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pivotCache/pivotCacheDefinition18.xml" ContentType="application/vnd.openxmlformats-officedocument.spreadsheetml.pivotCacheDefinition+xml"/>
  <Override PartName="/xl/pivotCache/pivotCacheRecords18.xml" ContentType="application/vnd.openxmlformats-officedocument.spreadsheetml.pivotCacheRecords+xml"/>
  <Override PartName="/xl/pivotCache/pivotCacheDefinition19.xml" ContentType="application/vnd.openxmlformats-officedocument.spreadsheetml.pivotCacheDefinition+xml"/>
  <Override PartName="/xl/pivotCache/pivotCacheRecords19.xml" ContentType="application/vnd.openxmlformats-officedocument.spreadsheetml.pivotCacheRecords+xml"/>
  <Override PartName="/xl/pivotCache/pivotCacheDefinition20.xml" ContentType="application/vnd.openxmlformats-officedocument.spreadsheetml.pivotCacheDefinition+xml"/>
  <Override PartName="/xl/pivotCache/pivotCacheRecords20.xml" ContentType="application/vnd.openxmlformats-officedocument.spreadsheetml.pivotCacheRecords+xml"/>
  <Override PartName="/xl/pivotCache/pivotCacheDefinition21.xml" ContentType="application/vnd.openxmlformats-officedocument.spreadsheetml.pivotCacheDefinition+xml"/>
  <Override PartName="/xl/pivotCache/pivotCacheRecords21.xml" ContentType="application/vnd.openxmlformats-officedocument.spreadsheetml.pivotCacheRecords+xml"/>
  <Override PartName="/xl/pivotCache/pivotCacheDefinition22.xml" ContentType="application/vnd.openxmlformats-officedocument.spreadsheetml.pivotCacheDefinition+xml"/>
  <Override PartName="/xl/pivotCache/pivotCacheRecords2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2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drawings/drawing5.xml" ContentType="application/vnd.openxmlformats-officedocument.drawing+xml"/>
  <Override PartName="/xl/slicers/slicer2.xml" ContentType="application/vnd.ms-excel.slicer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drawings/drawing7.xml" ContentType="application/vnd.openxmlformats-officedocument.drawing+xml"/>
  <Override PartName="/xl/slicers/slicer3.xml" ContentType="application/vnd.ms-excel.slicer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drawings/drawing8.xml" ContentType="application/vnd.openxmlformats-officedocument.drawing+xml"/>
  <Override PartName="/xl/slicers/slicer4.xml" ContentType="application/vnd.ms-excel.slicer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hidePivotFieldList="1"/>
  <xr:revisionPtr revIDLastSave="0" documentId="8_{61E5FC87-9700-4203-A5CE-62D887BB3FC6}" xr6:coauthVersionLast="47" xr6:coauthVersionMax="47" xr10:uidLastSave="{00000000-0000-0000-0000-000000000000}"/>
  <bookViews>
    <workbookView xWindow="0" yWindow="0" windowWidth="0" windowHeight="0" activeTab="8" xr2:uid="{00000000-000D-0000-FFFF-FFFF00000000}"/>
  </bookViews>
  <sheets>
    <sheet name="Patient Demographics" sheetId="1" r:id="rId1"/>
    <sheet name="Patient Health Records" sheetId="4" r:id="rId2"/>
    <sheet name="Patient Education" sheetId="3" r:id="rId3"/>
    <sheet name="Billing Details" sheetId="5" r:id="rId4"/>
    <sheet name="Facts" sheetId="6" r:id="rId5"/>
    <sheet name="Sheet1" sheetId="2" r:id="rId6"/>
    <sheet name="Interactive Report" sheetId="7" r:id="rId7"/>
    <sheet name="Pivot Table 2" sheetId="10" r:id="rId8"/>
    <sheet name="PIVOT TABLE" sheetId="8" r:id="rId9"/>
    <sheet name="Combine Sheet" sheetId="9" r:id="rId10"/>
    <sheet name="Report Health" sheetId="11" r:id="rId11"/>
    <sheet name="Report Demographics" sheetId="12" r:id="rId12"/>
    <sheet name="Report Insurance" sheetId="14" r:id="rId13"/>
    <sheet name="Report Education" sheetId="13" r:id="rId14"/>
    <sheet name="FINAL REPORT" sheetId="15" r:id="rId15"/>
  </sheets>
  <definedNames>
    <definedName name="Slicer_AGE">#N/A</definedName>
    <definedName name="Slicer_Education_level">#N/A</definedName>
    <definedName name="Slicer_Region">#N/A</definedName>
    <definedName name="Slicer_Region1">#N/A</definedName>
    <definedName name="Slicer_State">#N/A</definedName>
  </definedNames>
  <calcPr calcId="191028"/>
  <pivotCaches>
    <pivotCache cacheId="2114" r:id="rId16"/>
    <pivotCache cacheId="2115" r:id="rId17"/>
    <pivotCache cacheId="2116" r:id="rId18"/>
    <pivotCache cacheId="2117" r:id="rId19"/>
    <pivotCache cacheId="2118" r:id="rId20"/>
    <pivotCache cacheId="2119" r:id="rId21"/>
    <pivotCache cacheId="2120" r:id="rId22"/>
    <pivotCache cacheId="2121" r:id="rId23"/>
    <pivotCache cacheId="2122" r:id="rId24"/>
    <pivotCache cacheId="2123" r:id="rId25"/>
    <pivotCache cacheId="2124" r:id="rId26"/>
    <pivotCache cacheId="2125" r:id="rId27"/>
    <pivotCache cacheId="2126" r:id="rId28"/>
    <pivotCache cacheId="2127" r:id="rId29"/>
    <pivotCache cacheId="2128" r:id="rId30"/>
    <pivotCache cacheId="2129" r:id="rId31"/>
    <pivotCache cacheId="2130" r:id="rId32"/>
    <pivotCache cacheId="2131" r:id="rId33"/>
    <pivotCache cacheId="2132" r:id="rId34"/>
    <pivotCache cacheId="2133" r:id="rId35"/>
    <pivotCache cacheId="2134" r:id="rId36"/>
    <pivotCache cacheId="2135" r:id="rId37"/>
  </pivotCaches>
  <extLst>
    <ext xmlns:x14="http://schemas.microsoft.com/office/spreadsheetml/2009/9/main" uri="{BBE1A952-AA13-448e-AADC-164F8A28A991}">
      <x14:slicerCaches>
        <x14:slicerCache r:id="rId38"/>
        <x14:slicerCache r:id="rId39"/>
        <x14:slicerCache r:id="rId40"/>
        <x14:slicerCache r:id="rId41"/>
        <x14:slicerCache r:id="rId4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43" roundtripDataChecksum="ru8QVZhulx18XqA8YXrvGUyzlA5I7tlHPIPBtDdWYiY="/>
    </ext>
  </extLst>
</workbook>
</file>

<file path=xl/calcChain.xml><?xml version="1.0" encoding="utf-8"?>
<calcChain xmlns="http://schemas.openxmlformats.org/spreadsheetml/2006/main">
  <c r="D3" i="7" l="1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N152" i="9"/>
  <c r="N153" i="9"/>
  <c r="N154" i="9"/>
  <c r="N155" i="9"/>
  <c r="N156" i="9"/>
  <c r="N157" i="9"/>
  <c r="N158" i="9"/>
  <c r="N159" i="9"/>
  <c r="N160" i="9"/>
  <c r="N161" i="9"/>
  <c r="N162" i="9"/>
  <c r="N163" i="9"/>
  <c r="N164" i="9"/>
  <c r="N165" i="9"/>
  <c r="N166" i="9"/>
  <c r="N167" i="9"/>
  <c r="N168" i="9"/>
  <c r="N169" i="9"/>
  <c r="N170" i="9"/>
  <c r="N171" i="9"/>
  <c r="N172" i="9"/>
  <c r="N173" i="9"/>
  <c r="N174" i="9"/>
  <c r="N175" i="9"/>
  <c r="N176" i="9"/>
  <c r="N177" i="9"/>
  <c r="N178" i="9"/>
  <c r="N179" i="9"/>
  <c r="N180" i="9"/>
  <c r="N181" i="9"/>
  <c r="N182" i="9"/>
  <c r="N183" i="9"/>
  <c r="N184" i="9"/>
  <c r="N185" i="9"/>
  <c r="N186" i="9"/>
  <c r="N187" i="9"/>
  <c r="N188" i="9"/>
  <c r="N189" i="9"/>
  <c r="N190" i="9"/>
  <c r="N191" i="9"/>
  <c r="N192" i="9"/>
  <c r="N193" i="9"/>
  <c r="N194" i="9"/>
  <c r="N195" i="9"/>
  <c r="N196" i="9"/>
  <c r="N197" i="9"/>
  <c r="N198" i="9"/>
  <c r="N199" i="9"/>
  <c r="N200" i="9"/>
  <c r="N201" i="9"/>
  <c r="N202" i="9"/>
  <c r="N203" i="9"/>
  <c r="N204" i="9"/>
  <c r="N205" i="9"/>
  <c r="N206" i="9"/>
  <c r="N207" i="9"/>
  <c r="N208" i="9"/>
  <c r="N209" i="9"/>
  <c r="N210" i="9"/>
  <c r="N211" i="9"/>
  <c r="N212" i="9"/>
  <c r="N213" i="9"/>
  <c r="N214" i="9"/>
  <c r="N215" i="9"/>
  <c r="N216" i="9"/>
  <c r="N217" i="9"/>
  <c r="N218" i="9"/>
  <c r="N219" i="9"/>
  <c r="N220" i="9"/>
  <c r="N221" i="9"/>
  <c r="N222" i="9"/>
  <c r="N223" i="9"/>
  <c r="N224" i="9"/>
  <c r="N225" i="9"/>
  <c r="N226" i="9"/>
  <c r="N227" i="9"/>
  <c r="N228" i="9"/>
  <c r="N229" i="9"/>
  <c r="N230" i="9"/>
  <c r="N231" i="9"/>
  <c r="N232" i="9"/>
  <c r="N233" i="9"/>
  <c r="N234" i="9"/>
  <c r="N235" i="9"/>
  <c r="N236" i="9"/>
  <c r="N237" i="9"/>
  <c r="N238" i="9"/>
  <c r="N239" i="9"/>
  <c r="N240" i="9"/>
  <c r="N241" i="9"/>
  <c r="N242" i="9"/>
  <c r="N243" i="9"/>
  <c r="N244" i="9"/>
  <c r="N245" i="9"/>
  <c r="N246" i="9"/>
  <c r="N247" i="9"/>
  <c r="N248" i="9"/>
  <c r="N249" i="9"/>
  <c r="N250" i="9"/>
  <c r="N251" i="9"/>
  <c r="N252" i="9"/>
  <c r="N253" i="9"/>
  <c r="N254" i="9"/>
  <c r="N255" i="9"/>
  <c r="N256" i="9"/>
  <c r="N257" i="9"/>
  <c r="N258" i="9"/>
  <c r="N259" i="9"/>
  <c r="N260" i="9"/>
  <c r="N261" i="9"/>
  <c r="N262" i="9"/>
  <c r="N263" i="9"/>
  <c r="N264" i="9"/>
  <c r="N265" i="9"/>
  <c r="N266" i="9"/>
  <c r="N267" i="9"/>
  <c r="N268" i="9"/>
  <c r="N269" i="9"/>
  <c r="N270" i="9"/>
  <c r="N271" i="9"/>
  <c r="N272" i="9"/>
  <c r="N273" i="9"/>
  <c r="N274" i="9"/>
  <c r="N275" i="9"/>
  <c r="N276" i="9"/>
  <c r="N277" i="9"/>
  <c r="N278" i="9"/>
  <c r="N279" i="9"/>
  <c r="N280" i="9"/>
  <c r="N281" i="9"/>
  <c r="N282" i="9"/>
  <c r="N283" i="9"/>
  <c r="N284" i="9"/>
  <c r="N285" i="9"/>
  <c r="N286" i="9"/>
  <c r="N287" i="9"/>
  <c r="N288" i="9"/>
  <c r="N289" i="9"/>
  <c r="N290" i="9"/>
  <c r="N291" i="9"/>
  <c r="N292" i="9"/>
  <c r="N293" i="9"/>
  <c r="N294" i="9"/>
  <c r="N295" i="9"/>
  <c r="N296" i="9"/>
  <c r="N297" i="9"/>
  <c r="N298" i="9"/>
  <c r="N299" i="9"/>
  <c r="N300" i="9"/>
  <c r="N301" i="9"/>
  <c r="N302" i="9"/>
  <c r="N303" i="9"/>
  <c r="N304" i="9"/>
  <c r="N305" i="9"/>
  <c r="N306" i="9"/>
  <c r="N307" i="9"/>
  <c r="N308" i="9"/>
  <c r="N309" i="9"/>
  <c r="N310" i="9"/>
  <c r="N311" i="9"/>
  <c r="N312" i="9"/>
  <c r="N313" i="9"/>
  <c r="N314" i="9"/>
  <c r="N315" i="9"/>
  <c r="N316" i="9"/>
  <c r="N317" i="9"/>
  <c r="N318" i="9"/>
  <c r="N319" i="9"/>
  <c r="N320" i="9"/>
  <c r="N321" i="9"/>
  <c r="N322" i="9"/>
  <c r="N323" i="9"/>
  <c r="N324" i="9"/>
  <c r="N325" i="9"/>
  <c r="N326" i="9"/>
  <c r="N327" i="9"/>
  <c r="N328" i="9"/>
  <c r="N329" i="9"/>
  <c r="N330" i="9"/>
  <c r="N331" i="9"/>
  <c r="N332" i="9"/>
  <c r="N333" i="9"/>
  <c r="N334" i="9"/>
  <c r="N335" i="9"/>
  <c r="N336" i="9"/>
  <c r="N337" i="9"/>
  <c r="N338" i="9"/>
  <c r="N339" i="9"/>
  <c r="N340" i="9"/>
  <c r="N341" i="9"/>
  <c r="N342" i="9"/>
  <c r="N343" i="9"/>
  <c r="N344" i="9"/>
  <c r="N345" i="9"/>
  <c r="N346" i="9"/>
  <c r="N347" i="9"/>
  <c r="N348" i="9"/>
  <c r="N349" i="9"/>
  <c r="N350" i="9"/>
  <c r="N351" i="9"/>
  <c r="N352" i="9"/>
  <c r="N353" i="9"/>
  <c r="N354" i="9"/>
  <c r="N355" i="9"/>
  <c r="N356" i="9"/>
  <c r="N357" i="9"/>
  <c r="N358" i="9"/>
  <c r="N359" i="9"/>
  <c r="N360" i="9"/>
  <c r="N361" i="9"/>
  <c r="N362" i="9"/>
  <c r="N363" i="9"/>
  <c r="N364" i="9"/>
  <c r="N365" i="9"/>
  <c r="N366" i="9"/>
  <c r="N367" i="9"/>
  <c r="N368" i="9"/>
  <c r="N369" i="9"/>
  <c r="N370" i="9"/>
  <c r="N371" i="9"/>
  <c r="N372" i="9"/>
  <c r="N373" i="9"/>
  <c r="N374" i="9"/>
  <c r="N375" i="9"/>
  <c r="N376" i="9"/>
  <c r="N377" i="9"/>
  <c r="N378" i="9"/>
  <c r="N379" i="9"/>
  <c r="N380" i="9"/>
  <c r="N381" i="9"/>
  <c r="N382" i="9"/>
  <c r="N383" i="9"/>
  <c r="N384" i="9"/>
  <c r="N385" i="9"/>
  <c r="N386" i="9"/>
  <c r="N387" i="9"/>
  <c r="N388" i="9"/>
  <c r="N389" i="9"/>
  <c r="N390" i="9"/>
  <c r="N391" i="9"/>
  <c r="N392" i="9"/>
  <c r="N393" i="9"/>
  <c r="N394" i="9"/>
  <c r="N395" i="9"/>
  <c r="N396" i="9"/>
  <c r="N397" i="9"/>
  <c r="N398" i="9"/>
  <c r="N399" i="9"/>
  <c r="N400" i="9"/>
  <c r="N401" i="9"/>
  <c r="N402" i="9"/>
  <c r="N403" i="9"/>
  <c r="N404" i="9"/>
  <c r="N405" i="9"/>
  <c r="N406" i="9"/>
  <c r="N407" i="9"/>
  <c r="N408" i="9"/>
  <c r="N409" i="9"/>
  <c r="N410" i="9"/>
  <c r="N411" i="9"/>
  <c r="N412" i="9"/>
  <c r="N413" i="9"/>
  <c r="N414" i="9"/>
  <c r="N415" i="9"/>
  <c r="N416" i="9"/>
  <c r="N417" i="9"/>
  <c r="N418" i="9"/>
  <c r="N419" i="9"/>
  <c r="N420" i="9"/>
  <c r="N421" i="9"/>
  <c r="N422" i="9"/>
  <c r="N423" i="9"/>
  <c r="N424" i="9"/>
  <c r="N425" i="9"/>
  <c r="N426" i="9"/>
  <c r="N427" i="9"/>
  <c r="N428" i="9"/>
  <c r="N429" i="9"/>
  <c r="N430" i="9"/>
  <c r="N431" i="9"/>
  <c r="N432" i="9"/>
  <c r="N433" i="9"/>
  <c r="N434" i="9"/>
  <c r="N435" i="9"/>
  <c r="N436" i="9"/>
  <c r="N437" i="9"/>
  <c r="N438" i="9"/>
  <c r="N439" i="9"/>
  <c r="N440" i="9"/>
  <c r="N441" i="9"/>
  <c r="N442" i="9"/>
  <c r="N443" i="9"/>
  <c r="N444" i="9"/>
  <c r="N445" i="9"/>
  <c r="N446" i="9"/>
  <c r="N447" i="9"/>
  <c r="N448" i="9"/>
  <c r="N449" i="9"/>
  <c r="N450" i="9"/>
  <c r="N451" i="9"/>
  <c r="N452" i="9"/>
  <c r="N453" i="9"/>
  <c r="N454" i="9"/>
  <c r="N455" i="9"/>
  <c r="N456" i="9"/>
  <c r="N457" i="9"/>
  <c r="N458" i="9"/>
  <c r="N459" i="9"/>
  <c r="N460" i="9"/>
  <c r="N461" i="9"/>
  <c r="N462" i="9"/>
  <c r="N463" i="9"/>
  <c r="N464" i="9"/>
  <c r="N465" i="9"/>
  <c r="N466" i="9"/>
  <c r="N467" i="9"/>
  <c r="N468" i="9"/>
  <c r="N469" i="9"/>
  <c r="N470" i="9"/>
  <c r="N471" i="9"/>
  <c r="N472" i="9"/>
  <c r="N473" i="9"/>
  <c r="N474" i="9"/>
  <c r="N475" i="9"/>
  <c r="N476" i="9"/>
  <c r="N477" i="9"/>
  <c r="N478" i="9"/>
  <c r="N479" i="9"/>
  <c r="N480" i="9"/>
  <c r="N481" i="9"/>
  <c r="N482" i="9"/>
  <c r="N483" i="9"/>
  <c r="N484" i="9"/>
  <c r="N485" i="9"/>
  <c r="N486" i="9"/>
  <c r="N487" i="9"/>
  <c r="N488" i="9"/>
  <c r="N489" i="9"/>
  <c r="N490" i="9"/>
  <c r="N491" i="9"/>
  <c r="N492" i="9"/>
  <c r="N493" i="9"/>
  <c r="N494" i="9"/>
  <c r="N495" i="9"/>
  <c r="N496" i="9"/>
  <c r="N497" i="9"/>
  <c r="N498" i="9"/>
  <c r="N499" i="9"/>
  <c r="N500" i="9"/>
  <c r="N501" i="9"/>
  <c r="N502" i="9"/>
  <c r="N503" i="9"/>
  <c r="N504" i="9"/>
  <c r="N505" i="9"/>
  <c r="N506" i="9"/>
  <c r="N507" i="9"/>
  <c r="N508" i="9"/>
  <c r="N509" i="9"/>
  <c r="N510" i="9"/>
  <c r="N511" i="9"/>
  <c r="N512" i="9"/>
  <c r="N513" i="9"/>
  <c r="N514" i="9"/>
  <c r="N515" i="9"/>
  <c r="N516" i="9"/>
  <c r="N517" i="9"/>
  <c r="N518" i="9"/>
  <c r="N519" i="9"/>
  <c r="N520" i="9"/>
  <c r="N521" i="9"/>
  <c r="N522" i="9"/>
  <c r="N523" i="9"/>
  <c r="N524" i="9"/>
  <c r="N525" i="9"/>
  <c r="N526" i="9"/>
  <c r="N527" i="9"/>
  <c r="N528" i="9"/>
  <c r="N529" i="9"/>
  <c r="N530" i="9"/>
  <c r="N531" i="9"/>
  <c r="N532" i="9"/>
  <c r="N533" i="9"/>
  <c r="N534" i="9"/>
  <c r="N535" i="9"/>
  <c r="N536" i="9"/>
  <c r="N537" i="9"/>
  <c r="N538" i="9"/>
  <c r="N539" i="9"/>
  <c r="N540" i="9"/>
  <c r="N541" i="9"/>
  <c r="N542" i="9"/>
  <c r="N543" i="9"/>
  <c r="N544" i="9"/>
  <c r="N545" i="9"/>
  <c r="N546" i="9"/>
  <c r="N547" i="9"/>
  <c r="N548" i="9"/>
  <c r="N549" i="9"/>
  <c r="N550" i="9"/>
  <c r="N551" i="9"/>
  <c r="N552" i="9"/>
  <c r="N553" i="9"/>
  <c r="N554" i="9"/>
  <c r="N555" i="9"/>
  <c r="N556" i="9"/>
  <c r="N557" i="9"/>
  <c r="N558" i="9"/>
  <c r="N559" i="9"/>
  <c r="N560" i="9"/>
  <c r="N561" i="9"/>
  <c r="N562" i="9"/>
  <c r="N563" i="9"/>
  <c r="N564" i="9"/>
  <c r="N565" i="9"/>
  <c r="N566" i="9"/>
  <c r="N567" i="9"/>
  <c r="N568" i="9"/>
  <c r="N569" i="9"/>
  <c r="N570" i="9"/>
  <c r="N571" i="9"/>
  <c r="N572" i="9"/>
  <c r="N573" i="9"/>
  <c r="N574" i="9"/>
  <c r="N575" i="9"/>
  <c r="N576" i="9"/>
  <c r="N577" i="9"/>
  <c r="N578" i="9"/>
  <c r="N579" i="9"/>
  <c r="N580" i="9"/>
  <c r="N581" i="9"/>
  <c r="N582" i="9"/>
  <c r="N583" i="9"/>
  <c r="N584" i="9"/>
  <c r="N585" i="9"/>
  <c r="N586" i="9"/>
  <c r="N587" i="9"/>
  <c r="N588" i="9"/>
  <c r="N589" i="9"/>
  <c r="N590" i="9"/>
  <c r="N591" i="9"/>
  <c r="N592" i="9"/>
  <c r="N593" i="9"/>
  <c r="N594" i="9"/>
  <c r="N595" i="9"/>
  <c r="N596" i="9"/>
  <c r="N597" i="9"/>
  <c r="N598" i="9"/>
  <c r="N599" i="9"/>
  <c r="N600" i="9"/>
  <c r="N601" i="9"/>
  <c r="N602" i="9"/>
  <c r="N603" i="9"/>
  <c r="N604" i="9"/>
  <c r="N605" i="9"/>
  <c r="N606" i="9"/>
  <c r="N607" i="9"/>
  <c r="N608" i="9"/>
  <c r="N609" i="9"/>
  <c r="N610" i="9"/>
  <c r="N611" i="9"/>
  <c r="N612" i="9"/>
  <c r="N613" i="9"/>
  <c r="N614" i="9"/>
  <c r="N615" i="9"/>
  <c r="N616" i="9"/>
  <c r="N617" i="9"/>
  <c r="N618" i="9"/>
  <c r="N619" i="9"/>
  <c r="N620" i="9"/>
  <c r="N621" i="9"/>
  <c r="N622" i="9"/>
  <c r="N623" i="9"/>
  <c r="N624" i="9"/>
  <c r="N625" i="9"/>
  <c r="N626" i="9"/>
  <c r="N627" i="9"/>
  <c r="N628" i="9"/>
  <c r="N629" i="9"/>
  <c r="N630" i="9"/>
  <c r="N631" i="9"/>
  <c r="N632" i="9"/>
  <c r="N633" i="9"/>
  <c r="N634" i="9"/>
  <c r="N635" i="9"/>
  <c r="N636" i="9"/>
  <c r="N637" i="9"/>
  <c r="N638" i="9"/>
  <c r="N639" i="9"/>
  <c r="N640" i="9"/>
  <c r="N641" i="9"/>
  <c r="N642" i="9"/>
  <c r="N643" i="9"/>
  <c r="N644" i="9"/>
  <c r="N645" i="9"/>
  <c r="N646" i="9"/>
  <c r="N647" i="9"/>
  <c r="N648" i="9"/>
  <c r="N649" i="9"/>
  <c r="N650" i="9"/>
  <c r="N651" i="9"/>
  <c r="N652" i="9"/>
  <c r="N653" i="9"/>
  <c r="N654" i="9"/>
  <c r="N655" i="9"/>
  <c r="N656" i="9"/>
  <c r="N657" i="9"/>
  <c r="N658" i="9"/>
  <c r="N659" i="9"/>
  <c r="N660" i="9"/>
  <c r="N661" i="9"/>
  <c r="N662" i="9"/>
  <c r="N663" i="9"/>
  <c r="N664" i="9"/>
  <c r="N665" i="9"/>
  <c r="N666" i="9"/>
  <c r="N667" i="9"/>
  <c r="N668" i="9"/>
  <c r="N669" i="9"/>
  <c r="N670" i="9"/>
  <c r="N671" i="9"/>
  <c r="N672" i="9"/>
  <c r="N673" i="9"/>
  <c r="N674" i="9"/>
  <c r="N675" i="9"/>
  <c r="N676" i="9"/>
  <c r="N677" i="9"/>
  <c r="N678" i="9"/>
  <c r="N679" i="9"/>
  <c r="N680" i="9"/>
  <c r="N681" i="9"/>
  <c r="N682" i="9"/>
  <c r="N683" i="9"/>
  <c r="N684" i="9"/>
  <c r="N685" i="9"/>
  <c r="N686" i="9"/>
  <c r="N687" i="9"/>
  <c r="N688" i="9"/>
  <c r="N689" i="9"/>
  <c r="N690" i="9"/>
  <c r="N691" i="9"/>
  <c r="N692" i="9"/>
  <c r="N693" i="9"/>
  <c r="N694" i="9"/>
  <c r="N695" i="9"/>
  <c r="N696" i="9"/>
  <c r="N697" i="9"/>
  <c r="N698" i="9"/>
  <c r="N699" i="9"/>
  <c r="N700" i="9"/>
  <c r="N701" i="9"/>
  <c r="N702" i="9"/>
  <c r="N703" i="9"/>
  <c r="N704" i="9"/>
  <c r="N705" i="9"/>
  <c r="N706" i="9"/>
  <c r="N707" i="9"/>
  <c r="N708" i="9"/>
  <c r="N709" i="9"/>
  <c r="N710" i="9"/>
  <c r="N711" i="9"/>
  <c r="N712" i="9"/>
  <c r="N713" i="9"/>
  <c r="N714" i="9"/>
  <c r="N715" i="9"/>
  <c r="N716" i="9"/>
  <c r="N717" i="9"/>
  <c r="N718" i="9"/>
  <c r="N719" i="9"/>
  <c r="N720" i="9"/>
  <c r="N721" i="9"/>
  <c r="N722" i="9"/>
  <c r="N723" i="9"/>
  <c r="N724" i="9"/>
  <c r="N725" i="9"/>
  <c r="N726" i="9"/>
  <c r="N727" i="9"/>
  <c r="N728" i="9"/>
  <c r="N729" i="9"/>
  <c r="N730" i="9"/>
  <c r="N731" i="9"/>
  <c r="N732" i="9"/>
  <c r="N733" i="9"/>
  <c r="N734" i="9"/>
  <c r="N735" i="9"/>
  <c r="N736" i="9"/>
  <c r="N737" i="9"/>
  <c r="N738" i="9"/>
  <c r="N739" i="9"/>
  <c r="N740" i="9"/>
  <c r="N741" i="9"/>
  <c r="N742" i="9"/>
  <c r="N743" i="9"/>
  <c r="N744" i="9"/>
  <c r="N745" i="9"/>
  <c r="N746" i="9"/>
  <c r="N747" i="9"/>
  <c r="N748" i="9"/>
  <c r="N749" i="9"/>
  <c r="N750" i="9"/>
  <c r="N751" i="9"/>
  <c r="N752" i="9"/>
  <c r="N753" i="9"/>
  <c r="N754" i="9"/>
  <c r="N755" i="9"/>
  <c r="N756" i="9"/>
  <c r="N757" i="9"/>
  <c r="N758" i="9"/>
  <c r="N759" i="9"/>
  <c r="N760" i="9"/>
  <c r="N761" i="9"/>
  <c r="N762" i="9"/>
  <c r="N763" i="9"/>
  <c r="N764" i="9"/>
  <c r="N765" i="9"/>
  <c r="N766" i="9"/>
  <c r="N767" i="9"/>
  <c r="N768" i="9"/>
  <c r="N769" i="9"/>
  <c r="N770" i="9"/>
  <c r="N771" i="9"/>
  <c r="N772" i="9"/>
  <c r="N773" i="9"/>
  <c r="N774" i="9"/>
  <c r="N775" i="9"/>
  <c r="N776" i="9"/>
  <c r="N777" i="9"/>
  <c r="N778" i="9"/>
  <c r="N779" i="9"/>
  <c r="N780" i="9"/>
  <c r="N781" i="9"/>
  <c r="N782" i="9"/>
  <c r="N783" i="9"/>
  <c r="N784" i="9"/>
  <c r="N785" i="9"/>
  <c r="N786" i="9"/>
  <c r="N787" i="9"/>
  <c r="N788" i="9"/>
  <c r="N789" i="9"/>
  <c r="N790" i="9"/>
  <c r="N791" i="9"/>
  <c r="N792" i="9"/>
  <c r="N793" i="9"/>
  <c r="N794" i="9"/>
  <c r="N795" i="9"/>
  <c r="N796" i="9"/>
  <c r="N797" i="9"/>
  <c r="N798" i="9"/>
  <c r="N799" i="9"/>
  <c r="N800" i="9"/>
  <c r="N801" i="9"/>
  <c r="N802" i="9"/>
  <c r="N803" i="9"/>
  <c r="N804" i="9"/>
  <c r="N805" i="9"/>
  <c r="N806" i="9"/>
  <c r="N807" i="9"/>
  <c r="N808" i="9"/>
  <c r="N809" i="9"/>
  <c r="N810" i="9"/>
  <c r="N811" i="9"/>
  <c r="N812" i="9"/>
  <c r="N813" i="9"/>
  <c r="N814" i="9"/>
  <c r="N815" i="9"/>
  <c r="N816" i="9"/>
  <c r="N817" i="9"/>
  <c r="N818" i="9"/>
  <c r="N819" i="9"/>
  <c r="N820" i="9"/>
  <c r="N821" i="9"/>
  <c r="N822" i="9"/>
  <c r="N823" i="9"/>
  <c r="N824" i="9"/>
  <c r="N825" i="9"/>
  <c r="N826" i="9"/>
  <c r="N827" i="9"/>
  <c r="N828" i="9"/>
  <c r="N829" i="9"/>
  <c r="N830" i="9"/>
  <c r="N831" i="9"/>
  <c r="N832" i="9"/>
  <c r="N833" i="9"/>
  <c r="N834" i="9"/>
  <c r="N835" i="9"/>
  <c r="N836" i="9"/>
  <c r="N837" i="9"/>
  <c r="N838" i="9"/>
  <c r="N839" i="9"/>
  <c r="N840" i="9"/>
  <c r="N841" i="9"/>
  <c r="N842" i="9"/>
  <c r="N843" i="9"/>
  <c r="N844" i="9"/>
  <c r="N845" i="9"/>
  <c r="N846" i="9"/>
  <c r="N847" i="9"/>
  <c r="N848" i="9"/>
  <c r="N849" i="9"/>
  <c r="N850" i="9"/>
  <c r="N851" i="9"/>
  <c r="N852" i="9"/>
  <c r="N853" i="9"/>
  <c r="N854" i="9"/>
  <c r="N855" i="9"/>
  <c r="N856" i="9"/>
  <c r="N857" i="9"/>
  <c r="N858" i="9"/>
  <c r="N859" i="9"/>
  <c r="N860" i="9"/>
  <c r="N861" i="9"/>
  <c r="N862" i="9"/>
  <c r="N863" i="9"/>
  <c r="N864" i="9"/>
  <c r="N865" i="9"/>
  <c r="N866" i="9"/>
  <c r="N867" i="9"/>
  <c r="N868" i="9"/>
  <c r="N869" i="9"/>
  <c r="N870" i="9"/>
  <c r="N871" i="9"/>
  <c r="N872" i="9"/>
  <c r="N873" i="9"/>
  <c r="N874" i="9"/>
  <c r="N875" i="9"/>
  <c r="N876" i="9"/>
  <c r="N877" i="9"/>
  <c r="N878" i="9"/>
  <c r="N879" i="9"/>
  <c r="N880" i="9"/>
  <c r="N881" i="9"/>
  <c r="N882" i="9"/>
  <c r="N883" i="9"/>
  <c r="N884" i="9"/>
  <c r="N885" i="9"/>
  <c r="N886" i="9"/>
  <c r="N887" i="9"/>
  <c r="N888" i="9"/>
  <c r="N889" i="9"/>
  <c r="N890" i="9"/>
  <c r="N891" i="9"/>
  <c r="N892" i="9"/>
  <c r="N893" i="9"/>
  <c r="N894" i="9"/>
  <c r="N895" i="9"/>
  <c r="N896" i="9"/>
  <c r="N897" i="9"/>
  <c r="N898" i="9"/>
  <c r="N899" i="9"/>
  <c r="N900" i="9"/>
  <c r="N901" i="9"/>
  <c r="N902" i="9"/>
  <c r="N903" i="9"/>
  <c r="N904" i="9"/>
  <c r="N905" i="9"/>
  <c r="N906" i="9"/>
  <c r="N907" i="9"/>
  <c r="N908" i="9"/>
  <c r="N909" i="9"/>
  <c r="N910" i="9"/>
  <c r="N911" i="9"/>
  <c r="N912" i="9"/>
  <c r="N913" i="9"/>
  <c r="N914" i="9"/>
  <c r="N915" i="9"/>
  <c r="N916" i="9"/>
  <c r="N917" i="9"/>
  <c r="N918" i="9"/>
  <c r="N919" i="9"/>
  <c r="N920" i="9"/>
  <c r="N921" i="9"/>
  <c r="N922" i="9"/>
  <c r="N923" i="9"/>
  <c r="N924" i="9"/>
  <c r="N925" i="9"/>
  <c r="N926" i="9"/>
  <c r="N927" i="9"/>
  <c r="N928" i="9"/>
  <c r="N929" i="9"/>
  <c r="N930" i="9"/>
  <c r="N931" i="9"/>
  <c r="N932" i="9"/>
  <c r="N933" i="9"/>
  <c r="N934" i="9"/>
  <c r="N935" i="9"/>
  <c r="N936" i="9"/>
  <c r="N937" i="9"/>
  <c r="N938" i="9"/>
  <c r="N939" i="9"/>
  <c r="N940" i="9"/>
  <c r="N941" i="9"/>
  <c r="N942" i="9"/>
  <c r="N943" i="9"/>
  <c r="N944" i="9"/>
  <c r="N945" i="9"/>
  <c r="N946" i="9"/>
  <c r="N947" i="9"/>
  <c r="N948" i="9"/>
  <c r="N949" i="9"/>
  <c r="N950" i="9"/>
  <c r="N951" i="9"/>
  <c r="N952" i="9"/>
  <c r="N953" i="9"/>
  <c r="N954" i="9"/>
  <c r="N955" i="9"/>
  <c r="N956" i="9"/>
  <c r="N957" i="9"/>
  <c r="N958" i="9"/>
  <c r="N959" i="9"/>
  <c r="N960" i="9"/>
  <c r="N961" i="9"/>
  <c r="N962" i="9"/>
  <c r="N963" i="9"/>
  <c r="N964" i="9"/>
  <c r="N965" i="9"/>
  <c r="N966" i="9"/>
  <c r="N967" i="9"/>
  <c r="N968" i="9"/>
  <c r="N969" i="9"/>
  <c r="N970" i="9"/>
  <c r="N971" i="9"/>
  <c r="N972" i="9"/>
  <c r="N973" i="9"/>
  <c r="N974" i="9"/>
  <c r="N975" i="9"/>
  <c r="N976" i="9"/>
  <c r="N977" i="9"/>
  <c r="N978" i="9"/>
  <c r="N979" i="9"/>
  <c r="N980" i="9"/>
  <c r="N981" i="9"/>
  <c r="N982" i="9"/>
  <c r="N983" i="9"/>
  <c r="N984" i="9"/>
  <c r="N985" i="9"/>
  <c r="N986" i="9"/>
  <c r="N987" i="9"/>
  <c r="N988" i="9"/>
  <c r="N989" i="9"/>
  <c r="N990" i="9"/>
  <c r="N991" i="9"/>
  <c r="N992" i="9"/>
  <c r="N993" i="9"/>
  <c r="N994" i="9"/>
  <c r="N995" i="9"/>
  <c r="N996" i="9"/>
  <c r="N997" i="9"/>
  <c r="N998" i="9"/>
  <c r="N999" i="9"/>
  <c r="N1000" i="9"/>
  <c r="N1001" i="9"/>
  <c r="N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665" i="9"/>
  <c r="D666" i="9"/>
  <c r="D667" i="9"/>
  <c r="D668" i="9"/>
  <c r="D669" i="9"/>
  <c r="D670" i="9"/>
  <c r="D671" i="9"/>
  <c r="D672" i="9"/>
  <c r="D673" i="9"/>
  <c r="D674" i="9"/>
  <c r="D675" i="9"/>
  <c r="D676" i="9"/>
  <c r="D677" i="9"/>
  <c r="D678" i="9"/>
  <c r="D679" i="9"/>
  <c r="D680" i="9"/>
  <c r="D681" i="9"/>
  <c r="D682" i="9"/>
  <c r="D683" i="9"/>
  <c r="D684" i="9"/>
  <c r="D685" i="9"/>
  <c r="D686" i="9"/>
  <c r="D687" i="9"/>
  <c r="D688" i="9"/>
  <c r="D689" i="9"/>
  <c r="D690" i="9"/>
  <c r="D691" i="9"/>
  <c r="D692" i="9"/>
  <c r="D693" i="9"/>
  <c r="D694" i="9"/>
  <c r="D695" i="9"/>
  <c r="D696" i="9"/>
  <c r="D697" i="9"/>
  <c r="D698" i="9"/>
  <c r="D699" i="9"/>
  <c r="D700" i="9"/>
  <c r="D701" i="9"/>
  <c r="D702" i="9"/>
  <c r="D703" i="9"/>
  <c r="D704" i="9"/>
  <c r="D705" i="9"/>
  <c r="D706" i="9"/>
  <c r="D707" i="9"/>
  <c r="D708" i="9"/>
  <c r="D709" i="9"/>
  <c r="D710" i="9"/>
  <c r="D711" i="9"/>
  <c r="D712" i="9"/>
  <c r="D713" i="9"/>
  <c r="D714" i="9"/>
  <c r="D715" i="9"/>
  <c r="D716" i="9"/>
  <c r="D717" i="9"/>
  <c r="D718" i="9"/>
  <c r="D719" i="9"/>
  <c r="D720" i="9"/>
  <c r="D721" i="9"/>
  <c r="D722" i="9"/>
  <c r="D723" i="9"/>
  <c r="D724" i="9"/>
  <c r="D725" i="9"/>
  <c r="D726" i="9"/>
  <c r="D727" i="9"/>
  <c r="D728" i="9"/>
  <c r="D729" i="9"/>
  <c r="D730" i="9"/>
  <c r="D731" i="9"/>
  <c r="D732" i="9"/>
  <c r="D733" i="9"/>
  <c r="D734" i="9"/>
  <c r="D735" i="9"/>
  <c r="D736" i="9"/>
  <c r="D737" i="9"/>
  <c r="D738" i="9"/>
  <c r="D739" i="9"/>
  <c r="D740" i="9"/>
  <c r="D741" i="9"/>
  <c r="D742" i="9"/>
  <c r="D743" i="9"/>
  <c r="D744" i="9"/>
  <c r="D745" i="9"/>
  <c r="D746" i="9"/>
  <c r="D747" i="9"/>
  <c r="D748" i="9"/>
  <c r="D749" i="9"/>
  <c r="D750" i="9"/>
  <c r="D751" i="9"/>
  <c r="D752" i="9"/>
  <c r="D753" i="9"/>
  <c r="D754" i="9"/>
  <c r="D755" i="9"/>
  <c r="D756" i="9"/>
  <c r="D757" i="9"/>
  <c r="D758" i="9"/>
  <c r="D759" i="9"/>
  <c r="D760" i="9"/>
  <c r="D761" i="9"/>
  <c r="D762" i="9"/>
  <c r="D763" i="9"/>
  <c r="D764" i="9"/>
  <c r="D765" i="9"/>
  <c r="D766" i="9"/>
  <c r="D767" i="9"/>
  <c r="D768" i="9"/>
  <c r="D769" i="9"/>
  <c r="D770" i="9"/>
  <c r="D771" i="9"/>
  <c r="D772" i="9"/>
  <c r="D773" i="9"/>
  <c r="D774" i="9"/>
  <c r="D775" i="9"/>
  <c r="D776" i="9"/>
  <c r="D777" i="9"/>
  <c r="D778" i="9"/>
  <c r="D779" i="9"/>
  <c r="D780" i="9"/>
  <c r="D781" i="9"/>
  <c r="D782" i="9"/>
  <c r="D783" i="9"/>
  <c r="D784" i="9"/>
  <c r="D785" i="9"/>
  <c r="D786" i="9"/>
  <c r="D787" i="9"/>
  <c r="D788" i="9"/>
  <c r="D789" i="9"/>
  <c r="D790" i="9"/>
  <c r="D791" i="9"/>
  <c r="D792" i="9"/>
  <c r="D793" i="9"/>
  <c r="D794" i="9"/>
  <c r="D795" i="9"/>
  <c r="D796" i="9"/>
  <c r="D797" i="9"/>
  <c r="D798" i="9"/>
  <c r="D799" i="9"/>
  <c r="D800" i="9"/>
  <c r="D801" i="9"/>
  <c r="D802" i="9"/>
  <c r="D803" i="9"/>
  <c r="D804" i="9"/>
  <c r="D805" i="9"/>
  <c r="D806" i="9"/>
  <c r="D807" i="9"/>
  <c r="D808" i="9"/>
  <c r="D809" i="9"/>
  <c r="D810" i="9"/>
  <c r="D811" i="9"/>
  <c r="D812" i="9"/>
  <c r="D813" i="9"/>
  <c r="D814" i="9"/>
  <c r="D815" i="9"/>
  <c r="D816" i="9"/>
  <c r="D817" i="9"/>
  <c r="D818" i="9"/>
  <c r="D819" i="9"/>
  <c r="D820" i="9"/>
  <c r="D821" i="9"/>
  <c r="D822" i="9"/>
  <c r="D823" i="9"/>
  <c r="D824" i="9"/>
  <c r="D825" i="9"/>
  <c r="D826" i="9"/>
  <c r="D827" i="9"/>
  <c r="D828" i="9"/>
  <c r="D829" i="9"/>
  <c r="D830" i="9"/>
  <c r="D831" i="9"/>
  <c r="D832" i="9"/>
  <c r="D833" i="9"/>
  <c r="D834" i="9"/>
  <c r="D835" i="9"/>
  <c r="D836" i="9"/>
  <c r="D837" i="9"/>
  <c r="D838" i="9"/>
  <c r="D839" i="9"/>
  <c r="D840" i="9"/>
  <c r="D841" i="9"/>
  <c r="D842" i="9"/>
  <c r="D843" i="9"/>
  <c r="D844" i="9"/>
  <c r="D845" i="9"/>
  <c r="D846" i="9"/>
  <c r="D847" i="9"/>
  <c r="D848" i="9"/>
  <c r="D849" i="9"/>
  <c r="D850" i="9"/>
  <c r="D851" i="9"/>
  <c r="D852" i="9"/>
  <c r="D853" i="9"/>
  <c r="D854" i="9"/>
  <c r="D855" i="9"/>
  <c r="D856" i="9"/>
  <c r="D857" i="9"/>
  <c r="D858" i="9"/>
  <c r="D859" i="9"/>
  <c r="D860" i="9"/>
  <c r="D861" i="9"/>
  <c r="D862" i="9"/>
  <c r="D863" i="9"/>
  <c r="D864" i="9"/>
  <c r="D865" i="9"/>
  <c r="D866" i="9"/>
  <c r="D867" i="9"/>
  <c r="D868" i="9"/>
  <c r="D869" i="9"/>
  <c r="D870" i="9"/>
  <c r="D871" i="9"/>
  <c r="D872" i="9"/>
  <c r="D873" i="9"/>
  <c r="D874" i="9"/>
  <c r="D875" i="9"/>
  <c r="D876" i="9"/>
  <c r="D877" i="9"/>
  <c r="D878" i="9"/>
  <c r="D879" i="9"/>
  <c r="D880" i="9"/>
  <c r="D881" i="9"/>
  <c r="D882" i="9"/>
  <c r="D883" i="9"/>
  <c r="D884" i="9"/>
  <c r="D885" i="9"/>
  <c r="D886" i="9"/>
  <c r="D887" i="9"/>
  <c r="D888" i="9"/>
  <c r="D889" i="9"/>
  <c r="D890" i="9"/>
  <c r="D891" i="9"/>
  <c r="D892" i="9"/>
  <c r="D893" i="9"/>
  <c r="D894" i="9"/>
  <c r="D895" i="9"/>
  <c r="D896" i="9"/>
  <c r="D897" i="9"/>
  <c r="D898" i="9"/>
  <c r="D899" i="9"/>
  <c r="D900" i="9"/>
  <c r="D901" i="9"/>
  <c r="D902" i="9"/>
  <c r="D903" i="9"/>
  <c r="D904" i="9"/>
  <c r="D905" i="9"/>
  <c r="D906" i="9"/>
  <c r="D907" i="9"/>
  <c r="D908" i="9"/>
  <c r="D909" i="9"/>
  <c r="D910" i="9"/>
  <c r="D911" i="9"/>
  <c r="D912" i="9"/>
  <c r="D913" i="9"/>
  <c r="D914" i="9"/>
  <c r="D915" i="9"/>
  <c r="D916" i="9"/>
  <c r="D917" i="9"/>
  <c r="D918" i="9"/>
  <c r="D919" i="9"/>
  <c r="D920" i="9"/>
  <c r="D921" i="9"/>
  <c r="D922" i="9"/>
  <c r="D923" i="9"/>
  <c r="D924" i="9"/>
  <c r="D925" i="9"/>
  <c r="D926" i="9"/>
  <c r="D927" i="9"/>
  <c r="D928" i="9"/>
  <c r="D929" i="9"/>
  <c r="D930" i="9"/>
  <c r="D931" i="9"/>
  <c r="D932" i="9"/>
  <c r="D933" i="9"/>
  <c r="D934" i="9"/>
  <c r="D935" i="9"/>
  <c r="D936" i="9"/>
  <c r="D937" i="9"/>
  <c r="D938" i="9"/>
  <c r="D939" i="9"/>
  <c r="D940" i="9"/>
  <c r="D941" i="9"/>
  <c r="D942" i="9"/>
  <c r="D943" i="9"/>
  <c r="D944" i="9"/>
  <c r="D945" i="9"/>
  <c r="D946" i="9"/>
  <c r="D947" i="9"/>
  <c r="D948" i="9"/>
  <c r="D949" i="9"/>
  <c r="D950" i="9"/>
  <c r="D951" i="9"/>
  <c r="D952" i="9"/>
  <c r="D953" i="9"/>
  <c r="D954" i="9"/>
  <c r="D955" i="9"/>
  <c r="D956" i="9"/>
  <c r="D957" i="9"/>
  <c r="D958" i="9"/>
  <c r="D959" i="9"/>
  <c r="D960" i="9"/>
  <c r="D961" i="9"/>
  <c r="D962" i="9"/>
  <c r="D963" i="9"/>
  <c r="D964" i="9"/>
  <c r="D965" i="9"/>
  <c r="D966" i="9"/>
  <c r="D967" i="9"/>
  <c r="D968" i="9"/>
  <c r="D969" i="9"/>
  <c r="D970" i="9"/>
  <c r="D971" i="9"/>
  <c r="D972" i="9"/>
  <c r="D973" i="9"/>
  <c r="D974" i="9"/>
  <c r="D975" i="9"/>
  <c r="D976" i="9"/>
  <c r="D977" i="9"/>
  <c r="D978" i="9"/>
  <c r="D979" i="9"/>
  <c r="D980" i="9"/>
  <c r="D981" i="9"/>
  <c r="D982" i="9"/>
  <c r="D983" i="9"/>
  <c r="D984" i="9"/>
  <c r="D985" i="9"/>
  <c r="D986" i="9"/>
  <c r="D987" i="9"/>
  <c r="D988" i="9"/>
  <c r="D989" i="9"/>
  <c r="D990" i="9"/>
  <c r="D991" i="9"/>
  <c r="D992" i="9"/>
  <c r="D993" i="9"/>
  <c r="D994" i="9"/>
  <c r="D995" i="9"/>
  <c r="D996" i="9"/>
  <c r="D997" i="9"/>
  <c r="D998" i="9"/>
  <c r="D999" i="9"/>
  <c r="D1000" i="9"/>
  <c r="D1001" i="9"/>
  <c r="D2" i="9"/>
  <c r="AB3" i="9"/>
  <c r="AC3" i="9" s="1" a="1"/>
  <c r="AC3" i="9" s="1"/>
  <c r="AB4" i="9"/>
  <c r="AC4" i="9" s="1" a="1"/>
  <c r="AC4" i="9" s="1"/>
  <c r="AB5" i="9"/>
  <c r="AC5" i="9" s="1" a="1"/>
  <c r="AC5" i="9" s="1"/>
  <c r="AB6" i="9"/>
  <c r="AC6" i="9" s="1" a="1"/>
  <c r="AC6" i="9" s="1"/>
  <c r="AB7" i="9"/>
  <c r="AC7" i="9" s="1" a="1"/>
  <c r="AC7" i="9" s="1"/>
  <c r="AB8" i="9"/>
  <c r="AC8" i="9" s="1" a="1"/>
  <c r="AC8" i="9" s="1"/>
  <c r="AB9" i="9"/>
  <c r="AC9" i="9" s="1" a="1"/>
  <c r="AC9" i="9" s="1"/>
  <c r="AB10" i="9"/>
  <c r="AC10" i="9" s="1" a="1"/>
  <c r="AC10" i="9" s="1"/>
  <c r="AB11" i="9"/>
  <c r="AC11" i="9" s="1" a="1"/>
  <c r="AC11" i="9" s="1"/>
  <c r="AB12" i="9"/>
  <c r="AC12" i="9" s="1" a="1"/>
  <c r="AC12" i="9" s="1"/>
  <c r="AB13" i="9"/>
  <c r="AC13" i="9" s="1" a="1"/>
  <c r="AC13" i="9" s="1"/>
  <c r="AB14" i="9"/>
  <c r="AC14" i="9" s="1" a="1"/>
  <c r="AC14" i="9" s="1"/>
  <c r="AB15" i="9"/>
  <c r="AC15" i="9" s="1" a="1"/>
  <c r="AC15" i="9" s="1"/>
  <c r="AB16" i="9"/>
  <c r="AC16" i="9" s="1" a="1"/>
  <c r="AC16" i="9" s="1"/>
  <c r="AB17" i="9"/>
  <c r="AC17" i="9" s="1" a="1"/>
  <c r="AC17" i="9" s="1"/>
  <c r="AB18" i="9"/>
  <c r="AC18" i="9" s="1" a="1"/>
  <c r="AC18" i="9" s="1"/>
  <c r="AB19" i="9"/>
  <c r="AC19" i="9" s="1" a="1"/>
  <c r="AC19" i="9" s="1"/>
  <c r="AB20" i="9"/>
  <c r="AC20" i="9" s="1" a="1"/>
  <c r="AC20" i="9" s="1"/>
  <c r="AB21" i="9"/>
  <c r="AC21" i="9" s="1" a="1"/>
  <c r="AC21" i="9" s="1"/>
  <c r="AB22" i="9"/>
  <c r="AC22" i="9" s="1" a="1"/>
  <c r="AC22" i="9" s="1"/>
  <c r="AB23" i="9"/>
  <c r="AC23" i="9" s="1" a="1"/>
  <c r="AC23" i="9" s="1"/>
  <c r="AB24" i="9"/>
  <c r="AC24" i="9" s="1" a="1"/>
  <c r="AC24" i="9" s="1"/>
  <c r="AB25" i="9"/>
  <c r="AC25" i="9" s="1" a="1"/>
  <c r="AC25" i="9" s="1"/>
  <c r="AB26" i="9"/>
  <c r="AC26" i="9" s="1" a="1"/>
  <c r="AC26" i="9" s="1"/>
  <c r="AB27" i="9"/>
  <c r="AC27" i="9" s="1" a="1"/>
  <c r="AC27" i="9" s="1"/>
  <c r="AB28" i="9"/>
  <c r="AC28" i="9" s="1" a="1"/>
  <c r="AC28" i="9" s="1"/>
  <c r="AB29" i="9"/>
  <c r="AC29" i="9" s="1" a="1"/>
  <c r="AC29" i="9" s="1"/>
  <c r="AB30" i="9"/>
  <c r="AC30" i="9" s="1" a="1"/>
  <c r="AC30" i="9" s="1"/>
  <c r="AB31" i="9"/>
  <c r="AC31" i="9" s="1" a="1"/>
  <c r="AC31" i="9" s="1"/>
  <c r="AB32" i="9"/>
  <c r="AC32" i="9" s="1" a="1"/>
  <c r="AC32" i="9" s="1"/>
  <c r="AB33" i="9"/>
  <c r="AC33" i="9" s="1" a="1"/>
  <c r="AC33" i="9" s="1"/>
  <c r="AB34" i="9"/>
  <c r="AC34" i="9" s="1" a="1"/>
  <c r="AC34" i="9" s="1"/>
  <c r="AB35" i="9"/>
  <c r="AC35" i="9" s="1" a="1"/>
  <c r="AC35" i="9" s="1"/>
  <c r="AB36" i="9"/>
  <c r="AC36" i="9" s="1" a="1"/>
  <c r="AC36" i="9" s="1"/>
  <c r="AB37" i="9"/>
  <c r="AC37" i="9" s="1" a="1"/>
  <c r="AC37" i="9" s="1"/>
  <c r="AB38" i="9"/>
  <c r="AC38" i="9" s="1" a="1"/>
  <c r="AC38" i="9" s="1"/>
  <c r="AB39" i="9"/>
  <c r="AC39" i="9" s="1" a="1"/>
  <c r="AC39" i="9" s="1"/>
  <c r="AB40" i="9"/>
  <c r="AC40" i="9" s="1" a="1"/>
  <c r="AC40" i="9" s="1"/>
  <c r="AB41" i="9"/>
  <c r="AC41" i="9" s="1" a="1"/>
  <c r="AC41" i="9" s="1"/>
  <c r="AB42" i="9"/>
  <c r="AC42" i="9" s="1" a="1"/>
  <c r="AC42" i="9" s="1"/>
  <c r="AB43" i="9"/>
  <c r="AC43" i="9" s="1" a="1"/>
  <c r="AC43" i="9" s="1"/>
  <c r="AB44" i="9"/>
  <c r="AC44" i="9" s="1" a="1"/>
  <c r="AC44" i="9" s="1"/>
  <c r="AB45" i="9"/>
  <c r="AC45" i="9" s="1" a="1"/>
  <c r="AC45" i="9" s="1"/>
  <c r="AB46" i="9"/>
  <c r="AC46" i="9" s="1" a="1"/>
  <c r="AC46" i="9" s="1"/>
  <c r="AB47" i="9"/>
  <c r="AC47" i="9" s="1" a="1"/>
  <c r="AC47" i="9" s="1"/>
  <c r="AB48" i="9"/>
  <c r="AC48" i="9" s="1" a="1"/>
  <c r="AC48" i="9" s="1"/>
  <c r="AB49" i="9"/>
  <c r="AC49" i="9" s="1" a="1"/>
  <c r="AC49" i="9" s="1"/>
  <c r="AB50" i="9"/>
  <c r="AC50" i="9" s="1" a="1"/>
  <c r="AC50" i="9" s="1"/>
  <c r="AB51" i="9"/>
  <c r="AC51" i="9" s="1" a="1"/>
  <c r="AC51" i="9" s="1"/>
  <c r="AB52" i="9"/>
  <c r="AC52" i="9" s="1" a="1"/>
  <c r="AC52" i="9" s="1"/>
  <c r="AB53" i="9"/>
  <c r="AC53" i="9" s="1" a="1"/>
  <c r="AC53" i="9" s="1"/>
  <c r="AB54" i="9"/>
  <c r="AC54" i="9" s="1" a="1"/>
  <c r="AC54" i="9" s="1"/>
  <c r="AB55" i="9"/>
  <c r="AC55" i="9" s="1" a="1"/>
  <c r="AC55" i="9" s="1"/>
  <c r="AB56" i="9"/>
  <c r="AC56" i="9" s="1" a="1"/>
  <c r="AC56" i="9" s="1"/>
  <c r="AB57" i="9"/>
  <c r="AC57" i="9" s="1" a="1"/>
  <c r="AC57" i="9" s="1"/>
  <c r="AB58" i="9"/>
  <c r="AC58" i="9" s="1" a="1"/>
  <c r="AC58" i="9" s="1"/>
  <c r="AB59" i="9"/>
  <c r="AC59" i="9" s="1" a="1"/>
  <c r="AC59" i="9" s="1"/>
  <c r="AB60" i="9"/>
  <c r="AC60" i="9" s="1" a="1"/>
  <c r="AC60" i="9" s="1"/>
  <c r="AB61" i="9"/>
  <c r="AC61" i="9" s="1" a="1"/>
  <c r="AC61" i="9" s="1"/>
  <c r="AB62" i="9"/>
  <c r="AC62" i="9" s="1" a="1"/>
  <c r="AC62" i="9" s="1"/>
  <c r="AB63" i="9"/>
  <c r="AC63" i="9" s="1" a="1"/>
  <c r="AC63" i="9" s="1"/>
  <c r="AB64" i="9"/>
  <c r="AC64" i="9" s="1" a="1"/>
  <c r="AC64" i="9" s="1"/>
  <c r="AB65" i="9"/>
  <c r="AC65" i="9" s="1" a="1"/>
  <c r="AC65" i="9" s="1"/>
  <c r="AB66" i="9"/>
  <c r="AC66" i="9" s="1" a="1"/>
  <c r="AC66" i="9" s="1"/>
  <c r="AB67" i="9"/>
  <c r="AC67" i="9" s="1" a="1"/>
  <c r="AC67" i="9" s="1"/>
  <c r="AB68" i="9"/>
  <c r="AC68" i="9" s="1" a="1"/>
  <c r="AC68" i="9" s="1"/>
  <c r="AB69" i="9"/>
  <c r="AC69" i="9" s="1" a="1"/>
  <c r="AC69" i="9" s="1"/>
  <c r="AB70" i="9"/>
  <c r="AC70" i="9" s="1" a="1"/>
  <c r="AC70" i="9" s="1"/>
  <c r="AB71" i="9"/>
  <c r="AC71" i="9" s="1" a="1"/>
  <c r="AC71" i="9" s="1"/>
  <c r="AB72" i="9"/>
  <c r="AC72" i="9" s="1" a="1"/>
  <c r="AC72" i="9" s="1"/>
  <c r="AB73" i="9"/>
  <c r="AC73" i="9" s="1" a="1"/>
  <c r="AC73" i="9" s="1"/>
  <c r="AB74" i="9"/>
  <c r="AC74" i="9" s="1" a="1"/>
  <c r="AC74" i="9" s="1"/>
  <c r="AB75" i="9"/>
  <c r="AC75" i="9" s="1" a="1"/>
  <c r="AC75" i="9" s="1"/>
  <c r="AB76" i="9"/>
  <c r="AC76" i="9" s="1" a="1"/>
  <c r="AC76" i="9" s="1"/>
  <c r="AB77" i="9"/>
  <c r="AC77" i="9" s="1" a="1"/>
  <c r="AC77" i="9" s="1"/>
  <c r="AB78" i="9"/>
  <c r="AC78" i="9" s="1" a="1"/>
  <c r="AC78" i="9" s="1"/>
  <c r="AB79" i="9"/>
  <c r="AC79" i="9" s="1" a="1"/>
  <c r="AC79" i="9" s="1"/>
  <c r="AB80" i="9"/>
  <c r="AC80" i="9" s="1" a="1"/>
  <c r="AC80" i="9" s="1"/>
  <c r="AB81" i="9"/>
  <c r="AC81" i="9" s="1" a="1"/>
  <c r="AC81" i="9" s="1"/>
  <c r="AB82" i="9"/>
  <c r="AC82" i="9" s="1" a="1"/>
  <c r="AC82" i="9" s="1"/>
  <c r="AB83" i="9"/>
  <c r="AC83" i="9" s="1" a="1"/>
  <c r="AC83" i="9" s="1"/>
  <c r="AB84" i="9"/>
  <c r="AC84" i="9" s="1" a="1"/>
  <c r="AC84" i="9" s="1"/>
  <c r="AB85" i="9"/>
  <c r="AC85" i="9" s="1" a="1"/>
  <c r="AC85" i="9" s="1"/>
  <c r="AB86" i="9"/>
  <c r="AC86" i="9" s="1" a="1"/>
  <c r="AC86" i="9" s="1"/>
  <c r="AB87" i="9"/>
  <c r="AC87" i="9" s="1" a="1"/>
  <c r="AC87" i="9" s="1"/>
  <c r="AB88" i="9"/>
  <c r="AC88" i="9" s="1" a="1"/>
  <c r="AC88" i="9" s="1"/>
  <c r="AB89" i="9"/>
  <c r="AC89" i="9" s="1" a="1"/>
  <c r="AC89" i="9" s="1"/>
  <c r="AB90" i="9"/>
  <c r="AC90" i="9" s="1" a="1"/>
  <c r="AC90" i="9" s="1"/>
  <c r="AB91" i="9"/>
  <c r="AC91" i="9" s="1" a="1"/>
  <c r="AC91" i="9" s="1"/>
  <c r="AB92" i="9"/>
  <c r="AC92" i="9" s="1" a="1"/>
  <c r="AC92" i="9" s="1"/>
  <c r="AB93" i="9"/>
  <c r="AC93" i="9" s="1" a="1"/>
  <c r="AC93" i="9" s="1"/>
  <c r="AB94" i="9"/>
  <c r="AC94" i="9" s="1" a="1"/>
  <c r="AC94" i="9" s="1"/>
  <c r="AB95" i="9"/>
  <c r="AC95" i="9" s="1" a="1"/>
  <c r="AC95" i="9" s="1"/>
  <c r="AB96" i="9"/>
  <c r="AC96" i="9" s="1" a="1"/>
  <c r="AC96" i="9" s="1"/>
  <c r="AB97" i="9"/>
  <c r="AC97" i="9" s="1" a="1"/>
  <c r="AC97" i="9" s="1"/>
  <c r="AB98" i="9"/>
  <c r="AC98" i="9" s="1" a="1"/>
  <c r="AC98" i="9" s="1"/>
  <c r="AB99" i="9"/>
  <c r="AC99" i="9" s="1" a="1"/>
  <c r="AC99" i="9" s="1"/>
  <c r="AB100" i="9"/>
  <c r="AC100" i="9" s="1" a="1"/>
  <c r="AC100" i="9" s="1"/>
  <c r="AB101" i="9"/>
  <c r="AC101" i="9" s="1" a="1"/>
  <c r="AC101" i="9" s="1"/>
  <c r="AB102" i="9"/>
  <c r="AC102" i="9" s="1" a="1"/>
  <c r="AC102" i="9" s="1"/>
  <c r="AB103" i="9"/>
  <c r="AC103" i="9" s="1" a="1"/>
  <c r="AC103" i="9" s="1"/>
  <c r="AB104" i="9"/>
  <c r="AC104" i="9" s="1" a="1"/>
  <c r="AC104" i="9" s="1"/>
  <c r="AB105" i="9"/>
  <c r="AC105" i="9" s="1" a="1"/>
  <c r="AC105" i="9" s="1"/>
  <c r="AB106" i="9"/>
  <c r="AC106" i="9" s="1" a="1"/>
  <c r="AC106" i="9" s="1"/>
  <c r="AB107" i="9"/>
  <c r="AC107" i="9" s="1" a="1"/>
  <c r="AC107" i="9" s="1"/>
  <c r="AB108" i="9"/>
  <c r="AC108" i="9" s="1" a="1"/>
  <c r="AC108" i="9" s="1"/>
  <c r="AB109" i="9"/>
  <c r="AC109" i="9" s="1" a="1"/>
  <c r="AC109" i="9" s="1"/>
  <c r="AB110" i="9"/>
  <c r="AC110" i="9" s="1" a="1"/>
  <c r="AC110" i="9" s="1"/>
  <c r="AB111" i="9"/>
  <c r="AC111" i="9" s="1" a="1"/>
  <c r="AC111" i="9" s="1"/>
  <c r="AB112" i="9"/>
  <c r="AC112" i="9" s="1" a="1"/>
  <c r="AC112" i="9" s="1"/>
  <c r="AB113" i="9"/>
  <c r="AC113" i="9" s="1" a="1"/>
  <c r="AC113" i="9" s="1"/>
  <c r="AB114" i="9"/>
  <c r="AC114" i="9" s="1" a="1"/>
  <c r="AC114" i="9" s="1"/>
  <c r="AB115" i="9"/>
  <c r="AC115" i="9" s="1" a="1"/>
  <c r="AC115" i="9" s="1"/>
  <c r="AB116" i="9"/>
  <c r="AC116" i="9" s="1" a="1"/>
  <c r="AC116" i="9" s="1"/>
  <c r="AB117" i="9"/>
  <c r="AC117" i="9" s="1" a="1"/>
  <c r="AC117" i="9" s="1"/>
  <c r="AB118" i="9"/>
  <c r="AC118" i="9" s="1" a="1"/>
  <c r="AC118" i="9" s="1"/>
  <c r="AB119" i="9"/>
  <c r="AC119" i="9" s="1" a="1"/>
  <c r="AC119" i="9" s="1"/>
  <c r="AB120" i="9"/>
  <c r="AC120" i="9" s="1" a="1"/>
  <c r="AC120" i="9" s="1"/>
  <c r="AB121" i="9"/>
  <c r="AC121" i="9" s="1" a="1"/>
  <c r="AC121" i="9" s="1"/>
  <c r="AB122" i="9"/>
  <c r="AC122" i="9" s="1" a="1"/>
  <c r="AC122" i="9" s="1"/>
  <c r="AB123" i="9"/>
  <c r="AC123" i="9" s="1" a="1"/>
  <c r="AC123" i="9" s="1"/>
  <c r="AB124" i="9"/>
  <c r="AC124" i="9" s="1" a="1"/>
  <c r="AC124" i="9" s="1"/>
  <c r="AB125" i="9"/>
  <c r="AC125" i="9" s="1" a="1"/>
  <c r="AC125" i="9" s="1"/>
  <c r="AB126" i="9"/>
  <c r="AC126" i="9" s="1" a="1"/>
  <c r="AC126" i="9" s="1"/>
  <c r="AB127" i="9"/>
  <c r="AC127" i="9" s="1" a="1"/>
  <c r="AC127" i="9" s="1"/>
  <c r="AB128" i="9"/>
  <c r="AC128" i="9" s="1" a="1"/>
  <c r="AC128" i="9" s="1"/>
  <c r="AB129" i="9"/>
  <c r="AC129" i="9" s="1" a="1"/>
  <c r="AC129" i="9" s="1"/>
  <c r="AB130" i="9"/>
  <c r="AC130" i="9" s="1" a="1"/>
  <c r="AC130" i="9" s="1"/>
  <c r="AB131" i="9"/>
  <c r="AC131" i="9" s="1" a="1"/>
  <c r="AC131" i="9" s="1"/>
  <c r="AB132" i="9"/>
  <c r="AC132" i="9" s="1" a="1"/>
  <c r="AC132" i="9" s="1"/>
  <c r="AB133" i="9"/>
  <c r="AC133" i="9" s="1" a="1"/>
  <c r="AC133" i="9" s="1"/>
  <c r="AB134" i="9"/>
  <c r="AC134" i="9" s="1" a="1"/>
  <c r="AC134" i="9" s="1"/>
  <c r="AB135" i="9"/>
  <c r="AC135" i="9" s="1" a="1"/>
  <c r="AC135" i="9" s="1"/>
  <c r="AB136" i="9"/>
  <c r="AC136" i="9" s="1" a="1"/>
  <c r="AC136" i="9" s="1"/>
  <c r="AB137" i="9"/>
  <c r="AC137" i="9" s="1" a="1"/>
  <c r="AC137" i="9" s="1"/>
  <c r="AB138" i="9"/>
  <c r="AC138" i="9" s="1" a="1"/>
  <c r="AC138" i="9" s="1"/>
  <c r="AB139" i="9"/>
  <c r="AC139" i="9" s="1" a="1"/>
  <c r="AC139" i="9" s="1"/>
  <c r="AB140" i="9"/>
  <c r="AC140" i="9" s="1" a="1"/>
  <c r="AC140" i="9" s="1"/>
  <c r="AB141" i="9"/>
  <c r="AC141" i="9" s="1" a="1"/>
  <c r="AC141" i="9" s="1"/>
  <c r="AB142" i="9"/>
  <c r="AC142" i="9" s="1" a="1"/>
  <c r="AC142" i="9" s="1"/>
  <c r="AB143" i="9"/>
  <c r="AC143" i="9" s="1" a="1"/>
  <c r="AC143" i="9" s="1"/>
  <c r="AB144" i="9"/>
  <c r="AC144" i="9" s="1" a="1"/>
  <c r="AC144" i="9" s="1"/>
  <c r="AB145" i="9"/>
  <c r="AC145" i="9" s="1" a="1"/>
  <c r="AC145" i="9" s="1"/>
  <c r="AB146" i="9"/>
  <c r="AC146" i="9" s="1" a="1"/>
  <c r="AC146" i="9" s="1"/>
  <c r="AB147" i="9"/>
  <c r="AC147" i="9" s="1" a="1"/>
  <c r="AC147" i="9" s="1"/>
  <c r="AB148" i="9"/>
  <c r="AC148" i="9" s="1" a="1"/>
  <c r="AC148" i="9" s="1"/>
  <c r="AB149" i="9"/>
  <c r="AC149" i="9" s="1" a="1"/>
  <c r="AC149" i="9" s="1"/>
  <c r="AB150" i="9"/>
  <c r="AC150" i="9" s="1" a="1"/>
  <c r="AC150" i="9" s="1"/>
  <c r="AB151" i="9"/>
  <c r="AC151" i="9" s="1" a="1"/>
  <c r="AC151" i="9" s="1"/>
  <c r="AB152" i="9"/>
  <c r="AC152" i="9" s="1" a="1"/>
  <c r="AC152" i="9" s="1"/>
  <c r="AB153" i="9"/>
  <c r="AC153" i="9" s="1" a="1"/>
  <c r="AC153" i="9" s="1"/>
  <c r="AB154" i="9"/>
  <c r="AC154" i="9" s="1" a="1"/>
  <c r="AC154" i="9" s="1"/>
  <c r="AB155" i="9"/>
  <c r="AC155" i="9" s="1" a="1"/>
  <c r="AC155" i="9" s="1"/>
  <c r="AB156" i="9"/>
  <c r="AC156" i="9" s="1" a="1"/>
  <c r="AC156" i="9" s="1"/>
  <c r="AB157" i="9"/>
  <c r="AC157" i="9" s="1" a="1"/>
  <c r="AC157" i="9" s="1"/>
  <c r="AB158" i="9"/>
  <c r="AC158" i="9" s="1" a="1"/>
  <c r="AC158" i="9" s="1"/>
  <c r="AB159" i="9"/>
  <c r="AC159" i="9" s="1" a="1"/>
  <c r="AC159" i="9" s="1"/>
  <c r="AB160" i="9"/>
  <c r="AC160" i="9" s="1" a="1"/>
  <c r="AC160" i="9" s="1"/>
  <c r="AB161" i="9"/>
  <c r="AC161" i="9" s="1" a="1"/>
  <c r="AC161" i="9" s="1"/>
  <c r="AB162" i="9"/>
  <c r="AC162" i="9" s="1" a="1"/>
  <c r="AC162" i="9" s="1"/>
  <c r="AB163" i="9"/>
  <c r="AC163" i="9" s="1" a="1"/>
  <c r="AC163" i="9" s="1"/>
  <c r="AB164" i="9"/>
  <c r="AC164" i="9" s="1" a="1"/>
  <c r="AC164" i="9" s="1"/>
  <c r="AB165" i="9"/>
  <c r="AC165" i="9" s="1" a="1"/>
  <c r="AC165" i="9" s="1"/>
  <c r="AB166" i="9"/>
  <c r="AC166" i="9" s="1" a="1"/>
  <c r="AC166" i="9" s="1"/>
  <c r="AB167" i="9"/>
  <c r="AC167" i="9" s="1" a="1"/>
  <c r="AC167" i="9" s="1"/>
  <c r="AB168" i="9"/>
  <c r="AC168" i="9" s="1" a="1"/>
  <c r="AC168" i="9" s="1"/>
  <c r="AB169" i="9"/>
  <c r="AC169" i="9" s="1" a="1"/>
  <c r="AC169" i="9" s="1"/>
  <c r="AB170" i="9"/>
  <c r="AC170" i="9" s="1" a="1"/>
  <c r="AC170" i="9" s="1"/>
  <c r="AB171" i="9"/>
  <c r="AC171" i="9" s="1" a="1"/>
  <c r="AC171" i="9" s="1"/>
  <c r="AB172" i="9"/>
  <c r="AC172" i="9" s="1" a="1"/>
  <c r="AC172" i="9" s="1"/>
  <c r="AB173" i="9"/>
  <c r="AC173" i="9" s="1" a="1"/>
  <c r="AC173" i="9" s="1"/>
  <c r="AB174" i="9"/>
  <c r="AC174" i="9" s="1" a="1"/>
  <c r="AC174" i="9" s="1"/>
  <c r="AB175" i="9"/>
  <c r="AC175" i="9" s="1" a="1"/>
  <c r="AC175" i="9" s="1"/>
  <c r="AB176" i="9"/>
  <c r="AC176" i="9" s="1" a="1"/>
  <c r="AC176" i="9" s="1"/>
  <c r="AB177" i="9"/>
  <c r="AC177" i="9" s="1" a="1"/>
  <c r="AC177" i="9" s="1"/>
  <c r="AB178" i="9"/>
  <c r="AC178" i="9" s="1" a="1"/>
  <c r="AC178" i="9" s="1"/>
  <c r="AB179" i="9"/>
  <c r="AC179" i="9" s="1" a="1"/>
  <c r="AC179" i="9" s="1"/>
  <c r="AB180" i="9"/>
  <c r="AC180" i="9" s="1" a="1"/>
  <c r="AC180" i="9" s="1"/>
  <c r="AB181" i="9"/>
  <c r="AC181" i="9" s="1" a="1"/>
  <c r="AC181" i="9" s="1"/>
  <c r="AB182" i="9"/>
  <c r="AC182" i="9" s="1" a="1"/>
  <c r="AC182" i="9" s="1"/>
  <c r="AB183" i="9"/>
  <c r="AC183" i="9" s="1" a="1"/>
  <c r="AC183" i="9" s="1"/>
  <c r="AB184" i="9"/>
  <c r="AC184" i="9" s="1" a="1"/>
  <c r="AC184" i="9" s="1"/>
  <c r="AB185" i="9"/>
  <c r="AC185" i="9" s="1" a="1"/>
  <c r="AC185" i="9" s="1"/>
  <c r="AB186" i="9"/>
  <c r="AC186" i="9" s="1" a="1"/>
  <c r="AC186" i="9" s="1"/>
  <c r="AB187" i="9"/>
  <c r="AC187" i="9" s="1" a="1"/>
  <c r="AC187" i="9" s="1"/>
  <c r="AB188" i="9"/>
  <c r="AC188" i="9" s="1" a="1"/>
  <c r="AC188" i="9" s="1"/>
  <c r="AB189" i="9"/>
  <c r="AC189" i="9" s="1" a="1"/>
  <c r="AC189" i="9" s="1"/>
  <c r="AB190" i="9"/>
  <c r="AC190" i="9" s="1" a="1"/>
  <c r="AC190" i="9" s="1"/>
  <c r="AB191" i="9"/>
  <c r="AC191" i="9" s="1" a="1"/>
  <c r="AC191" i="9" s="1"/>
  <c r="AB192" i="9"/>
  <c r="AC192" i="9" s="1" a="1"/>
  <c r="AC192" i="9" s="1"/>
  <c r="AB193" i="9"/>
  <c r="AC193" i="9" s="1" a="1"/>
  <c r="AC193" i="9" s="1"/>
  <c r="AB194" i="9"/>
  <c r="AC194" i="9" s="1" a="1"/>
  <c r="AC194" i="9" s="1"/>
  <c r="AB195" i="9"/>
  <c r="AC195" i="9" s="1" a="1"/>
  <c r="AC195" i="9" s="1"/>
  <c r="AB196" i="9"/>
  <c r="AC196" i="9" s="1" a="1"/>
  <c r="AC196" i="9" s="1"/>
  <c r="AB197" i="9"/>
  <c r="AC197" i="9" s="1" a="1"/>
  <c r="AC197" i="9" s="1"/>
  <c r="AB198" i="9"/>
  <c r="AC198" i="9" s="1" a="1"/>
  <c r="AC198" i="9" s="1"/>
  <c r="AB199" i="9"/>
  <c r="AC199" i="9" s="1" a="1"/>
  <c r="AC199" i="9" s="1"/>
  <c r="AB200" i="9"/>
  <c r="AC200" i="9" s="1" a="1"/>
  <c r="AC200" i="9" s="1"/>
  <c r="AB201" i="9"/>
  <c r="AC201" i="9" s="1" a="1"/>
  <c r="AC201" i="9" s="1"/>
  <c r="AB202" i="9"/>
  <c r="AC202" i="9" s="1" a="1"/>
  <c r="AC202" i="9" s="1"/>
  <c r="AB203" i="9"/>
  <c r="AC203" i="9" s="1" a="1"/>
  <c r="AC203" i="9" s="1"/>
  <c r="AB204" i="9"/>
  <c r="AC204" i="9" s="1" a="1"/>
  <c r="AC204" i="9" s="1"/>
  <c r="AB205" i="9"/>
  <c r="AC205" i="9" s="1" a="1"/>
  <c r="AC205" i="9" s="1"/>
  <c r="AB206" i="9"/>
  <c r="AC206" i="9" s="1" a="1"/>
  <c r="AC206" i="9" s="1"/>
  <c r="AB207" i="9"/>
  <c r="AC207" i="9" s="1" a="1"/>
  <c r="AC207" i="9" s="1"/>
  <c r="AB208" i="9"/>
  <c r="AC208" i="9" s="1" a="1"/>
  <c r="AC208" i="9" s="1"/>
  <c r="AB209" i="9"/>
  <c r="AC209" i="9" s="1" a="1"/>
  <c r="AC209" i="9" s="1"/>
  <c r="AB210" i="9"/>
  <c r="AC210" i="9" s="1" a="1"/>
  <c r="AC210" i="9" s="1"/>
  <c r="AB211" i="9"/>
  <c r="AC211" i="9" s="1" a="1"/>
  <c r="AC211" i="9" s="1"/>
  <c r="AB212" i="9"/>
  <c r="AC212" i="9" s="1" a="1"/>
  <c r="AC212" i="9" s="1"/>
  <c r="AB213" i="9"/>
  <c r="AC213" i="9" s="1" a="1"/>
  <c r="AC213" i="9" s="1"/>
  <c r="AB214" i="9"/>
  <c r="AC214" i="9" s="1" a="1"/>
  <c r="AC214" i="9" s="1"/>
  <c r="AB215" i="9"/>
  <c r="AC215" i="9" s="1" a="1"/>
  <c r="AC215" i="9" s="1"/>
  <c r="AB216" i="9"/>
  <c r="AC216" i="9" s="1" a="1"/>
  <c r="AC216" i="9" s="1"/>
  <c r="AB217" i="9"/>
  <c r="AC217" i="9" s="1" a="1"/>
  <c r="AC217" i="9" s="1"/>
  <c r="AB218" i="9"/>
  <c r="AC218" i="9" s="1" a="1"/>
  <c r="AC218" i="9" s="1"/>
  <c r="AB219" i="9"/>
  <c r="AC219" i="9" s="1" a="1"/>
  <c r="AC219" i="9" s="1"/>
  <c r="AB220" i="9"/>
  <c r="AC220" i="9" s="1" a="1"/>
  <c r="AC220" i="9" s="1"/>
  <c r="AB221" i="9"/>
  <c r="AC221" i="9" s="1" a="1"/>
  <c r="AC221" i="9" s="1"/>
  <c r="AB222" i="9"/>
  <c r="AC222" i="9" s="1" a="1"/>
  <c r="AC222" i="9" s="1"/>
  <c r="AB223" i="9"/>
  <c r="AC223" i="9" s="1" a="1"/>
  <c r="AC223" i="9" s="1"/>
  <c r="AB224" i="9"/>
  <c r="AC224" i="9" s="1" a="1"/>
  <c r="AC224" i="9" s="1"/>
  <c r="AB225" i="9"/>
  <c r="AC225" i="9" s="1" a="1"/>
  <c r="AC225" i="9" s="1"/>
  <c r="AB226" i="9"/>
  <c r="AC226" i="9" s="1" a="1"/>
  <c r="AC226" i="9" s="1"/>
  <c r="AB227" i="9"/>
  <c r="AC227" i="9" s="1" a="1"/>
  <c r="AC227" i="9" s="1"/>
  <c r="AB228" i="9"/>
  <c r="AC228" i="9" s="1" a="1"/>
  <c r="AC228" i="9" s="1"/>
  <c r="AB229" i="9"/>
  <c r="AC229" i="9" s="1" a="1"/>
  <c r="AC229" i="9" s="1"/>
  <c r="AB230" i="9"/>
  <c r="AC230" i="9" s="1" a="1"/>
  <c r="AC230" i="9" s="1"/>
  <c r="AB231" i="9"/>
  <c r="AC231" i="9" s="1" a="1"/>
  <c r="AC231" i="9" s="1"/>
  <c r="AB232" i="9"/>
  <c r="AC232" i="9" s="1" a="1"/>
  <c r="AC232" i="9" s="1"/>
  <c r="AB233" i="9"/>
  <c r="AC233" i="9" s="1" a="1"/>
  <c r="AC233" i="9" s="1"/>
  <c r="AB234" i="9"/>
  <c r="AC234" i="9" s="1" a="1"/>
  <c r="AC234" i="9" s="1"/>
  <c r="AB235" i="9"/>
  <c r="AC235" i="9" s="1" a="1"/>
  <c r="AC235" i="9" s="1"/>
  <c r="AB236" i="9"/>
  <c r="AC236" i="9" s="1" a="1"/>
  <c r="AC236" i="9" s="1"/>
  <c r="AB237" i="9"/>
  <c r="AC237" i="9" s="1" a="1"/>
  <c r="AC237" i="9" s="1"/>
  <c r="AB238" i="9"/>
  <c r="AC238" i="9" s="1" a="1"/>
  <c r="AC238" i="9" s="1"/>
  <c r="AB239" i="9"/>
  <c r="AC239" i="9" s="1" a="1"/>
  <c r="AC239" i="9" s="1"/>
  <c r="AB240" i="9"/>
  <c r="AC240" i="9" s="1" a="1"/>
  <c r="AC240" i="9" s="1"/>
  <c r="AB241" i="9"/>
  <c r="AC241" i="9" s="1" a="1"/>
  <c r="AC241" i="9" s="1"/>
  <c r="AB242" i="9"/>
  <c r="AC242" i="9" s="1" a="1"/>
  <c r="AC242" i="9" s="1"/>
  <c r="AB243" i="9"/>
  <c r="AC243" i="9" s="1" a="1"/>
  <c r="AC243" i="9" s="1"/>
  <c r="AB244" i="9"/>
  <c r="AC244" i="9" s="1" a="1"/>
  <c r="AC244" i="9" s="1"/>
  <c r="AB245" i="9"/>
  <c r="AC245" i="9" s="1" a="1"/>
  <c r="AC245" i="9" s="1"/>
  <c r="AB246" i="9"/>
  <c r="AC246" i="9" s="1" a="1"/>
  <c r="AC246" i="9" s="1"/>
  <c r="AB247" i="9"/>
  <c r="AC247" i="9" s="1" a="1"/>
  <c r="AC247" i="9" s="1"/>
  <c r="AB248" i="9"/>
  <c r="AC248" i="9" s="1" a="1"/>
  <c r="AC248" i="9" s="1"/>
  <c r="AB249" i="9"/>
  <c r="AC249" i="9" s="1" a="1"/>
  <c r="AC249" i="9" s="1"/>
  <c r="AB250" i="9"/>
  <c r="AC250" i="9" s="1" a="1"/>
  <c r="AC250" i="9" s="1"/>
  <c r="AB251" i="9"/>
  <c r="AC251" i="9" s="1" a="1"/>
  <c r="AC251" i="9" s="1"/>
  <c r="AB252" i="9"/>
  <c r="AC252" i="9" s="1" a="1"/>
  <c r="AC252" i="9" s="1"/>
  <c r="AB253" i="9"/>
  <c r="AC253" i="9" s="1" a="1"/>
  <c r="AC253" i="9" s="1"/>
  <c r="AB254" i="9"/>
  <c r="AC254" i="9" s="1" a="1"/>
  <c r="AC254" i="9" s="1"/>
  <c r="AB255" i="9"/>
  <c r="AC255" i="9" s="1" a="1"/>
  <c r="AC255" i="9" s="1"/>
  <c r="AB256" i="9"/>
  <c r="AC256" i="9" s="1" a="1"/>
  <c r="AC256" i="9" s="1"/>
  <c r="AB257" i="9"/>
  <c r="AC257" i="9" s="1" a="1"/>
  <c r="AC257" i="9" s="1"/>
  <c r="AB258" i="9"/>
  <c r="AC258" i="9" s="1" a="1"/>
  <c r="AC258" i="9" s="1"/>
  <c r="AB259" i="9"/>
  <c r="AC259" i="9" s="1" a="1"/>
  <c r="AC259" i="9" s="1"/>
  <c r="AB260" i="9"/>
  <c r="AC260" i="9" s="1" a="1"/>
  <c r="AC260" i="9" s="1"/>
  <c r="AB261" i="9"/>
  <c r="AC261" i="9" s="1" a="1"/>
  <c r="AC261" i="9" s="1"/>
  <c r="AB262" i="9"/>
  <c r="AC262" i="9" s="1" a="1"/>
  <c r="AC262" i="9" s="1"/>
  <c r="AB263" i="9"/>
  <c r="AC263" i="9" s="1" a="1"/>
  <c r="AC263" i="9" s="1"/>
  <c r="AB264" i="9"/>
  <c r="AC264" i="9" s="1" a="1"/>
  <c r="AC264" i="9" s="1"/>
  <c r="AB265" i="9"/>
  <c r="AC265" i="9" s="1" a="1"/>
  <c r="AC265" i="9" s="1"/>
  <c r="AB266" i="9"/>
  <c r="AC266" i="9" s="1" a="1"/>
  <c r="AC266" i="9" s="1"/>
  <c r="AB267" i="9"/>
  <c r="AC267" i="9" s="1" a="1"/>
  <c r="AC267" i="9" s="1"/>
  <c r="AB268" i="9"/>
  <c r="AC268" i="9" s="1" a="1"/>
  <c r="AC268" i="9" s="1"/>
  <c r="AB269" i="9"/>
  <c r="AC269" i="9" s="1" a="1"/>
  <c r="AC269" i="9" s="1"/>
  <c r="AB270" i="9"/>
  <c r="AC270" i="9" s="1" a="1"/>
  <c r="AC270" i="9" s="1"/>
  <c r="AB271" i="9"/>
  <c r="AC271" i="9" s="1" a="1"/>
  <c r="AC271" i="9" s="1"/>
  <c r="AB272" i="9"/>
  <c r="AC272" i="9" s="1" a="1"/>
  <c r="AC272" i="9" s="1"/>
  <c r="AB273" i="9"/>
  <c r="AC273" i="9" s="1" a="1"/>
  <c r="AC273" i="9" s="1"/>
  <c r="AB274" i="9"/>
  <c r="AC274" i="9" s="1" a="1"/>
  <c r="AC274" i="9" s="1"/>
  <c r="AB275" i="9"/>
  <c r="AC275" i="9" s="1" a="1"/>
  <c r="AC275" i="9" s="1"/>
  <c r="AB276" i="9"/>
  <c r="AC276" i="9" s="1" a="1"/>
  <c r="AC276" i="9" s="1"/>
  <c r="AB277" i="9"/>
  <c r="AC277" i="9" s="1" a="1"/>
  <c r="AC277" i="9" s="1"/>
  <c r="AB278" i="9"/>
  <c r="AC278" i="9" s="1" a="1"/>
  <c r="AC278" i="9" s="1"/>
  <c r="AB279" i="9"/>
  <c r="AC279" i="9" s="1" a="1"/>
  <c r="AC279" i="9" s="1"/>
  <c r="AB280" i="9"/>
  <c r="AC280" i="9" s="1" a="1"/>
  <c r="AC280" i="9" s="1"/>
  <c r="AB281" i="9"/>
  <c r="AC281" i="9" s="1" a="1"/>
  <c r="AC281" i="9" s="1"/>
  <c r="AB282" i="9"/>
  <c r="AC282" i="9" s="1" a="1"/>
  <c r="AC282" i="9" s="1"/>
  <c r="AB283" i="9"/>
  <c r="AC283" i="9" s="1" a="1"/>
  <c r="AC283" i="9" s="1"/>
  <c r="AB284" i="9"/>
  <c r="AC284" i="9" s="1" a="1"/>
  <c r="AC284" i="9" s="1"/>
  <c r="AB285" i="9"/>
  <c r="AC285" i="9" s="1" a="1"/>
  <c r="AC285" i="9" s="1"/>
  <c r="AB286" i="9"/>
  <c r="AC286" i="9" s="1" a="1"/>
  <c r="AC286" i="9" s="1"/>
  <c r="AB287" i="9"/>
  <c r="AC287" i="9" s="1" a="1"/>
  <c r="AC287" i="9" s="1"/>
  <c r="AB288" i="9"/>
  <c r="AC288" i="9" s="1" a="1"/>
  <c r="AC288" i="9" s="1"/>
  <c r="AB289" i="9"/>
  <c r="AC289" i="9" s="1" a="1"/>
  <c r="AC289" i="9" s="1"/>
  <c r="AB290" i="9"/>
  <c r="AC290" i="9" s="1" a="1"/>
  <c r="AC290" i="9" s="1"/>
  <c r="AB291" i="9"/>
  <c r="AC291" i="9" s="1" a="1"/>
  <c r="AC291" i="9" s="1"/>
  <c r="AB292" i="9"/>
  <c r="AC292" i="9" s="1" a="1"/>
  <c r="AC292" i="9" s="1"/>
  <c r="AB293" i="9"/>
  <c r="AC293" i="9" s="1" a="1"/>
  <c r="AC293" i="9" s="1"/>
  <c r="AB294" i="9"/>
  <c r="AC294" i="9" s="1" a="1"/>
  <c r="AC294" i="9" s="1"/>
  <c r="AB295" i="9"/>
  <c r="AC295" i="9" s="1" a="1"/>
  <c r="AC295" i="9" s="1"/>
  <c r="AB296" i="9"/>
  <c r="AC296" i="9" s="1" a="1"/>
  <c r="AC296" i="9" s="1"/>
  <c r="AB297" i="9"/>
  <c r="AC297" i="9" s="1" a="1"/>
  <c r="AC297" i="9" s="1"/>
  <c r="AB298" i="9"/>
  <c r="AC298" i="9" s="1" a="1"/>
  <c r="AC298" i="9" s="1"/>
  <c r="AB299" i="9"/>
  <c r="AC299" i="9" s="1" a="1"/>
  <c r="AC299" i="9" s="1"/>
  <c r="AB300" i="9"/>
  <c r="AC300" i="9" s="1" a="1"/>
  <c r="AC300" i="9" s="1"/>
  <c r="AB301" i="9"/>
  <c r="AC301" i="9" s="1" a="1"/>
  <c r="AC301" i="9" s="1"/>
  <c r="AB302" i="9"/>
  <c r="AC302" i="9" s="1" a="1"/>
  <c r="AC302" i="9" s="1"/>
  <c r="AB303" i="9"/>
  <c r="AC303" i="9" s="1" a="1"/>
  <c r="AC303" i="9" s="1"/>
  <c r="AB304" i="9"/>
  <c r="AC304" i="9" s="1" a="1"/>
  <c r="AC304" i="9" s="1"/>
  <c r="AB305" i="9"/>
  <c r="AC305" i="9" s="1" a="1"/>
  <c r="AC305" i="9" s="1"/>
  <c r="AB306" i="9"/>
  <c r="AC306" i="9" s="1" a="1"/>
  <c r="AC306" i="9" s="1"/>
  <c r="AB307" i="9"/>
  <c r="AC307" i="9" s="1" a="1"/>
  <c r="AC307" i="9" s="1"/>
  <c r="AB308" i="9"/>
  <c r="AC308" i="9" s="1" a="1"/>
  <c r="AC308" i="9" s="1"/>
  <c r="AB309" i="9"/>
  <c r="AC309" i="9" s="1" a="1"/>
  <c r="AC309" i="9" s="1"/>
  <c r="AB310" i="9"/>
  <c r="AC310" i="9" s="1" a="1"/>
  <c r="AC310" i="9" s="1"/>
  <c r="AB311" i="9"/>
  <c r="AC311" i="9" s="1" a="1"/>
  <c r="AC311" i="9" s="1"/>
  <c r="AB312" i="9"/>
  <c r="AC312" i="9" s="1" a="1"/>
  <c r="AC312" i="9" s="1"/>
  <c r="AB313" i="9"/>
  <c r="AC313" i="9" s="1" a="1"/>
  <c r="AC313" i="9" s="1"/>
  <c r="AB314" i="9"/>
  <c r="AC314" i="9" s="1" a="1"/>
  <c r="AC314" i="9" s="1"/>
  <c r="AB315" i="9"/>
  <c r="AC315" i="9" s="1" a="1"/>
  <c r="AC315" i="9" s="1"/>
  <c r="AB316" i="9"/>
  <c r="AC316" i="9" s="1" a="1"/>
  <c r="AC316" i="9" s="1"/>
  <c r="AB317" i="9"/>
  <c r="AC317" i="9" s="1" a="1"/>
  <c r="AC317" i="9" s="1"/>
  <c r="AB318" i="9"/>
  <c r="AC318" i="9" s="1" a="1"/>
  <c r="AC318" i="9" s="1"/>
  <c r="AB319" i="9"/>
  <c r="AC319" i="9" s="1" a="1"/>
  <c r="AC319" i="9" s="1"/>
  <c r="AB320" i="9"/>
  <c r="AC320" i="9" s="1" a="1"/>
  <c r="AC320" i="9" s="1"/>
  <c r="AB321" i="9"/>
  <c r="AC321" i="9" s="1" a="1"/>
  <c r="AC321" i="9" s="1"/>
  <c r="AB322" i="9"/>
  <c r="AC322" i="9" s="1" a="1"/>
  <c r="AC322" i="9" s="1"/>
  <c r="AB323" i="9"/>
  <c r="AC323" i="9" s="1" a="1"/>
  <c r="AC323" i="9" s="1"/>
  <c r="AB324" i="9"/>
  <c r="AC324" i="9" s="1" a="1"/>
  <c r="AC324" i="9" s="1"/>
  <c r="AB325" i="9"/>
  <c r="AC325" i="9" s="1" a="1"/>
  <c r="AC325" i="9" s="1"/>
  <c r="AB326" i="9"/>
  <c r="AC326" i="9" s="1" a="1"/>
  <c r="AC326" i="9" s="1"/>
  <c r="AB327" i="9"/>
  <c r="AC327" i="9" s="1" a="1"/>
  <c r="AC327" i="9" s="1"/>
  <c r="AB328" i="9"/>
  <c r="AC328" i="9" s="1" a="1"/>
  <c r="AC328" i="9" s="1"/>
  <c r="AB329" i="9"/>
  <c r="AC329" i="9" s="1" a="1"/>
  <c r="AC329" i="9" s="1"/>
  <c r="AB330" i="9"/>
  <c r="AC330" i="9" s="1" a="1"/>
  <c r="AC330" i="9" s="1"/>
  <c r="AB331" i="9"/>
  <c r="AC331" i="9" s="1" a="1"/>
  <c r="AC331" i="9" s="1"/>
  <c r="AB332" i="9"/>
  <c r="AC332" i="9" s="1" a="1"/>
  <c r="AC332" i="9" s="1"/>
  <c r="AB333" i="9"/>
  <c r="AC333" i="9" s="1" a="1"/>
  <c r="AC333" i="9" s="1"/>
  <c r="AB334" i="9"/>
  <c r="AC334" i="9" s="1" a="1"/>
  <c r="AC334" i="9" s="1"/>
  <c r="AB335" i="9"/>
  <c r="AC335" i="9" s="1" a="1"/>
  <c r="AC335" i="9" s="1"/>
  <c r="AB336" i="9"/>
  <c r="AC336" i="9" s="1" a="1"/>
  <c r="AC336" i="9" s="1"/>
  <c r="AB337" i="9"/>
  <c r="AC337" i="9" s="1" a="1"/>
  <c r="AC337" i="9" s="1"/>
  <c r="AB338" i="9"/>
  <c r="AC338" i="9" s="1" a="1"/>
  <c r="AC338" i="9" s="1"/>
  <c r="AB339" i="9"/>
  <c r="AC339" i="9" s="1" a="1"/>
  <c r="AC339" i="9" s="1"/>
  <c r="AB340" i="9"/>
  <c r="AC340" i="9" s="1" a="1"/>
  <c r="AC340" i="9" s="1"/>
  <c r="AB341" i="9"/>
  <c r="AC341" i="9" s="1" a="1"/>
  <c r="AC341" i="9" s="1"/>
  <c r="AB342" i="9"/>
  <c r="AC342" i="9" s="1" a="1"/>
  <c r="AC342" i="9" s="1"/>
  <c r="AB343" i="9"/>
  <c r="AC343" i="9" s="1" a="1"/>
  <c r="AC343" i="9" s="1"/>
  <c r="AB344" i="9"/>
  <c r="AC344" i="9" s="1" a="1"/>
  <c r="AC344" i="9" s="1"/>
  <c r="AB345" i="9"/>
  <c r="AC345" i="9" s="1" a="1"/>
  <c r="AC345" i="9" s="1"/>
  <c r="AB346" i="9"/>
  <c r="AC346" i="9" s="1" a="1"/>
  <c r="AC346" i="9" s="1"/>
  <c r="AB347" i="9"/>
  <c r="AC347" i="9" s="1" a="1"/>
  <c r="AC347" i="9" s="1"/>
  <c r="AB348" i="9"/>
  <c r="AC348" i="9" s="1" a="1"/>
  <c r="AC348" i="9" s="1"/>
  <c r="AB349" i="9"/>
  <c r="AC349" i="9" s="1" a="1"/>
  <c r="AC349" i="9" s="1"/>
  <c r="AB350" i="9"/>
  <c r="AC350" i="9" s="1" a="1"/>
  <c r="AC350" i="9" s="1"/>
  <c r="AB351" i="9"/>
  <c r="AC351" i="9" s="1" a="1"/>
  <c r="AC351" i="9" s="1"/>
  <c r="AB352" i="9"/>
  <c r="AC352" i="9" s="1" a="1"/>
  <c r="AC352" i="9" s="1"/>
  <c r="AB353" i="9"/>
  <c r="AC353" i="9" s="1" a="1"/>
  <c r="AC353" i="9" s="1"/>
  <c r="AB354" i="9"/>
  <c r="AC354" i="9" s="1" a="1"/>
  <c r="AC354" i="9" s="1"/>
  <c r="AB355" i="9"/>
  <c r="AC355" i="9" s="1" a="1"/>
  <c r="AC355" i="9" s="1"/>
  <c r="AB356" i="9"/>
  <c r="AC356" i="9" s="1" a="1"/>
  <c r="AC356" i="9" s="1"/>
  <c r="AB357" i="9"/>
  <c r="AC357" i="9" s="1" a="1"/>
  <c r="AC357" i="9" s="1"/>
  <c r="AB358" i="9"/>
  <c r="AC358" i="9" s="1" a="1"/>
  <c r="AC358" i="9" s="1"/>
  <c r="AB359" i="9"/>
  <c r="AC359" i="9" s="1" a="1"/>
  <c r="AC359" i="9" s="1"/>
  <c r="AB360" i="9"/>
  <c r="AC360" i="9" s="1" a="1"/>
  <c r="AC360" i="9" s="1"/>
  <c r="AB361" i="9"/>
  <c r="AC361" i="9" s="1" a="1"/>
  <c r="AC361" i="9" s="1"/>
  <c r="AB362" i="9"/>
  <c r="AC362" i="9" s="1" a="1"/>
  <c r="AC362" i="9" s="1"/>
  <c r="AB363" i="9"/>
  <c r="AC363" i="9" s="1" a="1"/>
  <c r="AC363" i="9" s="1"/>
  <c r="AB364" i="9"/>
  <c r="AC364" i="9" s="1" a="1"/>
  <c r="AC364" i="9" s="1"/>
  <c r="AB365" i="9"/>
  <c r="AC365" i="9" s="1" a="1"/>
  <c r="AC365" i="9" s="1"/>
  <c r="AB366" i="9"/>
  <c r="AC366" i="9" s="1" a="1"/>
  <c r="AC366" i="9" s="1"/>
  <c r="AB367" i="9"/>
  <c r="AC367" i="9" s="1" a="1"/>
  <c r="AC367" i="9" s="1"/>
  <c r="AB368" i="9"/>
  <c r="AC368" i="9" s="1" a="1"/>
  <c r="AC368" i="9" s="1"/>
  <c r="AB369" i="9"/>
  <c r="AC369" i="9" s="1" a="1"/>
  <c r="AC369" i="9" s="1"/>
  <c r="AB370" i="9"/>
  <c r="AC370" i="9" s="1" a="1"/>
  <c r="AC370" i="9" s="1"/>
  <c r="AB371" i="9"/>
  <c r="AC371" i="9" s="1" a="1"/>
  <c r="AC371" i="9" s="1"/>
  <c r="AB372" i="9"/>
  <c r="AC372" i="9" s="1" a="1"/>
  <c r="AC372" i="9" s="1"/>
  <c r="AB373" i="9"/>
  <c r="AC373" i="9" s="1" a="1"/>
  <c r="AC373" i="9" s="1"/>
  <c r="AB374" i="9"/>
  <c r="AC374" i="9" s="1" a="1"/>
  <c r="AC374" i="9" s="1"/>
  <c r="AB375" i="9"/>
  <c r="AC375" i="9" s="1" a="1"/>
  <c r="AC375" i="9" s="1"/>
  <c r="AB376" i="9"/>
  <c r="AC376" i="9" s="1" a="1"/>
  <c r="AC376" i="9" s="1"/>
  <c r="AB377" i="9"/>
  <c r="AC377" i="9" s="1" a="1"/>
  <c r="AC377" i="9" s="1"/>
  <c r="AB378" i="9"/>
  <c r="AC378" i="9" s="1" a="1"/>
  <c r="AC378" i="9" s="1"/>
  <c r="AB379" i="9"/>
  <c r="AC379" i="9" s="1" a="1"/>
  <c r="AC379" i="9" s="1"/>
  <c r="AB380" i="9"/>
  <c r="AC380" i="9" s="1" a="1"/>
  <c r="AC380" i="9" s="1"/>
  <c r="AB381" i="9"/>
  <c r="AC381" i="9" s="1" a="1"/>
  <c r="AC381" i="9" s="1"/>
  <c r="AB382" i="9"/>
  <c r="AC382" i="9" s="1" a="1"/>
  <c r="AC382" i="9" s="1"/>
  <c r="AB383" i="9"/>
  <c r="AC383" i="9" s="1" a="1"/>
  <c r="AC383" i="9" s="1"/>
  <c r="AB384" i="9"/>
  <c r="AC384" i="9" s="1" a="1"/>
  <c r="AC384" i="9" s="1"/>
  <c r="AB385" i="9"/>
  <c r="AC385" i="9" s="1" a="1"/>
  <c r="AC385" i="9" s="1"/>
  <c r="AB386" i="9"/>
  <c r="AC386" i="9" s="1" a="1"/>
  <c r="AC386" i="9" s="1"/>
  <c r="AB387" i="9"/>
  <c r="AC387" i="9" s="1" a="1"/>
  <c r="AC387" i="9" s="1"/>
  <c r="AB388" i="9"/>
  <c r="AC388" i="9" s="1" a="1"/>
  <c r="AC388" i="9" s="1"/>
  <c r="AB389" i="9"/>
  <c r="AC389" i="9" s="1" a="1"/>
  <c r="AC389" i="9" s="1"/>
  <c r="AB390" i="9"/>
  <c r="AC390" i="9" s="1" a="1"/>
  <c r="AC390" i="9" s="1"/>
  <c r="AB391" i="9"/>
  <c r="AC391" i="9" s="1" a="1"/>
  <c r="AC391" i="9" s="1"/>
  <c r="AB392" i="9"/>
  <c r="AC392" i="9" s="1" a="1"/>
  <c r="AC392" i="9" s="1"/>
  <c r="AB393" i="9"/>
  <c r="AC393" i="9" s="1" a="1"/>
  <c r="AC393" i="9" s="1"/>
  <c r="AB394" i="9"/>
  <c r="AC394" i="9" s="1" a="1"/>
  <c r="AC394" i="9" s="1"/>
  <c r="AB395" i="9"/>
  <c r="AC395" i="9" s="1" a="1"/>
  <c r="AC395" i="9" s="1"/>
  <c r="AB396" i="9"/>
  <c r="AC396" i="9" s="1" a="1"/>
  <c r="AC396" i="9" s="1"/>
  <c r="AB397" i="9"/>
  <c r="AC397" i="9" s="1" a="1"/>
  <c r="AC397" i="9" s="1"/>
  <c r="AB398" i="9"/>
  <c r="AC398" i="9" s="1" a="1"/>
  <c r="AC398" i="9" s="1"/>
  <c r="AB399" i="9"/>
  <c r="AC399" i="9" s="1" a="1"/>
  <c r="AC399" i="9" s="1"/>
  <c r="AB400" i="9"/>
  <c r="AC400" i="9" s="1" a="1"/>
  <c r="AC400" i="9" s="1"/>
  <c r="AB401" i="9"/>
  <c r="AC401" i="9" s="1" a="1"/>
  <c r="AC401" i="9" s="1"/>
  <c r="AB402" i="9"/>
  <c r="AC402" i="9" s="1" a="1"/>
  <c r="AC402" i="9" s="1"/>
  <c r="AB403" i="9"/>
  <c r="AC403" i="9" s="1" a="1"/>
  <c r="AC403" i="9" s="1"/>
  <c r="AB404" i="9"/>
  <c r="AC404" i="9" s="1" a="1"/>
  <c r="AC404" i="9" s="1"/>
  <c r="AB405" i="9"/>
  <c r="AC405" i="9" s="1" a="1"/>
  <c r="AC405" i="9" s="1"/>
  <c r="AB406" i="9"/>
  <c r="AC406" i="9" s="1" a="1"/>
  <c r="AC406" i="9" s="1"/>
  <c r="AB407" i="9"/>
  <c r="AC407" i="9" s="1" a="1"/>
  <c r="AC407" i="9" s="1"/>
  <c r="AB408" i="9"/>
  <c r="AC408" i="9" s="1" a="1"/>
  <c r="AC408" i="9" s="1"/>
  <c r="AB409" i="9"/>
  <c r="AC409" i="9" s="1" a="1"/>
  <c r="AC409" i="9" s="1"/>
  <c r="AB410" i="9"/>
  <c r="AC410" i="9" s="1" a="1"/>
  <c r="AC410" i="9" s="1"/>
  <c r="AB411" i="9"/>
  <c r="AC411" i="9" s="1" a="1"/>
  <c r="AC411" i="9" s="1"/>
  <c r="AB412" i="9"/>
  <c r="AC412" i="9" s="1" a="1"/>
  <c r="AC412" i="9" s="1"/>
  <c r="AB413" i="9"/>
  <c r="AC413" i="9" s="1" a="1"/>
  <c r="AC413" i="9" s="1"/>
  <c r="AB414" i="9"/>
  <c r="AC414" i="9" s="1" a="1"/>
  <c r="AC414" i="9" s="1"/>
  <c r="AB415" i="9"/>
  <c r="AC415" i="9" s="1" a="1"/>
  <c r="AC415" i="9" s="1"/>
  <c r="AB416" i="9"/>
  <c r="AC416" i="9" s="1" a="1"/>
  <c r="AC416" i="9" s="1"/>
  <c r="AB417" i="9"/>
  <c r="AC417" i="9" s="1" a="1"/>
  <c r="AC417" i="9" s="1"/>
  <c r="AB418" i="9"/>
  <c r="AC418" i="9" s="1" a="1"/>
  <c r="AC418" i="9" s="1"/>
  <c r="AB419" i="9"/>
  <c r="AC419" i="9" s="1" a="1"/>
  <c r="AC419" i="9" s="1"/>
  <c r="AB420" i="9"/>
  <c r="AC420" i="9" s="1" a="1"/>
  <c r="AC420" i="9" s="1"/>
  <c r="AB421" i="9"/>
  <c r="AC421" i="9" s="1" a="1"/>
  <c r="AC421" i="9" s="1"/>
  <c r="AB422" i="9"/>
  <c r="AC422" i="9" s="1" a="1"/>
  <c r="AC422" i="9" s="1"/>
  <c r="AB423" i="9"/>
  <c r="AC423" i="9" s="1" a="1"/>
  <c r="AC423" i="9" s="1"/>
  <c r="AB424" i="9"/>
  <c r="AC424" i="9" s="1" a="1"/>
  <c r="AC424" i="9" s="1"/>
  <c r="AB425" i="9"/>
  <c r="AC425" i="9" s="1" a="1"/>
  <c r="AC425" i="9" s="1"/>
  <c r="AB426" i="9"/>
  <c r="AC426" i="9" s="1" a="1"/>
  <c r="AC426" i="9" s="1"/>
  <c r="AB427" i="9"/>
  <c r="AC427" i="9" s="1" a="1"/>
  <c r="AC427" i="9" s="1"/>
  <c r="AB428" i="9"/>
  <c r="AC428" i="9" s="1" a="1"/>
  <c r="AC428" i="9" s="1"/>
  <c r="AB429" i="9"/>
  <c r="AC429" i="9" s="1" a="1"/>
  <c r="AC429" i="9" s="1"/>
  <c r="AB430" i="9"/>
  <c r="AC430" i="9" s="1" a="1"/>
  <c r="AC430" i="9" s="1"/>
  <c r="AB431" i="9"/>
  <c r="AC431" i="9" s="1" a="1"/>
  <c r="AC431" i="9" s="1"/>
  <c r="AB432" i="9"/>
  <c r="AC432" i="9" s="1" a="1"/>
  <c r="AC432" i="9" s="1"/>
  <c r="AB433" i="9"/>
  <c r="AC433" i="9" s="1" a="1"/>
  <c r="AC433" i="9" s="1"/>
  <c r="AB434" i="9"/>
  <c r="AC434" i="9" s="1" a="1"/>
  <c r="AC434" i="9" s="1"/>
  <c r="AB435" i="9"/>
  <c r="AC435" i="9" s="1" a="1"/>
  <c r="AC435" i="9" s="1"/>
  <c r="AB436" i="9"/>
  <c r="AC436" i="9" s="1" a="1"/>
  <c r="AC436" i="9" s="1"/>
  <c r="AB437" i="9"/>
  <c r="AC437" i="9" s="1" a="1"/>
  <c r="AC437" i="9" s="1"/>
  <c r="AB438" i="9"/>
  <c r="AC438" i="9" s="1" a="1"/>
  <c r="AC438" i="9" s="1"/>
  <c r="AB439" i="9"/>
  <c r="AC439" i="9" s="1" a="1"/>
  <c r="AC439" i="9" s="1"/>
  <c r="AB440" i="9"/>
  <c r="AC440" i="9" s="1" a="1"/>
  <c r="AC440" i="9" s="1"/>
  <c r="AB441" i="9"/>
  <c r="AC441" i="9" s="1" a="1"/>
  <c r="AC441" i="9" s="1"/>
  <c r="AB442" i="9"/>
  <c r="AC442" i="9" s="1" a="1"/>
  <c r="AC442" i="9" s="1"/>
  <c r="AB443" i="9"/>
  <c r="AC443" i="9" s="1" a="1"/>
  <c r="AC443" i="9" s="1"/>
  <c r="AB444" i="9"/>
  <c r="AC444" i="9" s="1" a="1"/>
  <c r="AC444" i="9" s="1"/>
  <c r="AB445" i="9"/>
  <c r="AC445" i="9" s="1" a="1"/>
  <c r="AC445" i="9" s="1"/>
  <c r="AB446" i="9"/>
  <c r="AC446" i="9" s="1" a="1"/>
  <c r="AC446" i="9" s="1"/>
  <c r="AB447" i="9"/>
  <c r="AC447" i="9" s="1" a="1"/>
  <c r="AC447" i="9" s="1"/>
  <c r="AB448" i="9"/>
  <c r="AC448" i="9" s="1" a="1"/>
  <c r="AC448" i="9" s="1"/>
  <c r="AB449" i="9"/>
  <c r="AC449" i="9" s="1" a="1"/>
  <c r="AC449" i="9" s="1"/>
  <c r="AB450" i="9"/>
  <c r="AC450" i="9" s="1" a="1"/>
  <c r="AC450" i="9" s="1"/>
  <c r="AB451" i="9"/>
  <c r="AC451" i="9" s="1" a="1"/>
  <c r="AC451" i="9" s="1"/>
  <c r="AB452" i="9"/>
  <c r="AC452" i="9" s="1" a="1"/>
  <c r="AC452" i="9" s="1"/>
  <c r="AB453" i="9"/>
  <c r="AC453" i="9" s="1" a="1"/>
  <c r="AC453" i="9" s="1"/>
  <c r="AB454" i="9"/>
  <c r="AC454" i="9" s="1" a="1"/>
  <c r="AC454" i="9" s="1"/>
  <c r="AB455" i="9"/>
  <c r="AC455" i="9" s="1" a="1"/>
  <c r="AC455" i="9" s="1"/>
  <c r="AB456" i="9"/>
  <c r="AC456" i="9" s="1" a="1"/>
  <c r="AC456" i="9" s="1"/>
  <c r="AB457" i="9"/>
  <c r="AC457" i="9" s="1" a="1"/>
  <c r="AC457" i="9" s="1"/>
  <c r="AB458" i="9"/>
  <c r="AC458" i="9" s="1" a="1"/>
  <c r="AC458" i="9" s="1"/>
  <c r="AB459" i="9"/>
  <c r="AC459" i="9" s="1" a="1"/>
  <c r="AC459" i="9" s="1"/>
  <c r="AB460" i="9"/>
  <c r="AC460" i="9" s="1" a="1"/>
  <c r="AC460" i="9" s="1"/>
  <c r="AB461" i="9"/>
  <c r="AC461" i="9" s="1" a="1"/>
  <c r="AC461" i="9" s="1"/>
  <c r="AB462" i="9"/>
  <c r="AC462" i="9" s="1" a="1"/>
  <c r="AC462" i="9" s="1"/>
  <c r="AB463" i="9"/>
  <c r="AC463" i="9" s="1" a="1"/>
  <c r="AC463" i="9" s="1"/>
  <c r="AB464" i="9"/>
  <c r="AC464" i="9" s="1" a="1"/>
  <c r="AC464" i="9" s="1"/>
  <c r="AB465" i="9"/>
  <c r="AC465" i="9" s="1" a="1"/>
  <c r="AC465" i="9" s="1"/>
  <c r="AB466" i="9"/>
  <c r="AC466" i="9" s="1" a="1"/>
  <c r="AC466" i="9" s="1"/>
  <c r="AB467" i="9"/>
  <c r="AC467" i="9" s="1" a="1"/>
  <c r="AC467" i="9" s="1"/>
  <c r="AB468" i="9"/>
  <c r="AC468" i="9" s="1" a="1"/>
  <c r="AC468" i="9" s="1"/>
  <c r="AB469" i="9"/>
  <c r="AC469" i="9" s="1" a="1"/>
  <c r="AC469" i="9" s="1"/>
  <c r="AB470" i="9"/>
  <c r="AC470" i="9" s="1" a="1"/>
  <c r="AC470" i="9" s="1"/>
  <c r="AB471" i="9"/>
  <c r="AC471" i="9" s="1" a="1"/>
  <c r="AC471" i="9" s="1"/>
  <c r="AB472" i="9"/>
  <c r="AC472" i="9" s="1" a="1"/>
  <c r="AC472" i="9" s="1"/>
  <c r="AB473" i="9"/>
  <c r="AC473" i="9" s="1" a="1"/>
  <c r="AC473" i="9" s="1"/>
  <c r="AB474" i="9"/>
  <c r="AC474" i="9" s="1" a="1"/>
  <c r="AC474" i="9" s="1"/>
  <c r="AB475" i="9"/>
  <c r="AC475" i="9" s="1" a="1"/>
  <c r="AC475" i="9" s="1"/>
  <c r="AB476" i="9"/>
  <c r="AC476" i="9" s="1" a="1"/>
  <c r="AC476" i="9" s="1"/>
  <c r="AB477" i="9"/>
  <c r="AC477" i="9" s="1" a="1"/>
  <c r="AC477" i="9" s="1"/>
  <c r="AB478" i="9"/>
  <c r="AC478" i="9" s="1" a="1"/>
  <c r="AC478" i="9" s="1"/>
  <c r="AB479" i="9"/>
  <c r="AC479" i="9" s="1" a="1"/>
  <c r="AC479" i="9" s="1"/>
  <c r="AB480" i="9"/>
  <c r="AC480" i="9" s="1" a="1"/>
  <c r="AC480" i="9" s="1"/>
  <c r="AB481" i="9"/>
  <c r="AC481" i="9" s="1" a="1"/>
  <c r="AC481" i="9" s="1"/>
  <c r="AB482" i="9"/>
  <c r="AC482" i="9" s="1" a="1"/>
  <c r="AC482" i="9" s="1"/>
  <c r="AB483" i="9"/>
  <c r="AC483" i="9" s="1" a="1"/>
  <c r="AC483" i="9" s="1"/>
  <c r="AB484" i="9"/>
  <c r="AC484" i="9" s="1" a="1"/>
  <c r="AC484" i="9" s="1"/>
  <c r="AB485" i="9"/>
  <c r="AC485" i="9" s="1" a="1"/>
  <c r="AC485" i="9" s="1"/>
  <c r="AB486" i="9"/>
  <c r="AC486" i="9" s="1" a="1"/>
  <c r="AC486" i="9" s="1"/>
  <c r="AB487" i="9"/>
  <c r="AC487" i="9" s="1" a="1"/>
  <c r="AC487" i="9" s="1"/>
  <c r="AB488" i="9"/>
  <c r="AC488" i="9" s="1" a="1"/>
  <c r="AC488" i="9" s="1"/>
  <c r="AB489" i="9"/>
  <c r="AC489" i="9" s="1" a="1"/>
  <c r="AC489" i="9" s="1"/>
  <c r="AB490" i="9"/>
  <c r="AC490" i="9" s="1" a="1"/>
  <c r="AC490" i="9" s="1"/>
  <c r="AB491" i="9"/>
  <c r="AC491" i="9" s="1" a="1"/>
  <c r="AC491" i="9" s="1"/>
  <c r="AB492" i="9"/>
  <c r="AC492" i="9" s="1" a="1"/>
  <c r="AC492" i="9" s="1"/>
  <c r="AB493" i="9"/>
  <c r="AC493" i="9" s="1" a="1"/>
  <c r="AC493" i="9" s="1"/>
  <c r="AB494" i="9"/>
  <c r="AC494" i="9" s="1" a="1"/>
  <c r="AC494" i="9" s="1"/>
  <c r="AB495" i="9"/>
  <c r="AC495" i="9" s="1" a="1"/>
  <c r="AC495" i="9" s="1"/>
  <c r="AB496" i="9"/>
  <c r="AC496" i="9" s="1" a="1"/>
  <c r="AC496" i="9" s="1"/>
  <c r="AB497" i="9"/>
  <c r="AC497" i="9" s="1" a="1"/>
  <c r="AC497" i="9" s="1"/>
  <c r="AB498" i="9"/>
  <c r="AC498" i="9" s="1" a="1"/>
  <c r="AC498" i="9" s="1"/>
  <c r="AB499" i="9"/>
  <c r="AC499" i="9" s="1" a="1"/>
  <c r="AC499" i="9" s="1"/>
  <c r="AB500" i="9"/>
  <c r="AC500" i="9" s="1" a="1"/>
  <c r="AC500" i="9" s="1"/>
  <c r="AB501" i="9"/>
  <c r="AC501" i="9" s="1" a="1"/>
  <c r="AC501" i="9" s="1"/>
  <c r="AB502" i="9"/>
  <c r="AC502" i="9" s="1" a="1"/>
  <c r="AC502" i="9" s="1"/>
  <c r="AB503" i="9"/>
  <c r="AC503" i="9" s="1" a="1"/>
  <c r="AC503" i="9" s="1"/>
  <c r="AB504" i="9"/>
  <c r="AC504" i="9" s="1" a="1"/>
  <c r="AC504" i="9" s="1"/>
  <c r="AB505" i="9"/>
  <c r="AC505" i="9" s="1" a="1"/>
  <c r="AC505" i="9" s="1"/>
  <c r="AB506" i="9"/>
  <c r="AC506" i="9" s="1" a="1"/>
  <c r="AC506" i="9" s="1"/>
  <c r="AB507" i="9"/>
  <c r="AC507" i="9" s="1" a="1"/>
  <c r="AC507" i="9" s="1"/>
  <c r="AB508" i="9"/>
  <c r="AC508" i="9" s="1" a="1"/>
  <c r="AC508" i="9" s="1"/>
  <c r="AB509" i="9"/>
  <c r="AC509" i="9" s="1" a="1"/>
  <c r="AC509" i="9" s="1"/>
  <c r="AB510" i="9"/>
  <c r="AC510" i="9" s="1" a="1"/>
  <c r="AC510" i="9" s="1"/>
  <c r="AB511" i="9"/>
  <c r="AC511" i="9" s="1" a="1"/>
  <c r="AC511" i="9" s="1"/>
  <c r="AB512" i="9"/>
  <c r="AC512" i="9" s="1" a="1"/>
  <c r="AC512" i="9" s="1"/>
  <c r="AB513" i="9"/>
  <c r="AC513" i="9" s="1" a="1"/>
  <c r="AC513" i="9" s="1"/>
  <c r="AB514" i="9"/>
  <c r="AC514" i="9" s="1" a="1"/>
  <c r="AC514" i="9" s="1"/>
  <c r="AB515" i="9"/>
  <c r="AC515" i="9" s="1" a="1"/>
  <c r="AC515" i="9" s="1"/>
  <c r="AB516" i="9"/>
  <c r="AC516" i="9" s="1" a="1"/>
  <c r="AC516" i="9" s="1"/>
  <c r="AB517" i="9"/>
  <c r="AC517" i="9" s="1" a="1"/>
  <c r="AC517" i="9" s="1"/>
  <c r="AB518" i="9"/>
  <c r="AC518" i="9" s="1" a="1"/>
  <c r="AC518" i="9" s="1"/>
  <c r="AB519" i="9"/>
  <c r="AC519" i="9" s="1" a="1"/>
  <c r="AC519" i="9" s="1"/>
  <c r="AB520" i="9"/>
  <c r="AC520" i="9" s="1" a="1"/>
  <c r="AC520" i="9" s="1"/>
  <c r="AB521" i="9"/>
  <c r="AC521" i="9" s="1" a="1"/>
  <c r="AC521" i="9" s="1"/>
  <c r="AB522" i="9"/>
  <c r="AC522" i="9" s="1" a="1"/>
  <c r="AC522" i="9" s="1"/>
  <c r="AB523" i="9"/>
  <c r="AC523" i="9" s="1" a="1"/>
  <c r="AC523" i="9" s="1"/>
  <c r="AB524" i="9"/>
  <c r="AC524" i="9" s="1" a="1"/>
  <c r="AC524" i="9" s="1"/>
  <c r="AB525" i="9"/>
  <c r="AC525" i="9" s="1" a="1"/>
  <c r="AC525" i="9" s="1"/>
  <c r="AB526" i="9"/>
  <c r="AC526" i="9" s="1" a="1"/>
  <c r="AC526" i="9" s="1"/>
  <c r="AB527" i="9"/>
  <c r="AC527" i="9" s="1" a="1"/>
  <c r="AC527" i="9" s="1"/>
  <c r="AB528" i="9"/>
  <c r="AC528" i="9" s="1" a="1"/>
  <c r="AC528" i="9" s="1"/>
  <c r="AB529" i="9"/>
  <c r="AC529" i="9" s="1" a="1"/>
  <c r="AC529" i="9" s="1"/>
  <c r="AB530" i="9"/>
  <c r="AC530" i="9" s="1" a="1"/>
  <c r="AC530" i="9" s="1"/>
  <c r="AB531" i="9"/>
  <c r="AC531" i="9" s="1" a="1"/>
  <c r="AC531" i="9" s="1"/>
  <c r="AB532" i="9"/>
  <c r="AC532" i="9" s="1" a="1"/>
  <c r="AC532" i="9" s="1"/>
  <c r="AB533" i="9"/>
  <c r="AC533" i="9" s="1" a="1"/>
  <c r="AC533" i="9" s="1"/>
  <c r="AB534" i="9"/>
  <c r="AC534" i="9" s="1" a="1"/>
  <c r="AC534" i="9" s="1"/>
  <c r="AB535" i="9"/>
  <c r="AC535" i="9" s="1" a="1"/>
  <c r="AC535" i="9" s="1"/>
  <c r="AB536" i="9"/>
  <c r="AC536" i="9" s="1" a="1"/>
  <c r="AC536" i="9" s="1"/>
  <c r="AB537" i="9"/>
  <c r="AC537" i="9" s="1" a="1"/>
  <c r="AC537" i="9" s="1"/>
  <c r="AB538" i="9"/>
  <c r="AC538" i="9" s="1" a="1"/>
  <c r="AC538" i="9" s="1"/>
  <c r="AB539" i="9"/>
  <c r="AC539" i="9" s="1" a="1"/>
  <c r="AC539" i="9" s="1"/>
  <c r="AB540" i="9"/>
  <c r="AC540" i="9" s="1" a="1"/>
  <c r="AC540" i="9" s="1"/>
  <c r="AB541" i="9"/>
  <c r="AC541" i="9" s="1" a="1"/>
  <c r="AC541" i="9" s="1"/>
  <c r="AB542" i="9"/>
  <c r="AC542" i="9" s="1" a="1"/>
  <c r="AC542" i="9" s="1"/>
  <c r="AB543" i="9"/>
  <c r="AC543" i="9" s="1" a="1"/>
  <c r="AC543" i="9" s="1"/>
  <c r="AB544" i="9"/>
  <c r="AC544" i="9" s="1" a="1"/>
  <c r="AC544" i="9" s="1"/>
  <c r="AB545" i="9"/>
  <c r="AC545" i="9" s="1" a="1"/>
  <c r="AC545" i="9" s="1"/>
  <c r="AB546" i="9"/>
  <c r="AC546" i="9" s="1" a="1"/>
  <c r="AC546" i="9" s="1"/>
  <c r="AB547" i="9"/>
  <c r="AC547" i="9" s="1" a="1"/>
  <c r="AC547" i="9" s="1"/>
  <c r="AB548" i="9"/>
  <c r="AC548" i="9" s="1" a="1"/>
  <c r="AC548" i="9" s="1"/>
  <c r="AB549" i="9"/>
  <c r="AC549" i="9" s="1" a="1"/>
  <c r="AC549" i="9" s="1"/>
  <c r="AB550" i="9"/>
  <c r="AC550" i="9" s="1" a="1"/>
  <c r="AC550" i="9" s="1"/>
  <c r="AB551" i="9"/>
  <c r="AC551" i="9" s="1" a="1"/>
  <c r="AC551" i="9" s="1"/>
  <c r="AB552" i="9"/>
  <c r="AC552" i="9" s="1" a="1"/>
  <c r="AC552" i="9" s="1"/>
  <c r="AB553" i="9"/>
  <c r="AC553" i="9" s="1" a="1"/>
  <c r="AC553" i="9" s="1"/>
  <c r="AB554" i="9"/>
  <c r="AC554" i="9" s="1" a="1"/>
  <c r="AC554" i="9" s="1"/>
  <c r="AB555" i="9"/>
  <c r="AC555" i="9" s="1" a="1"/>
  <c r="AC555" i="9" s="1"/>
  <c r="AB556" i="9"/>
  <c r="AC556" i="9" s="1" a="1"/>
  <c r="AC556" i="9" s="1"/>
  <c r="AB557" i="9"/>
  <c r="AC557" i="9" s="1" a="1"/>
  <c r="AC557" i="9" s="1"/>
  <c r="AB558" i="9"/>
  <c r="AC558" i="9" s="1" a="1"/>
  <c r="AC558" i="9" s="1"/>
  <c r="AB559" i="9"/>
  <c r="AC559" i="9" s="1" a="1"/>
  <c r="AC559" i="9" s="1"/>
  <c r="AB560" i="9"/>
  <c r="AC560" i="9" s="1" a="1"/>
  <c r="AC560" i="9" s="1"/>
  <c r="AB561" i="9"/>
  <c r="AC561" i="9" s="1" a="1"/>
  <c r="AC561" i="9" s="1"/>
  <c r="AB562" i="9"/>
  <c r="AC562" i="9" s="1" a="1"/>
  <c r="AC562" i="9" s="1"/>
  <c r="AB563" i="9"/>
  <c r="AC563" i="9" s="1" a="1"/>
  <c r="AC563" i="9" s="1"/>
  <c r="AB564" i="9"/>
  <c r="AC564" i="9" s="1" a="1"/>
  <c r="AC564" i="9" s="1"/>
  <c r="AB565" i="9"/>
  <c r="AC565" i="9" s="1" a="1"/>
  <c r="AC565" i="9" s="1"/>
  <c r="AB566" i="9"/>
  <c r="AC566" i="9" s="1" a="1"/>
  <c r="AC566" i="9" s="1"/>
  <c r="AB567" i="9"/>
  <c r="AC567" i="9" s="1" a="1"/>
  <c r="AC567" i="9" s="1"/>
  <c r="AB568" i="9"/>
  <c r="AC568" i="9" s="1" a="1"/>
  <c r="AC568" i="9" s="1"/>
  <c r="AB569" i="9"/>
  <c r="AC569" i="9" s="1" a="1"/>
  <c r="AC569" i="9" s="1"/>
  <c r="AB570" i="9"/>
  <c r="AC570" i="9" s="1" a="1"/>
  <c r="AC570" i="9" s="1"/>
  <c r="AB571" i="9"/>
  <c r="AC571" i="9" s="1" a="1"/>
  <c r="AC571" i="9" s="1"/>
  <c r="AB572" i="9"/>
  <c r="AC572" i="9" s="1" a="1"/>
  <c r="AC572" i="9" s="1"/>
  <c r="AB573" i="9"/>
  <c r="AC573" i="9" s="1" a="1"/>
  <c r="AC573" i="9" s="1"/>
  <c r="AB574" i="9"/>
  <c r="AC574" i="9" s="1" a="1"/>
  <c r="AC574" i="9" s="1"/>
  <c r="AB575" i="9"/>
  <c r="AC575" i="9" s="1" a="1"/>
  <c r="AC575" i="9" s="1"/>
  <c r="AB576" i="9"/>
  <c r="AC576" i="9" s="1" a="1"/>
  <c r="AC576" i="9" s="1"/>
  <c r="AB577" i="9"/>
  <c r="AC577" i="9" s="1" a="1"/>
  <c r="AC577" i="9" s="1"/>
  <c r="AB578" i="9"/>
  <c r="AC578" i="9" s="1" a="1"/>
  <c r="AC578" i="9" s="1"/>
  <c r="AB579" i="9"/>
  <c r="AC579" i="9" s="1" a="1"/>
  <c r="AC579" i="9" s="1"/>
  <c r="AB580" i="9"/>
  <c r="AC580" i="9" s="1" a="1"/>
  <c r="AC580" i="9" s="1"/>
  <c r="AB581" i="9"/>
  <c r="AC581" i="9" s="1" a="1"/>
  <c r="AC581" i="9" s="1"/>
  <c r="AB582" i="9"/>
  <c r="AC582" i="9" s="1" a="1"/>
  <c r="AC582" i="9" s="1"/>
  <c r="AB583" i="9"/>
  <c r="AC583" i="9" s="1" a="1"/>
  <c r="AC583" i="9" s="1"/>
  <c r="AB584" i="9"/>
  <c r="AC584" i="9" s="1" a="1"/>
  <c r="AC584" i="9" s="1"/>
  <c r="AB585" i="9"/>
  <c r="AC585" i="9" s="1" a="1"/>
  <c r="AC585" i="9" s="1"/>
  <c r="AB586" i="9"/>
  <c r="AC586" i="9" s="1" a="1"/>
  <c r="AC586" i="9" s="1"/>
  <c r="AB587" i="9"/>
  <c r="AC587" i="9" s="1" a="1"/>
  <c r="AC587" i="9" s="1"/>
  <c r="AB588" i="9"/>
  <c r="AC588" i="9" s="1" a="1"/>
  <c r="AC588" i="9" s="1"/>
  <c r="AB589" i="9"/>
  <c r="AC589" i="9" s="1" a="1"/>
  <c r="AC589" i="9" s="1"/>
  <c r="AB590" i="9"/>
  <c r="AC590" i="9" s="1" a="1"/>
  <c r="AC590" i="9" s="1"/>
  <c r="AB591" i="9"/>
  <c r="AC591" i="9" s="1" a="1"/>
  <c r="AC591" i="9" s="1"/>
  <c r="AB592" i="9"/>
  <c r="AC592" i="9" s="1" a="1"/>
  <c r="AC592" i="9" s="1"/>
  <c r="AB593" i="9"/>
  <c r="AC593" i="9" s="1" a="1"/>
  <c r="AC593" i="9" s="1"/>
  <c r="AB594" i="9"/>
  <c r="AC594" i="9" s="1" a="1"/>
  <c r="AC594" i="9" s="1"/>
  <c r="AB595" i="9"/>
  <c r="AC595" i="9" s="1" a="1"/>
  <c r="AC595" i="9" s="1"/>
  <c r="AB596" i="9"/>
  <c r="AC596" i="9" s="1" a="1"/>
  <c r="AC596" i="9" s="1"/>
  <c r="AB597" i="9"/>
  <c r="AC597" i="9" s="1" a="1"/>
  <c r="AC597" i="9" s="1"/>
  <c r="AB598" i="9"/>
  <c r="AC598" i="9" s="1" a="1"/>
  <c r="AC598" i="9" s="1"/>
  <c r="AB599" i="9"/>
  <c r="AC599" i="9" s="1" a="1"/>
  <c r="AC599" i="9" s="1"/>
  <c r="AB600" i="9"/>
  <c r="AC600" i="9" s="1" a="1"/>
  <c r="AC600" i="9" s="1"/>
  <c r="AB601" i="9"/>
  <c r="AC601" i="9" s="1" a="1"/>
  <c r="AC601" i="9" s="1"/>
  <c r="AB602" i="9"/>
  <c r="AC602" i="9" s="1" a="1"/>
  <c r="AC602" i="9" s="1"/>
  <c r="AB603" i="9"/>
  <c r="AC603" i="9" s="1" a="1"/>
  <c r="AC603" i="9" s="1"/>
  <c r="AB604" i="9"/>
  <c r="AC604" i="9" s="1" a="1"/>
  <c r="AC604" i="9" s="1"/>
  <c r="AB605" i="9"/>
  <c r="AC605" i="9" s="1" a="1"/>
  <c r="AC605" i="9" s="1"/>
  <c r="AB606" i="9"/>
  <c r="AC606" i="9" s="1" a="1"/>
  <c r="AC606" i="9" s="1"/>
  <c r="AB607" i="9"/>
  <c r="AC607" i="9" s="1" a="1"/>
  <c r="AC607" i="9" s="1"/>
  <c r="AB608" i="9"/>
  <c r="AC608" i="9" s="1" a="1"/>
  <c r="AC608" i="9" s="1"/>
  <c r="AB609" i="9"/>
  <c r="AC609" i="9" s="1" a="1"/>
  <c r="AC609" i="9" s="1"/>
  <c r="AB610" i="9"/>
  <c r="AC610" i="9" s="1" a="1"/>
  <c r="AC610" i="9" s="1"/>
  <c r="AB611" i="9"/>
  <c r="AC611" i="9" s="1" a="1"/>
  <c r="AC611" i="9" s="1"/>
  <c r="AB612" i="9"/>
  <c r="AC612" i="9" s="1" a="1"/>
  <c r="AC612" i="9" s="1"/>
  <c r="AB613" i="9"/>
  <c r="AC613" i="9" s="1" a="1"/>
  <c r="AC613" i="9" s="1"/>
  <c r="AB614" i="9"/>
  <c r="AC614" i="9" s="1" a="1"/>
  <c r="AC614" i="9" s="1"/>
  <c r="AB615" i="9"/>
  <c r="AC615" i="9" s="1" a="1"/>
  <c r="AC615" i="9" s="1"/>
  <c r="AB616" i="9"/>
  <c r="AC616" i="9" s="1" a="1"/>
  <c r="AC616" i="9" s="1"/>
  <c r="AB617" i="9"/>
  <c r="AC617" i="9" s="1" a="1"/>
  <c r="AC617" i="9" s="1"/>
  <c r="AB618" i="9"/>
  <c r="AC618" i="9" s="1" a="1"/>
  <c r="AC618" i="9" s="1"/>
  <c r="AB619" i="9"/>
  <c r="AC619" i="9" s="1" a="1"/>
  <c r="AC619" i="9" s="1"/>
  <c r="AB620" i="9"/>
  <c r="AC620" i="9" s="1" a="1"/>
  <c r="AC620" i="9" s="1"/>
  <c r="AB621" i="9"/>
  <c r="AC621" i="9" s="1" a="1"/>
  <c r="AC621" i="9" s="1"/>
  <c r="AB622" i="9"/>
  <c r="AC622" i="9" s="1" a="1"/>
  <c r="AC622" i="9" s="1"/>
  <c r="AB623" i="9"/>
  <c r="AC623" i="9" s="1" a="1"/>
  <c r="AC623" i="9" s="1"/>
  <c r="AB624" i="9"/>
  <c r="AC624" i="9" s="1" a="1"/>
  <c r="AC624" i="9" s="1"/>
  <c r="AB625" i="9"/>
  <c r="AC625" i="9" s="1" a="1"/>
  <c r="AC625" i="9" s="1"/>
  <c r="AB626" i="9"/>
  <c r="AC626" i="9" s="1" a="1"/>
  <c r="AC626" i="9" s="1"/>
  <c r="AB627" i="9"/>
  <c r="AC627" i="9" s="1" a="1"/>
  <c r="AC627" i="9" s="1"/>
  <c r="AB628" i="9"/>
  <c r="AC628" i="9" s="1" a="1"/>
  <c r="AC628" i="9" s="1"/>
  <c r="AB629" i="9"/>
  <c r="AC629" i="9" s="1" a="1"/>
  <c r="AC629" i="9" s="1"/>
  <c r="AB630" i="9"/>
  <c r="AC630" i="9" s="1" a="1"/>
  <c r="AC630" i="9" s="1"/>
  <c r="AB631" i="9"/>
  <c r="AC631" i="9" s="1" a="1"/>
  <c r="AC631" i="9" s="1"/>
  <c r="AB632" i="9"/>
  <c r="AC632" i="9" s="1" a="1"/>
  <c r="AC632" i="9" s="1"/>
  <c r="AB633" i="9"/>
  <c r="AC633" i="9" s="1" a="1"/>
  <c r="AC633" i="9" s="1"/>
  <c r="AB634" i="9"/>
  <c r="AC634" i="9" s="1" a="1"/>
  <c r="AC634" i="9" s="1"/>
  <c r="AB635" i="9"/>
  <c r="AC635" i="9" s="1" a="1"/>
  <c r="AC635" i="9" s="1"/>
  <c r="AB636" i="9"/>
  <c r="AC636" i="9" s="1" a="1"/>
  <c r="AC636" i="9" s="1"/>
  <c r="AB637" i="9"/>
  <c r="AC637" i="9" s="1" a="1"/>
  <c r="AC637" i="9" s="1"/>
  <c r="AB638" i="9"/>
  <c r="AC638" i="9" s="1" a="1"/>
  <c r="AC638" i="9" s="1"/>
  <c r="AB639" i="9"/>
  <c r="AC639" i="9" s="1" a="1"/>
  <c r="AC639" i="9" s="1"/>
  <c r="AB640" i="9"/>
  <c r="AC640" i="9" s="1" a="1"/>
  <c r="AC640" i="9" s="1"/>
  <c r="AB641" i="9"/>
  <c r="AC641" i="9" s="1" a="1"/>
  <c r="AC641" i="9" s="1"/>
  <c r="AB642" i="9"/>
  <c r="AC642" i="9" s="1" a="1"/>
  <c r="AC642" i="9" s="1"/>
  <c r="AB643" i="9"/>
  <c r="AC643" i="9" s="1" a="1"/>
  <c r="AC643" i="9" s="1"/>
  <c r="AB644" i="9"/>
  <c r="AC644" i="9" s="1" a="1"/>
  <c r="AC644" i="9" s="1"/>
  <c r="AB645" i="9"/>
  <c r="AC645" i="9" s="1" a="1"/>
  <c r="AC645" i="9" s="1"/>
  <c r="AB646" i="9"/>
  <c r="AC646" i="9" s="1" a="1"/>
  <c r="AC646" i="9" s="1"/>
  <c r="AB647" i="9"/>
  <c r="AC647" i="9" s="1" a="1"/>
  <c r="AC647" i="9" s="1"/>
  <c r="AB648" i="9"/>
  <c r="AC648" i="9" s="1" a="1"/>
  <c r="AC648" i="9" s="1"/>
  <c r="AB649" i="9"/>
  <c r="AC649" i="9" s="1" a="1"/>
  <c r="AC649" i="9" s="1"/>
  <c r="AB650" i="9"/>
  <c r="AC650" i="9" s="1" a="1"/>
  <c r="AC650" i="9" s="1"/>
  <c r="AB651" i="9"/>
  <c r="AC651" i="9" s="1" a="1"/>
  <c r="AC651" i="9" s="1"/>
  <c r="AB652" i="9"/>
  <c r="AC652" i="9" s="1" a="1"/>
  <c r="AC652" i="9" s="1"/>
  <c r="AB653" i="9"/>
  <c r="AC653" i="9" s="1" a="1"/>
  <c r="AC653" i="9" s="1"/>
  <c r="AB654" i="9"/>
  <c r="AC654" i="9" s="1" a="1"/>
  <c r="AC654" i="9" s="1"/>
  <c r="AB655" i="9"/>
  <c r="AC655" i="9" s="1" a="1"/>
  <c r="AC655" i="9" s="1"/>
  <c r="AB656" i="9"/>
  <c r="AC656" i="9" s="1" a="1"/>
  <c r="AC656" i="9" s="1"/>
  <c r="AB657" i="9"/>
  <c r="AC657" i="9" s="1" a="1"/>
  <c r="AC657" i="9" s="1"/>
  <c r="AB658" i="9"/>
  <c r="AC658" i="9" s="1" a="1"/>
  <c r="AC658" i="9" s="1"/>
  <c r="AB659" i="9"/>
  <c r="AC659" i="9" s="1" a="1"/>
  <c r="AC659" i="9" s="1"/>
  <c r="AB660" i="9"/>
  <c r="AC660" i="9" s="1" a="1"/>
  <c r="AC660" i="9" s="1"/>
  <c r="AB661" i="9"/>
  <c r="AC661" i="9" s="1" a="1"/>
  <c r="AC661" i="9" s="1"/>
  <c r="AB662" i="9"/>
  <c r="AC662" i="9" s="1" a="1"/>
  <c r="AC662" i="9" s="1"/>
  <c r="AB663" i="9"/>
  <c r="AC663" i="9" s="1" a="1"/>
  <c r="AC663" i="9" s="1"/>
  <c r="AB664" i="9"/>
  <c r="AC664" i="9" s="1" a="1"/>
  <c r="AC664" i="9" s="1"/>
  <c r="AB665" i="9"/>
  <c r="AC665" i="9" s="1" a="1"/>
  <c r="AC665" i="9" s="1"/>
  <c r="AB666" i="9"/>
  <c r="AC666" i="9" s="1" a="1"/>
  <c r="AC666" i="9" s="1"/>
  <c r="AB667" i="9"/>
  <c r="AC667" i="9" s="1" a="1"/>
  <c r="AC667" i="9" s="1"/>
  <c r="AB668" i="9"/>
  <c r="AC668" i="9" s="1" a="1"/>
  <c r="AC668" i="9" s="1"/>
  <c r="AB669" i="9"/>
  <c r="AC669" i="9" s="1" a="1"/>
  <c r="AC669" i="9" s="1"/>
  <c r="AB670" i="9"/>
  <c r="AC670" i="9" s="1" a="1"/>
  <c r="AC670" i="9" s="1"/>
  <c r="AB671" i="9"/>
  <c r="AC671" i="9" s="1" a="1"/>
  <c r="AC671" i="9" s="1"/>
  <c r="AB672" i="9"/>
  <c r="AC672" i="9" s="1" a="1"/>
  <c r="AC672" i="9" s="1"/>
  <c r="AB673" i="9"/>
  <c r="AC673" i="9" s="1" a="1"/>
  <c r="AC673" i="9" s="1"/>
  <c r="AB674" i="9"/>
  <c r="AC674" i="9" s="1" a="1"/>
  <c r="AC674" i="9" s="1"/>
  <c r="AB675" i="9"/>
  <c r="AC675" i="9" s="1" a="1"/>
  <c r="AC675" i="9" s="1"/>
  <c r="AB676" i="9"/>
  <c r="AC676" i="9" s="1" a="1"/>
  <c r="AC676" i="9" s="1"/>
  <c r="AB677" i="9"/>
  <c r="AC677" i="9" s="1" a="1"/>
  <c r="AC677" i="9" s="1"/>
  <c r="AB678" i="9"/>
  <c r="AC678" i="9" s="1" a="1"/>
  <c r="AC678" i="9" s="1"/>
  <c r="AB679" i="9"/>
  <c r="AC679" i="9" s="1" a="1"/>
  <c r="AC679" i="9" s="1"/>
  <c r="AB680" i="9"/>
  <c r="AC680" i="9" s="1" a="1"/>
  <c r="AC680" i="9" s="1"/>
  <c r="AB681" i="9"/>
  <c r="AC681" i="9" s="1" a="1"/>
  <c r="AC681" i="9" s="1"/>
  <c r="AB682" i="9"/>
  <c r="AC682" i="9" s="1" a="1"/>
  <c r="AC682" i="9" s="1"/>
  <c r="AB683" i="9"/>
  <c r="AC683" i="9" s="1" a="1"/>
  <c r="AC683" i="9" s="1"/>
  <c r="AB684" i="9"/>
  <c r="AC684" i="9" s="1" a="1"/>
  <c r="AC684" i="9" s="1"/>
  <c r="AB685" i="9"/>
  <c r="AC685" i="9" s="1" a="1"/>
  <c r="AC685" i="9" s="1"/>
  <c r="AB686" i="9"/>
  <c r="AC686" i="9" s="1" a="1"/>
  <c r="AC686" i="9" s="1"/>
  <c r="AB687" i="9"/>
  <c r="AC687" i="9" s="1" a="1"/>
  <c r="AC687" i="9" s="1"/>
  <c r="AB688" i="9"/>
  <c r="AC688" i="9" s="1" a="1"/>
  <c r="AC688" i="9" s="1"/>
  <c r="AB689" i="9"/>
  <c r="AC689" i="9" s="1" a="1"/>
  <c r="AC689" i="9" s="1"/>
  <c r="AB690" i="9"/>
  <c r="AC690" i="9" s="1" a="1"/>
  <c r="AC690" i="9" s="1"/>
  <c r="AB691" i="9"/>
  <c r="AC691" i="9" s="1" a="1"/>
  <c r="AC691" i="9" s="1"/>
  <c r="AB692" i="9"/>
  <c r="AC692" i="9" s="1" a="1"/>
  <c r="AC692" i="9" s="1"/>
  <c r="AB693" i="9"/>
  <c r="AC693" i="9" s="1" a="1"/>
  <c r="AC693" i="9" s="1"/>
  <c r="AB694" i="9"/>
  <c r="AC694" i="9" s="1" a="1"/>
  <c r="AC694" i="9" s="1"/>
  <c r="AB695" i="9"/>
  <c r="AC695" i="9" s="1" a="1"/>
  <c r="AC695" i="9" s="1"/>
  <c r="AB696" i="9"/>
  <c r="AC696" i="9" s="1" a="1"/>
  <c r="AC696" i="9" s="1"/>
  <c r="AB697" i="9"/>
  <c r="AC697" i="9" s="1" a="1"/>
  <c r="AC697" i="9" s="1"/>
  <c r="AB698" i="9"/>
  <c r="AC698" i="9" s="1" a="1"/>
  <c r="AC698" i="9" s="1"/>
  <c r="AB699" i="9"/>
  <c r="AC699" i="9" s="1" a="1"/>
  <c r="AC699" i="9" s="1"/>
  <c r="AB700" i="9"/>
  <c r="AC700" i="9" s="1" a="1"/>
  <c r="AC700" i="9" s="1"/>
  <c r="AB701" i="9"/>
  <c r="AC701" i="9" s="1" a="1"/>
  <c r="AC701" i="9" s="1"/>
  <c r="AB702" i="9"/>
  <c r="AC702" i="9" s="1" a="1"/>
  <c r="AC702" i="9" s="1"/>
  <c r="AB703" i="9"/>
  <c r="AC703" i="9" s="1" a="1"/>
  <c r="AC703" i="9" s="1"/>
  <c r="AB704" i="9"/>
  <c r="AC704" i="9" s="1" a="1"/>
  <c r="AC704" i="9" s="1"/>
  <c r="AB705" i="9"/>
  <c r="AC705" i="9" s="1" a="1"/>
  <c r="AC705" i="9" s="1"/>
  <c r="AB706" i="9"/>
  <c r="AC706" i="9" s="1" a="1"/>
  <c r="AC706" i="9" s="1"/>
  <c r="AB707" i="9"/>
  <c r="AC707" i="9" s="1" a="1"/>
  <c r="AC707" i="9" s="1"/>
  <c r="AB708" i="9"/>
  <c r="AC708" i="9" s="1" a="1"/>
  <c r="AC708" i="9" s="1"/>
  <c r="AB709" i="9"/>
  <c r="AC709" i="9" s="1" a="1"/>
  <c r="AC709" i="9" s="1"/>
  <c r="AB710" i="9"/>
  <c r="AC710" i="9" s="1" a="1"/>
  <c r="AC710" i="9" s="1"/>
  <c r="AB711" i="9"/>
  <c r="AC711" i="9" s="1" a="1"/>
  <c r="AC711" i="9" s="1"/>
  <c r="AB712" i="9"/>
  <c r="AC712" i="9" s="1" a="1"/>
  <c r="AC712" i="9" s="1"/>
  <c r="AB713" i="9"/>
  <c r="AC713" i="9" s="1" a="1"/>
  <c r="AC713" i="9" s="1"/>
  <c r="AB714" i="9"/>
  <c r="AC714" i="9" s="1" a="1"/>
  <c r="AC714" i="9" s="1"/>
  <c r="AB715" i="9"/>
  <c r="AC715" i="9" s="1" a="1"/>
  <c r="AC715" i="9" s="1"/>
  <c r="AB716" i="9"/>
  <c r="AC716" i="9" s="1" a="1"/>
  <c r="AC716" i="9" s="1"/>
  <c r="AB717" i="9"/>
  <c r="AC717" i="9" s="1" a="1"/>
  <c r="AC717" i="9" s="1"/>
  <c r="AB718" i="9"/>
  <c r="AC718" i="9" s="1" a="1"/>
  <c r="AC718" i="9" s="1"/>
  <c r="AB719" i="9"/>
  <c r="AC719" i="9" s="1" a="1"/>
  <c r="AC719" i="9" s="1"/>
  <c r="AB720" i="9"/>
  <c r="AC720" i="9" s="1" a="1"/>
  <c r="AC720" i="9" s="1"/>
  <c r="AB721" i="9"/>
  <c r="AC721" i="9" s="1" a="1"/>
  <c r="AC721" i="9" s="1"/>
  <c r="AB722" i="9"/>
  <c r="AC722" i="9" s="1" a="1"/>
  <c r="AC722" i="9" s="1"/>
  <c r="AB723" i="9"/>
  <c r="AC723" i="9" s="1" a="1"/>
  <c r="AC723" i="9" s="1"/>
  <c r="AB724" i="9"/>
  <c r="AC724" i="9" s="1" a="1"/>
  <c r="AC724" i="9" s="1"/>
  <c r="AB725" i="9"/>
  <c r="AC725" i="9" s="1" a="1"/>
  <c r="AC725" i="9" s="1"/>
  <c r="AB726" i="9"/>
  <c r="AC726" i="9" s="1" a="1"/>
  <c r="AC726" i="9" s="1"/>
  <c r="AB727" i="9"/>
  <c r="AC727" i="9" s="1" a="1"/>
  <c r="AC727" i="9" s="1"/>
  <c r="AB728" i="9"/>
  <c r="AC728" i="9" s="1" a="1"/>
  <c r="AC728" i="9" s="1"/>
  <c r="AB729" i="9"/>
  <c r="AC729" i="9" s="1" a="1"/>
  <c r="AC729" i="9" s="1"/>
  <c r="AB730" i="9"/>
  <c r="AC730" i="9" s="1" a="1"/>
  <c r="AC730" i="9" s="1"/>
  <c r="AB731" i="9"/>
  <c r="AC731" i="9" s="1" a="1"/>
  <c r="AC731" i="9" s="1"/>
  <c r="AB732" i="9"/>
  <c r="AC732" i="9" s="1" a="1"/>
  <c r="AC732" i="9" s="1"/>
  <c r="AB733" i="9"/>
  <c r="AC733" i="9" s="1" a="1"/>
  <c r="AC733" i="9" s="1"/>
  <c r="AB734" i="9"/>
  <c r="AC734" i="9" s="1" a="1"/>
  <c r="AC734" i="9" s="1"/>
  <c r="AB735" i="9"/>
  <c r="AC735" i="9" s="1" a="1"/>
  <c r="AC735" i="9" s="1"/>
  <c r="AB736" i="9"/>
  <c r="AC736" i="9" s="1" a="1"/>
  <c r="AC736" i="9" s="1"/>
  <c r="AB737" i="9"/>
  <c r="AC737" i="9" s="1" a="1"/>
  <c r="AC737" i="9" s="1"/>
  <c r="AB738" i="9"/>
  <c r="AC738" i="9" s="1" a="1"/>
  <c r="AC738" i="9" s="1"/>
  <c r="AB739" i="9"/>
  <c r="AC739" i="9" s="1" a="1"/>
  <c r="AC739" i="9" s="1"/>
  <c r="AB740" i="9"/>
  <c r="AC740" i="9" s="1" a="1"/>
  <c r="AC740" i="9" s="1"/>
  <c r="AB741" i="9"/>
  <c r="AC741" i="9" s="1" a="1"/>
  <c r="AC741" i="9" s="1"/>
  <c r="AB742" i="9"/>
  <c r="AC742" i="9" s="1" a="1"/>
  <c r="AC742" i="9" s="1"/>
  <c r="AB743" i="9"/>
  <c r="AC743" i="9" s="1" a="1"/>
  <c r="AC743" i="9" s="1"/>
  <c r="AB744" i="9"/>
  <c r="AC744" i="9" s="1" a="1"/>
  <c r="AC744" i="9" s="1"/>
  <c r="AB745" i="9"/>
  <c r="AC745" i="9" s="1" a="1"/>
  <c r="AC745" i="9" s="1"/>
  <c r="AB746" i="9"/>
  <c r="AC746" i="9" s="1" a="1"/>
  <c r="AC746" i="9" s="1"/>
  <c r="AB747" i="9"/>
  <c r="AC747" i="9" s="1" a="1"/>
  <c r="AC747" i="9" s="1"/>
  <c r="AB748" i="9"/>
  <c r="AC748" i="9" s="1" a="1"/>
  <c r="AC748" i="9" s="1"/>
  <c r="AB749" i="9"/>
  <c r="AC749" i="9" s="1" a="1"/>
  <c r="AC749" i="9" s="1"/>
  <c r="AB750" i="9"/>
  <c r="AC750" i="9" s="1" a="1"/>
  <c r="AC750" i="9" s="1"/>
  <c r="AB751" i="9"/>
  <c r="AC751" i="9" s="1" a="1"/>
  <c r="AC751" i="9" s="1"/>
  <c r="AB752" i="9"/>
  <c r="AC752" i="9" s="1" a="1"/>
  <c r="AC752" i="9" s="1"/>
  <c r="AB753" i="9"/>
  <c r="AC753" i="9" s="1" a="1"/>
  <c r="AC753" i="9" s="1"/>
  <c r="AB754" i="9"/>
  <c r="AC754" i="9" s="1" a="1"/>
  <c r="AC754" i="9" s="1"/>
  <c r="AB755" i="9"/>
  <c r="AC755" i="9" s="1" a="1"/>
  <c r="AC755" i="9" s="1"/>
  <c r="AB756" i="9"/>
  <c r="AC756" i="9" s="1" a="1"/>
  <c r="AC756" i="9" s="1"/>
  <c r="AB757" i="9"/>
  <c r="AC757" i="9" s="1" a="1"/>
  <c r="AC757" i="9" s="1"/>
  <c r="AB758" i="9"/>
  <c r="AC758" i="9" s="1" a="1"/>
  <c r="AC758" i="9" s="1"/>
  <c r="AB759" i="9"/>
  <c r="AC759" i="9" s="1" a="1"/>
  <c r="AC759" i="9" s="1"/>
  <c r="AB760" i="9"/>
  <c r="AC760" i="9" s="1" a="1"/>
  <c r="AC760" i="9" s="1"/>
  <c r="AB761" i="9"/>
  <c r="AC761" i="9" s="1" a="1"/>
  <c r="AC761" i="9" s="1"/>
  <c r="AB762" i="9"/>
  <c r="AC762" i="9" s="1" a="1"/>
  <c r="AC762" i="9" s="1"/>
  <c r="AB763" i="9"/>
  <c r="AC763" i="9" s="1" a="1"/>
  <c r="AC763" i="9" s="1"/>
  <c r="AB764" i="9"/>
  <c r="AC764" i="9" s="1" a="1"/>
  <c r="AC764" i="9" s="1"/>
  <c r="AB765" i="9"/>
  <c r="AC765" i="9" s="1" a="1"/>
  <c r="AC765" i="9" s="1"/>
  <c r="AB766" i="9"/>
  <c r="AC766" i="9" s="1" a="1"/>
  <c r="AC766" i="9" s="1"/>
  <c r="AB767" i="9"/>
  <c r="AC767" i="9" s="1" a="1"/>
  <c r="AC767" i="9" s="1"/>
  <c r="AB768" i="9"/>
  <c r="AC768" i="9" s="1" a="1"/>
  <c r="AC768" i="9" s="1"/>
  <c r="AB769" i="9"/>
  <c r="AC769" i="9" s="1" a="1"/>
  <c r="AC769" i="9" s="1"/>
  <c r="AB770" i="9"/>
  <c r="AC770" i="9" s="1" a="1"/>
  <c r="AC770" i="9" s="1"/>
  <c r="AB771" i="9"/>
  <c r="AC771" i="9" s="1" a="1"/>
  <c r="AC771" i="9" s="1"/>
  <c r="AB772" i="9"/>
  <c r="AC772" i="9" s="1" a="1"/>
  <c r="AC772" i="9" s="1"/>
  <c r="AB773" i="9"/>
  <c r="AC773" i="9" s="1" a="1"/>
  <c r="AC773" i="9" s="1"/>
  <c r="AB774" i="9"/>
  <c r="AC774" i="9" s="1" a="1"/>
  <c r="AC774" i="9" s="1"/>
  <c r="AB775" i="9"/>
  <c r="AC775" i="9" s="1" a="1"/>
  <c r="AC775" i="9" s="1"/>
  <c r="AB776" i="9"/>
  <c r="AC776" i="9" s="1" a="1"/>
  <c r="AC776" i="9" s="1"/>
  <c r="AB777" i="9"/>
  <c r="AC777" i="9" s="1" a="1"/>
  <c r="AC777" i="9" s="1"/>
  <c r="AB778" i="9"/>
  <c r="AC778" i="9" s="1" a="1"/>
  <c r="AC778" i="9" s="1"/>
  <c r="AB779" i="9"/>
  <c r="AC779" i="9" s="1" a="1"/>
  <c r="AC779" i="9" s="1"/>
  <c r="AB780" i="9"/>
  <c r="AC780" i="9" s="1" a="1"/>
  <c r="AC780" i="9" s="1"/>
  <c r="AB781" i="9"/>
  <c r="AC781" i="9" s="1" a="1"/>
  <c r="AC781" i="9" s="1"/>
  <c r="AB782" i="9"/>
  <c r="AC782" i="9" s="1" a="1"/>
  <c r="AC782" i="9" s="1"/>
  <c r="AB783" i="9"/>
  <c r="AC783" i="9" s="1" a="1"/>
  <c r="AC783" i="9" s="1"/>
  <c r="AB784" i="9"/>
  <c r="AC784" i="9" s="1" a="1"/>
  <c r="AC784" i="9" s="1"/>
  <c r="AB785" i="9"/>
  <c r="AC785" i="9" s="1" a="1"/>
  <c r="AC785" i="9" s="1"/>
  <c r="AB786" i="9"/>
  <c r="AC786" i="9" s="1" a="1"/>
  <c r="AC786" i="9" s="1"/>
  <c r="AB787" i="9"/>
  <c r="AC787" i="9" s="1" a="1"/>
  <c r="AC787" i="9" s="1"/>
  <c r="AB788" i="9"/>
  <c r="AC788" i="9" s="1" a="1"/>
  <c r="AC788" i="9" s="1"/>
  <c r="AB789" i="9"/>
  <c r="AC789" i="9" s="1" a="1"/>
  <c r="AC789" i="9" s="1"/>
  <c r="AB790" i="9"/>
  <c r="AC790" i="9" s="1" a="1"/>
  <c r="AC790" i="9" s="1"/>
  <c r="AB791" i="9"/>
  <c r="AC791" i="9" s="1" a="1"/>
  <c r="AC791" i="9" s="1"/>
  <c r="AB792" i="9"/>
  <c r="AC792" i="9" s="1" a="1"/>
  <c r="AC792" i="9" s="1"/>
  <c r="AB793" i="9"/>
  <c r="AC793" i="9" s="1" a="1"/>
  <c r="AC793" i="9" s="1"/>
  <c r="AB794" i="9"/>
  <c r="AC794" i="9" s="1" a="1"/>
  <c r="AC794" i="9" s="1"/>
  <c r="AB795" i="9"/>
  <c r="AC795" i="9" s="1" a="1"/>
  <c r="AC795" i="9" s="1"/>
  <c r="AB796" i="9"/>
  <c r="AC796" i="9" s="1" a="1"/>
  <c r="AC796" i="9" s="1"/>
  <c r="AB797" i="9"/>
  <c r="AC797" i="9" s="1" a="1"/>
  <c r="AC797" i="9" s="1"/>
  <c r="AB798" i="9"/>
  <c r="AC798" i="9" s="1" a="1"/>
  <c r="AC798" i="9" s="1"/>
  <c r="AB799" i="9"/>
  <c r="AC799" i="9" s="1" a="1"/>
  <c r="AC799" i="9" s="1"/>
  <c r="AB800" i="9"/>
  <c r="AC800" i="9" s="1" a="1"/>
  <c r="AC800" i="9" s="1"/>
  <c r="AB801" i="9"/>
  <c r="AC801" i="9" s="1" a="1"/>
  <c r="AC801" i="9" s="1"/>
  <c r="AB802" i="9"/>
  <c r="AC802" i="9" s="1" a="1"/>
  <c r="AC802" i="9" s="1"/>
  <c r="AB803" i="9"/>
  <c r="AC803" i="9" s="1" a="1"/>
  <c r="AC803" i="9" s="1"/>
  <c r="AB804" i="9"/>
  <c r="AC804" i="9" s="1" a="1"/>
  <c r="AC804" i="9" s="1"/>
  <c r="AB805" i="9"/>
  <c r="AC805" i="9" s="1" a="1"/>
  <c r="AC805" i="9" s="1"/>
  <c r="AB806" i="9"/>
  <c r="AC806" i="9" s="1" a="1"/>
  <c r="AC806" i="9" s="1"/>
  <c r="AB807" i="9"/>
  <c r="AC807" i="9" s="1" a="1"/>
  <c r="AC807" i="9" s="1"/>
  <c r="AB808" i="9"/>
  <c r="AC808" i="9" s="1" a="1"/>
  <c r="AC808" i="9" s="1"/>
  <c r="AB809" i="9"/>
  <c r="AC809" i="9" s="1" a="1"/>
  <c r="AC809" i="9" s="1"/>
  <c r="AB810" i="9"/>
  <c r="AC810" i="9" s="1" a="1"/>
  <c r="AC810" i="9" s="1"/>
  <c r="AB811" i="9"/>
  <c r="AC811" i="9" s="1" a="1"/>
  <c r="AC811" i="9" s="1"/>
  <c r="AB812" i="9"/>
  <c r="AC812" i="9" s="1" a="1"/>
  <c r="AC812" i="9" s="1"/>
  <c r="AB813" i="9"/>
  <c r="AC813" i="9" s="1" a="1"/>
  <c r="AC813" i="9" s="1"/>
  <c r="AB814" i="9"/>
  <c r="AC814" i="9" s="1" a="1"/>
  <c r="AC814" i="9" s="1"/>
  <c r="AB815" i="9"/>
  <c r="AC815" i="9" s="1" a="1"/>
  <c r="AC815" i="9" s="1"/>
  <c r="AB816" i="9"/>
  <c r="AC816" i="9" s="1" a="1"/>
  <c r="AC816" i="9" s="1"/>
  <c r="AB817" i="9"/>
  <c r="AC817" i="9" s="1" a="1"/>
  <c r="AC817" i="9" s="1"/>
  <c r="AB818" i="9"/>
  <c r="AC818" i="9" s="1" a="1"/>
  <c r="AC818" i="9" s="1"/>
  <c r="AB819" i="9"/>
  <c r="AC819" i="9" s="1" a="1"/>
  <c r="AC819" i="9" s="1"/>
  <c r="AB820" i="9"/>
  <c r="AC820" i="9" s="1" a="1"/>
  <c r="AC820" i="9" s="1"/>
  <c r="AB821" i="9"/>
  <c r="AC821" i="9" s="1" a="1"/>
  <c r="AC821" i="9" s="1"/>
  <c r="AB822" i="9"/>
  <c r="AC822" i="9" s="1" a="1"/>
  <c r="AC822" i="9" s="1"/>
  <c r="AB823" i="9"/>
  <c r="AC823" i="9" s="1" a="1"/>
  <c r="AC823" i="9" s="1"/>
  <c r="AB824" i="9"/>
  <c r="AC824" i="9" s="1" a="1"/>
  <c r="AC824" i="9" s="1"/>
  <c r="AB825" i="9"/>
  <c r="AC825" i="9" s="1" a="1"/>
  <c r="AC825" i="9" s="1"/>
  <c r="AB826" i="9"/>
  <c r="AC826" i="9" s="1" a="1"/>
  <c r="AC826" i="9" s="1"/>
  <c r="AB827" i="9"/>
  <c r="AC827" i="9" s="1" a="1"/>
  <c r="AC827" i="9" s="1"/>
  <c r="AB828" i="9"/>
  <c r="AC828" i="9" s="1" a="1"/>
  <c r="AC828" i="9" s="1"/>
  <c r="AB829" i="9"/>
  <c r="AC829" i="9" s="1" a="1"/>
  <c r="AC829" i="9" s="1"/>
  <c r="AB830" i="9"/>
  <c r="AC830" i="9" s="1" a="1"/>
  <c r="AC830" i="9" s="1"/>
  <c r="AB831" i="9"/>
  <c r="AC831" i="9" s="1" a="1"/>
  <c r="AC831" i="9" s="1"/>
  <c r="AB832" i="9"/>
  <c r="AC832" i="9" s="1" a="1"/>
  <c r="AC832" i="9" s="1"/>
  <c r="AB833" i="9"/>
  <c r="AC833" i="9" s="1" a="1"/>
  <c r="AC833" i="9" s="1"/>
  <c r="AB834" i="9"/>
  <c r="AC834" i="9" s="1" a="1"/>
  <c r="AC834" i="9" s="1"/>
  <c r="AB835" i="9"/>
  <c r="AC835" i="9" s="1" a="1"/>
  <c r="AC835" i="9" s="1"/>
  <c r="AB836" i="9"/>
  <c r="AC836" i="9" s="1" a="1"/>
  <c r="AC836" i="9" s="1"/>
  <c r="AB837" i="9"/>
  <c r="AC837" i="9" s="1" a="1"/>
  <c r="AC837" i="9" s="1"/>
  <c r="AB838" i="9"/>
  <c r="AC838" i="9" s="1" a="1"/>
  <c r="AC838" i="9" s="1"/>
  <c r="AB839" i="9"/>
  <c r="AC839" i="9" s="1" a="1"/>
  <c r="AC839" i="9" s="1"/>
  <c r="AB840" i="9"/>
  <c r="AC840" i="9" s="1" a="1"/>
  <c r="AC840" i="9" s="1"/>
  <c r="AB841" i="9"/>
  <c r="AC841" i="9" s="1" a="1"/>
  <c r="AC841" i="9" s="1"/>
  <c r="AB842" i="9"/>
  <c r="AC842" i="9" s="1" a="1"/>
  <c r="AC842" i="9" s="1"/>
  <c r="AB843" i="9"/>
  <c r="AC843" i="9" s="1" a="1"/>
  <c r="AC843" i="9" s="1"/>
  <c r="AB844" i="9"/>
  <c r="AC844" i="9" s="1" a="1"/>
  <c r="AC844" i="9" s="1"/>
  <c r="AB845" i="9"/>
  <c r="AC845" i="9" s="1" a="1"/>
  <c r="AC845" i="9" s="1"/>
  <c r="AB846" i="9"/>
  <c r="AC846" i="9" s="1" a="1"/>
  <c r="AC846" i="9" s="1"/>
  <c r="AB847" i="9"/>
  <c r="AC847" i="9" s="1" a="1"/>
  <c r="AC847" i="9" s="1"/>
  <c r="AB848" i="9"/>
  <c r="AC848" i="9" s="1" a="1"/>
  <c r="AC848" i="9" s="1"/>
  <c r="AB849" i="9"/>
  <c r="AC849" i="9" s="1" a="1"/>
  <c r="AC849" i="9" s="1"/>
  <c r="AB850" i="9"/>
  <c r="AC850" i="9" s="1" a="1"/>
  <c r="AC850" i="9" s="1"/>
  <c r="AB851" i="9"/>
  <c r="AC851" i="9" s="1" a="1"/>
  <c r="AC851" i="9" s="1"/>
  <c r="AB852" i="9"/>
  <c r="AC852" i="9" s="1" a="1"/>
  <c r="AC852" i="9" s="1"/>
  <c r="AB853" i="9"/>
  <c r="AC853" i="9" s="1" a="1"/>
  <c r="AC853" i="9" s="1"/>
  <c r="AB854" i="9"/>
  <c r="AC854" i="9" s="1" a="1"/>
  <c r="AC854" i="9" s="1"/>
  <c r="AB855" i="9"/>
  <c r="AC855" i="9" s="1" a="1"/>
  <c r="AC855" i="9" s="1"/>
  <c r="AB856" i="9"/>
  <c r="AC856" i="9" s="1" a="1"/>
  <c r="AC856" i="9" s="1"/>
  <c r="AB857" i="9"/>
  <c r="AC857" i="9" s="1" a="1"/>
  <c r="AC857" i="9" s="1"/>
  <c r="AB858" i="9"/>
  <c r="AC858" i="9" s="1" a="1"/>
  <c r="AC858" i="9" s="1"/>
  <c r="AB859" i="9"/>
  <c r="AC859" i="9" s="1" a="1"/>
  <c r="AC859" i="9" s="1"/>
  <c r="AB860" i="9"/>
  <c r="AC860" i="9" s="1" a="1"/>
  <c r="AC860" i="9" s="1"/>
  <c r="AB861" i="9"/>
  <c r="AC861" i="9" s="1" a="1"/>
  <c r="AC861" i="9" s="1"/>
  <c r="AB862" i="9"/>
  <c r="AC862" i="9" s="1" a="1"/>
  <c r="AC862" i="9" s="1"/>
  <c r="AB863" i="9"/>
  <c r="AC863" i="9" s="1" a="1"/>
  <c r="AC863" i="9" s="1"/>
  <c r="AB864" i="9"/>
  <c r="AC864" i="9" s="1" a="1"/>
  <c r="AC864" i="9" s="1"/>
  <c r="AB865" i="9"/>
  <c r="AC865" i="9" s="1" a="1"/>
  <c r="AC865" i="9" s="1"/>
  <c r="AB866" i="9"/>
  <c r="AC866" i="9" s="1" a="1"/>
  <c r="AC866" i="9" s="1"/>
  <c r="AB867" i="9"/>
  <c r="AC867" i="9" s="1" a="1"/>
  <c r="AC867" i="9" s="1"/>
  <c r="AB868" i="9"/>
  <c r="AC868" i="9" s="1" a="1"/>
  <c r="AC868" i="9" s="1"/>
  <c r="AB869" i="9"/>
  <c r="AC869" i="9" s="1" a="1"/>
  <c r="AC869" i="9" s="1"/>
  <c r="AB870" i="9"/>
  <c r="AC870" i="9" s="1" a="1"/>
  <c r="AC870" i="9" s="1"/>
  <c r="AB871" i="9"/>
  <c r="AC871" i="9" s="1" a="1"/>
  <c r="AC871" i="9" s="1"/>
  <c r="AB872" i="9"/>
  <c r="AC872" i="9" s="1" a="1"/>
  <c r="AC872" i="9" s="1"/>
  <c r="AB873" i="9"/>
  <c r="AC873" i="9" s="1" a="1"/>
  <c r="AC873" i="9" s="1"/>
  <c r="AB874" i="9"/>
  <c r="AC874" i="9" s="1" a="1"/>
  <c r="AC874" i="9" s="1"/>
  <c r="AB875" i="9"/>
  <c r="AC875" i="9" s="1" a="1"/>
  <c r="AC875" i="9" s="1"/>
  <c r="AB876" i="9"/>
  <c r="AC876" i="9" s="1" a="1"/>
  <c r="AC876" i="9" s="1"/>
  <c r="AB877" i="9"/>
  <c r="AC877" i="9" s="1" a="1"/>
  <c r="AC877" i="9" s="1"/>
  <c r="AB878" i="9"/>
  <c r="AC878" i="9" s="1" a="1"/>
  <c r="AC878" i="9" s="1"/>
  <c r="AB879" i="9"/>
  <c r="AC879" i="9" s="1" a="1"/>
  <c r="AC879" i="9" s="1"/>
  <c r="AB880" i="9"/>
  <c r="AC880" i="9" s="1" a="1"/>
  <c r="AC880" i="9" s="1"/>
  <c r="AB881" i="9"/>
  <c r="AC881" i="9" s="1" a="1"/>
  <c r="AC881" i="9" s="1"/>
  <c r="AB882" i="9"/>
  <c r="AC882" i="9" s="1" a="1"/>
  <c r="AC882" i="9" s="1"/>
  <c r="AB883" i="9"/>
  <c r="AC883" i="9" s="1" a="1"/>
  <c r="AC883" i="9" s="1"/>
  <c r="AB884" i="9"/>
  <c r="AC884" i="9" s="1" a="1"/>
  <c r="AC884" i="9" s="1"/>
  <c r="AB885" i="9"/>
  <c r="AC885" i="9" s="1" a="1"/>
  <c r="AC885" i="9" s="1"/>
  <c r="AB886" i="9"/>
  <c r="AC886" i="9" s="1" a="1"/>
  <c r="AC886" i="9" s="1"/>
  <c r="AB887" i="9"/>
  <c r="AC887" i="9" s="1" a="1"/>
  <c r="AC887" i="9" s="1"/>
  <c r="AB888" i="9"/>
  <c r="AC888" i="9" s="1" a="1"/>
  <c r="AC888" i="9" s="1"/>
  <c r="AB889" i="9"/>
  <c r="AC889" i="9" s="1" a="1"/>
  <c r="AC889" i="9" s="1"/>
  <c r="AB890" i="9"/>
  <c r="AC890" i="9" s="1" a="1"/>
  <c r="AC890" i="9" s="1"/>
  <c r="AB891" i="9"/>
  <c r="AC891" i="9" s="1" a="1"/>
  <c r="AC891" i="9" s="1"/>
  <c r="AB892" i="9"/>
  <c r="AC892" i="9" s="1" a="1"/>
  <c r="AC892" i="9" s="1"/>
  <c r="AB893" i="9"/>
  <c r="AC893" i="9" s="1" a="1"/>
  <c r="AC893" i="9" s="1"/>
  <c r="AB894" i="9"/>
  <c r="AC894" i="9" s="1" a="1"/>
  <c r="AC894" i="9" s="1"/>
  <c r="AB895" i="9"/>
  <c r="AC895" i="9" s="1" a="1"/>
  <c r="AC895" i="9" s="1"/>
  <c r="AB896" i="9"/>
  <c r="AC896" i="9" s="1" a="1"/>
  <c r="AC896" i="9" s="1"/>
  <c r="AB897" i="9"/>
  <c r="AC897" i="9" s="1" a="1"/>
  <c r="AC897" i="9" s="1"/>
  <c r="AB898" i="9"/>
  <c r="AC898" i="9" s="1" a="1"/>
  <c r="AC898" i="9" s="1"/>
  <c r="AB899" i="9"/>
  <c r="AC899" i="9" s="1" a="1"/>
  <c r="AC899" i="9" s="1"/>
  <c r="AB900" i="9"/>
  <c r="AC900" i="9" s="1" a="1"/>
  <c r="AC900" i="9" s="1"/>
  <c r="AB901" i="9"/>
  <c r="AC901" i="9" s="1" a="1"/>
  <c r="AC901" i="9" s="1"/>
  <c r="AB902" i="9"/>
  <c r="AC902" i="9" s="1" a="1"/>
  <c r="AC902" i="9" s="1"/>
  <c r="AB903" i="9"/>
  <c r="AC903" i="9" s="1" a="1"/>
  <c r="AC903" i="9" s="1"/>
  <c r="AB904" i="9"/>
  <c r="AC904" i="9" s="1" a="1"/>
  <c r="AC904" i="9" s="1"/>
  <c r="AB905" i="9"/>
  <c r="AC905" i="9" s="1" a="1"/>
  <c r="AC905" i="9" s="1"/>
  <c r="AB906" i="9"/>
  <c r="AC906" i="9" s="1" a="1"/>
  <c r="AC906" i="9" s="1"/>
  <c r="AB907" i="9"/>
  <c r="AC907" i="9" s="1" a="1"/>
  <c r="AC907" i="9" s="1"/>
  <c r="AB908" i="9"/>
  <c r="AC908" i="9" s="1" a="1"/>
  <c r="AC908" i="9" s="1"/>
  <c r="AB909" i="9"/>
  <c r="AC909" i="9" s="1" a="1"/>
  <c r="AC909" i="9" s="1"/>
  <c r="AB910" i="9"/>
  <c r="AC910" i="9" s="1" a="1"/>
  <c r="AC910" i="9" s="1"/>
  <c r="AB911" i="9"/>
  <c r="AC911" i="9" s="1" a="1"/>
  <c r="AC911" i="9" s="1"/>
  <c r="AB912" i="9"/>
  <c r="AC912" i="9" s="1" a="1"/>
  <c r="AC912" i="9" s="1"/>
  <c r="AB913" i="9"/>
  <c r="AC913" i="9" s="1" a="1"/>
  <c r="AC913" i="9" s="1"/>
  <c r="AB914" i="9"/>
  <c r="AC914" i="9" s="1" a="1"/>
  <c r="AC914" i="9" s="1"/>
  <c r="AB915" i="9"/>
  <c r="AC915" i="9" s="1" a="1"/>
  <c r="AC915" i="9" s="1"/>
  <c r="AB916" i="9"/>
  <c r="AC916" i="9" s="1" a="1"/>
  <c r="AC916" i="9" s="1"/>
  <c r="AB917" i="9"/>
  <c r="AC917" i="9" s="1" a="1"/>
  <c r="AC917" i="9" s="1"/>
  <c r="AB918" i="9"/>
  <c r="AC918" i="9" s="1" a="1"/>
  <c r="AC918" i="9" s="1"/>
  <c r="AB919" i="9"/>
  <c r="AC919" i="9" s="1" a="1"/>
  <c r="AC919" i="9" s="1"/>
  <c r="AB920" i="9"/>
  <c r="AC920" i="9" s="1" a="1"/>
  <c r="AC920" i="9" s="1"/>
  <c r="AB921" i="9"/>
  <c r="AC921" i="9" s="1" a="1"/>
  <c r="AC921" i="9" s="1"/>
  <c r="AB922" i="9"/>
  <c r="AC922" i="9" s="1" a="1"/>
  <c r="AC922" i="9" s="1"/>
  <c r="AB923" i="9"/>
  <c r="AC923" i="9" s="1" a="1"/>
  <c r="AC923" i="9" s="1"/>
  <c r="AB924" i="9"/>
  <c r="AC924" i="9" s="1" a="1"/>
  <c r="AC924" i="9" s="1"/>
  <c r="AB925" i="9"/>
  <c r="AC925" i="9" s="1" a="1"/>
  <c r="AC925" i="9" s="1"/>
  <c r="AB926" i="9"/>
  <c r="AC926" i="9" s="1" a="1"/>
  <c r="AC926" i="9" s="1"/>
  <c r="AB927" i="9"/>
  <c r="AC927" i="9" s="1" a="1"/>
  <c r="AC927" i="9" s="1"/>
  <c r="AB928" i="9"/>
  <c r="AC928" i="9" s="1" a="1"/>
  <c r="AC928" i="9" s="1"/>
  <c r="AB929" i="9"/>
  <c r="AC929" i="9" s="1" a="1"/>
  <c r="AC929" i="9" s="1"/>
  <c r="AB930" i="9"/>
  <c r="AC930" i="9" s="1" a="1"/>
  <c r="AC930" i="9" s="1"/>
  <c r="AB931" i="9"/>
  <c r="AC931" i="9" s="1" a="1"/>
  <c r="AC931" i="9" s="1"/>
  <c r="AB932" i="9"/>
  <c r="AC932" i="9" s="1" a="1"/>
  <c r="AC932" i="9" s="1"/>
  <c r="AB933" i="9"/>
  <c r="AC933" i="9" s="1" a="1"/>
  <c r="AC933" i="9" s="1"/>
  <c r="AB934" i="9"/>
  <c r="AC934" i="9" s="1" a="1"/>
  <c r="AC934" i="9" s="1"/>
  <c r="AB935" i="9"/>
  <c r="AC935" i="9" s="1" a="1"/>
  <c r="AC935" i="9" s="1"/>
  <c r="AB936" i="9"/>
  <c r="AC936" i="9" s="1" a="1"/>
  <c r="AC936" i="9" s="1"/>
  <c r="AB937" i="9"/>
  <c r="AC937" i="9" s="1" a="1"/>
  <c r="AC937" i="9" s="1"/>
  <c r="AB938" i="9"/>
  <c r="AC938" i="9" s="1" a="1"/>
  <c r="AC938" i="9" s="1"/>
  <c r="AB939" i="9"/>
  <c r="AC939" i="9" s="1" a="1"/>
  <c r="AC939" i="9" s="1"/>
  <c r="AB940" i="9"/>
  <c r="AC940" i="9" s="1" a="1"/>
  <c r="AC940" i="9" s="1"/>
  <c r="AB941" i="9"/>
  <c r="AC941" i="9" s="1" a="1"/>
  <c r="AC941" i="9" s="1"/>
  <c r="AB942" i="9"/>
  <c r="AC942" i="9" s="1" a="1"/>
  <c r="AC942" i="9" s="1"/>
  <c r="AB943" i="9"/>
  <c r="AC943" i="9" s="1" a="1"/>
  <c r="AC943" i="9" s="1"/>
  <c r="AB944" i="9"/>
  <c r="AC944" i="9" s="1" a="1"/>
  <c r="AC944" i="9" s="1"/>
  <c r="AB945" i="9"/>
  <c r="AC945" i="9" s="1" a="1"/>
  <c r="AC945" i="9" s="1"/>
  <c r="AB946" i="9"/>
  <c r="AC946" i="9" s="1" a="1"/>
  <c r="AC946" i="9" s="1"/>
  <c r="AB947" i="9"/>
  <c r="AC947" i="9" s="1" a="1"/>
  <c r="AC947" i="9" s="1"/>
  <c r="AB948" i="9"/>
  <c r="AC948" i="9" s="1" a="1"/>
  <c r="AC948" i="9" s="1"/>
  <c r="AB949" i="9"/>
  <c r="AC949" i="9" s="1" a="1"/>
  <c r="AC949" i="9" s="1"/>
  <c r="AB950" i="9"/>
  <c r="AC950" i="9" s="1" a="1"/>
  <c r="AC950" i="9" s="1"/>
  <c r="AB951" i="9"/>
  <c r="AC951" i="9" s="1" a="1"/>
  <c r="AC951" i="9" s="1"/>
  <c r="AB952" i="9"/>
  <c r="AC952" i="9" s="1" a="1"/>
  <c r="AC952" i="9" s="1"/>
  <c r="AB953" i="9"/>
  <c r="AC953" i="9" s="1" a="1"/>
  <c r="AC953" i="9" s="1"/>
  <c r="AB954" i="9"/>
  <c r="AC954" i="9" s="1" a="1"/>
  <c r="AC954" i="9" s="1"/>
  <c r="AB955" i="9"/>
  <c r="AC955" i="9" s="1" a="1"/>
  <c r="AC955" i="9" s="1"/>
  <c r="AB956" i="9"/>
  <c r="AC956" i="9" s="1" a="1"/>
  <c r="AC956" i="9" s="1"/>
  <c r="AB957" i="9"/>
  <c r="AC957" i="9" s="1" a="1"/>
  <c r="AC957" i="9" s="1"/>
  <c r="AB958" i="9"/>
  <c r="AC958" i="9" s="1" a="1"/>
  <c r="AC958" i="9" s="1"/>
  <c r="AB959" i="9"/>
  <c r="AC959" i="9" s="1" a="1"/>
  <c r="AC959" i="9" s="1"/>
  <c r="AB960" i="9"/>
  <c r="AC960" i="9" s="1" a="1"/>
  <c r="AC960" i="9" s="1"/>
  <c r="AB961" i="9"/>
  <c r="AC961" i="9" s="1" a="1"/>
  <c r="AC961" i="9" s="1"/>
  <c r="AB962" i="9"/>
  <c r="AC962" i="9" s="1" a="1"/>
  <c r="AC962" i="9" s="1"/>
  <c r="AB963" i="9"/>
  <c r="AC963" i="9" s="1" a="1"/>
  <c r="AC963" i="9" s="1"/>
  <c r="AB964" i="9"/>
  <c r="AC964" i="9" s="1" a="1"/>
  <c r="AC964" i="9" s="1"/>
  <c r="AB965" i="9"/>
  <c r="AC965" i="9" s="1" a="1"/>
  <c r="AC965" i="9" s="1"/>
  <c r="AB966" i="9"/>
  <c r="AC966" i="9" s="1" a="1"/>
  <c r="AC966" i="9" s="1"/>
  <c r="AB967" i="9"/>
  <c r="AC967" i="9" s="1" a="1"/>
  <c r="AC967" i="9" s="1"/>
  <c r="AB968" i="9"/>
  <c r="AC968" i="9" s="1" a="1"/>
  <c r="AC968" i="9" s="1"/>
  <c r="AB969" i="9"/>
  <c r="AC969" i="9" s="1" a="1"/>
  <c r="AC969" i="9" s="1"/>
  <c r="AB970" i="9"/>
  <c r="AC970" i="9" s="1" a="1"/>
  <c r="AC970" i="9" s="1"/>
  <c r="AB971" i="9"/>
  <c r="AC971" i="9" s="1" a="1"/>
  <c r="AC971" i="9" s="1"/>
  <c r="AB972" i="9"/>
  <c r="AC972" i="9" s="1" a="1"/>
  <c r="AC972" i="9" s="1"/>
  <c r="AB973" i="9"/>
  <c r="AC973" i="9" s="1" a="1"/>
  <c r="AC973" i="9" s="1"/>
  <c r="AB974" i="9"/>
  <c r="AC974" i="9" s="1" a="1"/>
  <c r="AC974" i="9" s="1"/>
  <c r="AB975" i="9"/>
  <c r="AC975" i="9" s="1" a="1"/>
  <c r="AC975" i="9" s="1"/>
  <c r="AB976" i="9"/>
  <c r="AC976" i="9" s="1" a="1"/>
  <c r="AC976" i="9" s="1"/>
  <c r="AB977" i="9"/>
  <c r="AC977" i="9" s="1" a="1"/>
  <c r="AC977" i="9" s="1"/>
  <c r="AB978" i="9"/>
  <c r="AC978" i="9" s="1" a="1"/>
  <c r="AC978" i="9" s="1"/>
  <c r="AB979" i="9"/>
  <c r="AC979" i="9" s="1" a="1"/>
  <c r="AC979" i="9" s="1"/>
  <c r="AB980" i="9"/>
  <c r="AC980" i="9" s="1" a="1"/>
  <c r="AC980" i="9" s="1"/>
  <c r="AB981" i="9"/>
  <c r="AC981" i="9" s="1" a="1"/>
  <c r="AC981" i="9" s="1"/>
  <c r="AB982" i="9"/>
  <c r="AC982" i="9" s="1" a="1"/>
  <c r="AC982" i="9" s="1"/>
  <c r="AB983" i="9"/>
  <c r="AC983" i="9" s="1" a="1"/>
  <c r="AC983" i="9" s="1"/>
  <c r="AB984" i="9"/>
  <c r="AC984" i="9" s="1" a="1"/>
  <c r="AC984" i="9" s="1"/>
  <c r="AB985" i="9"/>
  <c r="AC985" i="9" s="1" a="1"/>
  <c r="AC985" i="9" s="1"/>
  <c r="AB986" i="9"/>
  <c r="AC986" i="9" s="1" a="1"/>
  <c r="AC986" i="9" s="1"/>
  <c r="AB987" i="9"/>
  <c r="AC987" i="9" s="1" a="1"/>
  <c r="AC987" i="9" s="1"/>
  <c r="AB988" i="9"/>
  <c r="AC988" i="9" s="1" a="1"/>
  <c r="AC988" i="9" s="1"/>
  <c r="AB989" i="9"/>
  <c r="AC989" i="9" s="1" a="1"/>
  <c r="AC989" i="9" s="1"/>
  <c r="AB990" i="9"/>
  <c r="AC990" i="9" s="1" a="1"/>
  <c r="AC990" i="9" s="1"/>
  <c r="AB991" i="9"/>
  <c r="AC991" i="9" s="1" a="1"/>
  <c r="AC991" i="9" s="1"/>
  <c r="AB992" i="9"/>
  <c r="AC992" i="9" s="1" a="1"/>
  <c r="AC992" i="9" s="1"/>
  <c r="AB993" i="9"/>
  <c r="AC993" i="9" s="1" a="1"/>
  <c r="AC993" i="9" s="1"/>
  <c r="AB994" i="9"/>
  <c r="AC994" i="9" s="1" a="1"/>
  <c r="AC994" i="9" s="1"/>
  <c r="AB995" i="9"/>
  <c r="AC995" i="9" s="1" a="1"/>
  <c r="AC995" i="9" s="1"/>
  <c r="AB996" i="9"/>
  <c r="AC996" i="9" s="1" a="1"/>
  <c r="AC996" i="9" s="1"/>
  <c r="AB997" i="9"/>
  <c r="AC997" i="9" s="1" a="1"/>
  <c r="AC997" i="9" s="1"/>
  <c r="AB998" i="9"/>
  <c r="AC998" i="9" s="1" a="1"/>
  <c r="AC998" i="9" s="1"/>
  <c r="AB999" i="9"/>
  <c r="AC999" i="9" s="1" a="1"/>
  <c r="AC999" i="9" s="1"/>
  <c r="AB1000" i="9"/>
  <c r="AC1000" i="9" s="1" a="1"/>
  <c r="AC1000" i="9" s="1"/>
  <c r="AB1001" i="9"/>
  <c r="AC1001" i="9" s="1" a="1"/>
  <c r="AC1001" i="9" s="1"/>
  <c r="AB2" i="9"/>
  <c r="AC2" i="9" s="1" a="1"/>
  <c r="AC2" i="9" s="1"/>
  <c r="Z2" i="9"/>
  <c r="AA2" i="9" s="1" a="1"/>
  <c r="AA2" i="9" s="1"/>
  <c r="Z3" i="9"/>
  <c r="AA3" i="9" s="1" a="1"/>
  <c r="AA3" i="9" s="1"/>
  <c r="Z4" i="9"/>
  <c r="AA4" i="9" s="1" a="1"/>
  <c r="AA4" i="9" s="1"/>
  <c r="Z5" i="9"/>
  <c r="AA5" i="9" s="1" a="1"/>
  <c r="AA5" i="9" s="1"/>
  <c r="Z6" i="9"/>
  <c r="AA6" i="9" s="1" a="1"/>
  <c r="AA6" i="9" s="1"/>
  <c r="Z7" i="9"/>
  <c r="AA7" i="9" s="1" a="1"/>
  <c r="AA7" i="9" s="1"/>
  <c r="Z8" i="9"/>
  <c r="AA8" i="9" s="1" a="1"/>
  <c r="AA8" i="9" s="1"/>
  <c r="Z9" i="9"/>
  <c r="AA9" i="9" s="1" a="1"/>
  <c r="AA9" i="9" s="1"/>
  <c r="Z10" i="9"/>
  <c r="AA10" i="9" s="1" a="1"/>
  <c r="AA10" i="9" s="1"/>
  <c r="Z11" i="9"/>
  <c r="AA11" i="9" s="1" a="1"/>
  <c r="AA11" i="9" s="1"/>
  <c r="Z12" i="9"/>
  <c r="AA12" i="9" s="1" a="1"/>
  <c r="AA12" i="9" s="1"/>
  <c r="Z13" i="9"/>
  <c r="AA13" i="9" s="1" a="1"/>
  <c r="AA13" i="9" s="1"/>
  <c r="Z14" i="9"/>
  <c r="AA14" i="9" s="1" a="1"/>
  <c r="AA14" i="9" s="1"/>
  <c r="Z15" i="9"/>
  <c r="AA15" i="9" s="1" a="1"/>
  <c r="AA15" i="9" s="1"/>
  <c r="Z16" i="9"/>
  <c r="AA16" i="9" s="1" a="1"/>
  <c r="AA16" i="9" s="1"/>
  <c r="Z17" i="9"/>
  <c r="AA17" i="9" s="1" a="1"/>
  <c r="AA17" i="9" s="1"/>
  <c r="Z18" i="9"/>
  <c r="AA18" i="9" s="1" a="1"/>
  <c r="AA18" i="9" s="1"/>
  <c r="Z19" i="9"/>
  <c r="AA19" i="9" s="1" a="1"/>
  <c r="AA19" i="9" s="1"/>
  <c r="Z20" i="9"/>
  <c r="AA20" i="9" s="1" a="1"/>
  <c r="AA20" i="9" s="1"/>
  <c r="Z21" i="9"/>
  <c r="AA21" i="9" s="1" a="1"/>
  <c r="AA21" i="9" s="1"/>
  <c r="Z22" i="9"/>
  <c r="AA22" i="9" s="1" a="1"/>
  <c r="AA22" i="9" s="1"/>
  <c r="Z23" i="9"/>
  <c r="AA23" i="9" s="1" a="1"/>
  <c r="AA23" i="9" s="1"/>
  <c r="Z24" i="9"/>
  <c r="AA24" i="9" s="1" a="1"/>
  <c r="AA24" i="9" s="1"/>
  <c r="Z25" i="9"/>
  <c r="AA25" i="9" s="1" a="1"/>
  <c r="AA25" i="9" s="1"/>
  <c r="Z26" i="9"/>
  <c r="AA26" i="9" s="1" a="1"/>
  <c r="AA26" i="9" s="1"/>
  <c r="Z27" i="9"/>
  <c r="AA27" i="9" s="1" a="1"/>
  <c r="AA27" i="9" s="1"/>
  <c r="Z28" i="9"/>
  <c r="AA28" i="9" s="1" a="1"/>
  <c r="AA28" i="9" s="1"/>
  <c r="Z29" i="9"/>
  <c r="AA29" i="9" s="1" a="1"/>
  <c r="AA29" i="9" s="1"/>
  <c r="Z30" i="9"/>
  <c r="AA30" i="9" s="1" a="1"/>
  <c r="AA30" i="9" s="1"/>
  <c r="Z31" i="9"/>
  <c r="AA31" i="9" s="1" a="1"/>
  <c r="AA31" i="9" s="1"/>
  <c r="Z32" i="9"/>
  <c r="AA32" i="9" s="1" a="1"/>
  <c r="AA32" i="9" s="1"/>
  <c r="Z33" i="9"/>
  <c r="AA33" i="9" s="1" a="1"/>
  <c r="AA33" i="9" s="1"/>
  <c r="Z34" i="9"/>
  <c r="AA34" i="9" s="1" a="1"/>
  <c r="AA34" i="9" s="1"/>
  <c r="Z35" i="9"/>
  <c r="AA35" i="9" s="1" a="1"/>
  <c r="AA35" i="9" s="1"/>
  <c r="Z36" i="9"/>
  <c r="AA36" i="9" s="1" a="1"/>
  <c r="AA36" i="9" s="1"/>
  <c r="Z37" i="9"/>
  <c r="AA37" i="9" s="1" a="1"/>
  <c r="AA37" i="9" s="1"/>
  <c r="Z38" i="9"/>
  <c r="AA38" i="9" s="1" a="1"/>
  <c r="AA38" i="9" s="1"/>
  <c r="Z39" i="9"/>
  <c r="AA39" i="9" s="1" a="1"/>
  <c r="AA39" i="9" s="1"/>
  <c r="Z40" i="9"/>
  <c r="AA40" i="9" s="1" a="1"/>
  <c r="AA40" i="9" s="1"/>
  <c r="Z41" i="9"/>
  <c r="AA41" i="9" s="1" a="1"/>
  <c r="AA41" i="9" s="1"/>
  <c r="Z42" i="9"/>
  <c r="AA42" i="9" s="1" a="1"/>
  <c r="AA42" i="9" s="1"/>
  <c r="Z43" i="9"/>
  <c r="AA43" i="9" s="1" a="1"/>
  <c r="AA43" i="9" s="1"/>
  <c r="Z44" i="9"/>
  <c r="AA44" i="9" s="1" a="1"/>
  <c r="AA44" i="9" s="1"/>
  <c r="Z45" i="9"/>
  <c r="AA45" i="9" s="1" a="1"/>
  <c r="AA45" i="9" s="1"/>
  <c r="Z46" i="9"/>
  <c r="AA46" i="9" s="1" a="1"/>
  <c r="AA46" i="9" s="1"/>
  <c r="Z47" i="9"/>
  <c r="AA47" i="9" s="1" a="1"/>
  <c r="AA47" i="9" s="1"/>
  <c r="Z48" i="9"/>
  <c r="AA48" i="9" s="1" a="1"/>
  <c r="AA48" i="9" s="1"/>
  <c r="Z49" i="9"/>
  <c r="AA49" i="9" s="1" a="1"/>
  <c r="AA49" i="9" s="1"/>
  <c r="Z50" i="9"/>
  <c r="AA50" i="9" s="1" a="1"/>
  <c r="AA50" i="9" s="1"/>
  <c r="Z51" i="9"/>
  <c r="AA51" i="9" s="1" a="1"/>
  <c r="AA51" i="9" s="1"/>
  <c r="Z52" i="9"/>
  <c r="AA52" i="9" s="1" a="1"/>
  <c r="AA52" i="9" s="1"/>
  <c r="Z53" i="9"/>
  <c r="AA53" i="9" s="1" a="1"/>
  <c r="AA53" i="9" s="1"/>
  <c r="Z54" i="9"/>
  <c r="AA54" i="9" s="1" a="1"/>
  <c r="AA54" i="9" s="1"/>
  <c r="Z55" i="9"/>
  <c r="AA55" i="9" s="1" a="1"/>
  <c r="AA55" i="9" s="1"/>
  <c r="Z56" i="9"/>
  <c r="AA56" i="9" s="1" a="1"/>
  <c r="AA56" i="9" s="1"/>
  <c r="Z57" i="9"/>
  <c r="AA57" i="9" s="1" a="1"/>
  <c r="AA57" i="9" s="1"/>
  <c r="Z58" i="9"/>
  <c r="AA58" i="9" s="1" a="1"/>
  <c r="AA58" i="9" s="1"/>
  <c r="Z59" i="9"/>
  <c r="AA59" i="9" s="1" a="1"/>
  <c r="AA59" i="9" s="1"/>
  <c r="Z60" i="9"/>
  <c r="AA60" i="9" s="1" a="1"/>
  <c r="AA60" i="9" s="1"/>
  <c r="Z61" i="9"/>
  <c r="AA61" i="9" s="1" a="1"/>
  <c r="AA61" i="9" s="1"/>
  <c r="Z62" i="9"/>
  <c r="AA62" i="9" s="1" a="1"/>
  <c r="AA62" i="9" s="1"/>
  <c r="Z63" i="9"/>
  <c r="AA63" i="9" s="1" a="1"/>
  <c r="AA63" i="9" s="1"/>
  <c r="Z64" i="9"/>
  <c r="AA64" i="9" s="1" a="1"/>
  <c r="AA64" i="9" s="1"/>
  <c r="Z65" i="9"/>
  <c r="AA65" i="9" s="1" a="1"/>
  <c r="AA65" i="9" s="1"/>
  <c r="Z66" i="9"/>
  <c r="AA66" i="9" s="1" a="1"/>
  <c r="AA66" i="9" s="1"/>
  <c r="Z67" i="9"/>
  <c r="AA67" i="9" s="1" a="1"/>
  <c r="AA67" i="9" s="1"/>
  <c r="Z68" i="9"/>
  <c r="AA68" i="9" s="1" a="1"/>
  <c r="AA68" i="9" s="1"/>
  <c r="Z69" i="9"/>
  <c r="AA69" i="9" s="1" a="1"/>
  <c r="AA69" i="9" s="1"/>
  <c r="Z70" i="9"/>
  <c r="AA70" i="9" s="1" a="1"/>
  <c r="AA70" i="9" s="1"/>
  <c r="Z71" i="9"/>
  <c r="AA71" i="9" s="1" a="1"/>
  <c r="AA71" i="9" s="1"/>
  <c r="Z72" i="9"/>
  <c r="AA72" i="9" s="1" a="1"/>
  <c r="AA72" i="9" s="1"/>
  <c r="Z73" i="9"/>
  <c r="AA73" i="9" s="1" a="1"/>
  <c r="AA73" i="9" s="1"/>
  <c r="Z74" i="9"/>
  <c r="AA74" i="9" s="1" a="1"/>
  <c r="AA74" i="9" s="1"/>
  <c r="Z75" i="9"/>
  <c r="AA75" i="9" s="1" a="1"/>
  <c r="AA75" i="9" s="1"/>
  <c r="Z76" i="9"/>
  <c r="AA76" i="9" s="1" a="1"/>
  <c r="AA76" i="9" s="1"/>
  <c r="Z77" i="9"/>
  <c r="AA77" i="9" s="1" a="1"/>
  <c r="AA77" i="9" s="1"/>
  <c r="Z78" i="9"/>
  <c r="AA78" i="9" s="1" a="1"/>
  <c r="AA78" i="9" s="1"/>
  <c r="Z79" i="9"/>
  <c r="AA79" i="9" s="1" a="1"/>
  <c r="AA79" i="9" s="1"/>
  <c r="Z80" i="9"/>
  <c r="AA80" i="9" s="1" a="1"/>
  <c r="AA80" i="9" s="1"/>
  <c r="Z81" i="9"/>
  <c r="AA81" i="9" s="1" a="1"/>
  <c r="AA81" i="9" s="1"/>
  <c r="Z82" i="9"/>
  <c r="AA82" i="9" s="1" a="1"/>
  <c r="AA82" i="9" s="1"/>
  <c r="Z83" i="9"/>
  <c r="AA83" i="9" s="1" a="1"/>
  <c r="AA83" i="9" s="1"/>
  <c r="Z84" i="9"/>
  <c r="AA84" i="9" s="1" a="1"/>
  <c r="AA84" i="9" s="1"/>
  <c r="Z85" i="9"/>
  <c r="AA85" i="9" s="1" a="1"/>
  <c r="AA85" i="9" s="1"/>
  <c r="Z86" i="9"/>
  <c r="AA86" i="9" s="1" a="1"/>
  <c r="AA86" i="9" s="1"/>
  <c r="Z87" i="9"/>
  <c r="AA87" i="9" s="1" a="1"/>
  <c r="AA87" i="9" s="1"/>
  <c r="Z88" i="9"/>
  <c r="AA88" i="9" s="1" a="1"/>
  <c r="AA88" i="9" s="1"/>
  <c r="Z89" i="9"/>
  <c r="AA89" i="9" s="1" a="1"/>
  <c r="AA89" i="9" s="1"/>
  <c r="Z90" i="9"/>
  <c r="AA90" i="9" s="1" a="1"/>
  <c r="AA90" i="9" s="1"/>
  <c r="Z91" i="9"/>
  <c r="AA91" i="9" s="1" a="1"/>
  <c r="AA91" i="9" s="1"/>
  <c r="Z92" i="9"/>
  <c r="AA92" i="9" s="1" a="1"/>
  <c r="AA92" i="9" s="1"/>
  <c r="Z93" i="9"/>
  <c r="AA93" i="9" s="1" a="1"/>
  <c r="AA93" i="9" s="1"/>
  <c r="Z94" i="9"/>
  <c r="AA94" i="9" s="1" a="1"/>
  <c r="AA94" i="9" s="1"/>
  <c r="Z95" i="9"/>
  <c r="AA95" i="9" s="1" a="1"/>
  <c r="AA95" i="9" s="1"/>
  <c r="Z96" i="9"/>
  <c r="AA96" i="9" s="1" a="1"/>
  <c r="AA96" i="9" s="1"/>
  <c r="Z97" i="9"/>
  <c r="AA97" i="9" s="1" a="1"/>
  <c r="AA97" i="9" s="1"/>
  <c r="Z98" i="9"/>
  <c r="AA98" i="9" s="1" a="1"/>
  <c r="AA98" i="9" s="1"/>
  <c r="Z99" i="9"/>
  <c r="AA99" i="9" s="1" a="1"/>
  <c r="AA99" i="9" s="1"/>
  <c r="Z100" i="9"/>
  <c r="AA100" i="9" s="1" a="1"/>
  <c r="AA100" i="9" s="1"/>
  <c r="Z101" i="9"/>
  <c r="AA101" i="9" s="1" a="1"/>
  <c r="AA101" i="9" s="1"/>
  <c r="Z102" i="9"/>
  <c r="AA102" i="9" s="1" a="1"/>
  <c r="AA102" i="9" s="1"/>
  <c r="Z103" i="9"/>
  <c r="AA103" i="9" s="1" a="1"/>
  <c r="AA103" i="9" s="1"/>
  <c r="Z104" i="9"/>
  <c r="AA104" i="9" s="1" a="1"/>
  <c r="AA104" i="9" s="1"/>
  <c r="Z105" i="9"/>
  <c r="AA105" i="9" s="1" a="1"/>
  <c r="AA105" i="9" s="1"/>
  <c r="Z106" i="9"/>
  <c r="AA106" i="9" s="1" a="1"/>
  <c r="AA106" i="9" s="1"/>
  <c r="Z107" i="9"/>
  <c r="AA107" i="9" s="1" a="1"/>
  <c r="AA107" i="9" s="1"/>
  <c r="Z108" i="9"/>
  <c r="AA108" i="9" s="1" a="1"/>
  <c r="AA108" i="9" s="1"/>
  <c r="Z109" i="9"/>
  <c r="AA109" i="9" s="1" a="1"/>
  <c r="AA109" i="9" s="1"/>
  <c r="Z110" i="9"/>
  <c r="AA110" i="9" s="1" a="1"/>
  <c r="AA110" i="9" s="1"/>
  <c r="Z111" i="9"/>
  <c r="AA111" i="9" s="1" a="1"/>
  <c r="AA111" i="9" s="1"/>
  <c r="Z112" i="9"/>
  <c r="AA112" i="9" s="1" a="1"/>
  <c r="AA112" i="9" s="1"/>
  <c r="Z113" i="9"/>
  <c r="AA113" i="9" s="1" a="1"/>
  <c r="AA113" i="9" s="1"/>
  <c r="Z114" i="9"/>
  <c r="AA114" i="9" s="1" a="1"/>
  <c r="AA114" i="9" s="1"/>
  <c r="Z115" i="9"/>
  <c r="AA115" i="9" s="1" a="1"/>
  <c r="AA115" i="9" s="1"/>
  <c r="Z116" i="9"/>
  <c r="AA116" i="9" s="1" a="1"/>
  <c r="AA116" i="9" s="1"/>
  <c r="Z117" i="9"/>
  <c r="AA117" i="9" s="1" a="1"/>
  <c r="AA117" i="9" s="1"/>
  <c r="Z118" i="9"/>
  <c r="AA118" i="9" s="1" a="1"/>
  <c r="AA118" i="9" s="1"/>
  <c r="Z119" i="9"/>
  <c r="AA119" i="9" s="1" a="1"/>
  <c r="AA119" i="9" s="1"/>
  <c r="Z120" i="9"/>
  <c r="AA120" i="9" s="1" a="1"/>
  <c r="AA120" i="9" s="1"/>
  <c r="Z121" i="9"/>
  <c r="AA121" i="9" s="1" a="1"/>
  <c r="AA121" i="9" s="1"/>
  <c r="Z122" i="9"/>
  <c r="AA122" i="9" s="1" a="1"/>
  <c r="AA122" i="9" s="1"/>
  <c r="Z123" i="9"/>
  <c r="AA123" i="9" s="1" a="1"/>
  <c r="AA123" i="9" s="1"/>
  <c r="Z124" i="9"/>
  <c r="AA124" i="9" s="1" a="1"/>
  <c r="AA124" i="9" s="1"/>
  <c r="Z125" i="9"/>
  <c r="AA125" i="9" s="1" a="1"/>
  <c r="AA125" i="9" s="1"/>
  <c r="Z126" i="9"/>
  <c r="AA126" i="9" s="1" a="1"/>
  <c r="AA126" i="9" s="1"/>
  <c r="Z127" i="9"/>
  <c r="AA127" i="9" s="1" a="1"/>
  <c r="AA127" i="9" s="1"/>
  <c r="Z128" i="9"/>
  <c r="AA128" i="9" s="1" a="1"/>
  <c r="AA128" i="9" s="1"/>
  <c r="Z129" i="9"/>
  <c r="AA129" i="9" s="1" a="1"/>
  <c r="AA129" i="9" s="1"/>
  <c r="Z130" i="9"/>
  <c r="AA130" i="9" s="1" a="1"/>
  <c r="AA130" i="9" s="1"/>
  <c r="Z131" i="9"/>
  <c r="AA131" i="9" s="1" a="1"/>
  <c r="AA131" i="9" s="1"/>
  <c r="Z132" i="9"/>
  <c r="AA132" i="9" s="1" a="1"/>
  <c r="AA132" i="9" s="1"/>
  <c r="Z133" i="9"/>
  <c r="AA133" i="9" s="1" a="1"/>
  <c r="AA133" i="9" s="1"/>
  <c r="Z134" i="9"/>
  <c r="AA134" i="9" s="1" a="1"/>
  <c r="AA134" i="9" s="1"/>
  <c r="Z135" i="9"/>
  <c r="AA135" i="9" s="1" a="1"/>
  <c r="AA135" i="9" s="1"/>
  <c r="Z136" i="9"/>
  <c r="AA136" i="9" s="1" a="1"/>
  <c r="AA136" i="9" s="1"/>
  <c r="Z137" i="9"/>
  <c r="AA137" i="9" s="1" a="1"/>
  <c r="AA137" i="9" s="1"/>
  <c r="Z138" i="9"/>
  <c r="AA138" i="9" s="1" a="1"/>
  <c r="AA138" i="9" s="1"/>
  <c r="Z139" i="9"/>
  <c r="AA139" i="9" s="1" a="1"/>
  <c r="AA139" i="9" s="1"/>
  <c r="Z140" i="9"/>
  <c r="AA140" i="9" s="1" a="1"/>
  <c r="AA140" i="9" s="1"/>
  <c r="Z141" i="9"/>
  <c r="AA141" i="9" s="1" a="1"/>
  <c r="AA141" i="9" s="1"/>
  <c r="Z142" i="9"/>
  <c r="AA142" i="9" s="1" a="1"/>
  <c r="AA142" i="9" s="1"/>
  <c r="Z143" i="9"/>
  <c r="AA143" i="9" s="1" a="1"/>
  <c r="AA143" i="9" s="1"/>
  <c r="Z144" i="9"/>
  <c r="AA144" i="9" s="1" a="1"/>
  <c r="AA144" i="9" s="1"/>
  <c r="Z145" i="9"/>
  <c r="AA145" i="9" s="1" a="1"/>
  <c r="AA145" i="9" s="1"/>
  <c r="Z146" i="9"/>
  <c r="AA146" i="9" s="1" a="1"/>
  <c r="AA146" i="9" s="1"/>
  <c r="Z147" i="9"/>
  <c r="AA147" i="9" s="1" a="1"/>
  <c r="AA147" i="9" s="1"/>
  <c r="Z148" i="9"/>
  <c r="AA148" i="9" s="1" a="1"/>
  <c r="AA148" i="9" s="1"/>
  <c r="Z149" i="9"/>
  <c r="AA149" i="9" s="1" a="1"/>
  <c r="AA149" i="9" s="1"/>
  <c r="Z150" i="9"/>
  <c r="AA150" i="9" s="1" a="1"/>
  <c r="AA150" i="9" s="1"/>
  <c r="Z151" i="9"/>
  <c r="AA151" i="9" s="1" a="1"/>
  <c r="AA151" i="9" s="1"/>
  <c r="Z152" i="9"/>
  <c r="AA152" i="9" s="1" a="1"/>
  <c r="AA152" i="9" s="1"/>
  <c r="Z153" i="9"/>
  <c r="AA153" i="9" s="1" a="1"/>
  <c r="AA153" i="9" s="1"/>
  <c r="Z154" i="9"/>
  <c r="AA154" i="9" s="1" a="1"/>
  <c r="AA154" i="9" s="1"/>
  <c r="Z155" i="9"/>
  <c r="AA155" i="9" s="1" a="1"/>
  <c r="AA155" i="9" s="1"/>
  <c r="Z156" i="9"/>
  <c r="AA156" i="9" s="1" a="1"/>
  <c r="AA156" i="9" s="1"/>
  <c r="Z157" i="9"/>
  <c r="AA157" i="9" s="1" a="1"/>
  <c r="AA157" i="9" s="1"/>
  <c r="Z158" i="9"/>
  <c r="AA158" i="9" s="1" a="1"/>
  <c r="AA158" i="9" s="1"/>
  <c r="Z159" i="9"/>
  <c r="AA159" i="9" s="1" a="1"/>
  <c r="AA159" i="9" s="1"/>
  <c r="Z160" i="9"/>
  <c r="AA160" i="9" s="1" a="1"/>
  <c r="AA160" i="9" s="1"/>
  <c r="Z161" i="9"/>
  <c r="AA161" i="9" s="1" a="1"/>
  <c r="AA161" i="9" s="1"/>
  <c r="Z162" i="9"/>
  <c r="AA162" i="9" s="1" a="1"/>
  <c r="AA162" i="9" s="1"/>
  <c r="Z163" i="9"/>
  <c r="AA163" i="9" s="1" a="1"/>
  <c r="AA163" i="9" s="1"/>
  <c r="Z164" i="9"/>
  <c r="AA164" i="9" s="1" a="1"/>
  <c r="AA164" i="9" s="1"/>
  <c r="Z165" i="9"/>
  <c r="AA165" i="9" s="1" a="1"/>
  <c r="AA165" i="9" s="1"/>
  <c r="Z166" i="9"/>
  <c r="AA166" i="9" s="1" a="1"/>
  <c r="AA166" i="9" s="1"/>
  <c r="Z167" i="9"/>
  <c r="AA167" i="9" s="1" a="1"/>
  <c r="AA167" i="9" s="1"/>
  <c r="Z168" i="9"/>
  <c r="AA168" i="9" s="1" a="1"/>
  <c r="AA168" i="9" s="1"/>
  <c r="Z169" i="9"/>
  <c r="AA169" i="9" s="1" a="1"/>
  <c r="AA169" i="9" s="1"/>
  <c r="Z170" i="9"/>
  <c r="AA170" i="9" s="1" a="1"/>
  <c r="AA170" i="9" s="1"/>
  <c r="Z171" i="9"/>
  <c r="AA171" i="9" s="1" a="1"/>
  <c r="AA171" i="9" s="1"/>
  <c r="Z172" i="9"/>
  <c r="AA172" i="9" s="1" a="1"/>
  <c r="AA172" i="9" s="1"/>
  <c r="Z173" i="9"/>
  <c r="AA173" i="9" s="1" a="1"/>
  <c r="AA173" i="9" s="1"/>
  <c r="Z174" i="9"/>
  <c r="AA174" i="9" s="1" a="1"/>
  <c r="AA174" i="9" s="1"/>
  <c r="Z175" i="9"/>
  <c r="AA175" i="9" s="1" a="1"/>
  <c r="AA175" i="9" s="1"/>
  <c r="Z176" i="9"/>
  <c r="AA176" i="9" s="1" a="1"/>
  <c r="AA176" i="9" s="1"/>
  <c r="Z177" i="9"/>
  <c r="AA177" i="9" s="1" a="1"/>
  <c r="AA177" i="9" s="1"/>
  <c r="Z178" i="9"/>
  <c r="AA178" i="9" s="1" a="1"/>
  <c r="AA178" i="9" s="1"/>
  <c r="Z179" i="9"/>
  <c r="AA179" i="9" s="1" a="1"/>
  <c r="AA179" i="9" s="1"/>
  <c r="Z180" i="9"/>
  <c r="AA180" i="9" s="1" a="1"/>
  <c r="AA180" i="9" s="1"/>
  <c r="Z181" i="9"/>
  <c r="AA181" i="9" s="1" a="1"/>
  <c r="AA181" i="9" s="1"/>
  <c r="Z182" i="9"/>
  <c r="AA182" i="9" s="1" a="1"/>
  <c r="AA182" i="9" s="1"/>
  <c r="Z183" i="9"/>
  <c r="AA183" i="9" s="1" a="1"/>
  <c r="AA183" i="9" s="1"/>
  <c r="Z184" i="9"/>
  <c r="AA184" i="9" s="1" a="1"/>
  <c r="AA184" i="9" s="1"/>
  <c r="Z185" i="9"/>
  <c r="AA185" i="9" s="1" a="1"/>
  <c r="AA185" i="9" s="1"/>
  <c r="Z186" i="9"/>
  <c r="AA186" i="9" s="1" a="1"/>
  <c r="AA186" i="9" s="1"/>
  <c r="Z187" i="9"/>
  <c r="AA187" i="9" s="1" a="1"/>
  <c r="AA187" i="9" s="1"/>
  <c r="Z188" i="9"/>
  <c r="AA188" i="9" s="1" a="1"/>
  <c r="AA188" i="9" s="1"/>
  <c r="Z189" i="9"/>
  <c r="AA189" i="9" s="1" a="1"/>
  <c r="AA189" i="9" s="1"/>
  <c r="Z190" i="9"/>
  <c r="AA190" i="9" s="1" a="1"/>
  <c r="AA190" i="9" s="1"/>
  <c r="Z191" i="9"/>
  <c r="AA191" i="9" s="1" a="1"/>
  <c r="AA191" i="9" s="1"/>
  <c r="Z192" i="9"/>
  <c r="AA192" i="9" s="1" a="1"/>
  <c r="AA192" i="9" s="1"/>
  <c r="Z193" i="9"/>
  <c r="AA193" i="9" s="1" a="1"/>
  <c r="AA193" i="9" s="1"/>
  <c r="Z194" i="9"/>
  <c r="AA194" i="9" s="1" a="1"/>
  <c r="AA194" i="9" s="1"/>
  <c r="Z195" i="9"/>
  <c r="AA195" i="9" s="1" a="1"/>
  <c r="AA195" i="9" s="1"/>
  <c r="Z196" i="9"/>
  <c r="AA196" i="9" s="1" a="1"/>
  <c r="AA196" i="9" s="1"/>
  <c r="Z197" i="9"/>
  <c r="AA197" i="9" s="1" a="1"/>
  <c r="AA197" i="9" s="1"/>
  <c r="Z198" i="9"/>
  <c r="AA198" i="9" s="1" a="1"/>
  <c r="AA198" i="9" s="1"/>
  <c r="Z199" i="9"/>
  <c r="AA199" i="9" s="1" a="1"/>
  <c r="AA199" i="9" s="1"/>
  <c r="Z200" i="9"/>
  <c r="AA200" i="9" s="1" a="1"/>
  <c r="AA200" i="9" s="1"/>
  <c r="Z201" i="9"/>
  <c r="AA201" i="9" s="1" a="1"/>
  <c r="AA201" i="9" s="1"/>
  <c r="Z202" i="9"/>
  <c r="AA202" i="9" s="1" a="1"/>
  <c r="AA202" i="9" s="1"/>
  <c r="Z203" i="9"/>
  <c r="AA203" i="9" s="1" a="1"/>
  <c r="AA203" i="9" s="1"/>
  <c r="Z204" i="9"/>
  <c r="AA204" i="9" s="1" a="1"/>
  <c r="AA204" i="9" s="1"/>
  <c r="Z205" i="9"/>
  <c r="AA205" i="9" s="1" a="1"/>
  <c r="AA205" i="9" s="1"/>
  <c r="Z206" i="9"/>
  <c r="AA206" i="9" s="1" a="1"/>
  <c r="AA206" i="9" s="1"/>
  <c r="Z207" i="9"/>
  <c r="AA207" i="9" s="1" a="1"/>
  <c r="AA207" i="9" s="1"/>
  <c r="Z208" i="9"/>
  <c r="AA208" i="9" s="1" a="1"/>
  <c r="AA208" i="9" s="1"/>
  <c r="Z209" i="9"/>
  <c r="AA209" i="9" s="1" a="1"/>
  <c r="AA209" i="9" s="1"/>
  <c r="Z210" i="9"/>
  <c r="AA210" i="9" s="1" a="1"/>
  <c r="AA210" i="9" s="1"/>
  <c r="Z211" i="9"/>
  <c r="AA211" i="9" s="1" a="1"/>
  <c r="AA211" i="9" s="1"/>
  <c r="Z212" i="9"/>
  <c r="AA212" i="9" s="1" a="1"/>
  <c r="AA212" i="9" s="1"/>
  <c r="Z213" i="9"/>
  <c r="AA213" i="9" s="1" a="1"/>
  <c r="AA213" i="9" s="1"/>
  <c r="Z214" i="9"/>
  <c r="AA214" i="9" s="1" a="1"/>
  <c r="AA214" i="9" s="1"/>
  <c r="Z215" i="9"/>
  <c r="AA215" i="9" s="1" a="1"/>
  <c r="AA215" i="9" s="1"/>
  <c r="Z216" i="9"/>
  <c r="AA216" i="9" s="1" a="1"/>
  <c r="AA216" i="9" s="1"/>
  <c r="Z217" i="9"/>
  <c r="AA217" i="9" s="1" a="1"/>
  <c r="AA217" i="9" s="1"/>
  <c r="Z218" i="9"/>
  <c r="AA218" i="9" s="1" a="1"/>
  <c r="AA218" i="9" s="1"/>
  <c r="Z219" i="9"/>
  <c r="AA219" i="9" s="1" a="1"/>
  <c r="AA219" i="9" s="1"/>
  <c r="Z220" i="9"/>
  <c r="AA220" i="9" s="1" a="1"/>
  <c r="AA220" i="9" s="1"/>
  <c r="Z221" i="9"/>
  <c r="AA221" i="9" s="1" a="1"/>
  <c r="AA221" i="9" s="1"/>
  <c r="Z222" i="9"/>
  <c r="AA222" i="9" s="1" a="1"/>
  <c r="AA222" i="9" s="1"/>
  <c r="Z223" i="9"/>
  <c r="AA223" i="9" s="1" a="1"/>
  <c r="AA223" i="9" s="1"/>
  <c r="Z224" i="9"/>
  <c r="AA224" i="9" s="1" a="1"/>
  <c r="AA224" i="9" s="1"/>
  <c r="Z225" i="9"/>
  <c r="AA225" i="9" s="1" a="1"/>
  <c r="AA225" i="9" s="1"/>
  <c r="Z226" i="9"/>
  <c r="AA226" i="9" s="1" a="1"/>
  <c r="AA226" i="9" s="1"/>
  <c r="Z227" i="9"/>
  <c r="AA227" i="9" s="1" a="1"/>
  <c r="AA227" i="9" s="1"/>
  <c r="Z228" i="9"/>
  <c r="AA228" i="9" s="1" a="1"/>
  <c r="AA228" i="9" s="1"/>
  <c r="Z229" i="9"/>
  <c r="AA229" i="9" s="1" a="1"/>
  <c r="AA229" i="9" s="1"/>
  <c r="Z230" i="9"/>
  <c r="AA230" i="9" s="1" a="1"/>
  <c r="AA230" i="9" s="1"/>
  <c r="Z231" i="9"/>
  <c r="AA231" i="9" s="1" a="1"/>
  <c r="AA231" i="9" s="1"/>
  <c r="Z232" i="9"/>
  <c r="AA232" i="9" s="1" a="1"/>
  <c r="AA232" i="9" s="1"/>
  <c r="Z233" i="9"/>
  <c r="AA233" i="9" s="1" a="1"/>
  <c r="AA233" i="9" s="1"/>
  <c r="Z234" i="9"/>
  <c r="AA234" i="9" s="1" a="1"/>
  <c r="AA234" i="9" s="1"/>
  <c r="Z235" i="9"/>
  <c r="AA235" i="9" s="1" a="1"/>
  <c r="AA235" i="9" s="1"/>
  <c r="Z236" i="9"/>
  <c r="AA236" i="9" s="1" a="1"/>
  <c r="AA236" i="9" s="1"/>
  <c r="Z237" i="9"/>
  <c r="AA237" i="9" s="1" a="1"/>
  <c r="AA237" i="9" s="1"/>
  <c r="Z238" i="9"/>
  <c r="AA238" i="9" s="1" a="1"/>
  <c r="AA238" i="9" s="1"/>
  <c r="Z239" i="9"/>
  <c r="AA239" i="9" s="1" a="1"/>
  <c r="AA239" i="9" s="1"/>
  <c r="Z240" i="9"/>
  <c r="AA240" i="9" s="1" a="1"/>
  <c r="AA240" i="9" s="1"/>
  <c r="Z241" i="9"/>
  <c r="AA241" i="9" s="1" a="1"/>
  <c r="AA241" i="9" s="1"/>
  <c r="Z242" i="9"/>
  <c r="AA242" i="9" s="1" a="1"/>
  <c r="AA242" i="9" s="1"/>
  <c r="Z243" i="9"/>
  <c r="AA243" i="9" s="1" a="1"/>
  <c r="AA243" i="9" s="1"/>
  <c r="Z244" i="9"/>
  <c r="AA244" i="9" s="1" a="1"/>
  <c r="AA244" i="9" s="1"/>
  <c r="Z245" i="9"/>
  <c r="AA245" i="9" s="1" a="1"/>
  <c r="AA245" i="9" s="1"/>
  <c r="Z246" i="9"/>
  <c r="AA246" i="9" s="1" a="1"/>
  <c r="AA246" i="9" s="1"/>
  <c r="Z247" i="9"/>
  <c r="AA247" i="9" s="1" a="1"/>
  <c r="AA247" i="9" s="1"/>
  <c r="Z248" i="9"/>
  <c r="AA248" i="9" s="1" a="1"/>
  <c r="AA248" i="9" s="1"/>
  <c r="Z249" i="9"/>
  <c r="AA249" i="9" s="1" a="1"/>
  <c r="AA249" i="9" s="1"/>
  <c r="Z250" i="9"/>
  <c r="AA250" i="9" s="1" a="1"/>
  <c r="AA250" i="9" s="1"/>
  <c r="Z251" i="9"/>
  <c r="AA251" i="9" s="1" a="1"/>
  <c r="AA251" i="9" s="1"/>
  <c r="Z252" i="9"/>
  <c r="AA252" i="9" s="1" a="1"/>
  <c r="AA252" i="9" s="1"/>
  <c r="Z253" i="9"/>
  <c r="AA253" i="9" s="1" a="1"/>
  <c r="AA253" i="9" s="1"/>
  <c r="Z254" i="9"/>
  <c r="AA254" i="9" s="1" a="1"/>
  <c r="AA254" i="9" s="1"/>
  <c r="Z255" i="9"/>
  <c r="AA255" i="9" s="1" a="1"/>
  <c r="AA255" i="9" s="1"/>
  <c r="Z256" i="9"/>
  <c r="AA256" i="9" s="1" a="1"/>
  <c r="AA256" i="9" s="1"/>
  <c r="Z257" i="9"/>
  <c r="AA257" i="9" s="1" a="1"/>
  <c r="AA257" i="9" s="1"/>
  <c r="Z258" i="9"/>
  <c r="AA258" i="9" s="1" a="1"/>
  <c r="AA258" i="9" s="1"/>
  <c r="Z259" i="9"/>
  <c r="AA259" i="9" s="1" a="1"/>
  <c r="AA259" i="9" s="1"/>
  <c r="Z260" i="9"/>
  <c r="AA260" i="9" s="1" a="1"/>
  <c r="AA260" i="9" s="1"/>
  <c r="Z261" i="9"/>
  <c r="AA261" i="9" s="1" a="1"/>
  <c r="AA261" i="9" s="1"/>
  <c r="Z262" i="9"/>
  <c r="AA262" i="9" s="1" a="1"/>
  <c r="AA262" i="9" s="1"/>
  <c r="Z263" i="9"/>
  <c r="AA263" i="9" s="1" a="1"/>
  <c r="AA263" i="9" s="1"/>
  <c r="Z264" i="9"/>
  <c r="AA264" i="9" s="1" a="1"/>
  <c r="AA264" i="9" s="1"/>
  <c r="Z265" i="9"/>
  <c r="AA265" i="9" s="1" a="1"/>
  <c r="AA265" i="9" s="1"/>
  <c r="Z266" i="9"/>
  <c r="AA266" i="9" s="1" a="1"/>
  <c r="AA266" i="9" s="1"/>
  <c r="Z267" i="9"/>
  <c r="AA267" i="9" s="1" a="1"/>
  <c r="AA267" i="9" s="1"/>
  <c r="Z268" i="9"/>
  <c r="AA268" i="9" s="1" a="1"/>
  <c r="AA268" i="9" s="1"/>
  <c r="Z269" i="9"/>
  <c r="AA269" i="9" s="1" a="1"/>
  <c r="AA269" i="9" s="1"/>
  <c r="Z270" i="9"/>
  <c r="AA270" i="9" s="1" a="1"/>
  <c r="AA270" i="9" s="1"/>
  <c r="Z271" i="9"/>
  <c r="AA271" i="9" s="1" a="1"/>
  <c r="AA271" i="9" s="1"/>
  <c r="Z272" i="9"/>
  <c r="AA272" i="9" s="1" a="1"/>
  <c r="AA272" i="9" s="1"/>
  <c r="Z273" i="9"/>
  <c r="AA273" i="9" s="1" a="1"/>
  <c r="AA273" i="9" s="1"/>
  <c r="Z274" i="9"/>
  <c r="AA274" i="9" s="1" a="1"/>
  <c r="AA274" i="9" s="1"/>
  <c r="Z275" i="9"/>
  <c r="AA275" i="9" s="1" a="1"/>
  <c r="AA275" i="9" s="1"/>
  <c r="Z276" i="9"/>
  <c r="AA276" i="9" s="1" a="1"/>
  <c r="AA276" i="9" s="1"/>
  <c r="Z277" i="9"/>
  <c r="AA277" i="9" s="1" a="1"/>
  <c r="AA277" i="9" s="1"/>
  <c r="Z278" i="9"/>
  <c r="AA278" i="9" s="1" a="1"/>
  <c r="AA278" i="9" s="1"/>
  <c r="Z279" i="9"/>
  <c r="AA279" i="9" s="1" a="1"/>
  <c r="AA279" i="9" s="1"/>
  <c r="Z280" i="9"/>
  <c r="AA280" i="9" s="1" a="1"/>
  <c r="AA280" i="9" s="1"/>
  <c r="Z281" i="9"/>
  <c r="AA281" i="9" s="1" a="1"/>
  <c r="AA281" i="9" s="1"/>
  <c r="Z282" i="9"/>
  <c r="AA282" i="9" s="1" a="1"/>
  <c r="AA282" i="9" s="1"/>
  <c r="Z283" i="9"/>
  <c r="AA283" i="9" s="1" a="1"/>
  <c r="AA283" i="9" s="1"/>
  <c r="Z284" i="9"/>
  <c r="AA284" i="9" s="1" a="1"/>
  <c r="AA284" i="9" s="1"/>
  <c r="Z285" i="9"/>
  <c r="AA285" i="9" s="1" a="1"/>
  <c r="AA285" i="9" s="1"/>
  <c r="Z286" i="9"/>
  <c r="AA286" i="9" s="1" a="1"/>
  <c r="AA286" i="9" s="1"/>
  <c r="Z287" i="9"/>
  <c r="AA287" i="9" s="1" a="1"/>
  <c r="AA287" i="9" s="1"/>
  <c r="Z288" i="9"/>
  <c r="AA288" i="9" s="1" a="1"/>
  <c r="AA288" i="9" s="1"/>
  <c r="Z289" i="9"/>
  <c r="AA289" i="9" s="1" a="1"/>
  <c r="AA289" i="9" s="1"/>
  <c r="Z290" i="9"/>
  <c r="AA290" i="9" s="1" a="1"/>
  <c r="AA290" i="9" s="1"/>
  <c r="Z291" i="9"/>
  <c r="AA291" i="9" s="1" a="1"/>
  <c r="AA291" i="9" s="1"/>
  <c r="Z292" i="9"/>
  <c r="AA292" i="9" s="1" a="1"/>
  <c r="AA292" i="9" s="1"/>
  <c r="Z293" i="9"/>
  <c r="AA293" i="9" s="1" a="1"/>
  <c r="AA293" i="9" s="1"/>
  <c r="Z294" i="9"/>
  <c r="AA294" i="9" s="1" a="1"/>
  <c r="AA294" i="9" s="1"/>
  <c r="Z295" i="9"/>
  <c r="AA295" i="9" s="1" a="1"/>
  <c r="AA295" i="9" s="1"/>
  <c r="Z296" i="9"/>
  <c r="AA296" i="9" s="1" a="1"/>
  <c r="AA296" i="9" s="1"/>
  <c r="Z297" i="9"/>
  <c r="AA297" i="9" s="1" a="1"/>
  <c r="AA297" i="9" s="1"/>
  <c r="Z298" i="9"/>
  <c r="AA298" i="9" s="1" a="1"/>
  <c r="AA298" i="9" s="1"/>
  <c r="Z299" i="9"/>
  <c r="AA299" i="9" s="1" a="1"/>
  <c r="AA299" i="9" s="1"/>
  <c r="Z300" i="9"/>
  <c r="AA300" i="9" s="1" a="1"/>
  <c r="AA300" i="9" s="1"/>
  <c r="Z301" i="9"/>
  <c r="AA301" i="9" s="1" a="1"/>
  <c r="AA301" i="9" s="1"/>
  <c r="Z302" i="9"/>
  <c r="AA302" i="9" s="1" a="1"/>
  <c r="AA302" i="9" s="1"/>
  <c r="Z303" i="9"/>
  <c r="AA303" i="9" s="1" a="1"/>
  <c r="AA303" i="9" s="1"/>
  <c r="Z304" i="9"/>
  <c r="AA304" i="9" s="1" a="1"/>
  <c r="AA304" i="9" s="1"/>
  <c r="Z305" i="9"/>
  <c r="AA305" i="9" s="1" a="1"/>
  <c r="AA305" i="9" s="1"/>
  <c r="Z306" i="9"/>
  <c r="AA306" i="9" s="1" a="1"/>
  <c r="AA306" i="9" s="1"/>
  <c r="Z307" i="9"/>
  <c r="AA307" i="9" s="1" a="1"/>
  <c r="AA307" i="9" s="1"/>
  <c r="Z308" i="9"/>
  <c r="AA308" i="9" s="1" a="1"/>
  <c r="AA308" i="9" s="1"/>
  <c r="Z309" i="9"/>
  <c r="AA309" i="9" s="1" a="1"/>
  <c r="AA309" i="9" s="1"/>
  <c r="Z310" i="9"/>
  <c r="AA310" i="9" s="1" a="1"/>
  <c r="AA310" i="9" s="1"/>
  <c r="Z311" i="9"/>
  <c r="AA311" i="9" s="1" a="1"/>
  <c r="AA311" i="9" s="1"/>
  <c r="Z312" i="9"/>
  <c r="AA312" i="9" s="1" a="1"/>
  <c r="AA312" i="9" s="1"/>
  <c r="Z313" i="9"/>
  <c r="AA313" i="9" s="1" a="1"/>
  <c r="AA313" i="9" s="1"/>
  <c r="Z314" i="9"/>
  <c r="AA314" i="9" s="1" a="1"/>
  <c r="AA314" i="9" s="1"/>
  <c r="Z315" i="9"/>
  <c r="AA315" i="9" s="1" a="1"/>
  <c r="AA315" i="9" s="1"/>
  <c r="Z316" i="9"/>
  <c r="AA316" i="9" s="1" a="1"/>
  <c r="AA316" i="9" s="1"/>
  <c r="Z317" i="9"/>
  <c r="AA317" i="9" s="1" a="1"/>
  <c r="AA317" i="9" s="1"/>
  <c r="Z318" i="9"/>
  <c r="AA318" i="9" s="1" a="1"/>
  <c r="AA318" i="9" s="1"/>
  <c r="Z319" i="9"/>
  <c r="AA319" i="9" s="1" a="1"/>
  <c r="AA319" i="9" s="1"/>
  <c r="Z320" i="9"/>
  <c r="AA320" i="9" s="1" a="1"/>
  <c r="AA320" i="9" s="1"/>
  <c r="Z321" i="9"/>
  <c r="AA321" i="9" s="1" a="1"/>
  <c r="AA321" i="9" s="1"/>
  <c r="Z322" i="9"/>
  <c r="AA322" i="9" s="1" a="1"/>
  <c r="AA322" i="9" s="1"/>
  <c r="Z323" i="9"/>
  <c r="AA323" i="9" s="1" a="1"/>
  <c r="AA323" i="9" s="1"/>
  <c r="Z324" i="9"/>
  <c r="AA324" i="9" s="1" a="1"/>
  <c r="AA324" i="9" s="1"/>
  <c r="Z325" i="9"/>
  <c r="AA325" i="9" s="1" a="1"/>
  <c r="AA325" i="9" s="1"/>
  <c r="Z326" i="9"/>
  <c r="AA326" i="9" s="1" a="1"/>
  <c r="AA326" i="9" s="1"/>
  <c r="Z327" i="9"/>
  <c r="AA327" i="9" s="1" a="1"/>
  <c r="AA327" i="9" s="1"/>
  <c r="Z328" i="9"/>
  <c r="AA328" i="9" s="1" a="1"/>
  <c r="AA328" i="9" s="1"/>
  <c r="Z329" i="9"/>
  <c r="AA329" i="9" s="1" a="1"/>
  <c r="AA329" i="9" s="1"/>
  <c r="Z330" i="9"/>
  <c r="AA330" i="9" s="1" a="1"/>
  <c r="AA330" i="9" s="1"/>
  <c r="Z331" i="9"/>
  <c r="AA331" i="9" s="1" a="1"/>
  <c r="AA331" i="9" s="1"/>
  <c r="Z332" i="9"/>
  <c r="AA332" i="9" s="1" a="1"/>
  <c r="AA332" i="9" s="1"/>
  <c r="Z333" i="9"/>
  <c r="AA333" i="9" s="1" a="1"/>
  <c r="AA333" i="9" s="1"/>
  <c r="Z334" i="9"/>
  <c r="AA334" i="9" s="1" a="1"/>
  <c r="AA334" i="9" s="1"/>
  <c r="Z335" i="9"/>
  <c r="AA335" i="9" s="1" a="1"/>
  <c r="AA335" i="9" s="1"/>
  <c r="Z336" i="9"/>
  <c r="AA336" i="9" s="1" a="1"/>
  <c r="AA336" i="9" s="1"/>
  <c r="Z337" i="9"/>
  <c r="AA337" i="9" s="1" a="1"/>
  <c r="AA337" i="9" s="1"/>
  <c r="Z338" i="9"/>
  <c r="AA338" i="9" s="1" a="1"/>
  <c r="AA338" i="9" s="1"/>
  <c r="Z339" i="9"/>
  <c r="AA339" i="9" s="1" a="1"/>
  <c r="AA339" i="9" s="1"/>
  <c r="Z340" i="9"/>
  <c r="AA340" i="9" s="1" a="1"/>
  <c r="AA340" i="9" s="1"/>
  <c r="Z341" i="9"/>
  <c r="AA341" i="9" s="1" a="1"/>
  <c r="AA341" i="9" s="1"/>
  <c r="Z342" i="9"/>
  <c r="AA342" i="9" s="1" a="1"/>
  <c r="AA342" i="9" s="1"/>
  <c r="Z343" i="9"/>
  <c r="AA343" i="9" s="1" a="1"/>
  <c r="AA343" i="9" s="1"/>
  <c r="Z344" i="9"/>
  <c r="AA344" i="9" s="1" a="1"/>
  <c r="AA344" i="9" s="1"/>
  <c r="Z345" i="9"/>
  <c r="AA345" i="9" s="1" a="1"/>
  <c r="AA345" i="9" s="1"/>
  <c r="Z346" i="9"/>
  <c r="AA346" i="9" s="1" a="1"/>
  <c r="AA346" i="9" s="1"/>
  <c r="Z347" i="9"/>
  <c r="AA347" i="9" s="1" a="1"/>
  <c r="AA347" i="9" s="1"/>
  <c r="Z348" i="9"/>
  <c r="AA348" i="9" s="1" a="1"/>
  <c r="AA348" i="9" s="1"/>
  <c r="Z349" i="9"/>
  <c r="AA349" i="9" s="1" a="1"/>
  <c r="AA349" i="9" s="1"/>
  <c r="Z350" i="9"/>
  <c r="AA350" i="9" s="1" a="1"/>
  <c r="AA350" i="9" s="1"/>
  <c r="Z351" i="9"/>
  <c r="AA351" i="9" s="1" a="1"/>
  <c r="AA351" i="9" s="1"/>
  <c r="Z352" i="9"/>
  <c r="AA352" i="9" s="1" a="1"/>
  <c r="AA352" i="9" s="1"/>
  <c r="Z353" i="9"/>
  <c r="AA353" i="9" s="1" a="1"/>
  <c r="AA353" i="9" s="1"/>
  <c r="Z354" i="9"/>
  <c r="AA354" i="9" s="1" a="1"/>
  <c r="AA354" i="9" s="1"/>
  <c r="Z355" i="9"/>
  <c r="AA355" i="9" s="1" a="1"/>
  <c r="AA355" i="9" s="1"/>
  <c r="Z356" i="9"/>
  <c r="AA356" i="9" s="1" a="1"/>
  <c r="AA356" i="9" s="1"/>
  <c r="Z357" i="9"/>
  <c r="AA357" i="9" s="1" a="1"/>
  <c r="AA357" i="9" s="1"/>
  <c r="Z358" i="9"/>
  <c r="AA358" i="9" s="1" a="1"/>
  <c r="AA358" i="9" s="1"/>
  <c r="Z359" i="9"/>
  <c r="AA359" i="9" s="1" a="1"/>
  <c r="AA359" i="9" s="1"/>
  <c r="Z360" i="9"/>
  <c r="AA360" i="9" s="1" a="1"/>
  <c r="AA360" i="9" s="1"/>
  <c r="Z361" i="9"/>
  <c r="AA361" i="9" s="1" a="1"/>
  <c r="AA361" i="9" s="1"/>
  <c r="Z362" i="9"/>
  <c r="AA362" i="9" s="1" a="1"/>
  <c r="AA362" i="9" s="1"/>
  <c r="Z363" i="9"/>
  <c r="AA363" i="9" s="1" a="1"/>
  <c r="AA363" i="9" s="1"/>
  <c r="Z364" i="9"/>
  <c r="AA364" i="9" s="1" a="1"/>
  <c r="AA364" i="9" s="1"/>
  <c r="Z365" i="9"/>
  <c r="AA365" i="9" s="1" a="1"/>
  <c r="AA365" i="9" s="1"/>
  <c r="Z366" i="9"/>
  <c r="AA366" i="9" s="1" a="1"/>
  <c r="AA366" i="9" s="1"/>
  <c r="Z367" i="9"/>
  <c r="AA367" i="9" s="1" a="1"/>
  <c r="AA367" i="9" s="1"/>
  <c r="Z368" i="9"/>
  <c r="AA368" i="9" s="1" a="1"/>
  <c r="AA368" i="9" s="1"/>
  <c r="Z369" i="9"/>
  <c r="AA369" i="9" s="1" a="1"/>
  <c r="AA369" i="9" s="1"/>
  <c r="Z370" i="9"/>
  <c r="AA370" i="9" s="1" a="1"/>
  <c r="AA370" i="9" s="1"/>
  <c r="Z371" i="9"/>
  <c r="AA371" i="9" s="1" a="1"/>
  <c r="AA371" i="9" s="1"/>
  <c r="Z372" i="9"/>
  <c r="AA372" i="9" s="1" a="1"/>
  <c r="AA372" i="9" s="1"/>
  <c r="Z373" i="9"/>
  <c r="AA373" i="9" s="1" a="1"/>
  <c r="AA373" i="9" s="1"/>
  <c r="Z374" i="9"/>
  <c r="AA374" i="9" s="1" a="1"/>
  <c r="AA374" i="9" s="1"/>
  <c r="Z375" i="9"/>
  <c r="AA375" i="9" s="1" a="1"/>
  <c r="AA375" i="9" s="1"/>
  <c r="Z376" i="9"/>
  <c r="AA376" i="9" s="1" a="1"/>
  <c r="AA376" i="9" s="1"/>
  <c r="Z377" i="9"/>
  <c r="AA377" i="9" s="1" a="1"/>
  <c r="AA377" i="9" s="1"/>
  <c r="Z378" i="9"/>
  <c r="AA378" i="9" s="1" a="1"/>
  <c r="AA378" i="9" s="1"/>
  <c r="Z379" i="9"/>
  <c r="AA379" i="9" s="1" a="1"/>
  <c r="AA379" i="9" s="1"/>
  <c r="Z380" i="9"/>
  <c r="AA380" i="9" s="1" a="1"/>
  <c r="AA380" i="9" s="1"/>
  <c r="Z381" i="9"/>
  <c r="AA381" i="9" s="1" a="1"/>
  <c r="AA381" i="9" s="1"/>
  <c r="Z382" i="9"/>
  <c r="AA382" i="9" s="1" a="1"/>
  <c r="AA382" i="9" s="1"/>
  <c r="Z383" i="9"/>
  <c r="AA383" i="9" s="1" a="1"/>
  <c r="AA383" i="9" s="1"/>
  <c r="Z384" i="9"/>
  <c r="AA384" i="9" s="1" a="1"/>
  <c r="AA384" i="9" s="1"/>
  <c r="Z385" i="9"/>
  <c r="AA385" i="9" s="1" a="1"/>
  <c r="AA385" i="9" s="1"/>
  <c r="Z386" i="9"/>
  <c r="AA386" i="9" s="1" a="1"/>
  <c r="AA386" i="9" s="1"/>
  <c r="Z387" i="9"/>
  <c r="AA387" i="9" s="1" a="1"/>
  <c r="AA387" i="9" s="1"/>
  <c r="Z388" i="9"/>
  <c r="AA388" i="9" s="1" a="1"/>
  <c r="AA388" i="9" s="1"/>
  <c r="Z389" i="9"/>
  <c r="AA389" i="9" s="1" a="1"/>
  <c r="AA389" i="9" s="1"/>
  <c r="Z390" i="9"/>
  <c r="AA390" i="9" s="1" a="1"/>
  <c r="AA390" i="9" s="1"/>
  <c r="Z391" i="9"/>
  <c r="AA391" i="9" s="1" a="1"/>
  <c r="AA391" i="9" s="1"/>
  <c r="Z392" i="9"/>
  <c r="AA392" i="9" s="1" a="1"/>
  <c r="AA392" i="9" s="1"/>
  <c r="Z393" i="9"/>
  <c r="AA393" i="9" s="1" a="1"/>
  <c r="AA393" i="9" s="1"/>
  <c r="Z394" i="9"/>
  <c r="AA394" i="9" s="1" a="1"/>
  <c r="AA394" i="9" s="1"/>
  <c r="Z395" i="9"/>
  <c r="AA395" i="9" s="1" a="1"/>
  <c r="AA395" i="9" s="1"/>
  <c r="Z396" i="9"/>
  <c r="AA396" i="9" s="1" a="1"/>
  <c r="AA396" i="9" s="1"/>
  <c r="Z397" i="9"/>
  <c r="AA397" i="9" s="1" a="1"/>
  <c r="AA397" i="9" s="1"/>
  <c r="Z398" i="9"/>
  <c r="AA398" i="9" s="1" a="1"/>
  <c r="AA398" i="9" s="1"/>
  <c r="Z399" i="9"/>
  <c r="AA399" i="9" s="1" a="1"/>
  <c r="AA399" i="9" s="1"/>
  <c r="Z400" i="9"/>
  <c r="AA400" i="9" s="1" a="1"/>
  <c r="AA400" i="9" s="1"/>
  <c r="Z401" i="9"/>
  <c r="AA401" i="9" s="1" a="1"/>
  <c r="AA401" i="9" s="1"/>
  <c r="Z402" i="9"/>
  <c r="AA402" i="9" s="1" a="1"/>
  <c r="AA402" i="9" s="1"/>
  <c r="Z403" i="9"/>
  <c r="AA403" i="9" s="1" a="1"/>
  <c r="AA403" i="9" s="1"/>
  <c r="Z404" i="9"/>
  <c r="AA404" i="9" s="1" a="1"/>
  <c r="AA404" i="9" s="1"/>
  <c r="Z405" i="9"/>
  <c r="AA405" i="9" s="1" a="1"/>
  <c r="AA405" i="9" s="1"/>
  <c r="Z406" i="9"/>
  <c r="AA406" i="9" s="1" a="1"/>
  <c r="AA406" i="9" s="1"/>
  <c r="Z407" i="9"/>
  <c r="AA407" i="9" s="1" a="1"/>
  <c r="AA407" i="9" s="1"/>
  <c r="Z408" i="9"/>
  <c r="AA408" i="9" s="1" a="1"/>
  <c r="AA408" i="9" s="1"/>
  <c r="Z409" i="9"/>
  <c r="AA409" i="9" s="1" a="1"/>
  <c r="AA409" i="9" s="1"/>
  <c r="Z410" i="9"/>
  <c r="AA410" i="9" s="1" a="1"/>
  <c r="AA410" i="9" s="1"/>
  <c r="Z411" i="9"/>
  <c r="AA411" i="9" s="1" a="1"/>
  <c r="AA411" i="9" s="1"/>
  <c r="Z412" i="9"/>
  <c r="AA412" i="9" s="1" a="1"/>
  <c r="AA412" i="9" s="1"/>
  <c r="Z413" i="9"/>
  <c r="AA413" i="9" s="1" a="1"/>
  <c r="AA413" i="9" s="1"/>
  <c r="Z414" i="9"/>
  <c r="AA414" i="9" s="1" a="1"/>
  <c r="AA414" i="9" s="1"/>
  <c r="Z415" i="9"/>
  <c r="AA415" i="9" s="1" a="1"/>
  <c r="AA415" i="9" s="1"/>
  <c r="Z416" i="9"/>
  <c r="AA416" i="9" s="1" a="1"/>
  <c r="AA416" i="9" s="1"/>
  <c r="Z417" i="9"/>
  <c r="AA417" i="9" s="1" a="1"/>
  <c r="AA417" i="9" s="1"/>
  <c r="Z418" i="9"/>
  <c r="AA418" i="9" s="1" a="1"/>
  <c r="AA418" i="9" s="1"/>
  <c r="Z419" i="9"/>
  <c r="AA419" i="9" s="1" a="1"/>
  <c r="AA419" i="9" s="1"/>
  <c r="Z420" i="9"/>
  <c r="AA420" i="9" s="1" a="1"/>
  <c r="AA420" i="9" s="1"/>
  <c r="Z421" i="9"/>
  <c r="AA421" i="9" s="1" a="1"/>
  <c r="AA421" i="9" s="1"/>
  <c r="Z422" i="9"/>
  <c r="AA422" i="9" s="1" a="1"/>
  <c r="AA422" i="9" s="1"/>
  <c r="Z423" i="9"/>
  <c r="AA423" i="9" s="1" a="1"/>
  <c r="AA423" i="9" s="1"/>
  <c r="Z424" i="9"/>
  <c r="AA424" i="9" s="1" a="1"/>
  <c r="AA424" i="9" s="1"/>
  <c r="Z425" i="9"/>
  <c r="AA425" i="9" s="1" a="1"/>
  <c r="AA425" i="9" s="1"/>
  <c r="Z426" i="9"/>
  <c r="AA426" i="9" s="1" a="1"/>
  <c r="AA426" i="9" s="1"/>
  <c r="Z427" i="9"/>
  <c r="AA427" i="9" s="1" a="1"/>
  <c r="AA427" i="9" s="1"/>
  <c r="Z428" i="9"/>
  <c r="AA428" i="9" s="1" a="1"/>
  <c r="AA428" i="9" s="1"/>
  <c r="Z429" i="9"/>
  <c r="AA429" i="9" s="1" a="1"/>
  <c r="AA429" i="9" s="1"/>
  <c r="Z430" i="9"/>
  <c r="AA430" i="9" s="1" a="1"/>
  <c r="AA430" i="9" s="1"/>
  <c r="Z431" i="9"/>
  <c r="AA431" i="9" s="1" a="1"/>
  <c r="AA431" i="9" s="1"/>
  <c r="Z432" i="9"/>
  <c r="AA432" i="9" s="1" a="1"/>
  <c r="AA432" i="9" s="1"/>
  <c r="Z433" i="9"/>
  <c r="AA433" i="9" s="1" a="1"/>
  <c r="AA433" i="9" s="1"/>
  <c r="Z434" i="9"/>
  <c r="AA434" i="9" s="1" a="1"/>
  <c r="AA434" i="9" s="1"/>
  <c r="Z435" i="9"/>
  <c r="AA435" i="9" s="1" a="1"/>
  <c r="AA435" i="9" s="1"/>
  <c r="Z436" i="9"/>
  <c r="AA436" i="9" s="1" a="1"/>
  <c r="AA436" i="9" s="1"/>
  <c r="Z437" i="9"/>
  <c r="AA437" i="9" s="1" a="1"/>
  <c r="AA437" i="9" s="1"/>
  <c r="Z438" i="9"/>
  <c r="AA438" i="9" s="1" a="1"/>
  <c r="AA438" i="9" s="1"/>
  <c r="Z439" i="9"/>
  <c r="AA439" i="9" s="1" a="1"/>
  <c r="AA439" i="9" s="1"/>
  <c r="Z440" i="9"/>
  <c r="AA440" i="9" s="1" a="1"/>
  <c r="AA440" i="9" s="1"/>
  <c r="Z441" i="9"/>
  <c r="AA441" i="9" s="1" a="1"/>
  <c r="AA441" i="9" s="1"/>
  <c r="Z442" i="9"/>
  <c r="AA442" i="9" s="1" a="1"/>
  <c r="AA442" i="9" s="1"/>
  <c r="Z443" i="9"/>
  <c r="AA443" i="9" s="1" a="1"/>
  <c r="AA443" i="9" s="1"/>
  <c r="Z444" i="9"/>
  <c r="AA444" i="9" s="1" a="1"/>
  <c r="AA444" i="9" s="1"/>
  <c r="Z445" i="9"/>
  <c r="AA445" i="9" s="1" a="1"/>
  <c r="AA445" i="9" s="1"/>
  <c r="Z446" i="9"/>
  <c r="AA446" i="9" s="1" a="1"/>
  <c r="AA446" i="9" s="1"/>
  <c r="Z447" i="9"/>
  <c r="AA447" i="9" s="1" a="1"/>
  <c r="AA447" i="9" s="1"/>
  <c r="Z448" i="9"/>
  <c r="AA448" i="9" s="1" a="1"/>
  <c r="AA448" i="9" s="1"/>
  <c r="Z449" i="9"/>
  <c r="AA449" i="9" s="1" a="1"/>
  <c r="AA449" i="9" s="1"/>
  <c r="Z450" i="9"/>
  <c r="AA450" i="9" s="1" a="1"/>
  <c r="AA450" i="9" s="1"/>
  <c r="Z451" i="9"/>
  <c r="AA451" i="9" s="1" a="1"/>
  <c r="AA451" i="9" s="1"/>
  <c r="Z452" i="9"/>
  <c r="AA452" i="9" s="1" a="1"/>
  <c r="AA452" i="9" s="1"/>
  <c r="Z453" i="9"/>
  <c r="AA453" i="9" s="1" a="1"/>
  <c r="AA453" i="9" s="1"/>
  <c r="Z454" i="9"/>
  <c r="AA454" i="9" s="1" a="1"/>
  <c r="AA454" i="9" s="1"/>
  <c r="Z455" i="9"/>
  <c r="AA455" i="9" s="1" a="1"/>
  <c r="AA455" i="9" s="1"/>
  <c r="Z456" i="9"/>
  <c r="AA456" i="9" s="1" a="1"/>
  <c r="AA456" i="9" s="1"/>
  <c r="Z457" i="9"/>
  <c r="AA457" i="9" s="1" a="1"/>
  <c r="AA457" i="9" s="1"/>
  <c r="Z458" i="9"/>
  <c r="AA458" i="9" s="1" a="1"/>
  <c r="AA458" i="9" s="1"/>
  <c r="Z459" i="9"/>
  <c r="AA459" i="9" s="1" a="1"/>
  <c r="AA459" i="9" s="1"/>
  <c r="Z460" i="9"/>
  <c r="AA460" i="9" s="1" a="1"/>
  <c r="AA460" i="9" s="1"/>
  <c r="Z461" i="9"/>
  <c r="AA461" i="9" s="1" a="1"/>
  <c r="AA461" i="9" s="1"/>
  <c r="Z462" i="9"/>
  <c r="AA462" i="9" s="1" a="1"/>
  <c r="AA462" i="9" s="1"/>
  <c r="Z463" i="9"/>
  <c r="AA463" i="9" s="1" a="1"/>
  <c r="AA463" i="9" s="1"/>
  <c r="Z464" i="9"/>
  <c r="AA464" i="9" s="1" a="1"/>
  <c r="AA464" i="9" s="1"/>
  <c r="Z465" i="9"/>
  <c r="AA465" i="9" s="1" a="1"/>
  <c r="AA465" i="9" s="1"/>
  <c r="Z466" i="9"/>
  <c r="AA466" i="9" s="1" a="1"/>
  <c r="AA466" i="9" s="1"/>
  <c r="Z467" i="9"/>
  <c r="AA467" i="9" s="1" a="1"/>
  <c r="AA467" i="9" s="1"/>
  <c r="Z468" i="9"/>
  <c r="AA468" i="9" s="1" a="1"/>
  <c r="AA468" i="9" s="1"/>
  <c r="Z469" i="9"/>
  <c r="AA469" i="9" s="1" a="1"/>
  <c r="AA469" i="9" s="1"/>
  <c r="Z470" i="9"/>
  <c r="AA470" i="9" s="1" a="1"/>
  <c r="AA470" i="9" s="1"/>
  <c r="Z471" i="9"/>
  <c r="AA471" i="9" s="1" a="1"/>
  <c r="AA471" i="9" s="1"/>
  <c r="Z472" i="9"/>
  <c r="AA472" i="9" s="1" a="1"/>
  <c r="AA472" i="9" s="1"/>
  <c r="Z473" i="9"/>
  <c r="AA473" i="9" s="1" a="1"/>
  <c r="AA473" i="9" s="1"/>
  <c r="Z474" i="9"/>
  <c r="AA474" i="9" s="1" a="1"/>
  <c r="AA474" i="9" s="1"/>
  <c r="Z475" i="9"/>
  <c r="AA475" i="9" s="1" a="1"/>
  <c r="AA475" i="9" s="1"/>
  <c r="Z476" i="9"/>
  <c r="AA476" i="9" s="1" a="1"/>
  <c r="AA476" i="9" s="1"/>
  <c r="Z477" i="9"/>
  <c r="AA477" i="9" s="1" a="1"/>
  <c r="AA477" i="9" s="1"/>
  <c r="Z478" i="9"/>
  <c r="AA478" i="9" s="1" a="1"/>
  <c r="AA478" i="9" s="1"/>
  <c r="Z479" i="9"/>
  <c r="AA479" i="9" s="1" a="1"/>
  <c r="AA479" i="9" s="1"/>
  <c r="Z480" i="9"/>
  <c r="AA480" i="9" s="1" a="1"/>
  <c r="AA480" i="9" s="1"/>
  <c r="Z481" i="9"/>
  <c r="AA481" i="9" s="1" a="1"/>
  <c r="AA481" i="9" s="1"/>
  <c r="Z482" i="9"/>
  <c r="AA482" i="9" s="1" a="1"/>
  <c r="AA482" i="9" s="1"/>
  <c r="Z483" i="9"/>
  <c r="AA483" i="9" s="1" a="1"/>
  <c r="AA483" i="9" s="1"/>
  <c r="Z484" i="9"/>
  <c r="AA484" i="9" s="1" a="1"/>
  <c r="AA484" i="9" s="1"/>
  <c r="Z485" i="9"/>
  <c r="AA485" i="9" s="1" a="1"/>
  <c r="AA485" i="9" s="1"/>
  <c r="Z486" i="9"/>
  <c r="AA486" i="9" s="1" a="1"/>
  <c r="AA486" i="9" s="1"/>
  <c r="Z487" i="9"/>
  <c r="AA487" i="9" s="1" a="1"/>
  <c r="AA487" i="9" s="1"/>
  <c r="Z488" i="9"/>
  <c r="AA488" i="9" s="1" a="1"/>
  <c r="AA488" i="9" s="1"/>
  <c r="Z489" i="9"/>
  <c r="AA489" i="9" s="1" a="1"/>
  <c r="AA489" i="9" s="1"/>
  <c r="Z490" i="9"/>
  <c r="AA490" i="9" s="1" a="1"/>
  <c r="AA490" i="9" s="1"/>
  <c r="Z491" i="9"/>
  <c r="AA491" i="9" s="1" a="1"/>
  <c r="AA491" i="9" s="1"/>
  <c r="Z492" i="9"/>
  <c r="AA492" i="9" s="1" a="1"/>
  <c r="AA492" i="9" s="1"/>
  <c r="Z493" i="9"/>
  <c r="AA493" i="9" s="1" a="1"/>
  <c r="AA493" i="9" s="1"/>
  <c r="Z494" i="9"/>
  <c r="AA494" i="9" s="1" a="1"/>
  <c r="AA494" i="9" s="1"/>
  <c r="Z495" i="9"/>
  <c r="AA495" i="9" s="1" a="1"/>
  <c r="AA495" i="9" s="1"/>
  <c r="Z496" i="9"/>
  <c r="AA496" i="9" s="1" a="1"/>
  <c r="AA496" i="9" s="1"/>
  <c r="Z497" i="9"/>
  <c r="AA497" i="9" s="1" a="1"/>
  <c r="AA497" i="9" s="1"/>
  <c r="Z498" i="9"/>
  <c r="AA498" i="9" s="1" a="1"/>
  <c r="AA498" i="9" s="1"/>
  <c r="Z499" i="9"/>
  <c r="AA499" i="9" s="1" a="1"/>
  <c r="AA499" i="9" s="1"/>
  <c r="Z500" i="9"/>
  <c r="AA500" i="9" s="1" a="1"/>
  <c r="AA500" i="9" s="1"/>
  <c r="Z501" i="9"/>
  <c r="AA501" i="9" s="1" a="1"/>
  <c r="AA501" i="9" s="1"/>
  <c r="Z502" i="9"/>
  <c r="AA502" i="9" s="1" a="1"/>
  <c r="AA502" i="9" s="1"/>
  <c r="Z503" i="9"/>
  <c r="AA503" i="9" s="1" a="1"/>
  <c r="AA503" i="9" s="1"/>
  <c r="Z504" i="9"/>
  <c r="AA504" i="9" s="1" a="1"/>
  <c r="AA504" i="9" s="1"/>
  <c r="Z505" i="9"/>
  <c r="AA505" i="9" s="1" a="1"/>
  <c r="AA505" i="9" s="1"/>
  <c r="Z506" i="9"/>
  <c r="AA506" i="9" s="1" a="1"/>
  <c r="AA506" i="9" s="1"/>
  <c r="Z507" i="9"/>
  <c r="AA507" i="9" s="1" a="1"/>
  <c r="AA507" i="9" s="1"/>
  <c r="Z508" i="9"/>
  <c r="AA508" i="9" s="1" a="1"/>
  <c r="AA508" i="9" s="1"/>
  <c r="Z509" i="9"/>
  <c r="AA509" i="9" s="1" a="1"/>
  <c r="AA509" i="9" s="1"/>
  <c r="Z510" i="9"/>
  <c r="AA510" i="9" s="1" a="1"/>
  <c r="AA510" i="9" s="1"/>
  <c r="Z511" i="9"/>
  <c r="AA511" i="9" s="1" a="1"/>
  <c r="AA511" i="9" s="1"/>
  <c r="Z512" i="9"/>
  <c r="AA512" i="9" s="1" a="1"/>
  <c r="AA512" i="9" s="1"/>
  <c r="Z513" i="9"/>
  <c r="AA513" i="9" s="1" a="1"/>
  <c r="AA513" i="9" s="1"/>
  <c r="Z514" i="9"/>
  <c r="AA514" i="9" s="1" a="1"/>
  <c r="AA514" i="9" s="1"/>
  <c r="Z515" i="9"/>
  <c r="AA515" i="9" s="1" a="1"/>
  <c r="AA515" i="9" s="1"/>
  <c r="Z516" i="9"/>
  <c r="AA516" i="9" s="1" a="1"/>
  <c r="AA516" i="9" s="1"/>
  <c r="Z517" i="9"/>
  <c r="AA517" i="9" s="1" a="1"/>
  <c r="AA517" i="9" s="1"/>
  <c r="Z518" i="9"/>
  <c r="AA518" i="9" s="1" a="1"/>
  <c r="AA518" i="9" s="1"/>
  <c r="Z519" i="9"/>
  <c r="AA519" i="9" s="1" a="1"/>
  <c r="AA519" i="9" s="1"/>
  <c r="Z520" i="9"/>
  <c r="AA520" i="9" s="1" a="1"/>
  <c r="AA520" i="9" s="1"/>
  <c r="Z521" i="9"/>
  <c r="AA521" i="9" s="1" a="1"/>
  <c r="AA521" i="9" s="1"/>
  <c r="Z522" i="9"/>
  <c r="AA522" i="9" s="1" a="1"/>
  <c r="AA522" i="9" s="1"/>
  <c r="Z523" i="9"/>
  <c r="AA523" i="9" s="1" a="1"/>
  <c r="AA523" i="9" s="1"/>
  <c r="Z524" i="9"/>
  <c r="AA524" i="9" s="1" a="1"/>
  <c r="AA524" i="9" s="1"/>
  <c r="Z525" i="9"/>
  <c r="AA525" i="9" s="1" a="1"/>
  <c r="AA525" i="9" s="1"/>
  <c r="Z526" i="9"/>
  <c r="AA526" i="9" s="1" a="1"/>
  <c r="AA526" i="9" s="1"/>
  <c r="Z527" i="9"/>
  <c r="AA527" i="9" s="1" a="1"/>
  <c r="AA527" i="9" s="1"/>
  <c r="Z528" i="9"/>
  <c r="AA528" i="9" s="1" a="1"/>
  <c r="AA528" i="9" s="1"/>
  <c r="Z529" i="9"/>
  <c r="AA529" i="9" s="1" a="1"/>
  <c r="AA529" i="9" s="1"/>
  <c r="Z530" i="9"/>
  <c r="AA530" i="9" s="1" a="1"/>
  <c r="AA530" i="9" s="1"/>
  <c r="Z531" i="9"/>
  <c r="AA531" i="9" s="1" a="1"/>
  <c r="AA531" i="9" s="1"/>
  <c r="Z532" i="9"/>
  <c r="AA532" i="9" s="1" a="1"/>
  <c r="AA532" i="9" s="1"/>
  <c r="Z533" i="9"/>
  <c r="AA533" i="9" s="1" a="1"/>
  <c r="AA533" i="9" s="1"/>
  <c r="Z534" i="9"/>
  <c r="AA534" i="9" s="1" a="1"/>
  <c r="AA534" i="9" s="1"/>
  <c r="Z535" i="9"/>
  <c r="AA535" i="9" s="1" a="1"/>
  <c r="AA535" i="9" s="1"/>
  <c r="Z536" i="9"/>
  <c r="AA536" i="9" s="1" a="1"/>
  <c r="AA536" i="9" s="1"/>
  <c r="Z537" i="9"/>
  <c r="AA537" i="9" s="1" a="1"/>
  <c r="AA537" i="9" s="1"/>
  <c r="Z538" i="9"/>
  <c r="AA538" i="9" s="1" a="1"/>
  <c r="AA538" i="9" s="1"/>
  <c r="Z539" i="9"/>
  <c r="AA539" i="9" s="1" a="1"/>
  <c r="AA539" i="9" s="1"/>
  <c r="Z540" i="9"/>
  <c r="AA540" i="9" s="1" a="1"/>
  <c r="AA540" i="9" s="1"/>
  <c r="Z541" i="9"/>
  <c r="AA541" i="9" s="1" a="1"/>
  <c r="AA541" i="9" s="1"/>
  <c r="Z542" i="9"/>
  <c r="AA542" i="9" s="1" a="1"/>
  <c r="AA542" i="9" s="1"/>
  <c r="Z543" i="9"/>
  <c r="AA543" i="9" s="1" a="1"/>
  <c r="AA543" i="9" s="1"/>
  <c r="Z544" i="9"/>
  <c r="AA544" i="9" s="1" a="1"/>
  <c r="AA544" i="9" s="1"/>
  <c r="Z545" i="9"/>
  <c r="AA545" i="9" s="1" a="1"/>
  <c r="AA545" i="9" s="1"/>
  <c r="Z546" i="9"/>
  <c r="AA546" i="9" s="1" a="1"/>
  <c r="AA546" i="9" s="1"/>
  <c r="Z547" i="9"/>
  <c r="AA547" i="9" s="1" a="1"/>
  <c r="AA547" i="9" s="1"/>
  <c r="Z548" i="9"/>
  <c r="AA548" i="9" s="1" a="1"/>
  <c r="AA548" i="9" s="1"/>
  <c r="Z549" i="9"/>
  <c r="AA549" i="9" s="1" a="1"/>
  <c r="AA549" i="9" s="1"/>
  <c r="Z550" i="9"/>
  <c r="AA550" i="9" s="1" a="1"/>
  <c r="AA550" i="9" s="1"/>
  <c r="Z551" i="9"/>
  <c r="AA551" i="9" s="1" a="1"/>
  <c r="AA551" i="9" s="1"/>
  <c r="Z552" i="9"/>
  <c r="AA552" i="9" s="1" a="1"/>
  <c r="AA552" i="9" s="1"/>
  <c r="Z553" i="9"/>
  <c r="AA553" i="9" s="1" a="1"/>
  <c r="AA553" i="9" s="1"/>
  <c r="Z554" i="9"/>
  <c r="AA554" i="9" s="1" a="1"/>
  <c r="AA554" i="9" s="1"/>
  <c r="Z555" i="9"/>
  <c r="AA555" i="9" s="1" a="1"/>
  <c r="AA555" i="9" s="1"/>
  <c r="Z556" i="9"/>
  <c r="AA556" i="9" s="1" a="1"/>
  <c r="AA556" i="9" s="1"/>
  <c r="Z557" i="9"/>
  <c r="AA557" i="9" s="1" a="1"/>
  <c r="AA557" i="9" s="1"/>
  <c r="Z558" i="9"/>
  <c r="AA558" i="9" s="1" a="1"/>
  <c r="AA558" i="9" s="1"/>
  <c r="Z559" i="9"/>
  <c r="AA559" i="9" s="1" a="1"/>
  <c r="AA559" i="9" s="1"/>
  <c r="Z560" i="9"/>
  <c r="AA560" i="9" s="1" a="1"/>
  <c r="AA560" i="9" s="1"/>
  <c r="Z561" i="9"/>
  <c r="AA561" i="9" s="1" a="1"/>
  <c r="AA561" i="9" s="1"/>
  <c r="Z562" i="9"/>
  <c r="AA562" i="9" s="1" a="1"/>
  <c r="AA562" i="9" s="1"/>
  <c r="Z563" i="9"/>
  <c r="AA563" i="9" s="1" a="1"/>
  <c r="AA563" i="9" s="1"/>
  <c r="Z564" i="9"/>
  <c r="AA564" i="9" s="1" a="1"/>
  <c r="AA564" i="9" s="1"/>
  <c r="Z565" i="9"/>
  <c r="AA565" i="9" s="1" a="1"/>
  <c r="AA565" i="9" s="1"/>
  <c r="Z566" i="9"/>
  <c r="AA566" i="9" s="1" a="1"/>
  <c r="AA566" i="9" s="1"/>
  <c r="Z567" i="9"/>
  <c r="AA567" i="9" s="1" a="1"/>
  <c r="AA567" i="9" s="1"/>
  <c r="Z568" i="9"/>
  <c r="AA568" i="9" s="1" a="1"/>
  <c r="AA568" i="9" s="1"/>
  <c r="Z569" i="9"/>
  <c r="AA569" i="9" s="1" a="1"/>
  <c r="AA569" i="9" s="1"/>
  <c r="Z570" i="9"/>
  <c r="AA570" i="9" s="1" a="1"/>
  <c r="AA570" i="9" s="1"/>
  <c r="Z571" i="9"/>
  <c r="AA571" i="9" s="1" a="1"/>
  <c r="AA571" i="9" s="1"/>
  <c r="Z572" i="9"/>
  <c r="AA572" i="9" s="1" a="1"/>
  <c r="AA572" i="9" s="1"/>
  <c r="Z573" i="9"/>
  <c r="AA573" i="9" s="1" a="1"/>
  <c r="AA573" i="9" s="1"/>
  <c r="Z574" i="9"/>
  <c r="AA574" i="9" s="1" a="1"/>
  <c r="AA574" i="9" s="1"/>
  <c r="Z575" i="9"/>
  <c r="AA575" i="9" s="1" a="1"/>
  <c r="AA575" i="9" s="1"/>
  <c r="Z576" i="9"/>
  <c r="AA576" i="9" s="1" a="1"/>
  <c r="AA576" i="9" s="1"/>
  <c r="Z577" i="9"/>
  <c r="AA577" i="9" s="1" a="1"/>
  <c r="AA577" i="9" s="1"/>
  <c r="Z578" i="9"/>
  <c r="AA578" i="9" s="1" a="1"/>
  <c r="AA578" i="9" s="1"/>
  <c r="Z579" i="9"/>
  <c r="AA579" i="9" s="1" a="1"/>
  <c r="AA579" i="9" s="1"/>
  <c r="Z580" i="9"/>
  <c r="AA580" i="9" s="1" a="1"/>
  <c r="AA580" i="9" s="1"/>
  <c r="Z581" i="9"/>
  <c r="AA581" i="9" s="1" a="1"/>
  <c r="AA581" i="9" s="1"/>
  <c r="Z582" i="9"/>
  <c r="AA582" i="9" s="1" a="1"/>
  <c r="AA582" i="9" s="1"/>
  <c r="Z583" i="9"/>
  <c r="AA583" i="9" s="1" a="1"/>
  <c r="AA583" i="9" s="1"/>
  <c r="Z584" i="9"/>
  <c r="AA584" i="9" s="1" a="1"/>
  <c r="AA584" i="9" s="1"/>
  <c r="Z585" i="9"/>
  <c r="AA585" i="9" s="1" a="1"/>
  <c r="AA585" i="9" s="1"/>
  <c r="Z586" i="9"/>
  <c r="AA586" i="9" s="1" a="1"/>
  <c r="AA586" i="9" s="1"/>
  <c r="Z587" i="9"/>
  <c r="AA587" i="9" s="1" a="1"/>
  <c r="AA587" i="9" s="1"/>
  <c r="Z588" i="9"/>
  <c r="AA588" i="9" s="1" a="1"/>
  <c r="AA588" i="9" s="1"/>
  <c r="Z589" i="9"/>
  <c r="AA589" i="9" s="1" a="1"/>
  <c r="AA589" i="9" s="1"/>
  <c r="Z590" i="9"/>
  <c r="AA590" i="9" s="1" a="1"/>
  <c r="AA590" i="9" s="1"/>
  <c r="Z591" i="9"/>
  <c r="AA591" i="9" s="1" a="1"/>
  <c r="AA591" i="9" s="1"/>
  <c r="Z592" i="9"/>
  <c r="AA592" i="9" s="1" a="1"/>
  <c r="AA592" i="9" s="1"/>
  <c r="Z593" i="9"/>
  <c r="AA593" i="9" s="1" a="1"/>
  <c r="AA593" i="9" s="1"/>
  <c r="Z594" i="9"/>
  <c r="AA594" i="9" s="1" a="1"/>
  <c r="AA594" i="9" s="1"/>
  <c r="Z595" i="9"/>
  <c r="AA595" i="9" s="1" a="1"/>
  <c r="AA595" i="9" s="1"/>
  <c r="Z596" i="9"/>
  <c r="AA596" i="9" s="1" a="1"/>
  <c r="AA596" i="9" s="1"/>
  <c r="Z597" i="9"/>
  <c r="AA597" i="9" s="1" a="1"/>
  <c r="AA597" i="9" s="1"/>
  <c r="Z598" i="9"/>
  <c r="AA598" i="9" s="1" a="1"/>
  <c r="AA598" i="9" s="1"/>
  <c r="Z599" i="9"/>
  <c r="AA599" i="9" s="1" a="1"/>
  <c r="AA599" i="9" s="1"/>
  <c r="Z600" i="9"/>
  <c r="AA600" i="9" s="1" a="1"/>
  <c r="AA600" i="9" s="1"/>
  <c r="Z601" i="9"/>
  <c r="AA601" i="9" s="1" a="1"/>
  <c r="AA601" i="9" s="1"/>
  <c r="Z602" i="9"/>
  <c r="AA602" i="9" s="1" a="1"/>
  <c r="AA602" i="9" s="1"/>
  <c r="Z603" i="9"/>
  <c r="AA603" i="9" s="1" a="1"/>
  <c r="AA603" i="9" s="1"/>
  <c r="Z604" i="9"/>
  <c r="AA604" i="9" s="1" a="1"/>
  <c r="AA604" i="9" s="1"/>
  <c r="Z605" i="9"/>
  <c r="AA605" i="9" s="1" a="1"/>
  <c r="AA605" i="9" s="1"/>
  <c r="Z606" i="9"/>
  <c r="AA606" i="9" s="1" a="1"/>
  <c r="AA606" i="9" s="1"/>
  <c r="Z607" i="9"/>
  <c r="AA607" i="9" s="1" a="1"/>
  <c r="AA607" i="9" s="1"/>
  <c r="Z608" i="9"/>
  <c r="AA608" i="9" s="1" a="1"/>
  <c r="AA608" i="9" s="1"/>
  <c r="Z609" i="9"/>
  <c r="AA609" i="9" s="1" a="1"/>
  <c r="AA609" i="9" s="1"/>
  <c r="Z610" i="9"/>
  <c r="AA610" i="9" s="1" a="1"/>
  <c r="AA610" i="9" s="1"/>
  <c r="Z611" i="9"/>
  <c r="AA611" i="9" s="1" a="1"/>
  <c r="AA611" i="9" s="1"/>
  <c r="Z612" i="9"/>
  <c r="AA612" i="9" s="1" a="1"/>
  <c r="AA612" i="9" s="1"/>
  <c r="Z613" i="9"/>
  <c r="AA613" i="9" s="1" a="1"/>
  <c r="AA613" i="9" s="1"/>
  <c r="Z614" i="9"/>
  <c r="AA614" i="9" s="1" a="1"/>
  <c r="AA614" i="9" s="1"/>
  <c r="Z615" i="9"/>
  <c r="AA615" i="9" s="1" a="1"/>
  <c r="AA615" i="9" s="1"/>
  <c r="Z616" i="9"/>
  <c r="AA616" i="9" s="1" a="1"/>
  <c r="AA616" i="9" s="1"/>
  <c r="Z617" i="9"/>
  <c r="AA617" i="9" s="1" a="1"/>
  <c r="AA617" i="9" s="1"/>
  <c r="Z618" i="9"/>
  <c r="AA618" i="9" s="1" a="1"/>
  <c r="AA618" i="9" s="1"/>
  <c r="Z619" i="9"/>
  <c r="AA619" i="9" s="1" a="1"/>
  <c r="AA619" i="9" s="1"/>
  <c r="Z620" i="9"/>
  <c r="AA620" i="9" s="1" a="1"/>
  <c r="AA620" i="9" s="1"/>
  <c r="Z621" i="9"/>
  <c r="AA621" i="9" s="1" a="1"/>
  <c r="AA621" i="9" s="1"/>
  <c r="Z622" i="9"/>
  <c r="AA622" i="9" s="1" a="1"/>
  <c r="AA622" i="9" s="1"/>
  <c r="Z623" i="9"/>
  <c r="AA623" i="9" s="1" a="1"/>
  <c r="AA623" i="9" s="1"/>
  <c r="Z624" i="9"/>
  <c r="AA624" i="9" s="1" a="1"/>
  <c r="AA624" i="9" s="1"/>
  <c r="Z625" i="9"/>
  <c r="AA625" i="9" s="1" a="1"/>
  <c r="AA625" i="9" s="1"/>
  <c r="Z626" i="9"/>
  <c r="AA626" i="9" s="1" a="1"/>
  <c r="AA626" i="9" s="1"/>
  <c r="Z627" i="9"/>
  <c r="AA627" i="9" s="1" a="1"/>
  <c r="AA627" i="9" s="1"/>
  <c r="Z628" i="9"/>
  <c r="AA628" i="9" s="1" a="1"/>
  <c r="AA628" i="9" s="1"/>
  <c r="Z629" i="9"/>
  <c r="AA629" i="9" s="1" a="1"/>
  <c r="AA629" i="9" s="1"/>
  <c r="Z630" i="9"/>
  <c r="AA630" i="9" s="1" a="1"/>
  <c r="AA630" i="9" s="1"/>
  <c r="Z631" i="9"/>
  <c r="AA631" i="9" s="1" a="1"/>
  <c r="AA631" i="9" s="1"/>
  <c r="Z632" i="9"/>
  <c r="AA632" i="9" s="1" a="1"/>
  <c r="AA632" i="9" s="1"/>
  <c r="Z633" i="9"/>
  <c r="AA633" i="9" s="1" a="1"/>
  <c r="AA633" i="9" s="1"/>
  <c r="Z634" i="9"/>
  <c r="AA634" i="9" s="1" a="1"/>
  <c r="AA634" i="9" s="1"/>
  <c r="Z635" i="9"/>
  <c r="AA635" i="9" s="1" a="1"/>
  <c r="AA635" i="9" s="1"/>
  <c r="Z636" i="9"/>
  <c r="AA636" i="9" s="1" a="1"/>
  <c r="AA636" i="9" s="1"/>
  <c r="Z637" i="9"/>
  <c r="AA637" i="9" s="1" a="1"/>
  <c r="AA637" i="9" s="1"/>
  <c r="Z638" i="9"/>
  <c r="AA638" i="9" s="1" a="1"/>
  <c r="AA638" i="9" s="1"/>
  <c r="Z639" i="9"/>
  <c r="AA639" i="9" s="1" a="1"/>
  <c r="AA639" i="9" s="1"/>
  <c r="Z640" i="9"/>
  <c r="AA640" i="9" s="1" a="1"/>
  <c r="AA640" i="9" s="1"/>
  <c r="Z641" i="9"/>
  <c r="AA641" i="9" s="1" a="1"/>
  <c r="AA641" i="9" s="1"/>
  <c r="Z642" i="9"/>
  <c r="AA642" i="9" s="1" a="1"/>
  <c r="AA642" i="9" s="1"/>
  <c r="Z643" i="9"/>
  <c r="AA643" i="9" s="1" a="1"/>
  <c r="AA643" i="9" s="1"/>
  <c r="Z644" i="9"/>
  <c r="AA644" i="9" s="1" a="1"/>
  <c r="AA644" i="9" s="1"/>
  <c r="Z645" i="9"/>
  <c r="AA645" i="9" s="1" a="1"/>
  <c r="AA645" i="9" s="1"/>
  <c r="Z646" i="9"/>
  <c r="AA646" i="9" s="1" a="1"/>
  <c r="AA646" i="9" s="1"/>
  <c r="Z647" i="9"/>
  <c r="AA647" i="9" s="1" a="1"/>
  <c r="AA647" i="9" s="1"/>
  <c r="Z648" i="9"/>
  <c r="AA648" i="9" s="1" a="1"/>
  <c r="AA648" i="9" s="1"/>
  <c r="Z649" i="9"/>
  <c r="AA649" i="9" s="1" a="1"/>
  <c r="AA649" i="9" s="1"/>
  <c r="Z650" i="9"/>
  <c r="AA650" i="9" s="1" a="1"/>
  <c r="AA650" i="9" s="1"/>
  <c r="Z651" i="9"/>
  <c r="AA651" i="9" s="1" a="1"/>
  <c r="AA651" i="9" s="1"/>
  <c r="Z652" i="9"/>
  <c r="AA652" i="9" s="1" a="1"/>
  <c r="AA652" i="9" s="1"/>
  <c r="Z653" i="9"/>
  <c r="AA653" i="9" s="1" a="1"/>
  <c r="AA653" i="9" s="1"/>
  <c r="Z654" i="9"/>
  <c r="AA654" i="9" s="1" a="1"/>
  <c r="AA654" i="9" s="1"/>
  <c r="Z655" i="9"/>
  <c r="AA655" i="9" s="1" a="1"/>
  <c r="AA655" i="9" s="1"/>
  <c r="Z656" i="9"/>
  <c r="AA656" i="9" s="1" a="1"/>
  <c r="AA656" i="9" s="1"/>
  <c r="Z657" i="9"/>
  <c r="AA657" i="9" s="1" a="1"/>
  <c r="AA657" i="9" s="1"/>
  <c r="Z658" i="9"/>
  <c r="AA658" i="9" s="1" a="1"/>
  <c r="AA658" i="9" s="1"/>
  <c r="Z659" i="9"/>
  <c r="AA659" i="9" s="1" a="1"/>
  <c r="AA659" i="9" s="1"/>
  <c r="Z660" i="9"/>
  <c r="AA660" i="9" s="1" a="1"/>
  <c r="AA660" i="9" s="1"/>
  <c r="Z661" i="9"/>
  <c r="AA661" i="9" s="1" a="1"/>
  <c r="AA661" i="9" s="1"/>
  <c r="Z662" i="9"/>
  <c r="AA662" i="9" s="1" a="1"/>
  <c r="AA662" i="9" s="1"/>
  <c r="Z663" i="9"/>
  <c r="AA663" i="9" s="1" a="1"/>
  <c r="AA663" i="9" s="1"/>
  <c r="Z664" i="9"/>
  <c r="AA664" i="9" s="1" a="1"/>
  <c r="AA664" i="9" s="1"/>
  <c r="Z665" i="9"/>
  <c r="AA665" i="9" s="1" a="1"/>
  <c r="AA665" i="9" s="1"/>
  <c r="Z666" i="9"/>
  <c r="AA666" i="9" s="1" a="1"/>
  <c r="AA666" i="9" s="1"/>
  <c r="Z667" i="9"/>
  <c r="AA667" i="9" s="1" a="1"/>
  <c r="AA667" i="9" s="1"/>
  <c r="Z668" i="9"/>
  <c r="AA668" i="9" s="1" a="1"/>
  <c r="AA668" i="9" s="1"/>
  <c r="Z669" i="9"/>
  <c r="AA669" i="9" s="1" a="1"/>
  <c r="AA669" i="9" s="1"/>
  <c r="Z670" i="9"/>
  <c r="AA670" i="9" s="1" a="1"/>
  <c r="AA670" i="9" s="1"/>
  <c r="Z671" i="9"/>
  <c r="AA671" i="9" s="1" a="1"/>
  <c r="AA671" i="9" s="1"/>
  <c r="Z672" i="9"/>
  <c r="AA672" i="9" s="1" a="1"/>
  <c r="AA672" i="9" s="1"/>
  <c r="Z673" i="9"/>
  <c r="AA673" i="9" s="1" a="1"/>
  <c r="AA673" i="9" s="1"/>
  <c r="Z674" i="9"/>
  <c r="AA674" i="9" s="1" a="1"/>
  <c r="AA674" i="9" s="1"/>
  <c r="Z675" i="9"/>
  <c r="AA675" i="9" s="1" a="1"/>
  <c r="AA675" i="9" s="1"/>
  <c r="Z676" i="9"/>
  <c r="AA676" i="9" s="1" a="1"/>
  <c r="AA676" i="9" s="1"/>
  <c r="Z677" i="9"/>
  <c r="AA677" i="9" s="1" a="1"/>
  <c r="AA677" i="9" s="1"/>
  <c r="Z678" i="9"/>
  <c r="AA678" i="9" s="1" a="1"/>
  <c r="AA678" i="9" s="1"/>
  <c r="Z679" i="9"/>
  <c r="AA679" i="9" s="1" a="1"/>
  <c r="AA679" i="9" s="1"/>
  <c r="Z680" i="9"/>
  <c r="AA680" i="9" s="1" a="1"/>
  <c r="AA680" i="9" s="1"/>
  <c r="Z681" i="9"/>
  <c r="AA681" i="9" s="1" a="1"/>
  <c r="AA681" i="9" s="1"/>
  <c r="Z682" i="9"/>
  <c r="AA682" i="9" s="1" a="1"/>
  <c r="AA682" i="9" s="1"/>
  <c r="Z683" i="9"/>
  <c r="AA683" i="9" s="1" a="1"/>
  <c r="AA683" i="9" s="1"/>
  <c r="Z684" i="9"/>
  <c r="AA684" i="9" s="1" a="1"/>
  <c r="AA684" i="9" s="1"/>
  <c r="Z685" i="9"/>
  <c r="AA685" i="9" s="1" a="1"/>
  <c r="AA685" i="9" s="1"/>
  <c r="Z686" i="9"/>
  <c r="AA686" i="9" s="1" a="1"/>
  <c r="AA686" i="9" s="1"/>
  <c r="Z687" i="9"/>
  <c r="AA687" i="9" s="1" a="1"/>
  <c r="AA687" i="9" s="1"/>
  <c r="Z688" i="9"/>
  <c r="AA688" i="9" s="1" a="1"/>
  <c r="AA688" i="9" s="1"/>
  <c r="Z689" i="9"/>
  <c r="AA689" i="9" s="1" a="1"/>
  <c r="AA689" i="9" s="1"/>
  <c r="Z690" i="9"/>
  <c r="AA690" i="9" s="1" a="1"/>
  <c r="AA690" i="9" s="1"/>
  <c r="Z691" i="9"/>
  <c r="AA691" i="9" s="1" a="1"/>
  <c r="AA691" i="9" s="1"/>
  <c r="Z692" i="9"/>
  <c r="AA692" i="9" s="1" a="1"/>
  <c r="AA692" i="9" s="1"/>
  <c r="Z693" i="9"/>
  <c r="AA693" i="9" s="1" a="1"/>
  <c r="AA693" i="9" s="1"/>
  <c r="Z694" i="9"/>
  <c r="AA694" i="9" s="1" a="1"/>
  <c r="AA694" i="9" s="1"/>
  <c r="Z695" i="9"/>
  <c r="AA695" i="9" s="1" a="1"/>
  <c r="AA695" i="9" s="1"/>
  <c r="Z696" i="9"/>
  <c r="AA696" i="9" s="1" a="1"/>
  <c r="AA696" i="9" s="1"/>
  <c r="Z697" i="9"/>
  <c r="AA697" i="9" s="1" a="1"/>
  <c r="AA697" i="9" s="1"/>
  <c r="Z698" i="9"/>
  <c r="AA698" i="9" s="1" a="1"/>
  <c r="AA698" i="9" s="1"/>
  <c r="Z699" i="9"/>
  <c r="AA699" i="9" s="1" a="1"/>
  <c r="AA699" i="9" s="1"/>
  <c r="Z700" i="9"/>
  <c r="AA700" i="9" s="1" a="1"/>
  <c r="AA700" i="9" s="1"/>
  <c r="Z701" i="9"/>
  <c r="AA701" i="9" s="1" a="1"/>
  <c r="AA701" i="9" s="1"/>
  <c r="Z702" i="9"/>
  <c r="AA702" i="9" s="1" a="1"/>
  <c r="AA702" i="9" s="1"/>
  <c r="Z703" i="9"/>
  <c r="AA703" i="9" s="1" a="1"/>
  <c r="AA703" i="9" s="1"/>
  <c r="Z704" i="9"/>
  <c r="AA704" i="9" s="1" a="1"/>
  <c r="AA704" i="9" s="1"/>
  <c r="Z705" i="9"/>
  <c r="AA705" i="9" s="1" a="1"/>
  <c r="AA705" i="9" s="1"/>
  <c r="Z706" i="9"/>
  <c r="AA706" i="9" s="1" a="1"/>
  <c r="AA706" i="9" s="1"/>
  <c r="Z707" i="9"/>
  <c r="AA707" i="9" s="1" a="1"/>
  <c r="AA707" i="9" s="1"/>
  <c r="Z708" i="9"/>
  <c r="AA708" i="9" s="1" a="1"/>
  <c r="AA708" i="9" s="1"/>
  <c r="Z709" i="9"/>
  <c r="AA709" i="9" s="1" a="1"/>
  <c r="AA709" i="9" s="1"/>
  <c r="Z710" i="9"/>
  <c r="AA710" i="9" s="1" a="1"/>
  <c r="AA710" i="9" s="1"/>
  <c r="Z711" i="9"/>
  <c r="AA711" i="9" s="1" a="1"/>
  <c r="AA711" i="9" s="1"/>
  <c r="Z712" i="9"/>
  <c r="AA712" i="9" s="1" a="1"/>
  <c r="AA712" i="9" s="1"/>
  <c r="Z713" i="9"/>
  <c r="AA713" i="9" s="1" a="1"/>
  <c r="AA713" i="9" s="1"/>
  <c r="Z714" i="9"/>
  <c r="AA714" i="9" s="1" a="1"/>
  <c r="AA714" i="9" s="1"/>
  <c r="Z715" i="9"/>
  <c r="AA715" i="9" s="1" a="1"/>
  <c r="AA715" i="9" s="1"/>
  <c r="Z716" i="9"/>
  <c r="AA716" i="9" s="1" a="1"/>
  <c r="AA716" i="9" s="1"/>
  <c r="Z717" i="9"/>
  <c r="AA717" i="9" s="1" a="1"/>
  <c r="AA717" i="9" s="1"/>
  <c r="Z718" i="9"/>
  <c r="AA718" i="9" s="1" a="1"/>
  <c r="AA718" i="9" s="1"/>
  <c r="Z719" i="9"/>
  <c r="AA719" i="9" s="1" a="1"/>
  <c r="AA719" i="9" s="1"/>
  <c r="Z720" i="9"/>
  <c r="AA720" i="9" s="1" a="1"/>
  <c r="AA720" i="9" s="1"/>
  <c r="Z721" i="9"/>
  <c r="AA721" i="9" s="1" a="1"/>
  <c r="AA721" i="9" s="1"/>
  <c r="Z722" i="9"/>
  <c r="AA722" i="9" s="1" a="1"/>
  <c r="AA722" i="9" s="1"/>
  <c r="Z723" i="9"/>
  <c r="AA723" i="9" s="1" a="1"/>
  <c r="AA723" i="9" s="1"/>
  <c r="Z724" i="9"/>
  <c r="AA724" i="9" s="1" a="1"/>
  <c r="AA724" i="9" s="1"/>
  <c r="Z725" i="9"/>
  <c r="AA725" i="9" s="1" a="1"/>
  <c r="AA725" i="9" s="1"/>
  <c r="Z726" i="9"/>
  <c r="AA726" i="9" s="1" a="1"/>
  <c r="AA726" i="9" s="1"/>
  <c r="Z727" i="9"/>
  <c r="AA727" i="9" s="1" a="1"/>
  <c r="AA727" i="9" s="1"/>
  <c r="Z728" i="9"/>
  <c r="AA728" i="9" s="1" a="1"/>
  <c r="AA728" i="9" s="1"/>
  <c r="Z729" i="9"/>
  <c r="AA729" i="9" s="1" a="1"/>
  <c r="AA729" i="9" s="1"/>
  <c r="Z730" i="9"/>
  <c r="AA730" i="9" s="1" a="1"/>
  <c r="AA730" i="9" s="1"/>
  <c r="Z731" i="9"/>
  <c r="AA731" i="9" s="1" a="1"/>
  <c r="AA731" i="9" s="1"/>
  <c r="Z732" i="9"/>
  <c r="AA732" i="9" s="1" a="1"/>
  <c r="AA732" i="9" s="1"/>
  <c r="Z733" i="9"/>
  <c r="AA733" i="9" s="1" a="1"/>
  <c r="AA733" i="9" s="1"/>
  <c r="Z734" i="9"/>
  <c r="AA734" i="9" s="1" a="1"/>
  <c r="AA734" i="9" s="1"/>
  <c r="Z735" i="9"/>
  <c r="AA735" i="9" s="1" a="1"/>
  <c r="AA735" i="9" s="1"/>
  <c r="Z736" i="9"/>
  <c r="AA736" i="9" s="1" a="1"/>
  <c r="AA736" i="9" s="1"/>
  <c r="Z737" i="9"/>
  <c r="AA737" i="9" s="1" a="1"/>
  <c r="AA737" i="9" s="1"/>
  <c r="Z738" i="9"/>
  <c r="AA738" i="9" s="1" a="1"/>
  <c r="AA738" i="9" s="1"/>
  <c r="Z739" i="9"/>
  <c r="AA739" i="9" s="1" a="1"/>
  <c r="AA739" i="9" s="1"/>
  <c r="Z740" i="9"/>
  <c r="AA740" i="9" s="1" a="1"/>
  <c r="AA740" i="9" s="1"/>
  <c r="Z741" i="9"/>
  <c r="AA741" i="9" s="1" a="1"/>
  <c r="AA741" i="9" s="1"/>
  <c r="Z742" i="9"/>
  <c r="AA742" i="9" s="1" a="1"/>
  <c r="AA742" i="9" s="1"/>
  <c r="Z743" i="9"/>
  <c r="AA743" i="9" s="1" a="1"/>
  <c r="AA743" i="9" s="1"/>
  <c r="Z744" i="9"/>
  <c r="AA744" i="9" s="1" a="1"/>
  <c r="AA744" i="9" s="1"/>
  <c r="Z745" i="9"/>
  <c r="AA745" i="9" s="1" a="1"/>
  <c r="AA745" i="9" s="1"/>
  <c r="Z746" i="9"/>
  <c r="AA746" i="9" s="1" a="1"/>
  <c r="AA746" i="9" s="1"/>
  <c r="Z747" i="9"/>
  <c r="AA747" i="9" s="1" a="1"/>
  <c r="AA747" i="9" s="1"/>
  <c r="Z748" i="9"/>
  <c r="AA748" i="9" s="1" a="1"/>
  <c r="AA748" i="9" s="1"/>
  <c r="Z749" i="9"/>
  <c r="AA749" i="9" s="1" a="1"/>
  <c r="AA749" i="9" s="1"/>
  <c r="Z750" i="9"/>
  <c r="AA750" i="9" s="1" a="1"/>
  <c r="AA750" i="9" s="1"/>
  <c r="Z751" i="9"/>
  <c r="AA751" i="9" s="1" a="1"/>
  <c r="AA751" i="9" s="1"/>
  <c r="Z752" i="9"/>
  <c r="AA752" i="9" s="1" a="1"/>
  <c r="AA752" i="9" s="1"/>
  <c r="Z753" i="9"/>
  <c r="AA753" i="9" s="1" a="1"/>
  <c r="AA753" i="9" s="1"/>
  <c r="Z754" i="9"/>
  <c r="AA754" i="9" s="1" a="1"/>
  <c r="AA754" i="9" s="1"/>
  <c r="Z755" i="9"/>
  <c r="AA755" i="9" s="1" a="1"/>
  <c r="AA755" i="9" s="1"/>
  <c r="Z756" i="9"/>
  <c r="AA756" i="9" s="1" a="1"/>
  <c r="AA756" i="9" s="1"/>
  <c r="Z757" i="9"/>
  <c r="AA757" i="9" s="1" a="1"/>
  <c r="AA757" i="9" s="1"/>
  <c r="Z758" i="9"/>
  <c r="AA758" i="9" s="1" a="1"/>
  <c r="AA758" i="9" s="1"/>
  <c r="Z759" i="9"/>
  <c r="AA759" i="9" s="1" a="1"/>
  <c r="AA759" i="9" s="1"/>
  <c r="Z760" i="9"/>
  <c r="AA760" i="9" s="1" a="1"/>
  <c r="AA760" i="9" s="1"/>
  <c r="Z761" i="9"/>
  <c r="AA761" i="9" s="1" a="1"/>
  <c r="AA761" i="9" s="1"/>
  <c r="Z762" i="9"/>
  <c r="AA762" i="9" s="1" a="1"/>
  <c r="AA762" i="9" s="1"/>
  <c r="Z763" i="9"/>
  <c r="AA763" i="9" s="1" a="1"/>
  <c r="AA763" i="9" s="1"/>
  <c r="Z764" i="9"/>
  <c r="AA764" i="9" s="1" a="1"/>
  <c r="AA764" i="9" s="1"/>
  <c r="Z765" i="9"/>
  <c r="AA765" i="9" s="1" a="1"/>
  <c r="AA765" i="9" s="1"/>
  <c r="Z766" i="9"/>
  <c r="AA766" i="9" s="1" a="1"/>
  <c r="AA766" i="9" s="1"/>
  <c r="Z767" i="9"/>
  <c r="AA767" i="9" s="1" a="1"/>
  <c r="AA767" i="9" s="1"/>
  <c r="Z768" i="9"/>
  <c r="AA768" i="9" s="1" a="1"/>
  <c r="AA768" i="9" s="1"/>
  <c r="Z769" i="9"/>
  <c r="AA769" i="9" s="1" a="1"/>
  <c r="AA769" i="9" s="1"/>
  <c r="Z770" i="9"/>
  <c r="AA770" i="9" s="1" a="1"/>
  <c r="AA770" i="9" s="1"/>
  <c r="Z771" i="9"/>
  <c r="AA771" i="9" s="1" a="1"/>
  <c r="AA771" i="9" s="1"/>
  <c r="Z772" i="9"/>
  <c r="AA772" i="9" s="1" a="1"/>
  <c r="AA772" i="9" s="1"/>
  <c r="Z773" i="9"/>
  <c r="AA773" i="9" s="1" a="1"/>
  <c r="AA773" i="9" s="1"/>
  <c r="Z774" i="9"/>
  <c r="AA774" i="9" s="1" a="1"/>
  <c r="AA774" i="9" s="1"/>
  <c r="Z775" i="9"/>
  <c r="AA775" i="9" s="1" a="1"/>
  <c r="AA775" i="9" s="1"/>
  <c r="Z776" i="9"/>
  <c r="AA776" i="9" s="1" a="1"/>
  <c r="AA776" i="9" s="1"/>
  <c r="Z777" i="9"/>
  <c r="AA777" i="9" s="1" a="1"/>
  <c r="AA777" i="9" s="1"/>
  <c r="Z778" i="9"/>
  <c r="AA778" i="9" s="1" a="1"/>
  <c r="AA778" i="9" s="1"/>
  <c r="Z779" i="9"/>
  <c r="AA779" i="9" s="1" a="1"/>
  <c r="AA779" i="9" s="1"/>
  <c r="Z780" i="9"/>
  <c r="AA780" i="9" s="1" a="1"/>
  <c r="AA780" i="9" s="1"/>
  <c r="Z781" i="9"/>
  <c r="AA781" i="9" s="1" a="1"/>
  <c r="AA781" i="9" s="1"/>
  <c r="Z782" i="9"/>
  <c r="AA782" i="9" s="1" a="1"/>
  <c r="AA782" i="9" s="1"/>
  <c r="Z783" i="9"/>
  <c r="AA783" i="9" s="1" a="1"/>
  <c r="AA783" i="9" s="1"/>
  <c r="Z784" i="9"/>
  <c r="AA784" i="9" s="1" a="1"/>
  <c r="AA784" i="9" s="1"/>
  <c r="Z785" i="9"/>
  <c r="AA785" i="9" s="1" a="1"/>
  <c r="AA785" i="9" s="1"/>
  <c r="Z786" i="9"/>
  <c r="AA786" i="9" s="1" a="1"/>
  <c r="AA786" i="9" s="1"/>
  <c r="Z787" i="9"/>
  <c r="AA787" i="9" s="1" a="1"/>
  <c r="AA787" i="9" s="1"/>
  <c r="Z788" i="9"/>
  <c r="AA788" i="9" s="1" a="1"/>
  <c r="AA788" i="9" s="1"/>
  <c r="Z789" i="9"/>
  <c r="AA789" i="9" s="1" a="1"/>
  <c r="AA789" i="9" s="1"/>
  <c r="Z790" i="9"/>
  <c r="AA790" i="9" s="1" a="1"/>
  <c r="AA790" i="9" s="1"/>
  <c r="Z791" i="9"/>
  <c r="AA791" i="9" s="1" a="1"/>
  <c r="AA791" i="9" s="1"/>
  <c r="Z792" i="9"/>
  <c r="AA792" i="9" s="1" a="1"/>
  <c r="AA792" i="9" s="1"/>
  <c r="Z793" i="9"/>
  <c r="AA793" i="9" s="1" a="1"/>
  <c r="AA793" i="9" s="1"/>
  <c r="Z794" i="9"/>
  <c r="AA794" i="9" s="1" a="1"/>
  <c r="AA794" i="9" s="1"/>
  <c r="Z795" i="9"/>
  <c r="AA795" i="9" s="1" a="1"/>
  <c r="AA795" i="9" s="1"/>
  <c r="Z796" i="9"/>
  <c r="AA796" i="9" s="1" a="1"/>
  <c r="AA796" i="9" s="1"/>
  <c r="Z797" i="9"/>
  <c r="AA797" i="9" s="1" a="1"/>
  <c r="AA797" i="9" s="1"/>
  <c r="Z798" i="9"/>
  <c r="AA798" i="9" s="1" a="1"/>
  <c r="AA798" i="9" s="1"/>
  <c r="Z799" i="9"/>
  <c r="AA799" i="9" s="1" a="1"/>
  <c r="AA799" i="9" s="1"/>
  <c r="Z800" i="9"/>
  <c r="AA800" i="9" s="1" a="1"/>
  <c r="AA800" i="9" s="1"/>
  <c r="Z801" i="9"/>
  <c r="AA801" i="9" s="1" a="1"/>
  <c r="AA801" i="9" s="1"/>
  <c r="Z802" i="9"/>
  <c r="AA802" i="9" s="1" a="1"/>
  <c r="AA802" i="9" s="1"/>
  <c r="Z803" i="9"/>
  <c r="AA803" i="9" s="1" a="1"/>
  <c r="AA803" i="9" s="1"/>
  <c r="Z804" i="9"/>
  <c r="AA804" i="9" s="1" a="1"/>
  <c r="AA804" i="9" s="1"/>
  <c r="Z805" i="9"/>
  <c r="AA805" i="9" s="1" a="1"/>
  <c r="AA805" i="9" s="1"/>
  <c r="Z806" i="9"/>
  <c r="AA806" i="9" s="1" a="1"/>
  <c r="AA806" i="9" s="1"/>
  <c r="Z807" i="9"/>
  <c r="AA807" i="9" s="1" a="1"/>
  <c r="AA807" i="9" s="1"/>
  <c r="Z808" i="9"/>
  <c r="AA808" i="9" s="1" a="1"/>
  <c r="AA808" i="9" s="1"/>
  <c r="Z809" i="9"/>
  <c r="AA809" i="9" s="1" a="1"/>
  <c r="AA809" i="9" s="1"/>
  <c r="Z810" i="9"/>
  <c r="AA810" i="9" s="1" a="1"/>
  <c r="AA810" i="9" s="1"/>
  <c r="Z811" i="9"/>
  <c r="AA811" i="9" s="1" a="1"/>
  <c r="AA811" i="9" s="1"/>
  <c r="Z812" i="9"/>
  <c r="AA812" i="9" s="1" a="1"/>
  <c r="AA812" i="9" s="1"/>
  <c r="Z813" i="9"/>
  <c r="AA813" i="9" s="1" a="1"/>
  <c r="AA813" i="9" s="1"/>
  <c r="Z814" i="9"/>
  <c r="AA814" i="9" s="1" a="1"/>
  <c r="AA814" i="9" s="1"/>
  <c r="Z815" i="9"/>
  <c r="AA815" i="9" s="1" a="1"/>
  <c r="AA815" i="9" s="1"/>
  <c r="Z816" i="9"/>
  <c r="AA816" i="9" s="1" a="1"/>
  <c r="AA816" i="9" s="1"/>
  <c r="Z817" i="9"/>
  <c r="AA817" i="9" s="1" a="1"/>
  <c r="AA817" i="9" s="1"/>
  <c r="Z818" i="9"/>
  <c r="AA818" i="9" s="1" a="1"/>
  <c r="AA818" i="9" s="1"/>
  <c r="Z819" i="9"/>
  <c r="AA819" i="9" s="1" a="1"/>
  <c r="AA819" i="9" s="1"/>
  <c r="Z820" i="9"/>
  <c r="AA820" i="9" s="1" a="1"/>
  <c r="AA820" i="9" s="1"/>
  <c r="Z821" i="9"/>
  <c r="AA821" i="9" s="1" a="1"/>
  <c r="AA821" i="9" s="1"/>
  <c r="Z822" i="9"/>
  <c r="AA822" i="9" s="1" a="1"/>
  <c r="AA822" i="9" s="1"/>
  <c r="Z823" i="9"/>
  <c r="AA823" i="9" s="1" a="1"/>
  <c r="AA823" i="9" s="1"/>
  <c r="Z824" i="9"/>
  <c r="AA824" i="9" s="1" a="1"/>
  <c r="AA824" i="9" s="1"/>
  <c r="Z825" i="9"/>
  <c r="AA825" i="9" s="1" a="1"/>
  <c r="AA825" i="9" s="1"/>
  <c r="Z826" i="9"/>
  <c r="AA826" i="9" s="1" a="1"/>
  <c r="AA826" i="9" s="1"/>
  <c r="Z827" i="9"/>
  <c r="AA827" i="9" s="1" a="1"/>
  <c r="AA827" i="9" s="1"/>
  <c r="Z828" i="9"/>
  <c r="AA828" i="9" s="1" a="1"/>
  <c r="AA828" i="9" s="1"/>
  <c r="Z829" i="9"/>
  <c r="AA829" i="9" s="1" a="1"/>
  <c r="AA829" i="9" s="1"/>
  <c r="Z830" i="9"/>
  <c r="AA830" i="9" s="1" a="1"/>
  <c r="AA830" i="9" s="1"/>
  <c r="Z831" i="9"/>
  <c r="AA831" i="9" s="1" a="1"/>
  <c r="AA831" i="9" s="1"/>
  <c r="Z832" i="9"/>
  <c r="AA832" i="9" s="1" a="1"/>
  <c r="AA832" i="9" s="1"/>
  <c r="Z833" i="9"/>
  <c r="AA833" i="9" s="1" a="1"/>
  <c r="AA833" i="9" s="1"/>
  <c r="Z834" i="9"/>
  <c r="AA834" i="9" s="1" a="1"/>
  <c r="AA834" i="9" s="1"/>
  <c r="Z835" i="9"/>
  <c r="AA835" i="9" s="1" a="1"/>
  <c r="AA835" i="9" s="1"/>
  <c r="Z836" i="9"/>
  <c r="AA836" i="9" s="1" a="1"/>
  <c r="AA836" i="9" s="1"/>
  <c r="Z837" i="9"/>
  <c r="AA837" i="9" s="1" a="1"/>
  <c r="AA837" i="9" s="1"/>
  <c r="Z838" i="9"/>
  <c r="AA838" i="9" s="1" a="1"/>
  <c r="AA838" i="9" s="1"/>
  <c r="Z839" i="9"/>
  <c r="AA839" i="9" s="1" a="1"/>
  <c r="AA839" i="9" s="1"/>
  <c r="Z840" i="9"/>
  <c r="AA840" i="9" s="1" a="1"/>
  <c r="AA840" i="9" s="1"/>
  <c r="Z841" i="9"/>
  <c r="AA841" i="9" s="1" a="1"/>
  <c r="AA841" i="9" s="1"/>
  <c r="Z842" i="9"/>
  <c r="AA842" i="9" s="1" a="1"/>
  <c r="AA842" i="9" s="1"/>
  <c r="Z843" i="9"/>
  <c r="AA843" i="9" s="1" a="1"/>
  <c r="AA843" i="9" s="1"/>
  <c r="Z844" i="9"/>
  <c r="AA844" i="9" s="1" a="1"/>
  <c r="AA844" i="9" s="1"/>
  <c r="Z845" i="9"/>
  <c r="AA845" i="9" s="1" a="1"/>
  <c r="AA845" i="9" s="1"/>
  <c r="Z846" i="9"/>
  <c r="AA846" i="9" s="1" a="1"/>
  <c r="AA846" i="9" s="1"/>
  <c r="Z847" i="9"/>
  <c r="AA847" i="9" s="1" a="1"/>
  <c r="AA847" i="9" s="1"/>
  <c r="Z848" i="9"/>
  <c r="AA848" i="9" s="1" a="1"/>
  <c r="AA848" i="9" s="1"/>
  <c r="Z849" i="9"/>
  <c r="AA849" i="9" s="1" a="1"/>
  <c r="AA849" i="9" s="1"/>
  <c r="Z850" i="9"/>
  <c r="AA850" i="9" s="1" a="1"/>
  <c r="AA850" i="9" s="1"/>
  <c r="Z851" i="9"/>
  <c r="AA851" i="9" s="1" a="1"/>
  <c r="AA851" i="9" s="1"/>
  <c r="Z852" i="9"/>
  <c r="AA852" i="9" s="1" a="1"/>
  <c r="AA852" i="9" s="1"/>
  <c r="Z853" i="9"/>
  <c r="AA853" i="9" s="1" a="1"/>
  <c r="AA853" i="9" s="1"/>
  <c r="Z854" i="9"/>
  <c r="AA854" i="9" s="1" a="1"/>
  <c r="AA854" i="9" s="1"/>
  <c r="Z855" i="9"/>
  <c r="AA855" i="9" s="1" a="1"/>
  <c r="AA855" i="9" s="1"/>
  <c r="Z856" i="9"/>
  <c r="AA856" i="9" s="1" a="1"/>
  <c r="AA856" i="9" s="1"/>
  <c r="Z857" i="9"/>
  <c r="AA857" i="9" s="1" a="1"/>
  <c r="AA857" i="9" s="1"/>
  <c r="Z858" i="9"/>
  <c r="AA858" i="9" s="1" a="1"/>
  <c r="AA858" i="9" s="1"/>
  <c r="Z859" i="9"/>
  <c r="AA859" i="9" s="1" a="1"/>
  <c r="AA859" i="9" s="1"/>
  <c r="Z860" i="9"/>
  <c r="AA860" i="9" s="1" a="1"/>
  <c r="AA860" i="9" s="1"/>
  <c r="Z861" i="9"/>
  <c r="AA861" i="9" s="1" a="1"/>
  <c r="AA861" i="9" s="1"/>
  <c r="Z862" i="9"/>
  <c r="AA862" i="9" s="1" a="1"/>
  <c r="AA862" i="9" s="1"/>
  <c r="Z863" i="9"/>
  <c r="AA863" i="9" s="1" a="1"/>
  <c r="AA863" i="9" s="1"/>
  <c r="Z864" i="9"/>
  <c r="AA864" i="9" s="1" a="1"/>
  <c r="AA864" i="9" s="1"/>
  <c r="Z865" i="9"/>
  <c r="AA865" i="9" s="1" a="1"/>
  <c r="AA865" i="9" s="1"/>
  <c r="Z866" i="9"/>
  <c r="AA866" i="9" s="1" a="1"/>
  <c r="AA866" i="9" s="1"/>
  <c r="Z867" i="9"/>
  <c r="AA867" i="9" s="1" a="1"/>
  <c r="AA867" i="9" s="1"/>
  <c r="Z868" i="9"/>
  <c r="AA868" i="9" s="1" a="1"/>
  <c r="AA868" i="9" s="1"/>
  <c r="Z869" i="9"/>
  <c r="AA869" i="9" s="1" a="1"/>
  <c r="AA869" i="9" s="1"/>
  <c r="Z870" i="9"/>
  <c r="AA870" i="9" s="1" a="1"/>
  <c r="AA870" i="9" s="1"/>
  <c r="Z871" i="9"/>
  <c r="AA871" i="9" s="1" a="1"/>
  <c r="AA871" i="9" s="1"/>
  <c r="Z872" i="9"/>
  <c r="AA872" i="9" s="1" a="1"/>
  <c r="AA872" i="9" s="1"/>
  <c r="Z873" i="9"/>
  <c r="AA873" i="9" s="1" a="1"/>
  <c r="AA873" i="9" s="1"/>
  <c r="Z874" i="9"/>
  <c r="AA874" i="9" s="1" a="1"/>
  <c r="AA874" i="9" s="1"/>
  <c r="Z875" i="9"/>
  <c r="AA875" i="9" s="1" a="1"/>
  <c r="AA875" i="9" s="1"/>
  <c r="Z876" i="9"/>
  <c r="AA876" i="9" s="1" a="1"/>
  <c r="AA876" i="9" s="1"/>
  <c r="Z877" i="9"/>
  <c r="AA877" i="9" s="1" a="1"/>
  <c r="AA877" i="9" s="1"/>
  <c r="Z878" i="9"/>
  <c r="AA878" i="9" s="1" a="1"/>
  <c r="AA878" i="9" s="1"/>
  <c r="Z879" i="9"/>
  <c r="AA879" i="9" s="1" a="1"/>
  <c r="AA879" i="9" s="1"/>
  <c r="Z880" i="9"/>
  <c r="AA880" i="9" s="1" a="1"/>
  <c r="AA880" i="9" s="1"/>
  <c r="Z881" i="9"/>
  <c r="AA881" i="9" s="1" a="1"/>
  <c r="AA881" i="9" s="1"/>
  <c r="Z882" i="9"/>
  <c r="AA882" i="9" s="1" a="1"/>
  <c r="AA882" i="9" s="1"/>
  <c r="Z883" i="9"/>
  <c r="AA883" i="9" s="1" a="1"/>
  <c r="AA883" i="9" s="1"/>
  <c r="Z884" i="9"/>
  <c r="AA884" i="9" s="1" a="1"/>
  <c r="AA884" i="9" s="1"/>
  <c r="Z885" i="9"/>
  <c r="AA885" i="9" s="1" a="1"/>
  <c r="AA885" i="9" s="1"/>
  <c r="Z886" i="9"/>
  <c r="AA886" i="9" s="1" a="1"/>
  <c r="AA886" i="9" s="1"/>
  <c r="Z887" i="9"/>
  <c r="AA887" i="9" s="1" a="1"/>
  <c r="AA887" i="9" s="1"/>
  <c r="Z888" i="9"/>
  <c r="AA888" i="9" s="1" a="1"/>
  <c r="AA888" i="9" s="1"/>
  <c r="Z889" i="9"/>
  <c r="AA889" i="9" s="1" a="1"/>
  <c r="AA889" i="9" s="1"/>
  <c r="Z890" i="9"/>
  <c r="AA890" i="9" s="1" a="1"/>
  <c r="AA890" i="9" s="1"/>
  <c r="Z891" i="9"/>
  <c r="AA891" i="9" s="1" a="1"/>
  <c r="AA891" i="9" s="1"/>
  <c r="Z892" i="9"/>
  <c r="AA892" i="9" s="1" a="1"/>
  <c r="AA892" i="9" s="1"/>
  <c r="Z893" i="9"/>
  <c r="AA893" i="9" s="1" a="1"/>
  <c r="AA893" i="9" s="1"/>
  <c r="Z894" i="9"/>
  <c r="AA894" i="9" s="1" a="1"/>
  <c r="AA894" i="9" s="1"/>
  <c r="Z895" i="9"/>
  <c r="AA895" i="9" s="1" a="1"/>
  <c r="AA895" i="9" s="1"/>
  <c r="Z896" i="9"/>
  <c r="AA896" i="9" s="1" a="1"/>
  <c r="AA896" i="9" s="1"/>
  <c r="Z897" i="9"/>
  <c r="AA897" i="9" s="1" a="1"/>
  <c r="AA897" i="9" s="1"/>
  <c r="Z898" i="9"/>
  <c r="AA898" i="9" s="1" a="1"/>
  <c r="AA898" i="9" s="1"/>
  <c r="Z899" i="9"/>
  <c r="AA899" i="9" s="1" a="1"/>
  <c r="AA899" i="9" s="1"/>
  <c r="Z900" i="9"/>
  <c r="AA900" i="9" s="1" a="1"/>
  <c r="AA900" i="9" s="1"/>
  <c r="Z901" i="9"/>
  <c r="AA901" i="9" s="1" a="1"/>
  <c r="AA901" i="9" s="1"/>
  <c r="Z902" i="9"/>
  <c r="AA902" i="9" s="1" a="1"/>
  <c r="AA902" i="9" s="1"/>
  <c r="Z903" i="9"/>
  <c r="AA903" i="9" s="1" a="1"/>
  <c r="AA903" i="9" s="1"/>
  <c r="Z904" i="9"/>
  <c r="AA904" i="9" s="1" a="1"/>
  <c r="AA904" i="9" s="1"/>
  <c r="Z905" i="9"/>
  <c r="AA905" i="9" s="1" a="1"/>
  <c r="AA905" i="9" s="1"/>
  <c r="Z906" i="9"/>
  <c r="AA906" i="9" s="1" a="1"/>
  <c r="AA906" i="9" s="1"/>
  <c r="Z907" i="9"/>
  <c r="AA907" i="9" s="1" a="1"/>
  <c r="AA907" i="9" s="1"/>
  <c r="Z908" i="9"/>
  <c r="AA908" i="9" s="1" a="1"/>
  <c r="AA908" i="9" s="1"/>
  <c r="Z909" i="9"/>
  <c r="AA909" i="9" s="1" a="1"/>
  <c r="AA909" i="9" s="1"/>
  <c r="Z910" i="9"/>
  <c r="AA910" i="9" s="1" a="1"/>
  <c r="AA910" i="9" s="1"/>
  <c r="Z911" i="9"/>
  <c r="AA911" i="9" s="1" a="1"/>
  <c r="AA911" i="9" s="1"/>
  <c r="Z912" i="9"/>
  <c r="AA912" i="9" s="1" a="1"/>
  <c r="AA912" i="9" s="1"/>
  <c r="Z913" i="9"/>
  <c r="AA913" i="9" s="1" a="1"/>
  <c r="AA913" i="9" s="1"/>
  <c r="Z914" i="9"/>
  <c r="AA914" i="9" s="1" a="1"/>
  <c r="AA914" i="9" s="1"/>
  <c r="Z915" i="9"/>
  <c r="AA915" i="9" s="1" a="1"/>
  <c r="AA915" i="9" s="1"/>
  <c r="Z916" i="9"/>
  <c r="AA916" i="9" s="1" a="1"/>
  <c r="AA916" i="9" s="1"/>
  <c r="Z917" i="9"/>
  <c r="AA917" i="9" s="1" a="1"/>
  <c r="AA917" i="9" s="1"/>
  <c r="Z918" i="9"/>
  <c r="AA918" i="9" s="1" a="1"/>
  <c r="AA918" i="9" s="1"/>
  <c r="Z919" i="9"/>
  <c r="AA919" i="9" s="1" a="1"/>
  <c r="AA919" i="9" s="1"/>
  <c r="Z920" i="9"/>
  <c r="AA920" i="9" s="1" a="1"/>
  <c r="AA920" i="9" s="1"/>
  <c r="Z921" i="9"/>
  <c r="AA921" i="9" s="1" a="1"/>
  <c r="AA921" i="9" s="1"/>
  <c r="Z922" i="9"/>
  <c r="AA922" i="9" s="1" a="1"/>
  <c r="AA922" i="9" s="1"/>
  <c r="Z923" i="9"/>
  <c r="AA923" i="9" s="1" a="1"/>
  <c r="AA923" i="9" s="1"/>
  <c r="Z924" i="9"/>
  <c r="AA924" i="9" s="1" a="1"/>
  <c r="AA924" i="9" s="1"/>
  <c r="Z925" i="9"/>
  <c r="AA925" i="9" s="1" a="1"/>
  <c r="AA925" i="9" s="1"/>
  <c r="Z926" i="9"/>
  <c r="AA926" i="9" s="1" a="1"/>
  <c r="AA926" i="9" s="1"/>
  <c r="Z927" i="9"/>
  <c r="AA927" i="9" s="1" a="1"/>
  <c r="AA927" i="9" s="1"/>
  <c r="Z928" i="9"/>
  <c r="AA928" i="9" s="1" a="1"/>
  <c r="AA928" i="9" s="1"/>
  <c r="Z929" i="9"/>
  <c r="AA929" i="9" s="1" a="1"/>
  <c r="AA929" i="9" s="1"/>
  <c r="Z930" i="9"/>
  <c r="AA930" i="9" s="1" a="1"/>
  <c r="AA930" i="9" s="1"/>
  <c r="Z931" i="9"/>
  <c r="AA931" i="9" s="1" a="1"/>
  <c r="AA931" i="9" s="1"/>
  <c r="Z932" i="9"/>
  <c r="AA932" i="9" s="1" a="1"/>
  <c r="AA932" i="9" s="1"/>
  <c r="Z933" i="9"/>
  <c r="AA933" i="9" s="1" a="1"/>
  <c r="AA933" i="9" s="1"/>
  <c r="Z934" i="9"/>
  <c r="AA934" i="9" s="1" a="1"/>
  <c r="AA934" i="9" s="1"/>
  <c r="Z935" i="9"/>
  <c r="AA935" i="9" s="1" a="1"/>
  <c r="AA935" i="9" s="1"/>
  <c r="Z936" i="9"/>
  <c r="AA936" i="9" s="1" a="1"/>
  <c r="AA936" i="9" s="1"/>
  <c r="Z937" i="9"/>
  <c r="AA937" i="9" s="1" a="1"/>
  <c r="AA937" i="9" s="1"/>
  <c r="Z938" i="9"/>
  <c r="AA938" i="9" s="1" a="1"/>
  <c r="AA938" i="9" s="1"/>
  <c r="Z939" i="9"/>
  <c r="AA939" i="9" s="1" a="1"/>
  <c r="AA939" i="9" s="1"/>
  <c r="Z940" i="9"/>
  <c r="AA940" i="9" s="1" a="1"/>
  <c r="AA940" i="9" s="1"/>
  <c r="Z941" i="9"/>
  <c r="AA941" i="9" s="1" a="1"/>
  <c r="AA941" i="9" s="1"/>
  <c r="Z942" i="9"/>
  <c r="AA942" i="9" s="1" a="1"/>
  <c r="AA942" i="9" s="1"/>
  <c r="Z943" i="9"/>
  <c r="AA943" i="9" s="1" a="1"/>
  <c r="AA943" i="9" s="1"/>
  <c r="Z944" i="9"/>
  <c r="AA944" i="9" s="1" a="1"/>
  <c r="AA944" i="9" s="1"/>
  <c r="Z945" i="9"/>
  <c r="AA945" i="9" s="1" a="1"/>
  <c r="AA945" i="9" s="1"/>
  <c r="Z946" i="9"/>
  <c r="AA946" i="9" s="1" a="1"/>
  <c r="AA946" i="9" s="1"/>
  <c r="Z947" i="9"/>
  <c r="AA947" i="9" s="1" a="1"/>
  <c r="AA947" i="9" s="1"/>
  <c r="Z948" i="9"/>
  <c r="AA948" i="9" s="1" a="1"/>
  <c r="AA948" i="9" s="1"/>
  <c r="Z949" i="9"/>
  <c r="AA949" i="9" s="1" a="1"/>
  <c r="AA949" i="9" s="1"/>
  <c r="Z950" i="9"/>
  <c r="AA950" i="9" s="1" a="1"/>
  <c r="AA950" i="9" s="1"/>
  <c r="Z951" i="9"/>
  <c r="AA951" i="9" s="1" a="1"/>
  <c r="AA951" i="9" s="1"/>
  <c r="Z952" i="9"/>
  <c r="AA952" i="9" s="1" a="1"/>
  <c r="AA952" i="9" s="1"/>
  <c r="Z953" i="9"/>
  <c r="AA953" i="9" s="1" a="1"/>
  <c r="AA953" i="9" s="1"/>
  <c r="Z954" i="9"/>
  <c r="AA954" i="9" s="1" a="1"/>
  <c r="AA954" i="9" s="1"/>
  <c r="Z955" i="9"/>
  <c r="AA955" i="9" s="1" a="1"/>
  <c r="AA955" i="9" s="1"/>
  <c r="Z956" i="9"/>
  <c r="AA956" i="9" s="1" a="1"/>
  <c r="AA956" i="9" s="1"/>
  <c r="Z957" i="9"/>
  <c r="AA957" i="9" s="1" a="1"/>
  <c r="AA957" i="9" s="1"/>
  <c r="Z958" i="9"/>
  <c r="AA958" i="9" s="1" a="1"/>
  <c r="AA958" i="9" s="1"/>
  <c r="Z959" i="9"/>
  <c r="AA959" i="9" s="1" a="1"/>
  <c r="AA959" i="9" s="1"/>
  <c r="Z960" i="9"/>
  <c r="AA960" i="9" s="1" a="1"/>
  <c r="AA960" i="9" s="1"/>
  <c r="Z961" i="9"/>
  <c r="AA961" i="9" s="1" a="1"/>
  <c r="AA961" i="9" s="1"/>
  <c r="Z962" i="9"/>
  <c r="AA962" i="9" s="1" a="1"/>
  <c r="AA962" i="9" s="1"/>
  <c r="Z963" i="9"/>
  <c r="AA963" i="9" s="1" a="1"/>
  <c r="AA963" i="9" s="1"/>
  <c r="Z964" i="9"/>
  <c r="AA964" i="9" s="1" a="1"/>
  <c r="AA964" i="9" s="1"/>
  <c r="Z965" i="9"/>
  <c r="AA965" i="9" s="1" a="1"/>
  <c r="AA965" i="9" s="1"/>
  <c r="Z966" i="9"/>
  <c r="AA966" i="9" s="1" a="1"/>
  <c r="AA966" i="9" s="1"/>
  <c r="Z967" i="9"/>
  <c r="AA967" i="9" s="1" a="1"/>
  <c r="AA967" i="9" s="1"/>
  <c r="Z968" i="9"/>
  <c r="AA968" i="9" s="1" a="1"/>
  <c r="AA968" i="9" s="1"/>
  <c r="Z969" i="9"/>
  <c r="AA969" i="9" s="1" a="1"/>
  <c r="AA969" i="9" s="1"/>
  <c r="Z970" i="9"/>
  <c r="AA970" i="9" s="1" a="1"/>
  <c r="AA970" i="9" s="1"/>
  <c r="Z971" i="9"/>
  <c r="AA971" i="9" s="1" a="1"/>
  <c r="AA971" i="9" s="1"/>
  <c r="Z972" i="9"/>
  <c r="AA972" i="9" s="1" a="1"/>
  <c r="AA972" i="9" s="1"/>
  <c r="Z973" i="9"/>
  <c r="AA973" i="9" s="1" a="1"/>
  <c r="AA973" i="9" s="1"/>
  <c r="Z974" i="9"/>
  <c r="AA974" i="9" s="1" a="1"/>
  <c r="AA974" i="9" s="1"/>
  <c r="Z975" i="9"/>
  <c r="AA975" i="9" s="1" a="1"/>
  <c r="AA975" i="9" s="1"/>
  <c r="Z976" i="9"/>
  <c r="AA976" i="9" s="1" a="1"/>
  <c r="AA976" i="9" s="1"/>
  <c r="Z977" i="9"/>
  <c r="AA977" i="9" s="1" a="1"/>
  <c r="AA977" i="9" s="1"/>
  <c r="Z978" i="9"/>
  <c r="AA978" i="9" s="1" a="1"/>
  <c r="AA978" i="9" s="1"/>
  <c r="Z979" i="9"/>
  <c r="AA979" i="9" s="1" a="1"/>
  <c r="AA979" i="9" s="1"/>
  <c r="Z980" i="9"/>
  <c r="AA980" i="9" s="1" a="1"/>
  <c r="AA980" i="9" s="1"/>
  <c r="Z981" i="9"/>
  <c r="AA981" i="9" s="1" a="1"/>
  <c r="AA981" i="9" s="1"/>
  <c r="Z982" i="9"/>
  <c r="AA982" i="9" s="1" a="1"/>
  <c r="AA982" i="9" s="1"/>
  <c r="Z983" i="9"/>
  <c r="AA983" i="9" s="1" a="1"/>
  <c r="AA983" i="9" s="1"/>
  <c r="Z984" i="9"/>
  <c r="AA984" i="9" s="1" a="1"/>
  <c r="AA984" i="9" s="1"/>
  <c r="Z985" i="9"/>
  <c r="AA985" i="9" s="1" a="1"/>
  <c r="AA985" i="9" s="1"/>
  <c r="Z986" i="9"/>
  <c r="AA986" i="9" s="1" a="1"/>
  <c r="AA986" i="9" s="1"/>
  <c r="Z987" i="9"/>
  <c r="AA987" i="9" s="1" a="1"/>
  <c r="AA987" i="9" s="1"/>
  <c r="Z988" i="9"/>
  <c r="AA988" i="9" s="1" a="1"/>
  <c r="AA988" i="9" s="1"/>
  <c r="Z989" i="9"/>
  <c r="AA989" i="9" s="1" a="1"/>
  <c r="AA989" i="9" s="1"/>
  <c r="Z990" i="9"/>
  <c r="AA990" i="9" s="1" a="1"/>
  <c r="AA990" i="9" s="1"/>
  <c r="Z991" i="9"/>
  <c r="AA991" i="9" s="1" a="1"/>
  <c r="AA991" i="9" s="1"/>
  <c r="Z992" i="9"/>
  <c r="AA992" i="9" s="1" a="1"/>
  <c r="AA992" i="9" s="1"/>
  <c r="Z993" i="9"/>
  <c r="AA993" i="9" s="1" a="1"/>
  <c r="AA993" i="9" s="1"/>
  <c r="Z994" i="9"/>
  <c r="AA994" i="9" s="1" a="1"/>
  <c r="AA994" i="9" s="1"/>
  <c r="Z995" i="9"/>
  <c r="AA995" i="9" s="1" a="1"/>
  <c r="AA995" i="9" s="1"/>
  <c r="Z996" i="9"/>
  <c r="AA996" i="9" s="1" a="1"/>
  <c r="AA996" i="9" s="1"/>
  <c r="Z997" i="9"/>
  <c r="AA997" i="9" s="1" a="1"/>
  <c r="AA997" i="9" s="1"/>
  <c r="Z998" i="9"/>
  <c r="AA998" i="9" s="1" a="1"/>
  <c r="AA998" i="9" s="1"/>
  <c r="Z999" i="9"/>
  <c r="AA999" i="9" s="1" a="1"/>
  <c r="AA999" i="9" s="1"/>
  <c r="Z1000" i="9"/>
  <c r="AA1000" i="9" s="1" a="1"/>
  <c r="AA1000" i="9" s="1"/>
  <c r="Z1001" i="9"/>
  <c r="AA1001" i="9" s="1" a="1"/>
  <c r="AA1001" i="9" s="1"/>
  <c r="X2" i="9"/>
  <c r="Y2" i="9" s="1" a="1"/>
  <c r="Y2" i="9" s="1"/>
  <c r="X3" i="9"/>
  <c r="Y3" i="9" s="1" a="1"/>
  <c r="Y3" i="9" s="1"/>
  <c r="X4" i="9"/>
  <c r="Y4" i="9" s="1" a="1"/>
  <c r="Y4" i="9" s="1"/>
  <c r="X5" i="9"/>
  <c r="Y5" i="9" s="1" a="1"/>
  <c r="Y5" i="9" s="1"/>
  <c r="X6" i="9"/>
  <c r="Y6" i="9" s="1" a="1"/>
  <c r="Y6" i="9" s="1"/>
  <c r="X7" i="9"/>
  <c r="Y7" i="9" s="1" a="1"/>
  <c r="Y7" i="9" s="1"/>
  <c r="X8" i="9"/>
  <c r="Y8" i="9" s="1" a="1"/>
  <c r="Y8" i="9" s="1"/>
  <c r="X9" i="9"/>
  <c r="Y9" i="9" s="1" a="1"/>
  <c r="Y9" i="9" s="1"/>
  <c r="X10" i="9"/>
  <c r="Y10" i="9" s="1" a="1"/>
  <c r="Y10" i="9" s="1"/>
  <c r="X11" i="9"/>
  <c r="Y11" i="9" s="1" a="1"/>
  <c r="Y11" i="9" s="1"/>
  <c r="X12" i="9"/>
  <c r="Y12" i="9" s="1" a="1"/>
  <c r="Y12" i="9" s="1"/>
  <c r="X13" i="9"/>
  <c r="Y13" i="9" s="1" a="1"/>
  <c r="Y13" i="9" s="1"/>
  <c r="X14" i="9"/>
  <c r="Y14" i="9" s="1" a="1"/>
  <c r="Y14" i="9" s="1"/>
  <c r="X15" i="9"/>
  <c r="Y15" i="9" s="1" a="1"/>
  <c r="Y15" i="9" s="1"/>
  <c r="X16" i="9"/>
  <c r="Y16" i="9" s="1" a="1"/>
  <c r="Y16" i="9" s="1"/>
  <c r="X17" i="9"/>
  <c r="Y17" i="9" s="1" a="1"/>
  <c r="Y17" i="9" s="1"/>
  <c r="X18" i="9"/>
  <c r="Y18" i="9" s="1" a="1"/>
  <c r="Y18" i="9" s="1"/>
  <c r="X19" i="9"/>
  <c r="Y19" i="9" s="1" a="1"/>
  <c r="Y19" i="9" s="1"/>
  <c r="X20" i="9"/>
  <c r="Y20" i="9" s="1" a="1"/>
  <c r="Y20" i="9" s="1"/>
  <c r="X21" i="9"/>
  <c r="Y21" i="9" s="1" a="1"/>
  <c r="Y21" i="9" s="1"/>
  <c r="X22" i="9"/>
  <c r="Y22" i="9" s="1" a="1"/>
  <c r="Y22" i="9" s="1"/>
  <c r="X23" i="9"/>
  <c r="Y23" i="9" s="1" a="1"/>
  <c r="Y23" i="9" s="1"/>
  <c r="X24" i="9"/>
  <c r="Y24" i="9" s="1" a="1"/>
  <c r="Y24" i="9" s="1"/>
  <c r="X25" i="9"/>
  <c r="Y25" i="9" s="1" a="1"/>
  <c r="Y25" i="9" s="1"/>
  <c r="X26" i="9"/>
  <c r="Y26" i="9" s="1" a="1"/>
  <c r="Y26" i="9" s="1"/>
  <c r="X27" i="9"/>
  <c r="Y27" i="9" s="1" a="1"/>
  <c r="Y27" i="9" s="1"/>
  <c r="X28" i="9"/>
  <c r="Y28" i="9" s="1" a="1"/>
  <c r="Y28" i="9" s="1"/>
  <c r="X29" i="9"/>
  <c r="Y29" i="9" s="1" a="1"/>
  <c r="Y29" i="9" s="1"/>
  <c r="X30" i="9"/>
  <c r="Y30" i="9" s="1" a="1"/>
  <c r="Y30" i="9" s="1"/>
  <c r="X31" i="9"/>
  <c r="Y31" i="9" s="1" a="1"/>
  <c r="Y31" i="9" s="1"/>
  <c r="X32" i="9"/>
  <c r="Y32" i="9" s="1" a="1"/>
  <c r="Y32" i="9" s="1"/>
  <c r="X33" i="9"/>
  <c r="Y33" i="9" s="1" a="1"/>
  <c r="Y33" i="9" s="1"/>
  <c r="X34" i="9"/>
  <c r="Y34" i="9" s="1" a="1"/>
  <c r="Y34" i="9" s="1"/>
  <c r="X35" i="9"/>
  <c r="Y35" i="9" s="1" a="1"/>
  <c r="Y35" i="9" s="1"/>
  <c r="X36" i="9"/>
  <c r="Y36" i="9" s="1" a="1"/>
  <c r="Y36" i="9" s="1"/>
  <c r="X37" i="9"/>
  <c r="Y37" i="9" s="1" a="1"/>
  <c r="Y37" i="9" s="1"/>
  <c r="X38" i="9"/>
  <c r="Y38" i="9" s="1" a="1"/>
  <c r="Y38" i="9" s="1"/>
  <c r="X39" i="9"/>
  <c r="Y39" i="9" s="1" a="1"/>
  <c r="Y39" i="9" s="1"/>
  <c r="X40" i="9"/>
  <c r="Y40" i="9" s="1" a="1"/>
  <c r="Y40" i="9" s="1"/>
  <c r="X41" i="9"/>
  <c r="Y41" i="9" s="1" a="1"/>
  <c r="Y41" i="9" s="1"/>
  <c r="X42" i="9"/>
  <c r="Y42" i="9" s="1" a="1"/>
  <c r="Y42" i="9" s="1"/>
  <c r="X43" i="9"/>
  <c r="Y43" i="9" s="1" a="1"/>
  <c r="Y43" i="9" s="1"/>
  <c r="X44" i="9"/>
  <c r="Y44" i="9" s="1" a="1"/>
  <c r="Y44" i="9" s="1"/>
  <c r="X45" i="9"/>
  <c r="Y45" i="9" s="1" a="1"/>
  <c r="Y45" i="9" s="1"/>
  <c r="X46" i="9"/>
  <c r="Y46" i="9" s="1" a="1"/>
  <c r="Y46" i="9" s="1"/>
  <c r="X47" i="9"/>
  <c r="Y47" i="9" s="1" a="1"/>
  <c r="Y47" i="9" s="1"/>
  <c r="X48" i="9"/>
  <c r="Y48" i="9" s="1" a="1"/>
  <c r="Y48" i="9" s="1"/>
  <c r="X49" i="9"/>
  <c r="Y49" i="9" s="1" a="1"/>
  <c r="Y49" i="9" s="1"/>
  <c r="X50" i="9"/>
  <c r="Y50" i="9" s="1" a="1"/>
  <c r="Y50" i="9" s="1"/>
  <c r="X51" i="9"/>
  <c r="Y51" i="9" s="1" a="1"/>
  <c r="Y51" i="9" s="1"/>
  <c r="X52" i="9"/>
  <c r="Y52" i="9" s="1" a="1"/>
  <c r="Y52" i="9" s="1"/>
  <c r="X53" i="9"/>
  <c r="Y53" i="9" s="1" a="1"/>
  <c r="Y53" i="9" s="1"/>
  <c r="X54" i="9"/>
  <c r="Y54" i="9" s="1" a="1"/>
  <c r="Y54" i="9" s="1"/>
  <c r="X55" i="9"/>
  <c r="Y55" i="9" s="1" a="1"/>
  <c r="Y55" i="9" s="1"/>
  <c r="X56" i="9"/>
  <c r="Y56" i="9" s="1" a="1"/>
  <c r="Y56" i="9" s="1"/>
  <c r="X57" i="9"/>
  <c r="Y57" i="9" s="1" a="1"/>
  <c r="Y57" i="9" s="1"/>
  <c r="X58" i="9"/>
  <c r="Y58" i="9" s="1" a="1"/>
  <c r="Y58" i="9" s="1"/>
  <c r="X59" i="9"/>
  <c r="Y59" i="9" s="1" a="1"/>
  <c r="Y59" i="9" s="1"/>
  <c r="X60" i="9"/>
  <c r="Y60" i="9" s="1" a="1"/>
  <c r="Y60" i="9" s="1"/>
  <c r="X61" i="9"/>
  <c r="Y61" i="9" s="1" a="1"/>
  <c r="Y61" i="9" s="1"/>
  <c r="X62" i="9"/>
  <c r="Y62" i="9" s="1" a="1"/>
  <c r="Y62" i="9" s="1"/>
  <c r="X63" i="9"/>
  <c r="Y63" i="9" s="1" a="1"/>
  <c r="Y63" i="9" s="1"/>
  <c r="X64" i="9"/>
  <c r="Y64" i="9" s="1" a="1"/>
  <c r="Y64" i="9" s="1"/>
  <c r="X65" i="9"/>
  <c r="Y65" i="9" s="1" a="1"/>
  <c r="Y65" i="9" s="1"/>
  <c r="X66" i="9"/>
  <c r="Y66" i="9" s="1" a="1"/>
  <c r="Y66" i="9" s="1"/>
  <c r="X67" i="9"/>
  <c r="Y67" i="9" s="1" a="1"/>
  <c r="Y67" i="9" s="1"/>
  <c r="X68" i="9"/>
  <c r="Y68" i="9" s="1" a="1"/>
  <c r="Y68" i="9" s="1"/>
  <c r="X69" i="9"/>
  <c r="Y69" i="9" s="1" a="1"/>
  <c r="Y69" i="9" s="1"/>
  <c r="X70" i="9"/>
  <c r="Y70" i="9" s="1" a="1"/>
  <c r="Y70" i="9" s="1"/>
  <c r="X71" i="9"/>
  <c r="Y71" i="9" s="1" a="1"/>
  <c r="Y71" i="9" s="1"/>
  <c r="X72" i="9"/>
  <c r="Y72" i="9" s="1" a="1"/>
  <c r="Y72" i="9" s="1"/>
  <c r="X73" i="9"/>
  <c r="Y73" i="9" s="1" a="1"/>
  <c r="Y73" i="9" s="1"/>
  <c r="X74" i="9"/>
  <c r="Y74" i="9" s="1" a="1"/>
  <c r="Y74" i="9" s="1"/>
  <c r="X75" i="9"/>
  <c r="Y75" i="9" s="1" a="1"/>
  <c r="Y75" i="9" s="1"/>
  <c r="X76" i="9"/>
  <c r="Y76" i="9" s="1" a="1"/>
  <c r="Y76" i="9" s="1"/>
  <c r="X77" i="9"/>
  <c r="Y77" i="9" s="1" a="1"/>
  <c r="Y77" i="9" s="1"/>
  <c r="X78" i="9"/>
  <c r="Y78" i="9" s="1" a="1"/>
  <c r="Y78" i="9" s="1"/>
  <c r="X79" i="9"/>
  <c r="Y79" i="9" s="1" a="1"/>
  <c r="Y79" i="9" s="1"/>
  <c r="X80" i="9"/>
  <c r="Y80" i="9" s="1" a="1"/>
  <c r="Y80" i="9" s="1"/>
  <c r="X81" i="9"/>
  <c r="Y81" i="9" s="1" a="1"/>
  <c r="Y81" i="9" s="1"/>
  <c r="X82" i="9"/>
  <c r="Y82" i="9" s="1" a="1"/>
  <c r="Y82" i="9" s="1"/>
  <c r="X83" i="9"/>
  <c r="Y83" i="9" s="1" a="1"/>
  <c r="Y83" i="9" s="1"/>
  <c r="X84" i="9"/>
  <c r="Y84" i="9" s="1" a="1"/>
  <c r="Y84" i="9" s="1"/>
  <c r="X85" i="9"/>
  <c r="Y85" i="9" s="1" a="1"/>
  <c r="Y85" i="9" s="1"/>
  <c r="X86" i="9"/>
  <c r="Y86" i="9" s="1" a="1"/>
  <c r="Y86" i="9" s="1"/>
  <c r="X87" i="9"/>
  <c r="Y87" i="9" s="1" a="1"/>
  <c r="Y87" i="9" s="1"/>
  <c r="X88" i="9"/>
  <c r="Y88" i="9" s="1" a="1"/>
  <c r="Y88" i="9" s="1"/>
  <c r="X89" i="9"/>
  <c r="Y89" i="9" s="1" a="1"/>
  <c r="Y89" i="9" s="1"/>
  <c r="X90" i="9"/>
  <c r="Y90" i="9" s="1" a="1"/>
  <c r="Y90" i="9" s="1"/>
  <c r="X91" i="9"/>
  <c r="Y91" i="9" s="1" a="1"/>
  <c r="Y91" i="9" s="1"/>
  <c r="X92" i="9"/>
  <c r="Y92" i="9" s="1" a="1"/>
  <c r="Y92" i="9" s="1"/>
  <c r="X93" i="9"/>
  <c r="Y93" i="9" s="1" a="1"/>
  <c r="Y93" i="9" s="1"/>
  <c r="X94" i="9"/>
  <c r="Y94" i="9" s="1" a="1"/>
  <c r="Y94" i="9" s="1"/>
  <c r="X95" i="9"/>
  <c r="Y95" i="9" s="1" a="1"/>
  <c r="Y95" i="9" s="1"/>
  <c r="X96" i="9"/>
  <c r="Y96" i="9" s="1" a="1"/>
  <c r="Y96" i="9" s="1"/>
  <c r="X97" i="9"/>
  <c r="Y97" i="9" s="1" a="1"/>
  <c r="Y97" i="9" s="1"/>
  <c r="X98" i="9"/>
  <c r="Y98" i="9" s="1" a="1"/>
  <c r="Y98" i="9" s="1"/>
  <c r="X99" i="9"/>
  <c r="Y99" i="9" s="1" a="1"/>
  <c r="Y99" i="9" s="1"/>
  <c r="X100" i="9"/>
  <c r="Y100" i="9" s="1" a="1"/>
  <c r="Y100" i="9" s="1"/>
  <c r="X101" i="9"/>
  <c r="Y101" i="9" s="1" a="1"/>
  <c r="Y101" i="9" s="1"/>
  <c r="X102" i="9"/>
  <c r="Y102" i="9" s="1" a="1"/>
  <c r="Y102" i="9" s="1"/>
  <c r="X103" i="9"/>
  <c r="Y103" i="9" s="1" a="1"/>
  <c r="Y103" i="9" s="1"/>
  <c r="X104" i="9"/>
  <c r="Y104" i="9" s="1" a="1"/>
  <c r="Y104" i="9" s="1"/>
  <c r="X105" i="9"/>
  <c r="Y105" i="9" s="1" a="1"/>
  <c r="Y105" i="9" s="1"/>
  <c r="X106" i="9"/>
  <c r="Y106" i="9" s="1" a="1"/>
  <c r="Y106" i="9" s="1"/>
  <c r="X107" i="9"/>
  <c r="Y107" i="9" s="1" a="1"/>
  <c r="Y107" i="9" s="1"/>
  <c r="X108" i="9"/>
  <c r="Y108" i="9" s="1" a="1"/>
  <c r="Y108" i="9" s="1"/>
  <c r="X109" i="9"/>
  <c r="Y109" i="9" s="1" a="1"/>
  <c r="Y109" i="9" s="1"/>
  <c r="X110" i="9"/>
  <c r="Y110" i="9" s="1" a="1"/>
  <c r="Y110" i="9" s="1"/>
  <c r="X111" i="9"/>
  <c r="Y111" i="9" s="1" a="1"/>
  <c r="Y111" i="9" s="1"/>
  <c r="X112" i="9"/>
  <c r="Y112" i="9" s="1" a="1"/>
  <c r="Y112" i="9" s="1"/>
  <c r="X113" i="9"/>
  <c r="Y113" i="9" s="1" a="1"/>
  <c r="Y113" i="9" s="1"/>
  <c r="X114" i="9"/>
  <c r="Y114" i="9" s="1" a="1"/>
  <c r="Y114" i="9" s="1"/>
  <c r="X115" i="9"/>
  <c r="Y115" i="9" s="1" a="1"/>
  <c r="Y115" i="9" s="1"/>
  <c r="X116" i="9"/>
  <c r="Y116" i="9" s="1" a="1"/>
  <c r="Y116" i="9" s="1"/>
  <c r="X117" i="9"/>
  <c r="Y117" i="9" s="1" a="1"/>
  <c r="Y117" i="9" s="1"/>
  <c r="X118" i="9"/>
  <c r="Y118" i="9" s="1" a="1"/>
  <c r="Y118" i="9" s="1"/>
  <c r="X119" i="9"/>
  <c r="Y119" i="9" s="1" a="1"/>
  <c r="Y119" i="9" s="1"/>
  <c r="X120" i="9"/>
  <c r="Y120" i="9" s="1" a="1"/>
  <c r="Y120" i="9" s="1"/>
  <c r="X121" i="9"/>
  <c r="Y121" i="9" s="1" a="1"/>
  <c r="Y121" i="9" s="1"/>
  <c r="X122" i="9"/>
  <c r="Y122" i="9" s="1" a="1"/>
  <c r="Y122" i="9" s="1"/>
  <c r="X123" i="9"/>
  <c r="Y123" i="9" s="1" a="1"/>
  <c r="Y123" i="9" s="1"/>
  <c r="X124" i="9"/>
  <c r="Y124" i="9" s="1" a="1"/>
  <c r="Y124" i="9" s="1"/>
  <c r="X125" i="9"/>
  <c r="Y125" i="9" s="1" a="1"/>
  <c r="Y125" i="9" s="1"/>
  <c r="X126" i="9"/>
  <c r="Y126" i="9" s="1" a="1"/>
  <c r="Y126" i="9" s="1"/>
  <c r="X127" i="9"/>
  <c r="Y127" i="9" s="1" a="1"/>
  <c r="Y127" i="9" s="1"/>
  <c r="X128" i="9"/>
  <c r="Y128" i="9" s="1" a="1"/>
  <c r="Y128" i="9" s="1"/>
  <c r="X129" i="9"/>
  <c r="Y129" i="9" s="1" a="1"/>
  <c r="Y129" i="9" s="1"/>
  <c r="X130" i="9"/>
  <c r="Y130" i="9" s="1" a="1"/>
  <c r="Y130" i="9" s="1"/>
  <c r="X131" i="9"/>
  <c r="Y131" i="9" s="1" a="1"/>
  <c r="Y131" i="9" s="1"/>
  <c r="X132" i="9"/>
  <c r="Y132" i="9" s="1" a="1"/>
  <c r="Y132" i="9" s="1"/>
  <c r="X133" i="9"/>
  <c r="Y133" i="9" s="1" a="1"/>
  <c r="Y133" i="9" s="1"/>
  <c r="X134" i="9"/>
  <c r="Y134" i="9" s="1" a="1"/>
  <c r="Y134" i="9" s="1"/>
  <c r="X135" i="9"/>
  <c r="Y135" i="9" s="1" a="1"/>
  <c r="Y135" i="9" s="1"/>
  <c r="X136" i="9"/>
  <c r="Y136" i="9" s="1" a="1"/>
  <c r="Y136" i="9" s="1"/>
  <c r="X137" i="9"/>
  <c r="Y137" i="9" s="1" a="1"/>
  <c r="Y137" i="9" s="1"/>
  <c r="X138" i="9"/>
  <c r="Y138" i="9" s="1" a="1"/>
  <c r="Y138" i="9" s="1"/>
  <c r="X139" i="9"/>
  <c r="Y139" i="9" s="1" a="1"/>
  <c r="Y139" i="9" s="1"/>
  <c r="X140" i="9"/>
  <c r="Y140" i="9" s="1" a="1"/>
  <c r="Y140" i="9" s="1"/>
  <c r="X141" i="9"/>
  <c r="Y141" i="9" s="1" a="1"/>
  <c r="Y141" i="9" s="1"/>
  <c r="X142" i="9"/>
  <c r="Y142" i="9" s="1" a="1"/>
  <c r="Y142" i="9" s="1"/>
  <c r="X143" i="9"/>
  <c r="Y143" i="9" s="1" a="1"/>
  <c r="Y143" i="9" s="1"/>
  <c r="X144" i="9"/>
  <c r="Y144" i="9" s="1" a="1"/>
  <c r="Y144" i="9" s="1"/>
  <c r="X145" i="9"/>
  <c r="Y145" i="9" s="1" a="1"/>
  <c r="Y145" i="9" s="1"/>
  <c r="X146" i="9"/>
  <c r="Y146" i="9" s="1" a="1"/>
  <c r="Y146" i="9" s="1"/>
  <c r="X147" i="9"/>
  <c r="Y147" i="9" s="1" a="1"/>
  <c r="Y147" i="9" s="1"/>
  <c r="X148" i="9"/>
  <c r="Y148" i="9" s="1" a="1"/>
  <c r="Y148" i="9" s="1"/>
  <c r="X149" i="9"/>
  <c r="Y149" i="9" s="1" a="1"/>
  <c r="Y149" i="9" s="1"/>
  <c r="X150" i="9"/>
  <c r="Y150" i="9" s="1" a="1"/>
  <c r="Y150" i="9" s="1"/>
  <c r="X151" i="9"/>
  <c r="Y151" i="9" s="1" a="1"/>
  <c r="Y151" i="9" s="1"/>
  <c r="X152" i="9"/>
  <c r="Y152" i="9" s="1" a="1"/>
  <c r="Y152" i="9" s="1"/>
  <c r="X153" i="9"/>
  <c r="Y153" i="9" s="1" a="1"/>
  <c r="Y153" i="9" s="1"/>
  <c r="X154" i="9"/>
  <c r="Y154" i="9" s="1" a="1"/>
  <c r="Y154" i="9" s="1"/>
  <c r="X155" i="9"/>
  <c r="Y155" i="9" s="1" a="1"/>
  <c r="Y155" i="9" s="1"/>
  <c r="X156" i="9"/>
  <c r="Y156" i="9" s="1" a="1"/>
  <c r="Y156" i="9" s="1"/>
  <c r="X157" i="9"/>
  <c r="Y157" i="9" s="1" a="1"/>
  <c r="Y157" i="9" s="1"/>
  <c r="X158" i="9"/>
  <c r="Y158" i="9" s="1" a="1"/>
  <c r="Y158" i="9" s="1"/>
  <c r="X159" i="9"/>
  <c r="Y159" i="9" s="1" a="1"/>
  <c r="Y159" i="9" s="1"/>
  <c r="X160" i="9"/>
  <c r="Y160" i="9" s="1" a="1"/>
  <c r="Y160" i="9" s="1"/>
  <c r="X161" i="9"/>
  <c r="Y161" i="9" s="1" a="1"/>
  <c r="Y161" i="9" s="1"/>
  <c r="X162" i="9"/>
  <c r="Y162" i="9" s="1" a="1"/>
  <c r="Y162" i="9" s="1"/>
  <c r="X163" i="9"/>
  <c r="Y163" i="9" s="1" a="1"/>
  <c r="Y163" i="9" s="1"/>
  <c r="X164" i="9"/>
  <c r="Y164" i="9" s="1" a="1"/>
  <c r="Y164" i="9" s="1"/>
  <c r="X165" i="9"/>
  <c r="Y165" i="9" s="1" a="1"/>
  <c r="Y165" i="9" s="1"/>
  <c r="X166" i="9"/>
  <c r="Y166" i="9" s="1" a="1"/>
  <c r="Y166" i="9" s="1"/>
  <c r="X167" i="9"/>
  <c r="Y167" i="9" s="1" a="1"/>
  <c r="Y167" i="9" s="1"/>
  <c r="X168" i="9"/>
  <c r="Y168" i="9" s="1" a="1"/>
  <c r="Y168" i="9" s="1"/>
  <c r="X169" i="9"/>
  <c r="Y169" i="9" s="1" a="1"/>
  <c r="Y169" i="9" s="1"/>
  <c r="X170" i="9"/>
  <c r="Y170" i="9" s="1" a="1"/>
  <c r="Y170" i="9" s="1"/>
  <c r="X171" i="9"/>
  <c r="Y171" i="9" s="1" a="1"/>
  <c r="Y171" i="9" s="1"/>
  <c r="X172" i="9"/>
  <c r="Y172" i="9" s="1" a="1"/>
  <c r="Y172" i="9" s="1"/>
  <c r="X173" i="9"/>
  <c r="Y173" i="9" s="1" a="1"/>
  <c r="Y173" i="9" s="1"/>
  <c r="X174" i="9"/>
  <c r="Y174" i="9" s="1" a="1"/>
  <c r="Y174" i="9" s="1"/>
  <c r="X175" i="9"/>
  <c r="Y175" i="9" s="1" a="1"/>
  <c r="Y175" i="9" s="1"/>
  <c r="X176" i="9"/>
  <c r="Y176" i="9" s="1" a="1"/>
  <c r="Y176" i="9" s="1"/>
  <c r="X177" i="9"/>
  <c r="Y177" i="9" s="1" a="1"/>
  <c r="Y177" i="9" s="1"/>
  <c r="X178" i="9"/>
  <c r="Y178" i="9" s="1" a="1"/>
  <c r="Y178" i="9" s="1"/>
  <c r="X179" i="9"/>
  <c r="Y179" i="9" s="1" a="1"/>
  <c r="Y179" i="9" s="1"/>
  <c r="X180" i="9"/>
  <c r="Y180" i="9" s="1" a="1"/>
  <c r="Y180" i="9" s="1"/>
  <c r="X181" i="9"/>
  <c r="Y181" i="9" s="1" a="1"/>
  <c r="Y181" i="9" s="1"/>
  <c r="X182" i="9"/>
  <c r="Y182" i="9" s="1" a="1"/>
  <c r="Y182" i="9" s="1"/>
  <c r="X183" i="9"/>
  <c r="Y183" i="9" s="1" a="1"/>
  <c r="Y183" i="9" s="1"/>
  <c r="X184" i="9"/>
  <c r="Y184" i="9" s="1" a="1"/>
  <c r="Y184" i="9" s="1"/>
  <c r="X185" i="9"/>
  <c r="Y185" i="9" s="1" a="1"/>
  <c r="Y185" i="9" s="1"/>
  <c r="X186" i="9"/>
  <c r="Y186" i="9" s="1" a="1"/>
  <c r="Y186" i="9" s="1"/>
  <c r="X187" i="9"/>
  <c r="Y187" i="9" s="1" a="1"/>
  <c r="Y187" i="9" s="1"/>
  <c r="X188" i="9"/>
  <c r="Y188" i="9" s="1" a="1"/>
  <c r="Y188" i="9" s="1"/>
  <c r="X189" i="9"/>
  <c r="Y189" i="9" s="1" a="1"/>
  <c r="Y189" i="9" s="1"/>
  <c r="X190" i="9"/>
  <c r="Y190" i="9" s="1" a="1"/>
  <c r="Y190" i="9" s="1"/>
  <c r="X191" i="9"/>
  <c r="Y191" i="9" s="1" a="1"/>
  <c r="Y191" i="9" s="1"/>
  <c r="X192" i="9"/>
  <c r="Y192" i="9" s="1" a="1"/>
  <c r="Y192" i="9" s="1"/>
  <c r="X193" i="9"/>
  <c r="Y193" i="9" s="1" a="1"/>
  <c r="Y193" i="9" s="1"/>
  <c r="X194" i="9"/>
  <c r="Y194" i="9" s="1" a="1"/>
  <c r="Y194" i="9" s="1"/>
  <c r="X195" i="9"/>
  <c r="Y195" i="9" s="1" a="1"/>
  <c r="Y195" i="9" s="1"/>
  <c r="X196" i="9"/>
  <c r="Y196" i="9" s="1" a="1"/>
  <c r="Y196" i="9" s="1"/>
  <c r="X197" i="9"/>
  <c r="Y197" i="9" s="1" a="1"/>
  <c r="Y197" i="9" s="1"/>
  <c r="X198" i="9"/>
  <c r="Y198" i="9" s="1" a="1"/>
  <c r="Y198" i="9" s="1"/>
  <c r="X199" i="9"/>
  <c r="Y199" i="9" s="1" a="1"/>
  <c r="Y199" i="9" s="1"/>
  <c r="X200" i="9"/>
  <c r="Y200" i="9" s="1" a="1"/>
  <c r="Y200" i="9" s="1"/>
  <c r="X201" i="9"/>
  <c r="Y201" i="9" s="1" a="1"/>
  <c r="Y201" i="9" s="1"/>
  <c r="X202" i="9"/>
  <c r="Y202" i="9" s="1" a="1"/>
  <c r="Y202" i="9" s="1"/>
  <c r="X203" i="9"/>
  <c r="Y203" i="9" s="1" a="1"/>
  <c r="Y203" i="9" s="1"/>
  <c r="X204" i="9"/>
  <c r="Y204" i="9" s="1" a="1"/>
  <c r="Y204" i="9" s="1"/>
  <c r="X205" i="9"/>
  <c r="Y205" i="9" s="1" a="1"/>
  <c r="Y205" i="9" s="1"/>
  <c r="X206" i="9"/>
  <c r="Y206" i="9" s="1" a="1"/>
  <c r="Y206" i="9" s="1"/>
  <c r="X207" i="9"/>
  <c r="Y207" i="9" s="1" a="1"/>
  <c r="Y207" i="9" s="1"/>
  <c r="X208" i="9"/>
  <c r="Y208" i="9" s="1" a="1"/>
  <c r="Y208" i="9" s="1"/>
  <c r="X209" i="9"/>
  <c r="Y209" i="9" s="1" a="1"/>
  <c r="Y209" i="9" s="1"/>
  <c r="X210" i="9"/>
  <c r="Y210" i="9" s="1" a="1"/>
  <c r="Y210" i="9" s="1"/>
  <c r="X211" i="9"/>
  <c r="Y211" i="9" s="1" a="1"/>
  <c r="Y211" i="9" s="1"/>
  <c r="X212" i="9"/>
  <c r="Y212" i="9" s="1" a="1"/>
  <c r="Y212" i="9" s="1"/>
  <c r="X213" i="9"/>
  <c r="Y213" i="9" s="1" a="1"/>
  <c r="Y213" i="9" s="1"/>
  <c r="X214" i="9"/>
  <c r="Y214" i="9" s="1" a="1"/>
  <c r="Y214" i="9" s="1"/>
  <c r="X215" i="9"/>
  <c r="Y215" i="9" s="1" a="1"/>
  <c r="Y215" i="9" s="1"/>
  <c r="X216" i="9"/>
  <c r="Y216" i="9" s="1" a="1"/>
  <c r="Y216" i="9" s="1"/>
  <c r="X217" i="9"/>
  <c r="Y217" i="9" s="1" a="1"/>
  <c r="Y217" i="9" s="1"/>
  <c r="X218" i="9"/>
  <c r="Y218" i="9" s="1" a="1"/>
  <c r="Y218" i="9" s="1"/>
  <c r="X219" i="9"/>
  <c r="Y219" i="9" s="1" a="1"/>
  <c r="Y219" i="9" s="1"/>
  <c r="X220" i="9"/>
  <c r="Y220" i="9" s="1" a="1"/>
  <c r="Y220" i="9" s="1"/>
  <c r="X221" i="9"/>
  <c r="Y221" i="9" s="1" a="1"/>
  <c r="Y221" i="9" s="1"/>
  <c r="X222" i="9"/>
  <c r="Y222" i="9" s="1" a="1"/>
  <c r="Y222" i="9" s="1"/>
  <c r="X223" i="9"/>
  <c r="Y223" i="9" s="1" a="1"/>
  <c r="Y223" i="9" s="1"/>
  <c r="X224" i="9"/>
  <c r="Y224" i="9" s="1" a="1"/>
  <c r="Y224" i="9" s="1"/>
  <c r="X225" i="9"/>
  <c r="Y225" i="9" s="1" a="1"/>
  <c r="Y225" i="9" s="1"/>
  <c r="X226" i="9"/>
  <c r="Y226" i="9" s="1" a="1"/>
  <c r="Y226" i="9" s="1"/>
  <c r="X227" i="9"/>
  <c r="Y227" i="9" s="1" a="1"/>
  <c r="Y227" i="9" s="1"/>
  <c r="X228" i="9"/>
  <c r="Y228" i="9" s="1" a="1"/>
  <c r="Y228" i="9" s="1"/>
  <c r="X229" i="9"/>
  <c r="Y229" i="9" s="1" a="1"/>
  <c r="Y229" i="9" s="1"/>
  <c r="X230" i="9"/>
  <c r="Y230" i="9" s="1" a="1"/>
  <c r="Y230" i="9" s="1"/>
  <c r="X231" i="9"/>
  <c r="Y231" i="9" s="1" a="1"/>
  <c r="Y231" i="9" s="1"/>
  <c r="X232" i="9"/>
  <c r="Y232" i="9" s="1" a="1"/>
  <c r="Y232" i="9" s="1"/>
  <c r="X233" i="9"/>
  <c r="Y233" i="9" s="1" a="1"/>
  <c r="Y233" i="9" s="1"/>
  <c r="X234" i="9"/>
  <c r="Y234" i="9" s="1" a="1"/>
  <c r="Y234" i="9" s="1"/>
  <c r="X235" i="9"/>
  <c r="Y235" i="9" s="1" a="1"/>
  <c r="Y235" i="9" s="1"/>
  <c r="X236" i="9"/>
  <c r="Y236" i="9" s="1" a="1"/>
  <c r="Y236" i="9" s="1"/>
  <c r="X237" i="9"/>
  <c r="Y237" i="9" s="1" a="1"/>
  <c r="Y237" i="9" s="1"/>
  <c r="X238" i="9"/>
  <c r="Y238" i="9" s="1" a="1"/>
  <c r="Y238" i="9" s="1"/>
  <c r="X239" i="9"/>
  <c r="Y239" i="9" s="1" a="1"/>
  <c r="Y239" i="9" s="1"/>
  <c r="X240" i="9"/>
  <c r="Y240" i="9" s="1" a="1"/>
  <c r="Y240" i="9" s="1"/>
  <c r="X241" i="9"/>
  <c r="Y241" i="9" s="1" a="1"/>
  <c r="Y241" i="9" s="1"/>
  <c r="X242" i="9"/>
  <c r="Y242" i="9" s="1" a="1"/>
  <c r="Y242" i="9" s="1"/>
  <c r="X243" i="9"/>
  <c r="Y243" i="9" s="1" a="1"/>
  <c r="Y243" i="9" s="1"/>
  <c r="X244" i="9"/>
  <c r="Y244" i="9" s="1" a="1"/>
  <c r="Y244" i="9" s="1"/>
  <c r="X245" i="9"/>
  <c r="Y245" i="9" s="1" a="1"/>
  <c r="Y245" i="9" s="1"/>
  <c r="X246" i="9"/>
  <c r="Y246" i="9" s="1" a="1"/>
  <c r="Y246" i="9" s="1"/>
  <c r="X247" i="9"/>
  <c r="Y247" i="9" s="1" a="1"/>
  <c r="Y247" i="9" s="1"/>
  <c r="X248" i="9"/>
  <c r="Y248" i="9" s="1" a="1"/>
  <c r="Y248" i="9" s="1"/>
  <c r="X249" i="9"/>
  <c r="Y249" i="9" s="1" a="1"/>
  <c r="Y249" i="9" s="1"/>
  <c r="X250" i="9"/>
  <c r="Y250" i="9" s="1" a="1"/>
  <c r="Y250" i="9" s="1"/>
  <c r="X251" i="9"/>
  <c r="Y251" i="9" s="1" a="1"/>
  <c r="Y251" i="9" s="1"/>
  <c r="X252" i="9"/>
  <c r="Y252" i="9" s="1" a="1"/>
  <c r="Y252" i="9" s="1"/>
  <c r="X253" i="9"/>
  <c r="Y253" i="9" s="1" a="1"/>
  <c r="Y253" i="9" s="1"/>
  <c r="X254" i="9"/>
  <c r="Y254" i="9" s="1" a="1"/>
  <c r="Y254" i="9" s="1"/>
  <c r="X255" i="9"/>
  <c r="Y255" i="9" s="1" a="1"/>
  <c r="Y255" i="9" s="1"/>
  <c r="X256" i="9"/>
  <c r="Y256" i="9" s="1" a="1"/>
  <c r="Y256" i="9" s="1"/>
  <c r="X257" i="9"/>
  <c r="Y257" i="9" s="1" a="1"/>
  <c r="Y257" i="9" s="1"/>
  <c r="X258" i="9"/>
  <c r="Y258" i="9" s="1" a="1"/>
  <c r="Y258" i="9" s="1"/>
  <c r="X259" i="9"/>
  <c r="Y259" i="9" s="1" a="1"/>
  <c r="Y259" i="9" s="1"/>
  <c r="X260" i="9"/>
  <c r="Y260" i="9" s="1" a="1"/>
  <c r="Y260" i="9" s="1"/>
  <c r="X261" i="9"/>
  <c r="Y261" i="9" s="1" a="1"/>
  <c r="Y261" i="9" s="1"/>
  <c r="X262" i="9"/>
  <c r="Y262" i="9" s="1" a="1"/>
  <c r="Y262" i="9" s="1"/>
  <c r="X263" i="9"/>
  <c r="Y263" i="9" s="1" a="1"/>
  <c r="Y263" i="9" s="1"/>
  <c r="X264" i="9"/>
  <c r="Y264" i="9" s="1" a="1"/>
  <c r="Y264" i="9" s="1"/>
  <c r="X265" i="9"/>
  <c r="Y265" i="9" s="1" a="1"/>
  <c r="Y265" i="9" s="1"/>
  <c r="X266" i="9"/>
  <c r="Y266" i="9" s="1" a="1"/>
  <c r="Y266" i="9" s="1"/>
  <c r="X267" i="9"/>
  <c r="Y267" i="9" s="1" a="1"/>
  <c r="Y267" i="9" s="1"/>
  <c r="X268" i="9"/>
  <c r="Y268" i="9" s="1" a="1"/>
  <c r="Y268" i="9" s="1"/>
  <c r="X269" i="9"/>
  <c r="Y269" i="9" s="1" a="1"/>
  <c r="Y269" i="9" s="1"/>
  <c r="X270" i="9"/>
  <c r="Y270" i="9" s="1" a="1"/>
  <c r="Y270" i="9" s="1"/>
  <c r="X271" i="9"/>
  <c r="Y271" i="9" s="1" a="1"/>
  <c r="Y271" i="9" s="1"/>
  <c r="X272" i="9"/>
  <c r="Y272" i="9" s="1" a="1"/>
  <c r="Y272" i="9" s="1"/>
  <c r="X273" i="9"/>
  <c r="Y273" i="9" s="1" a="1"/>
  <c r="Y273" i="9" s="1"/>
  <c r="X274" i="9"/>
  <c r="Y274" i="9" s="1" a="1"/>
  <c r="Y274" i="9" s="1"/>
  <c r="X275" i="9"/>
  <c r="Y275" i="9" s="1" a="1"/>
  <c r="Y275" i="9" s="1"/>
  <c r="X276" i="9"/>
  <c r="Y276" i="9" s="1" a="1"/>
  <c r="Y276" i="9" s="1"/>
  <c r="X277" i="9"/>
  <c r="Y277" i="9" s="1" a="1"/>
  <c r="Y277" i="9" s="1"/>
  <c r="X278" i="9"/>
  <c r="Y278" i="9" s="1" a="1"/>
  <c r="Y278" i="9" s="1"/>
  <c r="X279" i="9"/>
  <c r="Y279" i="9" s="1" a="1"/>
  <c r="Y279" i="9" s="1"/>
  <c r="X280" i="9"/>
  <c r="Y280" i="9" s="1" a="1"/>
  <c r="Y280" i="9" s="1"/>
  <c r="X281" i="9"/>
  <c r="Y281" i="9" s="1" a="1"/>
  <c r="Y281" i="9" s="1"/>
  <c r="X282" i="9"/>
  <c r="Y282" i="9" s="1" a="1"/>
  <c r="Y282" i="9" s="1"/>
  <c r="X283" i="9"/>
  <c r="Y283" i="9" s="1" a="1"/>
  <c r="Y283" i="9" s="1"/>
  <c r="X284" i="9"/>
  <c r="Y284" i="9" s="1" a="1"/>
  <c r="Y284" i="9" s="1"/>
  <c r="X285" i="9"/>
  <c r="Y285" i="9" s="1" a="1"/>
  <c r="Y285" i="9" s="1"/>
  <c r="X286" i="9"/>
  <c r="Y286" i="9" s="1" a="1"/>
  <c r="Y286" i="9" s="1"/>
  <c r="X287" i="9"/>
  <c r="Y287" i="9" s="1" a="1"/>
  <c r="Y287" i="9" s="1"/>
  <c r="X288" i="9"/>
  <c r="Y288" i="9" s="1" a="1"/>
  <c r="Y288" i="9" s="1"/>
  <c r="X289" i="9"/>
  <c r="Y289" i="9" s="1" a="1"/>
  <c r="Y289" i="9" s="1"/>
  <c r="X290" i="9"/>
  <c r="Y290" i="9" s="1" a="1"/>
  <c r="Y290" i="9" s="1"/>
  <c r="X291" i="9"/>
  <c r="Y291" i="9" s="1" a="1"/>
  <c r="Y291" i="9" s="1"/>
  <c r="X292" i="9"/>
  <c r="Y292" i="9" s="1" a="1"/>
  <c r="Y292" i="9" s="1"/>
  <c r="X293" i="9"/>
  <c r="Y293" i="9" s="1" a="1"/>
  <c r="Y293" i="9" s="1"/>
  <c r="X294" i="9"/>
  <c r="Y294" i="9" s="1" a="1"/>
  <c r="Y294" i="9" s="1"/>
  <c r="X295" i="9"/>
  <c r="Y295" i="9" s="1" a="1"/>
  <c r="Y295" i="9" s="1"/>
  <c r="X296" i="9"/>
  <c r="Y296" i="9" s="1" a="1"/>
  <c r="Y296" i="9" s="1"/>
  <c r="X297" i="9"/>
  <c r="Y297" i="9" s="1" a="1"/>
  <c r="Y297" i="9" s="1"/>
  <c r="X298" i="9"/>
  <c r="Y298" i="9" s="1" a="1"/>
  <c r="Y298" i="9" s="1"/>
  <c r="X299" i="9"/>
  <c r="Y299" i="9" s="1" a="1"/>
  <c r="Y299" i="9" s="1"/>
  <c r="X300" i="9"/>
  <c r="Y300" i="9" s="1" a="1"/>
  <c r="Y300" i="9" s="1"/>
  <c r="X301" i="9"/>
  <c r="Y301" i="9" s="1" a="1"/>
  <c r="Y301" i="9" s="1"/>
  <c r="X302" i="9"/>
  <c r="Y302" i="9" s="1" a="1"/>
  <c r="Y302" i="9" s="1"/>
  <c r="X303" i="9"/>
  <c r="Y303" i="9" s="1" a="1"/>
  <c r="Y303" i="9" s="1"/>
  <c r="X304" i="9"/>
  <c r="Y304" i="9" s="1" a="1"/>
  <c r="Y304" i="9" s="1"/>
  <c r="X305" i="9"/>
  <c r="Y305" i="9" s="1" a="1"/>
  <c r="Y305" i="9" s="1"/>
  <c r="X306" i="9"/>
  <c r="Y306" i="9" s="1" a="1"/>
  <c r="Y306" i="9" s="1"/>
  <c r="X307" i="9"/>
  <c r="Y307" i="9" s="1" a="1"/>
  <c r="Y307" i="9" s="1"/>
  <c r="X308" i="9"/>
  <c r="Y308" i="9" s="1" a="1"/>
  <c r="Y308" i="9" s="1"/>
  <c r="X309" i="9"/>
  <c r="Y309" i="9" s="1" a="1"/>
  <c r="Y309" i="9" s="1"/>
  <c r="X310" i="9"/>
  <c r="Y310" i="9" s="1" a="1"/>
  <c r="Y310" i="9" s="1"/>
  <c r="X311" i="9"/>
  <c r="Y311" i="9" s="1" a="1"/>
  <c r="Y311" i="9" s="1"/>
  <c r="X312" i="9"/>
  <c r="Y312" i="9" s="1" a="1"/>
  <c r="Y312" i="9" s="1"/>
  <c r="X313" i="9"/>
  <c r="Y313" i="9" s="1" a="1"/>
  <c r="Y313" i="9" s="1"/>
  <c r="X314" i="9"/>
  <c r="Y314" i="9" s="1" a="1"/>
  <c r="Y314" i="9" s="1"/>
  <c r="X315" i="9"/>
  <c r="Y315" i="9" s="1" a="1"/>
  <c r="Y315" i="9" s="1"/>
  <c r="X316" i="9"/>
  <c r="Y316" i="9" s="1" a="1"/>
  <c r="Y316" i="9" s="1"/>
  <c r="X317" i="9"/>
  <c r="Y317" i="9" s="1" a="1"/>
  <c r="Y317" i="9" s="1"/>
  <c r="X318" i="9"/>
  <c r="Y318" i="9" s="1" a="1"/>
  <c r="Y318" i="9" s="1"/>
  <c r="X319" i="9"/>
  <c r="Y319" i="9" s="1" a="1"/>
  <c r="Y319" i="9" s="1"/>
  <c r="X320" i="9"/>
  <c r="Y320" i="9" s="1" a="1"/>
  <c r="Y320" i="9" s="1"/>
  <c r="X321" i="9"/>
  <c r="Y321" i="9" s="1" a="1"/>
  <c r="Y321" i="9" s="1"/>
  <c r="X322" i="9"/>
  <c r="Y322" i="9" s="1" a="1"/>
  <c r="Y322" i="9" s="1"/>
  <c r="X323" i="9"/>
  <c r="Y323" i="9" s="1" a="1"/>
  <c r="Y323" i="9" s="1"/>
  <c r="X324" i="9"/>
  <c r="Y324" i="9" s="1" a="1"/>
  <c r="Y324" i="9" s="1"/>
  <c r="X325" i="9"/>
  <c r="Y325" i="9" s="1" a="1"/>
  <c r="Y325" i="9" s="1"/>
  <c r="X326" i="9"/>
  <c r="Y326" i="9" s="1" a="1"/>
  <c r="Y326" i="9" s="1"/>
  <c r="X327" i="9"/>
  <c r="Y327" i="9" s="1" a="1"/>
  <c r="Y327" i="9" s="1"/>
  <c r="X328" i="9"/>
  <c r="Y328" i="9" s="1" a="1"/>
  <c r="Y328" i="9" s="1"/>
  <c r="X329" i="9"/>
  <c r="Y329" i="9" s="1" a="1"/>
  <c r="Y329" i="9" s="1"/>
  <c r="X330" i="9"/>
  <c r="Y330" i="9" s="1" a="1"/>
  <c r="Y330" i="9" s="1"/>
  <c r="X331" i="9"/>
  <c r="Y331" i="9" s="1" a="1"/>
  <c r="Y331" i="9" s="1"/>
  <c r="X332" i="9"/>
  <c r="Y332" i="9" s="1" a="1"/>
  <c r="Y332" i="9" s="1"/>
  <c r="X333" i="9"/>
  <c r="Y333" i="9" s="1" a="1"/>
  <c r="Y333" i="9" s="1"/>
  <c r="X334" i="9"/>
  <c r="Y334" i="9" s="1" a="1"/>
  <c r="Y334" i="9" s="1"/>
  <c r="X335" i="9"/>
  <c r="Y335" i="9" s="1" a="1"/>
  <c r="Y335" i="9" s="1"/>
  <c r="X336" i="9"/>
  <c r="Y336" i="9" s="1" a="1"/>
  <c r="Y336" i="9" s="1"/>
  <c r="X337" i="9"/>
  <c r="Y337" i="9" s="1" a="1"/>
  <c r="Y337" i="9" s="1"/>
  <c r="X338" i="9"/>
  <c r="Y338" i="9" s="1" a="1"/>
  <c r="Y338" i="9" s="1"/>
  <c r="X339" i="9"/>
  <c r="Y339" i="9" s="1" a="1"/>
  <c r="Y339" i="9" s="1"/>
  <c r="X340" i="9"/>
  <c r="Y340" i="9" s="1" a="1"/>
  <c r="Y340" i="9" s="1"/>
  <c r="X341" i="9"/>
  <c r="Y341" i="9" s="1" a="1"/>
  <c r="Y341" i="9" s="1"/>
  <c r="X342" i="9"/>
  <c r="Y342" i="9" s="1" a="1"/>
  <c r="Y342" i="9" s="1"/>
  <c r="X343" i="9"/>
  <c r="Y343" i="9" s="1" a="1"/>
  <c r="Y343" i="9" s="1"/>
  <c r="X344" i="9"/>
  <c r="Y344" i="9" s="1" a="1"/>
  <c r="Y344" i="9" s="1"/>
  <c r="X345" i="9"/>
  <c r="Y345" i="9" s="1" a="1"/>
  <c r="Y345" i="9" s="1"/>
  <c r="X346" i="9"/>
  <c r="Y346" i="9" s="1" a="1"/>
  <c r="Y346" i="9" s="1"/>
  <c r="X347" i="9"/>
  <c r="Y347" i="9" s="1" a="1"/>
  <c r="Y347" i="9" s="1"/>
  <c r="X348" i="9"/>
  <c r="Y348" i="9" s="1" a="1"/>
  <c r="Y348" i="9" s="1"/>
  <c r="X349" i="9"/>
  <c r="Y349" i="9" s="1" a="1"/>
  <c r="Y349" i="9" s="1"/>
  <c r="X350" i="9"/>
  <c r="Y350" i="9" s="1" a="1"/>
  <c r="Y350" i="9" s="1"/>
  <c r="X351" i="9"/>
  <c r="Y351" i="9" s="1" a="1"/>
  <c r="Y351" i="9" s="1"/>
  <c r="X352" i="9"/>
  <c r="Y352" i="9" s="1" a="1"/>
  <c r="Y352" i="9" s="1"/>
  <c r="X353" i="9"/>
  <c r="Y353" i="9" s="1" a="1"/>
  <c r="Y353" i="9" s="1"/>
  <c r="X354" i="9"/>
  <c r="Y354" i="9" s="1" a="1"/>
  <c r="Y354" i="9" s="1"/>
  <c r="X355" i="9"/>
  <c r="Y355" i="9" s="1" a="1"/>
  <c r="Y355" i="9" s="1"/>
  <c r="X356" i="9"/>
  <c r="Y356" i="9" s="1" a="1"/>
  <c r="Y356" i="9" s="1"/>
  <c r="X357" i="9"/>
  <c r="Y357" i="9" s="1" a="1"/>
  <c r="Y357" i="9" s="1"/>
  <c r="X358" i="9"/>
  <c r="Y358" i="9" s="1" a="1"/>
  <c r="Y358" i="9" s="1"/>
  <c r="X359" i="9"/>
  <c r="Y359" i="9" s="1" a="1"/>
  <c r="Y359" i="9" s="1"/>
  <c r="X360" i="9"/>
  <c r="Y360" i="9" s="1" a="1"/>
  <c r="Y360" i="9" s="1"/>
  <c r="X361" i="9"/>
  <c r="Y361" i="9" s="1" a="1"/>
  <c r="Y361" i="9" s="1"/>
  <c r="X362" i="9"/>
  <c r="Y362" i="9" s="1" a="1"/>
  <c r="Y362" i="9" s="1"/>
  <c r="X363" i="9"/>
  <c r="Y363" i="9" s="1" a="1"/>
  <c r="Y363" i="9" s="1"/>
  <c r="X364" i="9"/>
  <c r="Y364" i="9" s="1" a="1"/>
  <c r="Y364" i="9" s="1"/>
  <c r="X365" i="9"/>
  <c r="Y365" i="9" s="1" a="1"/>
  <c r="Y365" i="9" s="1"/>
  <c r="X366" i="9"/>
  <c r="Y366" i="9" s="1" a="1"/>
  <c r="Y366" i="9" s="1"/>
  <c r="X367" i="9"/>
  <c r="Y367" i="9" s="1" a="1"/>
  <c r="Y367" i="9" s="1"/>
  <c r="X368" i="9"/>
  <c r="Y368" i="9" s="1" a="1"/>
  <c r="Y368" i="9" s="1"/>
  <c r="X369" i="9"/>
  <c r="Y369" i="9" s="1" a="1"/>
  <c r="Y369" i="9" s="1"/>
  <c r="X370" i="9"/>
  <c r="Y370" i="9" s="1" a="1"/>
  <c r="Y370" i="9" s="1"/>
  <c r="X371" i="9"/>
  <c r="Y371" i="9" s="1" a="1"/>
  <c r="Y371" i="9" s="1"/>
  <c r="X372" i="9"/>
  <c r="Y372" i="9" s="1" a="1"/>
  <c r="Y372" i="9" s="1"/>
  <c r="X373" i="9"/>
  <c r="Y373" i="9" s="1" a="1"/>
  <c r="Y373" i="9" s="1"/>
  <c r="X374" i="9"/>
  <c r="Y374" i="9" s="1" a="1"/>
  <c r="Y374" i="9" s="1"/>
  <c r="X375" i="9"/>
  <c r="Y375" i="9" s="1" a="1"/>
  <c r="Y375" i="9" s="1"/>
  <c r="X376" i="9"/>
  <c r="Y376" i="9" s="1" a="1"/>
  <c r="Y376" i="9" s="1"/>
  <c r="X377" i="9"/>
  <c r="Y377" i="9" s="1" a="1"/>
  <c r="Y377" i="9" s="1"/>
  <c r="X378" i="9"/>
  <c r="Y378" i="9" s="1" a="1"/>
  <c r="Y378" i="9" s="1"/>
  <c r="X379" i="9"/>
  <c r="Y379" i="9" s="1" a="1"/>
  <c r="Y379" i="9" s="1"/>
  <c r="X380" i="9"/>
  <c r="Y380" i="9" s="1" a="1"/>
  <c r="Y380" i="9" s="1"/>
  <c r="X381" i="9"/>
  <c r="Y381" i="9" s="1" a="1"/>
  <c r="Y381" i="9" s="1"/>
  <c r="X382" i="9"/>
  <c r="Y382" i="9" s="1" a="1"/>
  <c r="Y382" i="9" s="1"/>
  <c r="X383" i="9"/>
  <c r="Y383" i="9" s="1" a="1"/>
  <c r="Y383" i="9" s="1"/>
  <c r="X384" i="9"/>
  <c r="Y384" i="9" s="1" a="1"/>
  <c r="Y384" i="9" s="1"/>
  <c r="X385" i="9"/>
  <c r="Y385" i="9" s="1" a="1"/>
  <c r="Y385" i="9" s="1"/>
  <c r="X386" i="9"/>
  <c r="Y386" i="9" s="1" a="1"/>
  <c r="Y386" i="9" s="1"/>
  <c r="X387" i="9"/>
  <c r="Y387" i="9" s="1" a="1"/>
  <c r="Y387" i="9" s="1"/>
  <c r="X388" i="9"/>
  <c r="Y388" i="9" s="1" a="1"/>
  <c r="Y388" i="9" s="1"/>
  <c r="X389" i="9"/>
  <c r="Y389" i="9" s="1" a="1"/>
  <c r="Y389" i="9" s="1"/>
  <c r="X390" i="9"/>
  <c r="Y390" i="9" s="1" a="1"/>
  <c r="Y390" i="9" s="1"/>
  <c r="X391" i="9"/>
  <c r="Y391" i="9" s="1" a="1"/>
  <c r="Y391" i="9" s="1"/>
  <c r="X392" i="9"/>
  <c r="Y392" i="9" s="1" a="1"/>
  <c r="Y392" i="9" s="1"/>
  <c r="X393" i="9"/>
  <c r="Y393" i="9" s="1" a="1"/>
  <c r="Y393" i="9" s="1"/>
  <c r="X394" i="9"/>
  <c r="Y394" i="9" s="1" a="1"/>
  <c r="Y394" i="9" s="1"/>
  <c r="X395" i="9"/>
  <c r="Y395" i="9" s="1" a="1"/>
  <c r="Y395" i="9" s="1"/>
  <c r="X396" i="9"/>
  <c r="Y396" i="9" s="1" a="1"/>
  <c r="Y396" i="9" s="1"/>
  <c r="X397" i="9"/>
  <c r="Y397" i="9" s="1" a="1"/>
  <c r="Y397" i="9" s="1"/>
  <c r="X398" i="9"/>
  <c r="Y398" i="9" s="1" a="1"/>
  <c r="Y398" i="9" s="1"/>
  <c r="X399" i="9"/>
  <c r="Y399" i="9" s="1" a="1"/>
  <c r="Y399" i="9" s="1"/>
  <c r="X400" i="9"/>
  <c r="Y400" i="9" s="1" a="1"/>
  <c r="Y400" i="9" s="1"/>
  <c r="X401" i="9"/>
  <c r="Y401" i="9" s="1" a="1"/>
  <c r="Y401" i="9" s="1"/>
  <c r="X402" i="9"/>
  <c r="Y402" i="9" s="1" a="1"/>
  <c r="Y402" i="9" s="1"/>
  <c r="X403" i="9"/>
  <c r="Y403" i="9" s="1" a="1"/>
  <c r="Y403" i="9" s="1"/>
  <c r="X404" i="9"/>
  <c r="Y404" i="9" s="1" a="1"/>
  <c r="Y404" i="9" s="1"/>
  <c r="X405" i="9"/>
  <c r="Y405" i="9" s="1" a="1"/>
  <c r="Y405" i="9" s="1"/>
  <c r="X406" i="9"/>
  <c r="Y406" i="9" s="1" a="1"/>
  <c r="Y406" i="9" s="1"/>
  <c r="X407" i="9"/>
  <c r="Y407" i="9" s="1" a="1"/>
  <c r="Y407" i="9" s="1"/>
  <c r="X408" i="9"/>
  <c r="Y408" i="9" s="1" a="1"/>
  <c r="Y408" i="9" s="1"/>
  <c r="X409" i="9"/>
  <c r="Y409" i="9" s="1" a="1"/>
  <c r="Y409" i="9" s="1"/>
  <c r="X410" i="9"/>
  <c r="Y410" i="9" s="1" a="1"/>
  <c r="Y410" i="9" s="1"/>
  <c r="X411" i="9"/>
  <c r="Y411" i="9" s="1" a="1"/>
  <c r="Y411" i="9" s="1"/>
  <c r="X412" i="9"/>
  <c r="Y412" i="9" s="1" a="1"/>
  <c r="Y412" i="9" s="1"/>
  <c r="X413" i="9"/>
  <c r="Y413" i="9" s="1" a="1"/>
  <c r="Y413" i="9" s="1"/>
  <c r="X414" i="9"/>
  <c r="Y414" i="9" s="1" a="1"/>
  <c r="Y414" i="9" s="1"/>
  <c r="X415" i="9"/>
  <c r="Y415" i="9" s="1" a="1"/>
  <c r="Y415" i="9" s="1"/>
  <c r="X416" i="9"/>
  <c r="Y416" i="9" s="1" a="1"/>
  <c r="Y416" i="9" s="1"/>
  <c r="X417" i="9"/>
  <c r="Y417" i="9" s="1" a="1"/>
  <c r="Y417" i="9" s="1"/>
  <c r="X418" i="9"/>
  <c r="Y418" i="9" s="1" a="1"/>
  <c r="Y418" i="9" s="1"/>
  <c r="X419" i="9"/>
  <c r="Y419" i="9" s="1" a="1"/>
  <c r="Y419" i="9" s="1"/>
  <c r="X420" i="9"/>
  <c r="Y420" i="9" s="1" a="1"/>
  <c r="Y420" i="9" s="1"/>
  <c r="X421" i="9"/>
  <c r="Y421" i="9" s="1" a="1"/>
  <c r="Y421" i="9" s="1"/>
  <c r="X422" i="9"/>
  <c r="Y422" i="9" s="1" a="1"/>
  <c r="Y422" i="9" s="1"/>
  <c r="X423" i="9"/>
  <c r="Y423" i="9" s="1" a="1"/>
  <c r="Y423" i="9" s="1"/>
  <c r="X424" i="9"/>
  <c r="Y424" i="9" s="1" a="1"/>
  <c r="Y424" i="9" s="1"/>
  <c r="X425" i="9"/>
  <c r="Y425" i="9" s="1" a="1"/>
  <c r="Y425" i="9" s="1"/>
  <c r="X426" i="9"/>
  <c r="Y426" i="9" s="1" a="1"/>
  <c r="Y426" i="9" s="1"/>
  <c r="X427" i="9"/>
  <c r="Y427" i="9" s="1" a="1"/>
  <c r="Y427" i="9" s="1"/>
  <c r="X428" i="9"/>
  <c r="Y428" i="9" s="1" a="1"/>
  <c r="Y428" i="9" s="1"/>
  <c r="X429" i="9"/>
  <c r="Y429" i="9" s="1" a="1"/>
  <c r="Y429" i="9" s="1"/>
  <c r="X430" i="9"/>
  <c r="Y430" i="9" s="1" a="1"/>
  <c r="Y430" i="9" s="1"/>
  <c r="X431" i="9"/>
  <c r="Y431" i="9" s="1" a="1"/>
  <c r="Y431" i="9" s="1"/>
  <c r="X432" i="9"/>
  <c r="Y432" i="9" s="1" a="1"/>
  <c r="Y432" i="9" s="1"/>
  <c r="X433" i="9"/>
  <c r="Y433" i="9" s="1" a="1"/>
  <c r="Y433" i="9" s="1"/>
  <c r="X434" i="9"/>
  <c r="Y434" i="9" s="1" a="1"/>
  <c r="Y434" i="9" s="1"/>
  <c r="X435" i="9"/>
  <c r="Y435" i="9" s="1" a="1"/>
  <c r="Y435" i="9" s="1"/>
  <c r="X436" i="9"/>
  <c r="Y436" i="9" s="1" a="1"/>
  <c r="Y436" i="9" s="1"/>
  <c r="X437" i="9"/>
  <c r="Y437" i="9" s="1" a="1"/>
  <c r="Y437" i="9" s="1"/>
  <c r="X438" i="9"/>
  <c r="Y438" i="9" s="1" a="1"/>
  <c r="Y438" i="9" s="1"/>
  <c r="X439" i="9"/>
  <c r="Y439" i="9" s="1" a="1"/>
  <c r="Y439" i="9" s="1"/>
  <c r="X440" i="9"/>
  <c r="Y440" i="9" s="1" a="1"/>
  <c r="Y440" i="9" s="1"/>
  <c r="X441" i="9"/>
  <c r="Y441" i="9" s="1" a="1"/>
  <c r="Y441" i="9" s="1"/>
  <c r="X442" i="9"/>
  <c r="Y442" i="9" s="1" a="1"/>
  <c r="Y442" i="9" s="1"/>
  <c r="X443" i="9"/>
  <c r="Y443" i="9" s="1" a="1"/>
  <c r="Y443" i="9" s="1"/>
  <c r="X444" i="9"/>
  <c r="Y444" i="9" s="1" a="1"/>
  <c r="Y444" i="9" s="1"/>
  <c r="X445" i="9"/>
  <c r="Y445" i="9" s="1" a="1"/>
  <c r="Y445" i="9" s="1"/>
  <c r="X446" i="9"/>
  <c r="Y446" i="9" s="1" a="1"/>
  <c r="Y446" i="9" s="1"/>
  <c r="X447" i="9"/>
  <c r="Y447" i="9" s="1" a="1"/>
  <c r="Y447" i="9" s="1"/>
  <c r="X448" i="9"/>
  <c r="Y448" i="9" s="1" a="1"/>
  <c r="Y448" i="9" s="1"/>
  <c r="X449" i="9"/>
  <c r="Y449" i="9" s="1" a="1"/>
  <c r="Y449" i="9" s="1"/>
  <c r="X450" i="9"/>
  <c r="Y450" i="9" s="1" a="1"/>
  <c r="Y450" i="9" s="1"/>
  <c r="X451" i="9"/>
  <c r="Y451" i="9" s="1" a="1"/>
  <c r="Y451" i="9" s="1"/>
  <c r="X452" i="9"/>
  <c r="Y452" i="9" s="1" a="1"/>
  <c r="Y452" i="9" s="1"/>
  <c r="X453" i="9"/>
  <c r="Y453" i="9" s="1" a="1"/>
  <c r="Y453" i="9" s="1"/>
  <c r="X454" i="9"/>
  <c r="Y454" i="9" s="1" a="1"/>
  <c r="Y454" i="9" s="1"/>
  <c r="X455" i="9"/>
  <c r="Y455" i="9" s="1" a="1"/>
  <c r="Y455" i="9" s="1"/>
  <c r="X456" i="9"/>
  <c r="Y456" i="9" s="1" a="1"/>
  <c r="Y456" i="9" s="1"/>
  <c r="X457" i="9"/>
  <c r="Y457" i="9" s="1" a="1"/>
  <c r="Y457" i="9" s="1"/>
  <c r="X458" i="9"/>
  <c r="Y458" i="9" s="1" a="1"/>
  <c r="Y458" i="9" s="1"/>
  <c r="X459" i="9"/>
  <c r="Y459" i="9" s="1" a="1"/>
  <c r="Y459" i="9" s="1"/>
  <c r="X460" i="9"/>
  <c r="Y460" i="9" s="1" a="1"/>
  <c r="Y460" i="9" s="1"/>
  <c r="X461" i="9"/>
  <c r="Y461" i="9" s="1" a="1"/>
  <c r="Y461" i="9" s="1"/>
  <c r="X462" i="9"/>
  <c r="Y462" i="9" s="1" a="1"/>
  <c r="Y462" i="9" s="1"/>
  <c r="X463" i="9"/>
  <c r="Y463" i="9" s="1" a="1"/>
  <c r="Y463" i="9" s="1"/>
  <c r="X464" i="9"/>
  <c r="Y464" i="9" s="1" a="1"/>
  <c r="Y464" i="9" s="1"/>
  <c r="X465" i="9"/>
  <c r="Y465" i="9" s="1" a="1"/>
  <c r="Y465" i="9" s="1"/>
  <c r="X466" i="9"/>
  <c r="Y466" i="9" s="1" a="1"/>
  <c r="Y466" i="9" s="1"/>
  <c r="X467" i="9"/>
  <c r="Y467" i="9" s="1" a="1"/>
  <c r="Y467" i="9" s="1"/>
  <c r="X468" i="9"/>
  <c r="Y468" i="9" s="1" a="1"/>
  <c r="Y468" i="9" s="1"/>
  <c r="X469" i="9"/>
  <c r="Y469" i="9" s="1" a="1"/>
  <c r="Y469" i="9" s="1"/>
  <c r="X470" i="9"/>
  <c r="Y470" i="9" s="1" a="1"/>
  <c r="Y470" i="9" s="1"/>
  <c r="X471" i="9"/>
  <c r="Y471" i="9" s="1" a="1"/>
  <c r="Y471" i="9" s="1"/>
  <c r="X472" i="9"/>
  <c r="Y472" i="9" s="1" a="1"/>
  <c r="Y472" i="9" s="1"/>
  <c r="X473" i="9"/>
  <c r="Y473" i="9" s="1" a="1"/>
  <c r="Y473" i="9" s="1"/>
  <c r="X474" i="9"/>
  <c r="Y474" i="9" s="1" a="1"/>
  <c r="Y474" i="9" s="1"/>
  <c r="X475" i="9"/>
  <c r="Y475" i="9" s="1" a="1"/>
  <c r="Y475" i="9" s="1"/>
  <c r="X476" i="9"/>
  <c r="Y476" i="9" s="1" a="1"/>
  <c r="Y476" i="9" s="1"/>
  <c r="X477" i="9"/>
  <c r="Y477" i="9" s="1" a="1"/>
  <c r="Y477" i="9" s="1"/>
  <c r="X478" i="9"/>
  <c r="Y478" i="9" s="1" a="1"/>
  <c r="Y478" i="9" s="1"/>
  <c r="X479" i="9"/>
  <c r="Y479" i="9" s="1" a="1"/>
  <c r="Y479" i="9" s="1"/>
  <c r="X480" i="9"/>
  <c r="Y480" i="9" s="1" a="1"/>
  <c r="Y480" i="9" s="1"/>
  <c r="X481" i="9"/>
  <c r="Y481" i="9" s="1" a="1"/>
  <c r="Y481" i="9" s="1"/>
  <c r="X482" i="9"/>
  <c r="Y482" i="9" s="1" a="1"/>
  <c r="Y482" i="9" s="1"/>
  <c r="X483" i="9"/>
  <c r="Y483" i="9" s="1" a="1"/>
  <c r="Y483" i="9" s="1"/>
  <c r="X484" i="9"/>
  <c r="Y484" i="9" s="1" a="1"/>
  <c r="Y484" i="9" s="1"/>
  <c r="X485" i="9"/>
  <c r="Y485" i="9" s="1" a="1"/>
  <c r="Y485" i="9" s="1"/>
  <c r="X486" i="9"/>
  <c r="Y486" i="9" s="1" a="1"/>
  <c r="Y486" i="9" s="1"/>
  <c r="X487" i="9"/>
  <c r="Y487" i="9" s="1" a="1"/>
  <c r="Y487" i="9" s="1"/>
  <c r="X488" i="9"/>
  <c r="Y488" i="9" s="1" a="1"/>
  <c r="Y488" i="9" s="1"/>
  <c r="X489" i="9"/>
  <c r="Y489" i="9" s="1" a="1"/>
  <c r="Y489" i="9" s="1"/>
  <c r="X490" i="9"/>
  <c r="Y490" i="9" s="1" a="1"/>
  <c r="Y490" i="9" s="1"/>
  <c r="X491" i="9"/>
  <c r="Y491" i="9" s="1" a="1"/>
  <c r="Y491" i="9" s="1"/>
  <c r="X492" i="9"/>
  <c r="Y492" i="9" s="1" a="1"/>
  <c r="Y492" i="9" s="1"/>
  <c r="X493" i="9"/>
  <c r="Y493" i="9" s="1" a="1"/>
  <c r="Y493" i="9" s="1"/>
  <c r="X494" i="9"/>
  <c r="Y494" i="9" s="1" a="1"/>
  <c r="Y494" i="9" s="1"/>
  <c r="X495" i="9"/>
  <c r="Y495" i="9" s="1" a="1"/>
  <c r="Y495" i="9" s="1"/>
  <c r="X496" i="9"/>
  <c r="Y496" i="9" s="1" a="1"/>
  <c r="Y496" i="9" s="1"/>
  <c r="X497" i="9"/>
  <c r="Y497" i="9" s="1" a="1"/>
  <c r="Y497" i="9" s="1"/>
  <c r="X498" i="9"/>
  <c r="Y498" i="9" s="1" a="1"/>
  <c r="Y498" i="9" s="1"/>
  <c r="X499" i="9"/>
  <c r="Y499" i="9" s="1" a="1"/>
  <c r="Y499" i="9" s="1"/>
  <c r="X500" i="9"/>
  <c r="Y500" i="9" s="1" a="1"/>
  <c r="Y500" i="9" s="1"/>
  <c r="X501" i="9"/>
  <c r="Y501" i="9" s="1" a="1"/>
  <c r="Y501" i="9" s="1"/>
  <c r="X502" i="9"/>
  <c r="Y502" i="9" s="1" a="1"/>
  <c r="Y502" i="9" s="1"/>
  <c r="X503" i="9"/>
  <c r="Y503" i="9" s="1" a="1"/>
  <c r="Y503" i="9" s="1"/>
  <c r="X504" i="9"/>
  <c r="Y504" i="9" s="1" a="1"/>
  <c r="Y504" i="9" s="1"/>
  <c r="X505" i="9"/>
  <c r="Y505" i="9" s="1" a="1"/>
  <c r="Y505" i="9" s="1"/>
  <c r="X506" i="9"/>
  <c r="Y506" i="9" s="1" a="1"/>
  <c r="Y506" i="9" s="1"/>
  <c r="X507" i="9"/>
  <c r="Y507" i="9" s="1" a="1"/>
  <c r="Y507" i="9" s="1"/>
  <c r="X508" i="9"/>
  <c r="Y508" i="9" s="1" a="1"/>
  <c r="Y508" i="9" s="1"/>
  <c r="X509" i="9"/>
  <c r="Y509" i="9" s="1" a="1"/>
  <c r="Y509" i="9" s="1"/>
  <c r="X510" i="9"/>
  <c r="Y510" i="9" s="1" a="1"/>
  <c r="Y510" i="9" s="1"/>
  <c r="X511" i="9"/>
  <c r="Y511" i="9" s="1" a="1"/>
  <c r="Y511" i="9" s="1"/>
  <c r="X512" i="9"/>
  <c r="Y512" i="9" s="1" a="1"/>
  <c r="Y512" i="9" s="1"/>
  <c r="X513" i="9"/>
  <c r="Y513" i="9" s="1" a="1"/>
  <c r="Y513" i="9" s="1"/>
  <c r="X514" i="9"/>
  <c r="Y514" i="9" s="1" a="1"/>
  <c r="Y514" i="9" s="1"/>
  <c r="X515" i="9"/>
  <c r="Y515" i="9" s="1" a="1"/>
  <c r="Y515" i="9" s="1"/>
  <c r="X516" i="9"/>
  <c r="Y516" i="9" s="1" a="1"/>
  <c r="Y516" i="9" s="1"/>
  <c r="X517" i="9"/>
  <c r="Y517" i="9" s="1" a="1"/>
  <c r="Y517" i="9" s="1"/>
  <c r="X518" i="9"/>
  <c r="Y518" i="9" s="1" a="1"/>
  <c r="Y518" i="9" s="1"/>
  <c r="X519" i="9"/>
  <c r="Y519" i="9" s="1" a="1"/>
  <c r="Y519" i="9" s="1"/>
  <c r="X520" i="9"/>
  <c r="Y520" i="9" s="1" a="1"/>
  <c r="Y520" i="9" s="1"/>
  <c r="X521" i="9"/>
  <c r="Y521" i="9" s="1" a="1"/>
  <c r="Y521" i="9" s="1"/>
  <c r="X522" i="9"/>
  <c r="Y522" i="9" s="1" a="1"/>
  <c r="Y522" i="9" s="1"/>
  <c r="X523" i="9"/>
  <c r="Y523" i="9" s="1" a="1"/>
  <c r="Y523" i="9" s="1"/>
  <c r="X524" i="9"/>
  <c r="Y524" i="9" s="1" a="1"/>
  <c r="Y524" i="9" s="1"/>
  <c r="X525" i="9"/>
  <c r="Y525" i="9" s="1" a="1"/>
  <c r="Y525" i="9" s="1"/>
  <c r="X526" i="9"/>
  <c r="Y526" i="9" s="1" a="1"/>
  <c r="Y526" i="9" s="1"/>
  <c r="X527" i="9"/>
  <c r="Y527" i="9" s="1" a="1"/>
  <c r="Y527" i="9" s="1"/>
  <c r="X528" i="9"/>
  <c r="Y528" i="9" s="1" a="1"/>
  <c r="Y528" i="9" s="1"/>
  <c r="X529" i="9"/>
  <c r="Y529" i="9" s="1" a="1"/>
  <c r="Y529" i="9" s="1"/>
  <c r="X530" i="9"/>
  <c r="Y530" i="9" s="1" a="1"/>
  <c r="Y530" i="9" s="1"/>
  <c r="X531" i="9"/>
  <c r="Y531" i="9" s="1" a="1"/>
  <c r="Y531" i="9" s="1"/>
  <c r="X532" i="9"/>
  <c r="Y532" i="9" s="1" a="1"/>
  <c r="Y532" i="9" s="1"/>
  <c r="X533" i="9"/>
  <c r="Y533" i="9" s="1" a="1"/>
  <c r="Y533" i="9" s="1"/>
  <c r="X534" i="9"/>
  <c r="Y534" i="9" s="1" a="1"/>
  <c r="Y534" i="9" s="1"/>
  <c r="X535" i="9"/>
  <c r="Y535" i="9" s="1" a="1"/>
  <c r="Y535" i="9" s="1"/>
  <c r="X536" i="9"/>
  <c r="Y536" i="9" s="1" a="1"/>
  <c r="Y536" i="9" s="1"/>
  <c r="X537" i="9"/>
  <c r="Y537" i="9" s="1" a="1"/>
  <c r="Y537" i="9" s="1"/>
  <c r="X538" i="9"/>
  <c r="Y538" i="9" s="1" a="1"/>
  <c r="Y538" i="9" s="1"/>
  <c r="X539" i="9"/>
  <c r="Y539" i="9" s="1" a="1"/>
  <c r="Y539" i="9" s="1"/>
  <c r="X540" i="9"/>
  <c r="Y540" i="9" s="1" a="1"/>
  <c r="Y540" i="9" s="1"/>
  <c r="X541" i="9"/>
  <c r="Y541" i="9" s="1" a="1"/>
  <c r="Y541" i="9" s="1"/>
  <c r="X542" i="9"/>
  <c r="Y542" i="9" s="1" a="1"/>
  <c r="Y542" i="9" s="1"/>
  <c r="X543" i="9"/>
  <c r="Y543" i="9" s="1" a="1"/>
  <c r="Y543" i="9" s="1"/>
  <c r="X544" i="9"/>
  <c r="Y544" i="9" s="1" a="1"/>
  <c r="Y544" i="9" s="1"/>
  <c r="X545" i="9"/>
  <c r="Y545" i="9" s="1" a="1"/>
  <c r="Y545" i="9" s="1"/>
  <c r="X546" i="9"/>
  <c r="Y546" i="9" s="1" a="1"/>
  <c r="Y546" i="9" s="1"/>
  <c r="X547" i="9"/>
  <c r="Y547" i="9" s="1" a="1"/>
  <c r="Y547" i="9" s="1"/>
  <c r="X548" i="9"/>
  <c r="Y548" i="9" s="1" a="1"/>
  <c r="Y548" i="9" s="1"/>
  <c r="X549" i="9"/>
  <c r="Y549" i="9" s="1" a="1"/>
  <c r="Y549" i="9" s="1"/>
  <c r="X550" i="9"/>
  <c r="Y550" i="9" s="1" a="1"/>
  <c r="Y550" i="9" s="1"/>
  <c r="X551" i="9"/>
  <c r="Y551" i="9" s="1" a="1"/>
  <c r="Y551" i="9" s="1"/>
  <c r="X552" i="9"/>
  <c r="Y552" i="9" s="1" a="1"/>
  <c r="Y552" i="9" s="1"/>
  <c r="X553" i="9"/>
  <c r="Y553" i="9" s="1" a="1"/>
  <c r="Y553" i="9" s="1"/>
  <c r="X554" i="9"/>
  <c r="Y554" i="9" s="1" a="1"/>
  <c r="Y554" i="9" s="1"/>
  <c r="X555" i="9"/>
  <c r="Y555" i="9" s="1" a="1"/>
  <c r="Y555" i="9" s="1"/>
  <c r="X556" i="9"/>
  <c r="Y556" i="9" s="1" a="1"/>
  <c r="Y556" i="9" s="1"/>
  <c r="X557" i="9"/>
  <c r="Y557" i="9" s="1" a="1"/>
  <c r="Y557" i="9" s="1"/>
  <c r="X558" i="9"/>
  <c r="Y558" i="9" s="1" a="1"/>
  <c r="Y558" i="9" s="1"/>
  <c r="X559" i="9"/>
  <c r="Y559" i="9" s="1" a="1"/>
  <c r="Y559" i="9" s="1"/>
  <c r="X560" i="9"/>
  <c r="Y560" i="9" s="1" a="1"/>
  <c r="Y560" i="9" s="1"/>
  <c r="X561" i="9"/>
  <c r="Y561" i="9" s="1" a="1"/>
  <c r="Y561" i="9" s="1"/>
  <c r="X562" i="9"/>
  <c r="Y562" i="9" s="1" a="1"/>
  <c r="Y562" i="9" s="1"/>
  <c r="X563" i="9"/>
  <c r="Y563" i="9" s="1" a="1"/>
  <c r="Y563" i="9" s="1"/>
  <c r="X564" i="9"/>
  <c r="Y564" i="9" s="1" a="1"/>
  <c r="Y564" i="9" s="1"/>
  <c r="X565" i="9"/>
  <c r="Y565" i="9" s="1" a="1"/>
  <c r="Y565" i="9" s="1"/>
  <c r="X566" i="9"/>
  <c r="Y566" i="9" s="1" a="1"/>
  <c r="Y566" i="9" s="1"/>
  <c r="X567" i="9"/>
  <c r="Y567" i="9" s="1" a="1"/>
  <c r="Y567" i="9" s="1"/>
  <c r="X568" i="9"/>
  <c r="Y568" i="9" s="1" a="1"/>
  <c r="Y568" i="9" s="1"/>
  <c r="X569" i="9"/>
  <c r="Y569" i="9" s="1" a="1"/>
  <c r="Y569" i="9" s="1"/>
  <c r="X570" i="9"/>
  <c r="Y570" i="9" s="1" a="1"/>
  <c r="Y570" i="9" s="1"/>
  <c r="X571" i="9"/>
  <c r="Y571" i="9" s="1" a="1"/>
  <c r="Y571" i="9" s="1"/>
  <c r="X572" i="9"/>
  <c r="Y572" i="9" s="1" a="1"/>
  <c r="Y572" i="9" s="1"/>
  <c r="X573" i="9"/>
  <c r="Y573" i="9" s="1" a="1"/>
  <c r="Y573" i="9" s="1"/>
  <c r="X574" i="9"/>
  <c r="Y574" i="9" s="1" a="1"/>
  <c r="Y574" i="9" s="1"/>
  <c r="X575" i="9"/>
  <c r="Y575" i="9" s="1" a="1"/>
  <c r="Y575" i="9" s="1"/>
  <c r="X576" i="9"/>
  <c r="Y576" i="9" s="1" a="1"/>
  <c r="Y576" i="9" s="1"/>
  <c r="X577" i="9"/>
  <c r="Y577" i="9" s="1" a="1"/>
  <c r="Y577" i="9" s="1"/>
  <c r="X578" i="9"/>
  <c r="Y578" i="9" s="1" a="1"/>
  <c r="Y578" i="9" s="1"/>
  <c r="X579" i="9"/>
  <c r="Y579" i="9" s="1" a="1"/>
  <c r="Y579" i="9" s="1"/>
  <c r="X580" i="9"/>
  <c r="Y580" i="9" s="1" a="1"/>
  <c r="Y580" i="9" s="1"/>
  <c r="X581" i="9"/>
  <c r="Y581" i="9" s="1" a="1"/>
  <c r="Y581" i="9" s="1"/>
  <c r="X582" i="9"/>
  <c r="Y582" i="9" s="1" a="1"/>
  <c r="Y582" i="9" s="1"/>
  <c r="X583" i="9"/>
  <c r="Y583" i="9" s="1" a="1"/>
  <c r="Y583" i="9" s="1"/>
  <c r="X584" i="9"/>
  <c r="Y584" i="9" s="1" a="1"/>
  <c r="Y584" i="9" s="1"/>
  <c r="X585" i="9"/>
  <c r="Y585" i="9" s="1" a="1"/>
  <c r="Y585" i="9" s="1"/>
  <c r="X586" i="9"/>
  <c r="Y586" i="9" s="1" a="1"/>
  <c r="Y586" i="9" s="1"/>
  <c r="X587" i="9"/>
  <c r="Y587" i="9" s="1" a="1"/>
  <c r="Y587" i="9" s="1"/>
  <c r="X588" i="9"/>
  <c r="Y588" i="9" s="1" a="1"/>
  <c r="Y588" i="9" s="1"/>
  <c r="X589" i="9"/>
  <c r="Y589" i="9" s="1" a="1"/>
  <c r="Y589" i="9" s="1"/>
  <c r="X590" i="9"/>
  <c r="Y590" i="9" s="1" a="1"/>
  <c r="Y590" i="9" s="1"/>
  <c r="X591" i="9"/>
  <c r="Y591" i="9" s="1" a="1"/>
  <c r="Y591" i="9" s="1"/>
  <c r="X592" i="9"/>
  <c r="Y592" i="9" s="1" a="1"/>
  <c r="Y592" i="9" s="1"/>
  <c r="X593" i="9"/>
  <c r="Y593" i="9" s="1" a="1"/>
  <c r="Y593" i="9" s="1"/>
  <c r="X594" i="9"/>
  <c r="Y594" i="9" s="1" a="1"/>
  <c r="Y594" i="9" s="1"/>
  <c r="X595" i="9"/>
  <c r="Y595" i="9" s="1" a="1"/>
  <c r="Y595" i="9" s="1"/>
  <c r="X596" i="9"/>
  <c r="Y596" i="9" s="1" a="1"/>
  <c r="Y596" i="9" s="1"/>
  <c r="X597" i="9"/>
  <c r="Y597" i="9" s="1" a="1"/>
  <c r="Y597" i="9" s="1"/>
  <c r="X598" i="9"/>
  <c r="Y598" i="9" s="1" a="1"/>
  <c r="Y598" i="9" s="1"/>
  <c r="X599" i="9"/>
  <c r="Y599" i="9" s="1" a="1"/>
  <c r="Y599" i="9" s="1"/>
  <c r="X600" i="9"/>
  <c r="Y600" i="9" s="1" a="1"/>
  <c r="Y600" i="9" s="1"/>
  <c r="X601" i="9"/>
  <c r="Y601" i="9" s="1" a="1"/>
  <c r="Y601" i="9" s="1"/>
  <c r="X602" i="9"/>
  <c r="Y602" i="9" s="1" a="1"/>
  <c r="Y602" i="9" s="1"/>
  <c r="X603" i="9"/>
  <c r="Y603" i="9" s="1" a="1"/>
  <c r="Y603" i="9" s="1"/>
  <c r="X604" i="9"/>
  <c r="Y604" i="9" s="1" a="1"/>
  <c r="Y604" i="9" s="1"/>
  <c r="X605" i="9"/>
  <c r="Y605" i="9" s="1" a="1"/>
  <c r="Y605" i="9" s="1"/>
  <c r="X606" i="9"/>
  <c r="Y606" i="9" s="1" a="1"/>
  <c r="Y606" i="9" s="1"/>
  <c r="X607" i="9"/>
  <c r="Y607" i="9" s="1" a="1"/>
  <c r="Y607" i="9" s="1"/>
  <c r="X608" i="9"/>
  <c r="Y608" i="9" s="1" a="1"/>
  <c r="Y608" i="9" s="1"/>
  <c r="X609" i="9"/>
  <c r="Y609" i="9" s="1" a="1"/>
  <c r="Y609" i="9" s="1"/>
  <c r="X610" i="9"/>
  <c r="Y610" i="9" s="1" a="1"/>
  <c r="Y610" i="9" s="1"/>
  <c r="X611" i="9"/>
  <c r="Y611" i="9" s="1" a="1"/>
  <c r="Y611" i="9" s="1"/>
  <c r="X612" i="9"/>
  <c r="Y612" i="9" s="1" a="1"/>
  <c r="Y612" i="9" s="1"/>
  <c r="X613" i="9"/>
  <c r="Y613" i="9" s="1" a="1"/>
  <c r="Y613" i="9" s="1"/>
  <c r="X614" i="9"/>
  <c r="Y614" i="9" s="1" a="1"/>
  <c r="Y614" i="9" s="1"/>
  <c r="X615" i="9"/>
  <c r="Y615" i="9" s="1" a="1"/>
  <c r="Y615" i="9" s="1"/>
  <c r="X616" i="9"/>
  <c r="Y616" i="9" s="1" a="1"/>
  <c r="Y616" i="9" s="1"/>
  <c r="X617" i="9"/>
  <c r="Y617" i="9" s="1" a="1"/>
  <c r="Y617" i="9" s="1"/>
  <c r="X618" i="9"/>
  <c r="Y618" i="9" s="1" a="1"/>
  <c r="Y618" i="9" s="1"/>
  <c r="X619" i="9"/>
  <c r="Y619" i="9" s="1" a="1"/>
  <c r="Y619" i="9" s="1"/>
  <c r="X620" i="9"/>
  <c r="Y620" i="9" s="1" a="1"/>
  <c r="Y620" i="9" s="1"/>
  <c r="X621" i="9"/>
  <c r="Y621" i="9" s="1" a="1"/>
  <c r="Y621" i="9" s="1"/>
  <c r="X622" i="9"/>
  <c r="Y622" i="9" s="1" a="1"/>
  <c r="Y622" i="9" s="1"/>
  <c r="X623" i="9"/>
  <c r="Y623" i="9" s="1" a="1"/>
  <c r="Y623" i="9" s="1"/>
  <c r="X624" i="9"/>
  <c r="Y624" i="9" s="1" a="1"/>
  <c r="Y624" i="9" s="1"/>
  <c r="X625" i="9"/>
  <c r="Y625" i="9" s="1" a="1"/>
  <c r="Y625" i="9" s="1"/>
  <c r="X626" i="9"/>
  <c r="Y626" i="9" s="1" a="1"/>
  <c r="Y626" i="9" s="1"/>
  <c r="X627" i="9"/>
  <c r="Y627" i="9" s="1" a="1"/>
  <c r="Y627" i="9" s="1"/>
  <c r="X628" i="9"/>
  <c r="Y628" i="9" s="1" a="1"/>
  <c r="Y628" i="9" s="1"/>
  <c r="X629" i="9"/>
  <c r="Y629" i="9" s="1" a="1"/>
  <c r="Y629" i="9" s="1"/>
  <c r="X630" i="9"/>
  <c r="Y630" i="9" s="1" a="1"/>
  <c r="Y630" i="9" s="1"/>
  <c r="X631" i="9"/>
  <c r="Y631" i="9" s="1" a="1"/>
  <c r="Y631" i="9" s="1"/>
  <c r="X632" i="9"/>
  <c r="Y632" i="9" s="1" a="1"/>
  <c r="Y632" i="9" s="1"/>
  <c r="X633" i="9"/>
  <c r="Y633" i="9" s="1" a="1"/>
  <c r="Y633" i="9" s="1"/>
  <c r="X634" i="9"/>
  <c r="Y634" i="9" s="1" a="1"/>
  <c r="Y634" i="9" s="1"/>
  <c r="X635" i="9"/>
  <c r="Y635" i="9" s="1" a="1"/>
  <c r="Y635" i="9" s="1"/>
  <c r="X636" i="9"/>
  <c r="Y636" i="9" s="1" a="1"/>
  <c r="Y636" i="9" s="1"/>
  <c r="X637" i="9"/>
  <c r="Y637" i="9" s="1" a="1"/>
  <c r="Y637" i="9" s="1"/>
  <c r="X638" i="9"/>
  <c r="Y638" i="9" s="1" a="1"/>
  <c r="Y638" i="9" s="1"/>
  <c r="X639" i="9"/>
  <c r="Y639" i="9" s="1" a="1"/>
  <c r="Y639" i="9" s="1"/>
  <c r="X640" i="9"/>
  <c r="Y640" i="9" s="1" a="1"/>
  <c r="Y640" i="9" s="1"/>
  <c r="X641" i="9"/>
  <c r="Y641" i="9" s="1" a="1"/>
  <c r="Y641" i="9" s="1"/>
  <c r="X642" i="9"/>
  <c r="Y642" i="9" s="1" a="1"/>
  <c r="Y642" i="9" s="1"/>
  <c r="X643" i="9"/>
  <c r="Y643" i="9" s="1" a="1"/>
  <c r="Y643" i="9" s="1"/>
  <c r="X644" i="9"/>
  <c r="Y644" i="9" s="1" a="1"/>
  <c r="Y644" i="9" s="1"/>
  <c r="X645" i="9"/>
  <c r="Y645" i="9" s="1" a="1"/>
  <c r="Y645" i="9" s="1"/>
  <c r="X646" i="9"/>
  <c r="Y646" i="9" s="1" a="1"/>
  <c r="Y646" i="9" s="1"/>
  <c r="X647" i="9"/>
  <c r="Y647" i="9" s="1" a="1"/>
  <c r="Y647" i="9" s="1"/>
  <c r="X648" i="9"/>
  <c r="Y648" i="9" s="1" a="1"/>
  <c r="Y648" i="9" s="1"/>
  <c r="X649" i="9"/>
  <c r="Y649" i="9" s="1" a="1"/>
  <c r="Y649" i="9" s="1"/>
  <c r="X650" i="9"/>
  <c r="Y650" i="9" s="1" a="1"/>
  <c r="Y650" i="9" s="1"/>
  <c r="X651" i="9"/>
  <c r="Y651" i="9" s="1" a="1"/>
  <c r="Y651" i="9" s="1"/>
  <c r="X652" i="9"/>
  <c r="Y652" i="9" s="1" a="1"/>
  <c r="Y652" i="9" s="1"/>
  <c r="X653" i="9"/>
  <c r="Y653" i="9" s="1" a="1"/>
  <c r="Y653" i="9" s="1"/>
  <c r="X654" i="9"/>
  <c r="Y654" i="9" s="1" a="1"/>
  <c r="Y654" i="9" s="1"/>
  <c r="X655" i="9"/>
  <c r="Y655" i="9" s="1" a="1"/>
  <c r="Y655" i="9" s="1"/>
  <c r="X656" i="9"/>
  <c r="Y656" i="9" s="1" a="1"/>
  <c r="Y656" i="9" s="1"/>
  <c r="X657" i="9"/>
  <c r="Y657" i="9" s="1" a="1"/>
  <c r="Y657" i="9" s="1"/>
  <c r="X658" i="9"/>
  <c r="Y658" i="9" s="1" a="1"/>
  <c r="Y658" i="9" s="1"/>
  <c r="X659" i="9"/>
  <c r="Y659" i="9" s="1" a="1"/>
  <c r="Y659" i="9" s="1"/>
  <c r="X660" i="9"/>
  <c r="Y660" i="9" s="1" a="1"/>
  <c r="Y660" i="9" s="1"/>
  <c r="X661" i="9"/>
  <c r="Y661" i="9" s="1" a="1"/>
  <c r="Y661" i="9" s="1"/>
  <c r="X662" i="9"/>
  <c r="Y662" i="9" s="1" a="1"/>
  <c r="Y662" i="9" s="1"/>
  <c r="X663" i="9"/>
  <c r="Y663" i="9" s="1" a="1"/>
  <c r="Y663" i="9" s="1"/>
  <c r="X664" i="9"/>
  <c r="Y664" i="9" s="1" a="1"/>
  <c r="Y664" i="9" s="1"/>
  <c r="X665" i="9"/>
  <c r="Y665" i="9" s="1" a="1"/>
  <c r="Y665" i="9" s="1"/>
  <c r="X666" i="9"/>
  <c r="Y666" i="9" s="1" a="1"/>
  <c r="Y666" i="9" s="1"/>
  <c r="X667" i="9"/>
  <c r="Y667" i="9" s="1" a="1"/>
  <c r="Y667" i="9" s="1"/>
  <c r="X668" i="9"/>
  <c r="Y668" i="9" s="1" a="1"/>
  <c r="Y668" i="9" s="1"/>
  <c r="X669" i="9"/>
  <c r="Y669" i="9" s="1" a="1"/>
  <c r="Y669" i="9" s="1"/>
  <c r="X670" i="9"/>
  <c r="Y670" i="9" s="1" a="1"/>
  <c r="Y670" i="9" s="1"/>
  <c r="X671" i="9"/>
  <c r="Y671" i="9" s="1" a="1"/>
  <c r="Y671" i="9" s="1"/>
  <c r="X672" i="9"/>
  <c r="Y672" i="9" s="1" a="1"/>
  <c r="Y672" i="9" s="1"/>
  <c r="X673" i="9"/>
  <c r="Y673" i="9" s="1" a="1"/>
  <c r="Y673" i="9" s="1"/>
  <c r="X674" i="9"/>
  <c r="Y674" i="9" s="1" a="1"/>
  <c r="Y674" i="9" s="1"/>
  <c r="X675" i="9"/>
  <c r="Y675" i="9" s="1" a="1"/>
  <c r="Y675" i="9" s="1"/>
  <c r="X676" i="9"/>
  <c r="Y676" i="9" s="1" a="1"/>
  <c r="Y676" i="9" s="1"/>
  <c r="X677" i="9"/>
  <c r="Y677" i="9" s="1" a="1"/>
  <c r="Y677" i="9" s="1"/>
  <c r="X678" i="9"/>
  <c r="Y678" i="9" s="1" a="1"/>
  <c r="Y678" i="9" s="1"/>
  <c r="X679" i="9"/>
  <c r="Y679" i="9" s="1" a="1"/>
  <c r="Y679" i="9" s="1"/>
  <c r="X680" i="9"/>
  <c r="Y680" i="9" s="1" a="1"/>
  <c r="Y680" i="9" s="1"/>
  <c r="X681" i="9"/>
  <c r="Y681" i="9" s="1" a="1"/>
  <c r="Y681" i="9" s="1"/>
  <c r="X682" i="9"/>
  <c r="Y682" i="9" s="1" a="1"/>
  <c r="Y682" i="9" s="1"/>
  <c r="X683" i="9"/>
  <c r="Y683" i="9" s="1" a="1"/>
  <c r="Y683" i="9" s="1"/>
  <c r="X684" i="9"/>
  <c r="Y684" i="9" s="1" a="1"/>
  <c r="Y684" i="9" s="1"/>
  <c r="X685" i="9"/>
  <c r="Y685" i="9" s="1" a="1"/>
  <c r="Y685" i="9" s="1"/>
  <c r="X686" i="9"/>
  <c r="Y686" i="9" s="1" a="1"/>
  <c r="Y686" i="9" s="1"/>
  <c r="X687" i="9"/>
  <c r="Y687" i="9" s="1" a="1"/>
  <c r="Y687" i="9" s="1"/>
  <c r="X688" i="9"/>
  <c r="Y688" i="9" s="1" a="1"/>
  <c r="Y688" i="9" s="1"/>
  <c r="X689" i="9"/>
  <c r="Y689" i="9" s="1" a="1"/>
  <c r="Y689" i="9" s="1"/>
  <c r="X690" i="9"/>
  <c r="Y690" i="9" s="1" a="1"/>
  <c r="Y690" i="9" s="1"/>
  <c r="X691" i="9"/>
  <c r="Y691" i="9" s="1" a="1"/>
  <c r="Y691" i="9" s="1"/>
  <c r="X692" i="9"/>
  <c r="Y692" i="9" s="1" a="1"/>
  <c r="Y692" i="9" s="1"/>
  <c r="X693" i="9"/>
  <c r="Y693" i="9" s="1" a="1"/>
  <c r="Y693" i="9" s="1"/>
  <c r="X694" i="9"/>
  <c r="Y694" i="9" s="1" a="1"/>
  <c r="Y694" i="9" s="1"/>
  <c r="X695" i="9"/>
  <c r="Y695" i="9" s="1" a="1"/>
  <c r="Y695" i="9" s="1"/>
  <c r="X696" i="9"/>
  <c r="Y696" i="9" s="1" a="1"/>
  <c r="Y696" i="9" s="1"/>
  <c r="X697" i="9"/>
  <c r="Y697" i="9" s="1" a="1"/>
  <c r="Y697" i="9" s="1"/>
  <c r="X698" i="9"/>
  <c r="Y698" i="9" s="1" a="1"/>
  <c r="Y698" i="9" s="1"/>
  <c r="X699" i="9"/>
  <c r="Y699" i="9" s="1" a="1"/>
  <c r="Y699" i="9" s="1"/>
  <c r="X700" i="9"/>
  <c r="Y700" i="9" s="1" a="1"/>
  <c r="Y700" i="9" s="1"/>
  <c r="X701" i="9"/>
  <c r="Y701" i="9" s="1" a="1"/>
  <c r="Y701" i="9" s="1"/>
  <c r="X702" i="9"/>
  <c r="Y702" i="9" s="1" a="1"/>
  <c r="Y702" i="9" s="1"/>
  <c r="X703" i="9"/>
  <c r="Y703" i="9" s="1" a="1"/>
  <c r="Y703" i="9" s="1"/>
  <c r="X704" i="9"/>
  <c r="Y704" i="9" s="1" a="1"/>
  <c r="Y704" i="9" s="1"/>
  <c r="X705" i="9"/>
  <c r="Y705" i="9" s="1" a="1"/>
  <c r="Y705" i="9" s="1"/>
  <c r="X706" i="9"/>
  <c r="Y706" i="9" s="1" a="1"/>
  <c r="Y706" i="9" s="1"/>
  <c r="X707" i="9"/>
  <c r="Y707" i="9" s="1" a="1"/>
  <c r="Y707" i="9" s="1"/>
  <c r="X708" i="9"/>
  <c r="Y708" i="9" s="1" a="1"/>
  <c r="Y708" i="9" s="1"/>
  <c r="X709" i="9"/>
  <c r="Y709" i="9" s="1" a="1"/>
  <c r="Y709" i="9" s="1"/>
  <c r="X710" i="9"/>
  <c r="Y710" i="9" s="1" a="1"/>
  <c r="Y710" i="9" s="1"/>
  <c r="X711" i="9"/>
  <c r="Y711" i="9" s="1" a="1"/>
  <c r="Y711" i="9" s="1"/>
  <c r="X712" i="9"/>
  <c r="Y712" i="9" s="1" a="1"/>
  <c r="Y712" i="9" s="1"/>
  <c r="X713" i="9"/>
  <c r="Y713" i="9" s="1" a="1"/>
  <c r="Y713" i="9" s="1"/>
  <c r="X714" i="9"/>
  <c r="Y714" i="9" s="1" a="1"/>
  <c r="Y714" i="9" s="1"/>
  <c r="X715" i="9"/>
  <c r="Y715" i="9" s="1" a="1"/>
  <c r="Y715" i="9" s="1"/>
  <c r="X716" i="9"/>
  <c r="Y716" i="9" s="1" a="1"/>
  <c r="Y716" i="9" s="1"/>
  <c r="X717" i="9"/>
  <c r="Y717" i="9" s="1" a="1"/>
  <c r="Y717" i="9" s="1"/>
  <c r="X718" i="9"/>
  <c r="Y718" i="9" s="1" a="1"/>
  <c r="Y718" i="9" s="1"/>
  <c r="X719" i="9"/>
  <c r="Y719" i="9" s="1" a="1"/>
  <c r="Y719" i="9" s="1"/>
  <c r="X720" i="9"/>
  <c r="Y720" i="9" s="1" a="1"/>
  <c r="Y720" i="9" s="1"/>
  <c r="X721" i="9"/>
  <c r="Y721" i="9" s="1" a="1"/>
  <c r="Y721" i="9" s="1"/>
  <c r="X722" i="9"/>
  <c r="Y722" i="9" s="1" a="1"/>
  <c r="Y722" i="9" s="1"/>
  <c r="X723" i="9"/>
  <c r="Y723" i="9" s="1" a="1"/>
  <c r="Y723" i="9" s="1"/>
  <c r="X724" i="9"/>
  <c r="Y724" i="9" s="1" a="1"/>
  <c r="Y724" i="9" s="1"/>
  <c r="X725" i="9"/>
  <c r="Y725" i="9" s="1" a="1"/>
  <c r="Y725" i="9" s="1"/>
  <c r="X726" i="9"/>
  <c r="Y726" i="9" s="1" a="1"/>
  <c r="Y726" i="9" s="1"/>
  <c r="X727" i="9"/>
  <c r="Y727" i="9" s="1" a="1"/>
  <c r="Y727" i="9" s="1"/>
  <c r="X728" i="9"/>
  <c r="Y728" i="9" s="1" a="1"/>
  <c r="Y728" i="9" s="1"/>
  <c r="X729" i="9"/>
  <c r="Y729" i="9" s="1" a="1"/>
  <c r="Y729" i="9" s="1"/>
  <c r="X730" i="9"/>
  <c r="Y730" i="9" s="1" a="1"/>
  <c r="Y730" i="9" s="1"/>
  <c r="X731" i="9"/>
  <c r="Y731" i="9" s="1" a="1"/>
  <c r="Y731" i="9" s="1"/>
  <c r="X732" i="9"/>
  <c r="Y732" i="9" s="1" a="1"/>
  <c r="Y732" i="9" s="1"/>
  <c r="X733" i="9"/>
  <c r="Y733" i="9" s="1" a="1"/>
  <c r="Y733" i="9" s="1"/>
  <c r="X734" i="9"/>
  <c r="Y734" i="9" s="1" a="1"/>
  <c r="Y734" i="9" s="1"/>
  <c r="X735" i="9"/>
  <c r="Y735" i="9" s="1" a="1"/>
  <c r="Y735" i="9" s="1"/>
  <c r="X736" i="9"/>
  <c r="Y736" i="9" s="1" a="1"/>
  <c r="Y736" i="9" s="1"/>
  <c r="X737" i="9"/>
  <c r="Y737" i="9" s="1" a="1"/>
  <c r="Y737" i="9" s="1"/>
  <c r="X738" i="9"/>
  <c r="Y738" i="9" s="1" a="1"/>
  <c r="Y738" i="9" s="1"/>
  <c r="X739" i="9"/>
  <c r="Y739" i="9" s="1" a="1"/>
  <c r="Y739" i="9" s="1"/>
  <c r="X740" i="9"/>
  <c r="Y740" i="9" s="1" a="1"/>
  <c r="Y740" i="9" s="1"/>
  <c r="X741" i="9"/>
  <c r="Y741" i="9" s="1" a="1"/>
  <c r="Y741" i="9" s="1"/>
  <c r="X742" i="9"/>
  <c r="Y742" i="9" s="1" a="1"/>
  <c r="Y742" i="9" s="1"/>
  <c r="X743" i="9"/>
  <c r="Y743" i="9" s="1" a="1"/>
  <c r="Y743" i="9" s="1"/>
  <c r="X744" i="9"/>
  <c r="Y744" i="9" s="1" a="1"/>
  <c r="Y744" i="9" s="1"/>
  <c r="X745" i="9"/>
  <c r="Y745" i="9" s="1" a="1"/>
  <c r="Y745" i="9" s="1"/>
  <c r="X746" i="9"/>
  <c r="Y746" i="9" s="1" a="1"/>
  <c r="Y746" i="9" s="1"/>
  <c r="X747" i="9"/>
  <c r="Y747" i="9" s="1" a="1"/>
  <c r="Y747" i="9" s="1"/>
  <c r="X748" i="9"/>
  <c r="Y748" i="9" s="1" a="1"/>
  <c r="Y748" i="9" s="1"/>
  <c r="X749" i="9"/>
  <c r="Y749" i="9" s="1" a="1"/>
  <c r="Y749" i="9" s="1"/>
  <c r="X750" i="9"/>
  <c r="Y750" i="9" s="1" a="1"/>
  <c r="Y750" i="9" s="1"/>
  <c r="X751" i="9"/>
  <c r="Y751" i="9" s="1" a="1"/>
  <c r="Y751" i="9" s="1"/>
  <c r="X752" i="9"/>
  <c r="Y752" i="9" s="1" a="1"/>
  <c r="Y752" i="9" s="1"/>
  <c r="X753" i="9"/>
  <c r="Y753" i="9" s="1" a="1"/>
  <c r="Y753" i="9" s="1"/>
  <c r="X754" i="9"/>
  <c r="Y754" i="9" s="1" a="1"/>
  <c r="Y754" i="9" s="1"/>
  <c r="X755" i="9"/>
  <c r="Y755" i="9" s="1" a="1"/>
  <c r="Y755" i="9" s="1"/>
  <c r="X756" i="9"/>
  <c r="Y756" i="9" s="1" a="1"/>
  <c r="Y756" i="9" s="1"/>
  <c r="X757" i="9"/>
  <c r="Y757" i="9" s="1" a="1"/>
  <c r="Y757" i="9" s="1"/>
  <c r="X758" i="9"/>
  <c r="Y758" i="9" s="1" a="1"/>
  <c r="Y758" i="9" s="1"/>
  <c r="X759" i="9"/>
  <c r="Y759" i="9" s="1" a="1"/>
  <c r="Y759" i="9" s="1"/>
  <c r="X760" i="9"/>
  <c r="Y760" i="9" s="1" a="1"/>
  <c r="Y760" i="9" s="1"/>
  <c r="X761" i="9"/>
  <c r="Y761" i="9" s="1" a="1"/>
  <c r="Y761" i="9" s="1"/>
  <c r="X762" i="9"/>
  <c r="Y762" i="9" s="1" a="1"/>
  <c r="Y762" i="9" s="1"/>
  <c r="X763" i="9"/>
  <c r="Y763" i="9" s="1" a="1"/>
  <c r="Y763" i="9" s="1"/>
  <c r="X764" i="9"/>
  <c r="Y764" i="9" s="1" a="1"/>
  <c r="Y764" i="9" s="1"/>
  <c r="X765" i="9"/>
  <c r="Y765" i="9" s="1" a="1"/>
  <c r="Y765" i="9" s="1"/>
  <c r="X766" i="9"/>
  <c r="Y766" i="9" s="1" a="1"/>
  <c r="Y766" i="9" s="1"/>
  <c r="X767" i="9"/>
  <c r="Y767" i="9" s="1" a="1"/>
  <c r="Y767" i="9" s="1"/>
  <c r="X768" i="9"/>
  <c r="Y768" i="9" s="1" a="1"/>
  <c r="Y768" i="9" s="1"/>
  <c r="X769" i="9"/>
  <c r="Y769" i="9" s="1" a="1"/>
  <c r="Y769" i="9" s="1"/>
  <c r="X770" i="9"/>
  <c r="Y770" i="9" s="1" a="1"/>
  <c r="Y770" i="9" s="1"/>
  <c r="X771" i="9"/>
  <c r="Y771" i="9" s="1" a="1"/>
  <c r="Y771" i="9" s="1"/>
  <c r="X772" i="9"/>
  <c r="Y772" i="9" s="1" a="1"/>
  <c r="Y772" i="9" s="1"/>
  <c r="X773" i="9"/>
  <c r="Y773" i="9" s="1" a="1"/>
  <c r="Y773" i="9" s="1"/>
  <c r="X774" i="9"/>
  <c r="Y774" i="9" s="1" a="1"/>
  <c r="Y774" i="9" s="1"/>
  <c r="X775" i="9"/>
  <c r="Y775" i="9" s="1" a="1"/>
  <c r="Y775" i="9" s="1"/>
  <c r="X776" i="9"/>
  <c r="Y776" i="9" s="1" a="1"/>
  <c r="Y776" i="9" s="1"/>
  <c r="X777" i="9"/>
  <c r="Y777" i="9" s="1" a="1"/>
  <c r="Y777" i="9" s="1"/>
  <c r="X778" i="9"/>
  <c r="Y778" i="9" s="1" a="1"/>
  <c r="Y778" i="9" s="1"/>
  <c r="X779" i="9"/>
  <c r="Y779" i="9" s="1" a="1"/>
  <c r="Y779" i="9" s="1"/>
  <c r="X780" i="9"/>
  <c r="Y780" i="9" s="1" a="1"/>
  <c r="Y780" i="9" s="1"/>
  <c r="X781" i="9"/>
  <c r="Y781" i="9" s="1" a="1"/>
  <c r="Y781" i="9" s="1"/>
  <c r="X782" i="9"/>
  <c r="Y782" i="9" s="1" a="1"/>
  <c r="Y782" i="9" s="1"/>
  <c r="X783" i="9"/>
  <c r="Y783" i="9" s="1" a="1"/>
  <c r="Y783" i="9" s="1"/>
  <c r="X784" i="9"/>
  <c r="Y784" i="9" s="1" a="1"/>
  <c r="Y784" i="9" s="1"/>
  <c r="X785" i="9"/>
  <c r="Y785" i="9" s="1" a="1"/>
  <c r="Y785" i="9" s="1"/>
  <c r="X786" i="9"/>
  <c r="Y786" i="9" s="1" a="1"/>
  <c r="Y786" i="9" s="1"/>
  <c r="X787" i="9"/>
  <c r="Y787" i="9" s="1" a="1"/>
  <c r="Y787" i="9" s="1"/>
  <c r="X788" i="9"/>
  <c r="Y788" i="9" s="1" a="1"/>
  <c r="Y788" i="9" s="1"/>
  <c r="X789" i="9"/>
  <c r="Y789" i="9" s="1" a="1"/>
  <c r="Y789" i="9" s="1"/>
  <c r="X790" i="9"/>
  <c r="Y790" i="9" s="1" a="1"/>
  <c r="Y790" i="9" s="1"/>
  <c r="X791" i="9"/>
  <c r="Y791" i="9" s="1" a="1"/>
  <c r="Y791" i="9" s="1"/>
  <c r="X792" i="9"/>
  <c r="Y792" i="9" s="1" a="1"/>
  <c r="Y792" i="9" s="1"/>
  <c r="X793" i="9"/>
  <c r="Y793" i="9" s="1" a="1"/>
  <c r="Y793" i="9" s="1"/>
  <c r="X794" i="9"/>
  <c r="Y794" i="9" s="1" a="1"/>
  <c r="Y794" i="9" s="1"/>
  <c r="X795" i="9"/>
  <c r="Y795" i="9" s="1" a="1"/>
  <c r="Y795" i="9" s="1"/>
  <c r="X796" i="9"/>
  <c r="Y796" i="9" s="1" a="1"/>
  <c r="Y796" i="9" s="1"/>
  <c r="X797" i="9"/>
  <c r="Y797" i="9" s="1" a="1"/>
  <c r="Y797" i="9" s="1"/>
  <c r="X798" i="9"/>
  <c r="Y798" i="9" s="1" a="1"/>
  <c r="Y798" i="9" s="1"/>
  <c r="X799" i="9"/>
  <c r="Y799" i="9" s="1" a="1"/>
  <c r="Y799" i="9" s="1"/>
  <c r="X800" i="9"/>
  <c r="Y800" i="9" s="1" a="1"/>
  <c r="Y800" i="9" s="1"/>
  <c r="X801" i="9"/>
  <c r="Y801" i="9" s="1" a="1"/>
  <c r="Y801" i="9" s="1"/>
  <c r="X802" i="9"/>
  <c r="Y802" i="9" s="1" a="1"/>
  <c r="Y802" i="9" s="1"/>
  <c r="X803" i="9"/>
  <c r="Y803" i="9" s="1" a="1"/>
  <c r="Y803" i="9" s="1"/>
  <c r="X804" i="9"/>
  <c r="Y804" i="9" s="1" a="1"/>
  <c r="Y804" i="9" s="1"/>
  <c r="X805" i="9"/>
  <c r="Y805" i="9" s="1" a="1"/>
  <c r="Y805" i="9" s="1"/>
  <c r="X806" i="9"/>
  <c r="Y806" i="9" s="1" a="1"/>
  <c r="Y806" i="9" s="1"/>
  <c r="X807" i="9"/>
  <c r="Y807" i="9" s="1" a="1"/>
  <c r="Y807" i="9" s="1"/>
  <c r="X808" i="9"/>
  <c r="Y808" i="9" s="1" a="1"/>
  <c r="Y808" i="9" s="1"/>
  <c r="X809" i="9"/>
  <c r="Y809" i="9" s="1" a="1"/>
  <c r="Y809" i="9" s="1"/>
  <c r="X810" i="9"/>
  <c r="Y810" i="9" s="1" a="1"/>
  <c r="Y810" i="9" s="1"/>
  <c r="X811" i="9"/>
  <c r="Y811" i="9" s="1" a="1"/>
  <c r="Y811" i="9" s="1"/>
  <c r="X812" i="9"/>
  <c r="Y812" i="9" s="1" a="1"/>
  <c r="Y812" i="9" s="1"/>
  <c r="X813" i="9"/>
  <c r="Y813" i="9" s="1" a="1"/>
  <c r="Y813" i="9" s="1"/>
  <c r="X814" i="9"/>
  <c r="Y814" i="9" s="1" a="1"/>
  <c r="Y814" i="9" s="1"/>
  <c r="X815" i="9"/>
  <c r="Y815" i="9" s="1" a="1"/>
  <c r="Y815" i="9" s="1"/>
  <c r="X816" i="9"/>
  <c r="Y816" i="9" s="1" a="1"/>
  <c r="Y816" i="9" s="1"/>
  <c r="X817" i="9"/>
  <c r="Y817" i="9" s="1" a="1"/>
  <c r="Y817" i="9" s="1"/>
  <c r="X818" i="9"/>
  <c r="Y818" i="9" s="1" a="1"/>
  <c r="Y818" i="9" s="1"/>
  <c r="X819" i="9"/>
  <c r="Y819" i="9" s="1" a="1"/>
  <c r="Y819" i="9" s="1"/>
  <c r="X820" i="9"/>
  <c r="Y820" i="9" s="1" a="1"/>
  <c r="Y820" i="9" s="1"/>
  <c r="X821" i="9"/>
  <c r="Y821" i="9" s="1" a="1"/>
  <c r="Y821" i="9" s="1"/>
  <c r="X822" i="9"/>
  <c r="Y822" i="9" s="1" a="1"/>
  <c r="Y822" i="9" s="1"/>
  <c r="X823" i="9"/>
  <c r="Y823" i="9" s="1" a="1"/>
  <c r="Y823" i="9" s="1"/>
  <c r="X824" i="9"/>
  <c r="Y824" i="9" s="1" a="1"/>
  <c r="Y824" i="9" s="1"/>
  <c r="X825" i="9"/>
  <c r="Y825" i="9" s="1" a="1"/>
  <c r="Y825" i="9" s="1"/>
  <c r="X826" i="9"/>
  <c r="Y826" i="9" s="1" a="1"/>
  <c r="Y826" i="9" s="1"/>
  <c r="X827" i="9"/>
  <c r="Y827" i="9" s="1" a="1"/>
  <c r="Y827" i="9" s="1"/>
  <c r="X828" i="9"/>
  <c r="Y828" i="9" s="1" a="1"/>
  <c r="Y828" i="9" s="1"/>
  <c r="X829" i="9"/>
  <c r="Y829" i="9" s="1" a="1"/>
  <c r="Y829" i="9" s="1"/>
  <c r="X830" i="9"/>
  <c r="Y830" i="9" s="1" a="1"/>
  <c r="Y830" i="9" s="1"/>
  <c r="X831" i="9"/>
  <c r="Y831" i="9" s="1" a="1"/>
  <c r="Y831" i="9" s="1"/>
  <c r="X832" i="9"/>
  <c r="Y832" i="9" s="1" a="1"/>
  <c r="Y832" i="9" s="1"/>
  <c r="X833" i="9"/>
  <c r="Y833" i="9" s="1" a="1"/>
  <c r="Y833" i="9" s="1"/>
  <c r="X834" i="9"/>
  <c r="Y834" i="9" s="1" a="1"/>
  <c r="Y834" i="9" s="1"/>
  <c r="X835" i="9"/>
  <c r="Y835" i="9" s="1" a="1"/>
  <c r="Y835" i="9" s="1"/>
  <c r="X836" i="9"/>
  <c r="Y836" i="9" s="1" a="1"/>
  <c r="Y836" i="9" s="1"/>
  <c r="X837" i="9"/>
  <c r="Y837" i="9" s="1" a="1"/>
  <c r="Y837" i="9" s="1"/>
  <c r="X838" i="9"/>
  <c r="Y838" i="9" s="1" a="1"/>
  <c r="Y838" i="9" s="1"/>
  <c r="X839" i="9"/>
  <c r="Y839" i="9" s="1" a="1"/>
  <c r="Y839" i="9" s="1"/>
  <c r="X840" i="9"/>
  <c r="Y840" i="9" s="1" a="1"/>
  <c r="Y840" i="9" s="1"/>
  <c r="X841" i="9"/>
  <c r="Y841" i="9" s="1" a="1"/>
  <c r="Y841" i="9" s="1"/>
  <c r="X842" i="9"/>
  <c r="Y842" i="9" s="1" a="1"/>
  <c r="Y842" i="9" s="1"/>
  <c r="X843" i="9"/>
  <c r="Y843" i="9" s="1" a="1"/>
  <c r="Y843" i="9" s="1"/>
  <c r="X844" i="9"/>
  <c r="Y844" i="9" s="1" a="1"/>
  <c r="Y844" i="9" s="1"/>
  <c r="X845" i="9"/>
  <c r="Y845" i="9" s="1" a="1"/>
  <c r="Y845" i="9" s="1"/>
  <c r="X846" i="9"/>
  <c r="Y846" i="9" s="1" a="1"/>
  <c r="Y846" i="9" s="1"/>
  <c r="X847" i="9"/>
  <c r="Y847" i="9" s="1" a="1"/>
  <c r="Y847" i="9" s="1"/>
  <c r="X848" i="9"/>
  <c r="Y848" i="9" s="1" a="1"/>
  <c r="Y848" i="9" s="1"/>
  <c r="X849" i="9"/>
  <c r="Y849" i="9" s="1" a="1"/>
  <c r="Y849" i="9" s="1"/>
  <c r="X850" i="9"/>
  <c r="Y850" i="9" s="1" a="1"/>
  <c r="Y850" i="9" s="1"/>
  <c r="X851" i="9"/>
  <c r="Y851" i="9" s="1" a="1"/>
  <c r="Y851" i="9" s="1"/>
  <c r="X852" i="9"/>
  <c r="Y852" i="9" s="1" a="1"/>
  <c r="Y852" i="9" s="1"/>
  <c r="X853" i="9"/>
  <c r="Y853" i="9" s="1" a="1"/>
  <c r="Y853" i="9" s="1"/>
  <c r="X854" i="9"/>
  <c r="Y854" i="9" s="1" a="1"/>
  <c r="Y854" i="9" s="1"/>
  <c r="X855" i="9"/>
  <c r="Y855" i="9" s="1" a="1"/>
  <c r="Y855" i="9" s="1"/>
  <c r="X856" i="9"/>
  <c r="Y856" i="9" s="1" a="1"/>
  <c r="Y856" i="9" s="1"/>
  <c r="X857" i="9"/>
  <c r="Y857" i="9" s="1" a="1"/>
  <c r="Y857" i="9" s="1"/>
  <c r="X858" i="9"/>
  <c r="Y858" i="9" s="1" a="1"/>
  <c r="Y858" i="9" s="1"/>
  <c r="X859" i="9"/>
  <c r="Y859" i="9" s="1" a="1"/>
  <c r="Y859" i="9" s="1"/>
  <c r="X860" i="9"/>
  <c r="Y860" i="9" s="1" a="1"/>
  <c r="Y860" i="9" s="1"/>
  <c r="X861" i="9"/>
  <c r="Y861" i="9" s="1" a="1"/>
  <c r="Y861" i="9" s="1"/>
  <c r="X862" i="9"/>
  <c r="Y862" i="9" s="1" a="1"/>
  <c r="Y862" i="9" s="1"/>
  <c r="X863" i="9"/>
  <c r="Y863" i="9" s="1" a="1"/>
  <c r="Y863" i="9" s="1"/>
  <c r="X864" i="9"/>
  <c r="Y864" i="9" s="1" a="1"/>
  <c r="Y864" i="9" s="1"/>
  <c r="X865" i="9"/>
  <c r="Y865" i="9" s="1" a="1"/>
  <c r="Y865" i="9" s="1"/>
  <c r="X866" i="9"/>
  <c r="Y866" i="9" s="1" a="1"/>
  <c r="Y866" i="9" s="1"/>
  <c r="X867" i="9"/>
  <c r="Y867" i="9" s="1" a="1"/>
  <c r="Y867" i="9" s="1"/>
  <c r="X868" i="9"/>
  <c r="Y868" i="9" s="1" a="1"/>
  <c r="Y868" i="9" s="1"/>
  <c r="X869" i="9"/>
  <c r="Y869" i="9" s="1" a="1"/>
  <c r="Y869" i="9" s="1"/>
  <c r="X870" i="9"/>
  <c r="Y870" i="9" s="1" a="1"/>
  <c r="Y870" i="9" s="1"/>
  <c r="X871" i="9"/>
  <c r="Y871" i="9" s="1" a="1"/>
  <c r="Y871" i="9" s="1"/>
  <c r="X872" i="9"/>
  <c r="Y872" i="9" s="1" a="1"/>
  <c r="Y872" i="9" s="1"/>
  <c r="X873" i="9"/>
  <c r="Y873" i="9" s="1" a="1"/>
  <c r="Y873" i="9" s="1"/>
  <c r="X874" i="9"/>
  <c r="Y874" i="9" s="1" a="1"/>
  <c r="Y874" i="9" s="1"/>
  <c r="X875" i="9"/>
  <c r="Y875" i="9" s="1" a="1"/>
  <c r="Y875" i="9" s="1"/>
  <c r="X876" i="9"/>
  <c r="Y876" i="9" s="1" a="1"/>
  <c r="Y876" i="9" s="1"/>
  <c r="X877" i="9"/>
  <c r="Y877" i="9" s="1" a="1"/>
  <c r="Y877" i="9" s="1"/>
  <c r="X878" i="9"/>
  <c r="Y878" i="9" s="1" a="1"/>
  <c r="Y878" i="9" s="1"/>
  <c r="X879" i="9"/>
  <c r="Y879" i="9" s="1" a="1"/>
  <c r="Y879" i="9" s="1"/>
  <c r="X880" i="9"/>
  <c r="Y880" i="9" s="1" a="1"/>
  <c r="Y880" i="9" s="1"/>
  <c r="X881" i="9"/>
  <c r="Y881" i="9" s="1" a="1"/>
  <c r="Y881" i="9" s="1"/>
  <c r="X882" i="9"/>
  <c r="Y882" i="9" s="1" a="1"/>
  <c r="Y882" i="9" s="1"/>
  <c r="X883" i="9"/>
  <c r="Y883" i="9" s="1" a="1"/>
  <c r="Y883" i="9" s="1"/>
  <c r="X884" i="9"/>
  <c r="Y884" i="9" s="1" a="1"/>
  <c r="Y884" i="9" s="1"/>
  <c r="X885" i="9"/>
  <c r="Y885" i="9" s="1" a="1"/>
  <c r="Y885" i="9" s="1"/>
  <c r="X886" i="9"/>
  <c r="Y886" i="9" s="1" a="1"/>
  <c r="Y886" i="9" s="1"/>
  <c r="X887" i="9"/>
  <c r="Y887" i="9" s="1" a="1"/>
  <c r="Y887" i="9" s="1"/>
  <c r="X888" i="9"/>
  <c r="Y888" i="9" s="1" a="1"/>
  <c r="Y888" i="9" s="1"/>
  <c r="X889" i="9"/>
  <c r="Y889" i="9" s="1" a="1"/>
  <c r="Y889" i="9" s="1"/>
  <c r="X890" i="9"/>
  <c r="Y890" i="9" s="1" a="1"/>
  <c r="Y890" i="9" s="1"/>
  <c r="X891" i="9"/>
  <c r="Y891" i="9" s="1" a="1"/>
  <c r="Y891" i="9" s="1"/>
  <c r="X892" i="9"/>
  <c r="Y892" i="9" s="1" a="1"/>
  <c r="Y892" i="9" s="1"/>
  <c r="X893" i="9"/>
  <c r="Y893" i="9" s="1" a="1"/>
  <c r="Y893" i="9" s="1"/>
  <c r="X894" i="9"/>
  <c r="Y894" i="9" s="1" a="1"/>
  <c r="Y894" i="9" s="1"/>
  <c r="X895" i="9"/>
  <c r="Y895" i="9" s="1" a="1"/>
  <c r="Y895" i="9" s="1"/>
  <c r="X896" i="9"/>
  <c r="Y896" i="9" s="1" a="1"/>
  <c r="Y896" i="9" s="1"/>
  <c r="X897" i="9"/>
  <c r="Y897" i="9" s="1" a="1"/>
  <c r="Y897" i="9" s="1"/>
  <c r="X898" i="9"/>
  <c r="Y898" i="9" s="1" a="1"/>
  <c r="Y898" i="9" s="1"/>
  <c r="X899" i="9"/>
  <c r="Y899" i="9" s="1" a="1"/>
  <c r="Y899" i="9" s="1"/>
  <c r="X900" i="9"/>
  <c r="Y900" i="9" s="1" a="1"/>
  <c r="Y900" i="9" s="1"/>
  <c r="X901" i="9"/>
  <c r="Y901" i="9" s="1" a="1"/>
  <c r="Y901" i="9" s="1"/>
  <c r="X902" i="9"/>
  <c r="Y902" i="9" s="1" a="1"/>
  <c r="Y902" i="9" s="1"/>
  <c r="X903" i="9"/>
  <c r="Y903" i="9" s="1" a="1"/>
  <c r="Y903" i="9" s="1"/>
  <c r="X904" i="9"/>
  <c r="Y904" i="9" s="1" a="1"/>
  <c r="Y904" i="9" s="1"/>
  <c r="X905" i="9"/>
  <c r="Y905" i="9" s="1" a="1"/>
  <c r="Y905" i="9" s="1"/>
  <c r="X906" i="9"/>
  <c r="Y906" i="9" s="1" a="1"/>
  <c r="Y906" i="9" s="1"/>
  <c r="X907" i="9"/>
  <c r="Y907" i="9" s="1" a="1"/>
  <c r="Y907" i="9" s="1"/>
  <c r="X908" i="9"/>
  <c r="Y908" i="9" s="1" a="1"/>
  <c r="Y908" i="9" s="1"/>
  <c r="X909" i="9"/>
  <c r="Y909" i="9" s="1" a="1"/>
  <c r="Y909" i="9" s="1"/>
  <c r="X910" i="9"/>
  <c r="Y910" i="9" s="1" a="1"/>
  <c r="Y910" i="9" s="1"/>
  <c r="X911" i="9"/>
  <c r="Y911" i="9" s="1" a="1"/>
  <c r="Y911" i="9" s="1"/>
  <c r="X912" i="9"/>
  <c r="Y912" i="9" s="1" a="1"/>
  <c r="Y912" i="9" s="1"/>
  <c r="X913" i="9"/>
  <c r="Y913" i="9" s="1" a="1"/>
  <c r="Y913" i="9" s="1"/>
  <c r="X914" i="9"/>
  <c r="Y914" i="9" s="1" a="1"/>
  <c r="Y914" i="9" s="1"/>
  <c r="X915" i="9"/>
  <c r="Y915" i="9" s="1" a="1"/>
  <c r="Y915" i="9" s="1"/>
  <c r="X916" i="9"/>
  <c r="Y916" i="9" s="1" a="1"/>
  <c r="Y916" i="9" s="1"/>
  <c r="X917" i="9"/>
  <c r="Y917" i="9" s="1" a="1"/>
  <c r="Y917" i="9" s="1"/>
  <c r="X918" i="9"/>
  <c r="Y918" i="9" s="1" a="1"/>
  <c r="Y918" i="9" s="1"/>
  <c r="X919" i="9"/>
  <c r="Y919" i="9" s="1" a="1"/>
  <c r="Y919" i="9" s="1"/>
  <c r="X920" i="9"/>
  <c r="Y920" i="9" s="1" a="1"/>
  <c r="Y920" i="9" s="1"/>
  <c r="X921" i="9"/>
  <c r="Y921" i="9" s="1" a="1"/>
  <c r="Y921" i="9" s="1"/>
  <c r="X922" i="9"/>
  <c r="Y922" i="9" s="1" a="1"/>
  <c r="Y922" i="9" s="1"/>
  <c r="X923" i="9"/>
  <c r="Y923" i="9" s="1" a="1"/>
  <c r="Y923" i="9" s="1"/>
  <c r="X924" i="9"/>
  <c r="Y924" i="9" s="1" a="1"/>
  <c r="Y924" i="9" s="1"/>
  <c r="X925" i="9"/>
  <c r="Y925" i="9" s="1" a="1"/>
  <c r="Y925" i="9" s="1"/>
  <c r="X926" i="9"/>
  <c r="Y926" i="9" s="1" a="1"/>
  <c r="Y926" i="9" s="1"/>
  <c r="X927" i="9"/>
  <c r="Y927" i="9" s="1" a="1"/>
  <c r="Y927" i="9" s="1"/>
  <c r="X928" i="9"/>
  <c r="Y928" i="9" s="1" a="1"/>
  <c r="Y928" i="9" s="1"/>
  <c r="X929" i="9"/>
  <c r="Y929" i="9" s="1" a="1"/>
  <c r="Y929" i="9" s="1"/>
  <c r="X930" i="9"/>
  <c r="Y930" i="9" s="1" a="1"/>
  <c r="Y930" i="9" s="1"/>
  <c r="X931" i="9"/>
  <c r="Y931" i="9" s="1" a="1"/>
  <c r="Y931" i="9" s="1"/>
  <c r="X932" i="9"/>
  <c r="Y932" i="9" s="1" a="1"/>
  <c r="Y932" i="9" s="1"/>
  <c r="X933" i="9"/>
  <c r="Y933" i="9" s="1" a="1"/>
  <c r="Y933" i="9" s="1"/>
  <c r="X934" i="9"/>
  <c r="Y934" i="9" s="1" a="1"/>
  <c r="Y934" i="9" s="1"/>
  <c r="X935" i="9"/>
  <c r="Y935" i="9" s="1" a="1"/>
  <c r="Y935" i="9" s="1"/>
  <c r="X936" i="9"/>
  <c r="Y936" i="9" s="1" a="1"/>
  <c r="Y936" i="9" s="1"/>
  <c r="X937" i="9"/>
  <c r="Y937" i="9" s="1" a="1"/>
  <c r="Y937" i="9" s="1"/>
  <c r="X938" i="9"/>
  <c r="Y938" i="9" s="1" a="1"/>
  <c r="Y938" i="9" s="1"/>
  <c r="X939" i="9"/>
  <c r="Y939" i="9" s="1" a="1"/>
  <c r="Y939" i="9" s="1"/>
  <c r="X940" i="9"/>
  <c r="Y940" i="9" s="1" a="1"/>
  <c r="Y940" i="9" s="1"/>
  <c r="X941" i="9"/>
  <c r="Y941" i="9" s="1" a="1"/>
  <c r="Y941" i="9" s="1"/>
  <c r="X942" i="9"/>
  <c r="Y942" i="9" s="1" a="1"/>
  <c r="Y942" i="9" s="1"/>
  <c r="X943" i="9"/>
  <c r="Y943" i="9" s="1" a="1"/>
  <c r="Y943" i="9" s="1"/>
  <c r="X944" i="9"/>
  <c r="Y944" i="9" s="1" a="1"/>
  <c r="Y944" i="9" s="1"/>
  <c r="X945" i="9"/>
  <c r="Y945" i="9" s="1" a="1"/>
  <c r="Y945" i="9" s="1"/>
  <c r="X946" i="9"/>
  <c r="Y946" i="9" s="1" a="1"/>
  <c r="Y946" i="9" s="1"/>
  <c r="X947" i="9"/>
  <c r="Y947" i="9" s="1" a="1"/>
  <c r="Y947" i="9" s="1"/>
  <c r="X948" i="9"/>
  <c r="Y948" i="9" s="1" a="1"/>
  <c r="Y948" i="9" s="1"/>
  <c r="X949" i="9"/>
  <c r="Y949" i="9" s="1" a="1"/>
  <c r="Y949" i="9" s="1"/>
  <c r="X950" i="9"/>
  <c r="Y950" i="9" s="1" a="1"/>
  <c r="Y950" i="9" s="1"/>
  <c r="X951" i="9"/>
  <c r="Y951" i="9" s="1" a="1"/>
  <c r="Y951" i="9" s="1"/>
  <c r="X952" i="9"/>
  <c r="Y952" i="9" s="1" a="1"/>
  <c r="Y952" i="9" s="1"/>
  <c r="X953" i="9"/>
  <c r="Y953" i="9" s="1" a="1"/>
  <c r="Y953" i="9" s="1"/>
  <c r="X954" i="9"/>
  <c r="Y954" i="9" s="1" a="1"/>
  <c r="Y954" i="9" s="1"/>
  <c r="X955" i="9"/>
  <c r="Y955" i="9" s="1" a="1"/>
  <c r="Y955" i="9" s="1"/>
  <c r="X956" i="9"/>
  <c r="Y956" i="9" s="1" a="1"/>
  <c r="Y956" i="9" s="1"/>
  <c r="X957" i="9"/>
  <c r="Y957" i="9" s="1" a="1"/>
  <c r="Y957" i="9" s="1"/>
  <c r="X958" i="9"/>
  <c r="Y958" i="9" s="1" a="1"/>
  <c r="Y958" i="9" s="1"/>
  <c r="X959" i="9"/>
  <c r="Y959" i="9" s="1" a="1"/>
  <c r="Y959" i="9" s="1"/>
  <c r="X960" i="9"/>
  <c r="Y960" i="9" s="1" a="1"/>
  <c r="Y960" i="9" s="1"/>
  <c r="X961" i="9"/>
  <c r="Y961" i="9" s="1" a="1"/>
  <c r="Y961" i="9" s="1"/>
  <c r="X962" i="9"/>
  <c r="Y962" i="9" s="1" a="1"/>
  <c r="Y962" i="9" s="1"/>
  <c r="X963" i="9"/>
  <c r="Y963" i="9" s="1" a="1"/>
  <c r="Y963" i="9" s="1"/>
  <c r="X964" i="9"/>
  <c r="Y964" i="9" s="1" a="1"/>
  <c r="Y964" i="9" s="1"/>
  <c r="X965" i="9"/>
  <c r="Y965" i="9" s="1" a="1"/>
  <c r="Y965" i="9" s="1"/>
  <c r="X966" i="9"/>
  <c r="Y966" i="9" s="1" a="1"/>
  <c r="Y966" i="9" s="1"/>
  <c r="X967" i="9"/>
  <c r="Y967" i="9" s="1" a="1"/>
  <c r="Y967" i="9" s="1"/>
  <c r="X968" i="9"/>
  <c r="Y968" i="9" s="1" a="1"/>
  <c r="Y968" i="9" s="1"/>
  <c r="X969" i="9"/>
  <c r="Y969" i="9" s="1" a="1"/>
  <c r="Y969" i="9" s="1"/>
  <c r="X970" i="9"/>
  <c r="Y970" i="9" s="1" a="1"/>
  <c r="Y970" i="9" s="1"/>
  <c r="X971" i="9"/>
  <c r="Y971" i="9" s="1" a="1"/>
  <c r="Y971" i="9" s="1"/>
  <c r="X972" i="9"/>
  <c r="Y972" i="9" s="1" a="1"/>
  <c r="Y972" i="9" s="1"/>
  <c r="X973" i="9"/>
  <c r="Y973" i="9" s="1" a="1"/>
  <c r="Y973" i="9" s="1"/>
  <c r="X974" i="9"/>
  <c r="Y974" i="9" s="1" a="1"/>
  <c r="Y974" i="9" s="1"/>
  <c r="X975" i="9"/>
  <c r="Y975" i="9" s="1" a="1"/>
  <c r="Y975" i="9" s="1"/>
  <c r="X976" i="9"/>
  <c r="Y976" i="9" s="1" a="1"/>
  <c r="Y976" i="9" s="1"/>
  <c r="X977" i="9"/>
  <c r="Y977" i="9" s="1" a="1"/>
  <c r="Y977" i="9" s="1"/>
  <c r="X978" i="9"/>
  <c r="Y978" i="9" s="1" a="1"/>
  <c r="Y978" i="9" s="1"/>
  <c r="X979" i="9"/>
  <c r="Y979" i="9" s="1" a="1"/>
  <c r="Y979" i="9" s="1"/>
  <c r="X980" i="9"/>
  <c r="Y980" i="9" s="1" a="1"/>
  <c r="Y980" i="9" s="1"/>
  <c r="X981" i="9"/>
  <c r="Y981" i="9" s="1" a="1"/>
  <c r="Y981" i="9" s="1"/>
  <c r="X982" i="9"/>
  <c r="Y982" i="9" s="1" a="1"/>
  <c r="Y982" i="9" s="1"/>
  <c r="X983" i="9"/>
  <c r="Y983" i="9" s="1" a="1"/>
  <c r="Y983" i="9" s="1"/>
  <c r="X984" i="9"/>
  <c r="Y984" i="9" s="1" a="1"/>
  <c r="Y984" i="9" s="1"/>
  <c r="X985" i="9"/>
  <c r="Y985" i="9" s="1" a="1"/>
  <c r="Y985" i="9" s="1"/>
  <c r="X986" i="9"/>
  <c r="Y986" i="9" s="1" a="1"/>
  <c r="Y986" i="9" s="1"/>
  <c r="X987" i="9"/>
  <c r="Y987" i="9" s="1" a="1"/>
  <c r="Y987" i="9" s="1"/>
  <c r="X988" i="9"/>
  <c r="Y988" i="9" s="1" a="1"/>
  <c r="Y988" i="9" s="1"/>
  <c r="X989" i="9"/>
  <c r="Y989" i="9" s="1" a="1"/>
  <c r="Y989" i="9" s="1"/>
  <c r="X990" i="9"/>
  <c r="Y990" i="9" s="1" a="1"/>
  <c r="Y990" i="9" s="1"/>
  <c r="X991" i="9"/>
  <c r="Y991" i="9" s="1" a="1"/>
  <c r="Y991" i="9" s="1"/>
  <c r="X992" i="9"/>
  <c r="Y992" i="9" s="1" a="1"/>
  <c r="Y992" i="9" s="1"/>
  <c r="X993" i="9"/>
  <c r="Y993" i="9" s="1" a="1"/>
  <c r="Y993" i="9" s="1"/>
  <c r="X994" i="9"/>
  <c r="Y994" i="9" s="1" a="1"/>
  <c r="Y994" i="9" s="1"/>
  <c r="X995" i="9"/>
  <c r="Y995" i="9" s="1" a="1"/>
  <c r="Y995" i="9" s="1"/>
  <c r="X996" i="9"/>
  <c r="Y996" i="9" s="1" a="1"/>
  <c r="Y996" i="9" s="1"/>
  <c r="X997" i="9"/>
  <c r="Y997" i="9" s="1" a="1"/>
  <c r="Y997" i="9" s="1"/>
  <c r="X998" i="9"/>
  <c r="Y998" i="9" s="1" a="1"/>
  <c r="Y998" i="9" s="1"/>
  <c r="X999" i="9"/>
  <c r="Y999" i="9" s="1" a="1"/>
  <c r="Y999" i="9" s="1"/>
  <c r="X1000" i="9"/>
  <c r="Y1000" i="9" s="1" a="1"/>
  <c r="Y1000" i="9" s="1"/>
  <c r="X1001" i="9"/>
  <c r="Y1001" i="9" s="1" a="1"/>
  <c r="Y1001" i="9" s="1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M147" i="9"/>
  <c r="M148" i="9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73" i="9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198" i="9"/>
  <c r="M199" i="9"/>
  <c r="M200" i="9"/>
  <c r="M201" i="9"/>
  <c r="M202" i="9"/>
  <c r="M203" i="9"/>
  <c r="M204" i="9"/>
  <c r="M205" i="9"/>
  <c r="M206" i="9"/>
  <c r="M207" i="9"/>
  <c r="M208" i="9"/>
  <c r="M209" i="9"/>
  <c r="M210" i="9"/>
  <c r="M211" i="9"/>
  <c r="M212" i="9"/>
  <c r="M213" i="9"/>
  <c r="M214" i="9"/>
  <c r="M215" i="9"/>
  <c r="M216" i="9"/>
  <c r="M217" i="9"/>
  <c r="M218" i="9"/>
  <c r="M219" i="9"/>
  <c r="M220" i="9"/>
  <c r="M221" i="9"/>
  <c r="M222" i="9"/>
  <c r="M223" i="9"/>
  <c r="M224" i="9"/>
  <c r="M225" i="9"/>
  <c r="M226" i="9"/>
  <c r="M227" i="9"/>
  <c r="M228" i="9"/>
  <c r="M229" i="9"/>
  <c r="M230" i="9"/>
  <c r="M231" i="9"/>
  <c r="M232" i="9"/>
  <c r="M233" i="9"/>
  <c r="M234" i="9"/>
  <c r="M235" i="9"/>
  <c r="M236" i="9"/>
  <c r="M237" i="9"/>
  <c r="M238" i="9"/>
  <c r="M239" i="9"/>
  <c r="M240" i="9"/>
  <c r="M241" i="9"/>
  <c r="M242" i="9"/>
  <c r="M243" i="9"/>
  <c r="M244" i="9"/>
  <c r="M245" i="9"/>
  <c r="M246" i="9"/>
  <c r="M247" i="9"/>
  <c r="M248" i="9"/>
  <c r="M249" i="9"/>
  <c r="M250" i="9"/>
  <c r="M251" i="9"/>
  <c r="M252" i="9"/>
  <c r="M253" i="9"/>
  <c r="M254" i="9"/>
  <c r="M255" i="9"/>
  <c r="M256" i="9"/>
  <c r="M257" i="9"/>
  <c r="M258" i="9"/>
  <c r="M259" i="9"/>
  <c r="M260" i="9"/>
  <c r="M261" i="9"/>
  <c r="M262" i="9"/>
  <c r="M263" i="9"/>
  <c r="M264" i="9"/>
  <c r="M265" i="9"/>
  <c r="M266" i="9"/>
  <c r="M267" i="9"/>
  <c r="M268" i="9"/>
  <c r="M269" i="9"/>
  <c r="M270" i="9"/>
  <c r="M271" i="9"/>
  <c r="M272" i="9"/>
  <c r="M273" i="9"/>
  <c r="M274" i="9"/>
  <c r="M275" i="9"/>
  <c r="M276" i="9"/>
  <c r="M277" i="9"/>
  <c r="M278" i="9"/>
  <c r="M279" i="9"/>
  <c r="M280" i="9"/>
  <c r="M281" i="9"/>
  <c r="M282" i="9"/>
  <c r="M283" i="9"/>
  <c r="M284" i="9"/>
  <c r="M285" i="9"/>
  <c r="M286" i="9"/>
  <c r="M287" i="9"/>
  <c r="M288" i="9"/>
  <c r="M289" i="9"/>
  <c r="M290" i="9"/>
  <c r="M291" i="9"/>
  <c r="M292" i="9"/>
  <c r="M293" i="9"/>
  <c r="M294" i="9"/>
  <c r="M295" i="9"/>
  <c r="M296" i="9"/>
  <c r="M297" i="9"/>
  <c r="M298" i="9"/>
  <c r="M299" i="9"/>
  <c r="M300" i="9"/>
  <c r="M301" i="9"/>
  <c r="M302" i="9"/>
  <c r="M303" i="9"/>
  <c r="M304" i="9"/>
  <c r="M305" i="9"/>
  <c r="M306" i="9"/>
  <c r="M307" i="9"/>
  <c r="M308" i="9"/>
  <c r="M309" i="9"/>
  <c r="M310" i="9"/>
  <c r="M311" i="9"/>
  <c r="M312" i="9"/>
  <c r="M313" i="9"/>
  <c r="M314" i="9"/>
  <c r="M315" i="9"/>
  <c r="M316" i="9"/>
  <c r="M317" i="9"/>
  <c r="M318" i="9"/>
  <c r="M319" i="9"/>
  <c r="M320" i="9"/>
  <c r="M321" i="9"/>
  <c r="M322" i="9"/>
  <c r="M323" i="9"/>
  <c r="M324" i="9"/>
  <c r="M325" i="9"/>
  <c r="M326" i="9"/>
  <c r="M327" i="9"/>
  <c r="M328" i="9"/>
  <c r="M329" i="9"/>
  <c r="M330" i="9"/>
  <c r="M331" i="9"/>
  <c r="M332" i="9"/>
  <c r="M333" i="9"/>
  <c r="M334" i="9"/>
  <c r="M335" i="9"/>
  <c r="M336" i="9"/>
  <c r="M337" i="9"/>
  <c r="M338" i="9"/>
  <c r="M339" i="9"/>
  <c r="M340" i="9"/>
  <c r="M341" i="9"/>
  <c r="M342" i="9"/>
  <c r="M343" i="9"/>
  <c r="M344" i="9"/>
  <c r="M345" i="9"/>
  <c r="M346" i="9"/>
  <c r="M347" i="9"/>
  <c r="M348" i="9"/>
  <c r="M349" i="9"/>
  <c r="M350" i="9"/>
  <c r="M351" i="9"/>
  <c r="M352" i="9"/>
  <c r="M353" i="9"/>
  <c r="M354" i="9"/>
  <c r="M355" i="9"/>
  <c r="M356" i="9"/>
  <c r="M357" i="9"/>
  <c r="M358" i="9"/>
  <c r="M359" i="9"/>
  <c r="M360" i="9"/>
  <c r="M361" i="9"/>
  <c r="M362" i="9"/>
  <c r="M363" i="9"/>
  <c r="M364" i="9"/>
  <c r="M365" i="9"/>
  <c r="M366" i="9"/>
  <c r="M367" i="9"/>
  <c r="M368" i="9"/>
  <c r="M369" i="9"/>
  <c r="M370" i="9"/>
  <c r="M371" i="9"/>
  <c r="M372" i="9"/>
  <c r="M373" i="9"/>
  <c r="M374" i="9"/>
  <c r="M375" i="9"/>
  <c r="M376" i="9"/>
  <c r="M377" i="9"/>
  <c r="M378" i="9"/>
  <c r="M379" i="9"/>
  <c r="M380" i="9"/>
  <c r="M381" i="9"/>
  <c r="M382" i="9"/>
  <c r="M383" i="9"/>
  <c r="M384" i="9"/>
  <c r="M385" i="9"/>
  <c r="M386" i="9"/>
  <c r="M387" i="9"/>
  <c r="M388" i="9"/>
  <c r="M389" i="9"/>
  <c r="M390" i="9"/>
  <c r="M391" i="9"/>
  <c r="M392" i="9"/>
  <c r="M393" i="9"/>
  <c r="M394" i="9"/>
  <c r="M395" i="9"/>
  <c r="M396" i="9"/>
  <c r="M397" i="9"/>
  <c r="M398" i="9"/>
  <c r="M399" i="9"/>
  <c r="M400" i="9"/>
  <c r="M401" i="9"/>
  <c r="M402" i="9"/>
  <c r="M403" i="9"/>
  <c r="M404" i="9"/>
  <c r="M405" i="9"/>
  <c r="M406" i="9"/>
  <c r="M407" i="9"/>
  <c r="M408" i="9"/>
  <c r="M409" i="9"/>
  <c r="M410" i="9"/>
  <c r="M411" i="9"/>
  <c r="M412" i="9"/>
  <c r="M413" i="9"/>
  <c r="M414" i="9"/>
  <c r="M415" i="9"/>
  <c r="M416" i="9"/>
  <c r="M417" i="9"/>
  <c r="M418" i="9"/>
  <c r="M419" i="9"/>
  <c r="M420" i="9"/>
  <c r="M421" i="9"/>
  <c r="M422" i="9"/>
  <c r="M423" i="9"/>
  <c r="M424" i="9"/>
  <c r="M425" i="9"/>
  <c r="M426" i="9"/>
  <c r="M427" i="9"/>
  <c r="M428" i="9"/>
  <c r="M429" i="9"/>
  <c r="M430" i="9"/>
  <c r="M431" i="9"/>
  <c r="M432" i="9"/>
  <c r="M433" i="9"/>
  <c r="M434" i="9"/>
  <c r="M435" i="9"/>
  <c r="M436" i="9"/>
  <c r="M437" i="9"/>
  <c r="M438" i="9"/>
  <c r="M439" i="9"/>
  <c r="M440" i="9"/>
  <c r="M441" i="9"/>
  <c r="M442" i="9"/>
  <c r="M443" i="9"/>
  <c r="M444" i="9"/>
  <c r="M445" i="9"/>
  <c r="M446" i="9"/>
  <c r="M447" i="9"/>
  <c r="M448" i="9"/>
  <c r="M449" i="9"/>
  <c r="M450" i="9"/>
  <c r="M451" i="9"/>
  <c r="M452" i="9"/>
  <c r="M453" i="9"/>
  <c r="M454" i="9"/>
  <c r="M455" i="9"/>
  <c r="M456" i="9"/>
  <c r="M457" i="9"/>
  <c r="M458" i="9"/>
  <c r="M459" i="9"/>
  <c r="M460" i="9"/>
  <c r="M461" i="9"/>
  <c r="M462" i="9"/>
  <c r="M463" i="9"/>
  <c r="M464" i="9"/>
  <c r="M465" i="9"/>
  <c r="M466" i="9"/>
  <c r="M467" i="9"/>
  <c r="M468" i="9"/>
  <c r="M469" i="9"/>
  <c r="M470" i="9"/>
  <c r="M471" i="9"/>
  <c r="M472" i="9"/>
  <c r="M473" i="9"/>
  <c r="M474" i="9"/>
  <c r="M475" i="9"/>
  <c r="M476" i="9"/>
  <c r="M477" i="9"/>
  <c r="M478" i="9"/>
  <c r="M479" i="9"/>
  <c r="M480" i="9"/>
  <c r="M481" i="9"/>
  <c r="M482" i="9"/>
  <c r="M483" i="9"/>
  <c r="M484" i="9"/>
  <c r="M485" i="9"/>
  <c r="M486" i="9"/>
  <c r="M487" i="9"/>
  <c r="M488" i="9"/>
  <c r="M489" i="9"/>
  <c r="M490" i="9"/>
  <c r="M491" i="9"/>
  <c r="M492" i="9"/>
  <c r="M493" i="9"/>
  <c r="M494" i="9"/>
  <c r="M495" i="9"/>
  <c r="M496" i="9"/>
  <c r="M497" i="9"/>
  <c r="M498" i="9"/>
  <c r="M499" i="9"/>
  <c r="M500" i="9"/>
  <c r="M501" i="9"/>
  <c r="M502" i="9"/>
  <c r="M503" i="9"/>
  <c r="M504" i="9"/>
  <c r="M505" i="9"/>
  <c r="M506" i="9"/>
  <c r="M507" i="9"/>
  <c r="M508" i="9"/>
  <c r="M509" i="9"/>
  <c r="M510" i="9"/>
  <c r="M511" i="9"/>
  <c r="M512" i="9"/>
  <c r="M513" i="9"/>
  <c r="M514" i="9"/>
  <c r="M515" i="9"/>
  <c r="M516" i="9"/>
  <c r="M517" i="9"/>
  <c r="M518" i="9"/>
  <c r="M519" i="9"/>
  <c r="M520" i="9"/>
  <c r="M521" i="9"/>
  <c r="M522" i="9"/>
  <c r="M523" i="9"/>
  <c r="M524" i="9"/>
  <c r="M525" i="9"/>
  <c r="M526" i="9"/>
  <c r="M527" i="9"/>
  <c r="M528" i="9"/>
  <c r="M529" i="9"/>
  <c r="M530" i="9"/>
  <c r="M531" i="9"/>
  <c r="M532" i="9"/>
  <c r="M533" i="9"/>
  <c r="M534" i="9"/>
  <c r="M535" i="9"/>
  <c r="M536" i="9"/>
  <c r="M537" i="9"/>
  <c r="M538" i="9"/>
  <c r="M539" i="9"/>
  <c r="M540" i="9"/>
  <c r="M541" i="9"/>
  <c r="M542" i="9"/>
  <c r="M543" i="9"/>
  <c r="M544" i="9"/>
  <c r="M545" i="9"/>
  <c r="M546" i="9"/>
  <c r="M547" i="9"/>
  <c r="M548" i="9"/>
  <c r="M549" i="9"/>
  <c r="M550" i="9"/>
  <c r="M551" i="9"/>
  <c r="M552" i="9"/>
  <c r="M553" i="9"/>
  <c r="M554" i="9"/>
  <c r="M555" i="9"/>
  <c r="M556" i="9"/>
  <c r="M557" i="9"/>
  <c r="M558" i="9"/>
  <c r="M559" i="9"/>
  <c r="M560" i="9"/>
  <c r="M561" i="9"/>
  <c r="M562" i="9"/>
  <c r="M563" i="9"/>
  <c r="M564" i="9"/>
  <c r="M565" i="9"/>
  <c r="M566" i="9"/>
  <c r="M567" i="9"/>
  <c r="M568" i="9"/>
  <c r="M569" i="9"/>
  <c r="M570" i="9"/>
  <c r="M571" i="9"/>
  <c r="M572" i="9"/>
  <c r="M573" i="9"/>
  <c r="M574" i="9"/>
  <c r="M575" i="9"/>
  <c r="M576" i="9"/>
  <c r="M577" i="9"/>
  <c r="M578" i="9"/>
  <c r="M579" i="9"/>
  <c r="M580" i="9"/>
  <c r="M581" i="9"/>
  <c r="M582" i="9"/>
  <c r="M583" i="9"/>
  <c r="M584" i="9"/>
  <c r="M585" i="9"/>
  <c r="M586" i="9"/>
  <c r="M587" i="9"/>
  <c r="M588" i="9"/>
  <c r="M589" i="9"/>
  <c r="M590" i="9"/>
  <c r="M591" i="9"/>
  <c r="M592" i="9"/>
  <c r="M593" i="9"/>
  <c r="M594" i="9"/>
  <c r="M595" i="9"/>
  <c r="M596" i="9"/>
  <c r="M597" i="9"/>
  <c r="M598" i="9"/>
  <c r="M599" i="9"/>
  <c r="M600" i="9"/>
  <c r="M601" i="9"/>
  <c r="M602" i="9"/>
  <c r="M603" i="9"/>
  <c r="M604" i="9"/>
  <c r="M605" i="9"/>
  <c r="M606" i="9"/>
  <c r="M607" i="9"/>
  <c r="M608" i="9"/>
  <c r="M609" i="9"/>
  <c r="M610" i="9"/>
  <c r="M611" i="9"/>
  <c r="M612" i="9"/>
  <c r="M613" i="9"/>
  <c r="M614" i="9"/>
  <c r="M615" i="9"/>
  <c r="M616" i="9"/>
  <c r="M617" i="9"/>
  <c r="M618" i="9"/>
  <c r="M619" i="9"/>
  <c r="M620" i="9"/>
  <c r="M621" i="9"/>
  <c r="M622" i="9"/>
  <c r="M623" i="9"/>
  <c r="M624" i="9"/>
  <c r="M625" i="9"/>
  <c r="M626" i="9"/>
  <c r="M627" i="9"/>
  <c r="M628" i="9"/>
  <c r="M629" i="9"/>
  <c r="M630" i="9"/>
  <c r="M631" i="9"/>
  <c r="M632" i="9"/>
  <c r="M633" i="9"/>
  <c r="M634" i="9"/>
  <c r="M635" i="9"/>
  <c r="M636" i="9"/>
  <c r="M637" i="9"/>
  <c r="M638" i="9"/>
  <c r="M639" i="9"/>
  <c r="M640" i="9"/>
  <c r="M641" i="9"/>
  <c r="M642" i="9"/>
  <c r="M643" i="9"/>
  <c r="M644" i="9"/>
  <c r="M645" i="9"/>
  <c r="M646" i="9"/>
  <c r="M647" i="9"/>
  <c r="M648" i="9"/>
  <c r="M649" i="9"/>
  <c r="M650" i="9"/>
  <c r="M651" i="9"/>
  <c r="M652" i="9"/>
  <c r="M653" i="9"/>
  <c r="M654" i="9"/>
  <c r="M655" i="9"/>
  <c r="M656" i="9"/>
  <c r="M657" i="9"/>
  <c r="M658" i="9"/>
  <c r="M659" i="9"/>
  <c r="M660" i="9"/>
  <c r="M661" i="9"/>
  <c r="M662" i="9"/>
  <c r="M663" i="9"/>
  <c r="M664" i="9"/>
  <c r="M665" i="9"/>
  <c r="M666" i="9"/>
  <c r="M667" i="9"/>
  <c r="M668" i="9"/>
  <c r="M669" i="9"/>
  <c r="M670" i="9"/>
  <c r="M671" i="9"/>
  <c r="M672" i="9"/>
  <c r="M673" i="9"/>
  <c r="M674" i="9"/>
  <c r="M675" i="9"/>
  <c r="M676" i="9"/>
  <c r="M677" i="9"/>
  <c r="M678" i="9"/>
  <c r="M679" i="9"/>
  <c r="M680" i="9"/>
  <c r="M681" i="9"/>
  <c r="M682" i="9"/>
  <c r="M683" i="9"/>
  <c r="M684" i="9"/>
  <c r="M685" i="9"/>
  <c r="M686" i="9"/>
  <c r="M687" i="9"/>
  <c r="M688" i="9"/>
  <c r="M689" i="9"/>
  <c r="M690" i="9"/>
  <c r="M691" i="9"/>
  <c r="M692" i="9"/>
  <c r="M693" i="9"/>
  <c r="M694" i="9"/>
  <c r="M695" i="9"/>
  <c r="M696" i="9"/>
  <c r="M697" i="9"/>
  <c r="M698" i="9"/>
  <c r="M699" i="9"/>
  <c r="M700" i="9"/>
  <c r="M701" i="9"/>
  <c r="M702" i="9"/>
  <c r="M703" i="9"/>
  <c r="M704" i="9"/>
  <c r="M705" i="9"/>
  <c r="M706" i="9"/>
  <c r="M707" i="9"/>
  <c r="M708" i="9"/>
  <c r="M709" i="9"/>
  <c r="M710" i="9"/>
  <c r="M711" i="9"/>
  <c r="M712" i="9"/>
  <c r="M713" i="9"/>
  <c r="M714" i="9"/>
  <c r="M715" i="9"/>
  <c r="M716" i="9"/>
  <c r="M717" i="9"/>
  <c r="M718" i="9"/>
  <c r="M719" i="9"/>
  <c r="M720" i="9"/>
  <c r="M721" i="9"/>
  <c r="M722" i="9"/>
  <c r="M723" i="9"/>
  <c r="M724" i="9"/>
  <c r="M725" i="9"/>
  <c r="M726" i="9"/>
  <c r="M727" i="9"/>
  <c r="M728" i="9"/>
  <c r="M729" i="9"/>
  <c r="M730" i="9"/>
  <c r="M731" i="9"/>
  <c r="M732" i="9"/>
  <c r="M733" i="9"/>
  <c r="M734" i="9"/>
  <c r="M735" i="9"/>
  <c r="M736" i="9"/>
  <c r="M737" i="9"/>
  <c r="M738" i="9"/>
  <c r="M739" i="9"/>
  <c r="M740" i="9"/>
  <c r="M741" i="9"/>
  <c r="M742" i="9"/>
  <c r="M743" i="9"/>
  <c r="M744" i="9"/>
  <c r="M745" i="9"/>
  <c r="M746" i="9"/>
  <c r="M747" i="9"/>
  <c r="M748" i="9"/>
  <c r="M749" i="9"/>
  <c r="M750" i="9"/>
  <c r="M751" i="9"/>
  <c r="M752" i="9"/>
  <c r="M753" i="9"/>
  <c r="M754" i="9"/>
  <c r="M755" i="9"/>
  <c r="M756" i="9"/>
  <c r="M757" i="9"/>
  <c r="M758" i="9"/>
  <c r="M759" i="9"/>
  <c r="M760" i="9"/>
  <c r="M761" i="9"/>
  <c r="M762" i="9"/>
  <c r="M763" i="9"/>
  <c r="M764" i="9"/>
  <c r="M765" i="9"/>
  <c r="M766" i="9"/>
  <c r="M767" i="9"/>
  <c r="M768" i="9"/>
  <c r="M769" i="9"/>
  <c r="M770" i="9"/>
  <c r="M771" i="9"/>
  <c r="M772" i="9"/>
  <c r="M773" i="9"/>
  <c r="M774" i="9"/>
  <c r="M775" i="9"/>
  <c r="M776" i="9"/>
  <c r="M777" i="9"/>
  <c r="M778" i="9"/>
  <c r="M779" i="9"/>
  <c r="M780" i="9"/>
  <c r="M781" i="9"/>
  <c r="M782" i="9"/>
  <c r="M783" i="9"/>
  <c r="M784" i="9"/>
  <c r="M785" i="9"/>
  <c r="M786" i="9"/>
  <c r="M787" i="9"/>
  <c r="M788" i="9"/>
  <c r="M789" i="9"/>
  <c r="M790" i="9"/>
  <c r="M791" i="9"/>
  <c r="M792" i="9"/>
  <c r="M793" i="9"/>
  <c r="M794" i="9"/>
  <c r="M795" i="9"/>
  <c r="M796" i="9"/>
  <c r="M797" i="9"/>
  <c r="M798" i="9"/>
  <c r="M799" i="9"/>
  <c r="M800" i="9"/>
  <c r="M801" i="9"/>
  <c r="M802" i="9"/>
  <c r="M803" i="9"/>
  <c r="M804" i="9"/>
  <c r="M805" i="9"/>
  <c r="M806" i="9"/>
  <c r="M807" i="9"/>
  <c r="M808" i="9"/>
  <c r="M809" i="9"/>
  <c r="M810" i="9"/>
  <c r="M811" i="9"/>
  <c r="M812" i="9"/>
  <c r="M813" i="9"/>
  <c r="M814" i="9"/>
  <c r="M815" i="9"/>
  <c r="M816" i="9"/>
  <c r="M817" i="9"/>
  <c r="M818" i="9"/>
  <c r="M819" i="9"/>
  <c r="M820" i="9"/>
  <c r="M821" i="9"/>
  <c r="M822" i="9"/>
  <c r="M823" i="9"/>
  <c r="M824" i="9"/>
  <c r="M825" i="9"/>
  <c r="M826" i="9"/>
  <c r="M827" i="9"/>
  <c r="M828" i="9"/>
  <c r="M829" i="9"/>
  <c r="M830" i="9"/>
  <c r="M831" i="9"/>
  <c r="M832" i="9"/>
  <c r="M833" i="9"/>
  <c r="M834" i="9"/>
  <c r="M835" i="9"/>
  <c r="M836" i="9"/>
  <c r="M837" i="9"/>
  <c r="M838" i="9"/>
  <c r="M839" i="9"/>
  <c r="M840" i="9"/>
  <c r="M841" i="9"/>
  <c r="M842" i="9"/>
  <c r="M843" i="9"/>
  <c r="M844" i="9"/>
  <c r="M845" i="9"/>
  <c r="M846" i="9"/>
  <c r="M847" i="9"/>
  <c r="M848" i="9"/>
  <c r="M849" i="9"/>
  <c r="M850" i="9"/>
  <c r="M851" i="9"/>
  <c r="M852" i="9"/>
  <c r="M853" i="9"/>
  <c r="M854" i="9"/>
  <c r="M855" i="9"/>
  <c r="M856" i="9"/>
  <c r="M857" i="9"/>
  <c r="M858" i="9"/>
  <c r="M859" i="9"/>
  <c r="M860" i="9"/>
  <c r="M861" i="9"/>
  <c r="M862" i="9"/>
  <c r="M863" i="9"/>
  <c r="M864" i="9"/>
  <c r="M865" i="9"/>
  <c r="M866" i="9"/>
  <c r="M867" i="9"/>
  <c r="M868" i="9"/>
  <c r="M869" i="9"/>
  <c r="M870" i="9"/>
  <c r="M871" i="9"/>
  <c r="M872" i="9"/>
  <c r="M873" i="9"/>
  <c r="M874" i="9"/>
  <c r="M875" i="9"/>
  <c r="M876" i="9"/>
  <c r="M877" i="9"/>
  <c r="M878" i="9"/>
  <c r="M879" i="9"/>
  <c r="M880" i="9"/>
  <c r="M881" i="9"/>
  <c r="M882" i="9"/>
  <c r="M883" i="9"/>
  <c r="M884" i="9"/>
  <c r="M885" i="9"/>
  <c r="M886" i="9"/>
  <c r="M887" i="9"/>
  <c r="M888" i="9"/>
  <c r="M889" i="9"/>
  <c r="M890" i="9"/>
  <c r="M891" i="9"/>
  <c r="M892" i="9"/>
  <c r="M893" i="9"/>
  <c r="M894" i="9"/>
  <c r="M895" i="9"/>
  <c r="M896" i="9"/>
  <c r="M897" i="9"/>
  <c r="M898" i="9"/>
  <c r="M899" i="9"/>
  <c r="M900" i="9"/>
  <c r="M901" i="9"/>
  <c r="M902" i="9"/>
  <c r="M903" i="9"/>
  <c r="M904" i="9"/>
  <c r="M905" i="9"/>
  <c r="M906" i="9"/>
  <c r="M907" i="9"/>
  <c r="M908" i="9"/>
  <c r="M909" i="9"/>
  <c r="M910" i="9"/>
  <c r="M911" i="9"/>
  <c r="M912" i="9"/>
  <c r="M913" i="9"/>
  <c r="M914" i="9"/>
  <c r="M915" i="9"/>
  <c r="M916" i="9"/>
  <c r="M917" i="9"/>
  <c r="M918" i="9"/>
  <c r="M919" i="9"/>
  <c r="M920" i="9"/>
  <c r="M921" i="9"/>
  <c r="M922" i="9"/>
  <c r="M923" i="9"/>
  <c r="M924" i="9"/>
  <c r="M925" i="9"/>
  <c r="M926" i="9"/>
  <c r="M927" i="9"/>
  <c r="M928" i="9"/>
  <c r="M929" i="9"/>
  <c r="M930" i="9"/>
  <c r="M931" i="9"/>
  <c r="M932" i="9"/>
  <c r="M933" i="9"/>
  <c r="M934" i="9"/>
  <c r="M935" i="9"/>
  <c r="M936" i="9"/>
  <c r="M937" i="9"/>
  <c r="M938" i="9"/>
  <c r="M939" i="9"/>
  <c r="M940" i="9"/>
  <c r="M941" i="9"/>
  <c r="M942" i="9"/>
  <c r="M943" i="9"/>
  <c r="M944" i="9"/>
  <c r="M945" i="9"/>
  <c r="M946" i="9"/>
  <c r="M947" i="9"/>
  <c r="M948" i="9"/>
  <c r="M949" i="9"/>
  <c r="M950" i="9"/>
  <c r="M951" i="9"/>
  <c r="M952" i="9"/>
  <c r="M953" i="9"/>
  <c r="M954" i="9"/>
  <c r="M955" i="9"/>
  <c r="M956" i="9"/>
  <c r="M957" i="9"/>
  <c r="M958" i="9"/>
  <c r="M959" i="9"/>
  <c r="M960" i="9"/>
  <c r="M961" i="9"/>
  <c r="M962" i="9"/>
  <c r="M963" i="9"/>
  <c r="M964" i="9"/>
  <c r="M965" i="9"/>
  <c r="M966" i="9"/>
  <c r="M967" i="9"/>
  <c r="M968" i="9"/>
  <c r="M969" i="9"/>
  <c r="M970" i="9"/>
  <c r="M971" i="9"/>
  <c r="M972" i="9"/>
  <c r="M973" i="9"/>
  <c r="M974" i="9"/>
  <c r="M975" i="9"/>
  <c r="M976" i="9"/>
  <c r="M977" i="9"/>
  <c r="M978" i="9"/>
  <c r="M979" i="9"/>
  <c r="M980" i="9"/>
  <c r="M981" i="9"/>
  <c r="M982" i="9"/>
  <c r="M983" i="9"/>
  <c r="M984" i="9"/>
  <c r="M985" i="9"/>
  <c r="M986" i="9"/>
  <c r="M987" i="9"/>
  <c r="M988" i="9"/>
  <c r="M989" i="9"/>
  <c r="M990" i="9"/>
  <c r="M991" i="9"/>
  <c r="M992" i="9"/>
  <c r="M993" i="9"/>
  <c r="M994" i="9"/>
  <c r="M995" i="9"/>
  <c r="M996" i="9"/>
  <c r="M997" i="9"/>
  <c r="M998" i="9"/>
  <c r="M999" i="9"/>
  <c r="M1000" i="9"/>
  <c r="M1001" i="9"/>
  <c r="M2" i="9"/>
  <c r="W3" i="9"/>
  <c r="W4" i="9"/>
  <c r="W5" i="9"/>
  <c r="W6" i="9"/>
  <c r="W7" i="9"/>
  <c r="W8" i="9"/>
  <c r="W9" i="9"/>
  <c r="W10" i="9"/>
  <c r="W11" i="9"/>
  <c r="W12" i="9"/>
  <c r="W13" i="9"/>
  <c r="W14" i="9"/>
  <c r="W15" i="9"/>
  <c r="W16" i="9"/>
  <c r="W17" i="9"/>
  <c r="W18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41" i="9"/>
  <c r="W42" i="9"/>
  <c r="W43" i="9"/>
  <c r="W44" i="9"/>
  <c r="W45" i="9"/>
  <c r="W46" i="9"/>
  <c r="W47" i="9"/>
  <c r="W48" i="9"/>
  <c r="W49" i="9"/>
  <c r="W50" i="9"/>
  <c r="W51" i="9"/>
  <c r="W52" i="9"/>
  <c r="W53" i="9"/>
  <c r="W54" i="9"/>
  <c r="W55" i="9"/>
  <c r="W56" i="9"/>
  <c r="W57" i="9"/>
  <c r="W58" i="9"/>
  <c r="W59" i="9"/>
  <c r="W60" i="9"/>
  <c r="W61" i="9"/>
  <c r="W62" i="9"/>
  <c r="W63" i="9"/>
  <c r="W64" i="9"/>
  <c r="W65" i="9"/>
  <c r="W66" i="9"/>
  <c r="W67" i="9"/>
  <c r="W68" i="9"/>
  <c r="W69" i="9"/>
  <c r="W70" i="9"/>
  <c r="W71" i="9"/>
  <c r="W72" i="9"/>
  <c r="W73" i="9"/>
  <c r="W74" i="9"/>
  <c r="W75" i="9"/>
  <c r="W76" i="9"/>
  <c r="W77" i="9"/>
  <c r="W78" i="9"/>
  <c r="W79" i="9"/>
  <c r="W80" i="9"/>
  <c r="W81" i="9"/>
  <c r="W82" i="9"/>
  <c r="W83" i="9"/>
  <c r="W84" i="9"/>
  <c r="W85" i="9"/>
  <c r="W86" i="9"/>
  <c r="W87" i="9"/>
  <c r="W88" i="9"/>
  <c r="W89" i="9"/>
  <c r="W90" i="9"/>
  <c r="W91" i="9"/>
  <c r="W92" i="9"/>
  <c r="W93" i="9"/>
  <c r="W94" i="9"/>
  <c r="W95" i="9"/>
  <c r="W96" i="9"/>
  <c r="W97" i="9"/>
  <c r="W98" i="9"/>
  <c r="W99" i="9"/>
  <c r="W100" i="9"/>
  <c r="W101" i="9"/>
  <c r="W102" i="9"/>
  <c r="W103" i="9"/>
  <c r="W104" i="9"/>
  <c r="W105" i="9"/>
  <c r="W106" i="9"/>
  <c r="W107" i="9"/>
  <c r="W108" i="9"/>
  <c r="W109" i="9"/>
  <c r="W110" i="9"/>
  <c r="W111" i="9"/>
  <c r="W112" i="9"/>
  <c r="W113" i="9"/>
  <c r="W114" i="9"/>
  <c r="W115" i="9"/>
  <c r="W116" i="9"/>
  <c r="W117" i="9"/>
  <c r="W118" i="9"/>
  <c r="W119" i="9"/>
  <c r="W120" i="9"/>
  <c r="W121" i="9"/>
  <c r="W122" i="9"/>
  <c r="W123" i="9"/>
  <c r="W124" i="9"/>
  <c r="W125" i="9"/>
  <c r="W126" i="9"/>
  <c r="W127" i="9"/>
  <c r="W128" i="9"/>
  <c r="W129" i="9"/>
  <c r="W130" i="9"/>
  <c r="W131" i="9"/>
  <c r="W132" i="9"/>
  <c r="W133" i="9"/>
  <c r="W134" i="9"/>
  <c r="W135" i="9"/>
  <c r="W136" i="9"/>
  <c r="W137" i="9"/>
  <c r="W138" i="9"/>
  <c r="W139" i="9"/>
  <c r="W140" i="9"/>
  <c r="W141" i="9"/>
  <c r="W142" i="9"/>
  <c r="W143" i="9"/>
  <c r="W144" i="9"/>
  <c r="W145" i="9"/>
  <c r="W146" i="9"/>
  <c r="W147" i="9"/>
  <c r="W148" i="9"/>
  <c r="W149" i="9"/>
  <c r="W150" i="9"/>
  <c r="W151" i="9"/>
  <c r="W152" i="9"/>
  <c r="W153" i="9"/>
  <c r="W154" i="9"/>
  <c r="W155" i="9"/>
  <c r="W156" i="9"/>
  <c r="W157" i="9"/>
  <c r="W158" i="9"/>
  <c r="W159" i="9"/>
  <c r="W160" i="9"/>
  <c r="W161" i="9"/>
  <c r="W162" i="9"/>
  <c r="W163" i="9"/>
  <c r="W164" i="9"/>
  <c r="W165" i="9"/>
  <c r="W166" i="9"/>
  <c r="W167" i="9"/>
  <c r="W168" i="9"/>
  <c r="W169" i="9"/>
  <c r="W170" i="9"/>
  <c r="W171" i="9"/>
  <c r="W172" i="9"/>
  <c r="W173" i="9"/>
  <c r="W174" i="9"/>
  <c r="W175" i="9"/>
  <c r="W176" i="9"/>
  <c r="W177" i="9"/>
  <c r="W178" i="9"/>
  <c r="W179" i="9"/>
  <c r="W180" i="9"/>
  <c r="W181" i="9"/>
  <c r="W182" i="9"/>
  <c r="W183" i="9"/>
  <c r="W184" i="9"/>
  <c r="W185" i="9"/>
  <c r="W186" i="9"/>
  <c r="W187" i="9"/>
  <c r="W188" i="9"/>
  <c r="W189" i="9"/>
  <c r="W190" i="9"/>
  <c r="W191" i="9"/>
  <c r="W192" i="9"/>
  <c r="W193" i="9"/>
  <c r="W194" i="9"/>
  <c r="W195" i="9"/>
  <c r="W196" i="9"/>
  <c r="W197" i="9"/>
  <c r="W198" i="9"/>
  <c r="W199" i="9"/>
  <c r="W200" i="9"/>
  <c r="W201" i="9"/>
  <c r="W202" i="9"/>
  <c r="W203" i="9"/>
  <c r="W204" i="9"/>
  <c r="W205" i="9"/>
  <c r="W206" i="9"/>
  <c r="W207" i="9"/>
  <c r="W208" i="9"/>
  <c r="W209" i="9"/>
  <c r="W210" i="9"/>
  <c r="W211" i="9"/>
  <c r="W212" i="9"/>
  <c r="W213" i="9"/>
  <c r="W214" i="9"/>
  <c r="W215" i="9"/>
  <c r="W216" i="9"/>
  <c r="W217" i="9"/>
  <c r="W218" i="9"/>
  <c r="W219" i="9"/>
  <c r="W220" i="9"/>
  <c r="W221" i="9"/>
  <c r="W222" i="9"/>
  <c r="W223" i="9"/>
  <c r="W224" i="9"/>
  <c r="W225" i="9"/>
  <c r="W226" i="9"/>
  <c r="W227" i="9"/>
  <c r="W228" i="9"/>
  <c r="W229" i="9"/>
  <c r="W230" i="9"/>
  <c r="W231" i="9"/>
  <c r="W232" i="9"/>
  <c r="W233" i="9"/>
  <c r="W234" i="9"/>
  <c r="W235" i="9"/>
  <c r="W236" i="9"/>
  <c r="W237" i="9"/>
  <c r="W238" i="9"/>
  <c r="W239" i="9"/>
  <c r="W240" i="9"/>
  <c r="W241" i="9"/>
  <c r="W242" i="9"/>
  <c r="W243" i="9"/>
  <c r="W244" i="9"/>
  <c r="W245" i="9"/>
  <c r="W246" i="9"/>
  <c r="W247" i="9"/>
  <c r="W248" i="9"/>
  <c r="W249" i="9"/>
  <c r="W250" i="9"/>
  <c r="W251" i="9"/>
  <c r="W252" i="9"/>
  <c r="W253" i="9"/>
  <c r="W254" i="9"/>
  <c r="W255" i="9"/>
  <c r="W256" i="9"/>
  <c r="W257" i="9"/>
  <c r="W258" i="9"/>
  <c r="W259" i="9"/>
  <c r="W260" i="9"/>
  <c r="W261" i="9"/>
  <c r="W262" i="9"/>
  <c r="W263" i="9"/>
  <c r="W264" i="9"/>
  <c r="W265" i="9"/>
  <c r="W266" i="9"/>
  <c r="W267" i="9"/>
  <c r="W268" i="9"/>
  <c r="W269" i="9"/>
  <c r="W270" i="9"/>
  <c r="W271" i="9"/>
  <c r="W272" i="9"/>
  <c r="W273" i="9"/>
  <c r="W274" i="9"/>
  <c r="W275" i="9"/>
  <c r="W276" i="9"/>
  <c r="W277" i="9"/>
  <c r="W278" i="9"/>
  <c r="W279" i="9"/>
  <c r="W280" i="9"/>
  <c r="W281" i="9"/>
  <c r="W282" i="9"/>
  <c r="W283" i="9"/>
  <c r="W284" i="9"/>
  <c r="W285" i="9"/>
  <c r="W286" i="9"/>
  <c r="W287" i="9"/>
  <c r="W288" i="9"/>
  <c r="W289" i="9"/>
  <c r="W290" i="9"/>
  <c r="W291" i="9"/>
  <c r="W292" i="9"/>
  <c r="W293" i="9"/>
  <c r="W294" i="9"/>
  <c r="W295" i="9"/>
  <c r="W296" i="9"/>
  <c r="W297" i="9"/>
  <c r="W298" i="9"/>
  <c r="W299" i="9"/>
  <c r="W300" i="9"/>
  <c r="W301" i="9"/>
  <c r="W302" i="9"/>
  <c r="W303" i="9"/>
  <c r="W304" i="9"/>
  <c r="W305" i="9"/>
  <c r="W306" i="9"/>
  <c r="W307" i="9"/>
  <c r="W308" i="9"/>
  <c r="W309" i="9"/>
  <c r="W310" i="9"/>
  <c r="W311" i="9"/>
  <c r="W312" i="9"/>
  <c r="W313" i="9"/>
  <c r="W314" i="9"/>
  <c r="W315" i="9"/>
  <c r="W316" i="9"/>
  <c r="W317" i="9"/>
  <c r="W318" i="9"/>
  <c r="W319" i="9"/>
  <c r="W320" i="9"/>
  <c r="W321" i="9"/>
  <c r="W322" i="9"/>
  <c r="W323" i="9"/>
  <c r="W324" i="9"/>
  <c r="W325" i="9"/>
  <c r="W326" i="9"/>
  <c r="W327" i="9"/>
  <c r="W328" i="9"/>
  <c r="W329" i="9"/>
  <c r="W330" i="9"/>
  <c r="W331" i="9"/>
  <c r="W332" i="9"/>
  <c r="W333" i="9"/>
  <c r="W334" i="9"/>
  <c r="W335" i="9"/>
  <c r="W336" i="9"/>
  <c r="W337" i="9"/>
  <c r="W338" i="9"/>
  <c r="W339" i="9"/>
  <c r="W340" i="9"/>
  <c r="W341" i="9"/>
  <c r="W342" i="9"/>
  <c r="W343" i="9"/>
  <c r="W344" i="9"/>
  <c r="W345" i="9"/>
  <c r="W346" i="9"/>
  <c r="W347" i="9"/>
  <c r="W348" i="9"/>
  <c r="W349" i="9"/>
  <c r="W350" i="9"/>
  <c r="W351" i="9"/>
  <c r="W352" i="9"/>
  <c r="W353" i="9"/>
  <c r="W354" i="9"/>
  <c r="W355" i="9"/>
  <c r="W356" i="9"/>
  <c r="W357" i="9"/>
  <c r="W358" i="9"/>
  <c r="W359" i="9"/>
  <c r="W360" i="9"/>
  <c r="W361" i="9"/>
  <c r="W362" i="9"/>
  <c r="W363" i="9"/>
  <c r="W364" i="9"/>
  <c r="W365" i="9"/>
  <c r="W366" i="9"/>
  <c r="W367" i="9"/>
  <c r="W368" i="9"/>
  <c r="W369" i="9"/>
  <c r="W370" i="9"/>
  <c r="W371" i="9"/>
  <c r="W372" i="9"/>
  <c r="W373" i="9"/>
  <c r="W374" i="9"/>
  <c r="W375" i="9"/>
  <c r="W376" i="9"/>
  <c r="W377" i="9"/>
  <c r="W378" i="9"/>
  <c r="W379" i="9"/>
  <c r="W380" i="9"/>
  <c r="W381" i="9"/>
  <c r="W382" i="9"/>
  <c r="W383" i="9"/>
  <c r="W384" i="9"/>
  <c r="W385" i="9"/>
  <c r="W386" i="9"/>
  <c r="W387" i="9"/>
  <c r="W388" i="9"/>
  <c r="W389" i="9"/>
  <c r="W390" i="9"/>
  <c r="W391" i="9"/>
  <c r="W392" i="9"/>
  <c r="W393" i="9"/>
  <c r="W394" i="9"/>
  <c r="W395" i="9"/>
  <c r="W396" i="9"/>
  <c r="W397" i="9"/>
  <c r="W398" i="9"/>
  <c r="W399" i="9"/>
  <c r="W400" i="9"/>
  <c r="W401" i="9"/>
  <c r="W402" i="9"/>
  <c r="W403" i="9"/>
  <c r="W404" i="9"/>
  <c r="W405" i="9"/>
  <c r="W406" i="9"/>
  <c r="W407" i="9"/>
  <c r="W408" i="9"/>
  <c r="W409" i="9"/>
  <c r="W410" i="9"/>
  <c r="W411" i="9"/>
  <c r="W412" i="9"/>
  <c r="W413" i="9"/>
  <c r="W414" i="9"/>
  <c r="W415" i="9"/>
  <c r="W416" i="9"/>
  <c r="W417" i="9"/>
  <c r="W418" i="9"/>
  <c r="W419" i="9"/>
  <c r="W420" i="9"/>
  <c r="W421" i="9"/>
  <c r="W422" i="9"/>
  <c r="W423" i="9"/>
  <c r="W424" i="9"/>
  <c r="W425" i="9"/>
  <c r="W426" i="9"/>
  <c r="W427" i="9"/>
  <c r="W428" i="9"/>
  <c r="W429" i="9"/>
  <c r="W430" i="9"/>
  <c r="W431" i="9"/>
  <c r="W432" i="9"/>
  <c r="W433" i="9"/>
  <c r="W434" i="9"/>
  <c r="W435" i="9"/>
  <c r="W436" i="9"/>
  <c r="W437" i="9"/>
  <c r="W438" i="9"/>
  <c r="W439" i="9"/>
  <c r="W440" i="9"/>
  <c r="W441" i="9"/>
  <c r="W442" i="9"/>
  <c r="W443" i="9"/>
  <c r="W444" i="9"/>
  <c r="W445" i="9"/>
  <c r="W446" i="9"/>
  <c r="W447" i="9"/>
  <c r="W448" i="9"/>
  <c r="W449" i="9"/>
  <c r="W450" i="9"/>
  <c r="W451" i="9"/>
  <c r="W452" i="9"/>
  <c r="W453" i="9"/>
  <c r="W454" i="9"/>
  <c r="W455" i="9"/>
  <c r="W456" i="9"/>
  <c r="W457" i="9"/>
  <c r="W458" i="9"/>
  <c r="W459" i="9"/>
  <c r="W460" i="9"/>
  <c r="W461" i="9"/>
  <c r="W462" i="9"/>
  <c r="W463" i="9"/>
  <c r="W464" i="9"/>
  <c r="W465" i="9"/>
  <c r="W466" i="9"/>
  <c r="W467" i="9"/>
  <c r="W468" i="9"/>
  <c r="W469" i="9"/>
  <c r="W470" i="9"/>
  <c r="W471" i="9"/>
  <c r="W472" i="9"/>
  <c r="W473" i="9"/>
  <c r="W474" i="9"/>
  <c r="W475" i="9"/>
  <c r="W476" i="9"/>
  <c r="W477" i="9"/>
  <c r="W478" i="9"/>
  <c r="W479" i="9"/>
  <c r="W480" i="9"/>
  <c r="W481" i="9"/>
  <c r="W482" i="9"/>
  <c r="W483" i="9"/>
  <c r="W484" i="9"/>
  <c r="W485" i="9"/>
  <c r="W486" i="9"/>
  <c r="W487" i="9"/>
  <c r="W488" i="9"/>
  <c r="W489" i="9"/>
  <c r="W490" i="9"/>
  <c r="W491" i="9"/>
  <c r="W492" i="9"/>
  <c r="W493" i="9"/>
  <c r="W494" i="9"/>
  <c r="W495" i="9"/>
  <c r="W496" i="9"/>
  <c r="W497" i="9"/>
  <c r="W498" i="9"/>
  <c r="W499" i="9"/>
  <c r="W500" i="9"/>
  <c r="W501" i="9"/>
  <c r="W502" i="9"/>
  <c r="W503" i="9"/>
  <c r="W504" i="9"/>
  <c r="W505" i="9"/>
  <c r="W506" i="9"/>
  <c r="W507" i="9"/>
  <c r="W508" i="9"/>
  <c r="W509" i="9"/>
  <c r="W510" i="9"/>
  <c r="W511" i="9"/>
  <c r="W512" i="9"/>
  <c r="W513" i="9"/>
  <c r="W514" i="9"/>
  <c r="W515" i="9"/>
  <c r="W516" i="9"/>
  <c r="W517" i="9"/>
  <c r="W518" i="9"/>
  <c r="W519" i="9"/>
  <c r="W520" i="9"/>
  <c r="W521" i="9"/>
  <c r="W522" i="9"/>
  <c r="W523" i="9"/>
  <c r="W524" i="9"/>
  <c r="W525" i="9"/>
  <c r="W526" i="9"/>
  <c r="W527" i="9"/>
  <c r="W528" i="9"/>
  <c r="W529" i="9"/>
  <c r="W530" i="9"/>
  <c r="W531" i="9"/>
  <c r="W532" i="9"/>
  <c r="W533" i="9"/>
  <c r="W534" i="9"/>
  <c r="W535" i="9"/>
  <c r="W536" i="9"/>
  <c r="W537" i="9"/>
  <c r="W538" i="9"/>
  <c r="W539" i="9"/>
  <c r="W540" i="9"/>
  <c r="W541" i="9"/>
  <c r="W542" i="9"/>
  <c r="W543" i="9"/>
  <c r="W544" i="9"/>
  <c r="W545" i="9"/>
  <c r="W546" i="9"/>
  <c r="W547" i="9"/>
  <c r="W548" i="9"/>
  <c r="W549" i="9"/>
  <c r="W550" i="9"/>
  <c r="W551" i="9"/>
  <c r="W552" i="9"/>
  <c r="W553" i="9"/>
  <c r="W554" i="9"/>
  <c r="W555" i="9"/>
  <c r="W556" i="9"/>
  <c r="W557" i="9"/>
  <c r="W558" i="9"/>
  <c r="W559" i="9"/>
  <c r="W560" i="9"/>
  <c r="W561" i="9"/>
  <c r="W562" i="9"/>
  <c r="W563" i="9"/>
  <c r="W564" i="9"/>
  <c r="W565" i="9"/>
  <c r="W566" i="9"/>
  <c r="W567" i="9"/>
  <c r="W568" i="9"/>
  <c r="W569" i="9"/>
  <c r="W570" i="9"/>
  <c r="W571" i="9"/>
  <c r="W572" i="9"/>
  <c r="W573" i="9"/>
  <c r="W574" i="9"/>
  <c r="W575" i="9"/>
  <c r="W576" i="9"/>
  <c r="W577" i="9"/>
  <c r="W578" i="9"/>
  <c r="W579" i="9"/>
  <c r="W580" i="9"/>
  <c r="W581" i="9"/>
  <c r="W582" i="9"/>
  <c r="W583" i="9"/>
  <c r="W584" i="9"/>
  <c r="W585" i="9"/>
  <c r="W586" i="9"/>
  <c r="W587" i="9"/>
  <c r="W588" i="9"/>
  <c r="W589" i="9"/>
  <c r="W590" i="9"/>
  <c r="W591" i="9"/>
  <c r="W592" i="9"/>
  <c r="W593" i="9"/>
  <c r="W594" i="9"/>
  <c r="W595" i="9"/>
  <c r="W596" i="9"/>
  <c r="W597" i="9"/>
  <c r="W598" i="9"/>
  <c r="W599" i="9"/>
  <c r="W600" i="9"/>
  <c r="W601" i="9"/>
  <c r="W602" i="9"/>
  <c r="W603" i="9"/>
  <c r="W604" i="9"/>
  <c r="W605" i="9"/>
  <c r="W606" i="9"/>
  <c r="W607" i="9"/>
  <c r="W608" i="9"/>
  <c r="W609" i="9"/>
  <c r="W610" i="9"/>
  <c r="W611" i="9"/>
  <c r="W612" i="9"/>
  <c r="W613" i="9"/>
  <c r="W614" i="9"/>
  <c r="W615" i="9"/>
  <c r="W616" i="9"/>
  <c r="W617" i="9"/>
  <c r="W618" i="9"/>
  <c r="W619" i="9"/>
  <c r="W620" i="9"/>
  <c r="W621" i="9"/>
  <c r="W622" i="9"/>
  <c r="W623" i="9"/>
  <c r="W624" i="9"/>
  <c r="W625" i="9"/>
  <c r="W626" i="9"/>
  <c r="W627" i="9"/>
  <c r="W628" i="9"/>
  <c r="W629" i="9"/>
  <c r="W630" i="9"/>
  <c r="W631" i="9"/>
  <c r="W632" i="9"/>
  <c r="W633" i="9"/>
  <c r="W634" i="9"/>
  <c r="W635" i="9"/>
  <c r="W636" i="9"/>
  <c r="W637" i="9"/>
  <c r="W638" i="9"/>
  <c r="W639" i="9"/>
  <c r="W640" i="9"/>
  <c r="W641" i="9"/>
  <c r="W642" i="9"/>
  <c r="W643" i="9"/>
  <c r="W644" i="9"/>
  <c r="W645" i="9"/>
  <c r="W646" i="9"/>
  <c r="W647" i="9"/>
  <c r="W648" i="9"/>
  <c r="W649" i="9"/>
  <c r="W650" i="9"/>
  <c r="W651" i="9"/>
  <c r="W652" i="9"/>
  <c r="W653" i="9"/>
  <c r="W654" i="9"/>
  <c r="W655" i="9"/>
  <c r="W656" i="9"/>
  <c r="W657" i="9"/>
  <c r="W658" i="9"/>
  <c r="W659" i="9"/>
  <c r="W660" i="9"/>
  <c r="W661" i="9"/>
  <c r="W662" i="9"/>
  <c r="W663" i="9"/>
  <c r="W664" i="9"/>
  <c r="W665" i="9"/>
  <c r="W666" i="9"/>
  <c r="W667" i="9"/>
  <c r="W668" i="9"/>
  <c r="W669" i="9"/>
  <c r="W670" i="9"/>
  <c r="W671" i="9"/>
  <c r="W672" i="9"/>
  <c r="W673" i="9"/>
  <c r="W674" i="9"/>
  <c r="W675" i="9"/>
  <c r="W676" i="9"/>
  <c r="W677" i="9"/>
  <c r="W678" i="9"/>
  <c r="W679" i="9"/>
  <c r="W680" i="9"/>
  <c r="W681" i="9"/>
  <c r="W682" i="9"/>
  <c r="W683" i="9"/>
  <c r="W684" i="9"/>
  <c r="W685" i="9"/>
  <c r="W686" i="9"/>
  <c r="W687" i="9"/>
  <c r="W688" i="9"/>
  <c r="W689" i="9"/>
  <c r="W690" i="9"/>
  <c r="W691" i="9"/>
  <c r="W692" i="9"/>
  <c r="W693" i="9"/>
  <c r="W694" i="9"/>
  <c r="W695" i="9"/>
  <c r="W696" i="9"/>
  <c r="W697" i="9"/>
  <c r="W698" i="9"/>
  <c r="W699" i="9"/>
  <c r="W700" i="9"/>
  <c r="W701" i="9"/>
  <c r="W702" i="9"/>
  <c r="W703" i="9"/>
  <c r="W704" i="9"/>
  <c r="W705" i="9"/>
  <c r="W706" i="9"/>
  <c r="W707" i="9"/>
  <c r="W708" i="9"/>
  <c r="W709" i="9"/>
  <c r="W710" i="9"/>
  <c r="W711" i="9"/>
  <c r="W712" i="9"/>
  <c r="W713" i="9"/>
  <c r="W714" i="9"/>
  <c r="W715" i="9"/>
  <c r="W716" i="9"/>
  <c r="W717" i="9"/>
  <c r="W718" i="9"/>
  <c r="W719" i="9"/>
  <c r="W720" i="9"/>
  <c r="W721" i="9"/>
  <c r="W722" i="9"/>
  <c r="W723" i="9"/>
  <c r="W724" i="9"/>
  <c r="W725" i="9"/>
  <c r="W726" i="9"/>
  <c r="W727" i="9"/>
  <c r="W728" i="9"/>
  <c r="W729" i="9"/>
  <c r="W730" i="9"/>
  <c r="W731" i="9"/>
  <c r="W732" i="9"/>
  <c r="W733" i="9"/>
  <c r="W734" i="9"/>
  <c r="W735" i="9"/>
  <c r="W736" i="9"/>
  <c r="W737" i="9"/>
  <c r="W738" i="9"/>
  <c r="W739" i="9"/>
  <c r="W740" i="9"/>
  <c r="W741" i="9"/>
  <c r="W742" i="9"/>
  <c r="W743" i="9"/>
  <c r="W744" i="9"/>
  <c r="W745" i="9"/>
  <c r="W746" i="9"/>
  <c r="W747" i="9"/>
  <c r="W748" i="9"/>
  <c r="W749" i="9"/>
  <c r="W750" i="9"/>
  <c r="W751" i="9"/>
  <c r="W752" i="9"/>
  <c r="W753" i="9"/>
  <c r="W754" i="9"/>
  <c r="W755" i="9"/>
  <c r="W756" i="9"/>
  <c r="W757" i="9"/>
  <c r="W758" i="9"/>
  <c r="W759" i="9"/>
  <c r="W760" i="9"/>
  <c r="W761" i="9"/>
  <c r="W762" i="9"/>
  <c r="W763" i="9"/>
  <c r="W764" i="9"/>
  <c r="W765" i="9"/>
  <c r="W766" i="9"/>
  <c r="W767" i="9"/>
  <c r="W768" i="9"/>
  <c r="W769" i="9"/>
  <c r="W770" i="9"/>
  <c r="W771" i="9"/>
  <c r="W772" i="9"/>
  <c r="W773" i="9"/>
  <c r="W774" i="9"/>
  <c r="W775" i="9"/>
  <c r="W776" i="9"/>
  <c r="W777" i="9"/>
  <c r="W778" i="9"/>
  <c r="W779" i="9"/>
  <c r="W780" i="9"/>
  <c r="W781" i="9"/>
  <c r="W782" i="9"/>
  <c r="W783" i="9"/>
  <c r="W784" i="9"/>
  <c r="W785" i="9"/>
  <c r="W786" i="9"/>
  <c r="W787" i="9"/>
  <c r="W788" i="9"/>
  <c r="W789" i="9"/>
  <c r="W790" i="9"/>
  <c r="W791" i="9"/>
  <c r="W792" i="9"/>
  <c r="W793" i="9"/>
  <c r="W794" i="9"/>
  <c r="W795" i="9"/>
  <c r="W796" i="9"/>
  <c r="W797" i="9"/>
  <c r="W798" i="9"/>
  <c r="W799" i="9"/>
  <c r="W800" i="9"/>
  <c r="W801" i="9"/>
  <c r="W802" i="9"/>
  <c r="W803" i="9"/>
  <c r="W804" i="9"/>
  <c r="W805" i="9"/>
  <c r="W806" i="9"/>
  <c r="W807" i="9"/>
  <c r="W808" i="9"/>
  <c r="W809" i="9"/>
  <c r="W810" i="9"/>
  <c r="W811" i="9"/>
  <c r="W812" i="9"/>
  <c r="W813" i="9"/>
  <c r="W814" i="9"/>
  <c r="W815" i="9"/>
  <c r="W816" i="9"/>
  <c r="W817" i="9"/>
  <c r="W818" i="9"/>
  <c r="W819" i="9"/>
  <c r="W820" i="9"/>
  <c r="W821" i="9"/>
  <c r="W822" i="9"/>
  <c r="W823" i="9"/>
  <c r="W824" i="9"/>
  <c r="W825" i="9"/>
  <c r="W826" i="9"/>
  <c r="W827" i="9"/>
  <c r="W828" i="9"/>
  <c r="W829" i="9"/>
  <c r="W830" i="9"/>
  <c r="W831" i="9"/>
  <c r="W832" i="9"/>
  <c r="W833" i="9"/>
  <c r="W834" i="9"/>
  <c r="W835" i="9"/>
  <c r="W836" i="9"/>
  <c r="W837" i="9"/>
  <c r="W838" i="9"/>
  <c r="W839" i="9"/>
  <c r="W840" i="9"/>
  <c r="W841" i="9"/>
  <c r="W842" i="9"/>
  <c r="W843" i="9"/>
  <c r="W844" i="9"/>
  <c r="W845" i="9"/>
  <c r="W846" i="9"/>
  <c r="W847" i="9"/>
  <c r="W848" i="9"/>
  <c r="W849" i="9"/>
  <c r="W850" i="9"/>
  <c r="W851" i="9"/>
  <c r="W852" i="9"/>
  <c r="W853" i="9"/>
  <c r="W854" i="9"/>
  <c r="W855" i="9"/>
  <c r="W856" i="9"/>
  <c r="W857" i="9"/>
  <c r="W858" i="9"/>
  <c r="W859" i="9"/>
  <c r="W860" i="9"/>
  <c r="W861" i="9"/>
  <c r="W862" i="9"/>
  <c r="W863" i="9"/>
  <c r="W864" i="9"/>
  <c r="W865" i="9"/>
  <c r="W866" i="9"/>
  <c r="W867" i="9"/>
  <c r="W868" i="9"/>
  <c r="W869" i="9"/>
  <c r="W870" i="9"/>
  <c r="W871" i="9"/>
  <c r="W872" i="9"/>
  <c r="W873" i="9"/>
  <c r="W874" i="9"/>
  <c r="W875" i="9"/>
  <c r="W876" i="9"/>
  <c r="W877" i="9"/>
  <c r="W878" i="9"/>
  <c r="W879" i="9"/>
  <c r="W880" i="9"/>
  <c r="W881" i="9"/>
  <c r="W882" i="9"/>
  <c r="W883" i="9"/>
  <c r="W884" i="9"/>
  <c r="W885" i="9"/>
  <c r="W886" i="9"/>
  <c r="W887" i="9"/>
  <c r="W888" i="9"/>
  <c r="W889" i="9"/>
  <c r="W890" i="9"/>
  <c r="W891" i="9"/>
  <c r="W892" i="9"/>
  <c r="W893" i="9"/>
  <c r="W894" i="9"/>
  <c r="W895" i="9"/>
  <c r="W896" i="9"/>
  <c r="W897" i="9"/>
  <c r="W898" i="9"/>
  <c r="W899" i="9"/>
  <c r="W900" i="9"/>
  <c r="W901" i="9"/>
  <c r="W902" i="9"/>
  <c r="W903" i="9"/>
  <c r="W904" i="9"/>
  <c r="W905" i="9"/>
  <c r="W906" i="9"/>
  <c r="W907" i="9"/>
  <c r="W908" i="9"/>
  <c r="W909" i="9"/>
  <c r="W910" i="9"/>
  <c r="W911" i="9"/>
  <c r="W912" i="9"/>
  <c r="W913" i="9"/>
  <c r="W914" i="9"/>
  <c r="W915" i="9"/>
  <c r="W916" i="9"/>
  <c r="W917" i="9"/>
  <c r="W918" i="9"/>
  <c r="W919" i="9"/>
  <c r="W920" i="9"/>
  <c r="W921" i="9"/>
  <c r="W922" i="9"/>
  <c r="W923" i="9"/>
  <c r="W924" i="9"/>
  <c r="W925" i="9"/>
  <c r="W926" i="9"/>
  <c r="W927" i="9"/>
  <c r="W928" i="9"/>
  <c r="W929" i="9"/>
  <c r="W930" i="9"/>
  <c r="W931" i="9"/>
  <c r="W932" i="9"/>
  <c r="W933" i="9"/>
  <c r="W934" i="9"/>
  <c r="W935" i="9"/>
  <c r="W936" i="9"/>
  <c r="W937" i="9"/>
  <c r="W938" i="9"/>
  <c r="W939" i="9"/>
  <c r="W940" i="9"/>
  <c r="W941" i="9"/>
  <c r="W942" i="9"/>
  <c r="W943" i="9"/>
  <c r="W944" i="9"/>
  <c r="W945" i="9"/>
  <c r="W946" i="9"/>
  <c r="W947" i="9"/>
  <c r="W948" i="9"/>
  <c r="W949" i="9"/>
  <c r="W950" i="9"/>
  <c r="W951" i="9"/>
  <c r="W952" i="9"/>
  <c r="W953" i="9"/>
  <c r="W954" i="9"/>
  <c r="W955" i="9"/>
  <c r="W956" i="9"/>
  <c r="W957" i="9"/>
  <c r="W958" i="9"/>
  <c r="W959" i="9"/>
  <c r="W960" i="9"/>
  <c r="W961" i="9"/>
  <c r="W962" i="9"/>
  <c r="W963" i="9"/>
  <c r="W964" i="9"/>
  <c r="W965" i="9"/>
  <c r="W966" i="9"/>
  <c r="W967" i="9"/>
  <c r="W968" i="9"/>
  <c r="W969" i="9"/>
  <c r="W970" i="9"/>
  <c r="W971" i="9"/>
  <c r="W972" i="9"/>
  <c r="W973" i="9"/>
  <c r="W974" i="9"/>
  <c r="W975" i="9"/>
  <c r="W976" i="9"/>
  <c r="W977" i="9"/>
  <c r="W978" i="9"/>
  <c r="W979" i="9"/>
  <c r="W980" i="9"/>
  <c r="W981" i="9"/>
  <c r="W982" i="9"/>
  <c r="W983" i="9"/>
  <c r="W984" i="9"/>
  <c r="W985" i="9"/>
  <c r="W986" i="9"/>
  <c r="W987" i="9"/>
  <c r="W988" i="9"/>
  <c r="W989" i="9"/>
  <c r="W990" i="9"/>
  <c r="W991" i="9"/>
  <c r="W992" i="9"/>
  <c r="W993" i="9"/>
  <c r="W994" i="9"/>
  <c r="W995" i="9"/>
  <c r="W996" i="9"/>
  <c r="W997" i="9"/>
  <c r="W998" i="9"/>
  <c r="W999" i="9"/>
  <c r="W1000" i="9"/>
  <c r="W1001" i="9"/>
  <c r="W2" i="9"/>
  <c r="V3" i="9"/>
  <c r="V4" i="9"/>
  <c r="V5" i="9"/>
  <c r="V6" i="9"/>
  <c r="V7" i="9"/>
  <c r="V8" i="9"/>
  <c r="V9" i="9"/>
  <c r="V10" i="9"/>
  <c r="V11" i="9"/>
  <c r="V12" i="9"/>
  <c r="V13" i="9"/>
  <c r="V14" i="9"/>
  <c r="V15" i="9"/>
  <c r="V16" i="9"/>
  <c r="V17" i="9"/>
  <c r="V18" i="9"/>
  <c r="V19" i="9"/>
  <c r="V20" i="9"/>
  <c r="V21" i="9"/>
  <c r="V22" i="9"/>
  <c r="V23" i="9"/>
  <c r="V24" i="9"/>
  <c r="V25" i="9"/>
  <c r="V26" i="9"/>
  <c r="V27" i="9"/>
  <c r="V28" i="9"/>
  <c r="V29" i="9"/>
  <c r="V30" i="9"/>
  <c r="V31" i="9"/>
  <c r="V32" i="9"/>
  <c r="V33" i="9"/>
  <c r="V34" i="9"/>
  <c r="V35" i="9"/>
  <c r="V36" i="9"/>
  <c r="V37" i="9"/>
  <c r="V38" i="9"/>
  <c r="V39" i="9"/>
  <c r="V40" i="9"/>
  <c r="V41" i="9"/>
  <c r="V42" i="9"/>
  <c r="V43" i="9"/>
  <c r="V44" i="9"/>
  <c r="V45" i="9"/>
  <c r="V46" i="9"/>
  <c r="V47" i="9"/>
  <c r="V48" i="9"/>
  <c r="V49" i="9"/>
  <c r="V50" i="9"/>
  <c r="V51" i="9"/>
  <c r="V52" i="9"/>
  <c r="V53" i="9"/>
  <c r="V54" i="9"/>
  <c r="V55" i="9"/>
  <c r="V56" i="9"/>
  <c r="V57" i="9"/>
  <c r="V58" i="9"/>
  <c r="V59" i="9"/>
  <c r="V60" i="9"/>
  <c r="V61" i="9"/>
  <c r="V62" i="9"/>
  <c r="V63" i="9"/>
  <c r="V64" i="9"/>
  <c r="V65" i="9"/>
  <c r="V66" i="9"/>
  <c r="V67" i="9"/>
  <c r="V68" i="9"/>
  <c r="V69" i="9"/>
  <c r="V70" i="9"/>
  <c r="V71" i="9"/>
  <c r="V72" i="9"/>
  <c r="V73" i="9"/>
  <c r="V74" i="9"/>
  <c r="V75" i="9"/>
  <c r="V76" i="9"/>
  <c r="V77" i="9"/>
  <c r="V78" i="9"/>
  <c r="V79" i="9"/>
  <c r="V80" i="9"/>
  <c r="V81" i="9"/>
  <c r="V82" i="9"/>
  <c r="V83" i="9"/>
  <c r="V84" i="9"/>
  <c r="V85" i="9"/>
  <c r="V86" i="9"/>
  <c r="V87" i="9"/>
  <c r="V88" i="9"/>
  <c r="V89" i="9"/>
  <c r="V90" i="9"/>
  <c r="V91" i="9"/>
  <c r="V92" i="9"/>
  <c r="V93" i="9"/>
  <c r="V94" i="9"/>
  <c r="V95" i="9"/>
  <c r="V96" i="9"/>
  <c r="V97" i="9"/>
  <c r="V98" i="9"/>
  <c r="V99" i="9"/>
  <c r="V100" i="9"/>
  <c r="V101" i="9"/>
  <c r="V102" i="9"/>
  <c r="V103" i="9"/>
  <c r="V104" i="9"/>
  <c r="V105" i="9"/>
  <c r="V106" i="9"/>
  <c r="V107" i="9"/>
  <c r="V108" i="9"/>
  <c r="V109" i="9"/>
  <c r="V110" i="9"/>
  <c r="V111" i="9"/>
  <c r="V112" i="9"/>
  <c r="V113" i="9"/>
  <c r="V114" i="9"/>
  <c r="V115" i="9"/>
  <c r="V116" i="9"/>
  <c r="V117" i="9"/>
  <c r="V118" i="9"/>
  <c r="V119" i="9"/>
  <c r="V120" i="9"/>
  <c r="V121" i="9"/>
  <c r="V122" i="9"/>
  <c r="V123" i="9"/>
  <c r="V124" i="9"/>
  <c r="V125" i="9"/>
  <c r="V126" i="9"/>
  <c r="V127" i="9"/>
  <c r="V128" i="9"/>
  <c r="V129" i="9"/>
  <c r="V130" i="9"/>
  <c r="V131" i="9"/>
  <c r="V132" i="9"/>
  <c r="V133" i="9"/>
  <c r="V134" i="9"/>
  <c r="V135" i="9"/>
  <c r="V136" i="9"/>
  <c r="V137" i="9"/>
  <c r="V138" i="9"/>
  <c r="V139" i="9"/>
  <c r="V140" i="9"/>
  <c r="V141" i="9"/>
  <c r="V142" i="9"/>
  <c r="V143" i="9"/>
  <c r="V144" i="9"/>
  <c r="V145" i="9"/>
  <c r="V146" i="9"/>
  <c r="V147" i="9"/>
  <c r="V148" i="9"/>
  <c r="V149" i="9"/>
  <c r="V150" i="9"/>
  <c r="V151" i="9"/>
  <c r="V152" i="9"/>
  <c r="V153" i="9"/>
  <c r="V154" i="9"/>
  <c r="V155" i="9"/>
  <c r="V156" i="9"/>
  <c r="V157" i="9"/>
  <c r="V158" i="9"/>
  <c r="V159" i="9"/>
  <c r="V160" i="9"/>
  <c r="V161" i="9"/>
  <c r="V162" i="9"/>
  <c r="V163" i="9"/>
  <c r="V164" i="9"/>
  <c r="V165" i="9"/>
  <c r="V166" i="9"/>
  <c r="V167" i="9"/>
  <c r="V168" i="9"/>
  <c r="V169" i="9"/>
  <c r="V170" i="9"/>
  <c r="V171" i="9"/>
  <c r="V172" i="9"/>
  <c r="V173" i="9"/>
  <c r="V174" i="9"/>
  <c r="V175" i="9"/>
  <c r="V176" i="9"/>
  <c r="V177" i="9"/>
  <c r="V178" i="9"/>
  <c r="V179" i="9"/>
  <c r="V180" i="9"/>
  <c r="V181" i="9"/>
  <c r="V182" i="9"/>
  <c r="V183" i="9"/>
  <c r="V184" i="9"/>
  <c r="V185" i="9"/>
  <c r="V186" i="9"/>
  <c r="V187" i="9"/>
  <c r="V188" i="9"/>
  <c r="V189" i="9"/>
  <c r="V190" i="9"/>
  <c r="V191" i="9"/>
  <c r="V192" i="9"/>
  <c r="V193" i="9"/>
  <c r="V194" i="9"/>
  <c r="V195" i="9"/>
  <c r="V196" i="9"/>
  <c r="V197" i="9"/>
  <c r="V198" i="9"/>
  <c r="V199" i="9"/>
  <c r="V200" i="9"/>
  <c r="V201" i="9"/>
  <c r="V202" i="9"/>
  <c r="V203" i="9"/>
  <c r="V204" i="9"/>
  <c r="V205" i="9"/>
  <c r="V206" i="9"/>
  <c r="V207" i="9"/>
  <c r="V208" i="9"/>
  <c r="V209" i="9"/>
  <c r="V210" i="9"/>
  <c r="V211" i="9"/>
  <c r="V212" i="9"/>
  <c r="V213" i="9"/>
  <c r="V214" i="9"/>
  <c r="V215" i="9"/>
  <c r="V216" i="9"/>
  <c r="V217" i="9"/>
  <c r="V218" i="9"/>
  <c r="V219" i="9"/>
  <c r="V220" i="9"/>
  <c r="V221" i="9"/>
  <c r="V222" i="9"/>
  <c r="V223" i="9"/>
  <c r="V224" i="9"/>
  <c r="V225" i="9"/>
  <c r="V226" i="9"/>
  <c r="V227" i="9"/>
  <c r="V228" i="9"/>
  <c r="V229" i="9"/>
  <c r="V230" i="9"/>
  <c r="V231" i="9"/>
  <c r="V232" i="9"/>
  <c r="V233" i="9"/>
  <c r="V234" i="9"/>
  <c r="V235" i="9"/>
  <c r="V236" i="9"/>
  <c r="V237" i="9"/>
  <c r="V238" i="9"/>
  <c r="V239" i="9"/>
  <c r="V240" i="9"/>
  <c r="V241" i="9"/>
  <c r="V242" i="9"/>
  <c r="V243" i="9"/>
  <c r="V244" i="9"/>
  <c r="V245" i="9"/>
  <c r="V246" i="9"/>
  <c r="V247" i="9"/>
  <c r="V248" i="9"/>
  <c r="V249" i="9"/>
  <c r="V250" i="9"/>
  <c r="V251" i="9"/>
  <c r="V252" i="9"/>
  <c r="V253" i="9"/>
  <c r="V254" i="9"/>
  <c r="V255" i="9"/>
  <c r="V256" i="9"/>
  <c r="V257" i="9"/>
  <c r="V258" i="9"/>
  <c r="V259" i="9"/>
  <c r="V260" i="9"/>
  <c r="V261" i="9"/>
  <c r="V262" i="9"/>
  <c r="V263" i="9"/>
  <c r="V264" i="9"/>
  <c r="V265" i="9"/>
  <c r="V266" i="9"/>
  <c r="V267" i="9"/>
  <c r="V268" i="9"/>
  <c r="V269" i="9"/>
  <c r="V270" i="9"/>
  <c r="V271" i="9"/>
  <c r="V272" i="9"/>
  <c r="V273" i="9"/>
  <c r="V274" i="9"/>
  <c r="V275" i="9"/>
  <c r="V276" i="9"/>
  <c r="V277" i="9"/>
  <c r="V278" i="9"/>
  <c r="V279" i="9"/>
  <c r="V280" i="9"/>
  <c r="V281" i="9"/>
  <c r="V282" i="9"/>
  <c r="V283" i="9"/>
  <c r="V284" i="9"/>
  <c r="V285" i="9"/>
  <c r="V286" i="9"/>
  <c r="V287" i="9"/>
  <c r="V288" i="9"/>
  <c r="V289" i="9"/>
  <c r="V290" i="9"/>
  <c r="V291" i="9"/>
  <c r="V292" i="9"/>
  <c r="V293" i="9"/>
  <c r="V294" i="9"/>
  <c r="V295" i="9"/>
  <c r="V296" i="9"/>
  <c r="V297" i="9"/>
  <c r="V298" i="9"/>
  <c r="V299" i="9"/>
  <c r="V300" i="9"/>
  <c r="V301" i="9"/>
  <c r="V302" i="9"/>
  <c r="V303" i="9"/>
  <c r="V304" i="9"/>
  <c r="V305" i="9"/>
  <c r="V306" i="9"/>
  <c r="V307" i="9"/>
  <c r="V308" i="9"/>
  <c r="V309" i="9"/>
  <c r="V310" i="9"/>
  <c r="V311" i="9"/>
  <c r="V312" i="9"/>
  <c r="V313" i="9"/>
  <c r="V314" i="9"/>
  <c r="V315" i="9"/>
  <c r="V316" i="9"/>
  <c r="V317" i="9"/>
  <c r="V318" i="9"/>
  <c r="V319" i="9"/>
  <c r="V320" i="9"/>
  <c r="V321" i="9"/>
  <c r="V322" i="9"/>
  <c r="V323" i="9"/>
  <c r="V324" i="9"/>
  <c r="V325" i="9"/>
  <c r="V326" i="9"/>
  <c r="V327" i="9"/>
  <c r="V328" i="9"/>
  <c r="V329" i="9"/>
  <c r="V330" i="9"/>
  <c r="V331" i="9"/>
  <c r="V332" i="9"/>
  <c r="V333" i="9"/>
  <c r="V334" i="9"/>
  <c r="V335" i="9"/>
  <c r="V336" i="9"/>
  <c r="V337" i="9"/>
  <c r="V338" i="9"/>
  <c r="V339" i="9"/>
  <c r="V340" i="9"/>
  <c r="V341" i="9"/>
  <c r="V342" i="9"/>
  <c r="V343" i="9"/>
  <c r="V344" i="9"/>
  <c r="V345" i="9"/>
  <c r="V346" i="9"/>
  <c r="V347" i="9"/>
  <c r="V348" i="9"/>
  <c r="V349" i="9"/>
  <c r="V350" i="9"/>
  <c r="V351" i="9"/>
  <c r="V352" i="9"/>
  <c r="V353" i="9"/>
  <c r="V354" i="9"/>
  <c r="V355" i="9"/>
  <c r="V356" i="9"/>
  <c r="V357" i="9"/>
  <c r="V358" i="9"/>
  <c r="V359" i="9"/>
  <c r="V360" i="9"/>
  <c r="V361" i="9"/>
  <c r="V362" i="9"/>
  <c r="V363" i="9"/>
  <c r="V364" i="9"/>
  <c r="V365" i="9"/>
  <c r="V366" i="9"/>
  <c r="V367" i="9"/>
  <c r="V368" i="9"/>
  <c r="V369" i="9"/>
  <c r="V370" i="9"/>
  <c r="V371" i="9"/>
  <c r="V372" i="9"/>
  <c r="V373" i="9"/>
  <c r="V374" i="9"/>
  <c r="V375" i="9"/>
  <c r="V376" i="9"/>
  <c r="V377" i="9"/>
  <c r="V378" i="9"/>
  <c r="V379" i="9"/>
  <c r="V380" i="9"/>
  <c r="V381" i="9"/>
  <c r="V382" i="9"/>
  <c r="V383" i="9"/>
  <c r="V384" i="9"/>
  <c r="V385" i="9"/>
  <c r="V386" i="9"/>
  <c r="V387" i="9"/>
  <c r="V388" i="9"/>
  <c r="V389" i="9"/>
  <c r="V390" i="9"/>
  <c r="V391" i="9"/>
  <c r="V392" i="9"/>
  <c r="V393" i="9"/>
  <c r="V394" i="9"/>
  <c r="V395" i="9"/>
  <c r="V396" i="9"/>
  <c r="V397" i="9"/>
  <c r="V398" i="9"/>
  <c r="V399" i="9"/>
  <c r="V400" i="9"/>
  <c r="V401" i="9"/>
  <c r="V402" i="9"/>
  <c r="V403" i="9"/>
  <c r="V404" i="9"/>
  <c r="V405" i="9"/>
  <c r="V406" i="9"/>
  <c r="V407" i="9"/>
  <c r="V408" i="9"/>
  <c r="V409" i="9"/>
  <c r="V410" i="9"/>
  <c r="V411" i="9"/>
  <c r="V412" i="9"/>
  <c r="V413" i="9"/>
  <c r="V414" i="9"/>
  <c r="V415" i="9"/>
  <c r="V416" i="9"/>
  <c r="V417" i="9"/>
  <c r="V418" i="9"/>
  <c r="V419" i="9"/>
  <c r="V420" i="9"/>
  <c r="V421" i="9"/>
  <c r="V422" i="9"/>
  <c r="V423" i="9"/>
  <c r="V424" i="9"/>
  <c r="V425" i="9"/>
  <c r="V426" i="9"/>
  <c r="V427" i="9"/>
  <c r="V428" i="9"/>
  <c r="V429" i="9"/>
  <c r="V430" i="9"/>
  <c r="V431" i="9"/>
  <c r="V432" i="9"/>
  <c r="V433" i="9"/>
  <c r="V434" i="9"/>
  <c r="V435" i="9"/>
  <c r="V436" i="9"/>
  <c r="V437" i="9"/>
  <c r="V438" i="9"/>
  <c r="V439" i="9"/>
  <c r="V440" i="9"/>
  <c r="V441" i="9"/>
  <c r="V442" i="9"/>
  <c r="V443" i="9"/>
  <c r="V444" i="9"/>
  <c r="V445" i="9"/>
  <c r="V446" i="9"/>
  <c r="V447" i="9"/>
  <c r="V448" i="9"/>
  <c r="V449" i="9"/>
  <c r="V450" i="9"/>
  <c r="V451" i="9"/>
  <c r="V452" i="9"/>
  <c r="V453" i="9"/>
  <c r="V454" i="9"/>
  <c r="V455" i="9"/>
  <c r="V456" i="9"/>
  <c r="V457" i="9"/>
  <c r="V458" i="9"/>
  <c r="V459" i="9"/>
  <c r="V460" i="9"/>
  <c r="V461" i="9"/>
  <c r="V462" i="9"/>
  <c r="V463" i="9"/>
  <c r="V464" i="9"/>
  <c r="V465" i="9"/>
  <c r="V466" i="9"/>
  <c r="V467" i="9"/>
  <c r="V468" i="9"/>
  <c r="V469" i="9"/>
  <c r="V470" i="9"/>
  <c r="V471" i="9"/>
  <c r="V472" i="9"/>
  <c r="V473" i="9"/>
  <c r="V474" i="9"/>
  <c r="V475" i="9"/>
  <c r="V476" i="9"/>
  <c r="V477" i="9"/>
  <c r="V478" i="9"/>
  <c r="V479" i="9"/>
  <c r="V480" i="9"/>
  <c r="V481" i="9"/>
  <c r="V482" i="9"/>
  <c r="V483" i="9"/>
  <c r="V484" i="9"/>
  <c r="V485" i="9"/>
  <c r="V486" i="9"/>
  <c r="V487" i="9"/>
  <c r="V488" i="9"/>
  <c r="V489" i="9"/>
  <c r="V490" i="9"/>
  <c r="V491" i="9"/>
  <c r="V492" i="9"/>
  <c r="V493" i="9"/>
  <c r="V494" i="9"/>
  <c r="V495" i="9"/>
  <c r="V496" i="9"/>
  <c r="V497" i="9"/>
  <c r="V498" i="9"/>
  <c r="V499" i="9"/>
  <c r="V500" i="9"/>
  <c r="V501" i="9"/>
  <c r="V502" i="9"/>
  <c r="V503" i="9"/>
  <c r="V504" i="9"/>
  <c r="V505" i="9"/>
  <c r="V506" i="9"/>
  <c r="V507" i="9"/>
  <c r="V508" i="9"/>
  <c r="V509" i="9"/>
  <c r="V510" i="9"/>
  <c r="V511" i="9"/>
  <c r="V512" i="9"/>
  <c r="V513" i="9"/>
  <c r="V514" i="9"/>
  <c r="V515" i="9"/>
  <c r="V516" i="9"/>
  <c r="V517" i="9"/>
  <c r="V518" i="9"/>
  <c r="V519" i="9"/>
  <c r="V520" i="9"/>
  <c r="V521" i="9"/>
  <c r="V522" i="9"/>
  <c r="V523" i="9"/>
  <c r="V524" i="9"/>
  <c r="V525" i="9"/>
  <c r="V526" i="9"/>
  <c r="V527" i="9"/>
  <c r="V528" i="9"/>
  <c r="V529" i="9"/>
  <c r="V530" i="9"/>
  <c r="V531" i="9"/>
  <c r="V532" i="9"/>
  <c r="V533" i="9"/>
  <c r="V534" i="9"/>
  <c r="V535" i="9"/>
  <c r="V536" i="9"/>
  <c r="V537" i="9"/>
  <c r="V538" i="9"/>
  <c r="V539" i="9"/>
  <c r="V540" i="9"/>
  <c r="V541" i="9"/>
  <c r="V542" i="9"/>
  <c r="V543" i="9"/>
  <c r="V544" i="9"/>
  <c r="V545" i="9"/>
  <c r="V546" i="9"/>
  <c r="V547" i="9"/>
  <c r="V548" i="9"/>
  <c r="V549" i="9"/>
  <c r="V550" i="9"/>
  <c r="V551" i="9"/>
  <c r="V552" i="9"/>
  <c r="V553" i="9"/>
  <c r="V554" i="9"/>
  <c r="V555" i="9"/>
  <c r="V556" i="9"/>
  <c r="V557" i="9"/>
  <c r="V558" i="9"/>
  <c r="V559" i="9"/>
  <c r="V560" i="9"/>
  <c r="V561" i="9"/>
  <c r="V562" i="9"/>
  <c r="V563" i="9"/>
  <c r="V564" i="9"/>
  <c r="V565" i="9"/>
  <c r="V566" i="9"/>
  <c r="V567" i="9"/>
  <c r="V568" i="9"/>
  <c r="V569" i="9"/>
  <c r="V570" i="9"/>
  <c r="V571" i="9"/>
  <c r="V572" i="9"/>
  <c r="V573" i="9"/>
  <c r="V574" i="9"/>
  <c r="V575" i="9"/>
  <c r="V576" i="9"/>
  <c r="V577" i="9"/>
  <c r="V578" i="9"/>
  <c r="V579" i="9"/>
  <c r="V580" i="9"/>
  <c r="V581" i="9"/>
  <c r="V582" i="9"/>
  <c r="V583" i="9"/>
  <c r="V584" i="9"/>
  <c r="V585" i="9"/>
  <c r="V586" i="9"/>
  <c r="V587" i="9"/>
  <c r="V588" i="9"/>
  <c r="V589" i="9"/>
  <c r="V590" i="9"/>
  <c r="V591" i="9"/>
  <c r="V592" i="9"/>
  <c r="V593" i="9"/>
  <c r="V594" i="9"/>
  <c r="V595" i="9"/>
  <c r="V596" i="9"/>
  <c r="V597" i="9"/>
  <c r="V598" i="9"/>
  <c r="V599" i="9"/>
  <c r="V600" i="9"/>
  <c r="V601" i="9"/>
  <c r="V602" i="9"/>
  <c r="V603" i="9"/>
  <c r="V604" i="9"/>
  <c r="V605" i="9"/>
  <c r="V606" i="9"/>
  <c r="V607" i="9"/>
  <c r="V608" i="9"/>
  <c r="V609" i="9"/>
  <c r="V610" i="9"/>
  <c r="V611" i="9"/>
  <c r="V612" i="9"/>
  <c r="V613" i="9"/>
  <c r="V614" i="9"/>
  <c r="V615" i="9"/>
  <c r="V616" i="9"/>
  <c r="V617" i="9"/>
  <c r="V618" i="9"/>
  <c r="V619" i="9"/>
  <c r="V620" i="9"/>
  <c r="V621" i="9"/>
  <c r="V622" i="9"/>
  <c r="V623" i="9"/>
  <c r="V624" i="9"/>
  <c r="V625" i="9"/>
  <c r="V626" i="9"/>
  <c r="V627" i="9"/>
  <c r="V628" i="9"/>
  <c r="V629" i="9"/>
  <c r="V630" i="9"/>
  <c r="V631" i="9"/>
  <c r="V632" i="9"/>
  <c r="V633" i="9"/>
  <c r="V634" i="9"/>
  <c r="V635" i="9"/>
  <c r="V636" i="9"/>
  <c r="V637" i="9"/>
  <c r="V638" i="9"/>
  <c r="V639" i="9"/>
  <c r="V640" i="9"/>
  <c r="V641" i="9"/>
  <c r="V642" i="9"/>
  <c r="V643" i="9"/>
  <c r="V644" i="9"/>
  <c r="V645" i="9"/>
  <c r="V646" i="9"/>
  <c r="V647" i="9"/>
  <c r="V648" i="9"/>
  <c r="V649" i="9"/>
  <c r="V650" i="9"/>
  <c r="V651" i="9"/>
  <c r="V652" i="9"/>
  <c r="V653" i="9"/>
  <c r="V654" i="9"/>
  <c r="V655" i="9"/>
  <c r="V656" i="9"/>
  <c r="V657" i="9"/>
  <c r="V658" i="9"/>
  <c r="V659" i="9"/>
  <c r="V660" i="9"/>
  <c r="V661" i="9"/>
  <c r="V662" i="9"/>
  <c r="V663" i="9"/>
  <c r="V664" i="9"/>
  <c r="V665" i="9"/>
  <c r="V666" i="9"/>
  <c r="V667" i="9"/>
  <c r="V668" i="9"/>
  <c r="V669" i="9"/>
  <c r="V670" i="9"/>
  <c r="V671" i="9"/>
  <c r="V672" i="9"/>
  <c r="V673" i="9"/>
  <c r="V674" i="9"/>
  <c r="V675" i="9"/>
  <c r="V676" i="9"/>
  <c r="V677" i="9"/>
  <c r="V678" i="9"/>
  <c r="V679" i="9"/>
  <c r="V680" i="9"/>
  <c r="V681" i="9"/>
  <c r="V682" i="9"/>
  <c r="V683" i="9"/>
  <c r="V684" i="9"/>
  <c r="V685" i="9"/>
  <c r="V686" i="9"/>
  <c r="V687" i="9"/>
  <c r="V688" i="9"/>
  <c r="V689" i="9"/>
  <c r="V690" i="9"/>
  <c r="V691" i="9"/>
  <c r="V692" i="9"/>
  <c r="V693" i="9"/>
  <c r="V694" i="9"/>
  <c r="V695" i="9"/>
  <c r="V696" i="9"/>
  <c r="V697" i="9"/>
  <c r="V698" i="9"/>
  <c r="V699" i="9"/>
  <c r="V700" i="9"/>
  <c r="V701" i="9"/>
  <c r="V702" i="9"/>
  <c r="V703" i="9"/>
  <c r="V704" i="9"/>
  <c r="V705" i="9"/>
  <c r="V706" i="9"/>
  <c r="V707" i="9"/>
  <c r="V708" i="9"/>
  <c r="V709" i="9"/>
  <c r="V710" i="9"/>
  <c r="V711" i="9"/>
  <c r="V712" i="9"/>
  <c r="V713" i="9"/>
  <c r="V714" i="9"/>
  <c r="V715" i="9"/>
  <c r="V716" i="9"/>
  <c r="V717" i="9"/>
  <c r="V718" i="9"/>
  <c r="V719" i="9"/>
  <c r="V720" i="9"/>
  <c r="V721" i="9"/>
  <c r="V722" i="9"/>
  <c r="V723" i="9"/>
  <c r="V724" i="9"/>
  <c r="V725" i="9"/>
  <c r="V726" i="9"/>
  <c r="V727" i="9"/>
  <c r="V728" i="9"/>
  <c r="V729" i="9"/>
  <c r="V730" i="9"/>
  <c r="V731" i="9"/>
  <c r="V732" i="9"/>
  <c r="V733" i="9"/>
  <c r="V734" i="9"/>
  <c r="V735" i="9"/>
  <c r="V736" i="9"/>
  <c r="V737" i="9"/>
  <c r="V738" i="9"/>
  <c r="V739" i="9"/>
  <c r="V740" i="9"/>
  <c r="V741" i="9"/>
  <c r="V742" i="9"/>
  <c r="V743" i="9"/>
  <c r="V744" i="9"/>
  <c r="V745" i="9"/>
  <c r="V746" i="9"/>
  <c r="V747" i="9"/>
  <c r="V748" i="9"/>
  <c r="V749" i="9"/>
  <c r="V750" i="9"/>
  <c r="V751" i="9"/>
  <c r="V752" i="9"/>
  <c r="V753" i="9"/>
  <c r="V754" i="9"/>
  <c r="V755" i="9"/>
  <c r="V756" i="9"/>
  <c r="V757" i="9"/>
  <c r="V758" i="9"/>
  <c r="V759" i="9"/>
  <c r="V760" i="9"/>
  <c r="V761" i="9"/>
  <c r="V762" i="9"/>
  <c r="V763" i="9"/>
  <c r="V764" i="9"/>
  <c r="V765" i="9"/>
  <c r="V766" i="9"/>
  <c r="V767" i="9"/>
  <c r="V768" i="9"/>
  <c r="V769" i="9"/>
  <c r="V770" i="9"/>
  <c r="V771" i="9"/>
  <c r="V772" i="9"/>
  <c r="V773" i="9"/>
  <c r="V774" i="9"/>
  <c r="V775" i="9"/>
  <c r="V776" i="9"/>
  <c r="V777" i="9"/>
  <c r="V778" i="9"/>
  <c r="V779" i="9"/>
  <c r="V780" i="9"/>
  <c r="V781" i="9"/>
  <c r="V782" i="9"/>
  <c r="V783" i="9"/>
  <c r="V784" i="9"/>
  <c r="V785" i="9"/>
  <c r="V786" i="9"/>
  <c r="V787" i="9"/>
  <c r="V788" i="9"/>
  <c r="V789" i="9"/>
  <c r="V790" i="9"/>
  <c r="V791" i="9"/>
  <c r="V792" i="9"/>
  <c r="V793" i="9"/>
  <c r="V794" i="9"/>
  <c r="V795" i="9"/>
  <c r="V796" i="9"/>
  <c r="V797" i="9"/>
  <c r="V798" i="9"/>
  <c r="V799" i="9"/>
  <c r="V800" i="9"/>
  <c r="V801" i="9"/>
  <c r="V802" i="9"/>
  <c r="V803" i="9"/>
  <c r="V804" i="9"/>
  <c r="V805" i="9"/>
  <c r="V806" i="9"/>
  <c r="V807" i="9"/>
  <c r="V808" i="9"/>
  <c r="V809" i="9"/>
  <c r="V810" i="9"/>
  <c r="V811" i="9"/>
  <c r="V812" i="9"/>
  <c r="V813" i="9"/>
  <c r="V814" i="9"/>
  <c r="V815" i="9"/>
  <c r="V816" i="9"/>
  <c r="V817" i="9"/>
  <c r="V818" i="9"/>
  <c r="V819" i="9"/>
  <c r="V820" i="9"/>
  <c r="V821" i="9"/>
  <c r="V822" i="9"/>
  <c r="V823" i="9"/>
  <c r="V824" i="9"/>
  <c r="V825" i="9"/>
  <c r="V826" i="9"/>
  <c r="V827" i="9"/>
  <c r="V828" i="9"/>
  <c r="V829" i="9"/>
  <c r="V830" i="9"/>
  <c r="V831" i="9"/>
  <c r="V832" i="9"/>
  <c r="V833" i="9"/>
  <c r="V834" i="9"/>
  <c r="V835" i="9"/>
  <c r="V836" i="9"/>
  <c r="V837" i="9"/>
  <c r="V838" i="9"/>
  <c r="V839" i="9"/>
  <c r="V840" i="9"/>
  <c r="V841" i="9"/>
  <c r="V842" i="9"/>
  <c r="V843" i="9"/>
  <c r="V844" i="9"/>
  <c r="V845" i="9"/>
  <c r="V846" i="9"/>
  <c r="V847" i="9"/>
  <c r="V848" i="9"/>
  <c r="V849" i="9"/>
  <c r="V850" i="9"/>
  <c r="V851" i="9"/>
  <c r="V852" i="9"/>
  <c r="V853" i="9"/>
  <c r="V854" i="9"/>
  <c r="V855" i="9"/>
  <c r="V856" i="9"/>
  <c r="V857" i="9"/>
  <c r="V858" i="9"/>
  <c r="V859" i="9"/>
  <c r="V860" i="9"/>
  <c r="V861" i="9"/>
  <c r="V862" i="9"/>
  <c r="V863" i="9"/>
  <c r="V864" i="9"/>
  <c r="V865" i="9"/>
  <c r="V866" i="9"/>
  <c r="V867" i="9"/>
  <c r="V868" i="9"/>
  <c r="V869" i="9"/>
  <c r="V870" i="9"/>
  <c r="V871" i="9"/>
  <c r="V872" i="9"/>
  <c r="V873" i="9"/>
  <c r="V874" i="9"/>
  <c r="V875" i="9"/>
  <c r="V876" i="9"/>
  <c r="V877" i="9"/>
  <c r="V878" i="9"/>
  <c r="V879" i="9"/>
  <c r="V880" i="9"/>
  <c r="V881" i="9"/>
  <c r="V882" i="9"/>
  <c r="V883" i="9"/>
  <c r="V884" i="9"/>
  <c r="V885" i="9"/>
  <c r="V886" i="9"/>
  <c r="V887" i="9"/>
  <c r="V888" i="9"/>
  <c r="V889" i="9"/>
  <c r="V890" i="9"/>
  <c r="V891" i="9"/>
  <c r="V892" i="9"/>
  <c r="V893" i="9"/>
  <c r="V894" i="9"/>
  <c r="V895" i="9"/>
  <c r="V896" i="9"/>
  <c r="V897" i="9"/>
  <c r="V898" i="9"/>
  <c r="V899" i="9"/>
  <c r="V900" i="9"/>
  <c r="V901" i="9"/>
  <c r="V902" i="9"/>
  <c r="V903" i="9"/>
  <c r="V904" i="9"/>
  <c r="V905" i="9"/>
  <c r="V906" i="9"/>
  <c r="V907" i="9"/>
  <c r="V908" i="9"/>
  <c r="V909" i="9"/>
  <c r="V910" i="9"/>
  <c r="V911" i="9"/>
  <c r="V912" i="9"/>
  <c r="V913" i="9"/>
  <c r="V914" i="9"/>
  <c r="V915" i="9"/>
  <c r="V916" i="9"/>
  <c r="V917" i="9"/>
  <c r="V918" i="9"/>
  <c r="V919" i="9"/>
  <c r="V920" i="9"/>
  <c r="V921" i="9"/>
  <c r="V922" i="9"/>
  <c r="V923" i="9"/>
  <c r="V924" i="9"/>
  <c r="V925" i="9"/>
  <c r="V926" i="9"/>
  <c r="V927" i="9"/>
  <c r="V928" i="9"/>
  <c r="V929" i="9"/>
  <c r="V930" i="9"/>
  <c r="V931" i="9"/>
  <c r="V932" i="9"/>
  <c r="V933" i="9"/>
  <c r="V934" i="9"/>
  <c r="V935" i="9"/>
  <c r="V936" i="9"/>
  <c r="V937" i="9"/>
  <c r="V938" i="9"/>
  <c r="V939" i="9"/>
  <c r="V940" i="9"/>
  <c r="V941" i="9"/>
  <c r="V942" i="9"/>
  <c r="V943" i="9"/>
  <c r="V944" i="9"/>
  <c r="V945" i="9"/>
  <c r="V946" i="9"/>
  <c r="V947" i="9"/>
  <c r="V948" i="9"/>
  <c r="V949" i="9"/>
  <c r="V950" i="9"/>
  <c r="V951" i="9"/>
  <c r="V952" i="9"/>
  <c r="V953" i="9"/>
  <c r="V954" i="9"/>
  <c r="V955" i="9"/>
  <c r="V956" i="9"/>
  <c r="V957" i="9"/>
  <c r="V958" i="9"/>
  <c r="V959" i="9"/>
  <c r="V960" i="9"/>
  <c r="V961" i="9"/>
  <c r="V962" i="9"/>
  <c r="V963" i="9"/>
  <c r="V964" i="9"/>
  <c r="V965" i="9"/>
  <c r="V966" i="9"/>
  <c r="V967" i="9"/>
  <c r="V968" i="9"/>
  <c r="V969" i="9"/>
  <c r="V970" i="9"/>
  <c r="V971" i="9"/>
  <c r="V972" i="9"/>
  <c r="V973" i="9"/>
  <c r="V974" i="9"/>
  <c r="V975" i="9"/>
  <c r="V976" i="9"/>
  <c r="V977" i="9"/>
  <c r="V978" i="9"/>
  <c r="V979" i="9"/>
  <c r="V980" i="9"/>
  <c r="V981" i="9"/>
  <c r="V982" i="9"/>
  <c r="V983" i="9"/>
  <c r="V984" i="9"/>
  <c r="V985" i="9"/>
  <c r="V986" i="9"/>
  <c r="V987" i="9"/>
  <c r="V988" i="9"/>
  <c r="V989" i="9"/>
  <c r="V990" i="9"/>
  <c r="V991" i="9"/>
  <c r="V992" i="9"/>
  <c r="V993" i="9"/>
  <c r="V994" i="9"/>
  <c r="V995" i="9"/>
  <c r="V996" i="9"/>
  <c r="V997" i="9"/>
  <c r="V998" i="9"/>
  <c r="V999" i="9"/>
  <c r="V1000" i="9"/>
  <c r="V1001" i="9"/>
  <c r="V2" i="9"/>
  <c r="U3" i="9"/>
  <c r="U4" i="9"/>
  <c r="U5" i="9"/>
  <c r="U6" i="9"/>
  <c r="U7" i="9"/>
  <c r="U8" i="9"/>
  <c r="U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U46" i="9"/>
  <c r="U47" i="9"/>
  <c r="U48" i="9"/>
  <c r="U49" i="9"/>
  <c r="U50" i="9"/>
  <c r="U51" i="9"/>
  <c r="U52" i="9"/>
  <c r="U53" i="9"/>
  <c r="U54" i="9"/>
  <c r="U55" i="9"/>
  <c r="U56" i="9"/>
  <c r="U57" i="9"/>
  <c r="U58" i="9"/>
  <c r="U59" i="9"/>
  <c r="U60" i="9"/>
  <c r="U61" i="9"/>
  <c r="U62" i="9"/>
  <c r="U63" i="9"/>
  <c r="U64" i="9"/>
  <c r="U65" i="9"/>
  <c r="U66" i="9"/>
  <c r="U67" i="9"/>
  <c r="U68" i="9"/>
  <c r="U69" i="9"/>
  <c r="U70" i="9"/>
  <c r="U71" i="9"/>
  <c r="U72" i="9"/>
  <c r="U73" i="9"/>
  <c r="U74" i="9"/>
  <c r="U75" i="9"/>
  <c r="U76" i="9"/>
  <c r="U77" i="9"/>
  <c r="U78" i="9"/>
  <c r="U79" i="9"/>
  <c r="U80" i="9"/>
  <c r="U81" i="9"/>
  <c r="U82" i="9"/>
  <c r="U83" i="9"/>
  <c r="U84" i="9"/>
  <c r="U85" i="9"/>
  <c r="U86" i="9"/>
  <c r="U87" i="9"/>
  <c r="U88" i="9"/>
  <c r="U89" i="9"/>
  <c r="U90" i="9"/>
  <c r="U91" i="9"/>
  <c r="U92" i="9"/>
  <c r="U93" i="9"/>
  <c r="U94" i="9"/>
  <c r="U95" i="9"/>
  <c r="U96" i="9"/>
  <c r="U97" i="9"/>
  <c r="U98" i="9"/>
  <c r="U99" i="9"/>
  <c r="U100" i="9"/>
  <c r="U101" i="9"/>
  <c r="U102" i="9"/>
  <c r="U103" i="9"/>
  <c r="U104" i="9"/>
  <c r="U105" i="9"/>
  <c r="U106" i="9"/>
  <c r="U107" i="9"/>
  <c r="U108" i="9"/>
  <c r="U109" i="9"/>
  <c r="U110" i="9"/>
  <c r="U111" i="9"/>
  <c r="U112" i="9"/>
  <c r="U113" i="9"/>
  <c r="U114" i="9"/>
  <c r="U115" i="9"/>
  <c r="U116" i="9"/>
  <c r="U117" i="9"/>
  <c r="U118" i="9"/>
  <c r="U119" i="9"/>
  <c r="U120" i="9"/>
  <c r="U121" i="9"/>
  <c r="U122" i="9"/>
  <c r="U123" i="9"/>
  <c r="U124" i="9"/>
  <c r="U125" i="9"/>
  <c r="U126" i="9"/>
  <c r="U127" i="9"/>
  <c r="U128" i="9"/>
  <c r="U129" i="9"/>
  <c r="U130" i="9"/>
  <c r="U131" i="9"/>
  <c r="U132" i="9"/>
  <c r="U133" i="9"/>
  <c r="U134" i="9"/>
  <c r="U135" i="9"/>
  <c r="U136" i="9"/>
  <c r="U137" i="9"/>
  <c r="U138" i="9"/>
  <c r="U139" i="9"/>
  <c r="U140" i="9"/>
  <c r="U141" i="9"/>
  <c r="U142" i="9"/>
  <c r="U143" i="9"/>
  <c r="U144" i="9"/>
  <c r="U145" i="9"/>
  <c r="U146" i="9"/>
  <c r="U147" i="9"/>
  <c r="U148" i="9"/>
  <c r="U149" i="9"/>
  <c r="U150" i="9"/>
  <c r="U151" i="9"/>
  <c r="U152" i="9"/>
  <c r="U153" i="9"/>
  <c r="U154" i="9"/>
  <c r="U155" i="9"/>
  <c r="U156" i="9"/>
  <c r="U157" i="9"/>
  <c r="U158" i="9"/>
  <c r="U159" i="9"/>
  <c r="U160" i="9"/>
  <c r="U161" i="9"/>
  <c r="U162" i="9"/>
  <c r="U163" i="9"/>
  <c r="U164" i="9"/>
  <c r="U165" i="9"/>
  <c r="U166" i="9"/>
  <c r="U167" i="9"/>
  <c r="U168" i="9"/>
  <c r="U169" i="9"/>
  <c r="U170" i="9"/>
  <c r="U171" i="9"/>
  <c r="U172" i="9"/>
  <c r="U173" i="9"/>
  <c r="U174" i="9"/>
  <c r="U175" i="9"/>
  <c r="U176" i="9"/>
  <c r="U177" i="9"/>
  <c r="U178" i="9"/>
  <c r="U179" i="9"/>
  <c r="U180" i="9"/>
  <c r="U181" i="9"/>
  <c r="U182" i="9"/>
  <c r="U183" i="9"/>
  <c r="U184" i="9"/>
  <c r="U185" i="9"/>
  <c r="U186" i="9"/>
  <c r="U187" i="9"/>
  <c r="U188" i="9"/>
  <c r="U189" i="9"/>
  <c r="U190" i="9"/>
  <c r="U191" i="9"/>
  <c r="U192" i="9"/>
  <c r="U193" i="9"/>
  <c r="U194" i="9"/>
  <c r="U195" i="9"/>
  <c r="U196" i="9"/>
  <c r="U197" i="9"/>
  <c r="U198" i="9"/>
  <c r="U199" i="9"/>
  <c r="U200" i="9"/>
  <c r="U201" i="9"/>
  <c r="U202" i="9"/>
  <c r="U203" i="9"/>
  <c r="U204" i="9"/>
  <c r="U205" i="9"/>
  <c r="U206" i="9"/>
  <c r="U207" i="9"/>
  <c r="U208" i="9"/>
  <c r="U209" i="9"/>
  <c r="U210" i="9"/>
  <c r="U211" i="9"/>
  <c r="U212" i="9"/>
  <c r="U213" i="9"/>
  <c r="U214" i="9"/>
  <c r="U215" i="9"/>
  <c r="U216" i="9"/>
  <c r="U217" i="9"/>
  <c r="U218" i="9"/>
  <c r="U219" i="9"/>
  <c r="U220" i="9"/>
  <c r="U221" i="9"/>
  <c r="U222" i="9"/>
  <c r="U223" i="9"/>
  <c r="U224" i="9"/>
  <c r="U225" i="9"/>
  <c r="U226" i="9"/>
  <c r="U227" i="9"/>
  <c r="U228" i="9"/>
  <c r="U229" i="9"/>
  <c r="U230" i="9"/>
  <c r="U231" i="9"/>
  <c r="U232" i="9"/>
  <c r="U233" i="9"/>
  <c r="U234" i="9"/>
  <c r="U235" i="9"/>
  <c r="U236" i="9"/>
  <c r="U237" i="9"/>
  <c r="U238" i="9"/>
  <c r="U239" i="9"/>
  <c r="U240" i="9"/>
  <c r="U241" i="9"/>
  <c r="U242" i="9"/>
  <c r="U243" i="9"/>
  <c r="U244" i="9"/>
  <c r="U245" i="9"/>
  <c r="U246" i="9"/>
  <c r="U247" i="9"/>
  <c r="U248" i="9"/>
  <c r="U249" i="9"/>
  <c r="U250" i="9"/>
  <c r="U251" i="9"/>
  <c r="U252" i="9"/>
  <c r="U253" i="9"/>
  <c r="U254" i="9"/>
  <c r="U255" i="9"/>
  <c r="U256" i="9"/>
  <c r="U257" i="9"/>
  <c r="U258" i="9"/>
  <c r="U259" i="9"/>
  <c r="U260" i="9"/>
  <c r="U261" i="9"/>
  <c r="U262" i="9"/>
  <c r="U263" i="9"/>
  <c r="U264" i="9"/>
  <c r="U265" i="9"/>
  <c r="U266" i="9"/>
  <c r="U267" i="9"/>
  <c r="U268" i="9"/>
  <c r="U269" i="9"/>
  <c r="U270" i="9"/>
  <c r="U271" i="9"/>
  <c r="U272" i="9"/>
  <c r="U273" i="9"/>
  <c r="U274" i="9"/>
  <c r="U275" i="9"/>
  <c r="U276" i="9"/>
  <c r="U277" i="9"/>
  <c r="U278" i="9"/>
  <c r="U279" i="9"/>
  <c r="U280" i="9"/>
  <c r="U281" i="9"/>
  <c r="U282" i="9"/>
  <c r="U283" i="9"/>
  <c r="U284" i="9"/>
  <c r="U285" i="9"/>
  <c r="U286" i="9"/>
  <c r="U287" i="9"/>
  <c r="U288" i="9"/>
  <c r="U289" i="9"/>
  <c r="U290" i="9"/>
  <c r="U291" i="9"/>
  <c r="U292" i="9"/>
  <c r="U293" i="9"/>
  <c r="U294" i="9"/>
  <c r="U295" i="9"/>
  <c r="U296" i="9"/>
  <c r="U297" i="9"/>
  <c r="U298" i="9"/>
  <c r="U299" i="9"/>
  <c r="U300" i="9"/>
  <c r="U301" i="9"/>
  <c r="U302" i="9"/>
  <c r="U303" i="9"/>
  <c r="U304" i="9"/>
  <c r="U305" i="9"/>
  <c r="U306" i="9"/>
  <c r="U307" i="9"/>
  <c r="U308" i="9"/>
  <c r="U309" i="9"/>
  <c r="U310" i="9"/>
  <c r="U311" i="9"/>
  <c r="U312" i="9"/>
  <c r="U313" i="9"/>
  <c r="U314" i="9"/>
  <c r="U315" i="9"/>
  <c r="U316" i="9"/>
  <c r="U317" i="9"/>
  <c r="U318" i="9"/>
  <c r="U319" i="9"/>
  <c r="U320" i="9"/>
  <c r="U321" i="9"/>
  <c r="U322" i="9"/>
  <c r="U323" i="9"/>
  <c r="U324" i="9"/>
  <c r="U325" i="9"/>
  <c r="U326" i="9"/>
  <c r="U327" i="9"/>
  <c r="U328" i="9"/>
  <c r="U329" i="9"/>
  <c r="U330" i="9"/>
  <c r="U331" i="9"/>
  <c r="U332" i="9"/>
  <c r="U333" i="9"/>
  <c r="U334" i="9"/>
  <c r="U335" i="9"/>
  <c r="U336" i="9"/>
  <c r="U337" i="9"/>
  <c r="U338" i="9"/>
  <c r="U339" i="9"/>
  <c r="U340" i="9"/>
  <c r="U341" i="9"/>
  <c r="U342" i="9"/>
  <c r="U343" i="9"/>
  <c r="U344" i="9"/>
  <c r="U345" i="9"/>
  <c r="U346" i="9"/>
  <c r="U347" i="9"/>
  <c r="U348" i="9"/>
  <c r="U349" i="9"/>
  <c r="U350" i="9"/>
  <c r="U351" i="9"/>
  <c r="U352" i="9"/>
  <c r="U353" i="9"/>
  <c r="U354" i="9"/>
  <c r="U355" i="9"/>
  <c r="U356" i="9"/>
  <c r="U357" i="9"/>
  <c r="U358" i="9"/>
  <c r="U359" i="9"/>
  <c r="U360" i="9"/>
  <c r="U361" i="9"/>
  <c r="U362" i="9"/>
  <c r="U363" i="9"/>
  <c r="U364" i="9"/>
  <c r="U365" i="9"/>
  <c r="U366" i="9"/>
  <c r="U367" i="9"/>
  <c r="U368" i="9"/>
  <c r="U369" i="9"/>
  <c r="U370" i="9"/>
  <c r="U371" i="9"/>
  <c r="U372" i="9"/>
  <c r="U373" i="9"/>
  <c r="U374" i="9"/>
  <c r="U375" i="9"/>
  <c r="U376" i="9"/>
  <c r="U377" i="9"/>
  <c r="U378" i="9"/>
  <c r="U379" i="9"/>
  <c r="U380" i="9"/>
  <c r="U381" i="9"/>
  <c r="U382" i="9"/>
  <c r="U383" i="9"/>
  <c r="U384" i="9"/>
  <c r="U385" i="9"/>
  <c r="U386" i="9"/>
  <c r="U387" i="9"/>
  <c r="U388" i="9"/>
  <c r="U389" i="9"/>
  <c r="U390" i="9"/>
  <c r="U391" i="9"/>
  <c r="U392" i="9"/>
  <c r="U393" i="9"/>
  <c r="U394" i="9"/>
  <c r="U395" i="9"/>
  <c r="U396" i="9"/>
  <c r="U397" i="9"/>
  <c r="U398" i="9"/>
  <c r="U399" i="9"/>
  <c r="U400" i="9"/>
  <c r="U401" i="9"/>
  <c r="U402" i="9"/>
  <c r="U403" i="9"/>
  <c r="U404" i="9"/>
  <c r="U405" i="9"/>
  <c r="U406" i="9"/>
  <c r="U407" i="9"/>
  <c r="U408" i="9"/>
  <c r="U409" i="9"/>
  <c r="U410" i="9"/>
  <c r="U411" i="9"/>
  <c r="U412" i="9"/>
  <c r="U413" i="9"/>
  <c r="U414" i="9"/>
  <c r="U415" i="9"/>
  <c r="U416" i="9"/>
  <c r="U417" i="9"/>
  <c r="U418" i="9"/>
  <c r="U419" i="9"/>
  <c r="U420" i="9"/>
  <c r="U421" i="9"/>
  <c r="U422" i="9"/>
  <c r="U423" i="9"/>
  <c r="U424" i="9"/>
  <c r="U425" i="9"/>
  <c r="U426" i="9"/>
  <c r="U427" i="9"/>
  <c r="U428" i="9"/>
  <c r="U429" i="9"/>
  <c r="U430" i="9"/>
  <c r="U431" i="9"/>
  <c r="U432" i="9"/>
  <c r="U433" i="9"/>
  <c r="U434" i="9"/>
  <c r="U435" i="9"/>
  <c r="U436" i="9"/>
  <c r="U437" i="9"/>
  <c r="U438" i="9"/>
  <c r="U439" i="9"/>
  <c r="U440" i="9"/>
  <c r="U441" i="9"/>
  <c r="U442" i="9"/>
  <c r="U443" i="9"/>
  <c r="U444" i="9"/>
  <c r="U445" i="9"/>
  <c r="U446" i="9"/>
  <c r="U447" i="9"/>
  <c r="U448" i="9"/>
  <c r="U449" i="9"/>
  <c r="U450" i="9"/>
  <c r="U451" i="9"/>
  <c r="U452" i="9"/>
  <c r="U453" i="9"/>
  <c r="U454" i="9"/>
  <c r="U455" i="9"/>
  <c r="U456" i="9"/>
  <c r="U457" i="9"/>
  <c r="U458" i="9"/>
  <c r="U459" i="9"/>
  <c r="U460" i="9"/>
  <c r="U461" i="9"/>
  <c r="U462" i="9"/>
  <c r="U463" i="9"/>
  <c r="U464" i="9"/>
  <c r="U465" i="9"/>
  <c r="U466" i="9"/>
  <c r="U467" i="9"/>
  <c r="U468" i="9"/>
  <c r="U469" i="9"/>
  <c r="U470" i="9"/>
  <c r="U471" i="9"/>
  <c r="U472" i="9"/>
  <c r="U473" i="9"/>
  <c r="U474" i="9"/>
  <c r="U475" i="9"/>
  <c r="U476" i="9"/>
  <c r="U477" i="9"/>
  <c r="U478" i="9"/>
  <c r="U479" i="9"/>
  <c r="U480" i="9"/>
  <c r="U481" i="9"/>
  <c r="U482" i="9"/>
  <c r="U483" i="9"/>
  <c r="U484" i="9"/>
  <c r="U485" i="9"/>
  <c r="U486" i="9"/>
  <c r="U487" i="9"/>
  <c r="U488" i="9"/>
  <c r="U489" i="9"/>
  <c r="U490" i="9"/>
  <c r="U491" i="9"/>
  <c r="U492" i="9"/>
  <c r="U493" i="9"/>
  <c r="U494" i="9"/>
  <c r="U495" i="9"/>
  <c r="U496" i="9"/>
  <c r="U497" i="9"/>
  <c r="U498" i="9"/>
  <c r="U499" i="9"/>
  <c r="U500" i="9"/>
  <c r="U501" i="9"/>
  <c r="U502" i="9"/>
  <c r="U503" i="9"/>
  <c r="U504" i="9"/>
  <c r="U505" i="9"/>
  <c r="U506" i="9"/>
  <c r="U507" i="9"/>
  <c r="U508" i="9"/>
  <c r="U509" i="9"/>
  <c r="U510" i="9"/>
  <c r="U511" i="9"/>
  <c r="U512" i="9"/>
  <c r="U513" i="9"/>
  <c r="U514" i="9"/>
  <c r="U515" i="9"/>
  <c r="U516" i="9"/>
  <c r="U517" i="9"/>
  <c r="U518" i="9"/>
  <c r="U519" i="9"/>
  <c r="U520" i="9"/>
  <c r="U521" i="9"/>
  <c r="U522" i="9"/>
  <c r="U523" i="9"/>
  <c r="U524" i="9"/>
  <c r="U525" i="9"/>
  <c r="U526" i="9"/>
  <c r="U527" i="9"/>
  <c r="U528" i="9"/>
  <c r="U529" i="9"/>
  <c r="U530" i="9"/>
  <c r="U531" i="9"/>
  <c r="U532" i="9"/>
  <c r="U533" i="9"/>
  <c r="U534" i="9"/>
  <c r="U535" i="9"/>
  <c r="U536" i="9"/>
  <c r="U537" i="9"/>
  <c r="U538" i="9"/>
  <c r="U539" i="9"/>
  <c r="U540" i="9"/>
  <c r="U541" i="9"/>
  <c r="U542" i="9"/>
  <c r="U543" i="9"/>
  <c r="U544" i="9"/>
  <c r="U545" i="9"/>
  <c r="U546" i="9"/>
  <c r="U547" i="9"/>
  <c r="U548" i="9"/>
  <c r="U549" i="9"/>
  <c r="U550" i="9"/>
  <c r="U551" i="9"/>
  <c r="U552" i="9"/>
  <c r="U553" i="9"/>
  <c r="U554" i="9"/>
  <c r="U555" i="9"/>
  <c r="U556" i="9"/>
  <c r="U557" i="9"/>
  <c r="U558" i="9"/>
  <c r="U559" i="9"/>
  <c r="U560" i="9"/>
  <c r="U561" i="9"/>
  <c r="U562" i="9"/>
  <c r="U563" i="9"/>
  <c r="U564" i="9"/>
  <c r="U565" i="9"/>
  <c r="U566" i="9"/>
  <c r="U567" i="9"/>
  <c r="U568" i="9"/>
  <c r="U569" i="9"/>
  <c r="U570" i="9"/>
  <c r="U571" i="9"/>
  <c r="U572" i="9"/>
  <c r="U573" i="9"/>
  <c r="U574" i="9"/>
  <c r="U575" i="9"/>
  <c r="U576" i="9"/>
  <c r="U577" i="9"/>
  <c r="U578" i="9"/>
  <c r="U579" i="9"/>
  <c r="U580" i="9"/>
  <c r="U581" i="9"/>
  <c r="U582" i="9"/>
  <c r="U583" i="9"/>
  <c r="U584" i="9"/>
  <c r="U585" i="9"/>
  <c r="U586" i="9"/>
  <c r="U587" i="9"/>
  <c r="U588" i="9"/>
  <c r="U589" i="9"/>
  <c r="U590" i="9"/>
  <c r="U591" i="9"/>
  <c r="U592" i="9"/>
  <c r="U593" i="9"/>
  <c r="U594" i="9"/>
  <c r="U595" i="9"/>
  <c r="U596" i="9"/>
  <c r="U597" i="9"/>
  <c r="U598" i="9"/>
  <c r="U599" i="9"/>
  <c r="U600" i="9"/>
  <c r="U601" i="9"/>
  <c r="U602" i="9"/>
  <c r="U603" i="9"/>
  <c r="U604" i="9"/>
  <c r="U605" i="9"/>
  <c r="U606" i="9"/>
  <c r="U607" i="9"/>
  <c r="U608" i="9"/>
  <c r="U609" i="9"/>
  <c r="U610" i="9"/>
  <c r="U611" i="9"/>
  <c r="U612" i="9"/>
  <c r="U613" i="9"/>
  <c r="U614" i="9"/>
  <c r="U615" i="9"/>
  <c r="U616" i="9"/>
  <c r="U617" i="9"/>
  <c r="U618" i="9"/>
  <c r="U619" i="9"/>
  <c r="U620" i="9"/>
  <c r="U621" i="9"/>
  <c r="U622" i="9"/>
  <c r="U623" i="9"/>
  <c r="U624" i="9"/>
  <c r="U625" i="9"/>
  <c r="U626" i="9"/>
  <c r="U627" i="9"/>
  <c r="U628" i="9"/>
  <c r="U629" i="9"/>
  <c r="U630" i="9"/>
  <c r="U631" i="9"/>
  <c r="U632" i="9"/>
  <c r="U633" i="9"/>
  <c r="U634" i="9"/>
  <c r="U635" i="9"/>
  <c r="U636" i="9"/>
  <c r="U637" i="9"/>
  <c r="U638" i="9"/>
  <c r="U639" i="9"/>
  <c r="U640" i="9"/>
  <c r="U641" i="9"/>
  <c r="U642" i="9"/>
  <c r="U643" i="9"/>
  <c r="U644" i="9"/>
  <c r="U645" i="9"/>
  <c r="U646" i="9"/>
  <c r="U647" i="9"/>
  <c r="U648" i="9"/>
  <c r="U649" i="9"/>
  <c r="U650" i="9"/>
  <c r="U651" i="9"/>
  <c r="U652" i="9"/>
  <c r="U653" i="9"/>
  <c r="U654" i="9"/>
  <c r="U655" i="9"/>
  <c r="U656" i="9"/>
  <c r="U657" i="9"/>
  <c r="U658" i="9"/>
  <c r="U659" i="9"/>
  <c r="U660" i="9"/>
  <c r="U661" i="9"/>
  <c r="U662" i="9"/>
  <c r="U663" i="9"/>
  <c r="U664" i="9"/>
  <c r="U665" i="9"/>
  <c r="U666" i="9"/>
  <c r="U667" i="9"/>
  <c r="U668" i="9"/>
  <c r="U669" i="9"/>
  <c r="U670" i="9"/>
  <c r="U671" i="9"/>
  <c r="U672" i="9"/>
  <c r="U673" i="9"/>
  <c r="U674" i="9"/>
  <c r="U675" i="9"/>
  <c r="U676" i="9"/>
  <c r="U677" i="9"/>
  <c r="U678" i="9"/>
  <c r="U679" i="9"/>
  <c r="U680" i="9"/>
  <c r="U681" i="9"/>
  <c r="U682" i="9"/>
  <c r="U683" i="9"/>
  <c r="U684" i="9"/>
  <c r="U685" i="9"/>
  <c r="U686" i="9"/>
  <c r="U687" i="9"/>
  <c r="U688" i="9"/>
  <c r="U689" i="9"/>
  <c r="U690" i="9"/>
  <c r="U691" i="9"/>
  <c r="U692" i="9"/>
  <c r="U693" i="9"/>
  <c r="U694" i="9"/>
  <c r="U695" i="9"/>
  <c r="U696" i="9"/>
  <c r="U697" i="9"/>
  <c r="U698" i="9"/>
  <c r="U699" i="9"/>
  <c r="U700" i="9"/>
  <c r="U701" i="9"/>
  <c r="U702" i="9"/>
  <c r="U703" i="9"/>
  <c r="U704" i="9"/>
  <c r="U705" i="9"/>
  <c r="U706" i="9"/>
  <c r="U707" i="9"/>
  <c r="U708" i="9"/>
  <c r="U709" i="9"/>
  <c r="U710" i="9"/>
  <c r="U711" i="9"/>
  <c r="U712" i="9"/>
  <c r="U713" i="9"/>
  <c r="U714" i="9"/>
  <c r="U715" i="9"/>
  <c r="U716" i="9"/>
  <c r="U717" i="9"/>
  <c r="U718" i="9"/>
  <c r="U719" i="9"/>
  <c r="U720" i="9"/>
  <c r="U721" i="9"/>
  <c r="U722" i="9"/>
  <c r="U723" i="9"/>
  <c r="U724" i="9"/>
  <c r="U725" i="9"/>
  <c r="U726" i="9"/>
  <c r="U727" i="9"/>
  <c r="U728" i="9"/>
  <c r="U729" i="9"/>
  <c r="U730" i="9"/>
  <c r="U731" i="9"/>
  <c r="U732" i="9"/>
  <c r="U733" i="9"/>
  <c r="U734" i="9"/>
  <c r="U735" i="9"/>
  <c r="U736" i="9"/>
  <c r="U737" i="9"/>
  <c r="U738" i="9"/>
  <c r="U739" i="9"/>
  <c r="U740" i="9"/>
  <c r="U741" i="9"/>
  <c r="U742" i="9"/>
  <c r="U743" i="9"/>
  <c r="U744" i="9"/>
  <c r="U745" i="9"/>
  <c r="U746" i="9"/>
  <c r="U747" i="9"/>
  <c r="U748" i="9"/>
  <c r="U749" i="9"/>
  <c r="U750" i="9"/>
  <c r="U751" i="9"/>
  <c r="U752" i="9"/>
  <c r="U753" i="9"/>
  <c r="U754" i="9"/>
  <c r="U755" i="9"/>
  <c r="U756" i="9"/>
  <c r="U757" i="9"/>
  <c r="U758" i="9"/>
  <c r="U759" i="9"/>
  <c r="U760" i="9"/>
  <c r="U761" i="9"/>
  <c r="U762" i="9"/>
  <c r="U763" i="9"/>
  <c r="U764" i="9"/>
  <c r="U765" i="9"/>
  <c r="U766" i="9"/>
  <c r="U767" i="9"/>
  <c r="U768" i="9"/>
  <c r="U769" i="9"/>
  <c r="U770" i="9"/>
  <c r="U771" i="9"/>
  <c r="U772" i="9"/>
  <c r="U773" i="9"/>
  <c r="U774" i="9"/>
  <c r="U775" i="9"/>
  <c r="U776" i="9"/>
  <c r="U777" i="9"/>
  <c r="U778" i="9"/>
  <c r="U779" i="9"/>
  <c r="U780" i="9"/>
  <c r="U781" i="9"/>
  <c r="U782" i="9"/>
  <c r="U783" i="9"/>
  <c r="U784" i="9"/>
  <c r="U785" i="9"/>
  <c r="U786" i="9"/>
  <c r="U787" i="9"/>
  <c r="U788" i="9"/>
  <c r="U789" i="9"/>
  <c r="U790" i="9"/>
  <c r="U791" i="9"/>
  <c r="U792" i="9"/>
  <c r="U793" i="9"/>
  <c r="U794" i="9"/>
  <c r="U795" i="9"/>
  <c r="U796" i="9"/>
  <c r="U797" i="9"/>
  <c r="U798" i="9"/>
  <c r="U799" i="9"/>
  <c r="U800" i="9"/>
  <c r="U801" i="9"/>
  <c r="U802" i="9"/>
  <c r="U803" i="9"/>
  <c r="U804" i="9"/>
  <c r="U805" i="9"/>
  <c r="U806" i="9"/>
  <c r="U807" i="9"/>
  <c r="U808" i="9"/>
  <c r="U809" i="9"/>
  <c r="U810" i="9"/>
  <c r="U811" i="9"/>
  <c r="U812" i="9"/>
  <c r="U813" i="9"/>
  <c r="U814" i="9"/>
  <c r="U815" i="9"/>
  <c r="U816" i="9"/>
  <c r="U817" i="9"/>
  <c r="U818" i="9"/>
  <c r="U819" i="9"/>
  <c r="U820" i="9"/>
  <c r="U821" i="9"/>
  <c r="U822" i="9"/>
  <c r="U823" i="9"/>
  <c r="U824" i="9"/>
  <c r="U825" i="9"/>
  <c r="U826" i="9"/>
  <c r="U827" i="9"/>
  <c r="U828" i="9"/>
  <c r="U829" i="9"/>
  <c r="U830" i="9"/>
  <c r="U831" i="9"/>
  <c r="U832" i="9"/>
  <c r="U833" i="9"/>
  <c r="U834" i="9"/>
  <c r="U835" i="9"/>
  <c r="U836" i="9"/>
  <c r="U837" i="9"/>
  <c r="U838" i="9"/>
  <c r="U839" i="9"/>
  <c r="U840" i="9"/>
  <c r="U841" i="9"/>
  <c r="U842" i="9"/>
  <c r="U843" i="9"/>
  <c r="U844" i="9"/>
  <c r="U845" i="9"/>
  <c r="U846" i="9"/>
  <c r="U847" i="9"/>
  <c r="U848" i="9"/>
  <c r="U849" i="9"/>
  <c r="U850" i="9"/>
  <c r="U851" i="9"/>
  <c r="U852" i="9"/>
  <c r="U853" i="9"/>
  <c r="U854" i="9"/>
  <c r="U855" i="9"/>
  <c r="U856" i="9"/>
  <c r="U857" i="9"/>
  <c r="U858" i="9"/>
  <c r="U859" i="9"/>
  <c r="U860" i="9"/>
  <c r="U861" i="9"/>
  <c r="U862" i="9"/>
  <c r="U863" i="9"/>
  <c r="U864" i="9"/>
  <c r="U865" i="9"/>
  <c r="U866" i="9"/>
  <c r="U867" i="9"/>
  <c r="U868" i="9"/>
  <c r="U869" i="9"/>
  <c r="U870" i="9"/>
  <c r="U871" i="9"/>
  <c r="U872" i="9"/>
  <c r="U873" i="9"/>
  <c r="U874" i="9"/>
  <c r="U875" i="9"/>
  <c r="U876" i="9"/>
  <c r="U877" i="9"/>
  <c r="U878" i="9"/>
  <c r="U879" i="9"/>
  <c r="U880" i="9"/>
  <c r="U881" i="9"/>
  <c r="U882" i="9"/>
  <c r="U883" i="9"/>
  <c r="U884" i="9"/>
  <c r="U885" i="9"/>
  <c r="U886" i="9"/>
  <c r="U887" i="9"/>
  <c r="U888" i="9"/>
  <c r="U889" i="9"/>
  <c r="U890" i="9"/>
  <c r="U891" i="9"/>
  <c r="U892" i="9"/>
  <c r="U893" i="9"/>
  <c r="U894" i="9"/>
  <c r="U895" i="9"/>
  <c r="U896" i="9"/>
  <c r="U897" i="9"/>
  <c r="U898" i="9"/>
  <c r="U899" i="9"/>
  <c r="U900" i="9"/>
  <c r="U901" i="9"/>
  <c r="U902" i="9"/>
  <c r="U903" i="9"/>
  <c r="U904" i="9"/>
  <c r="U905" i="9"/>
  <c r="U906" i="9"/>
  <c r="U907" i="9"/>
  <c r="U908" i="9"/>
  <c r="U909" i="9"/>
  <c r="U910" i="9"/>
  <c r="U911" i="9"/>
  <c r="U912" i="9"/>
  <c r="U913" i="9"/>
  <c r="U914" i="9"/>
  <c r="U915" i="9"/>
  <c r="U916" i="9"/>
  <c r="U917" i="9"/>
  <c r="U918" i="9"/>
  <c r="U919" i="9"/>
  <c r="U920" i="9"/>
  <c r="U921" i="9"/>
  <c r="U922" i="9"/>
  <c r="U923" i="9"/>
  <c r="U924" i="9"/>
  <c r="U925" i="9"/>
  <c r="U926" i="9"/>
  <c r="U927" i="9"/>
  <c r="U928" i="9"/>
  <c r="U929" i="9"/>
  <c r="U930" i="9"/>
  <c r="U931" i="9"/>
  <c r="U932" i="9"/>
  <c r="U933" i="9"/>
  <c r="U934" i="9"/>
  <c r="U935" i="9"/>
  <c r="U936" i="9"/>
  <c r="U937" i="9"/>
  <c r="U938" i="9"/>
  <c r="U939" i="9"/>
  <c r="U940" i="9"/>
  <c r="U941" i="9"/>
  <c r="U942" i="9"/>
  <c r="U943" i="9"/>
  <c r="U944" i="9"/>
  <c r="U945" i="9"/>
  <c r="U946" i="9"/>
  <c r="U947" i="9"/>
  <c r="U948" i="9"/>
  <c r="U949" i="9"/>
  <c r="U950" i="9"/>
  <c r="U951" i="9"/>
  <c r="U952" i="9"/>
  <c r="U953" i="9"/>
  <c r="U954" i="9"/>
  <c r="U955" i="9"/>
  <c r="U956" i="9"/>
  <c r="U957" i="9"/>
  <c r="U958" i="9"/>
  <c r="U959" i="9"/>
  <c r="U960" i="9"/>
  <c r="U961" i="9"/>
  <c r="U962" i="9"/>
  <c r="U963" i="9"/>
  <c r="U964" i="9"/>
  <c r="U965" i="9"/>
  <c r="U966" i="9"/>
  <c r="U967" i="9"/>
  <c r="U968" i="9"/>
  <c r="U969" i="9"/>
  <c r="U970" i="9"/>
  <c r="U971" i="9"/>
  <c r="U972" i="9"/>
  <c r="U973" i="9"/>
  <c r="U974" i="9"/>
  <c r="U975" i="9"/>
  <c r="U976" i="9"/>
  <c r="U977" i="9"/>
  <c r="U978" i="9"/>
  <c r="U979" i="9"/>
  <c r="U980" i="9"/>
  <c r="U981" i="9"/>
  <c r="U982" i="9"/>
  <c r="U983" i="9"/>
  <c r="U984" i="9"/>
  <c r="U985" i="9"/>
  <c r="U986" i="9"/>
  <c r="U987" i="9"/>
  <c r="U988" i="9"/>
  <c r="U989" i="9"/>
  <c r="U990" i="9"/>
  <c r="U991" i="9"/>
  <c r="U992" i="9"/>
  <c r="U993" i="9"/>
  <c r="U994" i="9"/>
  <c r="U995" i="9"/>
  <c r="U996" i="9"/>
  <c r="U997" i="9"/>
  <c r="U998" i="9"/>
  <c r="U999" i="9"/>
  <c r="U1000" i="9"/>
  <c r="U1001" i="9"/>
  <c r="U2" i="9"/>
  <c r="T3" i="9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T60" i="9"/>
  <c r="T61" i="9"/>
  <c r="T62" i="9"/>
  <c r="T63" i="9"/>
  <c r="T64" i="9"/>
  <c r="T65" i="9"/>
  <c r="T66" i="9"/>
  <c r="T67" i="9"/>
  <c r="T68" i="9"/>
  <c r="T69" i="9"/>
  <c r="T70" i="9"/>
  <c r="T71" i="9"/>
  <c r="T72" i="9"/>
  <c r="T73" i="9"/>
  <c r="T74" i="9"/>
  <c r="T75" i="9"/>
  <c r="T76" i="9"/>
  <c r="T77" i="9"/>
  <c r="T78" i="9"/>
  <c r="T79" i="9"/>
  <c r="T80" i="9"/>
  <c r="T81" i="9"/>
  <c r="T82" i="9"/>
  <c r="T83" i="9"/>
  <c r="T84" i="9"/>
  <c r="T85" i="9"/>
  <c r="T86" i="9"/>
  <c r="T87" i="9"/>
  <c r="T88" i="9"/>
  <c r="T89" i="9"/>
  <c r="T90" i="9"/>
  <c r="T91" i="9"/>
  <c r="T92" i="9"/>
  <c r="T93" i="9"/>
  <c r="T94" i="9"/>
  <c r="T95" i="9"/>
  <c r="T96" i="9"/>
  <c r="T97" i="9"/>
  <c r="T98" i="9"/>
  <c r="T99" i="9"/>
  <c r="T100" i="9"/>
  <c r="T101" i="9"/>
  <c r="T102" i="9"/>
  <c r="T103" i="9"/>
  <c r="T104" i="9"/>
  <c r="T105" i="9"/>
  <c r="T106" i="9"/>
  <c r="T107" i="9"/>
  <c r="T108" i="9"/>
  <c r="T109" i="9"/>
  <c r="T110" i="9"/>
  <c r="T111" i="9"/>
  <c r="T112" i="9"/>
  <c r="T113" i="9"/>
  <c r="T114" i="9"/>
  <c r="T115" i="9"/>
  <c r="T116" i="9"/>
  <c r="T117" i="9"/>
  <c r="T118" i="9"/>
  <c r="T119" i="9"/>
  <c r="T120" i="9"/>
  <c r="T121" i="9"/>
  <c r="T122" i="9"/>
  <c r="T123" i="9"/>
  <c r="T124" i="9"/>
  <c r="T125" i="9"/>
  <c r="T126" i="9"/>
  <c r="T127" i="9"/>
  <c r="T128" i="9"/>
  <c r="T129" i="9"/>
  <c r="T130" i="9"/>
  <c r="T131" i="9"/>
  <c r="T132" i="9"/>
  <c r="T133" i="9"/>
  <c r="T134" i="9"/>
  <c r="T135" i="9"/>
  <c r="T136" i="9"/>
  <c r="T137" i="9"/>
  <c r="T138" i="9"/>
  <c r="T139" i="9"/>
  <c r="T140" i="9"/>
  <c r="T141" i="9"/>
  <c r="T142" i="9"/>
  <c r="T143" i="9"/>
  <c r="T144" i="9"/>
  <c r="T145" i="9"/>
  <c r="T146" i="9"/>
  <c r="T147" i="9"/>
  <c r="T148" i="9"/>
  <c r="T149" i="9"/>
  <c r="T150" i="9"/>
  <c r="T151" i="9"/>
  <c r="T152" i="9"/>
  <c r="T153" i="9"/>
  <c r="T154" i="9"/>
  <c r="T155" i="9"/>
  <c r="T156" i="9"/>
  <c r="T157" i="9"/>
  <c r="T158" i="9"/>
  <c r="T159" i="9"/>
  <c r="T160" i="9"/>
  <c r="T161" i="9"/>
  <c r="T162" i="9"/>
  <c r="T163" i="9"/>
  <c r="T164" i="9"/>
  <c r="T165" i="9"/>
  <c r="T166" i="9"/>
  <c r="T167" i="9"/>
  <c r="T168" i="9"/>
  <c r="T169" i="9"/>
  <c r="T170" i="9"/>
  <c r="T171" i="9"/>
  <c r="T172" i="9"/>
  <c r="T173" i="9"/>
  <c r="T174" i="9"/>
  <c r="T175" i="9"/>
  <c r="T176" i="9"/>
  <c r="T177" i="9"/>
  <c r="T178" i="9"/>
  <c r="T179" i="9"/>
  <c r="T180" i="9"/>
  <c r="T181" i="9"/>
  <c r="T182" i="9"/>
  <c r="T183" i="9"/>
  <c r="T184" i="9"/>
  <c r="T185" i="9"/>
  <c r="T186" i="9"/>
  <c r="T187" i="9"/>
  <c r="T188" i="9"/>
  <c r="T189" i="9"/>
  <c r="T190" i="9"/>
  <c r="T191" i="9"/>
  <c r="T192" i="9"/>
  <c r="T193" i="9"/>
  <c r="T194" i="9"/>
  <c r="T195" i="9"/>
  <c r="T196" i="9"/>
  <c r="T197" i="9"/>
  <c r="T198" i="9"/>
  <c r="T199" i="9"/>
  <c r="T200" i="9"/>
  <c r="T201" i="9"/>
  <c r="T202" i="9"/>
  <c r="T203" i="9"/>
  <c r="T204" i="9"/>
  <c r="T205" i="9"/>
  <c r="T206" i="9"/>
  <c r="T207" i="9"/>
  <c r="T208" i="9"/>
  <c r="T209" i="9"/>
  <c r="T210" i="9"/>
  <c r="T211" i="9"/>
  <c r="T212" i="9"/>
  <c r="T213" i="9"/>
  <c r="T214" i="9"/>
  <c r="T215" i="9"/>
  <c r="T216" i="9"/>
  <c r="T217" i="9"/>
  <c r="T218" i="9"/>
  <c r="T219" i="9"/>
  <c r="T220" i="9"/>
  <c r="T221" i="9"/>
  <c r="T222" i="9"/>
  <c r="T223" i="9"/>
  <c r="T224" i="9"/>
  <c r="T225" i="9"/>
  <c r="T226" i="9"/>
  <c r="T227" i="9"/>
  <c r="T228" i="9"/>
  <c r="T229" i="9"/>
  <c r="T230" i="9"/>
  <c r="T231" i="9"/>
  <c r="T232" i="9"/>
  <c r="T233" i="9"/>
  <c r="T234" i="9"/>
  <c r="T235" i="9"/>
  <c r="T236" i="9"/>
  <c r="T237" i="9"/>
  <c r="T238" i="9"/>
  <c r="T239" i="9"/>
  <c r="T240" i="9"/>
  <c r="T241" i="9"/>
  <c r="T242" i="9"/>
  <c r="T243" i="9"/>
  <c r="T244" i="9"/>
  <c r="T245" i="9"/>
  <c r="T246" i="9"/>
  <c r="T247" i="9"/>
  <c r="T248" i="9"/>
  <c r="T249" i="9"/>
  <c r="T250" i="9"/>
  <c r="T251" i="9"/>
  <c r="T252" i="9"/>
  <c r="T253" i="9"/>
  <c r="T254" i="9"/>
  <c r="T255" i="9"/>
  <c r="T256" i="9"/>
  <c r="T257" i="9"/>
  <c r="T258" i="9"/>
  <c r="T259" i="9"/>
  <c r="T260" i="9"/>
  <c r="T261" i="9"/>
  <c r="T262" i="9"/>
  <c r="T263" i="9"/>
  <c r="T264" i="9"/>
  <c r="T265" i="9"/>
  <c r="T266" i="9"/>
  <c r="T267" i="9"/>
  <c r="T268" i="9"/>
  <c r="T269" i="9"/>
  <c r="T270" i="9"/>
  <c r="T271" i="9"/>
  <c r="T272" i="9"/>
  <c r="T273" i="9"/>
  <c r="T274" i="9"/>
  <c r="T275" i="9"/>
  <c r="T276" i="9"/>
  <c r="T277" i="9"/>
  <c r="T278" i="9"/>
  <c r="T279" i="9"/>
  <c r="T280" i="9"/>
  <c r="T281" i="9"/>
  <c r="T282" i="9"/>
  <c r="T283" i="9"/>
  <c r="T284" i="9"/>
  <c r="T285" i="9"/>
  <c r="T286" i="9"/>
  <c r="T287" i="9"/>
  <c r="T288" i="9"/>
  <c r="T289" i="9"/>
  <c r="T290" i="9"/>
  <c r="T291" i="9"/>
  <c r="T292" i="9"/>
  <c r="T293" i="9"/>
  <c r="T294" i="9"/>
  <c r="T295" i="9"/>
  <c r="T296" i="9"/>
  <c r="T297" i="9"/>
  <c r="T298" i="9"/>
  <c r="T299" i="9"/>
  <c r="T300" i="9"/>
  <c r="T301" i="9"/>
  <c r="T302" i="9"/>
  <c r="T303" i="9"/>
  <c r="T304" i="9"/>
  <c r="T305" i="9"/>
  <c r="T306" i="9"/>
  <c r="T307" i="9"/>
  <c r="T308" i="9"/>
  <c r="T309" i="9"/>
  <c r="T310" i="9"/>
  <c r="T311" i="9"/>
  <c r="T312" i="9"/>
  <c r="T313" i="9"/>
  <c r="T314" i="9"/>
  <c r="T315" i="9"/>
  <c r="T316" i="9"/>
  <c r="T317" i="9"/>
  <c r="T318" i="9"/>
  <c r="T319" i="9"/>
  <c r="T320" i="9"/>
  <c r="T321" i="9"/>
  <c r="T322" i="9"/>
  <c r="T323" i="9"/>
  <c r="T324" i="9"/>
  <c r="T325" i="9"/>
  <c r="T326" i="9"/>
  <c r="T327" i="9"/>
  <c r="T328" i="9"/>
  <c r="T329" i="9"/>
  <c r="T330" i="9"/>
  <c r="T331" i="9"/>
  <c r="T332" i="9"/>
  <c r="T333" i="9"/>
  <c r="T334" i="9"/>
  <c r="T335" i="9"/>
  <c r="T336" i="9"/>
  <c r="T337" i="9"/>
  <c r="T338" i="9"/>
  <c r="T339" i="9"/>
  <c r="T340" i="9"/>
  <c r="T341" i="9"/>
  <c r="T342" i="9"/>
  <c r="T343" i="9"/>
  <c r="T344" i="9"/>
  <c r="T345" i="9"/>
  <c r="T346" i="9"/>
  <c r="T347" i="9"/>
  <c r="T348" i="9"/>
  <c r="T349" i="9"/>
  <c r="T350" i="9"/>
  <c r="T351" i="9"/>
  <c r="T352" i="9"/>
  <c r="T353" i="9"/>
  <c r="T354" i="9"/>
  <c r="T355" i="9"/>
  <c r="T356" i="9"/>
  <c r="T357" i="9"/>
  <c r="T358" i="9"/>
  <c r="T359" i="9"/>
  <c r="T360" i="9"/>
  <c r="T361" i="9"/>
  <c r="T362" i="9"/>
  <c r="T363" i="9"/>
  <c r="T364" i="9"/>
  <c r="T365" i="9"/>
  <c r="T366" i="9"/>
  <c r="T367" i="9"/>
  <c r="T368" i="9"/>
  <c r="T369" i="9"/>
  <c r="T370" i="9"/>
  <c r="T371" i="9"/>
  <c r="T372" i="9"/>
  <c r="T373" i="9"/>
  <c r="T374" i="9"/>
  <c r="T375" i="9"/>
  <c r="T376" i="9"/>
  <c r="T377" i="9"/>
  <c r="T378" i="9"/>
  <c r="T379" i="9"/>
  <c r="T380" i="9"/>
  <c r="T381" i="9"/>
  <c r="T382" i="9"/>
  <c r="T383" i="9"/>
  <c r="T384" i="9"/>
  <c r="T385" i="9"/>
  <c r="T386" i="9"/>
  <c r="T387" i="9"/>
  <c r="T388" i="9"/>
  <c r="T389" i="9"/>
  <c r="T390" i="9"/>
  <c r="T391" i="9"/>
  <c r="T392" i="9"/>
  <c r="T393" i="9"/>
  <c r="T394" i="9"/>
  <c r="T395" i="9"/>
  <c r="T396" i="9"/>
  <c r="T397" i="9"/>
  <c r="T398" i="9"/>
  <c r="T399" i="9"/>
  <c r="T400" i="9"/>
  <c r="T401" i="9"/>
  <c r="T402" i="9"/>
  <c r="T403" i="9"/>
  <c r="T404" i="9"/>
  <c r="T405" i="9"/>
  <c r="T406" i="9"/>
  <c r="T407" i="9"/>
  <c r="T408" i="9"/>
  <c r="T409" i="9"/>
  <c r="T410" i="9"/>
  <c r="T411" i="9"/>
  <c r="T412" i="9"/>
  <c r="T413" i="9"/>
  <c r="T414" i="9"/>
  <c r="T415" i="9"/>
  <c r="T416" i="9"/>
  <c r="T417" i="9"/>
  <c r="T418" i="9"/>
  <c r="T419" i="9"/>
  <c r="T420" i="9"/>
  <c r="T421" i="9"/>
  <c r="T422" i="9"/>
  <c r="T423" i="9"/>
  <c r="T424" i="9"/>
  <c r="T425" i="9"/>
  <c r="T426" i="9"/>
  <c r="T427" i="9"/>
  <c r="T428" i="9"/>
  <c r="T429" i="9"/>
  <c r="T430" i="9"/>
  <c r="T431" i="9"/>
  <c r="T432" i="9"/>
  <c r="T433" i="9"/>
  <c r="T434" i="9"/>
  <c r="T435" i="9"/>
  <c r="T436" i="9"/>
  <c r="T437" i="9"/>
  <c r="T438" i="9"/>
  <c r="T439" i="9"/>
  <c r="T440" i="9"/>
  <c r="T441" i="9"/>
  <c r="T442" i="9"/>
  <c r="T443" i="9"/>
  <c r="T444" i="9"/>
  <c r="T445" i="9"/>
  <c r="T446" i="9"/>
  <c r="T447" i="9"/>
  <c r="T448" i="9"/>
  <c r="T449" i="9"/>
  <c r="T450" i="9"/>
  <c r="T451" i="9"/>
  <c r="T452" i="9"/>
  <c r="T453" i="9"/>
  <c r="T454" i="9"/>
  <c r="T455" i="9"/>
  <c r="T456" i="9"/>
  <c r="T457" i="9"/>
  <c r="T458" i="9"/>
  <c r="T459" i="9"/>
  <c r="T460" i="9"/>
  <c r="T461" i="9"/>
  <c r="T462" i="9"/>
  <c r="T463" i="9"/>
  <c r="T464" i="9"/>
  <c r="T465" i="9"/>
  <c r="T466" i="9"/>
  <c r="T467" i="9"/>
  <c r="T468" i="9"/>
  <c r="T469" i="9"/>
  <c r="T470" i="9"/>
  <c r="T471" i="9"/>
  <c r="T472" i="9"/>
  <c r="T473" i="9"/>
  <c r="T474" i="9"/>
  <c r="T475" i="9"/>
  <c r="T476" i="9"/>
  <c r="T477" i="9"/>
  <c r="T478" i="9"/>
  <c r="T479" i="9"/>
  <c r="T480" i="9"/>
  <c r="T481" i="9"/>
  <c r="T482" i="9"/>
  <c r="T483" i="9"/>
  <c r="T484" i="9"/>
  <c r="T485" i="9"/>
  <c r="T486" i="9"/>
  <c r="T487" i="9"/>
  <c r="T488" i="9"/>
  <c r="T489" i="9"/>
  <c r="T490" i="9"/>
  <c r="T491" i="9"/>
  <c r="T492" i="9"/>
  <c r="T493" i="9"/>
  <c r="T494" i="9"/>
  <c r="T495" i="9"/>
  <c r="T496" i="9"/>
  <c r="T497" i="9"/>
  <c r="T498" i="9"/>
  <c r="T499" i="9"/>
  <c r="T500" i="9"/>
  <c r="T501" i="9"/>
  <c r="T502" i="9"/>
  <c r="T503" i="9"/>
  <c r="T504" i="9"/>
  <c r="T505" i="9"/>
  <c r="T506" i="9"/>
  <c r="T507" i="9"/>
  <c r="T508" i="9"/>
  <c r="T509" i="9"/>
  <c r="T510" i="9"/>
  <c r="T511" i="9"/>
  <c r="T512" i="9"/>
  <c r="T513" i="9"/>
  <c r="T514" i="9"/>
  <c r="T515" i="9"/>
  <c r="T516" i="9"/>
  <c r="T517" i="9"/>
  <c r="T518" i="9"/>
  <c r="T519" i="9"/>
  <c r="T520" i="9"/>
  <c r="T521" i="9"/>
  <c r="T522" i="9"/>
  <c r="T523" i="9"/>
  <c r="T524" i="9"/>
  <c r="T525" i="9"/>
  <c r="T526" i="9"/>
  <c r="T527" i="9"/>
  <c r="T528" i="9"/>
  <c r="T529" i="9"/>
  <c r="T530" i="9"/>
  <c r="T531" i="9"/>
  <c r="T532" i="9"/>
  <c r="T533" i="9"/>
  <c r="T534" i="9"/>
  <c r="T535" i="9"/>
  <c r="T536" i="9"/>
  <c r="T537" i="9"/>
  <c r="T538" i="9"/>
  <c r="T539" i="9"/>
  <c r="T540" i="9"/>
  <c r="T541" i="9"/>
  <c r="T542" i="9"/>
  <c r="T543" i="9"/>
  <c r="T544" i="9"/>
  <c r="T545" i="9"/>
  <c r="T546" i="9"/>
  <c r="T547" i="9"/>
  <c r="T548" i="9"/>
  <c r="T549" i="9"/>
  <c r="T550" i="9"/>
  <c r="T551" i="9"/>
  <c r="T552" i="9"/>
  <c r="T553" i="9"/>
  <c r="T554" i="9"/>
  <c r="T555" i="9"/>
  <c r="T556" i="9"/>
  <c r="T557" i="9"/>
  <c r="T558" i="9"/>
  <c r="T559" i="9"/>
  <c r="T560" i="9"/>
  <c r="T561" i="9"/>
  <c r="T562" i="9"/>
  <c r="T563" i="9"/>
  <c r="T564" i="9"/>
  <c r="T565" i="9"/>
  <c r="T566" i="9"/>
  <c r="T567" i="9"/>
  <c r="T568" i="9"/>
  <c r="T569" i="9"/>
  <c r="T570" i="9"/>
  <c r="T571" i="9"/>
  <c r="T572" i="9"/>
  <c r="T573" i="9"/>
  <c r="T574" i="9"/>
  <c r="T575" i="9"/>
  <c r="T576" i="9"/>
  <c r="T577" i="9"/>
  <c r="T578" i="9"/>
  <c r="T579" i="9"/>
  <c r="T580" i="9"/>
  <c r="T581" i="9"/>
  <c r="T582" i="9"/>
  <c r="T583" i="9"/>
  <c r="T584" i="9"/>
  <c r="T585" i="9"/>
  <c r="T586" i="9"/>
  <c r="T587" i="9"/>
  <c r="T588" i="9"/>
  <c r="T589" i="9"/>
  <c r="T590" i="9"/>
  <c r="T591" i="9"/>
  <c r="T592" i="9"/>
  <c r="T593" i="9"/>
  <c r="T594" i="9"/>
  <c r="T595" i="9"/>
  <c r="T596" i="9"/>
  <c r="T597" i="9"/>
  <c r="T598" i="9"/>
  <c r="T599" i="9"/>
  <c r="T600" i="9"/>
  <c r="T601" i="9"/>
  <c r="T602" i="9"/>
  <c r="T603" i="9"/>
  <c r="T604" i="9"/>
  <c r="T605" i="9"/>
  <c r="T606" i="9"/>
  <c r="T607" i="9"/>
  <c r="T608" i="9"/>
  <c r="T609" i="9"/>
  <c r="T610" i="9"/>
  <c r="T611" i="9"/>
  <c r="T612" i="9"/>
  <c r="T613" i="9"/>
  <c r="T614" i="9"/>
  <c r="T615" i="9"/>
  <c r="T616" i="9"/>
  <c r="T617" i="9"/>
  <c r="T618" i="9"/>
  <c r="T619" i="9"/>
  <c r="T620" i="9"/>
  <c r="T621" i="9"/>
  <c r="T622" i="9"/>
  <c r="T623" i="9"/>
  <c r="T624" i="9"/>
  <c r="T625" i="9"/>
  <c r="T626" i="9"/>
  <c r="T627" i="9"/>
  <c r="T628" i="9"/>
  <c r="T629" i="9"/>
  <c r="T630" i="9"/>
  <c r="T631" i="9"/>
  <c r="T632" i="9"/>
  <c r="T633" i="9"/>
  <c r="T634" i="9"/>
  <c r="T635" i="9"/>
  <c r="T636" i="9"/>
  <c r="T637" i="9"/>
  <c r="T638" i="9"/>
  <c r="T639" i="9"/>
  <c r="T640" i="9"/>
  <c r="T641" i="9"/>
  <c r="T642" i="9"/>
  <c r="T643" i="9"/>
  <c r="T644" i="9"/>
  <c r="T645" i="9"/>
  <c r="T646" i="9"/>
  <c r="T647" i="9"/>
  <c r="T648" i="9"/>
  <c r="T649" i="9"/>
  <c r="T650" i="9"/>
  <c r="T651" i="9"/>
  <c r="T652" i="9"/>
  <c r="T653" i="9"/>
  <c r="T654" i="9"/>
  <c r="T655" i="9"/>
  <c r="T656" i="9"/>
  <c r="T657" i="9"/>
  <c r="T658" i="9"/>
  <c r="T659" i="9"/>
  <c r="T660" i="9"/>
  <c r="T661" i="9"/>
  <c r="T662" i="9"/>
  <c r="T663" i="9"/>
  <c r="T664" i="9"/>
  <c r="T665" i="9"/>
  <c r="T666" i="9"/>
  <c r="T667" i="9"/>
  <c r="T668" i="9"/>
  <c r="T669" i="9"/>
  <c r="T670" i="9"/>
  <c r="T671" i="9"/>
  <c r="T672" i="9"/>
  <c r="T673" i="9"/>
  <c r="T674" i="9"/>
  <c r="T675" i="9"/>
  <c r="T676" i="9"/>
  <c r="T677" i="9"/>
  <c r="T678" i="9"/>
  <c r="T679" i="9"/>
  <c r="T680" i="9"/>
  <c r="T681" i="9"/>
  <c r="T682" i="9"/>
  <c r="T683" i="9"/>
  <c r="T684" i="9"/>
  <c r="T685" i="9"/>
  <c r="T686" i="9"/>
  <c r="T687" i="9"/>
  <c r="T688" i="9"/>
  <c r="T689" i="9"/>
  <c r="T690" i="9"/>
  <c r="T691" i="9"/>
  <c r="T692" i="9"/>
  <c r="T693" i="9"/>
  <c r="T694" i="9"/>
  <c r="T695" i="9"/>
  <c r="T696" i="9"/>
  <c r="T697" i="9"/>
  <c r="T698" i="9"/>
  <c r="T699" i="9"/>
  <c r="T700" i="9"/>
  <c r="T701" i="9"/>
  <c r="T702" i="9"/>
  <c r="T703" i="9"/>
  <c r="T704" i="9"/>
  <c r="T705" i="9"/>
  <c r="T706" i="9"/>
  <c r="T707" i="9"/>
  <c r="T708" i="9"/>
  <c r="T709" i="9"/>
  <c r="T710" i="9"/>
  <c r="T711" i="9"/>
  <c r="T712" i="9"/>
  <c r="T713" i="9"/>
  <c r="T714" i="9"/>
  <c r="T715" i="9"/>
  <c r="T716" i="9"/>
  <c r="T717" i="9"/>
  <c r="T718" i="9"/>
  <c r="T719" i="9"/>
  <c r="T720" i="9"/>
  <c r="T721" i="9"/>
  <c r="T722" i="9"/>
  <c r="T723" i="9"/>
  <c r="T724" i="9"/>
  <c r="T725" i="9"/>
  <c r="T726" i="9"/>
  <c r="T727" i="9"/>
  <c r="T728" i="9"/>
  <c r="T729" i="9"/>
  <c r="T730" i="9"/>
  <c r="T731" i="9"/>
  <c r="T732" i="9"/>
  <c r="T733" i="9"/>
  <c r="T734" i="9"/>
  <c r="T735" i="9"/>
  <c r="T736" i="9"/>
  <c r="T737" i="9"/>
  <c r="T738" i="9"/>
  <c r="T739" i="9"/>
  <c r="T740" i="9"/>
  <c r="T741" i="9"/>
  <c r="T742" i="9"/>
  <c r="T743" i="9"/>
  <c r="T744" i="9"/>
  <c r="T745" i="9"/>
  <c r="T746" i="9"/>
  <c r="T747" i="9"/>
  <c r="T748" i="9"/>
  <c r="T749" i="9"/>
  <c r="T750" i="9"/>
  <c r="T751" i="9"/>
  <c r="T752" i="9"/>
  <c r="T753" i="9"/>
  <c r="T754" i="9"/>
  <c r="T755" i="9"/>
  <c r="T756" i="9"/>
  <c r="T757" i="9"/>
  <c r="T758" i="9"/>
  <c r="T759" i="9"/>
  <c r="T760" i="9"/>
  <c r="T761" i="9"/>
  <c r="T762" i="9"/>
  <c r="T763" i="9"/>
  <c r="T764" i="9"/>
  <c r="T765" i="9"/>
  <c r="T766" i="9"/>
  <c r="T767" i="9"/>
  <c r="T768" i="9"/>
  <c r="T769" i="9"/>
  <c r="T770" i="9"/>
  <c r="T771" i="9"/>
  <c r="T772" i="9"/>
  <c r="T773" i="9"/>
  <c r="T774" i="9"/>
  <c r="T775" i="9"/>
  <c r="T776" i="9"/>
  <c r="T777" i="9"/>
  <c r="T778" i="9"/>
  <c r="T779" i="9"/>
  <c r="T780" i="9"/>
  <c r="T781" i="9"/>
  <c r="T782" i="9"/>
  <c r="T783" i="9"/>
  <c r="T784" i="9"/>
  <c r="T785" i="9"/>
  <c r="T786" i="9"/>
  <c r="T787" i="9"/>
  <c r="T788" i="9"/>
  <c r="T789" i="9"/>
  <c r="T790" i="9"/>
  <c r="T791" i="9"/>
  <c r="T792" i="9"/>
  <c r="T793" i="9"/>
  <c r="T794" i="9"/>
  <c r="T795" i="9"/>
  <c r="T796" i="9"/>
  <c r="T797" i="9"/>
  <c r="T798" i="9"/>
  <c r="T799" i="9"/>
  <c r="T800" i="9"/>
  <c r="T801" i="9"/>
  <c r="T802" i="9"/>
  <c r="T803" i="9"/>
  <c r="T804" i="9"/>
  <c r="T805" i="9"/>
  <c r="T806" i="9"/>
  <c r="T807" i="9"/>
  <c r="T808" i="9"/>
  <c r="T809" i="9"/>
  <c r="T810" i="9"/>
  <c r="T811" i="9"/>
  <c r="T812" i="9"/>
  <c r="T813" i="9"/>
  <c r="T814" i="9"/>
  <c r="T815" i="9"/>
  <c r="T816" i="9"/>
  <c r="T817" i="9"/>
  <c r="T818" i="9"/>
  <c r="T819" i="9"/>
  <c r="T820" i="9"/>
  <c r="T821" i="9"/>
  <c r="T822" i="9"/>
  <c r="T823" i="9"/>
  <c r="T824" i="9"/>
  <c r="T825" i="9"/>
  <c r="T826" i="9"/>
  <c r="T827" i="9"/>
  <c r="T828" i="9"/>
  <c r="T829" i="9"/>
  <c r="T830" i="9"/>
  <c r="T831" i="9"/>
  <c r="T832" i="9"/>
  <c r="T833" i="9"/>
  <c r="T834" i="9"/>
  <c r="T835" i="9"/>
  <c r="T836" i="9"/>
  <c r="T837" i="9"/>
  <c r="T838" i="9"/>
  <c r="T839" i="9"/>
  <c r="T840" i="9"/>
  <c r="T841" i="9"/>
  <c r="T842" i="9"/>
  <c r="T843" i="9"/>
  <c r="T844" i="9"/>
  <c r="T845" i="9"/>
  <c r="T846" i="9"/>
  <c r="T847" i="9"/>
  <c r="T848" i="9"/>
  <c r="T849" i="9"/>
  <c r="T850" i="9"/>
  <c r="T851" i="9"/>
  <c r="T852" i="9"/>
  <c r="T853" i="9"/>
  <c r="T854" i="9"/>
  <c r="T855" i="9"/>
  <c r="T856" i="9"/>
  <c r="T857" i="9"/>
  <c r="T858" i="9"/>
  <c r="T859" i="9"/>
  <c r="T860" i="9"/>
  <c r="T861" i="9"/>
  <c r="T862" i="9"/>
  <c r="T863" i="9"/>
  <c r="T864" i="9"/>
  <c r="T865" i="9"/>
  <c r="T866" i="9"/>
  <c r="T867" i="9"/>
  <c r="T868" i="9"/>
  <c r="T869" i="9"/>
  <c r="T870" i="9"/>
  <c r="T871" i="9"/>
  <c r="T872" i="9"/>
  <c r="T873" i="9"/>
  <c r="T874" i="9"/>
  <c r="T875" i="9"/>
  <c r="T876" i="9"/>
  <c r="T877" i="9"/>
  <c r="T878" i="9"/>
  <c r="T879" i="9"/>
  <c r="T880" i="9"/>
  <c r="T881" i="9"/>
  <c r="T882" i="9"/>
  <c r="T883" i="9"/>
  <c r="T884" i="9"/>
  <c r="T885" i="9"/>
  <c r="T886" i="9"/>
  <c r="T887" i="9"/>
  <c r="T888" i="9"/>
  <c r="T889" i="9"/>
  <c r="T890" i="9"/>
  <c r="T891" i="9"/>
  <c r="T892" i="9"/>
  <c r="T893" i="9"/>
  <c r="T894" i="9"/>
  <c r="T895" i="9"/>
  <c r="T896" i="9"/>
  <c r="T897" i="9"/>
  <c r="T898" i="9"/>
  <c r="T899" i="9"/>
  <c r="T900" i="9"/>
  <c r="T901" i="9"/>
  <c r="T902" i="9"/>
  <c r="T903" i="9"/>
  <c r="T904" i="9"/>
  <c r="T905" i="9"/>
  <c r="T906" i="9"/>
  <c r="T907" i="9"/>
  <c r="T908" i="9"/>
  <c r="T909" i="9"/>
  <c r="T910" i="9"/>
  <c r="T911" i="9"/>
  <c r="T912" i="9"/>
  <c r="T913" i="9"/>
  <c r="T914" i="9"/>
  <c r="T915" i="9"/>
  <c r="T916" i="9"/>
  <c r="T917" i="9"/>
  <c r="T918" i="9"/>
  <c r="T919" i="9"/>
  <c r="T920" i="9"/>
  <c r="T921" i="9"/>
  <c r="T922" i="9"/>
  <c r="T923" i="9"/>
  <c r="T924" i="9"/>
  <c r="T925" i="9"/>
  <c r="T926" i="9"/>
  <c r="T927" i="9"/>
  <c r="T928" i="9"/>
  <c r="T929" i="9"/>
  <c r="T930" i="9"/>
  <c r="T931" i="9"/>
  <c r="T932" i="9"/>
  <c r="T933" i="9"/>
  <c r="T934" i="9"/>
  <c r="T935" i="9"/>
  <c r="T936" i="9"/>
  <c r="T937" i="9"/>
  <c r="T938" i="9"/>
  <c r="T939" i="9"/>
  <c r="T940" i="9"/>
  <c r="T941" i="9"/>
  <c r="T942" i="9"/>
  <c r="T943" i="9"/>
  <c r="T944" i="9"/>
  <c r="T945" i="9"/>
  <c r="T946" i="9"/>
  <c r="T947" i="9"/>
  <c r="T948" i="9"/>
  <c r="T949" i="9"/>
  <c r="T950" i="9"/>
  <c r="T951" i="9"/>
  <c r="T952" i="9"/>
  <c r="T953" i="9"/>
  <c r="T954" i="9"/>
  <c r="T955" i="9"/>
  <c r="T956" i="9"/>
  <c r="T957" i="9"/>
  <c r="T958" i="9"/>
  <c r="T959" i="9"/>
  <c r="T960" i="9"/>
  <c r="T961" i="9"/>
  <c r="T962" i="9"/>
  <c r="T963" i="9"/>
  <c r="T964" i="9"/>
  <c r="T965" i="9"/>
  <c r="T966" i="9"/>
  <c r="T967" i="9"/>
  <c r="T968" i="9"/>
  <c r="T969" i="9"/>
  <c r="T970" i="9"/>
  <c r="T971" i="9"/>
  <c r="T972" i="9"/>
  <c r="T973" i="9"/>
  <c r="T974" i="9"/>
  <c r="T975" i="9"/>
  <c r="T976" i="9"/>
  <c r="T977" i="9"/>
  <c r="T978" i="9"/>
  <c r="T979" i="9"/>
  <c r="T980" i="9"/>
  <c r="T981" i="9"/>
  <c r="T982" i="9"/>
  <c r="T983" i="9"/>
  <c r="T984" i="9"/>
  <c r="T985" i="9"/>
  <c r="T986" i="9"/>
  <c r="T987" i="9"/>
  <c r="T988" i="9"/>
  <c r="T989" i="9"/>
  <c r="T990" i="9"/>
  <c r="T991" i="9"/>
  <c r="T992" i="9"/>
  <c r="T993" i="9"/>
  <c r="T994" i="9"/>
  <c r="T995" i="9"/>
  <c r="T996" i="9"/>
  <c r="T997" i="9"/>
  <c r="T998" i="9"/>
  <c r="T999" i="9"/>
  <c r="T1000" i="9"/>
  <c r="T1001" i="9"/>
  <c r="T2" i="9"/>
  <c r="R3" i="9"/>
  <c r="S3" i="9" s="1" a="1"/>
  <c r="S3" i="9" s="1"/>
  <c r="R4" i="9"/>
  <c r="S4" i="9" s="1" a="1"/>
  <c r="S4" i="9" s="1"/>
  <c r="R5" i="9"/>
  <c r="S5" i="9" s="1" a="1"/>
  <c r="S5" i="9" s="1"/>
  <c r="R6" i="9"/>
  <c r="S6" i="9" s="1" a="1"/>
  <c r="S6" i="9" s="1"/>
  <c r="R7" i="9"/>
  <c r="S7" i="9" s="1" a="1"/>
  <c r="S7" i="9" s="1"/>
  <c r="R8" i="9"/>
  <c r="S8" i="9" s="1" a="1"/>
  <c r="S8" i="9" s="1"/>
  <c r="R9" i="9"/>
  <c r="S9" i="9" s="1" a="1"/>
  <c r="S9" i="9" s="1"/>
  <c r="R10" i="9"/>
  <c r="S10" i="9" s="1" a="1"/>
  <c r="S10" i="9" s="1"/>
  <c r="R11" i="9"/>
  <c r="S11" i="9" s="1" a="1"/>
  <c r="S11" i="9" s="1"/>
  <c r="R12" i="9"/>
  <c r="S12" i="9" s="1" a="1"/>
  <c r="S12" i="9" s="1"/>
  <c r="R13" i="9"/>
  <c r="S13" i="9" s="1" a="1"/>
  <c r="S13" i="9" s="1"/>
  <c r="R14" i="9"/>
  <c r="S14" i="9" s="1" a="1"/>
  <c r="S14" i="9" s="1"/>
  <c r="R15" i="9"/>
  <c r="S15" i="9" s="1" a="1"/>
  <c r="S15" i="9" s="1"/>
  <c r="R16" i="9"/>
  <c r="S16" i="9" s="1" a="1"/>
  <c r="S16" i="9" s="1"/>
  <c r="R17" i="9"/>
  <c r="S17" i="9" s="1" a="1"/>
  <c r="S17" i="9" s="1"/>
  <c r="R18" i="9"/>
  <c r="S18" i="9" s="1" a="1"/>
  <c r="S18" i="9" s="1"/>
  <c r="R19" i="9"/>
  <c r="S19" i="9" s="1" a="1"/>
  <c r="S19" i="9" s="1"/>
  <c r="R20" i="9"/>
  <c r="S20" i="9" s="1" a="1"/>
  <c r="S20" i="9" s="1"/>
  <c r="R21" i="9"/>
  <c r="S21" i="9" s="1" a="1"/>
  <c r="S21" i="9" s="1"/>
  <c r="R22" i="9"/>
  <c r="S22" i="9" s="1" a="1"/>
  <c r="S22" i="9" s="1"/>
  <c r="R23" i="9"/>
  <c r="S23" i="9" s="1" a="1"/>
  <c r="S23" i="9" s="1"/>
  <c r="R24" i="9"/>
  <c r="S24" i="9" s="1" a="1"/>
  <c r="S24" i="9" s="1"/>
  <c r="R25" i="9"/>
  <c r="S25" i="9" s="1" a="1"/>
  <c r="S25" i="9" s="1"/>
  <c r="R26" i="9"/>
  <c r="S26" i="9" s="1" a="1"/>
  <c r="S26" i="9" s="1"/>
  <c r="R27" i="9"/>
  <c r="S27" i="9" s="1" a="1"/>
  <c r="S27" i="9" s="1"/>
  <c r="R28" i="9"/>
  <c r="S28" i="9" s="1" a="1"/>
  <c r="S28" i="9" s="1"/>
  <c r="R29" i="9"/>
  <c r="S29" i="9" s="1" a="1"/>
  <c r="S29" i="9" s="1"/>
  <c r="R30" i="9"/>
  <c r="S30" i="9" s="1" a="1"/>
  <c r="S30" i="9" s="1"/>
  <c r="R31" i="9"/>
  <c r="S31" i="9" s="1" a="1"/>
  <c r="S31" i="9" s="1"/>
  <c r="R32" i="9"/>
  <c r="S32" i="9" s="1" a="1"/>
  <c r="S32" i="9" s="1"/>
  <c r="R33" i="9"/>
  <c r="S33" i="9" s="1" a="1"/>
  <c r="S33" i="9" s="1"/>
  <c r="R34" i="9"/>
  <c r="S34" i="9" s="1" a="1"/>
  <c r="S34" i="9" s="1"/>
  <c r="R35" i="9"/>
  <c r="S35" i="9" s="1" a="1"/>
  <c r="S35" i="9" s="1"/>
  <c r="R36" i="9"/>
  <c r="S36" i="9" s="1" a="1"/>
  <c r="S36" i="9" s="1"/>
  <c r="R37" i="9"/>
  <c r="S37" i="9" s="1" a="1"/>
  <c r="S37" i="9" s="1"/>
  <c r="R38" i="9"/>
  <c r="S38" i="9" s="1" a="1"/>
  <c r="S38" i="9" s="1"/>
  <c r="R39" i="9"/>
  <c r="S39" i="9" s="1" a="1"/>
  <c r="S39" i="9" s="1"/>
  <c r="R40" i="9"/>
  <c r="S40" i="9" s="1" a="1"/>
  <c r="S40" i="9" s="1"/>
  <c r="R41" i="9"/>
  <c r="S41" i="9" s="1" a="1"/>
  <c r="S41" i="9" s="1"/>
  <c r="R42" i="9"/>
  <c r="S42" i="9" s="1" a="1"/>
  <c r="S42" i="9" s="1"/>
  <c r="R43" i="9"/>
  <c r="S43" i="9" s="1" a="1"/>
  <c r="S43" i="9" s="1"/>
  <c r="R44" i="9"/>
  <c r="S44" i="9" s="1" a="1"/>
  <c r="S44" i="9" s="1"/>
  <c r="R45" i="9"/>
  <c r="S45" i="9" s="1" a="1"/>
  <c r="S45" i="9" s="1"/>
  <c r="R46" i="9"/>
  <c r="S46" i="9" s="1" a="1"/>
  <c r="S46" i="9" s="1"/>
  <c r="R47" i="9"/>
  <c r="S47" i="9" s="1" a="1"/>
  <c r="S47" i="9" s="1"/>
  <c r="R48" i="9"/>
  <c r="S48" i="9" s="1" a="1"/>
  <c r="S48" i="9" s="1"/>
  <c r="R49" i="9"/>
  <c r="S49" i="9" s="1" a="1"/>
  <c r="S49" i="9" s="1"/>
  <c r="R50" i="9"/>
  <c r="S50" i="9" s="1" a="1"/>
  <c r="S50" i="9" s="1"/>
  <c r="R51" i="9"/>
  <c r="S51" i="9" s="1" a="1"/>
  <c r="S51" i="9" s="1"/>
  <c r="R52" i="9"/>
  <c r="S52" i="9" s="1" a="1"/>
  <c r="S52" i="9" s="1"/>
  <c r="R53" i="9"/>
  <c r="S53" i="9" s="1" a="1"/>
  <c r="S53" i="9" s="1"/>
  <c r="R54" i="9"/>
  <c r="S54" i="9" s="1" a="1"/>
  <c r="S54" i="9" s="1"/>
  <c r="R55" i="9"/>
  <c r="S55" i="9" s="1" a="1"/>
  <c r="S55" i="9" s="1"/>
  <c r="R56" i="9"/>
  <c r="S56" i="9" s="1" a="1"/>
  <c r="S56" i="9" s="1"/>
  <c r="R57" i="9"/>
  <c r="S57" i="9" s="1" a="1"/>
  <c r="S57" i="9" s="1"/>
  <c r="R58" i="9"/>
  <c r="S58" i="9" s="1" a="1"/>
  <c r="S58" i="9" s="1"/>
  <c r="R59" i="9"/>
  <c r="S59" i="9" s="1" a="1"/>
  <c r="S59" i="9" s="1"/>
  <c r="R60" i="9"/>
  <c r="S60" i="9" s="1" a="1"/>
  <c r="S60" i="9" s="1"/>
  <c r="R61" i="9"/>
  <c r="S61" i="9" s="1" a="1"/>
  <c r="S61" i="9" s="1"/>
  <c r="R62" i="9"/>
  <c r="S62" i="9" s="1" a="1"/>
  <c r="S62" i="9" s="1"/>
  <c r="R63" i="9"/>
  <c r="S63" i="9" s="1" a="1"/>
  <c r="S63" i="9" s="1"/>
  <c r="R64" i="9"/>
  <c r="S64" i="9" s="1" a="1"/>
  <c r="S64" i="9" s="1"/>
  <c r="R65" i="9"/>
  <c r="S65" i="9" s="1" a="1"/>
  <c r="S65" i="9" s="1"/>
  <c r="R66" i="9"/>
  <c r="S66" i="9" s="1" a="1"/>
  <c r="S66" i="9" s="1"/>
  <c r="R67" i="9"/>
  <c r="S67" i="9" s="1" a="1"/>
  <c r="S67" i="9" s="1"/>
  <c r="R68" i="9"/>
  <c r="S68" i="9" s="1" a="1"/>
  <c r="S68" i="9" s="1"/>
  <c r="R69" i="9"/>
  <c r="S69" i="9" s="1" a="1"/>
  <c r="S69" i="9" s="1"/>
  <c r="R70" i="9"/>
  <c r="S70" i="9" s="1" a="1"/>
  <c r="S70" i="9" s="1"/>
  <c r="R71" i="9"/>
  <c r="S71" i="9" s="1" a="1"/>
  <c r="S71" i="9" s="1"/>
  <c r="R72" i="9"/>
  <c r="S72" i="9" s="1" a="1"/>
  <c r="S72" i="9" s="1"/>
  <c r="R73" i="9"/>
  <c r="S73" i="9" s="1" a="1"/>
  <c r="S73" i="9" s="1"/>
  <c r="R74" i="9"/>
  <c r="S74" i="9" s="1" a="1"/>
  <c r="S74" i="9" s="1"/>
  <c r="R75" i="9"/>
  <c r="S75" i="9" s="1" a="1"/>
  <c r="S75" i="9" s="1"/>
  <c r="R76" i="9"/>
  <c r="S76" i="9" s="1" a="1"/>
  <c r="S76" i="9" s="1"/>
  <c r="R77" i="9"/>
  <c r="S77" i="9" s="1" a="1"/>
  <c r="S77" i="9" s="1"/>
  <c r="R78" i="9"/>
  <c r="S78" i="9" s="1" a="1"/>
  <c r="S78" i="9" s="1"/>
  <c r="R79" i="9"/>
  <c r="S79" i="9" s="1" a="1"/>
  <c r="S79" i="9" s="1"/>
  <c r="R80" i="9"/>
  <c r="S80" i="9" s="1" a="1"/>
  <c r="S80" i="9" s="1"/>
  <c r="R81" i="9"/>
  <c r="S81" i="9" s="1" a="1"/>
  <c r="S81" i="9" s="1"/>
  <c r="R82" i="9"/>
  <c r="S82" i="9" s="1" a="1"/>
  <c r="S82" i="9" s="1"/>
  <c r="R83" i="9"/>
  <c r="S83" i="9" s="1" a="1"/>
  <c r="S83" i="9" s="1"/>
  <c r="R84" i="9"/>
  <c r="S84" i="9" s="1" a="1"/>
  <c r="S84" i="9" s="1"/>
  <c r="R85" i="9"/>
  <c r="S85" i="9" s="1" a="1"/>
  <c r="S85" i="9" s="1"/>
  <c r="R86" i="9"/>
  <c r="S86" i="9" s="1" a="1"/>
  <c r="S86" i="9" s="1"/>
  <c r="R87" i="9"/>
  <c r="S87" i="9" s="1" a="1"/>
  <c r="S87" i="9" s="1"/>
  <c r="R88" i="9"/>
  <c r="S88" i="9" s="1" a="1"/>
  <c r="S88" i="9" s="1"/>
  <c r="R89" i="9"/>
  <c r="S89" i="9" s="1" a="1"/>
  <c r="S89" i="9" s="1"/>
  <c r="R90" i="9"/>
  <c r="S90" i="9" s="1" a="1"/>
  <c r="S90" i="9" s="1"/>
  <c r="R91" i="9"/>
  <c r="S91" i="9" s="1" a="1"/>
  <c r="S91" i="9" s="1"/>
  <c r="R92" i="9"/>
  <c r="S92" i="9" s="1" a="1"/>
  <c r="S92" i="9" s="1"/>
  <c r="R93" i="9"/>
  <c r="S93" i="9" s="1" a="1"/>
  <c r="S93" i="9" s="1"/>
  <c r="R94" i="9"/>
  <c r="S94" i="9" s="1" a="1"/>
  <c r="S94" i="9" s="1"/>
  <c r="R95" i="9"/>
  <c r="S95" i="9" s="1" a="1"/>
  <c r="S95" i="9" s="1"/>
  <c r="R96" i="9"/>
  <c r="S96" i="9" s="1" a="1"/>
  <c r="S96" i="9" s="1"/>
  <c r="R97" i="9"/>
  <c r="S97" i="9" s="1" a="1"/>
  <c r="S97" i="9" s="1"/>
  <c r="R98" i="9"/>
  <c r="S98" i="9" s="1" a="1"/>
  <c r="S98" i="9" s="1"/>
  <c r="R99" i="9"/>
  <c r="S99" i="9" s="1" a="1"/>
  <c r="S99" i="9" s="1"/>
  <c r="R100" i="9"/>
  <c r="S100" i="9" s="1" a="1"/>
  <c r="S100" i="9" s="1"/>
  <c r="R101" i="9"/>
  <c r="S101" i="9" s="1" a="1"/>
  <c r="S101" i="9" s="1"/>
  <c r="R102" i="9"/>
  <c r="S102" i="9" s="1" a="1"/>
  <c r="S102" i="9" s="1"/>
  <c r="R103" i="9"/>
  <c r="S103" i="9" s="1" a="1"/>
  <c r="S103" i="9" s="1"/>
  <c r="R104" i="9"/>
  <c r="S104" i="9" s="1" a="1"/>
  <c r="S104" i="9" s="1"/>
  <c r="R105" i="9"/>
  <c r="S105" i="9" s="1" a="1"/>
  <c r="S105" i="9" s="1"/>
  <c r="R106" i="9"/>
  <c r="S106" i="9" s="1" a="1"/>
  <c r="S106" i="9" s="1"/>
  <c r="R107" i="9"/>
  <c r="S107" i="9" s="1" a="1"/>
  <c r="S107" i="9" s="1"/>
  <c r="R108" i="9"/>
  <c r="S108" i="9" s="1" a="1"/>
  <c r="S108" i="9" s="1"/>
  <c r="R109" i="9"/>
  <c r="S109" i="9" s="1" a="1"/>
  <c r="S109" i="9" s="1"/>
  <c r="R110" i="9"/>
  <c r="S110" i="9" s="1" a="1"/>
  <c r="S110" i="9" s="1"/>
  <c r="R111" i="9"/>
  <c r="S111" i="9" s="1" a="1"/>
  <c r="S111" i="9" s="1"/>
  <c r="R112" i="9"/>
  <c r="S112" i="9" s="1" a="1"/>
  <c r="S112" i="9" s="1"/>
  <c r="R113" i="9"/>
  <c r="S113" i="9" s="1" a="1"/>
  <c r="S113" i="9" s="1"/>
  <c r="R114" i="9"/>
  <c r="S114" i="9" s="1" a="1"/>
  <c r="S114" i="9" s="1"/>
  <c r="R115" i="9"/>
  <c r="S115" i="9" s="1" a="1"/>
  <c r="S115" i="9" s="1"/>
  <c r="R116" i="9"/>
  <c r="S116" i="9" s="1" a="1"/>
  <c r="S116" i="9" s="1"/>
  <c r="R117" i="9"/>
  <c r="S117" i="9" s="1" a="1"/>
  <c r="S117" i="9" s="1"/>
  <c r="R118" i="9"/>
  <c r="S118" i="9" s="1" a="1"/>
  <c r="S118" i="9" s="1"/>
  <c r="R119" i="9"/>
  <c r="S119" i="9" s="1" a="1"/>
  <c r="S119" i="9" s="1"/>
  <c r="R120" i="9"/>
  <c r="S120" i="9" s="1" a="1"/>
  <c r="S120" i="9" s="1"/>
  <c r="R121" i="9"/>
  <c r="S121" i="9" s="1" a="1"/>
  <c r="S121" i="9" s="1"/>
  <c r="R122" i="9"/>
  <c r="S122" i="9" s="1" a="1"/>
  <c r="S122" i="9" s="1"/>
  <c r="R123" i="9"/>
  <c r="S123" i="9" s="1" a="1"/>
  <c r="S123" i="9" s="1"/>
  <c r="R124" i="9"/>
  <c r="S124" i="9" s="1" a="1"/>
  <c r="S124" i="9" s="1"/>
  <c r="R125" i="9"/>
  <c r="S125" i="9" s="1" a="1"/>
  <c r="S125" i="9" s="1"/>
  <c r="R126" i="9"/>
  <c r="S126" i="9" s="1" a="1"/>
  <c r="S126" i="9" s="1"/>
  <c r="R127" i="9"/>
  <c r="S127" i="9" s="1" a="1"/>
  <c r="S127" i="9" s="1"/>
  <c r="R128" i="9"/>
  <c r="S128" i="9" s="1" a="1"/>
  <c r="S128" i="9" s="1"/>
  <c r="R129" i="9"/>
  <c r="S129" i="9" s="1" a="1"/>
  <c r="S129" i="9" s="1"/>
  <c r="R130" i="9"/>
  <c r="S130" i="9" s="1" a="1"/>
  <c r="S130" i="9" s="1"/>
  <c r="R131" i="9"/>
  <c r="S131" i="9" s="1" a="1"/>
  <c r="S131" i="9" s="1"/>
  <c r="R132" i="9"/>
  <c r="S132" i="9" s="1" a="1"/>
  <c r="S132" i="9" s="1"/>
  <c r="R133" i="9"/>
  <c r="S133" i="9" s="1" a="1"/>
  <c r="S133" i="9" s="1"/>
  <c r="R134" i="9"/>
  <c r="S134" i="9" s="1" a="1"/>
  <c r="S134" i="9" s="1"/>
  <c r="R135" i="9"/>
  <c r="S135" i="9" s="1" a="1"/>
  <c r="S135" i="9" s="1"/>
  <c r="R136" i="9"/>
  <c r="S136" i="9" s="1" a="1"/>
  <c r="S136" i="9" s="1"/>
  <c r="R137" i="9"/>
  <c r="S137" i="9" s="1" a="1"/>
  <c r="S137" i="9" s="1"/>
  <c r="R138" i="9"/>
  <c r="S138" i="9" s="1" a="1"/>
  <c r="S138" i="9" s="1"/>
  <c r="R139" i="9"/>
  <c r="S139" i="9" s="1" a="1"/>
  <c r="S139" i="9" s="1"/>
  <c r="R140" i="9"/>
  <c r="S140" i="9" s="1" a="1"/>
  <c r="S140" i="9" s="1"/>
  <c r="R141" i="9"/>
  <c r="S141" i="9" s="1" a="1"/>
  <c r="S141" i="9" s="1"/>
  <c r="R142" i="9"/>
  <c r="S142" i="9" s="1" a="1"/>
  <c r="S142" i="9" s="1"/>
  <c r="R143" i="9"/>
  <c r="S143" i="9" s="1" a="1"/>
  <c r="S143" i="9" s="1"/>
  <c r="R144" i="9"/>
  <c r="S144" i="9" s="1" a="1"/>
  <c r="S144" i="9" s="1"/>
  <c r="R145" i="9"/>
  <c r="S145" i="9" s="1" a="1"/>
  <c r="S145" i="9" s="1"/>
  <c r="R146" i="9"/>
  <c r="S146" i="9" s="1" a="1"/>
  <c r="S146" i="9" s="1"/>
  <c r="R147" i="9"/>
  <c r="S147" i="9" s="1" a="1"/>
  <c r="S147" i="9" s="1"/>
  <c r="R148" i="9"/>
  <c r="S148" i="9" s="1" a="1"/>
  <c r="S148" i="9" s="1"/>
  <c r="R149" i="9"/>
  <c r="S149" i="9" s="1" a="1"/>
  <c r="S149" i="9" s="1"/>
  <c r="R150" i="9"/>
  <c r="S150" i="9" s="1" a="1"/>
  <c r="S150" i="9" s="1"/>
  <c r="R151" i="9"/>
  <c r="S151" i="9" s="1" a="1"/>
  <c r="S151" i="9" s="1"/>
  <c r="R152" i="9"/>
  <c r="S152" i="9" s="1" a="1"/>
  <c r="S152" i="9" s="1"/>
  <c r="R153" i="9"/>
  <c r="S153" i="9" s="1" a="1"/>
  <c r="S153" i="9" s="1"/>
  <c r="R154" i="9"/>
  <c r="S154" i="9" s="1" a="1"/>
  <c r="S154" i="9" s="1"/>
  <c r="R155" i="9"/>
  <c r="S155" i="9" s="1" a="1"/>
  <c r="S155" i="9" s="1"/>
  <c r="R156" i="9"/>
  <c r="S156" i="9" s="1" a="1"/>
  <c r="S156" i="9" s="1"/>
  <c r="R157" i="9"/>
  <c r="S157" i="9" s="1" a="1"/>
  <c r="S157" i="9" s="1"/>
  <c r="R158" i="9"/>
  <c r="S158" i="9" s="1" a="1"/>
  <c r="S158" i="9" s="1"/>
  <c r="R159" i="9"/>
  <c r="S159" i="9" s="1" a="1"/>
  <c r="S159" i="9" s="1"/>
  <c r="R160" i="9"/>
  <c r="S160" i="9" s="1" a="1"/>
  <c r="S160" i="9" s="1"/>
  <c r="R161" i="9"/>
  <c r="S161" i="9" s="1" a="1"/>
  <c r="S161" i="9" s="1"/>
  <c r="R162" i="9"/>
  <c r="S162" i="9" s="1" a="1"/>
  <c r="S162" i="9" s="1"/>
  <c r="R163" i="9"/>
  <c r="S163" i="9" s="1" a="1"/>
  <c r="S163" i="9" s="1"/>
  <c r="R164" i="9"/>
  <c r="S164" i="9" s="1" a="1"/>
  <c r="S164" i="9" s="1"/>
  <c r="R165" i="9"/>
  <c r="S165" i="9" s="1" a="1"/>
  <c r="S165" i="9" s="1"/>
  <c r="R166" i="9"/>
  <c r="S166" i="9" s="1" a="1"/>
  <c r="S166" i="9" s="1"/>
  <c r="R167" i="9"/>
  <c r="S167" i="9" s="1" a="1"/>
  <c r="S167" i="9" s="1"/>
  <c r="R168" i="9"/>
  <c r="S168" i="9" s="1" a="1"/>
  <c r="S168" i="9" s="1"/>
  <c r="R169" i="9"/>
  <c r="S169" i="9" s="1" a="1"/>
  <c r="S169" i="9" s="1"/>
  <c r="R170" i="9"/>
  <c r="S170" i="9" s="1" a="1"/>
  <c r="S170" i="9" s="1"/>
  <c r="R171" i="9"/>
  <c r="S171" i="9" s="1" a="1"/>
  <c r="S171" i="9" s="1"/>
  <c r="R172" i="9"/>
  <c r="S172" i="9" s="1" a="1"/>
  <c r="S172" i="9" s="1"/>
  <c r="R173" i="9"/>
  <c r="S173" i="9" s="1" a="1"/>
  <c r="S173" i="9" s="1"/>
  <c r="R174" i="9"/>
  <c r="S174" i="9" s="1" a="1"/>
  <c r="S174" i="9" s="1"/>
  <c r="R175" i="9"/>
  <c r="S175" i="9" s="1" a="1"/>
  <c r="S175" i="9" s="1"/>
  <c r="R176" i="9"/>
  <c r="S176" i="9" s="1" a="1"/>
  <c r="S176" i="9" s="1"/>
  <c r="R177" i="9"/>
  <c r="S177" i="9" s="1" a="1"/>
  <c r="S177" i="9" s="1"/>
  <c r="R178" i="9"/>
  <c r="S178" i="9" s="1" a="1"/>
  <c r="S178" i="9" s="1"/>
  <c r="R179" i="9"/>
  <c r="S179" i="9" s="1" a="1"/>
  <c r="S179" i="9" s="1"/>
  <c r="R180" i="9"/>
  <c r="S180" i="9" s="1" a="1"/>
  <c r="S180" i="9" s="1"/>
  <c r="R181" i="9"/>
  <c r="S181" i="9" s="1" a="1"/>
  <c r="S181" i="9" s="1"/>
  <c r="R182" i="9"/>
  <c r="S182" i="9" s="1" a="1"/>
  <c r="S182" i="9" s="1"/>
  <c r="R183" i="9"/>
  <c r="S183" i="9" s="1" a="1"/>
  <c r="S183" i="9" s="1"/>
  <c r="R184" i="9"/>
  <c r="S184" i="9" s="1" a="1"/>
  <c r="S184" i="9" s="1"/>
  <c r="R185" i="9"/>
  <c r="S185" i="9" s="1" a="1"/>
  <c r="S185" i="9" s="1"/>
  <c r="R186" i="9"/>
  <c r="S186" i="9" s="1" a="1"/>
  <c r="S186" i="9" s="1"/>
  <c r="R187" i="9"/>
  <c r="S187" i="9" s="1" a="1"/>
  <c r="S187" i="9" s="1"/>
  <c r="R188" i="9"/>
  <c r="S188" i="9" s="1" a="1"/>
  <c r="S188" i="9" s="1"/>
  <c r="R189" i="9"/>
  <c r="S189" i="9" s="1" a="1"/>
  <c r="S189" i="9" s="1"/>
  <c r="R190" i="9"/>
  <c r="S190" i="9" s="1" a="1"/>
  <c r="S190" i="9" s="1"/>
  <c r="R191" i="9"/>
  <c r="S191" i="9" s="1" a="1"/>
  <c r="S191" i="9" s="1"/>
  <c r="R192" i="9"/>
  <c r="S192" i="9" s="1" a="1"/>
  <c r="S192" i="9" s="1"/>
  <c r="R193" i="9"/>
  <c r="S193" i="9" s="1" a="1"/>
  <c r="S193" i="9" s="1"/>
  <c r="R194" i="9"/>
  <c r="S194" i="9" s="1" a="1"/>
  <c r="S194" i="9" s="1"/>
  <c r="R195" i="9"/>
  <c r="S195" i="9" s="1" a="1"/>
  <c r="S195" i="9" s="1"/>
  <c r="R196" i="9"/>
  <c r="S196" i="9" s="1" a="1"/>
  <c r="S196" i="9" s="1"/>
  <c r="R197" i="9"/>
  <c r="S197" i="9" s="1" a="1"/>
  <c r="S197" i="9" s="1"/>
  <c r="R198" i="9"/>
  <c r="S198" i="9" s="1" a="1"/>
  <c r="S198" i="9" s="1"/>
  <c r="R199" i="9"/>
  <c r="S199" i="9" s="1" a="1"/>
  <c r="S199" i="9" s="1"/>
  <c r="R200" i="9"/>
  <c r="S200" i="9" s="1" a="1"/>
  <c r="S200" i="9" s="1"/>
  <c r="R201" i="9"/>
  <c r="S201" i="9" s="1" a="1"/>
  <c r="S201" i="9" s="1"/>
  <c r="R202" i="9"/>
  <c r="S202" i="9" s="1" a="1"/>
  <c r="S202" i="9" s="1"/>
  <c r="R203" i="9"/>
  <c r="S203" i="9" s="1" a="1"/>
  <c r="S203" i="9" s="1"/>
  <c r="R204" i="9"/>
  <c r="S204" i="9" s="1" a="1"/>
  <c r="S204" i="9" s="1"/>
  <c r="R205" i="9"/>
  <c r="S205" i="9" s="1" a="1"/>
  <c r="S205" i="9" s="1"/>
  <c r="R206" i="9"/>
  <c r="S206" i="9" s="1" a="1"/>
  <c r="S206" i="9" s="1"/>
  <c r="R207" i="9"/>
  <c r="S207" i="9" s="1" a="1"/>
  <c r="S207" i="9" s="1"/>
  <c r="R208" i="9"/>
  <c r="S208" i="9" s="1" a="1"/>
  <c r="S208" i="9" s="1"/>
  <c r="R209" i="9"/>
  <c r="S209" i="9" s="1" a="1"/>
  <c r="S209" i="9" s="1"/>
  <c r="R210" i="9"/>
  <c r="S210" i="9" s="1" a="1"/>
  <c r="S210" i="9" s="1"/>
  <c r="R211" i="9"/>
  <c r="S211" i="9" s="1" a="1"/>
  <c r="S211" i="9" s="1"/>
  <c r="R212" i="9"/>
  <c r="S212" i="9" s="1" a="1"/>
  <c r="S212" i="9" s="1"/>
  <c r="R213" i="9"/>
  <c r="S213" i="9" s="1" a="1"/>
  <c r="S213" i="9" s="1"/>
  <c r="R214" i="9"/>
  <c r="S214" i="9" s="1" a="1"/>
  <c r="S214" i="9" s="1"/>
  <c r="R215" i="9"/>
  <c r="S215" i="9" s="1" a="1"/>
  <c r="S215" i="9" s="1"/>
  <c r="R216" i="9"/>
  <c r="S216" i="9" s="1" a="1"/>
  <c r="S216" i="9" s="1"/>
  <c r="R217" i="9"/>
  <c r="S217" i="9" s="1" a="1"/>
  <c r="S217" i="9" s="1"/>
  <c r="R218" i="9"/>
  <c r="S218" i="9" s="1" a="1"/>
  <c r="S218" i="9" s="1"/>
  <c r="R219" i="9"/>
  <c r="S219" i="9" s="1" a="1"/>
  <c r="S219" i="9" s="1"/>
  <c r="R220" i="9"/>
  <c r="S220" i="9" s="1" a="1"/>
  <c r="S220" i="9" s="1"/>
  <c r="R221" i="9"/>
  <c r="S221" i="9" s="1" a="1"/>
  <c r="S221" i="9" s="1"/>
  <c r="R222" i="9"/>
  <c r="S222" i="9" s="1" a="1"/>
  <c r="S222" i="9" s="1"/>
  <c r="R223" i="9"/>
  <c r="S223" i="9" s="1" a="1"/>
  <c r="S223" i="9" s="1"/>
  <c r="R224" i="9"/>
  <c r="S224" i="9" s="1" a="1"/>
  <c r="S224" i="9" s="1"/>
  <c r="R225" i="9"/>
  <c r="S225" i="9" s="1" a="1"/>
  <c r="S225" i="9" s="1"/>
  <c r="R226" i="9"/>
  <c r="S226" i="9" s="1" a="1"/>
  <c r="S226" i="9" s="1"/>
  <c r="R227" i="9"/>
  <c r="S227" i="9" s="1" a="1"/>
  <c r="S227" i="9" s="1"/>
  <c r="R228" i="9"/>
  <c r="S228" i="9" s="1" a="1"/>
  <c r="S228" i="9" s="1"/>
  <c r="R229" i="9"/>
  <c r="S229" i="9" s="1" a="1"/>
  <c r="S229" i="9" s="1"/>
  <c r="R230" i="9"/>
  <c r="S230" i="9" s="1" a="1"/>
  <c r="S230" i="9" s="1"/>
  <c r="R231" i="9"/>
  <c r="S231" i="9" s="1" a="1"/>
  <c r="S231" i="9" s="1"/>
  <c r="R232" i="9"/>
  <c r="S232" i="9" s="1" a="1"/>
  <c r="S232" i="9" s="1"/>
  <c r="R233" i="9"/>
  <c r="S233" i="9" s="1" a="1"/>
  <c r="S233" i="9" s="1"/>
  <c r="R234" i="9"/>
  <c r="S234" i="9" s="1" a="1"/>
  <c r="S234" i="9" s="1"/>
  <c r="R235" i="9"/>
  <c r="S235" i="9" s="1" a="1"/>
  <c r="S235" i="9" s="1"/>
  <c r="R236" i="9"/>
  <c r="S236" i="9" s="1" a="1"/>
  <c r="S236" i="9" s="1"/>
  <c r="R237" i="9"/>
  <c r="S237" i="9" s="1" a="1"/>
  <c r="S237" i="9" s="1"/>
  <c r="R238" i="9"/>
  <c r="S238" i="9" s="1" a="1"/>
  <c r="S238" i="9" s="1"/>
  <c r="R239" i="9"/>
  <c r="S239" i="9" s="1" a="1"/>
  <c r="S239" i="9" s="1"/>
  <c r="R240" i="9"/>
  <c r="S240" i="9" s="1" a="1"/>
  <c r="S240" i="9" s="1"/>
  <c r="R241" i="9"/>
  <c r="S241" i="9" s="1" a="1"/>
  <c r="S241" i="9" s="1"/>
  <c r="R242" i="9"/>
  <c r="S242" i="9" s="1" a="1"/>
  <c r="S242" i="9" s="1"/>
  <c r="R243" i="9"/>
  <c r="S243" i="9" s="1" a="1"/>
  <c r="S243" i="9" s="1"/>
  <c r="R244" i="9"/>
  <c r="S244" i="9" s="1" a="1"/>
  <c r="S244" i="9" s="1"/>
  <c r="R245" i="9"/>
  <c r="S245" i="9" s="1" a="1"/>
  <c r="S245" i="9" s="1"/>
  <c r="R246" i="9"/>
  <c r="S246" i="9" s="1" a="1"/>
  <c r="S246" i="9" s="1"/>
  <c r="R247" i="9"/>
  <c r="S247" i="9" s="1" a="1"/>
  <c r="S247" i="9" s="1"/>
  <c r="R248" i="9"/>
  <c r="S248" i="9" s="1" a="1"/>
  <c r="S248" i="9" s="1"/>
  <c r="R249" i="9"/>
  <c r="S249" i="9" s="1" a="1"/>
  <c r="S249" i="9" s="1"/>
  <c r="R250" i="9"/>
  <c r="S250" i="9" s="1" a="1"/>
  <c r="S250" i="9" s="1"/>
  <c r="R251" i="9"/>
  <c r="S251" i="9" s="1" a="1"/>
  <c r="S251" i="9" s="1"/>
  <c r="R252" i="9"/>
  <c r="S252" i="9" s="1" a="1"/>
  <c r="S252" i="9" s="1"/>
  <c r="R253" i="9"/>
  <c r="S253" i="9" s="1" a="1"/>
  <c r="S253" i="9" s="1"/>
  <c r="R254" i="9"/>
  <c r="S254" i="9" s="1" a="1"/>
  <c r="S254" i="9" s="1"/>
  <c r="R255" i="9"/>
  <c r="S255" i="9" s="1" a="1"/>
  <c r="S255" i="9" s="1"/>
  <c r="R256" i="9"/>
  <c r="S256" i="9" s="1" a="1"/>
  <c r="S256" i="9" s="1"/>
  <c r="R257" i="9"/>
  <c r="S257" i="9" s="1" a="1"/>
  <c r="S257" i="9" s="1"/>
  <c r="R258" i="9"/>
  <c r="S258" i="9" s="1" a="1"/>
  <c r="S258" i="9" s="1"/>
  <c r="R259" i="9"/>
  <c r="S259" i="9" s="1" a="1"/>
  <c r="S259" i="9" s="1"/>
  <c r="R260" i="9"/>
  <c r="S260" i="9" s="1" a="1"/>
  <c r="S260" i="9" s="1"/>
  <c r="R261" i="9"/>
  <c r="S261" i="9" s="1" a="1"/>
  <c r="S261" i="9" s="1"/>
  <c r="R262" i="9"/>
  <c r="S262" i="9" s="1" a="1"/>
  <c r="S262" i="9" s="1"/>
  <c r="R263" i="9"/>
  <c r="S263" i="9" s="1" a="1"/>
  <c r="S263" i="9" s="1"/>
  <c r="R264" i="9"/>
  <c r="S264" i="9" s="1" a="1"/>
  <c r="S264" i="9" s="1"/>
  <c r="R265" i="9"/>
  <c r="S265" i="9" s="1" a="1"/>
  <c r="S265" i="9" s="1"/>
  <c r="R266" i="9"/>
  <c r="S266" i="9" s="1" a="1"/>
  <c r="S266" i="9" s="1"/>
  <c r="R267" i="9"/>
  <c r="S267" i="9" s="1" a="1"/>
  <c r="S267" i="9" s="1"/>
  <c r="R268" i="9"/>
  <c r="S268" i="9" s="1" a="1"/>
  <c r="S268" i="9" s="1"/>
  <c r="R269" i="9"/>
  <c r="S269" i="9" s="1" a="1"/>
  <c r="S269" i="9" s="1"/>
  <c r="R270" i="9"/>
  <c r="S270" i="9" s="1" a="1"/>
  <c r="S270" i="9" s="1"/>
  <c r="R271" i="9"/>
  <c r="S271" i="9" s="1" a="1"/>
  <c r="S271" i="9" s="1"/>
  <c r="R272" i="9"/>
  <c r="S272" i="9" s="1" a="1"/>
  <c r="S272" i="9" s="1"/>
  <c r="R273" i="9"/>
  <c r="S273" i="9" s="1" a="1"/>
  <c r="S273" i="9" s="1"/>
  <c r="R274" i="9"/>
  <c r="S274" i="9" s="1" a="1"/>
  <c r="S274" i="9" s="1"/>
  <c r="R275" i="9"/>
  <c r="S275" i="9" s="1" a="1"/>
  <c r="S275" i="9" s="1"/>
  <c r="R276" i="9"/>
  <c r="S276" i="9" s="1" a="1"/>
  <c r="S276" i="9" s="1"/>
  <c r="R277" i="9"/>
  <c r="S277" i="9" s="1" a="1"/>
  <c r="S277" i="9" s="1"/>
  <c r="R278" i="9"/>
  <c r="S278" i="9" s="1" a="1"/>
  <c r="S278" i="9" s="1"/>
  <c r="R279" i="9"/>
  <c r="S279" i="9" s="1" a="1"/>
  <c r="S279" i="9" s="1"/>
  <c r="R280" i="9"/>
  <c r="S280" i="9" s="1" a="1"/>
  <c r="S280" i="9" s="1"/>
  <c r="R281" i="9"/>
  <c r="S281" i="9" s="1" a="1"/>
  <c r="S281" i="9" s="1"/>
  <c r="R282" i="9"/>
  <c r="S282" i="9" s="1" a="1"/>
  <c r="S282" i="9" s="1"/>
  <c r="R283" i="9"/>
  <c r="S283" i="9" s="1" a="1"/>
  <c r="S283" i="9" s="1"/>
  <c r="R284" i="9"/>
  <c r="S284" i="9" s="1" a="1"/>
  <c r="S284" i="9" s="1"/>
  <c r="R285" i="9"/>
  <c r="S285" i="9" s="1" a="1"/>
  <c r="S285" i="9" s="1"/>
  <c r="R286" i="9"/>
  <c r="S286" i="9" s="1" a="1"/>
  <c r="S286" i="9" s="1"/>
  <c r="R287" i="9"/>
  <c r="S287" i="9" s="1" a="1"/>
  <c r="S287" i="9" s="1"/>
  <c r="R288" i="9"/>
  <c r="S288" i="9" s="1" a="1"/>
  <c r="S288" i="9" s="1"/>
  <c r="R289" i="9"/>
  <c r="S289" i="9" s="1" a="1"/>
  <c r="S289" i="9" s="1"/>
  <c r="R290" i="9"/>
  <c r="S290" i="9" s="1" a="1"/>
  <c r="S290" i="9" s="1"/>
  <c r="R291" i="9"/>
  <c r="S291" i="9" s="1" a="1"/>
  <c r="S291" i="9" s="1"/>
  <c r="R292" i="9"/>
  <c r="S292" i="9" s="1" a="1"/>
  <c r="S292" i="9" s="1"/>
  <c r="R293" i="9"/>
  <c r="S293" i="9" s="1" a="1"/>
  <c r="S293" i="9" s="1"/>
  <c r="R294" i="9"/>
  <c r="S294" i="9" s="1" a="1"/>
  <c r="S294" i="9" s="1"/>
  <c r="R295" i="9"/>
  <c r="S295" i="9" s="1" a="1"/>
  <c r="S295" i="9" s="1"/>
  <c r="R296" i="9"/>
  <c r="S296" i="9" s="1" a="1"/>
  <c r="S296" i="9" s="1"/>
  <c r="R297" i="9"/>
  <c r="S297" i="9" s="1" a="1"/>
  <c r="S297" i="9" s="1"/>
  <c r="R298" i="9"/>
  <c r="S298" i="9" s="1" a="1"/>
  <c r="S298" i="9" s="1"/>
  <c r="R299" i="9"/>
  <c r="S299" i="9" s="1" a="1"/>
  <c r="S299" i="9" s="1"/>
  <c r="R300" i="9"/>
  <c r="S300" i="9" s="1" a="1"/>
  <c r="S300" i="9" s="1"/>
  <c r="R301" i="9"/>
  <c r="S301" i="9" s="1" a="1"/>
  <c r="S301" i="9" s="1"/>
  <c r="R302" i="9"/>
  <c r="S302" i="9" s="1" a="1"/>
  <c r="S302" i="9" s="1"/>
  <c r="R303" i="9"/>
  <c r="S303" i="9" s="1" a="1"/>
  <c r="S303" i="9" s="1"/>
  <c r="R304" i="9"/>
  <c r="S304" i="9" s="1" a="1"/>
  <c r="S304" i="9" s="1"/>
  <c r="R305" i="9"/>
  <c r="S305" i="9" s="1" a="1"/>
  <c r="S305" i="9" s="1"/>
  <c r="R306" i="9"/>
  <c r="S306" i="9" s="1" a="1"/>
  <c r="S306" i="9" s="1"/>
  <c r="R307" i="9"/>
  <c r="S307" i="9" s="1" a="1"/>
  <c r="S307" i="9" s="1"/>
  <c r="R308" i="9"/>
  <c r="S308" i="9" s="1" a="1"/>
  <c r="S308" i="9" s="1"/>
  <c r="R309" i="9"/>
  <c r="S309" i="9" s="1" a="1"/>
  <c r="S309" i="9" s="1"/>
  <c r="R310" i="9"/>
  <c r="S310" i="9" s="1" a="1"/>
  <c r="S310" i="9" s="1"/>
  <c r="R311" i="9"/>
  <c r="S311" i="9" s="1" a="1"/>
  <c r="S311" i="9" s="1"/>
  <c r="R312" i="9"/>
  <c r="S312" i="9" s="1" a="1"/>
  <c r="S312" i="9" s="1"/>
  <c r="R313" i="9"/>
  <c r="S313" i="9" s="1" a="1"/>
  <c r="S313" i="9" s="1"/>
  <c r="R314" i="9"/>
  <c r="S314" i="9" s="1" a="1"/>
  <c r="S314" i="9" s="1"/>
  <c r="R315" i="9"/>
  <c r="S315" i="9" s="1" a="1"/>
  <c r="S315" i="9" s="1"/>
  <c r="R316" i="9"/>
  <c r="S316" i="9" s="1" a="1"/>
  <c r="S316" i="9" s="1"/>
  <c r="R317" i="9"/>
  <c r="S317" i="9" s="1" a="1"/>
  <c r="S317" i="9" s="1"/>
  <c r="R318" i="9"/>
  <c r="S318" i="9" s="1" a="1"/>
  <c r="S318" i="9" s="1"/>
  <c r="R319" i="9"/>
  <c r="S319" i="9" s="1" a="1"/>
  <c r="S319" i="9" s="1"/>
  <c r="R320" i="9"/>
  <c r="S320" i="9" s="1" a="1"/>
  <c r="S320" i="9" s="1"/>
  <c r="R321" i="9"/>
  <c r="S321" i="9" s="1" a="1"/>
  <c r="S321" i="9" s="1"/>
  <c r="R322" i="9"/>
  <c r="S322" i="9" s="1" a="1"/>
  <c r="S322" i="9" s="1"/>
  <c r="R323" i="9"/>
  <c r="S323" i="9" s="1" a="1"/>
  <c r="S323" i="9" s="1"/>
  <c r="R324" i="9"/>
  <c r="S324" i="9" s="1" a="1"/>
  <c r="S324" i="9" s="1"/>
  <c r="R325" i="9"/>
  <c r="S325" i="9" s="1" a="1"/>
  <c r="S325" i="9" s="1"/>
  <c r="R326" i="9"/>
  <c r="S326" i="9" s="1" a="1"/>
  <c r="S326" i="9" s="1"/>
  <c r="R327" i="9"/>
  <c r="S327" i="9" s="1" a="1"/>
  <c r="S327" i="9" s="1"/>
  <c r="R328" i="9"/>
  <c r="S328" i="9" s="1" a="1"/>
  <c r="S328" i="9" s="1"/>
  <c r="R329" i="9"/>
  <c r="S329" i="9" s="1" a="1"/>
  <c r="S329" i="9" s="1"/>
  <c r="R330" i="9"/>
  <c r="S330" i="9" s="1" a="1"/>
  <c r="S330" i="9" s="1"/>
  <c r="R331" i="9"/>
  <c r="S331" i="9" s="1" a="1"/>
  <c r="S331" i="9" s="1"/>
  <c r="R332" i="9"/>
  <c r="S332" i="9" s="1" a="1"/>
  <c r="S332" i="9" s="1"/>
  <c r="R333" i="9"/>
  <c r="S333" i="9" s="1" a="1"/>
  <c r="S333" i="9" s="1"/>
  <c r="R334" i="9"/>
  <c r="S334" i="9" s="1" a="1"/>
  <c r="S334" i="9" s="1"/>
  <c r="R335" i="9"/>
  <c r="S335" i="9" s="1" a="1"/>
  <c r="S335" i="9" s="1"/>
  <c r="R336" i="9"/>
  <c r="S336" i="9" s="1" a="1"/>
  <c r="S336" i="9" s="1"/>
  <c r="R337" i="9"/>
  <c r="S337" i="9" s="1" a="1"/>
  <c r="S337" i="9" s="1"/>
  <c r="R338" i="9"/>
  <c r="S338" i="9" s="1" a="1"/>
  <c r="S338" i="9" s="1"/>
  <c r="R339" i="9"/>
  <c r="S339" i="9" s="1" a="1"/>
  <c r="S339" i="9" s="1"/>
  <c r="R340" i="9"/>
  <c r="S340" i="9" s="1" a="1"/>
  <c r="S340" i="9" s="1"/>
  <c r="R341" i="9"/>
  <c r="S341" i="9" s="1" a="1"/>
  <c r="S341" i="9" s="1"/>
  <c r="R342" i="9"/>
  <c r="S342" i="9" s="1" a="1"/>
  <c r="S342" i="9" s="1"/>
  <c r="R343" i="9"/>
  <c r="S343" i="9" s="1" a="1"/>
  <c r="S343" i="9" s="1"/>
  <c r="R344" i="9"/>
  <c r="S344" i="9" s="1" a="1"/>
  <c r="S344" i="9" s="1"/>
  <c r="R345" i="9"/>
  <c r="S345" i="9" s="1" a="1"/>
  <c r="S345" i="9" s="1"/>
  <c r="R346" i="9"/>
  <c r="S346" i="9" s="1" a="1"/>
  <c r="S346" i="9" s="1"/>
  <c r="R347" i="9"/>
  <c r="S347" i="9" s="1" a="1"/>
  <c r="S347" i="9" s="1"/>
  <c r="R348" i="9"/>
  <c r="S348" i="9" s="1" a="1"/>
  <c r="S348" i="9" s="1"/>
  <c r="R349" i="9"/>
  <c r="S349" i="9" s="1" a="1"/>
  <c r="S349" i="9" s="1"/>
  <c r="R350" i="9"/>
  <c r="S350" i="9" s="1" a="1"/>
  <c r="S350" i="9" s="1"/>
  <c r="R351" i="9"/>
  <c r="S351" i="9" s="1" a="1"/>
  <c r="S351" i="9" s="1"/>
  <c r="R352" i="9"/>
  <c r="S352" i="9" s="1" a="1"/>
  <c r="S352" i="9" s="1"/>
  <c r="R353" i="9"/>
  <c r="S353" i="9" s="1" a="1"/>
  <c r="S353" i="9" s="1"/>
  <c r="R354" i="9"/>
  <c r="S354" i="9" s="1" a="1"/>
  <c r="S354" i="9" s="1"/>
  <c r="R355" i="9"/>
  <c r="S355" i="9" s="1" a="1"/>
  <c r="S355" i="9" s="1"/>
  <c r="R356" i="9"/>
  <c r="S356" i="9" s="1" a="1"/>
  <c r="S356" i="9" s="1"/>
  <c r="R357" i="9"/>
  <c r="S357" i="9" s="1" a="1"/>
  <c r="S357" i="9" s="1"/>
  <c r="R358" i="9"/>
  <c r="S358" i="9" s="1" a="1"/>
  <c r="S358" i="9" s="1"/>
  <c r="R359" i="9"/>
  <c r="S359" i="9" s="1" a="1"/>
  <c r="S359" i="9" s="1"/>
  <c r="R360" i="9"/>
  <c r="S360" i="9" s="1" a="1"/>
  <c r="S360" i="9" s="1"/>
  <c r="R361" i="9"/>
  <c r="S361" i="9" s="1" a="1"/>
  <c r="S361" i="9" s="1"/>
  <c r="R362" i="9"/>
  <c r="S362" i="9" s="1" a="1"/>
  <c r="S362" i="9" s="1"/>
  <c r="R363" i="9"/>
  <c r="S363" i="9" s="1" a="1"/>
  <c r="S363" i="9" s="1"/>
  <c r="R364" i="9"/>
  <c r="S364" i="9" s="1" a="1"/>
  <c r="S364" i="9" s="1"/>
  <c r="R365" i="9"/>
  <c r="S365" i="9" s="1" a="1"/>
  <c r="S365" i="9" s="1"/>
  <c r="R366" i="9"/>
  <c r="S366" i="9" s="1" a="1"/>
  <c r="S366" i="9" s="1"/>
  <c r="R367" i="9"/>
  <c r="S367" i="9" s="1" a="1"/>
  <c r="S367" i="9" s="1"/>
  <c r="R368" i="9"/>
  <c r="S368" i="9" s="1" a="1"/>
  <c r="S368" i="9" s="1"/>
  <c r="R369" i="9"/>
  <c r="S369" i="9" s="1" a="1"/>
  <c r="S369" i="9" s="1"/>
  <c r="R370" i="9"/>
  <c r="S370" i="9" s="1" a="1"/>
  <c r="S370" i="9" s="1"/>
  <c r="R371" i="9"/>
  <c r="S371" i="9" s="1" a="1"/>
  <c r="S371" i="9" s="1"/>
  <c r="R372" i="9"/>
  <c r="S372" i="9" s="1" a="1"/>
  <c r="S372" i="9" s="1"/>
  <c r="R373" i="9"/>
  <c r="S373" i="9" s="1" a="1"/>
  <c r="S373" i="9" s="1"/>
  <c r="R374" i="9"/>
  <c r="S374" i="9" s="1" a="1"/>
  <c r="S374" i="9" s="1"/>
  <c r="R375" i="9"/>
  <c r="S375" i="9" s="1" a="1"/>
  <c r="S375" i="9" s="1"/>
  <c r="R376" i="9"/>
  <c r="S376" i="9" s="1" a="1"/>
  <c r="S376" i="9" s="1"/>
  <c r="R377" i="9"/>
  <c r="S377" i="9" s="1" a="1"/>
  <c r="S377" i="9" s="1"/>
  <c r="R378" i="9"/>
  <c r="S378" i="9" s="1" a="1"/>
  <c r="S378" i="9" s="1"/>
  <c r="R379" i="9"/>
  <c r="S379" i="9" s="1" a="1"/>
  <c r="S379" i="9" s="1"/>
  <c r="R380" i="9"/>
  <c r="S380" i="9" s="1" a="1"/>
  <c r="S380" i="9" s="1"/>
  <c r="R381" i="9"/>
  <c r="S381" i="9" s="1" a="1"/>
  <c r="S381" i="9" s="1"/>
  <c r="R382" i="9"/>
  <c r="S382" i="9" s="1" a="1"/>
  <c r="S382" i="9" s="1"/>
  <c r="R383" i="9"/>
  <c r="S383" i="9" s="1" a="1"/>
  <c r="S383" i="9" s="1"/>
  <c r="R384" i="9"/>
  <c r="S384" i="9" s="1" a="1"/>
  <c r="S384" i="9" s="1"/>
  <c r="R385" i="9"/>
  <c r="S385" i="9" s="1" a="1"/>
  <c r="S385" i="9" s="1"/>
  <c r="R386" i="9"/>
  <c r="S386" i="9" s="1" a="1"/>
  <c r="S386" i="9" s="1"/>
  <c r="R387" i="9"/>
  <c r="S387" i="9" s="1" a="1"/>
  <c r="S387" i="9" s="1"/>
  <c r="R388" i="9"/>
  <c r="S388" i="9" s="1" a="1"/>
  <c r="S388" i="9" s="1"/>
  <c r="R389" i="9"/>
  <c r="S389" i="9" s="1" a="1"/>
  <c r="S389" i="9" s="1"/>
  <c r="R390" i="9"/>
  <c r="S390" i="9" s="1" a="1"/>
  <c r="S390" i="9" s="1"/>
  <c r="R391" i="9"/>
  <c r="S391" i="9" s="1" a="1"/>
  <c r="S391" i="9" s="1"/>
  <c r="R392" i="9"/>
  <c r="S392" i="9" s="1" a="1"/>
  <c r="S392" i="9" s="1"/>
  <c r="R393" i="9"/>
  <c r="S393" i="9" s="1" a="1"/>
  <c r="S393" i="9" s="1"/>
  <c r="R394" i="9"/>
  <c r="S394" i="9" s="1" a="1"/>
  <c r="S394" i="9" s="1"/>
  <c r="R395" i="9"/>
  <c r="S395" i="9" s="1" a="1"/>
  <c r="S395" i="9" s="1"/>
  <c r="R396" i="9"/>
  <c r="S396" i="9" s="1" a="1"/>
  <c r="S396" i="9" s="1"/>
  <c r="R397" i="9"/>
  <c r="S397" i="9" s="1" a="1"/>
  <c r="S397" i="9" s="1"/>
  <c r="R398" i="9"/>
  <c r="S398" i="9" s="1" a="1"/>
  <c r="S398" i="9" s="1"/>
  <c r="R399" i="9"/>
  <c r="S399" i="9" s="1" a="1"/>
  <c r="S399" i="9" s="1"/>
  <c r="R400" i="9"/>
  <c r="S400" i="9" s="1" a="1"/>
  <c r="S400" i="9" s="1"/>
  <c r="R401" i="9"/>
  <c r="S401" i="9" s="1" a="1"/>
  <c r="S401" i="9" s="1"/>
  <c r="R402" i="9"/>
  <c r="S402" i="9" s="1" a="1"/>
  <c r="S402" i="9" s="1"/>
  <c r="R403" i="9"/>
  <c r="S403" i="9" s="1" a="1"/>
  <c r="S403" i="9" s="1"/>
  <c r="R404" i="9"/>
  <c r="S404" i="9" s="1" a="1"/>
  <c r="S404" i="9" s="1"/>
  <c r="R405" i="9"/>
  <c r="S405" i="9" s="1" a="1"/>
  <c r="S405" i="9" s="1"/>
  <c r="R406" i="9"/>
  <c r="S406" i="9" s="1" a="1"/>
  <c r="S406" i="9" s="1"/>
  <c r="R407" i="9"/>
  <c r="S407" i="9" s="1" a="1"/>
  <c r="S407" i="9" s="1"/>
  <c r="R408" i="9"/>
  <c r="S408" i="9" s="1" a="1"/>
  <c r="S408" i="9" s="1"/>
  <c r="R409" i="9"/>
  <c r="S409" i="9" s="1" a="1"/>
  <c r="S409" i="9" s="1"/>
  <c r="R410" i="9"/>
  <c r="S410" i="9" s="1" a="1"/>
  <c r="S410" i="9" s="1"/>
  <c r="R411" i="9"/>
  <c r="S411" i="9" s="1" a="1"/>
  <c r="S411" i="9" s="1"/>
  <c r="R412" i="9"/>
  <c r="S412" i="9" s="1" a="1"/>
  <c r="S412" i="9" s="1"/>
  <c r="R413" i="9"/>
  <c r="S413" i="9" s="1" a="1"/>
  <c r="S413" i="9" s="1"/>
  <c r="R414" i="9"/>
  <c r="S414" i="9" s="1" a="1"/>
  <c r="S414" i="9" s="1"/>
  <c r="R415" i="9"/>
  <c r="S415" i="9" s="1" a="1"/>
  <c r="S415" i="9" s="1"/>
  <c r="R416" i="9"/>
  <c r="S416" i="9" s="1" a="1"/>
  <c r="S416" i="9" s="1"/>
  <c r="R417" i="9"/>
  <c r="S417" i="9" s="1" a="1"/>
  <c r="S417" i="9" s="1"/>
  <c r="R418" i="9"/>
  <c r="S418" i="9" s="1" a="1"/>
  <c r="S418" i="9" s="1"/>
  <c r="R419" i="9"/>
  <c r="S419" i="9" s="1" a="1"/>
  <c r="S419" i="9" s="1"/>
  <c r="R420" i="9"/>
  <c r="S420" i="9" s="1" a="1"/>
  <c r="S420" i="9" s="1"/>
  <c r="R421" i="9"/>
  <c r="S421" i="9" s="1" a="1"/>
  <c r="S421" i="9" s="1"/>
  <c r="R422" i="9"/>
  <c r="S422" i="9" s="1" a="1"/>
  <c r="S422" i="9" s="1"/>
  <c r="R423" i="9"/>
  <c r="S423" i="9" s="1" a="1"/>
  <c r="S423" i="9" s="1"/>
  <c r="R424" i="9"/>
  <c r="S424" i="9" s="1" a="1"/>
  <c r="S424" i="9" s="1"/>
  <c r="R425" i="9"/>
  <c r="S425" i="9" s="1" a="1"/>
  <c r="S425" i="9" s="1"/>
  <c r="R426" i="9"/>
  <c r="S426" i="9" s="1" a="1"/>
  <c r="S426" i="9" s="1"/>
  <c r="R427" i="9"/>
  <c r="S427" i="9" s="1" a="1"/>
  <c r="S427" i="9" s="1"/>
  <c r="R428" i="9"/>
  <c r="S428" i="9" s="1" a="1"/>
  <c r="S428" i="9" s="1"/>
  <c r="R429" i="9"/>
  <c r="S429" i="9" s="1" a="1"/>
  <c r="S429" i="9" s="1"/>
  <c r="R430" i="9"/>
  <c r="S430" i="9" s="1" a="1"/>
  <c r="S430" i="9" s="1"/>
  <c r="R431" i="9"/>
  <c r="S431" i="9" s="1" a="1"/>
  <c r="S431" i="9" s="1"/>
  <c r="R432" i="9"/>
  <c r="S432" i="9" s="1" a="1"/>
  <c r="S432" i="9" s="1"/>
  <c r="R433" i="9"/>
  <c r="S433" i="9" s="1" a="1"/>
  <c r="S433" i="9" s="1"/>
  <c r="R434" i="9"/>
  <c r="S434" i="9" s="1" a="1"/>
  <c r="S434" i="9" s="1"/>
  <c r="R435" i="9"/>
  <c r="S435" i="9" s="1" a="1"/>
  <c r="S435" i="9" s="1"/>
  <c r="R436" i="9"/>
  <c r="S436" i="9" s="1" a="1"/>
  <c r="S436" i="9" s="1"/>
  <c r="R437" i="9"/>
  <c r="S437" i="9" s="1" a="1"/>
  <c r="S437" i="9" s="1"/>
  <c r="R438" i="9"/>
  <c r="S438" i="9" s="1" a="1"/>
  <c r="S438" i="9" s="1"/>
  <c r="R439" i="9"/>
  <c r="S439" i="9" s="1" a="1"/>
  <c r="S439" i="9" s="1"/>
  <c r="R440" i="9"/>
  <c r="S440" i="9" s="1" a="1"/>
  <c r="S440" i="9" s="1"/>
  <c r="R441" i="9"/>
  <c r="S441" i="9" s="1" a="1"/>
  <c r="S441" i="9" s="1"/>
  <c r="R442" i="9"/>
  <c r="S442" i="9" s="1" a="1"/>
  <c r="S442" i="9" s="1"/>
  <c r="R443" i="9"/>
  <c r="S443" i="9" s="1" a="1"/>
  <c r="S443" i="9" s="1"/>
  <c r="R444" i="9"/>
  <c r="S444" i="9" s="1" a="1"/>
  <c r="S444" i="9" s="1"/>
  <c r="R445" i="9"/>
  <c r="S445" i="9" s="1" a="1"/>
  <c r="S445" i="9" s="1"/>
  <c r="R446" i="9"/>
  <c r="S446" i="9" s="1" a="1"/>
  <c r="S446" i="9" s="1"/>
  <c r="R447" i="9"/>
  <c r="S447" i="9" s="1" a="1"/>
  <c r="S447" i="9" s="1"/>
  <c r="R448" i="9"/>
  <c r="S448" i="9" s="1" a="1"/>
  <c r="S448" i="9" s="1"/>
  <c r="R449" i="9"/>
  <c r="S449" i="9" s="1" a="1"/>
  <c r="S449" i="9" s="1"/>
  <c r="R450" i="9"/>
  <c r="S450" i="9" s="1" a="1"/>
  <c r="S450" i="9" s="1"/>
  <c r="R451" i="9"/>
  <c r="S451" i="9" s="1" a="1"/>
  <c r="S451" i="9" s="1"/>
  <c r="R452" i="9"/>
  <c r="S452" i="9" s="1" a="1"/>
  <c r="S452" i="9" s="1"/>
  <c r="R453" i="9"/>
  <c r="S453" i="9" s="1" a="1"/>
  <c r="S453" i="9" s="1"/>
  <c r="R454" i="9"/>
  <c r="S454" i="9" s="1" a="1"/>
  <c r="S454" i="9" s="1"/>
  <c r="R455" i="9"/>
  <c r="S455" i="9" s="1" a="1"/>
  <c r="S455" i="9" s="1"/>
  <c r="R456" i="9"/>
  <c r="S456" i="9" s="1" a="1"/>
  <c r="S456" i="9" s="1"/>
  <c r="R457" i="9"/>
  <c r="S457" i="9" s="1" a="1"/>
  <c r="S457" i="9" s="1"/>
  <c r="R458" i="9"/>
  <c r="S458" i="9" s="1" a="1"/>
  <c r="S458" i="9" s="1"/>
  <c r="R459" i="9"/>
  <c r="S459" i="9" s="1" a="1"/>
  <c r="S459" i="9" s="1"/>
  <c r="R460" i="9"/>
  <c r="S460" i="9" s="1" a="1"/>
  <c r="S460" i="9" s="1"/>
  <c r="R461" i="9"/>
  <c r="S461" i="9" s="1" a="1"/>
  <c r="S461" i="9" s="1"/>
  <c r="R462" i="9"/>
  <c r="S462" i="9" s="1" a="1"/>
  <c r="S462" i="9" s="1"/>
  <c r="R463" i="9"/>
  <c r="S463" i="9" s="1" a="1"/>
  <c r="S463" i="9" s="1"/>
  <c r="R464" i="9"/>
  <c r="S464" i="9" s="1" a="1"/>
  <c r="S464" i="9" s="1"/>
  <c r="R465" i="9"/>
  <c r="S465" i="9" s="1" a="1"/>
  <c r="S465" i="9" s="1"/>
  <c r="R466" i="9"/>
  <c r="S466" i="9" s="1" a="1"/>
  <c r="S466" i="9" s="1"/>
  <c r="R467" i="9"/>
  <c r="S467" i="9" s="1" a="1"/>
  <c r="S467" i="9" s="1"/>
  <c r="R468" i="9"/>
  <c r="S468" i="9" s="1" a="1"/>
  <c r="S468" i="9" s="1"/>
  <c r="R469" i="9"/>
  <c r="S469" i="9" s="1" a="1"/>
  <c r="S469" i="9" s="1"/>
  <c r="R470" i="9"/>
  <c r="S470" i="9" s="1" a="1"/>
  <c r="S470" i="9" s="1"/>
  <c r="R471" i="9"/>
  <c r="S471" i="9" s="1" a="1"/>
  <c r="S471" i="9" s="1"/>
  <c r="R472" i="9"/>
  <c r="S472" i="9" s="1" a="1"/>
  <c r="S472" i="9" s="1"/>
  <c r="R473" i="9"/>
  <c r="S473" i="9" s="1" a="1"/>
  <c r="S473" i="9" s="1"/>
  <c r="R474" i="9"/>
  <c r="S474" i="9" s="1" a="1"/>
  <c r="S474" i="9" s="1"/>
  <c r="R475" i="9"/>
  <c r="S475" i="9" s="1" a="1"/>
  <c r="S475" i="9" s="1"/>
  <c r="R476" i="9"/>
  <c r="S476" i="9" s="1" a="1"/>
  <c r="S476" i="9" s="1"/>
  <c r="R477" i="9"/>
  <c r="S477" i="9" s="1" a="1"/>
  <c r="S477" i="9" s="1"/>
  <c r="R478" i="9"/>
  <c r="S478" i="9" s="1" a="1"/>
  <c r="S478" i="9" s="1"/>
  <c r="R479" i="9"/>
  <c r="S479" i="9" s="1" a="1"/>
  <c r="S479" i="9" s="1"/>
  <c r="R480" i="9"/>
  <c r="S480" i="9" s="1" a="1"/>
  <c r="S480" i="9" s="1"/>
  <c r="R481" i="9"/>
  <c r="S481" i="9" s="1" a="1"/>
  <c r="S481" i="9" s="1"/>
  <c r="R482" i="9"/>
  <c r="S482" i="9" s="1" a="1"/>
  <c r="S482" i="9" s="1"/>
  <c r="R483" i="9"/>
  <c r="S483" i="9" s="1" a="1"/>
  <c r="S483" i="9" s="1"/>
  <c r="R484" i="9"/>
  <c r="S484" i="9" s="1" a="1"/>
  <c r="S484" i="9" s="1"/>
  <c r="R485" i="9"/>
  <c r="S485" i="9" s="1" a="1"/>
  <c r="S485" i="9" s="1"/>
  <c r="R486" i="9"/>
  <c r="S486" i="9" s="1" a="1"/>
  <c r="S486" i="9" s="1"/>
  <c r="R487" i="9"/>
  <c r="S487" i="9" s="1" a="1"/>
  <c r="S487" i="9" s="1"/>
  <c r="R488" i="9"/>
  <c r="S488" i="9" s="1" a="1"/>
  <c r="S488" i="9" s="1"/>
  <c r="R489" i="9"/>
  <c r="S489" i="9" s="1" a="1"/>
  <c r="S489" i="9" s="1"/>
  <c r="R490" i="9"/>
  <c r="S490" i="9" s="1" a="1"/>
  <c r="S490" i="9" s="1"/>
  <c r="R491" i="9"/>
  <c r="S491" i="9" s="1" a="1"/>
  <c r="S491" i="9" s="1"/>
  <c r="R492" i="9"/>
  <c r="S492" i="9" s="1" a="1"/>
  <c r="S492" i="9" s="1"/>
  <c r="R493" i="9"/>
  <c r="S493" i="9" s="1" a="1"/>
  <c r="S493" i="9" s="1"/>
  <c r="R494" i="9"/>
  <c r="S494" i="9" s="1" a="1"/>
  <c r="S494" i="9" s="1"/>
  <c r="R495" i="9"/>
  <c r="S495" i="9" s="1" a="1"/>
  <c r="S495" i="9" s="1"/>
  <c r="R496" i="9"/>
  <c r="S496" i="9" s="1" a="1"/>
  <c r="S496" i="9" s="1"/>
  <c r="R497" i="9"/>
  <c r="S497" i="9" s="1" a="1"/>
  <c r="S497" i="9" s="1"/>
  <c r="R498" i="9"/>
  <c r="S498" i="9" s="1" a="1"/>
  <c r="S498" i="9" s="1"/>
  <c r="R499" i="9"/>
  <c r="S499" i="9" s="1" a="1"/>
  <c r="S499" i="9" s="1"/>
  <c r="R500" i="9"/>
  <c r="S500" i="9" s="1" a="1"/>
  <c r="S500" i="9" s="1"/>
  <c r="R501" i="9"/>
  <c r="S501" i="9" s="1" a="1"/>
  <c r="S501" i="9" s="1"/>
  <c r="R502" i="9"/>
  <c r="S502" i="9" s="1" a="1"/>
  <c r="S502" i="9" s="1"/>
  <c r="R503" i="9"/>
  <c r="S503" i="9" s="1" a="1"/>
  <c r="S503" i="9" s="1"/>
  <c r="R504" i="9"/>
  <c r="S504" i="9" s="1" a="1"/>
  <c r="S504" i="9" s="1"/>
  <c r="R505" i="9"/>
  <c r="S505" i="9" s="1" a="1"/>
  <c r="S505" i="9" s="1"/>
  <c r="R506" i="9"/>
  <c r="S506" i="9" s="1" a="1"/>
  <c r="S506" i="9" s="1"/>
  <c r="R507" i="9"/>
  <c r="S507" i="9" s="1" a="1"/>
  <c r="S507" i="9" s="1"/>
  <c r="R508" i="9"/>
  <c r="S508" i="9" s="1" a="1"/>
  <c r="S508" i="9" s="1"/>
  <c r="R509" i="9"/>
  <c r="S509" i="9" s="1" a="1"/>
  <c r="S509" i="9" s="1"/>
  <c r="R510" i="9"/>
  <c r="S510" i="9" s="1" a="1"/>
  <c r="S510" i="9" s="1"/>
  <c r="R511" i="9"/>
  <c r="S511" i="9" s="1" a="1"/>
  <c r="S511" i="9" s="1"/>
  <c r="R512" i="9"/>
  <c r="S512" i="9" s="1" a="1"/>
  <c r="S512" i="9" s="1"/>
  <c r="R513" i="9"/>
  <c r="S513" i="9" s="1" a="1"/>
  <c r="S513" i="9" s="1"/>
  <c r="R514" i="9"/>
  <c r="S514" i="9" s="1" a="1"/>
  <c r="S514" i="9" s="1"/>
  <c r="R515" i="9"/>
  <c r="S515" i="9" s="1" a="1"/>
  <c r="S515" i="9" s="1"/>
  <c r="R516" i="9"/>
  <c r="S516" i="9" s="1" a="1"/>
  <c r="S516" i="9" s="1"/>
  <c r="R517" i="9"/>
  <c r="S517" i="9" s="1" a="1"/>
  <c r="S517" i="9" s="1"/>
  <c r="R518" i="9"/>
  <c r="S518" i="9" s="1" a="1"/>
  <c r="S518" i="9" s="1"/>
  <c r="R519" i="9"/>
  <c r="S519" i="9" s="1" a="1"/>
  <c r="S519" i="9" s="1"/>
  <c r="R520" i="9"/>
  <c r="S520" i="9" s="1" a="1"/>
  <c r="S520" i="9" s="1"/>
  <c r="R521" i="9"/>
  <c r="S521" i="9" s="1" a="1"/>
  <c r="S521" i="9" s="1"/>
  <c r="R522" i="9"/>
  <c r="S522" i="9" s="1" a="1"/>
  <c r="S522" i="9" s="1"/>
  <c r="R523" i="9"/>
  <c r="S523" i="9" s="1" a="1"/>
  <c r="S523" i="9" s="1"/>
  <c r="R524" i="9"/>
  <c r="S524" i="9" s="1" a="1"/>
  <c r="S524" i="9" s="1"/>
  <c r="R525" i="9"/>
  <c r="S525" i="9" s="1" a="1"/>
  <c r="S525" i="9" s="1"/>
  <c r="R526" i="9"/>
  <c r="S526" i="9" s="1" a="1"/>
  <c r="S526" i="9" s="1"/>
  <c r="R527" i="9"/>
  <c r="S527" i="9" s="1" a="1"/>
  <c r="S527" i="9" s="1"/>
  <c r="R528" i="9"/>
  <c r="S528" i="9" s="1" a="1"/>
  <c r="S528" i="9" s="1"/>
  <c r="R529" i="9"/>
  <c r="S529" i="9" s="1" a="1"/>
  <c r="S529" i="9" s="1"/>
  <c r="R530" i="9"/>
  <c r="S530" i="9" s="1" a="1"/>
  <c r="S530" i="9" s="1"/>
  <c r="R531" i="9"/>
  <c r="S531" i="9" s="1" a="1"/>
  <c r="S531" i="9" s="1"/>
  <c r="R532" i="9"/>
  <c r="S532" i="9" s="1" a="1"/>
  <c r="S532" i="9" s="1"/>
  <c r="R533" i="9"/>
  <c r="S533" i="9" s="1" a="1"/>
  <c r="S533" i="9" s="1"/>
  <c r="R534" i="9"/>
  <c r="S534" i="9" s="1" a="1"/>
  <c r="S534" i="9" s="1"/>
  <c r="R535" i="9"/>
  <c r="S535" i="9" s="1" a="1"/>
  <c r="S535" i="9" s="1"/>
  <c r="R536" i="9"/>
  <c r="S536" i="9" s="1" a="1"/>
  <c r="S536" i="9" s="1"/>
  <c r="R537" i="9"/>
  <c r="S537" i="9" s="1" a="1"/>
  <c r="S537" i="9" s="1"/>
  <c r="R538" i="9"/>
  <c r="S538" i="9" s="1" a="1"/>
  <c r="S538" i="9" s="1"/>
  <c r="R539" i="9"/>
  <c r="S539" i="9" s="1" a="1"/>
  <c r="S539" i="9" s="1"/>
  <c r="R540" i="9"/>
  <c r="S540" i="9" s="1" a="1"/>
  <c r="S540" i="9" s="1"/>
  <c r="R541" i="9"/>
  <c r="S541" i="9" s="1" a="1"/>
  <c r="S541" i="9" s="1"/>
  <c r="R542" i="9"/>
  <c r="S542" i="9" s="1" a="1"/>
  <c r="S542" i="9" s="1"/>
  <c r="R543" i="9"/>
  <c r="S543" i="9" s="1" a="1"/>
  <c r="S543" i="9" s="1"/>
  <c r="R544" i="9"/>
  <c r="S544" i="9" s="1" a="1"/>
  <c r="S544" i="9" s="1"/>
  <c r="R545" i="9"/>
  <c r="S545" i="9" s="1" a="1"/>
  <c r="S545" i="9" s="1"/>
  <c r="R546" i="9"/>
  <c r="S546" i="9" s="1" a="1"/>
  <c r="S546" i="9" s="1"/>
  <c r="R547" i="9"/>
  <c r="S547" i="9" s="1" a="1"/>
  <c r="S547" i="9" s="1"/>
  <c r="R548" i="9"/>
  <c r="S548" i="9" s="1" a="1"/>
  <c r="S548" i="9" s="1"/>
  <c r="R549" i="9"/>
  <c r="S549" i="9" s="1" a="1"/>
  <c r="S549" i="9" s="1"/>
  <c r="R550" i="9"/>
  <c r="S550" i="9" s="1" a="1"/>
  <c r="S550" i="9" s="1"/>
  <c r="R551" i="9"/>
  <c r="S551" i="9" s="1" a="1"/>
  <c r="S551" i="9" s="1"/>
  <c r="R552" i="9"/>
  <c r="S552" i="9" s="1" a="1"/>
  <c r="S552" i="9" s="1"/>
  <c r="R553" i="9"/>
  <c r="S553" i="9" s="1" a="1"/>
  <c r="S553" i="9" s="1"/>
  <c r="R554" i="9"/>
  <c r="S554" i="9" s="1" a="1"/>
  <c r="S554" i="9" s="1"/>
  <c r="R555" i="9"/>
  <c r="S555" i="9" s="1" a="1"/>
  <c r="S555" i="9" s="1"/>
  <c r="R556" i="9"/>
  <c r="S556" i="9" s="1" a="1"/>
  <c r="S556" i="9" s="1"/>
  <c r="R557" i="9"/>
  <c r="S557" i="9" s="1" a="1"/>
  <c r="S557" i="9" s="1"/>
  <c r="R558" i="9"/>
  <c r="S558" i="9" s="1" a="1"/>
  <c r="S558" i="9" s="1"/>
  <c r="R559" i="9"/>
  <c r="S559" i="9" s="1" a="1"/>
  <c r="S559" i="9" s="1"/>
  <c r="R560" i="9"/>
  <c r="S560" i="9" s="1" a="1"/>
  <c r="S560" i="9" s="1"/>
  <c r="R561" i="9"/>
  <c r="S561" i="9" s="1" a="1"/>
  <c r="S561" i="9" s="1"/>
  <c r="R562" i="9"/>
  <c r="S562" i="9" s="1" a="1"/>
  <c r="S562" i="9" s="1"/>
  <c r="R563" i="9"/>
  <c r="S563" i="9" s="1" a="1"/>
  <c r="S563" i="9" s="1"/>
  <c r="R564" i="9"/>
  <c r="S564" i="9" s="1" a="1"/>
  <c r="S564" i="9" s="1"/>
  <c r="R565" i="9"/>
  <c r="S565" i="9" s="1" a="1"/>
  <c r="S565" i="9" s="1"/>
  <c r="R566" i="9"/>
  <c r="S566" i="9" s="1" a="1"/>
  <c r="S566" i="9" s="1"/>
  <c r="R567" i="9"/>
  <c r="S567" i="9" s="1" a="1"/>
  <c r="S567" i="9" s="1"/>
  <c r="R568" i="9"/>
  <c r="S568" i="9" s="1" a="1"/>
  <c r="S568" i="9" s="1"/>
  <c r="R569" i="9"/>
  <c r="S569" i="9" s="1" a="1"/>
  <c r="S569" i="9" s="1"/>
  <c r="R570" i="9"/>
  <c r="S570" i="9" s="1" a="1"/>
  <c r="S570" i="9" s="1"/>
  <c r="R571" i="9"/>
  <c r="S571" i="9" s="1" a="1"/>
  <c r="S571" i="9" s="1"/>
  <c r="R572" i="9"/>
  <c r="S572" i="9" s="1" a="1"/>
  <c r="S572" i="9" s="1"/>
  <c r="R573" i="9"/>
  <c r="S573" i="9" s="1" a="1"/>
  <c r="S573" i="9" s="1"/>
  <c r="R574" i="9"/>
  <c r="S574" i="9" s="1" a="1"/>
  <c r="S574" i="9" s="1"/>
  <c r="R575" i="9"/>
  <c r="S575" i="9" s="1" a="1"/>
  <c r="S575" i="9" s="1"/>
  <c r="R576" i="9"/>
  <c r="S576" i="9" s="1" a="1"/>
  <c r="S576" i="9" s="1"/>
  <c r="R577" i="9"/>
  <c r="S577" i="9" s="1" a="1"/>
  <c r="S577" i="9" s="1"/>
  <c r="R578" i="9"/>
  <c r="S578" i="9" s="1" a="1"/>
  <c r="S578" i="9" s="1"/>
  <c r="R579" i="9"/>
  <c r="S579" i="9" s="1" a="1"/>
  <c r="S579" i="9" s="1"/>
  <c r="R580" i="9"/>
  <c r="S580" i="9" s="1" a="1"/>
  <c r="S580" i="9" s="1"/>
  <c r="R581" i="9"/>
  <c r="S581" i="9" s="1" a="1"/>
  <c r="S581" i="9" s="1"/>
  <c r="R582" i="9"/>
  <c r="S582" i="9" s="1" a="1"/>
  <c r="S582" i="9" s="1"/>
  <c r="R583" i="9"/>
  <c r="S583" i="9" s="1" a="1"/>
  <c r="S583" i="9" s="1"/>
  <c r="R584" i="9"/>
  <c r="S584" i="9" s="1" a="1"/>
  <c r="S584" i="9" s="1"/>
  <c r="R585" i="9"/>
  <c r="S585" i="9" s="1" a="1"/>
  <c r="S585" i="9" s="1"/>
  <c r="R586" i="9"/>
  <c r="S586" i="9" s="1" a="1"/>
  <c r="S586" i="9" s="1"/>
  <c r="R587" i="9"/>
  <c r="S587" i="9" s="1" a="1"/>
  <c r="S587" i="9" s="1"/>
  <c r="R588" i="9"/>
  <c r="S588" i="9" s="1" a="1"/>
  <c r="S588" i="9" s="1"/>
  <c r="R589" i="9"/>
  <c r="S589" i="9" s="1" a="1"/>
  <c r="S589" i="9" s="1"/>
  <c r="R590" i="9"/>
  <c r="S590" i="9" s="1" a="1"/>
  <c r="S590" i="9" s="1"/>
  <c r="R591" i="9"/>
  <c r="S591" i="9" s="1" a="1"/>
  <c r="S591" i="9" s="1"/>
  <c r="R592" i="9"/>
  <c r="S592" i="9" s="1" a="1"/>
  <c r="S592" i="9" s="1"/>
  <c r="R593" i="9"/>
  <c r="S593" i="9" s="1" a="1"/>
  <c r="S593" i="9" s="1"/>
  <c r="R594" i="9"/>
  <c r="S594" i="9" s="1" a="1"/>
  <c r="S594" i="9" s="1"/>
  <c r="R595" i="9"/>
  <c r="S595" i="9" s="1" a="1"/>
  <c r="S595" i="9" s="1"/>
  <c r="R596" i="9"/>
  <c r="S596" i="9" s="1" a="1"/>
  <c r="S596" i="9" s="1"/>
  <c r="R597" i="9"/>
  <c r="S597" i="9" s="1" a="1"/>
  <c r="S597" i="9" s="1"/>
  <c r="R598" i="9"/>
  <c r="S598" i="9" s="1" a="1"/>
  <c r="S598" i="9" s="1"/>
  <c r="R599" i="9"/>
  <c r="S599" i="9" s="1" a="1"/>
  <c r="S599" i="9" s="1"/>
  <c r="R600" i="9"/>
  <c r="S600" i="9" s="1" a="1"/>
  <c r="S600" i="9" s="1"/>
  <c r="R601" i="9"/>
  <c r="S601" i="9" s="1" a="1"/>
  <c r="S601" i="9" s="1"/>
  <c r="R602" i="9"/>
  <c r="S602" i="9" s="1" a="1"/>
  <c r="S602" i="9" s="1"/>
  <c r="R603" i="9"/>
  <c r="S603" i="9" s="1" a="1"/>
  <c r="S603" i="9" s="1"/>
  <c r="R604" i="9"/>
  <c r="S604" i="9" s="1" a="1"/>
  <c r="S604" i="9" s="1"/>
  <c r="R605" i="9"/>
  <c r="S605" i="9" s="1" a="1"/>
  <c r="S605" i="9" s="1"/>
  <c r="R606" i="9"/>
  <c r="S606" i="9" s="1" a="1"/>
  <c r="S606" i="9" s="1"/>
  <c r="R607" i="9"/>
  <c r="S607" i="9" s="1" a="1"/>
  <c r="S607" i="9" s="1"/>
  <c r="R608" i="9"/>
  <c r="S608" i="9" s="1" a="1"/>
  <c r="S608" i="9" s="1"/>
  <c r="R609" i="9"/>
  <c r="S609" i="9" s="1" a="1"/>
  <c r="S609" i="9" s="1"/>
  <c r="R610" i="9"/>
  <c r="S610" i="9" s="1" a="1"/>
  <c r="S610" i="9" s="1"/>
  <c r="R611" i="9"/>
  <c r="S611" i="9" s="1" a="1"/>
  <c r="S611" i="9" s="1"/>
  <c r="R612" i="9"/>
  <c r="S612" i="9" s="1" a="1"/>
  <c r="S612" i="9" s="1"/>
  <c r="R613" i="9"/>
  <c r="S613" i="9" s="1" a="1"/>
  <c r="S613" i="9" s="1"/>
  <c r="R614" i="9"/>
  <c r="S614" i="9" s="1" a="1"/>
  <c r="S614" i="9" s="1"/>
  <c r="R615" i="9"/>
  <c r="S615" i="9" s="1" a="1"/>
  <c r="S615" i="9" s="1"/>
  <c r="R616" i="9"/>
  <c r="S616" i="9" s="1" a="1"/>
  <c r="S616" i="9" s="1"/>
  <c r="R617" i="9"/>
  <c r="S617" i="9" s="1" a="1"/>
  <c r="S617" i="9" s="1"/>
  <c r="R618" i="9"/>
  <c r="S618" i="9" s="1" a="1"/>
  <c r="S618" i="9" s="1"/>
  <c r="R619" i="9"/>
  <c r="S619" i="9" s="1" a="1"/>
  <c r="S619" i="9" s="1"/>
  <c r="R620" i="9"/>
  <c r="S620" i="9" s="1" a="1"/>
  <c r="S620" i="9" s="1"/>
  <c r="R621" i="9"/>
  <c r="S621" i="9" s="1" a="1"/>
  <c r="S621" i="9" s="1"/>
  <c r="R622" i="9"/>
  <c r="S622" i="9" s="1" a="1"/>
  <c r="S622" i="9" s="1"/>
  <c r="R623" i="9"/>
  <c r="S623" i="9" s="1" a="1"/>
  <c r="S623" i="9" s="1"/>
  <c r="R624" i="9"/>
  <c r="S624" i="9" s="1" a="1"/>
  <c r="S624" i="9" s="1"/>
  <c r="R625" i="9"/>
  <c r="S625" i="9" s="1" a="1"/>
  <c r="S625" i="9" s="1"/>
  <c r="R626" i="9"/>
  <c r="S626" i="9" s="1" a="1"/>
  <c r="S626" i="9" s="1"/>
  <c r="R627" i="9"/>
  <c r="S627" i="9" s="1" a="1"/>
  <c r="S627" i="9" s="1"/>
  <c r="R628" i="9"/>
  <c r="S628" i="9" s="1" a="1"/>
  <c r="S628" i="9" s="1"/>
  <c r="R629" i="9"/>
  <c r="S629" i="9" s="1" a="1"/>
  <c r="S629" i="9" s="1"/>
  <c r="R630" i="9"/>
  <c r="S630" i="9" s="1" a="1"/>
  <c r="S630" i="9" s="1"/>
  <c r="R631" i="9"/>
  <c r="S631" i="9" s="1" a="1"/>
  <c r="S631" i="9" s="1"/>
  <c r="R632" i="9"/>
  <c r="S632" i="9" s="1" a="1"/>
  <c r="S632" i="9" s="1"/>
  <c r="R633" i="9"/>
  <c r="S633" i="9" s="1" a="1"/>
  <c r="S633" i="9" s="1"/>
  <c r="R634" i="9"/>
  <c r="S634" i="9" s="1" a="1"/>
  <c r="S634" i="9" s="1"/>
  <c r="R635" i="9"/>
  <c r="S635" i="9" s="1" a="1"/>
  <c r="S635" i="9" s="1"/>
  <c r="R636" i="9"/>
  <c r="S636" i="9" s="1" a="1"/>
  <c r="S636" i="9" s="1"/>
  <c r="R637" i="9"/>
  <c r="S637" i="9" s="1" a="1"/>
  <c r="S637" i="9" s="1"/>
  <c r="R638" i="9"/>
  <c r="S638" i="9" s="1" a="1"/>
  <c r="S638" i="9" s="1"/>
  <c r="R639" i="9"/>
  <c r="S639" i="9" s="1" a="1"/>
  <c r="S639" i="9" s="1"/>
  <c r="R640" i="9"/>
  <c r="S640" i="9" s="1" a="1"/>
  <c r="S640" i="9" s="1"/>
  <c r="R641" i="9"/>
  <c r="S641" i="9" s="1" a="1"/>
  <c r="S641" i="9" s="1"/>
  <c r="R642" i="9"/>
  <c r="S642" i="9" s="1" a="1"/>
  <c r="S642" i="9" s="1"/>
  <c r="R643" i="9"/>
  <c r="S643" i="9" s="1" a="1"/>
  <c r="S643" i="9" s="1"/>
  <c r="R644" i="9"/>
  <c r="S644" i="9" s="1" a="1"/>
  <c r="S644" i="9" s="1"/>
  <c r="R645" i="9"/>
  <c r="S645" i="9" s="1" a="1"/>
  <c r="S645" i="9" s="1"/>
  <c r="R646" i="9"/>
  <c r="S646" i="9" s="1" a="1"/>
  <c r="S646" i="9" s="1"/>
  <c r="R647" i="9"/>
  <c r="S647" i="9" s="1" a="1"/>
  <c r="S647" i="9" s="1"/>
  <c r="R648" i="9"/>
  <c r="S648" i="9" s="1" a="1"/>
  <c r="S648" i="9" s="1"/>
  <c r="R649" i="9"/>
  <c r="S649" i="9" s="1" a="1"/>
  <c r="S649" i="9" s="1"/>
  <c r="R650" i="9"/>
  <c r="S650" i="9" s="1" a="1"/>
  <c r="S650" i="9" s="1"/>
  <c r="R651" i="9"/>
  <c r="S651" i="9" s="1" a="1"/>
  <c r="S651" i="9" s="1"/>
  <c r="R652" i="9"/>
  <c r="S652" i="9" s="1" a="1"/>
  <c r="S652" i="9" s="1"/>
  <c r="R653" i="9"/>
  <c r="S653" i="9" s="1" a="1"/>
  <c r="S653" i="9" s="1"/>
  <c r="R654" i="9"/>
  <c r="S654" i="9" s="1" a="1"/>
  <c r="S654" i="9" s="1"/>
  <c r="R655" i="9"/>
  <c r="S655" i="9" s="1" a="1"/>
  <c r="S655" i="9" s="1"/>
  <c r="R656" i="9"/>
  <c r="S656" i="9" s="1" a="1"/>
  <c r="S656" i="9" s="1"/>
  <c r="R657" i="9"/>
  <c r="S657" i="9" s="1" a="1"/>
  <c r="S657" i="9" s="1"/>
  <c r="R658" i="9"/>
  <c r="S658" i="9" s="1" a="1"/>
  <c r="S658" i="9" s="1"/>
  <c r="R659" i="9"/>
  <c r="S659" i="9" s="1" a="1"/>
  <c r="S659" i="9" s="1"/>
  <c r="R660" i="9"/>
  <c r="S660" i="9" s="1" a="1"/>
  <c r="S660" i="9" s="1"/>
  <c r="R661" i="9"/>
  <c r="S661" i="9" s="1" a="1"/>
  <c r="S661" i="9" s="1"/>
  <c r="R662" i="9"/>
  <c r="S662" i="9" s="1" a="1"/>
  <c r="S662" i="9" s="1"/>
  <c r="R663" i="9"/>
  <c r="S663" i="9" s="1" a="1"/>
  <c r="S663" i="9" s="1"/>
  <c r="R664" i="9"/>
  <c r="S664" i="9" s="1" a="1"/>
  <c r="S664" i="9" s="1"/>
  <c r="R665" i="9"/>
  <c r="S665" i="9" s="1" a="1"/>
  <c r="S665" i="9" s="1"/>
  <c r="R666" i="9"/>
  <c r="S666" i="9" s="1" a="1"/>
  <c r="S666" i="9" s="1"/>
  <c r="R667" i="9"/>
  <c r="S667" i="9" s="1" a="1"/>
  <c r="S667" i="9" s="1"/>
  <c r="R668" i="9"/>
  <c r="S668" i="9" s="1" a="1"/>
  <c r="S668" i="9" s="1"/>
  <c r="R669" i="9"/>
  <c r="S669" i="9" s="1" a="1"/>
  <c r="S669" i="9" s="1"/>
  <c r="R670" i="9"/>
  <c r="S670" i="9" s="1" a="1"/>
  <c r="S670" i="9" s="1"/>
  <c r="R671" i="9"/>
  <c r="S671" i="9" s="1" a="1"/>
  <c r="S671" i="9" s="1"/>
  <c r="R672" i="9"/>
  <c r="S672" i="9" s="1" a="1"/>
  <c r="S672" i="9" s="1"/>
  <c r="R673" i="9"/>
  <c r="S673" i="9" s="1" a="1"/>
  <c r="S673" i="9" s="1"/>
  <c r="R674" i="9"/>
  <c r="S674" i="9" s="1" a="1"/>
  <c r="S674" i="9" s="1"/>
  <c r="R675" i="9"/>
  <c r="S675" i="9" s="1" a="1"/>
  <c r="S675" i="9" s="1"/>
  <c r="R676" i="9"/>
  <c r="S676" i="9" s="1" a="1"/>
  <c r="S676" i="9" s="1"/>
  <c r="R677" i="9"/>
  <c r="S677" i="9" s="1" a="1"/>
  <c r="S677" i="9" s="1"/>
  <c r="R678" i="9"/>
  <c r="S678" i="9" s="1" a="1"/>
  <c r="S678" i="9" s="1"/>
  <c r="R679" i="9"/>
  <c r="S679" i="9" s="1" a="1"/>
  <c r="S679" i="9" s="1"/>
  <c r="R680" i="9"/>
  <c r="S680" i="9" s="1" a="1"/>
  <c r="S680" i="9" s="1"/>
  <c r="R681" i="9"/>
  <c r="S681" i="9" s="1" a="1"/>
  <c r="S681" i="9" s="1"/>
  <c r="R682" i="9"/>
  <c r="S682" i="9" s="1" a="1"/>
  <c r="S682" i="9" s="1"/>
  <c r="R683" i="9"/>
  <c r="S683" i="9" s="1" a="1"/>
  <c r="S683" i="9" s="1"/>
  <c r="R684" i="9"/>
  <c r="S684" i="9" s="1" a="1"/>
  <c r="S684" i="9" s="1"/>
  <c r="R685" i="9"/>
  <c r="S685" i="9" s="1" a="1"/>
  <c r="S685" i="9" s="1"/>
  <c r="R686" i="9"/>
  <c r="S686" i="9" s="1" a="1"/>
  <c r="S686" i="9" s="1"/>
  <c r="R687" i="9"/>
  <c r="S687" i="9" s="1" a="1"/>
  <c r="S687" i="9" s="1"/>
  <c r="R688" i="9"/>
  <c r="S688" i="9" s="1" a="1"/>
  <c r="S688" i="9" s="1"/>
  <c r="R689" i="9"/>
  <c r="S689" i="9" s="1" a="1"/>
  <c r="S689" i="9" s="1"/>
  <c r="R690" i="9"/>
  <c r="S690" i="9" s="1" a="1"/>
  <c r="S690" i="9" s="1"/>
  <c r="R691" i="9"/>
  <c r="S691" i="9" s="1" a="1"/>
  <c r="S691" i="9" s="1"/>
  <c r="R692" i="9"/>
  <c r="S692" i="9" s="1" a="1"/>
  <c r="S692" i="9" s="1"/>
  <c r="R693" i="9"/>
  <c r="S693" i="9" s="1" a="1"/>
  <c r="S693" i="9" s="1"/>
  <c r="R694" i="9"/>
  <c r="S694" i="9" s="1" a="1"/>
  <c r="S694" i="9" s="1"/>
  <c r="R695" i="9"/>
  <c r="S695" i="9" s="1" a="1"/>
  <c r="S695" i="9" s="1"/>
  <c r="R696" i="9"/>
  <c r="S696" i="9" s="1" a="1"/>
  <c r="S696" i="9" s="1"/>
  <c r="R697" i="9"/>
  <c r="S697" i="9" s="1" a="1"/>
  <c r="S697" i="9" s="1"/>
  <c r="R698" i="9"/>
  <c r="S698" i="9" s="1" a="1"/>
  <c r="S698" i="9" s="1"/>
  <c r="R699" i="9"/>
  <c r="S699" i="9" s="1" a="1"/>
  <c r="S699" i="9" s="1"/>
  <c r="R700" i="9"/>
  <c r="S700" i="9" s="1" a="1"/>
  <c r="S700" i="9" s="1"/>
  <c r="R701" i="9"/>
  <c r="S701" i="9" s="1" a="1"/>
  <c r="S701" i="9" s="1"/>
  <c r="R702" i="9"/>
  <c r="S702" i="9" s="1" a="1"/>
  <c r="S702" i="9" s="1"/>
  <c r="R703" i="9"/>
  <c r="S703" i="9" s="1" a="1"/>
  <c r="S703" i="9" s="1"/>
  <c r="R704" i="9"/>
  <c r="S704" i="9" s="1" a="1"/>
  <c r="S704" i="9" s="1"/>
  <c r="R705" i="9"/>
  <c r="S705" i="9" s="1" a="1"/>
  <c r="S705" i="9" s="1"/>
  <c r="R706" i="9"/>
  <c r="S706" i="9" s="1" a="1"/>
  <c r="S706" i="9" s="1"/>
  <c r="R707" i="9"/>
  <c r="S707" i="9" s="1" a="1"/>
  <c r="S707" i="9" s="1"/>
  <c r="R708" i="9"/>
  <c r="S708" i="9" s="1" a="1"/>
  <c r="S708" i="9" s="1"/>
  <c r="R709" i="9"/>
  <c r="S709" i="9" s="1" a="1"/>
  <c r="S709" i="9" s="1"/>
  <c r="R710" i="9"/>
  <c r="S710" i="9" s="1" a="1"/>
  <c r="S710" i="9" s="1"/>
  <c r="R711" i="9"/>
  <c r="S711" i="9" s="1" a="1"/>
  <c r="S711" i="9" s="1"/>
  <c r="R712" i="9"/>
  <c r="S712" i="9" s="1" a="1"/>
  <c r="S712" i="9" s="1"/>
  <c r="R713" i="9"/>
  <c r="S713" i="9" s="1" a="1"/>
  <c r="S713" i="9" s="1"/>
  <c r="R714" i="9"/>
  <c r="S714" i="9" s="1" a="1"/>
  <c r="S714" i="9" s="1"/>
  <c r="R715" i="9"/>
  <c r="S715" i="9" s="1" a="1"/>
  <c r="S715" i="9" s="1"/>
  <c r="R716" i="9"/>
  <c r="S716" i="9" s="1" a="1"/>
  <c r="S716" i="9" s="1"/>
  <c r="R717" i="9"/>
  <c r="S717" i="9" s="1" a="1"/>
  <c r="S717" i="9" s="1"/>
  <c r="R718" i="9"/>
  <c r="S718" i="9" s="1" a="1"/>
  <c r="S718" i="9" s="1"/>
  <c r="R719" i="9"/>
  <c r="S719" i="9" s="1" a="1"/>
  <c r="S719" i="9" s="1"/>
  <c r="R720" i="9"/>
  <c r="S720" i="9" s="1" a="1"/>
  <c r="S720" i="9" s="1"/>
  <c r="R721" i="9"/>
  <c r="S721" i="9" s="1" a="1"/>
  <c r="S721" i="9" s="1"/>
  <c r="R722" i="9"/>
  <c r="S722" i="9" s="1" a="1"/>
  <c r="S722" i="9" s="1"/>
  <c r="R723" i="9"/>
  <c r="S723" i="9" s="1" a="1"/>
  <c r="S723" i="9" s="1"/>
  <c r="R724" i="9"/>
  <c r="S724" i="9" s="1" a="1"/>
  <c r="S724" i="9" s="1"/>
  <c r="R725" i="9"/>
  <c r="S725" i="9" s="1" a="1"/>
  <c r="S725" i="9" s="1"/>
  <c r="R726" i="9"/>
  <c r="S726" i="9" s="1" a="1"/>
  <c r="S726" i="9" s="1"/>
  <c r="R727" i="9"/>
  <c r="S727" i="9" s="1" a="1"/>
  <c r="S727" i="9" s="1"/>
  <c r="R728" i="9"/>
  <c r="S728" i="9" s="1" a="1"/>
  <c r="S728" i="9" s="1"/>
  <c r="R729" i="9"/>
  <c r="S729" i="9" s="1" a="1"/>
  <c r="S729" i="9" s="1"/>
  <c r="R730" i="9"/>
  <c r="S730" i="9" s="1" a="1"/>
  <c r="S730" i="9" s="1"/>
  <c r="R731" i="9"/>
  <c r="S731" i="9" s="1" a="1"/>
  <c r="S731" i="9" s="1"/>
  <c r="R732" i="9"/>
  <c r="S732" i="9" s="1" a="1"/>
  <c r="S732" i="9" s="1"/>
  <c r="R733" i="9"/>
  <c r="S733" i="9" s="1" a="1"/>
  <c r="S733" i="9" s="1"/>
  <c r="R734" i="9"/>
  <c r="S734" i="9" s="1" a="1"/>
  <c r="S734" i="9" s="1"/>
  <c r="R735" i="9"/>
  <c r="S735" i="9" s="1" a="1"/>
  <c r="S735" i="9" s="1"/>
  <c r="R736" i="9"/>
  <c r="S736" i="9" s="1" a="1"/>
  <c r="S736" i="9" s="1"/>
  <c r="R737" i="9"/>
  <c r="S737" i="9" s="1" a="1"/>
  <c r="S737" i="9" s="1"/>
  <c r="R738" i="9"/>
  <c r="S738" i="9" s="1" a="1"/>
  <c r="S738" i="9" s="1"/>
  <c r="R739" i="9"/>
  <c r="S739" i="9" s="1" a="1"/>
  <c r="S739" i="9" s="1"/>
  <c r="R740" i="9"/>
  <c r="S740" i="9" s="1" a="1"/>
  <c r="S740" i="9" s="1"/>
  <c r="R741" i="9"/>
  <c r="S741" i="9" s="1" a="1"/>
  <c r="S741" i="9" s="1"/>
  <c r="R742" i="9"/>
  <c r="S742" i="9" s="1" a="1"/>
  <c r="S742" i="9" s="1"/>
  <c r="R743" i="9"/>
  <c r="S743" i="9" s="1" a="1"/>
  <c r="S743" i="9" s="1"/>
  <c r="R744" i="9"/>
  <c r="S744" i="9" s="1" a="1"/>
  <c r="S744" i="9" s="1"/>
  <c r="R745" i="9"/>
  <c r="S745" i="9" s="1" a="1"/>
  <c r="S745" i="9" s="1"/>
  <c r="R746" i="9"/>
  <c r="S746" i="9" s="1" a="1"/>
  <c r="S746" i="9" s="1"/>
  <c r="R747" i="9"/>
  <c r="S747" i="9" s="1" a="1"/>
  <c r="S747" i="9" s="1"/>
  <c r="R748" i="9"/>
  <c r="S748" i="9" s="1" a="1"/>
  <c r="S748" i="9" s="1"/>
  <c r="R749" i="9"/>
  <c r="S749" i="9" s="1" a="1"/>
  <c r="S749" i="9" s="1"/>
  <c r="R750" i="9"/>
  <c r="S750" i="9" s="1" a="1"/>
  <c r="S750" i="9" s="1"/>
  <c r="R751" i="9"/>
  <c r="S751" i="9" s="1" a="1"/>
  <c r="S751" i="9" s="1"/>
  <c r="R752" i="9"/>
  <c r="S752" i="9" s="1" a="1"/>
  <c r="S752" i="9" s="1"/>
  <c r="R753" i="9"/>
  <c r="S753" i="9" s="1" a="1"/>
  <c r="S753" i="9" s="1"/>
  <c r="R754" i="9"/>
  <c r="S754" i="9" s="1" a="1"/>
  <c r="S754" i="9" s="1"/>
  <c r="R755" i="9"/>
  <c r="S755" i="9" s="1" a="1"/>
  <c r="S755" i="9" s="1"/>
  <c r="R756" i="9"/>
  <c r="S756" i="9" s="1" a="1"/>
  <c r="S756" i="9" s="1"/>
  <c r="R757" i="9"/>
  <c r="S757" i="9" s="1" a="1"/>
  <c r="S757" i="9" s="1"/>
  <c r="R758" i="9"/>
  <c r="S758" i="9" s="1" a="1"/>
  <c r="S758" i="9" s="1"/>
  <c r="R759" i="9"/>
  <c r="S759" i="9" s="1" a="1"/>
  <c r="S759" i="9" s="1"/>
  <c r="R760" i="9"/>
  <c r="S760" i="9" s="1" a="1"/>
  <c r="S760" i="9" s="1"/>
  <c r="R761" i="9"/>
  <c r="S761" i="9" s="1" a="1"/>
  <c r="S761" i="9" s="1"/>
  <c r="R762" i="9"/>
  <c r="S762" i="9" s="1" a="1"/>
  <c r="S762" i="9" s="1"/>
  <c r="R763" i="9"/>
  <c r="S763" i="9" s="1" a="1"/>
  <c r="S763" i="9" s="1"/>
  <c r="R764" i="9"/>
  <c r="S764" i="9" s="1" a="1"/>
  <c r="S764" i="9" s="1"/>
  <c r="R765" i="9"/>
  <c r="S765" i="9" s="1" a="1"/>
  <c r="S765" i="9" s="1"/>
  <c r="R766" i="9"/>
  <c r="S766" i="9" s="1" a="1"/>
  <c r="S766" i="9" s="1"/>
  <c r="R767" i="9"/>
  <c r="S767" i="9" s="1" a="1"/>
  <c r="S767" i="9" s="1"/>
  <c r="R768" i="9"/>
  <c r="S768" i="9" s="1" a="1"/>
  <c r="S768" i="9" s="1"/>
  <c r="R769" i="9"/>
  <c r="S769" i="9" s="1" a="1"/>
  <c r="S769" i="9" s="1"/>
  <c r="R770" i="9"/>
  <c r="S770" i="9" s="1" a="1"/>
  <c r="S770" i="9" s="1"/>
  <c r="R771" i="9"/>
  <c r="S771" i="9" s="1" a="1"/>
  <c r="S771" i="9" s="1"/>
  <c r="R772" i="9"/>
  <c r="S772" i="9" s="1" a="1"/>
  <c r="S772" i="9" s="1"/>
  <c r="R773" i="9"/>
  <c r="S773" i="9" s="1" a="1"/>
  <c r="S773" i="9" s="1"/>
  <c r="R774" i="9"/>
  <c r="S774" i="9" s="1" a="1"/>
  <c r="S774" i="9" s="1"/>
  <c r="R775" i="9"/>
  <c r="S775" i="9" s="1" a="1"/>
  <c r="S775" i="9" s="1"/>
  <c r="R776" i="9"/>
  <c r="S776" i="9" s="1" a="1"/>
  <c r="S776" i="9" s="1"/>
  <c r="R777" i="9"/>
  <c r="S777" i="9" s="1" a="1"/>
  <c r="S777" i="9" s="1"/>
  <c r="R778" i="9"/>
  <c r="S778" i="9" s="1" a="1"/>
  <c r="S778" i="9" s="1"/>
  <c r="R779" i="9"/>
  <c r="S779" i="9" s="1" a="1"/>
  <c r="S779" i="9" s="1"/>
  <c r="R780" i="9"/>
  <c r="S780" i="9" s="1" a="1"/>
  <c r="S780" i="9" s="1"/>
  <c r="R781" i="9"/>
  <c r="S781" i="9" s="1" a="1"/>
  <c r="S781" i="9" s="1"/>
  <c r="R782" i="9"/>
  <c r="S782" i="9" s="1" a="1"/>
  <c r="S782" i="9" s="1"/>
  <c r="R783" i="9"/>
  <c r="S783" i="9" s="1" a="1"/>
  <c r="S783" i="9" s="1"/>
  <c r="R784" i="9"/>
  <c r="S784" i="9" s="1" a="1"/>
  <c r="S784" i="9" s="1"/>
  <c r="R785" i="9"/>
  <c r="S785" i="9" s="1" a="1"/>
  <c r="S785" i="9" s="1"/>
  <c r="R786" i="9"/>
  <c r="S786" i="9" s="1" a="1"/>
  <c r="S786" i="9" s="1"/>
  <c r="R787" i="9"/>
  <c r="S787" i="9" s="1" a="1"/>
  <c r="S787" i="9" s="1"/>
  <c r="R788" i="9"/>
  <c r="S788" i="9" s="1" a="1"/>
  <c r="S788" i="9" s="1"/>
  <c r="R789" i="9"/>
  <c r="S789" i="9" s="1" a="1"/>
  <c r="S789" i="9" s="1"/>
  <c r="R790" i="9"/>
  <c r="S790" i="9" s="1" a="1"/>
  <c r="S790" i="9" s="1"/>
  <c r="R791" i="9"/>
  <c r="S791" i="9" s="1" a="1"/>
  <c r="S791" i="9" s="1"/>
  <c r="R792" i="9"/>
  <c r="S792" i="9" s="1" a="1"/>
  <c r="S792" i="9" s="1"/>
  <c r="R793" i="9"/>
  <c r="S793" i="9" s="1" a="1"/>
  <c r="S793" i="9" s="1"/>
  <c r="R794" i="9"/>
  <c r="S794" i="9" s="1" a="1"/>
  <c r="S794" i="9" s="1"/>
  <c r="R795" i="9"/>
  <c r="S795" i="9" s="1" a="1"/>
  <c r="S795" i="9" s="1"/>
  <c r="R796" i="9"/>
  <c r="S796" i="9" s="1" a="1"/>
  <c r="S796" i="9" s="1"/>
  <c r="R797" i="9"/>
  <c r="S797" i="9" s="1" a="1"/>
  <c r="S797" i="9" s="1"/>
  <c r="R798" i="9"/>
  <c r="S798" i="9" s="1" a="1"/>
  <c r="S798" i="9" s="1"/>
  <c r="R799" i="9"/>
  <c r="S799" i="9" s="1" a="1"/>
  <c r="S799" i="9" s="1"/>
  <c r="R800" i="9"/>
  <c r="S800" i="9" s="1" a="1"/>
  <c r="S800" i="9" s="1"/>
  <c r="R801" i="9"/>
  <c r="S801" i="9" s="1" a="1"/>
  <c r="S801" i="9" s="1"/>
  <c r="R802" i="9"/>
  <c r="S802" i="9" s="1" a="1"/>
  <c r="S802" i="9" s="1"/>
  <c r="R803" i="9"/>
  <c r="S803" i="9" s="1" a="1"/>
  <c r="S803" i="9" s="1"/>
  <c r="R804" i="9"/>
  <c r="S804" i="9" s="1" a="1"/>
  <c r="S804" i="9" s="1"/>
  <c r="R805" i="9"/>
  <c r="S805" i="9" s="1" a="1"/>
  <c r="S805" i="9" s="1"/>
  <c r="R806" i="9"/>
  <c r="S806" i="9" s="1" a="1"/>
  <c r="S806" i="9" s="1"/>
  <c r="R807" i="9"/>
  <c r="S807" i="9" s="1" a="1"/>
  <c r="S807" i="9" s="1"/>
  <c r="R808" i="9"/>
  <c r="S808" i="9" s="1" a="1"/>
  <c r="S808" i="9" s="1"/>
  <c r="R809" i="9"/>
  <c r="S809" i="9" s="1" a="1"/>
  <c r="S809" i="9" s="1"/>
  <c r="R810" i="9"/>
  <c r="S810" i="9" s="1" a="1"/>
  <c r="S810" i="9" s="1"/>
  <c r="R811" i="9"/>
  <c r="S811" i="9" s="1" a="1"/>
  <c r="S811" i="9" s="1"/>
  <c r="R812" i="9"/>
  <c r="S812" i="9" s="1" a="1"/>
  <c r="S812" i="9" s="1"/>
  <c r="R813" i="9"/>
  <c r="S813" i="9" s="1" a="1"/>
  <c r="S813" i="9" s="1"/>
  <c r="R814" i="9"/>
  <c r="S814" i="9" s="1" a="1"/>
  <c r="S814" i="9" s="1"/>
  <c r="R815" i="9"/>
  <c r="S815" i="9" s="1" a="1"/>
  <c r="S815" i="9" s="1"/>
  <c r="R816" i="9"/>
  <c r="S816" i="9" s="1" a="1"/>
  <c r="S816" i="9" s="1"/>
  <c r="R817" i="9"/>
  <c r="S817" i="9" s="1" a="1"/>
  <c r="S817" i="9" s="1"/>
  <c r="R818" i="9"/>
  <c r="S818" i="9" s="1" a="1"/>
  <c r="S818" i="9" s="1"/>
  <c r="R819" i="9"/>
  <c r="S819" i="9" s="1" a="1"/>
  <c r="S819" i="9" s="1"/>
  <c r="R820" i="9"/>
  <c r="S820" i="9" s="1" a="1"/>
  <c r="S820" i="9" s="1"/>
  <c r="R821" i="9"/>
  <c r="S821" i="9" s="1" a="1"/>
  <c r="S821" i="9" s="1"/>
  <c r="R822" i="9"/>
  <c r="S822" i="9" s="1" a="1"/>
  <c r="S822" i="9" s="1"/>
  <c r="R823" i="9"/>
  <c r="S823" i="9" s="1" a="1"/>
  <c r="S823" i="9" s="1"/>
  <c r="R824" i="9"/>
  <c r="S824" i="9" s="1" a="1"/>
  <c r="S824" i="9" s="1"/>
  <c r="R825" i="9"/>
  <c r="S825" i="9" s="1" a="1"/>
  <c r="S825" i="9" s="1"/>
  <c r="R826" i="9"/>
  <c r="S826" i="9" s="1" a="1"/>
  <c r="S826" i="9" s="1"/>
  <c r="R827" i="9"/>
  <c r="S827" i="9" s="1" a="1"/>
  <c r="S827" i="9" s="1"/>
  <c r="R828" i="9"/>
  <c r="S828" i="9" s="1" a="1"/>
  <c r="S828" i="9" s="1"/>
  <c r="R829" i="9"/>
  <c r="S829" i="9" s="1" a="1"/>
  <c r="S829" i="9" s="1"/>
  <c r="R830" i="9"/>
  <c r="S830" i="9" s="1" a="1"/>
  <c r="S830" i="9" s="1"/>
  <c r="R831" i="9"/>
  <c r="S831" i="9" s="1" a="1"/>
  <c r="S831" i="9" s="1"/>
  <c r="R832" i="9"/>
  <c r="S832" i="9" s="1" a="1"/>
  <c r="S832" i="9" s="1"/>
  <c r="R833" i="9"/>
  <c r="S833" i="9" s="1" a="1"/>
  <c r="S833" i="9" s="1"/>
  <c r="R834" i="9"/>
  <c r="S834" i="9" s="1" a="1"/>
  <c r="S834" i="9" s="1"/>
  <c r="R835" i="9"/>
  <c r="S835" i="9" s="1" a="1"/>
  <c r="S835" i="9" s="1"/>
  <c r="R836" i="9"/>
  <c r="S836" i="9" s="1" a="1"/>
  <c r="S836" i="9" s="1"/>
  <c r="R837" i="9"/>
  <c r="S837" i="9" s="1" a="1"/>
  <c r="S837" i="9" s="1"/>
  <c r="R838" i="9"/>
  <c r="S838" i="9" s="1" a="1"/>
  <c r="S838" i="9" s="1"/>
  <c r="R839" i="9"/>
  <c r="S839" i="9" s="1" a="1"/>
  <c r="S839" i="9" s="1"/>
  <c r="R840" i="9"/>
  <c r="S840" i="9" s="1" a="1"/>
  <c r="S840" i="9" s="1"/>
  <c r="R841" i="9"/>
  <c r="S841" i="9" s="1" a="1"/>
  <c r="S841" i="9" s="1"/>
  <c r="R842" i="9"/>
  <c r="S842" i="9" s="1" a="1"/>
  <c r="S842" i="9" s="1"/>
  <c r="R843" i="9"/>
  <c r="S843" i="9" s="1" a="1"/>
  <c r="S843" i="9" s="1"/>
  <c r="R844" i="9"/>
  <c r="S844" i="9" s="1" a="1"/>
  <c r="S844" i="9" s="1"/>
  <c r="R845" i="9"/>
  <c r="S845" i="9" s="1" a="1"/>
  <c r="S845" i="9" s="1"/>
  <c r="R846" i="9"/>
  <c r="S846" i="9" s="1" a="1"/>
  <c r="S846" i="9" s="1"/>
  <c r="R847" i="9"/>
  <c r="S847" i="9" s="1" a="1"/>
  <c r="S847" i="9" s="1"/>
  <c r="R848" i="9"/>
  <c r="S848" i="9" s="1" a="1"/>
  <c r="S848" i="9" s="1"/>
  <c r="R849" i="9"/>
  <c r="S849" i="9" s="1" a="1"/>
  <c r="S849" i="9" s="1"/>
  <c r="R850" i="9"/>
  <c r="S850" i="9" s="1" a="1"/>
  <c r="S850" i="9" s="1"/>
  <c r="R851" i="9"/>
  <c r="S851" i="9" s="1" a="1"/>
  <c r="S851" i="9" s="1"/>
  <c r="R852" i="9"/>
  <c r="S852" i="9" s="1" a="1"/>
  <c r="S852" i="9" s="1"/>
  <c r="R853" i="9"/>
  <c r="S853" i="9" s="1" a="1"/>
  <c r="S853" i="9" s="1"/>
  <c r="R854" i="9"/>
  <c r="S854" i="9" s="1" a="1"/>
  <c r="S854" i="9" s="1"/>
  <c r="R855" i="9"/>
  <c r="S855" i="9" s="1" a="1"/>
  <c r="S855" i="9" s="1"/>
  <c r="R856" i="9"/>
  <c r="S856" i="9" s="1" a="1"/>
  <c r="S856" i="9" s="1"/>
  <c r="R857" i="9"/>
  <c r="S857" i="9" s="1" a="1"/>
  <c r="S857" i="9" s="1"/>
  <c r="R858" i="9"/>
  <c r="S858" i="9" s="1" a="1"/>
  <c r="S858" i="9" s="1"/>
  <c r="R859" i="9"/>
  <c r="S859" i="9" s="1" a="1"/>
  <c r="S859" i="9" s="1"/>
  <c r="R860" i="9"/>
  <c r="S860" i="9" s="1" a="1"/>
  <c r="S860" i="9" s="1"/>
  <c r="R861" i="9"/>
  <c r="S861" i="9" s="1" a="1"/>
  <c r="S861" i="9" s="1"/>
  <c r="R862" i="9"/>
  <c r="S862" i="9" s="1" a="1"/>
  <c r="S862" i="9" s="1"/>
  <c r="R863" i="9"/>
  <c r="S863" i="9" s="1" a="1"/>
  <c r="S863" i="9" s="1"/>
  <c r="R864" i="9"/>
  <c r="S864" i="9" s="1" a="1"/>
  <c r="S864" i="9" s="1"/>
  <c r="R865" i="9"/>
  <c r="S865" i="9" s="1" a="1"/>
  <c r="S865" i="9" s="1"/>
  <c r="R866" i="9"/>
  <c r="S866" i="9" s="1" a="1"/>
  <c r="S866" i="9" s="1"/>
  <c r="R867" i="9"/>
  <c r="S867" i="9" s="1" a="1"/>
  <c r="S867" i="9" s="1"/>
  <c r="R868" i="9"/>
  <c r="S868" i="9" s="1" a="1"/>
  <c r="S868" i="9" s="1"/>
  <c r="R869" i="9"/>
  <c r="S869" i="9" s="1" a="1"/>
  <c r="S869" i="9" s="1"/>
  <c r="R870" i="9"/>
  <c r="S870" i="9" s="1" a="1"/>
  <c r="S870" i="9" s="1"/>
  <c r="R871" i="9"/>
  <c r="S871" i="9" s="1" a="1"/>
  <c r="S871" i="9" s="1"/>
  <c r="R872" i="9"/>
  <c r="S872" i="9" s="1" a="1"/>
  <c r="S872" i="9" s="1"/>
  <c r="R873" i="9"/>
  <c r="S873" i="9" s="1" a="1"/>
  <c r="S873" i="9" s="1"/>
  <c r="R874" i="9"/>
  <c r="S874" i="9" s="1" a="1"/>
  <c r="S874" i="9" s="1"/>
  <c r="R875" i="9"/>
  <c r="S875" i="9" s="1" a="1"/>
  <c r="S875" i="9" s="1"/>
  <c r="R876" i="9"/>
  <c r="S876" i="9" s="1" a="1"/>
  <c r="S876" i="9" s="1"/>
  <c r="R877" i="9"/>
  <c r="S877" i="9" s="1" a="1"/>
  <c r="S877" i="9" s="1"/>
  <c r="R878" i="9"/>
  <c r="S878" i="9" s="1" a="1"/>
  <c r="S878" i="9" s="1"/>
  <c r="R879" i="9"/>
  <c r="S879" i="9" s="1" a="1"/>
  <c r="S879" i="9" s="1"/>
  <c r="R880" i="9"/>
  <c r="S880" i="9" s="1" a="1"/>
  <c r="S880" i="9" s="1"/>
  <c r="R881" i="9"/>
  <c r="S881" i="9" s="1" a="1"/>
  <c r="S881" i="9" s="1"/>
  <c r="R882" i="9"/>
  <c r="S882" i="9" s="1" a="1"/>
  <c r="S882" i="9" s="1"/>
  <c r="R883" i="9"/>
  <c r="S883" i="9" s="1" a="1"/>
  <c r="S883" i="9" s="1"/>
  <c r="R884" i="9"/>
  <c r="S884" i="9" s="1" a="1"/>
  <c r="S884" i="9" s="1"/>
  <c r="R885" i="9"/>
  <c r="S885" i="9" s="1" a="1"/>
  <c r="S885" i="9" s="1"/>
  <c r="R886" i="9"/>
  <c r="S886" i="9" s="1" a="1"/>
  <c r="S886" i="9" s="1"/>
  <c r="R887" i="9"/>
  <c r="S887" i="9" s="1" a="1"/>
  <c r="S887" i="9" s="1"/>
  <c r="R888" i="9"/>
  <c r="S888" i="9" s="1" a="1"/>
  <c r="S888" i="9" s="1"/>
  <c r="R889" i="9"/>
  <c r="S889" i="9" s="1" a="1"/>
  <c r="S889" i="9" s="1"/>
  <c r="R890" i="9"/>
  <c r="S890" i="9" s="1" a="1"/>
  <c r="S890" i="9" s="1"/>
  <c r="R891" i="9"/>
  <c r="S891" i="9" s="1" a="1"/>
  <c r="S891" i="9" s="1"/>
  <c r="R892" i="9"/>
  <c r="S892" i="9" s="1" a="1"/>
  <c r="S892" i="9" s="1"/>
  <c r="R893" i="9"/>
  <c r="S893" i="9" s="1" a="1"/>
  <c r="S893" i="9" s="1"/>
  <c r="R894" i="9"/>
  <c r="S894" i="9" s="1" a="1"/>
  <c r="S894" i="9" s="1"/>
  <c r="R895" i="9"/>
  <c r="S895" i="9" s="1" a="1"/>
  <c r="S895" i="9" s="1"/>
  <c r="R896" i="9"/>
  <c r="S896" i="9" s="1" a="1"/>
  <c r="S896" i="9" s="1"/>
  <c r="R897" i="9"/>
  <c r="S897" i="9" s="1" a="1"/>
  <c r="S897" i="9" s="1"/>
  <c r="R898" i="9"/>
  <c r="S898" i="9" s="1" a="1"/>
  <c r="S898" i="9" s="1"/>
  <c r="R899" i="9"/>
  <c r="S899" i="9" s="1" a="1"/>
  <c r="S899" i="9" s="1"/>
  <c r="R900" i="9"/>
  <c r="S900" i="9" s="1" a="1"/>
  <c r="S900" i="9" s="1"/>
  <c r="R901" i="9"/>
  <c r="S901" i="9" s="1" a="1"/>
  <c r="S901" i="9" s="1"/>
  <c r="R902" i="9"/>
  <c r="S902" i="9" s="1" a="1"/>
  <c r="S902" i="9" s="1"/>
  <c r="R903" i="9"/>
  <c r="S903" i="9" s="1" a="1"/>
  <c r="S903" i="9" s="1"/>
  <c r="R904" i="9"/>
  <c r="S904" i="9" s="1" a="1"/>
  <c r="S904" i="9" s="1"/>
  <c r="R905" i="9"/>
  <c r="S905" i="9" s="1" a="1"/>
  <c r="S905" i="9" s="1"/>
  <c r="R906" i="9"/>
  <c r="S906" i="9" s="1" a="1"/>
  <c r="S906" i="9" s="1"/>
  <c r="R907" i="9"/>
  <c r="S907" i="9" s="1" a="1"/>
  <c r="S907" i="9" s="1"/>
  <c r="R908" i="9"/>
  <c r="S908" i="9" s="1" a="1"/>
  <c r="S908" i="9" s="1"/>
  <c r="R909" i="9"/>
  <c r="S909" i="9" s="1" a="1"/>
  <c r="S909" i="9" s="1"/>
  <c r="R910" i="9"/>
  <c r="S910" i="9" s="1" a="1"/>
  <c r="S910" i="9" s="1"/>
  <c r="R911" i="9"/>
  <c r="S911" i="9" s="1" a="1"/>
  <c r="S911" i="9" s="1"/>
  <c r="R912" i="9"/>
  <c r="S912" i="9" s="1" a="1"/>
  <c r="S912" i="9" s="1"/>
  <c r="R913" i="9"/>
  <c r="S913" i="9" s="1" a="1"/>
  <c r="S913" i="9" s="1"/>
  <c r="R914" i="9"/>
  <c r="S914" i="9" s="1" a="1"/>
  <c r="S914" i="9" s="1"/>
  <c r="R915" i="9"/>
  <c r="S915" i="9" s="1" a="1"/>
  <c r="S915" i="9" s="1"/>
  <c r="R916" i="9"/>
  <c r="S916" i="9" s="1" a="1"/>
  <c r="S916" i="9" s="1"/>
  <c r="R917" i="9"/>
  <c r="S917" i="9" s="1" a="1"/>
  <c r="S917" i="9" s="1"/>
  <c r="R918" i="9"/>
  <c r="S918" i="9" s="1" a="1"/>
  <c r="S918" i="9" s="1"/>
  <c r="R919" i="9"/>
  <c r="S919" i="9" s="1" a="1"/>
  <c r="S919" i="9" s="1"/>
  <c r="R920" i="9"/>
  <c r="S920" i="9" s="1" a="1"/>
  <c r="S920" i="9" s="1"/>
  <c r="R921" i="9"/>
  <c r="S921" i="9" s="1" a="1"/>
  <c r="S921" i="9" s="1"/>
  <c r="R922" i="9"/>
  <c r="S922" i="9" s="1" a="1"/>
  <c r="S922" i="9" s="1"/>
  <c r="R923" i="9"/>
  <c r="S923" i="9" s="1" a="1"/>
  <c r="S923" i="9" s="1"/>
  <c r="R924" i="9"/>
  <c r="S924" i="9" s="1" a="1"/>
  <c r="S924" i="9" s="1"/>
  <c r="R925" i="9"/>
  <c r="S925" i="9" s="1" a="1"/>
  <c r="S925" i="9" s="1"/>
  <c r="R926" i="9"/>
  <c r="S926" i="9" s="1" a="1"/>
  <c r="S926" i="9" s="1"/>
  <c r="R927" i="9"/>
  <c r="S927" i="9" s="1" a="1"/>
  <c r="S927" i="9" s="1"/>
  <c r="R928" i="9"/>
  <c r="S928" i="9" s="1" a="1"/>
  <c r="S928" i="9" s="1"/>
  <c r="R929" i="9"/>
  <c r="S929" i="9" s="1" a="1"/>
  <c r="S929" i="9" s="1"/>
  <c r="R930" i="9"/>
  <c r="S930" i="9" s="1" a="1"/>
  <c r="S930" i="9" s="1"/>
  <c r="R931" i="9"/>
  <c r="S931" i="9" s="1" a="1"/>
  <c r="S931" i="9" s="1"/>
  <c r="R932" i="9"/>
  <c r="S932" i="9" s="1" a="1"/>
  <c r="S932" i="9" s="1"/>
  <c r="R933" i="9"/>
  <c r="S933" i="9" s="1" a="1"/>
  <c r="S933" i="9" s="1"/>
  <c r="R934" i="9"/>
  <c r="S934" i="9" s="1" a="1"/>
  <c r="S934" i="9" s="1"/>
  <c r="R935" i="9"/>
  <c r="S935" i="9" s="1" a="1"/>
  <c r="S935" i="9" s="1"/>
  <c r="R936" i="9"/>
  <c r="S936" i="9" s="1" a="1"/>
  <c r="S936" i="9" s="1"/>
  <c r="R937" i="9"/>
  <c r="S937" i="9" s="1" a="1"/>
  <c r="S937" i="9" s="1"/>
  <c r="R938" i="9"/>
  <c r="S938" i="9" s="1" a="1"/>
  <c r="S938" i="9" s="1"/>
  <c r="R939" i="9"/>
  <c r="S939" i="9" s="1" a="1"/>
  <c r="S939" i="9" s="1"/>
  <c r="R940" i="9"/>
  <c r="S940" i="9" s="1" a="1"/>
  <c r="S940" i="9" s="1"/>
  <c r="R941" i="9"/>
  <c r="S941" i="9" s="1" a="1"/>
  <c r="S941" i="9" s="1"/>
  <c r="R942" i="9"/>
  <c r="S942" i="9" s="1" a="1"/>
  <c r="S942" i="9" s="1"/>
  <c r="R943" i="9"/>
  <c r="S943" i="9" s="1" a="1"/>
  <c r="S943" i="9" s="1"/>
  <c r="R944" i="9"/>
  <c r="S944" i="9" s="1" a="1"/>
  <c r="S944" i="9" s="1"/>
  <c r="R945" i="9"/>
  <c r="S945" i="9" s="1" a="1"/>
  <c r="S945" i="9" s="1"/>
  <c r="R946" i="9"/>
  <c r="S946" i="9" s="1" a="1"/>
  <c r="S946" i="9" s="1"/>
  <c r="R947" i="9"/>
  <c r="S947" i="9" s="1" a="1"/>
  <c r="S947" i="9" s="1"/>
  <c r="R948" i="9"/>
  <c r="S948" i="9" s="1" a="1"/>
  <c r="S948" i="9" s="1"/>
  <c r="R949" i="9"/>
  <c r="S949" i="9" s="1" a="1"/>
  <c r="S949" i="9" s="1"/>
  <c r="R950" i="9"/>
  <c r="S950" i="9" s="1" a="1"/>
  <c r="S950" i="9" s="1"/>
  <c r="R951" i="9"/>
  <c r="S951" i="9" s="1" a="1"/>
  <c r="S951" i="9" s="1"/>
  <c r="R952" i="9"/>
  <c r="S952" i="9" s="1" a="1"/>
  <c r="S952" i="9" s="1"/>
  <c r="R953" i="9"/>
  <c r="S953" i="9" s="1" a="1"/>
  <c r="S953" i="9" s="1"/>
  <c r="R954" i="9"/>
  <c r="S954" i="9" s="1" a="1"/>
  <c r="S954" i="9" s="1"/>
  <c r="R955" i="9"/>
  <c r="S955" i="9" s="1" a="1"/>
  <c r="S955" i="9" s="1"/>
  <c r="R956" i="9"/>
  <c r="S956" i="9" s="1" a="1"/>
  <c r="S956" i="9" s="1"/>
  <c r="R957" i="9"/>
  <c r="S957" i="9" s="1" a="1"/>
  <c r="S957" i="9" s="1"/>
  <c r="R958" i="9"/>
  <c r="S958" i="9" s="1" a="1"/>
  <c r="S958" i="9" s="1"/>
  <c r="R959" i="9"/>
  <c r="S959" i="9" s="1" a="1"/>
  <c r="S959" i="9" s="1"/>
  <c r="R960" i="9"/>
  <c r="S960" i="9" s="1" a="1"/>
  <c r="S960" i="9" s="1"/>
  <c r="R961" i="9"/>
  <c r="S961" i="9" s="1" a="1"/>
  <c r="S961" i="9" s="1"/>
  <c r="R962" i="9"/>
  <c r="S962" i="9" s="1" a="1"/>
  <c r="S962" i="9" s="1"/>
  <c r="R963" i="9"/>
  <c r="S963" i="9" s="1" a="1"/>
  <c r="S963" i="9" s="1"/>
  <c r="R964" i="9"/>
  <c r="S964" i="9" s="1" a="1"/>
  <c r="S964" i="9" s="1"/>
  <c r="R965" i="9"/>
  <c r="S965" i="9" s="1" a="1"/>
  <c r="S965" i="9" s="1"/>
  <c r="R966" i="9"/>
  <c r="S966" i="9" s="1" a="1"/>
  <c r="S966" i="9" s="1"/>
  <c r="R967" i="9"/>
  <c r="S967" i="9" s="1" a="1"/>
  <c r="S967" i="9" s="1"/>
  <c r="R968" i="9"/>
  <c r="S968" i="9" s="1" a="1"/>
  <c r="S968" i="9" s="1"/>
  <c r="R969" i="9"/>
  <c r="S969" i="9" s="1" a="1"/>
  <c r="S969" i="9" s="1"/>
  <c r="R970" i="9"/>
  <c r="S970" i="9" s="1" a="1"/>
  <c r="S970" i="9" s="1"/>
  <c r="R971" i="9"/>
  <c r="S971" i="9" s="1" a="1"/>
  <c r="S971" i="9" s="1"/>
  <c r="R972" i="9"/>
  <c r="S972" i="9" s="1" a="1"/>
  <c r="S972" i="9" s="1"/>
  <c r="R973" i="9"/>
  <c r="S973" i="9" s="1" a="1"/>
  <c r="S973" i="9" s="1"/>
  <c r="R974" i="9"/>
  <c r="S974" i="9" s="1" a="1"/>
  <c r="S974" i="9" s="1"/>
  <c r="R975" i="9"/>
  <c r="S975" i="9" s="1" a="1"/>
  <c r="S975" i="9" s="1"/>
  <c r="R976" i="9"/>
  <c r="S976" i="9" s="1" a="1"/>
  <c r="S976" i="9" s="1"/>
  <c r="R977" i="9"/>
  <c r="S977" i="9" s="1" a="1"/>
  <c r="S977" i="9" s="1"/>
  <c r="R978" i="9"/>
  <c r="S978" i="9" s="1" a="1"/>
  <c r="S978" i="9" s="1"/>
  <c r="R979" i="9"/>
  <c r="S979" i="9" s="1" a="1"/>
  <c r="S979" i="9" s="1"/>
  <c r="R980" i="9"/>
  <c r="S980" i="9" s="1" a="1"/>
  <c r="S980" i="9" s="1"/>
  <c r="R981" i="9"/>
  <c r="S981" i="9" s="1" a="1"/>
  <c r="S981" i="9" s="1"/>
  <c r="R982" i="9"/>
  <c r="S982" i="9" s="1" a="1"/>
  <c r="S982" i="9" s="1"/>
  <c r="R983" i="9"/>
  <c r="S983" i="9" s="1" a="1"/>
  <c r="S983" i="9" s="1"/>
  <c r="R984" i="9"/>
  <c r="S984" i="9" s="1" a="1"/>
  <c r="S984" i="9" s="1"/>
  <c r="R985" i="9"/>
  <c r="S985" i="9" s="1" a="1"/>
  <c r="S985" i="9" s="1"/>
  <c r="R986" i="9"/>
  <c r="S986" i="9" s="1" a="1"/>
  <c r="S986" i="9" s="1"/>
  <c r="R987" i="9"/>
  <c r="S987" i="9" s="1" a="1"/>
  <c r="S987" i="9" s="1"/>
  <c r="R988" i="9"/>
  <c r="S988" i="9" s="1" a="1"/>
  <c r="S988" i="9" s="1"/>
  <c r="R989" i="9"/>
  <c r="S989" i="9" s="1" a="1"/>
  <c r="S989" i="9" s="1"/>
  <c r="R990" i="9"/>
  <c r="S990" i="9" s="1" a="1"/>
  <c r="S990" i="9" s="1"/>
  <c r="R991" i="9"/>
  <c r="S991" i="9" s="1" a="1"/>
  <c r="S991" i="9" s="1"/>
  <c r="R992" i="9"/>
  <c r="S992" i="9" s="1" a="1"/>
  <c r="S992" i="9" s="1"/>
  <c r="R993" i="9"/>
  <c r="S993" i="9" s="1" a="1"/>
  <c r="S993" i="9" s="1"/>
  <c r="R994" i="9"/>
  <c r="S994" i="9" s="1" a="1"/>
  <c r="S994" i="9" s="1"/>
  <c r="R995" i="9"/>
  <c r="S995" i="9" s="1" a="1"/>
  <c r="S995" i="9" s="1"/>
  <c r="R996" i="9"/>
  <c r="S996" i="9" s="1" a="1"/>
  <c r="S996" i="9" s="1"/>
  <c r="R997" i="9"/>
  <c r="S997" i="9" s="1" a="1"/>
  <c r="S997" i="9" s="1"/>
  <c r="R998" i="9"/>
  <c r="S998" i="9" s="1" a="1"/>
  <c r="S998" i="9" s="1"/>
  <c r="R999" i="9"/>
  <c r="S999" i="9" s="1" a="1"/>
  <c r="S999" i="9" s="1"/>
  <c r="R1000" i="9"/>
  <c r="S1000" i="9" s="1" a="1"/>
  <c r="S1000" i="9" s="1"/>
  <c r="R1001" i="9"/>
  <c r="S1001" i="9" s="1" a="1"/>
  <c r="S1001" i="9" s="1"/>
  <c r="R2" i="9"/>
  <c r="S2" i="9" s="1" a="1"/>
  <c r="S2" i="9" s="1"/>
  <c r="Q3" i="9"/>
  <c r="Q4" i="9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Q84" i="9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98" i="9"/>
  <c r="Q99" i="9"/>
  <c r="Q100" i="9"/>
  <c r="Q101" i="9"/>
  <c r="Q102" i="9"/>
  <c r="Q103" i="9"/>
  <c r="Q104" i="9"/>
  <c r="Q105" i="9"/>
  <c r="Q106" i="9"/>
  <c r="Q107" i="9"/>
  <c r="Q108" i="9"/>
  <c r="Q109" i="9"/>
  <c r="Q110" i="9"/>
  <c r="Q111" i="9"/>
  <c r="Q112" i="9"/>
  <c r="Q113" i="9"/>
  <c r="Q114" i="9"/>
  <c r="Q115" i="9"/>
  <c r="Q116" i="9"/>
  <c r="Q117" i="9"/>
  <c r="Q118" i="9"/>
  <c r="Q119" i="9"/>
  <c r="Q120" i="9"/>
  <c r="Q121" i="9"/>
  <c r="Q122" i="9"/>
  <c r="Q123" i="9"/>
  <c r="Q124" i="9"/>
  <c r="Q125" i="9"/>
  <c r="Q126" i="9"/>
  <c r="Q127" i="9"/>
  <c r="Q128" i="9"/>
  <c r="Q129" i="9"/>
  <c r="Q130" i="9"/>
  <c r="Q131" i="9"/>
  <c r="Q132" i="9"/>
  <c r="Q133" i="9"/>
  <c r="Q134" i="9"/>
  <c r="Q135" i="9"/>
  <c r="Q136" i="9"/>
  <c r="Q137" i="9"/>
  <c r="Q138" i="9"/>
  <c r="Q139" i="9"/>
  <c r="Q140" i="9"/>
  <c r="Q141" i="9"/>
  <c r="Q142" i="9"/>
  <c r="Q143" i="9"/>
  <c r="Q144" i="9"/>
  <c r="Q145" i="9"/>
  <c r="Q146" i="9"/>
  <c r="Q147" i="9"/>
  <c r="Q148" i="9"/>
  <c r="Q149" i="9"/>
  <c r="Q150" i="9"/>
  <c r="Q151" i="9"/>
  <c r="Q152" i="9"/>
  <c r="Q153" i="9"/>
  <c r="Q154" i="9"/>
  <c r="Q155" i="9"/>
  <c r="Q156" i="9"/>
  <c r="Q157" i="9"/>
  <c r="Q158" i="9"/>
  <c r="Q159" i="9"/>
  <c r="Q160" i="9"/>
  <c r="Q161" i="9"/>
  <c r="Q162" i="9"/>
  <c r="Q163" i="9"/>
  <c r="Q164" i="9"/>
  <c r="Q165" i="9"/>
  <c r="Q166" i="9"/>
  <c r="Q167" i="9"/>
  <c r="Q168" i="9"/>
  <c r="Q169" i="9"/>
  <c r="Q170" i="9"/>
  <c r="Q171" i="9"/>
  <c r="Q172" i="9"/>
  <c r="Q173" i="9"/>
  <c r="Q174" i="9"/>
  <c r="Q175" i="9"/>
  <c r="Q176" i="9"/>
  <c r="Q177" i="9"/>
  <c r="Q178" i="9"/>
  <c r="Q179" i="9"/>
  <c r="Q180" i="9"/>
  <c r="Q181" i="9"/>
  <c r="Q182" i="9"/>
  <c r="Q183" i="9"/>
  <c r="Q184" i="9"/>
  <c r="Q185" i="9"/>
  <c r="Q186" i="9"/>
  <c r="Q187" i="9"/>
  <c r="Q188" i="9"/>
  <c r="Q189" i="9"/>
  <c r="Q190" i="9"/>
  <c r="Q191" i="9"/>
  <c r="Q192" i="9"/>
  <c r="Q193" i="9"/>
  <c r="Q194" i="9"/>
  <c r="Q195" i="9"/>
  <c r="Q196" i="9"/>
  <c r="Q197" i="9"/>
  <c r="Q198" i="9"/>
  <c r="Q199" i="9"/>
  <c r="Q200" i="9"/>
  <c r="Q201" i="9"/>
  <c r="Q202" i="9"/>
  <c r="Q203" i="9"/>
  <c r="Q204" i="9"/>
  <c r="Q205" i="9"/>
  <c r="Q206" i="9"/>
  <c r="Q207" i="9"/>
  <c r="Q208" i="9"/>
  <c r="Q209" i="9"/>
  <c r="Q210" i="9"/>
  <c r="Q211" i="9"/>
  <c r="Q212" i="9"/>
  <c r="Q213" i="9"/>
  <c r="Q214" i="9"/>
  <c r="Q215" i="9"/>
  <c r="Q216" i="9"/>
  <c r="Q217" i="9"/>
  <c r="Q218" i="9"/>
  <c r="Q219" i="9"/>
  <c r="Q220" i="9"/>
  <c r="Q221" i="9"/>
  <c r="Q222" i="9"/>
  <c r="Q223" i="9"/>
  <c r="Q224" i="9"/>
  <c r="Q225" i="9"/>
  <c r="Q226" i="9"/>
  <c r="Q227" i="9"/>
  <c r="Q228" i="9"/>
  <c r="Q229" i="9"/>
  <c r="Q230" i="9"/>
  <c r="Q231" i="9"/>
  <c r="Q232" i="9"/>
  <c r="Q233" i="9"/>
  <c r="Q234" i="9"/>
  <c r="Q235" i="9"/>
  <c r="Q236" i="9"/>
  <c r="Q237" i="9"/>
  <c r="Q238" i="9"/>
  <c r="Q239" i="9"/>
  <c r="Q240" i="9"/>
  <c r="Q241" i="9"/>
  <c r="Q242" i="9"/>
  <c r="Q243" i="9"/>
  <c r="Q244" i="9"/>
  <c r="Q245" i="9"/>
  <c r="Q246" i="9"/>
  <c r="Q247" i="9"/>
  <c r="Q248" i="9"/>
  <c r="Q249" i="9"/>
  <c r="Q250" i="9"/>
  <c r="Q251" i="9"/>
  <c r="Q252" i="9"/>
  <c r="Q253" i="9"/>
  <c r="Q254" i="9"/>
  <c r="Q255" i="9"/>
  <c r="Q256" i="9"/>
  <c r="Q257" i="9"/>
  <c r="Q258" i="9"/>
  <c r="Q259" i="9"/>
  <c r="Q260" i="9"/>
  <c r="Q261" i="9"/>
  <c r="Q262" i="9"/>
  <c r="Q263" i="9"/>
  <c r="Q264" i="9"/>
  <c r="Q265" i="9"/>
  <c r="Q266" i="9"/>
  <c r="Q267" i="9"/>
  <c r="Q268" i="9"/>
  <c r="Q269" i="9"/>
  <c r="Q270" i="9"/>
  <c r="Q271" i="9"/>
  <c r="Q272" i="9"/>
  <c r="Q273" i="9"/>
  <c r="Q274" i="9"/>
  <c r="Q275" i="9"/>
  <c r="Q276" i="9"/>
  <c r="Q277" i="9"/>
  <c r="Q278" i="9"/>
  <c r="Q279" i="9"/>
  <c r="Q280" i="9"/>
  <c r="Q281" i="9"/>
  <c r="Q282" i="9"/>
  <c r="Q283" i="9"/>
  <c r="Q284" i="9"/>
  <c r="Q285" i="9"/>
  <c r="Q286" i="9"/>
  <c r="Q287" i="9"/>
  <c r="Q288" i="9"/>
  <c r="Q289" i="9"/>
  <c r="Q290" i="9"/>
  <c r="Q291" i="9"/>
  <c r="Q292" i="9"/>
  <c r="Q293" i="9"/>
  <c r="Q294" i="9"/>
  <c r="Q295" i="9"/>
  <c r="Q296" i="9"/>
  <c r="Q297" i="9"/>
  <c r="Q298" i="9"/>
  <c r="Q299" i="9"/>
  <c r="Q300" i="9"/>
  <c r="Q301" i="9"/>
  <c r="Q302" i="9"/>
  <c r="Q303" i="9"/>
  <c r="Q304" i="9"/>
  <c r="Q305" i="9"/>
  <c r="Q306" i="9"/>
  <c r="Q307" i="9"/>
  <c r="Q308" i="9"/>
  <c r="Q309" i="9"/>
  <c r="Q310" i="9"/>
  <c r="Q311" i="9"/>
  <c r="Q312" i="9"/>
  <c r="Q313" i="9"/>
  <c r="Q314" i="9"/>
  <c r="Q315" i="9"/>
  <c r="Q316" i="9"/>
  <c r="Q317" i="9"/>
  <c r="Q318" i="9"/>
  <c r="Q319" i="9"/>
  <c r="Q320" i="9"/>
  <c r="Q321" i="9"/>
  <c r="Q322" i="9"/>
  <c r="Q323" i="9"/>
  <c r="Q324" i="9"/>
  <c r="Q325" i="9"/>
  <c r="Q326" i="9"/>
  <c r="Q327" i="9"/>
  <c r="Q328" i="9"/>
  <c r="Q329" i="9"/>
  <c r="Q330" i="9"/>
  <c r="Q331" i="9"/>
  <c r="Q332" i="9"/>
  <c r="Q333" i="9"/>
  <c r="Q334" i="9"/>
  <c r="Q335" i="9"/>
  <c r="Q336" i="9"/>
  <c r="Q337" i="9"/>
  <c r="Q338" i="9"/>
  <c r="Q339" i="9"/>
  <c r="Q340" i="9"/>
  <c r="Q341" i="9"/>
  <c r="Q342" i="9"/>
  <c r="Q343" i="9"/>
  <c r="Q344" i="9"/>
  <c r="Q345" i="9"/>
  <c r="Q346" i="9"/>
  <c r="Q347" i="9"/>
  <c r="Q348" i="9"/>
  <c r="Q349" i="9"/>
  <c r="Q350" i="9"/>
  <c r="Q351" i="9"/>
  <c r="Q352" i="9"/>
  <c r="Q353" i="9"/>
  <c r="Q354" i="9"/>
  <c r="Q355" i="9"/>
  <c r="Q356" i="9"/>
  <c r="Q357" i="9"/>
  <c r="Q358" i="9"/>
  <c r="Q359" i="9"/>
  <c r="Q360" i="9"/>
  <c r="Q361" i="9"/>
  <c r="Q362" i="9"/>
  <c r="Q363" i="9"/>
  <c r="Q364" i="9"/>
  <c r="Q365" i="9"/>
  <c r="Q366" i="9"/>
  <c r="Q367" i="9"/>
  <c r="Q368" i="9"/>
  <c r="Q369" i="9"/>
  <c r="Q370" i="9"/>
  <c r="Q371" i="9"/>
  <c r="Q372" i="9"/>
  <c r="Q373" i="9"/>
  <c r="Q374" i="9"/>
  <c r="Q375" i="9"/>
  <c r="Q376" i="9"/>
  <c r="Q377" i="9"/>
  <c r="Q378" i="9"/>
  <c r="Q379" i="9"/>
  <c r="Q380" i="9"/>
  <c r="Q381" i="9"/>
  <c r="Q382" i="9"/>
  <c r="Q383" i="9"/>
  <c r="Q384" i="9"/>
  <c r="Q385" i="9"/>
  <c r="Q386" i="9"/>
  <c r="Q387" i="9"/>
  <c r="Q388" i="9"/>
  <c r="Q389" i="9"/>
  <c r="Q390" i="9"/>
  <c r="Q391" i="9"/>
  <c r="Q392" i="9"/>
  <c r="Q393" i="9"/>
  <c r="Q394" i="9"/>
  <c r="Q395" i="9"/>
  <c r="Q396" i="9"/>
  <c r="Q397" i="9"/>
  <c r="Q398" i="9"/>
  <c r="Q399" i="9"/>
  <c r="Q400" i="9"/>
  <c r="Q401" i="9"/>
  <c r="Q402" i="9"/>
  <c r="Q403" i="9"/>
  <c r="Q404" i="9"/>
  <c r="Q405" i="9"/>
  <c r="Q406" i="9"/>
  <c r="Q407" i="9"/>
  <c r="Q408" i="9"/>
  <c r="Q409" i="9"/>
  <c r="Q410" i="9"/>
  <c r="Q411" i="9"/>
  <c r="Q412" i="9"/>
  <c r="Q413" i="9"/>
  <c r="Q414" i="9"/>
  <c r="Q415" i="9"/>
  <c r="Q416" i="9"/>
  <c r="Q417" i="9"/>
  <c r="Q418" i="9"/>
  <c r="Q419" i="9"/>
  <c r="Q420" i="9"/>
  <c r="Q421" i="9"/>
  <c r="Q422" i="9"/>
  <c r="Q423" i="9"/>
  <c r="Q424" i="9"/>
  <c r="Q425" i="9"/>
  <c r="Q426" i="9"/>
  <c r="Q427" i="9"/>
  <c r="Q428" i="9"/>
  <c r="Q429" i="9"/>
  <c r="Q430" i="9"/>
  <c r="Q431" i="9"/>
  <c r="Q432" i="9"/>
  <c r="Q433" i="9"/>
  <c r="Q434" i="9"/>
  <c r="Q435" i="9"/>
  <c r="Q436" i="9"/>
  <c r="Q437" i="9"/>
  <c r="Q438" i="9"/>
  <c r="Q439" i="9"/>
  <c r="Q440" i="9"/>
  <c r="Q441" i="9"/>
  <c r="Q442" i="9"/>
  <c r="Q443" i="9"/>
  <c r="Q444" i="9"/>
  <c r="Q445" i="9"/>
  <c r="Q446" i="9"/>
  <c r="Q447" i="9"/>
  <c r="Q448" i="9"/>
  <c r="Q449" i="9"/>
  <c r="Q450" i="9"/>
  <c r="Q451" i="9"/>
  <c r="Q452" i="9"/>
  <c r="Q453" i="9"/>
  <c r="Q454" i="9"/>
  <c r="Q455" i="9"/>
  <c r="Q456" i="9"/>
  <c r="Q457" i="9"/>
  <c r="Q458" i="9"/>
  <c r="Q459" i="9"/>
  <c r="Q460" i="9"/>
  <c r="Q461" i="9"/>
  <c r="Q462" i="9"/>
  <c r="Q463" i="9"/>
  <c r="Q464" i="9"/>
  <c r="Q465" i="9"/>
  <c r="Q466" i="9"/>
  <c r="Q467" i="9"/>
  <c r="Q468" i="9"/>
  <c r="Q469" i="9"/>
  <c r="Q470" i="9"/>
  <c r="Q471" i="9"/>
  <c r="Q472" i="9"/>
  <c r="Q473" i="9"/>
  <c r="Q474" i="9"/>
  <c r="Q475" i="9"/>
  <c r="Q476" i="9"/>
  <c r="Q477" i="9"/>
  <c r="Q478" i="9"/>
  <c r="Q479" i="9"/>
  <c r="Q480" i="9"/>
  <c r="Q481" i="9"/>
  <c r="Q482" i="9"/>
  <c r="Q483" i="9"/>
  <c r="Q484" i="9"/>
  <c r="Q485" i="9"/>
  <c r="Q486" i="9"/>
  <c r="Q487" i="9"/>
  <c r="Q488" i="9"/>
  <c r="Q489" i="9"/>
  <c r="Q490" i="9"/>
  <c r="Q491" i="9"/>
  <c r="Q492" i="9"/>
  <c r="Q493" i="9"/>
  <c r="Q494" i="9"/>
  <c r="Q495" i="9"/>
  <c r="Q496" i="9"/>
  <c r="Q497" i="9"/>
  <c r="Q498" i="9"/>
  <c r="Q499" i="9"/>
  <c r="Q500" i="9"/>
  <c r="Q501" i="9"/>
  <c r="Q502" i="9"/>
  <c r="Q503" i="9"/>
  <c r="Q504" i="9"/>
  <c r="Q505" i="9"/>
  <c r="Q506" i="9"/>
  <c r="Q507" i="9"/>
  <c r="Q508" i="9"/>
  <c r="Q509" i="9"/>
  <c r="Q510" i="9"/>
  <c r="Q511" i="9"/>
  <c r="Q512" i="9"/>
  <c r="Q513" i="9"/>
  <c r="Q514" i="9"/>
  <c r="Q515" i="9"/>
  <c r="Q516" i="9"/>
  <c r="Q517" i="9"/>
  <c r="Q518" i="9"/>
  <c r="Q519" i="9"/>
  <c r="Q520" i="9"/>
  <c r="Q521" i="9"/>
  <c r="Q522" i="9"/>
  <c r="Q523" i="9"/>
  <c r="Q524" i="9"/>
  <c r="Q525" i="9"/>
  <c r="Q526" i="9"/>
  <c r="Q527" i="9"/>
  <c r="Q528" i="9"/>
  <c r="Q529" i="9"/>
  <c r="Q530" i="9"/>
  <c r="Q531" i="9"/>
  <c r="Q532" i="9"/>
  <c r="Q533" i="9"/>
  <c r="Q534" i="9"/>
  <c r="Q535" i="9"/>
  <c r="Q536" i="9"/>
  <c r="Q537" i="9"/>
  <c r="Q538" i="9"/>
  <c r="Q539" i="9"/>
  <c r="Q540" i="9"/>
  <c r="Q541" i="9"/>
  <c r="Q542" i="9"/>
  <c r="Q543" i="9"/>
  <c r="Q544" i="9"/>
  <c r="Q545" i="9"/>
  <c r="Q546" i="9"/>
  <c r="Q547" i="9"/>
  <c r="Q548" i="9"/>
  <c r="Q549" i="9"/>
  <c r="Q550" i="9"/>
  <c r="Q551" i="9"/>
  <c r="Q552" i="9"/>
  <c r="Q553" i="9"/>
  <c r="Q554" i="9"/>
  <c r="Q555" i="9"/>
  <c r="Q556" i="9"/>
  <c r="Q557" i="9"/>
  <c r="Q558" i="9"/>
  <c r="Q559" i="9"/>
  <c r="Q560" i="9"/>
  <c r="Q561" i="9"/>
  <c r="Q562" i="9"/>
  <c r="Q563" i="9"/>
  <c r="Q564" i="9"/>
  <c r="Q565" i="9"/>
  <c r="Q566" i="9"/>
  <c r="Q567" i="9"/>
  <c r="Q568" i="9"/>
  <c r="Q569" i="9"/>
  <c r="Q570" i="9"/>
  <c r="Q571" i="9"/>
  <c r="Q572" i="9"/>
  <c r="Q573" i="9"/>
  <c r="Q574" i="9"/>
  <c r="Q575" i="9"/>
  <c r="Q576" i="9"/>
  <c r="Q577" i="9"/>
  <c r="Q578" i="9"/>
  <c r="Q579" i="9"/>
  <c r="Q580" i="9"/>
  <c r="Q581" i="9"/>
  <c r="Q582" i="9"/>
  <c r="Q583" i="9"/>
  <c r="Q584" i="9"/>
  <c r="Q585" i="9"/>
  <c r="Q586" i="9"/>
  <c r="Q587" i="9"/>
  <c r="Q588" i="9"/>
  <c r="Q589" i="9"/>
  <c r="Q590" i="9"/>
  <c r="Q591" i="9"/>
  <c r="Q592" i="9"/>
  <c r="Q593" i="9"/>
  <c r="Q594" i="9"/>
  <c r="Q595" i="9"/>
  <c r="Q596" i="9"/>
  <c r="Q597" i="9"/>
  <c r="Q598" i="9"/>
  <c r="Q599" i="9"/>
  <c r="Q600" i="9"/>
  <c r="Q601" i="9"/>
  <c r="Q602" i="9"/>
  <c r="Q603" i="9"/>
  <c r="Q604" i="9"/>
  <c r="Q605" i="9"/>
  <c r="Q606" i="9"/>
  <c r="Q607" i="9"/>
  <c r="Q608" i="9"/>
  <c r="Q609" i="9"/>
  <c r="Q610" i="9"/>
  <c r="Q611" i="9"/>
  <c r="Q612" i="9"/>
  <c r="Q613" i="9"/>
  <c r="Q614" i="9"/>
  <c r="Q615" i="9"/>
  <c r="Q616" i="9"/>
  <c r="Q617" i="9"/>
  <c r="Q618" i="9"/>
  <c r="Q619" i="9"/>
  <c r="Q620" i="9"/>
  <c r="Q621" i="9"/>
  <c r="Q622" i="9"/>
  <c r="Q623" i="9"/>
  <c r="Q624" i="9"/>
  <c r="Q625" i="9"/>
  <c r="Q626" i="9"/>
  <c r="Q627" i="9"/>
  <c r="Q628" i="9"/>
  <c r="Q629" i="9"/>
  <c r="Q630" i="9"/>
  <c r="Q631" i="9"/>
  <c r="Q632" i="9"/>
  <c r="Q633" i="9"/>
  <c r="Q634" i="9"/>
  <c r="Q635" i="9"/>
  <c r="Q636" i="9"/>
  <c r="Q637" i="9"/>
  <c r="Q638" i="9"/>
  <c r="Q639" i="9"/>
  <c r="Q640" i="9"/>
  <c r="Q641" i="9"/>
  <c r="Q642" i="9"/>
  <c r="Q643" i="9"/>
  <c r="Q644" i="9"/>
  <c r="Q645" i="9"/>
  <c r="Q646" i="9"/>
  <c r="Q647" i="9"/>
  <c r="Q648" i="9"/>
  <c r="Q649" i="9"/>
  <c r="Q650" i="9"/>
  <c r="Q651" i="9"/>
  <c r="Q652" i="9"/>
  <c r="Q653" i="9"/>
  <c r="Q654" i="9"/>
  <c r="Q655" i="9"/>
  <c r="Q656" i="9"/>
  <c r="Q657" i="9"/>
  <c r="Q658" i="9"/>
  <c r="Q659" i="9"/>
  <c r="Q660" i="9"/>
  <c r="Q661" i="9"/>
  <c r="Q662" i="9"/>
  <c r="Q663" i="9"/>
  <c r="Q664" i="9"/>
  <c r="Q665" i="9"/>
  <c r="Q666" i="9"/>
  <c r="Q667" i="9"/>
  <c r="Q668" i="9"/>
  <c r="Q669" i="9"/>
  <c r="Q670" i="9"/>
  <c r="Q671" i="9"/>
  <c r="Q672" i="9"/>
  <c r="Q673" i="9"/>
  <c r="Q674" i="9"/>
  <c r="Q675" i="9"/>
  <c r="Q676" i="9"/>
  <c r="Q677" i="9"/>
  <c r="Q678" i="9"/>
  <c r="Q679" i="9"/>
  <c r="Q680" i="9"/>
  <c r="Q681" i="9"/>
  <c r="Q682" i="9"/>
  <c r="Q683" i="9"/>
  <c r="Q684" i="9"/>
  <c r="Q685" i="9"/>
  <c r="Q686" i="9"/>
  <c r="Q687" i="9"/>
  <c r="Q688" i="9"/>
  <c r="Q689" i="9"/>
  <c r="Q690" i="9"/>
  <c r="Q691" i="9"/>
  <c r="Q692" i="9"/>
  <c r="Q693" i="9"/>
  <c r="Q694" i="9"/>
  <c r="Q695" i="9"/>
  <c r="Q696" i="9"/>
  <c r="Q697" i="9"/>
  <c r="Q698" i="9"/>
  <c r="Q699" i="9"/>
  <c r="Q700" i="9"/>
  <c r="Q701" i="9"/>
  <c r="Q702" i="9"/>
  <c r="Q703" i="9"/>
  <c r="Q704" i="9"/>
  <c r="Q705" i="9"/>
  <c r="Q706" i="9"/>
  <c r="Q707" i="9"/>
  <c r="Q708" i="9"/>
  <c r="Q709" i="9"/>
  <c r="Q710" i="9"/>
  <c r="Q711" i="9"/>
  <c r="Q712" i="9"/>
  <c r="Q713" i="9"/>
  <c r="Q714" i="9"/>
  <c r="Q715" i="9"/>
  <c r="Q716" i="9"/>
  <c r="Q717" i="9"/>
  <c r="Q718" i="9"/>
  <c r="Q719" i="9"/>
  <c r="Q720" i="9"/>
  <c r="Q721" i="9"/>
  <c r="Q722" i="9"/>
  <c r="Q723" i="9"/>
  <c r="Q724" i="9"/>
  <c r="Q725" i="9"/>
  <c r="Q726" i="9"/>
  <c r="Q727" i="9"/>
  <c r="Q728" i="9"/>
  <c r="Q729" i="9"/>
  <c r="Q730" i="9"/>
  <c r="Q731" i="9"/>
  <c r="Q732" i="9"/>
  <c r="Q733" i="9"/>
  <c r="Q734" i="9"/>
  <c r="Q735" i="9"/>
  <c r="Q736" i="9"/>
  <c r="Q737" i="9"/>
  <c r="Q738" i="9"/>
  <c r="Q739" i="9"/>
  <c r="Q740" i="9"/>
  <c r="Q741" i="9"/>
  <c r="Q742" i="9"/>
  <c r="Q743" i="9"/>
  <c r="Q744" i="9"/>
  <c r="Q745" i="9"/>
  <c r="Q746" i="9"/>
  <c r="Q747" i="9"/>
  <c r="Q748" i="9"/>
  <c r="Q749" i="9"/>
  <c r="Q750" i="9"/>
  <c r="Q751" i="9"/>
  <c r="Q752" i="9"/>
  <c r="Q753" i="9"/>
  <c r="Q754" i="9"/>
  <c r="Q755" i="9"/>
  <c r="Q756" i="9"/>
  <c r="Q757" i="9"/>
  <c r="Q758" i="9"/>
  <c r="Q759" i="9"/>
  <c r="Q760" i="9"/>
  <c r="Q761" i="9"/>
  <c r="Q762" i="9"/>
  <c r="Q763" i="9"/>
  <c r="Q764" i="9"/>
  <c r="Q765" i="9"/>
  <c r="Q766" i="9"/>
  <c r="Q767" i="9"/>
  <c r="Q768" i="9"/>
  <c r="Q769" i="9"/>
  <c r="Q770" i="9"/>
  <c r="Q771" i="9"/>
  <c r="Q772" i="9"/>
  <c r="Q773" i="9"/>
  <c r="Q774" i="9"/>
  <c r="Q775" i="9"/>
  <c r="Q776" i="9"/>
  <c r="Q777" i="9"/>
  <c r="Q778" i="9"/>
  <c r="Q779" i="9"/>
  <c r="Q780" i="9"/>
  <c r="Q781" i="9"/>
  <c r="Q782" i="9"/>
  <c r="Q783" i="9"/>
  <c r="Q784" i="9"/>
  <c r="Q785" i="9"/>
  <c r="Q786" i="9"/>
  <c r="Q787" i="9"/>
  <c r="Q788" i="9"/>
  <c r="Q789" i="9"/>
  <c r="Q790" i="9"/>
  <c r="Q791" i="9"/>
  <c r="Q792" i="9"/>
  <c r="Q793" i="9"/>
  <c r="Q794" i="9"/>
  <c r="Q795" i="9"/>
  <c r="Q796" i="9"/>
  <c r="Q797" i="9"/>
  <c r="Q798" i="9"/>
  <c r="Q799" i="9"/>
  <c r="Q800" i="9"/>
  <c r="Q801" i="9"/>
  <c r="Q802" i="9"/>
  <c r="Q803" i="9"/>
  <c r="Q804" i="9"/>
  <c r="Q805" i="9"/>
  <c r="Q806" i="9"/>
  <c r="Q807" i="9"/>
  <c r="Q808" i="9"/>
  <c r="Q809" i="9"/>
  <c r="Q810" i="9"/>
  <c r="Q811" i="9"/>
  <c r="Q812" i="9"/>
  <c r="Q813" i="9"/>
  <c r="Q814" i="9"/>
  <c r="Q815" i="9"/>
  <c r="Q816" i="9"/>
  <c r="Q817" i="9"/>
  <c r="Q818" i="9"/>
  <c r="Q819" i="9"/>
  <c r="Q820" i="9"/>
  <c r="Q821" i="9"/>
  <c r="Q822" i="9"/>
  <c r="Q823" i="9"/>
  <c r="Q824" i="9"/>
  <c r="Q825" i="9"/>
  <c r="Q826" i="9"/>
  <c r="Q827" i="9"/>
  <c r="Q828" i="9"/>
  <c r="Q829" i="9"/>
  <c r="Q830" i="9"/>
  <c r="Q831" i="9"/>
  <c r="Q832" i="9"/>
  <c r="Q833" i="9"/>
  <c r="Q834" i="9"/>
  <c r="Q835" i="9"/>
  <c r="Q836" i="9"/>
  <c r="Q837" i="9"/>
  <c r="Q838" i="9"/>
  <c r="Q839" i="9"/>
  <c r="Q840" i="9"/>
  <c r="Q841" i="9"/>
  <c r="Q842" i="9"/>
  <c r="Q843" i="9"/>
  <c r="Q844" i="9"/>
  <c r="Q845" i="9"/>
  <c r="Q846" i="9"/>
  <c r="Q847" i="9"/>
  <c r="Q848" i="9"/>
  <c r="Q849" i="9"/>
  <c r="Q850" i="9"/>
  <c r="Q851" i="9"/>
  <c r="Q852" i="9"/>
  <c r="Q853" i="9"/>
  <c r="Q854" i="9"/>
  <c r="Q855" i="9"/>
  <c r="Q856" i="9"/>
  <c r="Q857" i="9"/>
  <c r="Q858" i="9"/>
  <c r="Q859" i="9"/>
  <c r="Q860" i="9"/>
  <c r="Q861" i="9"/>
  <c r="Q862" i="9"/>
  <c r="Q863" i="9"/>
  <c r="Q864" i="9"/>
  <c r="Q865" i="9"/>
  <c r="Q866" i="9"/>
  <c r="Q867" i="9"/>
  <c r="Q868" i="9"/>
  <c r="Q869" i="9"/>
  <c r="Q870" i="9"/>
  <c r="Q871" i="9"/>
  <c r="Q872" i="9"/>
  <c r="Q873" i="9"/>
  <c r="Q874" i="9"/>
  <c r="Q875" i="9"/>
  <c r="Q876" i="9"/>
  <c r="Q877" i="9"/>
  <c r="Q878" i="9"/>
  <c r="Q879" i="9"/>
  <c r="Q880" i="9"/>
  <c r="Q881" i="9"/>
  <c r="Q882" i="9"/>
  <c r="Q883" i="9"/>
  <c r="Q884" i="9"/>
  <c r="Q885" i="9"/>
  <c r="Q886" i="9"/>
  <c r="Q887" i="9"/>
  <c r="Q888" i="9"/>
  <c r="Q889" i="9"/>
  <c r="Q890" i="9"/>
  <c r="Q891" i="9"/>
  <c r="Q892" i="9"/>
  <c r="Q893" i="9"/>
  <c r="Q894" i="9"/>
  <c r="Q895" i="9"/>
  <c r="Q896" i="9"/>
  <c r="Q897" i="9"/>
  <c r="Q898" i="9"/>
  <c r="Q899" i="9"/>
  <c r="Q900" i="9"/>
  <c r="Q901" i="9"/>
  <c r="Q902" i="9"/>
  <c r="Q903" i="9"/>
  <c r="Q904" i="9"/>
  <c r="Q905" i="9"/>
  <c r="Q906" i="9"/>
  <c r="Q907" i="9"/>
  <c r="Q908" i="9"/>
  <c r="Q909" i="9"/>
  <c r="Q910" i="9"/>
  <c r="Q911" i="9"/>
  <c r="Q912" i="9"/>
  <c r="Q913" i="9"/>
  <c r="Q914" i="9"/>
  <c r="Q915" i="9"/>
  <c r="Q916" i="9"/>
  <c r="Q917" i="9"/>
  <c r="Q918" i="9"/>
  <c r="Q919" i="9"/>
  <c r="Q920" i="9"/>
  <c r="Q921" i="9"/>
  <c r="Q922" i="9"/>
  <c r="Q923" i="9"/>
  <c r="Q924" i="9"/>
  <c r="Q925" i="9"/>
  <c r="Q926" i="9"/>
  <c r="Q927" i="9"/>
  <c r="Q928" i="9"/>
  <c r="Q929" i="9"/>
  <c r="Q930" i="9"/>
  <c r="Q931" i="9"/>
  <c r="Q932" i="9"/>
  <c r="Q933" i="9"/>
  <c r="Q934" i="9"/>
  <c r="Q935" i="9"/>
  <c r="Q936" i="9"/>
  <c r="Q937" i="9"/>
  <c r="Q938" i="9"/>
  <c r="Q939" i="9"/>
  <c r="Q940" i="9"/>
  <c r="Q941" i="9"/>
  <c r="Q942" i="9"/>
  <c r="Q943" i="9"/>
  <c r="Q944" i="9"/>
  <c r="Q945" i="9"/>
  <c r="Q946" i="9"/>
  <c r="Q947" i="9"/>
  <c r="Q948" i="9"/>
  <c r="Q949" i="9"/>
  <c r="Q950" i="9"/>
  <c r="Q951" i="9"/>
  <c r="Q952" i="9"/>
  <c r="Q953" i="9"/>
  <c r="Q954" i="9"/>
  <c r="Q955" i="9"/>
  <c r="Q956" i="9"/>
  <c r="Q957" i="9"/>
  <c r="Q958" i="9"/>
  <c r="Q959" i="9"/>
  <c r="Q960" i="9"/>
  <c r="Q961" i="9"/>
  <c r="Q962" i="9"/>
  <c r="Q963" i="9"/>
  <c r="Q964" i="9"/>
  <c r="Q965" i="9"/>
  <c r="Q966" i="9"/>
  <c r="Q967" i="9"/>
  <c r="Q968" i="9"/>
  <c r="Q969" i="9"/>
  <c r="Q970" i="9"/>
  <c r="Q971" i="9"/>
  <c r="Q972" i="9"/>
  <c r="Q973" i="9"/>
  <c r="Q974" i="9"/>
  <c r="Q975" i="9"/>
  <c r="Q976" i="9"/>
  <c r="Q977" i="9"/>
  <c r="Q978" i="9"/>
  <c r="Q979" i="9"/>
  <c r="Q980" i="9"/>
  <c r="Q981" i="9"/>
  <c r="Q982" i="9"/>
  <c r="Q983" i="9"/>
  <c r="Q984" i="9"/>
  <c r="Q985" i="9"/>
  <c r="Q986" i="9"/>
  <c r="Q987" i="9"/>
  <c r="Q988" i="9"/>
  <c r="Q989" i="9"/>
  <c r="Q990" i="9"/>
  <c r="Q991" i="9"/>
  <c r="Q992" i="9"/>
  <c r="Q993" i="9"/>
  <c r="Q994" i="9"/>
  <c r="Q995" i="9"/>
  <c r="Q996" i="9"/>
  <c r="Q997" i="9"/>
  <c r="Q998" i="9"/>
  <c r="Q999" i="9"/>
  <c r="Q1000" i="9"/>
  <c r="Q1001" i="9"/>
  <c r="Q2" i="9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2" i="4"/>
  <c r="O3" i="9"/>
  <c r="P3" i="9" s="1" a="1"/>
  <c r="P3" i="9" s="1"/>
  <c r="O4" i="9"/>
  <c r="P4" i="9" s="1" a="1"/>
  <c r="P4" i="9" s="1"/>
  <c r="O5" i="9"/>
  <c r="P5" i="9" s="1" a="1"/>
  <c r="P5" i="9" s="1"/>
  <c r="O6" i="9"/>
  <c r="P6" i="9" s="1" a="1"/>
  <c r="P6" i="9" s="1"/>
  <c r="O7" i="9"/>
  <c r="P7" i="9" s="1" a="1"/>
  <c r="P7" i="9" s="1"/>
  <c r="O8" i="9"/>
  <c r="P8" i="9" s="1" a="1"/>
  <c r="P8" i="9" s="1"/>
  <c r="O9" i="9"/>
  <c r="P9" i="9" s="1" a="1"/>
  <c r="P9" i="9" s="1"/>
  <c r="O10" i="9"/>
  <c r="P10" i="9" s="1" a="1"/>
  <c r="P10" i="9" s="1"/>
  <c r="O11" i="9"/>
  <c r="P11" i="9" s="1" a="1"/>
  <c r="P11" i="9" s="1"/>
  <c r="O12" i="9"/>
  <c r="P12" i="9" s="1" a="1"/>
  <c r="P12" i="9" s="1"/>
  <c r="O13" i="9"/>
  <c r="P13" i="9" s="1" a="1"/>
  <c r="P13" i="9" s="1"/>
  <c r="O14" i="9"/>
  <c r="P14" i="9" s="1" a="1"/>
  <c r="P14" i="9" s="1"/>
  <c r="O15" i="9"/>
  <c r="P15" i="9" s="1" a="1"/>
  <c r="P15" i="9" s="1"/>
  <c r="O16" i="9"/>
  <c r="P16" i="9" s="1" a="1"/>
  <c r="P16" i="9" s="1"/>
  <c r="O17" i="9"/>
  <c r="P17" i="9" s="1" a="1"/>
  <c r="P17" i="9" s="1"/>
  <c r="O18" i="9"/>
  <c r="P18" i="9" s="1" a="1"/>
  <c r="P18" i="9" s="1"/>
  <c r="O19" i="9"/>
  <c r="P19" i="9" s="1" a="1"/>
  <c r="P19" i="9" s="1"/>
  <c r="O20" i="9"/>
  <c r="P20" i="9" s="1" a="1"/>
  <c r="P20" i="9" s="1"/>
  <c r="O21" i="9"/>
  <c r="P21" i="9" s="1" a="1"/>
  <c r="P21" i="9" s="1"/>
  <c r="O22" i="9"/>
  <c r="P22" i="9" s="1" a="1"/>
  <c r="P22" i="9" s="1"/>
  <c r="O23" i="9"/>
  <c r="P23" i="9" s="1" a="1"/>
  <c r="P23" i="9" s="1"/>
  <c r="O24" i="9"/>
  <c r="P24" i="9" s="1" a="1"/>
  <c r="P24" i="9" s="1"/>
  <c r="O25" i="9"/>
  <c r="P25" i="9" s="1" a="1"/>
  <c r="P25" i="9" s="1"/>
  <c r="O26" i="9"/>
  <c r="P26" i="9" s="1" a="1"/>
  <c r="P26" i="9" s="1"/>
  <c r="O27" i="9"/>
  <c r="P27" i="9" s="1" a="1"/>
  <c r="P27" i="9" s="1"/>
  <c r="O28" i="9"/>
  <c r="P28" i="9" s="1" a="1"/>
  <c r="P28" i="9" s="1"/>
  <c r="O29" i="9"/>
  <c r="P29" i="9" s="1" a="1"/>
  <c r="P29" i="9" s="1"/>
  <c r="O30" i="9"/>
  <c r="P30" i="9" s="1" a="1"/>
  <c r="P30" i="9" s="1"/>
  <c r="O31" i="9"/>
  <c r="P31" i="9" s="1" a="1"/>
  <c r="P31" i="9" s="1"/>
  <c r="O32" i="9"/>
  <c r="P32" i="9" s="1" a="1"/>
  <c r="P32" i="9" s="1"/>
  <c r="O33" i="9"/>
  <c r="P33" i="9" s="1" a="1"/>
  <c r="P33" i="9" s="1"/>
  <c r="O34" i="9"/>
  <c r="P34" i="9" s="1" a="1"/>
  <c r="P34" i="9" s="1"/>
  <c r="O35" i="9"/>
  <c r="P35" i="9" s="1" a="1"/>
  <c r="P35" i="9" s="1"/>
  <c r="O36" i="9"/>
  <c r="P36" i="9" s="1" a="1"/>
  <c r="P36" i="9" s="1"/>
  <c r="O37" i="9"/>
  <c r="P37" i="9" s="1" a="1"/>
  <c r="P37" i="9" s="1"/>
  <c r="O38" i="9"/>
  <c r="P38" i="9" s="1" a="1"/>
  <c r="P38" i="9" s="1"/>
  <c r="O39" i="9"/>
  <c r="P39" i="9" s="1" a="1"/>
  <c r="P39" i="9" s="1"/>
  <c r="O40" i="9"/>
  <c r="P40" i="9" s="1" a="1"/>
  <c r="P40" i="9" s="1"/>
  <c r="O41" i="9"/>
  <c r="P41" i="9" s="1" a="1"/>
  <c r="P41" i="9" s="1"/>
  <c r="O42" i="9"/>
  <c r="P42" i="9" s="1" a="1"/>
  <c r="P42" i="9" s="1"/>
  <c r="O43" i="9"/>
  <c r="P43" i="9" s="1" a="1"/>
  <c r="P43" i="9" s="1"/>
  <c r="O44" i="9"/>
  <c r="P44" i="9" s="1" a="1"/>
  <c r="P44" i="9" s="1"/>
  <c r="O45" i="9"/>
  <c r="P45" i="9" s="1" a="1"/>
  <c r="P45" i="9" s="1"/>
  <c r="O46" i="9"/>
  <c r="P46" i="9" s="1" a="1"/>
  <c r="P46" i="9" s="1"/>
  <c r="O47" i="9"/>
  <c r="P47" i="9" s="1" a="1"/>
  <c r="P47" i="9" s="1"/>
  <c r="O48" i="9"/>
  <c r="P48" i="9" s="1" a="1"/>
  <c r="P48" i="9" s="1"/>
  <c r="O49" i="9"/>
  <c r="P49" i="9" s="1" a="1"/>
  <c r="P49" i="9" s="1"/>
  <c r="O50" i="9"/>
  <c r="P50" i="9" s="1" a="1"/>
  <c r="P50" i="9" s="1"/>
  <c r="O51" i="9"/>
  <c r="P51" i="9" s="1" a="1"/>
  <c r="P51" i="9" s="1"/>
  <c r="O52" i="9"/>
  <c r="P52" i="9" s="1" a="1"/>
  <c r="P52" i="9" s="1"/>
  <c r="O53" i="9"/>
  <c r="P53" i="9" s="1" a="1"/>
  <c r="P53" i="9" s="1"/>
  <c r="O54" i="9"/>
  <c r="P54" i="9" s="1" a="1"/>
  <c r="P54" i="9" s="1"/>
  <c r="O55" i="9"/>
  <c r="P55" i="9" s="1" a="1"/>
  <c r="P55" i="9" s="1"/>
  <c r="O56" i="9"/>
  <c r="P56" i="9" s="1" a="1"/>
  <c r="P56" i="9" s="1"/>
  <c r="O57" i="9"/>
  <c r="P57" i="9" s="1" a="1"/>
  <c r="P57" i="9" s="1"/>
  <c r="O58" i="9"/>
  <c r="P58" i="9" s="1" a="1"/>
  <c r="P58" i="9" s="1"/>
  <c r="O59" i="9"/>
  <c r="P59" i="9" s="1" a="1"/>
  <c r="P59" i="9" s="1"/>
  <c r="O60" i="9"/>
  <c r="P60" i="9" s="1" a="1"/>
  <c r="P60" i="9" s="1"/>
  <c r="O61" i="9"/>
  <c r="P61" i="9" s="1" a="1"/>
  <c r="P61" i="9" s="1"/>
  <c r="O62" i="9"/>
  <c r="P62" i="9" s="1" a="1"/>
  <c r="P62" i="9" s="1"/>
  <c r="O63" i="9"/>
  <c r="P63" i="9" s="1" a="1"/>
  <c r="P63" i="9" s="1"/>
  <c r="O64" i="9"/>
  <c r="P64" i="9" s="1" a="1"/>
  <c r="P64" i="9" s="1"/>
  <c r="O65" i="9"/>
  <c r="P65" i="9" s="1" a="1"/>
  <c r="P65" i="9" s="1"/>
  <c r="O66" i="9"/>
  <c r="P66" i="9" s="1" a="1"/>
  <c r="P66" i="9" s="1"/>
  <c r="O67" i="9"/>
  <c r="P67" i="9" s="1" a="1"/>
  <c r="P67" i="9" s="1"/>
  <c r="O68" i="9"/>
  <c r="P68" i="9" s="1" a="1"/>
  <c r="P68" i="9" s="1"/>
  <c r="O69" i="9"/>
  <c r="P69" i="9" s="1" a="1"/>
  <c r="P69" i="9" s="1"/>
  <c r="O70" i="9"/>
  <c r="P70" i="9" s="1" a="1"/>
  <c r="P70" i="9" s="1"/>
  <c r="O71" i="9"/>
  <c r="P71" i="9" s="1" a="1"/>
  <c r="P71" i="9" s="1"/>
  <c r="O72" i="9"/>
  <c r="P72" i="9" s="1" a="1"/>
  <c r="P72" i="9" s="1"/>
  <c r="O73" i="9"/>
  <c r="P73" i="9" s="1" a="1"/>
  <c r="P73" i="9" s="1"/>
  <c r="O74" i="9"/>
  <c r="P74" i="9" s="1" a="1"/>
  <c r="P74" i="9" s="1"/>
  <c r="O75" i="9"/>
  <c r="P75" i="9" s="1" a="1"/>
  <c r="P75" i="9" s="1"/>
  <c r="O76" i="9"/>
  <c r="P76" i="9" s="1" a="1"/>
  <c r="P76" i="9" s="1"/>
  <c r="O77" i="9"/>
  <c r="P77" i="9" s="1" a="1"/>
  <c r="P77" i="9" s="1"/>
  <c r="O78" i="9"/>
  <c r="P78" i="9" s="1" a="1"/>
  <c r="P78" i="9" s="1"/>
  <c r="O79" i="9"/>
  <c r="P79" i="9" s="1" a="1"/>
  <c r="P79" i="9" s="1"/>
  <c r="O80" i="9"/>
  <c r="P80" i="9" s="1" a="1"/>
  <c r="P80" i="9" s="1"/>
  <c r="O81" i="9"/>
  <c r="P81" i="9" s="1" a="1"/>
  <c r="P81" i="9" s="1"/>
  <c r="O82" i="9"/>
  <c r="P82" i="9" s="1" a="1"/>
  <c r="P82" i="9" s="1"/>
  <c r="O83" i="9"/>
  <c r="P83" i="9" s="1" a="1"/>
  <c r="P83" i="9" s="1"/>
  <c r="O84" i="9"/>
  <c r="P84" i="9" s="1" a="1"/>
  <c r="P84" i="9" s="1"/>
  <c r="O85" i="9"/>
  <c r="P85" i="9" s="1" a="1"/>
  <c r="P85" i="9" s="1"/>
  <c r="O86" i="9"/>
  <c r="P86" i="9" s="1" a="1"/>
  <c r="P86" i="9" s="1"/>
  <c r="O87" i="9"/>
  <c r="P87" i="9" s="1" a="1"/>
  <c r="P87" i="9" s="1"/>
  <c r="O88" i="9"/>
  <c r="P88" i="9" s="1" a="1"/>
  <c r="P88" i="9" s="1"/>
  <c r="O89" i="9"/>
  <c r="P89" i="9" s="1" a="1"/>
  <c r="P89" i="9" s="1"/>
  <c r="O90" i="9"/>
  <c r="P90" i="9" s="1" a="1"/>
  <c r="P90" i="9" s="1"/>
  <c r="O91" i="9"/>
  <c r="P91" i="9" s="1" a="1"/>
  <c r="P91" i="9" s="1"/>
  <c r="O92" i="9"/>
  <c r="P92" i="9" s="1" a="1"/>
  <c r="P92" i="9" s="1"/>
  <c r="O93" i="9"/>
  <c r="P93" i="9" s="1" a="1"/>
  <c r="P93" i="9" s="1"/>
  <c r="O94" i="9"/>
  <c r="P94" i="9" s="1" a="1"/>
  <c r="P94" i="9" s="1"/>
  <c r="O95" i="9"/>
  <c r="P95" i="9" s="1" a="1"/>
  <c r="P95" i="9" s="1"/>
  <c r="O96" i="9"/>
  <c r="P96" i="9" s="1" a="1"/>
  <c r="P96" i="9" s="1"/>
  <c r="O97" i="9"/>
  <c r="P97" i="9" s="1" a="1"/>
  <c r="P97" i="9" s="1"/>
  <c r="O98" i="9"/>
  <c r="P98" i="9" s="1" a="1"/>
  <c r="P98" i="9" s="1"/>
  <c r="O99" i="9"/>
  <c r="P99" i="9" s="1" a="1"/>
  <c r="P99" i="9" s="1"/>
  <c r="O100" i="9"/>
  <c r="P100" i="9" s="1" a="1"/>
  <c r="P100" i="9" s="1"/>
  <c r="O101" i="9"/>
  <c r="P101" i="9" s="1" a="1"/>
  <c r="P101" i="9" s="1"/>
  <c r="O102" i="9"/>
  <c r="P102" i="9" s="1" a="1"/>
  <c r="P102" i="9" s="1"/>
  <c r="O103" i="9"/>
  <c r="P103" i="9" s="1" a="1"/>
  <c r="P103" i="9" s="1"/>
  <c r="O104" i="9"/>
  <c r="P104" i="9" s="1" a="1"/>
  <c r="P104" i="9" s="1"/>
  <c r="O105" i="9"/>
  <c r="P105" i="9" s="1" a="1"/>
  <c r="P105" i="9" s="1"/>
  <c r="O106" i="9"/>
  <c r="P106" i="9" s="1" a="1"/>
  <c r="P106" i="9" s="1"/>
  <c r="O107" i="9"/>
  <c r="P107" i="9" s="1" a="1"/>
  <c r="P107" i="9" s="1"/>
  <c r="O108" i="9"/>
  <c r="P108" i="9" s="1" a="1"/>
  <c r="P108" i="9" s="1"/>
  <c r="O109" i="9"/>
  <c r="P109" i="9" s="1" a="1"/>
  <c r="P109" i="9" s="1"/>
  <c r="O110" i="9"/>
  <c r="P110" i="9" s="1" a="1"/>
  <c r="P110" i="9" s="1"/>
  <c r="O111" i="9"/>
  <c r="P111" i="9" s="1" a="1"/>
  <c r="P111" i="9" s="1"/>
  <c r="O112" i="9"/>
  <c r="P112" i="9" s="1" a="1"/>
  <c r="P112" i="9" s="1"/>
  <c r="O113" i="9"/>
  <c r="P113" i="9" s="1" a="1"/>
  <c r="P113" i="9" s="1"/>
  <c r="O114" i="9"/>
  <c r="P114" i="9" s="1" a="1"/>
  <c r="P114" i="9" s="1"/>
  <c r="O115" i="9"/>
  <c r="P115" i="9" s="1" a="1"/>
  <c r="P115" i="9" s="1"/>
  <c r="O116" i="9"/>
  <c r="P116" i="9" s="1" a="1"/>
  <c r="P116" i="9" s="1"/>
  <c r="O117" i="9"/>
  <c r="P117" i="9" s="1" a="1"/>
  <c r="P117" i="9" s="1"/>
  <c r="O118" i="9"/>
  <c r="P118" i="9" s="1" a="1"/>
  <c r="P118" i="9" s="1"/>
  <c r="O119" i="9"/>
  <c r="P119" i="9" s="1" a="1"/>
  <c r="P119" i="9" s="1"/>
  <c r="O120" i="9"/>
  <c r="P120" i="9" s="1" a="1"/>
  <c r="P120" i="9" s="1"/>
  <c r="O121" i="9"/>
  <c r="P121" i="9" s="1" a="1"/>
  <c r="P121" i="9" s="1"/>
  <c r="O122" i="9"/>
  <c r="P122" i="9" s="1" a="1"/>
  <c r="P122" i="9" s="1"/>
  <c r="O123" i="9"/>
  <c r="P123" i="9" s="1" a="1"/>
  <c r="P123" i="9" s="1"/>
  <c r="O124" i="9"/>
  <c r="P124" i="9" s="1" a="1"/>
  <c r="P124" i="9" s="1"/>
  <c r="O125" i="9"/>
  <c r="P125" i="9" s="1" a="1"/>
  <c r="P125" i="9" s="1"/>
  <c r="O126" i="9"/>
  <c r="P126" i="9" s="1" a="1"/>
  <c r="P126" i="9" s="1"/>
  <c r="O127" i="9"/>
  <c r="P127" i="9" s="1" a="1"/>
  <c r="P127" i="9" s="1"/>
  <c r="O128" i="9"/>
  <c r="P128" i="9" s="1" a="1"/>
  <c r="P128" i="9" s="1"/>
  <c r="O129" i="9"/>
  <c r="P129" i="9" s="1" a="1"/>
  <c r="P129" i="9" s="1"/>
  <c r="O130" i="9"/>
  <c r="P130" i="9" s="1" a="1"/>
  <c r="P130" i="9" s="1"/>
  <c r="O131" i="9"/>
  <c r="P131" i="9" s="1" a="1"/>
  <c r="P131" i="9" s="1"/>
  <c r="O132" i="9"/>
  <c r="P132" i="9" s="1" a="1"/>
  <c r="P132" i="9" s="1"/>
  <c r="O133" i="9"/>
  <c r="P133" i="9" s="1" a="1"/>
  <c r="P133" i="9" s="1"/>
  <c r="O134" i="9"/>
  <c r="P134" i="9" s="1" a="1"/>
  <c r="P134" i="9" s="1"/>
  <c r="O135" i="9"/>
  <c r="P135" i="9" s="1" a="1"/>
  <c r="P135" i="9" s="1"/>
  <c r="O136" i="9"/>
  <c r="P136" i="9" s="1" a="1"/>
  <c r="P136" i="9" s="1"/>
  <c r="O137" i="9"/>
  <c r="P137" i="9" s="1" a="1"/>
  <c r="P137" i="9" s="1"/>
  <c r="O138" i="9"/>
  <c r="P138" i="9" s="1" a="1"/>
  <c r="P138" i="9" s="1"/>
  <c r="O139" i="9"/>
  <c r="P139" i="9" s="1" a="1"/>
  <c r="P139" i="9" s="1"/>
  <c r="O140" i="9"/>
  <c r="P140" i="9" s="1" a="1"/>
  <c r="P140" i="9" s="1"/>
  <c r="O141" i="9"/>
  <c r="P141" i="9" s="1" a="1"/>
  <c r="P141" i="9" s="1"/>
  <c r="O142" i="9"/>
  <c r="P142" i="9" s="1" a="1"/>
  <c r="P142" i="9" s="1"/>
  <c r="O143" i="9"/>
  <c r="P143" i="9" s="1" a="1"/>
  <c r="P143" i="9" s="1"/>
  <c r="O144" i="9"/>
  <c r="P144" i="9" s="1" a="1"/>
  <c r="P144" i="9" s="1"/>
  <c r="O145" i="9"/>
  <c r="P145" i="9" s="1" a="1"/>
  <c r="P145" i="9" s="1"/>
  <c r="O146" i="9"/>
  <c r="P146" i="9" s="1" a="1"/>
  <c r="P146" i="9" s="1"/>
  <c r="O147" i="9"/>
  <c r="P147" i="9" s="1" a="1"/>
  <c r="P147" i="9" s="1"/>
  <c r="O148" i="9"/>
  <c r="P148" i="9" s="1" a="1"/>
  <c r="P148" i="9" s="1"/>
  <c r="O149" i="9"/>
  <c r="P149" i="9" s="1" a="1"/>
  <c r="P149" i="9" s="1"/>
  <c r="O150" i="9"/>
  <c r="P150" i="9" s="1" a="1"/>
  <c r="P150" i="9" s="1"/>
  <c r="O151" i="9"/>
  <c r="P151" i="9" s="1" a="1"/>
  <c r="P151" i="9" s="1"/>
  <c r="O152" i="9"/>
  <c r="P152" i="9" s="1" a="1"/>
  <c r="P152" i="9" s="1"/>
  <c r="O153" i="9"/>
  <c r="P153" i="9" s="1" a="1"/>
  <c r="P153" i="9" s="1"/>
  <c r="O154" i="9"/>
  <c r="P154" i="9" s="1" a="1"/>
  <c r="P154" i="9" s="1"/>
  <c r="O155" i="9"/>
  <c r="P155" i="9" s="1" a="1"/>
  <c r="P155" i="9" s="1"/>
  <c r="O156" i="9"/>
  <c r="P156" i="9" s="1" a="1"/>
  <c r="P156" i="9" s="1"/>
  <c r="O157" i="9"/>
  <c r="P157" i="9" s="1" a="1"/>
  <c r="P157" i="9" s="1"/>
  <c r="O158" i="9"/>
  <c r="P158" i="9" s="1" a="1"/>
  <c r="P158" i="9" s="1"/>
  <c r="O159" i="9"/>
  <c r="P159" i="9" s="1" a="1"/>
  <c r="P159" i="9" s="1"/>
  <c r="O160" i="9"/>
  <c r="P160" i="9" s="1" a="1"/>
  <c r="P160" i="9" s="1"/>
  <c r="O161" i="9"/>
  <c r="P161" i="9" s="1" a="1"/>
  <c r="P161" i="9" s="1"/>
  <c r="O162" i="9"/>
  <c r="P162" i="9" s="1" a="1"/>
  <c r="P162" i="9" s="1"/>
  <c r="O163" i="9"/>
  <c r="P163" i="9" s="1" a="1"/>
  <c r="P163" i="9" s="1"/>
  <c r="O164" i="9"/>
  <c r="P164" i="9" s="1" a="1"/>
  <c r="P164" i="9" s="1"/>
  <c r="O165" i="9"/>
  <c r="P165" i="9" s="1" a="1"/>
  <c r="P165" i="9" s="1"/>
  <c r="O166" i="9"/>
  <c r="P166" i="9" s="1" a="1"/>
  <c r="P166" i="9" s="1"/>
  <c r="O167" i="9"/>
  <c r="P167" i="9" s="1" a="1"/>
  <c r="P167" i="9" s="1"/>
  <c r="O168" i="9"/>
  <c r="P168" i="9" s="1" a="1"/>
  <c r="P168" i="9" s="1"/>
  <c r="O169" i="9"/>
  <c r="P169" i="9" s="1" a="1"/>
  <c r="P169" i="9" s="1"/>
  <c r="O170" i="9"/>
  <c r="P170" i="9" s="1" a="1"/>
  <c r="P170" i="9" s="1"/>
  <c r="O171" i="9"/>
  <c r="P171" i="9" s="1" a="1"/>
  <c r="P171" i="9" s="1"/>
  <c r="O172" i="9"/>
  <c r="P172" i="9" s="1" a="1"/>
  <c r="P172" i="9" s="1"/>
  <c r="O173" i="9"/>
  <c r="P173" i="9" s="1" a="1"/>
  <c r="P173" i="9" s="1"/>
  <c r="O174" i="9"/>
  <c r="P174" i="9" s="1" a="1"/>
  <c r="P174" i="9" s="1"/>
  <c r="O175" i="9"/>
  <c r="P175" i="9" s="1" a="1"/>
  <c r="P175" i="9" s="1"/>
  <c r="O176" i="9"/>
  <c r="P176" i="9" s="1" a="1"/>
  <c r="P176" i="9" s="1"/>
  <c r="O177" i="9"/>
  <c r="P177" i="9" s="1" a="1"/>
  <c r="P177" i="9" s="1"/>
  <c r="O178" i="9"/>
  <c r="P178" i="9" s="1" a="1"/>
  <c r="P178" i="9" s="1"/>
  <c r="O179" i="9"/>
  <c r="P179" i="9" s="1" a="1"/>
  <c r="P179" i="9" s="1"/>
  <c r="O180" i="9"/>
  <c r="P180" i="9" s="1" a="1"/>
  <c r="P180" i="9" s="1"/>
  <c r="O181" i="9"/>
  <c r="P181" i="9" s="1" a="1"/>
  <c r="P181" i="9" s="1"/>
  <c r="O182" i="9"/>
  <c r="P182" i="9" s="1" a="1"/>
  <c r="P182" i="9" s="1"/>
  <c r="O183" i="9"/>
  <c r="P183" i="9" s="1" a="1"/>
  <c r="P183" i="9" s="1"/>
  <c r="O184" i="9"/>
  <c r="P184" i="9" s="1" a="1"/>
  <c r="P184" i="9" s="1"/>
  <c r="O185" i="9"/>
  <c r="P185" i="9" s="1" a="1"/>
  <c r="P185" i="9" s="1"/>
  <c r="O186" i="9"/>
  <c r="P186" i="9" s="1" a="1"/>
  <c r="P186" i="9" s="1"/>
  <c r="O187" i="9"/>
  <c r="P187" i="9" s="1" a="1"/>
  <c r="P187" i="9" s="1"/>
  <c r="O188" i="9"/>
  <c r="P188" i="9" s="1" a="1"/>
  <c r="P188" i="9" s="1"/>
  <c r="O189" i="9"/>
  <c r="P189" i="9" s="1" a="1"/>
  <c r="P189" i="9" s="1"/>
  <c r="O190" i="9"/>
  <c r="P190" i="9" s="1" a="1"/>
  <c r="P190" i="9" s="1"/>
  <c r="O191" i="9"/>
  <c r="P191" i="9" s="1" a="1"/>
  <c r="P191" i="9" s="1"/>
  <c r="O192" i="9"/>
  <c r="P192" i="9" s="1" a="1"/>
  <c r="P192" i="9" s="1"/>
  <c r="O193" i="9"/>
  <c r="P193" i="9" s="1" a="1"/>
  <c r="P193" i="9" s="1"/>
  <c r="O194" i="9"/>
  <c r="P194" i="9" s="1" a="1"/>
  <c r="P194" i="9" s="1"/>
  <c r="O195" i="9"/>
  <c r="P195" i="9" s="1" a="1"/>
  <c r="P195" i="9" s="1"/>
  <c r="O196" i="9"/>
  <c r="P196" i="9" s="1" a="1"/>
  <c r="P196" i="9" s="1"/>
  <c r="O197" i="9"/>
  <c r="P197" i="9" s="1" a="1"/>
  <c r="P197" i="9" s="1"/>
  <c r="O198" i="9"/>
  <c r="P198" i="9" s="1" a="1"/>
  <c r="P198" i="9" s="1"/>
  <c r="O199" i="9"/>
  <c r="P199" i="9" s="1" a="1"/>
  <c r="P199" i="9" s="1"/>
  <c r="O200" i="9"/>
  <c r="P200" i="9" s="1" a="1"/>
  <c r="P200" i="9" s="1"/>
  <c r="O201" i="9"/>
  <c r="P201" i="9" s="1" a="1"/>
  <c r="P201" i="9" s="1"/>
  <c r="O202" i="9"/>
  <c r="P202" i="9" s="1" a="1"/>
  <c r="P202" i="9" s="1"/>
  <c r="O203" i="9"/>
  <c r="P203" i="9" s="1" a="1"/>
  <c r="P203" i="9" s="1"/>
  <c r="O204" i="9"/>
  <c r="P204" i="9" s="1" a="1"/>
  <c r="P204" i="9" s="1"/>
  <c r="O205" i="9"/>
  <c r="P205" i="9" s="1" a="1"/>
  <c r="P205" i="9" s="1"/>
  <c r="O206" i="9"/>
  <c r="P206" i="9" s="1" a="1"/>
  <c r="P206" i="9" s="1"/>
  <c r="O207" i="9"/>
  <c r="P207" i="9" s="1" a="1"/>
  <c r="P207" i="9" s="1"/>
  <c r="O208" i="9"/>
  <c r="P208" i="9" s="1" a="1"/>
  <c r="P208" i="9" s="1"/>
  <c r="O209" i="9"/>
  <c r="P209" i="9" s="1" a="1"/>
  <c r="P209" i="9" s="1"/>
  <c r="O210" i="9"/>
  <c r="P210" i="9" s="1" a="1"/>
  <c r="P210" i="9" s="1"/>
  <c r="O211" i="9"/>
  <c r="P211" i="9" s="1" a="1"/>
  <c r="P211" i="9" s="1"/>
  <c r="O212" i="9"/>
  <c r="P212" i="9" s="1" a="1"/>
  <c r="P212" i="9" s="1"/>
  <c r="O213" i="9"/>
  <c r="P213" i="9" s="1" a="1"/>
  <c r="P213" i="9" s="1"/>
  <c r="O214" i="9"/>
  <c r="P214" i="9" s="1" a="1"/>
  <c r="P214" i="9" s="1"/>
  <c r="O215" i="9"/>
  <c r="P215" i="9" s="1" a="1"/>
  <c r="P215" i="9" s="1"/>
  <c r="O216" i="9"/>
  <c r="P216" i="9" s="1" a="1"/>
  <c r="P216" i="9" s="1"/>
  <c r="O217" i="9"/>
  <c r="P217" i="9" s="1" a="1"/>
  <c r="P217" i="9" s="1"/>
  <c r="O218" i="9"/>
  <c r="P218" i="9" s="1" a="1"/>
  <c r="P218" i="9" s="1"/>
  <c r="O219" i="9"/>
  <c r="P219" i="9" s="1" a="1"/>
  <c r="P219" i="9" s="1"/>
  <c r="O220" i="9"/>
  <c r="P220" i="9" s="1" a="1"/>
  <c r="P220" i="9" s="1"/>
  <c r="O221" i="9"/>
  <c r="P221" i="9" s="1" a="1"/>
  <c r="P221" i="9" s="1"/>
  <c r="O222" i="9"/>
  <c r="P222" i="9" s="1" a="1"/>
  <c r="P222" i="9" s="1"/>
  <c r="O223" i="9"/>
  <c r="P223" i="9" s="1" a="1"/>
  <c r="P223" i="9" s="1"/>
  <c r="O224" i="9"/>
  <c r="P224" i="9" s="1" a="1"/>
  <c r="P224" i="9" s="1"/>
  <c r="O225" i="9"/>
  <c r="P225" i="9" s="1" a="1"/>
  <c r="P225" i="9" s="1"/>
  <c r="O226" i="9"/>
  <c r="P226" i="9" s="1" a="1"/>
  <c r="P226" i="9" s="1"/>
  <c r="O227" i="9"/>
  <c r="P227" i="9" s="1" a="1"/>
  <c r="P227" i="9" s="1"/>
  <c r="O228" i="9"/>
  <c r="P228" i="9" s="1" a="1"/>
  <c r="P228" i="9" s="1"/>
  <c r="O229" i="9"/>
  <c r="P229" i="9" s="1" a="1"/>
  <c r="P229" i="9" s="1"/>
  <c r="O230" i="9"/>
  <c r="P230" i="9" s="1" a="1"/>
  <c r="P230" i="9" s="1"/>
  <c r="O231" i="9"/>
  <c r="P231" i="9" s="1" a="1"/>
  <c r="P231" i="9" s="1"/>
  <c r="O232" i="9"/>
  <c r="P232" i="9" s="1" a="1"/>
  <c r="P232" i="9" s="1"/>
  <c r="O233" i="9"/>
  <c r="P233" i="9" s="1" a="1"/>
  <c r="P233" i="9" s="1"/>
  <c r="O234" i="9"/>
  <c r="P234" i="9" s="1" a="1"/>
  <c r="P234" i="9" s="1"/>
  <c r="O235" i="9"/>
  <c r="P235" i="9" s="1" a="1"/>
  <c r="P235" i="9" s="1"/>
  <c r="O236" i="9"/>
  <c r="P236" i="9" s="1" a="1"/>
  <c r="P236" i="9" s="1"/>
  <c r="O237" i="9"/>
  <c r="P237" i="9" s="1" a="1"/>
  <c r="P237" i="9" s="1"/>
  <c r="O238" i="9"/>
  <c r="P238" i="9" s="1" a="1"/>
  <c r="P238" i="9" s="1"/>
  <c r="O239" i="9"/>
  <c r="P239" i="9" s="1" a="1"/>
  <c r="P239" i="9" s="1"/>
  <c r="O240" i="9"/>
  <c r="P240" i="9" s="1" a="1"/>
  <c r="P240" i="9" s="1"/>
  <c r="O241" i="9"/>
  <c r="P241" i="9" s="1" a="1"/>
  <c r="P241" i="9" s="1"/>
  <c r="O242" i="9"/>
  <c r="P242" i="9" s="1" a="1"/>
  <c r="P242" i="9" s="1"/>
  <c r="O243" i="9"/>
  <c r="P243" i="9" s="1" a="1"/>
  <c r="P243" i="9" s="1"/>
  <c r="O244" i="9"/>
  <c r="P244" i="9" s="1" a="1"/>
  <c r="P244" i="9" s="1"/>
  <c r="O245" i="9"/>
  <c r="P245" i="9" s="1" a="1"/>
  <c r="P245" i="9" s="1"/>
  <c r="O246" i="9"/>
  <c r="P246" i="9" s="1" a="1"/>
  <c r="P246" i="9" s="1"/>
  <c r="O247" i="9"/>
  <c r="P247" i="9" s="1" a="1"/>
  <c r="P247" i="9" s="1"/>
  <c r="O248" i="9"/>
  <c r="P248" i="9" s="1" a="1"/>
  <c r="P248" i="9" s="1"/>
  <c r="O249" i="9"/>
  <c r="P249" i="9" s="1" a="1"/>
  <c r="P249" i="9" s="1"/>
  <c r="O250" i="9"/>
  <c r="P250" i="9" s="1" a="1"/>
  <c r="P250" i="9" s="1"/>
  <c r="O251" i="9"/>
  <c r="P251" i="9" s="1" a="1"/>
  <c r="P251" i="9" s="1"/>
  <c r="O252" i="9"/>
  <c r="P252" i="9" s="1" a="1"/>
  <c r="P252" i="9" s="1"/>
  <c r="O253" i="9"/>
  <c r="P253" i="9" s="1" a="1"/>
  <c r="P253" i="9" s="1"/>
  <c r="O254" i="9"/>
  <c r="P254" i="9" s="1" a="1"/>
  <c r="P254" i="9" s="1"/>
  <c r="O255" i="9"/>
  <c r="P255" i="9" s="1" a="1"/>
  <c r="P255" i="9" s="1"/>
  <c r="O256" i="9"/>
  <c r="P256" i="9" s="1" a="1"/>
  <c r="P256" i="9" s="1"/>
  <c r="O257" i="9"/>
  <c r="P257" i="9" s="1" a="1"/>
  <c r="P257" i="9" s="1"/>
  <c r="O258" i="9"/>
  <c r="P258" i="9" s="1" a="1"/>
  <c r="P258" i="9" s="1"/>
  <c r="O259" i="9"/>
  <c r="P259" i="9" s="1" a="1"/>
  <c r="P259" i="9" s="1"/>
  <c r="O260" i="9"/>
  <c r="P260" i="9" s="1" a="1"/>
  <c r="P260" i="9" s="1"/>
  <c r="O261" i="9"/>
  <c r="P261" i="9" s="1" a="1"/>
  <c r="P261" i="9" s="1"/>
  <c r="O262" i="9"/>
  <c r="P262" i="9" s="1" a="1"/>
  <c r="P262" i="9" s="1"/>
  <c r="O263" i="9"/>
  <c r="P263" i="9" s="1" a="1"/>
  <c r="P263" i="9" s="1"/>
  <c r="O264" i="9"/>
  <c r="P264" i="9" s="1" a="1"/>
  <c r="P264" i="9" s="1"/>
  <c r="O265" i="9"/>
  <c r="P265" i="9" s="1" a="1"/>
  <c r="P265" i="9" s="1"/>
  <c r="O266" i="9"/>
  <c r="P266" i="9" s="1" a="1"/>
  <c r="P266" i="9" s="1"/>
  <c r="O267" i="9"/>
  <c r="P267" i="9" s="1" a="1"/>
  <c r="P267" i="9" s="1"/>
  <c r="O268" i="9"/>
  <c r="P268" i="9" s="1" a="1"/>
  <c r="P268" i="9" s="1"/>
  <c r="O269" i="9"/>
  <c r="P269" i="9" s="1" a="1"/>
  <c r="P269" i="9" s="1"/>
  <c r="O270" i="9"/>
  <c r="P270" i="9" s="1" a="1"/>
  <c r="P270" i="9" s="1"/>
  <c r="O271" i="9"/>
  <c r="P271" i="9" s="1" a="1"/>
  <c r="P271" i="9" s="1"/>
  <c r="O272" i="9"/>
  <c r="P272" i="9" s="1" a="1"/>
  <c r="P272" i="9" s="1"/>
  <c r="O273" i="9"/>
  <c r="P273" i="9" s="1" a="1"/>
  <c r="P273" i="9" s="1"/>
  <c r="O274" i="9"/>
  <c r="P274" i="9" s="1" a="1"/>
  <c r="P274" i="9" s="1"/>
  <c r="O275" i="9"/>
  <c r="P275" i="9" s="1" a="1"/>
  <c r="P275" i="9" s="1"/>
  <c r="O276" i="9"/>
  <c r="P276" i="9" s="1" a="1"/>
  <c r="P276" i="9" s="1"/>
  <c r="O277" i="9"/>
  <c r="P277" i="9" s="1" a="1"/>
  <c r="P277" i="9" s="1"/>
  <c r="O278" i="9"/>
  <c r="P278" i="9" s="1" a="1"/>
  <c r="P278" i="9" s="1"/>
  <c r="O279" i="9"/>
  <c r="P279" i="9" s="1" a="1"/>
  <c r="P279" i="9" s="1"/>
  <c r="O280" i="9"/>
  <c r="P280" i="9" s="1" a="1"/>
  <c r="P280" i="9" s="1"/>
  <c r="O281" i="9"/>
  <c r="P281" i="9" s="1" a="1"/>
  <c r="P281" i="9" s="1"/>
  <c r="O282" i="9"/>
  <c r="P282" i="9" s="1" a="1"/>
  <c r="P282" i="9" s="1"/>
  <c r="O283" i="9"/>
  <c r="P283" i="9" s="1" a="1"/>
  <c r="P283" i="9" s="1"/>
  <c r="O284" i="9"/>
  <c r="P284" i="9" s="1" a="1"/>
  <c r="P284" i="9" s="1"/>
  <c r="O285" i="9"/>
  <c r="P285" i="9" s="1" a="1"/>
  <c r="P285" i="9" s="1"/>
  <c r="O286" i="9"/>
  <c r="P286" i="9" s="1" a="1"/>
  <c r="P286" i="9" s="1"/>
  <c r="O287" i="9"/>
  <c r="P287" i="9" s="1" a="1"/>
  <c r="P287" i="9" s="1"/>
  <c r="O288" i="9"/>
  <c r="P288" i="9" s="1" a="1"/>
  <c r="P288" i="9" s="1"/>
  <c r="O289" i="9"/>
  <c r="P289" i="9" s="1" a="1"/>
  <c r="P289" i="9" s="1"/>
  <c r="O290" i="9"/>
  <c r="P290" i="9" s="1" a="1"/>
  <c r="P290" i="9" s="1"/>
  <c r="O291" i="9"/>
  <c r="P291" i="9" s="1" a="1"/>
  <c r="P291" i="9" s="1"/>
  <c r="O292" i="9"/>
  <c r="P292" i="9" s="1" a="1"/>
  <c r="P292" i="9" s="1"/>
  <c r="O293" i="9"/>
  <c r="P293" i="9" s="1" a="1"/>
  <c r="P293" i="9" s="1"/>
  <c r="O294" i="9"/>
  <c r="P294" i="9" s="1" a="1"/>
  <c r="P294" i="9" s="1"/>
  <c r="O295" i="9"/>
  <c r="P295" i="9" s="1" a="1"/>
  <c r="P295" i="9" s="1"/>
  <c r="O296" i="9"/>
  <c r="P296" i="9" s="1" a="1"/>
  <c r="P296" i="9" s="1"/>
  <c r="O297" i="9"/>
  <c r="P297" i="9" s="1" a="1"/>
  <c r="P297" i="9" s="1"/>
  <c r="O298" i="9"/>
  <c r="P298" i="9" s="1" a="1"/>
  <c r="P298" i="9" s="1"/>
  <c r="O299" i="9"/>
  <c r="P299" i="9" s="1" a="1"/>
  <c r="P299" i="9" s="1"/>
  <c r="O300" i="9"/>
  <c r="P300" i="9" s="1" a="1"/>
  <c r="P300" i="9" s="1"/>
  <c r="O301" i="9"/>
  <c r="P301" i="9" s="1" a="1"/>
  <c r="P301" i="9" s="1"/>
  <c r="O302" i="9"/>
  <c r="P302" i="9" s="1" a="1"/>
  <c r="P302" i="9" s="1"/>
  <c r="O303" i="9"/>
  <c r="P303" i="9" s="1" a="1"/>
  <c r="P303" i="9" s="1"/>
  <c r="O304" i="9"/>
  <c r="P304" i="9" s="1" a="1"/>
  <c r="P304" i="9" s="1"/>
  <c r="O305" i="9"/>
  <c r="P305" i="9" s="1" a="1"/>
  <c r="P305" i="9" s="1"/>
  <c r="O306" i="9"/>
  <c r="P306" i="9" s="1" a="1"/>
  <c r="P306" i="9" s="1"/>
  <c r="O307" i="9"/>
  <c r="P307" i="9" s="1" a="1"/>
  <c r="P307" i="9" s="1"/>
  <c r="O308" i="9"/>
  <c r="P308" i="9" s="1" a="1"/>
  <c r="P308" i="9" s="1"/>
  <c r="O309" i="9"/>
  <c r="P309" i="9" s="1" a="1"/>
  <c r="P309" i="9" s="1"/>
  <c r="O310" i="9"/>
  <c r="P310" i="9" s="1" a="1"/>
  <c r="P310" i="9" s="1"/>
  <c r="O311" i="9"/>
  <c r="P311" i="9" s="1" a="1"/>
  <c r="P311" i="9" s="1"/>
  <c r="O312" i="9"/>
  <c r="P312" i="9" s="1" a="1"/>
  <c r="P312" i="9" s="1"/>
  <c r="O313" i="9"/>
  <c r="P313" i="9" s="1" a="1"/>
  <c r="P313" i="9" s="1"/>
  <c r="O314" i="9"/>
  <c r="P314" i="9" s="1" a="1"/>
  <c r="P314" i="9" s="1"/>
  <c r="O315" i="9"/>
  <c r="P315" i="9" s="1" a="1"/>
  <c r="P315" i="9" s="1"/>
  <c r="O316" i="9"/>
  <c r="P316" i="9" s="1" a="1"/>
  <c r="P316" i="9" s="1"/>
  <c r="O317" i="9"/>
  <c r="P317" i="9" s="1" a="1"/>
  <c r="P317" i="9" s="1"/>
  <c r="O318" i="9"/>
  <c r="P318" i="9" s="1" a="1"/>
  <c r="P318" i="9" s="1"/>
  <c r="O319" i="9"/>
  <c r="P319" i="9" s="1" a="1"/>
  <c r="P319" i="9" s="1"/>
  <c r="O320" i="9"/>
  <c r="P320" i="9" s="1" a="1"/>
  <c r="P320" i="9" s="1"/>
  <c r="O321" i="9"/>
  <c r="P321" i="9" s="1" a="1"/>
  <c r="P321" i="9" s="1"/>
  <c r="O322" i="9"/>
  <c r="P322" i="9" s="1" a="1"/>
  <c r="P322" i="9" s="1"/>
  <c r="O323" i="9"/>
  <c r="P323" i="9" s="1" a="1"/>
  <c r="P323" i="9" s="1"/>
  <c r="O324" i="9"/>
  <c r="P324" i="9" s="1" a="1"/>
  <c r="P324" i="9" s="1"/>
  <c r="O325" i="9"/>
  <c r="P325" i="9" s="1" a="1"/>
  <c r="P325" i="9" s="1"/>
  <c r="O326" i="9"/>
  <c r="P326" i="9" s="1" a="1"/>
  <c r="P326" i="9" s="1"/>
  <c r="O327" i="9"/>
  <c r="P327" i="9" s="1" a="1"/>
  <c r="P327" i="9" s="1"/>
  <c r="O328" i="9"/>
  <c r="P328" i="9" s="1" a="1"/>
  <c r="P328" i="9" s="1"/>
  <c r="O329" i="9"/>
  <c r="P329" i="9" s="1" a="1"/>
  <c r="P329" i="9" s="1"/>
  <c r="O330" i="9"/>
  <c r="P330" i="9" s="1" a="1"/>
  <c r="P330" i="9" s="1"/>
  <c r="O331" i="9"/>
  <c r="P331" i="9" s="1" a="1"/>
  <c r="P331" i="9" s="1"/>
  <c r="O332" i="9"/>
  <c r="P332" i="9" s="1" a="1"/>
  <c r="P332" i="9" s="1"/>
  <c r="O333" i="9"/>
  <c r="P333" i="9" s="1" a="1"/>
  <c r="P333" i="9" s="1"/>
  <c r="O334" i="9"/>
  <c r="P334" i="9" s="1" a="1"/>
  <c r="P334" i="9" s="1"/>
  <c r="O335" i="9"/>
  <c r="P335" i="9" s="1" a="1"/>
  <c r="P335" i="9" s="1"/>
  <c r="O336" i="9"/>
  <c r="P336" i="9" s="1" a="1"/>
  <c r="P336" i="9" s="1"/>
  <c r="O337" i="9"/>
  <c r="P337" i="9" s="1" a="1"/>
  <c r="P337" i="9" s="1"/>
  <c r="O338" i="9"/>
  <c r="P338" i="9" s="1" a="1"/>
  <c r="P338" i="9" s="1"/>
  <c r="O339" i="9"/>
  <c r="P339" i="9" s="1" a="1"/>
  <c r="P339" i="9" s="1"/>
  <c r="O340" i="9"/>
  <c r="P340" i="9" s="1" a="1"/>
  <c r="P340" i="9" s="1"/>
  <c r="O341" i="9"/>
  <c r="P341" i="9" s="1" a="1"/>
  <c r="P341" i="9" s="1"/>
  <c r="O342" i="9"/>
  <c r="P342" i="9" s="1" a="1"/>
  <c r="P342" i="9" s="1"/>
  <c r="O343" i="9"/>
  <c r="P343" i="9" s="1" a="1"/>
  <c r="P343" i="9" s="1"/>
  <c r="O344" i="9"/>
  <c r="P344" i="9" s="1" a="1"/>
  <c r="P344" i="9" s="1"/>
  <c r="O345" i="9"/>
  <c r="P345" i="9" s="1" a="1"/>
  <c r="P345" i="9" s="1"/>
  <c r="O346" i="9"/>
  <c r="P346" i="9" s="1" a="1"/>
  <c r="P346" i="9" s="1"/>
  <c r="O347" i="9"/>
  <c r="P347" i="9" s="1" a="1"/>
  <c r="P347" i="9" s="1"/>
  <c r="O348" i="9"/>
  <c r="P348" i="9" s="1" a="1"/>
  <c r="P348" i="9" s="1"/>
  <c r="O349" i="9"/>
  <c r="P349" i="9" s="1" a="1"/>
  <c r="P349" i="9" s="1"/>
  <c r="O350" i="9"/>
  <c r="P350" i="9" s="1" a="1"/>
  <c r="P350" i="9" s="1"/>
  <c r="O351" i="9"/>
  <c r="P351" i="9" s="1" a="1"/>
  <c r="P351" i="9" s="1"/>
  <c r="O352" i="9"/>
  <c r="P352" i="9" s="1" a="1"/>
  <c r="P352" i="9" s="1"/>
  <c r="O353" i="9"/>
  <c r="P353" i="9" s="1" a="1"/>
  <c r="P353" i="9" s="1"/>
  <c r="O354" i="9"/>
  <c r="P354" i="9" s="1" a="1"/>
  <c r="P354" i="9" s="1"/>
  <c r="O355" i="9"/>
  <c r="P355" i="9" s="1" a="1"/>
  <c r="P355" i="9" s="1"/>
  <c r="O356" i="9"/>
  <c r="P356" i="9" s="1" a="1"/>
  <c r="P356" i="9" s="1"/>
  <c r="O357" i="9"/>
  <c r="P357" i="9" s="1" a="1"/>
  <c r="P357" i="9" s="1"/>
  <c r="O358" i="9"/>
  <c r="P358" i="9" s="1" a="1"/>
  <c r="P358" i="9" s="1"/>
  <c r="O359" i="9"/>
  <c r="P359" i="9" s="1" a="1"/>
  <c r="P359" i="9" s="1"/>
  <c r="O360" i="9"/>
  <c r="P360" i="9" s="1" a="1"/>
  <c r="P360" i="9" s="1"/>
  <c r="O361" i="9"/>
  <c r="P361" i="9" s="1" a="1"/>
  <c r="P361" i="9" s="1"/>
  <c r="O362" i="9"/>
  <c r="P362" i="9" s="1" a="1"/>
  <c r="P362" i="9" s="1"/>
  <c r="O363" i="9"/>
  <c r="P363" i="9" s="1" a="1"/>
  <c r="P363" i="9" s="1"/>
  <c r="O364" i="9"/>
  <c r="P364" i="9" s="1" a="1"/>
  <c r="P364" i="9" s="1"/>
  <c r="O365" i="9"/>
  <c r="P365" i="9" s="1" a="1"/>
  <c r="P365" i="9" s="1"/>
  <c r="O366" i="9"/>
  <c r="P366" i="9" s="1" a="1"/>
  <c r="P366" i="9" s="1"/>
  <c r="O367" i="9"/>
  <c r="P367" i="9" s="1" a="1"/>
  <c r="P367" i="9" s="1"/>
  <c r="O368" i="9"/>
  <c r="P368" i="9" s="1" a="1"/>
  <c r="P368" i="9" s="1"/>
  <c r="O369" i="9"/>
  <c r="P369" i="9" s="1" a="1"/>
  <c r="P369" i="9" s="1"/>
  <c r="O370" i="9"/>
  <c r="P370" i="9" s="1" a="1"/>
  <c r="P370" i="9" s="1"/>
  <c r="O371" i="9"/>
  <c r="P371" i="9" s="1" a="1"/>
  <c r="P371" i="9" s="1"/>
  <c r="O372" i="9"/>
  <c r="P372" i="9" s="1" a="1"/>
  <c r="P372" i="9" s="1"/>
  <c r="O373" i="9"/>
  <c r="P373" i="9" s="1" a="1"/>
  <c r="P373" i="9" s="1"/>
  <c r="O374" i="9"/>
  <c r="P374" i="9" s="1" a="1"/>
  <c r="P374" i="9" s="1"/>
  <c r="O375" i="9"/>
  <c r="P375" i="9" s="1" a="1"/>
  <c r="P375" i="9" s="1"/>
  <c r="O376" i="9"/>
  <c r="P376" i="9" s="1" a="1"/>
  <c r="P376" i="9" s="1"/>
  <c r="O377" i="9"/>
  <c r="P377" i="9" s="1" a="1"/>
  <c r="P377" i="9" s="1"/>
  <c r="O378" i="9"/>
  <c r="P378" i="9" s="1" a="1"/>
  <c r="P378" i="9" s="1"/>
  <c r="O379" i="9"/>
  <c r="P379" i="9" s="1" a="1"/>
  <c r="P379" i="9" s="1"/>
  <c r="O380" i="9"/>
  <c r="P380" i="9" s="1" a="1"/>
  <c r="P380" i="9" s="1"/>
  <c r="O381" i="9"/>
  <c r="P381" i="9" s="1" a="1"/>
  <c r="P381" i="9" s="1"/>
  <c r="O382" i="9"/>
  <c r="P382" i="9" s="1" a="1"/>
  <c r="P382" i="9" s="1"/>
  <c r="O383" i="9"/>
  <c r="P383" i="9" s="1" a="1"/>
  <c r="P383" i="9" s="1"/>
  <c r="O384" i="9"/>
  <c r="P384" i="9" s="1" a="1"/>
  <c r="P384" i="9" s="1"/>
  <c r="O385" i="9"/>
  <c r="P385" i="9" s="1" a="1"/>
  <c r="P385" i="9" s="1"/>
  <c r="O386" i="9"/>
  <c r="P386" i="9" s="1" a="1"/>
  <c r="P386" i="9" s="1"/>
  <c r="O387" i="9"/>
  <c r="P387" i="9" s="1" a="1"/>
  <c r="P387" i="9" s="1"/>
  <c r="O388" i="9"/>
  <c r="P388" i="9" s="1" a="1"/>
  <c r="P388" i="9" s="1"/>
  <c r="O389" i="9"/>
  <c r="P389" i="9" s="1" a="1"/>
  <c r="P389" i="9" s="1"/>
  <c r="O390" i="9"/>
  <c r="P390" i="9" s="1" a="1"/>
  <c r="P390" i="9" s="1"/>
  <c r="O391" i="9"/>
  <c r="P391" i="9" s="1" a="1"/>
  <c r="P391" i="9" s="1"/>
  <c r="O392" i="9"/>
  <c r="P392" i="9" s="1" a="1"/>
  <c r="P392" i="9" s="1"/>
  <c r="O393" i="9"/>
  <c r="P393" i="9" s="1" a="1"/>
  <c r="P393" i="9" s="1"/>
  <c r="O394" i="9"/>
  <c r="P394" i="9" s="1" a="1"/>
  <c r="P394" i="9" s="1"/>
  <c r="O395" i="9"/>
  <c r="P395" i="9" s="1" a="1"/>
  <c r="P395" i="9" s="1"/>
  <c r="O396" i="9"/>
  <c r="P396" i="9" s="1" a="1"/>
  <c r="P396" i="9" s="1"/>
  <c r="O397" i="9"/>
  <c r="P397" i="9" s="1" a="1"/>
  <c r="P397" i="9" s="1"/>
  <c r="O398" i="9"/>
  <c r="P398" i="9" s="1" a="1"/>
  <c r="P398" i="9" s="1"/>
  <c r="O399" i="9"/>
  <c r="P399" i="9" s="1" a="1"/>
  <c r="P399" i="9" s="1"/>
  <c r="O400" i="9"/>
  <c r="P400" i="9" s="1" a="1"/>
  <c r="P400" i="9" s="1"/>
  <c r="O401" i="9"/>
  <c r="P401" i="9" s="1" a="1"/>
  <c r="P401" i="9" s="1"/>
  <c r="O402" i="9"/>
  <c r="P402" i="9" s="1" a="1"/>
  <c r="P402" i="9" s="1"/>
  <c r="O403" i="9"/>
  <c r="P403" i="9" s="1" a="1"/>
  <c r="P403" i="9" s="1"/>
  <c r="O404" i="9"/>
  <c r="P404" i="9" s="1" a="1"/>
  <c r="P404" i="9" s="1"/>
  <c r="O405" i="9"/>
  <c r="P405" i="9" s="1" a="1"/>
  <c r="P405" i="9" s="1"/>
  <c r="O406" i="9"/>
  <c r="P406" i="9" s="1" a="1"/>
  <c r="P406" i="9" s="1"/>
  <c r="O407" i="9"/>
  <c r="P407" i="9" s="1" a="1"/>
  <c r="P407" i="9" s="1"/>
  <c r="O408" i="9"/>
  <c r="P408" i="9" s="1" a="1"/>
  <c r="P408" i="9" s="1"/>
  <c r="O409" i="9"/>
  <c r="P409" i="9" s="1" a="1"/>
  <c r="P409" i="9" s="1"/>
  <c r="O410" i="9"/>
  <c r="P410" i="9" s="1" a="1"/>
  <c r="P410" i="9" s="1"/>
  <c r="O411" i="9"/>
  <c r="P411" i="9" s="1" a="1"/>
  <c r="P411" i="9" s="1"/>
  <c r="O412" i="9"/>
  <c r="P412" i="9" s="1" a="1"/>
  <c r="P412" i="9" s="1"/>
  <c r="O413" i="9"/>
  <c r="P413" i="9" s="1" a="1"/>
  <c r="P413" i="9" s="1"/>
  <c r="O414" i="9"/>
  <c r="P414" i="9" s="1" a="1"/>
  <c r="P414" i="9" s="1"/>
  <c r="O415" i="9"/>
  <c r="P415" i="9" s="1" a="1"/>
  <c r="P415" i="9" s="1"/>
  <c r="O416" i="9"/>
  <c r="P416" i="9" s="1" a="1"/>
  <c r="P416" i="9" s="1"/>
  <c r="O417" i="9"/>
  <c r="P417" i="9" s="1" a="1"/>
  <c r="P417" i="9" s="1"/>
  <c r="O418" i="9"/>
  <c r="P418" i="9" s="1" a="1"/>
  <c r="P418" i="9" s="1"/>
  <c r="O419" i="9"/>
  <c r="P419" i="9" s="1" a="1"/>
  <c r="P419" i="9" s="1"/>
  <c r="O420" i="9"/>
  <c r="P420" i="9" s="1" a="1"/>
  <c r="P420" i="9" s="1"/>
  <c r="O421" i="9"/>
  <c r="P421" i="9" s="1" a="1"/>
  <c r="P421" i="9" s="1"/>
  <c r="O422" i="9"/>
  <c r="P422" i="9" s="1" a="1"/>
  <c r="P422" i="9" s="1"/>
  <c r="O423" i="9"/>
  <c r="P423" i="9" s="1" a="1"/>
  <c r="P423" i="9" s="1"/>
  <c r="O424" i="9"/>
  <c r="P424" i="9" s="1" a="1"/>
  <c r="P424" i="9" s="1"/>
  <c r="O425" i="9"/>
  <c r="P425" i="9" s="1" a="1"/>
  <c r="P425" i="9" s="1"/>
  <c r="O426" i="9"/>
  <c r="P426" i="9" s="1" a="1"/>
  <c r="P426" i="9" s="1"/>
  <c r="O427" i="9"/>
  <c r="P427" i="9" s="1" a="1"/>
  <c r="P427" i="9" s="1"/>
  <c r="O428" i="9"/>
  <c r="P428" i="9" s="1" a="1"/>
  <c r="P428" i="9" s="1"/>
  <c r="O429" i="9"/>
  <c r="P429" i="9" s="1" a="1"/>
  <c r="P429" i="9" s="1"/>
  <c r="O430" i="9"/>
  <c r="P430" i="9" s="1" a="1"/>
  <c r="P430" i="9" s="1"/>
  <c r="O431" i="9"/>
  <c r="P431" i="9" s="1" a="1"/>
  <c r="P431" i="9" s="1"/>
  <c r="O432" i="9"/>
  <c r="P432" i="9" s="1" a="1"/>
  <c r="P432" i="9" s="1"/>
  <c r="O433" i="9"/>
  <c r="P433" i="9" s="1" a="1"/>
  <c r="P433" i="9" s="1"/>
  <c r="O434" i="9"/>
  <c r="P434" i="9" s="1" a="1"/>
  <c r="P434" i="9" s="1"/>
  <c r="O435" i="9"/>
  <c r="P435" i="9" s="1" a="1"/>
  <c r="P435" i="9" s="1"/>
  <c r="O436" i="9"/>
  <c r="P436" i="9" s="1" a="1"/>
  <c r="P436" i="9" s="1"/>
  <c r="O437" i="9"/>
  <c r="P437" i="9" s="1" a="1"/>
  <c r="P437" i="9" s="1"/>
  <c r="O438" i="9"/>
  <c r="P438" i="9" s="1" a="1"/>
  <c r="P438" i="9" s="1"/>
  <c r="O439" i="9"/>
  <c r="P439" i="9" s="1" a="1"/>
  <c r="P439" i="9" s="1"/>
  <c r="O440" i="9"/>
  <c r="P440" i="9" s="1" a="1"/>
  <c r="P440" i="9" s="1"/>
  <c r="O441" i="9"/>
  <c r="P441" i="9" s="1" a="1"/>
  <c r="P441" i="9" s="1"/>
  <c r="O442" i="9"/>
  <c r="P442" i="9" s="1" a="1"/>
  <c r="P442" i="9" s="1"/>
  <c r="O443" i="9"/>
  <c r="P443" i="9" s="1" a="1"/>
  <c r="P443" i="9" s="1"/>
  <c r="O444" i="9"/>
  <c r="P444" i="9" s="1" a="1"/>
  <c r="P444" i="9" s="1"/>
  <c r="O445" i="9"/>
  <c r="P445" i="9" s="1" a="1"/>
  <c r="P445" i="9" s="1"/>
  <c r="O446" i="9"/>
  <c r="P446" i="9" s="1" a="1"/>
  <c r="P446" i="9" s="1"/>
  <c r="O447" i="9"/>
  <c r="P447" i="9" s="1" a="1"/>
  <c r="P447" i="9" s="1"/>
  <c r="O448" i="9"/>
  <c r="P448" i="9" s="1" a="1"/>
  <c r="P448" i="9" s="1"/>
  <c r="O449" i="9"/>
  <c r="P449" i="9" s="1" a="1"/>
  <c r="P449" i="9" s="1"/>
  <c r="O450" i="9"/>
  <c r="P450" i="9" s="1" a="1"/>
  <c r="P450" i="9" s="1"/>
  <c r="O451" i="9"/>
  <c r="P451" i="9" s="1" a="1"/>
  <c r="P451" i="9" s="1"/>
  <c r="O452" i="9"/>
  <c r="P452" i="9" s="1" a="1"/>
  <c r="P452" i="9" s="1"/>
  <c r="O453" i="9"/>
  <c r="P453" i="9" s="1" a="1"/>
  <c r="P453" i="9" s="1"/>
  <c r="O454" i="9"/>
  <c r="P454" i="9" s="1" a="1"/>
  <c r="P454" i="9" s="1"/>
  <c r="O455" i="9"/>
  <c r="P455" i="9" s="1" a="1"/>
  <c r="P455" i="9" s="1"/>
  <c r="O456" i="9"/>
  <c r="P456" i="9" s="1" a="1"/>
  <c r="P456" i="9" s="1"/>
  <c r="O457" i="9"/>
  <c r="P457" i="9" s="1" a="1"/>
  <c r="P457" i="9" s="1"/>
  <c r="O458" i="9"/>
  <c r="P458" i="9" s="1" a="1"/>
  <c r="P458" i="9" s="1"/>
  <c r="O459" i="9"/>
  <c r="P459" i="9" s="1" a="1"/>
  <c r="P459" i="9" s="1"/>
  <c r="O460" i="9"/>
  <c r="P460" i="9" s="1" a="1"/>
  <c r="P460" i="9" s="1"/>
  <c r="O461" i="9"/>
  <c r="P461" i="9" s="1" a="1"/>
  <c r="P461" i="9" s="1"/>
  <c r="O462" i="9"/>
  <c r="P462" i="9" s="1" a="1"/>
  <c r="P462" i="9" s="1"/>
  <c r="O463" i="9"/>
  <c r="P463" i="9" s="1" a="1"/>
  <c r="P463" i="9" s="1"/>
  <c r="O464" i="9"/>
  <c r="P464" i="9" s="1" a="1"/>
  <c r="P464" i="9" s="1"/>
  <c r="O465" i="9"/>
  <c r="P465" i="9" s="1" a="1"/>
  <c r="P465" i="9" s="1"/>
  <c r="O466" i="9"/>
  <c r="P466" i="9" s="1" a="1"/>
  <c r="P466" i="9" s="1"/>
  <c r="O467" i="9"/>
  <c r="P467" i="9" s="1" a="1"/>
  <c r="P467" i="9" s="1"/>
  <c r="O468" i="9"/>
  <c r="P468" i="9" s="1" a="1"/>
  <c r="P468" i="9" s="1"/>
  <c r="O469" i="9"/>
  <c r="P469" i="9" s="1" a="1"/>
  <c r="P469" i="9" s="1"/>
  <c r="O470" i="9"/>
  <c r="P470" i="9" s="1" a="1"/>
  <c r="P470" i="9" s="1"/>
  <c r="O471" i="9"/>
  <c r="P471" i="9" s="1" a="1"/>
  <c r="P471" i="9" s="1"/>
  <c r="O472" i="9"/>
  <c r="P472" i="9" s="1" a="1"/>
  <c r="P472" i="9" s="1"/>
  <c r="O473" i="9"/>
  <c r="P473" i="9" s="1" a="1"/>
  <c r="P473" i="9" s="1"/>
  <c r="O474" i="9"/>
  <c r="P474" i="9" s="1" a="1"/>
  <c r="P474" i="9" s="1"/>
  <c r="O475" i="9"/>
  <c r="P475" i="9" s="1" a="1"/>
  <c r="P475" i="9" s="1"/>
  <c r="O476" i="9"/>
  <c r="P476" i="9" s="1" a="1"/>
  <c r="P476" i="9" s="1"/>
  <c r="O477" i="9"/>
  <c r="P477" i="9" s="1" a="1"/>
  <c r="P477" i="9" s="1"/>
  <c r="O478" i="9"/>
  <c r="P478" i="9" s="1" a="1"/>
  <c r="P478" i="9" s="1"/>
  <c r="O479" i="9"/>
  <c r="P479" i="9" s="1" a="1"/>
  <c r="P479" i="9" s="1"/>
  <c r="O480" i="9"/>
  <c r="P480" i="9" s="1" a="1"/>
  <c r="P480" i="9" s="1"/>
  <c r="O481" i="9"/>
  <c r="P481" i="9" s="1" a="1"/>
  <c r="P481" i="9" s="1"/>
  <c r="O482" i="9"/>
  <c r="P482" i="9" s="1" a="1"/>
  <c r="P482" i="9" s="1"/>
  <c r="O483" i="9"/>
  <c r="P483" i="9" s="1" a="1"/>
  <c r="P483" i="9" s="1"/>
  <c r="O484" i="9"/>
  <c r="P484" i="9" s="1" a="1"/>
  <c r="P484" i="9" s="1"/>
  <c r="O485" i="9"/>
  <c r="P485" i="9" s="1" a="1"/>
  <c r="P485" i="9" s="1"/>
  <c r="O486" i="9"/>
  <c r="P486" i="9" s="1" a="1"/>
  <c r="P486" i="9" s="1"/>
  <c r="O487" i="9"/>
  <c r="P487" i="9" s="1" a="1"/>
  <c r="P487" i="9" s="1"/>
  <c r="O488" i="9"/>
  <c r="P488" i="9" s="1" a="1"/>
  <c r="P488" i="9" s="1"/>
  <c r="O489" i="9"/>
  <c r="P489" i="9" s="1" a="1"/>
  <c r="P489" i="9" s="1"/>
  <c r="O490" i="9"/>
  <c r="P490" i="9" s="1" a="1"/>
  <c r="P490" i="9" s="1"/>
  <c r="O491" i="9"/>
  <c r="P491" i="9" s="1" a="1"/>
  <c r="P491" i="9" s="1"/>
  <c r="O492" i="9"/>
  <c r="P492" i="9" s="1" a="1"/>
  <c r="P492" i="9" s="1"/>
  <c r="O493" i="9"/>
  <c r="P493" i="9" s="1" a="1"/>
  <c r="P493" i="9" s="1"/>
  <c r="O494" i="9"/>
  <c r="P494" i="9" s="1" a="1"/>
  <c r="P494" i="9" s="1"/>
  <c r="O495" i="9"/>
  <c r="P495" i="9" s="1" a="1"/>
  <c r="P495" i="9" s="1"/>
  <c r="O496" i="9"/>
  <c r="P496" i="9" s="1" a="1"/>
  <c r="P496" i="9" s="1"/>
  <c r="O497" i="9"/>
  <c r="P497" i="9" s="1" a="1"/>
  <c r="P497" i="9" s="1"/>
  <c r="O498" i="9"/>
  <c r="P498" i="9" s="1" a="1"/>
  <c r="P498" i="9" s="1"/>
  <c r="O499" i="9"/>
  <c r="P499" i="9" s="1" a="1"/>
  <c r="P499" i="9" s="1"/>
  <c r="O500" i="9"/>
  <c r="P500" i="9" s="1" a="1"/>
  <c r="P500" i="9" s="1"/>
  <c r="O501" i="9"/>
  <c r="P501" i="9" s="1" a="1"/>
  <c r="P501" i="9" s="1"/>
  <c r="O502" i="9"/>
  <c r="P502" i="9" s="1" a="1"/>
  <c r="P502" i="9" s="1"/>
  <c r="O503" i="9"/>
  <c r="P503" i="9" s="1" a="1"/>
  <c r="P503" i="9" s="1"/>
  <c r="O504" i="9"/>
  <c r="P504" i="9" s="1" a="1"/>
  <c r="P504" i="9" s="1"/>
  <c r="O505" i="9"/>
  <c r="P505" i="9" s="1" a="1"/>
  <c r="P505" i="9" s="1"/>
  <c r="O506" i="9"/>
  <c r="P506" i="9" s="1" a="1"/>
  <c r="P506" i="9" s="1"/>
  <c r="O507" i="9"/>
  <c r="P507" i="9" s="1" a="1"/>
  <c r="P507" i="9" s="1"/>
  <c r="O508" i="9"/>
  <c r="P508" i="9" s="1" a="1"/>
  <c r="P508" i="9" s="1"/>
  <c r="O509" i="9"/>
  <c r="P509" i="9" s="1" a="1"/>
  <c r="P509" i="9" s="1"/>
  <c r="O510" i="9"/>
  <c r="P510" i="9" s="1" a="1"/>
  <c r="P510" i="9" s="1"/>
  <c r="O511" i="9"/>
  <c r="P511" i="9" s="1" a="1"/>
  <c r="P511" i="9" s="1"/>
  <c r="O512" i="9"/>
  <c r="P512" i="9" s="1" a="1"/>
  <c r="P512" i="9" s="1"/>
  <c r="O513" i="9"/>
  <c r="P513" i="9" s="1" a="1"/>
  <c r="P513" i="9" s="1"/>
  <c r="O514" i="9"/>
  <c r="P514" i="9" s="1" a="1"/>
  <c r="P514" i="9" s="1"/>
  <c r="O515" i="9"/>
  <c r="P515" i="9" s="1" a="1"/>
  <c r="P515" i="9" s="1"/>
  <c r="O516" i="9"/>
  <c r="P516" i="9" s="1" a="1"/>
  <c r="P516" i="9" s="1"/>
  <c r="O517" i="9"/>
  <c r="P517" i="9" s="1" a="1"/>
  <c r="P517" i="9" s="1"/>
  <c r="O518" i="9"/>
  <c r="P518" i="9" s="1" a="1"/>
  <c r="P518" i="9" s="1"/>
  <c r="O519" i="9"/>
  <c r="P519" i="9" s="1" a="1"/>
  <c r="P519" i="9" s="1"/>
  <c r="O520" i="9"/>
  <c r="P520" i="9" s="1" a="1"/>
  <c r="P520" i="9" s="1"/>
  <c r="O521" i="9"/>
  <c r="P521" i="9" s="1" a="1"/>
  <c r="P521" i="9" s="1"/>
  <c r="O522" i="9"/>
  <c r="P522" i="9" s="1" a="1"/>
  <c r="P522" i="9" s="1"/>
  <c r="O523" i="9"/>
  <c r="P523" i="9" s="1" a="1"/>
  <c r="P523" i="9" s="1"/>
  <c r="O524" i="9"/>
  <c r="P524" i="9" s="1" a="1"/>
  <c r="P524" i="9" s="1"/>
  <c r="O525" i="9"/>
  <c r="P525" i="9" s="1" a="1"/>
  <c r="P525" i="9" s="1"/>
  <c r="O526" i="9"/>
  <c r="P526" i="9" s="1" a="1"/>
  <c r="P526" i="9" s="1"/>
  <c r="O527" i="9"/>
  <c r="P527" i="9" s="1" a="1"/>
  <c r="P527" i="9" s="1"/>
  <c r="O528" i="9"/>
  <c r="P528" i="9" s="1" a="1"/>
  <c r="P528" i="9" s="1"/>
  <c r="O529" i="9"/>
  <c r="P529" i="9" s="1" a="1"/>
  <c r="P529" i="9" s="1"/>
  <c r="O530" i="9"/>
  <c r="P530" i="9" s="1" a="1"/>
  <c r="P530" i="9" s="1"/>
  <c r="O531" i="9"/>
  <c r="P531" i="9" s="1" a="1"/>
  <c r="P531" i="9" s="1"/>
  <c r="O532" i="9"/>
  <c r="P532" i="9" s="1" a="1"/>
  <c r="P532" i="9" s="1"/>
  <c r="O533" i="9"/>
  <c r="P533" i="9" s="1" a="1"/>
  <c r="P533" i="9" s="1"/>
  <c r="O534" i="9"/>
  <c r="P534" i="9" s="1" a="1"/>
  <c r="P534" i="9" s="1"/>
  <c r="O535" i="9"/>
  <c r="P535" i="9" s="1" a="1"/>
  <c r="P535" i="9" s="1"/>
  <c r="O536" i="9"/>
  <c r="P536" i="9" s="1" a="1"/>
  <c r="P536" i="9" s="1"/>
  <c r="O537" i="9"/>
  <c r="P537" i="9" s="1" a="1"/>
  <c r="P537" i="9" s="1"/>
  <c r="O538" i="9"/>
  <c r="P538" i="9" s="1" a="1"/>
  <c r="P538" i="9" s="1"/>
  <c r="O539" i="9"/>
  <c r="P539" i="9" s="1" a="1"/>
  <c r="P539" i="9" s="1"/>
  <c r="O540" i="9"/>
  <c r="P540" i="9" s="1" a="1"/>
  <c r="P540" i="9" s="1"/>
  <c r="O541" i="9"/>
  <c r="P541" i="9" s="1" a="1"/>
  <c r="P541" i="9" s="1"/>
  <c r="O542" i="9"/>
  <c r="P542" i="9" s="1" a="1"/>
  <c r="P542" i="9" s="1"/>
  <c r="O543" i="9"/>
  <c r="P543" i="9" s="1" a="1"/>
  <c r="P543" i="9" s="1"/>
  <c r="O544" i="9"/>
  <c r="P544" i="9" s="1" a="1"/>
  <c r="P544" i="9" s="1"/>
  <c r="O545" i="9"/>
  <c r="P545" i="9" s="1" a="1"/>
  <c r="P545" i="9" s="1"/>
  <c r="O546" i="9"/>
  <c r="P546" i="9" s="1" a="1"/>
  <c r="P546" i="9" s="1"/>
  <c r="O547" i="9"/>
  <c r="P547" i="9" s="1" a="1"/>
  <c r="P547" i="9" s="1"/>
  <c r="O548" i="9"/>
  <c r="P548" i="9" s="1" a="1"/>
  <c r="P548" i="9" s="1"/>
  <c r="O549" i="9"/>
  <c r="P549" i="9" s="1" a="1"/>
  <c r="P549" i="9" s="1"/>
  <c r="O550" i="9"/>
  <c r="P550" i="9" s="1" a="1"/>
  <c r="P550" i="9" s="1"/>
  <c r="O551" i="9"/>
  <c r="P551" i="9" s="1" a="1"/>
  <c r="P551" i="9" s="1"/>
  <c r="O552" i="9"/>
  <c r="P552" i="9" s="1" a="1"/>
  <c r="P552" i="9" s="1"/>
  <c r="O553" i="9"/>
  <c r="P553" i="9" s="1" a="1"/>
  <c r="P553" i="9" s="1"/>
  <c r="O554" i="9"/>
  <c r="P554" i="9" s="1" a="1"/>
  <c r="P554" i="9" s="1"/>
  <c r="O555" i="9"/>
  <c r="P555" i="9" s="1" a="1"/>
  <c r="P555" i="9" s="1"/>
  <c r="O556" i="9"/>
  <c r="P556" i="9" s="1" a="1"/>
  <c r="P556" i="9" s="1"/>
  <c r="O557" i="9"/>
  <c r="P557" i="9" s="1" a="1"/>
  <c r="P557" i="9" s="1"/>
  <c r="O558" i="9"/>
  <c r="P558" i="9" s="1" a="1"/>
  <c r="P558" i="9" s="1"/>
  <c r="O559" i="9"/>
  <c r="P559" i="9" s="1" a="1"/>
  <c r="P559" i="9" s="1"/>
  <c r="O560" i="9"/>
  <c r="P560" i="9" s="1" a="1"/>
  <c r="P560" i="9" s="1"/>
  <c r="O561" i="9"/>
  <c r="P561" i="9" s="1" a="1"/>
  <c r="P561" i="9" s="1"/>
  <c r="O562" i="9"/>
  <c r="P562" i="9" s="1" a="1"/>
  <c r="P562" i="9" s="1"/>
  <c r="O563" i="9"/>
  <c r="P563" i="9" s="1" a="1"/>
  <c r="P563" i="9" s="1"/>
  <c r="O564" i="9"/>
  <c r="P564" i="9" s="1" a="1"/>
  <c r="P564" i="9" s="1"/>
  <c r="O565" i="9"/>
  <c r="P565" i="9" s="1" a="1"/>
  <c r="P565" i="9" s="1"/>
  <c r="O566" i="9"/>
  <c r="P566" i="9" s="1" a="1"/>
  <c r="P566" i="9" s="1"/>
  <c r="O567" i="9"/>
  <c r="P567" i="9" s="1" a="1"/>
  <c r="P567" i="9" s="1"/>
  <c r="O568" i="9"/>
  <c r="P568" i="9" s="1" a="1"/>
  <c r="P568" i="9" s="1"/>
  <c r="O569" i="9"/>
  <c r="P569" i="9" s="1" a="1"/>
  <c r="P569" i="9" s="1"/>
  <c r="O570" i="9"/>
  <c r="P570" i="9" s="1" a="1"/>
  <c r="P570" i="9" s="1"/>
  <c r="O571" i="9"/>
  <c r="P571" i="9" s="1" a="1"/>
  <c r="P571" i="9" s="1"/>
  <c r="O572" i="9"/>
  <c r="P572" i="9" s="1" a="1"/>
  <c r="P572" i="9" s="1"/>
  <c r="O573" i="9"/>
  <c r="P573" i="9" s="1" a="1"/>
  <c r="P573" i="9" s="1"/>
  <c r="O574" i="9"/>
  <c r="P574" i="9" s="1" a="1"/>
  <c r="P574" i="9" s="1"/>
  <c r="O575" i="9"/>
  <c r="P575" i="9" s="1" a="1"/>
  <c r="P575" i="9" s="1"/>
  <c r="O576" i="9"/>
  <c r="P576" i="9" s="1" a="1"/>
  <c r="P576" i="9" s="1"/>
  <c r="O577" i="9"/>
  <c r="P577" i="9" s="1" a="1"/>
  <c r="P577" i="9" s="1"/>
  <c r="O578" i="9"/>
  <c r="P578" i="9" s="1" a="1"/>
  <c r="P578" i="9" s="1"/>
  <c r="O579" i="9"/>
  <c r="P579" i="9" s="1" a="1"/>
  <c r="P579" i="9" s="1"/>
  <c r="O580" i="9"/>
  <c r="P580" i="9" s="1" a="1"/>
  <c r="P580" i="9" s="1"/>
  <c r="O581" i="9"/>
  <c r="P581" i="9" s="1" a="1"/>
  <c r="P581" i="9" s="1"/>
  <c r="O582" i="9"/>
  <c r="P582" i="9" s="1" a="1"/>
  <c r="P582" i="9" s="1"/>
  <c r="O583" i="9"/>
  <c r="P583" i="9" s="1" a="1"/>
  <c r="P583" i="9" s="1"/>
  <c r="O584" i="9"/>
  <c r="P584" i="9" s="1" a="1"/>
  <c r="P584" i="9" s="1"/>
  <c r="O585" i="9"/>
  <c r="P585" i="9" s="1" a="1"/>
  <c r="P585" i="9" s="1"/>
  <c r="O586" i="9"/>
  <c r="P586" i="9" s="1" a="1"/>
  <c r="P586" i="9" s="1"/>
  <c r="O587" i="9"/>
  <c r="P587" i="9" s="1" a="1"/>
  <c r="P587" i="9" s="1"/>
  <c r="O588" i="9"/>
  <c r="P588" i="9" s="1" a="1"/>
  <c r="P588" i="9" s="1"/>
  <c r="O589" i="9"/>
  <c r="P589" i="9" s="1" a="1"/>
  <c r="P589" i="9" s="1"/>
  <c r="O590" i="9"/>
  <c r="P590" i="9" s="1" a="1"/>
  <c r="P590" i="9" s="1"/>
  <c r="O591" i="9"/>
  <c r="P591" i="9" s="1" a="1"/>
  <c r="P591" i="9" s="1"/>
  <c r="O592" i="9"/>
  <c r="P592" i="9" s="1" a="1"/>
  <c r="P592" i="9" s="1"/>
  <c r="O593" i="9"/>
  <c r="P593" i="9" s="1" a="1"/>
  <c r="P593" i="9" s="1"/>
  <c r="O594" i="9"/>
  <c r="P594" i="9" s="1" a="1"/>
  <c r="P594" i="9" s="1"/>
  <c r="O595" i="9"/>
  <c r="P595" i="9" s="1" a="1"/>
  <c r="P595" i="9" s="1"/>
  <c r="O596" i="9"/>
  <c r="P596" i="9" s="1" a="1"/>
  <c r="P596" i="9" s="1"/>
  <c r="O597" i="9"/>
  <c r="P597" i="9" s="1" a="1"/>
  <c r="P597" i="9" s="1"/>
  <c r="O598" i="9"/>
  <c r="P598" i="9" s="1" a="1"/>
  <c r="P598" i="9" s="1"/>
  <c r="O599" i="9"/>
  <c r="P599" i="9" s="1" a="1"/>
  <c r="P599" i="9" s="1"/>
  <c r="O600" i="9"/>
  <c r="P600" i="9" s="1" a="1"/>
  <c r="P600" i="9" s="1"/>
  <c r="O601" i="9"/>
  <c r="P601" i="9" s="1" a="1"/>
  <c r="P601" i="9" s="1"/>
  <c r="O602" i="9"/>
  <c r="P602" i="9" s="1" a="1"/>
  <c r="P602" i="9" s="1"/>
  <c r="O603" i="9"/>
  <c r="P603" i="9" s="1" a="1"/>
  <c r="P603" i="9" s="1"/>
  <c r="O604" i="9"/>
  <c r="P604" i="9" s="1" a="1"/>
  <c r="P604" i="9" s="1"/>
  <c r="O605" i="9"/>
  <c r="P605" i="9" s="1" a="1"/>
  <c r="P605" i="9" s="1"/>
  <c r="O606" i="9"/>
  <c r="P606" i="9" s="1" a="1"/>
  <c r="P606" i="9" s="1"/>
  <c r="O607" i="9"/>
  <c r="P607" i="9" s="1" a="1"/>
  <c r="P607" i="9" s="1"/>
  <c r="O608" i="9"/>
  <c r="P608" i="9" s="1" a="1"/>
  <c r="P608" i="9" s="1"/>
  <c r="O609" i="9"/>
  <c r="P609" i="9" s="1" a="1"/>
  <c r="P609" i="9" s="1"/>
  <c r="O610" i="9"/>
  <c r="P610" i="9" s="1" a="1"/>
  <c r="P610" i="9" s="1"/>
  <c r="O611" i="9"/>
  <c r="P611" i="9" s="1" a="1"/>
  <c r="P611" i="9" s="1"/>
  <c r="O612" i="9"/>
  <c r="P612" i="9" s="1" a="1"/>
  <c r="P612" i="9" s="1"/>
  <c r="O613" i="9"/>
  <c r="P613" i="9" s="1" a="1"/>
  <c r="P613" i="9" s="1"/>
  <c r="O614" i="9"/>
  <c r="P614" i="9" s="1" a="1"/>
  <c r="P614" i="9" s="1"/>
  <c r="O615" i="9"/>
  <c r="P615" i="9" s="1" a="1"/>
  <c r="P615" i="9" s="1"/>
  <c r="O616" i="9"/>
  <c r="P616" i="9" s="1" a="1"/>
  <c r="P616" i="9" s="1"/>
  <c r="O617" i="9"/>
  <c r="P617" i="9" s="1" a="1"/>
  <c r="P617" i="9" s="1"/>
  <c r="O618" i="9"/>
  <c r="P618" i="9" s="1" a="1"/>
  <c r="P618" i="9" s="1"/>
  <c r="O619" i="9"/>
  <c r="P619" i="9" s="1" a="1"/>
  <c r="P619" i="9" s="1"/>
  <c r="O620" i="9"/>
  <c r="P620" i="9" s="1" a="1"/>
  <c r="P620" i="9" s="1"/>
  <c r="O621" i="9"/>
  <c r="P621" i="9" s="1" a="1"/>
  <c r="P621" i="9" s="1"/>
  <c r="O622" i="9"/>
  <c r="P622" i="9" s="1" a="1"/>
  <c r="P622" i="9" s="1"/>
  <c r="O623" i="9"/>
  <c r="P623" i="9" s="1" a="1"/>
  <c r="P623" i="9" s="1"/>
  <c r="O624" i="9"/>
  <c r="P624" i="9" s="1" a="1"/>
  <c r="P624" i="9" s="1"/>
  <c r="O625" i="9"/>
  <c r="P625" i="9" s="1" a="1"/>
  <c r="P625" i="9" s="1"/>
  <c r="O626" i="9"/>
  <c r="P626" i="9" s="1" a="1"/>
  <c r="P626" i="9" s="1"/>
  <c r="O627" i="9"/>
  <c r="P627" i="9" s="1" a="1"/>
  <c r="P627" i="9" s="1"/>
  <c r="O628" i="9"/>
  <c r="P628" i="9" s="1" a="1"/>
  <c r="P628" i="9" s="1"/>
  <c r="O629" i="9"/>
  <c r="P629" i="9" s="1" a="1"/>
  <c r="P629" i="9" s="1"/>
  <c r="O630" i="9"/>
  <c r="P630" i="9" s="1" a="1"/>
  <c r="P630" i="9" s="1"/>
  <c r="O631" i="9"/>
  <c r="P631" i="9" s="1" a="1"/>
  <c r="P631" i="9" s="1"/>
  <c r="O632" i="9"/>
  <c r="P632" i="9" s="1" a="1"/>
  <c r="P632" i="9" s="1"/>
  <c r="O633" i="9"/>
  <c r="P633" i="9" s="1" a="1"/>
  <c r="P633" i="9" s="1"/>
  <c r="O634" i="9"/>
  <c r="P634" i="9" s="1" a="1"/>
  <c r="P634" i="9" s="1"/>
  <c r="O635" i="9"/>
  <c r="P635" i="9" s="1" a="1"/>
  <c r="P635" i="9" s="1"/>
  <c r="O636" i="9"/>
  <c r="P636" i="9" s="1" a="1"/>
  <c r="P636" i="9" s="1"/>
  <c r="O637" i="9"/>
  <c r="P637" i="9" s="1" a="1"/>
  <c r="P637" i="9" s="1"/>
  <c r="O638" i="9"/>
  <c r="P638" i="9" s="1" a="1"/>
  <c r="P638" i="9" s="1"/>
  <c r="O639" i="9"/>
  <c r="P639" i="9" s="1" a="1"/>
  <c r="P639" i="9" s="1"/>
  <c r="O640" i="9"/>
  <c r="P640" i="9" s="1" a="1"/>
  <c r="P640" i="9" s="1"/>
  <c r="O641" i="9"/>
  <c r="P641" i="9" s="1" a="1"/>
  <c r="P641" i="9" s="1"/>
  <c r="O642" i="9"/>
  <c r="P642" i="9" s="1" a="1"/>
  <c r="P642" i="9" s="1"/>
  <c r="O643" i="9"/>
  <c r="P643" i="9" s="1" a="1"/>
  <c r="P643" i="9" s="1"/>
  <c r="O644" i="9"/>
  <c r="P644" i="9" s="1" a="1"/>
  <c r="P644" i="9" s="1"/>
  <c r="O645" i="9"/>
  <c r="P645" i="9" s="1" a="1"/>
  <c r="P645" i="9" s="1"/>
  <c r="O646" i="9"/>
  <c r="P646" i="9" s="1" a="1"/>
  <c r="P646" i="9" s="1"/>
  <c r="O647" i="9"/>
  <c r="P647" i="9" s="1" a="1"/>
  <c r="P647" i="9" s="1"/>
  <c r="O648" i="9"/>
  <c r="P648" i="9" s="1" a="1"/>
  <c r="P648" i="9" s="1"/>
  <c r="O649" i="9"/>
  <c r="P649" i="9" s="1" a="1"/>
  <c r="P649" i="9" s="1"/>
  <c r="O650" i="9"/>
  <c r="P650" i="9" s="1" a="1"/>
  <c r="P650" i="9" s="1"/>
  <c r="O651" i="9"/>
  <c r="P651" i="9" s="1" a="1"/>
  <c r="P651" i="9" s="1"/>
  <c r="O652" i="9"/>
  <c r="P652" i="9" s="1" a="1"/>
  <c r="P652" i="9" s="1"/>
  <c r="O653" i="9"/>
  <c r="P653" i="9" s="1" a="1"/>
  <c r="P653" i="9" s="1"/>
  <c r="O654" i="9"/>
  <c r="P654" i="9" s="1" a="1"/>
  <c r="P654" i="9" s="1"/>
  <c r="O655" i="9"/>
  <c r="P655" i="9" s="1" a="1"/>
  <c r="P655" i="9" s="1"/>
  <c r="O656" i="9"/>
  <c r="P656" i="9" s="1" a="1"/>
  <c r="P656" i="9" s="1"/>
  <c r="O657" i="9"/>
  <c r="P657" i="9" s="1" a="1"/>
  <c r="P657" i="9" s="1"/>
  <c r="O658" i="9"/>
  <c r="P658" i="9" s="1" a="1"/>
  <c r="P658" i="9" s="1"/>
  <c r="O659" i="9"/>
  <c r="P659" i="9" s="1" a="1"/>
  <c r="P659" i="9" s="1"/>
  <c r="O660" i="9"/>
  <c r="P660" i="9" s="1" a="1"/>
  <c r="P660" i="9" s="1"/>
  <c r="O661" i="9"/>
  <c r="P661" i="9" s="1" a="1"/>
  <c r="P661" i="9" s="1"/>
  <c r="O662" i="9"/>
  <c r="P662" i="9" s="1" a="1"/>
  <c r="P662" i="9" s="1"/>
  <c r="O663" i="9"/>
  <c r="P663" i="9" s="1" a="1"/>
  <c r="P663" i="9" s="1"/>
  <c r="O664" i="9"/>
  <c r="P664" i="9" s="1" a="1"/>
  <c r="P664" i="9" s="1"/>
  <c r="O665" i="9"/>
  <c r="P665" i="9" s="1" a="1"/>
  <c r="P665" i="9" s="1"/>
  <c r="O666" i="9"/>
  <c r="P666" i="9" s="1" a="1"/>
  <c r="P666" i="9" s="1"/>
  <c r="O667" i="9"/>
  <c r="P667" i="9" s="1" a="1"/>
  <c r="P667" i="9" s="1"/>
  <c r="O668" i="9"/>
  <c r="P668" i="9" s="1" a="1"/>
  <c r="P668" i="9" s="1"/>
  <c r="O669" i="9"/>
  <c r="P669" i="9" s="1" a="1"/>
  <c r="P669" i="9" s="1"/>
  <c r="O670" i="9"/>
  <c r="P670" i="9" s="1" a="1"/>
  <c r="P670" i="9" s="1"/>
  <c r="O671" i="9"/>
  <c r="P671" i="9" s="1" a="1"/>
  <c r="P671" i="9" s="1"/>
  <c r="O672" i="9"/>
  <c r="P672" i="9" s="1" a="1"/>
  <c r="P672" i="9" s="1"/>
  <c r="O673" i="9"/>
  <c r="P673" i="9" s="1" a="1"/>
  <c r="P673" i="9" s="1"/>
  <c r="O674" i="9"/>
  <c r="P674" i="9" s="1" a="1"/>
  <c r="P674" i="9" s="1"/>
  <c r="O675" i="9"/>
  <c r="P675" i="9" s="1" a="1"/>
  <c r="P675" i="9" s="1"/>
  <c r="O676" i="9"/>
  <c r="P676" i="9" s="1" a="1"/>
  <c r="P676" i="9" s="1"/>
  <c r="O677" i="9"/>
  <c r="P677" i="9" s="1" a="1"/>
  <c r="P677" i="9" s="1"/>
  <c r="O678" i="9"/>
  <c r="P678" i="9" s="1" a="1"/>
  <c r="P678" i="9" s="1"/>
  <c r="O679" i="9"/>
  <c r="P679" i="9" s="1" a="1"/>
  <c r="P679" i="9" s="1"/>
  <c r="O680" i="9"/>
  <c r="P680" i="9" s="1" a="1"/>
  <c r="P680" i="9" s="1"/>
  <c r="O681" i="9"/>
  <c r="P681" i="9" s="1" a="1"/>
  <c r="P681" i="9" s="1"/>
  <c r="O682" i="9"/>
  <c r="P682" i="9" s="1" a="1"/>
  <c r="P682" i="9" s="1"/>
  <c r="O683" i="9"/>
  <c r="P683" i="9" s="1" a="1"/>
  <c r="P683" i="9" s="1"/>
  <c r="O684" i="9"/>
  <c r="P684" i="9" s="1" a="1"/>
  <c r="P684" i="9" s="1"/>
  <c r="O685" i="9"/>
  <c r="P685" i="9" s="1" a="1"/>
  <c r="P685" i="9" s="1"/>
  <c r="O686" i="9"/>
  <c r="P686" i="9" s="1" a="1"/>
  <c r="P686" i="9" s="1"/>
  <c r="O687" i="9"/>
  <c r="P687" i="9" s="1" a="1"/>
  <c r="P687" i="9" s="1"/>
  <c r="O688" i="9"/>
  <c r="P688" i="9" s="1" a="1"/>
  <c r="P688" i="9" s="1"/>
  <c r="O689" i="9"/>
  <c r="P689" i="9" s="1" a="1"/>
  <c r="P689" i="9" s="1"/>
  <c r="O690" i="9"/>
  <c r="P690" i="9" s="1" a="1"/>
  <c r="P690" i="9" s="1"/>
  <c r="O691" i="9"/>
  <c r="P691" i="9" s="1" a="1"/>
  <c r="P691" i="9" s="1"/>
  <c r="O692" i="9"/>
  <c r="P692" i="9" s="1" a="1"/>
  <c r="P692" i="9" s="1"/>
  <c r="O693" i="9"/>
  <c r="P693" i="9" s="1" a="1"/>
  <c r="P693" i="9" s="1"/>
  <c r="O694" i="9"/>
  <c r="P694" i="9" s="1" a="1"/>
  <c r="P694" i="9" s="1"/>
  <c r="O695" i="9"/>
  <c r="P695" i="9" s="1" a="1"/>
  <c r="P695" i="9" s="1"/>
  <c r="O696" i="9"/>
  <c r="P696" i="9" s="1" a="1"/>
  <c r="P696" i="9" s="1"/>
  <c r="O697" i="9"/>
  <c r="P697" i="9" s="1" a="1"/>
  <c r="P697" i="9" s="1"/>
  <c r="O698" i="9"/>
  <c r="P698" i="9" s="1" a="1"/>
  <c r="P698" i="9" s="1"/>
  <c r="O699" i="9"/>
  <c r="P699" i="9" s="1" a="1"/>
  <c r="P699" i="9" s="1"/>
  <c r="O700" i="9"/>
  <c r="P700" i="9" s="1" a="1"/>
  <c r="P700" i="9" s="1"/>
  <c r="O701" i="9"/>
  <c r="P701" i="9" s="1" a="1"/>
  <c r="P701" i="9" s="1"/>
  <c r="O702" i="9"/>
  <c r="P702" i="9" s="1" a="1"/>
  <c r="P702" i="9" s="1"/>
  <c r="O703" i="9"/>
  <c r="P703" i="9" s="1" a="1"/>
  <c r="P703" i="9" s="1"/>
  <c r="O704" i="9"/>
  <c r="P704" i="9" s="1" a="1"/>
  <c r="P704" i="9" s="1"/>
  <c r="O705" i="9"/>
  <c r="P705" i="9" s="1" a="1"/>
  <c r="P705" i="9" s="1"/>
  <c r="O706" i="9"/>
  <c r="P706" i="9" s="1" a="1"/>
  <c r="P706" i="9" s="1"/>
  <c r="O707" i="9"/>
  <c r="P707" i="9" s="1" a="1"/>
  <c r="P707" i="9" s="1"/>
  <c r="O708" i="9"/>
  <c r="P708" i="9" s="1" a="1"/>
  <c r="P708" i="9" s="1"/>
  <c r="O709" i="9"/>
  <c r="P709" i="9" s="1" a="1"/>
  <c r="P709" i="9" s="1"/>
  <c r="O710" i="9"/>
  <c r="P710" i="9" s="1" a="1"/>
  <c r="P710" i="9" s="1"/>
  <c r="O711" i="9"/>
  <c r="P711" i="9" s="1" a="1"/>
  <c r="P711" i="9" s="1"/>
  <c r="O712" i="9"/>
  <c r="P712" i="9" s="1" a="1"/>
  <c r="P712" i="9" s="1"/>
  <c r="O713" i="9"/>
  <c r="P713" i="9" s="1" a="1"/>
  <c r="P713" i="9" s="1"/>
  <c r="O714" i="9"/>
  <c r="P714" i="9" s="1" a="1"/>
  <c r="P714" i="9" s="1"/>
  <c r="O715" i="9"/>
  <c r="P715" i="9" s="1" a="1"/>
  <c r="P715" i="9" s="1"/>
  <c r="O716" i="9"/>
  <c r="P716" i="9" s="1" a="1"/>
  <c r="P716" i="9" s="1"/>
  <c r="O717" i="9"/>
  <c r="P717" i="9" s="1" a="1"/>
  <c r="P717" i="9" s="1"/>
  <c r="O718" i="9"/>
  <c r="P718" i="9" s="1" a="1"/>
  <c r="P718" i="9" s="1"/>
  <c r="O719" i="9"/>
  <c r="P719" i="9" s="1" a="1"/>
  <c r="P719" i="9" s="1"/>
  <c r="O720" i="9"/>
  <c r="P720" i="9" s="1" a="1"/>
  <c r="P720" i="9" s="1"/>
  <c r="O721" i="9"/>
  <c r="P721" i="9" s="1" a="1"/>
  <c r="P721" i="9" s="1"/>
  <c r="O722" i="9"/>
  <c r="P722" i="9" s="1" a="1"/>
  <c r="P722" i="9" s="1"/>
  <c r="O723" i="9"/>
  <c r="P723" i="9" s="1" a="1"/>
  <c r="P723" i="9" s="1"/>
  <c r="O724" i="9"/>
  <c r="P724" i="9" s="1" a="1"/>
  <c r="P724" i="9" s="1"/>
  <c r="O725" i="9"/>
  <c r="P725" i="9" s="1" a="1"/>
  <c r="P725" i="9" s="1"/>
  <c r="O726" i="9"/>
  <c r="P726" i="9" s="1" a="1"/>
  <c r="P726" i="9" s="1"/>
  <c r="O727" i="9"/>
  <c r="P727" i="9" s="1" a="1"/>
  <c r="P727" i="9" s="1"/>
  <c r="O728" i="9"/>
  <c r="P728" i="9" s="1" a="1"/>
  <c r="P728" i="9" s="1"/>
  <c r="O729" i="9"/>
  <c r="P729" i="9" s="1" a="1"/>
  <c r="P729" i="9" s="1"/>
  <c r="O730" i="9"/>
  <c r="P730" i="9" s="1" a="1"/>
  <c r="P730" i="9" s="1"/>
  <c r="O731" i="9"/>
  <c r="P731" i="9" s="1" a="1"/>
  <c r="P731" i="9" s="1"/>
  <c r="O732" i="9"/>
  <c r="P732" i="9" s="1" a="1"/>
  <c r="P732" i="9" s="1"/>
  <c r="O733" i="9"/>
  <c r="P733" i="9" s="1" a="1"/>
  <c r="P733" i="9" s="1"/>
  <c r="O734" i="9"/>
  <c r="P734" i="9" s="1" a="1"/>
  <c r="P734" i="9" s="1"/>
  <c r="O735" i="9"/>
  <c r="P735" i="9" s="1" a="1"/>
  <c r="P735" i="9" s="1"/>
  <c r="O736" i="9"/>
  <c r="P736" i="9" s="1" a="1"/>
  <c r="P736" i="9" s="1"/>
  <c r="O737" i="9"/>
  <c r="P737" i="9" s="1" a="1"/>
  <c r="P737" i="9" s="1"/>
  <c r="O738" i="9"/>
  <c r="P738" i="9" s="1" a="1"/>
  <c r="P738" i="9" s="1"/>
  <c r="O739" i="9"/>
  <c r="P739" i="9" s="1" a="1"/>
  <c r="P739" i="9" s="1"/>
  <c r="O740" i="9"/>
  <c r="P740" i="9" s="1" a="1"/>
  <c r="P740" i="9" s="1"/>
  <c r="O741" i="9"/>
  <c r="P741" i="9" s="1" a="1"/>
  <c r="P741" i="9" s="1"/>
  <c r="O742" i="9"/>
  <c r="P742" i="9" s="1" a="1"/>
  <c r="P742" i="9" s="1"/>
  <c r="O743" i="9"/>
  <c r="P743" i="9" s="1" a="1"/>
  <c r="P743" i="9" s="1"/>
  <c r="O744" i="9"/>
  <c r="P744" i="9" s="1" a="1"/>
  <c r="P744" i="9" s="1"/>
  <c r="O745" i="9"/>
  <c r="P745" i="9" s="1" a="1"/>
  <c r="P745" i="9" s="1"/>
  <c r="O746" i="9"/>
  <c r="P746" i="9" s="1" a="1"/>
  <c r="P746" i="9" s="1"/>
  <c r="O747" i="9"/>
  <c r="P747" i="9" s="1" a="1"/>
  <c r="P747" i="9" s="1"/>
  <c r="O748" i="9"/>
  <c r="P748" i="9" s="1" a="1"/>
  <c r="P748" i="9" s="1"/>
  <c r="O749" i="9"/>
  <c r="P749" i="9" s="1" a="1"/>
  <c r="P749" i="9" s="1"/>
  <c r="O750" i="9"/>
  <c r="P750" i="9" s="1" a="1"/>
  <c r="P750" i="9" s="1"/>
  <c r="O751" i="9"/>
  <c r="P751" i="9" s="1" a="1"/>
  <c r="P751" i="9" s="1"/>
  <c r="O752" i="9"/>
  <c r="P752" i="9" s="1" a="1"/>
  <c r="P752" i="9" s="1"/>
  <c r="O753" i="9"/>
  <c r="P753" i="9" s="1" a="1"/>
  <c r="P753" i="9" s="1"/>
  <c r="O754" i="9"/>
  <c r="P754" i="9" s="1" a="1"/>
  <c r="P754" i="9" s="1"/>
  <c r="O755" i="9"/>
  <c r="P755" i="9" s="1" a="1"/>
  <c r="P755" i="9" s="1"/>
  <c r="O756" i="9"/>
  <c r="P756" i="9" s="1" a="1"/>
  <c r="P756" i="9" s="1"/>
  <c r="O757" i="9"/>
  <c r="P757" i="9" s="1" a="1"/>
  <c r="P757" i="9" s="1"/>
  <c r="O758" i="9"/>
  <c r="P758" i="9" s="1" a="1"/>
  <c r="P758" i="9" s="1"/>
  <c r="O759" i="9"/>
  <c r="P759" i="9" s="1" a="1"/>
  <c r="P759" i="9" s="1"/>
  <c r="O760" i="9"/>
  <c r="P760" i="9" s="1" a="1"/>
  <c r="P760" i="9" s="1"/>
  <c r="O761" i="9"/>
  <c r="P761" i="9" s="1" a="1"/>
  <c r="P761" i="9" s="1"/>
  <c r="O762" i="9"/>
  <c r="P762" i="9" s="1" a="1"/>
  <c r="P762" i="9" s="1"/>
  <c r="O763" i="9"/>
  <c r="P763" i="9" s="1" a="1"/>
  <c r="P763" i="9" s="1"/>
  <c r="O764" i="9"/>
  <c r="P764" i="9" s="1" a="1"/>
  <c r="P764" i="9" s="1"/>
  <c r="O765" i="9"/>
  <c r="P765" i="9" s="1" a="1"/>
  <c r="P765" i="9" s="1"/>
  <c r="O766" i="9"/>
  <c r="P766" i="9" s="1" a="1"/>
  <c r="P766" i="9" s="1"/>
  <c r="O767" i="9"/>
  <c r="P767" i="9" s="1" a="1"/>
  <c r="P767" i="9" s="1"/>
  <c r="O768" i="9"/>
  <c r="P768" i="9" s="1" a="1"/>
  <c r="P768" i="9" s="1"/>
  <c r="O769" i="9"/>
  <c r="P769" i="9" s="1" a="1"/>
  <c r="P769" i="9" s="1"/>
  <c r="O770" i="9"/>
  <c r="P770" i="9" s="1" a="1"/>
  <c r="P770" i="9" s="1"/>
  <c r="O771" i="9"/>
  <c r="P771" i="9" s="1" a="1"/>
  <c r="P771" i="9" s="1"/>
  <c r="O772" i="9"/>
  <c r="P772" i="9" s="1" a="1"/>
  <c r="P772" i="9" s="1"/>
  <c r="O773" i="9"/>
  <c r="P773" i="9" s="1" a="1"/>
  <c r="P773" i="9" s="1"/>
  <c r="O774" i="9"/>
  <c r="P774" i="9" s="1" a="1"/>
  <c r="P774" i="9" s="1"/>
  <c r="O775" i="9"/>
  <c r="P775" i="9" s="1" a="1"/>
  <c r="P775" i="9" s="1"/>
  <c r="O776" i="9"/>
  <c r="P776" i="9" s="1" a="1"/>
  <c r="P776" i="9" s="1"/>
  <c r="O777" i="9"/>
  <c r="P777" i="9" s="1" a="1"/>
  <c r="P777" i="9" s="1"/>
  <c r="O778" i="9"/>
  <c r="P778" i="9" s="1" a="1"/>
  <c r="P778" i="9" s="1"/>
  <c r="O779" i="9"/>
  <c r="P779" i="9" s="1" a="1"/>
  <c r="P779" i="9" s="1"/>
  <c r="O780" i="9"/>
  <c r="P780" i="9" s="1" a="1"/>
  <c r="P780" i="9" s="1"/>
  <c r="O781" i="9"/>
  <c r="P781" i="9" s="1" a="1"/>
  <c r="P781" i="9" s="1"/>
  <c r="O782" i="9"/>
  <c r="P782" i="9" s="1" a="1"/>
  <c r="P782" i="9" s="1"/>
  <c r="O783" i="9"/>
  <c r="P783" i="9" s="1" a="1"/>
  <c r="P783" i="9" s="1"/>
  <c r="O784" i="9"/>
  <c r="P784" i="9" s="1" a="1"/>
  <c r="P784" i="9" s="1"/>
  <c r="O785" i="9"/>
  <c r="P785" i="9" s="1" a="1"/>
  <c r="P785" i="9" s="1"/>
  <c r="O786" i="9"/>
  <c r="P786" i="9" s="1" a="1"/>
  <c r="P786" i="9" s="1"/>
  <c r="O787" i="9"/>
  <c r="P787" i="9" s="1" a="1"/>
  <c r="P787" i="9" s="1"/>
  <c r="O788" i="9"/>
  <c r="P788" i="9" s="1" a="1"/>
  <c r="P788" i="9" s="1"/>
  <c r="O789" i="9"/>
  <c r="P789" i="9" s="1" a="1"/>
  <c r="P789" i="9" s="1"/>
  <c r="O790" i="9"/>
  <c r="P790" i="9" s="1" a="1"/>
  <c r="P790" i="9" s="1"/>
  <c r="O791" i="9"/>
  <c r="P791" i="9" s="1" a="1"/>
  <c r="P791" i="9" s="1"/>
  <c r="O792" i="9"/>
  <c r="P792" i="9" s="1" a="1"/>
  <c r="P792" i="9" s="1"/>
  <c r="O793" i="9"/>
  <c r="P793" i="9" s="1" a="1"/>
  <c r="P793" i="9" s="1"/>
  <c r="O794" i="9"/>
  <c r="P794" i="9" s="1" a="1"/>
  <c r="P794" i="9" s="1"/>
  <c r="O795" i="9"/>
  <c r="P795" i="9" s="1" a="1"/>
  <c r="P795" i="9" s="1"/>
  <c r="O796" i="9"/>
  <c r="P796" i="9" s="1" a="1"/>
  <c r="P796" i="9" s="1"/>
  <c r="O797" i="9"/>
  <c r="P797" i="9" s="1" a="1"/>
  <c r="P797" i="9" s="1"/>
  <c r="O798" i="9"/>
  <c r="P798" i="9" s="1" a="1"/>
  <c r="P798" i="9" s="1"/>
  <c r="O799" i="9"/>
  <c r="P799" i="9" s="1" a="1"/>
  <c r="P799" i="9" s="1"/>
  <c r="O800" i="9"/>
  <c r="P800" i="9" s="1" a="1"/>
  <c r="P800" i="9" s="1"/>
  <c r="O801" i="9"/>
  <c r="P801" i="9" s="1" a="1"/>
  <c r="P801" i="9" s="1"/>
  <c r="O802" i="9"/>
  <c r="P802" i="9" s="1" a="1"/>
  <c r="P802" i="9" s="1"/>
  <c r="O803" i="9"/>
  <c r="P803" i="9" s="1" a="1"/>
  <c r="P803" i="9" s="1"/>
  <c r="O804" i="9"/>
  <c r="P804" i="9" s="1" a="1"/>
  <c r="P804" i="9" s="1"/>
  <c r="O805" i="9"/>
  <c r="P805" i="9" s="1" a="1"/>
  <c r="P805" i="9" s="1"/>
  <c r="O806" i="9"/>
  <c r="P806" i="9" s="1" a="1"/>
  <c r="P806" i="9" s="1"/>
  <c r="O807" i="9"/>
  <c r="P807" i="9" s="1" a="1"/>
  <c r="P807" i="9" s="1"/>
  <c r="O808" i="9"/>
  <c r="P808" i="9" s="1" a="1"/>
  <c r="P808" i="9" s="1"/>
  <c r="O809" i="9"/>
  <c r="P809" i="9" s="1" a="1"/>
  <c r="P809" i="9" s="1"/>
  <c r="O810" i="9"/>
  <c r="P810" i="9" s="1" a="1"/>
  <c r="P810" i="9" s="1"/>
  <c r="O811" i="9"/>
  <c r="P811" i="9" s="1" a="1"/>
  <c r="P811" i="9" s="1"/>
  <c r="O812" i="9"/>
  <c r="P812" i="9" s="1" a="1"/>
  <c r="P812" i="9" s="1"/>
  <c r="O813" i="9"/>
  <c r="P813" i="9" s="1" a="1"/>
  <c r="P813" i="9" s="1"/>
  <c r="O814" i="9"/>
  <c r="P814" i="9" s="1" a="1"/>
  <c r="P814" i="9" s="1"/>
  <c r="O815" i="9"/>
  <c r="P815" i="9" s="1" a="1"/>
  <c r="P815" i="9" s="1"/>
  <c r="O816" i="9"/>
  <c r="P816" i="9" s="1" a="1"/>
  <c r="P816" i="9" s="1"/>
  <c r="O817" i="9"/>
  <c r="P817" i="9" s="1" a="1"/>
  <c r="P817" i="9" s="1"/>
  <c r="O818" i="9"/>
  <c r="P818" i="9" s="1" a="1"/>
  <c r="P818" i="9" s="1"/>
  <c r="O819" i="9"/>
  <c r="P819" i="9" s="1" a="1"/>
  <c r="P819" i="9" s="1"/>
  <c r="O820" i="9"/>
  <c r="P820" i="9" s="1" a="1"/>
  <c r="P820" i="9" s="1"/>
  <c r="O821" i="9"/>
  <c r="P821" i="9" s="1" a="1"/>
  <c r="P821" i="9" s="1"/>
  <c r="O822" i="9"/>
  <c r="P822" i="9" s="1" a="1"/>
  <c r="P822" i="9" s="1"/>
  <c r="O823" i="9"/>
  <c r="P823" i="9" s="1" a="1"/>
  <c r="P823" i="9" s="1"/>
  <c r="O824" i="9"/>
  <c r="P824" i="9" s="1" a="1"/>
  <c r="P824" i="9" s="1"/>
  <c r="O825" i="9"/>
  <c r="P825" i="9" s="1" a="1"/>
  <c r="P825" i="9" s="1"/>
  <c r="O826" i="9"/>
  <c r="P826" i="9" s="1" a="1"/>
  <c r="P826" i="9" s="1"/>
  <c r="O827" i="9"/>
  <c r="P827" i="9" s="1" a="1"/>
  <c r="P827" i="9" s="1"/>
  <c r="O828" i="9"/>
  <c r="P828" i="9" s="1" a="1"/>
  <c r="P828" i="9" s="1"/>
  <c r="O829" i="9"/>
  <c r="P829" i="9" s="1" a="1"/>
  <c r="P829" i="9" s="1"/>
  <c r="O830" i="9"/>
  <c r="P830" i="9" s="1" a="1"/>
  <c r="P830" i="9" s="1"/>
  <c r="O831" i="9"/>
  <c r="P831" i="9" s="1" a="1"/>
  <c r="P831" i="9" s="1"/>
  <c r="O832" i="9"/>
  <c r="P832" i="9" s="1" a="1"/>
  <c r="P832" i="9" s="1"/>
  <c r="O833" i="9"/>
  <c r="P833" i="9" s="1" a="1"/>
  <c r="P833" i="9" s="1"/>
  <c r="O834" i="9"/>
  <c r="P834" i="9" s="1" a="1"/>
  <c r="P834" i="9" s="1"/>
  <c r="O835" i="9"/>
  <c r="P835" i="9" s="1" a="1"/>
  <c r="P835" i="9" s="1"/>
  <c r="O836" i="9"/>
  <c r="P836" i="9" s="1" a="1"/>
  <c r="P836" i="9" s="1"/>
  <c r="O837" i="9"/>
  <c r="P837" i="9" s="1" a="1"/>
  <c r="P837" i="9" s="1"/>
  <c r="O838" i="9"/>
  <c r="P838" i="9" s="1" a="1"/>
  <c r="P838" i="9" s="1"/>
  <c r="O839" i="9"/>
  <c r="P839" i="9" s="1" a="1"/>
  <c r="P839" i="9" s="1"/>
  <c r="O840" i="9"/>
  <c r="P840" i="9" s="1" a="1"/>
  <c r="P840" i="9" s="1"/>
  <c r="O841" i="9"/>
  <c r="P841" i="9" s="1" a="1"/>
  <c r="P841" i="9" s="1"/>
  <c r="O842" i="9"/>
  <c r="P842" i="9" s="1" a="1"/>
  <c r="P842" i="9" s="1"/>
  <c r="O843" i="9"/>
  <c r="P843" i="9" s="1" a="1"/>
  <c r="P843" i="9" s="1"/>
  <c r="O844" i="9"/>
  <c r="P844" i="9" s="1" a="1"/>
  <c r="P844" i="9" s="1"/>
  <c r="O845" i="9"/>
  <c r="P845" i="9" s="1" a="1"/>
  <c r="P845" i="9" s="1"/>
  <c r="O846" i="9"/>
  <c r="P846" i="9" s="1" a="1"/>
  <c r="P846" i="9" s="1"/>
  <c r="O847" i="9"/>
  <c r="P847" i="9" s="1" a="1"/>
  <c r="P847" i="9" s="1"/>
  <c r="O848" i="9"/>
  <c r="P848" i="9" s="1" a="1"/>
  <c r="P848" i="9" s="1"/>
  <c r="O849" i="9"/>
  <c r="P849" i="9" s="1" a="1"/>
  <c r="P849" i="9" s="1"/>
  <c r="O850" i="9"/>
  <c r="P850" i="9" s="1" a="1"/>
  <c r="P850" i="9" s="1"/>
  <c r="O851" i="9"/>
  <c r="P851" i="9" s="1" a="1"/>
  <c r="P851" i="9" s="1"/>
  <c r="O852" i="9"/>
  <c r="P852" i="9" s="1" a="1"/>
  <c r="P852" i="9" s="1"/>
  <c r="O853" i="9"/>
  <c r="P853" i="9" s="1" a="1"/>
  <c r="P853" i="9" s="1"/>
  <c r="O854" i="9"/>
  <c r="P854" i="9" s="1" a="1"/>
  <c r="P854" i="9" s="1"/>
  <c r="O855" i="9"/>
  <c r="P855" i="9" s="1" a="1"/>
  <c r="P855" i="9" s="1"/>
  <c r="O856" i="9"/>
  <c r="P856" i="9" s="1" a="1"/>
  <c r="P856" i="9" s="1"/>
  <c r="O857" i="9"/>
  <c r="P857" i="9" s="1" a="1"/>
  <c r="P857" i="9" s="1"/>
  <c r="O858" i="9"/>
  <c r="P858" i="9" s="1" a="1"/>
  <c r="P858" i="9" s="1"/>
  <c r="O859" i="9"/>
  <c r="P859" i="9" s="1" a="1"/>
  <c r="P859" i="9" s="1"/>
  <c r="O860" i="9"/>
  <c r="P860" i="9" s="1" a="1"/>
  <c r="P860" i="9" s="1"/>
  <c r="O861" i="9"/>
  <c r="P861" i="9" s="1" a="1"/>
  <c r="P861" i="9" s="1"/>
  <c r="O862" i="9"/>
  <c r="P862" i="9" s="1" a="1"/>
  <c r="P862" i="9" s="1"/>
  <c r="O863" i="9"/>
  <c r="P863" i="9" s="1" a="1"/>
  <c r="P863" i="9" s="1"/>
  <c r="O864" i="9"/>
  <c r="P864" i="9" s="1" a="1"/>
  <c r="P864" i="9" s="1"/>
  <c r="O865" i="9"/>
  <c r="P865" i="9" s="1" a="1"/>
  <c r="P865" i="9" s="1"/>
  <c r="O866" i="9"/>
  <c r="P866" i="9" s="1" a="1"/>
  <c r="P866" i="9" s="1"/>
  <c r="O867" i="9"/>
  <c r="P867" i="9" s="1" a="1"/>
  <c r="P867" i="9" s="1"/>
  <c r="O868" i="9"/>
  <c r="P868" i="9" s="1" a="1"/>
  <c r="P868" i="9" s="1"/>
  <c r="O869" i="9"/>
  <c r="P869" i="9" s="1" a="1"/>
  <c r="P869" i="9" s="1"/>
  <c r="O870" i="9"/>
  <c r="P870" i="9" s="1" a="1"/>
  <c r="P870" i="9" s="1"/>
  <c r="O871" i="9"/>
  <c r="P871" i="9" s="1" a="1"/>
  <c r="P871" i="9" s="1"/>
  <c r="O872" i="9"/>
  <c r="P872" i="9" s="1" a="1"/>
  <c r="P872" i="9" s="1"/>
  <c r="O873" i="9"/>
  <c r="P873" i="9" s="1" a="1"/>
  <c r="P873" i="9" s="1"/>
  <c r="O874" i="9"/>
  <c r="P874" i="9" s="1" a="1"/>
  <c r="P874" i="9" s="1"/>
  <c r="O875" i="9"/>
  <c r="P875" i="9" s="1" a="1"/>
  <c r="P875" i="9" s="1"/>
  <c r="O876" i="9"/>
  <c r="P876" i="9" s="1" a="1"/>
  <c r="P876" i="9" s="1"/>
  <c r="O877" i="9"/>
  <c r="P877" i="9" s="1" a="1"/>
  <c r="P877" i="9" s="1"/>
  <c r="O878" i="9"/>
  <c r="P878" i="9" s="1" a="1"/>
  <c r="P878" i="9" s="1"/>
  <c r="O879" i="9"/>
  <c r="P879" i="9" s="1" a="1"/>
  <c r="P879" i="9" s="1"/>
  <c r="O880" i="9"/>
  <c r="P880" i="9" s="1" a="1"/>
  <c r="P880" i="9" s="1"/>
  <c r="O881" i="9"/>
  <c r="P881" i="9" s="1" a="1"/>
  <c r="P881" i="9" s="1"/>
  <c r="O882" i="9"/>
  <c r="P882" i="9" s="1" a="1"/>
  <c r="P882" i="9" s="1"/>
  <c r="O883" i="9"/>
  <c r="P883" i="9" s="1" a="1"/>
  <c r="P883" i="9" s="1"/>
  <c r="O884" i="9"/>
  <c r="P884" i="9" s="1" a="1"/>
  <c r="P884" i="9" s="1"/>
  <c r="O885" i="9"/>
  <c r="P885" i="9" s="1" a="1"/>
  <c r="P885" i="9" s="1"/>
  <c r="O886" i="9"/>
  <c r="P886" i="9" s="1" a="1"/>
  <c r="P886" i="9" s="1"/>
  <c r="O887" i="9"/>
  <c r="P887" i="9" s="1" a="1"/>
  <c r="P887" i="9" s="1"/>
  <c r="O888" i="9"/>
  <c r="P888" i="9" s="1" a="1"/>
  <c r="P888" i="9" s="1"/>
  <c r="O889" i="9"/>
  <c r="P889" i="9" s="1" a="1"/>
  <c r="P889" i="9" s="1"/>
  <c r="O890" i="9"/>
  <c r="P890" i="9" s="1" a="1"/>
  <c r="P890" i="9" s="1"/>
  <c r="O891" i="9"/>
  <c r="P891" i="9" s="1" a="1"/>
  <c r="P891" i="9" s="1"/>
  <c r="O892" i="9"/>
  <c r="P892" i="9" s="1" a="1"/>
  <c r="P892" i="9" s="1"/>
  <c r="O893" i="9"/>
  <c r="P893" i="9" s="1" a="1"/>
  <c r="P893" i="9" s="1"/>
  <c r="O894" i="9"/>
  <c r="P894" i="9" s="1" a="1"/>
  <c r="P894" i="9" s="1"/>
  <c r="O895" i="9"/>
  <c r="P895" i="9" s="1" a="1"/>
  <c r="P895" i="9" s="1"/>
  <c r="O896" i="9"/>
  <c r="P896" i="9" s="1" a="1"/>
  <c r="P896" i="9" s="1"/>
  <c r="O897" i="9"/>
  <c r="P897" i="9" s="1" a="1"/>
  <c r="P897" i="9" s="1"/>
  <c r="O898" i="9"/>
  <c r="P898" i="9" s="1" a="1"/>
  <c r="P898" i="9" s="1"/>
  <c r="O899" i="9"/>
  <c r="P899" i="9" s="1" a="1"/>
  <c r="P899" i="9" s="1"/>
  <c r="O900" i="9"/>
  <c r="P900" i="9" s="1" a="1"/>
  <c r="P900" i="9" s="1"/>
  <c r="O901" i="9"/>
  <c r="P901" i="9" s="1" a="1"/>
  <c r="P901" i="9" s="1"/>
  <c r="O902" i="9"/>
  <c r="P902" i="9" s="1" a="1"/>
  <c r="P902" i="9" s="1"/>
  <c r="O903" i="9"/>
  <c r="P903" i="9" s="1" a="1"/>
  <c r="P903" i="9" s="1"/>
  <c r="O904" i="9"/>
  <c r="P904" i="9" s="1" a="1"/>
  <c r="P904" i="9" s="1"/>
  <c r="O905" i="9"/>
  <c r="P905" i="9" s="1" a="1"/>
  <c r="P905" i="9" s="1"/>
  <c r="O906" i="9"/>
  <c r="P906" i="9" s="1" a="1"/>
  <c r="P906" i="9" s="1"/>
  <c r="O907" i="9"/>
  <c r="P907" i="9" s="1" a="1"/>
  <c r="P907" i="9" s="1"/>
  <c r="O908" i="9"/>
  <c r="P908" i="9" s="1" a="1"/>
  <c r="P908" i="9" s="1"/>
  <c r="O909" i="9"/>
  <c r="P909" i="9" s="1" a="1"/>
  <c r="P909" i="9" s="1"/>
  <c r="O910" i="9"/>
  <c r="P910" i="9" s="1" a="1"/>
  <c r="P910" i="9" s="1"/>
  <c r="O911" i="9"/>
  <c r="P911" i="9" s="1" a="1"/>
  <c r="P911" i="9" s="1"/>
  <c r="O912" i="9"/>
  <c r="P912" i="9" s="1" a="1"/>
  <c r="P912" i="9" s="1"/>
  <c r="O913" i="9"/>
  <c r="P913" i="9" s="1" a="1"/>
  <c r="P913" i="9" s="1"/>
  <c r="O914" i="9"/>
  <c r="P914" i="9" s="1" a="1"/>
  <c r="P914" i="9" s="1"/>
  <c r="O915" i="9"/>
  <c r="P915" i="9" s="1" a="1"/>
  <c r="P915" i="9" s="1"/>
  <c r="O916" i="9"/>
  <c r="P916" i="9" s="1" a="1"/>
  <c r="P916" i="9" s="1"/>
  <c r="O917" i="9"/>
  <c r="P917" i="9" s="1" a="1"/>
  <c r="P917" i="9" s="1"/>
  <c r="O918" i="9"/>
  <c r="P918" i="9" s="1" a="1"/>
  <c r="P918" i="9" s="1"/>
  <c r="O919" i="9"/>
  <c r="P919" i="9" s="1" a="1"/>
  <c r="P919" i="9" s="1"/>
  <c r="O920" i="9"/>
  <c r="P920" i="9" s="1" a="1"/>
  <c r="P920" i="9" s="1"/>
  <c r="O921" i="9"/>
  <c r="P921" i="9" s="1" a="1"/>
  <c r="P921" i="9" s="1"/>
  <c r="O922" i="9"/>
  <c r="P922" i="9" s="1" a="1"/>
  <c r="P922" i="9" s="1"/>
  <c r="O923" i="9"/>
  <c r="P923" i="9" s="1" a="1"/>
  <c r="P923" i="9" s="1"/>
  <c r="O924" i="9"/>
  <c r="P924" i="9" s="1" a="1"/>
  <c r="P924" i="9" s="1"/>
  <c r="O925" i="9"/>
  <c r="P925" i="9" s="1" a="1"/>
  <c r="P925" i="9" s="1"/>
  <c r="O926" i="9"/>
  <c r="P926" i="9" s="1" a="1"/>
  <c r="P926" i="9" s="1"/>
  <c r="O927" i="9"/>
  <c r="P927" i="9" s="1" a="1"/>
  <c r="P927" i="9" s="1"/>
  <c r="O928" i="9"/>
  <c r="P928" i="9" s="1" a="1"/>
  <c r="P928" i="9" s="1"/>
  <c r="O929" i="9"/>
  <c r="P929" i="9" s="1" a="1"/>
  <c r="P929" i="9" s="1"/>
  <c r="O930" i="9"/>
  <c r="P930" i="9" s="1" a="1"/>
  <c r="P930" i="9" s="1"/>
  <c r="O931" i="9"/>
  <c r="P931" i="9" s="1" a="1"/>
  <c r="P931" i="9" s="1"/>
  <c r="O932" i="9"/>
  <c r="P932" i="9" s="1" a="1"/>
  <c r="P932" i="9" s="1"/>
  <c r="O933" i="9"/>
  <c r="P933" i="9" s="1" a="1"/>
  <c r="P933" i="9" s="1"/>
  <c r="O934" i="9"/>
  <c r="P934" i="9" s="1" a="1"/>
  <c r="P934" i="9" s="1"/>
  <c r="O935" i="9"/>
  <c r="P935" i="9" s="1" a="1"/>
  <c r="P935" i="9" s="1"/>
  <c r="O936" i="9"/>
  <c r="P936" i="9" s="1" a="1"/>
  <c r="P936" i="9" s="1"/>
  <c r="O937" i="9"/>
  <c r="P937" i="9" s="1" a="1"/>
  <c r="P937" i="9" s="1"/>
  <c r="O938" i="9"/>
  <c r="P938" i="9" s="1" a="1"/>
  <c r="P938" i="9" s="1"/>
  <c r="O939" i="9"/>
  <c r="P939" i="9" s="1" a="1"/>
  <c r="P939" i="9" s="1"/>
  <c r="O940" i="9"/>
  <c r="P940" i="9" s="1" a="1"/>
  <c r="P940" i="9" s="1"/>
  <c r="O941" i="9"/>
  <c r="P941" i="9" s="1" a="1"/>
  <c r="P941" i="9" s="1"/>
  <c r="O942" i="9"/>
  <c r="P942" i="9" s="1" a="1"/>
  <c r="P942" i="9" s="1"/>
  <c r="O943" i="9"/>
  <c r="P943" i="9" s="1" a="1"/>
  <c r="P943" i="9" s="1"/>
  <c r="O944" i="9"/>
  <c r="P944" i="9" s="1" a="1"/>
  <c r="P944" i="9" s="1"/>
  <c r="O945" i="9"/>
  <c r="P945" i="9" s="1" a="1"/>
  <c r="P945" i="9" s="1"/>
  <c r="O946" i="9"/>
  <c r="P946" i="9" s="1" a="1"/>
  <c r="P946" i="9" s="1"/>
  <c r="O947" i="9"/>
  <c r="P947" i="9" s="1" a="1"/>
  <c r="P947" i="9" s="1"/>
  <c r="O948" i="9"/>
  <c r="P948" i="9" s="1" a="1"/>
  <c r="P948" i="9" s="1"/>
  <c r="O949" i="9"/>
  <c r="P949" i="9" s="1" a="1"/>
  <c r="P949" i="9" s="1"/>
  <c r="O950" i="9"/>
  <c r="P950" i="9" s="1" a="1"/>
  <c r="P950" i="9" s="1"/>
  <c r="O951" i="9"/>
  <c r="P951" i="9" s="1" a="1"/>
  <c r="P951" i="9" s="1"/>
  <c r="O952" i="9"/>
  <c r="P952" i="9" s="1" a="1"/>
  <c r="P952" i="9" s="1"/>
  <c r="O953" i="9"/>
  <c r="P953" i="9" s="1" a="1"/>
  <c r="P953" i="9" s="1"/>
  <c r="O954" i="9"/>
  <c r="P954" i="9" s="1" a="1"/>
  <c r="P954" i="9" s="1"/>
  <c r="O955" i="9"/>
  <c r="P955" i="9" s="1" a="1"/>
  <c r="P955" i="9" s="1"/>
  <c r="O956" i="9"/>
  <c r="P956" i="9" s="1" a="1"/>
  <c r="P956" i="9" s="1"/>
  <c r="O957" i="9"/>
  <c r="P957" i="9" s="1" a="1"/>
  <c r="P957" i="9" s="1"/>
  <c r="O958" i="9"/>
  <c r="P958" i="9" s="1" a="1"/>
  <c r="P958" i="9" s="1"/>
  <c r="O959" i="9"/>
  <c r="P959" i="9" s="1" a="1"/>
  <c r="P959" i="9" s="1"/>
  <c r="O960" i="9"/>
  <c r="P960" i="9" s="1" a="1"/>
  <c r="P960" i="9" s="1"/>
  <c r="O961" i="9"/>
  <c r="P961" i="9" s="1" a="1"/>
  <c r="P961" i="9" s="1"/>
  <c r="O962" i="9"/>
  <c r="P962" i="9" s="1" a="1"/>
  <c r="P962" i="9" s="1"/>
  <c r="O963" i="9"/>
  <c r="P963" i="9" s="1" a="1"/>
  <c r="P963" i="9" s="1"/>
  <c r="O964" i="9"/>
  <c r="P964" i="9" s="1" a="1"/>
  <c r="P964" i="9" s="1"/>
  <c r="O965" i="9"/>
  <c r="P965" i="9" s="1" a="1"/>
  <c r="P965" i="9" s="1"/>
  <c r="O966" i="9"/>
  <c r="P966" i="9" s="1" a="1"/>
  <c r="P966" i="9" s="1"/>
  <c r="O967" i="9"/>
  <c r="P967" i="9" s="1" a="1"/>
  <c r="P967" i="9" s="1"/>
  <c r="O968" i="9"/>
  <c r="P968" i="9" s="1" a="1"/>
  <c r="P968" i="9" s="1"/>
  <c r="O969" i="9"/>
  <c r="P969" i="9" s="1" a="1"/>
  <c r="P969" i="9" s="1"/>
  <c r="O970" i="9"/>
  <c r="P970" i="9" s="1" a="1"/>
  <c r="P970" i="9" s="1"/>
  <c r="O971" i="9"/>
  <c r="P971" i="9" s="1" a="1"/>
  <c r="P971" i="9" s="1"/>
  <c r="O972" i="9"/>
  <c r="P972" i="9" s="1" a="1"/>
  <c r="P972" i="9" s="1"/>
  <c r="O973" i="9"/>
  <c r="P973" i="9" s="1" a="1"/>
  <c r="P973" i="9" s="1"/>
  <c r="O974" i="9"/>
  <c r="P974" i="9" s="1" a="1"/>
  <c r="P974" i="9" s="1"/>
  <c r="O975" i="9"/>
  <c r="P975" i="9" s="1" a="1"/>
  <c r="P975" i="9" s="1"/>
  <c r="O976" i="9"/>
  <c r="P976" i="9" s="1" a="1"/>
  <c r="P976" i="9" s="1"/>
  <c r="O977" i="9"/>
  <c r="P977" i="9" s="1" a="1"/>
  <c r="P977" i="9" s="1"/>
  <c r="O978" i="9"/>
  <c r="P978" i="9" s="1" a="1"/>
  <c r="P978" i="9" s="1"/>
  <c r="O979" i="9"/>
  <c r="P979" i="9" s="1" a="1"/>
  <c r="P979" i="9" s="1"/>
  <c r="O980" i="9"/>
  <c r="P980" i="9" s="1" a="1"/>
  <c r="P980" i="9" s="1"/>
  <c r="O981" i="9"/>
  <c r="P981" i="9" s="1" a="1"/>
  <c r="P981" i="9" s="1"/>
  <c r="O982" i="9"/>
  <c r="P982" i="9" s="1" a="1"/>
  <c r="P982" i="9" s="1"/>
  <c r="O983" i="9"/>
  <c r="P983" i="9" s="1" a="1"/>
  <c r="P983" i="9" s="1"/>
  <c r="O984" i="9"/>
  <c r="P984" i="9" s="1" a="1"/>
  <c r="P984" i="9" s="1"/>
  <c r="O985" i="9"/>
  <c r="P985" i="9" s="1" a="1"/>
  <c r="P985" i="9" s="1"/>
  <c r="O986" i="9"/>
  <c r="P986" i="9" s="1" a="1"/>
  <c r="P986" i="9" s="1"/>
  <c r="O987" i="9"/>
  <c r="P987" i="9" s="1" a="1"/>
  <c r="P987" i="9" s="1"/>
  <c r="O988" i="9"/>
  <c r="P988" i="9" s="1" a="1"/>
  <c r="P988" i="9" s="1"/>
  <c r="O989" i="9"/>
  <c r="P989" i="9" s="1" a="1"/>
  <c r="P989" i="9" s="1"/>
  <c r="O990" i="9"/>
  <c r="P990" i="9" s="1" a="1"/>
  <c r="P990" i="9" s="1"/>
  <c r="O991" i="9"/>
  <c r="P991" i="9" s="1" a="1"/>
  <c r="P991" i="9" s="1"/>
  <c r="O992" i="9"/>
  <c r="P992" i="9" s="1" a="1"/>
  <c r="P992" i="9" s="1"/>
  <c r="O993" i="9"/>
  <c r="P993" i="9" s="1" a="1"/>
  <c r="P993" i="9" s="1"/>
  <c r="O994" i="9"/>
  <c r="P994" i="9" s="1" a="1"/>
  <c r="P994" i="9" s="1"/>
  <c r="O995" i="9"/>
  <c r="P995" i="9" s="1" a="1"/>
  <c r="P995" i="9" s="1"/>
  <c r="O996" i="9"/>
  <c r="P996" i="9" s="1" a="1"/>
  <c r="P996" i="9" s="1"/>
  <c r="O997" i="9"/>
  <c r="P997" i="9" s="1" a="1"/>
  <c r="P997" i="9" s="1"/>
  <c r="O998" i="9"/>
  <c r="P998" i="9" s="1" a="1"/>
  <c r="P998" i="9" s="1"/>
  <c r="O999" i="9"/>
  <c r="P999" i="9" s="1" a="1"/>
  <c r="P999" i="9" s="1"/>
  <c r="O1000" i="9"/>
  <c r="P1000" i="9" s="1" a="1"/>
  <c r="P1000" i="9" s="1"/>
  <c r="O1001" i="9"/>
  <c r="P1001" i="9" s="1" a="1"/>
  <c r="P1001" i="9" s="1"/>
  <c r="O2" i="9"/>
  <c r="P2" i="9" s="1" a="1"/>
  <c r="P2" i="9" s="1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195" i="9"/>
  <c r="L196" i="9"/>
  <c r="L197" i="9"/>
  <c r="L198" i="9"/>
  <c r="L199" i="9"/>
  <c r="L200" i="9"/>
  <c r="L201" i="9"/>
  <c r="L202" i="9"/>
  <c r="L203" i="9"/>
  <c r="L204" i="9"/>
  <c r="L205" i="9"/>
  <c r="L206" i="9"/>
  <c r="L207" i="9"/>
  <c r="L208" i="9"/>
  <c r="L209" i="9"/>
  <c r="L210" i="9"/>
  <c r="L211" i="9"/>
  <c r="L212" i="9"/>
  <c r="L213" i="9"/>
  <c r="L214" i="9"/>
  <c r="L215" i="9"/>
  <c r="L216" i="9"/>
  <c r="L217" i="9"/>
  <c r="L218" i="9"/>
  <c r="L219" i="9"/>
  <c r="L220" i="9"/>
  <c r="L221" i="9"/>
  <c r="L222" i="9"/>
  <c r="L223" i="9"/>
  <c r="L224" i="9"/>
  <c r="L225" i="9"/>
  <c r="L226" i="9"/>
  <c r="L227" i="9"/>
  <c r="L228" i="9"/>
  <c r="L229" i="9"/>
  <c r="L230" i="9"/>
  <c r="L231" i="9"/>
  <c r="L232" i="9"/>
  <c r="L233" i="9"/>
  <c r="L234" i="9"/>
  <c r="L235" i="9"/>
  <c r="L236" i="9"/>
  <c r="L237" i="9"/>
  <c r="L238" i="9"/>
  <c r="L239" i="9"/>
  <c r="L240" i="9"/>
  <c r="L241" i="9"/>
  <c r="L242" i="9"/>
  <c r="L243" i="9"/>
  <c r="L244" i="9"/>
  <c r="L245" i="9"/>
  <c r="L246" i="9"/>
  <c r="L247" i="9"/>
  <c r="L248" i="9"/>
  <c r="L249" i="9"/>
  <c r="L250" i="9"/>
  <c r="L251" i="9"/>
  <c r="L252" i="9"/>
  <c r="L253" i="9"/>
  <c r="L254" i="9"/>
  <c r="L255" i="9"/>
  <c r="L256" i="9"/>
  <c r="L257" i="9"/>
  <c r="L258" i="9"/>
  <c r="L259" i="9"/>
  <c r="L260" i="9"/>
  <c r="L261" i="9"/>
  <c r="L262" i="9"/>
  <c r="L263" i="9"/>
  <c r="L264" i="9"/>
  <c r="L265" i="9"/>
  <c r="L266" i="9"/>
  <c r="L267" i="9"/>
  <c r="L268" i="9"/>
  <c r="L269" i="9"/>
  <c r="L270" i="9"/>
  <c r="L271" i="9"/>
  <c r="L272" i="9"/>
  <c r="L273" i="9"/>
  <c r="L274" i="9"/>
  <c r="L275" i="9"/>
  <c r="L276" i="9"/>
  <c r="L277" i="9"/>
  <c r="L278" i="9"/>
  <c r="L279" i="9"/>
  <c r="L280" i="9"/>
  <c r="L281" i="9"/>
  <c r="L282" i="9"/>
  <c r="L283" i="9"/>
  <c r="L284" i="9"/>
  <c r="L285" i="9"/>
  <c r="L286" i="9"/>
  <c r="L287" i="9"/>
  <c r="L288" i="9"/>
  <c r="L289" i="9"/>
  <c r="L290" i="9"/>
  <c r="L291" i="9"/>
  <c r="L292" i="9"/>
  <c r="L293" i="9"/>
  <c r="L294" i="9"/>
  <c r="L295" i="9"/>
  <c r="L296" i="9"/>
  <c r="L297" i="9"/>
  <c r="L298" i="9"/>
  <c r="L299" i="9"/>
  <c r="L300" i="9"/>
  <c r="L301" i="9"/>
  <c r="L302" i="9"/>
  <c r="L303" i="9"/>
  <c r="L304" i="9"/>
  <c r="L305" i="9"/>
  <c r="L306" i="9"/>
  <c r="L307" i="9"/>
  <c r="L308" i="9"/>
  <c r="L309" i="9"/>
  <c r="L310" i="9"/>
  <c r="L311" i="9"/>
  <c r="L312" i="9"/>
  <c r="L313" i="9"/>
  <c r="L314" i="9"/>
  <c r="L315" i="9"/>
  <c r="L316" i="9"/>
  <c r="L317" i="9"/>
  <c r="L318" i="9"/>
  <c r="L319" i="9"/>
  <c r="L320" i="9"/>
  <c r="L321" i="9"/>
  <c r="L322" i="9"/>
  <c r="L323" i="9"/>
  <c r="L324" i="9"/>
  <c r="L325" i="9"/>
  <c r="L326" i="9"/>
  <c r="L327" i="9"/>
  <c r="L328" i="9"/>
  <c r="L329" i="9"/>
  <c r="L330" i="9"/>
  <c r="L331" i="9"/>
  <c r="L332" i="9"/>
  <c r="L333" i="9"/>
  <c r="L334" i="9"/>
  <c r="L335" i="9"/>
  <c r="L336" i="9"/>
  <c r="L337" i="9"/>
  <c r="L338" i="9"/>
  <c r="L339" i="9"/>
  <c r="L340" i="9"/>
  <c r="L341" i="9"/>
  <c r="L342" i="9"/>
  <c r="L343" i="9"/>
  <c r="L344" i="9"/>
  <c r="L345" i="9"/>
  <c r="L346" i="9"/>
  <c r="L347" i="9"/>
  <c r="L348" i="9"/>
  <c r="L349" i="9"/>
  <c r="L350" i="9"/>
  <c r="L351" i="9"/>
  <c r="L352" i="9"/>
  <c r="L353" i="9"/>
  <c r="L354" i="9"/>
  <c r="L355" i="9"/>
  <c r="L356" i="9"/>
  <c r="L357" i="9"/>
  <c r="L358" i="9"/>
  <c r="L359" i="9"/>
  <c r="L360" i="9"/>
  <c r="L361" i="9"/>
  <c r="L362" i="9"/>
  <c r="L363" i="9"/>
  <c r="L364" i="9"/>
  <c r="L365" i="9"/>
  <c r="L366" i="9"/>
  <c r="L367" i="9"/>
  <c r="L368" i="9"/>
  <c r="L369" i="9"/>
  <c r="L370" i="9"/>
  <c r="L371" i="9"/>
  <c r="L372" i="9"/>
  <c r="L373" i="9"/>
  <c r="L374" i="9"/>
  <c r="L375" i="9"/>
  <c r="L376" i="9"/>
  <c r="L377" i="9"/>
  <c r="L378" i="9"/>
  <c r="L379" i="9"/>
  <c r="L380" i="9"/>
  <c r="L381" i="9"/>
  <c r="L382" i="9"/>
  <c r="L383" i="9"/>
  <c r="L384" i="9"/>
  <c r="L385" i="9"/>
  <c r="L386" i="9"/>
  <c r="L387" i="9"/>
  <c r="L388" i="9"/>
  <c r="L389" i="9"/>
  <c r="L390" i="9"/>
  <c r="L391" i="9"/>
  <c r="L392" i="9"/>
  <c r="L393" i="9"/>
  <c r="L394" i="9"/>
  <c r="L395" i="9"/>
  <c r="L396" i="9"/>
  <c r="L397" i="9"/>
  <c r="L398" i="9"/>
  <c r="L399" i="9"/>
  <c r="L400" i="9"/>
  <c r="L401" i="9"/>
  <c r="L402" i="9"/>
  <c r="L403" i="9"/>
  <c r="L404" i="9"/>
  <c r="L405" i="9"/>
  <c r="L406" i="9"/>
  <c r="L407" i="9"/>
  <c r="L408" i="9"/>
  <c r="L409" i="9"/>
  <c r="L410" i="9"/>
  <c r="L411" i="9"/>
  <c r="L412" i="9"/>
  <c r="L413" i="9"/>
  <c r="L414" i="9"/>
  <c r="L415" i="9"/>
  <c r="L416" i="9"/>
  <c r="L417" i="9"/>
  <c r="L418" i="9"/>
  <c r="L419" i="9"/>
  <c r="L420" i="9"/>
  <c r="L421" i="9"/>
  <c r="L422" i="9"/>
  <c r="L423" i="9"/>
  <c r="L424" i="9"/>
  <c r="L425" i="9"/>
  <c r="L426" i="9"/>
  <c r="L427" i="9"/>
  <c r="L428" i="9"/>
  <c r="L429" i="9"/>
  <c r="L430" i="9"/>
  <c r="L431" i="9"/>
  <c r="L432" i="9"/>
  <c r="L433" i="9"/>
  <c r="L434" i="9"/>
  <c r="L435" i="9"/>
  <c r="L436" i="9"/>
  <c r="L437" i="9"/>
  <c r="L438" i="9"/>
  <c r="L439" i="9"/>
  <c r="L440" i="9"/>
  <c r="L441" i="9"/>
  <c r="L442" i="9"/>
  <c r="L443" i="9"/>
  <c r="L444" i="9"/>
  <c r="L445" i="9"/>
  <c r="L446" i="9"/>
  <c r="L447" i="9"/>
  <c r="L448" i="9"/>
  <c r="L449" i="9"/>
  <c r="L450" i="9"/>
  <c r="L451" i="9"/>
  <c r="L452" i="9"/>
  <c r="L453" i="9"/>
  <c r="L454" i="9"/>
  <c r="L455" i="9"/>
  <c r="L456" i="9"/>
  <c r="L457" i="9"/>
  <c r="L458" i="9"/>
  <c r="L459" i="9"/>
  <c r="L460" i="9"/>
  <c r="L461" i="9"/>
  <c r="L462" i="9"/>
  <c r="L463" i="9"/>
  <c r="L464" i="9"/>
  <c r="L465" i="9"/>
  <c r="L466" i="9"/>
  <c r="L467" i="9"/>
  <c r="L468" i="9"/>
  <c r="L469" i="9"/>
  <c r="L470" i="9"/>
  <c r="L471" i="9"/>
  <c r="L472" i="9"/>
  <c r="L473" i="9"/>
  <c r="L474" i="9"/>
  <c r="L475" i="9"/>
  <c r="L476" i="9"/>
  <c r="L477" i="9"/>
  <c r="L478" i="9"/>
  <c r="L479" i="9"/>
  <c r="L480" i="9"/>
  <c r="L481" i="9"/>
  <c r="L482" i="9"/>
  <c r="L483" i="9"/>
  <c r="L484" i="9"/>
  <c r="L485" i="9"/>
  <c r="L486" i="9"/>
  <c r="L487" i="9"/>
  <c r="L488" i="9"/>
  <c r="L489" i="9"/>
  <c r="L490" i="9"/>
  <c r="L491" i="9"/>
  <c r="L492" i="9"/>
  <c r="L493" i="9"/>
  <c r="L494" i="9"/>
  <c r="L495" i="9"/>
  <c r="L496" i="9"/>
  <c r="L497" i="9"/>
  <c r="L498" i="9"/>
  <c r="L499" i="9"/>
  <c r="L500" i="9"/>
  <c r="L501" i="9"/>
  <c r="L502" i="9"/>
  <c r="L503" i="9"/>
  <c r="L504" i="9"/>
  <c r="L505" i="9"/>
  <c r="L506" i="9"/>
  <c r="L507" i="9"/>
  <c r="L508" i="9"/>
  <c r="L509" i="9"/>
  <c r="L510" i="9"/>
  <c r="L511" i="9"/>
  <c r="L512" i="9"/>
  <c r="L513" i="9"/>
  <c r="L514" i="9"/>
  <c r="L515" i="9"/>
  <c r="L516" i="9"/>
  <c r="L517" i="9"/>
  <c r="L518" i="9"/>
  <c r="L519" i="9"/>
  <c r="L520" i="9"/>
  <c r="L521" i="9"/>
  <c r="L522" i="9"/>
  <c r="L523" i="9"/>
  <c r="L524" i="9"/>
  <c r="L525" i="9"/>
  <c r="L526" i="9"/>
  <c r="L527" i="9"/>
  <c r="L528" i="9"/>
  <c r="L529" i="9"/>
  <c r="L530" i="9"/>
  <c r="L531" i="9"/>
  <c r="L532" i="9"/>
  <c r="L533" i="9"/>
  <c r="L534" i="9"/>
  <c r="L535" i="9"/>
  <c r="L536" i="9"/>
  <c r="L537" i="9"/>
  <c r="L538" i="9"/>
  <c r="L539" i="9"/>
  <c r="L540" i="9"/>
  <c r="L541" i="9"/>
  <c r="L542" i="9"/>
  <c r="L543" i="9"/>
  <c r="L544" i="9"/>
  <c r="L545" i="9"/>
  <c r="L546" i="9"/>
  <c r="L547" i="9"/>
  <c r="L548" i="9"/>
  <c r="L549" i="9"/>
  <c r="L550" i="9"/>
  <c r="L551" i="9"/>
  <c r="L552" i="9"/>
  <c r="L553" i="9"/>
  <c r="L554" i="9"/>
  <c r="L555" i="9"/>
  <c r="L556" i="9"/>
  <c r="L557" i="9"/>
  <c r="L558" i="9"/>
  <c r="L559" i="9"/>
  <c r="L560" i="9"/>
  <c r="L561" i="9"/>
  <c r="L562" i="9"/>
  <c r="L563" i="9"/>
  <c r="L564" i="9"/>
  <c r="L565" i="9"/>
  <c r="L566" i="9"/>
  <c r="L567" i="9"/>
  <c r="L568" i="9"/>
  <c r="L569" i="9"/>
  <c r="L570" i="9"/>
  <c r="L571" i="9"/>
  <c r="L572" i="9"/>
  <c r="L573" i="9"/>
  <c r="L574" i="9"/>
  <c r="L575" i="9"/>
  <c r="L576" i="9"/>
  <c r="L577" i="9"/>
  <c r="L578" i="9"/>
  <c r="L579" i="9"/>
  <c r="L580" i="9"/>
  <c r="L581" i="9"/>
  <c r="L582" i="9"/>
  <c r="L583" i="9"/>
  <c r="L584" i="9"/>
  <c r="L585" i="9"/>
  <c r="L586" i="9"/>
  <c r="L587" i="9"/>
  <c r="L588" i="9"/>
  <c r="L589" i="9"/>
  <c r="L590" i="9"/>
  <c r="L591" i="9"/>
  <c r="L592" i="9"/>
  <c r="L593" i="9"/>
  <c r="L594" i="9"/>
  <c r="L595" i="9"/>
  <c r="L596" i="9"/>
  <c r="L597" i="9"/>
  <c r="L598" i="9"/>
  <c r="L599" i="9"/>
  <c r="L600" i="9"/>
  <c r="L601" i="9"/>
  <c r="L602" i="9"/>
  <c r="L603" i="9"/>
  <c r="L604" i="9"/>
  <c r="L605" i="9"/>
  <c r="L606" i="9"/>
  <c r="L607" i="9"/>
  <c r="L608" i="9"/>
  <c r="L609" i="9"/>
  <c r="L610" i="9"/>
  <c r="L611" i="9"/>
  <c r="L612" i="9"/>
  <c r="L613" i="9"/>
  <c r="L614" i="9"/>
  <c r="L615" i="9"/>
  <c r="L616" i="9"/>
  <c r="L617" i="9"/>
  <c r="L618" i="9"/>
  <c r="L619" i="9"/>
  <c r="L620" i="9"/>
  <c r="L621" i="9"/>
  <c r="L622" i="9"/>
  <c r="L623" i="9"/>
  <c r="L624" i="9"/>
  <c r="L625" i="9"/>
  <c r="L626" i="9"/>
  <c r="L627" i="9"/>
  <c r="L628" i="9"/>
  <c r="L629" i="9"/>
  <c r="L630" i="9"/>
  <c r="L631" i="9"/>
  <c r="L632" i="9"/>
  <c r="L633" i="9"/>
  <c r="L634" i="9"/>
  <c r="L635" i="9"/>
  <c r="L636" i="9"/>
  <c r="L637" i="9"/>
  <c r="L638" i="9"/>
  <c r="L639" i="9"/>
  <c r="L640" i="9"/>
  <c r="L641" i="9"/>
  <c r="L642" i="9"/>
  <c r="L643" i="9"/>
  <c r="L644" i="9"/>
  <c r="L645" i="9"/>
  <c r="L646" i="9"/>
  <c r="L647" i="9"/>
  <c r="L648" i="9"/>
  <c r="L649" i="9"/>
  <c r="L650" i="9"/>
  <c r="L651" i="9"/>
  <c r="L652" i="9"/>
  <c r="L653" i="9"/>
  <c r="L654" i="9"/>
  <c r="L655" i="9"/>
  <c r="L656" i="9"/>
  <c r="L657" i="9"/>
  <c r="L658" i="9"/>
  <c r="L659" i="9"/>
  <c r="L660" i="9"/>
  <c r="L661" i="9"/>
  <c r="L662" i="9"/>
  <c r="L663" i="9"/>
  <c r="L664" i="9"/>
  <c r="L665" i="9"/>
  <c r="L666" i="9"/>
  <c r="L667" i="9"/>
  <c r="L668" i="9"/>
  <c r="L669" i="9"/>
  <c r="L670" i="9"/>
  <c r="L671" i="9"/>
  <c r="L672" i="9"/>
  <c r="L673" i="9"/>
  <c r="L674" i="9"/>
  <c r="L675" i="9"/>
  <c r="L676" i="9"/>
  <c r="L677" i="9"/>
  <c r="L678" i="9"/>
  <c r="L679" i="9"/>
  <c r="L680" i="9"/>
  <c r="L681" i="9"/>
  <c r="L682" i="9"/>
  <c r="L683" i="9"/>
  <c r="L684" i="9"/>
  <c r="L685" i="9"/>
  <c r="L686" i="9"/>
  <c r="L687" i="9"/>
  <c r="L688" i="9"/>
  <c r="L689" i="9"/>
  <c r="L690" i="9"/>
  <c r="L691" i="9"/>
  <c r="L692" i="9"/>
  <c r="L693" i="9"/>
  <c r="L694" i="9"/>
  <c r="L695" i="9"/>
  <c r="L696" i="9"/>
  <c r="L697" i="9"/>
  <c r="L698" i="9"/>
  <c r="L699" i="9"/>
  <c r="L700" i="9"/>
  <c r="L701" i="9"/>
  <c r="L702" i="9"/>
  <c r="L703" i="9"/>
  <c r="L704" i="9"/>
  <c r="L705" i="9"/>
  <c r="L706" i="9"/>
  <c r="L707" i="9"/>
  <c r="L708" i="9"/>
  <c r="L709" i="9"/>
  <c r="L710" i="9"/>
  <c r="L711" i="9"/>
  <c r="L712" i="9"/>
  <c r="L713" i="9"/>
  <c r="L714" i="9"/>
  <c r="L715" i="9"/>
  <c r="L716" i="9"/>
  <c r="L717" i="9"/>
  <c r="L718" i="9"/>
  <c r="L719" i="9"/>
  <c r="L720" i="9"/>
  <c r="L721" i="9"/>
  <c r="L722" i="9"/>
  <c r="L723" i="9"/>
  <c r="L724" i="9"/>
  <c r="L725" i="9"/>
  <c r="L726" i="9"/>
  <c r="L727" i="9"/>
  <c r="L728" i="9"/>
  <c r="L729" i="9"/>
  <c r="L730" i="9"/>
  <c r="L731" i="9"/>
  <c r="L732" i="9"/>
  <c r="L733" i="9"/>
  <c r="L734" i="9"/>
  <c r="L735" i="9"/>
  <c r="L736" i="9"/>
  <c r="L737" i="9"/>
  <c r="L738" i="9"/>
  <c r="L739" i="9"/>
  <c r="L740" i="9"/>
  <c r="L741" i="9"/>
  <c r="L742" i="9"/>
  <c r="L743" i="9"/>
  <c r="L744" i="9"/>
  <c r="L745" i="9"/>
  <c r="L746" i="9"/>
  <c r="L747" i="9"/>
  <c r="L748" i="9"/>
  <c r="L749" i="9"/>
  <c r="L750" i="9"/>
  <c r="L751" i="9"/>
  <c r="L752" i="9"/>
  <c r="L753" i="9"/>
  <c r="L754" i="9"/>
  <c r="L755" i="9"/>
  <c r="L756" i="9"/>
  <c r="L757" i="9"/>
  <c r="L758" i="9"/>
  <c r="L759" i="9"/>
  <c r="L760" i="9"/>
  <c r="L761" i="9"/>
  <c r="L762" i="9"/>
  <c r="L763" i="9"/>
  <c r="L764" i="9"/>
  <c r="L765" i="9"/>
  <c r="L766" i="9"/>
  <c r="L767" i="9"/>
  <c r="L768" i="9"/>
  <c r="L769" i="9"/>
  <c r="L770" i="9"/>
  <c r="L771" i="9"/>
  <c r="L772" i="9"/>
  <c r="L773" i="9"/>
  <c r="L774" i="9"/>
  <c r="L775" i="9"/>
  <c r="L776" i="9"/>
  <c r="L777" i="9"/>
  <c r="L778" i="9"/>
  <c r="L779" i="9"/>
  <c r="L780" i="9"/>
  <c r="L781" i="9"/>
  <c r="L782" i="9"/>
  <c r="L783" i="9"/>
  <c r="L784" i="9"/>
  <c r="L785" i="9"/>
  <c r="L786" i="9"/>
  <c r="L787" i="9"/>
  <c r="L788" i="9"/>
  <c r="L789" i="9"/>
  <c r="L790" i="9"/>
  <c r="L791" i="9"/>
  <c r="L792" i="9"/>
  <c r="L793" i="9"/>
  <c r="L794" i="9"/>
  <c r="L795" i="9"/>
  <c r="L796" i="9"/>
  <c r="L797" i="9"/>
  <c r="L798" i="9"/>
  <c r="L799" i="9"/>
  <c r="L800" i="9"/>
  <c r="L801" i="9"/>
  <c r="L802" i="9"/>
  <c r="L803" i="9"/>
  <c r="L804" i="9"/>
  <c r="L805" i="9"/>
  <c r="L806" i="9"/>
  <c r="L807" i="9"/>
  <c r="L808" i="9"/>
  <c r="L809" i="9"/>
  <c r="L810" i="9"/>
  <c r="L811" i="9"/>
  <c r="L812" i="9"/>
  <c r="L813" i="9"/>
  <c r="L814" i="9"/>
  <c r="L815" i="9"/>
  <c r="L816" i="9"/>
  <c r="L817" i="9"/>
  <c r="L818" i="9"/>
  <c r="L819" i="9"/>
  <c r="L820" i="9"/>
  <c r="L821" i="9"/>
  <c r="L822" i="9"/>
  <c r="L823" i="9"/>
  <c r="L824" i="9"/>
  <c r="L825" i="9"/>
  <c r="L826" i="9"/>
  <c r="L827" i="9"/>
  <c r="L828" i="9"/>
  <c r="L829" i="9"/>
  <c r="L830" i="9"/>
  <c r="L831" i="9"/>
  <c r="L832" i="9"/>
  <c r="L833" i="9"/>
  <c r="L834" i="9"/>
  <c r="L835" i="9"/>
  <c r="L836" i="9"/>
  <c r="L837" i="9"/>
  <c r="L838" i="9"/>
  <c r="L839" i="9"/>
  <c r="L840" i="9"/>
  <c r="L841" i="9"/>
  <c r="L842" i="9"/>
  <c r="L843" i="9"/>
  <c r="L844" i="9"/>
  <c r="L845" i="9"/>
  <c r="L846" i="9"/>
  <c r="L847" i="9"/>
  <c r="L848" i="9"/>
  <c r="L849" i="9"/>
  <c r="L850" i="9"/>
  <c r="L851" i="9"/>
  <c r="L852" i="9"/>
  <c r="L853" i="9"/>
  <c r="L854" i="9"/>
  <c r="L855" i="9"/>
  <c r="L856" i="9"/>
  <c r="L857" i="9"/>
  <c r="L858" i="9"/>
  <c r="L859" i="9"/>
  <c r="L860" i="9"/>
  <c r="L861" i="9"/>
  <c r="L862" i="9"/>
  <c r="L863" i="9"/>
  <c r="L864" i="9"/>
  <c r="L865" i="9"/>
  <c r="L866" i="9"/>
  <c r="L867" i="9"/>
  <c r="L868" i="9"/>
  <c r="L869" i="9"/>
  <c r="L870" i="9"/>
  <c r="L871" i="9"/>
  <c r="L872" i="9"/>
  <c r="L873" i="9"/>
  <c r="L874" i="9"/>
  <c r="L875" i="9"/>
  <c r="L876" i="9"/>
  <c r="L877" i="9"/>
  <c r="L878" i="9"/>
  <c r="L879" i="9"/>
  <c r="L880" i="9"/>
  <c r="L881" i="9"/>
  <c r="L882" i="9"/>
  <c r="L883" i="9"/>
  <c r="L884" i="9"/>
  <c r="L885" i="9"/>
  <c r="L886" i="9"/>
  <c r="L887" i="9"/>
  <c r="L888" i="9"/>
  <c r="L889" i="9"/>
  <c r="L890" i="9"/>
  <c r="L891" i="9"/>
  <c r="L892" i="9"/>
  <c r="L893" i="9"/>
  <c r="L894" i="9"/>
  <c r="L895" i="9"/>
  <c r="L896" i="9"/>
  <c r="L897" i="9"/>
  <c r="L898" i="9"/>
  <c r="L899" i="9"/>
  <c r="L900" i="9"/>
  <c r="L901" i="9"/>
  <c r="L902" i="9"/>
  <c r="L903" i="9"/>
  <c r="L904" i="9"/>
  <c r="L905" i="9"/>
  <c r="L906" i="9"/>
  <c r="L907" i="9"/>
  <c r="L908" i="9"/>
  <c r="L909" i="9"/>
  <c r="L910" i="9"/>
  <c r="L911" i="9"/>
  <c r="L912" i="9"/>
  <c r="L913" i="9"/>
  <c r="L914" i="9"/>
  <c r="L915" i="9"/>
  <c r="L916" i="9"/>
  <c r="L917" i="9"/>
  <c r="L918" i="9"/>
  <c r="L919" i="9"/>
  <c r="L920" i="9"/>
  <c r="L921" i="9"/>
  <c r="L922" i="9"/>
  <c r="L923" i="9"/>
  <c r="L924" i="9"/>
  <c r="L925" i="9"/>
  <c r="L926" i="9"/>
  <c r="L927" i="9"/>
  <c r="L928" i="9"/>
  <c r="L929" i="9"/>
  <c r="L930" i="9"/>
  <c r="L931" i="9"/>
  <c r="L932" i="9"/>
  <c r="L933" i="9"/>
  <c r="L934" i="9"/>
  <c r="L935" i="9"/>
  <c r="L936" i="9"/>
  <c r="L937" i="9"/>
  <c r="L938" i="9"/>
  <c r="L939" i="9"/>
  <c r="L940" i="9"/>
  <c r="L941" i="9"/>
  <c r="L942" i="9"/>
  <c r="L943" i="9"/>
  <c r="L944" i="9"/>
  <c r="L945" i="9"/>
  <c r="L946" i="9"/>
  <c r="L947" i="9"/>
  <c r="L948" i="9"/>
  <c r="L949" i="9"/>
  <c r="L950" i="9"/>
  <c r="L951" i="9"/>
  <c r="L952" i="9"/>
  <c r="L953" i="9"/>
  <c r="L954" i="9"/>
  <c r="L955" i="9"/>
  <c r="L956" i="9"/>
  <c r="L957" i="9"/>
  <c r="L958" i="9"/>
  <c r="L959" i="9"/>
  <c r="L960" i="9"/>
  <c r="L961" i="9"/>
  <c r="L962" i="9"/>
  <c r="L963" i="9"/>
  <c r="L964" i="9"/>
  <c r="L965" i="9"/>
  <c r="L966" i="9"/>
  <c r="L967" i="9"/>
  <c r="L968" i="9"/>
  <c r="L969" i="9"/>
  <c r="L970" i="9"/>
  <c r="L971" i="9"/>
  <c r="L972" i="9"/>
  <c r="L973" i="9"/>
  <c r="L974" i="9"/>
  <c r="L975" i="9"/>
  <c r="L976" i="9"/>
  <c r="L977" i="9"/>
  <c r="L978" i="9"/>
  <c r="L979" i="9"/>
  <c r="L980" i="9"/>
  <c r="L981" i="9"/>
  <c r="L982" i="9"/>
  <c r="L983" i="9"/>
  <c r="L984" i="9"/>
  <c r="L985" i="9"/>
  <c r="L986" i="9"/>
  <c r="L987" i="9"/>
  <c r="L988" i="9"/>
  <c r="L989" i="9"/>
  <c r="L990" i="9"/>
  <c r="L991" i="9"/>
  <c r="L992" i="9"/>
  <c r="L993" i="9"/>
  <c r="L994" i="9"/>
  <c r="L995" i="9"/>
  <c r="L996" i="9"/>
  <c r="L997" i="9"/>
  <c r="L998" i="9"/>
  <c r="L999" i="9"/>
  <c r="L1000" i="9"/>
  <c r="L1001" i="9"/>
  <c r="L2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K152" i="9"/>
  <c r="K153" i="9"/>
  <c r="K154" i="9"/>
  <c r="K155" i="9"/>
  <c r="K156" i="9"/>
  <c r="K157" i="9"/>
  <c r="K158" i="9"/>
  <c r="K159" i="9"/>
  <c r="K160" i="9"/>
  <c r="K161" i="9"/>
  <c r="K162" i="9"/>
  <c r="K163" i="9"/>
  <c r="K164" i="9"/>
  <c r="K165" i="9"/>
  <c r="K166" i="9"/>
  <c r="K167" i="9"/>
  <c r="K168" i="9"/>
  <c r="K169" i="9"/>
  <c r="K170" i="9"/>
  <c r="K171" i="9"/>
  <c r="K172" i="9"/>
  <c r="K173" i="9"/>
  <c r="K174" i="9"/>
  <c r="K175" i="9"/>
  <c r="K176" i="9"/>
  <c r="K177" i="9"/>
  <c r="K178" i="9"/>
  <c r="K179" i="9"/>
  <c r="K180" i="9"/>
  <c r="K181" i="9"/>
  <c r="K182" i="9"/>
  <c r="K183" i="9"/>
  <c r="K184" i="9"/>
  <c r="K185" i="9"/>
  <c r="K186" i="9"/>
  <c r="K187" i="9"/>
  <c r="K188" i="9"/>
  <c r="K189" i="9"/>
  <c r="K190" i="9"/>
  <c r="K191" i="9"/>
  <c r="K192" i="9"/>
  <c r="K193" i="9"/>
  <c r="K194" i="9"/>
  <c r="K195" i="9"/>
  <c r="K196" i="9"/>
  <c r="K197" i="9"/>
  <c r="K198" i="9"/>
  <c r="K199" i="9"/>
  <c r="K200" i="9"/>
  <c r="K201" i="9"/>
  <c r="K202" i="9"/>
  <c r="K203" i="9"/>
  <c r="K204" i="9"/>
  <c r="K205" i="9"/>
  <c r="K206" i="9"/>
  <c r="K207" i="9"/>
  <c r="K208" i="9"/>
  <c r="K209" i="9"/>
  <c r="K210" i="9"/>
  <c r="K211" i="9"/>
  <c r="K212" i="9"/>
  <c r="K213" i="9"/>
  <c r="K214" i="9"/>
  <c r="K215" i="9"/>
  <c r="K216" i="9"/>
  <c r="K217" i="9"/>
  <c r="K218" i="9"/>
  <c r="K219" i="9"/>
  <c r="K220" i="9"/>
  <c r="K221" i="9"/>
  <c r="K222" i="9"/>
  <c r="K223" i="9"/>
  <c r="K224" i="9"/>
  <c r="K225" i="9"/>
  <c r="K226" i="9"/>
  <c r="K227" i="9"/>
  <c r="K228" i="9"/>
  <c r="K229" i="9"/>
  <c r="K230" i="9"/>
  <c r="K231" i="9"/>
  <c r="K232" i="9"/>
  <c r="K233" i="9"/>
  <c r="K234" i="9"/>
  <c r="K235" i="9"/>
  <c r="K236" i="9"/>
  <c r="K237" i="9"/>
  <c r="K238" i="9"/>
  <c r="K239" i="9"/>
  <c r="K240" i="9"/>
  <c r="K241" i="9"/>
  <c r="K242" i="9"/>
  <c r="K243" i="9"/>
  <c r="K244" i="9"/>
  <c r="K245" i="9"/>
  <c r="K246" i="9"/>
  <c r="K247" i="9"/>
  <c r="K248" i="9"/>
  <c r="K249" i="9"/>
  <c r="K250" i="9"/>
  <c r="K251" i="9"/>
  <c r="K252" i="9"/>
  <c r="K253" i="9"/>
  <c r="K254" i="9"/>
  <c r="K255" i="9"/>
  <c r="K256" i="9"/>
  <c r="K257" i="9"/>
  <c r="K258" i="9"/>
  <c r="K259" i="9"/>
  <c r="K260" i="9"/>
  <c r="K261" i="9"/>
  <c r="K262" i="9"/>
  <c r="K263" i="9"/>
  <c r="K264" i="9"/>
  <c r="K265" i="9"/>
  <c r="K266" i="9"/>
  <c r="K267" i="9"/>
  <c r="K268" i="9"/>
  <c r="K269" i="9"/>
  <c r="K270" i="9"/>
  <c r="K271" i="9"/>
  <c r="K272" i="9"/>
  <c r="K273" i="9"/>
  <c r="K274" i="9"/>
  <c r="K275" i="9"/>
  <c r="K276" i="9"/>
  <c r="K277" i="9"/>
  <c r="K278" i="9"/>
  <c r="K279" i="9"/>
  <c r="K280" i="9"/>
  <c r="K281" i="9"/>
  <c r="K282" i="9"/>
  <c r="K283" i="9"/>
  <c r="K284" i="9"/>
  <c r="K285" i="9"/>
  <c r="K286" i="9"/>
  <c r="K287" i="9"/>
  <c r="K288" i="9"/>
  <c r="K289" i="9"/>
  <c r="K290" i="9"/>
  <c r="K291" i="9"/>
  <c r="K292" i="9"/>
  <c r="K293" i="9"/>
  <c r="K294" i="9"/>
  <c r="K295" i="9"/>
  <c r="K296" i="9"/>
  <c r="K297" i="9"/>
  <c r="K298" i="9"/>
  <c r="K299" i="9"/>
  <c r="K300" i="9"/>
  <c r="K301" i="9"/>
  <c r="K302" i="9"/>
  <c r="K303" i="9"/>
  <c r="K304" i="9"/>
  <c r="K305" i="9"/>
  <c r="K306" i="9"/>
  <c r="K307" i="9"/>
  <c r="K308" i="9"/>
  <c r="K309" i="9"/>
  <c r="K310" i="9"/>
  <c r="K311" i="9"/>
  <c r="K312" i="9"/>
  <c r="K313" i="9"/>
  <c r="K314" i="9"/>
  <c r="K315" i="9"/>
  <c r="K316" i="9"/>
  <c r="K317" i="9"/>
  <c r="K318" i="9"/>
  <c r="K319" i="9"/>
  <c r="K320" i="9"/>
  <c r="K321" i="9"/>
  <c r="K322" i="9"/>
  <c r="K323" i="9"/>
  <c r="K324" i="9"/>
  <c r="K325" i="9"/>
  <c r="K326" i="9"/>
  <c r="K327" i="9"/>
  <c r="K328" i="9"/>
  <c r="K329" i="9"/>
  <c r="K330" i="9"/>
  <c r="K331" i="9"/>
  <c r="K332" i="9"/>
  <c r="K333" i="9"/>
  <c r="K334" i="9"/>
  <c r="K335" i="9"/>
  <c r="K336" i="9"/>
  <c r="K337" i="9"/>
  <c r="K338" i="9"/>
  <c r="K339" i="9"/>
  <c r="K340" i="9"/>
  <c r="K341" i="9"/>
  <c r="K342" i="9"/>
  <c r="K343" i="9"/>
  <c r="K344" i="9"/>
  <c r="K345" i="9"/>
  <c r="K346" i="9"/>
  <c r="K347" i="9"/>
  <c r="K348" i="9"/>
  <c r="K349" i="9"/>
  <c r="K350" i="9"/>
  <c r="K351" i="9"/>
  <c r="K352" i="9"/>
  <c r="K353" i="9"/>
  <c r="K354" i="9"/>
  <c r="K355" i="9"/>
  <c r="K356" i="9"/>
  <c r="K357" i="9"/>
  <c r="K358" i="9"/>
  <c r="K359" i="9"/>
  <c r="K360" i="9"/>
  <c r="K361" i="9"/>
  <c r="K362" i="9"/>
  <c r="K363" i="9"/>
  <c r="K364" i="9"/>
  <c r="K365" i="9"/>
  <c r="K366" i="9"/>
  <c r="K367" i="9"/>
  <c r="K368" i="9"/>
  <c r="K369" i="9"/>
  <c r="K370" i="9"/>
  <c r="K371" i="9"/>
  <c r="K372" i="9"/>
  <c r="K373" i="9"/>
  <c r="K374" i="9"/>
  <c r="K375" i="9"/>
  <c r="K376" i="9"/>
  <c r="K377" i="9"/>
  <c r="K378" i="9"/>
  <c r="K379" i="9"/>
  <c r="K380" i="9"/>
  <c r="K381" i="9"/>
  <c r="K382" i="9"/>
  <c r="K383" i="9"/>
  <c r="K384" i="9"/>
  <c r="K385" i="9"/>
  <c r="K386" i="9"/>
  <c r="K387" i="9"/>
  <c r="K388" i="9"/>
  <c r="K389" i="9"/>
  <c r="K390" i="9"/>
  <c r="K391" i="9"/>
  <c r="K392" i="9"/>
  <c r="K393" i="9"/>
  <c r="K394" i="9"/>
  <c r="K395" i="9"/>
  <c r="K396" i="9"/>
  <c r="K397" i="9"/>
  <c r="K398" i="9"/>
  <c r="K399" i="9"/>
  <c r="K400" i="9"/>
  <c r="K401" i="9"/>
  <c r="K402" i="9"/>
  <c r="K403" i="9"/>
  <c r="K404" i="9"/>
  <c r="K405" i="9"/>
  <c r="K406" i="9"/>
  <c r="K407" i="9"/>
  <c r="K408" i="9"/>
  <c r="K409" i="9"/>
  <c r="K410" i="9"/>
  <c r="K411" i="9"/>
  <c r="K412" i="9"/>
  <c r="K413" i="9"/>
  <c r="K414" i="9"/>
  <c r="K415" i="9"/>
  <c r="K416" i="9"/>
  <c r="K417" i="9"/>
  <c r="K418" i="9"/>
  <c r="K419" i="9"/>
  <c r="K420" i="9"/>
  <c r="K421" i="9"/>
  <c r="K422" i="9"/>
  <c r="K423" i="9"/>
  <c r="K424" i="9"/>
  <c r="K425" i="9"/>
  <c r="K426" i="9"/>
  <c r="K427" i="9"/>
  <c r="K428" i="9"/>
  <c r="K429" i="9"/>
  <c r="K430" i="9"/>
  <c r="K431" i="9"/>
  <c r="K432" i="9"/>
  <c r="K433" i="9"/>
  <c r="K434" i="9"/>
  <c r="K435" i="9"/>
  <c r="K436" i="9"/>
  <c r="K437" i="9"/>
  <c r="K438" i="9"/>
  <c r="K439" i="9"/>
  <c r="K440" i="9"/>
  <c r="K441" i="9"/>
  <c r="K442" i="9"/>
  <c r="K443" i="9"/>
  <c r="K444" i="9"/>
  <c r="K445" i="9"/>
  <c r="K446" i="9"/>
  <c r="K447" i="9"/>
  <c r="K448" i="9"/>
  <c r="K449" i="9"/>
  <c r="K450" i="9"/>
  <c r="K451" i="9"/>
  <c r="K452" i="9"/>
  <c r="K453" i="9"/>
  <c r="K454" i="9"/>
  <c r="K455" i="9"/>
  <c r="K456" i="9"/>
  <c r="K457" i="9"/>
  <c r="K458" i="9"/>
  <c r="K459" i="9"/>
  <c r="K460" i="9"/>
  <c r="K461" i="9"/>
  <c r="K462" i="9"/>
  <c r="K463" i="9"/>
  <c r="K464" i="9"/>
  <c r="K465" i="9"/>
  <c r="K466" i="9"/>
  <c r="K467" i="9"/>
  <c r="K468" i="9"/>
  <c r="K469" i="9"/>
  <c r="K470" i="9"/>
  <c r="K471" i="9"/>
  <c r="K472" i="9"/>
  <c r="K473" i="9"/>
  <c r="K474" i="9"/>
  <c r="K475" i="9"/>
  <c r="K476" i="9"/>
  <c r="K477" i="9"/>
  <c r="K478" i="9"/>
  <c r="K479" i="9"/>
  <c r="K480" i="9"/>
  <c r="K481" i="9"/>
  <c r="K482" i="9"/>
  <c r="K483" i="9"/>
  <c r="K484" i="9"/>
  <c r="K485" i="9"/>
  <c r="K486" i="9"/>
  <c r="K487" i="9"/>
  <c r="K488" i="9"/>
  <c r="K489" i="9"/>
  <c r="K490" i="9"/>
  <c r="K491" i="9"/>
  <c r="K492" i="9"/>
  <c r="K493" i="9"/>
  <c r="K494" i="9"/>
  <c r="K495" i="9"/>
  <c r="K496" i="9"/>
  <c r="K497" i="9"/>
  <c r="K498" i="9"/>
  <c r="K499" i="9"/>
  <c r="K500" i="9"/>
  <c r="K501" i="9"/>
  <c r="K502" i="9"/>
  <c r="K503" i="9"/>
  <c r="K504" i="9"/>
  <c r="K505" i="9"/>
  <c r="K506" i="9"/>
  <c r="K507" i="9"/>
  <c r="K508" i="9"/>
  <c r="K509" i="9"/>
  <c r="K510" i="9"/>
  <c r="K511" i="9"/>
  <c r="K512" i="9"/>
  <c r="K513" i="9"/>
  <c r="K514" i="9"/>
  <c r="K515" i="9"/>
  <c r="K516" i="9"/>
  <c r="K517" i="9"/>
  <c r="K518" i="9"/>
  <c r="K519" i="9"/>
  <c r="K520" i="9"/>
  <c r="K521" i="9"/>
  <c r="K522" i="9"/>
  <c r="K523" i="9"/>
  <c r="K524" i="9"/>
  <c r="K525" i="9"/>
  <c r="K526" i="9"/>
  <c r="K527" i="9"/>
  <c r="K528" i="9"/>
  <c r="K529" i="9"/>
  <c r="K530" i="9"/>
  <c r="K531" i="9"/>
  <c r="K532" i="9"/>
  <c r="K533" i="9"/>
  <c r="K534" i="9"/>
  <c r="K535" i="9"/>
  <c r="K536" i="9"/>
  <c r="K537" i="9"/>
  <c r="K538" i="9"/>
  <c r="K539" i="9"/>
  <c r="K540" i="9"/>
  <c r="K541" i="9"/>
  <c r="K542" i="9"/>
  <c r="K543" i="9"/>
  <c r="K544" i="9"/>
  <c r="K545" i="9"/>
  <c r="K546" i="9"/>
  <c r="K547" i="9"/>
  <c r="K548" i="9"/>
  <c r="K549" i="9"/>
  <c r="K550" i="9"/>
  <c r="K551" i="9"/>
  <c r="K552" i="9"/>
  <c r="K553" i="9"/>
  <c r="K554" i="9"/>
  <c r="K555" i="9"/>
  <c r="K556" i="9"/>
  <c r="K557" i="9"/>
  <c r="K558" i="9"/>
  <c r="K559" i="9"/>
  <c r="K560" i="9"/>
  <c r="K561" i="9"/>
  <c r="K562" i="9"/>
  <c r="K563" i="9"/>
  <c r="K564" i="9"/>
  <c r="K565" i="9"/>
  <c r="K566" i="9"/>
  <c r="K567" i="9"/>
  <c r="K568" i="9"/>
  <c r="K569" i="9"/>
  <c r="K570" i="9"/>
  <c r="K571" i="9"/>
  <c r="K572" i="9"/>
  <c r="K573" i="9"/>
  <c r="K574" i="9"/>
  <c r="K575" i="9"/>
  <c r="K576" i="9"/>
  <c r="K577" i="9"/>
  <c r="K578" i="9"/>
  <c r="K579" i="9"/>
  <c r="K580" i="9"/>
  <c r="K581" i="9"/>
  <c r="K582" i="9"/>
  <c r="K583" i="9"/>
  <c r="K584" i="9"/>
  <c r="K585" i="9"/>
  <c r="K586" i="9"/>
  <c r="K587" i="9"/>
  <c r="K588" i="9"/>
  <c r="K589" i="9"/>
  <c r="K590" i="9"/>
  <c r="K591" i="9"/>
  <c r="K592" i="9"/>
  <c r="K593" i="9"/>
  <c r="K594" i="9"/>
  <c r="K595" i="9"/>
  <c r="K596" i="9"/>
  <c r="K597" i="9"/>
  <c r="K598" i="9"/>
  <c r="K599" i="9"/>
  <c r="K600" i="9"/>
  <c r="K601" i="9"/>
  <c r="K602" i="9"/>
  <c r="K603" i="9"/>
  <c r="K604" i="9"/>
  <c r="K605" i="9"/>
  <c r="K606" i="9"/>
  <c r="K607" i="9"/>
  <c r="K608" i="9"/>
  <c r="K609" i="9"/>
  <c r="K610" i="9"/>
  <c r="K611" i="9"/>
  <c r="K612" i="9"/>
  <c r="K613" i="9"/>
  <c r="K614" i="9"/>
  <c r="K615" i="9"/>
  <c r="K616" i="9"/>
  <c r="K617" i="9"/>
  <c r="K618" i="9"/>
  <c r="K619" i="9"/>
  <c r="K620" i="9"/>
  <c r="K621" i="9"/>
  <c r="K622" i="9"/>
  <c r="K623" i="9"/>
  <c r="K624" i="9"/>
  <c r="K625" i="9"/>
  <c r="K626" i="9"/>
  <c r="K627" i="9"/>
  <c r="K628" i="9"/>
  <c r="K629" i="9"/>
  <c r="K630" i="9"/>
  <c r="K631" i="9"/>
  <c r="K632" i="9"/>
  <c r="K633" i="9"/>
  <c r="K634" i="9"/>
  <c r="K635" i="9"/>
  <c r="K636" i="9"/>
  <c r="K637" i="9"/>
  <c r="K638" i="9"/>
  <c r="K639" i="9"/>
  <c r="K640" i="9"/>
  <c r="K641" i="9"/>
  <c r="K642" i="9"/>
  <c r="K643" i="9"/>
  <c r="K644" i="9"/>
  <c r="K645" i="9"/>
  <c r="K646" i="9"/>
  <c r="K647" i="9"/>
  <c r="K648" i="9"/>
  <c r="K649" i="9"/>
  <c r="K650" i="9"/>
  <c r="K651" i="9"/>
  <c r="K652" i="9"/>
  <c r="K653" i="9"/>
  <c r="K654" i="9"/>
  <c r="K655" i="9"/>
  <c r="K656" i="9"/>
  <c r="K657" i="9"/>
  <c r="K658" i="9"/>
  <c r="K659" i="9"/>
  <c r="K660" i="9"/>
  <c r="K661" i="9"/>
  <c r="K662" i="9"/>
  <c r="K663" i="9"/>
  <c r="K664" i="9"/>
  <c r="K665" i="9"/>
  <c r="K666" i="9"/>
  <c r="K667" i="9"/>
  <c r="K668" i="9"/>
  <c r="K669" i="9"/>
  <c r="K670" i="9"/>
  <c r="K671" i="9"/>
  <c r="K672" i="9"/>
  <c r="K673" i="9"/>
  <c r="K674" i="9"/>
  <c r="K675" i="9"/>
  <c r="K676" i="9"/>
  <c r="K677" i="9"/>
  <c r="K678" i="9"/>
  <c r="K679" i="9"/>
  <c r="K680" i="9"/>
  <c r="K681" i="9"/>
  <c r="K682" i="9"/>
  <c r="K683" i="9"/>
  <c r="K684" i="9"/>
  <c r="K685" i="9"/>
  <c r="K686" i="9"/>
  <c r="K687" i="9"/>
  <c r="K688" i="9"/>
  <c r="K689" i="9"/>
  <c r="K690" i="9"/>
  <c r="K691" i="9"/>
  <c r="K692" i="9"/>
  <c r="K693" i="9"/>
  <c r="K694" i="9"/>
  <c r="K695" i="9"/>
  <c r="K696" i="9"/>
  <c r="K697" i="9"/>
  <c r="K698" i="9"/>
  <c r="K699" i="9"/>
  <c r="K700" i="9"/>
  <c r="K701" i="9"/>
  <c r="K702" i="9"/>
  <c r="K703" i="9"/>
  <c r="K704" i="9"/>
  <c r="K705" i="9"/>
  <c r="K706" i="9"/>
  <c r="K707" i="9"/>
  <c r="K708" i="9"/>
  <c r="K709" i="9"/>
  <c r="K710" i="9"/>
  <c r="K711" i="9"/>
  <c r="K712" i="9"/>
  <c r="K713" i="9"/>
  <c r="K714" i="9"/>
  <c r="K715" i="9"/>
  <c r="K716" i="9"/>
  <c r="K717" i="9"/>
  <c r="K718" i="9"/>
  <c r="K719" i="9"/>
  <c r="K720" i="9"/>
  <c r="K721" i="9"/>
  <c r="K722" i="9"/>
  <c r="K723" i="9"/>
  <c r="K724" i="9"/>
  <c r="K725" i="9"/>
  <c r="K726" i="9"/>
  <c r="K727" i="9"/>
  <c r="K728" i="9"/>
  <c r="K729" i="9"/>
  <c r="K730" i="9"/>
  <c r="K731" i="9"/>
  <c r="K732" i="9"/>
  <c r="K733" i="9"/>
  <c r="K734" i="9"/>
  <c r="K735" i="9"/>
  <c r="K736" i="9"/>
  <c r="K737" i="9"/>
  <c r="K738" i="9"/>
  <c r="K739" i="9"/>
  <c r="K740" i="9"/>
  <c r="K741" i="9"/>
  <c r="K742" i="9"/>
  <c r="K743" i="9"/>
  <c r="K744" i="9"/>
  <c r="K745" i="9"/>
  <c r="K746" i="9"/>
  <c r="K747" i="9"/>
  <c r="K748" i="9"/>
  <c r="K749" i="9"/>
  <c r="K750" i="9"/>
  <c r="K751" i="9"/>
  <c r="K752" i="9"/>
  <c r="K753" i="9"/>
  <c r="K754" i="9"/>
  <c r="K755" i="9"/>
  <c r="K756" i="9"/>
  <c r="K757" i="9"/>
  <c r="K758" i="9"/>
  <c r="K759" i="9"/>
  <c r="K760" i="9"/>
  <c r="K761" i="9"/>
  <c r="K762" i="9"/>
  <c r="K763" i="9"/>
  <c r="K764" i="9"/>
  <c r="K765" i="9"/>
  <c r="K766" i="9"/>
  <c r="K767" i="9"/>
  <c r="K768" i="9"/>
  <c r="K769" i="9"/>
  <c r="K770" i="9"/>
  <c r="K771" i="9"/>
  <c r="K772" i="9"/>
  <c r="K773" i="9"/>
  <c r="K774" i="9"/>
  <c r="K775" i="9"/>
  <c r="K776" i="9"/>
  <c r="K777" i="9"/>
  <c r="K778" i="9"/>
  <c r="K779" i="9"/>
  <c r="K780" i="9"/>
  <c r="K781" i="9"/>
  <c r="K782" i="9"/>
  <c r="K783" i="9"/>
  <c r="K784" i="9"/>
  <c r="K785" i="9"/>
  <c r="K786" i="9"/>
  <c r="K787" i="9"/>
  <c r="K788" i="9"/>
  <c r="K789" i="9"/>
  <c r="K790" i="9"/>
  <c r="K791" i="9"/>
  <c r="K792" i="9"/>
  <c r="K793" i="9"/>
  <c r="K794" i="9"/>
  <c r="K795" i="9"/>
  <c r="K796" i="9"/>
  <c r="K797" i="9"/>
  <c r="K798" i="9"/>
  <c r="K799" i="9"/>
  <c r="K800" i="9"/>
  <c r="K801" i="9"/>
  <c r="K802" i="9"/>
  <c r="K803" i="9"/>
  <c r="K804" i="9"/>
  <c r="K805" i="9"/>
  <c r="K806" i="9"/>
  <c r="K807" i="9"/>
  <c r="K808" i="9"/>
  <c r="K809" i="9"/>
  <c r="K810" i="9"/>
  <c r="K811" i="9"/>
  <c r="K812" i="9"/>
  <c r="K813" i="9"/>
  <c r="K814" i="9"/>
  <c r="K815" i="9"/>
  <c r="K816" i="9"/>
  <c r="K817" i="9"/>
  <c r="K818" i="9"/>
  <c r="K819" i="9"/>
  <c r="K820" i="9"/>
  <c r="K821" i="9"/>
  <c r="K822" i="9"/>
  <c r="K823" i="9"/>
  <c r="K824" i="9"/>
  <c r="K825" i="9"/>
  <c r="K826" i="9"/>
  <c r="K827" i="9"/>
  <c r="K828" i="9"/>
  <c r="K829" i="9"/>
  <c r="K830" i="9"/>
  <c r="K831" i="9"/>
  <c r="K832" i="9"/>
  <c r="K833" i="9"/>
  <c r="K834" i="9"/>
  <c r="K835" i="9"/>
  <c r="K836" i="9"/>
  <c r="K837" i="9"/>
  <c r="K838" i="9"/>
  <c r="K839" i="9"/>
  <c r="K840" i="9"/>
  <c r="K841" i="9"/>
  <c r="K842" i="9"/>
  <c r="K843" i="9"/>
  <c r="K844" i="9"/>
  <c r="K845" i="9"/>
  <c r="K846" i="9"/>
  <c r="K847" i="9"/>
  <c r="K848" i="9"/>
  <c r="K849" i="9"/>
  <c r="K850" i="9"/>
  <c r="K851" i="9"/>
  <c r="K852" i="9"/>
  <c r="K853" i="9"/>
  <c r="K854" i="9"/>
  <c r="K855" i="9"/>
  <c r="K856" i="9"/>
  <c r="K857" i="9"/>
  <c r="K858" i="9"/>
  <c r="K859" i="9"/>
  <c r="K860" i="9"/>
  <c r="K861" i="9"/>
  <c r="K862" i="9"/>
  <c r="K863" i="9"/>
  <c r="K864" i="9"/>
  <c r="K865" i="9"/>
  <c r="K866" i="9"/>
  <c r="K867" i="9"/>
  <c r="K868" i="9"/>
  <c r="K869" i="9"/>
  <c r="K870" i="9"/>
  <c r="K871" i="9"/>
  <c r="K872" i="9"/>
  <c r="K873" i="9"/>
  <c r="K874" i="9"/>
  <c r="K875" i="9"/>
  <c r="K876" i="9"/>
  <c r="K877" i="9"/>
  <c r="K878" i="9"/>
  <c r="K879" i="9"/>
  <c r="K880" i="9"/>
  <c r="K881" i="9"/>
  <c r="K882" i="9"/>
  <c r="K883" i="9"/>
  <c r="K884" i="9"/>
  <c r="K885" i="9"/>
  <c r="K886" i="9"/>
  <c r="K887" i="9"/>
  <c r="K888" i="9"/>
  <c r="K889" i="9"/>
  <c r="K890" i="9"/>
  <c r="K891" i="9"/>
  <c r="K892" i="9"/>
  <c r="K893" i="9"/>
  <c r="K894" i="9"/>
  <c r="K895" i="9"/>
  <c r="K896" i="9"/>
  <c r="K897" i="9"/>
  <c r="K898" i="9"/>
  <c r="K899" i="9"/>
  <c r="K900" i="9"/>
  <c r="K901" i="9"/>
  <c r="K902" i="9"/>
  <c r="K903" i="9"/>
  <c r="K904" i="9"/>
  <c r="K905" i="9"/>
  <c r="K906" i="9"/>
  <c r="K907" i="9"/>
  <c r="K908" i="9"/>
  <c r="K909" i="9"/>
  <c r="K910" i="9"/>
  <c r="K911" i="9"/>
  <c r="K912" i="9"/>
  <c r="K913" i="9"/>
  <c r="K914" i="9"/>
  <c r="K915" i="9"/>
  <c r="K916" i="9"/>
  <c r="K917" i="9"/>
  <c r="K918" i="9"/>
  <c r="K919" i="9"/>
  <c r="K920" i="9"/>
  <c r="K921" i="9"/>
  <c r="K922" i="9"/>
  <c r="K923" i="9"/>
  <c r="K924" i="9"/>
  <c r="K925" i="9"/>
  <c r="K926" i="9"/>
  <c r="K927" i="9"/>
  <c r="K928" i="9"/>
  <c r="K929" i="9"/>
  <c r="K930" i="9"/>
  <c r="K931" i="9"/>
  <c r="K932" i="9"/>
  <c r="K933" i="9"/>
  <c r="K934" i="9"/>
  <c r="K935" i="9"/>
  <c r="K936" i="9"/>
  <c r="K937" i="9"/>
  <c r="K938" i="9"/>
  <c r="K939" i="9"/>
  <c r="K940" i="9"/>
  <c r="K941" i="9"/>
  <c r="K942" i="9"/>
  <c r="K943" i="9"/>
  <c r="K944" i="9"/>
  <c r="K945" i="9"/>
  <c r="K946" i="9"/>
  <c r="K947" i="9"/>
  <c r="K948" i="9"/>
  <c r="K949" i="9"/>
  <c r="K950" i="9"/>
  <c r="K951" i="9"/>
  <c r="K952" i="9"/>
  <c r="K953" i="9"/>
  <c r="K954" i="9"/>
  <c r="K955" i="9"/>
  <c r="K956" i="9"/>
  <c r="K957" i="9"/>
  <c r="K958" i="9"/>
  <c r="K959" i="9"/>
  <c r="K960" i="9"/>
  <c r="K961" i="9"/>
  <c r="K962" i="9"/>
  <c r="K963" i="9"/>
  <c r="K964" i="9"/>
  <c r="K965" i="9"/>
  <c r="K966" i="9"/>
  <c r="K967" i="9"/>
  <c r="K968" i="9"/>
  <c r="K969" i="9"/>
  <c r="K970" i="9"/>
  <c r="K971" i="9"/>
  <c r="K972" i="9"/>
  <c r="K973" i="9"/>
  <c r="K974" i="9"/>
  <c r="K975" i="9"/>
  <c r="K976" i="9"/>
  <c r="K977" i="9"/>
  <c r="K978" i="9"/>
  <c r="K979" i="9"/>
  <c r="K980" i="9"/>
  <c r="K981" i="9"/>
  <c r="K982" i="9"/>
  <c r="K983" i="9"/>
  <c r="K984" i="9"/>
  <c r="K985" i="9"/>
  <c r="K986" i="9"/>
  <c r="K987" i="9"/>
  <c r="K988" i="9"/>
  <c r="K989" i="9"/>
  <c r="K990" i="9"/>
  <c r="K991" i="9"/>
  <c r="K992" i="9"/>
  <c r="K993" i="9"/>
  <c r="K994" i="9"/>
  <c r="K995" i="9"/>
  <c r="K996" i="9"/>
  <c r="K997" i="9"/>
  <c r="K998" i="9"/>
  <c r="K999" i="9"/>
  <c r="K1000" i="9"/>
  <c r="K1001" i="9"/>
  <c r="K2" i="9"/>
  <c r="J2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203" i="9"/>
  <c r="J204" i="9"/>
  <c r="J205" i="9"/>
  <c r="J206" i="9"/>
  <c r="J207" i="9"/>
  <c r="J208" i="9"/>
  <c r="J209" i="9"/>
  <c r="J210" i="9"/>
  <c r="J211" i="9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41" i="9"/>
  <c r="J242" i="9"/>
  <c r="J243" i="9"/>
  <c r="J244" i="9"/>
  <c r="J245" i="9"/>
  <c r="J246" i="9"/>
  <c r="J247" i="9"/>
  <c r="J248" i="9"/>
  <c r="J249" i="9"/>
  <c r="J250" i="9"/>
  <c r="J251" i="9"/>
  <c r="J252" i="9"/>
  <c r="J253" i="9"/>
  <c r="J254" i="9"/>
  <c r="J255" i="9"/>
  <c r="J256" i="9"/>
  <c r="J257" i="9"/>
  <c r="J258" i="9"/>
  <c r="J259" i="9"/>
  <c r="J260" i="9"/>
  <c r="J261" i="9"/>
  <c r="J262" i="9"/>
  <c r="J263" i="9"/>
  <c r="J264" i="9"/>
  <c r="J265" i="9"/>
  <c r="J266" i="9"/>
  <c r="J267" i="9"/>
  <c r="J268" i="9"/>
  <c r="J269" i="9"/>
  <c r="J270" i="9"/>
  <c r="J271" i="9"/>
  <c r="J272" i="9"/>
  <c r="J273" i="9"/>
  <c r="J274" i="9"/>
  <c r="J275" i="9"/>
  <c r="J276" i="9"/>
  <c r="J277" i="9"/>
  <c r="J278" i="9"/>
  <c r="J279" i="9"/>
  <c r="J280" i="9"/>
  <c r="J281" i="9"/>
  <c r="J282" i="9"/>
  <c r="J283" i="9"/>
  <c r="J284" i="9"/>
  <c r="J285" i="9"/>
  <c r="J286" i="9"/>
  <c r="J287" i="9"/>
  <c r="J288" i="9"/>
  <c r="J289" i="9"/>
  <c r="J290" i="9"/>
  <c r="J291" i="9"/>
  <c r="J292" i="9"/>
  <c r="J293" i="9"/>
  <c r="J294" i="9"/>
  <c r="J295" i="9"/>
  <c r="J296" i="9"/>
  <c r="J297" i="9"/>
  <c r="J298" i="9"/>
  <c r="J299" i="9"/>
  <c r="J300" i="9"/>
  <c r="J301" i="9"/>
  <c r="J302" i="9"/>
  <c r="J303" i="9"/>
  <c r="J304" i="9"/>
  <c r="J305" i="9"/>
  <c r="J306" i="9"/>
  <c r="J307" i="9"/>
  <c r="J308" i="9"/>
  <c r="J309" i="9"/>
  <c r="J310" i="9"/>
  <c r="J311" i="9"/>
  <c r="J312" i="9"/>
  <c r="J313" i="9"/>
  <c r="J314" i="9"/>
  <c r="J315" i="9"/>
  <c r="J316" i="9"/>
  <c r="J317" i="9"/>
  <c r="J318" i="9"/>
  <c r="J319" i="9"/>
  <c r="J320" i="9"/>
  <c r="J321" i="9"/>
  <c r="J322" i="9"/>
  <c r="J323" i="9"/>
  <c r="J324" i="9"/>
  <c r="J325" i="9"/>
  <c r="J326" i="9"/>
  <c r="J327" i="9"/>
  <c r="J328" i="9"/>
  <c r="J329" i="9"/>
  <c r="J330" i="9"/>
  <c r="J331" i="9"/>
  <c r="J332" i="9"/>
  <c r="J333" i="9"/>
  <c r="J334" i="9"/>
  <c r="J335" i="9"/>
  <c r="J336" i="9"/>
  <c r="J337" i="9"/>
  <c r="J338" i="9"/>
  <c r="J339" i="9"/>
  <c r="J340" i="9"/>
  <c r="J341" i="9"/>
  <c r="J342" i="9"/>
  <c r="J343" i="9"/>
  <c r="J344" i="9"/>
  <c r="J345" i="9"/>
  <c r="J346" i="9"/>
  <c r="J347" i="9"/>
  <c r="J348" i="9"/>
  <c r="J349" i="9"/>
  <c r="J350" i="9"/>
  <c r="J351" i="9"/>
  <c r="J352" i="9"/>
  <c r="J353" i="9"/>
  <c r="J354" i="9"/>
  <c r="J355" i="9"/>
  <c r="J356" i="9"/>
  <c r="J357" i="9"/>
  <c r="J358" i="9"/>
  <c r="J359" i="9"/>
  <c r="J360" i="9"/>
  <c r="J361" i="9"/>
  <c r="J362" i="9"/>
  <c r="J363" i="9"/>
  <c r="J364" i="9"/>
  <c r="J365" i="9"/>
  <c r="J366" i="9"/>
  <c r="J367" i="9"/>
  <c r="J368" i="9"/>
  <c r="J369" i="9"/>
  <c r="J370" i="9"/>
  <c r="J371" i="9"/>
  <c r="J372" i="9"/>
  <c r="J373" i="9"/>
  <c r="J374" i="9"/>
  <c r="J375" i="9"/>
  <c r="J376" i="9"/>
  <c r="J377" i="9"/>
  <c r="J378" i="9"/>
  <c r="J379" i="9"/>
  <c r="J380" i="9"/>
  <c r="J381" i="9"/>
  <c r="J382" i="9"/>
  <c r="J383" i="9"/>
  <c r="J384" i="9"/>
  <c r="J385" i="9"/>
  <c r="J386" i="9"/>
  <c r="J387" i="9"/>
  <c r="J388" i="9"/>
  <c r="J389" i="9"/>
  <c r="J390" i="9"/>
  <c r="J391" i="9"/>
  <c r="J392" i="9"/>
  <c r="J393" i="9"/>
  <c r="J394" i="9"/>
  <c r="J395" i="9"/>
  <c r="J396" i="9"/>
  <c r="J397" i="9"/>
  <c r="J398" i="9"/>
  <c r="J399" i="9"/>
  <c r="J400" i="9"/>
  <c r="J401" i="9"/>
  <c r="J402" i="9"/>
  <c r="J403" i="9"/>
  <c r="J404" i="9"/>
  <c r="J405" i="9"/>
  <c r="J406" i="9"/>
  <c r="J407" i="9"/>
  <c r="J408" i="9"/>
  <c r="J409" i="9"/>
  <c r="J410" i="9"/>
  <c r="J411" i="9"/>
  <c r="J412" i="9"/>
  <c r="J413" i="9"/>
  <c r="J414" i="9"/>
  <c r="J415" i="9"/>
  <c r="J416" i="9"/>
  <c r="J417" i="9"/>
  <c r="J418" i="9"/>
  <c r="J419" i="9"/>
  <c r="J420" i="9"/>
  <c r="J421" i="9"/>
  <c r="J422" i="9"/>
  <c r="J423" i="9"/>
  <c r="J424" i="9"/>
  <c r="J425" i="9"/>
  <c r="J426" i="9"/>
  <c r="J427" i="9"/>
  <c r="J428" i="9"/>
  <c r="J429" i="9"/>
  <c r="J430" i="9"/>
  <c r="J431" i="9"/>
  <c r="J432" i="9"/>
  <c r="J433" i="9"/>
  <c r="J434" i="9"/>
  <c r="J435" i="9"/>
  <c r="J436" i="9"/>
  <c r="J437" i="9"/>
  <c r="J438" i="9"/>
  <c r="J439" i="9"/>
  <c r="J440" i="9"/>
  <c r="J441" i="9"/>
  <c r="J442" i="9"/>
  <c r="J443" i="9"/>
  <c r="J444" i="9"/>
  <c r="J445" i="9"/>
  <c r="J446" i="9"/>
  <c r="J447" i="9"/>
  <c r="J448" i="9"/>
  <c r="J449" i="9"/>
  <c r="J450" i="9"/>
  <c r="J451" i="9"/>
  <c r="J452" i="9"/>
  <c r="J453" i="9"/>
  <c r="J454" i="9"/>
  <c r="J455" i="9"/>
  <c r="J456" i="9"/>
  <c r="J457" i="9"/>
  <c r="J458" i="9"/>
  <c r="J459" i="9"/>
  <c r="J460" i="9"/>
  <c r="J461" i="9"/>
  <c r="J462" i="9"/>
  <c r="J463" i="9"/>
  <c r="J464" i="9"/>
  <c r="J465" i="9"/>
  <c r="J466" i="9"/>
  <c r="J467" i="9"/>
  <c r="J468" i="9"/>
  <c r="J469" i="9"/>
  <c r="J470" i="9"/>
  <c r="J471" i="9"/>
  <c r="J472" i="9"/>
  <c r="J473" i="9"/>
  <c r="J474" i="9"/>
  <c r="J475" i="9"/>
  <c r="J476" i="9"/>
  <c r="J477" i="9"/>
  <c r="J478" i="9"/>
  <c r="J479" i="9"/>
  <c r="J480" i="9"/>
  <c r="J481" i="9"/>
  <c r="J482" i="9"/>
  <c r="J483" i="9"/>
  <c r="J484" i="9"/>
  <c r="J485" i="9"/>
  <c r="J486" i="9"/>
  <c r="J487" i="9"/>
  <c r="J488" i="9"/>
  <c r="J489" i="9"/>
  <c r="J490" i="9"/>
  <c r="J491" i="9"/>
  <c r="J492" i="9"/>
  <c r="J493" i="9"/>
  <c r="J494" i="9"/>
  <c r="J495" i="9"/>
  <c r="J496" i="9"/>
  <c r="J497" i="9"/>
  <c r="J498" i="9"/>
  <c r="J499" i="9"/>
  <c r="J500" i="9"/>
  <c r="J501" i="9"/>
  <c r="J502" i="9"/>
  <c r="J503" i="9"/>
  <c r="J504" i="9"/>
  <c r="J505" i="9"/>
  <c r="J506" i="9"/>
  <c r="J507" i="9"/>
  <c r="J508" i="9"/>
  <c r="J509" i="9"/>
  <c r="J510" i="9"/>
  <c r="J511" i="9"/>
  <c r="J512" i="9"/>
  <c r="J513" i="9"/>
  <c r="J514" i="9"/>
  <c r="J515" i="9"/>
  <c r="J516" i="9"/>
  <c r="J517" i="9"/>
  <c r="J518" i="9"/>
  <c r="J519" i="9"/>
  <c r="J520" i="9"/>
  <c r="J521" i="9"/>
  <c r="J522" i="9"/>
  <c r="J523" i="9"/>
  <c r="J524" i="9"/>
  <c r="J525" i="9"/>
  <c r="J526" i="9"/>
  <c r="J527" i="9"/>
  <c r="J528" i="9"/>
  <c r="J529" i="9"/>
  <c r="J530" i="9"/>
  <c r="J531" i="9"/>
  <c r="J532" i="9"/>
  <c r="J533" i="9"/>
  <c r="J534" i="9"/>
  <c r="J535" i="9"/>
  <c r="J536" i="9"/>
  <c r="J537" i="9"/>
  <c r="J538" i="9"/>
  <c r="J539" i="9"/>
  <c r="J540" i="9"/>
  <c r="J541" i="9"/>
  <c r="J542" i="9"/>
  <c r="J543" i="9"/>
  <c r="J544" i="9"/>
  <c r="J545" i="9"/>
  <c r="J546" i="9"/>
  <c r="J547" i="9"/>
  <c r="J548" i="9"/>
  <c r="J549" i="9"/>
  <c r="J550" i="9"/>
  <c r="J551" i="9"/>
  <c r="J552" i="9"/>
  <c r="J553" i="9"/>
  <c r="J554" i="9"/>
  <c r="J555" i="9"/>
  <c r="J556" i="9"/>
  <c r="J557" i="9"/>
  <c r="J558" i="9"/>
  <c r="J559" i="9"/>
  <c r="J560" i="9"/>
  <c r="J561" i="9"/>
  <c r="J562" i="9"/>
  <c r="J563" i="9"/>
  <c r="J564" i="9"/>
  <c r="J565" i="9"/>
  <c r="J566" i="9"/>
  <c r="J567" i="9"/>
  <c r="J568" i="9"/>
  <c r="J569" i="9"/>
  <c r="J570" i="9"/>
  <c r="J571" i="9"/>
  <c r="J572" i="9"/>
  <c r="J573" i="9"/>
  <c r="J574" i="9"/>
  <c r="J575" i="9"/>
  <c r="J576" i="9"/>
  <c r="J577" i="9"/>
  <c r="J578" i="9"/>
  <c r="J579" i="9"/>
  <c r="J580" i="9"/>
  <c r="J581" i="9"/>
  <c r="J582" i="9"/>
  <c r="J583" i="9"/>
  <c r="J584" i="9"/>
  <c r="J585" i="9"/>
  <c r="J586" i="9"/>
  <c r="J587" i="9"/>
  <c r="J588" i="9"/>
  <c r="J589" i="9"/>
  <c r="J590" i="9"/>
  <c r="J591" i="9"/>
  <c r="J592" i="9"/>
  <c r="J593" i="9"/>
  <c r="J594" i="9"/>
  <c r="J595" i="9"/>
  <c r="J596" i="9"/>
  <c r="J597" i="9"/>
  <c r="J598" i="9"/>
  <c r="J599" i="9"/>
  <c r="J600" i="9"/>
  <c r="J601" i="9"/>
  <c r="J602" i="9"/>
  <c r="J603" i="9"/>
  <c r="J604" i="9"/>
  <c r="J605" i="9"/>
  <c r="J606" i="9"/>
  <c r="J607" i="9"/>
  <c r="J608" i="9"/>
  <c r="J609" i="9"/>
  <c r="J610" i="9"/>
  <c r="J611" i="9"/>
  <c r="J612" i="9"/>
  <c r="J613" i="9"/>
  <c r="J614" i="9"/>
  <c r="J615" i="9"/>
  <c r="J616" i="9"/>
  <c r="J617" i="9"/>
  <c r="J618" i="9"/>
  <c r="J619" i="9"/>
  <c r="J620" i="9"/>
  <c r="J621" i="9"/>
  <c r="J622" i="9"/>
  <c r="J623" i="9"/>
  <c r="J624" i="9"/>
  <c r="J625" i="9"/>
  <c r="J626" i="9"/>
  <c r="J627" i="9"/>
  <c r="J628" i="9"/>
  <c r="J629" i="9"/>
  <c r="J630" i="9"/>
  <c r="J631" i="9"/>
  <c r="J632" i="9"/>
  <c r="J633" i="9"/>
  <c r="J634" i="9"/>
  <c r="J635" i="9"/>
  <c r="J636" i="9"/>
  <c r="J637" i="9"/>
  <c r="J638" i="9"/>
  <c r="J639" i="9"/>
  <c r="J640" i="9"/>
  <c r="J641" i="9"/>
  <c r="J642" i="9"/>
  <c r="J643" i="9"/>
  <c r="J644" i="9"/>
  <c r="J645" i="9"/>
  <c r="J646" i="9"/>
  <c r="J647" i="9"/>
  <c r="J648" i="9"/>
  <c r="J649" i="9"/>
  <c r="J650" i="9"/>
  <c r="J651" i="9"/>
  <c r="J652" i="9"/>
  <c r="J653" i="9"/>
  <c r="J654" i="9"/>
  <c r="J655" i="9"/>
  <c r="J656" i="9"/>
  <c r="J657" i="9"/>
  <c r="J658" i="9"/>
  <c r="J659" i="9"/>
  <c r="J660" i="9"/>
  <c r="J661" i="9"/>
  <c r="J662" i="9"/>
  <c r="J663" i="9"/>
  <c r="J664" i="9"/>
  <c r="J665" i="9"/>
  <c r="J666" i="9"/>
  <c r="J667" i="9"/>
  <c r="J668" i="9"/>
  <c r="J669" i="9"/>
  <c r="J670" i="9"/>
  <c r="J671" i="9"/>
  <c r="J672" i="9"/>
  <c r="J673" i="9"/>
  <c r="J674" i="9"/>
  <c r="J675" i="9"/>
  <c r="J676" i="9"/>
  <c r="J677" i="9"/>
  <c r="J678" i="9"/>
  <c r="J679" i="9"/>
  <c r="J680" i="9"/>
  <c r="J681" i="9"/>
  <c r="J682" i="9"/>
  <c r="J683" i="9"/>
  <c r="J684" i="9"/>
  <c r="J685" i="9"/>
  <c r="J686" i="9"/>
  <c r="J687" i="9"/>
  <c r="J688" i="9"/>
  <c r="J689" i="9"/>
  <c r="J690" i="9"/>
  <c r="J691" i="9"/>
  <c r="J692" i="9"/>
  <c r="J693" i="9"/>
  <c r="J694" i="9"/>
  <c r="J695" i="9"/>
  <c r="J696" i="9"/>
  <c r="J697" i="9"/>
  <c r="J698" i="9"/>
  <c r="J699" i="9"/>
  <c r="J700" i="9"/>
  <c r="J701" i="9"/>
  <c r="J702" i="9"/>
  <c r="J703" i="9"/>
  <c r="J704" i="9"/>
  <c r="J705" i="9"/>
  <c r="J706" i="9"/>
  <c r="J707" i="9"/>
  <c r="J708" i="9"/>
  <c r="J709" i="9"/>
  <c r="J710" i="9"/>
  <c r="J711" i="9"/>
  <c r="J712" i="9"/>
  <c r="J713" i="9"/>
  <c r="J714" i="9"/>
  <c r="J715" i="9"/>
  <c r="J716" i="9"/>
  <c r="J717" i="9"/>
  <c r="J718" i="9"/>
  <c r="J719" i="9"/>
  <c r="J720" i="9"/>
  <c r="J721" i="9"/>
  <c r="J722" i="9"/>
  <c r="J723" i="9"/>
  <c r="J724" i="9"/>
  <c r="J725" i="9"/>
  <c r="J726" i="9"/>
  <c r="J727" i="9"/>
  <c r="J728" i="9"/>
  <c r="J729" i="9"/>
  <c r="J730" i="9"/>
  <c r="J731" i="9"/>
  <c r="J732" i="9"/>
  <c r="J733" i="9"/>
  <c r="J734" i="9"/>
  <c r="J735" i="9"/>
  <c r="J736" i="9"/>
  <c r="J737" i="9"/>
  <c r="J738" i="9"/>
  <c r="J739" i="9"/>
  <c r="J740" i="9"/>
  <c r="J741" i="9"/>
  <c r="J742" i="9"/>
  <c r="J743" i="9"/>
  <c r="J744" i="9"/>
  <c r="J745" i="9"/>
  <c r="J746" i="9"/>
  <c r="J747" i="9"/>
  <c r="J748" i="9"/>
  <c r="J749" i="9"/>
  <c r="J750" i="9"/>
  <c r="J751" i="9"/>
  <c r="J752" i="9"/>
  <c r="J753" i="9"/>
  <c r="J754" i="9"/>
  <c r="J755" i="9"/>
  <c r="J756" i="9"/>
  <c r="J757" i="9"/>
  <c r="J758" i="9"/>
  <c r="J759" i="9"/>
  <c r="J760" i="9"/>
  <c r="J761" i="9"/>
  <c r="J762" i="9"/>
  <c r="J763" i="9"/>
  <c r="J764" i="9"/>
  <c r="J765" i="9"/>
  <c r="J766" i="9"/>
  <c r="J767" i="9"/>
  <c r="J768" i="9"/>
  <c r="J769" i="9"/>
  <c r="J770" i="9"/>
  <c r="J771" i="9"/>
  <c r="J772" i="9"/>
  <c r="J773" i="9"/>
  <c r="J774" i="9"/>
  <c r="J775" i="9"/>
  <c r="J776" i="9"/>
  <c r="J777" i="9"/>
  <c r="J778" i="9"/>
  <c r="J779" i="9"/>
  <c r="J780" i="9"/>
  <c r="J781" i="9"/>
  <c r="J782" i="9"/>
  <c r="J783" i="9"/>
  <c r="J784" i="9"/>
  <c r="J785" i="9"/>
  <c r="J786" i="9"/>
  <c r="J787" i="9"/>
  <c r="J788" i="9"/>
  <c r="J789" i="9"/>
  <c r="J790" i="9"/>
  <c r="J791" i="9"/>
  <c r="J792" i="9"/>
  <c r="J793" i="9"/>
  <c r="J794" i="9"/>
  <c r="J795" i="9"/>
  <c r="J796" i="9"/>
  <c r="J797" i="9"/>
  <c r="J798" i="9"/>
  <c r="J799" i="9"/>
  <c r="J800" i="9"/>
  <c r="J801" i="9"/>
  <c r="J802" i="9"/>
  <c r="J803" i="9"/>
  <c r="J804" i="9"/>
  <c r="J805" i="9"/>
  <c r="J806" i="9"/>
  <c r="J807" i="9"/>
  <c r="J808" i="9"/>
  <c r="J809" i="9"/>
  <c r="J810" i="9"/>
  <c r="J811" i="9"/>
  <c r="J812" i="9"/>
  <c r="J813" i="9"/>
  <c r="J814" i="9"/>
  <c r="J815" i="9"/>
  <c r="J816" i="9"/>
  <c r="J817" i="9"/>
  <c r="J818" i="9"/>
  <c r="J819" i="9"/>
  <c r="J820" i="9"/>
  <c r="J821" i="9"/>
  <c r="J822" i="9"/>
  <c r="J823" i="9"/>
  <c r="J824" i="9"/>
  <c r="J825" i="9"/>
  <c r="J826" i="9"/>
  <c r="J827" i="9"/>
  <c r="J828" i="9"/>
  <c r="J829" i="9"/>
  <c r="J830" i="9"/>
  <c r="J831" i="9"/>
  <c r="J832" i="9"/>
  <c r="J833" i="9"/>
  <c r="J834" i="9"/>
  <c r="J835" i="9"/>
  <c r="J836" i="9"/>
  <c r="J837" i="9"/>
  <c r="J838" i="9"/>
  <c r="J839" i="9"/>
  <c r="J840" i="9"/>
  <c r="J841" i="9"/>
  <c r="J842" i="9"/>
  <c r="J843" i="9"/>
  <c r="J844" i="9"/>
  <c r="J845" i="9"/>
  <c r="J846" i="9"/>
  <c r="J847" i="9"/>
  <c r="J848" i="9"/>
  <c r="J849" i="9"/>
  <c r="J850" i="9"/>
  <c r="J851" i="9"/>
  <c r="J852" i="9"/>
  <c r="J853" i="9"/>
  <c r="J854" i="9"/>
  <c r="J855" i="9"/>
  <c r="J856" i="9"/>
  <c r="J857" i="9"/>
  <c r="J858" i="9"/>
  <c r="J859" i="9"/>
  <c r="J860" i="9"/>
  <c r="J861" i="9"/>
  <c r="J862" i="9"/>
  <c r="J863" i="9"/>
  <c r="J864" i="9"/>
  <c r="J865" i="9"/>
  <c r="J866" i="9"/>
  <c r="J867" i="9"/>
  <c r="J868" i="9"/>
  <c r="J869" i="9"/>
  <c r="J870" i="9"/>
  <c r="J871" i="9"/>
  <c r="J872" i="9"/>
  <c r="J873" i="9"/>
  <c r="J874" i="9"/>
  <c r="J875" i="9"/>
  <c r="J876" i="9"/>
  <c r="J877" i="9"/>
  <c r="J878" i="9"/>
  <c r="J879" i="9"/>
  <c r="J880" i="9"/>
  <c r="J881" i="9"/>
  <c r="J882" i="9"/>
  <c r="J883" i="9"/>
  <c r="J884" i="9"/>
  <c r="J885" i="9"/>
  <c r="J886" i="9"/>
  <c r="J887" i="9"/>
  <c r="J888" i="9"/>
  <c r="J889" i="9"/>
  <c r="J890" i="9"/>
  <c r="J891" i="9"/>
  <c r="J892" i="9"/>
  <c r="J893" i="9"/>
  <c r="J894" i="9"/>
  <c r="J895" i="9"/>
  <c r="J896" i="9"/>
  <c r="J897" i="9"/>
  <c r="J898" i="9"/>
  <c r="J899" i="9"/>
  <c r="J900" i="9"/>
  <c r="J901" i="9"/>
  <c r="J902" i="9"/>
  <c r="J903" i="9"/>
  <c r="J904" i="9"/>
  <c r="J905" i="9"/>
  <c r="J906" i="9"/>
  <c r="J907" i="9"/>
  <c r="J908" i="9"/>
  <c r="J909" i="9"/>
  <c r="J910" i="9"/>
  <c r="J911" i="9"/>
  <c r="J912" i="9"/>
  <c r="J913" i="9"/>
  <c r="J914" i="9"/>
  <c r="J915" i="9"/>
  <c r="J916" i="9"/>
  <c r="J917" i="9"/>
  <c r="J918" i="9"/>
  <c r="J919" i="9"/>
  <c r="J920" i="9"/>
  <c r="J921" i="9"/>
  <c r="J922" i="9"/>
  <c r="J923" i="9"/>
  <c r="J924" i="9"/>
  <c r="J925" i="9"/>
  <c r="J926" i="9"/>
  <c r="J927" i="9"/>
  <c r="J928" i="9"/>
  <c r="J929" i="9"/>
  <c r="J930" i="9"/>
  <c r="J931" i="9"/>
  <c r="J932" i="9"/>
  <c r="J933" i="9"/>
  <c r="J934" i="9"/>
  <c r="J935" i="9"/>
  <c r="J936" i="9"/>
  <c r="J937" i="9"/>
  <c r="J938" i="9"/>
  <c r="J939" i="9"/>
  <c r="J940" i="9"/>
  <c r="J941" i="9"/>
  <c r="J942" i="9"/>
  <c r="J943" i="9"/>
  <c r="J944" i="9"/>
  <c r="J945" i="9"/>
  <c r="J946" i="9"/>
  <c r="J947" i="9"/>
  <c r="J948" i="9"/>
  <c r="J949" i="9"/>
  <c r="J950" i="9"/>
  <c r="J951" i="9"/>
  <c r="J952" i="9"/>
  <c r="J953" i="9"/>
  <c r="J954" i="9"/>
  <c r="J955" i="9"/>
  <c r="J956" i="9"/>
  <c r="J957" i="9"/>
  <c r="J958" i="9"/>
  <c r="J959" i="9"/>
  <c r="J960" i="9"/>
  <c r="J961" i="9"/>
  <c r="J962" i="9"/>
  <c r="J963" i="9"/>
  <c r="J964" i="9"/>
  <c r="J965" i="9"/>
  <c r="J966" i="9"/>
  <c r="J967" i="9"/>
  <c r="J968" i="9"/>
  <c r="J969" i="9"/>
  <c r="J970" i="9"/>
  <c r="J971" i="9"/>
  <c r="J972" i="9"/>
  <c r="J973" i="9"/>
  <c r="J974" i="9"/>
  <c r="J975" i="9"/>
  <c r="J976" i="9"/>
  <c r="J977" i="9"/>
  <c r="J978" i="9"/>
  <c r="J979" i="9"/>
  <c r="J980" i="9"/>
  <c r="J981" i="9"/>
  <c r="J982" i="9"/>
  <c r="J983" i="9"/>
  <c r="J984" i="9"/>
  <c r="J985" i="9"/>
  <c r="J986" i="9"/>
  <c r="J987" i="9"/>
  <c r="J988" i="9"/>
  <c r="J989" i="9"/>
  <c r="J990" i="9"/>
  <c r="J991" i="9"/>
  <c r="J992" i="9"/>
  <c r="J993" i="9"/>
  <c r="J994" i="9"/>
  <c r="J995" i="9"/>
  <c r="J996" i="9"/>
  <c r="J997" i="9"/>
  <c r="J998" i="9"/>
  <c r="J999" i="9"/>
  <c r="J1000" i="9"/>
  <c r="J1001" i="9"/>
  <c r="I2" i="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I250" i="9"/>
  <c r="I251" i="9"/>
  <c r="I252" i="9"/>
  <c r="I253" i="9"/>
  <c r="I254" i="9"/>
  <c r="I255" i="9"/>
  <c r="I256" i="9"/>
  <c r="I257" i="9"/>
  <c r="I258" i="9"/>
  <c r="I259" i="9"/>
  <c r="I260" i="9"/>
  <c r="I261" i="9"/>
  <c r="I262" i="9"/>
  <c r="I263" i="9"/>
  <c r="I264" i="9"/>
  <c r="I265" i="9"/>
  <c r="I266" i="9"/>
  <c r="I267" i="9"/>
  <c r="I268" i="9"/>
  <c r="I269" i="9"/>
  <c r="I270" i="9"/>
  <c r="I271" i="9"/>
  <c r="I272" i="9"/>
  <c r="I273" i="9"/>
  <c r="I274" i="9"/>
  <c r="I275" i="9"/>
  <c r="I276" i="9"/>
  <c r="I277" i="9"/>
  <c r="I278" i="9"/>
  <c r="I279" i="9"/>
  <c r="I280" i="9"/>
  <c r="I281" i="9"/>
  <c r="I282" i="9"/>
  <c r="I283" i="9"/>
  <c r="I284" i="9"/>
  <c r="I285" i="9"/>
  <c r="I286" i="9"/>
  <c r="I287" i="9"/>
  <c r="I288" i="9"/>
  <c r="I289" i="9"/>
  <c r="I290" i="9"/>
  <c r="I291" i="9"/>
  <c r="I292" i="9"/>
  <c r="I293" i="9"/>
  <c r="I294" i="9"/>
  <c r="I295" i="9"/>
  <c r="I296" i="9"/>
  <c r="I297" i="9"/>
  <c r="I298" i="9"/>
  <c r="I299" i="9"/>
  <c r="I300" i="9"/>
  <c r="I301" i="9"/>
  <c r="I302" i="9"/>
  <c r="I303" i="9"/>
  <c r="I304" i="9"/>
  <c r="I305" i="9"/>
  <c r="I306" i="9"/>
  <c r="I307" i="9"/>
  <c r="I308" i="9"/>
  <c r="I309" i="9"/>
  <c r="I310" i="9"/>
  <c r="I311" i="9"/>
  <c r="I312" i="9"/>
  <c r="I313" i="9"/>
  <c r="I314" i="9"/>
  <c r="I315" i="9"/>
  <c r="I316" i="9"/>
  <c r="I317" i="9"/>
  <c r="I318" i="9"/>
  <c r="I319" i="9"/>
  <c r="I320" i="9"/>
  <c r="I321" i="9"/>
  <c r="I322" i="9"/>
  <c r="I323" i="9"/>
  <c r="I324" i="9"/>
  <c r="I325" i="9"/>
  <c r="I326" i="9"/>
  <c r="I327" i="9"/>
  <c r="I328" i="9"/>
  <c r="I329" i="9"/>
  <c r="I330" i="9"/>
  <c r="I331" i="9"/>
  <c r="I332" i="9"/>
  <c r="I333" i="9"/>
  <c r="I334" i="9"/>
  <c r="I335" i="9"/>
  <c r="I336" i="9"/>
  <c r="I337" i="9"/>
  <c r="I338" i="9"/>
  <c r="I339" i="9"/>
  <c r="I340" i="9"/>
  <c r="I341" i="9"/>
  <c r="I342" i="9"/>
  <c r="I343" i="9"/>
  <c r="I344" i="9"/>
  <c r="I345" i="9"/>
  <c r="I346" i="9"/>
  <c r="I347" i="9"/>
  <c r="I348" i="9"/>
  <c r="I349" i="9"/>
  <c r="I350" i="9"/>
  <c r="I351" i="9"/>
  <c r="I352" i="9"/>
  <c r="I353" i="9"/>
  <c r="I354" i="9"/>
  <c r="I355" i="9"/>
  <c r="I356" i="9"/>
  <c r="I357" i="9"/>
  <c r="I358" i="9"/>
  <c r="I359" i="9"/>
  <c r="I360" i="9"/>
  <c r="I361" i="9"/>
  <c r="I362" i="9"/>
  <c r="I363" i="9"/>
  <c r="I364" i="9"/>
  <c r="I365" i="9"/>
  <c r="I366" i="9"/>
  <c r="I367" i="9"/>
  <c r="I368" i="9"/>
  <c r="I369" i="9"/>
  <c r="I370" i="9"/>
  <c r="I371" i="9"/>
  <c r="I372" i="9"/>
  <c r="I373" i="9"/>
  <c r="I374" i="9"/>
  <c r="I375" i="9"/>
  <c r="I376" i="9"/>
  <c r="I377" i="9"/>
  <c r="I378" i="9"/>
  <c r="I379" i="9"/>
  <c r="I380" i="9"/>
  <c r="I381" i="9"/>
  <c r="I382" i="9"/>
  <c r="I383" i="9"/>
  <c r="I384" i="9"/>
  <c r="I385" i="9"/>
  <c r="I386" i="9"/>
  <c r="I387" i="9"/>
  <c r="I388" i="9"/>
  <c r="I389" i="9"/>
  <c r="I390" i="9"/>
  <c r="I391" i="9"/>
  <c r="I392" i="9"/>
  <c r="I393" i="9"/>
  <c r="I394" i="9"/>
  <c r="I395" i="9"/>
  <c r="I396" i="9"/>
  <c r="I397" i="9"/>
  <c r="I398" i="9"/>
  <c r="I399" i="9"/>
  <c r="I400" i="9"/>
  <c r="I401" i="9"/>
  <c r="I402" i="9"/>
  <c r="I403" i="9"/>
  <c r="I404" i="9"/>
  <c r="I405" i="9"/>
  <c r="I406" i="9"/>
  <c r="I407" i="9"/>
  <c r="I408" i="9"/>
  <c r="I409" i="9"/>
  <c r="I410" i="9"/>
  <c r="I411" i="9"/>
  <c r="I412" i="9"/>
  <c r="I413" i="9"/>
  <c r="I414" i="9"/>
  <c r="I415" i="9"/>
  <c r="I416" i="9"/>
  <c r="I417" i="9"/>
  <c r="I418" i="9"/>
  <c r="I419" i="9"/>
  <c r="I420" i="9"/>
  <c r="I421" i="9"/>
  <c r="I422" i="9"/>
  <c r="I423" i="9"/>
  <c r="I424" i="9"/>
  <c r="I425" i="9"/>
  <c r="I426" i="9"/>
  <c r="I427" i="9"/>
  <c r="I428" i="9"/>
  <c r="I429" i="9"/>
  <c r="I430" i="9"/>
  <c r="I431" i="9"/>
  <c r="I432" i="9"/>
  <c r="I433" i="9"/>
  <c r="I434" i="9"/>
  <c r="I435" i="9"/>
  <c r="I436" i="9"/>
  <c r="I437" i="9"/>
  <c r="I438" i="9"/>
  <c r="I439" i="9"/>
  <c r="I440" i="9"/>
  <c r="I441" i="9"/>
  <c r="I442" i="9"/>
  <c r="I443" i="9"/>
  <c r="I444" i="9"/>
  <c r="I445" i="9"/>
  <c r="I446" i="9"/>
  <c r="I447" i="9"/>
  <c r="I448" i="9"/>
  <c r="I449" i="9"/>
  <c r="I450" i="9"/>
  <c r="I451" i="9"/>
  <c r="I452" i="9"/>
  <c r="I453" i="9"/>
  <c r="I454" i="9"/>
  <c r="I455" i="9"/>
  <c r="I456" i="9"/>
  <c r="I457" i="9"/>
  <c r="I458" i="9"/>
  <c r="I459" i="9"/>
  <c r="I460" i="9"/>
  <c r="I461" i="9"/>
  <c r="I462" i="9"/>
  <c r="I463" i="9"/>
  <c r="I464" i="9"/>
  <c r="I465" i="9"/>
  <c r="I466" i="9"/>
  <c r="I467" i="9"/>
  <c r="I468" i="9"/>
  <c r="I469" i="9"/>
  <c r="I470" i="9"/>
  <c r="I471" i="9"/>
  <c r="I472" i="9"/>
  <c r="I473" i="9"/>
  <c r="I474" i="9"/>
  <c r="I475" i="9"/>
  <c r="I476" i="9"/>
  <c r="I477" i="9"/>
  <c r="I478" i="9"/>
  <c r="I479" i="9"/>
  <c r="I480" i="9"/>
  <c r="I481" i="9"/>
  <c r="I482" i="9"/>
  <c r="I483" i="9"/>
  <c r="I484" i="9"/>
  <c r="I485" i="9"/>
  <c r="I486" i="9"/>
  <c r="I487" i="9"/>
  <c r="I488" i="9"/>
  <c r="I489" i="9"/>
  <c r="I490" i="9"/>
  <c r="I491" i="9"/>
  <c r="I492" i="9"/>
  <c r="I493" i="9"/>
  <c r="I494" i="9"/>
  <c r="I495" i="9"/>
  <c r="I496" i="9"/>
  <c r="I497" i="9"/>
  <c r="I498" i="9"/>
  <c r="I499" i="9"/>
  <c r="I500" i="9"/>
  <c r="I501" i="9"/>
  <c r="I502" i="9"/>
  <c r="I503" i="9"/>
  <c r="I504" i="9"/>
  <c r="I505" i="9"/>
  <c r="I506" i="9"/>
  <c r="I507" i="9"/>
  <c r="I508" i="9"/>
  <c r="I509" i="9"/>
  <c r="I510" i="9"/>
  <c r="I511" i="9"/>
  <c r="I512" i="9"/>
  <c r="I513" i="9"/>
  <c r="I514" i="9"/>
  <c r="I515" i="9"/>
  <c r="I516" i="9"/>
  <c r="I517" i="9"/>
  <c r="I518" i="9"/>
  <c r="I519" i="9"/>
  <c r="I520" i="9"/>
  <c r="I521" i="9"/>
  <c r="I522" i="9"/>
  <c r="I523" i="9"/>
  <c r="I524" i="9"/>
  <c r="I525" i="9"/>
  <c r="I526" i="9"/>
  <c r="I527" i="9"/>
  <c r="I528" i="9"/>
  <c r="I529" i="9"/>
  <c r="I530" i="9"/>
  <c r="I531" i="9"/>
  <c r="I532" i="9"/>
  <c r="I533" i="9"/>
  <c r="I534" i="9"/>
  <c r="I535" i="9"/>
  <c r="I536" i="9"/>
  <c r="I537" i="9"/>
  <c r="I538" i="9"/>
  <c r="I539" i="9"/>
  <c r="I540" i="9"/>
  <c r="I541" i="9"/>
  <c r="I542" i="9"/>
  <c r="I543" i="9"/>
  <c r="I544" i="9"/>
  <c r="I545" i="9"/>
  <c r="I546" i="9"/>
  <c r="I547" i="9"/>
  <c r="I548" i="9"/>
  <c r="I549" i="9"/>
  <c r="I550" i="9"/>
  <c r="I551" i="9"/>
  <c r="I552" i="9"/>
  <c r="I553" i="9"/>
  <c r="I554" i="9"/>
  <c r="I555" i="9"/>
  <c r="I556" i="9"/>
  <c r="I557" i="9"/>
  <c r="I558" i="9"/>
  <c r="I559" i="9"/>
  <c r="I560" i="9"/>
  <c r="I561" i="9"/>
  <c r="I562" i="9"/>
  <c r="I563" i="9"/>
  <c r="I564" i="9"/>
  <c r="I565" i="9"/>
  <c r="I566" i="9"/>
  <c r="I567" i="9"/>
  <c r="I568" i="9"/>
  <c r="I569" i="9"/>
  <c r="I570" i="9"/>
  <c r="I571" i="9"/>
  <c r="I572" i="9"/>
  <c r="I573" i="9"/>
  <c r="I574" i="9"/>
  <c r="I575" i="9"/>
  <c r="I576" i="9"/>
  <c r="I577" i="9"/>
  <c r="I578" i="9"/>
  <c r="I579" i="9"/>
  <c r="I580" i="9"/>
  <c r="I581" i="9"/>
  <c r="I582" i="9"/>
  <c r="I583" i="9"/>
  <c r="I584" i="9"/>
  <c r="I585" i="9"/>
  <c r="I586" i="9"/>
  <c r="I587" i="9"/>
  <c r="I588" i="9"/>
  <c r="I589" i="9"/>
  <c r="I590" i="9"/>
  <c r="I591" i="9"/>
  <c r="I592" i="9"/>
  <c r="I593" i="9"/>
  <c r="I594" i="9"/>
  <c r="I595" i="9"/>
  <c r="I596" i="9"/>
  <c r="I597" i="9"/>
  <c r="I598" i="9"/>
  <c r="I599" i="9"/>
  <c r="I600" i="9"/>
  <c r="I601" i="9"/>
  <c r="I602" i="9"/>
  <c r="I603" i="9"/>
  <c r="I604" i="9"/>
  <c r="I605" i="9"/>
  <c r="I606" i="9"/>
  <c r="I607" i="9"/>
  <c r="I608" i="9"/>
  <c r="I609" i="9"/>
  <c r="I610" i="9"/>
  <c r="I611" i="9"/>
  <c r="I612" i="9"/>
  <c r="I613" i="9"/>
  <c r="I614" i="9"/>
  <c r="I615" i="9"/>
  <c r="I616" i="9"/>
  <c r="I617" i="9"/>
  <c r="I618" i="9"/>
  <c r="I619" i="9"/>
  <c r="I620" i="9"/>
  <c r="I621" i="9"/>
  <c r="I622" i="9"/>
  <c r="I623" i="9"/>
  <c r="I624" i="9"/>
  <c r="I625" i="9"/>
  <c r="I626" i="9"/>
  <c r="I627" i="9"/>
  <c r="I628" i="9"/>
  <c r="I629" i="9"/>
  <c r="I630" i="9"/>
  <c r="I631" i="9"/>
  <c r="I632" i="9"/>
  <c r="I633" i="9"/>
  <c r="I634" i="9"/>
  <c r="I635" i="9"/>
  <c r="I636" i="9"/>
  <c r="I637" i="9"/>
  <c r="I638" i="9"/>
  <c r="I639" i="9"/>
  <c r="I640" i="9"/>
  <c r="I641" i="9"/>
  <c r="I642" i="9"/>
  <c r="I643" i="9"/>
  <c r="I644" i="9"/>
  <c r="I645" i="9"/>
  <c r="I646" i="9"/>
  <c r="I647" i="9"/>
  <c r="I648" i="9"/>
  <c r="I649" i="9"/>
  <c r="I650" i="9"/>
  <c r="I651" i="9"/>
  <c r="I652" i="9"/>
  <c r="I653" i="9"/>
  <c r="I654" i="9"/>
  <c r="I655" i="9"/>
  <c r="I656" i="9"/>
  <c r="I657" i="9"/>
  <c r="I658" i="9"/>
  <c r="I659" i="9"/>
  <c r="I660" i="9"/>
  <c r="I661" i="9"/>
  <c r="I662" i="9"/>
  <c r="I663" i="9"/>
  <c r="I664" i="9"/>
  <c r="I665" i="9"/>
  <c r="I666" i="9"/>
  <c r="I667" i="9"/>
  <c r="I668" i="9"/>
  <c r="I669" i="9"/>
  <c r="I670" i="9"/>
  <c r="I671" i="9"/>
  <c r="I672" i="9"/>
  <c r="I673" i="9"/>
  <c r="I674" i="9"/>
  <c r="I675" i="9"/>
  <c r="I676" i="9"/>
  <c r="I677" i="9"/>
  <c r="I678" i="9"/>
  <c r="I679" i="9"/>
  <c r="I680" i="9"/>
  <c r="I681" i="9"/>
  <c r="I682" i="9"/>
  <c r="I683" i="9"/>
  <c r="I684" i="9"/>
  <c r="I685" i="9"/>
  <c r="I686" i="9"/>
  <c r="I687" i="9"/>
  <c r="I688" i="9"/>
  <c r="I689" i="9"/>
  <c r="I690" i="9"/>
  <c r="I691" i="9"/>
  <c r="I692" i="9"/>
  <c r="I693" i="9"/>
  <c r="I694" i="9"/>
  <c r="I695" i="9"/>
  <c r="I696" i="9"/>
  <c r="I697" i="9"/>
  <c r="I698" i="9"/>
  <c r="I699" i="9"/>
  <c r="I700" i="9"/>
  <c r="I701" i="9"/>
  <c r="I702" i="9"/>
  <c r="I703" i="9"/>
  <c r="I704" i="9"/>
  <c r="I705" i="9"/>
  <c r="I706" i="9"/>
  <c r="I707" i="9"/>
  <c r="I708" i="9"/>
  <c r="I709" i="9"/>
  <c r="I710" i="9"/>
  <c r="I711" i="9"/>
  <c r="I712" i="9"/>
  <c r="I713" i="9"/>
  <c r="I714" i="9"/>
  <c r="I715" i="9"/>
  <c r="I716" i="9"/>
  <c r="I717" i="9"/>
  <c r="I718" i="9"/>
  <c r="I719" i="9"/>
  <c r="I720" i="9"/>
  <c r="I721" i="9"/>
  <c r="I722" i="9"/>
  <c r="I723" i="9"/>
  <c r="I724" i="9"/>
  <c r="I725" i="9"/>
  <c r="I726" i="9"/>
  <c r="I727" i="9"/>
  <c r="I728" i="9"/>
  <c r="I729" i="9"/>
  <c r="I730" i="9"/>
  <c r="I731" i="9"/>
  <c r="I732" i="9"/>
  <c r="I733" i="9"/>
  <c r="I734" i="9"/>
  <c r="I735" i="9"/>
  <c r="I736" i="9"/>
  <c r="I737" i="9"/>
  <c r="I738" i="9"/>
  <c r="I739" i="9"/>
  <c r="I740" i="9"/>
  <c r="I741" i="9"/>
  <c r="I742" i="9"/>
  <c r="I743" i="9"/>
  <c r="I744" i="9"/>
  <c r="I745" i="9"/>
  <c r="I746" i="9"/>
  <c r="I747" i="9"/>
  <c r="I748" i="9"/>
  <c r="I749" i="9"/>
  <c r="I750" i="9"/>
  <c r="I751" i="9"/>
  <c r="I752" i="9"/>
  <c r="I753" i="9"/>
  <c r="I754" i="9"/>
  <c r="I755" i="9"/>
  <c r="I756" i="9"/>
  <c r="I757" i="9"/>
  <c r="I758" i="9"/>
  <c r="I759" i="9"/>
  <c r="I760" i="9"/>
  <c r="I761" i="9"/>
  <c r="I762" i="9"/>
  <c r="I763" i="9"/>
  <c r="I764" i="9"/>
  <c r="I765" i="9"/>
  <c r="I766" i="9"/>
  <c r="I767" i="9"/>
  <c r="I768" i="9"/>
  <c r="I769" i="9"/>
  <c r="I770" i="9"/>
  <c r="I771" i="9"/>
  <c r="I772" i="9"/>
  <c r="I773" i="9"/>
  <c r="I774" i="9"/>
  <c r="I775" i="9"/>
  <c r="I776" i="9"/>
  <c r="I777" i="9"/>
  <c r="I778" i="9"/>
  <c r="I779" i="9"/>
  <c r="I780" i="9"/>
  <c r="I781" i="9"/>
  <c r="I782" i="9"/>
  <c r="I783" i="9"/>
  <c r="I784" i="9"/>
  <c r="I785" i="9"/>
  <c r="I786" i="9"/>
  <c r="I787" i="9"/>
  <c r="I788" i="9"/>
  <c r="I789" i="9"/>
  <c r="I790" i="9"/>
  <c r="I791" i="9"/>
  <c r="I792" i="9"/>
  <c r="I793" i="9"/>
  <c r="I794" i="9"/>
  <c r="I795" i="9"/>
  <c r="I796" i="9"/>
  <c r="I797" i="9"/>
  <c r="I798" i="9"/>
  <c r="I799" i="9"/>
  <c r="I800" i="9"/>
  <c r="I801" i="9"/>
  <c r="I802" i="9"/>
  <c r="I803" i="9"/>
  <c r="I804" i="9"/>
  <c r="I805" i="9"/>
  <c r="I806" i="9"/>
  <c r="I807" i="9"/>
  <c r="I808" i="9"/>
  <c r="I809" i="9"/>
  <c r="I810" i="9"/>
  <c r="I811" i="9"/>
  <c r="I812" i="9"/>
  <c r="I813" i="9"/>
  <c r="I814" i="9"/>
  <c r="I815" i="9"/>
  <c r="I816" i="9"/>
  <c r="I817" i="9"/>
  <c r="I818" i="9"/>
  <c r="I819" i="9"/>
  <c r="I820" i="9"/>
  <c r="I821" i="9"/>
  <c r="I822" i="9"/>
  <c r="I823" i="9"/>
  <c r="I824" i="9"/>
  <c r="I825" i="9"/>
  <c r="I826" i="9"/>
  <c r="I827" i="9"/>
  <c r="I828" i="9"/>
  <c r="I829" i="9"/>
  <c r="I830" i="9"/>
  <c r="I831" i="9"/>
  <c r="I832" i="9"/>
  <c r="I833" i="9"/>
  <c r="I834" i="9"/>
  <c r="I835" i="9"/>
  <c r="I836" i="9"/>
  <c r="I837" i="9"/>
  <c r="I838" i="9"/>
  <c r="I839" i="9"/>
  <c r="I840" i="9"/>
  <c r="I841" i="9"/>
  <c r="I842" i="9"/>
  <c r="I843" i="9"/>
  <c r="I844" i="9"/>
  <c r="I845" i="9"/>
  <c r="I846" i="9"/>
  <c r="I847" i="9"/>
  <c r="I848" i="9"/>
  <c r="I849" i="9"/>
  <c r="I850" i="9"/>
  <c r="I851" i="9"/>
  <c r="I852" i="9"/>
  <c r="I853" i="9"/>
  <c r="I854" i="9"/>
  <c r="I855" i="9"/>
  <c r="I856" i="9"/>
  <c r="I857" i="9"/>
  <c r="I858" i="9"/>
  <c r="I859" i="9"/>
  <c r="I860" i="9"/>
  <c r="I861" i="9"/>
  <c r="I862" i="9"/>
  <c r="I863" i="9"/>
  <c r="I864" i="9"/>
  <c r="I865" i="9"/>
  <c r="I866" i="9"/>
  <c r="I867" i="9"/>
  <c r="I868" i="9"/>
  <c r="I869" i="9"/>
  <c r="I870" i="9"/>
  <c r="I871" i="9"/>
  <c r="I872" i="9"/>
  <c r="I873" i="9"/>
  <c r="I874" i="9"/>
  <c r="I875" i="9"/>
  <c r="I876" i="9"/>
  <c r="I877" i="9"/>
  <c r="I878" i="9"/>
  <c r="I879" i="9"/>
  <c r="I880" i="9"/>
  <c r="I881" i="9"/>
  <c r="I882" i="9"/>
  <c r="I883" i="9"/>
  <c r="I884" i="9"/>
  <c r="I885" i="9"/>
  <c r="I886" i="9"/>
  <c r="I887" i="9"/>
  <c r="I888" i="9"/>
  <c r="I889" i="9"/>
  <c r="I890" i="9"/>
  <c r="I891" i="9"/>
  <c r="I892" i="9"/>
  <c r="I893" i="9"/>
  <c r="I894" i="9"/>
  <c r="I895" i="9"/>
  <c r="I896" i="9"/>
  <c r="I897" i="9"/>
  <c r="I898" i="9"/>
  <c r="I899" i="9"/>
  <c r="I900" i="9"/>
  <c r="I901" i="9"/>
  <c r="I902" i="9"/>
  <c r="I903" i="9"/>
  <c r="I904" i="9"/>
  <c r="I905" i="9"/>
  <c r="I906" i="9"/>
  <c r="I907" i="9"/>
  <c r="I908" i="9"/>
  <c r="I909" i="9"/>
  <c r="I910" i="9"/>
  <c r="I911" i="9"/>
  <c r="I912" i="9"/>
  <c r="I913" i="9"/>
  <c r="I914" i="9"/>
  <c r="I915" i="9"/>
  <c r="I916" i="9"/>
  <c r="I917" i="9"/>
  <c r="I918" i="9"/>
  <c r="I919" i="9"/>
  <c r="I920" i="9"/>
  <c r="I921" i="9"/>
  <c r="I922" i="9"/>
  <c r="I923" i="9"/>
  <c r="I924" i="9"/>
  <c r="I925" i="9"/>
  <c r="I926" i="9"/>
  <c r="I927" i="9"/>
  <c r="I928" i="9"/>
  <c r="I929" i="9"/>
  <c r="I930" i="9"/>
  <c r="I931" i="9"/>
  <c r="I932" i="9"/>
  <c r="I933" i="9"/>
  <c r="I934" i="9"/>
  <c r="I935" i="9"/>
  <c r="I936" i="9"/>
  <c r="I937" i="9"/>
  <c r="I938" i="9"/>
  <c r="I939" i="9"/>
  <c r="I940" i="9"/>
  <c r="I941" i="9"/>
  <c r="I942" i="9"/>
  <c r="I943" i="9"/>
  <c r="I944" i="9"/>
  <c r="I945" i="9"/>
  <c r="I946" i="9"/>
  <c r="I947" i="9"/>
  <c r="I948" i="9"/>
  <c r="I949" i="9"/>
  <c r="I950" i="9"/>
  <c r="I951" i="9"/>
  <c r="I952" i="9"/>
  <c r="I953" i="9"/>
  <c r="I954" i="9"/>
  <c r="I955" i="9"/>
  <c r="I956" i="9"/>
  <c r="I957" i="9"/>
  <c r="I958" i="9"/>
  <c r="I959" i="9"/>
  <c r="I960" i="9"/>
  <c r="I961" i="9"/>
  <c r="I962" i="9"/>
  <c r="I963" i="9"/>
  <c r="I964" i="9"/>
  <c r="I965" i="9"/>
  <c r="I966" i="9"/>
  <c r="I967" i="9"/>
  <c r="I968" i="9"/>
  <c r="I969" i="9"/>
  <c r="I970" i="9"/>
  <c r="I971" i="9"/>
  <c r="I972" i="9"/>
  <c r="I973" i="9"/>
  <c r="I974" i="9"/>
  <c r="I975" i="9"/>
  <c r="I976" i="9"/>
  <c r="I977" i="9"/>
  <c r="I978" i="9"/>
  <c r="I979" i="9"/>
  <c r="I980" i="9"/>
  <c r="I981" i="9"/>
  <c r="I982" i="9"/>
  <c r="I983" i="9"/>
  <c r="I984" i="9"/>
  <c r="I985" i="9"/>
  <c r="I986" i="9"/>
  <c r="I987" i="9"/>
  <c r="I988" i="9"/>
  <c r="I989" i="9"/>
  <c r="I990" i="9"/>
  <c r="I991" i="9"/>
  <c r="I992" i="9"/>
  <c r="I993" i="9"/>
  <c r="I994" i="9"/>
  <c r="I995" i="9"/>
  <c r="I996" i="9"/>
  <c r="I997" i="9"/>
  <c r="I998" i="9"/>
  <c r="I999" i="9"/>
  <c r="I1000" i="9"/>
  <c r="I1001" i="9"/>
  <c r="H12" i="9"/>
  <c r="H3" i="9"/>
  <c r="H4" i="9"/>
  <c r="H5" i="9"/>
  <c r="H6" i="9"/>
  <c r="H7" i="9"/>
  <c r="H8" i="9"/>
  <c r="H9" i="9"/>
  <c r="H10" i="9"/>
  <c r="H11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397" i="9"/>
  <c r="H398" i="9"/>
  <c r="H399" i="9"/>
  <c r="H400" i="9"/>
  <c r="H401" i="9"/>
  <c r="H402" i="9"/>
  <c r="H403" i="9"/>
  <c r="H404" i="9"/>
  <c r="H405" i="9"/>
  <c r="H406" i="9"/>
  <c r="H407" i="9"/>
  <c r="H408" i="9"/>
  <c r="H409" i="9"/>
  <c r="H410" i="9"/>
  <c r="H411" i="9"/>
  <c r="H412" i="9"/>
  <c r="H413" i="9"/>
  <c r="H414" i="9"/>
  <c r="H415" i="9"/>
  <c r="H416" i="9"/>
  <c r="H417" i="9"/>
  <c r="H418" i="9"/>
  <c r="H419" i="9"/>
  <c r="H420" i="9"/>
  <c r="H421" i="9"/>
  <c r="H422" i="9"/>
  <c r="H423" i="9"/>
  <c r="H424" i="9"/>
  <c r="H425" i="9"/>
  <c r="H426" i="9"/>
  <c r="H427" i="9"/>
  <c r="H428" i="9"/>
  <c r="H429" i="9"/>
  <c r="H430" i="9"/>
  <c r="H431" i="9"/>
  <c r="H432" i="9"/>
  <c r="H433" i="9"/>
  <c r="H434" i="9"/>
  <c r="H435" i="9"/>
  <c r="H436" i="9"/>
  <c r="H437" i="9"/>
  <c r="H438" i="9"/>
  <c r="H439" i="9"/>
  <c r="H440" i="9"/>
  <c r="H441" i="9"/>
  <c r="H442" i="9"/>
  <c r="H443" i="9"/>
  <c r="H444" i="9"/>
  <c r="H445" i="9"/>
  <c r="H446" i="9"/>
  <c r="H447" i="9"/>
  <c r="H448" i="9"/>
  <c r="H449" i="9"/>
  <c r="H450" i="9"/>
  <c r="H451" i="9"/>
  <c r="H452" i="9"/>
  <c r="H453" i="9"/>
  <c r="H454" i="9"/>
  <c r="H455" i="9"/>
  <c r="H456" i="9"/>
  <c r="H457" i="9"/>
  <c r="H458" i="9"/>
  <c r="H459" i="9"/>
  <c r="H460" i="9"/>
  <c r="H461" i="9"/>
  <c r="H462" i="9"/>
  <c r="H463" i="9"/>
  <c r="H464" i="9"/>
  <c r="H465" i="9"/>
  <c r="H466" i="9"/>
  <c r="H467" i="9"/>
  <c r="H468" i="9"/>
  <c r="H469" i="9"/>
  <c r="H470" i="9"/>
  <c r="H471" i="9"/>
  <c r="H472" i="9"/>
  <c r="H473" i="9"/>
  <c r="H474" i="9"/>
  <c r="H475" i="9"/>
  <c r="H476" i="9"/>
  <c r="H477" i="9"/>
  <c r="H478" i="9"/>
  <c r="H479" i="9"/>
  <c r="H480" i="9"/>
  <c r="H481" i="9"/>
  <c r="H482" i="9"/>
  <c r="H483" i="9"/>
  <c r="H484" i="9"/>
  <c r="H485" i="9"/>
  <c r="H486" i="9"/>
  <c r="H487" i="9"/>
  <c r="H488" i="9"/>
  <c r="H489" i="9"/>
  <c r="H490" i="9"/>
  <c r="H491" i="9"/>
  <c r="H492" i="9"/>
  <c r="H493" i="9"/>
  <c r="H494" i="9"/>
  <c r="H495" i="9"/>
  <c r="H496" i="9"/>
  <c r="H497" i="9"/>
  <c r="H498" i="9"/>
  <c r="H499" i="9"/>
  <c r="H500" i="9"/>
  <c r="H501" i="9"/>
  <c r="H502" i="9"/>
  <c r="H503" i="9"/>
  <c r="H504" i="9"/>
  <c r="H505" i="9"/>
  <c r="H506" i="9"/>
  <c r="H507" i="9"/>
  <c r="H508" i="9"/>
  <c r="H509" i="9"/>
  <c r="H510" i="9"/>
  <c r="H511" i="9"/>
  <c r="H512" i="9"/>
  <c r="H513" i="9"/>
  <c r="H514" i="9"/>
  <c r="H515" i="9"/>
  <c r="H516" i="9"/>
  <c r="H517" i="9"/>
  <c r="H518" i="9"/>
  <c r="H519" i="9"/>
  <c r="H520" i="9"/>
  <c r="H521" i="9"/>
  <c r="H522" i="9"/>
  <c r="H523" i="9"/>
  <c r="H524" i="9"/>
  <c r="H525" i="9"/>
  <c r="H526" i="9"/>
  <c r="H527" i="9"/>
  <c r="H528" i="9"/>
  <c r="H529" i="9"/>
  <c r="H530" i="9"/>
  <c r="H531" i="9"/>
  <c r="H532" i="9"/>
  <c r="H533" i="9"/>
  <c r="H534" i="9"/>
  <c r="H535" i="9"/>
  <c r="H536" i="9"/>
  <c r="H537" i="9"/>
  <c r="H538" i="9"/>
  <c r="H539" i="9"/>
  <c r="H540" i="9"/>
  <c r="H541" i="9"/>
  <c r="H542" i="9"/>
  <c r="H543" i="9"/>
  <c r="H544" i="9"/>
  <c r="H545" i="9"/>
  <c r="H546" i="9"/>
  <c r="H547" i="9"/>
  <c r="H548" i="9"/>
  <c r="H549" i="9"/>
  <c r="H550" i="9"/>
  <c r="H551" i="9"/>
  <c r="H552" i="9"/>
  <c r="H553" i="9"/>
  <c r="H554" i="9"/>
  <c r="H555" i="9"/>
  <c r="H556" i="9"/>
  <c r="H557" i="9"/>
  <c r="H558" i="9"/>
  <c r="H559" i="9"/>
  <c r="H560" i="9"/>
  <c r="H561" i="9"/>
  <c r="H562" i="9"/>
  <c r="H563" i="9"/>
  <c r="H564" i="9"/>
  <c r="H565" i="9"/>
  <c r="H566" i="9"/>
  <c r="H567" i="9"/>
  <c r="H568" i="9"/>
  <c r="H569" i="9"/>
  <c r="H570" i="9"/>
  <c r="H571" i="9"/>
  <c r="H572" i="9"/>
  <c r="H573" i="9"/>
  <c r="H574" i="9"/>
  <c r="H575" i="9"/>
  <c r="H576" i="9"/>
  <c r="H577" i="9"/>
  <c r="H578" i="9"/>
  <c r="H579" i="9"/>
  <c r="H580" i="9"/>
  <c r="H581" i="9"/>
  <c r="H582" i="9"/>
  <c r="H583" i="9"/>
  <c r="H584" i="9"/>
  <c r="H585" i="9"/>
  <c r="H586" i="9"/>
  <c r="H587" i="9"/>
  <c r="H588" i="9"/>
  <c r="H589" i="9"/>
  <c r="H590" i="9"/>
  <c r="H591" i="9"/>
  <c r="H592" i="9"/>
  <c r="H593" i="9"/>
  <c r="H594" i="9"/>
  <c r="H595" i="9"/>
  <c r="H596" i="9"/>
  <c r="H597" i="9"/>
  <c r="H598" i="9"/>
  <c r="H599" i="9"/>
  <c r="H600" i="9"/>
  <c r="H601" i="9"/>
  <c r="H602" i="9"/>
  <c r="H603" i="9"/>
  <c r="H604" i="9"/>
  <c r="H605" i="9"/>
  <c r="H606" i="9"/>
  <c r="H607" i="9"/>
  <c r="H608" i="9"/>
  <c r="H609" i="9"/>
  <c r="H610" i="9"/>
  <c r="H611" i="9"/>
  <c r="H612" i="9"/>
  <c r="H613" i="9"/>
  <c r="H614" i="9"/>
  <c r="H615" i="9"/>
  <c r="H616" i="9"/>
  <c r="H617" i="9"/>
  <c r="H618" i="9"/>
  <c r="H619" i="9"/>
  <c r="H620" i="9"/>
  <c r="H621" i="9"/>
  <c r="H622" i="9"/>
  <c r="H623" i="9"/>
  <c r="H624" i="9"/>
  <c r="H625" i="9"/>
  <c r="H626" i="9"/>
  <c r="H627" i="9"/>
  <c r="H628" i="9"/>
  <c r="H629" i="9"/>
  <c r="H630" i="9"/>
  <c r="H631" i="9"/>
  <c r="H632" i="9"/>
  <c r="H633" i="9"/>
  <c r="H634" i="9"/>
  <c r="H635" i="9"/>
  <c r="H636" i="9"/>
  <c r="H637" i="9"/>
  <c r="H638" i="9"/>
  <c r="H639" i="9"/>
  <c r="H640" i="9"/>
  <c r="H641" i="9"/>
  <c r="H642" i="9"/>
  <c r="H643" i="9"/>
  <c r="H644" i="9"/>
  <c r="H645" i="9"/>
  <c r="H646" i="9"/>
  <c r="H647" i="9"/>
  <c r="H648" i="9"/>
  <c r="H649" i="9"/>
  <c r="H650" i="9"/>
  <c r="H651" i="9"/>
  <c r="H652" i="9"/>
  <c r="H653" i="9"/>
  <c r="H654" i="9"/>
  <c r="H655" i="9"/>
  <c r="H656" i="9"/>
  <c r="H657" i="9"/>
  <c r="H658" i="9"/>
  <c r="H659" i="9"/>
  <c r="H660" i="9"/>
  <c r="H661" i="9"/>
  <c r="H662" i="9"/>
  <c r="H663" i="9"/>
  <c r="H664" i="9"/>
  <c r="H665" i="9"/>
  <c r="H666" i="9"/>
  <c r="H667" i="9"/>
  <c r="H668" i="9"/>
  <c r="H669" i="9"/>
  <c r="H670" i="9"/>
  <c r="H671" i="9"/>
  <c r="H672" i="9"/>
  <c r="H673" i="9"/>
  <c r="H674" i="9"/>
  <c r="H675" i="9"/>
  <c r="H676" i="9"/>
  <c r="H677" i="9"/>
  <c r="H678" i="9"/>
  <c r="H679" i="9"/>
  <c r="H680" i="9"/>
  <c r="H681" i="9"/>
  <c r="H682" i="9"/>
  <c r="H683" i="9"/>
  <c r="H684" i="9"/>
  <c r="H685" i="9"/>
  <c r="H686" i="9"/>
  <c r="H687" i="9"/>
  <c r="H688" i="9"/>
  <c r="H689" i="9"/>
  <c r="H690" i="9"/>
  <c r="H691" i="9"/>
  <c r="H692" i="9"/>
  <c r="H693" i="9"/>
  <c r="H694" i="9"/>
  <c r="H695" i="9"/>
  <c r="H696" i="9"/>
  <c r="H697" i="9"/>
  <c r="H698" i="9"/>
  <c r="H699" i="9"/>
  <c r="H700" i="9"/>
  <c r="H701" i="9"/>
  <c r="H702" i="9"/>
  <c r="H703" i="9"/>
  <c r="H704" i="9"/>
  <c r="H705" i="9"/>
  <c r="H706" i="9"/>
  <c r="H707" i="9"/>
  <c r="H708" i="9"/>
  <c r="H709" i="9"/>
  <c r="H710" i="9"/>
  <c r="H711" i="9"/>
  <c r="H712" i="9"/>
  <c r="H713" i="9"/>
  <c r="H714" i="9"/>
  <c r="H715" i="9"/>
  <c r="H716" i="9"/>
  <c r="H717" i="9"/>
  <c r="H718" i="9"/>
  <c r="H719" i="9"/>
  <c r="H720" i="9"/>
  <c r="H721" i="9"/>
  <c r="H722" i="9"/>
  <c r="H723" i="9"/>
  <c r="H724" i="9"/>
  <c r="H725" i="9"/>
  <c r="H726" i="9"/>
  <c r="H727" i="9"/>
  <c r="H728" i="9"/>
  <c r="H729" i="9"/>
  <c r="H730" i="9"/>
  <c r="H731" i="9"/>
  <c r="H732" i="9"/>
  <c r="H733" i="9"/>
  <c r="H734" i="9"/>
  <c r="H735" i="9"/>
  <c r="H736" i="9"/>
  <c r="H737" i="9"/>
  <c r="H738" i="9"/>
  <c r="H739" i="9"/>
  <c r="H740" i="9"/>
  <c r="H741" i="9"/>
  <c r="H742" i="9"/>
  <c r="H743" i="9"/>
  <c r="H744" i="9"/>
  <c r="H745" i="9"/>
  <c r="H746" i="9"/>
  <c r="H747" i="9"/>
  <c r="H748" i="9"/>
  <c r="H749" i="9"/>
  <c r="H750" i="9"/>
  <c r="H751" i="9"/>
  <c r="H752" i="9"/>
  <c r="H753" i="9"/>
  <c r="H754" i="9"/>
  <c r="H755" i="9"/>
  <c r="H756" i="9"/>
  <c r="H757" i="9"/>
  <c r="H758" i="9"/>
  <c r="H759" i="9"/>
  <c r="H760" i="9"/>
  <c r="H761" i="9"/>
  <c r="H762" i="9"/>
  <c r="H763" i="9"/>
  <c r="H764" i="9"/>
  <c r="H765" i="9"/>
  <c r="H766" i="9"/>
  <c r="H767" i="9"/>
  <c r="H768" i="9"/>
  <c r="H769" i="9"/>
  <c r="H770" i="9"/>
  <c r="H771" i="9"/>
  <c r="H772" i="9"/>
  <c r="H773" i="9"/>
  <c r="H774" i="9"/>
  <c r="H775" i="9"/>
  <c r="H776" i="9"/>
  <c r="H777" i="9"/>
  <c r="H778" i="9"/>
  <c r="H779" i="9"/>
  <c r="H780" i="9"/>
  <c r="H781" i="9"/>
  <c r="H782" i="9"/>
  <c r="H783" i="9"/>
  <c r="H784" i="9"/>
  <c r="H785" i="9"/>
  <c r="H786" i="9"/>
  <c r="H787" i="9"/>
  <c r="H788" i="9"/>
  <c r="H789" i="9"/>
  <c r="H790" i="9"/>
  <c r="H791" i="9"/>
  <c r="H792" i="9"/>
  <c r="H793" i="9"/>
  <c r="H794" i="9"/>
  <c r="H795" i="9"/>
  <c r="H796" i="9"/>
  <c r="H797" i="9"/>
  <c r="H798" i="9"/>
  <c r="H799" i="9"/>
  <c r="H800" i="9"/>
  <c r="H801" i="9"/>
  <c r="H802" i="9"/>
  <c r="H803" i="9"/>
  <c r="H804" i="9"/>
  <c r="H805" i="9"/>
  <c r="H806" i="9"/>
  <c r="H807" i="9"/>
  <c r="H808" i="9"/>
  <c r="H809" i="9"/>
  <c r="H810" i="9"/>
  <c r="H811" i="9"/>
  <c r="H812" i="9"/>
  <c r="H813" i="9"/>
  <c r="H814" i="9"/>
  <c r="H815" i="9"/>
  <c r="H816" i="9"/>
  <c r="H817" i="9"/>
  <c r="H818" i="9"/>
  <c r="H819" i="9"/>
  <c r="H820" i="9"/>
  <c r="H821" i="9"/>
  <c r="H822" i="9"/>
  <c r="H823" i="9"/>
  <c r="H824" i="9"/>
  <c r="H825" i="9"/>
  <c r="H826" i="9"/>
  <c r="H827" i="9"/>
  <c r="H828" i="9"/>
  <c r="H829" i="9"/>
  <c r="H830" i="9"/>
  <c r="H831" i="9"/>
  <c r="H832" i="9"/>
  <c r="H833" i="9"/>
  <c r="H834" i="9"/>
  <c r="H835" i="9"/>
  <c r="H836" i="9"/>
  <c r="H837" i="9"/>
  <c r="H838" i="9"/>
  <c r="H839" i="9"/>
  <c r="H840" i="9"/>
  <c r="H841" i="9"/>
  <c r="H842" i="9"/>
  <c r="H843" i="9"/>
  <c r="H844" i="9"/>
  <c r="H845" i="9"/>
  <c r="H846" i="9"/>
  <c r="H847" i="9"/>
  <c r="H848" i="9"/>
  <c r="H849" i="9"/>
  <c r="H850" i="9"/>
  <c r="H851" i="9"/>
  <c r="H852" i="9"/>
  <c r="H853" i="9"/>
  <c r="H854" i="9"/>
  <c r="H855" i="9"/>
  <c r="H856" i="9"/>
  <c r="H857" i="9"/>
  <c r="H858" i="9"/>
  <c r="H859" i="9"/>
  <c r="H860" i="9"/>
  <c r="H861" i="9"/>
  <c r="H862" i="9"/>
  <c r="H863" i="9"/>
  <c r="H864" i="9"/>
  <c r="H865" i="9"/>
  <c r="H866" i="9"/>
  <c r="H867" i="9"/>
  <c r="H868" i="9"/>
  <c r="H869" i="9"/>
  <c r="H870" i="9"/>
  <c r="H871" i="9"/>
  <c r="H872" i="9"/>
  <c r="H873" i="9"/>
  <c r="H874" i="9"/>
  <c r="H875" i="9"/>
  <c r="H876" i="9"/>
  <c r="H877" i="9"/>
  <c r="H878" i="9"/>
  <c r="H879" i="9"/>
  <c r="H880" i="9"/>
  <c r="H881" i="9"/>
  <c r="H882" i="9"/>
  <c r="H883" i="9"/>
  <c r="H884" i="9"/>
  <c r="H885" i="9"/>
  <c r="H886" i="9"/>
  <c r="H887" i="9"/>
  <c r="H888" i="9"/>
  <c r="H889" i="9"/>
  <c r="H890" i="9"/>
  <c r="H891" i="9"/>
  <c r="H892" i="9"/>
  <c r="H893" i="9"/>
  <c r="H894" i="9"/>
  <c r="H895" i="9"/>
  <c r="H896" i="9"/>
  <c r="H897" i="9"/>
  <c r="H898" i="9"/>
  <c r="H899" i="9"/>
  <c r="H900" i="9"/>
  <c r="H901" i="9"/>
  <c r="H902" i="9"/>
  <c r="H903" i="9"/>
  <c r="H904" i="9"/>
  <c r="H905" i="9"/>
  <c r="H906" i="9"/>
  <c r="H907" i="9"/>
  <c r="H908" i="9"/>
  <c r="H909" i="9"/>
  <c r="H910" i="9"/>
  <c r="H911" i="9"/>
  <c r="H912" i="9"/>
  <c r="H913" i="9"/>
  <c r="H914" i="9"/>
  <c r="H915" i="9"/>
  <c r="H916" i="9"/>
  <c r="H917" i="9"/>
  <c r="H918" i="9"/>
  <c r="H919" i="9"/>
  <c r="H920" i="9"/>
  <c r="H921" i="9"/>
  <c r="H922" i="9"/>
  <c r="H923" i="9"/>
  <c r="H924" i="9"/>
  <c r="H925" i="9"/>
  <c r="H926" i="9"/>
  <c r="H927" i="9"/>
  <c r="H928" i="9"/>
  <c r="H929" i="9"/>
  <c r="H930" i="9"/>
  <c r="H931" i="9"/>
  <c r="H932" i="9"/>
  <c r="H933" i="9"/>
  <c r="H934" i="9"/>
  <c r="H935" i="9"/>
  <c r="H936" i="9"/>
  <c r="H937" i="9"/>
  <c r="H938" i="9"/>
  <c r="H939" i="9"/>
  <c r="H940" i="9"/>
  <c r="H941" i="9"/>
  <c r="H942" i="9"/>
  <c r="H943" i="9"/>
  <c r="H944" i="9"/>
  <c r="H945" i="9"/>
  <c r="H946" i="9"/>
  <c r="H947" i="9"/>
  <c r="H948" i="9"/>
  <c r="H949" i="9"/>
  <c r="H950" i="9"/>
  <c r="H951" i="9"/>
  <c r="H952" i="9"/>
  <c r="H953" i="9"/>
  <c r="H954" i="9"/>
  <c r="H955" i="9"/>
  <c r="H956" i="9"/>
  <c r="H957" i="9"/>
  <c r="H958" i="9"/>
  <c r="H959" i="9"/>
  <c r="H960" i="9"/>
  <c r="H961" i="9"/>
  <c r="H962" i="9"/>
  <c r="H963" i="9"/>
  <c r="H964" i="9"/>
  <c r="H965" i="9"/>
  <c r="H966" i="9"/>
  <c r="H967" i="9"/>
  <c r="H968" i="9"/>
  <c r="H969" i="9"/>
  <c r="H970" i="9"/>
  <c r="H971" i="9"/>
  <c r="H972" i="9"/>
  <c r="H973" i="9"/>
  <c r="H974" i="9"/>
  <c r="H975" i="9"/>
  <c r="H976" i="9"/>
  <c r="H977" i="9"/>
  <c r="H978" i="9"/>
  <c r="H979" i="9"/>
  <c r="H980" i="9"/>
  <c r="H981" i="9"/>
  <c r="H982" i="9"/>
  <c r="H983" i="9"/>
  <c r="H984" i="9"/>
  <c r="H985" i="9"/>
  <c r="H986" i="9"/>
  <c r="H987" i="9"/>
  <c r="H988" i="9"/>
  <c r="H989" i="9"/>
  <c r="H990" i="9"/>
  <c r="H991" i="9"/>
  <c r="H992" i="9"/>
  <c r="H993" i="9"/>
  <c r="H994" i="9"/>
  <c r="H995" i="9"/>
  <c r="H996" i="9"/>
  <c r="H997" i="9"/>
  <c r="H998" i="9"/>
  <c r="H999" i="9"/>
  <c r="H1000" i="9"/>
  <c r="H1001" i="9"/>
  <c r="H2" i="9"/>
  <c r="C3" i="9"/>
  <c r="E3" i="1"/>
  <c r="F3" i="1" s="1"/>
  <c r="G3" i="1" s="1"/>
  <c r="H3" i="1" s="1" a="1"/>
  <c r="H3" i="1" s="1"/>
  <c r="B3" i="9" s="1"/>
  <c r="E4" i="1"/>
  <c r="F4" i="1" s="1"/>
  <c r="G4" i="1" s="1"/>
  <c r="H4" i="1" s="1" a="1"/>
  <c r="H4" i="1" s="1"/>
  <c r="B4" i="9" s="1"/>
  <c r="E5" i="1"/>
  <c r="F5" i="1" s="1"/>
  <c r="G5" i="1" s="1"/>
  <c r="H5" i="1" s="1" a="1"/>
  <c r="H5" i="1" s="1"/>
  <c r="B5" i="9" s="1"/>
  <c r="E6" i="1"/>
  <c r="F6" i="1" s="1"/>
  <c r="G6" i="1" s="1"/>
  <c r="H6" i="1" s="1" a="1"/>
  <c r="H6" i="1" s="1"/>
  <c r="B6" i="9" s="1"/>
  <c r="E7" i="1"/>
  <c r="F7" i="1" s="1"/>
  <c r="G7" i="1" s="1"/>
  <c r="H7" i="1" s="1" a="1"/>
  <c r="H7" i="1" s="1"/>
  <c r="B7" i="9" s="1"/>
  <c r="E8" i="1"/>
  <c r="F8" i="1" s="1"/>
  <c r="G8" i="1" s="1"/>
  <c r="H8" i="1" s="1" a="1"/>
  <c r="H8" i="1" s="1"/>
  <c r="B8" i="9" s="1"/>
  <c r="E9" i="1"/>
  <c r="F9" i="1" s="1"/>
  <c r="G9" i="1" s="1"/>
  <c r="H9" i="1" s="1" a="1"/>
  <c r="H9" i="1" s="1"/>
  <c r="B9" i="9" s="1"/>
  <c r="E10" i="1"/>
  <c r="F10" i="1" s="1"/>
  <c r="G10" i="1" s="1"/>
  <c r="H10" i="1" s="1" a="1"/>
  <c r="H10" i="1" s="1"/>
  <c r="B10" i="9" s="1"/>
  <c r="E11" i="1"/>
  <c r="F11" i="1" s="1"/>
  <c r="G11" i="1" s="1"/>
  <c r="H11" i="1" s="1" a="1"/>
  <c r="H11" i="1" s="1"/>
  <c r="B11" i="9" s="1"/>
  <c r="E12" i="1"/>
  <c r="F12" i="1" s="1"/>
  <c r="G12" i="1" s="1"/>
  <c r="H12" i="1" s="1" a="1"/>
  <c r="H12" i="1" s="1"/>
  <c r="B12" i="9" s="1"/>
  <c r="E13" i="1"/>
  <c r="F13" i="1" s="1"/>
  <c r="G13" i="1" s="1"/>
  <c r="H13" i="1" s="1" a="1"/>
  <c r="H13" i="1" s="1"/>
  <c r="B13" i="9" s="1"/>
  <c r="E14" i="1"/>
  <c r="F14" i="1" s="1"/>
  <c r="G14" i="1" s="1"/>
  <c r="H14" i="1" s="1" a="1"/>
  <c r="H14" i="1" s="1"/>
  <c r="B14" i="9" s="1"/>
  <c r="E15" i="1"/>
  <c r="F15" i="1" s="1"/>
  <c r="G15" i="1" s="1"/>
  <c r="H15" i="1" s="1" a="1"/>
  <c r="H15" i="1" s="1"/>
  <c r="B15" i="9" s="1"/>
  <c r="E16" i="1"/>
  <c r="F16" i="1" s="1"/>
  <c r="G16" i="1" s="1"/>
  <c r="H16" i="1" s="1" a="1"/>
  <c r="H16" i="1" s="1"/>
  <c r="B16" i="9" s="1"/>
  <c r="E17" i="1"/>
  <c r="F17" i="1" s="1"/>
  <c r="G17" i="1" s="1"/>
  <c r="H17" i="1" s="1" a="1"/>
  <c r="H17" i="1" s="1"/>
  <c r="B17" i="9" s="1"/>
  <c r="E18" i="1"/>
  <c r="F18" i="1" s="1"/>
  <c r="G18" i="1" s="1"/>
  <c r="H18" i="1" s="1" a="1"/>
  <c r="H18" i="1" s="1"/>
  <c r="B18" i="9" s="1"/>
  <c r="E19" i="1"/>
  <c r="F19" i="1" s="1"/>
  <c r="G19" i="1" s="1"/>
  <c r="H19" i="1" s="1" a="1"/>
  <c r="H19" i="1" s="1"/>
  <c r="B19" i="9" s="1"/>
  <c r="E20" i="1"/>
  <c r="F20" i="1" s="1"/>
  <c r="G20" i="1" s="1"/>
  <c r="H20" i="1" s="1" a="1"/>
  <c r="H20" i="1" s="1"/>
  <c r="B20" i="9" s="1"/>
  <c r="E21" i="1"/>
  <c r="F21" i="1" s="1"/>
  <c r="G21" i="1" s="1"/>
  <c r="H21" i="1" s="1" a="1"/>
  <c r="H21" i="1" s="1"/>
  <c r="B21" i="9" s="1"/>
  <c r="E22" i="1"/>
  <c r="F22" i="1" s="1"/>
  <c r="G22" i="1" s="1"/>
  <c r="H22" i="1" s="1" a="1"/>
  <c r="H22" i="1" s="1"/>
  <c r="B22" i="9" s="1"/>
  <c r="E23" i="1"/>
  <c r="F23" i="1" s="1"/>
  <c r="G23" i="1" s="1"/>
  <c r="H23" i="1" s="1" a="1"/>
  <c r="H23" i="1" s="1"/>
  <c r="B23" i="9" s="1"/>
  <c r="E24" i="1"/>
  <c r="F24" i="1" s="1"/>
  <c r="G24" i="1" s="1"/>
  <c r="H24" i="1" s="1" a="1"/>
  <c r="H24" i="1" s="1"/>
  <c r="B24" i="9" s="1"/>
  <c r="E25" i="1"/>
  <c r="F25" i="1" s="1"/>
  <c r="G25" i="1" s="1"/>
  <c r="H25" i="1" s="1" a="1"/>
  <c r="H25" i="1" s="1"/>
  <c r="B25" i="9" s="1"/>
  <c r="E26" i="1"/>
  <c r="F26" i="1" s="1"/>
  <c r="G26" i="1" s="1"/>
  <c r="H26" i="1" s="1" a="1"/>
  <c r="H26" i="1" s="1"/>
  <c r="B26" i="9" s="1"/>
  <c r="E27" i="1"/>
  <c r="F27" i="1" s="1"/>
  <c r="G27" i="1" s="1"/>
  <c r="H27" i="1" s="1" a="1"/>
  <c r="H27" i="1" s="1"/>
  <c r="B27" i="9" s="1"/>
  <c r="E28" i="1"/>
  <c r="F28" i="1" s="1"/>
  <c r="G28" i="1" s="1"/>
  <c r="H28" i="1" s="1" a="1"/>
  <c r="H28" i="1" s="1"/>
  <c r="B28" i="9" s="1"/>
  <c r="E29" i="1"/>
  <c r="F29" i="1" s="1"/>
  <c r="G29" i="1" s="1"/>
  <c r="H29" i="1" s="1" a="1"/>
  <c r="H29" i="1" s="1"/>
  <c r="B29" i="9" s="1"/>
  <c r="E30" i="1"/>
  <c r="F30" i="1" s="1"/>
  <c r="G30" i="1" s="1"/>
  <c r="H30" i="1" s="1" a="1"/>
  <c r="H30" i="1" s="1"/>
  <c r="B30" i="9" s="1"/>
  <c r="E31" i="1"/>
  <c r="F31" i="1" s="1"/>
  <c r="G31" i="1" s="1"/>
  <c r="H31" i="1" s="1" a="1"/>
  <c r="H31" i="1" s="1"/>
  <c r="B31" i="9" s="1"/>
  <c r="E32" i="1"/>
  <c r="F32" i="1" s="1"/>
  <c r="G32" i="1" s="1"/>
  <c r="H32" i="1" s="1" a="1"/>
  <c r="H32" i="1" s="1"/>
  <c r="B32" i="9" s="1"/>
  <c r="E33" i="1"/>
  <c r="F33" i="1" s="1"/>
  <c r="G33" i="1" s="1"/>
  <c r="H33" i="1" s="1" a="1"/>
  <c r="H33" i="1" s="1"/>
  <c r="B33" i="9" s="1"/>
  <c r="E34" i="1"/>
  <c r="F34" i="1" s="1"/>
  <c r="G34" i="1" s="1"/>
  <c r="H34" i="1" s="1" a="1"/>
  <c r="H34" i="1" s="1"/>
  <c r="B34" i="9" s="1"/>
  <c r="E35" i="1"/>
  <c r="F35" i="1" s="1"/>
  <c r="G35" i="1" s="1"/>
  <c r="H35" i="1" s="1" a="1"/>
  <c r="H35" i="1" s="1"/>
  <c r="B35" i="9" s="1"/>
  <c r="E36" i="1"/>
  <c r="F36" i="1" s="1"/>
  <c r="G36" i="1" s="1"/>
  <c r="H36" i="1" s="1" a="1"/>
  <c r="H36" i="1" s="1"/>
  <c r="B36" i="9" s="1"/>
  <c r="E37" i="1"/>
  <c r="F37" i="1" s="1"/>
  <c r="G37" i="1" s="1"/>
  <c r="H37" i="1" s="1" a="1"/>
  <c r="H37" i="1" s="1"/>
  <c r="B37" i="9" s="1"/>
  <c r="E38" i="1"/>
  <c r="F38" i="1" s="1"/>
  <c r="G38" i="1" s="1"/>
  <c r="H38" i="1" s="1" a="1"/>
  <c r="H38" i="1" s="1"/>
  <c r="B38" i="9" s="1"/>
  <c r="E39" i="1"/>
  <c r="F39" i="1" s="1"/>
  <c r="G39" i="1" s="1"/>
  <c r="H39" i="1" s="1" a="1"/>
  <c r="H39" i="1" s="1"/>
  <c r="B39" i="9" s="1"/>
  <c r="E40" i="1"/>
  <c r="F40" i="1" s="1"/>
  <c r="G40" i="1" s="1"/>
  <c r="H40" i="1" s="1" a="1"/>
  <c r="H40" i="1" s="1"/>
  <c r="B40" i="9" s="1"/>
  <c r="E41" i="1"/>
  <c r="F41" i="1" s="1"/>
  <c r="G41" i="1" s="1"/>
  <c r="H41" i="1" s="1" a="1"/>
  <c r="H41" i="1" s="1"/>
  <c r="B41" i="9" s="1"/>
  <c r="E42" i="1"/>
  <c r="F42" i="1" s="1"/>
  <c r="G42" i="1" s="1"/>
  <c r="H42" i="1" s="1" a="1"/>
  <c r="H42" i="1" s="1"/>
  <c r="B42" i="9" s="1"/>
  <c r="E43" i="1"/>
  <c r="F43" i="1" s="1"/>
  <c r="G43" i="1" s="1"/>
  <c r="H43" i="1" s="1" a="1"/>
  <c r="H43" i="1" s="1"/>
  <c r="B43" i="9" s="1"/>
  <c r="E44" i="1"/>
  <c r="F44" i="1" s="1"/>
  <c r="G44" i="1" s="1"/>
  <c r="H44" i="1" s="1" a="1"/>
  <c r="H44" i="1" s="1"/>
  <c r="B44" i="9" s="1"/>
  <c r="E45" i="1"/>
  <c r="F45" i="1" s="1"/>
  <c r="G45" i="1" s="1"/>
  <c r="H45" i="1" s="1" a="1"/>
  <c r="H45" i="1" s="1"/>
  <c r="B45" i="9" s="1"/>
  <c r="E46" i="1"/>
  <c r="F46" i="1" s="1"/>
  <c r="G46" i="1" s="1"/>
  <c r="H46" i="1" s="1" a="1"/>
  <c r="H46" i="1" s="1"/>
  <c r="B46" i="9" s="1"/>
  <c r="E47" i="1"/>
  <c r="F47" i="1" s="1"/>
  <c r="G47" i="1" s="1"/>
  <c r="H47" i="1" s="1" a="1"/>
  <c r="H47" i="1" s="1"/>
  <c r="B47" i="9" s="1"/>
  <c r="E48" i="1"/>
  <c r="F48" i="1" s="1"/>
  <c r="G48" i="1" s="1"/>
  <c r="H48" i="1" s="1" a="1"/>
  <c r="H48" i="1" s="1"/>
  <c r="B48" i="9" s="1"/>
  <c r="E49" i="1"/>
  <c r="F49" i="1" s="1"/>
  <c r="G49" i="1" s="1"/>
  <c r="H49" i="1" s="1" a="1"/>
  <c r="H49" i="1" s="1"/>
  <c r="B49" i="9" s="1"/>
  <c r="E50" i="1"/>
  <c r="F50" i="1" s="1"/>
  <c r="G50" i="1" s="1"/>
  <c r="H50" i="1" s="1" a="1"/>
  <c r="H50" i="1" s="1"/>
  <c r="B50" i="9" s="1"/>
  <c r="E51" i="1"/>
  <c r="F51" i="1" s="1"/>
  <c r="G51" i="1" s="1"/>
  <c r="H51" i="1" s="1" a="1"/>
  <c r="H51" i="1" s="1"/>
  <c r="B51" i="9" s="1"/>
  <c r="E52" i="1"/>
  <c r="F52" i="1" s="1"/>
  <c r="G52" i="1" s="1"/>
  <c r="H52" i="1" s="1" a="1"/>
  <c r="H52" i="1" s="1"/>
  <c r="B52" i="9" s="1"/>
  <c r="E53" i="1"/>
  <c r="F53" i="1" s="1"/>
  <c r="G53" i="1" s="1"/>
  <c r="H53" i="1" s="1" a="1"/>
  <c r="H53" i="1" s="1"/>
  <c r="B53" i="9" s="1"/>
  <c r="E54" i="1"/>
  <c r="F54" i="1" s="1"/>
  <c r="G54" i="1" s="1"/>
  <c r="H54" i="1" s="1" a="1"/>
  <c r="H54" i="1" s="1"/>
  <c r="B54" i="9" s="1"/>
  <c r="E55" i="1"/>
  <c r="F55" i="1" s="1"/>
  <c r="G55" i="1" s="1"/>
  <c r="H55" i="1" s="1" a="1"/>
  <c r="H55" i="1" s="1"/>
  <c r="B55" i="9" s="1"/>
  <c r="E56" i="1"/>
  <c r="F56" i="1" s="1"/>
  <c r="G56" i="1" s="1"/>
  <c r="H56" i="1" s="1" a="1"/>
  <c r="H56" i="1" s="1"/>
  <c r="B56" i="9" s="1"/>
  <c r="E57" i="1"/>
  <c r="F57" i="1" s="1"/>
  <c r="G57" i="1" s="1"/>
  <c r="H57" i="1" s="1" a="1"/>
  <c r="H57" i="1" s="1"/>
  <c r="B57" i="9" s="1"/>
  <c r="E58" i="1"/>
  <c r="F58" i="1" s="1"/>
  <c r="G58" i="1" s="1"/>
  <c r="H58" i="1" s="1" a="1"/>
  <c r="H58" i="1" s="1"/>
  <c r="B58" i="9" s="1"/>
  <c r="E59" i="1"/>
  <c r="F59" i="1" s="1"/>
  <c r="G59" i="1" s="1"/>
  <c r="H59" i="1" s="1" a="1"/>
  <c r="H59" i="1" s="1"/>
  <c r="B59" i="9" s="1"/>
  <c r="E60" i="1"/>
  <c r="F60" i="1" s="1"/>
  <c r="G60" i="1" s="1"/>
  <c r="H60" i="1" s="1" a="1"/>
  <c r="H60" i="1" s="1"/>
  <c r="B60" i="9" s="1"/>
  <c r="E61" i="1"/>
  <c r="F61" i="1" s="1"/>
  <c r="G61" i="1" s="1"/>
  <c r="H61" i="1" s="1" a="1"/>
  <c r="H61" i="1" s="1"/>
  <c r="B61" i="9" s="1"/>
  <c r="E62" i="1"/>
  <c r="F62" i="1" s="1"/>
  <c r="G62" i="1" s="1"/>
  <c r="H62" i="1" s="1" a="1"/>
  <c r="H62" i="1" s="1"/>
  <c r="B62" i="9" s="1"/>
  <c r="E63" i="1"/>
  <c r="F63" i="1" s="1"/>
  <c r="G63" i="1" s="1"/>
  <c r="H63" i="1" s="1" a="1"/>
  <c r="H63" i="1" s="1"/>
  <c r="B63" i="9" s="1"/>
  <c r="E64" i="1"/>
  <c r="F64" i="1" s="1"/>
  <c r="G64" i="1" s="1"/>
  <c r="H64" i="1" s="1" a="1"/>
  <c r="H64" i="1" s="1"/>
  <c r="B64" i="9" s="1"/>
  <c r="E65" i="1"/>
  <c r="F65" i="1" s="1"/>
  <c r="G65" i="1" s="1"/>
  <c r="H65" i="1" s="1" a="1"/>
  <c r="H65" i="1" s="1"/>
  <c r="B65" i="9" s="1"/>
  <c r="E66" i="1"/>
  <c r="F66" i="1" s="1"/>
  <c r="G66" i="1" s="1"/>
  <c r="H66" i="1" s="1" a="1"/>
  <c r="H66" i="1" s="1"/>
  <c r="B66" i="9" s="1"/>
  <c r="E67" i="1"/>
  <c r="F67" i="1" s="1"/>
  <c r="G67" i="1" s="1"/>
  <c r="H67" i="1" s="1" a="1"/>
  <c r="H67" i="1" s="1"/>
  <c r="B67" i="9" s="1"/>
  <c r="E68" i="1"/>
  <c r="F68" i="1" s="1"/>
  <c r="G68" i="1" s="1"/>
  <c r="H68" i="1" s="1" a="1"/>
  <c r="H68" i="1" s="1"/>
  <c r="B68" i="9" s="1"/>
  <c r="E69" i="1"/>
  <c r="F69" i="1" s="1"/>
  <c r="G69" i="1" s="1"/>
  <c r="H69" i="1" s="1" a="1"/>
  <c r="H69" i="1" s="1"/>
  <c r="B69" i="9" s="1"/>
  <c r="E70" i="1"/>
  <c r="F70" i="1" s="1"/>
  <c r="G70" i="1" s="1"/>
  <c r="H70" i="1" s="1" a="1"/>
  <c r="H70" i="1" s="1"/>
  <c r="B70" i="9" s="1"/>
  <c r="E71" i="1"/>
  <c r="F71" i="1" s="1"/>
  <c r="G71" i="1" s="1"/>
  <c r="H71" i="1" s="1" a="1"/>
  <c r="H71" i="1" s="1"/>
  <c r="B71" i="9" s="1"/>
  <c r="E72" i="1"/>
  <c r="F72" i="1" s="1"/>
  <c r="G72" i="1" s="1"/>
  <c r="H72" i="1" s="1" a="1"/>
  <c r="H72" i="1" s="1"/>
  <c r="B72" i="9" s="1"/>
  <c r="E73" i="1"/>
  <c r="F73" i="1" s="1"/>
  <c r="G73" i="1" s="1"/>
  <c r="H73" i="1" s="1" a="1"/>
  <c r="H73" i="1" s="1"/>
  <c r="B73" i="9" s="1"/>
  <c r="E74" i="1"/>
  <c r="F74" i="1" s="1"/>
  <c r="G74" i="1" s="1"/>
  <c r="H74" i="1" s="1" a="1"/>
  <c r="H74" i="1" s="1"/>
  <c r="B74" i="9" s="1"/>
  <c r="E75" i="1"/>
  <c r="F75" i="1" s="1"/>
  <c r="G75" i="1" s="1"/>
  <c r="H75" i="1" s="1" a="1"/>
  <c r="H75" i="1" s="1"/>
  <c r="B75" i="9" s="1"/>
  <c r="E76" i="1"/>
  <c r="F76" i="1" s="1"/>
  <c r="G76" i="1" s="1"/>
  <c r="H76" i="1" s="1" a="1"/>
  <c r="H76" i="1" s="1"/>
  <c r="B76" i="9" s="1"/>
  <c r="E77" i="1"/>
  <c r="F77" i="1" s="1"/>
  <c r="G77" i="1" s="1"/>
  <c r="H77" i="1" s="1" a="1"/>
  <c r="H77" i="1" s="1"/>
  <c r="B77" i="9" s="1"/>
  <c r="E78" i="1"/>
  <c r="F78" i="1" s="1"/>
  <c r="G78" i="1" s="1"/>
  <c r="H78" i="1" s="1" a="1"/>
  <c r="H78" i="1" s="1"/>
  <c r="B78" i="9" s="1"/>
  <c r="E79" i="1"/>
  <c r="F79" i="1" s="1"/>
  <c r="G79" i="1" s="1"/>
  <c r="H79" i="1" s="1" a="1"/>
  <c r="H79" i="1" s="1"/>
  <c r="B79" i="9" s="1"/>
  <c r="E80" i="1"/>
  <c r="F80" i="1" s="1"/>
  <c r="G80" i="1" s="1"/>
  <c r="H80" i="1" s="1" a="1"/>
  <c r="H80" i="1" s="1"/>
  <c r="B80" i="9" s="1"/>
  <c r="E81" i="1"/>
  <c r="F81" i="1" s="1"/>
  <c r="G81" i="1" s="1"/>
  <c r="H81" i="1" s="1" a="1"/>
  <c r="H81" i="1" s="1"/>
  <c r="B81" i="9" s="1"/>
  <c r="E82" i="1"/>
  <c r="F82" i="1" s="1"/>
  <c r="G82" i="1" s="1"/>
  <c r="H82" i="1" s="1" a="1"/>
  <c r="H82" i="1" s="1"/>
  <c r="B82" i="9" s="1"/>
  <c r="E83" i="1"/>
  <c r="F83" i="1" s="1"/>
  <c r="G83" i="1" s="1"/>
  <c r="H83" i="1" s="1" a="1"/>
  <c r="H83" i="1" s="1"/>
  <c r="B83" i="9" s="1"/>
  <c r="E84" i="1"/>
  <c r="F84" i="1" s="1"/>
  <c r="G84" i="1" s="1"/>
  <c r="H84" i="1" s="1" a="1"/>
  <c r="H84" i="1" s="1"/>
  <c r="B84" i="9" s="1"/>
  <c r="E85" i="1"/>
  <c r="F85" i="1" s="1"/>
  <c r="G85" i="1" s="1"/>
  <c r="H85" i="1" s="1" a="1"/>
  <c r="H85" i="1" s="1"/>
  <c r="B85" i="9" s="1"/>
  <c r="E86" i="1"/>
  <c r="F86" i="1" s="1"/>
  <c r="G86" i="1" s="1"/>
  <c r="H86" i="1" s="1" a="1"/>
  <c r="H86" i="1" s="1"/>
  <c r="B86" i="9" s="1"/>
  <c r="E87" i="1"/>
  <c r="F87" i="1" s="1"/>
  <c r="G87" i="1" s="1"/>
  <c r="H87" i="1" s="1" a="1"/>
  <c r="H87" i="1" s="1"/>
  <c r="B87" i="9" s="1"/>
  <c r="E88" i="1"/>
  <c r="F88" i="1" s="1"/>
  <c r="G88" i="1" s="1"/>
  <c r="H88" i="1" s="1" a="1"/>
  <c r="H88" i="1" s="1"/>
  <c r="B88" i="9" s="1"/>
  <c r="E89" i="1"/>
  <c r="F89" i="1" s="1"/>
  <c r="G89" i="1" s="1"/>
  <c r="H89" i="1" s="1" a="1"/>
  <c r="H89" i="1" s="1"/>
  <c r="B89" i="9" s="1"/>
  <c r="E90" i="1"/>
  <c r="F90" i="1" s="1"/>
  <c r="G90" i="1" s="1"/>
  <c r="H90" i="1" s="1" a="1"/>
  <c r="H90" i="1" s="1"/>
  <c r="B90" i="9" s="1"/>
  <c r="E91" i="1"/>
  <c r="F91" i="1" s="1"/>
  <c r="G91" i="1" s="1"/>
  <c r="H91" i="1" s="1" a="1"/>
  <c r="H91" i="1" s="1"/>
  <c r="B91" i="9" s="1"/>
  <c r="E92" i="1"/>
  <c r="F92" i="1" s="1"/>
  <c r="G92" i="1" s="1"/>
  <c r="H92" i="1" s="1" a="1"/>
  <c r="H92" i="1" s="1"/>
  <c r="B92" i="9" s="1"/>
  <c r="E93" i="1"/>
  <c r="F93" i="1" s="1"/>
  <c r="G93" i="1" s="1"/>
  <c r="H93" i="1" s="1" a="1"/>
  <c r="H93" i="1" s="1"/>
  <c r="B93" i="9" s="1"/>
  <c r="E94" i="1"/>
  <c r="F94" i="1" s="1"/>
  <c r="G94" i="1" s="1"/>
  <c r="H94" i="1" s="1" a="1"/>
  <c r="H94" i="1" s="1"/>
  <c r="B94" i="9" s="1"/>
  <c r="E95" i="1"/>
  <c r="F95" i="1" s="1"/>
  <c r="G95" i="1" s="1"/>
  <c r="H95" i="1" s="1" a="1"/>
  <c r="H95" i="1" s="1"/>
  <c r="B95" i="9" s="1"/>
  <c r="E96" i="1"/>
  <c r="F96" i="1" s="1"/>
  <c r="G96" i="1" s="1"/>
  <c r="H96" i="1" s="1" a="1"/>
  <c r="H96" i="1" s="1"/>
  <c r="B96" i="9" s="1"/>
  <c r="E97" i="1"/>
  <c r="F97" i="1" s="1"/>
  <c r="G97" i="1" s="1"/>
  <c r="H97" i="1" s="1" a="1"/>
  <c r="H97" i="1" s="1"/>
  <c r="B97" i="9" s="1"/>
  <c r="E98" i="1"/>
  <c r="F98" i="1" s="1"/>
  <c r="G98" i="1" s="1"/>
  <c r="H98" i="1" s="1" a="1"/>
  <c r="H98" i="1" s="1"/>
  <c r="B98" i="9" s="1"/>
  <c r="E99" i="1"/>
  <c r="F99" i="1" s="1"/>
  <c r="G99" i="1" s="1"/>
  <c r="H99" i="1" s="1" a="1"/>
  <c r="H99" i="1" s="1"/>
  <c r="B99" i="9" s="1"/>
  <c r="E100" i="1"/>
  <c r="F100" i="1" s="1"/>
  <c r="G100" i="1" s="1"/>
  <c r="H100" i="1" s="1" a="1"/>
  <c r="H100" i="1" s="1"/>
  <c r="B100" i="9" s="1"/>
  <c r="E101" i="1"/>
  <c r="F101" i="1" s="1"/>
  <c r="G101" i="1" s="1"/>
  <c r="H101" i="1" s="1" a="1"/>
  <c r="H101" i="1" s="1"/>
  <c r="B101" i="9" s="1"/>
  <c r="E102" i="1"/>
  <c r="F102" i="1" s="1"/>
  <c r="G102" i="1" s="1"/>
  <c r="H102" i="1" s="1" a="1"/>
  <c r="H102" i="1" s="1"/>
  <c r="B102" i="9" s="1"/>
  <c r="E103" i="1"/>
  <c r="F103" i="1" s="1"/>
  <c r="G103" i="1" s="1"/>
  <c r="H103" i="1" s="1" a="1"/>
  <c r="H103" i="1" s="1"/>
  <c r="B103" i="9" s="1"/>
  <c r="E104" i="1"/>
  <c r="F104" i="1" s="1"/>
  <c r="G104" i="1" s="1"/>
  <c r="H104" i="1" s="1" a="1"/>
  <c r="H104" i="1" s="1"/>
  <c r="B104" i="9" s="1"/>
  <c r="E105" i="1"/>
  <c r="F105" i="1" s="1"/>
  <c r="G105" i="1" s="1"/>
  <c r="H105" i="1" s="1" a="1"/>
  <c r="H105" i="1" s="1"/>
  <c r="B105" i="9" s="1"/>
  <c r="E106" i="1"/>
  <c r="F106" i="1" s="1"/>
  <c r="G106" i="1" s="1"/>
  <c r="H106" i="1" s="1" a="1"/>
  <c r="H106" i="1" s="1"/>
  <c r="B106" i="9" s="1"/>
  <c r="E107" i="1"/>
  <c r="F107" i="1" s="1"/>
  <c r="G107" i="1" s="1"/>
  <c r="H107" i="1" s="1" a="1"/>
  <c r="H107" i="1" s="1"/>
  <c r="B107" i="9" s="1"/>
  <c r="E108" i="1"/>
  <c r="F108" i="1" s="1"/>
  <c r="G108" i="1" s="1"/>
  <c r="H108" i="1" s="1" a="1"/>
  <c r="H108" i="1" s="1"/>
  <c r="B108" i="9" s="1"/>
  <c r="E109" i="1"/>
  <c r="F109" i="1" s="1"/>
  <c r="G109" i="1" s="1"/>
  <c r="H109" i="1" s="1" a="1"/>
  <c r="H109" i="1" s="1"/>
  <c r="B109" i="9" s="1"/>
  <c r="E110" i="1"/>
  <c r="F110" i="1" s="1"/>
  <c r="G110" i="1" s="1"/>
  <c r="H110" i="1" s="1" a="1"/>
  <c r="H110" i="1" s="1"/>
  <c r="B110" i="9" s="1"/>
  <c r="E111" i="1"/>
  <c r="F111" i="1" s="1"/>
  <c r="G111" i="1" s="1"/>
  <c r="H111" i="1" s="1" a="1"/>
  <c r="H111" i="1" s="1"/>
  <c r="B111" i="9" s="1"/>
  <c r="E112" i="1"/>
  <c r="F112" i="1" s="1"/>
  <c r="G112" i="1" s="1"/>
  <c r="H112" i="1" s="1" a="1"/>
  <c r="H112" i="1" s="1"/>
  <c r="B112" i="9" s="1"/>
  <c r="E113" i="1"/>
  <c r="F113" i="1" s="1"/>
  <c r="G113" i="1" s="1"/>
  <c r="H113" i="1" s="1" a="1"/>
  <c r="H113" i="1" s="1"/>
  <c r="B113" i="9" s="1"/>
  <c r="E114" i="1"/>
  <c r="F114" i="1" s="1"/>
  <c r="G114" i="1" s="1"/>
  <c r="H114" i="1" s="1" a="1"/>
  <c r="H114" i="1" s="1"/>
  <c r="B114" i="9" s="1"/>
  <c r="E115" i="1"/>
  <c r="F115" i="1" s="1"/>
  <c r="G115" i="1" s="1"/>
  <c r="H115" i="1" s="1" a="1"/>
  <c r="H115" i="1" s="1"/>
  <c r="B115" i="9" s="1"/>
  <c r="E116" i="1"/>
  <c r="F116" i="1" s="1"/>
  <c r="G116" i="1" s="1"/>
  <c r="H116" i="1" s="1" a="1"/>
  <c r="H116" i="1" s="1"/>
  <c r="B116" i="9" s="1"/>
  <c r="E117" i="1"/>
  <c r="F117" i="1" s="1"/>
  <c r="G117" i="1" s="1"/>
  <c r="H117" i="1" s="1" a="1"/>
  <c r="H117" i="1" s="1"/>
  <c r="B117" i="9" s="1"/>
  <c r="E118" i="1"/>
  <c r="F118" i="1" s="1"/>
  <c r="G118" i="1" s="1"/>
  <c r="H118" i="1" s="1" a="1"/>
  <c r="H118" i="1" s="1"/>
  <c r="B118" i="9" s="1"/>
  <c r="E119" i="1"/>
  <c r="F119" i="1" s="1"/>
  <c r="G119" i="1" s="1"/>
  <c r="H119" i="1" s="1" a="1"/>
  <c r="H119" i="1" s="1"/>
  <c r="B119" i="9" s="1"/>
  <c r="E120" i="1"/>
  <c r="F120" i="1" s="1"/>
  <c r="G120" i="1" s="1"/>
  <c r="H120" i="1" s="1" a="1"/>
  <c r="H120" i="1" s="1"/>
  <c r="B120" i="9" s="1"/>
  <c r="E121" i="1"/>
  <c r="F121" i="1" s="1"/>
  <c r="G121" i="1" s="1"/>
  <c r="H121" i="1" s="1" a="1"/>
  <c r="H121" i="1" s="1"/>
  <c r="B121" i="9" s="1"/>
  <c r="E122" i="1"/>
  <c r="F122" i="1" s="1"/>
  <c r="G122" i="1" s="1"/>
  <c r="H122" i="1" s="1" a="1"/>
  <c r="H122" i="1" s="1"/>
  <c r="B122" i="9" s="1"/>
  <c r="E123" i="1"/>
  <c r="F123" i="1" s="1"/>
  <c r="G123" i="1" s="1"/>
  <c r="H123" i="1" s="1" a="1"/>
  <c r="H123" i="1" s="1"/>
  <c r="B123" i="9" s="1"/>
  <c r="E124" i="1"/>
  <c r="F124" i="1" s="1"/>
  <c r="G124" i="1" s="1"/>
  <c r="H124" i="1" s="1" a="1"/>
  <c r="H124" i="1" s="1"/>
  <c r="B124" i="9" s="1"/>
  <c r="E125" i="1"/>
  <c r="F125" i="1" s="1"/>
  <c r="G125" i="1" s="1"/>
  <c r="H125" i="1" s="1" a="1"/>
  <c r="H125" i="1" s="1"/>
  <c r="B125" i="9" s="1"/>
  <c r="E126" i="1"/>
  <c r="F126" i="1" s="1"/>
  <c r="G126" i="1" s="1"/>
  <c r="H126" i="1" s="1" a="1"/>
  <c r="H126" i="1" s="1"/>
  <c r="B126" i="9" s="1"/>
  <c r="E127" i="1"/>
  <c r="F127" i="1" s="1"/>
  <c r="G127" i="1" s="1"/>
  <c r="H127" i="1" s="1" a="1"/>
  <c r="H127" i="1" s="1"/>
  <c r="B127" i="9" s="1"/>
  <c r="E128" i="1"/>
  <c r="F128" i="1" s="1"/>
  <c r="G128" i="1" s="1"/>
  <c r="H128" i="1" s="1" a="1"/>
  <c r="H128" i="1" s="1"/>
  <c r="B128" i="9" s="1"/>
  <c r="E129" i="1"/>
  <c r="F129" i="1" s="1"/>
  <c r="G129" i="1" s="1"/>
  <c r="H129" i="1" s="1" a="1"/>
  <c r="H129" i="1" s="1"/>
  <c r="B129" i="9" s="1"/>
  <c r="E130" i="1"/>
  <c r="F130" i="1" s="1"/>
  <c r="G130" i="1" s="1"/>
  <c r="H130" i="1" s="1" a="1"/>
  <c r="H130" i="1" s="1"/>
  <c r="B130" i="9" s="1"/>
  <c r="E131" i="1"/>
  <c r="F131" i="1" s="1"/>
  <c r="G131" i="1" s="1"/>
  <c r="H131" i="1" s="1" a="1"/>
  <c r="H131" i="1" s="1"/>
  <c r="B131" i="9" s="1"/>
  <c r="E132" i="1"/>
  <c r="F132" i="1" s="1"/>
  <c r="G132" i="1" s="1"/>
  <c r="H132" i="1" s="1" a="1"/>
  <c r="H132" i="1" s="1"/>
  <c r="B132" i="9" s="1"/>
  <c r="E133" i="1"/>
  <c r="F133" i="1" s="1"/>
  <c r="G133" i="1" s="1"/>
  <c r="H133" i="1" s="1" a="1"/>
  <c r="H133" i="1" s="1"/>
  <c r="B133" i="9" s="1"/>
  <c r="E134" i="1"/>
  <c r="F134" i="1" s="1"/>
  <c r="G134" i="1" s="1"/>
  <c r="H134" i="1" s="1" a="1"/>
  <c r="H134" i="1" s="1"/>
  <c r="B134" i="9" s="1"/>
  <c r="E135" i="1"/>
  <c r="F135" i="1" s="1"/>
  <c r="G135" i="1" s="1"/>
  <c r="H135" i="1" s="1" a="1"/>
  <c r="H135" i="1" s="1"/>
  <c r="B135" i="9" s="1"/>
  <c r="E136" i="1"/>
  <c r="F136" i="1" s="1"/>
  <c r="G136" i="1" s="1"/>
  <c r="H136" i="1" s="1" a="1"/>
  <c r="H136" i="1" s="1"/>
  <c r="B136" i="9" s="1"/>
  <c r="E137" i="1"/>
  <c r="F137" i="1" s="1"/>
  <c r="G137" i="1" s="1"/>
  <c r="H137" i="1" s="1" a="1"/>
  <c r="H137" i="1" s="1"/>
  <c r="B137" i="9" s="1"/>
  <c r="E138" i="1"/>
  <c r="F138" i="1" s="1"/>
  <c r="G138" i="1" s="1"/>
  <c r="H138" i="1" s="1" a="1"/>
  <c r="H138" i="1" s="1"/>
  <c r="B138" i="9" s="1"/>
  <c r="E139" i="1"/>
  <c r="F139" i="1" s="1"/>
  <c r="G139" i="1" s="1"/>
  <c r="H139" i="1" s="1" a="1"/>
  <c r="H139" i="1" s="1"/>
  <c r="B139" i="9" s="1"/>
  <c r="E140" i="1"/>
  <c r="F140" i="1" s="1"/>
  <c r="G140" i="1" s="1"/>
  <c r="H140" i="1" s="1" a="1"/>
  <c r="H140" i="1" s="1"/>
  <c r="B140" i="9" s="1"/>
  <c r="E141" i="1"/>
  <c r="F141" i="1" s="1"/>
  <c r="G141" i="1" s="1"/>
  <c r="H141" i="1" s="1" a="1"/>
  <c r="H141" i="1" s="1"/>
  <c r="B141" i="9" s="1"/>
  <c r="E142" i="1"/>
  <c r="F142" i="1" s="1"/>
  <c r="G142" i="1" s="1"/>
  <c r="H142" i="1" s="1" a="1"/>
  <c r="H142" i="1" s="1"/>
  <c r="B142" i="9" s="1"/>
  <c r="E143" i="1"/>
  <c r="F143" i="1" s="1"/>
  <c r="G143" i="1" s="1"/>
  <c r="H143" i="1" s="1" a="1"/>
  <c r="H143" i="1" s="1"/>
  <c r="B143" i="9" s="1"/>
  <c r="E144" i="1"/>
  <c r="F144" i="1" s="1"/>
  <c r="G144" i="1" s="1"/>
  <c r="H144" i="1" s="1" a="1"/>
  <c r="H144" i="1" s="1"/>
  <c r="B144" i="9" s="1"/>
  <c r="E145" i="1"/>
  <c r="F145" i="1" s="1"/>
  <c r="G145" i="1" s="1"/>
  <c r="H145" i="1" s="1" a="1"/>
  <c r="H145" i="1" s="1"/>
  <c r="B145" i="9" s="1"/>
  <c r="E146" i="1"/>
  <c r="F146" i="1" s="1"/>
  <c r="G146" i="1" s="1"/>
  <c r="H146" i="1" s="1" a="1"/>
  <c r="H146" i="1" s="1"/>
  <c r="B146" i="9" s="1"/>
  <c r="E147" i="1"/>
  <c r="F147" i="1" s="1"/>
  <c r="G147" i="1" s="1"/>
  <c r="H147" i="1" s="1" a="1"/>
  <c r="H147" i="1" s="1"/>
  <c r="B147" i="9" s="1"/>
  <c r="E148" i="1"/>
  <c r="F148" i="1" s="1"/>
  <c r="G148" i="1" s="1"/>
  <c r="H148" i="1" s="1" a="1"/>
  <c r="H148" i="1" s="1"/>
  <c r="B148" i="9" s="1"/>
  <c r="E149" i="1"/>
  <c r="F149" i="1" s="1"/>
  <c r="G149" i="1" s="1"/>
  <c r="H149" i="1" s="1" a="1"/>
  <c r="H149" i="1" s="1"/>
  <c r="B149" i="9" s="1"/>
  <c r="E150" i="1"/>
  <c r="F150" i="1" s="1"/>
  <c r="G150" i="1" s="1"/>
  <c r="H150" i="1" s="1" a="1"/>
  <c r="H150" i="1" s="1"/>
  <c r="B150" i="9" s="1"/>
  <c r="E151" i="1"/>
  <c r="F151" i="1" s="1"/>
  <c r="G151" i="1" s="1"/>
  <c r="H151" i="1" s="1" a="1"/>
  <c r="H151" i="1" s="1"/>
  <c r="B151" i="9" s="1"/>
  <c r="E152" i="1"/>
  <c r="F152" i="1" s="1"/>
  <c r="G152" i="1" s="1"/>
  <c r="H152" i="1" s="1" a="1"/>
  <c r="H152" i="1" s="1"/>
  <c r="B152" i="9" s="1"/>
  <c r="E153" i="1"/>
  <c r="F153" i="1" s="1"/>
  <c r="G153" i="1" s="1"/>
  <c r="H153" i="1" s="1" a="1"/>
  <c r="H153" i="1" s="1"/>
  <c r="B153" i="9" s="1"/>
  <c r="E154" i="1"/>
  <c r="F154" i="1" s="1"/>
  <c r="G154" i="1" s="1"/>
  <c r="H154" i="1" s="1" a="1"/>
  <c r="H154" i="1" s="1"/>
  <c r="B154" i="9" s="1"/>
  <c r="E155" i="1"/>
  <c r="F155" i="1" s="1"/>
  <c r="G155" i="1" s="1"/>
  <c r="H155" i="1" s="1" a="1"/>
  <c r="H155" i="1" s="1"/>
  <c r="B155" i="9" s="1"/>
  <c r="E156" i="1"/>
  <c r="F156" i="1" s="1"/>
  <c r="G156" i="1" s="1"/>
  <c r="H156" i="1" s="1" a="1"/>
  <c r="H156" i="1" s="1"/>
  <c r="B156" i="9" s="1"/>
  <c r="E157" i="1"/>
  <c r="F157" i="1" s="1"/>
  <c r="G157" i="1" s="1"/>
  <c r="H157" i="1" s="1" a="1"/>
  <c r="H157" i="1" s="1"/>
  <c r="B157" i="9" s="1"/>
  <c r="E158" i="1"/>
  <c r="F158" i="1" s="1"/>
  <c r="G158" i="1" s="1"/>
  <c r="H158" i="1" s="1" a="1"/>
  <c r="H158" i="1" s="1"/>
  <c r="B158" i="9" s="1"/>
  <c r="E159" i="1"/>
  <c r="F159" i="1" s="1"/>
  <c r="G159" i="1" s="1"/>
  <c r="H159" i="1" s="1" a="1"/>
  <c r="H159" i="1" s="1"/>
  <c r="B159" i="9" s="1"/>
  <c r="E160" i="1"/>
  <c r="F160" i="1" s="1"/>
  <c r="G160" i="1" s="1"/>
  <c r="H160" i="1" s="1" a="1"/>
  <c r="H160" i="1" s="1"/>
  <c r="B160" i="9" s="1"/>
  <c r="E161" i="1"/>
  <c r="F161" i="1" s="1"/>
  <c r="G161" i="1" s="1"/>
  <c r="H161" i="1" s="1" a="1"/>
  <c r="H161" i="1" s="1"/>
  <c r="B161" i="9" s="1"/>
  <c r="E162" i="1"/>
  <c r="F162" i="1" s="1"/>
  <c r="G162" i="1" s="1"/>
  <c r="H162" i="1" s="1" a="1"/>
  <c r="H162" i="1" s="1"/>
  <c r="B162" i="9" s="1"/>
  <c r="E163" i="1"/>
  <c r="F163" i="1" s="1"/>
  <c r="G163" i="1" s="1"/>
  <c r="H163" i="1" s="1" a="1"/>
  <c r="H163" i="1" s="1"/>
  <c r="B163" i="9" s="1"/>
  <c r="E164" i="1"/>
  <c r="F164" i="1" s="1"/>
  <c r="G164" i="1" s="1"/>
  <c r="H164" i="1" s="1" a="1"/>
  <c r="H164" i="1" s="1"/>
  <c r="B164" i="9" s="1"/>
  <c r="E165" i="1"/>
  <c r="F165" i="1" s="1"/>
  <c r="G165" i="1" s="1"/>
  <c r="H165" i="1" s="1" a="1"/>
  <c r="H165" i="1" s="1"/>
  <c r="B165" i="9" s="1"/>
  <c r="E166" i="1"/>
  <c r="F166" i="1" s="1"/>
  <c r="G166" i="1" s="1"/>
  <c r="H166" i="1" s="1" a="1"/>
  <c r="H166" i="1" s="1"/>
  <c r="B166" i="9" s="1"/>
  <c r="E167" i="1"/>
  <c r="F167" i="1" s="1"/>
  <c r="G167" i="1" s="1"/>
  <c r="H167" i="1" s="1" a="1"/>
  <c r="H167" i="1" s="1"/>
  <c r="B167" i="9" s="1"/>
  <c r="E168" i="1"/>
  <c r="F168" i="1" s="1"/>
  <c r="G168" i="1" s="1"/>
  <c r="H168" i="1" s="1" a="1"/>
  <c r="H168" i="1" s="1"/>
  <c r="B168" i="9" s="1"/>
  <c r="E169" i="1"/>
  <c r="F169" i="1" s="1"/>
  <c r="G169" i="1" s="1"/>
  <c r="H169" i="1" s="1" a="1"/>
  <c r="H169" i="1" s="1"/>
  <c r="B169" i="9" s="1"/>
  <c r="E170" i="1"/>
  <c r="F170" i="1" s="1"/>
  <c r="G170" i="1" s="1"/>
  <c r="H170" i="1" s="1" a="1"/>
  <c r="H170" i="1" s="1"/>
  <c r="B170" i="9" s="1"/>
  <c r="E171" i="1"/>
  <c r="F171" i="1" s="1"/>
  <c r="G171" i="1" s="1"/>
  <c r="H171" i="1" s="1" a="1"/>
  <c r="H171" i="1" s="1"/>
  <c r="B171" i="9" s="1"/>
  <c r="E172" i="1"/>
  <c r="F172" i="1" s="1"/>
  <c r="G172" i="1" s="1"/>
  <c r="H172" i="1" s="1" a="1"/>
  <c r="H172" i="1" s="1"/>
  <c r="B172" i="9" s="1"/>
  <c r="E173" i="1"/>
  <c r="F173" i="1" s="1"/>
  <c r="G173" i="1" s="1"/>
  <c r="H173" i="1" s="1" a="1"/>
  <c r="H173" i="1" s="1"/>
  <c r="B173" i="9" s="1"/>
  <c r="E174" i="1"/>
  <c r="F174" i="1" s="1"/>
  <c r="G174" i="1" s="1"/>
  <c r="H174" i="1" s="1" a="1"/>
  <c r="H174" i="1" s="1"/>
  <c r="B174" i="9" s="1"/>
  <c r="E175" i="1"/>
  <c r="F175" i="1" s="1"/>
  <c r="G175" i="1" s="1"/>
  <c r="H175" i="1" s="1" a="1"/>
  <c r="H175" i="1" s="1"/>
  <c r="B175" i="9" s="1"/>
  <c r="E176" i="1"/>
  <c r="F176" i="1" s="1"/>
  <c r="G176" i="1" s="1"/>
  <c r="H176" i="1" s="1" a="1"/>
  <c r="H176" i="1" s="1"/>
  <c r="B176" i="9" s="1"/>
  <c r="E177" i="1"/>
  <c r="F177" i="1" s="1"/>
  <c r="G177" i="1" s="1"/>
  <c r="H177" i="1" s="1" a="1"/>
  <c r="H177" i="1" s="1"/>
  <c r="B177" i="9" s="1"/>
  <c r="E178" i="1"/>
  <c r="F178" i="1" s="1"/>
  <c r="G178" i="1" s="1"/>
  <c r="H178" i="1" s="1" a="1"/>
  <c r="H178" i="1" s="1"/>
  <c r="B178" i="9" s="1"/>
  <c r="E179" i="1"/>
  <c r="F179" i="1" s="1"/>
  <c r="G179" i="1" s="1"/>
  <c r="H179" i="1" s="1" a="1"/>
  <c r="H179" i="1" s="1"/>
  <c r="B179" i="9" s="1"/>
  <c r="E180" i="1"/>
  <c r="F180" i="1" s="1"/>
  <c r="G180" i="1" s="1"/>
  <c r="H180" i="1" s="1" a="1"/>
  <c r="H180" i="1" s="1"/>
  <c r="B180" i="9" s="1"/>
  <c r="E181" i="1"/>
  <c r="F181" i="1" s="1"/>
  <c r="G181" i="1" s="1"/>
  <c r="H181" i="1" s="1" a="1"/>
  <c r="H181" i="1" s="1"/>
  <c r="B181" i="9" s="1"/>
  <c r="E182" i="1"/>
  <c r="F182" i="1" s="1"/>
  <c r="G182" i="1" s="1"/>
  <c r="H182" i="1" s="1" a="1"/>
  <c r="H182" i="1" s="1"/>
  <c r="B182" i="9" s="1"/>
  <c r="E183" i="1"/>
  <c r="F183" i="1" s="1"/>
  <c r="G183" i="1" s="1"/>
  <c r="H183" i="1" s="1" a="1"/>
  <c r="H183" i="1" s="1"/>
  <c r="B183" i="9" s="1"/>
  <c r="E184" i="1"/>
  <c r="F184" i="1" s="1"/>
  <c r="G184" i="1" s="1"/>
  <c r="H184" i="1" s="1" a="1"/>
  <c r="H184" i="1" s="1"/>
  <c r="B184" i="9" s="1"/>
  <c r="E185" i="1"/>
  <c r="F185" i="1" s="1"/>
  <c r="G185" i="1" s="1"/>
  <c r="H185" i="1" s="1" a="1"/>
  <c r="H185" i="1" s="1"/>
  <c r="B185" i="9" s="1"/>
  <c r="E186" i="1"/>
  <c r="F186" i="1" s="1"/>
  <c r="G186" i="1" s="1"/>
  <c r="H186" i="1" s="1" a="1"/>
  <c r="H186" i="1" s="1"/>
  <c r="B186" i="9" s="1"/>
  <c r="E187" i="1"/>
  <c r="F187" i="1" s="1"/>
  <c r="G187" i="1" s="1"/>
  <c r="H187" i="1" s="1" a="1"/>
  <c r="H187" i="1" s="1"/>
  <c r="B187" i="9" s="1"/>
  <c r="E188" i="1"/>
  <c r="F188" i="1" s="1"/>
  <c r="G188" i="1" s="1"/>
  <c r="H188" i="1" s="1" a="1"/>
  <c r="H188" i="1" s="1"/>
  <c r="B188" i="9" s="1"/>
  <c r="E189" i="1"/>
  <c r="F189" i="1" s="1"/>
  <c r="G189" i="1" s="1"/>
  <c r="H189" i="1" s="1" a="1"/>
  <c r="H189" i="1" s="1"/>
  <c r="B189" i="9" s="1"/>
  <c r="E190" i="1"/>
  <c r="F190" i="1" s="1"/>
  <c r="G190" i="1" s="1"/>
  <c r="H190" i="1" s="1" a="1"/>
  <c r="H190" i="1" s="1"/>
  <c r="B190" i="9" s="1"/>
  <c r="E191" i="1"/>
  <c r="F191" i="1" s="1"/>
  <c r="G191" i="1" s="1"/>
  <c r="H191" i="1" s="1" a="1"/>
  <c r="H191" i="1" s="1"/>
  <c r="B191" i="9" s="1"/>
  <c r="E192" i="1"/>
  <c r="F192" i="1" s="1"/>
  <c r="G192" i="1" s="1"/>
  <c r="H192" i="1" s="1" a="1"/>
  <c r="H192" i="1" s="1"/>
  <c r="B192" i="9" s="1"/>
  <c r="E193" i="1"/>
  <c r="F193" i="1" s="1"/>
  <c r="G193" i="1" s="1"/>
  <c r="H193" i="1" s="1" a="1"/>
  <c r="H193" i="1" s="1"/>
  <c r="B193" i="9" s="1"/>
  <c r="E194" i="1"/>
  <c r="F194" i="1" s="1"/>
  <c r="G194" i="1" s="1"/>
  <c r="H194" i="1" s="1" a="1"/>
  <c r="H194" i="1" s="1"/>
  <c r="B194" i="9" s="1"/>
  <c r="E195" i="1"/>
  <c r="F195" i="1" s="1"/>
  <c r="G195" i="1" s="1"/>
  <c r="H195" i="1" s="1" a="1"/>
  <c r="H195" i="1" s="1"/>
  <c r="B195" i="9" s="1"/>
  <c r="E196" i="1"/>
  <c r="F196" i="1" s="1"/>
  <c r="G196" i="1" s="1"/>
  <c r="H196" i="1" s="1" a="1"/>
  <c r="H196" i="1" s="1"/>
  <c r="B196" i="9" s="1"/>
  <c r="E197" i="1"/>
  <c r="F197" i="1" s="1"/>
  <c r="G197" i="1" s="1"/>
  <c r="H197" i="1" s="1" a="1"/>
  <c r="H197" i="1" s="1"/>
  <c r="B197" i="9" s="1"/>
  <c r="E198" i="1"/>
  <c r="F198" i="1" s="1"/>
  <c r="G198" i="1" s="1"/>
  <c r="H198" i="1" s="1" a="1"/>
  <c r="H198" i="1" s="1"/>
  <c r="B198" i="9" s="1"/>
  <c r="E199" i="1"/>
  <c r="F199" i="1" s="1"/>
  <c r="G199" i="1" s="1"/>
  <c r="H199" i="1" s="1" a="1"/>
  <c r="H199" i="1" s="1"/>
  <c r="B199" i="9" s="1"/>
  <c r="E200" i="1"/>
  <c r="F200" i="1" s="1"/>
  <c r="G200" i="1" s="1"/>
  <c r="H200" i="1" s="1" a="1"/>
  <c r="H200" i="1" s="1"/>
  <c r="B200" i="9" s="1"/>
  <c r="E201" i="1"/>
  <c r="F201" i="1" s="1"/>
  <c r="G201" i="1" s="1"/>
  <c r="H201" i="1" s="1" a="1"/>
  <c r="H201" i="1" s="1"/>
  <c r="B201" i="9" s="1"/>
  <c r="E202" i="1"/>
  <c r="F202" i="1" s="1"/>
  <c r="G202" i="1" s="1"/>
  <c r="H202" i="1" s="1" a="1"/>
  <c r="H202" i="1" s="1"/>
  <c r="B202" i="9" s="1"/>
  <c r="E203" i="1"/>
  <c r="F203" i="1" s="1"/>
  <c r="G203" i="1" s="1"/>
  <c r="H203" i="1" s="1" a="1"/>
  <c r="H203" i="1" s="1"/>
  <c r="B203" i="9" s="1"/>
  <c r="E204" i="1"/>
  <c r="F204" i="1" s="1"/>
  <c r="G204" i="1" s="1"/>
  <c r="H204" i="1" s="1" a="1"/>
  <c r="H204" i="1" s="1"/>
  <c r="B204" i="9" s="1"/>
  <c r="E205" i="1"/>
  <c r="F205" i="1" s="1"/>
  <c r="G205" i="1" s="1"/>
  <c r="H205" i="1" s="1" a="1"/>
  <c r="H205" i="1" s="1"/>
  <c r="B205" i="9" s="1"/>
  <c r="E206" i="1"/>
  <c r="F206" i="1" s="1"/>
  <c r="G206" i="1" s="1"/>
  <c r="H206" i="1" s="1" a="1"/>
  <c r="H206" i="1" s="1"/>
  <c r="B206" i="9" s="1"/>
  <c r="E207" i="1"/>
  <c r="F207" i="1" s="1"/>
  <c r="G207" i="1" s="1"/>
  <c r="H207" i="1" s="1" a="1"/>
  <c r="H207" i="1" s="1"/>
  <c r="B207" i="9" s="1"/>
  <c r="E208" i="1"/>
  <c r="F208" i="1" s="1"/>
  <c r="G208" i="1" s="1"/>
  <c r="H208" i="1" s="1" a="1"/>
  <c r="H208" i="1" s="1"/>
  <c r="B208" i="9" s="1"/>
  <c r="E209" i="1"/>
  <c r="F209" i="1" s="1"/>
  <c r="G209" i="1" s="1"/>
  <c r="H209" i="1" s="1" a="1"/>
  <c r="H209" i="1" s="1"/>
  <c r="B209" i="9" s="1"/>
  <c r="E210" i="1"/>
  <c r="F210" i="1" s="1"/>
  <c r="G210" i="1" s="1"/>
  <c r="H210" i="1" s="1" a="1"/>
  <c r="H210" i="1" s="1"/>
  <c r="B210" i="9" s="1"/>
  <c r="E211" i="1"/>
  <c r="F211" i="1" s="1"/>
  <c r="G211" i="1" s="1"/>
  <c r="H211" i="1" s="1" a="1"/>
  <c r="H211" i="1" s="1"/>
  <c r="B211" i="9" s="1"/>
  <c r="E212" i="1"/>
  <c r="F212" i="1" s="1"/>
  <c r="G212" i="1" s="1"/>
  <c r="H212" i="1" s="1" a="1"/>
  <c r="H212" i="1" s="1"/>
  <c r="B212" i="9" s="1"/>
  <c r="E213" i="1"/>
  <c r="F213" i="1" s="1"/>
  <c r="G213" i="1" s="1"/>
  <c r="H213" i="1" s="1" a="1"/>
  <c r="H213" i="1" s="1"/>
  <c r="B213" i="9" s="1"/>
  <c r="E214" i="1"/>
  <c r="F214" i="1" s="1"/>
  <c r="G214" i="1" s="1"/>
  <c r="H214" i="1" s="1" a="1"/>
  <c r="H214" i="1" s="1"/>
  <c r="B214" i="9" s="1"/>
  <c r="E215" i="1"/>
  <c r="F215" i="1" s="1"/>
  <c r="G215" i="1" s="1"/>
  <c r="H215" i="1" s="1" a="1"/>
  <c r="H215" i="1" s="1"/>
  <c r="B215" i="9" s="1"/>
  <c r="E216" i="1"/>
  <c r="F216" i="1" s="1"/>
  <c r="G216" i="1" s="1"/>
  <c r="H216" i="1" s="1" a="1"/>
  <c r="H216" i="1" s="1"/>
  <c r="B216" i="9" s="1"/>
  <c r="E217" i="1"/>
  <c r="F217" i="1" s="1"/>
  <c r="G217" i="1" s="1"/>
  <c r="H217" i="1" s="1" a="1"/>
  <c r="H217" i="1" s="1"/>
  <c r="B217" i="9" s="1"/>
  <c r="E218" i="1"/>
  <c r="F218" i="1" s="1"/>
  <c r="G218" i="1" s="1"/>
  <c r="H218" i="1" s="1" a="1"/>
  <c r="H218" i="1" s="1"/>
  <c r="B218" i="9" s="1"/>
  <c r="E219" i="1"/>
  <c r="F219" i="1" s="1"/>
  <c r="G219" i="1" s="1"/>
  <c r="H219" i="1" s="1" a="1"/>
  <c r="H219" i="1" s="1"/>
  <c r="B219" i="9" s="1"/>
  <c r="E220" i="1"/>
  <c r="F220" i="1" s="1"/>
  <c r="G220" i="1" s="1"/>
  <c r="H220" i="1" s="1" a="1"/>
  <c r="H220" i="1" s="1"/>
  <c r="B220" i="9" s="1"/>
  <c r="E221" i="1"/>
  <c r="F221" i="1" s="1"/>
  <c r="G221" i="1" s="1"/>
  <c r="H221" i="1" s="1" a="1"/>
  <c r="H221" i="1" s="1"/>
  <c r="B221" i="9" s="1"/>
  <c r="E222" i="1"/>
  <c r="F222" i="1" s="1"/>
  <c r="G222" i="1" s="1"/>
  <c r="H222" i="1" s="1" a="1"/>
  <c r="H222" i="1" s="1"/>
  <c r="B222" i="9" s="1"/>
  <c r="E223" i="1"/>
  <c r="F223" i="1" s="1"/>
  <c r="G223" i="1" s="1"/>
  <c r="H223" i="1" s="1" a="1"/>
  <c r="H223" i="1" s="1"/>
  <c r="B223" i="9" s="1"/>
  <c r="E224" i="1"/>
  <c r="F224" i="1" s="1"/>
  <c r="G224" i="1" s="1"/>
  <c r="H224" i="1" s="1" a="1"/>
  <c r="H224" i="1" s="1"/>
  <c r="B224" i="9" s="1"/>
  <c r="E225" i="1"/>
  <c r="F225" i="1" s="1"/>
  <c r="G225" i="1" s="1"/>
  <c r="H225" i="1" s="1" a="1"/>
  <c r="H225" i="1" s="1"/>
  <c r="B225" i="9" s="1"/>
  <c r="E226" i="1"/>
  <c r="F226" i="1" s="1"/>
  <c r="G226" i="1" s="1"/>
  <c r="H226" i="1" s="1" a="1"/>
  <c r="H226" i="1" s="1"/>
  <c r="B226" i="9" s="1"/>
  <c r="E227" i="1"/>
  <c r="F227" i="1" s="1"/>
  <c r="G227" i="1" s="1"/>
  <c r="H227" i="1" s="1" a="1"/>
  <c r="H227" i="1" s="1"/>
  <c r="B227" i="9" s="1"/>
  <c r="E228" i="1"/>
  <c r="F228" i="1" s="1"/>
  <c r="G228" i="1" s="1"/>
  <c r="H228" i="1" s="1" a="1"/>
  <c r="H228" i="1" s="1"/>
  <c r="B228" i="9" s="1"/>
  <c r="E229" i="1"/>
  <c r="F229" i="1" s="1"/>
  <c r="G229" i="1" s="1"/>
  <c r="H229" i="1" s="1" a="1"/>
  <c r="H229" i="1" s="1"/>
  <c r="B229" i="9" s="1"/>
  <c r="E230" i="1"/>
  <c r="F230" i="1" s="1"/>
  <c r="G230" i="1" s="1"/>
  <c r="H230" i="1" s="1" a="1"/>
  <c r="H230" i="1" s="1"/>
  <c r="B230" i="9" s="1"/>
  <c r="E231" i="1"/>
  <c r="F231" i="1" s="1"/>
  <c r="G231" i="1" s="1"/>
  <c r="H231" i="1" s="1" a="1"/>
  <c r="H231" i="1" s="1"/>
  <c r="B231" i="9" s="1"/>
  <c r="E232" i="1"/>
  <c r="F232" i="1" s="1"/>
  <c r="G232" i="1" s="1"/>
  <c r="H232" i="1" s="1" a="1"/>
  <c r="H232" i="1" s="1"/>
  <c r="B232" i="9" s="1"/>
  <c r="E233" i="1"/>
  <c r="F233" i="1" s="1"/>
  <c r="G233" i="1" s="1"/>
  <c r="H233" i="1" s="1" a="1"/>
  <c r="H233" i="1" s="1"/>
  <c r="B233" i="9" s="1"/>
  <c r="E234" i="1"/>
  <c r="F234" i="1" s="1"/>
  <c r="G234" i="1" s="1"/>
  <c r="H234" i="1" s="1" a="1"/>
  <c r="H234" i="1" s="1"/>
  <c r="B234" i="9" s="1"/>
  <c r="E235" i="1"/>
  <c r="F235" i="1" s="1"/>
  <c r="G235" i="1" s="1"/>
  <c r="H235" i="1" s="1" a="1"/>
  <c r="H235" i="1" s="1"/>
  <c r="B235" i="9" s="1"/>
  <c r="E236" i="1"/>
  <c r="F236" i="1" s="1"/>
  <c r="G236" i="1" s="1"/>
  <c r="H236" i="1" s="1" a="1"/>
  <c r="H236" i="1" s="1"/>
  <c r="B236" i="9" s="1"/>
  <c r="E237" i="1"/>
  <c r="F237" i="1" s="1"/>
  <c r="G237" i="1" s="1"/>
  <c r="H237" i="1" s="1" a="1"/>
  <c r="H237" i="1" s="1"/>
  <c r="B237" i="9" s="1"/>
  <c r="E238" i="1"/>
  <c r="F238" i="1" s="1"/>
  <c r="G238" i="1" s="1"/>
  <c r="H238" i="1" s="1" a="1"/>
  <c r="H238" i="1" s="1"/>
  <c r="B238" i="9" s="1"/>
  <c r="E239" i="1"/>
  <c r="F239" i="1" s="1"/>
  <c r="G239" i="1" s="1"/>
  <c r="H239" i="1" s="1" a="1"/>
  <c r="H239" i="1" s="1"/>
  <c r="B239" i="9" s="1"/>
  <c r="E240" i="1"/>
  <c r="F240" i="1" s="1"/>
  <c r="G240" i="1" s="1"/>
  <c r="H240" i="1" s="1" a="1"/>
  <c r="H240" i="1" s="1"/>
  <c r="B240" i="9" s="1"/>
  <c r="E241" i="1"/>
  <c r="F241" i="1" s="1"/>
  <c r="G241" i="1" s="1"/>
  <c r="H241" i="1" s="1" a="1"/>
  <c r="H241" i="1" s="1"/>
  <c r="B241" i="9" s="1"/>
  <c r="E242" i="1"/>
  <c r="F242" i="1" s="1"/>
  <c r="G242" i="1" s="1"/>
  <c r="H242" i="1" s="1" a="1"/>
  <c r="H242" i="1" s="1"/>
  <c r="B242" i="9" s="1"/>
  <c r="E243" i="1"/>
  <c r="F243" i="1" s="1"/>
  <c r="G243" i="1" s="1"/>
  <c r="H243" i="1" s="1" a="1"/>
  <c r="H243" i="1" s="1"/>
  <c r="B243" i="9" s="1"/>
  <c r="E244" i="1"/>
  <c r="F244" i="1" s="1"/>
  <c r="G244" i="1" s="1"/>
  <c r="H244" i="1" s="1" a="1"/>
  <c r="H244" i="1" s="1"/>
  <c r="B244" i="9" s="1"/>
  <c r="E245" i="1"/>
  <c r="F245" i="1" s="1"/>
  <c r="G245" i="1" s="1"/>
  <c r="H245" i="1" s="1" a="1"/>
  <c r="H245" i="1" s="1"/>
  <c r="B245" i="9" s="1"/>
  <c r="E246" i="1"/>
  <c r="F246" i="1" s="1"/>
  <c r="G246" i="1" s="1"/>
  <c r="H246" i="1" s="1" a="1"/>
  <c r="H246" i="1" s="1"/>
  <c r="B246" i="9" s="1"/>
  <c r="E247" i="1"/>
  <c r="F247" i="1" s="1"/>
  <c r="G247" i="1" s="1"/>
  <c r="H247" i="1" s="1" a="1"/>
  <c r="H247" i="1" s="1"/>
  <c r="B247" i="9" s="1"/>
  <c r="E248" i="1"/>
  <c r="F248" i="1" s="1"/>
  <c r="G248" i="1" s="1"/>
  <c r="H248" i="1" s="1" a="1"/>
  <c r="H248" i="1" s="1"/>
  <c r="B248" i="9" s="1"/>
  <c r="E249" i="1"/>
  <c r="F249" i="1" s="1"/>
  <c r="G249" i="1" s="1"/>
  <c r="H249" i="1" s="1" a="1"/>
  <c r="H249" i="1" s="1"/>
  <c r="B249" i="9" s="1"/>
  <c r="E250" i="1"/>
  <c r="F250" i="1" s="1"/>
  <c r="G250" i="1" s="1"/>
  <c r="H250" i="1" s="1" a="1"/>
  <c r="H250" i="1" s="1"/>
  <c r="B250" i="9" s="1"/>
  <c r="E251" i="1"/>
  <c r="F251" i="1" s="1"/>
  <c r="G251" i="1" s="1"/>
  <c r="H251" i="1" s="1" a="1"/>
  <c r="H251" i="1" s="1"/>
  <c r="B251" i="9" s="1"/>
  <c r="E252" i="1"/>
  <c r="F252" i="1" s="1"/>
  <c r="G252" i="1" s="1"/>
  <c r="H252" i="1" s="1" a="1"/>
  <c r="H252" i="1" s="1"/>
  <c r="B252" i="9" s="1"/>
  <c r="E253" i="1"/>
  <c r="F253" i="1" s="1"/>
  <c r="G253" i="1" s="1"/>
  <c r="H253" i="1" s="1" a="1"/>
  <c r="H253" i="1" s="1"/>
  <c r="B253" i="9" s="1"/>
  <c r="E254" i="1"/>
  <c r="F254" i="1" s="1"/>
  <c r="G254" i="1" s="1"/>
  <c r="H254" i="1" s="1" a="1"/>
  <c r="H254" i="1" s="1"/>
  <c r="B254" i="9" s="1"/>
  <c r="E255" i="1"/>
  <c r="F255" i="1" s="1"/>
  <c r="G255" i="1" s="1"/>
  <c r="H255" i="1" s="1" a="1"/>
  <c r="H255" i="1" s="1"/>
  <c r="B255" i="9" s="1"/>
  <c r="E256" i="1"/>
  <c r="F256" i="1" s="1"/>
  <c r="G256" i="1" s="1"/>
  <c r="H256" i="1" s="1" a="1"/>
  <c r="H256" i="1" s="1"/>
  <c r="B256" i="9" s="1"/>
  <c r="E257" i="1"/>
  <c r="F257" i="1" s="1"/>
  <c r="G257" i="1" s="1"/>
  <c r="H257" i="1" s="1" a="1"/>
  <c r="H257" i="1" s="1"/>
  <c r="B257" i="9" s="1"/>
  <c r="E258" i="1"/>
  <c r="F258" i="1" s="1"/>
  <c r="G258" i="1" s="1"/>
  <c r="H258" i="1" s="1" a="1"/>
  <c r="H258" i="1" s="1"/>
  <c r="B258" i="9" s="1"/>
  <c r="E259" i="1"/>
  <c r="F259" i="1" s="1"/>
  <c r="G259" i="1" s="1"/>
  <c r="H259" i="1" s="1" a="1"/>
  <c r="H259" i="1" s="1"/>
  <c r="B259" i="9" s="1"/>
  <c r="E260" i="1"/>
  <c r="F260" i="1" s="1"/>
  <c r="G260" i="1" s="1"/>
  <c r="H260" i="1" s="1" a="1"/>
  <c r="H260" i="1" s="1"/>
  <c r="B260" i="9" s="1"/>
  <c r="E261" i="1"/>
  <c r="F261" i="1" s="1"/>
  <c r="G261" i="1" s="1"/>
  <c r="H261" i="1" s="1" a="1"/>
  <c r="H261" i="1" s="1"/>
  <c r="B261" i="9" s="1"/>
  <c r="E262" i="1"/>
  <c r="F262" i="1" s="1"/>
  <c r="G262" i="1" s="1"/>
  <c r="H262" i="1" s="1" a="1"/>
  <c r="H262" i="1" s="1"/>
  <c r="B262" i="9" s="1"/>
  <c r="E263" i="1"/>
  <c r="F263" i="1" s="1"/>
  <c r="G263" i="1" s="1"/>
  <c r="H263" i="1" s="1" a="1"/>
  <c r="H263" i="1" s="1"/>
  <c r="B263" i="9" s="1"/>
  <c r="E264" i="1"/>
  <c r="F264" i="1" s="1"/>
  <c r="G264" i="1" s="1"/>
  <c r="H264" i="1" s="1" a="1"/>
  <c r="H264" i="1" s="1"/>
  <c r="B264" i="9" s="1"/>
  <c r="E265" i="1"/>
  <c r="F265" i="1" s="1"/>
  <c r="G265" i="1" s="1"/>
  <c r="H265" i="1" s="1" a="1"/>
  <c r="H265" i="1" s="1"/>
  <c r="B265" i="9" s="1"/>
  <c r="E266" i="1"/>
  <c r="F266" i="1" s="1"/>
  <c r="G266" i="1" s="1"/>
  <c r="H266" i="1" s="1" a="1"/>
  <c r="H266" i="1" s="1"/>
  <c r="B266" i="9" s="1"/>
  <c r="E267" i="1"/>
  <c r="F267" i="1" s="1"/>
  <c r="G267" i="1" s="1"/>
  <c r="H267" i="1" s="1" a="1"/>
  <c r="H267" i="1" s="1"/>
  <c r="B267" i="9" s="1"/>
  <c r="E268" i="1"/>
  <c r="F268" i="1" s="1"/>
  <c r="G268" i="1" s="1"/>
  <c r="H268" i="1" s="1" a="1"/>
  <c r="H268" i="1" s="1"/>
  <c r="B268" i="9" s="1"/>
  <c r="E269" i="1"/>
  <c r="F269" i="1" s="1"/>
  <c r="G269" i="1" s="1"/>
  <c r="H269" i="1" s="1" a="1"/>
  <c r="H269" i="1" s="1"/>
  <c r="B269" i="9" s="1"/>
  <c r="E270" i="1"/>
  <c r="F270" i="1" s="1"/>
  <c r="G270" i="1" s="1"/>
  <c r="H270" i="1" s="1" a="1"/>
  <c r="H270" i="1" s="1"/>
  <c r="B270" i="9" s="1"/>
  <c r="E271" i="1"/>
  <c r="F271" i="1" s="1"/>
  <c r="G271" i="1" s="1"/>
  <c r="H271" i="1" s="1" a="1"/>
  <c r="H271" i="1" s="1"/>
  <c r="B271" i="9" s="1"/>
  <c r="E272" i="1"/>
  <c r="F272" i="1" s="1"/>
  <c r="G272" i="1" s="1"/>
  <c r="H272" i="1" s="1" a="1"/>
  <c r="H272" i="1" s="1"/>
  <c r="B272" i="9" s="1"/>
  <c r="E273" i="1"/>
  <c r="F273" i="1" s="1"/>
  <c r="G273" i="1" s="1"/>
  <c r="H273" i="1" s="1" a="1"/>
  <c r="H273" i="1" s="1"/>
  <c r="B273" i="9" s="1"/>
  <c r="E274" i="1"/>
  <c r="F274" i="1" s="1"/>
  <c r="G274" i="1" s="1"/>
  <c r="H274" i="1" s="1" a="1"/>
  <c r="H274" i="1" s="1"/>
  <c r="B274" i="9" s="1"/>
  <c r="E275" i="1"/>
  <c r="F275" i="1" s="1"/>
  <c r="G275" i="1" s="1"/>
  <c r="H275" i="1" s="1" a="1"/>
  <c r="H275" i="1" s="1"/>
  <c r="B275" i="9" s="1"/>
  <c r="E276" i="1"/>
  <c r="F276" i="1" s="1"/>
  <c r="G276" i="1" s="1"/>
  <c r="H276" i="1" s="1" a="1"/>
  <c r="H276" i="1" s="1"/>
  <c r="B276" i="9" s="1"/>
  <c r="E277" i="1"/>
  <c r="F277" i="1" s="1"/>
  <c r="G277" i="1" s="1"/>
  <c r="H277" i="1" s="1" a="1"/>
  <c r="H277" i="1" s="1"/>
  <c r="B277" i="9" s="1"/>
  <c r="E278" i="1"/>
  <c r="F278" i="1" s="1"/>
  <c r="G278" i="1" s="1"/>
  <c r="H278" i="1" s="1" a="1"/>
  <c r="H278" i="1" s="1"/>
  <c r="B278" i="9" s="1"/>
  <c r="E279" i="1"/>
  <c r="F279" i="1" s="1"/>
  <c r="G279" i="1" s="1"/>
  <c r="H279" i="1" s="1" a="1"/>
  <c r="H279" i="1" s="1"/>
  <c r="B279" i="9" s="1"/>
  <c r="E280" i="1"/>
  <c r="F280" i="1" s="1"/>
  <c r="G280" i="1" s="1"/>
  <c r="H280" i="1" s="1" a="1"/>
  <c r="H280" i="1" s="1"/>
  <c r="B280" i="9" s="1"/>
  <c r="E281" i="1"/>
  <c r="F281" i="1" s="1"/>
  <c r="G281" i="1" s="1"/>
  <c r="H281" i="1" s="1" a="1"/>
  <c r="H281" i="1" s="1"/>
  <c r="B281" i="9" s="1"/>
  <c r="E282" i="1"/>
  <c r="F282" i="1" s="1"/>
  <c r="G282" i="1" s="1"/>
  <c r="H282" i="1" s="1" a="1"/>
  <c r="H282" i="1" s="1"/>
  <c r="B282" i="9" s="1"/>
  <c r="E283" i="1"/>
  <c r="F283" i="1" s="1"/>
  <c r="G283" i="1" s="1"/>
  <c r="H283" i="1" s="1" a="1"/>
  <c r="H283" i="1" s="1"/>
  <c r="B283" i="9" s="1"/>
  <c r="E284" i="1"/>
  <c r="F284" i="1" s="1"/>
  <c r="G284" i="1" s="1"/>
  <c r="H284" i="1" s="1" a="1"/>
  <c r="H284" i="1" s="1"/>
  <c r="B284" i="9" s="1"/>
  <c r="E285" i="1"/>
  <c r="F285" i="1" s="1"/>
  <c r="G285" i="1" s="1"/>
  <c r="H285" i="1" s="1" a="1"/>
  <c r="H285" i="1" s="1"/>
  <c r="B285" i="9" s="1"/>
  <c r="E286" i="1"/>
  <c r="F286" i="1" s="1"/>
  <c r="G286" i="1" s="1"/>
  <c r="H286" i="1" s="1" a="1"/>
  <c r="H286" i="1" s="1"/>
  <c r="B286" i="9" s="1"/>
  <c r="E287" i="1"/>
  <c r="F287" i="1" s="1"/>
  <c r="G287" i="1" s="1"/>
  <c r="H287" i="1" s="1" a="1"/>
  <c r="H287" i="1" s="1"/>
  <c r="B287" i="9" s="1"/>
  <c r="E288" i="1"/>
  <c r="F288" i="1" s="1"/>
  <c r="G288" i="1" s="1"/>
  <c r="H288" i="1" s="1" a="1"/>
  <c r="H288" i="1" s="1"/>
  <c r="B288" i="9" s="1"/>
  <c r="E289" i="1"/>
  <c r="F289" i="1" s="1"/>
  <c r="G289" i="1" s="1"/>
  <c r="H289" i="1" s="1" a="1"/>
  <c r="H289" i="1" s="1"/>
  <c r="B289" i="9" s="1"/>
  <c r="E290" i="1"/>
  <c r="F290" i="1" s="1"/>
  <c r="G290" i="1" s="1"/>
  <c r="H290" i="1" s="1" a="1"/>
  <c r="H290" i="1" s="1"/>
  <c r="B290" i="9" s="1"/>
  <c r="E291" i="1"/>
  <c r="F291" i="1" s="1"/>
  <c r="G291" i="1" s="1"/>
  <c r="H291" i="1" s="1" a="1"/>
  <c r="H291" i="1" s="1"/>
  <c r="B291" i="9" s="1"/>
  <c r="E292" i="1"/>
  <c r="F292" i="1" s="1"/>
  <c r="G292" i="1" s="1"/>
  <c r="H292" i="1" s="1" a="1"/>
  <c r="H292" i="1" s="1"/>
  <c r="B292" i="9" s="1"/>
  <c r="E293" i="1"/>
  <c r="F293" i="1" s="1"/>
  <c r="G293" i="1" s="1"/>
  <c r="H293" i="1" s="1" a="1"/>
  <c r="H293" i="1" s="1"/>
  <c r="B293" i="9" s="1"/>
  <c r="E294" i="1"/>
  <c r="F294" i="1" s="1"/>
  <c r="G294" i="1" s="1"/>
  <c r="H294" i="1" s="1" a="1"/>
  <c r="H294" i="1" s="1"/>
  <c r="B294" i="9" s="1"/>
  <c r="E295" i="1"/>
  <c r="F295" i="1" s="1"/>
  <c r="G295" i="1" s="1"/>
  <c r="H295" i="1" s="1" a="1"/>
  <c r="H295" i="1" s="1"/>
  <c r="B295" i="9" s="1"/>
  <c r="E296" i="1"/>
  <c r="F296" i="1" s="1"/>
  <c r="G296" i="1" s="1"/>
  <c r="H296" i="1" s="1" a="1"/>
  <c r="H296" i="1" s="1"/>
  <c r="B296" i="9" s="1"/>
  <c r="E297" i="1"/>
  <c r="F297" i="1" s="1"/>
  <c r="G297" i="1" s="1"/>
  <c r="H297" i="1" s="1" a="1"/>
  <c r="H297" i="1" s="1"/>
  <c r="B297" i="9" s="1"/>
  <c r="E298" i="1"/>
  <c r="F298" i="1" s="1"/>
  <c r="G298" i="1" s="1"/>
  <c r="H298" i="1" s="1" a="1"/>
  <c r="H298" i="1" s="1"/>
  <c r="B298" i="9" s="1"/>
  <c r="E299" i="1"/>
  <c r="F299" i="1" s="1"/>
  <c r="G299" i="1" s="1"/>
  <c r="H299" i="1" s="1" a="1"/>
  <c r="H299" i="1" s="1"/>
  <c r="B299" i="9" s="1"/>
  <c r="E300" i="1"/>
  <c r="F300" i="1" s="1"/>
  <c r="G300" i="1" s="1"/>
  <c r="H300" i="1" s="1" a="1"/>
  <c r="H300" i="1" s="1"/>
  <c r="B300" i="9" s="1"/>
  <c r="E301" i="1"/>
  <c r="F301" i="1" s="1"/>
  <c r="G301" i="1" s="1"/>
  <c r="H301" i="1" s="1" a="1"/>
  <c r="H301" i="1" s="1"/>
  <c r="B301" i="9" s="1"/>
  <c r="E302" i="1"/>
  <c r="F302" i="1" s="1"/>
  <c r="G302" i="1" s="1"/>
  <c r="H302" i="1" s="1" a="1"/>
  <c r="H302" i="1" s="1"/>
  <c r="B302" i="9" s="1"/>
  <c r="E303" i="1"/>
  <c r="F303" i="1" s="1"/>
  <c r="G303" i="1" s="1"/>
  <c r="H303" i="1" s="1" a="1"/>
  <c r="H303" i="1" s="1"/>
  <c r="B303" i="9" s="1"/>
  <c r="E304" i="1"/>
  <c r="F304" i="1" s="1"/>
  <c r="G304" i="1" s="1"/>
  <c r="H304" i="1" s="1" a="1"/>
  <c r="H304" i="1" s="1"/>
  <c r="B304" i="9" s="1"/>
  <c r="E305" i="1"/>
  <c r="F305" i="1" s="1"/>
  <c r="G305" i="1" s="1"/>
  <c r="H305" i="1" s="1" a="1"/>
  <c r="H305" i="1" s="1"/>
  <c r="B305" i="9" s="1"/>
  <c r="E306" i="1"/>
  <c r="F306" i="1" s="1"/>
  <c r="G306" i="1" s="1"/>
  <c r="H306" i="1" s="1" a="1"/>
  <c r="H306" i="1" s="1"/>
  <c r="B306" i="9" s="1"/>
  <c r="E307" i="1"/>
  <c r="F307" i="1" s="1"/>
  <c r="G307" i="1" s="1"/>
  <c r="H307" i="1" s="1" a="1"/>
  <c r="H307" i="1" s="1"/>
  <c r="B307" i="9" s="1"/>
  <c r="E308" i="1"/>
  <c r="F308" i="1" s="1"/>
  <c r="G308" i="1" s="1"/>
  <c r="H308" i="1" s="1" a="1"/>
  <c r="H308" i="1" s="1"/>
  <c r="B308" i="9" s="1"/>
  <c r="E309" i="1"/>
  <c r="F309" i="1" s="1"/>
  <c r="G309" i="1" s="1"/>
  <c r="H309" i="1" s="1" a="1"/>
  <c r="H309" i="1" s="1"/>
  <c r="B309" i="9" s="1"/>
  <c r="E310" i="1"/>
  <c r="F310" i="1" s="1"/>
  <c r="G310" i="1" s="1"/>
  <c r="H310" i="1" s="1" a="1"/>
  <c r="H310" i="1" s="1"/>
  <c r="B310" i="9" s="1"/>
  <c r="E311" i="1"/>
  <c r="F311" i="1" s="1"/>
  <c r="G311" i="1" s="1"/>
  <c r="H311" i="1" s="1" a="1"/>
  <c r="H311" i="1" s="1"/>
  <c r="B311" i="9" s="1"/>
  <c r="E312" i="1"/>
  <c r="F312" i="1" s="1"/>
  <c r="G312" i="1" s="1"/>
  <c r="H312" i="1" s="1" a="1"/>
  <c r="H312" i="1" s="1"/>
  <c r="B312" i="9" s="1"/>
  <c r="E313" i="1"/>
  <c r="F313" i="1" s="1"/>
  <c r="G313" i="1" s="1"/>
  <c r="H313" i="1" s="1" a="1"/>
  <c r="H313" i="1" s="1"/>
  <c r="B313" i="9" s="1"/>
  <c r="E314" i="1"/>
  <c r="F314" i="1" s="1"/>
  <c r="G314" i="1" s="1"/>
  <c r="H314" i="1" s="1" a="1"/>
  <c r="H314" i="1" s="1"/>
  <c r="B314" i="9" s="1"/>
  <c r="E315" i="1"/>
  <c r="F315" i="1" s="1"/>
  <c r="G315" i="1" s="1"/>
  <c r="H315" i="1" s="1" a="1"/>
  <c r="H315" i="1" s="1"/>
  <c r="B315" i="9" s="1"/>
  <c r="E316" i="1"/>
  <c r="F316" i="1" s="1"/>
  <c r="G316" i="1" s="1"/>
  <c r="H316" i="1" s="1" a="1"/>
  <c r="H316" i="1" s="1"/>
  <c r="B316" i="9" s="1"/>
  <c r="E317" i="1"/>
  <c r="F317" i="1" s="1"/>
  <c r="G317" i="1" s="1"/>
  <c r="H317" i="1" s="1" a="1"/>
  <c r="H317" i="1" s="1"/>
  <c r="B317" i="9" s="1"/>
  <c r="E318" i="1"/>
  <c r="F318" i="1" s="1"/>
  <c r="G318" i="1" s="1"/>
  <c r="H318" i="1" s="1" a="1"/>
  <c r="H318" i="1" s="1"/>
  <c r="B318" i="9" s="1"/>
  <c r="E319" i="1"/>
  <c r="F319" i="1" s="1"/>
  <c r="G319" i="1" s="1"/>
  <c r="H319" i="1" s="1" a="1"/>
  <c r="H319" i="1" s="1"/>
  <c r="B319" i="9" s="1"/>
  <c r="E320" i="1"/>
  <c r="F320" i="1" s="1"/>
  <c r="G320" i="1" s="1"/>
  <c r="H320" i="1" s="1" a="1"/>
  <c r="H320" i="1" s="1"/>
  <c r="B320" i="9" s="1"/>
  <c r="E321" i="1"/>
  <c r="F321" i="1" s="1"/>
  <c r="G321" i="1" s="1"/>
  <c r="H321" i="1" s="1" a="1"/>
  <c r="H321" i="1" s="1"/>
  <c r="B321" i="9" s="1"/>
  <c r="E322" i="1"/>
  <c r="F322" i="1" s="1"/>
  <c r="G322" i="1" s="1"/>
  <c r="H322" i="1" s="1" a="1"/>
  <c r="H322" i="1" s="1"/>
  <c r="B322" i="9" s="1"/>
  <c r="E323" i="1"/>
  <c r="F323" i="1" s="1"/>
  <c r="G323" i="1" s="1"/>
  <c r="H323" i="1" s="1" a="1"/>
  <c r="H323" i="1" s="1"/>
  <c r="B323" i="9" s="1"/>
  <c r="E324" i="1"/>
  <c r="F324" i="1" s="1"/>
  <c r="G324" i="1" s="1"/>
  <c r="H324" i="1" s="1" a="1"/>
  <c r="H324" i="1" s="1"/>
  <c r="B324" i="9" s="1"/>
  <c r="E325" i="1"/>
  <c r="F325" i="1" s="1"/>
  <c r="G325" i="1" s="1"/>
  <c r="H325" i="1" s="1" a="1"/>
  <c r="H325" i="1" s="1"/>
  <c r="B325" i="9" s="1"/>
  <c r="E326" i="1"/>
  <c r="F326" i="1" s="1"/>
  <c r="G326" i="1" s="1"/>
  <c r="H326" i="1" s="1" a="1"/>
  <c r="H326" i="1" s="1"/>
  <c r="B326" i="9" s="1"/>
  <c r="E327" i="1"/>
  <c r="F327" i="1" s="1"/>
  <c r="G327" i="1" s="1"/>
  <c r="H327" i="1" s="1" a="1"/>
  <c r="H327" i="1" s="1"/>
  <c r="B327" i="9" s="1"/>
  <c r="E328" i="1"/>
  <c r="F328" i="1" s="1"/>
  <c r="G328" i="1" s="1"/>
  <c r="H328" i="1" s="1" a="1"/>
  <c r="H328" i="1" s="1"/>
  <c r="B328" i="9" s="1"/>
  <c r="E329" i="1"/>
  <c r="F329" i="1" s="1"/>
  <c r="G329" i="1" s="1"/>
  <c r="H329" i="1" s="1" a="1"/>
  <c r="H329" i="1" s="1"/>
  <c r="B329" i="9" s="1"/>
  <c r="E330" i="1"/>
  <c r="F330" i="1" s="1"/>
  <c r="G330" i="1" s="1"/>
  <c r="H330" i="1" s="1" a="1"/>
  <c r="H330" i="1" s="1"/>
  <c r="B330" i="9" s="1"/>
  <c r="E331" i="1"/>
  <c r="F331" i="1" s="1"/>
  <c r="G331" i="1" s="1"/>
  <c r="H331" i="1" s="1" a="1"/>
  <c r="H331" i="1" s="1"/>
  <c r="B331" i="9" s="1"/>
  <c r="E332" i="1"/>
  <c r="F332" i="1" s="1"/>
  <c r="G332" i="1" s="1"/>
  <c r="H332" i="1" s="1" a="1"/>
  <c r="H332" i="1" s="1"/>
  <c r="B332" i="9" s="1"/>
  <c r="E333" i="1"/>
  <c r="F333" i="1" s="1"/>
  <c r="G333" i="1" s="1"/>
  <c r="H333" i="1" s="1" a="1"/>
  <c r="H333" i="1" s="1"/>
  <c r="B333" i="9" s="1"/>
  <c r="E334" i="1"/>
  <c r="F334" i="1" s="1"/>
  <c r="G334" i="1" s="1"/>
  <c r="H334" i="1" s="1" a="1"/>
  <c r="H334" i="1" s="1"/>
  <c r="B334" i="9" s="1"/>
  <c r="E335" i="1"/>
  <c r="F335" i="1" s="1"/>
  <c r="G335" i="1" s="1"/>
  <c r="H335" i="1" s="1" a="1"/>
  <c r="H335" i="1" s="1"/>
  <c r="B335" i="9" s="1"/>
  <c r="E336" i="1"/>
  <c r="F336" i="1" s="1"/>
  <c r="G336" i="1" s="1"/>
  <c r="H336" i="1" s="1" a="1"/>
  <c r="H336" i="1" s="1"/>
  <c r="B336" i="9" s="1"/>
  <c r="E337" i="1"/>
  <c r="F337" i="1" s="1"/>
  <c r="G337" i="1" s="1"/>
  <c r="H337" i="1" s="1" a="1"/>
  <c r="H337" i="1" s="1"/>
  <c r="B337" i="9" s="1"/>
  <c r="E338" i="1"/>
  <c r="F338" i="1" s="1"/>
  <c r="G338" i="1" s="1"/>
  <c r="H338" i="1" s="1" a="1"/>
  <c r="H338" i="1" s="1"/>
  <c r="B338" i="9" s="1"/>
  <c r="E339" i="1"/>
  <c r="F339" i="1" s="1"/>
  <c r="G339" i="1" s="1"/>
  <c r="H339" i="1" s="1" a="1"/>
  <c r="H339" i="1" s="1"/>
  <c r="B339" i="9" s="1"/>
  <c r="E340" i="1"/>
  <c r="F340" i="1" s="1"/>
  <c r="G340" i="1" s="1"/>
  <c r="H340" i="1" s="1" a="1"/>
  <c r="H340" i="1" s="1"/>
  <c r="B340" i="9" s="1"/>
  <c r="E341" i="1"/>
  <c r="F341" i="1" s="1"/>
  <c r="G341" i="1" s="1"/>
  <c r="H341" i="1" s="1" a="1"/>
  <c r="H341" i="1" s="1"/>
  <c r="B341" i="9" s="1"/>
  <c r="E342" i="1"/>
  <c r="F342" i="1" s="1"/>
  <c r="G342" i="1" s="1"/>
  <c r="H342" i="1" s="1" a="1"/>
  <c r="H342" i="1" s="1"/>
  <c r="B342" i="9" s="1"/>
  <c r="E343" i="1"/>
  <c r="F343" i="1" s="1"/>
  <c r="G343" i="1" s="1"/>
  <c r="H343" i="1" s="1" a="1"/>
  <c r="H343" i="1" s="1"/>
  <c r="B343" i="9" s="1"/>
  <c r="E344" i="1"/>
  <c r="F344" i="1" s="1"/>
  <c r="G344" i="1" s="1"/>
  <c r="H344" i="1" s="1" a="1"/>
  <c r="H344" i="1" s="1"/>
  <c r="B344" i="9" s="1"/>
  <c r="E345" i="1"/>
  <c r="F345" i="1" s="1"/>
  <c r="G345" i="1" s="1"/>
  <c r="H345" i="1" s="1" a="1"/>
  <c r="H345" i="1" s="1"/>
  <c r="B345" i="9" s="1"/>
  <c r="E346" i="1"/>
  <c r="F346" i="1" s="1"/>
  <c r="G346" i="1" s="1"/>
  <c r="H346" i="1" s="1" a="1"/>
  <c r="H346" i="1" s="1"/>
  <c r="B346" i="9" s="1"/>
  <c r="E347" i="1"/>
  <c r="F347" i="1" s="1"/>
  <c r="G347" i="1" s="1"/>
  <c r="H347" i="1" s="1" a="1"/>
  <c r="H347" i="1" s="1"/>
  <c r="B347" i="9" s="1"/>
  <c r="E348" i="1"/>
  <c r="F348" i="1" s="1"/>
  <c r="G348" i="1" s="1"/>
  <c r="H348" i="1" s="1" a="1"/>
  <c r="H348" i="1" s="1"/>
  <c r="B348" i="9" s="1"/>
  <c r="E349" i="1"/>
  <c r="F349" i="1" s="1"/>
  <c r="G349" i="1" s="1"/>
  <c r="H349" i="1" s="1" a="1"/>
  <c r="H349" i="1" s="1"/>
  <c r="B349" i="9" s="1"/>
  <c r="E350" i="1"/>
  <c r="F350" i="1" s="1"/>
  <c r="G350" i="1" s="1"/>
  <c r="H350" i="1" s="1" a="1"/>
  <c r="H350" i="1" s="1"/>
  <c r="B350" i="9" s="1"/>
  <c r="E351" i="1"/>
  <c r="F351" i="1" s="1"/>
  <c r="G351" i="1" s="1"/>
  <c r="H351" i="1" s="1" a="1"/>
  <c r="H351" i="1" s="1"/>
  <c r="B351" i="9" s="1"/>
  <c r="E352" i="1"/>
  <c r="F352" i="1" s="1"/>
  <c r="G352" i="1" s="1"/>
  <c r="H352" i="1" s="1" a="1"/>
  <c r="H352" i="1" s="1"/>
  <c r="B352" i="9" s="1"/>
  <c r="E353" i="1"/>
  <c r="F353" i="1" s="1"/>
  <c r="G353" i="1" s="1"/>
  <c r="H353" i="1" s="1" a="1"/>
  <c r="H353" i="1" s="1"/>
  <c r="B353" i="9" s="1"/>
  <c r="E354" i="1"/>
  <c r="F354" i="1" s="1"/>
  <c r="G354" i="1" s="1"/>
  <c r="H354" i="1" s="1" a="1"/>
  <c r="H354" i="1" s="1"/>
  <c r="B354" i="9" s="1"/>
  <c r="E355" i="1"/>
  <c r="F355" i="1" s="1"/>
  <c r="G355" i="1" s="1"/>
  <c r="H355" i="1" s="1" a="1"/>
  <c r="H355" i="1" s="1"/>
  <c r="B355" i="9" s="1"/>
  <c r="E356" i="1"/>
  <c r="F356" i="1" s="1"/>
  <c r="G356" i="1" s="1"/>
  <c r="H356" i="1" s="1" a="1"/>
  <c r="H356" i="1" s="1"/>
  <c r="B356" i="9" s="1"/>
  <c r="E357" i="1"/>
  <c r="F357" i="1" s="1"/>
  <c r="G357" i="1" s="1"/>
  <c r="H357" i="1" s="1" a="1"/>
  <c r="H357" i="1" s="1"/>
  <c r="B357" i="9" s="1"/>
  <c r="E358" i="1"/>
  <c r="F358" i="1" s="1"/>
  <c r="G358" i="1" s="1"/>
  <c r="H358" i="1" s="1" a="1"/>
  <c r="H358" i="1" s="1"/>
  <c r="B358" i="9" s="1"/>
  <c r="E359" i="1"/>
  <c r="F359" i="1" s="1"/>
  <c r="G359" i="1" s="1"/>
  <c r="H359" i="1" s="1" a="1"/>
  <c r="H359" i="1" s="1"/>
  <c r="B359" i="9" s="1"/>
  <c r="E360" i="1"/>
  <c r="F360" i="1" s="1"/>
  <c r="G360" i="1" s="1"/>
  <c r="H360" i="1" s="1" a="1"/>
  <c r="H360" i="1" s="1"/>
  <c r="B360" i="9" s="1"/>
  <c r="E361" i="1"/>
  <c r="F361" i="1" s="1"/>
  <c r="G361" i="1" s="1"/>
  <c r="H361" i="1" s="1" a="1"/>
  <c r="H361" i="1" s="1"/>
  <c r="B361" i="9" s="1"/>
  <c r="E362" i="1"/>
  <c r="F362" i="1" s="1"/>
  <c r="G362" i="1" s="1"/>
  <c r="H362" i="1" s="1" a="1"/>
  <c r="H362" i="1" s="1"/>
  <c r="B362" i="9" s="1"/>
  <c r="E363" i="1"/>
  <c r="F363" i="1" s="1"/>
  <c r="G363" i="1" s="1"/>
  <c r="H363" i="1" s="1" a="1"/>
  <c r="H363" i="1" s="1"/>
  <c r="B363" i="9" s="1"/>
  <c r="E364" i="1"/>
  <c r="F364" i="1" s="1"/>
  <c r="G364" i="1" s="1"/>
  <c r="H364" i="1" s="1" a="1"/>
  <c r="H364" i="1" s="1"/>
  <c r="B364" i="9" s="1"/>
  <c r="E365" i="1"/>
  <c r="F365" i="1" s="1"/>
  <c r="G365" i="1" s="1"/>
  <c r="H365" i="1" s="1" a="1"/>
  <c r="H365" i="1" s="1"/>
  <c r="B365" i="9" s="1"/>
  <c r="E366" i="1"/>
  <c r="F366" i="1" s="1"/>
  <c r="G366" i="1" s="1"/>
  <c r="H366" i="1" s="1" a="1"/>
  <c r="H366" i="1" s="1"/>
  <c r="B366" i="9" s="1"/>
  <c r="E367" i="1"/>
  <c r="F367" i="1" s="1"/>
  <c r="G367" i="1" s="1"/>
  <c r="H367" i="1" s="1" a="1"/>
  <c r="H367" i="1" s="1"/>
  <c r="B367" i="9" s="1"/>
  <c r="E368" i="1"/>
  <c r="F368" i="1" s="1"/>
  <c r="G368" i="1" s="1"/>
  <c r="H368" i="1" s="1" a="1"/>
  <c r="H368" i="1" s="1"/>
  <c r="B368" i="9" s="1"/>
  <c r="E369" i="1"/>
  <c r="F369" i="1" s="1"/>
  <c r="G369" i="1" s="1"/>
  <c r="H369" i="1" s="1" a="1"/>
  <c r="H369" i="1" s="1"/>
  <c r="B369" i="9" s="1"/>
  <c r="E370" i="1"/>
  <c r="F370" i="1" s="1"/>
  <c r="G370" i="1" s="1"/>
  <c r="H370" i="1" s="1" a="1"/>
  <c r="H370" i="1" s="1"/>
  <c r="B370" i="9" s="1"/>
  <c r="E371" i="1"/>
  <c r="F371" i="1" s="1"/>
  <c r="G371" i="1" s="1"/>
  <c r="H371" i="1" s="1" a="1"/>
  <c r="H371" i="1" s="1"/>
  <c r="B371" i="9" s="1"/>
  <c r="E372" i="1"/>
  <c r="F372" i="1" s="1"/>
  <c r="G372" i="1" s="1"/>
  <c r="H372" i="1" s="1" a="1"/>
  <c r="H372" i="1" s="1"/>
  <c r="B372" i="9" s="1"/>
  <c r="E373" i="1"/>
  <c r="F373" i="1" s="1"/>
  <c r="G373" i="1" s="1"/>
  <c r="H373" i="1" s="1" a="1"/>
  <c r="H373" i="1" s="1"/>
  <c r="B373" i="9" s="1"/>
  <c r="E374" i="1"/>
  <c r="F374" i="1" s="1"/>
  <c r="G374" i="1" s="1"/>
  <c r="H374" i="1" s="1" a="1"/>
  <c r="H374" i="1" s="1"/>
  <c r="B374" i="9" s="1"/>
  <c r="E375" i="1"/>
  <c r="F375" i="1" s="1"/>
  <c r="G375" i="1" s="1"/>
  <c r="H375" i="1" s="1" a="1"/>
  <c r="H375" i="1" s="1"/>
  <c r="B375" i="9" s="1"/>
  <c r="E376" i="1"/>
  <c r="F376" i="1" s="1"/>
  <c r="G376" i="1" s="1"/>
  <c r="H376" i="1" s="1" a="1"/>
  <c r="H376" i="1" s="1"/>
  <c r="B376" i="9" s="1"/>
  <c r="E377" i="1"/>
  <c r="F377" i="1" s="1"/>
  <c r="G377" i="1" s="1"/>
  <c r="H377" i="1" s="1" a="1"/>
  <c r="H377" i="1" s="1"/>
  <c r="B377" i="9" s="1"/>
  <c r="E378" i="1"/>
  <c r="F378" i="1" s="1"/>
  <c r="G378" i="1" s="1"/>
  <c r="H378" i="1" s="1" a="1"/>
  <c r="H378" i="1" s="1"/>
  <c r="B378" i="9" s="1"/>
  <c r="E379" i="1"/>
  <c r="F379" i="1" s="1"/>
  <c r="G379" i="1" s="1"/>
  <c r="H379" i="1" s="1" a="1"/>
  <c r="H379" i="1" s="1"/>
  <c r="B379" i="9" s="1"/>
  <c r="E380" i="1"/>
  <c r="F380" i="1" s="1"/>
  <c r="G380" i="1" s="1"/>
  <c r="H380" i="1" s="1" a="1"/>
  <c r="H380" i="1" s="1"/>
  <c r="B380" i="9" s="1"/>
  <c r="E381" i="1"/>
  <c r="F381" i="1" s="1"/>
  <c r="G381" i="1" s="1"/>
  <c r="H381" i="1" s="1" a="1"/>
  <c r="H381" i="1" s="1"/>
  <c r="B381" i="9" s="1"/>
  <c r="E382" i="1"/>
  <c r="F382" i="1" s="1"/>
  <c r="G382" i="1" s="1"/>
  <c r="H382" i="1" s="1" a="1"/>
  <c r="H382" i="1" s="1"/>
  <c r="B382" i="9" s="1"/>
  <c r="E383" i="1"/>
  <c r="F383" i="1" s="1"/>
  <c r="G383" i="1" s="1"/>
  <c r="H383" i="1" s="1" a="1"/>
  <c r="H383" i="1" s="1"/>
  <c r="B383" i="9" s="1"/>
  <c r="E384" i="1"/>
  <c r="F384" i="1" s="1"/>
  <c r="G384" i="1" s="1"/>
  <c r="H384" i="1" s="1" a="1"/>
  <c r="H384" i="1" s="1"/>
  <c r="B384" i="9" s="1"/>
  <c r="E385" i="1"/>
  <c r="F385" i="1" s="1"/>
  <c r="G385" i="1" s="1"/>
  <c r="H385" i="1" s="1" a="1"/>
  <c r="H385" i="1" s="1"/>
  <c r="B385" i="9" s="1"/>
  <c r="E386" i="1"/>
  <c r="F386" i="1" s="1"/>
  <c r="G386" i="1" s="1"/>
  <c r="H386" i="1" s="1" a="1"/>
  <c r="H386" i="1" s="1"/>
  <c r="B386" i="9" s="1"/>
  <c r="E387" i="1"/>
  <c r="F387" i="1" s="1"/>
  <c r="G387" i="1" s="1"/>
  <c r="H387" i="1" s="1" a="1"/>
  <c r="H387" i="1" s="1"/>
  <c r="B387" i="9" s="1"/>
  <c r="E388" i="1"/>
  <c r="F388" i="1" s="1"/>
  <c r="G388" i="1" s="1"/>
  <c r="H388" i="1" s="1" a="1"/>
  <c r="H388" i="1" s="1"/>
  <c r="B388" i="9" s="1"/>
  <c r="E389" i="1"/>
  <c r="F389" i="1" s="1"/>
  <c r="G389" i="1" s="1"/>
  <c r="H389" i="1" s="1" a="1"/>
  <c r="H389" i="1" s="1"/>
  <c r="B389" i="9" s="1"/>
  <c r="E390" i="1"/>
  <c r="F390" i="1" s="1"/>
  <c r="G390" i="1" s="1"/>
  <c r="H390" i="1" s="1" a="1"/>
  <c r="H390" i="1" s="1"/>
  <c r="B390" i="9" s="1"/>
  <c r="E391" i="1"/>
  <c r="F391" i="1" s="1"/>
  <c r="G391" i="1" s="1"/>
  <c r="H391" i="1" s="1" a="1"/>
  <c r="H391" i="1" s="1"/>
  <c r="B391" i="9" s="1"/>
  <c r="E392" i="1"/>
  <c r="F392" i="1" s="1"/>
  <c r="G392" i="1" s="1"/>
  <c r="H392" i="1" s="1" a="1"/>
  <c r="H392" i="1" s="1"/>
  <c r="B392" i="9" s="1"/>
  <c r="E393" i="1"/>
  <c r="F393" i="1" s="1"/>
  <c r="G393" i="1" s="1"/>
  <c r="H393" i="1" s="1" a="1"/>
  <c r="H393" i="1" s="1"/>
  <c r="B393" i="9" s="1"/>
  <c r="E394" i="1"/>
  <c r="F394" i="1" s="1"/>
  <c r="G394" i="1" s="1"/>
  <c r="H394" i="1" s="1" a="1"/>
  <c r="H394" i="1" s="1"/>
  <c r="B394" i="9" s="1"/>
  <c r="E395" i="1"/>
  <c r="F395" i="1" s="1"/>
  <c r="G395" i="1" s="1"/>
  <c r="H395" i="1" s="1" a="1"/>
  <c r="H395" i="1" s="1"/>
  <c r="B395" i="9" s="1"/>
  <c r="E396" i="1"/>
  <c r="F396" i="1" s="1"/>
  <c r="G396" i="1" s="1"/>
  <c r="H396" i="1" s="1" a="1"/>
  <c r="H396" i="1" s="1"/>
  <c r="B396" i="9" s="1"/>
  <c r="E397" i="1"/>
  <c r="F397" i="1" s="1"/>
  <c r="G397" i="1" s="1"/>
  <c r="H397" i="1" s="1" a="1"/>
  <c r="H397" i="1" s="1"/>
  <c r="B397" i="9" s="1"/>
  <c r="E398" i="1"/>
  <c r="F398" i="1" s="1"/>
  <c r="G398" i="1" s="1"/>
  <c r="H398" i="1" s="1" a="1"/>
  <c r="H398" i="1" s="1"/>
  <c r="B398" i="9" s="1"/>
  <c r="E399" i="1"/>
  <c r="F399" i="1" s="1"/>
  <c r="G399" i="1" s="1"/>
  <c r="H399" i="1" s="1" a="1"/>
  <c r="H399" i="1" s="1"/>
  <c r="B399" i="9" s="1"/>
  <c r="E400" i="1"/>
  <c r="F400" i="1" s="1"/>
  <c r="G400" i="1" s="1"/>
  <c r="H400" i="1" s="1" a="1"/>
  <c r="H400" i="1" s="1"/>
  <c r="B400" i="9" s="1"/>
  <c r="E401" i="1"/>
  <c r="F401" i="1" s="1"/>
  <c r="G401" i="1" s="1"/>
  <c r="H401" i="1" s="1" a="1"/>
  <c r="H401" i="1" s="1"/>
  <c r="B401" i="9" s="1"/>
  <c r="E402" i="1"/>
  <c r="F402" i="1" s="1"/>
  <c r="G402" i="1" s="1"/>
  <c r="H402" i="1" s="1" a="1"/>
  <c r="H402" i="1" s="1"/>
  <c r="B402" i="9" s="1"/>
  <c r="E403" i="1"/>
  <c r="F403" i="1" s="1"/>
  <c r="G403" i="1" s="1"/>
  <c r="H403" i="1" s="1" a="1"/>
  <c r="H403" i="1" s="1"/>
  <c r="B403" i="9" s="1"/>
  <c r="E404" i="1"/>
  <c r="F404" i="1" s="1"/>
  <c r="G404" i="1" s="1"/>
  <c r="H404" i="1" s="1" a="1"/>
  <c r="H404" i="1" s="1"/>
  <c r="B404" i="9" s="1"/>
  <c r="E405" i="1"/>
  <c r="F405" i="1" s="1"/>
  <c r="G405" i="1" s="1"/>
  <c r="H405" i="1" s="1" a="1"/>
  <c r="H405" i="1" s="1"/>
  <c r="B405" i="9" s="1"/>
  <c r="E406" i="1"/>
  <c r="F406" i="1" s="1"/>
  <c r="G406" i="1" s="1"/>
  <c r="H406" i="1" s="1" a="1"/>
  <c r="H406" i="1" s="1"/>
  <c r="B406" i="9" s="1"/>
  <c r="E407" i="1"/>
  <c r="F407" i="1" s="1"/>
  <c r="G407" i="1" s="1"/>
  <c r="H407" i="1" s="1" a="1"/>
  <c r="H407" i="1" s="1"/>
  <c r="B407" i="9" s="1"/>
  <c r="E408" i="1"/>
  <c r="F408" i="1" s="1"/>
  <c r="G408" i="1" s="1"/>
  <c r="H408" i="1" s="1" a="1"/>
  <c r="H408" i="1" s="1"/>
  <c r="B408" i="9" s="1"/>
  <c r="E409" i="1"/>
  <c r="F409" i="1" s="1"/>
  <c r="G409" i="1" s="1"/>
  <c r="H409" i="1" s="1" a="1"/>
  <c r="H409" i="1" s="1"/>
  <c r="B409" i="9" s="1"/>
  <c r="E410" i="1"/>
  <c r="F410" i="1" s="1"/>
  <c r="G410" i="1" s="1"/>
  <c r="H410" i="1" s="1" a="1"/>
  <c r="H410" i="1" s="1"/>
  <c r="B410" i="9" s="1"/>
  <c r="E411" i="1"/>
  <c r="F411" i="1" s="1"/>
  <c r="G411" i="1" s="1"/>
  <c r="H411" i="1" s="1" a="1"/>
  <c r="H411" i="1" s="1"/>
  <c r="B411" i="9" s="1"/>
  <c r="E412" i="1"/>
  <c r="F412" i="1" s="1"/>
  <c r="G412" i="1" s="1"/>
  <c r="H412" i="1" s="1" a="1"/>
  <c r="H412" i="1" s="1"/>
  <c r="B412" i="9" s="1"/>
  <c r="E413" i="1"/>
  <c r="F413" i="1" s="1"/>
  <c r="G413" i="1" s="1"/>
  <c r="H413" i="1" s="1" a="1"/>
  <c r="H413" i="1" s="1"/>
  <c r="B413" i="9" s="1"/>
  <c r="E414" i="1"/>
  <c r="F414" i="1" s="1"/>
  <c r="G414" i="1" s="1"/>
  <c r="H414" i="1" s="1" a="1"/>
  <c r="H414" i="1" s="1"/>
  <c r="B414" i="9" s="1"/>
  <c r="E415" i="1"/>
  <c r="F415" i="1" s="1"/>
  <c r="G415" i="1" s="1"/>
  <c r="H415" i="1" s="1" a="1"/>
  <c r="H415" i="1" s="1"/>
  <c r="B415" i="9" s="1"/>
  <c r="E416" i="1"/>
  <c r="F416" i="1" s="1"/>
  <c r="G416" i="1" s="1"/>
  <c r="H416" i="1" s="1" a="1"/>
  <c r="H416" i="1" s="1"/>
  <c r="B416" i="9" s="1"/>
  <c r="E417" i="1"/>
  <c r="F417" i="1" s="1"/>
  <c r="G417" i="1" s="1"/>
  <c r="H417" i="1" s="1" a="1"/>
  <c r="H417" i="1" s="1"/>
  <c r="B417" i="9" s="1"/>
  <c r="E418" i="1"/>
  <c r="F418" i="1" s="1"/>
  <c r="G418" i="1" s="1"/>
  <c r="H418" i="1" s="1" a="1"/>
  <c r="H418" i="1" s="1"/>
  <c r="B418" i="9" s="1"/>
  <c r="E419" i="1"/>
  <c r="F419" i="1" s="1"/>
  <c r="G419" i="1" s="1"/>
  <c r="H419" i="1" s="1" a="1"/>
  <c r="H419" i="1" s="1"/>
  <c r="B419" i="9" s="1"/>
  <c r="E420" i="1"/>
  <c r="F420" i="1" s="1"/>
  <c r="G420" i="1" s="1"/>
  <c r="H420" i="1" s="1" a="1"/>
  <c r="H420" i="1" s="1"/>
  <c r="B420" i="9" s="1"/>
  <c r="E421" i="1"/>
  <c r="F421" i="1" s="1"/>
  <c r="G421" i="1" s="1"/>
  <c r="H421" i="1" s="1" a="1"/>
  <c r="H421" i="1" s="1"/>
  <c r="B421" i="9" s="1"/>
  <c r="E422" i="1"/>
  <c r="F422" i="1" s="1"/>
  <c r="G422" i="1" s="1"/>
  <c r="H422" i="1" s="1" a="1"/>
  <c r="H422" i="1" s="1"/>
  <c r="B422" i="9" s="1"/>
  <c r="E423" i="1"/>
  <c r="F423" i="1" s="1"/>
  <c r="G423" i="1" s="1"/>
  <c r="H423" i="1" s="1" a="1"/>
  <c r="H423" i="1" s="1"/>
  <c r="B423" i="9" s="1"/>
  <c r="E424" i="1"/>
  <c r="F424" i="1" s="1"/>
  <c r="G424" i="1" s="1"/>
  <c r="H424" i="1" s="1" a="1"/>
  <c r="H424" i="1" s="1"/>
  <c r="B424" i="9" s="1"/>
  <c r="E425" i="1"/>
  <c r="F425" i="1" s="1"/>
  <c r="G425" i="1" s="1"/>
  <c r="H425" i="1" s="1" a="1"/>
  <c r="H425" i="1" s="1"/>
  <c r="B425" i="9" s="1"/>
  <c r="E426" i="1"/>
  <c r="F426" i="1" s="1"/>
  <c r="G426" i="1" s="1"/>
  <c r="H426" i="1" s="1" a="1"/>
  <c r="H426" i="1" s="1"/>
  <c r="B426" i="9" s="1"/>
  <c r="E427" i="1"/>
  <c r="F427" i="1" s="1"/>
  <c r="G427" i="1" s="1"/>
  <c r="H427" i="1" s="1" a="1"/>
  <c r="H427" i="1" s="1"/>
  <c r="B427" i="9" s="1"/>
  <c r="E428" i="1"/>
  <c r="F428" i="1" s="1"/>
  <c r="G428" i="1" s="1"/>
  <c r="H428" i="1" s="1" a="1"/>
  <c r="H428" i="1" s="1"/>
  <c r="B428" i="9" s="1"/>
  <c r="E429" i="1"/>
  <c r="F429" i="1" s="1"/>
  <c r="G429" i="1" s="1"/>
  <c r="H429" i="1" s="1" a="1"/>
  <c r="H429" i="1" s="1"/>
  <c r="B429" i="9" s="1"/>
  <c r="E430" i="1"/>
  <c r="F430" i="1" s="1"/>
  <c r="G430" i="1" s="1"/>
  <c r="H430" i="1" s="1" a="1"/>
  <c r="H430" i="1" s="1"/>
  <c r="B430" i="9" s="1"/>
  <c r="E431" i="1"/>
  <c r="F431" i="1" s="1"/>
  <c r="G431" i="1" s="1"/>
  <c r="H431" i="1" s="1" a="1"/>
  <c r="H431" i="1" s="1"/>
  <c r="B431" i="9" s="1"/>
  <c r="E432" i="1"/>
  <c r="F432" i="1" s="1"/>
  <c r="G432" i="1" s="1"/>
  <c r="H432" i="1" s="1" a="1"/>
  <c r="H432" i="1" s="1"/>
  <c r="B432" i="9" s="1"/>
  <c r="E433" i="1"/>
  <c r="F433" i="1" s="1"/>
  <c r="G433" i="1" s="1"/>
  <c r="H433" i="1" s="1" a="1"/>
  <c r="H433" i="1" s="1"/>
  <c r="B433" i="9" s="1"/>
  <c r="E434" i="1"/>
  <c r="F434" i="1" s="1"/>
  <c r="G434" i="1" s="1"/>
  <c r="H434" i="1" s="1" a="1"/>
  <c r="H434" i="1" s="1"/>
  <c r="B434" i="9" s="1"/>
  <c r="E435" i="1"/>
  <c r="F435" i="1" s="1"/>
  <c r="G435" i="1" s="1"/>
  <c r="H435" i="1" s="1" a="1"/>
  <c r="H435" i="1" s="1"/>
  <c r="B435" i="9" s="1"/>
  <c r="E436" i="1"/>
  <c r="F436" i="1" s="1"/>
  <c r="G436" i="1" s="1"/>
  <c r="H436" i="1" s="1" a="1"/>
  <c r="H436" i="1" s="1"/>
  <c r="B436" i="9" s="1"/>
  <c r="E437" i="1"/>
  <c r="F437" i="1" s="1"/>
  <c r="G437" i="1" s="1"/>
  <c r="H437" i="1" s="1" a="1"/>
  <c r="H437" i="1" s="1"/>
  <c r="B437" i="9" s="1"/>
  <c r="E438" i="1"/>
  <c r="F438" i="1" s="1"/>
  <c r="G438" i="1" s="1"/>
  <c r="H438" i="1" s="1" a="1"/>
  <c r="H438" i="1" s="1"/>
  <c r="B438" i="9" s="1"/>
  <c r="E439" i="1"/>
  <c r="F439" i="1" s="1"/>
  <c r="G439" i="1" s="1"/>
  <c r="H439" i="1" s="1" a="1"/>
  <c r="H439" i="1" s="1"/>
  <c r="B439" i="9" s="1"/>
  <c r="E440" i="1"/>
  <c r="F440" i="1" s="1"/>
  <c r="G440" i="1" s="1"/>
  <c r="H440" i="1" s="1" a="1"/>
  <c r="H440" i="1" s="1"/>
  <c r="B440" i="9" s="1"/>
  <c r="E441" i="1"/>
  <c r="F441" i="1" s="1"/>
  <c r="G441" i="1" s="1"/>
  <c r="H441" i="1" s="1" a="1"/>
  <c r="H441" i="1" s="1"/>
  <c r="B441" i="9" s="1"/>
  <c r="E442" i="1"/>
  <c r="F442" i="1" s="1"/>
  <c r="G442" i="1" s="1"/>
  <c r="H442" i="1" s="1" a="1"/>
  <c r="H442" i="1" s="1"/>
  <c r="B442" i="9" s="1"/>
  <c r="E443" i="1"/>
  <c r="F443" i="1" s="1"/>
  <c r="G443" i="1" s="1"/>
  <c r="H443" i="1" s="1" a="1"/>
  <c r="H443" i="1" s="1"/>
  <c r="B443" i="9" s="1"/>
  <c r="E444" i="1"/>
  <c r="F444" i="1" s="1"/>
  <c r="G444" i="1" s="1"/>
  <c r="H444" i="1" s="1" a="1"/>
  <c r="H444" i="1" s="1"/>
  <c r="B444" i="9" s="1"/>
  <c r="E445" i="1"/>
  <c r="F445" i="1" s="1"/>
  <c r="G445" i="1" s="1"/>
  <c r="H445" i="1" s="1" a="1"/>
  <c r="H445" i="1" s="1"/>
  <c r="B445" i="9" s="1"/>
  <c r="E446" i="1"/>
  <c r="F446" i="1" s="1"/>
  <c r="G446" i="1" s="1"/>
  <c r="H446" i="1" s="1" a="1"/>
  <c r="H446" i="1" s="1"/>
  <c r="B446" i="9" s="1"/>
  <c r="E447" i="1"/>
  <c r="F447" i="1" s="1"/>
  <c r="G447" i="1" s="1"/>
  <c r="H447" i="1" s="1" a="1"/>
  <c r="H447" i="1" s="1"/>
  <c r="B447" i="9" s="1"/>
  <c r="E448" i="1"/>
  <c r="F448" i="1" s="1"/>
  <c r="G448" i="1" s="1"/>
  <c r="H448" i="1" s="1" a="1"/>
  <c r="H448" i="1" s="1"/>
  <c r="B448" i="9" s="1"/>
  <c r="E449" i="1"/>
  <c r="F449" i="1" s="1"/>
  <c r="G449" i="1" s="1"/>
  <c r="H449" i="1" s="1" a="1"/>
  <c r="H449" i="1" s="1"/>
  <c r="B449" i="9" s="1"/>
  <c r="E450" i="1"/>
  <c r="F450" i="1" s="1"/>
  <c r="G450" i="1" s="1"/>
  <c r="H450" i="1" s="1" a="1"/>
  <c r="H450" i="1" s="1"/>
  <c r="B450" i="9" s="1"/>
  <c r="E451" i="1"/>
  <c r="F451" i="1" s="1"/>
  <c r="G451" i="1" s="1"/>
  <c r="H451" i="1" s="1" a="1"/>
  <c r="H451" i="1" s="1"/>
  <c r="B451" i="9" s="1"/>
  <c r="E452" i="1"/>
  <c r="F452" i="1" s="1"/>
  <c r="G452" i="1" s="1"/>
  <c r="H452" i="1" s="1" a="1"/>
  <c r="H452" i="1" s="1"/>
  <c r="B452" i="9" s="1"/>
  <c r="E453" i="1"/>
  <c r="F453" i="1" s="1"/>
  <c r="G453" i="1" s="1"/>
  <c r="H453" i="1" s="1" a="1"/>
  <c r="H453" i="1" s="1"/>
  <c r="B453" i="9" s="1"/>
  <c r="E454" i="1"/>
  <c r="F454" i="1" s="1"/>
  <c r="G454" i="1" s="1"/>
  <c r="H454" i="1" s="1" a="1"/>
  <c r="H454" i="1" s="1"/>
  <c r="B454" i="9" s="1"/>
  <c r="E455" i="1"/>
  <c r="F455" i="1" s="1"/>
  <c r="G455" i="1" s="1"/>
  <c r="H455" i="1" s="1" a="1"/>
  <c r="H455" i="1" s="1"/>
  <c r="B455" i="9" s="1"/>
  <c r="E456" i="1"/>
  <c r="F456" i="1" s="1"/>
  <c r="G456" i="1" s="1"/>
  <c r="H456" i="1" s="1" a="1"/>
  <c r="H456" i="1" s="1"/>
  <c r="B456" i="9" s="1"/>
  <c r="E457" i="1"/>
  <c r="F457" i="1" s="1"/>
  <c r="G457" i="1" s="1"/>
  <c r="H457" i="1" s="1" a="1"/>
  <c r="H457" i="1" s="1"/>
  <c r="B457" i="9" s="1"/>
  <c r="E458" i="1"/>
  <c r="F458" i="1" s="1"/>
  <c r="G458" i="1" s="1"/>
  <c r="H458" i="1" s="1" a="1"/>
  <c r="H458" i="1" s="1"/>
  <c r="B458" i="9" s="1"/>
  <c r="E459" i="1"/>
  <c r="F459" i="1" s="1"/>
  <c r="G459" i="1" s="1"/>
  <c r="H459" i="1" s="1" a="1"/>
  <c r="H459" i="1" s="1"/>
  <c r="B459" i="9" s="1"/>
  <c r="E460" i="1"/>
  <c r="F460" i="1" s="1"/>
  <c r="G460" i="1" s="1"/>
  <c r="H460" i="1" s="1" a="1"/>
  <c r="H460" i="1" s="1"/>
  <c r="B460" i="9" s="1"/>
  <c r="E461" i="1"/>
  <c r="F461" i="1" s="1"/>
  <c r="G461" i="1" s="1"/>
  <c r="H461" i="1" s="1" a="1"/>
  <c r="H461" i="1" s="1"/>
  <c r="B461" i="9" s="1"/>
  <c r="E462" i="1"/>
  <c r="F462" i="1" s="1"/>
  <c r="G462" i="1" s="1"/>
  <c r="H462" i="1" s="1" a="1"/>
  <c r="H462" i="1" s="1"/>
  <c r="B462" i="9" s="1"/>
  <c r="E463" i="1"/>
  <c r="F463" i="1" s="1"/>
  <c r="G463" i="1" s="1"/>
  <c r="H463" i="1" s="1" a="1"/>
  <c r="H463" i="1" s="1"/>
  <c r="B463" i="9" s="1"/>
  <c r="E464" i="1"/>
  <c r="F464" i="1" s="1"/>
  <c r="G464" i="1" s="1"/>
  <c r="H464" i="1" s="1" a="1"/>
  <c r="H464" i="1" s="1"/>
  <c r="B464" i="9" s="1"/>
  <c r="E465" i="1"/>
  <c r="F465" i="1" s="1"/>
  <c r="G465" i="1" s="1"/>
  <c r="H465" i="1" s="1" a="1"/>
  <c r="H465" i="1" s="1"/>
  <c r="B465" i="9" s="1"/>
  <c r="E466" i="1"/>
  <c r="F466" i="1" s="1"/>
  <c r="G466" i="1" s="1"/>
  <c r="H466" i="1" s="1" a="1"/>
  <c r="H466" i="1" s="1"/>
  <c r="B466" i="9" s="1"/>
  <c r="E467" i="1"/>
  <c r="F467" i="1" s="1"/>
  <c r="G467" i="1" s="1"/>
  <c r="H467" i="1" s="1" a="1"/>
  <c r="H467" i="1" s="1"/>
  <c r="B467" i="9" s="1"/>
  <c r="E468" i="1"/>
  <c r="F468" i="1" s="1"/>
  <c r="G468" i="1" s="1"/>
  <c r="H468" i="1" s="1" a="1"/>
  <c r="H468" i="1" s="1"/>
  <c r="B468" i="9" s="1"/>
  <c r="E469" i="1"/>
  <c r="F469" i="1" s="1"/>
  <c r="G469" i="1" s="1"/>
  <c r="H469" i="1" s="1" a="1"/>
  <c r="H469" i="1" s="1"/>
  <c r="B469" i="9" s="1"/>
  <c r="E470" i="1"/>
  <c r="F470" i="1" s="1"/>
  <c r="G470" i="1" s="1"/>
  <c r="H470" i="1" s="1" a="1"/>
  <c r="H470" i="1" s="1"/>
  <c r="B470" i="9" s="1"/>
  <c r="E471" i="1"/>
  <c r="F471" i="1" s="1"/>
  <c r="G471" i="1" s="1"/>
  <c r="H471" i="1" s="1" a="1"/>
  <c r="H471" i="1" s="1"/>
  <c r="B471" i="9" s="1"/>
  <c r="E472" i="1"/>
  <c r="F472" i="1" s="1"/>
  <c r="G472" i="1" s="1"/>
  <c r="H472" i="1" s="1" a="1"/>
  <c r="H472" i="1" s="1"/>
  <c r="B472" i="9" s="1"/>
  <c r="E473" i="1"/>
  <c r="F473" i="1" s="1"/>
  <c r="G473" i="1" s="1"/>
  <c r="H473" i="1" s="1" a="1"/>
  <c r="H473" i="1" s="1"/>
  <c r="B473" i="9" s="1"/>
  <c r="E474" i="1"/>
  <c r="F474" i="1" s="1"/>
  <c r="G474" i="1" s="1"/>
  <c r="H474" i="1" s="1" a="1"/>
  <c r="H474" i="1" s="1"/>
  <c r="B474" i="9" s="1"/>
  <c r="E475" i="1"/>
  <c r="F475" i="1" s="1"/>
  <c r="G475" i="1" s="1"/>
  <c r="H475" i="1" s="1" a="1"/>
  <c r="H475" i="1" s="1"/>
  <c r="B475" i="9" s="1"/>
  <c r="E476" i="1"/>
  <c r="F476" i="1" s="1"/>
  <c r="G476" i="1" s="1"/>
  <c r="H476" i="1" s="1" a="1"/>
  <c r="H476" i="1" s="1"/>
  <c r="B476" i="9" s="1"/>
  <c r="E477" i="1"/>
  <c r="F477" i="1" s="1"/>
  <c r="G477" i="1" s="1"/>
  <c r="H477" i="1" s="1" a="1"/>
  <c r="H477" i="1" s="1"/>
  <c r="B477" i="9" s="1"/>
  <c r="E478" i="1"/>
  <c r="F478" i="1" s="1"/>
  <c r="G478" i="1" s="1"/>
  <c r="H478" i="1" s="1" a="1"/>
  <c r="H478" i="1" s="1"/>
  <c r="B478" i="9" s="1"/>
  <c r="E479" i="1"/>
  <c r="F479" i="1" s="1"/>
  <c r="G479" i="1" s="1"/>
  <c r="H479" i="1" s="1" a="1"/>
  <c r="H479" i="1" s="1"/>
  <c r="B479" i="9" s="1"/>
  <c r="E480" i="1"/>
  <c r="F480" i="1" s="1"/>
  <c r="G480" i="1" s="1"/>
  <c r="H480" i="1" s="1" a="1"/>
  <c r="H480" i="1" s="1"/>
  <c r="B480" i="9" s="1"/>
  <c r="E481" i="1"/>
  <c r="F481" i="1" s="1"/>
  <c r="G481" i="1" s="1"/>
  <c r="H481" i="1" s="1" a="1"/>
  <c r="H481" i="1" s="1"/>
  <c r="B481" i="9" s="1"/>
  <c r="E482" i="1"/>
  <c r="F482" i="1" s="1"/>
  <c r="G482" i="1" s="1"/>
  <c r="H482" i="1" s="1" a="1"/>
  <c r="H482" i="1" s="1"/>
  <c r="B482" i="9" s="1"/>
  <c r="E483" i="1"/>
  <c r="F483" i="1" s="1"/>
  <c r="G483" i="1" s="1"/>
  <c r="H483" i="1" s="1" a="1"/>
  <c r="H483" i="1" s="1"/>
  <c r="B483" i="9" s="1"/>
  <c r="E484" i="1"/>
  <c r="F484" i="1" s="1"/>
  <c r="G484" i="1" s="1"/>
  <c r="H484" i="1" s="1" a="1"/>
  <c r="H484" i="1" s="1"/>
  <c r="B484" i="9" s="1"/>
  <c r="E485" i="1"/>
  <c r="F485" i="1" s="1"/>
  <c r="G485" i="1" s="1"/>
  <c r="H485" i="1" s="1" a="1"/>
  <c r="H485" i="1" s="1"/>
  <c r="B485" i="9" s="1"/>
  <c r="E486" i="1"/>
  <c r="F486" i="1" s="1"/>
  <c r="G486" i="1" s="1"/>
  <c r="H486" i="1" s="1" a="1"/>
  <c r="H486" i="1" s="1"/>
  <c r="B486" i="9" s="1"/>
  <c r="E487" i="1"/>
  <c r="F487" i="1" s="1"/>
  <c r="G487" i="1" s="1"/>
  <c r="H487" i="1" s="1" a="1"/>
  <c r="H487" i="1" s="1"/>
  <c r="B487" i="9" s="1"/>
  <c r="E488" i="1"/>
  <c r="F488" i="1" s="1"/>
  <c r="G488" i="1" s="1"/>
  <c r="H488" i="1" s="1" a="1"/>
  <c r="H488" i="1" s="1"/>
  <c r="B488" i="9" s="1"/>
  <c r="E489" i="1"/>
  <c r="F489" i="1" s="1"/>
  <c r="G489" i="1" s="1"/>
  <c r="H489" i="1" s="1" a="1"/>
  <c r="H489" i="1" s="1"/>
  <c r="B489" i="9" s="1"/>
  <c r="E490" i="1"/>
  <c r="F490" i="1" s="1"/>
  <c r="G490" i="1" s="1"/>
  <c r="H490" i="1" s="1" a="1"/>
  <c r="H490" i="1" s="1"/>
  <c r="B490" i="9" s="1"/>
  <c r="E491" i="1"/>
  <c r="F491" i="1" s="1"/>
  <c r="G491" i="1" s="1"/>
  <c r="H491" i="1" s="1" a="1"/>
  <c r="H491" i="1" s="1"/>
  <c r="B491" i="9" s="1"/>
  <c r="E492" i="1"/>
  <c r="F492" i="1" s="1"/>
  <c r="G492" i="1" s="1"/>
  <c r="H492" i="1" s="1" a="1"/>
  <c r="H492" i="1" s="1"/>
  <c r="B492" i="9" s="1"/>
  <c r="E493" i="1"/>
  <c r="F493" i="1" s="1"/>
  <c r="G493" i="1" s="1"/>
  <c r="H493" i="1" s="1" a="1"/>
  <c r="H493" i="1" s="1"/>
  <c r="B493" i="9" s="1"/>
  <c r="E494" i="1"/>
  <c r="F494" i="1" s="1"/>
  <c r="G494" i="1" s="1"/>
  <c r="H494" i="1" s="1" a="1"/>
  <c r="H494" i="1" s="1"/>
  <c r="B494" i="9" s="1"/>
  <c r="E495" i="1"/>
  <c r="F495" i="1" s="1"/>
  <c r="G495" i="1" s="1"/>
  <c r="H495" i="1" s="1" a="1"/>
  <c r="H495" i="1" s="1"/>
  <c r="B495" i="9" s="1"/>
  <c r="E496" i="1"/>
  <c r="F496" i="1" s="1"/>
  <c r="G496" i="1" s="1"/>
  <c r="H496" i="1" s="1" a="1"/>
  <c r="H496" i="1" s="1"/>
  <c r="B496" i="9" s="1"/>
  <c r="E497" i="1"/>
  <c r="F497" i="1" s="1"/>
  <c r="G497" i="1" s="1"/>
  <c r="H497" i="1" s="1" a="1"/>
  <c r="H497" i="1" s="1"/>
  <c r="B497" i="9" s="1"/>
  <c r="E498" i="1"/>
  <c r="F498" i="1" s="1"/>
  <c r="G498" i="1" s="1"/>
  <c r="H498" i="1" s="1" a="1"/>
  <c r="H498" i="1" s="1"/>
  <c r="B498" i="9" s="1"/>
  <c r="E499" i="1"/>
  <c r="F499" i="1" s="1"/>
  <c r="G499" i="1" s="1"/>
  <c r="H499" i="1" s="1" a="1"/>
  <c r="H499" i="1" s="1"/>
  <c r="B499" i="9" s="1"/>
  <c r="E500" i="1"/>
  <c r="F500" i="1" s="1"/>
  <c r="G500" i="1" s="1"/>
  <c r="H500" i="1" s="1" a="1"/>
  <c r="H500" i="1" s="1"/>
  <c r="B500" i="9" s="1"/>
  <c r="E501" i="1"/>
  <c r="F501" i="1" s="1"/>
  <c r="G501" i="1" s="1"/>
  <c r="H501" i="1" s="1" a="1"/>
  <c r="H501" i="1" s="1"/>
  <c r="B501" i="9" s="1"/>
  <c r="E502" i="1"/>
  <c r="F502" i="1" s="1"/>
  <c r="G502" i="1" s="1"/>
  <c r="H502" i="1" s="1" a="1"/>
  <c r="H502" i="1" s="1"/>
  <c r="B502" i="9" s="1"/>
  <c r="E503" i="1"/>
  <c r="F503" i="1" s="1"/>
  <c r="G503" i="1" s="1"/>
  <c r="H503" i="1" s="1" a="1"/>
  <c r="H503" i="1" s="1"/>
  <c r="B503" i="9" s="1"/>
  <c r="E504" i="1"/>
  <c r="F504" i="1" s="1"/>
  <c r="G504" i="1" s="1"/>
  <c r="H504" i="1" s="1" a="1"/>
  <c r="H504" i="1" s="1"/>
  <c r="B504" i="9" s="1"/>
  <c r="E505" i="1"/>
  <c r="F505" i="1" s="1"/>
  <c r="G505" i="1" s="1"/>
  <c r="H505" i="1" s="1" a="1"/>
  <c r="H505" i="1" s="1"/>
  <c r="B505" i="9" s="1"/>
  <c r="E506" i="1"/>
  <c r="F506" i="1" s="1"/>
  <c r="G506" i="1" s="1"/>
  <c r="H506" i="1" s="1" a="1"/>
  <c r="H506" i="1" s="1"/>
  <c r="B506" i="9" s="1"/>
  <c r="E507" i="1"/>
  <c r="F507" i="1" s="1"/>
  <c r="G507" i="1" s="1"/>
  <c r="H507" i="1" s="1" a="1"/>
  <c r="H507" i="1" s="1"/>
  <c r="B507" i="9" s="1"/>
  <c r="E508" i="1"/>
  <c r="F508" i="1" s="1"/>
  <c r="G508" i="1" s="1"/>
  <c r="H508" i="1" s="1" a="1"/>
  <c r="H508" i="1" s="1"/>
  <c r="B508" i="9" s="1"/>
  <c r="E509" i="1"/>
  <c r="F509" i="1" s="1"/>
  <c r="G509" i="1" s="1"/>
  <c r="H509" i="1" s="1" a="1"/>
  <c r="H509" i="1" s="1"/>
  <c r="B509" i="9" s="1"/>
  <c r="E510" i="1"/>
  <c r="F510" i="1" s="1"/>
  <c r="G510" i="1" s="1"/>
  <c r="H510" i="1" s="1" a="1"/>
  <c r="H510" i="1" s="1"/>
  <c r="B510" i="9" s="1"/>
  <c r="E511" i="1"/>
  <c r="F511" i="1" s="1"/>
  <c r="G511" i="1" s="1"/>
  <c r="H511" i="1" s="1" a="1"/>
  <c r="H511" i="1" s="1"/>
  <c r="B511" i="9" s="1"/>
  <c r="E512" i="1"/>
  <c r="F512" i="1" s="1"/>
  <c r="G512" i="1" s="1"/>
  <c r="H512" i="1" s="1" a="1"/>
  <c r="H512" i="1" s="1"/>
  <c r="B512" i="9" s="1"/>
  <c r="E513" i="1"/>
  <c r="F513" i="1" s="1"/>
  <c r="G513" i="1" s="1"/>
  <c r="H513" i="1" s="1" a="1"/>
  <c r="H513" i="1" s="1"/>
  <c r="B513" i="9" s="1"/>
  <c r="E514" i="1"/>
  <c r="F514" i="1" s="1"/>
  <c r="G514" i="1" s="1"/>
  <c r="H514" i="1" s="1" a="1"/>
  <c r="H514" i="1" s="1"/>
  <c r="B514" i="9" s="1"/>
  <c r="E515" i="1"/>
  <c r="F515" i="1" s="1"/>
  <c r="G515" i="1" s="1"/>
  <c r="H515" i="1" s="1" a="1"/>
  <c r="H515" i="1" s="1"/>
  <c r="B515" i="9" s="1"/>
  <c r="E516" i="1"/>
  <c r="F516" i="1" s="1"/>
  <c r="G516" i="1" s="1"/>
  <c r="H516" i="1" s="1" a="1"/>
  <c r="H516" i="1" s="1"/>
  <c r="B516" i="9" s="1"/>
  <c r="E517" i="1"/>
  <c r="F517" i="1" s="1"/>
  <c r="G517" i="1" s="1"/>
  <c r="H517" i="1" s="1" a="1"/>
  <c r="H517" i="1" s="1"/>
  <c r="B517" i="9" s="1"/>
  <c r="E518" i="1"/>
  <c r="F518" i="1" s="1"/>
  <c r="G518" i="1" s="1"/>
  <c r="H518" i="1" s="1" a="1"/>
  <c r="H518" i="1" s="1"/>
  <c r="B518" i="9" s="1"/>
  <c r="E519" i="1"/>
  <c r="F519" i="1" s="1"/>
  <c r="G519" i="1" s="1"/>
  <c r="H519" i="1" s="1" a="1"/>
  <c r="H519" i="1" s="1"/>
  <c r="B519" i="9" s="1"/>
  <c r="E520" i="1"/>
  <c r="F520" i="1" s="1"/>
  <c r="G520" i="1" s="1"/>
  <c r="H520" i="1" s="1" a="1"/>
  <c r="H520" i="1" s="1"/>
  <c r="B520" i="9" s="1"/>
  <c r="E521" i="1"/>
  <c r="F521" i="1" s="1"/>
  <c r="G521" i="1" s="1"/>
  <c r="H521" i="1" s="1" a="1"/>
  <c r="H521" i="1" s="1"/>
  <c r="B521" i="9" s="1"/>
  <c r="E522" i="1"/>
  <c r="F522" i="1" s="1"/>
  <c r="G522" i="1" s="1"/>
  <c r="H522" i="1" s="1" a="1"/>
  <c r="H522" i="1" s="1"/>
  <c r="B522" i="9" s="1"/>
  <c r="E523" i="1"/>
  <c r="F523" i="1" s="1"/>
  <c r="G523" i="1" s="1"/>
  <c r="H523" i="1" s="1" a="1"/>
  <c r="H523" i="1" s="1"/>
  <c r="B523" i="9" s="1"/>
  <c r="E524" i="1"/>
  <c r="F524" i="1" s="1"/>
  <c r="G524" i="1" s="1"/>
  <c r="H524" i="1" s="1" a="1"/>
  <c r="H524" i="1" s="1"/>
  <c r="B524" i="9" s="1"/>
  <c r="E525" i="1"/>
  <c r="F525" i="1" s="1"/>
  <c r="G525" i="1" s="1"/>
  <c r="H525" i="1" s="1" a="1"/>
  <c r="H525" i="1" s="1"/>
  <c r="B525" i="9" s="1"/>
  <c r="E526" i="1"/>
  <c r="F526" i="1" s="1"/>
  <c r="G526" i="1" s="1"/>
  <c r="H526" i="1" s="1" a="1"/>
  <c r="H526" i="1" s="1"/>
  <c r="B526" i="9" s="1"/>
  <c r="E527" i="1"/>
  <c r="F527" i="1" s="1"/>
  <c r="G527" i="1" s="1"/>
  <c r="H527" i="1" s="1" a="1"/>
  <c r="H527" i="1" s="1"/>
  <c r="B527" i="9" s="1"/>
  <c r="E528" i="1"/>
  <c r="F528" i="1" s="1"/>
  <c r="G528" i="1" s="1"/>
  <c r="H528" i="1" s="1" a="1"/>
  <c r="H528" i="1" s="1"/>
  <c r="B528" i="9" s="1"/>
  <c r="E529" i="1"/>
  <c r="F529" i="1" s="1"/>
  <c r="G529" i="1" s="1"/>
  <c r="H529" i="1" s="1" a="1"/>
  <c r="H529" i="1" s="1"/>
  <c r="B529" i="9" s="1"/>
  <c r="E530" i="1"/>
  <c r="F530" i="1" s="1"/>
  <c r="G530" i="1" s="1"/>
  <c r="H530" i="1" s="1" a="1"/>
  <c r="H530" i="1" s="1"/>
  <c r="B530" i="9" s="1"/>
  <c r="E531" i="1"/>
  <c r="F531" i="1" s="1"/>
  <c r="G531" i="1" s="1"/>
  <c r="H531" i="1" s="1" a="1"/>
  <c r="H531" i="1" s="1"/>
  <c r="B531" i="9" s="1"/>
  <c r="E532" i="1"/>
  <c r="F532" i="1" s="1"/>
  <c r="G532" i="1" s="1"/>
  <c r="H532" i="1" s="1" a="1"/>
  <c r="H532" i="1" s="1"/>
  <c r="B532" i="9" s="1"/>
  <c r="E533" i="1"/>
  <c r="F533" i="1" s="1"/>
  <c r="G533" i="1" s="1"/>
  <c r="H533" i="1" s="1" a="1"/>
  <c r="H533" i="1" s="1"/>
  <c r="B533" i="9" s="1"/>
  <c r="E534" i="1"/>
  <c r="F534" i="1" s="1"/>
  <c r="G534" i="1" s="1"/>
  <c r="H534" i="1" s="1" a="1"/>
  <c r="H534" i="1" s="1"/>
  <c r="B534" i="9" s="1"/>
  <c r="E535" i="1"/>
  <c r="F535" i="1" s="1"/>
  <c r="G535" i="1" s="1"/>
  <c r="H535" i="1" s="1" a="1"/>
  <c r="H535" i="1" s="1"/>
  <c r="B535" i="9" s="1"/>
  <c r="E536" i="1"/>
  <c r="F536" i="1" s="1"/>
  <c r="G536" i="1" s="1"/>
  <c r="H536" i="1" s="1" a="1"/>
  <c r="H536" i="1" s="1"/>
  <c r="B536" i="9" s="1"/>
  <c r="E537" i="1"/>
  <c r="F537" i="1" s="1"/>
  <c r="G537" i="1" s="1"/>
  <c r="H537" i="1" s="1" a="1"/>
  <c r="H537" i="1" s="1"/>
  <c r="B537" i="9" s="1"/>
  <c r="E538" i="1"/>
  <c r="F538" i="1" s="1"/>
  <c r="G538" i="1" s="1"/>
  <c r="H538" i="1" s="1" a="1"/>
  <c r="H538" i="1" s="1"/>
  <c r="B538" i="9" s="1"/>
  <c r="E539" i="1"/>
  <c r="F539" i="1" s="1"/>
  <c r="G539" i="1" s="1"/>
  <c r="H539" i="1" s="1" a="1"/>
  <c r="H539" i="1" s="1"/>
  <c r="B539" i="9" s="1"/>
  <c r="E540" i="1"/>
  <c r="F540" i="1" s="1"/>
  <c r="G540" i="1" s="1"/>
  <c r="H540" i="1" s="1" a="1"/>
  <c r="H540" i="1" s="1"/>
  <c r="B540" i="9" s="1"/>
  <c r="E541" i="1"/>
  <c r="F541" i="1" s="1"/>
  <c r="G541" i="1" s="1"/>
  <c r="H541" i="1" s="1" a="1"/>
  <c r="H541" i="1" s="1"/>
  <c r="B541" i="9" s="1"/>
  <c r="E542" i="1"/>
  <c r="F542" i="1" s="1"/>
  <c r="G542" i="1" s="1"/>
  <c r="H542" i="1" s="1" a="1"/>
  <c r="H542" i="1" s="1"/>
  <c r="B542" i="9" s="1"/>
  <c r="E543" i="1"/>
  <c r="F543" i="1" s="1"/>
  <c r="G543" i="1" s="1"/>
  <c r="H543" i="1" s="1" a="1"/>
  <c r="H543" i="1" s="1"/>
  <c r="B543" i="9" s="1"/>
  <c r="E544" i="1"/>
  <c r="F544" i="1" s="1"/>
  <c r="G544" i="1" s="1"/>
  <c r="H544" i="1" s="1" a="1"/>
  <c r="H544" i="1" s="1"/>
  <c r="B544" i="9" s="1"/>
  <c r="E545" i="1"/>
  <c r="F545" i="1" s="1"/>
  <c r="G545" i="1" s="1"/>
  <c r="H545" i="1" s="1" a="1"/>
  <c r="H545" i="1" s="1"/>
  <c r="B545" i="9" s="1"/>
  <c r="E546" i="1"/>
  <c r="F546" i="1" s="1"/>
  <c r="G546" i="1" s="1"/>
  <c r="H546" i="1" s="1" a="1"/>
  <c r="H546" i="1" s="1"/>
  <c r="B546" i="9" s="1"/>
  <c r="E547" i="1"/>
  <c r="F547" i="1" s="1"/>
  <c r="G547" i="1" s="1"/>
  <c r="H547" i="1" s="1" a="1"/>
  <c r="H547" i="1" s="1"/>
  <c r="B547" i="9" s="1"/>
  <c r="E548" i="1"/>
  <c r="F548" i="1" s="1"/>
  <c r="G548" i="1" s="1"/>
  <c r="H548" i="1" s="1" a="1"/>
  <c r="H548" i="1" s="1"/>
  <c r="B548" i="9" s="1"/>
  <c r="E549" i="1"/>
  <c r="F549" i="1" s="1"/>
  <c r="G549" i="1" s="1"/>
  <c r="H549" i="1" s="1" a="1"/>
  <c r="H549" i="1" s="1"/>
  <c r="B549" i="9" s="1"/>
  <c r="E550" i="1"/>
  <c r="F550" i="1" s="1"/>
  <c r="G550" i="1" s="1"/>
  <c r="H550" i="1" s="1" a="1"/>
  <c r="H550" i="1" s="1"/>
  <c r="B550" i="9" s="1"/>
  <c r="E551" i="1"/>
  <c r="F551" i="1" s="1"/>
  <c r="G551" i="1" s="1"/>
  <c r="H551" i="1" s="1" a="1"/>
  <c r="H551" i="1" s="1"/>
  <c r="B551" i="9" s="1"/>
  <c r="E552" i="1"/>
  <c r="F552" i="1" s="1"/>
  <c r="G552" i="1" s="1"/>
  <c r="H552" i="1" s="1" a="1"/>
  <c r="H552" i="1" s="1"/>
  <c r="B552" i="9" s="1"/>
  <c r="E553" i="1"/>
  <c r="F553" i="1" s="1"/>
  <c r="G553" i="1" s="1"/>
  <c r="H553" i="1" s="1" a="1"/>
  <c r="H553" i="1" s="1"/>
  <c r="B553" i="9" s="1"/>
  <c r="E554" i="1"/>
  <c r="F554" i="1" s="1"/>
  <c r="G554" i="1" s="1"/>
  <c r="H554" i="1" s="1" a="1"/>
  <c r="H554" i="1" s="1"/>
  <c r="B554" i="9" s="1"/>
  <c r="E555" i="1"/>
  <c r="F555" i="1" s="1"/>
  <c r="G555" i="1" s="1"/>
  <c r="H555" i="1" s="1" a="1"/>
  <c r="H555" i="1" s="1"/>
  <c r="B555" i="9" s="1"/>
  <c r="E556" i="1"/>
  <c r="F556" i="1" s="1"/>
  <c r="G556" i="1" s="1"/>
  <c r="H556" i="1" s="1" a="1"/>
  <c r="H556" i="1" s="1"/>
  <c r="B556" i="9" s="1"/>
  <c r="E557" i="1"/>
  <c r="F557" i="1" s="1"/>
  <c r="G557" i="1" s="1"/>
  <c r="H557" i="1" s="1" a="1"/>
  <c r="H557" i="1" s="1"/>
  <c r="B557" i="9" s="1"/>
  <c r="E558" i="1"/>
  <c r="F558" i="1" s="1"/>
  <c r="G558" i="1" s="1"/>
  <c r="H558" i="1" s="1" a="1"/>
  <c r="H558" i="1" s="1"/>
  <c r="B558" i="9" s="1"/>
  <c r="E559" i="1"/>
  <c r="F559" i="1" s="1"/>
  <c r="G559" i="1" s="1"/>
  <c r="H559" i="1" s="1" a="1"/>
  <c r="H559" i="1" s="1"/>
  <c r="B559" i="9" s="1"/>
  <c r="E560" i="1"/>
  <c r="F560" i="1" s="1"/>
  <c r="G560" i="1" s="1"/>
  <c r="H560" i="1" s="1" a="1"/>
  <c r="H560" i="1" s="1"/>
  <c r="B560" i="9" s="1"/>
  <c r="E561" i="1"/>
  <c r="F561" i="1" s="1"/>
  <c r="G561" i="1" s="1"/>
  <c r="H561" i="1" s="1" a="1"/>
  <c r="H561" i="1" s="1"/>
  <c r="B561" i="9" s="1"/>
  <c r="E562" i="1"/>
  <c r="F562" i="1" s="1"/>
  <c r="G562" i="1" s="1"/>
  <c r="H562" i="1" s="1" a="1"/>
  <c r="H562" i="1" s="1"/>
  <c r="B562" i="9" s="1"/>
  <c r="E563" i="1"/>
  <c r="F563" i="1" s="1"/>
  <c r="G563" i="1" s="1"/>
  <c r="H563" i="1" s="1" a="1"/>
  <c r="H563" i="1" s="1"/>
  <c r="B563" i="9" s="1"/>
  <c r="E564" i="1"/>
  <c r="F564" i="1" s="1"/>
  <c r="G564" i="1" s="1"/>
  <c r="H564" i="1" s="1" a="1"/>
  <c r="H564" i="1" s="1"/>
  <c r="B564" i="9" s="1"/>
  <c r="E565" i="1"/>
  <c r="F565" i="1" s="1"/>
  <c r="G565" i="1" s="1"/>
  <c r="H565" i="1" s="1" a="1"/>
  <c r="H565" i="1" s="1"/>
  <c r="B565" i="9" s="1"/>
  <c r="E566" i="1"/>
  <c r="F566" i="1" s="1"/>
  <c r="G566" i="1" s="1"/>
  <c r="H566" i="1" s="1" a="1"/>
  <c r="H566" i="1" s="1"/>
  <c r="B566" i="9" s="1"/>
  <c r="E567" i="1"/>
  <c r="F567" i="1" s="1"/>
  <c r="G567" i="1" s="1"/>
  <c r="H567" i="1" s="1" a="1"/>
  <c r="H567" i="1" s="1"/>
  <c r="B567" i="9" s="1"/>
  <c r="E568" i="1"/>
  <c r="F568" i="1" s="1"/>
  <c r="G568" i="1" s="1"/>
  <c r="H568" i="1" s="1" a="1"/>
  <c r="H568" i="1" s="1"/>
  <c r="B568" i="9" s="1"/>
  <c r="E569" i="1"/>
  <c r="F569" i="1" s="1"/>
  <c r="G569" i="1" s="1"/>
  <c r="H569" i="1" s="1" a="1"/>
  <c r="H569" i="1" s="1"/>
  <c r="B569" i="9" s="1"/>
  <c r="E570" i="1"/>
  <c r="F570" i="1" s="1"/>
  <c r="G570" i="1" s="1"/>
  <c r="H570" i="1" s="1" a="1"/>
  <c r="H570" i="1" s="1"/>
  <c r="B570" i="9" s="1"/>
  <c r="E571" i="1"/>
  <c r="F571" i="1" s="1"/>
  <c r="G571" i="1" s="1"/>
  <c r="H571" i="1" s="1" a="1"/>
  <c r="H571" i="1" s="1"/>
  <c r="B571" i="9" s="1"/>
  <c r="E572" i="1"/>
  <c r="F572" i="1" s="1"/>
  <c r="G572" i="1" s="1"/>
  <c r="H572" i="1" s="1" a="1"/>
  <c r="H572" i="1" s="1"/>
  <c r="B572" i="9" s="1"/>
  <c r="E573" i="1"/>
  <c r="F573" i="1" s="1"/>
  <c r="G573" i="1" s="1"/>
  <c r="H573" i="1" s="1" a="1"/>
  <c r="H573" i="1" s="1"/>
  <c r="B573" i="9" s="1"/>
  <c r="E574" i="1"/>
  <c r="F574" i="1" s="1"/>
  <c r="G574" i="1" s="1"/>
  <c r="H574" i="1" s="1" a="1"/>
  <c r="H574" i="1" s="1"/>
  <c r="B574" i="9" s="1"/>
  <c r="E575" i="1"/>
  <c r="F575" i="1" s="1"/>
  <c r="G575" i="1" s="1"/>
  <c r="H575" i="1" s="1" a="1"/>
  <c r="H575" i="1" s="1"/>
  <c r="B575" i="9" s="1"/>
  <c r="E576" i="1"/>
  <c r="F576" i="1" s="1"/>
  <c r="G576" i="1" s="1"/>
  <c r="H576" i="1" s="1" a="1"/>
  <c r="H576" i="1" s="1"/>
  <c r="B576" i="9" s="1"/>
  <c r="E577" i="1"/>
  <c r="F577" i="1" s="1"/>
  <c r="G577" i="1" s="1"/>
  <c r="H577" i="1" s="1" a="1"/>
  <c r="H577" i="1" s="1"/>
  <c r="B577" i="9" s="1"/>
  <c r="E578" i="1"/>
  <c r="F578" i="1" s="1"/>
  <c r="G578" i="1" s="1"/>
  <c r="H578" i="1" s="1" a="1"/>
  <c r="H578" i="1" s="1"/>
  <c r="B578" i="9" s="1"/>
  <c r="E579" i="1"/>
  <c r="F579" i="1" s="1"/>
  <c r="G579" i="1" s="1"/>
  <c r="H579" i="1" s="1" a="1"/>
  <c r="H579" i="1" s="1"/>
  <c r="B579" i="9" s="1"/>
  <c r="E580" i="1"/>
  <c r="F580" i="1" s="1"/>
  <c r="G580" i="1" s="1"/>
  <c r="H580" i="1" s="1" a="1"/>
  <c r="H580" i="1" s="1"/>
  <c r="B580" i="9" s="1"/>
  <c r="E581" i="1"/>
  <c r="F581" i="1" s="1"/>
  <c r="G581" i="1" s="1"/>
  <c r="H581" i="1" s="1" a="1"/>
  <c r="H581" i="1" s="1"/>
  <c r="B581" i="9" s="1"/>
  <c r="E582" i="1"/>
  <c r="F582" i="1" s="1"/>
  <c r="G582" i="1" s="1"/>
  <c r="H582" i="1" s="1" a="1"/>
  <c r="H582" i="1" s="1"/>
  <c r="B582" i="9" s="1"/>
  <c r="E583" i="1"/>
  <c r="F583" i="1" s="1"/>
  <c r="G583" i="1" s="1"/>
  <c r="H583" i="1" s="1" a="1"/>
  <c r="H583" i="1" s="1"/>
  <c r="B583" i="9" s="1"/>
  <c r="E584" i="1"/>
  <c r="F584" i="1" s="1"/>
  <c r="G584" i="1" s="1"/>
  <c r="H584" i="1" s="1" a="1"/>
  <c r="H584" i="1" s="1"/>
  <c r="B584" i="9" s="1"/>
  <c r="E585" i="1"/>
  <c r="F585" i="1" s="1"/>
  <c r="G585" i="1" s="1"/>
  <c r="H585" i="1" s="1" a="1"/>
  <c r="H585" i="1" s="1"/>
  <c r="B585" i="9" s="1"/>
  <c r="E586" i="1"/>
  <c r="F586" i="1" s="1"/>
  <c r="G586" i="1" s="1"/>
  <c r="H586" i="1" s="1" a="1"/>
  <c r="H586" i="1" s="1"/>
  <c r="B586" i="9" s="1"/>
  <c r="E587" i="1"/>
  <c r="F587" i="1" s="1"/>
  <c r="G587" i="1" s="1"/>
  <c r="H587" i="1" s="1" a="1"/>
  <c r="H587" i="1" s="1"/>
  <c r="B587" i="9" s="1"/>
  <c r="E588" i="1"/>
  <c r="F588" i="1" s="1"/>
  <c r="G588" i="1" s="1"/>
  <c r="H588" i="1" s="1" a="1"/>
  <c r="H588" i="1" s="1"/>
  <c r="B588" i="9" s="1"/>
  <c r="E589" i="1"/>
  <c r="F589" i="1" s="1"/>
  <c r="G589" i="1" s="1"/>
  <c r="H589" i="1" s="1" a="1"/>
  <c r="H589" i="1" s="1"/>
  <c r="B589" i="9" s="1"/>
  <c r="E590" i="1"/>
  <c r="F590" i="1" s="1"/>
  <c r="G590" i="1" s="1"/>
  <c r="H590" i="1" s="1" a="1"/>
  <c r="H590" i="1" s="1"/>
  <c r="B590" i="9" s="1"/>
  <c r="E591" i="1"/>
  <c r="F591" i="1" s="1"/>
  <c r="G591" i="1" s="1"/>
  <c r="H591" i="1" s="1" a="1"/>
  <c r="H591" i="1" s="1"/>
  <c r="B591" i="9" s="1"/>
  <c r="E592" i="1"/>
  <c r="F592" i="1" s="1"/>
  <c r="G592" i="1" s="1"/>
  <c r="H592" i="1" s="1" a="1"/>
  <c r="H592" i="1" s="1"/>
  <c r="B592" i="9" s="1"/>
  <c r="E593" i="1"/>
  <c r="F593" i="1" s="1"/>
  <c r="G593" i="1" s="1"/>
  <c r="H593" i="1" s="1" a="1"/>
  <c r="H593" i="1" s="1"/>
  <c r="B593" i="9" s="1"/>
  <c r="E594" i="1"/>
  <c r="F594" i="1" s="1"/>
  <c r="G594" i="1" s="1"/>
  <c r="H594" i="1" s="1" a="1"/>
  <c r="H594" i="1" s="1"/>
  <c r="B594" i="9" s="1"/>
  <c r="E595" i="1"/>
  <c r="F595" i="1" s="1"/>
  <c r="G595" i="1" s="1"/>
  <c r="H595" i="1" s="1" a="1"/>
  <c r="H595" i="1" s="1"/>
  <c r="B595" i="9" s="1"/>
  <c r="E596" i="1"/>
  <c r="F596" i="1" s="1"/>
  <c r="G596" i="1" s="1"/>
  <c r="H596" i="1" s="1" a="1"/>
  <c r="H596" i="1" s="1"/>
  <c r="B596" i="9" s="1"/>
  <c r="E597" i="1"/>
  <c r="F597" i="1" s="1"/>
  <c r="G597" i="1" s="1"/>
  <c r="H597" i="1" s="1" a="1"/>
  <c r="H597" i="1" s="1"/>
  <c r="B597" i="9" s="1"/>
  <c r="E598" i="1"/>
  <c r="F598" i="1" s="1"/>
  <c r="G598" i="1" s="1"/>
  <c r="H598" i="1" s="1" a="1"/>
  <c r="H598" i="1" s="1"/>
  <c r="B598" i="9" s="1"/>
  <c r="E599" i="1"/>
  <c r="F599" i="1" s="1"/>
  <c r="G599" i="1" s="1"/>
  <c r="H599" i="1" s="1" a="1"/>
  <c r="H599" i="1" s="1"/>
  <c r="B599" i="9" s="1"/>
  <c r="E600" i="1"/>
  <c r="F600" i="1" s="1"/>
  <c r="G600" i="1" s="1"/>
  <c r="H600" i="1" s="1" a="1"/>
  <c r="H600" i="1" s="1"/>
  <c r="B600" i="9" s="1"/>
  <c r="E601" i="1"/>
  <c r="F601" i="1" s="1"/>
  <c r="G601" i="1" s="1"/>
  <c r="H601" i="1" s="1" a="1"/>
  <c r="H601" i="1" s="1"/>
  <c r="B601" i="9" s="1"/>
  <c r="E602" i="1"/>
  <c r="F602" i="1" s="1"/>
  <c r="G602" i="1" s="1"/>
  <c r="H602" i="1" s="1" a="1"/>
  <c r="H602" i="1" s="1"/>
  <c r="B602" i="9" s="1"/>
  <c r="E603" i="1"/>
  <c r="F603" i="1" s="1"/>
  <c r="G603" i="1" s="1"/>
  <c r="H603" i="1" s="1" a="1"/>
  <c r="H603" i="1" s="1"/>
  <c r="B603" i="9" s="1"/>
  <c r="E604" i="1"/>
  <c r="F604" i="1" s="1"/>
  <c r="G604" i="1" s="1"/>
  <c r="H604" i="1" s="1" a="1"/>
  <c r="H604" i="1" s="1"/>
  <c r="B604" i="9" s="1"/>
  <c r="E605" i="1"/>
  <c r="F605" i="1" s="1"/>
  <c r="G605" i="1" s="1"/>
  <c r="H605" i="1" s="1" a="1"/>
  <c r="H605" i="1" s="1"/>
  <c r="B605" i="9" s="1"/>
  <c r="E606" i="1"/>
  <c r="F606" i="1" s="1"/>
  <c r="G606" i="1" s="1"/>
  <c r="H606" i="1" s="1" a="1"/>
  <c r="H606" i="1" s="1"/>
  <c r="B606" i="9" s="1"/>
  <c r="E607" i="1"/>
  <c r="F607" i="1" s="1"/>
  <c r="G607" i="1" s="1"/>
  <c r="H607" i="1" s="1" a="1"/>
  <c r="H607" i="1" s="1"/>
  <c r="B607" i="9" s="1"/>
  <c r="E608" i="1"/>
  <c r="F608" i="1" s="1"/>
  <c r="G608" i="1" s="1"/>
  <c r="H608" i="1" s="1" a="1"/>
  <c r="H608" i="1" s="1"/>
  <c r="B608" i="9" s="1"/>
  <c r="E609" i="1"/>
  <c r="F609" i="1" s="1"/>
  <c r="G609" i="1" s="1"/>
  <c r="H609" i="1" s="1" a="1"/>
  <c r="H609" i="1" s="1"/>
  <c r="B609" i="9" s="1"/>
  <c r="E610" i="1"/>
  <c r="F610" i="1" s="1"/>
  <c r="G610" i="1" s="1"/>
  <c r="H610" i="1" s="1" a="1"/>
  <c r="H610" i="1" s="1"/>
  <c r="B610" i="9" s="1"/>
  <c r="E611" i="1"/>
  <c r="F611" i="1" s="1"/>
  <c r="G611" i="1" s="1"/>
  <c r="H611" i="1" s="1" a="1"/>
  <c r="H611" i="1" s="1"/>
  <c r="B611" i="9" s="1"/>
  <c r="E612" i="1"/>
  <c r="F612" i="1" s="1"/>
  <c r="G612" i="1" s="1"/>
  <c r="H612" i="1" s="1" a="1"/>
  <c r="H612" i="1" s="1"/>
  <c r="B612" i="9" s="1"/>
  <c r="E613" i="1"/>
  <c r="F613" i="1" s="1"/>
  <c r="G613" i="1" s="1"/>
  <c r="H613" i="1" s="1" a="1"/>
  <c r="H613" i="1" s="1"/>
  <c r="B613" i="9" s="1"/>
  <c r="E614" i="1"/>
  <c r="F614" i="1" s="1"/>
  <c r="G614" i="1" s="1"/>
  <c r="H614" i="1" s="1" a="1"/>
  <c r="H614" i="1" s="1"/>
  <c r="B614" i="9" s="1"/>
  <c r="E615" i="1"/>
  <c r="F615" i="1" s="1"/>
  <c r="G615" i="1" s="1"/>
  <c r="H615" i="1" s="1" a="1"/>
  <c r="H615" i="1" s="1"/>
  <c r="B615" i="9" s="1"/>
  <c r="E616" i="1"/>
  <c r="F616" i="1" s="1"/>
  <c r="G616" i="1" s="1"/>
  <c r="H616" i="1" s="1" a="1"/>
  <c r="H616" i="1" s="1"/>
  <c r="B616" i="9" s="1"/>
  <c r="E617" i="1"/>
  <c r="F617" i="1" s="1"/>
  <c r="G617" i="1" s="1"/>
  <c r="H617" i="1" s="1" a="1"/>
  <c r="H617" i="1" s="1"/>
  <c r="B617" i="9" s="1"/>
  <c r="E618" i="1"/>
  <c r="F618" i="1" s="1"/>
  <c r="G618" i="1" s="1"/>
  <c r="H618" i="1" s="1" a="1"/>
  <c r="H618" i="1" s="1"/>
  <c r="B618" i="9" s="1"/>
  <c r="E619" i="1"/>
  <c r="F619" i="1" s="1"/>
  <c r="G619" i="1" s="1"/>
  <c r="H619" i="1" s="1" a="1"/>
  <c r="H619" i="1" s="1"/>
  <c r="B619" i="9" s="1"/>
  <c r="E620" i="1"/>
  <c r="F620" i="1" s="1"/>
  <c r="G620" i="1" s="1"/>
  <c r="H620" i="1" s="1" a="1"/>
  <c r="H620" i="1" s="1"/>
  <c r="B620" i="9" s="1"/>
  <c r="E621" i="1"/>
  <c r="F621" i="1" s="1"/>
  <c r="G621" i="1" s="1"/>
  <c r="H621" i="1" s="1" a="1"/>
  <c r="H621" i="1" s="1"/>
  <c r="B621" i="9" s="1"/>
  <c r="E622" i="1"/>
  <c r="F622" i="1" s="1"/>
  <c r="G622" i="1" s="1"/>
  <c r="H622" i="1" s="1" a="1"/>
  <c r="H622" i="1" s="1"/>
  <c r="B622" i="9" s="1"/>
  <c r="E623" i="1"/>
  <c r="F623" i="1" s="1"/>
  <c r="G623" i="1" s="1"/>
  <c r="H623" i="1" s="1" a="1"/>
  <c r="H623" i="1" s="1"/>
  <c r="B623" i="9" s="1"/>
  <c r="E624" i="1"/>
  <c r="F624" i="1" s="1"/>
  <c r="G624" i="1" s="1"/>
  <c r="H624" i="1" s="1" a="1"/>
  <c r="H624" i="1" s="1"/>
  <c r="B624" i="9" s="1"/>
  <c r="E625" i="1"/>
  <c r="F625" i="1" s="1"/>
  <c r="G625" i="1" s="1"/>
  <c r="H625" i="1" s="1" a="1"/>
  <c r="H625" i="1" s="1"/>
  <c r="B625" i="9" s="1"/>
  <c r="E626" i="1"/>
  <c r="F626" i="1" s="1"/>
  <c r="G626" i="1" s="1"/>
  <c r="H626" i="1" s="1" a="1"/>
  <c r="H626" i="1" s="1"/>
  <c r="B626" i="9" s="1"/>
  <c r="E627" i="1"/>
  <c r="F627" i="1" s="1"/>
  <c r="G627" i="1" s="1"/>
  <c r="H627" i="1" s="1" a="1"/>
  <c r="H627" i="1" s="1"/>
  <c r="B627" i="9" s="1"/>
  <c r="E628" i="1"/>
  <c r="F628" i="1" s="1"/>
  <c r="G628" i="1" s="1"/>
  <c r="H628" i="1" s="1" a="1"/>
  <c r="H628" i="1" s="1"/>
  <c r="B628" i="9" s="1"/>
  <c r="E629" i="1"/>
  <c r="F629" i="1" s="1"/>
  <c r="G629" i="1" s="1"/>
  <c r="H629" i="1" s="1" a="1"/>
  <c r="H629" i="1" s="1"/>
  <c r="B629" i="9" s="1"/>
  <c r="E630" i="1"/>
  <c r="F630" i="1" s="1"/>
  <c r="G630" i="1" s="1"/>
  <c r="H630" i="1" s="1" a="1"/>
  <c r="H630" i="1" s="1"/>
  <c r="B630" i="9" s="1"/>
  <c r="E631" i="1"/>
  <c r="F631" i="1" s="1"/>
  <c r="G631" i="1" s="1"/>
  <c r="H631" i="1" s="1" a="1"/>
  <c r="H631" i="1" s="1"/>
  <c r="B631" i="9" s="1"/>
  <c r="E632" i="1"/>
  <c r="F632" i="1" s="1"/>
  <c r="G632" i="1" s="1"/>
  <c r="H632" i="1" s="1" a="1"/>
  <c r="H632" i="1" s="1"/>
  <c r="B632" i="9" s="1"/>
  <c r="E633" i="1"/>
  <c r="F633" i="1" s="1"/>
  <c r="G633" i="1" s="1"/>
  <c r="H633" i="1" s="1" a="1"/>
  <c r="H633" i="1" s="1"/>
  <c r="B633" i="9" s="1"/>
  <c r="E634" i="1"/>
  <c r="F634" i="1" s="1"/>
  <c r="G634" i="1" s="1"/>
  <c r="H634" i="1" s="1" a="1"/>
  <c r="H634" i="1" s="1"/>
  <c r="B634" i="9" s="1"/>
  <c r="E635" i="1"/>
  <c r="F635" i="1" s="1"/>
  <c r="G635" i="1" s="1"/>
  <c r="H635" i="1" s="1" a="1"/>
  <c r="H635" i="1" s="1"/>
  <c r="B635" i="9" s="1"/>
  <c r="E636" i="1"/>
  <c r="F636" i="1" s="1"/>
  <c r="G636" i="1" s="1"/>
  <c r="H636" i="1" s="1" a="1"/>
  <c r="H636" i="1" s="1"/>
  <c r="B636" i="9" s="1"/>
  <c r="E637" i="1"/>
  <c r="F637" i="1" s="1"/>
  <c r="G637" i="1" s="1"/>
  <c r="H637" i="1" s="1" a="1"/>
  <c r="H637" i="1" s="1"/>
  <c r="B637" i="9" s="1"/>
  <c r="E638" i="1"/>
  <c r="F638" i="1" s="1"/>
  <c r="G638" i="1" s="1"/>
  <c r="H638" i="1" s="1" a="1"/>
  <c r="H638" i="1" s="1"/>
  <c r="B638" i="9" s="1"/>
  <c r="E639" i="1"/>
  <c r="F639" i="1" s="1"/>
  <c r="G639" i="1" s="1"/>
  <c r="H639" i="1" s="1" a="1"/>
  <c r="H639" i="1" s="1"/>
  <c r="B639" i="9" s="1"/>
  <c r="E640" i="1"/>
  <c r="F640" i="1" s="1"/>
  <c r="G640" i="1" s="1"/>
  <c r="H640" i="1" s="1" a="1"/>
  <c r="H640" i="1" s="1"/>
  <c r="B640" i="9" s="1"/>
  <c r="E641" i="1"/>
  <c r="F641" i="1" s="1"/>
  <c r="G641" i="1" s="1"/>
  <c r="H641" i="1" s="1" a="1"/>
  <c r="H641" i="1" s="1"/>
  <c r="B641" i="9" s="1"/>
  <c r="E642" i="1"/>
  <c r="F642" i="1" s="1"/>
  <c r="G642" i="1" s="1"/>
  <c r="H642" i="1" s="1" a="1"/>
  <c r="H642" i="1" s="1"/>
  <c r="B642" i="9" s="1"/>
  <c r="E643" i="1"/>
  <c r="F643" i="1" s="1"/>
  <c r="G643" i="1" s="1"/>
  <c r="H643" i="1" s="1" a="1"/>
  <c r="H643" i="1" s="1"/>
  <c r="B643" i="9" s="1"/>
  <c r="E644" i="1"/>
  <c r="F644" i="1" s="1"/>
  <c r="G644" i="1" s="1"/>
  <c r="H644" i="1" s="1" a="1"/>
  <c r="H644" i="1" s="1"/>
  <c r="B644" i="9" s="1"/>
  <c r="E645" i="1"/>
  <c r="F645" i="1" s="1"/>
  <c r="G645" i="1" s="1"/>
  <c r="H645" i="1" s="1" a="1"/>
  <c r="H645" i="1" s="1"/>
  <c r="B645" i="9" s="1"/>
  <c r="E646" i="1"/>
  <c r="F646" i="1" s="1"/>
  <c r="G646" i="1" s="1"/>
  <c r="H646" i="1" s="1" a="1"/>
  <c r="H646" i="1" s="1"/>
  <c r="B646" i="9" s="1"/>
  <c r="E647" i="1"/>
  <c r="F647" i="1" s="1"/>
  <c r="G647" i="1" s="1"/>
  <c r="H647" i="1" s="1" a="1"/>
  <c r="H647" i="1" s="1"/>
  <c r="B647" i="9" s="1"/>
  <c r="E648" i="1"/>
  <c r="F648" i="1" s="1"/>
  <c r="G648" i="1" s="1"/>
  <c r="H648" i="1" s="1" a="1"/>
  <c r="H648" i="1" s="1"/>
  <c r="B648" i="9" s="1"/>
  <c r="E649" i="1"/>
  <c r="F649" i="1" s="1"/>
  <c r="G649" i="1" s="1"/>
  <c r="H649" i="1" s="1" a="1"/>
  <c r="H649" i="1" s="1"/>
  <c r="B649" i="9" s="1"/>
  <c r="E650" i="1"/>
  <c r="F650" i="1" s="1"/>
  <c r="G650" i="1" s="1"/>
  <c r="H650" i="1" s="1" a="1"/>
  <c r="H650" i="1" s="1"/>
  <c r="B650" i="9" s="1"/>
  <c r="E651" i="1"/>
  <c r="F651" i="1" s="1"/>
  <c r="G651" i="1" s="1"/>
  <c r="H651" i="1" s="1" a="1"/>
  <c r="H651" i="1" s="1"/>
  <c r="B651" i="9" s="1"/>
  <c r="E652" i="1"/>
  <c r="F652" i="1" s="1"/>
  <c r="G652" i="1" s="1"/>
  <c r="H652" i="1" s="1" a="1"/>
  <c r="H652" i="1" s="1"/>
  <c r="B652" i="9" s="1"/>
  <c r="E653" i="1"/>
  <c r="F653" i="1" s="1"/>
  <c r="G653" i="1" s="1"/>
  <c r="H653" i="1" s="1" a="1"/>
  <c r="H653" i="1" s="1"/>
  <c r="B653" i="9" s="1"/>
  <c r="E654" i="1"/>
  <c r="F654" i="1" s="1"/>
  <c r="G654" i="1" s="1"/>
  <c r="H654" i="1" s="1" a="1"/>
  <c r="H654" i="1" s="1"/>
  <c r="B654" i="9" s="1"/>
  <c r="E655" i="1"/>
  <c r="F655" i="1" s="1"/>
  <c r="G655" i="1" s="1"/>
  <c r="H655" i="1" s="1" a="1"/>
  <c r="H655" i="1" s="1"/>
  <c r="B655" i="9" s="1"/>
  <c r="E656" i="1"/>
  <c r="F656" i="1" s="1"/>
  <c r="G656" i="1" s="1"/>
  <c r="H656" i="1" s="1" a="1"/>
  <c r="H656" i="1" s="1"/>
  <c r="B656" i="9" s="1"/>
  <c r="E657" i="1"/>
  <c r="F657" i="1" s="1"/>
  <c r="G657" i="1" s="1"/>
  <c r="H657" i="1" s="1" a="1"/>
  <c r="H657" i="1" s="1"/>
  <c r="B657" i="9" s="1"/>
  <c r="E658" i="1"/>
  <c r="F658" i="1" s="1"/>
  <c r="G658" i="1" s="1"/>
  <c r="H658" i="1" s="1" a="1"/>
  <c r="H658" i="1" s="1"/>
  <c r="B658" i="9" s="1"/>
  <c r="E659" i="1"/>
  <c r="F659" i="1" s="1"/>
  <c r="G659" i="1" s="1"/>
  <c r="H659" i="1" s="1" a="1"/>
  <c r="H659" i="1" s="1"/>
  <c r="B659" i="9" s="1"/>
  <c r="E660" i="1"/>
  <c r="F660" i="1" s="1"/>
  <c r="G660" i="1" s="1"/>
  <c r="H660" i="1" s="1" a="1"/>
  <c r="H660" i="1" s="1"/>
  <c r="B660" i="9" s="1"/>
  <c r="E661" i="1"/>
  <c r="F661" i="1" s="1"/>
  <c r="G661" i="1" s="1"/>
  <c r="H661" i="1" s="1" a="1"/>
  <c r="H661" i="1" s="1"/>
  <c r="B661" i="9" s="1"/>
  <c r="E662" i="1"/>
  <c r="F662" i="1" s="1"/>
  <c r="G662" i="1" s="1"/>
  <c r="H662" i="1" s="1" a="1"/>
  <c r="H662" i="1" s="1"/>
  <c r="B662" i="9" s="1"/>
  <c r="E663" i="1"/>
  <c r="F663" i="1" s="1"/>
  <c r="G663" i="1" s="1"/>
  <c r="H663" i="1" s="1" a="1"/>
  <c r="H663" i="1" s="1"/>
  <c r="B663" i="9" s="1"/>
  <c r="E664" i="1"/>
  <c r="F664" i="1" s="1"/>
  <c r="G664" i="1" s="1"/>
  <c r="H664" i="1" s="1" a="1"/>
  <c r="H664" i="1" s="1"/>
  <c r="B664" i="9" s="1"/>
  <c r="E665" i="1"/>
  <c r="F665" i="1" s="1"/>
  <c r="G665" i="1" s="1"/>
  <c r="H665" i="1" s="1" a="1"/>
  <c r="H665" i="1" s="1"/>
  <c r="B665" i="9" s="1"/>
  <c r="E666" i="1"/>
  <c r="F666" i="1" s="1"/>
  <c r="G666" i="1" s="1"/>
  <c r="H666" i="1" s="1" a="1"/>
  <c r="H666" i="1" s="1"/>
  <c r="B666" i="9" s="1"/>
  <c r="E667" i="1"/>
  <c r="F667" i="1" s="1"/>
  <c r="G667" i="1" s="1"/>
  <c r="H667" i="1" s="1" a="1"/>
  <c r="H667" i="1" s="1"/>
  <c r="B667" i="9" s="1"/>
  <c r="E668" i="1"/>
  <c r="F668" i="1" s="1"/>
  <c r="G668" i="1" s="1"/>
  <c r="H668" i="1" s="1" a="1"/>
  <c r="H668" i="1" s="1"/>
  <c r="B668" i="9" s="1"/>
  <c r="E669" i="1"/>
  <c r="F669" i="1" s="1"/>
  <c r="G669" i="1" s="1"/>
  <c r="H669" i="1" s="1" a="1"/>
  <c r="H669" i="1" s="1"/>
  <c r="B669" i="9" s="1"/>
  <c r="E670" i="1"/>
  <c r="F670" i="1" s="1"/>
  <c r="G670" i="1" s="1"/>
  <c r="H670" i="1" s="1" a="1"/>
  <c r="H670" i="1" s="1"/>
  <c r="B670" i="9" s="1"/>
  <c r="E671" i="1"/>
  <c r="F671" i="1" s="1"/>
  <c r="G671" i="1" s="1"/>
  <c r="H671" i="1" s="1" a="1"/>
  <c r="H671" i="1" s="1"/>
  <c r="B671" i="9" s="1"/>
  <c r="E672" i="1"/>
  <c r="F672" i="1" s="1"/>
  <c r="G672" i="1" s="1"/>
  <c r="H672" i="1" s="1" a="1"/>
  <c r="H672" i="1" s="1"/>
  <c r="B672" i="9" s="1"/>
  <c r="E673" i="1"/>
  <c r="F673" i="1" s="1"/>
  <c r="G673" i="1" s="1"/>
  <c r="H673" i="1" s="1" a="1"/>
  <c r="H673" i="1" s="1"/>
  <c r="B673" i="9" s="1"/>
  <c r="E674" i="1"/>
  <c r="F674" i="1" s="1"/>
  <c r="G674" i="1" s="1"/>
  <c r="H674" i="1" s="1" a="1"/>
  <c r="H674" i="1" s="1"/>
  <c r="B674" i="9" s="1"/>
  <c r="E675" i="1"/>
  <c r="F675" i="1" s="1"/>
  <c r="G675" i="1" s="1"/>
  <c r="H675" i="1" s="1" a="1"/>
  <c r="H675" i="1" s="1"/>
  <c r="B675" i="9" s="1"/>
  <c r="E676" i="1"/>
  <c r="F676" i="1" s="1"/>
  <c r="G676" i="1" s="1"/>
  <c r="H676" i="1" s="1" a="1"/>
  <c r="H676" i="1" s="1"/>
  <c r="B676" i="9" s="1"/>
  <c r="E677" i="1"/>
  <c r="F677" i="1" s="1"/>
  <c r="G677" i="1" s="1"/>
  <c r="H677" i="1" s="1" a="1"/>
  <c r="H677" i="1" s="1"/>
  <c r="B677" i="9" s="1"/>
  <c r="E678" i="1"/>
  <c r="F678" i="1" s="1"/>
  <c r="G678" i="1" s="1"/>
  <c r="H678" i="1" s="1" a="1"/>
  <c r="H678" i="1" s="1"/>
  <c r="B678" i="9" s="1"/>
  <c r="E679" i="1"/>
  <c r="F679" i="1" s="1"/>
  <c r="G679" i="1" s="1"/>
  <c r="H679" i="1" s="1" a="1"/>
  <c r="H679" i="1" s="1"/>
  <c r="B679" i="9" s="1"/>
  <c r="E680" i="1"/>
  <c r="F680" i="1" s="1"/>
  <c r="G680" i="1" s="1"/>
  <c r="H680" i="1" s="1" a="1"/>
  <c r="H680" i="1" s="1"/>
  <c r="B680" i="9" s="1"/>
  <c r="E681" i="1"/>
  <c r="F681" i="1" s="1"/>
  <c r="G681" i="1" s="1"/>
  <c r="H681" i="1" s="1" a="1"/>
  <c r="H681" i="1" s="1"/>
  <c r="B681" i="9" s="1"/>
  <c r="E682" i="1"/>
  <c r="F682" i="1" s="1"/>
  <c r="G682" i="1" s="1"/>
  <c r="H682" i="1" s="1" a="1"/>
  <c r="H682" i="1" s="1"/>
  <c r="B682" i="9" s="1"/>
  <c r="E683" i="1"/>
  <c r="F683" i="1" s="1"/>
  <c r="G683" i="1" s="1"/>
  <c r="H683" i="1" s="1" a="1"/>
  <c r="H683" i="1" s="1"/>
  <c r="B683" i="9" s="1"/>
  <c r="E684" i="1"/>
  <c r="F684" i="1" s="1"/>
  <c r="G684" i="1" s="1"/>
  <c r="H684" i="1" s="1" a="1"/>
  <c r="H684" i="1" s="1"/>
  <c r="B684" i="9" s="1"/>
  <c r="E685" i="1"/>
  <c r="F685" i="1" s="1"/>
  <c r="G685" i="1" s="1"/>
  <c r="H685" i="1" s="1" a="1"/>
  <c r="H685" i="1" s="1"/>
  <c r="B685" i="9" s="1"/>
  <c r="E686" i="1"/>
  <c r="F686" i="1" s="1"/>
  <c r="G686" i="1" s="1"/>
  <c r="H686" i="1" s="1" a="1"/>
  <c r="H686" i="1" s="1"/>
  <c r="B686" i="9" s="1"/>
  <c r="E687" i="1"/>
  <c r="F687" i="1" s="1"/>
  <c r="G687" i="1" s="1"/>
  <c r="H687" i="1" s="1" a="1"/>
  <c r="H687" i="1" s="1"/>
  <c r="B687" i="9" s="1"/>
  <c r="E688" i="1"/>
  <c r="F688" i="1" s="1"/>
  <c r="G688" i="1" s="1"/>
  <c r="H688" i="1" s="1" a="1"/>
  <c r="H688" i="1" s="1"/>
  <c r="B688" i="9" s="1"/>
  <c r="E689" i="1"/>
  <c r="F689" i="1" s="1"/>
  <c r="G689" i="1" s="1"/>
  <c r="H689" i="1" s="1" a="1"/>
  <c r="H689" i="1" s="1"/>
  <c r="B689" i="9" s="1"/>
  <c r="E690" i="1"/>
  <c r="F690" i="1" s="1"/>
  <c r="G690" i="1" s="1"/>
  <c r="H690" i="1" s="1" a="1"/>
  <c r="H690" i="1" s="1"/>
  <c r="B690" i="9" s="1"/>
  <c r="E691" i="1"/>
  <c r="F691" i="1" s="1"/>
  <c r="G691" i="1" s="1"/>
  <c r="H691" i="1" s="1" a="1"/>
  <c r="H691" i="1" s="1"/>
  <c r="B691" i="9" s="1"/>
  <c r="E692" i="1"/>
  <c r="F692" i="1" s="1"/>
  <c r="G692" i="1" s="1"/>
  <c r="H692" i="1" s="1" a="1"/>
  <c r="H692" i="1" s="1"/>
  <c r="B692" i="9" s="1"/>
  <c r="E693" i="1"/>
  <c r="F693" i="1" s="1"/>
  <c r="G693" i="1" s="1"/>
  <c r="H693" i="1" s="1" a="1"/>
  <c r="H693" i="1" s="1"/>
  <c r="B693" i="9" s="1"/>
  <c r="E694" i="1"/>
  <c r="F694" i="1" s="1"/>
  <c r="G694" i="1" s="1"/>
  <c r="H694" i="1" s="1" a="1"/>
  <c r="H694" i="1" s="1"/>
  <c r="B694" i="9" s="1"/>
  <c r="E695" i="1"/>
  <c r="F695" i="1" s="1"/>
  <c r="G695" i="1" s="1"/>
  <c r="H695" i="1" s="1" a="1"/>
  <c r="H695" i="1" s="1"/>
  <c r="B695" i="9" s="1"/>
  <c r="E696" i="1"/>
  <c r="F696" i="1" s="1"/>
  <c r="G696" i="1" s="1"/>
  <c r="H696" i="1" s="1" a="1"/>
  <c r="H696" i="1" s="1"/>
  <c r="B696" i="9" s="1"/>
  <c r="E697" i="1"/>
  <c r="F697" i="1" s="1"/>
  <c r="G697" i="1" s="1"/>
  <c r="H697" i="1" s="1" a="1"/>
  <c r="H697" i="1" s="1"/>
  <c r="B697" i="9" s="1"/>
  <c r="E698" i="1"/>
  <c r="F698" i="1" s="1"/>
  <c r="G698" i="1" s="1"/>
  <c r="H698" i="1" s="1" a="1"/>
  <c r="H698" i="1" s="1"/>
  <c r="B698" i="9" s="1"/>
  <c r="E699" i="1"/>
  <c r="F699" i="1" s="1"/>
  <c r="G699" i="1" s="1"/>
  <c r="H699" i="1" s="1" a="1"/>
  <c r="H699" i="1" s="1"/>
  <c r="B699" i="9" s="1"/>
  <c r="E700" i="1"/>
  <c r="F700" i="1" s="1"/>
  <c r="G700" i="1" s="1"/>
  <c r="H700" i="1" s="1" a="1"/>
  <c r="H700" i="1" s="1"/>
  <c r="B700" i="9" s="1"/>
  <c r="E701" i="1"/>
  <c r="F701" i="1" s="1"/>
  <c r="G701" i="1" s="1"/>
  <c r="H701" i="1" s="1" a="1"/>
  <c r="H701" i="1" s="1"/>
  <c r="B701" i="9" s="1"/>
  <c r="E702" i="1"/>
  <c r="F702" i="1" s="1"/>
  <c r="G702" i="1" s="1"/>
  <c r="H702" i="1" s="1" a="1"/>
  <c r="H702" i="1" s="1"/>
  <c r="B702" i="9" s="1"/>
  <c r="E703" i="1"/>
  <c r="F703" i="1" s="1"/>
  <c r="G703" i="1" s="1"/>
  <c r="H703" i="1" s="1" a="1"/>
  <c r="H703" i="1" s="1"/>
  <c r="B703" i="9" s="1"/>
  <c r="E704" i="1"/>
  <c r="F704" i="1" s="1"/>
  <c r="G704" i="1" s="1"/>
  <c r="H704" i="1" s="1" a="1"/>
  <c r="H704" i="1" s="1"/>
  <c r="B704" i="9" s="1"/>
  <c r="E705" i="1"/>
  <c r="F705" i="1" s="1"/>
  <c r="G705" i="1" s="1"/>
  <c r="H705" i="1" s="1" a="1"/>
  <c r="H705" i="1" s="1"/>
  <c r="B705" i="9" s="1"/>
  <c r="E706" i="1"/>
  <c r="F706" i="1" s="1"/>
  <c r="G706" i="1" s="1"/>
  <c r="H706" i="1" s="1" a="1"/>
  <c r="H706" i="1" s="1"/>
  <c r="B706" i="9" s="1"/>
  <c r="E707" i="1"/>
  <c r="F707" i="1" s="1"/>
  <c r="G707" i="1" s="1"/>
  <c r="H707" i="1" s="1" a="1"/>
  <c r="H707" i="1" s="1"/>
  <c r="B707" i="9" s="1"/>
  <c r="E708" i="1"/>
  <c r="F708" i="1" s="1"/>
  <c r="G708" i="1" s="1"/>
  <c r="H708" i="1" s="1" a="1"/>
  <c r="H708" i="1" s="1"/>
  <c r="B708" i="9" s="1"/>
  <c r="E709" i="1"/>
  <c r="F709" i="1" s="1"/>
  <c r="G709" i="1" s="1"/>
  <c r="H709" i="1" s="1" a="1"/>
  <c r="H709" i="1" s="1"/>
  <c r="B709" i="9" s="1"/>
  <c r="E710" i="1"/>
  <c r="F710" i="1" s="1"/>
  <c r="G710" i="1" s="1"/>
  <c r="H710" i="1" s="1" a="1"/>
  <c r="H710" i="1" s="1"/>
  <c r="B710" i="9" s="1"/>
  <c r="E711" i="1"/>
  <c r="F711" i="1" s="1"/>
  <c r="G711" i="1" s="1"/>
  <c r="H711" i="1" s="1" a="1"/>
  <c r="H711" i="1" s="1"/>
  <c r="B711" i="9" s="1"/>
  <c r="E712" i="1"/>
  <c r="F712" i="1" s="1"/>
  <c r="G712" i="1" s="1"/>
  <c r="H712" i="1" s="1" a="1"/>
  <c r="H712" i="1" s="1"/>
  <c r="B712" i="9" s="1"/>
  <c r="E713" i="1"/>
  <c r="F713" i="1" s="1"/>
  <c r="G713" i="1" s="1"/>
  <c r="H713" i="1" s="1" a="1"/>
  <c r="H713" i="1" s="1"/>
  <c r="B713" i="9" s="1"/>
  <c r="E714" i="1"/>
  <c r="F714" i="1" s="1"/>
  <c r="G714" i="1" s="1"/>
  <c r="H714" i="1" s="1" a="1"/>
  <c r="H714" i="1" s="1"/>
  <c r="B714" i="9" s="1"/>
  <c r="E715" i="1"/>
  <c r="F715" i="1" s="1"/>
  <c r="G715" i="1" s="1"/>
  <c r="H715" i="1" s="1" a="1"/>
  <c r="H715" i="1" s="1"/>
  <c r="B715" i="9" s="1"/>
  <c r="E716" i="1"/>
  <c r="F716" i="1" s="1"/>
  <c r="G716" i="1" s="1"/>
  <c r="H716" i="1" s="1" a="1"/>
  <c r="H716" i="1" s="1"/>
  <c r="B716" i="9" s="1"/>
  <c r="E717" i="1"/>
  <c r="F717" i="1" s="1"/>
  <c r="G717" i="1" s="1"/>
  <c r="H717" i="1" s="1" a="1"/>
  <c r="H717" i="1" s="1"/>
  <c r="B717" i="9" s="1"/>
  <c r="E718" i="1"/>
  <c r="F718" i="1" s="1"/>
  <c r="G718" i="1" s="1"/>
  <c r="H718" i="1" s="1" a="1"/>
  <c r="H718" i="1" s="1"/>
  <c r="B718" i="9" s="1"/>
  <c r="E719" i="1"/>
  <c r="F719" i="1" s="1"/>
  <c r="G719" i="1" s="1"/>
  <c r="H719" i="1" s="1" a="1"/>
  <c r="H719" i="1" s="1"/>
  <c r="B719" i="9" s="1"/>
  <c r="E720" i="1"/>
  <c r="F720" i="1" s="1"/>
  <c r="G720" i="1" s="1"/>
  <c r="H720" i="1" s="1" a="1"/>
  <c r="H720" i="1" s="1"/>
  <c r="B720" i="9" s="1"/>
  <c r="E721" i="1"/>
  <c r="F721" i="1" s="1"/>
  <c r="G721" i="1" s="1"/>
  <c r="H721" i="1" s="1" a="1"/>
  <c r="H721" i="1" s="1"/>
  <c r="B721" i="9" s="1"/>
  <c r="E722" i="1"/>
  <c r="F722" i="1" s="1"/>
  <c r="G722" i="1" s="1"/>
  <c r="H722" i="1" s="1" a="1"/>
  <c r="H722" i="1" s="1"/>
  <c r="B722" i="9" s="1"/>
  <c r="E723" i="1"/>
  <c r="F723" i="1" s="1"/>
  <c r="G723" i="1" s="1"/>
  <c r="H723" i="1" s="1" a="1"/>
  <c r="H723" i="1" s="1"/>
  <c r="B723" i="9" s="1"/>
  <c r="E724" i="1"/>
  <c r="F724" i="1" s="1"/>
  <c r="G724" i="1" s="1"/>
  <c r="H724" i="1" s="1" a="1"/>
  <c r="H724" i="1" s="1"/>
  <c r="B724" i="9" s="1"/>
  <c r="E725" i="1"/>
  <c r="F725" i="1" s="1"/>
  <c r="G725" i="1" s="1"/>
  <c r="H725" i="1" s="1" a="1"/>
  <c r="H725" i="1" s="1"/>
  <c r="B725" i="9" s="1"/>
  <c r="E726" i="1"/>
  <c r="F726" i="1" s="1"/>
  <c r="G726" i="1" s="1"/>
  <c r="H726" i="1" s="1" a="1"/>
  <c r="H726" i="1" s="1"/>
  <c r="B726" i="9" s="1"/>
  <c r="E727" i="1"/>
  <c r="F727" i="1" s="1"/>
  <c r="G727" i="1" s="1"/>
  <c r="H727" i="1" s="1" a="1"/>
  <c r="H727" i="1" s="1"/>
  <c r="B727" i="9" s="1"/>
  <c r="E728" i="1"/>
  <c r="F728" i="1" s="1"/>
  <c r="G728" i="1" s="1"/>
  <c r="H728" i="1" s="1" a="1"/>
  <c r="H728" i="1" s="1"/>
  <c r="B728" i="9" s="1"/>
  <c r="E729" i="1"/>
  <c r="F729" i="1" s="1"/>
  <c r="G729" i="1" s="1"/>
  <c r="H729" i="1" s="1" a="1"/>
  <c r="H729" i="1" s="1"/>
  <c r="B729" i="9" s="1"/>
  <c r="E730" i="1"/>
  <c r="F730" i="1" s="1"/>
  <c r="G730" i="1" s="1"/>
  <c r="H730" i="1" s="1" a="1"/>
  <c r="H730" i="1" s="1"/>
  <c r="B730" i="9" s="1"/>
  <c r="E731" i="1"/>
  <c r="F731" i="1" s="1"/>
  <c r="G731" i="1" s="1"/>
  <c r="H731" i="1" s="1" a="1"/>
  <c r="H731" i="1" s="1"/>
  <c r="B731" i="9" s="1"/>
  <c r="E732" i="1"/>
  <c r="F732" i="1" s="1"/>
  <c r="G732" i="1" s="1"/>
  <c r="H732" i="1" s="1" a="1"/>
  <c r="H732" i="1" s="1"/>
  <c r="B732" i="9" s="1"/>
  <c r="E733" i="1"/>
  <c r="F733" i="1" s="1"/>
  <c r="G733" i="1" s="1"/>
  <c r="H733" i="1" s="1" a="1"/>
  <c r="H733" i="1" s="1"/>
  <c r="B733" i="9" s="1"/>
  <c r="E734" i="1"/>
  <c r="F734" i="1" s="1"/>
  <c r="G734" i="1" s="1"/>
  <c r="H734" i="1" s="1" a="1"/>
  <c r="H734" i="1" s="1"/>
  <c r="B734" i="9" s="1"/>
  <c r="E735" i="1"/>
  <c r="F735" i="1" s="1"/>
  <c r="G735" i="1" s="1"/>
  <c r="H735" i="1" s="1" a="1"/>
  <c r="H735" i="1" s="1"/>
  <c r="B735" i="9" s="1"/>
  <c r="E736" i="1"/>
  <c r="F736" i="1" s="1"/>
  <c r="G736" i="1" s="1"/>
  <c r="H736" i="1" s="1" a="1"/>
  <c r="H736" i="1" s="1"/>
  <c r="B736" i="9" s="1"/>
  <c r="E737" i="1"/>
  <c r="F737" i="1" s="1"/>
  <c r="G737" i="1" s="1"/>
  <c r="H737" i="1" s="1" a="1"/>
  <c r="H737" i="1" s="1"/>
  <c r="B737" i="9" s="1"/>
  <c r="E738" i="1"/>
  <c r="F738" i="1" s="1"/>
  <c r="G738" i="1" s="1"/>
  <c r="H738" i="1" s="1" a="1"/>
  <c r="H738" i="1" s="1"/>
  <c r="B738" i="9" s="1"/>
  <c r="E739" i="1"/>
  <c r="F739" i="1" s="1"/>
  <c r="G739" i="1" s="1"/>
  <c r="H739" i="1" s="1" a="1"/>
  <c r="H739" i="1" s="1"/>
  <c r="B739" i="9" s="1"/>
  <c r="E740" i="1"/>
  <c r="F740" i="1" s="1"/>
  <c r="G740" i="1" s="1"/>
  <c r="H740" i="1" s="1" a="1"/>
  <c r="H740" i="1" s="1"/>
  <c r="B740" i="9" s="1"/>
  <c r="E741" i="1"/>
  <c r="F741" i="1" s="1"/>
  <c r="G741" i="1" s="1"/>
  <c r="H741" i="1" s="1" a="1"/>
  <c r="H741" i="1" s="1"/>
  <c r="B741" i="9" s="1"/>
  <c r="E742" i="1"/>
  <c r="F742" i="1" s="1"/>
  <c r="G742" i="1" s="1"/>
  <c r="H742" i="1" s="1" a="1"/>
  <c r="H742" i="1" s="1"/>
  <c r="B742" i="9" s="1"/>
  <c r="E743" i="1"/>
  <c r="F743" i="1" s="1"/>
  <c r="G743" i="1" s="1"/>
  <c r="H743" i="1" s="1" a="1"/>
  <c r="H743" i="1" s="1"/>
  <c r="B743" i="9" s="1"/>
  <c r="E744" i="1"/>
  <c r="F744" i="1" s="1"/>
  <c r="G744" i="1" s="1"/>
  <c r="H744" i="1" s="1" a="1"/>
  <c r="H744" i="1" s="1"/>
  <c r="B744" i="9" s="1"/>
  <c r="E745" i="1"/>
  <c r="F745" i="1" s="1"/>
  <c r="G745" i="1" s="1"/>
  <c r="H745" i="1" s="1" a="1"/>
  <c r="H745" i="1" s="1"/>
  <c r="B745" i="9" s="1"/>
  <c r="E746" i="1"/>
  <c r="F746" i="1" s="1"/>
  <c r="G746" i="1" s="1"/>
  <c r="H746" i="1" s="1" a="1"/>
  <c r="H746" i="1" s="1"/>
  <c r="B746" i="9" s="1"/>
  <c r="E747" i="1"/>
  <c r="F747" i="1" s="1"/>
  <c r="G747" i="1" s="1"/>
  <c r="H747" i="1" s="1" a="1"/>
  <c r="H747" i="1" s="1"/>
  <c r="B747" i="9" s="1"/>
  <c r="E748" i="1"/>
  <c r="F748" i="1" s="1"/>
  <c r="G748" i="1" s="1"/>
  <c r="H748" i="1" s="1" a="1"/>
  <c r="H748" i="1" s="1"/>
  <c r="B748" i="9" s="1"/>
  <c r="E749" i="1"/>
  <c r="F749" i="1" s="1"/>
  <c r="G749" i="1" s="1"/>
  <c r="H749" i="1" s="1" a="1"/>
  <c r="H749" i="1" s="1"/>
  <c r="B749" i="9" s="1"/>
  <c r="E750" i="1"/>
  <c r="F750" i="1" s="1"/>
  <c r="G750" i="1" s="1"/>
  <c r="H750" i="1" s="1" a="1"/>
  <c r="H750" i="1" s="1"/>
  <c r="B750" i="9" s="1"/>
  <c r="E751" i="1"/>
  <c r="F751" i="1" s="1"/>
  <c r="G751" i="1" s="1"/>
  <c r="H751" i="1" s="1" a="1"/>
  <c r="H751" i="1" s="1"/>
  <c r="B751" i="9" s="1"/>
  <c r="E752" i="1"/>
  <c r="F752" i="1" s="1"/>
  <c r="G752" i="1" s="1"/>
  <c r="H752" i="1" s="1" a="1"/>
  <c r="H752" i="1" s="1"/>
  <c r="B752" i="9" s="1"/>
  <c r="E753" i="1"/>
  <c r="F753" i="1" s="1"/>
  <c r="G753" i="1" s="1"/>
  <c r="H753" i="1" s="1" a="1"/>
  <c r="H753" i="1" s="1"/>
  <c r="B753" i="9" s="1"/>
  <c r="E754" i="1"/>
  <c r="F754" i="1" s="1"/>
  <c r="G754" i="1" s="1"/>
  <c r="H754" i="1" s="1" a="1"/>
  <c r="H754" i="1" s="1"/>
  <c r="B754" i="9" s="1"/>
  <c r="E755" i="1"/>
  <c r="F755" i="1" s="1"/>
  <c r="G755" i="1" s="1"/>
  <c r="H755" i="1" s="1" a="1"/>
  <c r="H755" i="1" s="1"/>
  <c r="B755" i="9" s="1"/>
  <c r="E756" i="1"/>
  <c r="F756" i="1" s="1"/>
  <c r="G756" i="1" s="1"/>
  <c r="H756" i="1" s="1" a="1"/>
  <c r="H756" i="1" s="1"/>
  <c r="B756" i="9" s="1"/>
  <c r="E757" i="1"/>
  <c r="F757" i="1" s="1"/>
  <c r="G757" i="1" s="1"/>
  <c r="H757" i="1" s="1" a="1"/>
  <c r="H757" i="1" s="1"/>
  <c r="B757" i="9" s="1"/>
  <c r="E758" i="1"/>
  <c r="F758" i="1" s="1"/>
  <c r="G758" i="1" s="1"/>
  <c r="H758" i="1" s="1" a="1"/>
  <c r="H758" i="1" s="1"/>
  <c r="B758" i="9" s="1"/>
  <c r="E759" i="1"/>
  <c r="F759" i="1" s="1"/>
  <c r="G759" i="1" s="1"/>
  <c r="H759" i="1" s="1" a="1"/>
  <c r="H759" i="1" s="1"/>
  <c r="B759" i="9" s="1"/>
  <c r="E760" i="1"/>
  <c r="F760" i="1" s="1"/>
  <c r="G760" i="1" s="1"/>
  <c r="H760" i="1" s="1" a="1"/>
  <c r="H760" i="1" s="1"/>
  <c r="B760" i="9" s="1"/>
  <c r="E761" i="1"/>
  <c r="F761" i="1" s="1"/>
  <c r="G761" i="1" s="1"/>
  <c r="H761" i="1" s="1" a="1"/>
  <c r="H761" i="1" s="1"/>
  <c r="B761" i="9" s="1"/>
  <c r="E762" i="1"/>
  <c r="F762" i="1" s="1"/>
  <c r="G762" i="1" s="1"/>
  <c r="H762" i="1" s="1" a="1"/>
  <c r="H762" i="1" s="1"/>
  <c r="B762" i="9" s="1"/>
  <c r="E763" i="1"/>
  <c r="F763" i="1" s="1"/>
  <c r="G763" i="1" s="1"/>
  <c r="H763" i="1" s="1" a="1"/>
  <c r="H763" i="1" s="1"/>
  <c r="B763" i="9" s="1"/>
  <c r="E764" i="1"/>
  <c r="F764" i="1" s="1"/>
  <c r="G764" i="1" s="1"/>
  <c r="H764" i="1" s="1" a="1"/>
  <c r="H764" i="1" s="1"/>
  <c r="B764" i="9" s="1"/>
  <c r="E765" i="1"/>
  <c r="F765" i="1" s="1"/>
  <c r="G765" i="1" s="1"/>
  <c r="H765" i="1" s="1" a="1"/>
  <c r="H765" i="1" s="1"/>
  <c r="B765" i="9" s="1"/>
  <c r="E766" i="1"/>
  <c r="F766" i="1" s="1"/>
  <c r="G766" i="1" s="1"/>
  <c r="H766" i="1" s="1" a="1"/>
  <c r="H766" i="1" s="1"/>
  <c r="B766" i="9" s="1"/>
  <c r="E767" i="1"/>
  <c r="F767" i="1" s="1"/>
  <c r="G767" i="1" s="1"/>
  <c r="H767" i="1" s="1" a="1"/>
  <c r="H767" i="1" s="1"/>
  <c r="B767" i="9" s="1"/>
  <c r="E768" i="1"/>
  <c r="F768" i="1" s="1"/>
  <c r="G768" i="1" s="1"/>
  <c r="H768" i="1" s="1" a="1"/>
  <c r="H768" i="1" s="1"/>
  <c r="B768" i="9" s="1"/>
  <c r="E769" i="1"/>
  <c r="F769" i="1" s="1"/>
  <c r="G769" i="1" s="1"/>
  <c r="H769" i="1" s="1" a="1"/>
  <c r="H769" i="1" s="1"/>
  <c r="B769" i="9" s="1"/>
  <c r="E770" i="1"/>
  <c r="F770" i="1" s="1"/>
  <c r="G770" i="1" s="1"/>
  <c r="H770" i="1" s="1" a="1"/>
  <c r="H770" i="1" s="1"/>
  <c r="B770" i="9" s="1"/>
  <c r="E771" i="1"/>
  <c r="F771" i="1" s="1"/>
  <c r="G771" i="1" s="1"/>
  <c r="H771" i="1" s="1" a="1"/>
  <c r="H771" i="1" s="1"/>
  <c r="B771" i="9" s="1"/>
  <c r="E772" i="1"/>
  <c r="F772" i="1" s="1"/>
  <c r="G772" i="1" s="1"/>
  <c r="H772" i="1" s="1" a="1"/>
  <c r="H772" i="1" s="1"/>
  <c r="B772" i="9" s="1"/>
  <c r="E773" i="1"/>
  <c r="F773" i="1" s="1"/>
  <c r="G773" i="1" s="1"/>
  <c r="H773" i="1" s="1" a="1"/>
  <c r="H773" i="1" s="1"/>
  <c r="B773" i="9" s="1"/>
  <c r="E774" i="1"/>
  <c r="F774" i="1" s="1"/>
  <c r="G774" i="1" s="1"/>
  <c r="H774" i="1" s="1" a="1"/>
  <c r="H774" i="1" s="1"/>
  <c r="B774" i="9" s="1"/>
  <c r="E775" i="1"/>
  <c r="F775" i="1" s="1"/>
  <c r="G775" i="1" s="1"/>
  <c r="H775" i="1" s="1" a="1"/>
  <c r="H775" i="1" s="1"/>
  <c r="B775" i="9" s="1"/>
  <c r="E776" i="1"/>
  <c r="F776" i="1" s="1"/>
  <c r="G776" i="1" s="1"/>
  <c r="H776" i="1" s="1" a="1"/>
  <c r="H776" i="1" s="1"/>
  <c r="B776" i="9" s="1"/>
  <c r="E777" i="1"/>
  <c r="F777" i="1" s="1"/>
  <c r="G777" i="1" s="1"/>
  <c r="H777" i="1" s="1" a="1"/>
  <c r="H777" i="1" s="1"/>
  <c r="B777" i="9" s="1"/>
  <c r="E778" i="1"/>
  <c r="F778" i="1" s="1"/>
  <c r="G778" i="1" s="1"/>
  <c r="H778" i="1" s="1" a="1"/>
  <c r="H778" i="1" s="1"/>
  <c r="B778" i="9" s="1"/>
  <c r="E779" i="1"/>
  <c r="F779" i="1" s="1"/>
  <c r="G779" i="1" s="1"/>
  <c r="H779" i="1" s="1" a="1"/>
  <c r="H779" i="1" s="1"/>
  <c r="B779" i="9" s="1"/>
  <c r="E780" i="1"/>
  <c r="F780" i="1" s="1"/>
  <c r="G780" i="1" s="1"/>
  <c r="H780" i="1" s="1" a="1"/>
  <c r="H780" i="1" s="1"/>
  <c r="B780" i="9" s="1"/>
  <c r="E781" i="1"/>
  <c r="F781" i="1" s="1"/>
  <c r="G781" i="1" s="1"/>
  <c r="H781" i="1" s="1" a="1"/>
  <c r="H781" i="1" s="1"/>
  <c r="B781" i="9" s="1"/>
  <c r="E782" i="1"/>
  <c r="F782" i="1" s="1"/>
  <c r="G782" i="1" s="1"/>
  <c r="H782" i="1" s="1" a="1"/>
  <c r="H782" i="1" s="1"/>
  <c r="B782" i="9" s="1"/>
  <c r="E783" i="1"/>
  <c r="F783" i="1" s="1"/>
  <c r="G783" i="1" s="1"/>
  <c r="H783" i="1" s="1" a="1"/>
  <c r="H783" i="1" s="1"/>
  <c r="B783" i="9" s="1"/>
  <c r="E784" i="1"/>
  <c r="F784" i="1" s="1"/>
  <c r="G784" i="1" s="1"/>
  <c r="H784" i="1" s="1" a="1"/>
  <c r="H784" i="1" s="1"/>
  <c r="B784" i="9" s="1"/>
  <c r="E785" i="1"/>
  <c r="F785" i="1" s="1"/>
  <c r="G785" i="1" s="1"/>
  <c r="H785" i="1" s="1" a="1"/>
  <c r="H785" i="1" s="1"/>
  <c r="B785" i="9" s="1"/>
  <c r="E786" i="1"/>
  <c r="F786" i="1" s="1"/>
  <c r="G786" i="1" s="1"/>
  <c r="H786" i="1" s="1" a="1"/>
  <c r="H786" i="1" s="1"/>
  <c r="B786" i="9" s="1"/>
  <c r="E787" i="1"/>
  <c r="F787" i="1" s="1"/>
  <c r="G787" i="1" s="1"/>
  <c r="H787" i="1" s="1" a="1"/>
  <c r="H787" i="1" s="1"/>
  <c r="B787" i="9" s="1"/>
  <c r="E788" i="1"/>
  <c r="F788" i="1" s="1"/>
  <c r="G788" i="1" s="1"/>
  <c r="H788" i="1" s="1" a="1"/>
  <c r="H788" i="1" s="1"/>
  <c r="B788" i="9" s="1"/>
  <c r="E789" i="1"/>
  <c r="F789" i="1" s="1"/>
  <c r="G789" i="1" s="1"/>
  <c r="H789" i="1" s="1" a="1"/>
  <c r="H789" i="1" s="1"/>
  <c r="B789" i="9" s="1"/>
  <c r="E790" i="1"/>
  <c r="F790" i="1" s="1"/>
  <c r="G790" i="1" s="1"/>
  <c r="H790" i="1" s="1" a="1"/>
  <c r="H790" i="1" s="1"/>
  <c r="B790" i="9" s="1"/>
  <c r="E791" i="1"/>
  <c r="F791" i="1" s="1"/>
  <c r="G791" i="1" s="1"/>
  <c r="H791" i="1" s="1" a="1"/>
  <c r="H791" i="1" s="1"/>
  <c r="B791" i="9" s="1"/>
  <c r="E792" i="1"/>
  <c r="F792" i="1" s="1"/>
  <c r="G792" i="1" s="1"/>
  <c r="H792" i="1" s="1" a="1"/>
  <c r="H792" i="1" s="1"/>
  <c r="B792" i="9" s="1"/>
  <c r="E793" i="1"/>
  <c r="F793" i="1" s="1"/>
  <c r="G793" i="1" s="1"/>
  <c r="H793" i="1" s="1" a="1"/>
  <c r="H793" i="1" s="1"/>
  <c r="B793" i="9" s="1"/>
  <c r="E794" i="1"/>
  <c r="F794" i="1" s="1"/>
  <c r="G794" i="1" s="1"/>
  <c r="H794" i="1" s="1" a="1"/>
  <c r="H794" i="1" s="1"/>
  <c r="B794" i="9" s="1"/>
  <c r="E795" i="1"/>
  <c r="F795" i="1" s="1"/>
  <c r="G795" i="1" s="1"/>
  <c r="H795" i="1" s="1" a="1"/>
  <c r="H795" i="1" s="1"/>
  <c r="B795" i="9" s="1"/>
  <c r="E796" i="1"/>
  <c r="F796" i="1" s="1"/>
  <c r="G796" i="1" s="1"/>
  <c r="H796" i="1" s="1" a="1"/>
  <c r="H796" i="1" s="1"/>
  <c r="B796" i="9" s="1"/>
  <c r="E797" i="1"/>
  <c r="F797" i="1" s="1"/>
  <c r="G797" i="1" s="1"/>
  <c r="H797" i="1" s="1" a="1"/>
  <c r="H797" i="1" s="1"/>
  <c r="B797" i="9" s="1"/>
  <c r="E798" i="1"/>
  <c r="F798" i="1" s="1"/>
  <c r="G798" i="1" s="1"/>
  <c r="H798" i="1" s="1" a="1"/>
  <c r="H798" i="1" s="1"/>
  <c r="B798" i="9" s="1"/>
  <c r="E799" i="1"/>
  <c r="F799" i="1" s="1"/>
  <c r="G799" i="1" s="1"/>
  <c r="H799" i="1" s="1" a="1"/>
  <c r="H799" i="1" s="1"/>
  <c r="B799" i="9" s="1"/>
  <c r="E800" i="1"/>
  <c r="F800" i="1" s="1"/>
  <c r="G800" i="1" s="1"/>
  <c r="H800" i="1" s="1" a="1"/>
  <c r="H800" i="1" s="1"/>
  <c r="B800" i="9" s="1"/>
  <c r="E801" i="1"/>
  <c r="F801" i="1" s="1"/>
  <c r="G801" i="1" s="1"/>
  <c r="H801" i="1" s="1" a="1"/>
  <c r="H801" i="1" s="1"/>
  <c r="B801" i="9" s="1"/>
  <c r="E802" i="1"/>
  <c r="F802" i="1" s="1"/>
  <c r="G802" i="1" s="1"/>
  <c r="H802" i="1" s="1" a="1"/>
  <c r="H802" i="1" s="1"/>
  <c r="B802" i="9" s="1"/>
  <c r="E803" i="1"/>
  <c r="F803" i="1" s="1"/>
  <c r="G803" i="1" s="1"/>
  <c r="H803" i="1" s="1" a="1"/>
  <c r="H803" i="1" s="1"/>
  <c r="B803" i="9" s="1"/>
  <c r="E804" i="1"/>
  <c r="F804" i="1" s="1"/>
  <c r="G804" i="1" s="1"/>
  <c r="H804" i="1" s="1" a="1"/>
  <c r="H804" i="1" s="1"/>
  <c r="B804" i="9" s="1"/>
  <c r="E805" i="1"/>
  <c r="F805" i="1" s="1"/>
  <c r="G805" i="1" s="1"/>
  <c r="H805" i="1" s="1" a="1"/>
  <c r="H805" i="1" s="1"/>
  <c r="B805" i="9" s="1"/>
  <c r="E806" i="1"/>
  <c r="F806" i="1" s="1"/>
  <c r="G806" i="1" s="1"/>
  <c r="H806" i="1" s="1" a="1"/>
  <c r="H806" i="1" s="1"/>
  <c r="B806" i="9" s="1"/>
  <c r="E807" i="1"/>
  <c r="F807" i="1" s="1"/>
  <c r="G807" i="1" s="1"/>
  <c r="H807" i="1" s="1" a="1"/>
  <c r="H807" i="1" s="1"/>
  <c r="B807" i="9" s="1"/>
  <c r="E808" i="1"/>
  <c r="F808" i="1" s="1"/>
  <c r="G808" i="1" s="1"/>
  <c r="H808" i="1" s="1" a="1"/>
  <c r="H808" i="1" s="1"/>
  <c r="B808" i="9" s="1"/>
  <c r="E809" i="1"/>
  <c r="F809" i="1" s="1"/>
  <c r="G809" i="1" s="1"/>
  <c r="H809" i="1" s="1" a="1"/>
  <c r="H809" i="1" s="1"/>
  <c r="B809" i="9" s="1"/>
  <c r="E810" i="1"/>
  <c r="F810" i="1" s="1"/>
  <c r="G810" i="1" s="1"/>
  <c r="H810" i="1" s="1" a="1"/>
  <c r="H810" i="1" s="1"/>
  <c r="B810" i="9" s="1"/>
  <c r="E811" i="1"/>
  <c r="F811" i="1" s="1"/>
  <c r="G811" i="1" s="1"/>
  <c r="H811" i="1" s="1" a="1"/>
  <c r="H811" i="1" s="1"/>
  <c r="B811" i="9" s="1"/>
  <c r="E812" i="1"/>
  <c r="F812" i="1" s="1"/>
  <c r="G812" i="1" s="1"/>
  <c r="H812" i="1" s="1" a="1"/>
  <c r="H812" i="1" s="1"/>
  <c r="B812" i="9" s="1"/>
  <c r="E813" i="1"/>
  <c r="F813" i="1" s="1"/>
  <c r="G813" i="1" s="1"/>
  <c r="H813" i="1" s="1" a="1"/>
  <c r="H813" i="1" s="1"/>
  <c r="B813" i="9" s="1"/>
  <c r="E814" i="1"/>
  <c r="F814" i="1" s="1"/>
  <c r="G814" i="1" s="1"/>
  <c r="H814" i="1" s="1" a="1"/>
  <c r="H814" i="1" s="1"/>
  <c r="B814" i="9" s="1"/>
  <c r="E815" i="1"/>
  <c r="F815" i="1" s="1"/>
  <c r="G815" i="1" s="1"/>
  <c r="H815" i="1" s="1" a="1"/>
  <c r="H815" i="1" s="1"/>
  <c r="B815" i="9" s="1"/>
  <c r="E816" i="1"/>
  <c r="F816" i="1" s="1"/>
  <c r="G816" i="1" s="1"/>
  <c r="H816" i="1" s="1" a="1"/>
  <c r="H816" i="1" s="1"/>
  <c r="B816" i="9" s="1"/>
  <c r="E817" i="1"/>
  <c r="F817" i="1" s="1"/>
  <c r="G817" i="1" s="1"/>
  <c r="H817" i="1" s="1" a="1"/>
  <c r="H817" i="1" s="1"/>
  <c r="B817" i="9" s="1"/>
  <c r="E818" i="1"/>
  <c r="F818" i="1" s="1"/>
  <c r="G818" i="1" s="1"/>
  <c r="H818" i="1" s="1" a="1"/>
  <c r="H818" i="1" s="1"/>
  <c r="B818" i="9" s="1"/>
  <c r="E819" i="1"/>
  <c r="F819" i="1" s="1"/>
  <c r="G819" i="1" s="1"/>
  <c r="H819" i="1" s="1" a="1"/>
  <c r="H819" i="1" s="1"/>
  <c r="B819" i="9" s="1"/>
  <c r="E820" i="1"/>
  <c r="F820" i="1" s="1"/>
  <c r="G820" i="1" s="1"/>
  <c r="H820" i="1" s="1" a="1"/>
  <c r="H820" i="1" s="1"/>
  <c r="B820" i="9" s="1"/>
  <c r="E821" i="1"/>
  <c r="F821" i="1" s="1"/>
  <c r="G821" i="1" s="1"/>
  <c r="H821" i="1" s="1" a="1"/>
  <c r="H821" i="1" s="1"/>
  <c r="B821" i="9" s="1"/>
  <c r="E822" i="1"/>
  <c r="F822" i="1" s="1"/>
  <c r="G822" i="1" s="1"/>
  <c r="H822" i="1" s="1" a="1"/>
  <c r="H822" i="1" s="1"/>
  <c r="B822" i="9" s="1"/>
  <c r="E823" i="1"/>
  <c r="F823" i="1" s="1"/>
  <c r="G823" i="1" s="1"/>
  <c r="H823" i="1" s="1" a="1"/>
  <c r="H823" i="1" s="1"/>
  <c r="B823" i="9" s="1"/>
  <c r="E824" i="1"/>
  <c r="F824" i="1" s="1"/>
  <c r="G824" i="1" s="1"/>
  <c r="H824" i="1" s="1" a="1"/>
  <c r="H824" i="1" s="1"/>
  <c r="B824" i="9" s="1"/>
  <c r="E825" i="1"/>
  <c r="F825" i="1" s="1"/>
  <c r="G825" i="1" s="1"/>
  <c r="H825" i="1" s="1" a="1"/>
  <c r="H825" i="1" s="1"/>
  <c r="B825" i="9" s="1"/>
  <c r="E826" i="1"/>
  <c r="F826" i="1" s="1"/>
  <c r="G826" i="1" s="1"/>
  <c r="H826" i="1" s="1" a="1"/>
  <c r="H826" i="1" s="1"/>
  <c r="B826" i="9" s="1"/>
  <c r="E827" i="1"/>
  <c r="F827" i="1" s="1"/>
  <c r="G827" i="1" s="1"/>
  <c r="H827" i="1" s="1" a="1"/>
  <c r="H827" i="1" s="1"/>
  <c r="B827" i="9" s="1"/>
  <c r="E828" i="1"/>
  <c r="F828" i="1" s="1"/>
  <c r="G828" i="1" s="1"/>
  <c r="H828" i="1" s="1" a="1"/>
  <c r="H828" i="1" s="1"/>
  <c r="B828" i="9" s="1"/>
  <c r="E829" i="1"/>
  <c r="F829" i="1" s="1"/>
  <c r="G829" i="1" s="1"/>
  <c r="H829" i="1" s="1" a="1"/>
  <c r="H829" i="1" s="1"/>
  <c r="B829" i="9" s="1"/>
  <c r="E830" i="1"/>
  <c r="F830" i="1" s="1"/>
  <c r="G830" i="1" s="1"/>
  <c r="H830" i="1" s="1" a="1"/>
  <c r="H830" i="1" s="1"/>
  <c r="B830" i="9" s="1"/>
  <c r="E831" i="1"/>
  <c r="F831" i="1" s="1"/>
  <c r="G831" i="1" s="1"/>
  <c r="H831" i="1" s="1" a="1"/>
  <c r="H831" i="1" s="1"/>
  <c r="B831" i="9" s="1"/>
  <c r="E832" i="1"/>
  <c r="F832" i="1" s="1"/>
  <c r="G832" i="1" s="1"/>
  <c r="H832" i="1" s="1" a="1"/>
  <c r="H832" i="1" s="1"/>
  <c r="B832" i="9" s="1"/>
  <c r="E833" i="1"/>
  <c r="F833" i="1" s="1"/>
  <c r="G833" i="1" s="1"/>
  <c r="H833" i="1" s="1" a="1"/>
  <c r="H833" i="1" s="1"/>
  <c r="B833" i="9" s="1"/>
  <c r="E834" i="1"/>
  <c r="F834" i="1" s="1"/>
  <c r="G834" i="1" s="1"/>
  <c r="H834" i="1" s="1" a="1"/>
  <c r="H834" i="1" s="1"/>
  <c r="B834" i="9" s="1"/>
  <c r="E835" i="1"/>
  <c r="F835" i="1" s="1"/>
  <c r="G835" i="1" s="1"/>
  <c r="H835" i="1" s="1" a="1"/>
  <c r="H835" i="1" s="1"/>
  <c r="B835" i="9" s="1"/>
  <c r="E836" i="1"/>
  <c r="F836" i="1" s="1"/>
  <c r="G836" i="1" s="1"/>
  <c r="H836" i="1" s="1" a="1"/>
  <c r="H836" i="1" s="1"/>
  <c r="B836" i="9" s="1"/>
  <c r="E837" i="1"/>
  <c r="F837" i="1" s="1"/>
  <c r="G837" i="1" s="1"/>
  <c r="H837" i="1" s="1" a="1"/>
  <c r="H837" i="1" s="1"/>
  <c r="B837" i="9" s="1"/>
  <c r="E838" i="1"/>
  <c r="F838" i="1" s="1"/>
  <c r="G838" i="1" s="1"/>
  <c r="H838" i="1" s="1" a="1"/>
  <c r="H838" i="1" s="1"/>
  <c r="B838" i="9" s="1"/>
  <c r="E839" i="1"/>
  <c r="F839" i="1" s="1"/>
  <c r="G839" i="1" s="1"/>
  <c r="H839" i="1" s="1" a="1"/>
  <c r="H839" i="1" s="1"/>
  <c r="B839" i="9" s="1"/>
  <c r="E840" i="1"/>
  <c r="F840" i="1" s="1"/>
  <c r="G840" i="1" s="1"/>
  <c r="H840" i="1" s="1" a="1"/>
  <c r="H840" i="1" s="1"/>
  <c r="B840" i="9" s="1"/>
  <c r="E841" i="1"/>
  <c r="F841" i="1" s="1"/>
  <c r="G841" i="1" s="1"/>
  <c r="H841" i="1" s="1" a="1"/>
  <c r="H841" i="1" s="1"/>
  <c r="B841" i="9" s="1"/>
  <c r="E842" i="1"/>
  <c r="F842" i="1" s="1"/>
  <c r="G842" i="1" s="1"/>
  <c r="H842" i="1" s="1" a="1"/>
  <c r="H842" i="1" s="1"/>
  <c r="B842" i="9" s="1"/>
  <c r="E843" i="1"/>
  <c r="F843" i="1" s="1"/>
  <c r="G843" i="1" s="1"/>
  <c r="H843" i="1" s="1" a="1"/>
  <c r="H843" i="1" s="1"/>
  <c r="B843" i="9" s="1"/>
  <c r="E844" i="1"/>
  <c r="F844" i="1" s="1"/>
  <c r="G844" i="1" s="1"/>
  <c r="H844" i="1" s="1" a="1"/>
  <c r="H844" i="1" s="1"/>
  <c r="B844" i="9" s="1"/>
  <c r="E845" i="1"/>
  <c r="F845" i="1" s="1"/>
  <c r="G845" i="1" s="1"/>
  <c r="H845" i="1" s="1" a="1"/>
  <c r="H845" i="1" s="1"/>
  <c r="B845" i="9" s="1"/>
  <c r="E846" i="1"/>
  <c r="F846" i="1" s="1"/>
  <c r="G846" i="1" s="1"/>
  <c r="H846" i="1" s="1" a="1"/>
  <c r="H846" i="1" s="1"/>
  <c r="B846" i="9" s="1"/>
  <c r="E847" i="1"/>
  <c r="F847" i="1" s="1"/>
  <c r="G847" i="1" s="1"/>
  <c r="H847" i="1" s="1" a="1"/>
  <c r="H847" i="1" s="1"/>
  <c r="B847" i="9" s="1"/>
  <c r="E848" i="1"/>
  <c r="F848" i="1" s="1"/>
  <c r="G848" i="1" s="1"/>
  <c r="H848" i="1" s="1" a="1"/>
  <c r="H848" i="1" s="1"/>
  <c r="B848" i="9" s="1"/>
  <c r="E849" i="1"/>
  <c r="F849" i="1" s="1"/>
  <c r="G849" i="1" s="1"/>
  <c r="H849" i="1" s="1" a="1"/>
  <c r="H849" i="1" s="1"/>
  <c r="B849" i="9" s="1"/>
  <c r="E850" i="1"/>
  <c r="F850" i="1" s="1"/>
  <c r="G850" i="1" s="1"/>
  <c r="H850" i="1" s="1" a="1"/>
  <c r="H850" i="1" s="1"/>
  <c r="B850" i="9" s="1"/>
  <c r="E851" i="1"/>
  <c r="F851" i="1" s="1"/>
  <c r="G851" i="1" s="1"/>
  <c r="H851" i="1" s="1" a="1"/>
  <c r="H851" i="1" s="1"/>
  <c r="B851" i="9" s="1"/>
  <c r="E852" i="1"/>
  <c r="F852" i="1" s="1"/>
  <c r="G852" i="1" s="1"/>
  <c r="H852" i="1" s="1" a="1"/>
  <c r="H852" i="1" s="1"/>
  <c r="B852" i="9" s="1"/>
  <c r="E853" i="1"/>
  <c r="F853" i="1" s="1"/>
  <c r="G853" i="1" s="1"/>
  <c r="H853" i="1" s="1" a="1"/>
  <c r="H853" i="1" s="1"/>
  <c r="B853" i="9" s="1"/>
  <c r="E854" i="1"/>
  <c r="F854" i="1" s="1"/>
  <c r="G854" i="1" s="1"/>
  <c r="H854" i="1" s="1" a="1"/>
  <c r="H854" i="1" s="1"/>
  <c r="B854" i="9" s="1"/>
  <c r="E855" i="1"/>
  <c r="F855" i="1" s="1"/>
  <c r="G855" i="1" s="1"/>
  <c r="H855" i="1" s="1" a="1"/>
  <c r="H855" i="1" s="1"/>
  <c r="B855" i="9" s="1"/>
  <c r="E856" i="1"/>
  <c r="F856" i="1" s="1"/>
  <c r="G856" i="1" s="1"/>
  <c r="H856" i="1" s="1" a="1"/>
  <c r="H856" i="1" s="1"/>
  <c r="B856" i="9" s="1"/>
  <c r="E857" i="1"/>
  <c r="F857" i="1" s="1"/>
  <c r="G857" i="1" s="1"/>
  <c r="H857" i="1" s="1" a="1"/>
  <c r="H857" i="1" s="1"/>
  <c r="B857" i="9" s="1"/>
  <c r="E858" i="1"/>
  <c r="F858" i="1" s="1"/>
  <c r="G858" i="1" s="1"/>
  <c r="H858" i="1" s="1" a="1"/>
  <c r="H858" i="1" s="1"/>
  <c r="B858" i="9" s="1"/>
  <c r="E859" i="1"/>
  <c r="F859" i="1" s="1"/>
  <c r="G859" i="1" s="1"/>
  <c r="H859" i="1" s="1" a="1"/>
  <c r="H859" i="1" s="1"/>
  <c r="B859" i="9" s="1"/>
  <c r="E860" i="1"/>
  <c r="F860" i="1" s="1"/>
  <c r="G860" i="1" s="1"/>
  <c r="H860" i="1" s="1" a="1"/>
  <c r="H860" i="1" s="1"/>
  <c r="B860" i="9" s="1"/>
  <c r="E861" i="1"/>
  <c r="F861" i="1" s="1"/>
  <c r="G861" i="1" s="1"/>
  <c r="H861" i="1" s="1" a="1"/>
  <c r="H861" i="1" s="1"/>
  <c r="B861" i="9" s="1"/>
  <c r="E862" i="1"/>
  <c r="F862" i="1" s="1"/>
  <c r="G862" i="1" s="1"/>
  <c r="H862" i="1" s="1" a="1"/>
  <c r="H862" i="1" s="1"/>
  <c r="B862" i="9" s="1"/>
  <c r="E863" i="1"/>
  <c r="F863" i="1" s="1"/>
  <c r="G863" i="1" s="1"/>
  <c r="H863" i="1" s="1" a="1"/>
  <c r="H863" i="1" s="1"/>
  <c r="B863" i="9" s="1"/>
  <c r="E864" i="1"/>
  <c r="F864" i="1" s="1"/>
  <c r="G864" i="1" s="1"/>
  <c r="H864" i="1" s="1" a="1"/>
  <c r="H864" i="1" s="1"/>
  <c r="B864" i="9" s="1"/>
  <c r="E865" i="1"/>
  <c r="F865" i="1" s="1"/>
  <c r="G865" i="1" s="1"/>
  <c r="H865" i="1" s="1" a="1"/>
  <c r="H865" i="1" s="1"/>
  <c r="B865" i="9" s="1"/>
  <c r="E866" i="1"/>
  <c r="F866" i="1" s="1"/>
  <c r="G866" i="1" s="1"/>
  <c r="H866" i="1" s="1" a="1"/>
  <c r="H866" i="1" s="1"/>
  <c r="B866" i="9" s="1"/>
  <c r="E867" i="1"/>
  <c r="F867" i="1" s="1"/>
  <c r="G867" i="1" s="1"/>
  <c r="H867" i="1" s="1" a="1"/>
  <c r="H867" i="1" s="1"/>
  <c r="B867" i="9" s="1"/>
  <c r="E868" i="1"/>
  <c r="F868" i="1" s="1"/>
  <c r="G868" i="1" s="1"/>
  <c r="H868" i="1" s="1" a="1"/>
  <c r="H868" i="1" s="1"/>
  <c r="B868" i="9" s="1"/>
  <c r="E869" i="1"/>
  <c r="F869" i="1" s="1"/>
  <c r="G869" i="1" s="1"/>
  <c r="H869" i="1" s="1" a="1"/>
  <c r="H869" i="1" s="1"/>
  <c r="B869" i="9" s="1"/>
  <c r="E870" i="1"/>
  <c r="F870" i="1" s="1"/>
  <c r="G870" i="1" s="1"/>
  <c r="H870" i="1" s="1" a="1"/>
  <c r="H870" i="1" s="1"/>
  <c r="B870" i="9" s="1"/>
  <c r="E871" i="1"/>
  <c r="F871" i="1" s="1"/>
  <c r="G871" i="1" s="1"/>
  <c r="H871" i="1" s="1" a="1"/>
  <c r="H871" i="1" s="1"/>
  <c r="B871" i="9" s="1"/>
  <c r="E872" i="1"/>
  <c r="F872" i="1" s="1"/>
  <c r="G872" i="1" s="1"/>
  <c r="H872" i="1" s="1" a="1"/>
  <c r="H872" i="1" s="1"/>
  <c r="B872" i="9" s="1"/>
  <c r="E873" i="1"/>
  <c r="F873" i="1" s="1"/>
  <c r="G873" i="1" s="1"/>
  <c r="H873" i="1" s="1" a="1"/>
  <c r="H873" i="1" s="1"/>
  <c r="B873" i="9" s="1"/>
  <c r="E874" i="1"/>
  <c r="F874" i="1" s="1"/>
  <c r="G874" i="1" s="1"/>
  <c r="H874" i="1" s="1" a="1"/>
  <c r="H874" i="1" s="1"/>
  <c r="B874" i="9" s="1"/>
  <c r="E875" i="1"/>
  <c r="F875" i="1" s="1"/>
  <c r="G875" i="1" s="1"/>
  <c r="H875" i="1" s="1" a="1"/>
  <c r="H875" i="1" s="1"/>
  <c r="B875" i="9" s="1"/>
  <c r="E876" i="1"/>
  <c r="F876" i="1" s="1"/>
  <c r="G876" i="1" s="1"/>
  <c r="H876" i="1" s="1" a="1"/>
  <c r="H876" i="1" s="1"/>
  <c r="B876" i="9" s="1"/>
  <c r="E877" i="1"/>
  <c r="F877" i="1" s="1"/>
  <c r="G877" i="1" s="1"/>
  <c r="H877" i="1" s="1" a="1"/>
  <c r="H877" i="1" s="1"/>
  <c r="B877" i="9" s="1"/>
  <c r="E878" i="1"/>
  <c r="F878" i="1" s="1"/>
  <c r="G878" i="1" s="1"/>
  <c r="H878" i="1" s="1" a="1"/>
  <c r="H878" i="1" s="1"/>
  <c r="B878" i="9" s="1"/>
  <c r="E879" i="1"/>
  <c r="F879" i="1" s="1"/>
  <c r="G879" i="1" s="1"/>
  <c r="H879" i="1" s="1" a="1"/>
  <c r="H879" i="1" s="1"/>
  <c r="B879" i="9" s="1"/>
  <c r="E880" i="1"/>
  <c r="F880" i="1" s="1"/>
  <c r="G880" i="1" s="1"/>
  <c r="H880" i="1" s="1" a="1"/>
  <c r="H880" i="1" s="1"/>
  <c r="B880" i="9" s="1"/>
  <c r="E881" i="1"/>
  <c r="F881" i="1" s="1"/>
  <c r="G881" i="1" s="1"/>
  <c r="H881" i="1" s="1" a="1"/>
  <c r="H881" i="1" s="1"/>
  <c r="B881" i="9" s="1"/>
  <c r="E882" i="1"/>
  <c r="F882" i="1" s="1"/>
  <c r="G882" i="1" s="1"/>
  <c r="H882" i="1" s="1" a="1"/>
  <c r="H882" i="1" s="1"/>
  <c r="B882" i="9" s="1"/>
  <c r="E883" i="1"/>
  <c r="F883" i="1" s="1"/>
  <c r="G883" i="1" s="1"/>
  <c r="H883" i="1" s="1" a="1"/>
  <c r="H883" i="1" s="1"/>
  <c r="B883" i="9" s="1"/>
  <c r="E884" i="1"/>
  <c r="F884" i="1" s="1"/>
  <c r="G884" i="1" s="1"/>
  <c r="H884" i="1" s="1" a="1"/>
  <c r="H884" i="1" s="1"/>
  <c r="B884" i="9" s="1"/>
  <c r="E885" i="1"/>
  <c r="F885" i="1" s="1"/>
  <c r="G885" i="1" s="1"/>
  <c r="H885" i="1" s="1" a="1"/>
  <c r="H885" i="1" s="1"/>
  <c r="B885" i="9" s="1"/>
  <c r="E886" i="1"/>
  <c r="F886" i="1" s="1"/>
  <c r="G886" i="1" s="1"/>
  <c r="H886" i="1" s="1" a="1"/>
  <c r="H886" i="1" s="1"/>
  <c r="B886" i="9" s="1"/>
  <c r="E887" i="1"/>
  <c r="F887" i="1" s="1"/>
  <c r="G887" i="1" s="1"/>
  <c r="H887" i="1" s="1" a="1"/>
  <c r="H887" i="1" s="1"/>
  <c r="B887" i="9" s="1"/>
  <c r="E888" i="1"/>
  <c r="F888" i="1" s="1"/>
  <c r="G888" i="1" s="1"/>
  <c r="H888" i="1" s="1" a="1"/>
  <c r="H888" i="1" s="1"/>
  <c r="B888" i="9" s="1"/>
  <c r="E889" i="1"/>
  <c r="F889" i="1" s="1"/>
  <c r="G889" i="1" s="1"/>
  <c r="H889" i="1" s="1" a="1"/>
  <c r="H889" i="1" s="1"/>
  <c r="B889" i="9" s="1"/>
  <c r="E890" i="1"/>
  <c r="F890" i="1" s="1"/>
  <c r="G890" i="1" s="1"/>
  <c r="H890" i="1" s="1" a="1"/>
  <c r="H890" i="1" s="1"/>
  <c r="B890" i="9" s="1"/>
  <c r="E891" i="1"/>
  <c r="F891" i="1" s="1"/>
  <c r="G891" i="1" s="1"/>
  <c r="H891" i="1" s="1" a="1"/>
  <c r="H891" i="1" s="1"/>
  <c r="B891" i="9" s="1"/>
  <c r="E892" i="1"/>
  <c r="F892" i="1" s="1"/>
  <c r="G892" i="1" s="1"/>
  <c r="H892" i="1" s="1" a="1"/>
  <c r="H892" i="1" s="1"/>
  <c r="B892" i="9" s="1"/>
  <c r="E893" i="1"/>
  <c r="F893" i="1" s="1"/>
  <c r="G893" i="1" s="1"/>
  <c r="H893" i="1" s="1" a="1"/>
  <c r="H893" i="1" s="1"/>
  <c r="B893" i="9" s="1"/>
  <c r="E894" i="1"/>
  <c r="F894" i="1" s="1"/>
  <c r="G894" i="1" s="1"/>
  <c r="H894" i="1" s="1" a="1"/>
  <c r="H894" i="1" s="1"/>
  <c r="B894" i="9" s="1"/>
  <c r="E895" i="1"/>
  <c r="F895" i="1" s="1"/>
  <c r="G895" i="1" s="1"/>
  <c r="H895" i="1" s="1" a="1"/>
  <c r="H895" i="1" s="1"/>
  <c r="B895" i="9" s="1"/>
  <c r="E896" i="1"/>
  <c r="F896" i="1" s="1"/>
  <c r="G896" i="1" s="1"/>
  <c r="H896" i="1" s="1" a="1"/>
  <c r="H896" i="1" s="1"/>
  <c r="B896" i="9" s="1"/>
  <c r="E897" i="1"/>
  <c r="F897" i="1" s="1"/>
  <c r="G897" i="1" s="1"/>
  <c r="H897" i="1" s="1" a="1"/>
  <c r="H897" i="1" s="1"/>
  <c r="B897" i="9" s="1"/>
  <c r="E898" i="1"/>
  <c r="F898" i="1" s="1"/>
  <c r="G898" i="1" s="1"/>
  <c r="H898" i="1" s="1" a="1"/>
  <c r="H898" i="1" s="1"/>
  <c r="B898" i="9" s="1"/>
  <c r="E899" i="1"/>
  <c r="F899" i="1" s="1"/>
  <c r="G899" i="1" s="1"/>
  <c r="H899" i="1" s="1" a="1"/>
  <c r="H899" i="1" s="1"/>
  <c r="B899" i="9" s="1"/>
  <c r="E900" i="1"/>
  <c r="F900" i="1" s="1"/>
  <c r="G900" i="1" s="1"/>
  <c r="H900" i="1" s="1" a="1"/>
  <c r="H900" i="1" s="1"/>
  <c r="B900" i="9" s="1"/>
  <c r="E901" i="1"/>
  <c r="F901" i="1" s="1"/>
  <c r="G901" i="1" s="1"/>
  <c r="H901" i="1" s="1" a="1"/>
  <c r="H901" i="1" s="1"/>
  <c r="B901" i="9" s="1"/>
  <c r="E902" i="1"/>
  <c r="F902" i="1" s="1"/>
  <c r="G902" i="1" s="1"/>
  <c r="H902" i="1" s="1" a="1"/>
  <c r="H902" i="1" s="1"/>
  <c r="B902" i="9" s="1"/>
  <c r="E903" i="1"/>
  <c r="F903" i="1" s="1"/>
  <c r="G903" i="1" s="1"/>
  <c r="H903" i="1" s="1" a="1"/>
  <c r="H903" i="1" s="1"/>
  <c r="B903" i="9" s="1"/>
  <c r="E904" i="1"/>
  <c r="F904" i="1" s="1"/>
  <c r="G904" i="1" s="1"/>
  <c r="H904" i="1" s="1" a="1"/>
  <c r="H904" i="1" s="1"/>
  <c r="B904" i="9" s="1"/>
  <c r="E905" i="1"/>
  <c r="F905" i="1" s="1"/>
  <c r="G905" i="1" s="1"/>
  <c r="H905" i="1" s="1" a="1"/>
  <c r="H905" i="1" s="1"/>
  <c r="B905" i="9" s="1"/>
  <c r="E906" i="1"/>
  <c r="F906" i="1" s="1"/>
  <c r="G906" i="1" s="1"/>
  <c r="H906" i="1" s="1" a="1"/>
  <c r="H906" i="1" s="1"/>
  <c r="B906" i="9" s="1"/>
  <c r="E907" i="1"/>
  <c r="F907" i="1" s="1"/>
  <c r="G907" i="1" s="1"/>
  <c r="H907" i="1" s="1" a="1"/>
  <c r="H907" i="1" s="1"/>
  <c r="B907" i="9" s="1"/>
  <c r="E908" i="1"/>
  <c r="F908" i="1" s="1"/>
  <c r="G908" i="1" s="1"/>
  <c r="H908" i="1" s="1" a="1"/>
  <c r="H908" i="1" s="1"/>
  <c r="B908" i="9" s="1"/>
  <c r="E909" i="1"/>
  <c r="F909" i="1" s="1"/>
  <c r="G909" i="1" s="1"/>
  <c r="H909" i="1" s="1" a="1"/>
  <c r="H909" i="1" s="1"/>
  <c r="B909" i="9" s="1"/>
  <c r="E910" i="1"/>
  <c r="F910" i="1" s="1"/>
  <c r="G910" i="1" s="1"/>
  <c r="H910" i="1" s="1" a="1"/>
  <c r="H910" i="1" s="1"/>
  <c r="B910" i="9" s="1"/>
  <c r="E911" i="1"/>
  <c r="F911" i="1" s="1"/>
  <c r="G911" i="1" s="1"/>
  <c r="H911" i="1" s="1" a="1"/>
  <c r="H911" i="1" s="1"/>
  <c r="B911" i="9" s="1"/>
  <c r="E912" i="1"/>
  <c r="F912" i="1" s="1"/>
  <c r="G912" i="1" s="1"/>
  <c r="H912" i="1" s="1" a="1"/>
  <c r="H912" i="1" s="1"/>
  <c r="B912" i="9" s="1"/>
  <c r="E913" i="1"/>
  <c r="F913" i="1" s="1"/>
  <c r="G913" i="1" s="1"/>
  <c r="H913" i="1" s="1" a="1"/>
  <c r="H913" i="1" s="1"/>
  <c r="B913" i="9" s="1"/>
  <c r="E914" i="1"/>
  <c r="F914" i="1" s="1"/>
  <c r="G914" i="1" s="1"/>
  <c r="H914" i="1" s="1" a="1"/>
  <c r="H914" i="1" s="1"/>
  <c r="B914" i="9" s="1"/>
  <c r="E915" i="1"/>
  <c r="F915" i="1" s="1"/>
  <c r="G915" i="1" s="1"/>
  <c r="H915" i="1" s="1" a="1"/>
  <c r="H915" i="1" s="1"/>
  <c r="B915" i="9" s="1"/>
  <c r="E916" i="1"/>
  <c r="F916" i="1" s="1"/>
  <c r="G916" i="1" s="1"/>
  <c r="H916" i="1" s="1" a="1"/>
  <c r="H916" i="1" s="1"/>
  <c r="B916" i="9" s="1"/>
  <c r="E917" i="1"/>
  <c r="F917" i="1" s="1"/>
  <c r="G917" i="1" s="1"/>
  <c r="H917" i="1" s="1" a="1"/>
  <c r="H917" i="1" s="1"/>
  <c r="B917" i="9" s="1"/>
  <c r="E918" i="1"/>
  <c r="F918" i="1" s="1"/>
  <c r="G918" i="1" s="1"/>
  <c r="H918" i="1" s="1" a="1"/>
  <c r="H918" i="1" s="1"/>
  <c r="B918" i="9" s="1"/>
  <c r="E919" i="1"/>
  <c r="F919" i="1" s="1"/>
  <c r="G919" i="1" s="1"/>
  <c r="H919" i="1" s="1" a="1"/>
  <c r="H919" i="1" s="1"/>
  <c r="B919" i="9" s="1"/>
  <c r="E920" i="1"/>
  <c r="F920" i="1" s="1"/>
  <c r="G920" i="1" s="1"/>
  <c r="H920" i="1" s="1" a="1"/>
  <c r="H920" i="1" s="1"/>
  <c r="B920" i="9" s="1"/>
  <c r="E921" i="1"/>
  <c r="F921" i="1" s="1"/>
  <c r="G921" i="1" s="1"/>
  <c r="H921" i="1" s="1" a="1"/>
  <c r="H921" i="1" s="1"/>
  <c r="B921" i="9" s="1"/>
  <c r="E922" i="1"/>
  <c r="F922" i="1" s="1"/>
  <c r="G922" i="1" s="1"/>
  <c r="H922" i="1" s="1" a="1"/>
  <c r="H922" i="1" s="1"/>
  <c r="B922" i="9" s="1"/>
  <c r="E923" i="1"/>
  <c r="F923" i="1" s="1"/>
  <c r="G923" i="1" s="1"/>
  <c r="H923" i="1" s="1" a="1"/>
  <c r="H923" i="1" s="1"/>
  <c r="B923" i="9" s="1"/>
  <c r="E924" i="1"/>
  <c r="F924" i="1" s="1"/>
  <c r="G924" i="1" s="1"/>
  <c r="H924" i="1" s="1" a="1"/>
  <c r="H924" i="1" s="1"/>
  <c r="B924" i="9" s="1"/>
  <c r="E925" i="1"/>
  <c r="F925" i="1" s="1"/>
  <c r="G925" i="1" s="1"/>
  <c r="H925" i="1" s="1" a="1"/>
  <c r="H925" i="1" s="1"/>
  <c r="B925" i="9" s="1"/>
  <c r="E926" i="1"/>
  <c r="F926" i="1" s="1"/>
  <c r="G926" i="1" s="1"/>
  <c r="H926" i="1" s="1" a="1"/>
  <c r="H926" i="1" s="1"/>
  <c r="B926" i="9" s="1"/>
  <c r="E927" i="1"/>
  <c r="F927" i="1" s="1"/>
  <c r="G927" i="1" s="1"/>
  <c r="H927" i="1" s="1" a="1"/>
  <c r="H927" i="1" s="1"/>
  <c r="B927" i="9" s="1"/>
  <c r="E928" i="1"/>
  <c r="F928" i="1" s="1"/>
  <c r="G928" i="1" s="1"/>
  <c r="H928" i="1" s="1" a="1"/>
  <c r="H928" i="1" s="1"/>
  <c r="B928" i="9" s="1"/>
  <c r="E929" i="1"/>
  <c r="F929" i="1" s="1"/>
  <c r="G929" i="1" s="1"/>
  <c r="H929" i="1" s="1" a="1"/>
  <c r="H929" i="1" s="1"/>
  <c r="B929" i="9" s="1"/>
  <c r="E930" i="1"/>
  <c r="F930" i="1" s="1"/>
  <c r="G930" i="1" s="1"/>
  <c r="H930" i="1" s="1" a="1"/>
  <c r="H930" i="1" s="1"/>
  <c r="B930" i="9" s="1"/>
  <c r="E931" i="1"/>
  <c r="F931" i="1" s="1"/>
  <c r="G931" i="1" s="1"/>
  <c r="H931" i="1" s="1" a="1"/>
  <c r="H931" i="1" s="1"/>
  <c r="B931" i="9" s="1"/>
  <c r="E932" i="1"/>
  <c r="F932" i="1" s="1"/>
  <c r="G932" i="1" s="1"/>
  <c r="H932" i="1" s="1" a="1"/>
  <c r="H932" i="1" s="1"/>
  <c r="B932" i="9" s="1"/>
  <c r="E933" i="1"/>
  <c r="F933" i="1" s="1"/>
  <c r="G933" i="1" s="1"/>
  <c r="H933" i="1" s="1" a="1"/>
  <c r="H933" i="1" s="1"/>
  <c r="B933" i="9" s="1"/>
  <c r="E934" i="1"/>
  <c r="F934" i="1" s="1"/>
  <c r="G934" i="1" s="1"/>
  <c r="H934" i="1" s="1" a="1"/>
  <c r="H934" i="1" s="1"/>
  <c r="B934" i="9" s="1"/>
  <c r="E935" i="1"/>
  <c r="F935" i="1" s="1"/>
  <c r="G935" i="1" s="1"/>
  <c r="H935" i="1" s="1" a="1"/>
  <c r="H935" i="1" s="1"/>
  <c r="B935" i="9" s="1"/>
  <c r="E936" i="1"/>
  <c r="F936" i="1" s="1"/>
  <c r="G936" i="1" s="1"/>
  <c r="H936" i="1" s="1" a="1"/>
  <c r="H936" i="1" s="1"/>
  <c r="B936" i="9" s="1"/>
  <c r="E937" i="1"/>
  <c r="F937" i="1" s="1"/>
  <c r="G937" i="1" s="1"/>
  <c r="H937" i="1" s="1" a="1"/>
  <c r="H937" i="1" s="1"/>
  <c r="B937" i="9" s="1"/>
  <c r="E938" i="1"/>
  <c r="F938" i="1" s="1"/>
  <c r="G938" i="1" s="1"/>
  <c r="H938" i="1" s="1" a="1"/>
  <c r="H938" i="1" s="1"/>
  <c r="B938" i="9" s="1"/>
  <c r="E939" i="1"/>
  <c r="F939" i="1" s="1"/>
  <c r="G939" i="1" s="1"/>
  <c r="H939" i="1" s="1" a="1"/>
  <c r="H939" i="1" s="1"/>
  <c r="B939" i="9" s="1"/>
  <c r="E940" i="1"/>
  <c r="F940" i="1" s="1"/>
  <c r="G940" i="1" s="1"/>
  <c r="H940" i="1" s="1" a="1"/>
  <c r="H940" i="1" s="1"/>
  <c r="B940" i="9" s="1"/>
  <c r="E941" i="1"/>
  <c r="F941" i="1" s="1"/>
  <c r="G941" i="1" s="1"/>
  <c r="H941" i="1" s="1" a="1"/>
  <c r="H941" i="1" s="1"/>
  <c r="B941" i="9" s="1"/>
  <c r="E942" i="1"/>
  <c r="F942" i="1" s="1"/>
  <c r="G942" i="1" s="1"/>
  <c r="H942" i="1" s="1" a="1"/>
  <c r="H942" i="1" s="1"/>
  <c r="B942" i="9" s="1"/>
  <c r="E943" i="1"/>
  <c r="F943" i="1" s="1"/>
  <c r="G943" i="1" s="1"/>
  <c r="H943" i="1" s="1" a="1"/>
  <c r="H943" i="1" s="1"/>
  <c r="B943" i="9" s="1"/>
  <c r="E944" i="1"/>
  <c r="F944" i="1" s="1"/>
  <c r="G944" i="1" s="1"/>
  <c r="H944" i="1" s="1" a="1"/>
  <c r="H944" i="1" s="1"/>
  <c r="B944" i="9" s="1"/>
  <c r="E945" i="1"/>
  <c r="F945" i="1" s="1"/>
  <c r="G945" i="1" s="1"/>
  <c r="H945" i="1" s="1" a="1"/>
  <c r="H945" i="1" s="1"/>
  <c r="B945" i="9" s="1"/>
  <c r="E946" i="1"/>
  <c r="F946" i="1" s="1"/>
  <c r="G946" i="1" s="1"/>
  <c r="H946" i="1" s="1" a="1"/>
  <c r="H946" i="1" s="1"/>
  <c r="B946" i="9" s="1"/>
  <c r="E947" i="1"/>
  <c r="F947" i="1" s="1"/>
  <c r="G947" i="1" s="1"/>
  <c r="H947" i="1" s="1" a="1"/>
  <c r="H947" i="1" s="1"/>
  <c r="B947" i="9" s="1"/>
  <c r="E948" i="1"/>
  <c r="F948" i="1" s="1"/>
  <c r="G948" i="1" s="1"/>
  <c r="H948" i="1" s="1" a="1"/>
  <c r="H948" i="1" s="1"/>
  <c r="B948" i="9" s="1"/>
  <c r="E949" i="1"/>
  <c r="F949" i="1" s="1"/>
  <c r="G949" i="1" s="1"/>
  <c r="H949" i="1" s="1" a="1"/>
  <c r="H949" i="1" s="1"/>
  <c r="B949" i="9" s="1"/>
  <c r="E950" i="1"/>
  <c r="F950" i="1" s="1"/>
  <c r="G950" i="1" s="1"/>
  <c r="H950" i="1" s="1" a="1"/>
  <c r="H950" i="1" s="1"/>
  <c r="B950" i="9" s="1"/>
  <c r="E951" i="1"/>
  <c r="F951" i="1" s="1"/>
  <c r="G951" i="1" s="1"/>
  <c r="H951" i="1" s="1" a="1"/>
  <c r="H951" i="1" s="1"/>
  <c r="B951" i="9" s="1"/>
  <c r="E952" i="1"/>
  <c r="F952" i="1" s="1"/>
  <c r="G952" i="1" s="1"/>
  <c r="H952" i="1" s="1" a="1"/>
  <c r="H952" i="1" s="1"/>
  <c r="B952" i="9" s="1"/>
  <c r="E953" i="1"/>
  <c r="F953" i="1" s="1"/>
  <c r="G953" i="1" s="1"/>
  <c r="H953" i="1" s="1" a="1"/>
  <c r="H953" i="1" s="1"/>
  <c r="B953" i="9" s="1"/>
  <c r="E954" i="1"/>
  <c r="F954" i="1" s="1"/>
  <c r="G954" i="1" s="1"/>
  <c r="H954" i="1" s="1" a="1"/>
  <c r="H954" i="1" s="1"/>
  <c r="B954" i="9" s="1"/>
  <c r="E955" i="1"/>
  <c r="F955" i="1" s="1"/>
  <c r="G955" i="1" s="1"/>
  <c r="H955" i="1" s="1" a="1"/>
  <c r="H955" i="1" s="1"/>
  <c r="B955" i="9" s="1"/>
  <c r="E956" i="1"/>
  <c r="F956" i="1" s="1"/>
  <c r="G956" i="1" s="1"/>
  <c r="H956" i="1" s="1" a="1"/>
  <c r="H956" i="1" s="1"/>
  <c r="B956" i="9" s="1"/>
  <c r="E957" i="1"/>
  <c r="F957" i="1" s="1"/>
  <c r="G957" i="1" s="1"/>
  <c r="H957" i="1" s="1" a="1"/>
  <c r="H957" i="1" s="1"/>
  <c r="B957" i="9" s="1"/>
  <c r="E958" i="1"/>
  <c r="F958" i="1" s="1"/>
  <c r="G958" i="1" s="1"/>
  <c r="H958" i="1" s="1" a="1"/>
  <c r="H958" i="1" s="1"/>
  <c r="B958" i="9" s="1"/>
  <c r="E959" i="1"/>
  <c r="F959" i="1" s="1"/>
  <c r="G959" i="1" s="1"/>
  <c r="H959" i="1" s="1" a="1"/>
  <c r="H959" i="1" s="1"/>
  <c r="B959" i="9" s="1"/>
  <c r="E960" i="1"/>
  <c r="F960" i="1" s="1"/>
  <c r="G960" i="1" s="1"/>
  <c r="H960" i="1" s="1" a="1"/>
  <c r="H960" i="1" s="1"/>
  <c r="B960" i="9" s="1"/>
  <c r="E961" i="1"/>
  <c r="F961" i="1" s="1"/>
  <c r="G961" i="1" s="1"/>
  <c r="H961" i="1" s="1" a="1"/>
  <c r="H961" i="1" s="1"/>
  <c r="B961" i="9" s="1"/>
  <c r="E962" i="1"/>
  <c r="F962" i="1" s="1"/>
  <c r="G962" i="1" s="1"/>
  <c r="H962" i="1" s="1" a="1"/>
  <c r="H962" i="1" s="1"/>
  <c r="B962" i="9" s="1"/>
  <c r="E963" i="1"/>
  <c r="F963" i="1" s="1"/>
  <c r="G963" i="1" s="1"/>
  <c r="H963" i="1" s="1" a="1"/>
  <c r="H963" i="1" s="1"/>
  <c r="B963" i="9" s="1"/>
  <c r="E964" i="1"/>
  <c r="F964" i="1" s="1"/>
  <c r="G964" i="1" s="1"/>
  <c r="H964" i="1" s="1" a="1"/>
  <c r="H964" i="1" s="1"/>
  <c r="B964" i="9" s="1"/>
  <c r="E965" i="1"/>
  <c r="F965" i="1" s="1"/>
  <c r="G965" i="1" s="1"/>
  <c r="H965" i="1" s="1" a="1"/>
  <c r="H965" i="1" s="1"/>
  <c r="B965" i="9" s="1"/>
  <c r="E966" i="1"/>
  <c r="F966" i="1" s="1"/>
  <c r="G966" i="1" s="1"/>
  <c r="H966" i="1" s="1" a="1"/>
  <c r="H966" i="1" s="1"/>
  <c r="B966" i="9" s="1"/>
  <c r="E967" i="1"/>
  <c r="F967" i="1" s="1"/>
  <c r="G967" i="1" s="1"/>
  <c r="H967" i="1" s="1" a="1"/>
  <c r="H967" i="1" s="1"/>
  <c r="B967" i="9" s="1"/>
  <c r="E968" i="1"/>
  <c r="F968" i="1" s="1"/>
  <c r="G968" i="1" s="1"/>
  <c r="H968" i="1" s="1" a="1"/>
  <c r="H968" i="1" s="1"/>
  <c r="B968" i="9" s="1"/>
  <c r="E969" i="1"/>
  <c r="F969" i="1" s="1"/>
  <c r="G969" i="1" s="1"/>
  <c r="H969" i="1" s="1" a="1"/>
  <c r="H969" i="1" s="1"/>
  <c r="B969" i="9" s="1"/>
  <c r="E970" i="1"/>
  <c r="F970" i="1" s="1"/>
  <c r="G970" i="1" s="1"/>
  <c r="H970" i="1" s="1" a="1"/>
  <c r="H970" i="1" s="1"/>
  <c r="B970" i="9" s="1"/>
  <c r="E971" i="1"/>
  <c r="F971" i="1" s="1"/>
  <c r="G971" i="1" s="1"/>
  <c r="H971" i="1" s="1" a="1"/>
  <c r="H971" i="1" s="1"/>
  <c r="B971" i="9" s="1"/>
  <c r="E972" i="1"/>
  <c r="F972" i="1" s="1"/>
  <c r="G972" i="1" s="1"/>
  <c r="H972" i="1" s="1" a="1"/>
  <c r="H972" i="1" s="1"/>
  <c r="B972" i="9" s="1"/>
  <c r="E973" i="1"/>
  <c r="F973" i="1" s="1"/>
  <c r="G973" i="1" s="1"/>
  <c r="H973" i="1" s="1" a="1"/>
  <c r="H973" i="1" s="1"/>
  <c r="B973" i="9" s="1"/>
  <c r="E974" i="1"/>
  <c r="F974" i="1" s="1"/>
  <c r="G974" i="1" s="1"/>
  <c r="H974" i="1" s="1" a="1"/>
  <c r="H974" i="1" s="1"/>
  <c r="B974" i="9" s="1"/>
  <c r="E975" i="1"/>
  <c r="F975" i="1" s="1"/>
  <c r="G975" i="1" s="1"/>
  <c r="H975" i="1" s="1" a="1"/>
  <c r="H975" i="1" s="1"/>
  <c r="B975" i="9" s="1"/>
  <c r="E976" i="1"/>
  <c r="F976" i="1" s="1"/>
  <c r="G976" i="1" s="1"/>
  <c r="H976" i="1" s="1" a="1"/>
  <c r="H976" i="1" s="1"/>
  <c r="B976" i="9" s="1"/>
  <c r="E977" i="1"/>
  <c r="F977" i="1" s="1"/>
  <c r="G977" i="1" s="1"/>
  <c r="H977" i="1" s="1" a="1"/>
  <c r="H977" i="1" s="1"/>
  <c r="B977" i="9" s="1"/>
  <c r="E978" i="1"/>
  <c r="F978" i="1" s="1"/>
  <c r="G978" i="1" s="1"/>
  <c r="H978" i="1" s="1" a="1"/>
  <c r="H978" i="1" s="1"/>
  <c r="B978" i="9" s="1"/>
  <c r="E979" i="1"/>
  <c r="F979" i="1" s="1"/>
  <c r="G979" i="1" s="1"/>
  <c r="H979" i="1" s="1" a="1"/>
  <c r="H979" i="1" s="1"/>
  <c r="B979" i="9" s="1"/>
  <c r="E980" i="1"/>
  <c r="F980" i="1" s="1"/>
  <c r="G980" i="1" s="1"/>
  <c r="H980" i="1" s="1" a="1"/>
  <c r="H980" i="1" s="1"/>
  <c r="B980" i="9" s="1"/>
  <c r="E981" i="1"/>
  <c r="F981" i="1" s="1"/>
  <c r="G981" i="1" s="1"/>
  <c r="H981" i="1" s="1" a="1"/>
  <c r="H981" i="1" s="1"/>
  <c r="B981" i="9" s="1"/>
  <c r="E982" i="1"/>
  <c r="F982" i="1" s="1"/>
  <c r="G982" i="1" s="1"/>
  <c r="H982" i="1" s="1" a="1"/>
  <c r="H982" i="1" s="1"/>
  <c r="B982" i="9" s="1"/>
  <c r="E983" i="1"/>
  <c r="F983" i="1" s="1"/>
  <c r="G983" i="1" s="1"/>
  <c r="H983" i="1" s="1" a="1"/>
  <c r="H983" i="1" s="1"/>
  <c r="B983" i="9" s="1"/>
  <c r="E984" i="1"/>
  <c r="F984" i="1" s="1"/>
  <c r="G984" i="1" s="1"/>
  <c r="H984" i="1" s="1" a="1"/>
  <c r="H984" i="1" s="1"/>
  <c r="B984" i="9" s="1"/>
  <c r="E985" i="1"/>
  <c r="F985" i="1" s="1"/>
  <c r="G985" i="1" s="1"/>
  <c r="H985" i="1" s="1" a="1"/>
  <c r="H985" i="1" s="1"/>
  <c r="B985" i="9" s="1"/>
  <c r="E986" i="1"/>
  <c r="F986" i="1" s="1"/>
  <c r="G986" i="1" s="1"/>
  <c r="H986" i="1" s="1" a="1"/>
  <c r="H986" i="1" s="1"/>
  <c r="B986" i="9" s="1"/>
  <c r="E987" i="1"/>
  <c r="F987" i="1" s="1"/>
  <c r="G987" i="1" s="1"/>
  <c r="H987" i="1" s="1" a="1"/>
  <c r="H987" i="1" s="1"/>
  <c r="B987" i="9" s="1"/>
  <c r="E988" i="1"/>
  <c r="F988" i="1" s="1"/>
  <c r="G988" i="1" s="1"/>
  <c r="H988" i="1" s="1" a="1"/>
  <c r="H988" i="1" s="1"/>
  <c r="B988" i="9" s="1"/>
  <c r="E989" i="1"/>
  <c r="F989" i="1" s="1"/>
  <c r="G989" i="1" s="1"/>
  <c r="H989" i="1" s="1" a="1"/>
  <c r="H989" i="1" s="1"/>
  <c r="B989" i="9" s="1"/>
  <c r="E990" i="1"/>
  <c r="F990" i="1" s="1"/>
  <c r="G990" i="1" s="1"/>
  <c r="H990" i="1" s="1" a="1"/>
  <c r="H990" i="1" s="1"/>
  <c r="B990" i="9" s="1"/>
  <c r="E991" i="1"/>
  <c r="F991" i="1" s="1"/>
  <c r="G991" i="1" s="1"/>
  <c r="H991" i="1" s="1" a="1"/>
  <c r="H991" i="1" s="1"/>
  <c r="B991" i="9" s="1"/>
  <c r="E992" i="1"/>
  <c r="F992" i="1" s="1"/>
  <c r="G992" i="1" s="1"/>
  <c r="H992" i="1" s="1" a="1"/>
  <c r="H992" i="1" s="1"/>
  <c r="B992" i="9" s="1"/>
  <c r="E993" i="1"/>
  <c r="F993" i="1" s="1"/>
  <c r="G993" i="1" s="1"/>
  <c r="H993" i="1" s="1" a="1"/>
  <c r="H993" i="1" s="1"/>
  <c r="B993" i="9" s="1"/>
  <c r="E994" i="1"/>
  <c r="F994" i="1" s="1"/>
  <c r="G994" i="1" s="1"/>
  <c r="H994" i="1" s="1" a="1"/>
  <c r="H994" i="1" s="1"/>
  <c r="B994" i="9" s="1"/>
  <c r="E995" i="1"/>
  <c r="F995" i="1" s="1"/>
  <c r="G995" i="1" s="1"/>
  <c r="H995" i="1" s="1" a="1"/>
  <c r="H995" i="1" s="1"/>
  <c r="B995" i="9" s="1"/>
  <c r="E996" i="1"/>
  <c r="F996" i="1" s="1"/>
  <c r="G996" i="1" s="1"/>
  <c r="H996" i="1" s="1" a="1"/>
  <c r="H996" i="1" s="1"/>
  <c r="B996" i="9" s="1"/>
  <c r="E997" i="1"/>
  <c r="F997" i="1" s="1"/>
  <c r="G997" i="1" s="1"/>
  <c r="H997" i="1" s="1" a="1"/>
  <c r="H997" i="1" s="1"/>
  <c r="B997" i="9" s="1"/>
  <c r="E998" i="1"/>
  <c r="F998" i="1" s="1"/>
  <c r="G998" i="1" s="1"/>
  <c r="H998" i="1" s="1" a="1"/>
  <c r="H998" i="1" s="1"/>
  <c r="B998" i="9" s="1"/>
  <c r="E999" i="1"/>
  <c r="F999" i="1" s="1"/>
  <c r="G999" i="1" s="1"/>
  <c r="H999" i="1" s="1" a="1"/>
  <c r="H999" i="1" s="1"/>
  <c r="B999" i="9" s="1"/>
  <c r="E1000" i="1"/>
  <c r="F1000" i="1" s="1"/>
  <c r="G1000" i="1" s="1"/>
  <c r="H1000" i="1" s="1" a="1"/>
  <c r="H1000" i="1" s="1"/>
  <c r="B1000" i="9" s="1"/>
  <c r="E1001" i="1"/>
  <c r="F1001" i="1" s="1"/>
  <c r="G1001" i="1" s="1"/>
  <c r="H1001" i="1" s="1" a="1"/>
  <c r="H1001" i="1" s="1"/>
  <c r="B1001" i="9" s="1"/>
  <c r="E2" i="1"/>
  <c r="F2" i="1" s="1"/>
  <c r="G2" i="1" s="1"/>
  <c r="H2" i="1" s="1" a="1"/>
  <c r="H2" i="1" s="1"/>
  <c r="D11" i="7"/>
  <c r="C11" i="7"/>
  <c r="D7" i="7"/>
  <c r="C7" i="7"/>
  <c r="C3" i="7"/>
  <c r="W1" i="5" a="1"/>
  <c r="W1" i="5"/>
  <c r="P2" i="5"/>
  <c r="V2" i="4"/>
  <c r="W2" i="1" a="1"/>
  <c r="W2" i="1"/>
  <c r="G3" i="4"/>
  <c r="G3" i="9" s="1"/>
  <c r="G4" i="4"/>
  <c r="G4" i="9" s="1"/>
  <c r="G5" i="4"/>
  <c r="G5" i="9" s="1"/>
  <c r="G6" i="4"/>
  <c r="G6" i="9" s="1"/>
  <c r="G7" i="4"/>
  <c r="G7" i="9" s="1"/>
  <c r="G8" i="4"/>
  <c r="G8" i="9" s="1"/>
  <c r="G9" i="4"/>
  <c r="G9" i="9" s="1"/>
  <c r="G10" i="4"/>
  <c r="G10" i="9" s="1"/>
  <c r="G11" i="4"/>
  <c r="G11" i="9" s="1"/>
  <c r="G12" i="4"/>
  <c r="G12" i="9" s="1"/>
  <c r="G13" i="4"/>
  <c r="G13" i="9" s="1"/>
  <c r="G14" i="4"/>
  <c r="G14" i="9" s="1"/>
  <c r="G15" i="4"/>
  <c r="G15" i="9" s="1"/>
  <c r="G16" i="4"/>
  <c r="G16" i="9" s="1"/>
  <c r="G17" i="4"/>
  <c r="G17" i="9" s="1"/>
  <c r="G18" i="4"/>
  <c r="G18" i="9" s="1"/>
  <c r="G19" i="4"/>
  <c r="G19" i="9" s="1"/>
  <c r="G20" i="4"/>
  <c r="G20" i="9" s="1"/>
  <c r="G21" i="4"/>
  <c r="G21" i="9" s="1"/>
  <c r="G22" i="4"/>
  <c r="G22" i="9" s="1"/>
  <c r="G23" i="4"/>
  <c r="G23" i="9" s="1"/>
  <c r="G24" i="4"/>
  <c r="G24" i="9" s="1"/>
  <c r="G25" i="4"/>
  <c r="G25" i="9" s="1"/>
  <c r="G26" i="4"/>
  <c r="G26" i="9" s="1"/>
  <c r="G27" i="4"/>
  <c r="G27" i="9" s="1"/>
  <c r="G28" i="4"/>
  <c r="G28" i="9" s="1"/>
  <c r="G29" i="4"/>
  <c r="G29" i="9" s="1"/>
  <c r="G30" i="4"/>
  <c r="G30" i="9" s="1"/>
  <c r="G31" i="4"/>
  <c r="G31" i="9" s="1"/>
  <c r="G32" i="4"/>
  <c r="G32" i="9" s="1"/>
  <c r="G33" i="4"/>
  <c r="G33" i="9" s="1"/>
  <c r="G34" i="4"/>
  <c r="G34" i="9" s="1"/>
  <c r="G35" i="4"/>
  <c r="G35" i="9" s="1"/>
  <c r="G36" i="4"/>
  <c r="G36" i="9" s="1"/>
  <c r="G37" i="4"/>
  <c r="G37" i="9" s="1"/>
  <c r="G38" i="4"/>
  <c r="G38" i="9" s="1"/>
  <c r="G39" i="4"/>
  <c r="G39" i="9" s="1"/>
  <c r="G40" i="4"/>
  <c r="G40" i="9" s="1"/>
  <c r="G41" i="4"/>
  <c r="G41" i="9" s="1"/>
  <c r="G42" i="4"/>
  <c r="G42" i="9" s="1"/>
  <c r="G43" i="4"/>
  <c r="G43" i="9" s="1"/>
  <c r="G44" i="4"/>
  <c r="G44" i="9" s="1"/>
  <c r="G45" i="4"/>
  <c r="G45" i="9" s="1"/>
  <c r="G46" i="4"/>
  <c r="G46" i="9" s="1"/>
  <c r="G47" i="4"/>
  <c r="G47" i="9" s="1"/>
  <c r="G48" i="4"/>
  <c r="G48" i="9" s="1"/>
  <c r="G49" i="4"/>
  <c r="G49" i="9" s="1"/>
  <c r="G50" i="4"/>
  <c r="G50" i="9" s="1"/>
  <c r="G51" i="4"/>
  <c r="G51" i="9" s="1"/>
  <c r="G52" i="4"/>
  <c r="G52" i="9" s="1"/>
  <c r="G53" i="4"/>
  <c r="G53" i="9" s="1"/>
  <c r="G54" i="4"/>
  <c r="G54" i="9" s="1"/>
  <c r="G55" i="4"/>
  <c r="G55" i="9" s="1"/>
  <c r="G56" i="4"/>
  <c r="G56" i="9" s="1"/>
  <c r="G57" i="4"/>
  <c r="G57" i="9" s="1"/>
  <c r="G58" i="4"/>
  <c r="G58" i="9" s="1"/>
  <c r="G59" i="4"/>
  <c r="G59" i="9" s="1"/>
  <c r="G60" i="4"/>
  <c r="G60" i="9" s="1"/>
  <c r="G61" i="4"/>
  <c r="G61" i="9" s="1"/>
  <c r="G62" i="4"/>
  <c r="G62" i="9" s="1"/>
  <c r="G63" i="4"/>
  <c r="G63" i="9" s="1"/>
  <c r="G64" i="4"/>
  <c r="G64" i="9" s="1"/>
  <c r="G65" i="4"/>
  <c r="G65" i="9" s="1"/>
  <c r="G66" i="4"/>
  <c r="G66" i="9" s="1"/>
  <c r="G67" i="4"/>
  <c r="G67" i="9" s="1"/>
  <c r="G68" i="4"/>
  <c r="G68" i="9" s="1"/>
  <c r="G69" i="4"/>
  <c r="G69" i="9" s="1"/>
  <c r="G70" i="4"/>
  <c r="G70" i="9" s="1"/>
  <c r="G71" i="4"/>
  <c r="G71" i="9" s="1"/>
  <c r="G72" i="4"/>
  <c r="G72" i="9" s="1"/>
  <c r="G73" i="4"/>
  <c r="G73" i="9" s="1"/>
  <c r="G74" i="4"/>
  <c r="G74" i="9" s="1"/>
  <c r="G75" i="4"/>
  <c r="G75" i="9" s="1"/>
  <c r="G76" i="4"/>
  <c r="G76" i="9" s="1"/>
  <c r="G77" i="4"/>
  <c r="G77" i="9" s="1"/>
  <c r="G78" i="4"/>
  <c r="G78" i="9" s="1"/>
  <c r="G79" i="4"/>
  <c r="G79" i="9" s="1"/>
  <c r="G80" i="4"/>
  <c r="G80" i="9" s="1"/>
  <c r="G81" i="4"/>
  <c r="G81" i="9" s="1"/>
  <c r="G82" i="4"/>
  <c r="G82" i="9" s="1"/>
  <c r="G83" i="4"/>
  <c r="G83" i="9" s="1"/>
  <c r="G84" i="4"/>
  <c r="G84" i="9" s="1"/>
  <c r="G85" i="4"/>
  <c r="G85" i="9" s="1"/>
  <c r="G86" i="4"/>
  <c r="G86" i="9" s="1"/>
  <c r="G87" i="4"/>
  <c r="G87" i="9" s="1"/>
  <c r="G88" i="4"/>
  <c r="G88" i="9" s="1"/>
  <c r="G89" i="4"/>
  <c r="G89" i="9" s="1"/>
  <c r="G90" i="4"/>
  <c r="G90" i="9" s="1"/>
  <c r="G91" i="4"/>
  <c r="G91" i="9" s="1"/>
  <c r="G92" i="4"/>
  <c r="G92" i="9" s="1"/>
  <c r="G93" i="4"/>
  <c r="G93" i="9" s="1"/>
  <c r="G94" i="4"/>
  <c r="G94" i="9" s="1"/>
  <c r="G95" i="4"/>
  <c r="G95" i="9" s="1"/>
  <c r="G96" i="4"/>
  <c r="G96" i="9" s="1"/>
  <c r="G97" i="4"/>
  <c r="G97" i="9" s="1"/>
  <c r="G98" i="4"/>
  <c r="G98" i="9" s="1"/>
  <c r="G99" i="4"/>
  <c r="G99" i="9" s="1"/>
  <c r="G100" i="4"/>
  <c r="G100" i="9" s="1"/>
  <c r="G101" i="4"/>
  <c r="G101" i="9" s="1"/>
  <c r="G102" i="4"/>
  <c r="G102" i="9" s="1"/>
  <c r="G103" i="4"/>
  <c r="G103" i="9" s="1"/>
  <c r="G104" i="4"/>
  <c r="G104" i="9" s="1"/>
  <c r="G105" i="4"/>
  <c r="G105" i="9" s="1"/>
  <c r="G106" i="4"/>
  <c r="G106" i="9" s="1"/>
  <c r="G107" i="4"/>
  <c r="G107" i="9" s="1"/>
  <c r="G108" i="4"/>
  <c r="G108" i="9" s="1"/>
  <c r="G109" i="4"/>
  <c r="G109" i="9" s="1"/>
  <c r="G110" i="4"/>
  <c r="G110" i="9" s="1"/>
  <c r="G111" i="4"/>
  <c r="G111" i="9" s="1"/>
  <c r="G112" i="4"/>
  <c r="G112" i="9" s="1"/>
  <c r="G113" i="4"/>
  <c r="G113" i="9" s="1"/>
  <c r="G114" i="4"/>
  <c r="G114" i="9" s="1"/>
  <c r="G115" i="4"/>
  <c r="G115" i="9" s="1"/>
  <c r="G116" i="4"/>
  <c r="G116" i="9" s="1"/>
  <c r="G117" i="4"/>
  <c r="G117" i="9" s="1"/>
  <c r="G118" i="4"/>
  <c r="G118" i="9" s="1"/>
  <c r="G119" i="4"/>
  <c r="G119" i="9" s="1"/>
  <c r="G120" i="4"/>
  <c r="G120" i="9" s="1"/>
  <c r="G121" i="4"/>
  <c r="G121" i="9" s="1"/>
  <c r="G122" i="4"/>
  <c r="G122" i="9" s="1"/>
  <c r="G123" i="4"/>
  <c r="G123" i="9" s="1"/>
  <c r="G124" i="4"/>
  <c r="G124" i="9" s="1"/>
  <c r="G125" i="4"/>
  <c r="G125" i="9" s="1"/>
  <c r="G126" i="4"/>
  <c r="G126" i="9" s="1"/>
  <c r="G127" i="4"/>
  <c r="G127" i="9" s="1"/>
  <c r="G128" i="4"/>
  <c r="G128" i="9" s="1"/>
  <c r="G129" i="4"/>
  <c r="G129" i="9" s="1"/>
  <c r="G130" i="4"/>
  <c r="G130" i="9" s="1"/>
  <c r="G131" i="4"/>
  <c r="G131" i="9" s="1"/>
  <c r="G132" i="4"/>
  <c r="G132" i="9" s="1"/>
  <c r="G133" i="4"/>
  <c r="G133" i="9" s="1"/>
  <c r="G134" i="4"/>
  <c r="G134" i="9" s="1"/>
  <c r="G135" i="4"/>
  <c r="G135" i="9" s="1"/>
  <c r="G136" i="4"/>
  <c r="G136" i="9" s="1"/>
  <c r="G137" i="4"/>
  <c r="G137" i="9" s="1"/>
  <c r="G138" i="4"/>
  <c r="G138" i="9" s="1"/>
  <c r="G139" i="4"/>
  <c r="G139" i="9" s="1"/>
  <c r="G140" i="4"/>
  <c r="G140" i="9" s="1"/>
  <c r="G141" i="4"/>
  <c r="G141" i="9" s="1"/>
  <c r="G142" i="4"/>
  <c r="G142" i="9" s="1"/>
  <c r="G143" i="4"/>
  <c r="G143" i="9" s="1"/>
  <c r="G144" i="4"/>
  <c r="G144" i="9" s="1"/>
  <c r="G145" i="4"/>
  <c r="G145" i="9" s="1"/>
  <c r="G146" i="4"/>
  <c r="G146" i="9" s="1"/>
  <c r="G147" i="4"/>
  <c r="G147" i="9" s="1"/>
  <c r="G148" i="4"/>
  <c r="G148" i="9" s="1"/>
  <c r="G149" i="4"/>
  <c r="G149" i="9" s="1"/>
  <c r="G150" i="4"/>
  <c r="G150" i="9" s="1"/>
  <c r="G151" i="4"/>
  <c r="G151" i="9" s="1"/>
  <c r="G152" i="4"/>
  <c r="G152" i="9" s="1"/>
  <c r="G153" i="4"/>
  <c r="G153" i="9" s="1"/>
  <c r="G154" i="4"/>
  <c r="G154" i="9" s="1"/>
  <c r="G155" i="4"/>
  <c r="G155" i="9" s="1"/>
  <c r="G156" i="4"/>
  <c r="G156" i="9" s="1"/>
  <c r="G157" i="4"/>
  <c r="G157" i="9" s="1"/>
  <c r="G158" i="4"/>
  <c r="G158" i="9" s="1"/>
  <c r="G159" i="4"/>
  <c r="G159" i="9" s="1"/>
  <c r="G160" i="4"/>
  <c r="G160" i="9" s="1"/>
  <c r="G161" i="4"/>
  <c r="G161" i="9" s="1"/>
  <c r="G162" i="4"/>
  <c r="G162" i="9" s="1"/>
  <c r="G163" i="4"/>
  <c r="G163" i="9" s="1"/>
  <c r="G164" i="4"/>
  <c r="G164" i="9" s="1"/>
  <c r="G165" i="4"/>
  <c r="G165" i="9" s="1"/>
  <c r="G166" i="4"/>
  <c r="G166" i="9" s="1"/>
  <c r="G167" i="4"/>
  <c r="G167" i="9" s="1"/>
  <c r="G168" i="4"/>
  <c r="G168" i="9" s="1"/>
  <c r="G169" i="4"/>
  <c r="G169" i="9" s="1"/>
  <c r="G170" i="4"/>
  <c r="G170" i="9" s="1"/>
  <c r="G171" i="4"/>
  <c r="G171" i="9" s="1"/>
  <c r="G172" i="4"/>
  <c r="G172" i="9" s="1"/>
  <c r="G173" i="4"/>
  <c r="G173" i="9" s="1"/>
  <c r="G174" i="4"/>
  <c r="G174" i="9" s="1"/>
  <c r="G175" i="4"/>
  <c r="G175" i="9" s="1"/>
  <c r="G176" i="4"/>
  <c r="G176" i="9" s="1"/>
  <c r="G177" i="4"/>
  <c r="G177" i="9" s="1"/>
  <c r="G178" i="4"/>
  <c r="G178" i="9" s="1"/>
  <c r="G179" i="4"/>
  <c r="G179" i="9" s="1"/>
  <c r="G180" i="4"/>
  <c r="G180" i="9" s="1"/>
  <c r="G181" i="4"/>
  <c r="G181" i="9" s="1"/>
  <c r="G182" i="4"/>
  <c r="G182" i="9" s="1"/>
  <c r="G183" i="4"/>
  <c r="G183" i="9" s="1"/>
  <c r="G184" i="4"/>
  <c r="G184" i="9" s="1"/>
  <c r="G185" i="4"/>
  <c r="G185" i="9" s="1"/>
  <c r="G186" i="4"/>
  <c r="G186" i="9" s="1"/>
  <c r="G187" i="4"/>
  <c r="G187" i="9" s="1"/>
  <c r="G188" i="4"/>
  <c r="G188" i="9" s="1"/>
  <c r="G189" i="4"/>
  <c r="G189" i="9" s="1"/>
  <c r="G190" i="4"/>
  <c r="G190" i="9" s="1"/>
  <c r="G191" i="4"/>
  <c r="G191" i="9" s="1"/>
  <c r="G192" i="4"/>
  <c r="G192" i="9" s="1"/>
  <c r="G193" i="4"/>
  <c r="G193" i="9" s="1"/>
  <c r="G194" i="4"/>
  <c r="G194" i="9" s="1"/>
  <c r="G195" i="4"/>
  <c r="G195" i="9" s="1"/>
  <c r="G196" i="4"/>
  <c r="G196" i="9" s="1"/>
  <c r="G197" i="4"/>
  <c r="G197" i="9" s="1"/>
  <c r="G198" i="4"/>
  <c r="G198" i="9" s="1"/>
  <c r="G199" i="4"/>
  <c r="G199" i="9" s="1"/>
  <c r="G200" i="4"/>
  <c r="G200" i="9" s="1"/>
  <c r="G201" i="4"/>
  <c r="G201" i="9" s="1"/>
  <c r="G202" i="4"/>
  <c r="G202" i="9" s="1"/>
  <c r="G203" i="4"/>
  <c r="G203" i="9" s="1"/>
  <c r="G204" i="4"/>
  <c r="G204" i="9" s="1"/>
  <c r="G205" i="4"/>
  <c r="G205" i="9" s="1"/>
  <c r="G206" i="4"/>
  <c r="G206" i="9" s="1"/>
  <c r="G207" i="4"/>
  <c r="G207" i="9" s="1"/>
  <c r="G208" i="4"/>
  <c r="G208" i="9" s="1"/>
  <c r="G209" i="4"/>
  <c r="G209" i="9" s="1"/>
  <c r="G210" i="4"/>
  <c r="G210" i="9" s="1"/>
  <c r="G211" i="4"/>
  <c r="G211" i="9" s="1"/>
  <c r="G212" i="4"/>
  <c r="G212" i="9" s="1"/>
  <c r="G213" i="4"/>
  <c r="G213" i="9" s="1"/>
  <c r="G214" i="4"/>
  <c r="G214" i="9" s="1"/>
  <c r="G215" i="4"/>
  <c r="G215" i="9" s="1"/>
  <c r="G216" i="4"/>
  <c r="G216" i="9" s="1"/>
  <c r="G217" i="4"/>
  <c r="G217" i="9" s="1"/>
  <c r="G218" i="4"/>
  <c r="G218" i="9" s="1"/>
  <c r="G219" i="4"/>
  <c r="G219" i="9" s="1"/>
  <c r="G220" i="4"/>
  <c r="G220" i="9" s="1"/>
  <c r="G221" i="4"/>
  <c r="G221" i="9" s="1"/>
  <c r="G222" i="4"/>
  <c r="G222" i="9" s="1"/>
  <c r="G223" i="4"/>
  <c r="G223" i="9" s="1"/>
  <c r="G224" i="4"/>
  <c r="G224" i="9" s="1"/>
  <c r="G225" i="4"/>
  <c r="G225" i="9" s="1"/>
  <c r="G226" i="4"/>
  <c r="G226" i="9" s="1"/>
  <c r="G227" i="4"/>
  <c r="G227" i="9" s="1"/>
  <c r="G228" i="4"/>
  <c r="G228" i="9" s="1"/>
  <c r="G229" i="4"/>
  <c r="G229" i="9" s="1"/>
  <c r="G230" i="4"/>
  <c r="G230" i="9" s="1"/>
  <c r="G231" i="4"/>
  <c r="G231" i="9" s="1"/>
  <c r="G232" i="4"/>
  <c r="G232" i="9" s="1"/>
  <c r="G233" i="4"/>
  <c r="G233" i="9" s="1"/>
  <c r="G234" i="4"/>
  <c r="G234" i="9" s="1"/>
  <c r="G235" i="4"/>
  <c r="G235" i="9" s="1"/>
  <c r="G236" i="4"/>
  <c r="G236" i="9" s="1"/>
  <c r="G237" i="4"/>
  <c r="G237" i="9" s="1"/>
  <c r="G238" i="4"/>
  <c r="G238" i="9" s="1"/>
  <c r="G239" i="4"/>
  <c r="G239" i="9" s="1"/>
  <c r="G240" i="4"/>
  <c r="G240" i="9" s="1"/>
  <c r="G241" i="4"/>
  <c r="G241" i="9" s="1"/>
  <c r="G242" i="4"/>
  <c r="G242" i="9" s="1"/>
  <c r="G243" i="4"/>
  <c r="G243" i="9" s="1"/>
  <c r="G244" i="4"/>
  <c r="G244" i="9" s="1"/>
  <c r="G245" i="4"/>
  <c r="G245" i="9" s="1"/>
  <c r="G246" i="4"/>
  <c r="G246" i="9" s="1"/>
  <c r="G247" i="4"/>
  <c r="G247" i="9" s="1"/>
  <c r="G248" i="4"/>
  <c r="G248" i="9" s="1"/>
  <c r="G249" i="4"/>
  <c r="G249" i="9" s="1"/>
  <c r="G250" i="4"/>
  <c r="G250" i="9" s="1"/>
  <c r="G251" i="4"/>
  <c r="G251" i="9" s="1"/>
  <c r="G252" i="4"/>
  <c r="G252" i="9" s="1"/>
  <c r="G253" i="4"/>
  <c r="G253" i="9" s="1"/>
  <c r="G254" i="4"/>
  <c r="G254" i="9" s="1"/>
  <c r="G255" i="4"/>
  <c r="G255" i="9" s="1"/>
  <c r="G256" i="4"/>
  <c r="G256" i="9" s="1"/>
  <c r="G257" i="4"/>
  <c r="G257" i="9" s="1"/>
  <c r="G258" i="4"/>
  <c r="G258" i="9" s="1"/>
  <c r="G259" i="4"/>
  <c r="G259" i="9" s="1"/>
  <c r="G260" i="4"/>
  <c r="G260" i="9" s="1"/>
  <c r="G261" i="4"/>
  <c r="G261" i="9" s="1"/>
  <c r="G262" i="4"/>
  <c r="G262" i="9" s="1"/>
  <c r="G263" i="4"/>
  <c r="G263" i="9" s="1"/>
  <c r="G264" i="4"/>
  <c r="G264" i="9" s="1"/>
  <c r="G265" i="4"/>
  <c r="G265" i="9" s="1"/>
  <c r="G266" i="4"/>
  <c r="G266" i="9" s="1"/>
  <c r="G267" i="4"/>
  <c r="G267" i="9" s="1"/>
  <c r="G268" i="4"/>
  <c r="G268" i="9" s="1"/>
  <c r="G269" i="4"/>
  <c r="G269" i="9" s="1"/>
  <c r="G270" i="4"/>
  <c r="G270" i="9" s="1"/>
  <c r="G271" i="4"/>
  <c r="G271" i="9" s="1"/>
  <c r="G272" i="4"/>
  <c r="G272" i="9" s="1"/>
  <c r="G273" i="4"/>
  <c r="G273" i="9" s="1"/>
  <c r="G274" i="4"/>
  <c r="G274" i="9" s="1"/>
  <c r="G275" i="4"/>
  <c r="G275" i="9" s="1"/>
  <c r="G276" i="4"/>
  <c r="G276" i="9" s="1"/>
  <c r="G277" i="4"/>
  <c r="G277" i="9" s="1"/>
  <c r="G278" i="4"/>
  <c r="G278" i="9" s="1"/>
  <c r="G279" i="4"/>
  <c r="G279" i="9" s="1"/>
  <c r="G280" i="4"/>
  <c r="G280" i="9" s="1"/>
  <c r="G281" i="4"/>
  <c r="G281" i="9" s="1"/>
  <c r="G282" i="4"/>
  <c r="G282" i="9" s="1"/>
  <c r="G283" i="4"/>
  <c r="G283" i="9" s="1"/>
  <c r="G284" i="4"/>
  <c r="G284" i="9" s="1"/>
  <c r="G285" i="4"/>
  <c r="G285" i="9" s="1"/>
  <c r="G286" i="4"/>
  <c r="G286" i="9" s="1"/>
  <c r="G287" i="4"/>
  <c r="G287" i="9" s="1"/>
  <c r="G288" i="4"/>
  <c r="G288" i="9" s="1"/>
  <c r="G289" i="4"/>
  <c r="G289" i="9" s="1"/>
  <c r="G290" i="4"/>
  <c r="G290" i="9" s="1"/>
  <c r="G291" i="4"/>
  <c r="G291" i="9" s="1"/>
  <c r="G292" i="4"/>
  <c r="G292" i="9" s="1"/>
  <c r="G293" i="4"/>
  <c r="G293" i="9" s="1"/>
  <c r="G294" i="4"/>
  <c r="G294" i="9" s="1"/>
  <c r="G295" i="4"/>
  <c r="G295" i="9" s="1"/>
  <c r="G296" i="4"/>
  <c r="G296" i="9" s="1"/>
  <c r="G297" i="4"/>
  <c r="G297" i="9" s="1"/>
  <c r="G298" i="4"/>
  <c r="G298" i="9" s="1"/>
  <c r="G299" i="4"/>
  <c r="G299" i="9" s="1"/>
  <c r="G300" i="4"/>
  <c r="G300" i="9" s="1"/>
  <c r="G301" i="4"/>
  <c r="G301" i="9" s="1"/>
  <c r="G302" i="4"/>
  <c r="G302" i="9" s="1"/>
  <c r="G303" i="4"/>
  <c r="G303" i="9" s="1"/>
  <c r="G304" i="4"/>
  <c r="G304" i="9" s="1"/>
  <c r="G305" i="4"/>
  <c r="G305" i="9" s="1"/>
  <c r="G306" i="4"/>
  <c r="G306" i="9" s="1"/>
  <c r="G307" i="4"/>
  <c r="G307" i="9" s="1"/>
  <c r="G308" i="4"/>
  <c r="G308" i="9" s="1"/>
  <c r="G309" i="4"/>
  <c r="G309" i="9" s="1"/>
  <c r="G310" i="4"/>
  <c r="G310" i="9" s="1"/>
  <c r="G311" i="4"/>
  <c r="G311" i="9" s="1"/>
  <c r="G312" i="4"/>
  <c r="G312" i="9" s="1"/>
  <c r="G313" i="4"/>
  <c r="G313" i="9" s="1"/>
  <c r="G314" i="4"/>
  <c r="G314" i="9" s="1"/>
  <c r="G315" i="4"/>
  <c r="G315" i="9" s="1"/>
  <c r="G316" i="4"/>
  <c r="G316" i="9" s="1"/>
  <c r="G317" i="4"/>
  <c r="G317" i="9" s="1"/>
  <c r="G318" i="4"/>
  <c r="G318" i="9" s="1"/>
  <c r="G319" i="4"/>
  <c r="G319" i="9" s="1"/>
  <c r="G320" i="4"/>
  <c r="G320" i="9" s="1"/>
  <c r="G321" i="4"/>
  <c r="G321" i="9" s="1"/>
  <c r="G322" i="4"/>
  <c r="G322" i="9" s="1"/>
  <c r="G323" i="4"/>
  <c r="G323" i="9" s="1"/>
  <c r="G324" i="4"/>
  <c r="G324" i="9" s="1"/>
  <c r="G325" i="4"/>
  <c r="G325" i="9" s="1"/>
  <c r="G326" i="4"/>
  <c r="G326" i="9" s="1"/>
  <c r="G327" i="4"/>
  <c r="G327" i="9" s="1"/>
  <c r="G328" i="4"/>
  <c r="G328" i="9" s="1"/>
  <c r="G329" i="4"/>
  <c r="G329" i="9" s="1"/>
  <c r="G330" i="4"/>
  <c r="G330" i="9" s="1"/>
  <c r="G331" i="4"/>
  <c r="G331" i="9" s="1"/>
  <c r="G332" i="4"/>
  <c r="G332" i="9" s="1"/>
  <c r="G333" i="4"/>
  <c r="G333" i="9" s="1"/>
  <c r="G334" i="4"/>
  <c r="G334" i="9" s="1"/>
  <c r="G335" i="4"/>
  <c r="G335" i="9" s="1"/>
  <c r="G336" i="4"/>
  <c r="G336" i="9" s="1"/>
  <c r="G337" i="4"/>
  <c r="G337" i="9" s="1"/>
  <c r="G338" i="4"/>
  <c r="G338" i="9" s="1"/>
  <c r="G339" i="4"/>
  <c r="G339" i="9" s="1"/>
  <c r="G340" i="4"/>
  <c r="G340" i="9" s="1"/>
  <c r="G341" i="4"/>
  <c r="G341" i="9" s="1"/>
  <c r="G342" i="4"/>
  <c r="G342" i="9" s="1"/>
  <c r="G343" i="4"/>
  <c r="G343" i="9" s="1"/>
  <c r="G344" i="4"/>
  <c r="G344" i="9" s="1"/>
  <c r="G345" i="4"/>
  <c r="G345" i="9" s="1"/>
  <c r="G346" i="4"/>
  <c r="G346" i="9" s="1"/>
  <c r="G347" i="4"/>
  <c r="G347" i="9" s="1"/>
  <c r="G348" i="4"/>
  <c r="G348" i="9" s="1"/>
  <c r="G349" i="4"/>
  <c r="G349" i="9" s="1"/>
  <c r="G350" i="4"/>
  <c r="G350" i="9" s="1"/>
  <c r="G351" i="4"/>
  <c r="G351" i="9" s="1"/>
  <c r="G352" i="4"/>
  <c r="G352" i="9" s="1"/>
  <c r="G353" i="4"/>
  <c r="G353" i="9" s="1"/>
  <c r="G354" i="4"/>
  <c r="G354" i="9" s="1"/>
  <c r="G355" i="4"/>
  <c r="G355" i="9" s="1"/>
  <c r="G356" i="4"/>
  <c r="G356" i="9" s="1"/>
  <c r="G357" i="4"/>
  <c r="G357" i="9" s="1"/>
  <c r="G358" i="4"/>
  <c r="G358" i="9" s="1"/>
  <c r="G359" i="4"/>
  <c r="G359" i="9" s="1"/>
  <c r="G360" i="4"/>
  <c r="G360" i="9" s="1"/>
  <c r="G361" i="4"/>
  <c r="G361" i="9" s="1"/>
  <c r="G362" i="4"/>
  <c r="G362" i="9" s="1"/>
  <c r="G363" i="4"/>
  <c r="G363" i="9" s="1"/>
  <c r="G364" i="4"/>
  <c r="G364" i="9" s="1"/>
  <c r="G365" i="4"/>
  <c r="G365" i="9" s="1"/>
  <c r="G366" i="4"/>
  <c r="G366" i="9" s="1"/>
  <c r="G367" i="4"/>
  <c r="G367" i="9" s="1"/>
  <c r="G368" i="4"/>
  <c r="G368" i="9" s="1"/>
  <c r="G369" i="4"/>
  <c r="G369" i="9" s="1"/>
  <c r="G370" i="4"/>
  <c r="G370" i="9" s="1"/>
  <c r="G371" i="4"/>
  <c r="G371" i="9" s="1"/>
  <c r="G372" i="4"/>
  <c r="G372" i="9" s="1"/>
  <c r="G373" i="4"/>
  <c r="G373" i="9" s="1"/>
  <c r="G374" i="4"/>
  <c r="G374" i="9" s="1"/>
  <c r="G375" i="4"/>
  <c r="G375" i="9" s="1"/>
  <c r="G376" i="4"/>
  <c r="G376" i="9" s="1"/>
  <c r="G377" i="4"/>
  <c r="G377" i="9" s="1"/>
  <c r="G378" i="4"/>
  <c r="G378" i="9" s="1"/>
  <c r="G379" i="4"/>
  <c r="G379" i="9" s="1"/>
  <c r="G380" i="4"/>
  <c r="G380" i="9" s="1"/>
  <c r="G381" i="4"/>
  <c r="G381" i="9" s="1"/>
  <c r="G382" i="4"/>
  <c r="G382" i="9" s="1"/>
  <c r="G383" i="4"/>
  <c r="G383" i="9" s="1"/>
  <c r="G384" i="4"/>
  <c r="G384" i="9" s="1"/>
  <c r="G385" i="4"/>
  <c r="G385" i="9" s="1"/>
  <c r="G386" i="4"/>
  <c r="G386" i="9" s="1"/>
  <c r="G387" i="4"/>
  <c r="G387" i="9" s="1"/>
  <c r="G388" i="4"/>
  <c r="G388" i="9" s="1"/>
  <c r="G389" i="4"/>
  <c r="G389" i="9" s="1"/>
  <c r="G390" i="4"/>
  <c r="G390" i="9" s="1"/>
  <c r="G391" i="4"/>
  <c r="G391" i="9" s="1"/>
  <c r="G392" i="4"/>
  <c r="G392" i="9" s="1"/>
  <c r="G393" i="4"/>
  <c r="G393" i="9" s="1"/>
  <c r="G394" i="4"/>
  <c r="G394" i="9" s="1"/>
  <c r="G395" i="4"/>
  <c r="G395" i="9" s="1"/>
  <c r="G396" i="4"/>
  <c r="G396" i="9" s="1"/>
  <c r="G397" i="4"/>
  <c r="G397" i="9" s="1"/>
  <c r="G398" i="4"/>
  <c r="G398" i="9" s="1"/>
  <c r="G399" i="4"/>
  <c r="G399" i="9" s="1"/>
  <c r="G400" i="4"/>
  <c r="G400" i="9" s="1"/>
  <c r="G401" i="4"/>
  <c r="G401" i="9" s="1"/>
  <c r="G402" i="4"/>
  <c r="G402" i="9" s="1"/>
  <c r="G403" i="4"/>
  <c r="G403" i="9" s="1"/>
  <c r="G404" i="4"/>
  <c r="G404" i="9" s="1"/>
  <c r="G405" i="4"/>
  <c r="G405" i="9" s="1"/>
  <c r="G406" i="4"/>
  <c r="G406" i="9" s="1"/>
  <c r="G407" i="4"/>
  <c r="G407" i="9" s="1"/>
  <c r="G408" i="4"/>
  <c r="G408" i="9" s="1"/>
  <c r="G409" i="4"/>
  <c r="G409" i="9" s="1"/>
  <c r="G410" i="4"/>
  <c r="G410" i="9" s="1"/>
  <c r="G411" i="4"/>
  <c r="G411" i="9" s="1"/>
  <c r="G412" i="4"/>
  <c r="G412" i="9" s="1"/>
  <c r="G413" i="4"/>
  <c r="G413" i="9" s="1"/>
  <c r="G414" i="4"/>
  <c r="G414" i="9" s="1"/>
  <c r="G415" i="4"/>
  <c r="G415" i="9" s="1"/>
  <c r="G416" i="4"/>
  <c r="G416" i="9" s="1"/>
  <c r="G417" i="4"/>
  <c r="G417" i="9" s="1"/>
  <c r="G418" i="4"/>
  <c r="G418" i="9" s="1"/>
  <c r="G419" i="4"/>
  <c r="G419" i="9" s="1"/>
  <c r="G420" i="4"/>
  <c r="G420" i="9" s="1"/>
  <c r="G421" i="4"/>
  <c r="G421" i="9" s="1"/>
  <c r="G422" i="4"/>
  <c r="G422" i="9" s="1"/>
  <c r="G423" i="4"/>
  <c r="G423" i="9" s="1"/>
  <c r="G424" i="4"/>
  <c r="G424" i="9" s="1"/>
  <c r="G425" i="4"/>
  <c r="G425" i="9" s="1"/>
  <c r="G426" i="4"/>
  <c r="G426" i="9" s="1"/>
  <c r="G427" i="4"/>
  <c r="G427" i="9" s="1"/>
  <c r="G428" i="4"/>
  <c r="G428" i="9" s="1"/>
  <c r="G429" i="4"/>
  <c r="G429" i="9" s="1"/>
  <c r="G430" i="4"/>
  <c r="G430" i="9" s="1"/>
  <c r="G431" i="4"/>
  <c r="G431" i="9" s="1"/>
  <c r="G432" i="4"/>
  <c r="G432" i="9" s="1"/>
  <c r="G433" i="4"/>
  <c r="G433" i="9" s="1"/>
  <c r="G434" i="4"/>
  <c r="G434" i="9" s="1"/>
  <c r="G435" i="4"/>
  <c r="G435" i="9" s="1"/>
  <c r="G436" i="4"/>
  <c r="G436" i="9" s="1"/>
  <c r="G437" i="4"/>
  <c r="G437" i="9" s="1"/>
  <c r="G438" i="4"/>
  <c r="G438" i="9" s="1"/>
  <c r="G439" i="4"/>
  <c r="G439" i="9" s="1"/>
  <c r="G440" i="4"/>
  <c r="G440" i="9" s="1"/>
  <c r="G441" i="4"/>
  <c r="G441" i="9" s="1"/>
  <c r="G442" i="4"/>
  <c r="G442" i="9" s="1"/>
  <c r="G443" i="4"/>
  <c r="G443" i="9" s="1"/>
  <c r="G444" i="4"/>
  <c r="G444" i="9" s="1"/>
  <c r="G445" i="4"/>
  <c r="G445" i="9" s="1"/>
  <c r="G446" i="4"/>
  <c r="G446" i="9" s="1"/>
  <c r="G447" i="4"/>
  <c r="G447" i="9" s="1"/>
  <c r="G448" i="4"/>
  <c r="G448" i="9" s="1"/>
  <c r="G449" i="4"/>
  <c r="G449" i="9" s="1"/>
  <c r="G450" i="4"/>
  <c r="G450" i="9" s="1"/>
  <c r="G451" i="4"/>
  <c r="G451" i="9" s="1"/>
  <c r="G452" i="4"/>
  <c r="G452" i="9" s="1"/>
  <c r="G453" i="4"/>
  <c r="G453" i="9" s="1"/>
  <c r="G454" i="4"/>
  <c r="G454" i="9" s="1"/>
  <c r="G455" i="4"/>
  <c r="G455" i="9" s="1"/>
  <c r="G456" i="4"/>
  <c r="G456" i="9" s="1"/>
  <c r="G457" i="4"/>
  <c r="G457" i="9" s="1"/>
  <c r="G458" i="4"/>
  <c r="G458" i="9" s="1"/>
  <c r="G459" i="4"/>
  <c r="G459" i="9" s="1"/>
  <c r="G460" i="4"/>
  <c r="G460" i="9" s="1"/>
  <c r="G461" i="4"/>
  <c r="G461" i="9" s="1"/>
  <c r="G462" i="4"/>
  <c r="G462" i="9" s="1"/>
  <c r="G463" i="4"/>
  <c r="G463" i="9" s="1"/>
  <c r="G464" i="4"/>
  <c r="G464" i="9" s="1"/>
  <c r="G465" i="4"/>
  <c r="G465" i="9" s="1"/>
  <c r="G466" i="4"/>
  <c r="G466" i="9" s="1"/>
  <c r="G467" i="4"/>
  <c r="G467" i="9" s="1"/>
  <c r="G468" i="4"/>
  <c r="G468" i="9" s="1"/>
  <c r="G469" i="4"/>
  <c r="G469" i="9" s="1"/>
  <c r="G470" i="4"/>
  <c r="G470" i="9" s="1"/>
  <c r="G471" i="4"/>
  <c r="G471" i="9" s="1"/>
  <c r="G472" i="4"/>
  <c r="G472" i="9" s="1"/>
  <c r="G473" i="4"/>
  <c r="G473" i="9" s="1"/>
  <c r="G474" i="4"/>
  <c r="G474" i="9" s="1"/>
  <c r="G475" i="4"/>
  <c r="G475" i="9" s="1"/>
  <c r="G476" i="4"/>
  <c r="G476" i="9" s="1"/>
  <c r="G477" i="4"/>
  <c r="G477" i="9" s="1"/>
  <c r="G478" i="4"/>
  <c r="G478" i="9" s="1"/>
  <c r="G479" i="4"/>
  <c r="G479" i="9" s="1"/>
  <c r="G480" i="4"/>
  <c r="G480" i="9" s="1"/>
  <c r="G481" i="4"/>
  <c r="G481" i="9" s="1"/>
  <c r="G482" i="4"/>
  <c r="G482" i="9" s="1"/>
  <c r="G483" i="4"/>
  <c r="G483" i="9" s="1"/>
  <c r="G484" i="4"/>
  <c r="G484" i="9" s="1"/>
  <c r="G485" i="4"/>
  <c r="G485" i="9" s="1"/>
  <c r="G486" i="4"/>
  <c r="G486" i="9" s="1"/>
  <c r="G487" i="4"/>
  <c r="G487" i="9" s="1"/>
  <c r="G488" i="4"/>
  <c r="G488" i="9" s="1"/>
  <c r="G489" i="4"/>
  <c r="G489" i="9" s="1"/>
  <c r="G490" i="4"/>
  <c r="G490" i="9" s="1"/>
  <c r="G491" i="4"/>
  <c r="G491" i="9" s="1"/>
  <c r="G492" i="4"/>
  <c r="G492" i="9" s="1"/>
  <c r="G493" i="4"/>
  <c r="G493" i="9" s="1"/>
  <c r="G494" i="4"/>
  <c r="G494" i="9" s="1"/>
  <c r="G495" i="4"/>
  <c r="G495" i="9" s="1"/>
  <c r="G496" i="4"/>
  <c r="G496" i="9" s="1"/>
  <c r="G497" i="4"/>
  <c r="G497" i="9" s="1"/>
  <c r="G498" i="4"/>
  <c r="G498" i="9" s="1"/>
  <c r="G499" i="4"/>
  <c r="G499" i="9" s="1"/>
  <c r="G500" i="4"/>
  <c r="G500" i="9" s="1"/>
  <c r="G501" i="4"/>
  <c r="G501" i="9" s="1"/>
  <c r="G502" i="4"/>
  <c r="G502" i="9" s="1"/>
  <c r="G503" i="4"/>
  <c r="G503" i="9" s="1"/>
  <c r="G504" i="4"/>
  <c r="G504" i="9" s="1"/>
  <c r="G505" i="4"/>
  <c r="G505" i="9" s="1"/>
  <c r="G506" i="4"/>
  <c r="G506" i="9" s="1"/>
  <c r="G507" i="4"/>
  <c r="G507" i="9" s="1"/>
  <c r="G508" i="4"/>
  <c r="G508" i="9" s="1"/>
  <c r="G509" i="4"/>
  <c r="G509" i="9" s="1"/>
  <c r="G510" i="4"/>
  <c r="G510" i="9" s="1"/>
  <c r="G511" i="4"/>
  <c r="G511" i="9" s="1"/>
  <c r="G512" i="4"/>
  <c r="G512" i="9" s="1"/>
  <c r="G513" i="4"/>
  <c r="G513" i="9" s="1"/>
  <c r="G514" i="4"/>
  <c r="G514" i="9" s="1"/>
  <c r="G515" i="4"/>
  <c r="G515" i="9" s="1"/>
  <c r="G516" i="4"/>
  <c r="G516" i="9" s="1"/>
  <c r="G517" i="4"/>
  <c r="G517" i="9" s="1"/>
  <c r="G518" i="4"/>
  <c r="G518" i="9" s="1"/>
  <c r="G519" i="4"/>
  <c r="G519" i="9" s="1"/>
  <c r="G520" i="4"/>
  <c r="G520" i="9" s="1"/>
  <c r="G521" i="4"/>
  <c r="G521" i="9" s="1"/>
  <c r="G522" i="4"/>
  <c r="G522" i="9" s="1"/>
  <c r="G523" i="4"/>
  <c r="G523" i="9" s="1"/>
  <c r="G524" i="4"/>
  <c r="G524" i="9" s="1"/>
  <c r="G525" i="4"/>
  <c r="G525" i="9" s="1"/>
  <c r="G526" i="4"/>
  <c r="G526" i="9" s="1"/>
  <c r="G527" i="4"/>
  <c r="G527" i="9" s="1"/>
  <c r="G528" i="4"/>
  <c r="G528" i="9" s="1"/>
  <c r="G529" i="4"/>
  <c r="G529" i="9" s="1"/>
  <c r="G530" i="4"/>
  <c r="G530" i="9" s="1"/>
  <c r="G531" i="4"/>
  <c r="G531" i="9" s="1"/>
  <c r="G532" i="4"/>
  <c r="G532" i="9" s="1"/>
  <c r="G533" i="4"/>
  <c r="G533" i="9" s="1"/>
  <c r="G534" i="4"/>
  <c r="G534" i="9" s="1"/>
  <c r="G535" i="4"/>
  <c r="G535" i="9" s="1"/>
  <c r="G536" i="4"/>
  <c r="G536" i="9" s="1"/>
  <c r="G537" i="4"/>
  <c r="G537" i="9" s="1"/>
  <c r="G538" i="4"/>
  <c r="G538" i="9" s="1"/>
  <c r="G539" i="4"/>
  <c r="G539" i="9" s="1"/>
  <c r="G540" i="4"/>
  <c r="G540" i="9" s="1"/>
  <c r="G541" i="4"/>
  <c r="G541" i="9" s="1"/>
  <c r="G542" i="4"/>
  <c r="G542" i="9" s="1"/>
  <c r="G543" i="4"/>
  <c r="G543" i="9" s="1"/>
  <c r="G544" i="4"/>
  <c r="G544" i="9" s="1"/>
  <c r="G545" i="4"/>
  <c r="G545" i="9" s="1"/>
  <c r="G546" i="4"/>
  <c r="G546" i="9" s="1"/>
  <c r="G547" i="4"/>
  <c r="G547" i="9" s="1"/>
  <c r="G548" i="4"/>
  <c r="G548" i="9" s="1"/>
  <c r="G549" i="4"/>
  <c r="G549" i="9" s="1"/>
  <c r="G550" i="4"/>
  <c r="G550" i="9" s="1"/>
  <c r="G551" i="4"/>
  <c r="G551" i="9" s="1"/>
  <c r="G552" i="4"/>
  <c r="G552" i="9" s="1"/>
  <c r="G553" i="4"/>
  <c r="G553" i="9" s="1"/>
  <c r="G554" i="4"/>
  <c r="G554" i="9" s="1"/>
  <c r="G555" i="4"/>
  <c r="G555" i="9" s="1"/>
  <c r="G556" i="4"/>
  <c r="G556" i="9" s="1"/>
  <c r="G557" i="4"/>
  <c r="G557" i="9" s="1"/>
  <c r="G558" i="4"/>
  <c r="G558" i="9" s="1"/>
  <c r="G559" i="4"/>
  <c r="G559" i="9" s="1"/>
  <c r="G560" i="4"/>
  <c r="G560" i="9" s="1"/>
  <c r="G561" i="4"/>
  <c r="G561" i="9" s="1"/>
  <c r="G562" i="4"/>
  <c r="G562" i="9" s="1"/>
  <c r="G563" i="4"/>
  <c r="G563" i="9" s="1"/>
  <c r="G564" i="4"/>
  <c r="G564" i="9" s="1"/>
  <c r="G565" i="4"/>
  <c r="G565" i="9" s="1"/>
  <c r="G566" i="4"/>
  <c r="G566" i="9" s="1"/>
  <c r="G567" i="4"/>
  <c r="G567" i="9" s="1"/>
  <c r="G568" i="4"/>
  <c r="G568" i="9" s="1"/>
  <c r="G569" i="4"/>
  <c r="G569" i="9" s="1"/>
  <c r="G570" i="4"/>
  <c r="G570" i="9" s="1"/>
  <c r="G571" i="4"/>
  <c r="G571" i="9" s="1"/>
  <c r="G572" i="4"/>
  <c r="G572" i="9" s="1"/>
  <c r="G573" i="4"/>
  <c r="G573" i="9" s="1"/>
  <c r="G574" i="4"/>
  <c r="G574" i="9" s="1"/>
  <c r="G575" i="4"/>
  <c r="G575" i="9" s="1"/>
  <c r="G576" i="4"/>
  <c r="G576" i="9" s="1"/>
  <c r="G577" i="4"/>
  <c r="G577" i="9" s="1"/>
  <c r="G578" i="4"/>
  <c r="G578" i="9" s="1"/>
  <c r="G579" i="4"/>
  <c r="G579" i="9" s="1"/>
  <c r="G580" i="4"/>
  <c r="G580" i="9" s="1"/>
  <c r="G581" i="4"/>
  <c r="G581" i="9" s="1"/>
  <c r="G582" i="4"/>
  <c r="G582" i="9" s="1"/>
  <c r="G583" i="4"/>
  <c r="G583" i="9" s="1"/>
  <c r="G584" i="4"/>
  <c r="G584" i="9" s="1"/>
  <c r="G585" i="4"/>
  <c r="G585" i="9" s="1"/>
  <c r="G586" i="4"/>
  <c r="G586" i="9" s="1"/>
  <c r="G587" i="4"/>
  <c r="G587" i="9" s="1"/>
  <c r="G588" i="4"/>
  <c r="G588" i="9" s="1"/>
  <c r="G589" i="4"/>
  <c r="G589" i="9" s="1"/>
  <c r="G590" i="4"/>
  <c r="G590" i="9" s="1"/>
  <c r="G591" i="4"/>
  <c r="G591" i="9" s="1"/>
  <c r="G592" i="4"/>
  <c r="G592" i="9" s="1"/>
  <c r="G593" i="4"/>
  <c r="G593" i="9" s="1"/>
  <c r="G594" i="4"/>
  <c r="G594" i="9" s="1"/>
  <c r="G595" i="4"/>
  <c r="G595" i="9" s="1"/>
  <c r="G596" i="4"/>
  <c r="G596" i="9" s="1"/>
  <c r="G597" i="4"/>
  <c r="G597" i="9" s="1"/>
  <c r="G598" i="4"/>
  <c r="G598" i="9" s="1"/>
  <c r="G599" i="4"/>
  <c r="G599" i="9" s="1"/>
  <c r="G600" i="4"/>
  <c r="G600" i="9" s="1"/>
  <c r="G601" i="4"/>
  <c r="G601" i="9" s="1"/>
  <c r="G602" i="4"/>
  <c r="G602" i="9" s="1"/>
  <c r="G603" i="4"/>
  <c r="G603" i="9" s="1"/>
  <c r="G604" i="4"/>
  <c r="G604" i="9" s="1"/>
  <c r="G605" i="4"/>
  <c r="G605" i="9" s="1"/>
  <c r="G606" i="4"/>
  <c r="G606" i="9" s="1"/>
  <c r="G607" i="4"/>
  <c r="G607" i="9" s="1"/>
  <c r="G608" i="4"/>
  <c r="G608" i="9" s="1"/>
  <c r="G609" i="4"/>
  <c r="G609" i="9" s="1"/>
  <c r="G610" i="4"/>
  <c r="G610" i="9" s="1"/>
  <c r="G611" i="4"/>
  <c r="G611" i="9" s="1"/>
  <c r="G612" i="4"/>
  <c r="G612" i="9" s="1"/>
  <c r="G613" i="4"/>
  <c r="G613" i="9" s="1"/>
  <c r="G614" i="4"/>
  <c r="G614" i="9" s="1"/>
  <c r="G615" i="4"/>
  <c r="G615" i="9" s="1"/>
  <c r="G616" i="4"/>
  <c r="G616" i="9" s="1"/>
  <c r="G617" i="4"/>
  <c r="G617" i="9" s="1"/>
  <c r="G618" i="4"/>
  <c r="G618" i="9" s="1"/>
  <c r="G619" i="4"/>
  <c r="G619" i="9" s="1"/>
  <c r="G620" i="4"/>
  <c r="G620" i="9" s="1"/>
  <c r="G621" i="4"/>
  <c r="G621" i="9" s="1"/>
  <c r="G622" i="4"/>
  <c r="G622" i="9" s="1"/>
  <c r="G623" i="4"/>
  <c r="G623" i="9" s="1"/>
  <c r="G624" i="4"/>
  <c r="G624" i="9" s="1"/>
  <c r="G625" i="4"/>
  <c r="G625" i="9" s="1"/>
  <c r="G626" i="4"/>
  <c r="G626" i="9" s="1"/>
  <c r="G627" i="4"/>
  <c r="G627" i="9" s="1"/>
  <c r="G628" i="4"/>
  <c r="G628" i="9" s="1"/>
  <c r="G629" i="4"/>
  <c r="G629" i="9" s="1"/>
  <c r="G630" i="4"/>
  <c r="G630" i="9" s="1"/>
  <c r="G631" i="4"/>
  <c r="G631" i="9" s="1"/>
  <c r="G632" i="4"/>
  <c r="G632" i="9" s="1"/>
  <c r="G633" i="4"/>
  <c r="G633" i="9" s="1"/>
  <c r="G634" i="4"/>
  <c r="G634" i="9" s="1"/>
  <c r="G635" i="4"/>
  <c r="G635" i="9" s="1"/>
  <c r="G636" i="4"/>
  <c r="G636" i="9" s="1"/>
  <c r="G637" i="4"/>
  <c r="G637" i="9" s="1"/>
  <c r="G638" i="4"/>
  <c r="G638" i="9" s="1"/>
  <c r="G639" i="4"/>
  <c r="G639" i="9" s="1"/>
  <c r="G640" i="4"/>
  <c r="G640" i="9" s="1"/>
  <c r="G641" i="4"/>
  <c r="G641" i="9" s="1"/>
  <c r="G642" i="4"/>
  <c r="G642" i="9" s="1"/>
  <c r="G643" i="4"/>
  <c r="G643" i="9" s="1"/>
  <c r="G644" i="4"/>
  <c r="G644" i="9" s="1"/>
  <c r="G645" i="4"/>
  <c r="G645" i="9" s="1"/>
  <c r="G646" i="4"/>
  <c r="G646" i="9" s="1"/>
  <c r="G647" i="4"/>
  <c r="G647" i="9" s="1"/>
  <c r="G648" i="4"/>
  <c r="G648" i="9" s="1"/>
  <c r="G649" i="4"/>
  <c r="G649" i="9" s="1"/>
  <c r="G650" i="4"/>
  <c r="G650" i="9" s="1"/>
  <c r="G651" i="4"/>
  <c r="G651" i="9" s="1"/>
  <c r="G652" i="4"/>
  <c r="G652" i="9" s="1"/>
  <c r="G653" i="4"/>
  <c r="G653" i="9" s="1"/>
  <c r="G654" i="4"/>
  <c r="G654" i="9" s="1"/>
  <c r="G655" i="4"/>
  <c r="G655" i="9" s="1"/>
  <c r="G656" i="4"/>
  <c r="G656" i="9" s="1"/>
  <c r="G657" i="4"/>
  <c r="G657" i="9" s="1"/>
  <c r="G658" i="4"/>
  <c r="G658" i="9" s="1"/>
  <c r="G659" i="4"/>
  <c r="G659" i="9" s="1"/>
  <c r="G660" i="4"/>
  <c r="G660" i="9" s="1"/>
  <c r="G661" i="4"/>
  <c r="G661" i="9" s="1"/>
  <c r="G662" i="4"/>
  <c r="G662" i="9" s="1"/>
  <c r="G663" i="4"/>
  <c r="G663" i="9" s="1"/>
  <c r="G664" i="4"/>
  <c r="G664" i="9" s="1"/>
  <c r="G665" i="4"/>
  <c r="G665" i="9" s="1"/>
  <c r="G666" i="4"/>
  <c r="G666" i="9" s="1"/>
  <c r="G667" i="4"/>
  <c r="G667" i="9" s="1"/>
  <c r="G668" i="4"/>
  <c r="G668" i="9" s="1"/>
  <c r="G669" i="4"/>
  <c r="G669" i="9" s="1"/>
  <c r="G670" i="4"/>
  <c r="G670" i="9" s="1"/>
  <c r="G671" i="4"/>
  <c r="G671" i="9" s="1"/>
  <c r="G672" i="4"/>
  <c r="G672" i="9" s="1"/>
  <c r="G673" i="4"/>
  <c r="G673" i="9" s="1"/>
  <c r="G674" i="4"/>
  <c r="G674" i="9" s="1"/>
  <c r="G675" i="4"/>
  <c r="G675" i="9" s="1"/>
  <c r="G676" i="4"/>
  <c r="G676" i="9" s="1"/>
  <c r="G677" i="4"/>
  <c r="G677" i="9" s="1"/>
  <c r="G678" i="4"/>
  <c r="G678" i="9" s="1"/>
  <c r="G679" i="4"/>
  <c r="G679" i="9" s="1"/>
  <c r="G680" i="4"/>
  <c r="G680" i="9" s="1"/>
  <c r="G681" i="4"/>
  <c r="G681" i="9" s="1"/>
  <c r="G682" i="4"/>
  <c r="G682" i="9" s="1"/>
  <c r="G683" i="4"/>
  <c r="G683" i="9" s="1"/>
  <c r="G684" i="4"/>
  <c r="G684" i="9" s="1"/>
  <c r="G685" i="4"/>
  <c r="G685" i="9" s="1"/>
  <c r="G686" i="4"/>
  <c r="G686" i="9" s="1"/>
  <c r="G687" i="4"/>
  <c r="G687" i="9" s="1"/>
  <c r="G688" i="4"/>
  <c r="G688" i="9" s="1"/>
  <c r="G689" i="4"/>
  <c r="G689" i="9" s="1"/>
  <c r="G690" i="4"/>
  <c r="G690" i="9" s="1"/>
  <c r="G691" i="4"/>
  <c r="G691" i="9" s="1"/>
  <c r="G692" i="4"/>
  <c r="G692" i="9" s="1"/>
  <c r="G693" i="4"/>
  <c r="G693" i="9" s="1"/>
  <c r="G694" i="4"/>
  <c r="G694" i="9" s="1"/>
  <c r="G695" i="4"/>
  <c r="G695" i="9" s="1"/>
  <c r="G696" i="4"/>
  <c r="G696" i="9" s="1"/>
  <c r="G697" i="4"/>
  <c r="G697" i="9" s="1"/>
  <c r="G698" i="4"/>
  <c r="G698" i="9" s="1"/>
  <c r="G699" i="4"/>
  <c r="G699" i="9" s="1"/>
  <c r="G700" i="4"/>
  <c r="G700" i="9" s="1"/>
  <c r="G701" i="4"/>
  <c r="G701" i="9" s="1"/>
  <c r="G702" i="4"/>
  <c r="G702" i="9" s="1"/>
  <c r="G703" i="4"/>
  <c r="G703" i="9" s="1"/>
  <c r="G704" i="4"/>
  <c r="G704" i="9" s="1"/>
  <c r="G705" i="4"/>
  <c r="G705" i="9" s="1"/>
  <c r="G706" i="4"/>
  <c r="G706" i="9" s="1"/>
  <c r="G707" i="4"/>
  <c r="G707" i="9" s="1"/>
  <c r="G708" i="4"/>
  <c r="G708" i="9" s="1"/>
  <c r="G709" i="4"/>
  <c r="G709" i="9" s="1"/>
  <c r="G710" i="4"/>
  <c r="G710" i="9" s="1"/>
  <c r="G711" i="4"/>
  <c r="G711" i="9" s="1"/>
  <c r="G712" i="4"/>
  <c r="G712" i="9" s="1"/>
  <c r="G713" i="4"/>
  <c r="G713" i="9" s="1"/>
  <c r="G714" i="4"/>
  <c r="G714" i="9" s="1"/>
  <c r="G715" i="4"/>
  <c r="G715" i="9" s="1"/>
  <c r="G716" i="4"/>
  <c r="G716" i="9" s="1"/>
  <c r="G717" i="4"/>
  <c r="G717" i="9" s="1"/>
  <c r="G718" i="4"/>
  <c r="G718" i="9" s="1"/>
  <c r="G719" i="4"/>
  <c r="G719" i="9" s="1"/>
  <c r="G720" i="4"/>
  <c r="G720" i="9" s="1"/>
  <c r="G721" i="4"/>
  <c r="G721" i="9" s="1"/>
  <c r="G722" i="4"/>
  <c r="G722" i="9" s="1"/>
  <c r="G723" i="4"/>
  <c r="G723" i="9" s="1"/>
  <c r="G724" i="4"/>
  <c r="G724" i="9" s="1"/>
  <c r="G725" i="4"/>
  <c r="G725" i="9" s="1"/>
  <c r="G726" i="4"/>
  <c r="G726" i="9" s="1"/>
  <c r="G727" i="4"/>
  <c r="G727" i="9" s="1"/>
  <c r="G728" i="4"/>
  <c r="G728" i="9" s="1"/>
  <c r="G729" i="4"/>
  <c r="G729" i="9" s="1"/>
  <c r="G730" i="4"/>
  <c r="G730" i="9" s="1"/>
  <c r="G731" i="4"/>
  <c r="G731" i="9" s="1"/>
  <c r="G732" i="4"/>
  <c r="G732" i="9" s="1"/>
  <c r="G733" i="4"/>
  <c r="G733" i="9" s="1"/>
  <c r="G734" i="4"/>
  <c r="G734" i="9" s="1"/>
  <c r="G735" i="4"/>
  <c r="G735" i="9" s="1"/>
  <c r="G736" i="4"/>
  <c r="G736" i="9" s="1"/>
  <c r="G737" i="4"/>
  <c r="G737" i="9" s="1"/>
  <c r="G738" i="4"/>
  <c r="G738" i="9" s="1"/>
  <c r="G739" i="4"/>
  <c r="G739" i="9" s="1"/>
  <c r="G740" i="4"/>
  <c r="G740" i="9" s="1"/>
  <c r="G741" i="4"/>
  <c r="G741" i="9" s="1"/>
  <c r="G742" i="4"/>
  <c r="G742" i="9" s="1"/>
  <c r="G743" i="4"/>
  <c r="G743" i="9" s="1"/>
  <c r="G744" i="4"/>
  <c r="G744" i="9" s="1"/>
  <c r="G745" i="4"/>
  <c r="G745" i="9" s="1"/>
  <c r="G746" i="4"/>
  <c r="G746" i="9" s="1"/>
  <c r="G747" i="4"/>
  <c r="G747" i="9" s="1"/>
  <c r="G748" i="4"/>
  <c r="G748" i="9" s="1"/>
  <c r="G749" i="4"/>
  <c r="G749" i="9" s="1"/>
  <c r="G750" i="4"/>
  <c r="G750" i="9" s="1"/>
  <c r="G751" i="4"/>
  <c r="G751" i="9" s="1"/>
  <c r="G752" i="4"/>
  <c r="G752" i="9" s="1"/>
  <c r="G753" i="4"/>
  <c r="G753" i="9" s="1"/>
  <c r="G754" i="4"/>
  <c r="G754" i="9" s="1"/>
  <c r="G755" i="4"/>
  <c r="G755" i="9" s="1"/>
  <c r="G756" i="4"/>
  <c r="G756" i="9" s="1"/>
  <c r="G757" i="4"/>
  <c r="G757" i="9" s="1"/>
  <c r="G758" i="4"/>
  <c r="G758" i="9" s="1"/>
  <c r="G759" i="4"/>
  <c r="G759" i="9" s="1"/>
  <c r="G760" i="4"/>
  <c r="G760" i="9" s="1"/>
  <c r="G761" i="4"/>
  <c r="G761" i="9" s="1"/>
  <c r="G762" i="4"/>
  <c r="G762" i="9" s="1"/>
  <c r="G763" i="4"/>
  <c r="G763" i="9" s="1"/>
  <c r="G764" i="4"/>
  <c r="G764" i="9" s="1"/>
  <c r="G765" i="4"/>
  <c r="G765" i="9" s="1"/>
  <c r="G766" i="4"/>
  <c r="G766" i="9" s="1"/>
  <c r="G767" i="4"/>
  <c r="G767" i="9" s="1"/>
  <c r="G768" i="4"/>
  <c r="G768" i="9" s="1"/>
  <c r="G769" i="4"/>
  <c r="G769" i="9" s="1"/>
  <c r="G770" i="4"/>
  <c r="G770" i="9" s="1"/>
  <c r="G771" i="4"/>
  <c r="G771" i="9" s="1"/>
  <c r="G772" i="4"/>
  <c r="G772" i="9" s="1"/>
  <c r="G773" i="4"/>
  <c r="G773" i="9" s="1"/>
  <c r="G774" i="4"/>
  <c r="G774" i="9" s="1"/>
  <c r="G775" i="4"/>
  <c r="G775" i="9" s="1"/>
  <c r="G776" i="4"/>
  <c r="G776" i="9" s="1"/>
  <c r="G777" i="4"/>
  <c r="G777" i="9" s="1"/>
  <c r="G778" i="4"/>
  <c r="G778" i="9" s="1"/>
  <c r="G779" i="4"/>
  <c r="G779" i="9" s="1"/>
  <c r="G780" i="4"/>
  <c r="G780" i="9" s="1"/>
  <c r="G781" i="4"/>
  <c r="G781" i="9" s="1"/>
  <c r="G782" i="4"/>
  <c r="G782" i="9" s="1"/>
  <c r="G783" i="4"/>
  <c r="G783" i="9" s="1"/>
  <c r="G784" i="4"/>
  <c r="G784" i="9" s="1"/>
  <c r="G785" i="4"/>
  <c r="G785" i="9" s="1"/>
  <c r="G786" i="4"/>
  <c r="G786" i="9" s="1"/>
  <c r="G787" i="4"/>
  <c r="G787" i="9" s="1"/>
  <c r="G788" i="4"/>
  <c r="G788" i="9" s="1"/>
  <c r="G789" i="4"/>
  <c r="G789" i="9" s="1"/>
  <c r="G790" i="4"/>
  <c r="G790" i="9" s="1"/>
  <c r="G791" i="4"/>
  <c r="G791" i="9" s="1"/>
  <c r="G792" i="4"/>
  <c r="G792" i="9" s="1"/>
  <c r="G793" i="4"/>
  <c r="G793" i="9" s="1"/>
  <c r="G794" i="4"/>
  <c r="G794" i="9" s="1"/>
  <c r="G795" i="4"/>
  <c r="G795" i="9" s="1"/>
  <c r="G796" i="4"/>
  <c r="G796" i="9" s="1"/>
  <c r="G797" i="4"/>
  <c r="G797" i="9" s="1"/>
  <c r="G798" i="4"/>
  <c r="G798" i="9" s="1"/>
  <c r="G799" i="4"/>
  <c r="G799" i="9" s="1"/>
  <c r="G800" i="4"/>
  <c r="G800" i="9" s="1"/>
  <c r="G801" i="4"/>
  <c r="G801" i="9" s="1"/>
  <c r="G802" i="4"/>
  <c r="G802" i="9" s="1"/>
  <c r="G803" i="4"/>
  <c r="G803" i="9" s="1"/>
  <c r="G804" i="4"/>
  <c r="G804" i="9" s="1"/>
  <c r="G805" i="4"/>
  <c r="G805" i="9" s="1"/>
  <c r="G806" i="4"/>
  <c r="G806" i="9" s="1"/>
  <c r="G807" i="4"/>
  <c r="G807" i="9" s="1"/>
  <c r="G808" i="4"/>
  <c r="G808" i="9" s="1"/>
  <c r="G809" i="4"/>
  <c r="G809" i="9" s="1"/>
  <c r="G810" i="4"/>
  <c r="G810" i="9" s="1"/>
  <c r="G811" i="4"/>
  <c r="G811" i="9" s="1"/>
  <c r="G812" i="4"/>
  <c r="G812" i="9" s="1"/>
  <c r="G813" i="4"/>
  <c r="G813" i="9" s="1"/>
  <c r="G814" i="4"/>
  <c r="G814" i="9" s="1"/>
  <c r="G815" i="4"/>
  <c r="G815" i="9" s="1"/>
  <c r="G816" i="4"/>
  <c r="G816" i="9" s="1"/>
  <c r="G817" i="4"/>
  <c r="G817" i="9" s="1"/>
  <c r="G818" i="4"/>
  <c r="G818" i="9" s="1"/>
  <c r="G819" i="4"/>
  <c r="G819" i="9" s="1"/>
  <c r="G820" i="4"/>
  <c r="G820" i="9" s="1"/>
  <c r="G821" i="4"/>
  <c r="G821" i="9" s="1"/>
  <c r="G822" i="4"/>
  <c r="G822" i="9" s="1"/>
  <c r="G823" i="4"/>
  <c r="G823" i="9" s="1"/>
  <c r="G824" i="4"/>
  <c r="G824" i="9" s="1"/>
  <c r="G825" i="4"/>
  <c r="G825" i="9" s="1"/>
  <c r="G826" i="4"/>
  <c r="G826" i="9" s="1"/>
  <c r="G827" i="4"/>
  <c r="G827" i="9" s="1"/>
  <c r="G828" i="4"/>
  <c r="G828" i="9" s="1"/>
  <c r="G829" i="4"/>
  <c r="G829" i="9" s="1"/>
  <c r="G830" i="4"/>
  <c r="G830" i="9" s="1"/>
  <c r="G831" i="4"/>
  <c r="G831" i="9" s="1"/>
  <c r="G832" i="4"/>
  <c r="G832" i="9" s="1"/>
  <c r="G833" i="4"/>
  <c r="G833" i="9" s="1"/>
  <c r="G834" i="4"/>
  <c r="G834" i="9" s="1"/>
  <c r="G835" i="4"/>
  <c r="G835" i="9" s="1"/>
  <c r="G836" i="4"/>
  <c r="G836" i="9" s="1"/>
  <c r="G837" i="4"/>
  <c r="G837" i="9" s="1"/>
  <c r="G838" i="4"/>
  <c r="G838" i="9" s="1"/>
  <c r="G839" i="4"/>
  <c r="G839" i="9" s="1"/>
  <c r="G840" i="4"/>
  <c r="G840" i="9" s="1"/>
  <c r="G841" i="4"/>
  <c r="G841" i="9" s="1"/>
  <c r="G842" i="4"/>
  <c r="G842" i="9" s="1"/>
  <c r="G843" i="4"/>
  <c r="G843" i="9" s="1"/>
  <c r="G844" i="4"/>
  <c r="G844" i="9" s="1"/>
  <c r="G845" i="4"/>
  <c r="G845" i="9" s="1"/>
  <c r="G846" i="4"/>
  <c r="G846" i="9" s="1"/>
  <c r="G847" i="4"/>
  <c r="G847" i="9" s="1"/>
  <c r="G848" i="4"/>
  <c r="G848" i="9" s="1"/>
  <c r="G849" i="4"/>
  <c r="G849" i="9" s="1"/>
  <c r="G850" i="4"/>
  <c r="G850" i="9" s="1"/>
  <c r="G851" i="4"/>
  <c r="G851" i="9" s="1"/>
  <c r="G852" i="4"/>
  <c r="G852" i="9" s="1"/>
  <c r="G853" i="4"/>
  <c r="G853" i="9" s="1"/>
  <c r="G854" i="4"/>
  <c r="G854" i="9" s="1"/>
  <c r="G855" i="4"/>
  <c r="G855" i="9" s="1"/>
  <c r="G856" i="4"/>
  <c r="G856" i="9" s="1"/>
  <c r="G857" i="4"/>
  <c r="G857" i="9" s="1"/>
  <c r="G858" i="4"/>
  <c r="G858" i="9" s="1"/>
  <c r="G859" i="4"/>
  <c r="G859" i="9" s="1"/>
  <c r="G860" i="4"/>
  <c r="G860" i="9" s="1"/>
  <c r="G861" i="4"/>
  <c r="G861" i="9" s="1"/>
  <c r="G862" i="4"/>
  <c r="G862" i="9" s="1"/>
  <c r="G863" i="4"/>
  <c r="G863" i="9" s="1"/>
  <c r="G864" i="4"/>
  <c r="G864" i="9" s="1"/>
  <c r="G865" i="4"/>
  <c r="G865" i="9" s="1"/>
  <c r="G866" i="4"/>
  <c r="G866" i="9" s="1"/>
  <c r="G867" i="4"/>
  <c r="G867" i="9" s="1"/>
  <c r="G868" i="4"/>
  <c r="G868" i="9" s="1"/>
  <c r="G869" i="4"/>
  <c r="G869" i="9" s="1"/>
  <c r="G870" i="4"/>
  <c r="G870" i="9" s="1"/>
  <c r="G871" i="4"/>
  <c r="G871" i="9" s="1"/>
  <c r="G872" i="4"/>
  <c r="G872" i="9" s="1"/>
  <c r="G873" i="4"/>
  <c r="G873" i="9" s="1"/>
  <c r="G874" i="4"/>
  <c r="G874" i="9" s="1"/>
  <c r="G875" i="4"/>
  <c r="G875" i="9" s="1"/>
  <c r="G876" i="4"/>
  <c r="G876" i="9" s="1"/>
  <c r="G877" i="4"/>
  <c r="G877" i="9" s="1"/>
  <c r="G878" i="4"/>
  <c r="G878" i="9" s="1"/>
  <c r="G879" i="4"/>
  <c r="G879" i="9" s="1"/>
  <c r="G880" i="4"/>
  <c r="G880" i="9" s="1"/>
  <c r="G881" i="4"/>
  <c r="G881" i="9" s="1"/>
  <c r="G882" i="4"/>
  <c r="G882" i="9" s="1"/>
  <c r="G883" i="4"/>
  <c r="G883" i="9" s="1"/>
  <c r="G884" i="4"/>
  <c r="G884" i="9" s="1"/>
  <c r="G885" i="4"/>
  <c r="G885" i="9" s="1"/>
  <c r="G886" i="4"/>
  <c r="G886" i="9" s="1"/>
  <c r="G887" i="4"/>
  <c r="G887" i="9" s="1"/>
  <c r="G888" i="4"/>
  <c r="G888" i="9" s="1"/>
  <c r="G889" i="4"/>
  <c r="G889" i="9" s="1"/>
  <c r="G890" i="4"/>
  <c r="G890" i="9" s="1"/>
  <c r="G891" i="4"/>
  <c r="G891" i="9" s="1"/>
  <c r="G892" i="4"/>
  <c r="G892" i="9" s="1"/>
  <c r="G893" i="4"/>
  <c r="G893" i="9" s="1"/>
  <c r="G894" i="4"/>
  <c r="G894" i="9" s="1"/>
  <c r="G895" i="4"/>
  <c r="G895" i="9" s="1"/>
  <c r="G896" i="4"/>
  <c r="G896" i="9" s="1"/>
  <c r="G897" i="4"/>
  <c r="G897" i="9" s="1"/>
  <c r="G898" i="4"/>
  <c r="G898" i="9" s="1"/>
  <c r="G899" i="4"/>
  <c r="G899" i="9" s="1"/>
  <c r="G900" i="4"/>
  <c r="G900" i="9" s="1"/>
  <c r="G901" i="4"/>
  <c r="G901" i="9" s="1"/>
  <c r="G902" i="4"/>
  <c r="G902" i="9" s="1"/>
  <c r="G903" i="4"/>
  <c r="G903" i="9" s="1"/>
  <c r="G904" i="4"/>
  <c r="G904" i="9" s="1"/>
  <c r="G905" i="4"/>
  <c r="G905" i="9" s="1"/>
  <c r="G906" i="4"/>
  <c r="G906" i="9" s="1"/>
  <c r="G907" i="4"/>
  <c r="G907" i="9" s="1"/>
  <c r="G908" i="4"/>
  <c r="G908" i="9" s="1"/>
  <c r="G909" i="4"/>
  <c r="G909" i="9" s="1"/>
  <c r="G910" i="4"/>
  <c r="G910" i="9" s="1"/>
  <c r="G911" i="4"/>
  <c r="G911" i="9" s="1"/>
  <c r="G912" i="4"/>
  <c r="G912" i="9" s="1"/>
  <c r="G913" i="4"/>
  <c r="G913" i="9" s="1"/>
  <c r="G914" i="4"/>
  <c r="G914" i="9" s="1"/>
  <c r="G915" i="4"/>
  <c r="G915" i="9" s="1"/>
  <c r="G916" i="4"/>
  <c r="G916" i="9" s="1"/>
  <c r="G917" i="4"/>
  <c r="G917" i="9" s="1"/>
  <c r="G918" i="4"/>
  <c r="G918" i="9" s="1"/>
  <c r="G919" i="4"/>
  <c r="G919" i="9" s="1"/>
  <c r="G920" i="4"/>
  <c r="G920" i="9" s="1"/>
  <c r="G921" i="4"/>
  <c r="G921" i="9" s="1"/>
  <c r="G922" i="4"/>
  <c r="G922" i="9" s="1"/>
  <c r="G923" i="4"/>
  <c r="G923" i="9" s="1"/>
  <c r="G924" i="4"/>
  <c r="G924" i="9" s="1"/>
  <c r="G925" i="4"/>
  <c r="G925" i="9" s="1"/>
  <c r="G926" i="4"/>
  <c r="G926" i="9" s="1"/>
  <c r="G927" i="4"/>
  <c r="G927" i="9" s="1"/>
  <c r="G928" i="4"/>
  <c r="G928" i="9" s="1"/>
  <c r="G929" i="4"/>
  <c r="G929" i="9" s="1"/>
  <c r="G930" i="4"/>
  <c r="G930" i="9" s="1"/>
  <c r="G931" i="4"/>
  <c r="G931" i="9" s="1"/>
  <c r="G932" i="4"/>
  <c r="G932" i="9" s="1"/>
  <c r="G933" i="4"/>
  <c r="G933" i="9" s="1"/>
  <c r="G934" i="4"/>
  <c r="G934" i="9" s="1"/>
  <c r="G935" i="4"/>
  <c r="G935" i="9" s="1"/>
  <c r="G936" i="4"/>
  <c r="G936" i="9" s="1"/>
  <c r="G937" i="4"/>
  <c r="G937" i="9" s="1"/>
  <c r="G938" i="4"/>
  <c r="G938" i="9" s="1"/>
  <c r="G939" i="4"/>
  <c r="G939" i="9" s="1"/>
  <c r="G940" i="4"/>
  <c r="G940" i="9" s="1"/>
  <c r="G941" i="4"/>
  <c r="G941" i="9" s="1"/>
  <c r="G942" i="4"/>
  <c r="G942" i="9" s="1"/>
  <c r="G943" i="4"/>
  <c r="G943" i="9" s="1"/>
  <c r="G944" i="4"/>
  <c r="G944" i="9" s="1"/>
  <c r="G945" i="4"/>
  <c r="G945" i="9" s="1"/>
  <c r="G946" i="4"/>
  <c r="G946" i="9" s="1"/>
  <c r="G947" i="4"/>
  <c r="G947" i="9" s="1"/>
  <c r="G948" i="4"/>
  <c r="G948" i="9" s="1"/>
  <c r="G949" i="4"/>
  <c r="G949" i="9" s="1"/>
  <c r="G950" i="4"/>
  <c r="G950" i="9" s="1"/>
  <c r="G951" i="4"/>
  <c r="G951" i="9" s="1"/>
  <c r="G952" i="4"/>
  <c r="G952" i="9" s="1"/>
  <c r="G953" i="4"/>
  <c r="G953" i="9" s="1"/>
  <c r="G954" i="4"/>
  <c r="G954" i="9" s="1"/>
  <c r="G955" i="4"/>
  <c r="G955" i="9" s="1"/>
  <c r="G956" i="4"/>
  <c r="G956" i="9" s="1"/>
  <c r="G957" i="4"/>
  <c r="G957" i="9" s="1"/>
  <c r="G958" i="4"/>
  <c r="G958" i="9" s="1"/>
  <c r="G959" i="4"/>
  <c r="G959" i="9" s="1"/>
  <c r="G960" i="4"/>
  <c r="G960" i="9" s="1"/>
  <c r="G961" i="4"/>
  <c r="G961" i="9" s="1"/>
  <c r="G962" i="4"/>
  <c r="G962" i="9" s="1"/>
  <c r="G963" i="4"/>
  <c r="G963" i="9" s="1"/>
  <c r="G964" i="4"/>
  <c r="G964" i="9" s="1"/>
  <c r="G965" i="4"/>
  <c r="G965" i="9" s="1"/>
  <c r="G966" i="4"/>
  <c r="G966" i="9" s="1"/>
  <c r="G967" i="4"/>
  <c r="G967" i="9" s="1"/>
  <c r="G968" i="4"/>
  <c r="G968" i="9" s="1"/>
  <c r="G969" i="4"/>
  <c r="G969" i="9" s="1"/>
  <c r="G970" i="4"/>
  <c r="G970" i="9" s="1"/>
  <c r="G971" i="4"/>
  <c r="G971" i="9" s="1"/>
  <c r="G972" i="4"/>
  <c r="G972" i="9" s="1"/>
  <c r="G973" i="4"/>
  <c r="G973" i="9" s="1"/>
  <c r="G974" i="4"/>
  <c r="G974" i="9" s="1"/>
  <c r="G975" i="4"/>
  <c r="G975" i="9" s="1"/>
  <c r="G976" i="4"/>
  <c r="G976" i="9" s="1"/>
  <c r="G977" i="4"/>
  <c r="G977" i="9" s="1"/>
  <c r="G978" i="4"/>
  <c r="G978" i="9" s="1"/>
  <c r="G979" i="4"/>
  <c r="G979" i="9" s="1"/>
  <c r="G980" i="4"/>
  <c r="G980" i="9" s="1"/>
  <c r="G981" i="4"/>
  <c r="G981" i="9" s="1"/>
  <c r="G982" i="4"/>
  <c r="G982" i="9" s="1"/>
  <c r="G983" i="4"/>
  <c r="G983" i="9" s="1"/>
  <c r="G984" i="4"/>
  <c r="G984" i="9" s="1"/>
  <c r="G985" i="4"/>
  <c r="G985" i="9" s="1"/>
  <c r="G986" i="4"/>
  <c r="G986" i="9" s="1"/>
  <c r="G987" i="4"/>
  <c r="G987" i="9" s="1"/>
  <c r="G988" i="4"/>
  <c r="G988" i="9" s="1"/>
  <c r="G989" i="4"/>
  <c r="G989" i="9" s="1"/>
  <c r="G990" i="4"/>
  <c r="G990" i="9" s="1"/>
  <c r="G991" i="4"/>
  <c r="G991" i="9" s="1"/>
  <c r="G992" i="4"/>
  <c r="G992" i="9" s="1"/>
  <c r="G993" i="4"/>
  <c r="G993" i="9" s="1"/>
  <c r="G994" i="4"/>
  <c r="G994" i="9" s="1"/>
  <c r="G995" i="4"/>
  <c r="G995" i="9" s="1"/>
  <c r="G996" i="4"/>
  <c r="G996" i="9" s="1"/>
  <c r="G997" i="4"/>
  <c r="G997" i="9" s="1"/>
  <c r="G998" i="4"/>
  <c r="G998" i="9" s="1"/>
  <c r="G999" i="4"/>
  <c r="G999" i="9" s="1"/>
  <c r="G1000" i="4"/>
  <c r="G1000" i="9" s="1"/>
  <c r="G1001" i="4"/>
  <c r="G1001" i="9" s="1"/>
  <c r="G2" i="4"/>
  <c r="G2" i="9" s="1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E1002" i="5" s="1"/>
  <c r="F2" i="5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5" i="4"/>
  <c r="V286" i="4"/>
  <c r="V287" i="4"/>
  <c r="V288" i="4"/>
  <c r="V289" i="4"/>
  <c r="V290" i="4"/>
  <c r="V291" i="4"/>
  <c r="V292" i="4"/>
  <c r="V293" i="4"/>
  <c r="V294" i="4"/>
  <c r="V295" i="4"/>
  <c r="V296" i="4"/>
  <c r="V297" i="4"/>
  <c r="V298" i="4"/>
  <c r="V299" i="4"/>
  <c r="V300" i="4"/>
  <c r="V301" i="4"/>
  <c r="V302" i="4"/>
  <c r="V303" i="4"/>
  <c r="V304" i="4"/>
  <c r="V305" i="4"/>
  <c r="V306" i="4"/>
  <c r="V307" i="4"/>
  <c r="V308" i="4"/>
  <c r="V309" i="4"/>
  <c r="V310" i="4"/>
  <c r="V311" i="4"/>
  <c r="V312" i="4"/>
  <c r="V313" i="4"/>
  <c r="V314" i="4"/>
  <c r="V315" i="4"/>
  <c r="V316" i="4"/>
  <c r="V317" i="4"/>
  <c r="V318" i="4"/>
  <c r="V319" i="4"/>
  <c r="V320" i="4"/>
  <c r="V321" i="4"/>
  <c r="V322" i="4"/>
  <c r="V323" i="4"/>
  <c r="V324" i="4"/>
  <c r="V325" i="4"/>
  <c r="V326" i="4"/>
  <c r="V327" i="4"/>
  <c r="V328" i="4"/>
  <c r="V329" i="4"/>
  <c r="V330" i="4"/>
  <c r="V331" i="4"/>
  <c r="V332" i="4"/>
  <c r="V333" i="4"/>
  <c r="V334" i="4"/>
  <c r="V335" i="4"/>
  <c r="V336" i="4"/>
  <c r="V337" i="4"/>
  <c r="V338" i="4"/>
  <c r="V339" i="4"/>
  <c r="V340" i="4"/>
  <c r="V341" i="4"/>
  <c r="V342" i="4"/>
  <c r="V343" i="4"/>
  <c r="V344" i="4"/>
  <c r="V345" i="4"/>
  <c r="V346" i="4"/>
  <c r="V347" i="4"/>
  <c r="V348" i="4"/>
  <c r="V349" i="4"/>
  <c r="V350" i="4"/>
  <c r="V351" i="4"/>
  <c r="V352" i="4"/>
  <c r="V353" i="4"/>
  <c r="V354" i="4"/>
  <c r="V355" i="4"/>
  <c r="V356" i="4"/>
  <c r="V357" i="4"/>
  <c r="V358" i="4"/>
  <c r="V359" i="4"/>
  <c r="V360" i="4"/>
  <c r="V361" i="4"/>
  <c r="V362" i="4"/>
  <c r="V363" i="4"/>
  <c r="V364" i="4"/>
  <c r="V365" i="4"/>
  <c r="V366" i="4"/>
  <c r="V367" i="4"/>
  <c r="V368" i="4"/>
  <c r="V369" i="4"/>
  <c r="V370" i="4"/>
  <c r="V371" i="4"/>
  <c r="V372" i="4"/>
  <c r="V373" i="4"/>
  <c r="V374" i="4"/>
  <c r="V375" i="4"/>
  <c r="V376" i="4"/>
  <c r="V377" i="4"/>
  <c r="V378" i="4"/>
  <c r="V379" i="4"/>
  <c r="V380" i="4"/>
  <c r="V381" i="4"/>
  <c r="V382" i="4"/>
  <c r="V383" i="4"/>
  <c r="V384" i="4"/>
  <c r="V385" i="4"/>
  <c r="V386" i="4"/>
  <c r="V387" i="4"/>
  <c r="V388" i="4"/>
  <c r="V389" i="4"/>
  <c r="V390" i="4"/>
  <c r="V391" i="4"/>
  <c r="V392" i="4"/>
  <c r="V393" i="4"/>
  <c r="V394" i="4"/>
  <c r="V395" i="4"/>
  <c r="V396" i="4"/>
  <c r="V397" i="4"/>
  <c r="V398" i="4"/>
  <c r="V399" i="4"/>
  <c r="V400" i="4"/>
  <c r="V401" i="4"/>
  <c r="V402" i="4"/>
  <c r="V403" i="4"/>
  <c r="V404" i="4"/>
  <c r="V405" i="4"/>
  <c r="V406" i="4"/>
  <c r="V407" i="4"/>
  <c r="V408" i="4"/>
  <c r="V409" i="4"/>
  <c r="V410" i="4"/>
  <c r="V411" i="4"/>
  <c r="V412" i="4"/>
  <c r="V413" i="4"/>
  <c r="V414" i="4"/>
  <c r="V415" i="4"/>
  <c r="V416" i="4"/>
  <c r="V417" i="4"/>
  <c r="V418" i="4"/>
  <c r="V419" i="4"/>
  <c r="V420" i="4"/>
  <c r="V421" i="4"/>
  <c r="V422" i="4"/>
  <c r="V423" i="4"/>
  <c r="V424" i="4"/>
  <c r="V425" i="4"/>
  <c r="V426" i="4"/>
  <c r="V427" i="4"/>
  <c r="V428" i="4"/>
  <c r="V429" i="4"/>
  <c r="V430" i="4"/>
  <c r="V431" i="4"/>
  <c r="V432" i="4"/>
  <c r="V433" i="4"/>
  <c r="V434" i="4"/>
  <c r="V435" i="4"/>
  <c r="V436" i="4"/>
  <c r="V437" i="4"/>
  <c r="V438" i="4"/>
  <c r="V439" i="4"/>
  <c r="V440" i="4"/>
  <c r="V441" i="4"/>
  <c r="V442" i="4"/>
  <c r="V443" i="4"/>
  <c r="V444" i="4"/>
  <c r="V445" i="4"/>
  <c r="V446" i="4"/>
  <c r="V447" i="4"/>
  <c r="V448" i="4"/>
  <c r="V449" i="4"/>
  <c r="V450" i="4"/>
  <c r="V451" i="4"/>
  <c r="V452" i="4"/>
  <c r="V453" i="4"/>
  <c r="V454" i="4"/>
  <c r="V455" i="4"/>
  <c r="V456" i="4"/>
  <c r="V457" i="4"/>
  <c r="V458" i="4"/>
  <c r="V459" i="4"/>
  <c r="V460" i="4"/>
  <c r="V461" i="4"/>
  <c r="V462" i="4"/>
  <c r="V463" i="4"/>
  <c r="V464" i="4"/>
  <c r="V465" i="4"/>
  <c r="V466" i="4"/>
  <c r="V467" i="4"/>
  <c r="V468" i="4"/>
  <c r="V469" i="4"/>
  <c r="V470" i="4"/>
  <c r="V471" i="4"/>
  <c r="V472" i="4"/>
  <c r="V473" i="4"/>
  <c r="V474" i="4"/>
  <c r="V475" i="4"/>
  <c r="V476" i="4"/>
  <c r="V477" i="4"/>
  <c r="V478" i="4"/>
  <c r="V479" i="4"/>
  <c r="V480" i="4"/>
  <c r="V481" i="4"/>
  <c r="V482" i="4"/>
  <c r="V483" i="4"/>
  <c r="V484" i="4"/>
  <c r="V485" i="4"/>
  <c r="V486" i="4"/>
  <c r="V487" i="4"/>
  <c r="V488" i="4"/>
  <c r="V489" i="4"/>
  <c r="V490" i="4"/>
  <c r="V491" i="4"/>
  <c r="V492" i="4"/>
  <c r="V493" i="4"/>
  <c r="V494" i="4"/>
  <c r="V495" i="4"/>
  <c r="V496" i="4"/>
  <c r="V497" i="4"/>
  <c r="V498" i="4"/>
  <c r="V499" i="4"/>
  <c r="V500" i="4"/>
  <c r="V501" i="4"/>
  <c r="V502" i="4"/>
  <c r="V503" i="4"/>
  <c r="V504" i="4"/>
  <c r="V505" i="4"/>
  <c r="V506" i="4"/>
  <c r="V507" i="4"/>
  <c r="V508" i="4"/>
  <c r="V509" i="4"/>
  <c r="V510" i="4"/>
  <c r="V511" i="4"/>
  <c r="V512" i="4"/>
  <c r="V513" i="4"/>
  <c r="V514" i="4"/>
  <c r="V515" i="4"/>
  <c r="V516" i="4"/>
  <c r="V517" i="4"/>
  <c r="V518" i="4"/>
  <c r="V519" i="4"/>
  <c r="V520" i="4"/>
  <c r="V521" i="4"/>
  <c r="V522" i="4"/>
  <c r="V523" i="4"/>
  <c r="V524" i="4"/>
  <c r="V525" i="4"/>
  <c r="V526" i="4"/>
  <c r="V527" i="4"/>
  <c r="V528" i="4"/>
  <c r="V529" i="4"/>
  <c r="V530" i="4"/>
  <c r="V531" i="4"/>
  <c r="V532" i="4"/>
  <c r="V533" i="4"/>
  <c r="V534" i="4"/>
  <c r="V535" i="4"/>
  <c r="V536" i="4"/>
  <c r="V537" i="4"/>
  <c r="V538" i="4"/>
  <c r="V539" i="4"/>
  <c r="V540" i="4"/>
  <c r="V541" i="4"/>
  <c r="V542" i="4"/>
  <c r="V543" i="4"/>
  <c r="V544" i="4"/>
  <c r="V545" i="4"/>
  <c r="V546" i="4"/>
  <c r="V547" i="4"/>
  <c r="V548" i="4"/>
  <c r="V549" i="4"/>
  <c r="V550" i="4"/>
  <c r="V551" i="4"/>
  <c r="V552" i="4"/>
  <c r="V553" i="4"/>
  <c r="V554" i="4"/>
  <c r="V555" i="4"/>
  <c r="V556" i="4"/>
  <c r="V557" i="4"/>
  <c r="V558" i="4"/>
  <c r="V559" i="4"/>
  <c r="V560" i="4"/>
  <c r="V561" i="4"/>
  <c r="V562" i="4"/>
  <c r="V563" i="4"/>
  <c r="V564" i="4"/>
  <c r="V565" i="4"/>
  <c r="V566" i="4"/>
  <c r="V567" i="4"/>
  <c r="V568" i="4"/>
  <c r="V569" i="4"/>
  <c r="V570" i="4"/>
  <c r="V571" i="4"/>
  <c r="V572" i="4"/>
  <c r="V573" i="4"/>
  <c r="V574" i="4"/>
  <c r="V575" i="4"/>
  <c r="V576" i="4"/>
  <c r="V577" i="4"/>
  <c r="V578" i="4"/>
  <c r="V579" i="4"/>
  <c r="V580" i="4"/>
  <c r="V581" i="4"/>
  <c r="V582" i="4"/>
  <c r="V583" i="4"/>
  <c r="V584" i="4"/>
  <c r="V585" i="4"/>
  <c r="V586" i="4"/>
  <c r="V587" i="4"/>
  <c r="V588" i="4"/>
  <c r="V589" i="4"/>
  <c r="V590" i="4"/>
  <c r="V591" i="4"/>
  <c r="V592" i="4"/>
  <c r="V593" i="4"/>
  <c r="V594" i="4"/>
  <c r="V595" i="4"/>
  <c r="V596" i="4"/>
  <c r="V597" i="4"/>
  <c r="V598" i="4"/>
  <c r="V599" i="4"/>
  <c r="V600" i="4"/>
  <c r="V601" i="4"/>
  <c r="V602" i="4"/>
  <c r="V603" i="4"/>
  <c r="V604" i="4"/>
  <c r="V605" i="4"/>
  <c r="V606" i="4"/>
  <c r="V607" i="4"/>
  <c r="V608" i="4"/>
  <c r="V609" i="4"/>
  <c r="V610" i="4"/>
  <c r="V611" i="4"/>
  <c r="V612" i="4"/>
  <c r="V613" i="4"/>
  <c r="V614" i="4"/>
  <c r="V615" i="4"/>
  <c r="V616" i="4"/>
  <c r="V617" i="4"/>
  <c r="V618" i="4"/>
  <c r="V619" i="4"/>
  <c r="V620" i="4"/>
  <c r="V621" i="4"/>
  <c r="V622" i="4"/>
  <c r="V623" i="4"/>
  <c r="V624" i="4"/>
  <c r="V625" i="4"/>
  <c r="V626" i="4"/>
  <c r="V627" i="4"/>
  <c r="V628" i="4"/>
  <c r="V629" i="4"/>
  <c r="V630" i="4"/>
  <c r="V631" i="4"/>
  <c r="V632" i="4"/>
  <c r="V633" i="4"/>
  <c r="V634" i="4"/>
  <c r="V635" i="4"/>
  <c r="V636" i="4"/>
  <c r="V637" i="4"/>
  <c r="V638" i="4"/>
  <c r="V639" i="4"/>
  <c r="V640" i="4"/>
  <c r="V641" i="4"/>
  <c r="V642" i="4"/>
  <c r="V643" i="4"/>
  <c r="V644" i="4"/>
  <c r="V645" i="4"/>
  <c r="V646" i="4"/>
  <c r="V647" i="4"/>
  <c r="V648" i="4"/>
  <c r="V649" i="4"/>
  <c r="V650" i="4"/>
  <c r="V651" i="4"/>
  <c r="V652" i="4"/>
  <c r="V653" i="4"/>
  <c r="V654" i="4"/>
  <c r="V655" i="4"/>
  <c r="V656" i="4"/>
  <c r="V657" i="4"/>
  <c r="V658" i="4"/>
  <c r="V659" i="4"/>
  <c r="V660" i="4"/>
  <c r="V661" i="4"/>
  <c r="V662" i="4"/>
  <c r="V663" i="4"/>
  <c r="V664" i="4"/>
  <c r="V665" i="4"/>
  <c r="V666" i="4"/>
  <c r="V667" i="4"/>
  <c r="V668" i="4"/>
  <c r="V669" i="4"/>
  <c r="V670" i="4"/>
  <c r="V671" i="4"/>
  <c r="V672" i="4"/>
  <c r="V673" i="4"/>
  <c r="V674" i="4"/>
  <c r="V675" i="4"/>
  <c r="V676" i="4"/>
  <c r="V677" i="4"/>
  <c r="V678" i="4"/>
  <c r="V679" i="4"/>
  <c r="V680" i="4"/>
  <c r="V681" i="4"/>
  <c r="V682" i="4"/>
  <c r="V683" i="4"/>
  <c r="V684" i="4"/>
  <c r="V685" i="4"/>
  <c r="V686" i="4"/>
  <c r="V687" i="4"/>
  <c r="V688" i="4"/>
  <c r="V689" i="4"/>
  <c r="V690" i="4"/>
  <c r="V691" i="4"/>
  <c r="V692" i="4"/>
  <c r="V693" i="4"/>
  <c r="V694" i="4"/>
  <c r="V695" i="4"/>
  <c r="V696" i="4"/>
  <c r="V697" i="4"/>
  <c r="V698" i="4"/>
  <c r="V699" i="4"/>
  <c r="V700" i="4"/>
  <c r="V701" i="4"/>
  <c r="V702" i="4"/>
  <c r="V703" i="4"/>
  <c r="V704" i="4"/>
  <c r="V705" i="4"/>
  <c r="V706" i="4"/>
  <c r="V707" i="4"/>
  <c r="V708" i="4"/>
  <c r="V709" i="4"/>
  <c r="V710" i="4"/>
  <c r="V711" i="4"/>
  <c r="V712" i="4"/>
  <c r="V713" i="4"/>
  <c r="V714" i="4"/>
  <c r="V715" i="4"/>
  <c r="V716" i="4"/>
  <c r="V717" i="4"/>
  <c r="V718" i="4"/>
  <c r="V719" i="4"/>
  <c r="V720" i="4"/>
  <c r="V721" i="4"/>
  <c r="V722" i="4"/>
  <c r="V723" i="4"/>
  <c r="V724" i="4"/>
  <c r="V725" i="4"/>
  <c r="V726" i="4"/>
  <c r="V727" i="4"/>
  <c r="V728" i="4"/>
  <c r="V729" i="4"/>
  <c r="V730" i="4"/>
  <c r="V731" i="4"/>
  <c r="V732" i="4"/>
  <c r="V733" i="4"/>
  <c r="V734" i="4"/>
  <c r="V735" i="4"/>
  <c r="V736" i="4"/>
  <c r="V737" i="4"/>
  <c r="V738" i="4"/>
  <c r="V739" i="4"/>
  <c r="V740" i="4"/>
  <c r="V741" i="4"/>
  <c r="V742" i="4"/>
  <c r="V743" i="4"/>
  <c r="V744" i="4"/>
  <c r="V745" i="4"/>
  <c r="V746" i="4"/>
  <c r="V747" i="4"/>
  <c r="V748" i="4"/>
  <c r="V749" i="4"/>
  <c r="V750" i="4"/>
  <c r="V751" i="4"/>
  <c r="V752" i="4"/>
  <c r="V753" i="4"/>
  <c r="V754" i="4"/>
  <c r="V755" i="4"/>
  <c r="V756" i="4"/>
  <c r="V757" i="4"/>
  <c r="V758" i="4"/>
  <c r="V759" i="4"/>
  <c r="V760" i="4"/>
  <c r="V761" i="4"/>
  <c r="V762" i="4"/>
  <c r="V763" i="4"/>
  <c r="V764" i="4"/>
  <c r="V765" i="4"/>
  <c r="V766" i="4"/>
  <c r="V767" i="4"/>
  <c r="V768" i="4"/>
  <c r="V769" i="4"/>
  <c r="V770" i="4"/>
  <c r="V771" i="4"/>
  <c r="V772" i="4"/>
  <c r="V773" i="4"/>
  <c r="V774" i="4"/>
  <c r="V775" i="4"/>
  <c r="V776" i="4"/>
  <c r="V777" i="4"/>
  <c r="V778" i="4"/>
  <c r="V779" i="4"/>
  <c r="V780" i="4"/>
  <c r="V781" i="4"/>
  <c r="V782" i="4"/>
  <c r="V783" i="4"/>
  <c r="V784" i="4"/>
  <c r="V785" i="4"/>
  <c r="V786" i="4"/>
  <c r="V787" i="4"/>
  <c r="V788" i="4"/>
  <c r="V789" i="4"/>
  <c r="V790" i="4"/>
  <c r="V791" i="4"/>
  <c r="V792" i="4"/>
  <c r="V793" i="4"/>
  <c r="V794" i="4"/>
  <c r="V795" i="4"/>
  <c r="V796" i="4"/>
  <c r="V797" i="4"/>
  <c r="V798" i="4"/>
  <c r="V799" i="4"/>
  <c r="V800" i="4"/>
  <c r="V801" i="4"/>
  <c r="V802" i="4"/>
  <c r="V803" i="4"/>
  <c r="V804" i="4"/>
  <c r="V805" i="4"/>
  <c r="V806" i="4"/>
  <c r="V807" i="4"/>
  <c r="V808" i="4"/>
  <c r="V809" i="4"/>
  <c r="V810" i="4"/>
  <c r="V811" i="4"/>
  <c r="V812" i="4"/>
  <c r="V813" i="4"/>
  <c r="V814" i="4"/>
  <c r="V815" i="4"/>
  <c r="V816" i="4"/>
  <c r="V817" i="4"/>
  <c r="V818" i="4"/>
  <c r="V819" i="4"/>
  <c r="V820" i="4"/>
  <c r="V821" i="4"/>
  <c r="V822" i="4"/>
  <c r="V823" i="4"/>
  <c r="V824" i="4"/>
  <c r="V825" i="4"/>
  <c r="V826" i="4"/>
  <c r="V827" i="4"/>
  <c r="V828" i="4"/>
  <c r="V829" i="4"/>
  <c r="V830" i="4"/>
  <c r="V831" i="4"/>
  <c r="V832" i="4"/>
  <c r="V833" i="4"/>
  <c r="V834" i="4"/>
  <c r="V835" i="4"/>
  <c r="V836" i="4"/>
  <c r="V837" i="4"/>
  <c r="V838" i="4"/>
  <c r="V839" i="4"/>
  <c r="V840" i="4"/>
  <c r="V841" i="4"/>
  <c r="V842" i="4"/>
  <c r="V843" i="4"/>
  <c r="V844" i="4"/>
  <c r="V845" i="4"/>
  <c r="V846" i="4"/>
  <c r="V847" i="4"/>
  <c r="V848" i="4"/>
  <c r="V849" i="4"/>
  <c r="V850" i="4"/>
  <c r="V851" i="4"/>
  <c r="V852" i="4"/>
  <c r="V853" i="4"/>
  <c r="V854" i="4"/>
  <c r="V855" i="4"/>
  <c r="V856" i="4"/>
  <c r="V857" i="4"/>
  <c r="V858" i="4"/>
  <c r="V859" i="4"/>
  <c r="V860" i="4"/>
  <c r="V861" i="4"/>
  <c r="V862" i="4"/>
  <c r="V863" i="4"/>
  <c r="V864" i="4"/>
  <c r="V865" i="4"/>
  <c r="V866" i="4"/>
  <c r="V867" i="4"/>
  <c r="V868" i="4"/>
  <c r="V869" i="4"/>
  <c r="V870" i="4"/>
  <c r="V871" i="4"/>
  <c r="V872" i="4"/>
  <c r="V873" i="4"/>
  <c r="V874" i="4"/>
  <c r="V875" i="4"/>
  <c r="V876" i="4"/>
  <c r="V877" i="4"/>
  <c r="V878" i="4"/>
  <c r="V879" i="4"/>
  <c r="V880" i="4"/>
  <c r="V881" i="4"/>
  <c r="V882" i="4"/>
  <c r="V883" i="4"/>
  <c r="V884" i="4"/>
  <c r="V885" i="4"/>
  <c r="V886" i="4"/>
  <c r="V887" i="4"/>
  <c r="V888" i="4"/>
  <c r="V889" i="4"/>
  <c r="V890" i="4"/>
  <c r="V891" i="4"/>
  <c r="V892" i="4"/>
  <c r="V893" i="4"/>
  <c r="V894" i="4"/>
  <c r="V895" i="4"/>
  <c r="V896" i="4"/>
  <c r="V897" i="4"/>
  <c r="V898" i="4"/>
  <c r="V899" i="4"/>
  <c r="V900" i="4"/>
  <c r="V901" i="4"/>
  <c r="V902" i="4"/>
  <c r="V903" i="4"/>
  <c r="V904" i="4"/>
  <c r="V905" i="4"/>
  <c r="V906" i="4"/>
  <c r="V907" i="4"/>
  <c r="V908" i="4"/>
  <c r="V909" i="4"/>
  <c r="V910" i="4"/>
  <c r="V911" i="4"/>
  <c r="V912" i="4"/>
  <c r="V913" i="4"/>
  <c r="V914" i="4"/>
  <c r="V915" i="4"/>
  <c r="V916" i="4"/>
  <c r="V917" i="4"/>
  <c r="V918" i="4"/>
  <c r="V919" i="4"/>
  <c r="V920" i="4"/>
  <c r="V921" i="4"/>
  <c r="V922" i="4"/>
  <c r="V923" i="4"/>
  <c r="V924" i="4"/>
  <c r="V925" i="4"/>
  <c r="V926" i="4"/>
  <c r="V927" i="4"/>
  <c r="V928" i="4"/>
  <c r="V929" i="4"/>
  <c r="V930" i="4"/>
  <c r="V931" i="4"/>
  <c r="V932" i="4"/>
  <c r="V933" i="4"/>
  <c r="V934" i="4"/>
  <c r="V935" i="4"/>
  <c r="V936" i="4"/>
  <c r="V937" i="4"/>
  <c r="V938" i="4"/>
  <c r="V939" i="4"/>
  <c r="V940" i="4"/>
  <c r="V941" i="4"/>
  <c r="V942" i="4"/>
  <c r="V943" i="4"/>
  <c r="V944" i="4"/>
  <c r="V945" i="4"/>
  <c r="V946" i="4"/>
  <c r="V947" i="4"/>
  <c r="V948" i="4"/>
  <c r="V949" i="4"/>
  <c r="V950" i="4"/>
  <c r="V951" i="4"/>
  <c r="V952" i="4"/>
  <c r="V953" i="4"/>
  <c r="V954" i="4"/>
  <c r="V955" i="4"/>
  <c r="V956" i="4"/>
  <c r="V957" i="4"/>
  <c r="V958" i="4"/>
  <c r="V959" i="4"/>
  <c r="V960" i="4"/>
  <c r="V961" i="4"/>
  <c r="V962" i="4"/>
  <c r="V963" i="4"/>
  <c r="V964" i="4"/>
  <c r="V965" i="4"/>
  <c r="V966" i="4"/>
  <c r="V967" i="4"/>
  <c r="V968" i="4"/>
  <c r="V969" i="4"/>
  <c r="V970" i="4"/>
  <c r="V971" i="4"/>
  <c r="V972" i="4"/>
  <c r="V973" i="4"/>
  <c r="V974" i="4"/>
  <c r="V975" i="4"/>
  <c r="V976" i="4"/>
  <c r="V977" i="4"/>
  <c r="V978" i="4"/>
  <c r="V979" i="4"/>
  <c r="V980" i="4"/>
  <c r="V981" i="4"/>
  <c r="V982" i="4"/>
  <c r="V983" i="4"/>
  <c r="V984" i="4"/>
  <c r="V985" i="4"/>
  <c r="V986" i="4"/>
  <c r="V987" i="4"/>
  <c r="V988" i="4"/>
  <c r="V989" i="4"/>
  <c r="V990" i="4"/>
  <c r="V991" i="4"/>
  <c r="V992" i="4"/>
  <c r="V993" i="4"/>
  <c r="V994" i="4"/>
  <c r="V995" i="4"/>
  <c r="V996" i="4"/>
  <c r="V997" i="4"/>
  <c r="V998" i="4"/>
  <c r="V999" i="4"/>
  <c r="V1000" i="4"/>
  <c r="V1001" i="4"/>
  <c r="N3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2" i="1"/>
  <c r="D13" i="6" a="1"/>
  <c r="D13" i="6"/>
  <c r="L4" i="1"/>
  <c r="C4" i="9" s="1"/>
  <c r="L5" i="1"/>
  <c r="L6" i="1"/>
  <c r="C6" i="9" s="1"/>
  <c r="L7" i="1"/>
  <c r="L8" i="1"/>
  <c r="C8" i="9" s="1"/>
  <c r="L9" i="1"/>
  <c r="C9" i="9" s="1"/>
  <c r="L10" i="1"/>
  <c r="C10" i="9" s="1"/>
  <c r="L11" i="1"/>
  <c r="C11" i="9" s="1"/>
  <c r="L12" i="1"/>
  <c r="C12" i="9" s="1"/>
  <c r="L13" i="1"/>
  <c r="C13" i="9" s="1"/>
  <c r="L14" i="1"/>
  <c r="L15" i="1"/>
  <c r="C15" i="9" s="1"/>
  <c r="L16" i="1"/>
  <c r="L17" i="1"/>
  <c r="C17" i="9" s="1"/>
  <c r="L18" i="1"/>
  <c r="C18" i="9" s="1"/>
  <c r="L19" i="1"/>
  <c r="C19" i="9" s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C48" i="9" s="1"/>
  <c r="L49" i="1"/>
  <c r="L50" i="1"/>
  <c r="L51" i="1"/>
  <c r="L52" i="1"/>
  <c r="L53" i="1"/>
  <c r="C53" i="9" s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2" i="1"/>
  <c r="C2" i="9" s="1"/>
  <c r="O2" i="1"/>
  <c r="P2" i="1" s="1" a="1"/>
  <c r="P2" i="1" s="1"/>
  <c r="S2" i="1" s="1"/>
  <c r="O3" i="1"/>
  <c r="P3" i="1" s="1" a="1"/>
  <c r="P3" i="1" s="1"/>
  <c r="S3" i="1" s="1"/>
  <c r="O4" i="1"/>
  <c r="P4" i="1" s="1" a="1"/>
  <c r="P4" i="1" s="1"/>
  <c r="S4" i="1" s="1"/>
  <c r="O5" i="1"/>
  <c r="P5" i="1" s="1" a="1"/>
  <c r="P5" i="1" s="1"/>
  <c r="S5" i="1" s="1"/>
  <c r="O6" i="1"/>
  <c r="P6" i="1" s="1" a="1"/>
  <c r="P6" i="1" s="1"/>
  <c r="S6" i="1" s="1"/>
  <c r="O7" i="1"/>
  <c r="P7" i="1" s="1" a="1"/>
  <c r="P7" i="1" s="1"/>
  <c r="S7" i="1" s="1"/>
  <c r="O8" i="1"/>
  <c r="P8" i="1" s="1" a="1"/>
  <c r="P8" i="1" s="1"/>
  <c r="S8" i="1" s="1"/>
  <c r="O9" i="1"/>
  <c r="P9" i="1" s="1" a="1"/>
  <c r="P9" i="1" s="1"/>
  <c r="S9" i="1" s="1"/>
  <c r="O10" i="1"/>
  <c r="P10" i="1" s="1" a="1"/>
  <c r="P10" i="1" s="1"/>
  <c r="S10" i="1" s="1"/>
  <c r="O11" i="1"/>
  <c r="P11" i="1" s="1" a="1"/>
  <c r="P11" i="1" s="1"/>
  <c r="S11" i="1" s="1"/>
  <c r="O12" i="1"/>
  <c r="P12" i="1" s="1" a="1"/>
  <c r="P12" i="1" s="1"/>
  <c r="S12" i="1" s="1"/>
  <c r="O13" i="1"/>
  <c r="P13" i="1" s="1" a="1"/>
  <c r="P13" i="1" s="1"/>
  <c r="S13" i="1" s="1"/>
  <c r="O14" i="1"/>
  <c r="P14" i="1" s="1" a="1"/>
  <c r="P14" i="1" s="1"/>
  <c r="S14" i="1" s="1"/>
  <c r="O15" i="1"/>
  <c r="P15" i="1" s="1" a="1"/>
  <c r="P15" i="1" s="1"/>
  <c r="S15" i="1" s="1"/>
  <c r="O16" i="1"/>
  <c r="P16" i="1" s="1" a="1"/>
  <c r="P16" i="1" s="1"/>
  <c r="S16" i="1" s="1"/>
  <c r="O17" i="1"/>
  <c r="P17" i="1" s="1" a="1"/>
  <c r="P17" i="1" s="1"/>
  <c r="S17" i="1" s="1"/>
  <c r="O18" i="1"/>
  <c r="P18" i="1" s="1" a="1"/>
  <c r="P18" i="1" s="1"/>
  <c r="S18" i="1" s="1"/>
  <c r="O19" i="1"/>
  <c r="P19" i="1" s="1" a="1"/>
  <c r="P19" i="1" s="1"/>
  <c r="S19" i="1" s="1"/>
  <c r="O20" i="1"/>
  <c r="P20" i="1" s="1" a="1"/>
  <c r="P20" i="1" s="1"/>
  <c r="S20" i="1" s="1"/>
  <c r="O21" i="1"/>
  <c r="P21" i="1" s="1" a="1"/>
  <c r="P21" i="1" s="1"/>
  <c r="S21" i="1" s="1"/>
  <c r="O22" i="1"/>
  <c r="P22" i="1" s="1" a="1"/>
  <c r="P22" i="1" s="1"/>
  <c r="S22" i="1" s="1"/>
  <c r="O23" i="1"/>
  <c r="P23" i="1" s="1" a="1"/>
  <c r="P23" i="1" s="1"/>
  <c r="S23" i="1" s="1"/>
  <c r="O24" i="1"/>
  <c r="P24" i="1" s="1" a="1"/>
  <c r="P24" i="1" s="1"/>
  <c r="S24" i="1" s="1"/>
  <c r="O25" i="1"/>
  <c r="P25" i="1" s="1" a="1"/>
  <c r="P25" i="1" s="1"/>
  <c r="S25" i="1" s="1"/>
  <c r="O26" i="1"/>
  <c r="P26" i="1" s="1" a="1"/>
  <c r="P26" i="1" s="1"/>
  <c r="S26" i="1" s="1"/>
  <c r="O27" i="1"/>
  <c r="P27" i="1" s="1" a="1"/>
  <c r="P27" i="1" s="1"/>
  <c r="S27" i="1" s="1"/>
  <c r="O28" i="1"/>
  <c r="P28" i="1" s="1" a="1"/>
  <c r="P28" i="1" s="1"/>
  <c r="S28" i="1" s="1"/>
  <c r="O29" i="1"/>
  <c r="P29" i="1" s="1" a="1"/>
  <c r="P29" i="1" s="1"/>
  <c r="S29" i="1" s="1"/>
  <c r="O30" i="1"/>
  <c r="P30" i="1" s="1" a="1"/>
  <c r="P30" i="1" s="1"/>
  <c r="S30" i="1" s="1"/>
  <c r="O31" i="1"/>
  <c r="P31" i="1" s="1" a="1"/>
  <c r="P31" i="1" s="1"/>
  <c r="S31" i="1" s="1"/>
  <c r="O32" i="1"/>
  <c r="P32" i="1" s="1" a="1"/>
  <c r="P32" i="1" s="1"/>
  <c r="S32" i="1" s="1"/>
  <c r="O33" i="1"/>
  <c r="P33" i="1" s="1" a="1"/>
  <c r="P33" i="1" s="1"/>
  <c r="S33" i="1" s="1"/>
  <c r="O34" i="1"/>
  <c r="P34" i="1" s="1" a="1"/>
  <c r="P34" i="1" s="1"/>
  <c r="S34" i="1" s="1"/>
  <c r="O35" i="1"/>
  <c r="P35" i="1" s="1" a="1"/>
  <c r="P35" i="1" s="1"/>
  <c r="S35" i="1" s="1"/>
  <c r="O36" i="1"/>
  <c r="P36" i="1" s="1" a="1"/>
  <c r="P36" i="1" s="1"/>
  <c r="S36" i="1" s="1"/>
  <c r="O37" i="1"/>
  <c r="P37" i="1" s="1" a="1"/>
  <c r="P37" i="1" s="1"/>
  <c r="S37" i="1" s="1"/>
  <c r="O38" i="1"/>
  <c r="P38" i="1" s="1" a="1"/>
  <c r="P38" i="1" s="1"/>
  <c r="S38" i="1" s="1"/>
  <c r="O39" i="1"/>
  <c r="P39" i="1" s="1" a="1"/>
  <c r="P39" i="1" s="1"/>
  <c r="S39" i="1" s="1"/>
  <c r="O40" i="1"/>
  <c r="P40" i="1" s="1" a="1"/>
  <c r="P40" i="1" s="1"/>
  <c r="S40" i="1" s="1"/>
  <c r="O41" i="1"/>
  <c r="P41" i="1" s="1" a="1"/>
  <c r="P41" i="1" s="1"/>
  <c r="S41" i="1" s="1"/>
  <c r="O42" i="1"/>
  <c r="P42" i="1" s="1" a="1"/>
  <c r="P42" i="1" s="1"/>
  <c r="S42" i="1" s="1"/>
  <c r="O43" i="1"/>
  <c r="P43" i="1" s="1" a="1"/>
  <c r="P43" i="1" s="1"/>
  <c r="S43" i="1" s="1"/>
  <c r="O44" i="1"/>
  <c r="P44" i="1" s="1" a="1"/>
  <c r="P44" i="1" s="1"/>
  <c r="S44" i="1" s="1"/>
  <c r="O45" i="1"/>
  <c r="P45" i="1" s="1" a="1"/>
  <c r="P45" i="1" s="1"/>
  <c r="S45" i="1" s="1"/>
  <c r="O46" i="1"/>
  <c r="P46" i="1" s="1" a="1"/>
  <c r="P46" i="1" s="1"/>
  <c r="S46" i="1" s="1"/>
  <c r="O47" i="1"/>
  <c r="P47" i="1" s="1" a="1"/>
  <c r="P47" i="1" s="1"/>
  <c r="S47" i="1" s="1"/>
  <c r="O48" i="1"/>
  <c r="P48" i="1" s="1" a="1"/>
  <c r="P48" i="1" s="1"/>
  <c r="S48" i="1" s="1"/>
  <c r="O49" i="1"/>
  <c r="P49" i="1" s="1" a="1"/>
  <c r="P49" i="1" s="1"/>
  <c r="S49" i="1" s="1"/>
  <c r="O50" i="1"/>
  <c r="P50" i="1" s="1" a="1"/>
  <c r="P50" i="1" s="1"/>
  <c r="S50" i="1" s="1"/>
  <c r="O51" i="1"/>
  <c r="P51" i="1" s="1" a="1"/>
  <c r="P51" i="1" s="1"/>
  <c r="S51" i="1" s="1"/>
  <c r="O52" i="1"/>
  <c r="P52" i="1" s="1" a="1"/>
  <c r="P52" i="1" s="1"/>
  <c r="S52" i="1" s="1"/>
  <c r="O53" i="1"/>
  <c r="P53" i="1" s="1" a="1"/>
  <c r="P53" i="1" s="1"/>
  <c r="S53" i="1" s="1"/>
  <c r="O54" i="1"/>
  <c r="P54" i="1" s="1" a="1"/>
  <c r="P54" i="1" s="1"/>
  <c r="S54" i="1" s="1"/>
  <c r="O55" i="1"/>
  <c r="P55" i="1" s="1" a="1"/>
  <c r="P55" i="1" s="1"/>
  <c r="S55" i="1" s="1"/>
  <c r="O56" i="1"/>
  <c r="P56" i="1" s="1" a="1"/>
  <c r="P56" i="1" s="1"/>
  <c r="S56" i="1" s="1"/>
  <c r="O57" i="1"/>
  <c r="P57" i="1" s="1" a="1"/>
  <c r="P57" i="1" s="1"/>
  <c r="S57" i="1" s="1"/>
  <c r="O58" i="1"/>
  <c r="P58" i="1" s="1" a="1"/>
  <c r="P58" i="1" s="1"/>
  <c r="S58" i="1" s="1"/>
  <c r="O59" i="1"/>
  <c r="P59" i="1" s="1" a="1"/>
  <c r="P59" i="1" s="1"/>
  <c r="S59" i="1" s="1"/>
  <c r="O60" i="1"/>
  <c r="P60" i="1" s="1" a="1"/>
  <c r="P60" i="1" s="1"/>
  <c r="S60" i="1" s="1"/>
  <c r="O61" i="1"/>
  <c r="P61" i="1" s="1" a="1"/>
  <c r="P61" i="1" s="1"/>
  <c r="S61" i="1" s="1"/>
  <c r="O62" i="1"/>
  <c r="P62" i="1" s="1" a="1"/>
  <c r="P62" i="1" s="1"/>
  <c r="S62" i="1" s="1"/>
  <c r="O63" i="1"/>
  <c r="P63" i="1" s="1" a="1"/>
  <c r="P63" i="1" s="1"/>
  <c r="S63" i="1" s="1"/>
  <c r="O64" i="1"/>
  <c r="P64" i="1" s="1" a="1"/>
  <c r="P64" i="1" s="1"/>
  <c r="S64" i="1" s="1"/>
  <c r="O65" i="1"/>
  <c r="P65" i="1" s="1" a="1"/>
  <c r="P65" i="1" s="1"/>
  <c r="S65" i="1" s="1"/>
  <c r="O66" i="1"/>
  <c r="P66" i="1" s="1" a="1"/>
  <c r="P66" i="1" s="1"/>
  <c r="S66" i="1" s="1"/>
  <c r="O67" i="1"/>
  <c r="P67" i="1" s="1" a="1"/>
  <c r="P67" i="1" s="1"/>
  <c r="S67" i="1" s="1"/>
  <c r="O68" i="1"/>
  <c r="P68" i="1" s="1" a="1"/>
  <c r="P68" i="1" s="1"/>
  <c r="S68" i="1" s="1"/>
  <c r="O69" i="1"/>
  <c r="P69" i="1" s="1" a="1"/>
  <c r="P69" i="1" s="1"/>
  <c r="S69" i="1" s="1"/>
  <c r="O70" i="1"/>
  <c r="P70" i="1" s="1" a="1"/>
  <c r="P70" i="1" s="1"/>
  <c r="S70" i="1" s="1"/>
  <c r="O71" i="1"/>
  <c r="P71" i="1" s="1" a="1"/>
  <c r="P71" i="1" s="1"/>
  <c r="S71" i="1" s="1"/>
  <c r="O72" i="1"/>
  <c r="P72" i="1" s="1" a="1"/>
  <c r="P72" i="1" s="1"/>
  <c r="S72" i="1" s="1"/>
  <c r="O73" i="1"/>
  <c r="P73" i="1" s="1" a="1"/>
  <c r="P73" i="1" s="1"/>
  <c r="S73" i="1" s="1"/>
  <c r="O74" i="1"/>
  <c r="P74" i="1" s="1" a="1"/>
  <c r="P74" i="1" s="1"/>
  <c r="S74" i="1" s="1"/>
  <c r="O75" i="1"/>
  <c r="P75" i="1" s="1" a="1"/>
  <c r="P75" i="1" s="1"/>
  <c r="S75" i="1" s="1"/>
  <c r="O76" i="1"/>
  <c r="P76" i="1" s="1" a="1"/>
  <c r="P76" i="1" s="1"/>
  <c r="S76" i="1" s="1"/>
  <c r="O77" i="1"/>
  <c r="P77" i="1" s="1" a="1"/>
  <c r="P77" i="1" s="1"/>
  <c r="S77" i="1" s="1"/>
  <c r="O78" i="1"/>
  <c r="P78" i="1" s="1" a="1"/>
  <c r="P78" i="1" s="1"/>
  <c r="S78" i="1" s="1"/>
  <c r="O79" i="1"/>
  <c r="P79" i="1" s="1" a="1"/>
  <c r="P79" i="1" s="1"/>
  <c r="S79" i="1" s="1"/>
  <c r="O80" i="1"/>
  <c r="P80" i="1" s="1" a="1"/>
  <c r="P80" i="1" s="1"/>
  <c r="S80" i="1" s="1"/>
  <c r="O81" i="1"/>
  <c r="P81" i="1" s="1" a="1"/>
  <c r="P81" i="1" s="1"/>
  <c r="S81" i="1" s="1"/>
  <c r="O82" i="1"/>
  <c r="P82" i="1" s="1" a="1"/>
  <c r="P82" i="1" s="1"/>
  <c r="S82" i="1" s="1"/>
  <c r="O83" i="1"/>
  <c r="P83" i="1" s="1" a="1"/>
  <c r="P83" i="1" s="1"/>
  <c r="S83" i="1" s="1"/>
  <c r="O84" i="1"/>
  <c r="P84" i="1" s="1" a="1"/>
  <c r="P84" i="1" s="1"/>
  <c r="S84" i="1" s="1"/>
  <c r="O85" i="1"/>
  <c r="P85" i="1" s="1" a="1"/>
  <c r="P85" i="1" s="1"/>
  <c r="S85" i="1" s="1"/>
  <c r="O86" i="1"/>
  <c r="P86" i="1" s="1" a="1"/>
  <c r="P86" i="1" s="1"/>
  <c r="S86" i="1" s="1"/>
  <c r="O87" i="1"/>
  <c r="P87" i="1" s="1" a="1"/>
  <c r="P87" i="1" s="1"/>
  <c r="S87" i="1" s="1"/>
  <c r="O88" i="1"/>
  <c r="P88" i="1" s="1" a="1"/>
  <c r="P88" i="1" s="1"/>
  <c r="S88" i="1" s="1"/>
  <c r="O89" i="1"/>
  <c r="P89" i="1" s="1" a="1"/>
  <c r="P89" i="1" s="1"/>
  <c r="S89" i="1" s="1"/>
  <c r="O90" i="1"/>
  <c r="P90" i="1" s="1" a="1"/>
  <c r="P90" i="1" s="1"/>
  <c r="S90" i="1" s="1"/>
  <c r="O91" i="1"/>
  <c r="P91" i="1" s="1" a="1"/>
  <c r="P91" i="1" s="1"/>
  <c r="S91" i="1" s="1"/>
  <c r="O92" i="1"/>
  <c r="P92" i="1" s="1" a="1"/>
  <c r="P92" i="1" s="1"/>
  <c r="S92" i="1" s="1"/>
  <c r="O93" i="1"/>
  <c r="P93" i="1" s="1" a="1"/>
  <c r="P93" i="1" s="1"/>
  <c r="S93" i="1" s="1"/>
  <c r="O94" i="1"/>
  <c r="P94" i="1" s="1" a="1"/>
  <c r="P94" i="1" s="1"/>
  <c r="S94" i="1" s="1"/>
  <c r="O95" i="1"/>
  <c r="P95" i="1" s="1" a="1"/>
  <c r="P95" i="1" s="1"/>
  <c r="S95" i="1" s="1"/>
  <c r="O96" i="1"/>
  <c r="P96" i="1" s="1" a="1"/>
  <c r="P96" i="1" s="1"/>
  <c r="S96" i="1" s="1"/>
  <c r="O97" i="1"/>
  <c r="P97" i="1" s="1" a="1"/>
  <c r="P97" i="1" s="1"/>
  <c r="S97" i="1" s="1"/>
  <c r="O98" i="1"/>
  <c r="P98" i="1" s="1" a="1"/>
  <c r="P98" i="1" s="1"/>
  <c r="S98" i="1" s="1"/>
  <c r="O99" i="1"/>
  <c r="P99" i="1" s="1" a="1"/>
  <c r="P99" i="1" s="1"/>
  <c r="S99" i="1" s="1"/>
  <c r="O100" i="1"/>
  <c r="P100" i="1" s="1" a="1"/>
  <c r="P100" i="1" s="1"/>
  <c r="S100" i="1" s="1"/>
  <c r="O101" i="1"/>
  <c r="P101" i="1" s="1" a="1"/>
  <c r="P101" i="1" s="1"/>
  <c r="S101" i="1" s="1"/>
  <c r="O102" i="1"/>
  <c r="P102" i="1" s="1" a="1"/>
  <c r="P102" i="1" s="1"/>
  <c r="S102" i="1" s="1"/>
  <c r="O103" i="1"/>
  <c r="P103" i="1" s="1" a="1"/>
  <c r="P103" i="1" s="1"/>
  <c r="S103" i="1" s="1"/>
  <c r="O104" i="1"/>
  <c r="P104" i="1" s="1" a="1"/>
  <c r="P104" i="1" s="1"/>
  <c r="S104" i="1" s="1"/>
  <c r="O105" i="1"/>
  <c r="P105" i="1" s="1" a="1"/>
  <c r="P105" i="1" s="1"/>
  <c r="S105" i="1" s="1"/>
  <c r="O106" i="1"/>
  <c r="P106" i="1" s="1" a="1"/>
  <c r="P106" i="1" s="1"/>
  <c r="S106" i="1" s="1"/>
  <c r="O107" i="1"/>
  <c r="P107" i="1" s="1" a="1"/>
  <c r="P107" i="1" s="1"/>
  <c r="S107" i="1" s="1"/>
  <c r="O108" i="1"/>
  <c r="P108" i="1" s="1" a="1"/>
  <c r="P108" i="1" s="1"/>
  <c r="S108" i="1" s="1"/>
  <c r="O109" i="1"/>
  <c r="P109" i="1" s="1" a="1"/>
  <c r="P109" i="1" s="1"/>
  <c r="S109" i="1" s="1"/>
  <c r="O110" i="1"/>
  <c r="P110" i="1" s="1" a="1"/>
  <c r="P110" i="1" s="1"/>
  <c r="S110" i="1" s="1"/>
  <c r="O111" i="1"/>
  <c r="P111" i="1" s="1" a="1"/>
  <c r="P111" i="1" s="1"/>
  <c r="S111" i="1" s="1"/>
  <c r="O112" i="1"/>
  <c r="P112" i="1" s="1" a="1"/>
  <c r="P112" i="1" s="1"/>
  <c r="S112" i="1" s="1"/>
  <c r="O113" i="1"/>
  <c r="P113" i="1" s="1" a="1"/>
  <c r="P113" i="1" s="1"/>
  <c r="S113" i="1" s="1"/>
  <c r="O114" i="1"/>
  <c r="P114" i="1" s="1" a="1"/>
  <c r="P114" i="1" s="1"/>
  <c r="S114" i="1" s="1"/>
  <c r="O115" i="1"/>
  <c r="P115" i="1" s="1" a="1"/>
  <c r="P115" i="1" s="1"/>
  <c r="S115" i="1" s="1"/>
  <c r="O116" i="1"/>
  <c r="P116" i="1" s="1" a="1"/>
  <c r="P116" i="1" s="1"/>
  <c r="S116" i="1" s="1"/>
  <c r="O117" i="1"/>
  <c r="P117" i="1" s="1" a="1"/>
  <c r="P117" i="1" s="1"/>
  <c r="S117" i="1" s="1"/>
  <c r="O118" i="1"/>
  <c r="P118" i="1" s="1" a="1"/>
  <c r="P118" i="1" s="1"/>
  <c r="S118" i="1" s="1"/>
  <c r="O119" i="1"/>
  <c r="P119" i="1" s="1" a="1"/>
  <c r="P119" i="1" s="1"/>
  <c r="S119" i="1" s="1"/>
  <c r="O120" i="1"/>
  <c r="P120" i="1" s="1" a="1"/>
  <c r="P120" i="1" s="1"/>
  <c r="S120" i="1" s="1"/>
  <c r="O121" i="1"/>
  <c r="P121" i="1" s="1" a="1"/>
  <c r="P121" i="1" s="1"/>
  <c r="S121" i="1" s="1"/>
  <c r="O122" i="1"/>
  <c r="P122" i="1" s="1" a="1"/>
  <c r="P122" i="1" s="1"/>
  <c r="S122" i="1" s="1"/>
  <c r="O123" i="1"/>
  <c r="P123" i="1" s="1" a="1"/>
  <c r="P123" i="1" s="1"/>
  <c r="S123" i="1" s="1"/>
  <c r="O124" i="1"/>
  <c r="P124" i="1" s="1" a="1"/>
  <c r="P124" i="1" s="1"/>
  <c r="S124" i="1" s="1"/>
  <c r="O125" i="1"/>
  <c r="P125" i="1" s="1" a="1"/>
  <c r="P125" i="1" s="1"/>
  <c r="S125" i="1" s="1"/>
  <c r="O126" i="1"/>
  <c r="P126" i="1" s="1" a="1"/>
  <c r="P126" i="1" s="1"/>
  <c r="S126" i="1" s="1"/>
  <c r="O127" i="1"/>
  <c r="P127" i="1" s="1" a="1"/>
  <c r="P127" i="1" s="1"/>
  <c r="S127" i="1" s="1"/>
  <c r="O128" i="1"/>
  <c r="P128" i="1" s="1" a="1"/>
  <c r="P128" i="1" s="1"/>
  <c r="S128" i="1" s="1"/>
  <c r="O129" i="1"/>
  <c r="P129" i="1" s="1" a="1"/>
  <c r="P129" i="1" s="1"/>
  <c r="S129" i="1" s="1"/>
  <c r="O130" i="1"/>
  <c r="P130" i="1" s="1" a="1"/>
  <c r="P130" i="1" s="1"/>
  <c r="S130" i="1" s="1"/>
  <c r="O131" i="1"/>
  <c r="P131" i="1" s="1" a="1"/>
  <c r="P131" i="1" s="1"/>
  <c r="S131" i="1" s="1"/>
  <c r="O132" i="1"/>
  <c r="P132" i="1" s="1" a="1"/>
  <c r="P132" i="1" s="1"/>
  <c r="S132" i="1" s="1"/>
  <c r="O133" i="1"/>
  <c r="P133" i="1" s="1" a="1"/>
  <c r="P133" i="1" s="1"/>
  <c r="S133" i="1" s="1"/>
  <c r="O134" i="1"/>
  <c r="P134" i="1" s="1" a="1"/>
  <c r="P134" i="1" s="1"/>
  <c r="S134" i="1" s="1"/>
  <c r="O135" i="1"/>
  <c r="P135" i="1" s="1" a="1"/>
  <c r="P135" i="1" s="1"/>
  <c r="S135" i="1" s="1"/>
  <c r="O136" i="1"/>
  <c r="P136" i="1" s="1" a="1"/>
  <c r="P136" i="1" s="1"/>
  <c r="S136" i="1" s="1"/>
  <c r="O137" i="1"/>
  <c r="P137" i="1" s="1" a="1"/>
  <c r="P137" i="1" s="1"/>
  <c r="S137" i="1" s="1"/>
  <c r="O138" i="1"/>
  <c r="P138" i="1" s="1" a="1"/>
  <c r="P138" i="1" s="1"/>
  <c r="S138" i="1" s="1"/>
  <c r="O139" i="1"/>
  <c r="P139" i="1" s="1" a="1"/>
  <c r="P139" i="1" s="1"/>
  <c r="S139" i="1" s="1"/>
  <c r="O140" i="1"/>
  <c r="P140" i="1" s="1" a="1"/>
  <c r="P140" i="1" s="1"/>
  <c r="S140" i="1" s="1"/>
  <c r="O141" i="1"/>
  <c r="P141" i="1" s="1" a="1"/>
  <c r="P141" i="1" s="1"/>
  <c r="S141" i="1" s="1"/>
  <c r="O142" i="1"/>
  <c r="P142" i="1" s="1" a="1"/>
  <c r="P142" i="1" s="1"/>
  <c r="S142" i="1" s="1"/>
  <c r="O143" i="1"/>
  <c r="P143" i="1" s="1" a="1"/>
  <c r="P143" i="1" s="1"/>
  <c r="S143" i="1" s="1"/>
  <c r="O144" i="1"/>
  <c r="P144" i="1" s="1" a="1"/>
  <c r="P144" i="1" s="1"/>
  <c r="S144" i="1" s="1"/>
  <c r="O145" i="1"/>
  <c r="P145" i="1" s="1" a="1"/>
  <c r="P145" i="1" s="1"/>
  <c r="S145" i="1" s="1"/>
  <c r="O146" i="1"/>
  <c r="P146" i="1" s="1" a="1"/>
  <c r="P146" i="1" s="1"/>
  <c r="S146" i="1" s="1"/>
  <c r="O147" i="1"/>
  <c r="P147" i="1" s="1" a="1"/>
  <c r="P147" i="1" s="1"/>
  <c r="S147" i="1" s="1"/>
  <c r="O148" i="1"/>
  <c r="P148" i="1" s="1" a="1"/>
  <c r="P148" i="1" s="1"/>
  <c r="S148" i="1" s="1"/>
  <c r="O149" i="1"/>
  <c r="P149" i="1" s="1" a="1"/>
  <c r="P149" i="1" s="1"/>
  <c r="S149" i="1" s="1"/>
  <c r="O150" i="1"/>
  <c r="P150" i="1" s="1" a="1"/>
  <c r="P150" i="1" s="1"/>
  <c r="S150" i="1" s="1"/>
  <c r="O151" i="1"/>
  <c r="P151" i="1" s="1" a="1"/>
  <c r="P151" i="1" s="1"/>
  <c r="S151" i="1" s="1"/>
  <c r="O152" i="1"/>
  <c r="P152" i="1" s="1" a="1"/>
  <c r="P152" i="1" s="1"/>
  <c r="S152" i="1" s="1"/>
  <c r="O153" i="1"/>
  <c r="P153" i="1" s="1" a="1"/>
  <c r="P153" i="1" s="1"/>
  <c r="S153" i="1" s="1"/>
  <c r="O154" i="1"/>
  <c r="P154" i="1" s="1" a="1"/>
  <c r="P154" i="1" s="1"/>
  <c r="S154" i="1" s="1"/>
  <c r="O155" i="1"/>
  <c r="P155" i="1" s="1" a="1"/>
  <c r="P155" i="1" s="1"/>
  <c r="S155" i="1" s="1"/>
  <c r="O156" i="1"/>
  <c r="P156" i="1" s="1" a="1"/>
  <c r="P156" i="1" s="1"/>
  <c r="S156" i="1" s="1"/>
  <c r="O157" i="1"/>
  <c r="P157" i="1" s="1" a="1"/>
  <c r="P157" i="1" s="1"/>
  <c r="S157" i="1" s="1"/>
  <c r="O158" i="1"/>
  <c r="P158" i="1" s="1" a="1"/>
  <c r="P158" i="1" s="1"/>
  <c r="S158" i="1" s="1"/>
  <c r="O159" i="1"/>
  <c r="P159" i="1" s="1" a="1"/>
  <c r="P159" i="1" s="1"/>
  <c r="S159" i="1" s="1"/>
  <c r="O160" i="1"/>
  <c r="P160" i="1" s="1" a="1"/>
  <c r="P160" i="1" s="1"/>
  <c r="S160" i="1" s="1"/>
  <c r="O161" i="1"/>
  <c r="P161" i="1" s="1" a="1"/>
  <c r="P161" i="1" s="1"/>
  <c r="S161" i="1" s="1"/>
  <c r="O162" i="1"/>
  <c r="P162" i="1" s="1" a="1"/>
  <c r="P162" i="1" s="1"/>
  <c r="S162" i="1" s="1"/>
  <c r="O163" i="1"/>
  <c r="P163" i="1" s="1" a="1"/>
  <c r="P163" i="1" s="1"/>
  <c r="S163" i="1" s="1"/>
  <c r="O164" i="1"/>
  <c r="P164" i="1" s="1" a="1"/>
  <c r="P164" i="1" s="1"/>
  <c r="S164" i="1" s="1"/>
  <c r="O165" i="1"/>
  <c r="P165" i="1" s="1" a="1"/>
  <c r="P165" i="1" s="1"/>
  <c r="S165" i="1" s="1"/>
  <c r="O166" i="1"/>
  <c r="P166" i="1" s="1" a="1"/>
  <c r="P166" i="1" s="1"/>
  <c r="S166" i="1" s="1"/>
  <c r="O167" i="1"/>
  <c r="P167" i="1" s="1" a="1"/>
  <c r="P167" i="1" s="1"/>
  <c r="S167" i="1" s="1"/>
  <c r="O168" i="1"/>
  <c r="P168" i="1" s="1" a="1"/>
  <c r="P168" i="1" s="1"/>
  <c r="S168" i="1" s="1"/>
  <c r="O169" i="1"/>
  <c r="P169" i="1" s="1" a="1"/>
  <c r="P169" i="1" s="1"/>
  <c r="S169" i="1" s="1"/>
  <c r="O170" i="1"/>
  <c r="P170" i="1" s="1" a="1"/>
  <c r="P170" i="1" s="1"/>
  <c r="S170" i="1" s="1"/>
  <c r="O171" i="1"/>
  <c r="P171" i="1" s="1" a="1"/>
  <c r="P171" i="1" s="1"/>
  <c r="S171" i="1" s="1"/>
  <c r="O172" i="1"/>
  <c r="P172" i="1" s="1" a="1"/>
  <c r="P172" i="1" s="1"/>
  <c r="S172" i="1" s="1"/>
  <c r="O173" i="1"/>
  <c r="P173" i="1" s="1" a="1"/>
  <c r="P173" i="1" s="1"/>
  <c r="S173" i="1" s="1"/>
  <c r="O174" i="1"/>
  <c r="P174" i="1" s="1" a="1"/>
  <c r="P174" i="1" s="1"/>
  <c r="S174" i="1" s="1"/>
  <c r="O175" i="1"/>
  <c r="P175" i="1" s="1" a="1"/>
  <c r="P175" i="1" s="1"/>
  <c r="S175" i="1" s="1"/>
  <c r="O176" i="1"/>
  <c r="P176" i="1" s="1" a="1"/>
  <c r="P176" i="1" s="1"/>
  <c r="S176" i="1" s="1"/>
  <c r="O177" i="1"/>
  <c r="P177" i="1" s="1" a="1"/>
  <c r="P177" i="1" s="1"/>
  <c r="S177" i="1" s="1"/>
  <c r="O178" i="1"/>
  <c r="P178" i="1" s="1" a="1"/>
  <c r="P178" i="1" s="1"/>
  <c r="S178" i="1" s="1"/>
  <c r="O179" i="1"/>
  <c r="P179" i="1" s="1" a="1"/>
  <c r="P179" i="1" s="1"/>
  <c r="S179" i="1" s="1"/>
  <c r="O180" i="1"/>
  <c r="P180" i="1" s="1" a="1"/>
  <c r="P180" i="1" s="1"/>
  <c r="S180" i="1" s="1"/>
  <c r="O181" i="1"/>
  <c r="P181" i="1" s="1" a="1"/>
  <c r="P181" i="1" s="1"/>
  <c r="S181" i="1" s="1"/>
  <c r="O182" i="1"/>
  <c r="P182" i="1" s="1" a="1"/>
  <c r="P182" i="1" s="1"/>
  <c r="S182" i="1" s="1"/>
  <c r="O183" i="1"/>
  <c r="P183" i="1" s="1" a="1"/>
  <c r="P183" i="1" s="1"/>
  <c r="S183" i="1" s="1"/>
  <c r="O184" i="1"/>
  <c r="P184" i="1" s="1" a="1"/>
  <c r="P184" i="1" s="1"/>
  <c r="S184" i="1" s="1"/>
  <c r="O185" i="1"/>
  <c r="P185" i="1" s="1" a="1"/>
  <c r="P185" i="1" s="1"/>
  <c r="S185" i="1" s="1"/>
  <c r="O186" i="1"/>
  <c r="P186" i="1" s="1" a="1"/>
  <c r="P186" i="1" s="1"/>
  <c r="S186" i="1" s="1"/>
  <c r="O187" i="1"/>
  <c r="P187" i="1" s="1" a="1"/>
  <c r="P187" i="1" s="1"/>
  <c r="S187" i="1" s="1"/>
  <c r="O188" i="1"/>
  <c r="P188" i="1" s="1" a="1"/>
  <c r="P188" i="1" s="1"/>
  <c r="S188" i="1" s="1"/>
  <c r="O189" i="1"/>
  <c r="P189" i="1" s="1" a="1"/>
  <c r="P189" i="1" s="1"/>
  <c r="S189" i="1" s="1"/>
  <c r="O190" i="1"/>
  <c r="P190" i="1" s="1" a="1"/>
  <c r="P190" i="1" s="1"/>
  <c r="S190" i="1" s="1"/>
  <c r="O191" i="1"/>
  <c r="P191" i="1" s="1" a="1"/>
  <c r="P191" i="1" s="1"/>
  <c r="S191" i="1" s="1"/>
  <c r="O192" i="1"/>
  <c r="P192" i="1" s="1" a="1"/>
  <c r="P192" i="1" s="1"/>
  <c r="S192" i="1" s="1"/>
  <c r="O193" i="1"/>
  <c r="P193" i="1" s="1" a="1"/>
  <c r="P193" i="1" s="1"/>
  <c r="S193" i="1" s="1"/>
  <c r="O194" i="1"/>
  <c r="P194" i="1" s="1" a="1"/>
  <c r="P194" i="1" s="1"/>
  <c r="S194" i="1" s="1"/>
  <c r="O195" i="1"/>
  <c r="P195" i="1" s="1" a="1"/>
  <c r="P195" i="1" s="1"/>
  <c r="S195" i="1" s="1"/>
  <c r="O196" i="1"/>
  <c r="P196" i="1" s="1" a="1"/>
  <c r="P196" i="1" s="1"/>
  <c r="S196" i="1" s="1"/>
  <c r="O197" i="1"/>
  <c r="P197" i="1" s="1" a="1"/>
  <c r="P197" i="1" s="1"/>
  <c r="S197" i="1" s="1"/>
  <c r="O198" i="1"/>
  <c r="P198" i="1" s="1" a="1"/>
  <c r="P198" i="1" s="1"/>
  <c r="S198" i="1" s="1"/>
  <c r="O199" i="1"/>
  <c r="P199" i="1" s="1" a="1"/>
  <c r="P199" i="1" s="1"/>
  <c r="S199" i="1" s="1"/>
  <c r="O200" i="1"/>
  <c r="P200" i="1" s="1" a="1"/>
  <c r="P200" i="1" s="1"/>
  <c r="S200" i="1" s="1"/>
  <c r="O201" i="1"/>
  <c r="P201" i="1" s="1" a="1"/>
  <c r="P201" i="1" s="1"/>
  <c r="S201" i="1" s="1"/>
  <c r="O202" i="1"/>
  <c r="P202" i="1" s="1" a="1"/>
  <c r="P202" i="1" s="1"/>
  <c r="S202" i="1" s="1"/>
  <c r="O203" i="1"/>
  <c r="P203" i="1" s="1" a="1"/>
  <c r="P203" i="1" s="1"/>
  <c r="S203" i="1" s="1"/>
  <c r="O204" i="1"/>
  <c r="P204" i="1" s="1" a="1"/>
  <c r="P204" i="1" s="1"/>
  <c r="S204" i="1" s="1"/>
  <c r="O205" i="1"/>
  <c r="P205" i="1" s="1" a="1"/>
  <c r="P205" i="1" s="1"/>
  <c r="S205" i="1" s="1"/>
  <c r="O206" i="1"/>
  <c r="P206" i="1" s="1" a="1"/>
  <c r="P206" i="1" s="1"/>
  <c r="S206" i="1" s="1"/>
  <c r="O207" i="1"/>
  <c r="P207" i="1" s="1" a="1"/>
  <c r="P207" i="1" s="1"/>
  <c r="S207" i="1" s="1"/>
  <c r="O208" i="1"/>
  <c r="P208" i="1" s="1" a="1"/>
  <c r="P208" i="1" s="1"/>
  <c r="S208" i="1" s="1"/>
  <c r="O209" i="1"/>
  <c r="P209" i="1" s="1" a="1"/>
  <c r="P209" i="1" s="1"/>
  <c r="S209" i="1" s="1"/>
  <c r="O210" i="1"/>
  <c r="P210" i="1" s="1" a="1"/>
  <c r="P210" i="1" s="1"/>
  <c r="S210" i="1" s="1"/>
  <c r="O211" i="1"/>
  <c r="P211" i="1" s="1" a="1"/>
  <c r="P211" i="1" s="1"/>
  <c r="S211" i="1" s="1"/>
  <c r="O212" i="1"/>
  <c r="P212" i="1" s="1" a="1"/>
  <c r="P212" i="1" s="1"/>
  <c r="S212" i="1" s="1"/>
  <c r="O213" i="1"/>
  <c r="P213" i="1" s="1" a="1"/>
  <c r="P213" i="1" s="1"/>
  <c r="S213" i="1" s="1"/>
  <c r="O214" i="1"/>
  <c r="P214" i="1" s="1" a="1"/>
  <c r="P214" i="1" s="1"/>
  <c r="S214" i="1" s="1"/>
  <c r="O215" i="1"/>
  <c r="P215" i="1" s="1" a="1"/>
  <c r="P215" i="1" s="1"/>
  <c r="S215" i="1" s="1"/>
  <c r="O216" i="1"/>
  <c r="P216" i="1" s="1" a="1"/>
  <c r="P216" i="1" s="1"/>
  <c r="S216" i="1" s="1"/>
  <c r="O217" i="1"/>
  <c r="P217" i="1" s="1" a="1"/>
  <c r="P217" i="1" s="1"/>
  <c r="S217" i="1" s="1"/>
  <c r="O218" i="1"/>
  <c r="P218" i="1" s="1" a="1"/>
  <c r="P218" i="1" s="1"/>
  <c r="S218" i="1" s="1"/>
  <c r="O219" i="1"/>
  <c r="P219" i="1" s="1" a="1"/>
  <c r="P219" i="1" s="1"/>
  <c r="S219" i="1" s="1"/>
  <c r="O220" i="1"/>
  <c r="P220" i="1" s="1" a="1"/>
  <c r="P220" i="1" s="1"/>
  <c r="S220" i="1" s="1"/>
  <c r="O221" i="1"/>
  <c r="P221" i="1" s="1" a="1"/>
  <c r="P221" i="1" s="1"/>
  <c r="S221" i="1" s="1"/>
  <c r="O222" i="1"/>
  <c r="P222" i="1" s="1" a="1"/>
  <c r="P222" i="1" s="1"/>
  <c r="S222" i="1" s="1"/>
  <c r="O223" i="1"/>
  <c r="P223" i="1" s="1" a="1"/>
  <c r="P223" i="1" s="1"/>
  <c r="S223" i="1" s="1"/>
  <c r="O224" i="1"/>
  <c r="P224" i="1" s="1" a="1"/>
  <c r="P224" i="1" s="1"/>
  <c r="S224" i="1" s="1"/>
  <c r="O225" i="1"/>
  <c r="P225" i="1" s="1" a="1"/>
  <c r="P225" i="1" s="1"/>
  <c r="S225" i="1" s="1"/>
  <c r="O226" i="1"/>
  <c r="P226" i="1" s="1" a="1"/>
  <c r="P226" i="1" s="1"/>
  <c r="S226" i="1" s="1"/>
  <c r="O227" i="1"/>
  <c r="P227" i="1" s="1" a="1"/>
  <c r="P227" i="1" s="1"/>
  <c r="S227" i="1" s="1"/>
  <c r="O228" i="1"/>
  <c r="P228" i="1" s="1" a="1"/>
  <c r="P228" i="1" s="1"/>
  <c r="S228" i="1" s="1"/>
  <c r="O229" i="1"/>
  <c r="P229" i="1" s="1" a="1"/>
  <c r="P229" i="1" s="1"/>
  <c r="S229" i="1" s="1"/>
  <c r="O230" i="1"/>
  <c r="P230" i="1" s="1" a="1"/>
  <c r="P230" i="1" s="1"/>
  <c r="S230" i="1" s="1"/>
  <c r="O231" i="1"/>
  <c r="P231" i="1" s="1" a="1"/>
  <c r="P231" i="1" s="1"/>
  <c r="S231" i="1" s="1"/>
  <c r="O232" i="1"/>
  <c r="P232" i="1" s="1" a="1"/>
  <c r="P232" i="1" s="1"/>
  <c r="S232" i="1" s="1"/>
  <c r="O233" i="1"/>
  <c r="P233" i="1" s="1" a="1"/>
  <c r="P233" i="1" s="1"/>
  <c r="S233" i="1" s="1"/>
  <c r="O234" i="1"/>
  <c r="P234" i="1" s="1" a="1"/>
  <c r="P234" i="1" s="1"/>
  <c r="S234" i="1" s="1"/>
  <c r="O235" i="1"/>
  <c r="P235" i="1" s="1" a="1"/>
  <c r="P235" i="1" s="1"/>
  <c r="S235" i="1" s="1"/>
  <c r="O236" i="1"/>
  <c r="P236" i="1" s="1" a="1"/>
  <c r="P236" i="1" s="1"/>
  <c r="S236" i="1" s="1"/>
  <c r="O237" i="1"/>
  <c r="P237" i="1" s="1" a="1"/>
  <c r="P237" i="1" s="1"/>
  <c r="S237" i="1" s="1"/>
  <c r="O238" i="1"/>
  <c r="P238" i="1" s="1" a="1"/>
  <c r="P238" i="1" s="1"/>
  <c r="S238" i="1" s="1"/>
  <c r="O239" i="1"/>
  <c r="P239" i="1" s="1" a="1"/>
  <c r="P239" i="1" s="1"/>
  <c r="S239" i="1" s="1"/>
  <c r="O240" i="1"/>
  <c r="P240" i="1" s="1" a="1"/>
  <c r="P240" i="1" s="1"/>
  <c r="S240" i="1" s="1"/>
  <c r="O241" i="1"/>
  <c r="P241" i="1" s="1" a="1"/>
  <c r="P241" i="1" s="1"/>
  <c r="S241" i="1" s="1"/>
  <c r="O242" i="1"/>
  <c r="P242" i="1" s="1" a="1"/>
  <c r="P242" i="1" s="1"/>
  <c r="S242" i="1" s="1"/>
  <c r="O243" i="1"/>
  <c r="P243" i="1" s="1" a="1"/>
  <c r="P243" i="1" s="1"/>
  <c r="S243" i="1" s="1"/>
  <c r="O244" i="1"/>
  <c r="P244" i="1" s="1" a="1"/>
  <c r="P244" i="1" s="1"/>
  <c r="S244" i="1" s="1"/>
  <c r="O245" i="1"/>
  <c r="P245" i="1" s="1" a="1"/>
  <c r="P245" i="1" s="1"/>
  <c r="S245" i="1" s="1"/>
  <c r="O246" i="1"/>
  <c r="P246" i="1" s="1" a="1"/>
  <c r="P246" i="1" s="1"/>
  <c r="S246" i="1" s="1"/>
  <c r="O247" i="1"/>
  <c r="P247" i="1" s="1" a="1"/>
  <c r="P247" i="1" s="1"/>
  <c r="S247" i="1" s="1"/>
  <c r="O248" i="1"/>
  <c r="P248" i="1" s="1" a="1"/>
  <c r="P248" i="1" s="1"/>
  <c r="S248" i="1" s="1"/>
  <c r="O249" i="1"/>
  <c r="P249" i="1" s="1" a="1"/>
  <c r="P249" i="1" s="1"/>
  <c r="S249" i="1" s="1"/>
  <c r="O250" i="1"/>
  <c r="P250" i="1" s="1" a="1"/>
  <c r="P250" i="1" s="1"/>
  <c r="S250" i="1" s="1"/>
  <c r="O251" i="1"/>
  <c r="P251" i="1" s="1" a="1"/>
  <c r="P251" i="1" s="1"/>
  <c r="S251" i="1" s="1"/>
  <c r="O252" i="1"/>
  <c r="P252" i="1" s="1" a="1"/>
  <c r="P252" i="1" s="1"/>
  <c r="S252" i="1" s="1"/>
  <c r="O253" i="1"/>
  <c r="P253" i="1" s="1" a="1"/>
  <c r="P253" i="1" s="1"/>
  <c r="S253" i="1" s="1"/>
  <c r="O254" i="1"/>
  <c r="P254" i="1" s="1" a="1"/>
  <c r="P254" i="1" s="1"/>
  <c r="S254" i="1" s="1"/>
  <c r="O255" i="1"/>
  <c r="P255" i="1" s="1" a="1"/>
  <c r="P255" i="1" s="1"/>
  <c r="S255" i="1" s="1"/>
  <c r="O256" i="1"/>
  <c r="P256" i="1" s="1" a="1"/>
  <c r="P256" i="1" s="1"/>
  <c r="S256" i="1" s="1"/>
  <c r="O257" i="1"/>
  <c r="P257" i="1" s="1" a="1"/>
  <c r="P257" i="1" s="1"/>
  <c r="S257" i="1" s="1"/>
  <c r="O258" i="1"/>
  <c r="P258" i="1" s="1" a="1"/>
  <c r="P258" i="1" s="1"/>
  <c r="S258" i="1" s="1"/>
  <c r="O259" i="1"/>
  <c r="P259" i="1" s="1" a="1"/>
  <c r="P259" i="1" s="1"/>
  <c r="S259" i="1" s="1"/>
  <c r="O260" i="1"/>
  <c r="P260" i="1" s="1" a="1"/>
  <c r="P260" i="1" s="1"/>
  <c r="S260" i="1" s="1"/>
  <c r="O261" i="1"/>
  <c r="P261" i="1" s="1" a="1"/>
  <c r="P261" i="1" s="1"/>
  <c r="S261" i="1" s="1"/>
  <c r="O262" i="1"/>
  <c r="P262" i="1" s="1" a="1"/>
  <c r="P262" i="1" s="1"/>
  <c r="S262" i="1" s="1"/>
  <c r="O263" i="1"/>
  <c r="P263" i="1" s="1" a="1"/>
  <c r="P263" i="1" s="1"/>
  <c r="S263" i="1" s="1"/>
  <c r="O264" i="1"/>
  <c r="P264" i="1" s="1" a="1"/>
  <c r="P264" i="1" s="1"/>
  <c r="S264" i="1" s="1"/>
  <c r="O265" i="1"/>
  <c r="P265" i="1" s="1" a="1"/>
  <c r="P265" i="1" s="1"/>
  <c r="S265" i="1" s="1"/>
  <c r="O266" i="1"/>
  <c r="P266" i="1" s="1" a="1"/>
  <c r="P266" i="1" s="1"/>
  <c r="S266" i="1" s="1"/>
  <c r="O267" i="1"/>
  <c r="P267" i="1" s="1" a="1"/>
  <c r="P267" i="1" s="1"/>
  <c r="S267" i="1" s="1"/>
  <c r="O268" i="1"/>
  <c r="P268" i="1" s="1" a="1"/>
  <c r="P268" i="1" s="1"/>
  <c r="S268" i="1" s="1"/>
  <c r="O269" i="1"/>
  <c r="P269" i="1" s="1" a="1"/>
  <c r="P269" i="1" s="1"/>
  <c r="S269" i="1" s="1"/>
  <c r="O270" i="1"/>
  <c r="P270" i="1" s="1" a="1"/>
  <c r="P270" i="1" s="1"/>
  <c r="S270" i="1" s="1"/>
  <c r="O271" i="1"/>
  <c r="P271" i="1" s="1" a="1"/>
  <c r="P271" i="1" s="1"/>
  <c r="S271" i="1" s="1"/>
  <c r="O272" i="1"/>
  <c r="P272" i="1" s="1" a="1"/>
  <c r="P272" i="1" s="1"/>
  <c r="S272" i="1" s="1"/>
  <c r="O273" i="1"/>
  <c r="P273" i="1" s="1" a="1"/>
  <c r="P273" i="1" s="1"/>
  <c r="S273" i="1" s="1"/>
  <c r="O274" i="1"/>
  <c r="P274" i="1" s="1" a="1"/>
  <c r="P274" i="1" s="1"/>
  <c r="S274" i="1" s="1"/>
  <c r="O275" i="1"/>
  <c r="P275" i="1" s="1" a="1"/>
  <c r="P275" i="1" s="1"/>
  <c r="S275" i="1" s="1"/>
  <c r="O276" i="1"/>
  <c r="P276" i="1" s="1" a="1"/>
  <c r="P276" i="1" s="1"/>
  <c r="S276" i="1" s="1"/>
  <c r="O277" i="1"/>
  <c r="P277" i="1" s="1" a="1"/>
  <c r="P277" i="1" s="1"/>
  <c r="S277" i="1" s="1"/>
  <c r="O278" i="1"/>
  <c r="P278" i="1" s="1" a="1"/>
  <c r="P278" i="1" s="1"/>
  <c r="S278" i="1" s="1"/>
  <c r="O279" i="1"/>
  <c r="P279" i="1" s="1" a="1"/>
  <c r="P279" i="1" s="1"/>
  <c r="S279" i="1" s="1"/>
  <c r="O280" i="1"/>
  <c r="P280" i="1" s="1" a="1"/>
  <c r="P280" i="1" s="1"/>
  <c r="S280" i="1" s="1"/>
  <c r="O281" i="1"/>
  <c r="P281" i="1" s="1" a="1"/>
  <c r="P281" i="1" s="1"/>
  <c r="S281" i="1" s="1"/>
  <c r="O282" i="1"/>
  <c r="P282" i="1" s="1" a="1"/>
  <c r="P282" i="1" s="1"/>
  <c r="S282" i="1" s="1"/>
  <c r="O283" i="1"/>
  <c r="P283" i="1" s="1" a="1"/>
  <c r="P283" i="1" s="1"/>
  <c r="S283" i="1" s="1"/>
  <c r="O284" i="1"/>
  <c r="P284" i="1" s="1" a="1"/>
  <c r="P284" i="1" s="1"/>
  <c r="S284" i="1" s="1"/>
  <c r="O285" i="1"/>
  <c r="P285" i="1" s="1" a="1"/>
  <c r="P285" i="1" s="1"/>
  <c r="S285" i="1" s="1"/>
  <c r="O286" i="1"/>
  <c r="P286" i="1" s="1" a="1"/>
  <c r="P286" i="1" s="1"/>
  <c r="S286" i="1" s="1"/>
  <c r="O287" i="1"/>
  <c r="P287" i="1" s="1" a="1"/>
  <c r="P287" i="1" s="1"/>
  <c r="S287" i="1" s="1"/>
  <c r="O288" i="1"/>
  <c r="P288" i="1" s="1" a="1"/>
  <c r="P288" i="1" s="1"/>
  <c r="S288" i="1" s="1"/>
  <c r="O289" i="1"/>
  <c r="P289" i="1" s="1" a="1"/>
  <c r="P289" i="1" s="1"/>
  <c r="S289" i="1" s="1"/>
  <c r="O290" i="1"/>
  <c r="P290" i="1" s="1" a="1"/>
  <c r="P290" i="1" s="1"/>
  <c r="S290" i="1" s="1"/>
  <c r="O291" i="1"/>
  <c r="P291" i="1" s="1" a="1"/>
  <c r="P291" i="1" s="1"/>
  <c r="S291" i="1" s="1"/>
  <c r="O292" i="1"/>
  <c r="P292" i="1" s="1" a="1"/>
  <c r="P292" i="1" s="1"/>
  <c r="S292" i="1" s="1"/>
  <c r="O293" i="1"/>
  <c r="P293" i="1" s="1" a="1"/>
  <c r="P293" i="1" s="1"/>
  <c r="S293" i="1" s="1"/>
  <c r="O294" i="1"/>
  <c r="P294" i="1" s="1" a="1"/>
  <c r="P294" i="1" s="1"/>
  <c r="S294" i="1" s="1"/>
  <c r="O295" i="1"/>
  <c r="P295" i="1" s="1" a="1"/>
  <c r="P295" i="1" s="1"/>
  <c r="S295" i="1" s="1"/>
  <c r="O296" i="1"/>
  <c r="P296" i="1" s="1" a="1"/>
  <c r="P296" i="1" s="1"/>
  <c r="S296" i="1" s="1"/>
  <c r="O297" i="1"/>
  <c r="P297" i="1" s="1" a="1"/>
  <c r="P297" i="1" s="1"/>
  <c r="S297" i="1" s="1"/>
  <c r="O298" i="1"/>
  <c r="P298" i="1" s="1" a="1"/>
  <c r="P298" i="1" s="1"/>
  <c r="S298" i="1" s="1"/>
  <c r="O299" i="1"/>
  <c r="P299" i="1" s="1" a="1"/>
  <c r="P299" i="1" s="1"/>
  <c r="S299" i="1" s="1"/>
  <c r="O300" i="1"/>
  <c r="P300" i="1" s="1" a="1"/>
  <c r="P300" i="1" s="1"/>
  <c r="S300" i="1" s="1"/>
  <c r="O301" i="1"/>
  <c r="P301" i="1" s="1" a="1"/>
  <c r="P301" i="1" s="1"/>
  <c r="S301" i="1" s="1"/>
  <c r="O302" i="1"/>
  <c r="P302" i="1" s="1" a="1"/>
  <c r="P302" i="1" s="1"/>
  <c r="S302" i="1" s="1"/>
  <c r="O303" i="1"/>
  <c r="P303" i="1" s="1" a="1"/>
  <c r="P303" i="1" s="1"/>
  <c r="S303" i="1" s="1"/>
  <c r="O304" i="1"/>
  <c r="P304" i="1" s="1" a="1"/>
  <c r="P304" i="1" s="1"/>
  <c r="S304" i="1" s="1"/>
  <c r="O305" i="1"/>
  <c r="P305" i="1" s="1" a="1"/>
  <c r="P305" i="1" s="1"/>
  <c r="S305" i="1" s="1"/>
  <c r="O306" i="1"/>
  <c r="P306" i="1" s="1" a="1"/>
  <c r="P306" i="1" s="1"/>
  <c r="S306" i="1" s="1"/>
  <c r="O307" i="1"/>
  <c r="P307" i="1" s="1" a="1"/>
  <c r="P307" i="1" s="1"/>
  <c r="S307" i="1" s="1"/>
  <c r="O308" i="1"/>
  <c r="P308" i="1" s="1" a="1"/>
  <c r="P308" i="1" s="1"/>
  <c r="S308" i="1" s="1"/>
  <c r="O309" i="1"/>
  <c r="P309" i="1" s="1" a="1"/>
  <c r="P309" i="1" s="1"/>
  <c r="S309" i="1" s="1"/>
  <c r="O310" i="1"/>
  <c r="P310" i="1" s="1" a="1"/>
  <c r="P310" i="1" s="1"/>
  <c r="S310" i="1" s="1"/>
  <c r="O311" i="1"/>
  <c r="P311" i="1" s="1" a="1"/>
  <c r="P311" i="1" s="1"/>
  <c r="S311" i="1" s="1"/>
  <c r="O312" i="1"/>
  <c r="P312" i="1" s="1" a="1"/>
  <c r="P312" i="1" s="1"/>
  <c r="S312" i="1" s="1"/>
  <c r="O313" i="1"/>
  <c r="P313" i="1" s="1" a="1"/>
  <c r="P313" i="1" s="1"/>
  <c r="S313" i="1" s="1"/>
  <c r="O314" i="1"/>
  <c r="P314" i="1" s="1" a="1"/>
  <c r="P314" i="1" s="1"/>
  <c r="S314" i="1" s="1"/>
  <c r="O315" i="1"/>
  <c r="P315" i="1" s="1" a="1"/>
  <c r="P315" i="1" s="1"/>
  <c r="S315" i="1" s="1"/>
  <c r="O316" i="1"/>
  <c r="P316" i="1" s="1" a="1"/>
  <c r="P316" i="1" s="1"/>
  <c r="S316" i="1" s="1"/>
  <c r="O317" i="1"/>
  <c r="P317" i="1" s="1" a="1"/>
  <c r="P317" i="1" s="1"/>
  <c r="S317" i="1" s="1"/>
  <c r="O318" i="1"/>
  <c r="P318" i="1" s="1" a="1"/>
  <c r="P318" i="1" s="1"/>
  <c r="S318" i="1" s="1"/>
  <c r="O319" i="1"/>
  <c r="P319" i="1" s="1" a="1"/>
  <c r="P319" i="1" s="1"/>
  <c r="S319" i="1" s="1"/>
  <c r="O320" i="1"/>
  <c r="P320" i="1" s="1" a="1"/>
  <c r="P320" i="1" s="1"/>
  <c r="S320" i="1" s="1"/>
  <c r="O321" i="1"/>
  <c r="P321" i="1" s="1" a="1"/>
  <c r="P321" i="1" s="1"/>
  <c r="S321" i="1" s="1"/>
  <c r="O322" i="1"/>
  <c r="P322" i="1" s="1" a="1"/>
  <c r="P322" i="1" s="1"/>
  <c r="S322" i="1" s="1"/>
  <c r="O323" i="1"/>
  <c r="P323" i="1" s="1" a="1"/>
  <c r="P323" i="1" s="1"/>
  <c r="S323" i="1" s="1"/>
  <c r="O324" i="1"/>
  <c r="P324" i="1" s="1" a="1"/>
  <c r="P324" i="1" s="1"/>
  <c r="S324" i="1" s="1"/>
  <c r="O325" i="1"/>
  <c r="P325" i="1" s="1" a="1"/>
  <c r="P325" i="1" s="1"/>
  <c r="S325" i="1" s="1"/>
  <c r="O326" i="1"/>
  <c r="P326" i="1" s="1" a="1"/>
  <c r="P326" i="1" s="1"/>
  <c r="S326" i="1" s="1"/>
  <c r="O327" i="1"/>
  <c r="P327" i="1" s="1" a="1"/>
  <c r="P327" i="1" s="1"/>
  <c r="S327" i="1" s="1"/>
  <c r="O328" i="1"/>
  <c r="P328" i="1" s="1" a="1"/>
  <c r="P328" i="1" s="1"/>
  <c r="S328" i="1" s="1"/>
  <c r="O329" i="1"/>
  <c r="P329" i="1" s="1" a="1"/>
  <c r="P329" i="1" s="1"/>
  <c r="S329" i="1" s="1"/>
  <c r="O330" i="1"/>
  <c r="P330" i="1" s="1" a="1"/>
  <c r="P330" i="1" s="1"/>
  <c r="S330" i="1" s="1"/>
  <c r="O331" i="1"/>
  <c r="P331" i="1" s="1" a="1"/>
  <c r="P331" i="1" s="1"/>
  <c r="S331" i="1" s="1"/>
  <c r="O332" i="1"/>
  <c r="P332" i="1" s="1" a="1"/>
  <c r="P332" i="1" s="1"/>
  <c r="S332" i="1" s="1"/>
  <c r="O333" i="1"/>
  <c r="P333" i="1" s="1" a="1"/>
  <c r="P333" i="1" s="1"/>
  <c r="S333" i="1" s="1"/>
  <c r="O334" i="1"/>
  <c r="P334" i="1" s="1" a="1"/>
  <c r="P334" i="1" s="1"/>
  <c r="S334" i="1" s="1"/>
  <c r="O335" i="1"/>
  <c r="P335" i="1" s="1" a="1"/>
  <c r="P335" i="1" s="1"/>
  <c r="S335" i="1" s="1"/>
  <c r="O336" i="1"/>
  <c r="P336" i="1" s="1" a="1"/>
  <c r="P336" i="1" s="1"/>
  <c r="S336" i="1" s="1"/>
  <c r="O337" i="1"/>
  <c r="P337" i="1" s="1" a="1"/>
  <c r="P337" i="1" s="1"/>
  <c r="S337" i="1" s="1"/>
  <c r="O338" i="1"/>
  <c r="P338" i="1" s="1" a="1"/>
  <c r="P338" i="1" s="1"/>
  <c r="S338" i="1" s="1"/>
  <c r="O339" i="1"/>
  <c r="P339" i="1" s="1" a="1"/>
  <c r="P339" i="1" s="1"/>
  <c r="S339" i="1" s="1"/>
  <c r="O340" i="1"/>
  <c r="P340" i="1" s="1" a="1"/>
  <c r="P340" i="1" s="1"/>
  <c r="S340" i="1" s="1"/>
  <c r="O341" i="1"/>
  <c r="P341" i="1" s="1" a="1"/>
  <c r="P341" i="1" s="1"/>
  <c r="S341" i="1" s="1"/>
  <c r="O342" i="1"/>
  <c r="P342" i="1" s="1" a="1"/>
  <c r="P342" i="1" s="1"/>
  <c r="S342" i="1" s="1"/>
  <c r="O343" i="1"/>
  <c r="P343" i="1" s="1" a="1"/>
  <c r="P343" i="1" s="1"/>
  <c r="S343" i="1" s="1"/>
  <c r="O344" i="1"/>
  <c r="P344" i="1" s="1" a="1"/>
  <c r="P344" i="1" s="1"/>
  <c r="S344" i="1" s="1"/>
  <c r="O345" i="1"/>
  <c r="P345" i="1" s="1" a="1"/>
  <c r="P345" i="1" s="1"/>
  <c r="S345" i="1" s="1"/>
  <c r="O346" i="1"/>
  <c r="P346" i="1" s="1" a="1"/>
  <c r="P346" i="1" s="1"/>
  <c r="S346" i="1" s="1"/>
  <c r="O347" i="1"/>
  <c r="P347" i="1" s="1" a="1"/>
  <c r="P347" i="1" s="1"/>
  <c r="S347" i="1" s="1"/>
  <c r="O348" i="1"/>
  <c r="P348" i="1" s="1" a="1"/>
  <c r="P348" i="1" s="1"/>
  <c r="S348" i="1" s="1"/>
  <c r="O349" i="1"/>
  <c r="P349" i="1" s="1" a="1"/>
  <c r="P349" i="1" s="1"/>
  <c r="S349" i="1" s="1"/>
  <c r="O350" i="1"/>
  <c r="P350" i="1" s="1" a="1"/>
  <c r="P350" i="1" s="1"/>
  <c r="S350" i="1" s="1"/>
  <c r="O351" i="1"/>
  <c r="P351" i="1" s="1" a="1"/>
  <c r="P351" i="1" s="1"/>
  <c r="S351" i="1" s="1"/>
  <c r="O352" i="1"/>
  <c r="P352" i="1" s="1" a="1"/>
  <c r="P352" i="1" s="1"/>
  <c r="S352" i="1" s="1"/>
  <c r="O353" i="1"/>
  <c r="P353" i="1" s="1" a="1"/>
  <c r="P353" i="1" s="1"/>
  <c r="S353" i="1" s="1"/>
  <c r="O354" i="1"/>
  <c r="P354" i="1" s="1" a="1"/>
  <c r="P354" i="1" s="1"/>
  <c r="S354" i="1" s="1"/>
  <c r="O355" i="1"/>
  <c r="P355" i="1" s="1" a="1"/>
  <c r="P355" i="1" s="1"/>
  <c r="S355" i="1" s="1"/>
  <c r="O356" i="1"/>
  <c r="P356" i="1" s="1" a="1"/>
  <c r="P356" i="1" s="1"/>
  <c r="S356" i="1" s="1"/>
  <c r="O357" i="1"/>
  <c r="P357" i="1" s="1" a="1"/>
  <c r="P357" i="1" s="1"/>
  <c r="S357" i="1" s="1"/>
  <c r="O358" i="1"/>
  <c r="P358" i="1" s="1" a="1"/>
  <c r="P358" i="1" s="1"/>
  <c r="S358" i="1" s="1"/>
  <c r="O359" i="1"/>
  <c r="P359" i="1" s="1" a="1"/>
  <c r="P359" i="1" s="1"/>
  <c r="S359" i="1" s="1"/>
  <c r="O360" i="1"/>
  <c r="P360" i="1" s="1" a="1"/>
  <c r="P360" i="1" s="1"/>
  <c r="S360" i="1" s="1"/>
  <c r="O361" i="1"/>
  <c r="P361" i="1" s="1" a="1"/>
  <c r="P361" i="1" s="1"/>
  <c r="S361" i="1" s="1"/>
  <c r="O362" i="1"/>
  <c r="P362" i="1" s="1" a="1"/>
  <c r="P362" i="1" s="1"/>
  <c r="S362" i="1" s="1"/>
  <c r="O363" i="1"/>
  <c r="P363" i="1" s="1" a="1"/>
  <c r="P363" i="1" s="1"/>
  <c r="S363" i="1" s="1"/>
  <c r="O364" i="1"/>
  <c r="P364" i="1" s="1" a="1"/>
  <c r="P364" i="1" s="1"/>
  <c r="S364" i="1" s="1"/>
  <c r="O365" i="1"/>
  <c r="P365" i="1" s="1" a="1"/>
  <c r="P365" i="1" s="1"/>
  <c r="S365" i="1" s="1"/>
  <c r="O366" i="1"/>
  <c r="P366" i="1" s="1" a="1"/>
  <c r="P366" i="1" s="1"/>
  <c r="S366" i="1" s="1"/>
  <c r="O367" i="1"/>
  <c r="P367" i="1" s="1" a="1"/>
  <c r="P367" i="1" s="1"/>
  <c r="S367" i="1" s="1"/>
  <c r="O368" i="1"/>
  <c r="P368" i="1" s="1" a="1"/>
  <c r="P368" i="1" s="1"/>
  <c r="S368" i="1" s="1"/>
  <c r="O369" i="1"/>
  <c r="P369" i="1" s="1" a="1"/>
  <c r="P369" i="1" s="1"/>
  <c r="S369" i="1" s="1"/>
  <c r="O370" i="1"/>
  <c r="P370" i="1" s="1" a="1"/>
  <c r="P370" i="1" s="1"/>
  <c r="S370" i="1" s="1"/>
  <c r="O371" i="1"/>
  <c r="P371" i="1" s="1" a="1"/>
  <c r="P371" i="1" s="1"/>
  <c r="S371" i="1" s="1"/>
  <c r="O372" i="1"/>
  <c r="P372" i="1" s="1" a="1"/>
  <c r="P372" i="1" s="1"/>
  <c r="S372" i="1" s="1"/>
  <c r="O373" i="1"/>
  <c r="P373" i="1" s="1" a="1"/>
  <c r="P373" i="1" s="1"/>
  <c r="S373" i="1" s="1"/>
  <c r="O374" i="1"/>
  <c r="P374" i="1" s="1" a="1"/>
  <c r="P374" i="1" s="1"/>
  <c r="S374" i="1" s="1"/>
  <c r="O375" i="1"/>
  <c r="P375" i="1" s="1" a="1"/>
  <c r="P375" i="1" s="1"/>
  <c r="S375" i="1" s="1"/>
  <c r="O376" i="1"/>
  <c r="P376" i="1" s="1" a="1"/>
  <c r="P376" i="1" s="1"/>
  <c r="S376" i="1" s="1"/>
  <c r="O377" i="1"/>
  <c r="P377" i="1" s="1" a="1"/>
  <c r="P377" i="1" s="1"/>
  <c r="S377" i="1" s="1"/>
  <c r="O378" i="1"/>
  <c r="P378" i="1" s="1" a="1"/>
  <c r="P378" i="1" s="1"/>
  <c r="S378" i="1" s="1"/>
  <c r="O379" i="1"/>
  <c r="P379" i="1" s="1" a="1"/>
  <c r="P379" i="1" s="1"/>
  <c r="S379" i="1" s="1"/>
  <c r="O380" i="1"/>
  <c r="P380" i="1" s="1" a="1"/>
  <c r="P380" i="1" s="1"/>
  <c r="S380" i="1" s="1"/>
  <c r="O381" i="1"/>
  <c r="P381" i="1" s="1" a="1"/>
  <c r="P381" i="1" s="1"/>
  <c r="S381" i="1" s="1"/>
  <c r="O382" i="1"/>
  <c r="P382" i="1" s="1" a="1"/>
  <c r="P382" i="1" s="1"/>
  <c r="S382" i="1" s="1"/>
  <c r="O383" i="1"/>
  <c r="P383" i="1" s="1" a="1"/>
  <c r="P383" i="1" s="1"/>
  <c r="S383" i="1" s="1"/>
  <c r="O384" i="1"/>
  <c r="P384" i="1" s="1" a="1"/>
  <c r="P384" i="1" s="1"/>
  <c r="S384" i="1" s="1"/>
  <c r="O385" i="1"/>
  <c r="P385" i="1" s="1" a="1"/>
  <c r="P385" i="1" s="1"/>
  <c r="S385" i="1" s="1"/>
  <c r="O386" i="1"/>
  <c r="P386" i="1" s="1" a="1"/>
  <c r="P386" i="1" s="1"/>
  <c r="S386" i="1" s="1"/>
  <c r="O387" i="1"/>
  <c r="P387" i="1" s="1" a="1"/>
  <c r="P387" i="1" s="1"/>
  <c r="S387" i="1" s="1"/>
  <c r="O388" i="1"/>
  <c r="P388" i="1" s="1" a="1"/>
  <c r="P388" i="1" s="1"/>
  <c r="S388" i="1" s="1"/>
  <c r="O389" i="1"/>
  <c r="P389" i="1" s="1" a="1"/>
  <c r="P389" i="1" s="1"/>
  <c r="S389" i="1" s="1"/>
  <c r="O390" i="1"/>
  <c r="P390" i="1" s="1" a="1"/>
  <c r="P390" i="1" s="1"/>
  <c r="S390" i="1" s="1"/>
  <c r="O391" i="1"/>
  <c r="P391" i="1" s="1" a="1"/>
  <c r="P391" i="1" s="1"/>
  <c r="S391" i="1" s="1"/>
  <c r="O392" i="1"/>
  <c r="P392" i="1" s="1" a="1"/>
  <c r="P392" i="1" s="1"/>
  <c r="S392" i="1" s="1"/>
  <c r="O393" i="1"/>
  <c r="P393" i="1" s="1" a="1"/>
  <c r="P393" i="1" s="1"/>
  <c r="S393" i="1" s="1"/>
  <c r="O394" i="1"/>
  <c r="P394" i="1" s="1" a="1"/>
  <c r="P394" i="1" s="1"/>
  <c r="S394" i="1" s="1"/>
  <c r="O395" i="1"/>
  <c r="P395" i="1" s="1" a="1"/>
  <c r="P395" i="1" s="1"/>
  <c r="S395" i="1" s="1"/>
  <c r="O396" i="1"/>
  <c r="P396" i="1" s="1" a="1"/>
  <c r="P396" i="1" s="1"/>
  <c r="S396" i="1" s="1"/>
  <c r="O397" i="1"/>
  <c r="P397" i="1" s="1" a="1"/>
  <c r="P397" i="1" s="1"/>
  <c r="S397" i="1" s="1"/>
  <c r="O398" i="1"/>
  <c r="P398" i="1" s="1" a="1"/>
  <c r="P398" i="1" s="1"/>
  <c r="S398" i="1" s="1"/>
  <c r="O399" i="1"/>
  <c r="P399" i="1" s="1" a="1"/>
  <c r="P399" i="1" s="1"/>
  <c r="S399" i="1" s="1"/>
  <c r="O400" i="1"/>
  <c r="P400" i="1" s="1" a="1"/>
  <c r="P400" i="1" s="1"/>
  <c r="S400" i="1" s="1"/>
  <c r="O401" i="1"/>
  <c r="P401" i="1" s="1" a="1"/>
  <c r="P401" i="1" s="1"/>
  <c r="S401" i="1" s="1"/>
  <c r="O402" i="1"/>
  <c r="P402" i="1" s="1" a="1"/>
  <c r="P402" i="1" s="1"/>
  <c r="S402" i="1" s="1"/>
  <c r="O403" i="1"/>
  <c r="P403" i="1" s="1" a="1"/>
  <c r="P403" i="1" s="1"/>
  <c r="S403" i="1" s="1"/>
  <c r="O404" i="1"/>
  <c r="P404" i="1" s="1" a="1"/>
  <c r="P404" i="1" s="1"/>
  <c r="S404" i="1" s="1"/>
  <c r="O405" i="1"/>
  <c r="P405" i="1" s="1" a="1"/>
  <c r="P405" i="1" s="1"/>
  <c r="S405" i="1" s="1"/>
  <c r="O406" i="1"/>
  <c r="P406" i="1" s="1" a="1"/>
  <c r="P406" i="1" s="1"/>
  <c r="S406" i="1" s="1"/>
  <c r="O407" i="1"/>
  <c r="P407" i="1" s="1" a="1"/>
  <c r="P407" i="1" s="1"/>
  <c r="S407" i="1" s="1"/>
  <c r="O408" i="1"/>
  <c r="P408" i="1" s="1" a="1"/>
  <c r="P408" i="1" s="1"/>
  <c r="S408" i="1" s="1"/>
  <c r="O409" i="1"/>
  <c r="P409" i="1" s="1" a="1"/>
  <c r="P409" i="1" s="1"/>
  <c r="S409" i="1" s="1"/>
  <c r="O410" i="1"/>
  <c r="P410" i="1" s="1" a="1"/>
  <c r="P410" i="1" s="1"/>
  <c r="S410" i="1" s="1"/>
  <c r="O411" i="1"/>
  <c r="P411" i="1" s="1" a="1"/>
  <c r="P411" i="1" s="1"/>
  <c r="S411" i="1" s="1"/>
  <c r="O412" i="1"/>
  <c r="P412" i="1" s="1" a="1"/>
  <c r="P412" i="1" s="1"/>
  <c r="S412" i="1" s="1"/>
  <c r="O413" i="1"/>
  <c r="P413" i="1" s="1" a="1"/>
  <c r="P413" i="1" s="1"/>
  <c r="S413" i="1" s="1"/>
  <c r="O414" i="1"/>
  <c r="P414" i="1" s="1" a="1"/>
  <c r="P414" i="1" s="1"/>
  <c r="S414" i="1" s="1"/>
  <c r="O415" i="1"/>
  <c r="P415" i="1" s="1" a="1"/>
  <c r="P415" i="1" s="1"/>
  <c r="S415" i="1" s="1"/>
  <c r="O416" i="1"/>
  <c r="P416" i="1" s="1" a="1"/>
  <c r="P416" i="1" s="1"/>
  <c r="S416" i="1" s="1"/>
  <c r="O417" i="1"/>
  <c r="P417" i="1" s="1" a="1"/>
  <c r="P417" i="1" s="1"/>
  <c r="S417" i="1" s="1"/>
  <c r="O418" i="1"/>
  <c r="P418" i="1" s="1" a="1"/>
  <c r="P418" i="1" s="1"/>
  <c r="S418" i="1" s="1"/>
  <c r="O419" i="1"/>
  <c r="P419" i="1" s="1" a="1"/>
  <c r="P419" i="1" s="1"/>
  <c r="S419" i="1" s="1"/>
  <c r="O420" i="1"/>
  <c r="P420" i="1" s="1" a="1"/>
  <c r="P420" i="1" s="1"/>
  <c r="S420" i="1" s="1"/>
  <c r="O421" i="1"/>
  <c r="P421" i="1" s="1" a="1"/>
  <c r="P421" i="1" s="1"/>
  <c r="S421" i="1" s="1"/>
  <c r="O422" i="1"/>
  <c r="P422" i="1" s="1" a="1"/>
  <c r="P422" i="1" s="1"/>
  <c r="S422" i="1" s="1"/>
  <c r="O423" i="1"/>
  <c r="P423" i="1" s="1" a="1"/>
  <c r="P423" i="1" s="1"/>
  <c r="S423" i="1" s="1"/>
  <c r="O424" i="1"/>
  <c r="P424" i="1" s="1" a="1"/>
  <c r="P424" i="1" s="1"/>
  <c r="S424" i="1" s="1"/>
  <c r="O425" i="1"/>
  <c r="P425" i="1" s="1" a="1"/>
  <c r="P425" i="1" s="1"/>
  <c r="S425" i="1" s="1"/>
  <c r="O426" i="1"/>
  <c r="P426" i="1" s="1" a="1"/>
  <c r="P426" i="1" s="1"/>
  <c r="S426" i="1" s="1"/>
  <c r="O427" i="1"/>
  <c r="P427" i="1" s="1" a="1"/>
  <c r="P427" i="1" s="1"/>
  <c r="S427" i="1" s="1"/>
  <c r="O428" i="1"/>
  <c r="P428" i="1" s="1" a="1"/>
  <c r="P428" i="1" s="1"/>
  <c r="S428" i="1" s="1"/>
  <c r="O429" i="1"/>
  <c r="P429" i="1" s="1" a="1"/>
  <c r="P429" i="1" s="1"/>
  <c r="S429" i="1" s="1"/>
  <c r="O430" i="1"/>
  <c r="P430" i="1" s="1" a="1"/>
  <c r="P430" i="1" s="1"/>
  <c r="S430" i="1" s="1"/>
  <c r="O431" i="1"/>
  <c r="P431" i="1" s="1" a="1"/>
  <c r="P431" i="1" s="1"/>
  <c r="S431" i="1" s="1"/>
  <c r="O432" i="1"/>
  <c r="P432" i="1" s="1" a="1"/>
  <c r="P432" i="1" s="1"/>
  <c r="S432" i="1" s="1"/>
  <c r="O433" i="1"/>
  <c r="P433" i="1" s="1" a="1"/>
  <c r="P433" i="1" s="1"/>
  <c r="S433" i="1" s="1"/>
  <c r="O434" i="1"/>
  <c r="P434" i="1" s="1" a="1"/>
  <c r="P434" i="1" s="1"/>
  <c r="S434" i="1" s="1"/>
  <c r="O435" i="1"/>
  <c r="P435" i="1" s="1" a="1"/>
  <c r="P435" i="1" s="1"/>
  <c r="S435" i="1" s="1"/>
  <c r="O436" i="1"/>
  <c r="P436" i="1" s="1" a="1"/>
  <c r="P436" i="1" s="1"/>
  <c r="S436" i="1" s="1"/>
  <c r="O437" i="1"/>
  <c r="P437" i="1" s="1" a="1"/>
  <c r="P437" i="1" s="1"/>
  <c r="S437" i="1" s="1"/>
  <c r="O438" i="1"/>
  <c r="P438" i="1" s="1" a="1"/>
  <c r="P438" i="1" s="1"/>
  <c r="S438" i="1" s="1"/>
  <c r="O439" i="1"/>
  <c r="P439" i="1" s="1" a="1"/>
  <c r="P439" i="1" s="1"/>
  <c r="S439" i="1" s="1"/>
  <c r="O440" i="1"/>
  <c r="P440" i="1" s="1" a="1"/>
  <c r="P440" i="1" s="1"/>
  <c r="S440" i="1" s="1"/>
  <c r="O441" i="1"/>
  <c r="P441" i="1" s="1" a="1"/>
  <c r="P441" i="1" s="1"/>
  <c r="S441" i="1" s="1"/>
  <c r="O442" i="1"/>
  <c r="P442" i="1" s="1" a="1"/>
  <c r="P442" i="1" s="1"/>
  <c r="S442" i="1" s="1"/>
  <c r="O443" i="1"/>
  <c r="P443" i="1" s="1" a="1"/>
  <c r="P443" i="1" s="1"/>
  <c r="S443" i="1" s="1"/>
  <c r="O444" i="1"/>
  <c r="P444" i="1" s="1" a="1"/>
  <c r="P444" i="1" s="1"/>
  <c r="S444" i="1" s="1"/>
  <c r="O445" i="1"/>
  <c r="P445" i="1" s="1" a="1"/>
  <c r="P445" i="1" s="1"/>
  <c r="S445" i="1" s="1"/>
  <c r="O446" i="1"/>
  <c r="P446" i="1" s="1" a="1"/>
  <c r="P446" i="1" s="1"/>
  <c r="S446" i="1" s="1"/>
  <c r="O447" i="1"/>
  <c r="P447" i="1" s="1" a="1"/>
  <c r="P447" i="1" s="1"/>
  <c r="S447" i="1" s="1"/>
  <c r="O448" i="1"/>
  <c r="P448" i="1" s="1" a="1"/>
  <c r="P448" i="1" s="1"/>
  <c r="S448" i="1" s="1"/>
  <c r="O449" i="1"/>
  <c r="P449" i="1" s="1" a="1"/>
  <c r="P449" i="1" s="1"/>
  <c r="S449" i="1" s="1"/>
  <c r="O450" i="1"/>
  <c r="P450" i="1" s="1" a="1"/>
  <c r="P450" i="1" s="1"/>
  <c r="S450" i="1" s="1"/>
  <c r="O451" i="1"/>
  <c r="P451" i="1" s="1" a="1"/>
  <c r="P451" i="1" s="1"/>
  <c r="S451" i="1" s="1"/>
  <c r="O452" i="1"/>
  <c r="P452" i="1" s="1" a="1"/>
  <c r="P452" i="1" s="1"/>
  <c r="S452" i="1" s="1"/>
  <c r="O453" i="1"/>
  <c r="P453" i="1" s="1" a="1"/>
  <c r="P453" i="1" s="1"/>
  <c r="S453" i="1" s="1"/>
  <c r="O454" i="1"/>
  <c r="P454" i="1" s="1" a="1"/>
  <c r="P454" i="1" s="1"/>
  <c r="S454" i="1" s="1"/>
  <c r="O455" i="1"/>
  <c r="P455" i="1" s="1" a="1"/>
  <c r="P455" i="1" s="1"/>
  <c r="S455" i="1" s="1"/>
  <c r="O456" i="1"/>
  <c r="P456" i="1" s="1" a="1"/>
  <c r="P456" i="1" s="1"/>
  <c r="S456" i="1" s="1"/>
  <c r="O457" i="1"/>
  <c r="P457" i="1" s="1" a="1"/>
  <c r="P457" i="1" s="1"/>
  <c r="S457" i="1" s="1"/>
  <c r="O458" i="1"/>
  <c r="P458" i="1" s="1" a="1"/>
  <c r="P458" i="1" s="1"/>
  <c r="S458" i="1" s="1"/>
  <c r="O459" i="1"/>
  <c r="P459" i="1" s="1" a="1"/>
  <c r="P459" i="1" s="1"/>
  <c r="S459" i="1" s="1"/>
  <c r="O460" i="1"/>
  <c r="P460" i="1" s="1" a="1"/>
  <c r="P460" i="1" s="1"/>
  <c r="S460" i="1" s="1"/>
  <c r="O461" i="1"/>
  <c r="P461" i="1" s="1" a="1"/>
  <c r="P461" i="1" s="1"/>
  <c r="S461" i="1" s="1"/>
  <c r="O462" i="1"/>
  <c r="P462" i="1" s="1" a="1"/>
  <c r="P462" i="1" s="1"/>
  <c r="S462" i="1" s="1"/>
  <c r="O463" i="1"/>
  <c r="P463" i="1" s="1" a="1"/>
  <c r="P463" i="1" s="1"/>
  <c r="S463" i="1" s="1"/>
  <c r="O464" i="1"/>
  <c r="P464" i="1" s="1" a="1"/>
  <c r="P464" i="1" s="1"/>
  <c r="S464" i="1" s="1"/>
  <c r="O465" i="1"/>
  <c r="P465" i="1" s="1" a="1"/>
  <c r="P465" i="1" s="1"/>
  <c r="S465" i="1" s="1"/>
  <c r="O466" i="1"/>
  <c r="P466" i="1" s="1" a="1"/>
  <c r="P466" i="1" s="1"/>
  <c r="S466" i="1" s="1"/>
  <c r="O467" i="1"/>
  <c r="P467" i="1" s="1" a="1"/>
  <c r="P467" i="1" s="1"/>
  <c r="S467" i="1" s="1"/>
  <c r="O468" i="1"/>
  <c r="P468" i="1" s="1" a="1"/>
  <c r="P468" i="1" s="1"/>
  <c r="S468" i="1" s="1"/>
  <c r="O469" i="1"/>
  <c r="P469" i="1" s="1" a="1"/>
  <c r="P469" i="1" s="1"/>
  <c r="S469" i="1" s="1"/>
  <c r="O470" i="1"/>
  <c r="P470" i="1" s="1" a="1"/>
  <c r="P470" i="1" s="1"/>
  <c r="S470" i="1" s="1"/>
  <c r="O471" i="1"/>
  <c r="P471" i="1" s="1" a="1"/>
  <c r="P471" i="1" s="1"/>
  <c r="S471" i="1" s="1"/>
  <c r="O472" i="1"/>
  <c r="P472" i="1" s="1" a="1"/>
  <c r="P472" i="1" s="1"/>
  <c r="S472" i="1" s="1"/>
  <c r="O473" i="1"/>
  <c r="P473" i="1" s="1" a="1"/>
  <c r="P473" i="1" s="1"/>
  <c r="S473" i="1" s="1"/>
  <c r="O474" i="1"/>
  <c r="P474" i="1" s="1" a="1"/>
  <c r="P474" i="1" s="1"/>
  <c r="S474" i="1" s="1"/>
  <c r="O475" i="1"/>
  <c r="P475" i="1" s="1" a="1"/>
  <c r="P475" i="1" s="1"/>
  <c r="S475" i="1" s="1"/>
  <c r="O476" i="1"/>
  <c r="P476" i="1" s="1" a="1"/>
  <c r="P476" i="1" s="1"/>
  <c r="S476" i="1" s="1"/>
  <c r="O477" i="1"/>
  <c r="P477" i="1" s="1" a="1"/>
  <c r="P477" i="1" s="1"/>
  <c r="S477" i="1" s="1"/>
  <c r="O478" i="1"/>
  <c r="P478" i="1" s="1" a="1"/>
  <c r="P478" i="1" s="1"/>
  <c r="S478" i="1" s="1"/>
  <c r="O479" i="1"/>
  <c r="P479" i="1" s="1" a="1"/>
  <c r="P479" i="1" s="1"/>
  <c r="S479" i="1" s="1"/>
  <c r="O480" i="1"/>
  <c r="P480" i="1" s="1" a="1"/>
  <c r="P480" i="1" s="1"/>
  <c r="S480" i="1" s="1"/>
  <c r="O481" i="1"/>
  <c r="P481" i="1" s="1" a="1"/>
  <c r="P481" i="1" s="1"/>
  <c r="S481" i="1" s="1"/>
  <c r="O482" i="1"/>
  <c r="P482" i="1" s="1" a="1"/>
  <c r="P482" i="1" s="1"/>
  <c r="S482" i="1" s="1"/>
  <c r="O483" i="1"/>
  <c r="P483" i="1" s="1" a="1"/>
  <c r="P483" i="1" s="1"/>
  <c r="S483" i="1" s="1"/>
  <c r="O484" i="1"/>
  <c r="P484" i="1" s="1" a="1"/>
  <c r="P484" i="1" s="1"/>
  <c r="S484" i="1" s="1"/>
  <c r="O485" i="1"/>
  <c r="P485" i="1" s="1" a="1"/>
  <c r="P485" i="1" s="1"/>
  <c r="S485" i="1" s="1"/>
  <c r="O486" i="1"/>
  <c r="P486" i="1" s="1" a="1"/>
  <c r="P486" i="1" s="1"/>
  <c r="S486" i="1" s="1"/>
  <c r="O487" i="1"/>
  <c r="P487" i="1" s="1" a="1"/>
  <c r="P487" i="1" s="1"/>
  <c r="S487" i="1" s="1"/>
  <c r="O488" i="1"/>
  <c r="P488" i="1" s="1" a="1"/>
  <c r="P488" i="1" s="1"/>
  <c r="S488" i="1" s="1"/>
  <c r="O489" i="1"/>
  <c r="P489" i="1" s="1" a="1"/>
  <c r="P489" i="1" s="1"/>
  <c r="S489" i="1" s="1"/>
  <c r="O490" i="1"/>
  <c r="P490" i="1" s="1" a="1"/>
  <c r="P490" i="1" s="1"/>
  <c r="S490" i="1" s="1"/>
  <c r="O491" i="1"/>
  <c r="P491" i="1" s="1" a="1"/>
  <c r="P491" i="1" s="1"/>
  <c r="S491" i="1" s="1"/>
  <c r="O492" i="1"/>
  <c r="P492" i="1" s="1" a="1"/>
  <c r="P492" i="1" s="1"/>
  <c r="S492" i="1" s="1"/>
  <c r="O493" i="1"/>
  <c r="P493" i="1" s="1" a="1"/>
  <c r="P493" i="1" s="1"/>
  <c r="S493" i="1" s="1"/>
  <c r="O494" i="1"/>
  <c r="P494" i="1" s="1" a="1"/>
  <c r="P494" i="1" s="1"/>
  <c r="S494" i="1" s="1"/>
  <c r="O495" i="1"/>
  <c r="P495" i="1" s="1" a="1"/>
  <c r="P495" i="1" s="1"/>
  <c r="S495" i="1" s="1"/>
  <c r="O496" i="1"/>
  <c r="P496" i="1" s="1" a="1"/>
  <c r="P496" i="1" s="1"/>
  <c r="S496" i="1" s="1"/>
  <c r="O497" i="1"/>
  <c r="P497" i="1" s="1" a="1"/>
  <c r="P497" i="1" s="1"/>
  <c r="S497" i="1" s="1"/>
  <c r="O498" i="1"/>
  <c r="P498" i="1" s="1" a="1"/>
  <c r="P498" i="1" s="1"/>
  <c r="S498" i="1" s="1"/>
  <c r="O499" i="1"/>
  <c r="P499" i="1" s="1" a="1"/>
  <c r="P499" i="1" s="1"/>
  <c r="S499" i="1" s="1"/>
  <c r="O500" i="1"/>
  <c r="P500" i="1" s="1" a="1"/>
  <c r="P500" i="1" s="1"/>
  <c r="S500" i="1" s="1"/>
  <c r="O501" i="1"/>
  <c r="P501" i="1" s="1" a="1"/>
  <c r="P501" i="1" s="1"/>
  <c r="S501" i="1" s="1"/>
  <c r="O502" i="1"/>
  <c r="P502" i="1" s="1" a="1"/>
  <c r="P502" i="1" s="1"/>
  <c r="S502" i="1" s="1"/>
  <c r="O503" i="1"/>
  <c r="P503" i="1" s="1" a="1"/>
  <c r="P503" i="1" s="1"/>
  <c r="S503" i="1" s="1"/>
  <c r="O504" i="1"/>
  <c r="P504" i="1" s="1" a="1"/>
  <c r="P504" i="1" s="1"/>
  <c r="S504" i="1" s="1"/>
  <c r="O505" i="1"/>
  <c r="P505" i="1" s="1" a="1"/>
  <c r="P505" i="1" s="1"/>
  <c r="S505" i="1" s="1"/>
  <c r="O506" i="1"/>
  <c r="P506" i="1" s="1" a="1"/>
  <c r="P506" i="1" s="1"/>
  <c r="S506" i="1" s="1"/>
  <c r="O507" i="1"/>
  <c r="P507" i="1" s="1" a="1"/>
  <c r="P507" i="1" s="1"/>
  <c r="S507" i="1" s="1"/>
  <c r="O508" i="1"/>
  <c r="P508" i="1" s="1" a="1"/>
  <c r="P508" i="1" s="1"/>
  <c r="S508" i="1" s="1"/>
  <c r="O509" i="1"/>
  <c r="P509" i="1" s="1" a="1"/>
  <c r="P509" i="1" s="1"/>
  <c r="S509" i="1" s="1"/>
  <c r="O510" i="1"/>
  <c r="P510" i="1" s="1" a="1"/>
  <c r="P510" i="1" s="1"/>
  <c r="S510" i="1" s="1"/>
  <c r="O511" i="1"/>
  <c r="P511" i="1" s="1" a="1"/>
  <c r="P511" i="1" s="1"/>
  <c r="S511" i="1" s="1"/>
  <c r="O512" i="1"/>
  <c r="P512" i="1" s="1" a="1"/>
  <c r="P512" i="1" s="1"/>
  <c r="S512" i="1" s="1"/>
  <c r="O513" i="1"/>
  <c r="P513" i="1" s="1" a="1"/>
  <c r="P513" i="1" s="1"/>
  <c r="S513" i="1" s="1"/>
  <c r="O514" i="1"/>
  <c r="P514" i="1" s="1" a="1"/>
  <c r="P514" i="1" s="1"/>
  <c r="S514" i="1" s="1"/>
  <c r="O515" i="1"/>
  <c r="P515" i="1" s="1" a="1"/>
  <c r="P515" i="1" s="1"/>
  <c r="S515" i="1" s="1"/>
  <c r="O516" i="1"/>
  <c r="P516" i="1" s="1" a="1"/>
  <c r="P516" i="1" s="1"/>
  <c r="S516" i="1" s="1"/>
  <c r="O517" i="1"/>
  <c r="P517" i="1" s="1" a="1"/>
  <c r="P517" i="1" s="1"/>
  <c r="S517" i="1" s="1"/>
  <c r="O518" i="1"/>
  <c r="P518" i="1" s="1" a="1"/>
  <c r="P518" i="1" s="1"/>
  <c r="S518" i="1" s="1"/>
  <c r="O519" i="1"/>
  <c r="P519" i="1" s="1" a="1"/>
  <c r="P519" i="1" s="1"/>
  <c r="S519" i="1" s="1"/>
  <c r="O520" i="1"/>
  <c r="P520" i="1" s="1" a="1"/>
  <c r="P520" i="1" s="1"/>
  <c r="S520" i="1" s="1"/>
  <c r="O521" i="1"/>
  <c r="P521" i="1" s="1" a="1"/>
  <c r="P521" i="1" s="1"/>
  <c r="S521" i="1" s="1"/>
  <c r="O522" i="1"/>
  <c r="P522" i="1" s="1" a="1"/>
  <c r="P522" i="1" s="1"/>
  <c r="S522" i="1" s="1"/>
  <c r="O523" i="1"/>
  <c r="P523" i="1" s="1" a="1"/>
  <c r="P523" i="1" s="1"/>
  <c r="S523" i="1" s="1"/>
  <c r="O524" i="1"/>
  <c r="P524" i="1" s="1" a="1"/>
  <c r="P524" i="1" s="1"/>
  <c r="S524" i="1" s="1"/>
  <c r="O525" i="1"/>
  <c r="P525" i="1" s="1" a="1"/>
  <c r="P525" i="1" s="1"/>
  <c r="S525" i="1" s="1"/>
  <c r="O526" i="1"/>
  <c r="P526" i="1" s="1" a="1"/>
  <c r="P526" i="1" s="1"/>
  <c r="S526" i="1" s="1"/>
  <c r="O527" i="1"/>
  <c r="P527" i="1" s="1" a="1"/>
  <c r="P527" i="1" s="1"/>
  <c r="S527" i="1" s="1"/>
  <c r="O528" i="1"/>
  <c r="P528" i="1" s="1" a="1"/>
  <c r="P528" i="1" s="1"/>
  <c r="S528" i="1" s="1"/>
  <c r="O529" i="1"/>
  <c r="P529" i="1" s="1" a="1"/>
  <c r="P529" i="1" s="1"/>
  <c r="S529" i="1" s="1"/>
  <c r="O530" i="1"/>
  <c r="P530" i="1" s="1" a="1"/>
  <c r="P530" i="1" s="1"/>
  <c r="S530" i="1" s="1"/>
  <c r="O531" i="1"/>
  <c r="P531" i="1" s="1" a="1"/>
  <c r="P531" i="1" s="1"/>
  <c r="S531" i="1" s="1"/>
  <c r="O532" i="1"/>
  <c r="P532" i="1" s="1" a="1"/>
  <c r="P532" i="1" s="1"/>
  <c r="S532" i="1" s="1"/>
  <c r="O533" i="1"/>
  <c r="P533" i="1" s="1" a="1"/>
  <c r="P533" i="1" s="1"/>
  <c r="S533" i="1" s="1"/>
  <c r="O534" i="1"/>
  <c r="P534" i="1" s="1" a="1"/>
  <c r="P534" i="1" s="1"/>
  <c r="S534" i="1" s="1"/>
  <c r="O535" i="1"/>
  <c r="P535" i="1" s="1" a="1"/>
  <c r="P535" i="1" s="1"/>
  <c r="S535" i="1" s="1"/>
  <c r="O536" i="1"/>
  <c r="P536" i="1" s="1" a="1"/>
  <c r="P536" i="1" s="1"/>
  <c r="S536" i="1" s="1"/>
  <c r="O537" i="1"/>
  <c r="P537" i="1" s="1" a="1"/>
  <c r="P537" i="1" s="1"/>
  <c r="S537" i="1" s="1"/>
  <c r="O538" i="1"/>
  <c r="P538" i="1" s="1" a="1"/>
  <c r="P538" i="1" s="1"/>
  <c r="S538" i="1" s="1"/>
  <c r="O539" i="1"/>
  <c r="P539" i="1" s="1" a="1"/>
  <c r="P539" i="1" s="1"/>
  <c r="S539" i="1" s="1"/>
  <c r="O540" i="1"/>
  <c r="P540" i="1" s="1" a="1"/>
  <c r="P540" i="1" s="1"/>
  <c r="S540" i="1" s="1"/>
  <c r="O541" i="1"/>
  <c r="P541" i="1" s="1" a="1"/>
  <c r="P541" i="1" s="1"/>
  <c r="S541" i="1" s="1"/>
  <c r="O542" i="1"/>
  <c r="P542" i="1" s="1" a="1"/>
  <c r="P542" i="1" s="1"/>
  <c r="S542" i="1" s="1"/>
  <c r="O543" i="1"/>
  <c r="P543" i="1" s="1" a="1"/>
  <c r="P543" i="1" s="1"/>
  <c r="S543" i="1" s="1"/>
  <c r="O544" i="1"/>
  <c r="P544" i="1" s="1" a="1"/>
  <c r="P544" i="1" s="1"/>
  <c r="S544" i="1" s="1"/>
  <c r="O545" i="1"/>
  <c r="P545" i="1" s="1" a="1"/>
  <c r="P545" i="1" s="1"/>
  <c r="S545" i="1" s="1"/>
  <c r="O546" i="1"/>
  <c r="P546" i="1" s="1" a="1"/>
  <c r="P546" i="1" s="1"/>
  <c r="S546" i="1" s="1"/>
  <c r="O547" i="1"/>
  <c r="P547" i="1" s="1" a="1"/>
  <c r="P547" i="1" s="1"/>
  <c r="S547" i="1" s="1"/>
  <c r="O548" i="1"/>
  <c r="P548" i="1" s="1" a="1"/>
  <c r="P548" i="1" s="1"/>
  <c r="S548" i="1" s="1"/>
  <c r="O549" i="1"/>
  <c r="P549" i="1" s="1" a="1"/>
  <c r="P549" i="1" s="1"/>
  <c r="S549" i="1" s="1"/>
  <c r="O550" i="1"/>
  <c r="P550" i="1" s="1" a="1"/>
  <c r="P550" i="1" s="1"/>
  <c r="S550" i="1" s="1"/>
  <c r="O551" i="1"/>
  <c r="P551" i="1" s="1" a="1"/>
  <c r="P551" i="1" s="1"/>
  <c r="S551" i="1" s="1"/>
  <c r="O552" i="1"/>
  <c r="P552" i="1" s="1" a="1"/>
  <c r="P552" i="1" s="1"/>
  <c r="S552" i="1" s="1"/>
  <c r="O553" i="1"/>
  <c r="P553" i="1" s="1" a="1"/>
  <c r="P553" i="1" s="1"/>
  <c r="S553" i="1" s="1"/>
  <c r="O554" i="1"/>
  <c r="P554" i="1" s="1" a="1"/>
  <c r="P554" i="1" s="1"/>
  <c r="S554" i="1" s="1"/>
  <c r="O555" i="1"/>
  <c r="P555" i="1" s="1" a="1"/>
  <c r="P555" i="1" s="1"/>
  <c r="S555" i="1" s="1"/>
  <c r="O556" i="1"/>
  <c r="P556" i="1" s="1" a="1"/>
  <c r="P556" i="1" s="1"/>
  <c r="S556" i="1" s="1"/>
  <c r="O557" i="1"/>
  <c r="P557" i="1" s="1" a="1"/>
  <c r="P557" i="1" s="1"/>
  <c r="S557" i="1" s="1"/>
  <c r="O558" i="1"/>
  <c r="P558" i="1" s="1" a="1"/>
  <c r="P558" i="1" s="1"/>
  <c r="S558" i="1" s="1"/>
  <c r="O559" i="1"/>
  <c r="P559" i="1" s="1" a="1"/>
  <c r="P559" i="1" s="1"/>
  <c r="S559" i="1" s="1"/>
  <c r="O560" i="1"/>
  <c r="P560" i="1" s="1" a="1"/>
  <c r="P560" i="1" s="1"/>
  <c r="S560" i="1" s="1"/>
  <c r="O561" i="1"/>
  <c r="P561" i="1" s="1" a="1"/>
  <c r="P561" i="1" s="1"/>
  <c r="S561" i="1" s="1"/>
  <c r="O562" i="1"/>
  <c r="P562" i="1" s="1" a="1"/>
  <c r="P562" i="1" s="1"/>
  <c r="S562" i="1" s="1"/>
  <c r="O563" i="1"/>
  <c r="P563" i="1" s="1" a="1"/>
  <c r="P563" i="1" s="1"/>
  <c r="S563" i="1" s="1"/>
  <c r="O564" i="1"/>
  <c r="P564" i="1" s="1" a="1"/>
  <c r="P564" i="1" s="1"/>
  <c r="S564" i="1" s="1"/>
  <c r="O565" i="1"/>
  <c r="P565" i="1" s="1" a="1"/>
  <c r="P565" i="1" s="1"/>
  <c r="S565" i="1" s="1"/>
  <c r="O566" i="1"/>
  <c r="P566" i="1" s="1" a="1"/>
  <c r="P566" i="1" s="1"/>
  <c r="S566" i="1" s="1"/>
  <c r="O567" i="1"/>
  <c r="P567" i="1" s="1" a="1"/>
  <c r="P567" i="1" s="1"/>
  <c r="S567" i="1" s="1"/>
  <c r="O568" i="1"/>
  <c r="P568" i="1" s="1" a="1"/>
  <c r="P568" i="1" s="1"/>
  <c r="S568" i="1" s="1"/>
  <c r="O569" i="1"/>
  <c r="P569" i="1" s="1" a="1"/>
  <c r="P569" i="1" s="1"/>
  <c r="S569" i="1" s="1"/>
  <c r="O570" i="1"/>
  <c r="P570" i="1" s="1" a="1"/>
  <c r="P570" i="1" s="1"/>
  <c r="S570" i="1" s="1"/>
  <c r="O571" i="1"/>
  <c r="P571" i="1" s="1" a="1"/>
  <c r="P571" i="1" s="1"/>
  <c r="S571" i="1" s="1"/>
  <c r="O572" i="1"/>
  <c r="P572" i="1" s="1" a="1"/>
  <c r="P572" i="1" s="1"/>
  <c r="S572" i="1" s="1"/>
  <c r="O573" i="1"/>
  <c r="P573" i="1" s="1" a="1"/>
  <c r="P573" i="1" s="1"/>
  <c r="S573" i="1" s="1"/>
  <c r="O574" i="1"/>
  <c r="P574" i="1" s="1" a="1"/>
  <c r="P574" i="1" s="1"/>
  <c r="S574" i="1" s="1"/>
  <c r="O575" i="1"/>
  <c r="P575" i="1" s="1" a="1"/>
  <c r="P575" i="1" s="1"/>
  <c r="S575" i="1" s="1"/>
  <c r="O576" i="1"/>
  <c r="P576" i="1" s="1" a="1"/>
  <c r="P576" i="1" s="1"/>
  <c r="S576" i="1" s="1"/>
  <c r="O577" i="1"/>
  <c r="P577" i="1" s="1" a="1"/>
  <c r="P577" i="1" s="1"/>
  <c r="S577" i="1" s="1"/>
  <c r="O578" i="1"/>
  <c r="P578" i="1" s="1" a="1"/>
  <c r="P578" i="1" s="1"/>
  <c r="S578" i="1" s="1"/>
  <c r="O579" i="1"/>
  <c r="P579" i="1" s="1" a="1"/>
  <c r="P579" i="1" s="1"/>
  <c r="S579" i="1" s="1"/>
  <c r="O580" i="1"/>
  <c r="P580" i="1" s="1" a="1"/>
  <c r="P580" i="1" s="1"/>
  <c r="S580" i="1" s="1"/>
  <c r="O581" i="1"/>
  <c r="P581" i="1" s="1" a="1"/>
  <c r="P581" i="1" s="1"/>
  <c r="S581" i="1" s="1"/>
  <c r="O582" i="1"/>
  <c r="P582" i="1" s="1" a="1"/>
  <c r="P582" i="1" s="1"/>
  <c r="S582" i="1" s="1"/>
  <c r="O583" i="1"/>
  <c r="P583" i="1" s="1" a="1"/>
  <c r="P583" i="1" s="1"/>
  <c r="S583" i="1" s="1"/>
  <c r="O584" i="1"/>
  <c r="P584" i="1" s="1" a="1"/>
  <c r="P584" i="1" s="1"/>
  <c r="S584" i="1" s="1"/>
  <c r="O585" i="1"/>
  <c r="P585" i="1" s="1" a="1"/>
  <c r="P585" i="1" s="1"/>
  <c r="S585" i="1" s="1"/>
  <c r="O586" i="1"/>
  <c r="P586" i="1" s="1" a="1"/>
  <c r="P586" i="1" s="1"/>
  <c r="S586" i="1" s="1"/>
  <c r="O587" i="1"/>
  <c r="P587" i="1" s="1" a="1"/>
  <c r="P587" i="1" s="1"/>
  <c r="S587" i="1" s="1"/>
  <c r="O588" i="1"/>
  <c r="P588" i="1" s="1" a="1"/>
  <c r="P588" i="1" s="1"/>
  <c r="S588" i="1" s="1"/>
  <c r="O589" i="1"/>
  <c r="P589" i="1" s="1" a="1"/>
  <c r="P589" i="1" s="1"/>
  <c r="S589" i="1" s="1"/>
  <c r="O590" i="1"/>
  <c r="P590" i="1" s="1" a="1"/>
  <c r="P590" i="1" s="1"/>
  <c r="S590" i="1" s="1"/>
  <c r="O591" i="1"/>
  <c r="P591" i="1" s="1" a="1"/>
  <c r="P591" i="1" s="1"/>
  <c r="S591" i="1" s="1"/>
  <c r="O592" i="1"/>
  <c r="P592" i="1" s="1" a="1"/>
  <c r="P592" i="1" s="1"/>
  <c r="S592" i="1" s="1"/>
  <c r="O593" i="1"/>
  <c r="P593" i="1" s="1" a="1"/>
  <c r="P593" i="1" s="1"/>
  <c r="S593" i="1" s="1"/>
  <c r="O594" i="1"/>
  <c r="P594" i="1" s="1" a="1"/>
  <c r="P594" i="1" s="1"/>
  <c r="S594" i="1" s="1"/>
  <c r="O595" i="1"/>
  <c r="P595" i="1" s="1" a="1"/>
  <c r="P595" i="1" s="1"/>
  <c r="S595" i="1" s="1"/>
  <c r="O596" i="1"/>
  <c r="P596" i="1" s="1" a="1"/>
  <c r="P596" i="1" s="1"/>
  <c r="S596" i="1" s="1"/>
  <c r="O597" i="1"/>
  <c r="P597" i="1" s="1" a="1"/>
  <c r="P597" i="1" s="1"/>
  <c r="S597" i="1" s="1"/>
  <c r="O598" i="1"/>
  <c r="P598" i="1" s="1" a="1"/>
  <c r="P598" i="1" s="1"/>
  <c r="S598" i="1" s="1"/>
  <c r="O599" i="1"/>
  <c r="P599" i="1" s="1" a="1"/>
  <c r="P599" i="1" s="1"/>
  <c r="S599" i="1" s="1"/>
  <c r="O600" i="1"/>
  <c r="P600" i="1" s="1" a="1"/>
  <c r="P600" i="1" s="1"/>
  <c r="S600" i="1" s="1"/>
  <c r="O601" i="1"/>
  <c r="P601" i="1" s="1" a="1"/>
  <c r="P601" i="1" s="1"/>
  <c r="S601" i="1" s="1"/>
  <c r="O602" i="1"/>
  <c r="P602" i="1" s="1" a="1"/>
  <c r="P602" i="1" s="1"/>
  <c r="S602" i="1" s="1"/>
  <c r="O603" i="1"/>
  <c r="P603" i="1" s="1" a="1"/>
  <c r="P603" i="1" s="1"/>
  <c r="S603" i="1" s="1"/>
  <c r="O604" i="1"/>
  <c r="P604" i="1" s="1" a="1"/>
  <c r="P604" i="1" s="1"/>
  <c r="S604" i="1" s="1"/>
  <c r="O605" i="1"/>
  <c r="P605" i="1" s="1" a="1"/>
  <c r="P605" i="1" s="1"/>
  <c r="S605" i="1" s="1"/>
  <c r="O606" i="1"/>
  <c r="P606" i="1" s="1" a="1"/>
  <c r="P606" i="1" s="1"/>
  <c r="S606" i="1" s="1"/>
  <c r="O607" i="1"/>
  <c r="P607" i="1" s="1" a="1"/>
  <c r="P607" i="1" s="1"/>
  <c r="S607" i="1" s="1"/>
  <c r="O608" i="1"/>
  <c r="P608" i="1" s="1" a="1"/>
  <c r="P608" i="1" s="1"/>
  <c r="S608" i="1" s="1"/>
  <c r="O609" i="1"/>
  <c r="P609" i="1" s="1" a="1"/>
  <c r="P609" i="1" s="1"/>
  <c r="S609" i="1" s="1"/>
  <c r="O610" i="1"/>
  <c r="P610" i="1" s="1" a="1"/>
  <c r="P610" i="1" s="1"/>
  <c r="S610" i="1" s="1"/>
  <c r="O611" i="1"/>
  <c r="P611" i="1" s="1" a="1"/>
  <c r="P611" i="1" s="1"/>
  <c r="S611" i="1" s="1"/>
  <c r="O612" i="1"/>
  <c r="P612" i="1" s="1" a="1"/>
  <c r="P612" i="1" s="1"/>
  <c r="S612" i="1" s="1"/>
  <c r="O613" i="1"/>
  <c r="P613" i="1" s="1" a="1"/>
  <c r="P613" i="1" s="1"/>
  <c r="S613" i="1" s="1"/>
  <c r="O614" i="1"/>
  <c r="P614" i="1" s="1" a="1"/>
  <c r="P614" i="1" s="1"/>
  <c r="S614" i="1" s="1"/>
  <c r="O615" i="1"/>
  <c r="P615" i="1" s="1" a="1"/>
  <c r="P615" i="1" s="1"/>
  <c r="S615" i="1" s="1"/>
  <c r="O616" i="1"/>
  <c r="P616" i="1" s="1" a="1"/>
  <c r="P616" i="1" s="1"/>
  <c r="S616" i="1" s="1"/>
  <c r="O617" i="1"/>
  <c r="P617" i="1" s="1" a="1"/>
  <c r="P617" i="1" s="1"/>
  <c r="S617" i="1" s="1"/>
  <c r="O618" i="1"/>
  <c r="P618" i="1" s="1" a="1"/>
  <c r="P618" i="1" s="1"/>
  <c r="S618" i="1" s="1"/>
  <c r="O619" i="1"/>
  <c r="P619" i="1" s="1" a="1"/>
  <c r="P619" i="1" s="1"/>
  <c r="S619" i="1" s="1"/>
  <c r="O620" i="1"/>
  <c r="P620" i="1" s="1" a="1"/>
  <c r="P620" i="1" s="1"/>
  <c r="S620" i="1" s="1"/>
  <c r="O621" i="1"/>
  <c r="P621" i="1" s="1" a="1"/>
  <c r="P621" i="1" s="1"/>
  <c r="S621" i="1" s="1"/>
  <c r="O622" i="1"/>
  <c r="P622" i="1" s="1" a="1"/>
  <c r="P622" i="1" s="1"/>
  <c r="S622" i="1" s="1"/>
  <c r="O623" i="1"/>
  <c r="P623" i="1" s="1" a="1"/>
  <c r="P623" i="1" s="1"/>
  <c r="S623" i="1" s="1"/>
  <c r="O624" i="1"/>
  <c r="P624" i="1" s="1" a="1"/>
  <c r="P624" i="1" s="1"/>
  <c r="S624" i="1" s="1"/>
  <c r="O625" i="1"/>
  <c r="P625" i="1" s="1" a="1"/>
  <c r="P625" i="1" s="1"/>
  <c r="S625" i="1" s="1"/>
  <c r="O626" i="1"/>
  <c r="P626" i="1" s="1" a="1"/>
  <c r="P626" i="1" s="1"/>
  <c r="S626" i="1" s="1"/>
  <c r="O627" i="1"/>
  <c r="P627" i="1" s="1" a="1"/>
  <c r="P627" i="1" s="1"/>
  <c r="S627" i="1" s="1"/>
  <c r="O628" i="1"/>
  <c r="P628" i="1" s="1" a="1"/>
  <c r="P628" i="1" s="1"/>
  <c r="S628" i="1" s="1"/>
  <c r="O629" i="1"/>
  <c r="P629" i="1" s="1" a="1"/>
  <c r="P629" i="1" s="1"/>
  <c r="S629" i="1" s="1"/>
  <c r="O630" i="1"/>
  <c r="P630" i="1" s="1" a="1"/>
  <c r="P630" i="1" s="1"/>
  <c r="S630" i="1" s="1"/>
  <c r="O631" i="1"/>
  <c r="P631" i="1" s="1" a="1"/>
  <c r="P631" i="1" s="1"/>
  <c r="S631" i="1" s="1"/>
  <c r="O632" i="1"/>
  <c r="P632" i="1" s="1" a="1"/>
  <c r="P632" i="1" s="1"/>
  <c r="S632" i="1" s="1"/>
  <c r="O633" i="1"/>
  <c r="P633" i="1" s="1" a="1"/>
  <c r="P633" i="1" s="1"/>
  <c r="S633" i="1" s="1"/>
  <c r="O634" i="1"/>
  <c r="P634" i="1" s="1" a="1"/>
  <c r="P634" i="1" s="1"/>
  <c r="S634" i="1" s="1"/>
  <c r="O635" i="1"/>
  <c r="P635" i="1" s="1" a="1"/>
  <c r="P635" i="1" s="1"/>
  <c r="S635" i="1" s="1"/>
  <c r="O636" i="1"/>
  <c r="P636" i="1" s="1" a="1"/>
  <c r="P636" i="1" s="1"/>
  <c r="S636" i="1" s="1"/>
  <c r="O637" i="1"/>
  <c r="P637" i="1" s="1" a="1"/>
  <c r="P637" i="1" s="1"/>
  <c r="S637" i="1" s="1"/>
  <c r="O638" i="1"/>
  <c r="P638" i="1" s="1" a="1"/>
  <c r="P638" i="1" s="1"/>
  <c r="S638" i="1" s="1"/>
  <c r="O639" i="1"/>
  <c r="P639" i="1" s="1" a="1"/>
  <c r="P639" i="1" s="1"/>
  <c r="S639" i="1" s="1"/>
  <c r="O640" i="1"/>
  <c r="P640" i="1" s="1" a="1"/>
  <c r="P640" i="1" s="1"/>
  <c r="S640" i="1" s="1"/>
  <c r="O641" i="1"/>
  <c r="P641" i="1" s="1" a="1"/>
  <c r="P641" i="1" s="1"/>
  <c r="S641" i="1" s="1"/>
  <c r="O642" i="1"/>
  <c r="P642" i="1" s="1" a="1"/>
  <c r="P642" i="1" s="1"/>
  <c r="S642" i="1" s="1"/>
  <c r="O643" i="1"/>
  <c r="P643" i="1" s="1" a="1"/>
  <c r="P643" i="1" s="1"/>
  <c r="S643" i="1" s="1"/>
  <c r="O644" i="1"/>
  <c r="P644" i="1" s="1" a="1"/>
  <c r="P644" i="1" s="1"/>
  <c r="S644" i="1" s="1"/>
  <c r="O645" i="1"/>
  <c r="P645" i="1" s="1" a="1"/>
  <c r="P645" i="1" s="1"/>
  <c r="S645" i="1" s="1"/>
  <c r="O646" i="1"/>
  <c r="P646" i="1" s="1" a="1"/>
  <c r="P646" i="1" s="1"/>
  <c r="S646" i="1" s="1"/>
  <c r="O647" i="1"/>
  <c r="P647" i="1" s="1" a="1"/>
  <c r="P647" i="1" s="1"/>
  <c r="S647" i="1" s="1"/>
  <c r="O648" i="1"/>
  <c r="P648" i="1" s="1" a="1"/>
  <c r="P648" i="1" s="1"/>
  <c r="S648" i="1" s="1"/>
  <c r="O649" i="1"/>
  <c r="P649" i="1" s="1" a="1"/>
  <c r="P649" i="1" s="1"/>
  <c r="S649" i="1" s="1"/>
  <c r="O650" i="1"/>
  <c r="P650" i="1" s="1" a="1"/>
  <c r="P650" i="1" s="1"/>
  <c r="S650" i="1" s="1"/>
  <c r="O651" i="1"/>
  <c r="P651" i="1" s="1" a="1"/>
  <c r="P651" i="1" s="1"/>
  <c r="S651" i="1" s="1"/>
  <c r="O652" i="1"/>
  <c r="P652" i="1" s="1" a="1"/>
  <c r="P652" i="1" s="1"/>
  <c r="S652" i="1" s="1"/>
  <c r="O653" i="1"/>
  <c r="P653" i="1" s="1" a="1"/>
  <c r="P653" i="1" s="1"/>
  <c r="S653" i="1" s="1"/>
  <c r="O654" i="1"/>
  <c r="P654" i="1" s="1" a="1"/>
  <c r="P654" i="1" s="1"/>
  <c r="S654" i="1" s="1"/>
  <c r="O655" i="1"/>
  <c r="P655" i="1" s="1" a="1"/>
  <c r="P655" i="1" s="1"/>
  <c r="S655" i="1" s="1"/>
  <c r="O656" i="1"/>
  <c r="P656" i="1" s="1" a="1"/>
  <c r="P656" i="1" s="1"/>
  <c r="S656" i="1" s="1"/>
  <c r="O657" i="1"/>
  <c r="P657" i="1" s="1" a="1"/>
  <c r="P657" i="1" s="1"/>
  <c r="S657" i="1" s="1"/>
  <c r="O658" i="1"/>
  <c r="P658" i="1" s="1" a="1"/>
  <c r="P658" i="1" s="1"/>
  <c r="S658" i="1" s="1"/>
  <c r="O659" i="1"/>
  <c r="P659" i="1" s="1" a="1"/>
  <c r="P659" i="1" s="1"/>
  <c r="S659" i="1" s="1"/>
  <c r="O660" i="1"/>
  <c r="P660" i="1" s="1" a="1"/>
  <c r="P660" i="1" s="1"/>
  <c r="S660" i="1" s="1"/>
  <c r="O661" i="1"/>
  <c r="P661" i="1" s="1" a="1"/>
  <c r="P661" i="1" s="1"/>
  <c r="S661" i="1" s="1"/>
  <c r="O662" i="1"/>
  <c r="P662" i="1" s="1" a="1"/>
  <c r="P662" i="1" s="1"/>
  <c r="S662" i="1" s="1"/>
  <c r="O663" i="1"/>
  <c r="P663" i="1" s="1" a="1"/>
  <c r="P663" i="1" s="1"/>
  <c r="S663" i="1" s="1"/>
  <c r="O664" i="1"/>
  <c r="P664" i="1" s="1" a="1"/>
  <c r="P664" i="1" s="1"/>
  <c r="S664" i="1" s="1"/>
  <c r="O665" i="1"/>
  <c r="P665" i="1" s="1" a="1"/>
  <c r="P665" i="1" s="1"/>
  <c r="S665" i="1" s="1"/>
  <c r="O666" i="1"/>
  <c r="P666" i="1" s="1" a="1"/>
  <c r="P666" i="1" s="1"/>
  <c r="S666" i="1" s="1"/>
  <c r="O667" i="1"/>
  <c r="P667" i="1" s="1" a="1"/>
  <c r="P667" i="1" s="1"/>
  <c r="S667" i="1" s="1"/>
  <c r="O668" i="1"/>
  <c r="P668" i="1" s="1" a="1"/>
  <c r="P668" i="1" s="1"/>
  <c r="S668" i="1" s="1"/>
  <c r="O669" i="1"/>
  <c r="P669" i="1" s="1" a="1"/>
  <c r="P669" i="1" s="1"/>
  <c r="S669" i="1" s="1"/>
  <c r="O670" i="1"/>
  <c r="P670" i="1" s="1" a="1"/>
  <c r="P670" i="1" s="1"/>
  <c r="S670" i="1" s="1"/>
  <c r="O671" i="1"/>
  <c r="P671" i="1" s="1" a="1"/>
  <c r="P671" i="1" s="1"/>
  <c r="S671" i="1" s="1"/>
  <c r="O672" i="1"/>
  <c r="P672" i="1" s="1" a="1"/>
  <c r="P672" i="1" s="1"/>
  <c r="S672" i="1" s="1"/>
  <c r="O673" i="1"/>
  <c r="P673" i="1" s="1" a="1"/>
  <c r="P673" i="1" s="1"/>
  <c r="S673" i="1" s="1"/>
  <c r="O674" i="1"/>
  <c r="P674" i="1" s="1" a="1"/>
  <c r="P674" i="1" s="1"/>
  <c r="S674" i="1" s="1"/>
  <c r="O675" i="1"/>
  <c r="P675" i="1" s="1" a="1"/>
  <c r="P675" i="1" s="1"/>
  <c r="S675" i="1" s="1"/>
  <c r="O676" i="1"/>
  <c r="P676" i="1" s="1" a="1"/>
  <c r="P676" i="1" s="1"/>
  <c r="S676" i="1" s="1"/>
  <c r="O677" i="1"/>
  <c r="P677" i="1" s="1" a="1"/>
  <c r="P677" i="1" s="1"/>
  <c r="S677" i="1" s="1"/>
  <c r="O678" i="1"/>
  <c r="P678" i="1" s="1" a="1"/>
  <c r="P678" i="1" s="1"/>
  <c r="S678" i="1" s="1"/>
  <c r="O679" i="1"/>
  <c r="P679" i="1" s="1" a="1"/>
  <c r="P679" i="1" s="1"/>
  <c r="S679" i="1" s="1"/>
  <c r="O680" i="1"/>
  <c r="P680" i="1" s="1" a="1"/>
  <c r="P680" i="1" s="1"/>
  <c r="S680" i="1" s="1"/>
  <c r="O681" i="1"/>
  <c r="P681" i="1" s="1" a="1"/>
  <c r="P681" i="1" s="1"/>
  <c r="S681" i="1" s="1"/>
  <c r="O682" i="1"/>
  <c r="P682" i="1" s="1" a="1"/>
  <c r="P682" i="1" s="1"/>
  <c r="S682" i="1" s="1"/>
  <c r="O683" i="1"/>
  <c r="P683" i="1" s="1" a="1"/>
  <c r="P683" i="1" s="1"/>
  <c r="S683" i="1" s="1"/>
  <c r="O684" i="1"/>
  <c r="P684" i="1" s="1" a="1"/>
  <c r="P684" i="1" s="1"/>
  <c r="S684" i="1" s="1"/>
  <c r="O685" i="1"/>
  <c r="P685" i="1" s="1" a="1"/>
  <c r="P685" i="1" s="1"/>
  <c r="S685" i="1" s="1"/>
  <c r="O686" i="1"/>
  <c r="P686" i="1" s="1" a="1"/>
  <c r="P686" i="1" s="1"/>
  <c r="S686" i="1" s="1"/>
  <c r="O687" i="1"/>
  <c r="P687" i="1" s="1" a="1"/>
  <c r="P687" i="1" s="1"/>
  <c r="S687" i="1" s="1"/>
  <c r="O688" i="1"/>
  <c r="P688" i="1" s="1" a="1"/>
  <c r="P688" i="1" s="1"/>
  <c r="S688" i="1" s="1"/>
  <c r="O689" i="1"/>
  <c r="P689" i="1" s="1" a="1"/>
  <c r="P689" i="1" s="1"/>
  <c r="S689" i="1" s="1"/>
  <c r="O690" i="1"/>
  <c r="P690" i="1" s="1" a="1"/>
  <c r="P690" i="1" s="1"/>
  <c r="S690" i="1" s="1"/>
  <c r="O691" i="1"/>
  <c r="P691" i="1" s="1" a="1"/>
  <c r="P691" i="1" s="1"/>
  <c r="S691" i="1" s="1"/>
  <c r="O692" i="1"/>
  <c r="P692" i="1" s="1" a="1"/>
  <c r="P692" i="1" s="1"/>
  <c r="S692" i="1" s="1"/>
  <c r="O693" i="1"/>
  <c r="P693" i="1" s="1" a="1"/>
  <c r="P693" i="1" s="1"/>
  <c r="S693" i="1" s="1"/>
  <c r="O694" i="1"/>
  <c r="P694" i="1" s="1" a="1"/>
  <c r="P694" i="1" s="1"/>
  <c r="S694" i="1" s="1"/>
  <c r="O695" i="1"/>
  <c r="P695" i="1" s="1" a="1"/>
  <c r="P695" i="1" s="1"/>
  <c r="S695" i="1" s="1"/>
  <c r="O696" i="1"/>
  <c r="P696" i="1" s="1" a="1"/>
  <c r="P696" i="1" s="1"/>
  <c r="S696" i="1" s="1"/>
  <c r="O697" i="1"/>
  <c r="P697" i="1" s="1" a="1"/>
  <c r="P697" i="1" s="1"/>
  <c r="S697" i="1" s="1"/>
  <c r="O698" i="1"/>
  <c r="P698" i="1" s="1" a="1"/>
  <c r="P698" i="1" s="1"/>
  <c r="S698" i="1" s="1"/>
  <c r="O699" i="1"/>
  <c r="P699" i="1" s="1" a="1"/>
  <c r="P699" i="1" s="1"/>
  <c r="S699" i="1" s="1"/>
  <c r="O700" i="1"/>
  <c r="P700" i="1" s="1" a="1"/>
  <c r="P700" i="1" s="1"/>
  <c r="S700" i="1" s="1"/>
  <c r="O701" i="1"/>
  <c r="P701" i="1" s="1" a="1"/>
  <c r="P701" i="1" s="1"/>
  <c r="S701" i="1" s="1"/>
  <c r="O702" i="1"/>
  <c r="P702" i="1" s="1" a="1"/>
  <c r="P702" i="1" s="1"/>
  <c r="S702" i="1" s="1"/>
  <c r="O703" i="1"/>
  <c r="P703" i="1" s="1" a="1"/>
  <c r="P703" i="1" s="1"/>
  <c r="S703" i="1" s="1"/>
  <c r="O704" i="1"/>
  <c r="P704" i="1" s="1" a="1"/>
  <c r="P704" i="1" s="1"/>
  <c r="S704" i="1" s="1"/>
  <c r="O705" i="1"/>
  <c r="P705" i="1" s="1" a="1"/>
  <c r="P705" i="1" s="1"/>
  <c r="S705" i="1" s="1"/>
  <c r="O706" i="1"/>
  <c r="P706" i="1" s="1" a="1"/>
  <c r="P706" i="1" s="1"/>
  <c r="S706" i="1" s="1"/>
  <c r="O707" i="1"/>
  <c r="P707" i="1" s="1" a="1"/>
  <c r="P707" i="1" s="1"/>
  <c r="S707" i="1" s="1"/>
  <c r="O708" i="1"/>
  <c r="P708" i="1" s="1" a="1"/>
  <c r="P708" i="1" s="1"/>
  <c r="S708" i="1" s="1"/>
  <c r="O709" i="1"/>
  <c r="P709" i="1" s="1" a="1"/>
  <c r="P709" i="1" s="1"/>
  <c r="S709" i="1" s="1"/>
  <c r="O710" i="1"/>
  <c r="P710" i="1" s="1" a="1"/>
  <c r="P710" i="1" s="1"/>
  <c r="S710" i="1" s="1"/>
  <c r="O711" i="1"/>
  <c r="P711" i="1" s="1" a="1"/>
  <c r="P711" i="1" s="1"/>
  <c r="S711" i="1" s="1"/>
  <c r="O712" i="1"/>
  <c r="P712" i="1" s="1" a="1"/>
  <c r="P712" i="1" s="1"/>
  <c r="S712" i="1" s="1"/>
  <c r="O713" i="1"/>
  <c r="P713" i="1" s="1" a="1"/>
  <c r="P713" i="1" s="1"/>
  <c r="S713" i="1" s="1"/>
  <c r="O714" i="1"/>
  <c r="P714" i="1" s="1" a="1"/>
  <c r="P714" i="1" s="1"/>
  <c r="S714" i="1" s="1"/>
  <c r="O715" i="1"/>
  <c r="P715" i="1" s="1" a="1"/>
  <c r="P715" i="1" s="1"/>
  <c r="S715" i="1" s="1"/>
  <c r="O716" i="1"/>
  <c r="P716" i="1" s="1" a="1"/>
  <c r="P716" i="1" s="1"/>
  <c r="S716" i="1" s="1"/>
  <c r="O717" i="1"/>
  <c r="P717" i="1" s="1" a="1"/>
  <c r="P717" i="1" s="1"/>
  <c r="S717" i="1" s="1"/>
  <c r="O718" i="1"/>
  <c r="P718" i="1" s="1" a="1"/>
  <c r="P718" i="1" s="1"/>
  <c r="S718" i="1" s="1"/>
  <c r="O719" i="1"/>
  <c r="P719" i="1" s="1" a="1"/>
  <c r="P719" i="1" s="1"/>
  <c r="S719" i="1" s="1"/>
  <c r="O720" i="1"/>
  <c r="P720" i="1" s="1" a="1"/>
  <c r="P720" i="1" s="1"/>
  <c r="S720" i="1" s="1"/>
  <c r="O721" i="1"/>
  <c r="P721" i="1" s="1" a="1"/>
  <c r="P721" i="1" s="1"/>
  <c r="S721" i="1" s="1"/>
  <c r="O722" i="1"/>
  <c r="P722" i="1" s="1" a="1"/>
  <c r="P722" i="1" s="1"/>
  <c r="S722" i="1" s="1"/>
  <c r="O723" i="1"/>
  <c r="P723" i="1" s="1" a="1"/>
  <c r="P723" i="1" s="1"/>
  <c r="S723" i="1" s="1"/>
  <c r="O724" i="1"/>
  <c r="P724" i="1" s="1" a="1"/>
  <c r="P724" i="1" s="1"/>
  <c r="S724" i="1" s="1"/>
  <c r="O725" i="1"/>
  <c r="P725" i="1" s="1" a="1"/>
  <c r="P725" i="1" s="1"/>
  <c r="S725" i="1" s="1"/>
  <c r="O726" i="1"/>
  <c r="P726" i="1" s="1" a="1"/>
  <c r="P726" i="1" s="1"/>
  <c r="S726" i="1" s="1"/>
  <c r="O727" i="1"/>
  <c r="P727" i="1" s="1" a="1"/>
  <c r="P727" i="1" s="1"/>
  <c r="S727" i="1" s="1"/>
  <c r="O728" i="1"/>
  <c r="P728" i="1" s="1" a="1"/>
  <c r="P728" i="1" s="1"/>
  <c r="S728" i="1" s="1"/>
  <c r="O729" i="1"/>
  <c r="P729" i="1" s="1" a="1"/>
  <c r="P729" i="1" s="1"/>
  <c r="S729" i="1" s="1"/>
  <c r="O730" i="1"/>
  <c r="P730" i="1" s="1" a="1"/>
  <c r="P730" i="1" s="1"/>
  <c r="S730" i="1" s="1"/>
  <c r="O731" i="1"/>
  <c r="P731" i="1" s="1" a="1"/>
  <c r="P731" i="1" s="1"/>
  <c r="S731" i="1" s="1"/>
  <c r="O732" i="1"/>
  <c r="P732" i="1" s="1" a="1"/>
  <c r="P732" i="1" s="1"/>
  <c r="S732" i="1" s="1"/>
  <c r="O733" i="1"/>
  <c r="P733" i="1" s="1" a="1"/>
  <c r="P733" i="1" s="1"/>
  <c r="S733" i="1" s="1"/>
  <c r="O734" i="1"/>
  <c r="P734" i="1" s="1" a="1"/>
  <c r="P734" i="1" s="1"/>
  <c r="S734" i="1" s="1"/>
  <c r="O735" i="1"/>
  <c r="P735" i="1" s="1" a="1"/>
  <c r="P735" i="1" s="1"/>
  <c r="S735" i="1" s="1"/>
  <c r="O736" i="1"/>
  <c r="P736" i="1" s="1" a="1"/>
  <c r="P736" i="1" s="1"/>
  <c r="S736" i="1" s="1"/>
  <c r="O737" i="1"/>
  <c r="P737" i="1" s="1" a="1"/>
  <c r="P737" i="1" s="1"/>
  <c r="S737" i="1" s="1"/>
  <c r="O738" i="1"/>
  <c r="P738" i="1" s="1" a="1"/>
  <c r="P738" i="1" s="1"/>
  <c r="S738" i="1" s="1"/>
  <c r="O739" i="1"/>
  <c r="P739" i="1" s="1" a="1"/>
  <c r="P739" i="1" s="1"/>
  <c r="S739" i="1" s="1"/>
  <c r="O740" i="1"/>
  <c r="P740" i="1" s="1" a="1"/>
  <c r="P740" i="1" s="1"/>
  <c r="S740" i="1" s="1"/>
  <c r="O741" i="1"/>
  <c r="P741" i="1" s="1" a="1"/>
  <c r="P741" i="1" s="1"/>
  <c r="S741" i="1" s="1"/>
  <c r="O742" i="1"/>
  <c r="P742" i="1" s="1" a="1"/>
  <c r="P742" i="1" s="1"/>
  <c r="S742" i="1" s="1"/>
  <c r="O743" i="1"/>
  <c r="P743" i="1" s="1" a="1"/>
  <c r="P743" i="1" s="1"/>
  <c r="S743" i="1" s="1"/>
  <c r="O744" i="1"/>
  <c r="P744" i="1" s="1" a="1"/>
  <c r="P744" i="1" s="1"/>
  <c r="S744" i="1" s="1"/>
  <c r="O745" i="1"/>
  <c r="P745" i="1" s="1" a="1"/>
  <c r="P745" i="1" s="1"/>
  <c r="S745" i="1" s="1"/>
  <c r="O746" i="1"/>
  <c r="P746" i="1" s="1" a="1"/>
  <c r="P746" i="1" s="1"/>
  <c r="S746" i="1" s="1"/>
  <c r="O747" i="1"/>
  <c r="P747" i="1" s="1" a="1"/>
  <c r="P747" i="1" s="1"/>
  <c r="S747" i="1" s="1"/>
  <c r="O748" i="1"/>
  <c r="P748" i="1" s="1" a="1"/>
  <c r="P748" i="1" s="1"/>
  <c r="S748" i="1" s="1"/>
  <c r="O749" i="1"/>
  <c r="P749" i="1" s="1" a="1"/>
  <c r="P749" i="1" s="1"/>
  <c r="S749" i="1" s="1"/>
  <c r="O750" i="1"/>
  <c r="P750" i="1" s="1" a="1"/>
  <c r="P750" i="1" s="1"/>
  <c r="S750" i="1" s="1"/>
  <c r="O751" i="1"/>
  <c r="P751" i="1" s="1" a="1"/>
  <c r="P751" i="1" s="1"/>
  <c r="S751" i="1" s="1"/>
  <c r="O752" i="1"/>
  <c r="P752" i="1" s="1" a="1"/>
  <c r="P752" i="1" s="1"/>
  <c r="S752" i="1" s="1"/>
  <c r="O753" i="1"/>
  <c r="P753" i="1" s="1" a="1"/>
  <c r="P753" i="1" s="1"/>
  <c r="S753" i="1" s="1"/>
  <c r="O754" i="1"/>
  <c r="P754" i="1" s="1" a="1"/>
  <c r="P754" i="1" s="1"/>
  <c r="S754" i="1" s="1"/>
  <c r="O755" i="1"/>
  <c r="P755" i="1" s="1" a="1"/>
  <c r="P755" i="1" s="1"/>
  <c r="S755" i="1" s="1"/>
  <c r="O756" i="1"/>
  <c r="P756" i="1" s="1" a="1"/>
  <c r="P756" i="1" s="1"/>
  <c r="S756" i="1" s="1"/>
  <c r="O757" i="1"/>
  <c r="P757" i="1" s="1" a="1"/>
  <c r="P757" i="1" s="1"/>
  <c r="S757" i="1" s="1"/>
  <c r="O758" i="1"/>
  <c r="P758" i="1" s="1" a="1"/>
  <c r="P758" i="1" s="1"/>
  <c r="S758" i="1" s="1"/>
  <c r="O759" i="1"/>
  <c r="P759" i="1" s="1" a="1"/>
  <c r="P759" i="1" s="1"/>
  <c r="S759" i="1" s="1"/>
  <c r="O760" i="1"/>
  <c r="P760" i="1" s="1" a="1"/>
  <c r="P760" i="1" s="1"/>
  <c r="S760" i="1" s="1"/>
  <c r="O761" i="1"/>
  <c r="P761" i="1" s="1" a="1"/>
  <c r="P761" i="1" s="1"/>
  <c r="S761" i="1" s="1"/>
  <c r="O762" i="1"/>
  <c r="P762" i="1" s="1" a="1"/>
  <c r="P762" i="1" s="1"/>
  <c r="S762" i="1" s="1"/>
  <c r="O763" i="1"/>
  <c r="P763" i="1" s="1" a="1"/>
  <c r="P763" i="1" s="1"/>
  <c r="S763" i="1" s="1"/>
  <c r="O764" i="1"/>
  <c r="P764" i="1" s="1" a="1"/>
  <c r="P764" i="1" s="1"/>
  <c r="S764" i="1" s="1"/>
  <c r="O765" i="1"/>
  <c r="P765" i="1" s="1" a="1"/>
  <c r="P765" i="1" s="1"/>
  <c r="S765" i="1" s="1"/>
  <c r="O766" i="1"/>
  <c r="P766" i="1" s="1" a="1"/>
  <c r="P766" i="1" s="1"/>
  <c r="S766" i="1" s="1"/>
  <c r="O767" i="1"/>
  <c r="P767" i="1" s="1" a="1"/>
  <c r="P767" i="1" s="1"/>
  <c r="S767" i="1" s="1"/>
  <c r="O768" i="1"/>
  <c r="P768" i="1" s="1" a="1"/>
  <c r="P768" i="1" s="1"/>
  <c r="S768" i="1" s="1"/>
  <c r="O769" i="1"/>
  <c r="P769" i="1" s="1" a="1"/>
  <c r="P769" i="1" s="1"/>
  <c r="S769" i="1" s="1"/>
  <c r="O770" i="1"/>
  <c r="P770" i="1" s="1" a="1"/>
  <c r="P770" i="1" s="1"/>
  <c r="S770" i="1" s="1"/>
  <c r="O771" i="1"/>
  <c r="P771" i="1" s="1" a="1"/>
  <c r="P771" i="1" s="1"/>
  <c r="S771" i="1" s="1"/>
  <c r="O772" i="1"/>
  <c r="P772" i="1" s="1" a="1"/>
  <c r="P772" i="1" s="1"/>
  <c r="S772" i="1" s="1"/>
  <c r="O773" i="1"/>
  <c r="P773" i="1" s="1" a="1"/>
  <c r="P773" i="1" s="1"/>
  <c r="S773" i="1" s="1"/>
  <c r="O774" i="1"/>
  <c r="P774" i="1" s="1" a="1"/>
  <c r="P774" i="1" s="1"/>
  <c r="S774" i="1" s="1"/>
  <c r="O775" i="1"/>
  <c r="P775" i="1" s="1" a="1"/>
  <c r="P775" i="1" s="1"/>
  <c r="S775" i="1" s="1"/>
  <c r="O776" i="1"/>
  <c r="P776" i="1" s="1" a="1"/>
  <c r="P776" i="1" s="1"/>
  <c r="S776" i="1" s="1"/>
  <c r="O777" i="1"/>
  <c r="P777" i="1" s="1" a="1"/>
  <c r="P777" i="1" s="1"/>
  <c r="S777" i="1" s="1"/>
  <c r="O778" i="1"/>
  <c r="P778" i="1" s="1" a="1"/>
  <c r="P778" i="1" s="1"/>
  <c r="S778" i="1" s="1"/>
  <c r="O779" i="1"/>
  <c r="P779" i="1" s="1" a="1"/>
  <c r="P779" i="1" s="1"/>
  <c r="S779" i="1" s="1"/>
  <c r="O780" i="1"/>
  <c r="P780" i="1" s="1" a="1"/>
  <c r="P780" i="1" s="1"/>
  <c r="S780" i="1" s="1"/>
  <c r="O781" i="1"/>
  <c r="P781" i="1" s="1" a="1"/>
  <c r="P781" i="1" s="1"/>
  <c r="S781" i="1" s="1"/>
  <c r="O782" i="1"/>
  <c r="P782" i="1" s="1" a="1"/>
  <c r="P782" i="1" s="1"/>
  <c r="S782" i="1" s="1"/>
  <c r="O783" i="1"/>
  <c r="P783" i="1" s="1" a="1"/>
  <c r="P783" i="1" s="1"/>
  <c r="S783" i="1" s="1"/>
  <c r="O784" i="1"/>
  <c r="P784" i="1" s="1" a="1"/>
  <c r="P784" i="1" s="1"/>
  <c r="S784" i="1" s="1"/>
  <c r="O785" i="1"/>
  <c r="P785" i="1" s="1" a="1"/>
  <c r="P785" i="1" s="1"/>
  <c r="S785" i="1" s="1"/>
  <c r="O786" i="1"/>
  <c r="P786" i="1" s="1" a="1"/>
  <c r="P786" i="1" s="1"/>
  <c r="S786" i="1" s="1"/>
  <c r="O787" i="1"/>
  <c r="P787" i="1" s="1" a="1"/>
  <c r="P787" i="1" s="1"/>
  <c r="S787" i="1" s="1"/>
  <c r="O788" i="1"/>
  <c r="P788" i="1" s="1" a="1"/>
  <c r="P788" i="1" s="1"/>
  <c r="S788" i="1" s="1"/>
  <c r="O789" i="1"/>
  <c r="P789" i="1" s="1" a="1"/>
  <c r="P789" i="1" s="1"/>
  <c r="S789" i="1" s="1"/>
  <c r="O790" i="1"/>
  <c r="P790" i="1" s="1" a="1"/>
  <c r="P790" i="1" s="1"/>
  <c r="S790" i="1" s="1"/>
  <c r="O791" i="1"/>
  <c r="P791" i="1" s="1" a="1"/>
  <c r="P791" i="1" s="1"/>
  <c r="S791" i="1" s="1"/>
  <c r="O792" i="1"/>
  <c r="P792" i="1" s="1" a="1"/>
  <c r="P792" i="1" s="1"/>
  <c r="S792" i="1" s="1"/>
  <c r="O793" i="1"/>
  <c r="P793" i="1" s="1" a="1"/>
  <c r="P793" i="1" s="1"/>
  <c r="S793" i="1" s="1"/>
  <c r="O794" i="1"/>
  <c r="P794" i="1" s="1" a="1"/>
  <c r="P794" i="1" s="1"/>
  <c r="S794" i="1" s="1"/>
  <c r="O795" i="1"/>
  <c r="P795" i="1" s="1" a="1"/>
  <c r="P795" i="1" s="1"/>
  <c r="S795" i="1" s="1"/>
  <c r="O796" i="1"/>
  <c r="P796" i="1" s="1" a="1"/>
  <c r="P796" i="1" s="1"/>
  <c r="S796" i="1" s="1"/>
  <c r="O797" i="1"/>
  <c r="P797" i="1" s="1" a="1"/>
  <c r="P797" i="1" s="1"/>
  <c r="S797" i="1" s="1"/>
  <c r="O798" i="1"/>
  <c r="P798" i="1" s="1" a="1"/>
  <c r="P798" i="1" s="1"/>
  <c r="S798" i="1" s="1"/>
  <c r="O799" i="1"/>
  <c r="P799" i="1" s="1" a="1"/>
  <c r="P799" i="1" s="1"/>
  <c r="S799" i="1" s="1"/>
  <c r="O800" i="1"/>
  <c r="P800" i="1" s="1" a="1"/>
  <c r="P800" i="1" s="1"/>
  <c r="S800" i="1" s="1"/>
  <c r="O801" i="1"/>
  <c r="P801" i="1" s="1" a="1"/>
  <c r="P801" i="1" s="1"/>
  <c r="S801" i="1" s="1"/>
  <c r="O802" i="1"/>
  <c r="P802" i="1" s="1" a="1"/>
  <c r="P802" i="1" s="1"/>
  <c r="S802" i="1" s="1"/>
  <c r="O803" i="1"/>
  <c r="P803" i="1" s="1" a="1"/>
  <c r="P803" i="1" s="1"/>
  <c r="S803" i="1" s="1"/>
  <c r="O804" i="1"/>
  <c r="P804" i="1" s="1" a="1"/>
  <c r="P804" i="1" s="1"/>
  <c r="S804" i="1" s="1"/>
  <c r="O805" i="1"/>
  <c r="P805" i="1" s="1" a="1"/>
  <c r="P805" i="1" s="1"/>
  <c r="S805" i="1" s="1"/>
  <c r="O806" i="1"/>
  <c r="P806" i="1" s="1" a="1"/>
  <c r="P806" i="1" s="1"/>
  <c r="S806" i="1" s="1"/>
  <c r="O807" i="1"/>
  <c r="P807" i="1" s="1" a="1"/>
  <c r="P807" i="1" s="1"/>
  <c r="S807" i="1" s="1"/>
  <c r="O808" i="1"/>
  <c r="P808" i="1" s="1" a="1"/>
  <c r="P808" i="1" s="1"/>
  <c r="S808" i="1" s="1"/>
  <c r="O809" i="1"/>
  <c r="P809" i="1" s="1" a="1"/>
  <c r="P809" i="1" s="1"/>
  <c r="S809" i="1" s="1"/>
  <c r="O810" i="1"/>
  <c r="P810" i="1" s="1" a="1"/>
  <c r="P810" i="1" s="1"/>
  <c r="S810" i="1" s="1"/>
  <c r="O811" i="1"/>
  <c r="P811" i="1" s="1" a="1"/>
  <c r="P811" i="1" s="1"/>
  <c r="S811" i="1" s="1"/>
  <c r="O812" i="1"/>
  <c r="P812" i="1" s="1" a="1"/>
  <c r="P812" i="1" s="1"/>
  <c r="S812" i="1" s="1"/>
  <c r="O813" i="1"/>
  <c r="P813" i="1" s="1" a="1"/>
  <c r="P813" i="1" s="1"/>
  <c r="S813" i="1" s="1"/>
  <c r="O814" i="1"/>
  <c r="P814" i="1" s="1" a="1"/>
  <c r="P814" i="1" s="1"/>
  <c r="S814" i="1" s="1"/>
  <c r="O815" i="1"/>
  <c r="P815" i="1" s="1" a="1"/>
  <c r="P815" i="1" s="1"/>
  <c r="S815" i="1" s="1"/>
  <c r="O816" i="1"/>
  <c r="P816" i="1" s="1" a="1"/>
  <c r="P816" i="1" s="1"/>
  <c r="S816" i="1" s="1"/>
  <c r="O817" i="1"/>
  <c r="P817" i="1" s="1" a="1"/>
  <c r="P817" i="1" s="1"/>
  <c r="S817" i="1" s="1"/>
  <c r="O818" i="1"/>
  <c r="P818" i="1" s="1" a="1"/>
  <c r="P818" i="1" s="1"/>
  <c r="S818" i="1" s="1"/>
  <c r="O819" i="1"/>
  <c r="P819" i="1" s="1" a="1"/>
  <c r="P819" i="1" s="1"/>
  <c r="S819" i="1" s="1"/>
  <c r="O820" i="1"/>
  <c r="P820" i="1" s="1" a="1"/>
  <c r="P820" i="1" s="1"/>
  <c r="S820" i="1" s="1"/>
  <c r="O821" i="1"/>
  <c r="P821" i="1" s="1" a="1"/>
  <c r="P821" i="1" s="1"/>
  <c r="S821" i="1" s="1"/>
  <c r="O822" i="1"/>
  <c r="P822" i="1" s="1" a="1"/>
  <c r="P822" i="1" s="1"/>
  <c r="S822" i="1" s="1"/>
  <c r="O823" i="1"/>
  <c r="P823" i="1" s="1" a="1"/>
  <c r="P823" i="1" s="1"/>
  <c r="S823" i="1" s="1"/>
  <c r="O824" i="1"/>
  <c r="P824" i="1" s="1" a="1"/>
  <c r="P824" i="1" s="1"/>
  <c r="S824" i="1" s="1"/>
  <c r="O825" i="1"/>
  <c r="P825" i="1" s="1" a="1"/>
  <c r="P825" i="1" s="1"/>
  <c r="S825" i="1" s="1"/>
  <c r="O826" i="1"/>
  <c r="P826" i="1" s="1" a="1"/>
  <c r="P826" i="1" s="1"/>
  <c r="S826" i="1" s="1"/>
  <c r="O827" i="1"/>
  <c r="P827" i="1" s="1" a="1"/>
  <c r="P827" i="1" s="1"/>
  <c r="S827" i="1" s="1"/>
  <c r="O828" i="1"/>
  <c r="P828" i="1" s="1" a="1"/>
  <c r="P828" i="1" s="1"/>
  <c r="S828" i="1" s="1"/>
  <c r="O829" i="1"/>
  <c r="P829" i="1" s="1" a="1"/>
  <c r="P829" i="1" s="1"/>
  <c r="S829" i="1" s="1"/>
  <c r="O830" i="1"/>
  <c r="P830" i="1" s="1" a="1"/>
  <c r="P830" i="1" s="1"/>
  <c r="S830" i="1" s="1"/>
  <c r="O831" i="1"/>
  <c r="P831" i="1" s="1" a="1"/>
  <c r="P831" i="1" s="1"/>
  <c r="S831" i="1" s="1"/>
  <c r="O832" i="1"/>
  <c r="P832" i="1" s="1" a="1"/>
  <c r="P832" i="1" s="1"/>
  <c r="S832" i="1" s="1"/>
  <c r="O833" i="1"/>
  <c r="P833" i="1" s="1" a="1"/>
  <c r="P833" i="1" s="1"/>
  <c r="S833" i="1" s="1"/>
  <c r="O834" i="1"/>
  <c r="P834" i="1" s="1" a="1"/>
  <c r="P834" i="1" s="1"/>
  <c r="S834" i="1" s="1"/>
  <c r="O835" i="1"/>
  <c r="P835" i="1" s="1" a="1"/>
  <c r="P835" i="1" s="1"/>
  <c r="S835" i="1" s="1"/>
  <c r="O836" i="1"/>
  <c r="P836" i="1" s="1" a="1"/>
  <c r="P836" i="1" s="1"/>
  <c r="S836" i="1" s="1"/>
  <c r="O837" i="1"/>
  <c r="P837" i="1" s="1" a="1"/>
  <c r="P837" i="1" s="1"/>
  <c r="S837" i="1" s="1"/>
  <c r="O838" i="1"/>
  <c r="P838" i="1" s="1" a="1"/>
  <c r="P838" i="1" s="1"/>
  <c r="S838" i="1" s="1"/>
  <c r="O839" i="1"/>
  <c r="P839" i="1" s="1" a="1"/>
  <c r="P839" i="1" s="1"/>
  <c r="S839" i="1" s="1"/>
  <c r="O840" i="1"/>
  <c r="P840" i="1" s="1" a="1"/>
  <c r="P840" i="1" s="1"/>
  <c r="S840" i="1" s="1"/>
  <c r="O841" i="1"/>
  <c r="P841" i="1" s="1" a="1"/>
  <c r="P841" i="1" s="1"/>
  <c r="S841" i="1" s="1"/>
  <c r="O842" i="1"/>
  <c r="P842" i="1" s="1" a="1"/>
  <c r="P842" i="1" s="1"/>
  <c r="S842" i="1" s="1"/>
  <c r="O843" i="1"/>
  <c r="P843" i="1" s="1" a="1"/>
  <c r="P843" i="1" s="1"/>
  <c r="S843" i="1" s="1"/>
  <c r="O844" i="1"/>
  <c r="P844" i="1" s="1" a="1"/>
  <c r="P844" i="1" s="1"/>
  <c r="S844" i="1" s="1"/>
  <c r="O845" i="1"/>
  <c r="P845" i="1" s="1" a="1"/>
  <c r="P845" i="1" s="1"/>
  <c r="S845" i="1" s="1"/>
  <c r="O846" i="1"/>
  <c r="P846" i="1" s="1" a="1"/>
  <c r="P846" i="1" s="1"/>
  <c r="S846" i="1" s="1"/>
  <c r="O847" i="1"/>
  <c r="P847" i="1" s="1" a="1"/>
  <c r="P847" i="1" s="1"/>
  <c r="S847" i="1" s="1"/>
  <c r="O848" i="1"/>
  <c r="P848" i="1" s="1" a="1"/>
  <c r="P848" i="1" s="1"/>
  <c r="S848" i="1" s="1"/>
  <c r="O849" i="1"/>
  <c r="P849" i="1" s="1" a="1"/>
  <c r="P849" i="1" s="1"/>
  <c r="S849" i="1" s="1"/>
  <c r="O850" i="1"/>
  <c r="P850" i="1" s="1" a="1"/>
  <c r="P850" i="1" s="1"/>
  <c r="S850" i="1" s="1"/>
  <c r="O851" i="1"/>
  <c r="P851" i="1" s="1" a="1"/>
  <c r="P851" i="1" s="1"/>
  <c r="S851" i="1" s="1"/>
  <c r="O852" i="1"/>
  <c r="P852" i="1" s="1" a="1"/>
  <c r="P852" i="1" s="1"/>
  <c r="S852" i="1" s="1"/>
  <c r="O853" i="1"/>
  <c r="P853" i="1" s="1" a="1"/>
  <c r="P853" i="1" s="1"/>
  <c r="S853" i="1" s="1"/>
  <c r="O854" i="1"/>
  <c r="P854" i="1" s="1" a="1"/>
  <c r="P854" i="1" s="1"/>
  <c r="S854" i="1" s="1"/>
  <c r="O855" i="1"/>
  <c r="P855" i="1" s="1" a="1"/>
  <c r="P855" i="1" s="1"/>
  <c r="S855" i="1" s="1"/>
  <c r="O856" i="1"/>
  <c r="P856" i="1" s="1" a="1"/>
  <c r="P856" i="1" s="1"/>
  <c r="S856" i="1" s="1"/>
  <c r="O857" i="1"/>
  <c r="P857" i="1" s="1" a="1"/>
  <c r="P857" i="1" s="1"/>
  <c r="S857" i="1" s="1"/>
  <c r="O858" i="1"/>
  <c r="P858" i="1" s="1" a="1"/>
  <c r="P858" i="1" s="1"/>
  <c r="S858" i="1" s="1"/>
  <c r="O859" i="1"/>
  <c r="P859" i="1" s="1" a="1"/>
  <c r="P859" i="1" s="1"/>
  <c r="S859" i="1" s="1"/>
  <c r="O860" i="1"/>
  <c r="P860" i="1" s="1" a="1"/>
  <c r="P860" i="1" s="1"/>
  <c r="S860" i="1" s="1"/>
  <c r="O861" i="1"/>
  <c r="P861" i="1" s="1" a="1"/>
  <c r="P861" i="1" s="1"/>
  <c r="S861" i="1" s="1"/>
  <c r="O862" i="1"/>
  <c r="P862" i="1" s="1" a="1"/>
  <c r="P862" i="1" s="1"/>
  <c r="S862" i="1" s="1"/>
  <c r="O863" i="1"/>
  <c r="P863" i="1" s="1" a="1"/>
  <c r="P863" i="1" s="1"/>
  <c r="S863" i="1" s="1"/>
  <c r="O864" i="1"/>
  <c r="P864" i="1" s="1" a="1"/>
  <c r="P864" i="1" s="1"/>
  <c r="S864" i="1" s="1"/>
  <c r="O865" i="1"/>
  <c r="P865" i="1" s="1" a="1"/>
  <c r="P865" i="1" s="1"/>
  <c r="S865" i="1" s="1"/>
  <c r="O866" i="1"/>
  <c r="P866" i="1" s="1" a="1"/>
  <c r="P866" i="1" s="1"/>
  <c r="S866" i="1" s="1"/>
  <c r="O867" i="1"/>
  <c r="P867" i="1" s="1" a="1"/>
  <c r="P867" i="1" s="1"/>
  <c r="S867" i="1" s="1"/>
  <c r="O868" i="1"/>
  <c r="P868" i="1" s="1" a="1"/>
  <c r="P868" i="1" s="1"/>
  <c r="S868" i="1" s="1"/>
  <c r="O869" i="1"/>
  <c r="P869" i="1" s="1" a="1"/>
  <c r="P869" i="1" s="1"/>
  <c r="S869" i="1" s="1"/>
  <c r="O870" i="1"/>
  <c r="P870" i="1" s="1" a="1"/>
  <c r="P870" i="1" s="1"/>
  <c r="S870" i="1" s="1"/>
  <c r="O871" i="1"/>
  <c r="P871" i="1" s="1" a="1"/>
  <c r="P871" i="1" s="1"/>
  <c r="S871" i="1" s="1"/>
  <c r="O872" i="1"/>
  <c r="P872" i="1" s="1" a="1"/>
  <c r="P872" i="1" s="1"/>
  <c r="S872" i="1" s="1"/>
  <c r="O873" i="1"/>
  <c r="P873" i="1" s="1" a="1"/>
  <c r="P873" i="1" s="1"/>
  <c r="S873" i="1" s="1"/>
  <c r="O874" i="1"/>
  <c r="P874" i="1" s="1" a="1"/>
  <c r="P874" i="1" s="1"/>
  <c r="S874" i="1" s="1"/>
  <c r="O875" i="1"/>
  <c r="P875" i="1" s="1" a="1"/>
  <c r="P875" i="1" s="1"/>
  <c r="S875" i="1" s="1"/>
  <c r="O876" i="1"/>
  <c r="P876" i="1" s="1" a="1"/>
  <c r="P876" i="1" s="1"/>
  <c r="S876" i="1" s="1"/>
  <c r="O877" i="1"/>
  <c r="P877" i="1" s="1" a="1"/>
  <c r="P877" i="1" s="1"/>
  <c r="S877" i="1" s="1"/>
  <c r="O878" i="1"/>
  <c r="P878" i="1" s="1" a="1"/>
  <c r="P878" i="1" s="1"/>
  <c r="S878" i="1" s="1"/>
  <c r="O879" i="1"/>
  <c r="P879" i="1" s="1" a="1"/>
  <c r="P879" i="1" s="1"/>
  <c r="S879" i="1" s="1"/>
  <c r="O880" i="1"/>
  <c r="P880" i="1" s="1" a="1"/>
  <c r="P880" i="1" s="1"/>
  <c r="S880" i="1" s="1"/>
  <c r="O881" i="1"/>
  <c r="P881" i="1" s="1" a="1"/>
  <c r="P881" i="1" s="1"/>
  <c r="S881" i="1" s="1"/>
  <c r="O882" i="1"/>
  <c r="P882" i="1" s="1" a="1"/>
  <c r="P882" i="1" s="1"/>
  <c r="S882" i="1" s="1"/>
  <c r="O883" i="1"/>
  <c r="P883" i="1" s="1" a="1"/>
  <c r="P883" i="1" s="1"/>
  <c r="S883" i="1" s="1"/>
  <c r="O884" i="1"/>
  <c r="P884" i="1" s="1" a="1"/>
  <c r="P884" i="1" s="1"/>
  <c r="S884" i="1" s="1"/>
  <c r="O885" i="1"/>
  <c r="P885" i="1" s="1" a="1"/>
  <c r="P885" i="1" s="1"/>
  <c r="S885" i="1" s="1"/>
  <c r="O886" i="1"/>
  <c r="P886" i="1" s="1" a="1"/>
  <c r="P886" i="1" s="1"/>
  <c r="S886" i="1" s="1"/>
  <c r="O887" i="1"/>
  <c r="P887" i="1" s="1" a="1"/>
  <c r="P887" i="1" s="1"/>
  <c r="S887" i="1" s="1"/>
  <c r="O888" i="1"/>
  <c r="P888" i="1" s="1" a="1"/>
  <c r="P888" i="1" s="1"/>
  <c r="S888" i="1" s="1"/>
  <c r="O889" i="1"/>
  <c r="P889" i="1" s="1" a="1"/>
  <c r="P889" i="1" s="1"/>
  <c r="S889" i="1" s="1"/>
  <c r="O890" i="1"/>
  <c r="P890" i="1" s="1" a="1"/>
  <c r="P890" i="1" s="1"/>
  <c r="S890" i="1" s="1"/>
  <c r="O891" i="1"/>
  <c r="P891" i="1" s="1" a="1"/>
  <c r="P891" i="1" s="1"/>
  <c r="S891" i="1" s="1"/>
  <c r="O892" i="1"/>
  <c r="P892" i="1" s="1" a="1"/>
  <c r="P892" i="1" s="1"/>
  <c r="S892" i="1" s="1"/>
  <c r="O893" i="1"/>
  <c r="P893" i="1" s="1" a="1"/>
  <c r="P893" i="1" s="1"/>
  <c r="S893" i="1" s="1"/>
  <c r="O894" i="1"/>
  <c r="P894" i="1" s="1" a="1"/>
  <c r="P894" i="1" s="1"/>
  <c r="S894" i="1" s="1"/>
  <c r="O895" i="1"/>
  <c r="P895" i="1" s="1" a="1"/>
  <c r="P895" i="1" s="1"/>
  <c r="S895" i="1" s="1"/>
  <c r="O896" i="1"/>
  <c r="P896" i="1" s="1" a="1"/>
  <c r="P896" i="1" s="1"/>
  <c r="S896" i="1" s="1"/>
  <c r="O897" i="1"/>
  <c r="P897" i="1" s="1" a="1"/>
  <c r="P897" i="1" s="1"/>
  <c r="S897" i="1" s="1"/>
  <c r="O898" i="1"/>
  <c r="P898" i="1" s="1" a="1"/>
  <c r="P898" i="1" s="1"/>
  <c r="S898" i="1" s="1"/>
  <c r="O899" i="1"/>
  <c r="P899" i="1" s="1" a="1"/>
  <c r="P899" i="1" s="1"/>
  <c r="S899" i="1" s="1"/>
  <c r="O900" i="1"/>
  <c r="P900" i="1" s="1" a="1"/>
  <c r="P900" i="1" s="1"/>
  <c r="S900" i="1" s="1"/>
  <c r="O901" i="1"/>
  <c r="P901" i="1" s="1" a="1"/>
  <c r="P901" i="1" s="1"/>
  <c r="S901" i="1" s="1"/>
  <c r="O902" i="1"/>
  <c r="P902" i="1" s="1" a="1"/>
  <c r="P902" i="1" s="1"/>
  <c r="S902" i="1" s="1"/>
  <c r="O903" i="1"/>
  <c r="P903" i="1" s="1" a="1"/>
  <c r="P903" i="1" s="1"/>
  <c r="S903" i="1" s="1"/>
  <c r="O904" i="1"/>
  <c r="P904" i="1" s="1" a="1"/>
  <c r="P904" i="1" s="1"/>
  <c r="S904" i="1" s="1"/>
  <c r="O905" i="1"/>
  <c r="P905" i="1" s="1" a="1"/>
  <c r="P905" i="1" s="1"/>
  <c r="S905" i="1" s="1"/>
  <c r="O906" i="1"/>
  <c r="P906" i="1" s="1" a="1"/>
  <c r="P906" i="1" s="1"/>
  <c r="S906" i="1" s="1"/>
  <c r="O907" i="1"/>
  <c r="P907" i="1" s="1" a="1"/>
  <c r="P907" i="1" s="1"/>
  <c r="S907" i="1" s="1"/>
  <c r="O908" i="1"/>
  <c r="P908" i="1" s="1" a="1"/>
  <c r="P908" i="1" s="1"/>
  <c r="S908" i="1" s="1"/>
  <c r="O909" i="1"/>
  <c r="P909" i="1" s="1" a="1"/>
  <c r="P909" i="1" s="1"/>
  <c r="S909" i="1" s="1"/>
  <c r="O910" i="1"/>
  <c r="P910" i="1" s="1" a="1"/>
  <c r="P910" i="1" s="1"/>
  <c r="S910" i="1" s="1"/>
  <c r="O911" i="1"/>
  <c r="P911" i="1" s="1" a="1"/>
  <c r="P911" i="1" s="1"/>
  <c r="S911" i="1" s="1"/>
  <c r="O912" i="1"/>
  <c r="P912" i="1" s="1" a="1"/>
  <c r="P912" i="1" s="1"/>
  <c r="S912" i="1" s="1"/>
  <c r="O913" i="1"/>
  <c r="P913" i="1" s="1" a="1"/>
  <c r="P913" i="1" s="1"/>
  <c r="S913" i="1" s="1"/>
  <c r="O914" i="1"/>
  <c r="P914" i="1" s="1" a="1"/>
  <c r="P914" i="1" s="1"/>
  <c r="S914" i="1" s="1"/>
  <c r="O915" i="1"/>
  <c r="P915" i="1" s="1" a="1"/>
  <c r="P915" i="1" s="1"/>
  <c r="S915" i="1" s="1"/>
  <c r="O916" i="1"/>
  <c r="P916" i="1" s="1" a="1"/>
  <c r="P916" i="1" s="1"/>
  <c r="S916" i="1" s="1"/>
  <c r="O917" i="1"/>
  <c r="P917" i="1" s="1" a="1"/>
  <c r="P917" i="1" s="1"/>
  <c r="S917" i="1" s="1"/>
  <c r="O918" i="1"/>
  <c r="P918" i="1" s="1" a="1"/>
  <c r="P918" i="1" s="1"/>
  <c r="S918" i="1" s="1"/>
  <c r="O919" i="1"/>
  <c r="P919" i="1" s="1" a="1"/>
  <c r="P919" i="1" s="1"/>
  <c r="S919" i="1" s="1"/>
  <c r="O920" i="1"/>
  <c r="P920" i="1" s="1" a="1"/>
  <c r="P920" i="1" s="1"/>
  <c r="S920" i="1" s="1"/>
  <c r="O921" i="1"/>
  <c r="P921" i="1" s="1" a="1"/>
  <c r="P921" i="1" s="1"/>
  <c r="S921" i="1" s="1"/>
  <c r="O922" i="1"/>
  <c r="P922" i="1" s="1" a="1"/>
  <c r="P922" i="1" s="1"/>
  <c r="S922" i="1" s="1"/>
  <c r="O923" i="1"/>
  <c r="P923" i="1" s="1" a="1"/>
  <c r="P923" i="1" s="1"/>
  <c r="S923" i="1" s="1"/>
  <c r="O924" i="1"/>
  <c r="P924" i="1" s="1" a="1"/>
  <c r="P924" i="1" s="1"/>
  <c r="S924" i="1" s="1"/>
  <c r="O925" i="1"/>
  <c r="P925" i="1" s="1" a="1"/>
  <c r="P925" i="1" s="1"/>
  <c r="S925" i="1" s="1"/>
  <c r="O926" i="1"/>
  <c r="P926" i="1" s="1" a="1"/>
  <c r="P926" i="1" s="1"/>
  <c r="S926" i="1" s="1"/>
  <c r="O927" i="1"/>
  <c r="P927" i="1" s="1" a="1"/>
  <c r="P927" i="1" s="1"/>
  <c r="S927" i="1" s="1"/>
  <c r="O928" i="1"/>
  <c r="P928" i="1" s="1" a="1"/>
  <c r="P928" i="1" s="1"/>
  <c r="S928" i="1" s="1"/>
  <c r="O929" i="1"/>
  <c r="P929" i="1" s="1" a="1"/>
  <c r="P929" i="1" s="1"/>
  <c r="S929" i="1" s="1"/>
  <c r="O930" i="1"/>
  <c r="P930" i="1" s="1" a="1"/>
  <c r="P930" i="1" s="1"/>
  <c r="S930" i="1" s="1"/>
  <c r="O931" i="1"/>
  <c r="P931" i="1" s="1" a="1"/>
  <c r="P931" i="1" s="1"/>
  <c r="S931" i="1" s="1"/>
  <c r="O932" i="1"/>
  <c r="P932" i="1" s="1" a="1"/>
  <c r="P932" i="1" s="1"/>
  <c r="S932" i="1" s="1"/>
  <c r="O933" i="1"/>
  <c r="P933" i="1" s="1" a="1"/>
  <c r="P933" i="1" s="1"/>
  <c r="S933" i="1" s="1"/>
  <c r="O934" i="1"/>
  <c r="P934" i="1" s="1" a="1"/>
  <c r="P934" i="1" s="1"/>
  <c r="S934" i="1" s="1"/>
  <c r="O935" i="1"/>
  <c r="P935" i="1" s="1" a="1"/>
  <c r="P935" i="1" s="1"/>
  <c r="S935" i="1" s="1"/>
  <c r="O936" i="1"/>
  <c r="P936" i="1" s="1" a="1"/>
  <c r="P936" i="1" s="1"/>
  <c r="S936" i="1" s="1"/>
  <c r="O937" i="1"/>
  <c r="P937" i="1" s="1" a="1"/>
  <c r="P937" i="1" s="1"/>
  <c r="S937" i="1" s="1"/>
  <c r="O938" i="1"/>
  <c r="P938" i="1" s="1" a="1"/>
  <c r="P938" i="1" s="1"/>
  <c r="S938" i="1" s="1"/>
  <c r="O939" i="1"/>
  <c r="P939" i="1" s="1" a="1"/>
  <c r="P939" i="1" s="1"/>
  <c r="S939" i="1" s="1"/>
  <c r="O940" i="1"/>
  <c r="P940" i="1" s="1" a="1"/>
  <c r="P940" i="1" s="1"/>
  <c r="S940" i="1" s="1"/>
  <c r="O941" i="1"/>
  <c r="P941" i="1" s="1" a="1"/>
  <c r="P941" i="1" s="1"/>
  <c r="S941" i="1" s="1"/>
  <c r="O942" i="1"/>
  <c r="P942" i="1" s="1" a="1"/>
  <c r="P942" i="1" s="1"/>
  <c r="S942" i="1" s="1"/>
  <c r="O943" i="1"/>
  <c r="P943" i="1" s="1" a="1"/>
  <c r="P943" i="1" s="1"/>
  <c r="S943" i="1" s="1"/>
  <c r="O944" i="1"/>
  <c r="P944" i="1" s="1" a="1"/>
  <c r="P944" i="1" s="1"/>
  <c r="S944" i="1" s="1"/>
  <c r="O945" i="1"/>
  <c r="P945" i="1" s="1" a="1"/>
  <c r="P945" i="1" s="1"/>
  <c r="S945" i="1" s="1"/>
  <c r="O946" i="1"/>
  <c r="P946" i="1" s="1" a="1"/>
  <c r="P946" i="1" s="1"/>
  <c r="S946" i="1" s="1"/>
  <c r="O947" i="1"/>
  <c r="P947" i="1" s="1" a="1"/>
  <c r="P947" i="1" s="1"/>
  <c r="S947" i="1" s="1"/>
  <c r="O948" i="1"/>
  <c r="P948" i="1" s="1" a="1"/>
  <c r="P948" i="1" s="1"/>
  <c r="S948" i="1" s="1"/>
  <c r="O949" i="1"/>
  <c r="P949" i="1" s="1" a="1"/>
  <c r="P949" i="1" s="1"/>
  <c r="S949" i="1" s="1"/>
  <c r="O950" i="1"/>
  <c r="P950" i="1" s="1" a="1"/>
  <c r="P950" i="1" s="1"/>
  <c r="S950" i="1" s="1"/>
  <c r="O951" i="1"/>
  <c r="P951" i="1" s="1" a="1"/>
  <c r="P951" i="1" s="1"/>
  <c r="S951" i="1" s="1"/>
  <c r="O952" i="1"/>
  <c r="P952" i="1" s="1" a="1"/>
  <c r="P952" i="1" s="1"/>
  <c r="S952" i="1" s="1"/>
  <c r="O953" i="1"/>
  <c r="P953" i="1" s="1" a="1"/>
  <c r="P953" i="1" s="1"/>
  <c r="S953" i="1" s="1"/>
  <c r="O954" i="1"/>
  <c r="P954" i="1" s="1" a="1"/>
  <c r="P954" i="1" s="1"/>
  <c r="S954" i="1" s="1"/>
  <c r="O955" i="1"/>
  <c r="P955" i="1" s="1" a="1"/>
  <c r="P955" i="1" s="1"/>
  <c r="S955" i="1" s="1"/>
  <c r="O956" i="1"/>
  <c r="P956" i="1" s="1" a="1"/>
  <c r="P956" i="1" s="1"/>
  <c r="S956" i="1" s="1"/>
  <c r="O957" i="1"/>
  <c r="P957" i="1" s="1" a="1"/>
  <c r="P957" i="1" s="1"/>
  <c r="S957" i="1" s="1"/>
  <c r="O958" i="1"/>
  <c r="P958" i="1" s="1" a="1"/>
  <c r="P958" i="1" s="1"/>
  <c r="S958" i="1" s="1"/>
  <c r="O959" i="1"/>
  <c r="P959" i="1" s="1" a="1"/>
  <c r="P959" i="1" s="1"/>
  <c r="S959" i="1" s="1"/>
  <c r="O960" i="1"/>
  <c r="P960" i="1" s="1" a="1"/>
  <c r="P960" i="1" s="1"/>
  <c r="S960" i="1" s="1"/>
  <c r="O961" i="1"/>
  <c r="P961" i="1" s="1" a="1"/>
  <c r="P961" i="1" s="1"/>
  <c r="S961" i="1" s="1"/>
  <c r="O962" i="1"/>
  <c r="P962" i="1" s="1" a="1"/>
  <c r="P962" i="1" s="1"/>
  <c r="S962" i="1" s="1"/>
  <c r="O963" i="1"/>
  <c r="P963" i="1" s="1" a="1"/>
  <c r="P963" i="1" s="1"/>
  <c r="S963" i="1" s="1"/>
  <c r="O964" i="1"/>
  <c r="P964" i="1" s="1" a="1"/>
  <c r="P964" i="1" s="1"/>
  <c r="S964" i="1" s="1"/>
  <c r="O965" i="1"/>
  <c r="P965" i="1" s="1" a="1"/>
  <c r="P965" i="1" s="1"/>
  <c r="S965" i="1" s="1"/>
  <c r="O966" i="1"/>
  <c r="P966" i="1" s="1" a="1"/>
  <c r="P966" i="1" s="1"/>
  <c r="S966" i="1" s="1"/>
  <c r="O967" i="1"/>
  <c r="P967" i="1" s="1" a="1"/>
  <c r="P967" i="1" s="1"/>
  <c r="S967" i="1" s="1"/>
  <c r="O968" i="1"/>
  <c r="P968" i="1" s="1" a="1"/>
  <c r="P968" i="1" s="1"/>
  <c r="S968" i="1" s="1"/>
  <c r="O969" i="1"/>
  <c r="P969" i="1" s="1" a="1"/>
  <c r="P969" i="1" s="1"/>
  <c r="S969" i="1" s="1"/>
  <c r="O970" i="1"/>
  <c r="P970" i="1" s="1" a="1"/>
  <c r="P970" i="1" s="1"/>
  <c r="S970" i="1" s="1"/>
  <c r="O971" i="1"/>
  <c r="P971" i="1" s="1" a="1"/>
  <c r="P971" i="1" s="1"/>
  <c r="S971" i="1" s="1"/>
  <c r="O972" i="1"/>
  <c r="P972" i="1" s="1" a="1"/>
  <c r="P972" i="1" s="1"/>
  <c r="S972" i="1" s="1"/>
  <c r="O973" i="1"/>
  <c r="P973" i="1" s="1" a="1"/>
  <c r="P973" i="1" s="1"/>
  <c r="S973" i="1" s="1"/>
  <c r="O974" i="1"/>
  <c r="P974" i="1" s="1" a="1"/>
  <c r="P974" i="1" s="1"/>
  <c r="S974" i="1" s="1"/>
  <c r="O975" i="1"/>
  <c r="P975" i="1" s="1" a="1"/>
  <c r="P975" i="1" s="1"/>
  <c r="S975" i="1" s="1"/>
  <c r="O976" i="1"/>
  <c r="P976" i="1" s="1" a="1"/>
  <c r="P976" i="1" s="1"/>
  <c r="S976" i="1" s="1"/>
  <c r="O977" i="1"/>
  <c r="P977" i="1" s="1" a="1"/>
  <c r="P977" i="1" s="1"/>
  <c r="S977" i="1" s="1"/>
  <c r="O978" i="1"/>
  <c r="P978" i="1" s="1" a="1"/>
  <c r="P978" i="1" s="1"/>
  <c r="S978" i="1" s="1"/>
  <c r="O979" i="1"/>
  <c r="P979" i="1" s="1" a="1"/>
  <c r="P979" i="1" s="1"/>
  <c r="S979" i="1" s="1"/>
  <c r="O980" i="1"/>
  <c r="P980" i="1" s="1" a="1"/>
  <c r="P980" i="1" s="1"/>
  <c r="S980" i="1" s="1"/>
  <c r="O981" i="1"/>
  <c r="P981" i="1" s="1" a="1"/>
  <c r="P981" i="1" s="1"/>
  <c r="S981" i="1" s="1"/>
  <c r="O982" i="1"/>
  <c r="P982" i="1" s="1" a="1"/>
  <c r="P982" i="1" s="1"/>
  <c r="S982" i="1" s="1"/>
  <c r="O983" i="1"/>
  <c r="P983" i="1" s="1" a="1"/>
  <c r="P983" i="1" s="1"/>
  <c r="S983" i="1" s="1"/>
  <c r="O984" i="1"/>
  <c r="P984" i="1" s="1" a="1"/>
  <c r="P984" i="1" s="1"/>
  <c r="S984" i="1" s="1"/>
  <c r="O985" i="1"/>
  <c r="P985" i="1" s="1" a="1"/>
  <c r="P985" i="1" s="1"/>
  <c r="S985" i="1" s="1"/>
  <c r="O986" i="1"/>
  <c r="P986" i="1" s="1" a="1"/>
  <c r="P986" i="1" s="1"/>
  <c r="S986" i="1" s="1"/>
  <c r="O987" i="1"/>
  <c r="P987" i="1" s="1" a="1"/>
  <c r="P987" i="1" s="1"/>
  <c r="S987" i="1" s="1"/>
  <c r="O988" i="1"/>
  <c r="P988" i="1" s="1" a="1"/>
  <c r="P988" i="1" s="1"/>
  <c r="S988" i="1" s="1"/>
  <c r="O989" i="1"/>
  <c r="P989" i="1" s="1" a="1"/>
  <c r="P989" i="1" s="1"/>
  <c r="S989" i="1" s="1"/>
  <c r="O990" i="1"/>
  <c r="P990" i="1" s="1" a="1"/>
  <c r="P990" i="1" s="1"/>
  <c r="S990" i="1" s="1"/>
  <c r="O991" i="1"/>
  <c r="P991" i="1" s="1" a="1"/>
  <c r="P991" i="1" s="1"/>
  <c r="S991" i="1" s="1"/>
  <c r="O992" i="1"/>
  <c r="P992" i="1" s="1" a="1"/>
  <c r="P992" i="1" s="1"/>
  <c r="S992" i="1" s="1"/>
  <c r="O993" i="1"/>
  <c r="P993" i="1" s="1" a="1"/>
  <c r="P993" i="1" s="1"/>
  <c r="S993" i="1" s="1"/>
  <c r="O994" i="1"/>
  <c r="P994" i="1" s="1" a="1"/>
  <c r="P994" i="1" s="1"/>
  <c r="S994" i="1" s="1"/>
  <c r="O995" i="1"/>
  <c r="P995" i="1" s="1" a="1"/>
  <c r="P995" i="1" s="1"/>
  <c r="S995" i="1" s="1"/>
  <c r="O996" i="1"/>
  <c r="P996" i="1" s="1" a="1"/>
  <c r="P996" i="1" s="1"/>
  <c r="S996" i="1" s="1"/>
  <c r="O997" i="1"/>
  <c r="P997" i="1" s="1" a="1"/>
  <c r="P997" i="1" s="1"/>
  <c r="S997" i="1" s="1"/>
  <c r="O998" i="1"/>
  <c r="P998" i="1" s="1" a="1"/>
  <c r="P998" i="1" s="1"/>
  <c r="S998" i="1" s="1"/>
  <c r="O999" i="1"/>
  <c r="P999" i="1" s="1" a="1"/>
  <c r="P999" i="1" s="1"/>
  <c r="S999" i="1" s="1"/>
  <c r="O1000" i="1"/>
  <c r="P1000" i="1" s="1" a="1"/>
  <c r="P1000" i="1" s="1"/>
  <c r="S1000" i="1" s="1"/>
  <c r="O1001" i="1"/>
  <c r="P1001" i="1" s="1" a="1"/>
  <c r="P1001" i="1" s="1"/>
  <c r="S1001" i="1" s="1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2" i="4"/>
  <c r="M2" i="5"/>
  <c r="F2" i="9" s="1"/>
  <c r="N2" i="5"/>
  <c r="M3" i="5"/>
  <c r="F3" i="9" s="1"/>
  <c r="M4" i="5"/>
  <c r="F4" i="9" s="1"/>
  <c r="M5" i="5"/>
  <c r="F5" i="9" s="1"/>
  <c r="M6" i="5"/>
  <c r="F6" i="9" s="1"/>
  <c r="M7" i="5"/>
  <c r="F7" i="9" s="1"/>
  <c r="M8" i="5"/>
  <c r="F8" i="9" s="1"/>
  <c r="M9" i="5"/>
  <c r="F9" i="9" s="1"/>
  <c r="M10" i="5"/>
  <c r="F10" i="9" s="1"/>
  <c r="M11" i="5"/>
  <c r="F11" i="9" s="1"/>
  <c r="M12" i="5"/>
  <c r="F12" i="9" s="1"/>
  <c r="M13" i="5"/>
  <c r="F13" i="9" s="1"/>
  <c r="M14" i="5"/>
  <c r="F14" i="9" s="1"/>
  <c r="M15" i="5"/>
  <c r="F15" i="9" s="1"/>
  <c r="M16" i="5"/>
  <c r="F16" i="9" s="1"/>
  <c r="M17" i="5"/>
  <c r="F17" i="9" s="1"/>
  <c r="M18" i="5"/>
  <c r="F18" i="9" s="1"/>
  <c r="M19" i="5"/>
  <c r="F19" i="9" s="1"/>
  <c r="M20" i="5"/>
  <c r="F20" i="9" s="1"/>
  <c r="M21" i="5"/>
  <c r="F21" i="9" s="1"/>
  <c r="M22" i="5"/>
  <c r="F22" i="9" s="1"/>
  <c r="M23" i="5"/>
  <c r="F23" i="9" s="1"/>
  <c r="M24" i="5"/>
  <c r="F24" i="9" s="1"/>
  <c r="M25" i="5"/>
  <c r="F25" i="9" s="1"/>
  <c r="M26" i="5"/>
  <c r="F26" i="9" s="1"/>
  <c r="M27" i="5"/>
  <c r="F27" i="9" s="1"/>
  <c r="M28" i="5"/>
  <c r="F28" i="9" s="1"/>
  <c r="M29" i="5"/>
  <c r="F29" i="9" s="1"/>
  <c r="M30" i="5"/>
  <c r="F30" i="9" s="1"/>
  <c r="M31" i="5"/>
  <c r="F31" i="9" s="1"/>
  <c r="M32" i="5"/>
  <c r="F32" i="9" s="1"/>
  <c r="M33" i="5"/>
  <c r="F33" i="9" s="1"/>
  <c r="M34" i="5"/>
  <c r="F34" i="9" s="1"/>
  <c r="M35" i="5"/>
  <c r="F35" i="9" s="1"/>
  <c r="M36" i="5"/>
  <c r="F36" i="9" s="1"/>
  <c r="M37" i="5"/>
  <c r="F37" i="9" s="1"/>
  <c r="M38" i="5"/>
  <c r="F38" i="9" s="1"/>
  <c r="M39" i="5"/>
  <c r="F39" i="9" s="1"/>
  <c r="M40" i="5"/>
  <c r="F40" i="9" s="1"/>
  <c r="M41" i="5"/>
  <c r="F41" i="9" s="1"/>
  <c r="M42" i="5"/>
  <c r="F42" i="9" s="1"/>
  <c r="M43" i="5"/>
  <c r="F43" i="9" s="1"/>
  <c r="M44" i="5"/>
  <c r="F44" i="9" s="1"/>
  <c r="M45" i="5"/>
  <c r="F45" i="9" s="1"/>
  <c r="M46" i="5"/>
  <c r="F46" i="9" s="1"/>
  <c r="M47" i="5"/>
  <c r="F47" i="9" s="1"/>
  <c r="M48" i="5"/>
  <c r="F48" i="9" s="1"/>
  <c r="M49" i="5"/>
  <c r="F49" i="9" s="1"/>
  <c r="M50" i="5"/>
  <c r="F50" i="9" s="1"/>
  <c r="M51" i="5"/>
  <c r="F51" i="9" s="1"/>
  <c r="M52" i="5"/>
  <c r="F52" i="9" s="1"/>
  <c r="M53" i="5"/>
  <c r="F53" i="9" s="1"/>
  <c r="M54" i="5"/>
  <c r="F54" i="9" s="1"/>
  <c r="M55" i="5"/>
  <c r="F55" i="9" s="1"/>
  <c r="M56" i="5"/>
  <c r="F56" i="9" s="1"/>
  <c r="M57" i="5"/>
  <c r="F57" i="9" s="1"/>
  <c r="M58" i="5"/>
  <c r="F58" i="9" s="1"/>
  <c r="M59" i="5"/>
  <c r="F59" i="9" s="1"/>
  <c r="M60" i="5"/>
  <c r="F60" i="9" s="1"/>
  <c r="M61" i="5"/>
  <c r="F61" i="9" s="1"/>
  <c r="M62" i="5"/>
  <c r="F62" i="9" s="1"/>
  <c r="M63" i="5"/>
  <c r="F63" i="9" s="1"/>
  <c r="M64" i="5"/>
  <c r="F64" i="9" s="1"/>
  <c r="M65" i="5"/>
  <c r="F65" i="9" s="1"/>
  <c r="M66" i="5"/>
  <c r="F66" i="9" s="1"/>
  <c r="M67" i="5"/>
  <c r="F67" i="9" s="1"/>
  <c r="M68" i="5"/>
  <c r="F68" i="9" s="1"/>
  <c r="M69" i="5"/>
  <c r="F69" i="9" s="1"/>
  <c r="M70" i="5"/>
  <c r="F70" i="9" s="1"/>
  <c r="M71" i="5"/>
  <c r="F71" i="9" s="1"/>
  <c r="M72" i="5"/>
  <c r="F72" i="9" s="1"/>
  <c r="M73" i="5"/>
  <c r="F73" i="9" s="1"/>
  <c r="M74" i="5"/>
  <c r="F74" i="9" s="1"/>
  <c r="M75" i="5"/>
  <c r="F75" i="9" s="1"/>
  <c r="M76" i="5"/>
  <c r="F76" i="9" s="1"/>
  <c r="M77" i="5"/>
  <c r="F77" i="9" s="1"/>
  <c r="M78" i="5"/>
  <c r="F78" i="9" s="1"/>
  <c r="M79" i="5"/>
  <c r="F79" i="9" s="1"/>
  <c r="M80" i="5"/>
  <c r="F80" i="9" s="1"/>
  <c r="M81" i="5"/>
  <c r="F81" i="9" s="1"/>
  <c r="M82" i="5"/>
  <c r="F82" i="9" s="1"/>
  <c r="M83" i="5"/>
  <c r="F83" i="9" s="1"/>
  <c r="M84" i="5"/>
  <c r="F84" i="9" s="1"/>
  <c r="M85" i="5"/>
  <c r="F85" i="9" s="1"/>
  <c r="M86" i="5"/>
  <c r="F86" i="9" s="1"/>
  <c r="M87" i="5"/>
  <c r="F87" i="9" s="1"/>
  <c r="M88" i="5"/>
  <c r="F88" i="9" s="1"/>
  <c r="M89" i="5"/>
  <c r="F89" i="9" s="1"/>
  <c r="M90" i="5"/>
  <c r="F90" i="9" s="1"/>
  <c r="M91" i="5"/>
  <c r="F91" i="9" s="1"/>
  <c r="M92" i="5"/>
  <c r="F92" i="9" s="1"/>
  <c r="M93" i="5"/>
  <c r="F93" i="9" s="1"/>
  <c r="M94" i="5"/>
  <c r="F94" i="9" s="1"/>
  <c r="M95" i="5"/>
  <c r="F95" i="9" s="1"/>
  <c r="M96" i="5"/>
  <c r="F96" i="9" s="1"/>
  <c r="M97" i="5"/>
  <c r="F97" i="9" s="1"/>
  <c r="M98" i="5"/>
  <c r="F98" i="9" s="1"/>
  <c r="M99" i="5"/>
  <c r="F99" i="9" s="1"/>
  <c r="M100" i="5"/>
  <c r="F100" i="9" s="1"/>
  <c r="M101" i="5"/>
  <c r="F101" i="9" s="1"/>
  <c r="M102" i="5"/>
  <c r="F102" i="9" s="1"/>
  <c r="M103" i="5"/>
  <c r="F103" i="9" s="1"/>
  <c r="M104" i="5"/>
  <c r="F104" i="9" s="1"/>
  <c r="M105" i="5"/>
  <c r="F105" i="9" s="1"/>
  <c r="M106" i="5"/>
  <c r="F106" i="9" s="1"/>
  <c r="M107" i="5"/>
  <c r="F107" i="9" s="1"/>
  <c r="M108" i="5"/>
  <c r="F108" i="9" s="1"/>
  <c r="M109" i="5"/>
  <c r="F109" i="9" s="1"/>
  <c r="M110" i="5"/>
  <c r="F110" i="9" s="1"/>
  <c r="M111" i="5"/>
  <c r="F111" i="9" s="1"/>
  <c r="M112" i="5"/>
  <c r="F112" i="9" s="1"/>
  <c r="M113" i="5"/>
  <c r="F113" i="9" s="1"/>
  <c r="M114" i="5"/>
  <c r="F114" i="9" s="1"/>
  <c r="M115" i="5"/>
  <c r="F115" i="9" s="1"/>
  <c r="M116" i="5"/>
  <c r="F116" i="9" s="1"/>
  <c r="M117" i="5"/>
  <c r="F117" i="9" s="1"/>
  <c r="M118" i="5"/>
  <c r="F118" i="9" s="1"/>
  <c r="M119" i="5"/>
  <c r="F119" i="9" s="1"/>
  <c r="M120" i="5"/>
  <c r="F120" i="9" s="1"/>
  <c r="M121" i="5"/>
  <c r="F121" i="9" s="1"/>
  <c r="M122" i="5"/>
  <c r="F122" i="9" s="1"/>
  <c r="M123" i="5"/>
  <c r="F123" i="9" s="1"/>
  <c r="M124" i="5"/>
  <c r="F124" i="9" s="1"/>
  <c r="M125" i="5"/>
  <c r="F125" i="9" s="1"/>
  <c r="M126" i="5"/>
  <c r="F126" i="9" s="1"/>
  <c r="M127" i="5"/>
  <c r="F127" i="9" s="1"/>
  <c r="M128" i="5"/>
  <c r="F128" i="9" s="1"/>
  <c r="M129" i="5"/>
  <c r="F129" i="9" s="1"/>
  <c r="M130" i="5"/>
  <c r="F130" i="9" s="1"/>
  <c r="M131" i="5"/>
  <c r="F131" i="9" s="1"/>
  <c r="M132" i="5"/>
  <c r="F132" i="9" s="1"/>
  <c r="M133" i="5"/>
  <c r="F133" i="9" s="1"/>
  <c r="M134" i="5"/>
  <c r="F134" i="9" s="1"/>
  <c r="M135" i="5"/>
  <c r="F135" i="9" s="1"/>
  <c r="M136" i="5"/>
  <c r="F136" i="9" s="1"/>
  <c r="M137" i="5"/>
  <c r="F137" i="9" s="1"/>
  <c r="M138" i="5"/>
  <c r="F138" i="9" s="1"/>
  <c r="M139" i="5"/>
  <c r="F139" i="9" s="1"/>
  <c r="M140" i="5"/>
  <c r="F140" i="9" s="1"/>
  <c r="M141" i="5"/>
  <c r="F141" i="9" s="1"/>
  <c r="M142" i="5"/>
  <c r="F142" i="9" s="1"/>
  <c r="M143" i="5"/>
  <c r="F143" i="9" s="1"/>
  <c r="M144" i="5"/>
  <c r="F144" i="9" s="1"/>
  <c r="M145" i="5"/>
  <c r="F145" i="9" s="1"/>
  <c r="M146" i="5"/>
  <c r="F146" i="9" s="1"/>
  <c r="M147" i="5"/>
  <c r="F147" i="9" s="1"/>
  <c r="M148" i="5"/>
  <c r="F148" i="9" s="1"/>
  <c r="M149" i="5"/>
  <c r="F149" i="9" s="1"/>
  <c r="M150" i="5"/>
  <c r="F150" i="9" s="1"/>
  <c r="M151" i="5"/>
  <c r="F151" i="9" s="1"/>
  <c r="M152" i="5"/>
  <c r="F152" i="9" s="1"/>
  <c r="M153" i="5"/>
  <c r="F153" i="9" s="1"/>
  <c r="M154" i="5"/>
  <c r="F154" i="9" s="1"/>
  <c r="M155" i="5"/>
  <c r="F155" i="9" s="1"/>
  <c r="M156" i="5"/>
  <c r="F156" i="9" s="1"/>
  <c r="M157" i="5"/>
  <c r="F157" i="9" s="1"/>
  <c r="M158" i="5"/>
  <c r="F158" i="9" s="1"/>
  <c r="M159" i="5"/>
  <c r="F159" i="9" s="1"/>
  <c r="M160" i="5"/>
  <c r="F160" i="9" s="1"/>
  <c r="M161" i="5"/>
  <c r="F161" i="9" s="1"/>
  <c r="M162" i="5"/>
  <c r="F162" i="9" s="1"/>
  <c r="M163" i="5"/>
  <c r="F163" i="9" s="1"/>
  <c r="M164" i="5"/>
  <c r="F164" i="9" s="1"/>
  <c r="M165" i="5"/>
  <c r="F165" i="9" s="1"/>
  <c r="M166" i="5"/>
  <c r="F166" i="9" s="1"/>
  <c r="M167" i="5"/>
  <c r="F167" i="9" s="1"/>
  <c r="M168" i="5"/>
  <c r="F168" i="9" s="1"/>
  <c r="M169" i="5"/>
  <c r="F169" i="9" s="1"/>
  <c r="M170" i="5"/>
  <c r="F170" i="9" s="1"/>
  <c r="M171" i="5"/>
  <c r="F171" i="9" s="1"/>
  <c r="M172" i="5"/>
  <c r="F172" i="9" s="1"/>
  <c r="M173" i="5"/>
  <c r="F173" i="9" s="1"/>
  <c r="M174" i="5"/>
  <c r="F174" i="9" s="1"/>
  <c r="M175" i="5"/>
  <c r="F175" i="9" s="1"/>
  <c r="M176" i="5"/>
  <c r="F176" i="9" s="1"/>
  <c r="M177" i="5"/>
  <c r="F177" i="9" s="1"/>
  <c r="M178" i="5"/>
  <c r="F178" i="9" s="1"/>
  <c r="M179" i="5"/>
  <c r="F179" i="9" s="1"/>
  <c r="M180" i="5"/>
  <c r="F180" i="9" s="1"/>
  <c r="M181" i="5"/>
  <c r="F181" i="9" s="1"/>
  <c r="M182" i="5"/>
  <c r="F182" i="9" s="1"/>
  <c r="M183" i="5"/>
  <c r="F183" i="9" s="1"/>
  <c r="M184" i="5"/>
  <c r="F184" i="9" s="1"/>
  <c r="M185" i="5"/>
  <c r="F185" i="9" s="1"/>
  <c r="M186" i="5"/>
  <c r="F186" i="9" s="1"/>
  <c r="M187" i="5"/>
  <c r="F187" i="9" s="1"/>
  <c r="M188" i="5"/>
  <c r="F188" i="9" s="1"/>
  <c r="M189" i="5"/>
  <c r="F189" i="9" s="1"/>
  <c r="M190" i="5"/>
  <c r="F190" i="9" s="1"/>
  <c r="M191" i="5"/>
  <c r="F191" i="9" s="1"/>
  <c r="M192" i="5"/>
  <c r="F192" i="9" s="1"/>
  <c r="M193" i="5"/>
  <c r="F193" i="9" s="1"/>
  <c r="M194" i="5"/>
  <c r="F194" i="9" s="1"/>
  <c r="M195" i="5"/>
  <c r="F195" i="9" s="1"/>
  <c r="M196" i="5"/>
  <c r="F196" i="9" s="1"/>
  <c r="M197" i="5"/>
  <c r="F197" i="9" s="1"/>
  <c r="M198" i="5"/>
  <c r="F198" i="9" s="1"/>
  <c r="M199" i="5"/>
  <c r="F199" i="9" s="1"/>
  <c r="M200" i="5"/>
  <c r="F200" i="9" s="1"/>
  <c r="M201" i="5"/>
  <c r="F201" i="9" s="1"/>
  <c r="M202" i="5"/>
  <c r="F202" i="9" s="1"/>
  <c r="M203" i="5"/>
  <c r="F203" i="9" s="1"/>
  <c r="M204" i="5"/>
  <c r="F204" i="9" s="1"/>
  <c r="M205" i="5"/>
  <c r="F205" i="9" s="1"/>
  <c r="M206" i="5"/>
  <c r="F206" i="9" s="1"/>
  <c r="M207" i="5"/>
  <c r="F207" i="9" s="1"/>
  <c r="M208" i="5"/>
  <c r="F208" i="9" s="1"/>
  <c r="M209" i="5"/>
  <c r="F209" i="9" s="1"/>
  <c r="M210" i="5"/>
  <c r="F210" i="9" s="1"/>
  <c r="M211" i="5"/>
  <c r="F211" i="9" s="1"/>
  <c r="M212" i="5"/>
  <c r="F212" i="9" s="1"/>
  <c r="M213" i="5"/>
  <c r="F213" i="9" s="1"/>
  <c r="M214" i="5"/>
  <c r="F214" i="9" s="1"/>
  <c r="M215" i="5"/>
  <c r="F215" i="9" s="1"/>
  <c r="M216" i="5"/>
  <c r="F216" i="9" s="1"/>
  <c r="M217" i="5"/>
  <c r="F217" i="9" s="1"/>
  <c r="M218" i="5"/>
  <c r="F218" i="9" s="1"/>
  <c r="M219" i="5"/>
  <c r="F219" i="9" s="1"/>
  <c r="M220" i="5"/>
  <c r="F220" i="9" s="1"/>
  <c r="M221" i="5"/>
  <c r="F221" i="9" s="1"/>
  <c r="M222" i="5"/>
  <c r="F222" i="9" s="1"/>
  <c r="M223" i="5"/>
  <c r="F223" i="9" s="1"/>
  <c r="M224" i="5"/>
  <c r="F224" i="9" s="1"/>
  <c r="M225" i="5"/>
  <c r="F225" i="9" s="1"/>
  <c r="M226" i="5"/>
  <c r="F226" i="9" s="1"/>
  <c r="M227" i="5"/>
  <c r="F227" i="9" s="1"/>
  <c r="M228" i="5"/>
  <c r="F228" i="9" s="1"/>
  <c r="M229" i="5"/>
  <c r="F229" i="9" s="1"/>
  <c r="M230" i="5"/>
  <c r="F230" i="9" s="1"/>
  <c r="M231" i="5"/>
  <c r="F231" i="9" s="1"/>
  <c r="M232" i="5"/>
  <c r="F232" i="9" s="1"/>
  <c r="M233" i="5"/>
  <c r="F233" i="9" s="1"/>
  <c r="M234" i="5"/>
  <c r="F234" i="9" s="1"/>
  <c r="M235" i="5"/>
  <c r="F235" i="9" s="1"/>
  <c r="M236" i="5"/>
  <c r="F236" i="9" s="1"/>
  <c r="M237" i="5"/>
  <c r="F237" i="9" s="1"/>
  <c r="M238" i="5"/>
  <c r="F238" i="9" s="1"/>
  <c r="M239" i="5"/>
  <c r="F239" i="9" s="1"/>
  <c r="M240" i="5"/>
  <c r="F240" i="9" s="1"/>
  <c r="M241" i="5"/>
  <c r="F241" i="9" s="1"/>
  <c r="M242" i="5"/>
  <c r="F242" i="9" s="1"/>
  <c r="M243" i="5"/>
  <c r="F243" i="9" s="1"/>
  <c r="M244" i="5"/>
  <c r="F244" i="9" s="1"/>
  <c r="M245" i="5"/>
  <c r="F245" i="9" s="1"/>
  <c r="M246" i="5"/>
  <c r="F246" i="9" s="1"/>
  <c r="M247" i="5"/>
  <c r="F247" i="9" s="1"/>
  <c r="M248" i="5"/>
  <c r="F248" i="9" s="1"/>
  <c r="M249" i="5"/>
  <c r="F249" i="9" s="1"/>
  <c r="M250" i="5"/>
  <c r="F250" i="9" s="1"/>
  <c r="M251" i="5"/>
  <c r="F251" i="9" s="1"/>
  <c r="M252" i="5"/>
  <c r="F252" i="9" s="1"/>
  <c r="M253" i="5"/>
  <c r="F253" i="9" s="1"/>
  <c r="M254" i="5"/>
  <c r="F254" i="9" s="1"/>
  <c r="M255" i="5"/>
  <c r="F255" i="9" s="1"/>
  <c r="M256" i="5"/>
  <c r="F256" i="9" s="1"/>
  <c r="M257" i="5"/>
  <c r="F257" i="9" s="1"/>
  <c r="M258" i="5"/>
  <c r="F258" i="9" s="1"/>
  <c r="M259" i="5"/>
  <c r="F259" i="9" s="1"/>
  <c r="M260" i="5"/>
  <c r="F260" i="9" s="1"/>
  <c r="M261" i="5"/>
  <c r="F261" i="9" s="1"/>
  <c r="M262" i="5"/>
  <c r="F262" i="9" s="1"/>
  <c r="M263" i="5"/>
  <c r="F263" i="9" s="1"/>
  <c r="M264" i="5"/>
  <c r="M265" i="5"/>
  <c r="F265" i="9" s="1"/>
  <c r="M266" i="5"/>
  <c r="F266" i="9" s="1"/>
  <c r="M267" i="5"/>
  <c r="F267" i="9" s="1"/>
  <c r="M268" i="5"/>
  <c r="F268" i="9" s="1"/>
  <c r="M269" i="5"/>
  <c r="F269" i="9" s="1"/>
  <c r="M270" i="5"/>
  <c r="F270" i="9" s="1"/>
  <c r="M271" i="5"/>
  <c r="F271" i="9" s="1"/>
  <c r="M272" i="5"/>
  <c r="F272" i="9" s="1"/>
  <c r="M273" i="5"/>
  <c r="F273" i="9" s="1"/>
  <c r="M274" i="5"/>
  <c r="F274" i="9" s="1"/>
  <c r="M275" i="5"/>
  <c r="F275" i="9" s="1"/>
  <c r="M276" i="5"/>
  <c r="F276" i="9" s="1"/>
  <c r="M277" i="5"/>
  <c r="F277" i="9" s="1"/>
  <c r="M278" i="5"/>
  <c r="F278" i="9" s="1"/>
  <c r="M279" i="5"/>
  <c r="F279" i="9" s="1"/>
  <c r="M280" i="5"/>
  <c r="F280" i="9" s="1"/>
  <c r="M281" i="5"/>
  <c r="F281" i="9" s="1"/>
  <c r="M282" i="5"/>
  <c r="F282" i="9" s="1"/>
  <c r="M283" i="5"/>
  <c r="F283" i="9" s="1"/>
  <c r="M284" i="5"/>
  <c r="F284" i="9" s="1"/>
  <c r="M285" i="5"/>
  <c r="F285" i="9" s="1"/>
  <c r="M286" i="5"/>
  <c r="F286" i="9" s="1"/>
  <c r="M287" i="5"/>
  <c r="F287" i="9" s="1"/>
  <c r="M288" i="5"/>
  <c r="F288" i="9" s="1"/>
  <c r="M289" i="5"/>
  <c r="F289" i="9" s="1"/>
  <c r="M290" i="5"/>
  <c r="F290" i="9" s="1"/>
  <c r="M291" i="5"/>
  <c r="F291" i="9" s="1"/>
  <c r="M292" i="5"/>
  <c r="F292" i="9" s="1"/>
  <c r="M293" i="5"/>
  <c r="F293" i="9" s="1"/>
  <c r="M294" i="5"/>
  <c r="F294" i="9" s="1"/>
  <c r="M295" i="5"/>
  <c r="F295" i="9" s="1"/>
  <c r="M296" i="5"/>
  <c r="F296" i="9" s="1"/>
  <c r="M297" i="5"/>
  <c r="F297" i="9" s="1"/>
  <c r="M298" i="5"/>
  <c r="F298" i="9" s="1"/>
  <c r="M299" i="5"/>
  <c r="F299" i="9" s="1"/>
  <c r="M300" i="5"/>
  <c r="F300" i="9" s="1"/>
  <c r="M301" i="5"/>
  <c r="F301" i="9" s="1"/>
  <c r="M302" i="5"/>
  <c r="F302" i="9" s="1"/>
  <c r="M303" i="5"/>
  <c r="F303" i="9" s="1"/>
  <c r="M304" i="5"/>
  <c r="F304" i="9" s="1"/>
  <c r="M305" i="5"/>
  <c r="F305" i="9" s="1"/>
  <c r="M306" i="5"/>
  <c r="F306" i="9" s="1"/>
  <c r="M307" i="5"/>
  <c r="F307" i="9" s="1"/>
  <c r="M308" i="5"/>
  <c r="F308" i="9" s="1"/>
  <c r="M309" i="5"/>
  <c r="F309" i="9" s="1"/>
  <c r="M310" i="5"/>
  <c r="F310" i="9" s="1"/>
  <c r="M311" i="5"/>
  <c r="F311" i="9" s="1"/>
  <c r="M312" i="5"/>
  <c r="F312" i="9" s="1"/>
  <c r="M313" i="5"/>
  <c r="F313" i="9" s="1"/>
  <c r="M314" i="5"/>
  <c r="F314" i="9" s="1"/>
  <c r="M315" i="5"/>
  <c r="F315" i="9" s="1"/>
  <c r="M316" i="5"/>
  <c r="F316" i="9" s="1"/>
  <c r="M317" i="5"/>
  <c r="F317" i="9" s="1"/>
  <c r="M318" i="5"/>
  <c r="F318" i="9" s="1"/>
  <c r="M319" i="5"/>
  <c r="F319" i="9" s="1"/>
  <c r="M320" i="5"/>
  <c r="F320" i="9" s="1"/>
  <c r="M321" i="5"/>
  <c r="F321" i="9" s="1"/>
  <c r="M322" i="5"/>
  <c r="F322" i="9" s="1"/>
  <c r="M323" i="5"/>
  <c r="F323" i="9" s="1"/>
  <c r="M324" i="5"/>
  <c r="F324" i="9" s="1"/>
  <c r="M325" i="5"/>
  <c r="F325" i="9" s="1"/>
  <c r="M326" i="5"/>
  <c r="F326" i="9" s="1"/>
  <c r="M327" i="5"/>
  <c r="F327" i="9" s="1"/>
  <c r="M328" i="5"/>
  <c r="F328" i="9" s="1"/>
  <c r="M329" i="5"/>
  <c r="F329" i="9" s="1"/>
  <c r="M330" i="5"/>
  <c r="F330" i="9" s="1"/>
  <c r="M331" i="5"/>
  <c r="F331" i="9" s="1"/>
  <c r="M332" i="5"/>
  <c r="F332" i="9" s="1"/>
  <c r="M333" i="5"/>
  <c r="F333" i="9" s="1"/>
  <c r="M334" i="5"/>
  <c r="F334" i="9" s="1"/>
  <c r="M335" i="5"/>
  <c r="F335" i="9" s="1"/>
  <c r="M336" i="5"/>
  <c r="F336" i="9" s="1"/>
  <c r="M337" i="5"/>
  <c r="F337" i="9" s="1"/>
  <c r="M338" i="5"/>
  <c r="F338" i="9" s="1"/>
  <c r="M339" i="5"/>
  <c r="F339" i="9" s="1"/>
  <c r="M340" i="5"/>
  <c r="F340" i="9" s="1"/>
  <c r="M341" i="5"/>
  <c r="F341" i="9" s="1"/>
  <c r="M342" i="5"/>
  <c r="F342" i="9" s="1"/>
  <c r="M343" i="5"/>
  <c r="F343" i="9" s="1"/>
  <c r="M344" i="5"/>
  <c r="F344" i="9" s="1"/>
  <c r="M345" i="5"/>
  <c r="F345" i="9" s="1"/>
  <c r="M346" i="5"/>
  <c r="F346" i="9" s="1"/>
  <c r="M347" i="5"/>
  <c r="F347" i="9" s="1"/>
  <c r="M348" i="5"/>
  <c r="F348" i="9" s="1"/>
  <c r="M349" i="5"/>
  <c r="F349" i="9" s="1"/>
  <c r="M350" i="5"/>
  <c r="F350" i="9" s="1"/>
  <c r="M351" i="5"/>
  <c r="F351" i="9" s="1"/>
  <c r="M352" i="5"/>
  <c r="F352" i="9" s="1"/>
  <c r="M353" i="5"/>
  <c r="F353" i="9" s="1"/>
  <c r="M354" i="5"/>
  <c r="F354" i="9" s="1"/>
  <c r="M355" i="5"/>
  <c r="F355" i="9" s="1"/>
  <c r="M356" i="5"/>
  <c r="F356" i="9" s="1"/>
  <c r="M357" i="5"/>
  <c r="F357" i="9" s="1"/>
  <c r="M358" i="5"/>
  <c r="F358" i="9" s="1"/>
  <c r="M359" i="5"/>
  <c r="F359" i="9" s="1"/>
  <c r="M360" i="5"/>
  <c r="F360" i="9" s="1"/>
  <c r="M361" i="5"/>
  <c r="F361" i="9" s="1"/>
  <c r="M362" i="5"/>
  <c r="F362" i="9" s="1"/>
  <c r="M363" i="5"/>
  <c r="F363" i="9" s="1"/>
  <c r="M364" i="5"/>
  <c r="F364" i="9" s="1"/>
  <c r="M365" i="5"/>
  <c r="F365" i="9" s="1"/>
  <c r="M366" i="5"/>
  <c r="F366" i="9" s="1"/>
  <c r="M367" i="5"/>
  <c r="F367" i="9" s="1"/>
  <c r="M368" i="5"/>
  <c r="F368" i="9" s="1"/>
  <c r="M369" i="5"/>
  <c r="F369" i="9" s="1"/>
  <c r="M370" i="5"/>
  <c r="F370" i="9" s="1"/>
  <c r="M371" i="5"/>
  <c r="F371" i="9" s="1"/>
  <c r="M372" i="5"/>
  <c r="F372" i="9" s="1"/>
  <c r="M373" i="5"/>
  <c r="F373" i="9" s="1"/>
  <c r="M374" i="5"/>
  <c r="F374" i="9" s="1"/>
  <c r="M375" i="5"/>
  <c r="F375" i="9" s="1"/>
  <c r="M376" i="5"/>
  <c r="F376" i="9" s="1"/>
  <c r="M377" i="5"/>
  <c r="F377" i="9" s="1"/>
  <c r="M378" i="5"/>
  <c r="F378" i="9" s="1"/>
  <c r="M379" i="5"/>
  <c r="F379" i="9" s="1"/>
  <c r="M380" i="5"/>
  <c r="F380" i="9" s="1"/>
  <c r="M381" i="5"/>
  <c r="F381" i="9" s="1"/>
  <c r="M382" i="5"/>
  <c r="F382" i="9" s="1"/>
  <c r="M383" i="5"/>
  <c r="F383" i="9" s="1"/>
  <c r="M384" i="5"/>
  <c r="F384" i="9" s="1"/>
  <c r="M385" i="5"/>
  <c r="F385" i="9" s="1"/>
  <c r="M386" i="5"/>
  <c r="F386" i="9" s="1"/>
  <c r="M387" i="5"/>
  <c r="F387" i="9" s="1"/>
  <c r="M388" i="5"/>
  <c r="F388" i="9" s="1"/>
  <c r="M389" i="5"/>
  <c r="F389" i="9" s="1"/>
  <c r="M390" i="5"/>
  <c r="F390" i="9" s="1"/>
  <c r="M391" i="5"/>
  <c r="F391" i="9" s="1"/>
  <c r="M392" i="5"/>
  <c r="F392" i="9" s="1"/>
  <c r="M393" i="5"/>
  <c r="F393" i="9" s="1"/>
  <c r="M394" i="5"/>
  <c r="F394" i="9" s="1"/>
  <c r="M395" i="5"/>
  <c r="F395" i="9" s="1"/>
  <c r="M396" i="5"/>
  <c r="F396" i="9" s="1"/>
  <c r="M397" i="5"/>
  <c r="F397" i="9" s="1"/>
  <c r="M398" i="5"/>
  <c r="F398" i="9" s="1"/>
  <c r="M399" i="5"/>
  <c r="F399" i="9" s="1"/>
  <c r="M400" i="5"/>
  <c r="F400" i="9" s="1"/>
  <c r="M401" i="5"/>
  <c r="F401" i="9" s="1"/>
  <c r="M402" i="5"/>
  <c r="F402" i="9" s="1"/>
  <c r="M403" i="5"/>
  <c r="F403" i="9" s="1"/>
  <c r="M404" i="5"/>
  <c r="F404" i="9" s="1"/>
  <c r="M405" i="5"/>
  <c r="F405" i="9" s="1"/>
  <c r="M406" i="5"/>
  <c r="F406" i="9" s="1"/>
  <c r="M407" i="5"/>
  <c r="F407" i="9" s="1"/>
  <c r="M408" i="5"/>
  <c r="F408" i="9" s="1"/>
  <c r="M409" i="5"/>
  <c r="F409" i="9" s="1"/>
  <c r="M410" i="5"/>
  <c r="F410" i="9" s="1"/>
  <c r="M411" i="5"/>
  <c r="F411" i="9" s="1"/>
  <c r="M412" i="5"/>
  <c r="F412" i="9" s="1"/>
  <c r="M413" i="5"/>
  <c r="F413" i="9" s="1"/>
  <c r="M414" i="5"/>
  <c r="F414" i="9" s="1"/>
  <c r="M415" i="5"/>
  <c r="F415" i="9" s="1"/>
  <c r="M416" i="5"/>
  <c r="F416" i="9" s="1"/>
  <c r="M417" i="5"/>
  <c r="F417" i="9" s="1"/>
  <c r="M418" i="5"/>
  <c r="F418" i="9" s="1"/>
  <c r="M419" i="5"/>
  <c r="F419" i="9" s="1"/>
  <c r="M420" i="5"/>
  <c r="F420" i="9" s="1"/>
  <c r="M421" i="5"/>
  <c r="F421" i="9" s="1"/>
  <c r="M422" i="5"/>
  <c r="F422" i="9" s="1"/>
  <c r="M423" i="5"/>
  <c r="F423" i="9" s="1"/>
  <c r="M424" i="5"/>
  <c r="F424" i="9" s="1"/>
  <c r="M425" i="5"/>
  <c r="F425" i="9" s="1"/>
  <c r="M426" i="5"/>
  <c r="F426" i="9" s="1"/>
  <c r="M427" i="5"/>
  <c r="F427" i="9" s="1"/>
  <c r="M428" i="5"/>
  <c r="F428" i="9" s="1"/>
  <c r="M429" i="5"/>
  <c r="F429" i="9" s="1"/>
  <c r="M430" i="5"/>
  <c r="F430" i="9" s="1"/>
  <c r="M431" i="5"/>
  <c r="F431" i="9" s="1"/>
  <c r="M432" i="5"/>
  <c r="F432" i="9" s="1"/>
  <c r="M433" i="5"/>
  <c r="F433" i="9" s="1"/>
  <c r="M434" i="5"/>
  <c r="F434" i="9" s="1"/>
  <c r="M435" i="5"/>
  <c r="F435" i="9" s="1"/>
  <c r="M436" i="5"/>
  <c r="F436" i="9" s="1"/>
  <c r="M437" i="5"/>
  <c r="F437" i="9" s="1"/>
  <c r="M438" i="5"/>
  <c r="F438" i="9" s="1"/>
  <c r="M439" i="5"/>
  <c r="F439" i="9" s="1"/>
  <c r="M440" i="5"/>
  <c r="F440" i="9" s="1"/>
  <c r="M441" i="5"/>
  <c r="F441" i="9" s="1"/>
  <c r="M442" i="5"/>
  <c r="F442" i="9" s="1"/>
  <c r="M443" i="5"/>
  <c r="F443" i="9" s="1"/>
  <c r="M444" i="5"/>
  <c r="F444" i="9" s="1"/>
  <c r="M445" i="5"/>
  <c r="F445" i="9" s="1"/>
  <c r="M446" i="5"/>
  <c r="F446" i="9" s="1"/>
  <c r="M447" i="5"/>
  <c r="F447" i="9" s="1"/>
  <c r="M448" i="5"/>
  <c r="F448" i="9" s="1"/>
  <c r="M449" i="5"/>
  <c r="F449" i="9" s="1"/>
  <c r="M450" i="5"/>
  <c r="F450" i="9" s="1"/>
  <c r="M451" i="5"/>
  <c r="F451" i="9" s="1"/>
  <c r="M452" i="5"/>
  <c r="F452" i="9" s="1"/>
  <c r="M453" i="5"/>
  <c r="F453" i="9" s="1"/>
  <c r="M454" i="5"/>
  <c r="F454" i="9" s="1"/>
  <c r="M455" i="5"/>
  <c r="F455" i="9" s="1"/>
  <c r="M456" i="5"/>
  <c r="F456" i="9" s="1"/>
  <c r="M457" i="5"/>
  <c r="F457" i="9" s="1"/>
  <c r="M458" i="5"/>
  <c r="F458" i="9" s="1"/>
  <c r="M459" i="5"/>
  <c r="F459" i="9" s="1"/>
  <c r="M460" i="5"/>
  <c r="F460" i="9" s="1"/>
  <c r="M461" i="5"/>
  <c r="F461" i="9" s="1"/>
  <c r="M462" i="5"/>
  <c r="F462" i="9" s="1"/>
  <c r="M463" i="5"/>
  <c r="F463" i="9" s="1"/>
  <c r="M464" i="5"/>
  <c r="F464" i="9" s="1"/>
  <c r="M465" i="5"/>
  <c r="F465" i="9" s="1"/>
  <c r="M466" i="5"/>
  <c r="F466" i="9" s="1"/>
  <c r="M467" i="5"/>
  <c r="F467" i="9" s="1"/>
  <c r="M468" i="5"/>
  <c r="F468" i="9" s="1"/>
  <c r="M469" i="5"/>
  <c r="F469" i="9" s="1"/>
  <c r="M470" i="5"/>
  <c r="F470" i="9" s="1"/>
  <c r="M471" i="5"/>
  <c r="F471" i="9" s="1"/>
  <c r="M472" i="5"/>
  <c r="F472" i="9" s="1"/>
  <c r="M473" i="5"/>
  <c r="F473" i="9" s="1"/>
  <c r="M474" i="5"/>
  <c r="F474" i="9" s="1"/>
  <c r="M475" i="5"/>
  <c r="F475" i="9" s="1"/>
  <c r="M476" i="5"/>
  <c r="F476" i="9" s="1"/>
  <c r="M477" i="5"/>
  <c r="F477" i="9" s="1"/>
  <c r="M478" i="5"/>
  <c r="F478" i="9" s="1"/>
  <c r="M479" i="5"/>
  <c r="F479" i="9" s="1"/>
  <c r="M480" i="5"/>
  <c r="F480" i="9" s="1"/>
  <c r="M481" i="5"/>
  <c r="F481" i="9" s="1"/>
  <c r="M482" i="5"/>
  <c r="F482" i="9" s="1"/>
  <c r="M483" i="5"/>
  <c r="F483" i="9" s="1"/>
  <c r="M484" i="5"/>
  <c r="F484" i="9" s="1"/>
  <c r="M485" i="5"/>
  <c r="F485" i="9" s="1"/>
  <c r="M486" i="5"/>
  <c r="F486" i="9" s="1"/>
  <c r="M487" i="5"/>
  <c r="F487" i="9" s="1"/>
  <c r="M488" i="5"/>
  <c r="F488" i="9" s="1"/>
  <c r="M489" i="5"/>
  <c r="F489" i="9" s="1"/>
  <c r="M490" i="5"/>
  <c r="F490" i="9" s="1"/>
  <c r="M491" i="5"/>
  <c r="F491" i="9" s="1"/>
  <c r="M492" i="5"/>
  <c r="F492" i="9" s="1"/>
  <c r="M493" i="5"/>
  <c r="F493" i="9" s="1"/>
  <c r="M494" i="5"/>
  <c r="F494" i="9" s="1"/>
  <c r="M495" i="5"/>
  <c r="F495" i="9" s="1"/>
  <c r="M496" i="5"/>
  <c r="F496" i="9" s="1"/>
  <c r="M497" i="5"/>
  <c r="F497" i="9" s="1"/>
  <c r="M498" i="5"/>
  <c r="F498" i="9" s="1"/>
  <c r="M499" i="5"/>
  <c r="F499" i="9" s="1"/>
  <c r="M500" i="5"/>
  <c r="F500" i="9" s="1"/>
  <c r="M501" i="5"/>
  <c r="F501" i="9" s="1"/>
  <c r="M502" i="5"/>
  <c r="F502" i="9" s="1"/>
  <c r="M503" i="5"/>
  <c r="F503" i="9" s="1"/>
  <c r="M504" i="5"/>
  <c r="F504" i="9" s="1"/>
  <c r="M505" i="5"/>
  <c r="F505" i="9" s="1"/>
  <c r="M506" i="5"/>
  <c r="F506" i="9" s="1"/>
  <c r="M507" i="5"/>
  <c r="F507" i="9" s="1"/>
  <c r="M508" i="5"/>
  <c r="F508" i="9" s="1"/>
  <c r="M509" i="5"/>
  <c r="F509" i="9" s="1"/>
  <c r="M510" i="5"/>
  <c r="F510" i="9" s="1"/>
  <c r="M511" i="5"/>
  <c r="F511" i="9" s="1"/>
  <c r="M512" i="5"/>
  <c r="F512" i="9" s="1"/>
  <c r="M513" i="5"/>
  <c r="F513" i="9" s="1"/>
  <c r="M514" i="5"/>
  <c r="F514" i="9" s="1"/>
  <c r="M515" i="5"/>
  <c r="F515" i="9" s="1"/>
  <c r="M516" i="5"/>
  <c r="F516" i="9" s="1"/>
  <c r="M517" i="5"/>
  <c r="F517" i="9" s="1"/>
  <c r="M518" i="5"/>
  <c r="F518" i="9" s="1"/>
  <c r="M519" i="5"/>
  <c r="F519" i="9" s="1"/>
  <c r="M520" i="5"/>
  <c r="F520" i="9" s="1"/>
  <c r="M521" i="5"/>
  <c r="F521" i="9" s="1"/>
  <c r="M522" i="5"/>
  <c r="F522" i="9" s="1"/>
  <c r="M523" i="5"/>
  <c r="F523" i="9" s="1"/>
  <c r="M524" i="5"/>
  <c r="F524" i="9" s="1"/>
  <c r="M525" i="5"/>
  <c r="F525" i="9" s="1"/>
  <c r="M526" i="5"/>
  <c r="F526" i="9" s="1"/>
  <c r="M527" i="5"/>
  <c r="F527" i="9" s="1"/>
  <c r="M528" i="5"/>
  <c r="F528" i="9" s="1"/>
  <c r="M529" i="5"/>
  <c r="F529" i="9" s="1"/>
  <c r="M530" i="5"/>
  <c r="F530" i="9" s="1"/>
  <c r="M531" i="5"/>
  <c r="F531" i="9" s="1"/>
  <c r="M532" i="5"/>
  <c r="F532" i="9" s="1"/>
  <c r="M533" i="5"/>
  <c r="F533" i="9" s="1"/>
  <c r="M534" i="5"/>
  <c r="F534" i="9" s="1"/>
  <c r="M535" i="5"/>
  <c r="F535" i="9" s="1"/>
  <c r="M536" i="5"/>
  <c r="F536" i="9" s="1"/>
  <c r="M537" i="5"/>
  <c r="F537" i="9" s="1"/>
  <c r="M538" i="5"/>
  <c r="F538" i="9" s="1"/>
  <c r="M539" i="5"/>
  <c r="F539" i="9" s="1"/>
  <c r="M540" i="5"/>
  <c r="F540" i="9" s="1"/>
  <c r="M541" i="5"/>
  <c r="F541" i="9" s="1"/>
  <c r="M542" i="5"/>
  <c r="F542" i="9" s="1"/>
  <c r="M543" i="5"/>
  <c r="F543" i="9" s="1"/>
  <c r="M544" i="5"/>
  <c r="F544" i="9" s="1"/>
  <c r="M545" i="5"/>
  <c r="F545" i="9" s="1"/>
  <c r="M546" i="5"/>
  <c r="F546" i="9" s="1"/>
  <c r="M547" i="5"/>
  <c r="F547" i="9" s="1"/>
  <c r="M548" i="5"/>
  <c r="F548" i="9" s="1"/>
  <c r="M549" i="5"/>
  <c r="F549" i="9" s="1"/>
  <c r="M550" i="5"/>
  <c r="F550" i="9" s="1"/>
  <c r="M551" i="5"/>
  <c r="F551" i="9" s="1"/>
  <c r="M552" i="5"/>
  <c r="F552" i="9" s="1"/>
  <c r="M553" i="5"/>
  <c r="F553" i="9" s="1"/>
  <c r="M554" i="5"/>
  <c r="F554" i="9" s="1"/>
  <c r="M555" i="5"/>
  <c r="F555" i="9" s="1"/>
  <c r="M556" i="5"/>
  <c r="F556" i="9" s="1"/>
  <c r="M557" i="5"/>
  <c r="F557" i="9" s="1"/>
  <c r="M558" i="5"/>
  <c r="F558" i="9" s="1"/>
  <c r="M559" i="5"/>
  <c r="F559" i="9" s="1"/>
  <c r="M560" i="5"/>
  <c r="F560" i="9" s="1"/>
  <c r="M561" i="5"/>
  <c r="F561" i="9" s="1"/>
  <c r="M562" i="5"/>
  <c r="F562" i="9" s="1"/>
  <c r="M563" i="5"/>
  <c r="F563" i="9" s="1"/>
  <c r="M564" i="5"/>
  <c r="F564" i="9" s="1"/>
  <c r="M565" i="5"/>
  <c r="F565" i="9" s="1"/>
  <c r="M566" i="5"/>
  <c r="F566" i="9" s="1"/>
  <c r="M567" i="5"/>
  <c r="F567" i="9" s="1"/>
  <c r="M568" i="5"/>
  <c r="F568" i="9" s="1"/>
  <c r="M569" i="5"/>
  <c r="F569" i="9" s="1"/>
  <c r="M570" i="5"/>
  <c r="F570" i="9" s="1"/>
  <c r="M571" i="5"/>
  <c r="F571" i="9" s="1"/>
  <c r="M572" i="5"/>
  <c r="F572" i="9" s="1"/>
  <c r="M573" i="5"/>
  <c r="F573" i="9" s="1"/>
  <c r="M574" i="5"/>
  <c r="F574" i="9" s="1"/>
  <c r="M575" i="5"/>
  <c r="F575" i="9" s="1"/>
  <c r="M576" i="5"/>
  <c r="F576" i="9" s="1"/>
  <c r="M577" i="5"/>
  <c r="F577" i="9" s="1"/>
  <c r="M578" i="5"/>
  <c r="F578" i="9" s="1"/>
  <c r="M579" i="5"/>
  <c r="F579" i="9" s="1"/>
  <c r="M580" i="5"/>
  <c r="F580" i="9" s="1"/>
  <c r="M581" i="5"/>
  <c r="F581" i="9" s="1"/>
  <c r="M582" i="5"/>
  <c r="F582" i="9" s="1"/>
  <c r="M583" i="5"/>
  <c r="F583" i="9" s="1"/>
  <c r="M584" i="5"/>
  <c r="F584" i="9" s="1"/>
  <c r="M585" i="5"/>
  <c r="F585" i="9" s="1"/>
  <c r="M586" i="5"/>
  <c r="F586" i="9" s="1"/>
  <c r="M587" i="5"/>
  <c r="F587" i="9" s="1"/>
  <c r="M588" i="5"/>
  <c r="F588" i="9" s="1"/>
  <c r="M589" i="5"/>
  <c r="F589" i="9" s="1"/>
  <c r="M590" i="5"/>
  <c r="F590" i="9" s="1"/>
  <c r="M591" i="5"/>
  <c r="F591" i="9" s="1"/>
  <c r="M592" i="5"/>
  <c r="F592" i="9" s="1"/>
  <c r="M593" i="5"/>
  <c r="F593" i="9" s="1"/>
  <c r="M594" i="5"/>
  <c r="F594" i="9" s="1"/>
  <c r="M595" i="5"/>
  <c r="F595" i="9" s="1"/>
  <c r="M596" i="5"/>
  <c r="F596" i="9" s="1"/>
  <c r="M597" i="5"/>
  <c r="F597" i="9" s="1"/>
  <c r="M598" i="5"/>
  <c r="F598" i="9" s="1"/>
  <c r="M599" i="5"/>
  <c r="F599" i="9" s="1"/>
  <c r="M600" i="5"/>
  <c r="F600" i="9" s="1"/>
  <c r="M601" i="5"/>
  <c r="F601" i="9" s="1"/>
  <c r="M602" i="5"/>
  <c r="F602" i="9" s="1"/>
  <c r="M603" i="5"/>
  <c r="F603" i="9" s="1"/>
  <c r="M604" i="5"/>
  <c r="F604" i="9" s="1"/>
  <c r="M605" i="5"/>
  <c r="F605" i="9" s="1"/>
  <c r="M606" i="5"/>
  <c r="F606" i="9" s="1"/>
  <c r="M607" i="5"/>
  <c r="F607" i="9" s="1"/>
  <c r="M608" i="5"/>
  <c r="F608" i="9" s="1"/>
  <c r="M609" i="5"/>
  <c r="F609" i="9" s="1"/>
  <c r="M610" i="5"/>
  <c r="F610" i="9" s="1"/>
  <c r="M611" i="5"/>
  <c r="F611" i="9" s="1"/>
  <c r="M612" i="5"/>
  <c r="F612" i="9" s="1"/>
  <c r="M613" i="5"/>
  <c r="F613" i="9" s="1"/>
  <c r="M614" i="5"/>
  <c r="F614" i="9" s="1"/>
  <c r="M615" i="5"/>
  <c r="F615" i="9" s="1"/>
  <c r="M616" i="5"/>
  <c r="F616" i="9" s="1"/>
  <c r="M617" i="5"/>
  <c r="F617" i="9" s="1"/>
  <c r="M618" i="5"/>
  <c r="F618" i="9" s="1"/>
  <c r="M619" i="5"/>
  <c r="F619" i="9" s="1"/>
  <c r="M620" i="5"/>
  <c r="F620" i="9" s="1"/>
  <c r="M621" i="5"/>
  <c r="F621" i="9" s="1"/>
  <c r="M622" i="5"/>
  <c r="F622" i="9" s="1"/>
  <c r="M623" i="5"/>
  <c r="F623" i="9" s="1"/>
  <c r="M624" i="5"/>
  <c r="F624" i="9" s="1"/>
  <c r="M625" i="5"/>
  <c r="F625" i="9" s="1"/>
  <c r="M626" i="5"/>
  <c r="F626" i="9" s="1"/>
  <c r="M627" i="5"/>
  <c r="F627" i="9" s="1"/>
  <c r="M628" i="5"/>
  <c r="F628" i="9" s="1"/>
  <c r="M629" i="5"/>
  <c r="F629" i="9" s="1"/>
  <c r="M630" i="5"/>
  <c r="F630" i="9" s="1"/>
  <c r="M631" i="5"/>
  <c r="F631" i="9" s="1"/>
  <c r="M632" i="5"/>
  <c r="F632" i="9" s="1"/>
  <c r="M633" i="5"/>
  <c r="F633" i="9" s="1"/>
  <c r="M634" i="5"/>
  <c r="F634" i="9" s="1"/>
  <c r="M635" i="5"/>
  <c r="F635" i="9" s="1"/>
  <c r="M636" i="5"/>
  <c r="F636" i="9" s="1"/>
  <c r="M637" i="5"/>
  <c r="F637" i="9" s="1"/>
  <c r="M638" i="5"/>
  <c r="F638" i="9" s="1"/>
  <c r="M639" i="5"/>
  <c r="F639" i="9" s="1"/>
  <c r="M640" i="5"/>
  <c r="F640" i="9" s="1"/>
  <c r="M641" i="5"/>
  <c r="F641" i="9" s="1"/>
  <c r="M642" i="5"/>
  <c r="F642" i="9" s="1"/>
  <c r="M643" i="5"/>
  <c r="F643" i="9" s="1"/>
  <c r="M644" i="5"/>
  <c r="F644" i="9" s="1"/>
  <c r="M645" i="5"/>
  <c r="F645" i="9" s="1"/>
  <c r="M646" i="5"/>
  <c r="F646" i="9" s="1"/>
  <c r="M647" i="5"/>
  <c r="F647" i="9" s="1"/>
  <c r="M648" i="5"/>
  <c r="F648" i="9" s="1"/>
  <c r="M649" i="5"/>
  <c r="F649" i="9" s="1"/>
  <c r="M650" i="5"/>
  <c r="F650" i="9" s="1"/>
  <c r="M651" i="5"/>
  <c r="F651" i="9" s="1"/>
  <c r="M652" i="5"/>
  <c r="F652" i="9" s="1"/>
  <c r="M653" i="5"/>
  <c r="F653" i="9" s="1"/>
  <c r="M654" i="5"/>
  <c r="F654" i="9" s="1"/>
  <c r="M655" i="5"/>
  <c r="F655" i="9" s="1"/>
  <c r="M656" i="5"/>
  <c r="F656" i="9" s="1"/>
  <c r="M657" i="5"/>
  <c r="F657" i="9" s="1"/>
  <c r="M658" i="5"/>
  <c r="F658" i="9" s="1"/>
  <c r="M659" i="5"/>
  <c r="F659" i="9" s="1"/>
  <c r="M660" i="5"/>
  <c r="F660" i="9" s="1"/>
  <c r="M661" i="5"/>
  <c r="F661" i="9" s="1"/>
  <c r="M662" i="5"/>
  <c r="F662" i="9" s="1"/>
  <c r="M663" i="5"/>
  <c r="F663" i="9" s="1"/>
  <c r="M664" i="5"/>
  <c r="F664" i="9" s="1"/>
  <c r="M665" i="5"/>
  <c r="F665" i="9" s="1"/>
  <c r="M666" i="5"/>
  <c r="F666" i="9" s="1"/>
  <c r="M667" i="5"/>
  <c r="F667" i="9" s="1"/>
  <c r="M668" i="5"/>
  <c r="F668" i="9" s="1"/>
  <c r="M669" i="5"/>
  <c r="F669" i="9" s="1"/>
  <c r="M670" i="5"/>
  <c r="F670" i="9" s="1"/>
  <c r="M671" i="5"/>
  <c r="F671" i="9" s="1"/>
  <c r="M672" i="5"/>
  <c r="F672" i="9" s="1"/>
  <c r="M673" i="5"/>
  <c r="F673" i="9" s="1"/>
  <c r="M674" i="5"/>
  <c r="F674" i="9" s="1"/>
  <c r="M675" i="5"/>
  <c r="F675" i="9" s="1"/>
  <c r="M676" i="5"/>
  <c r="F676" i="9" s="1"/>
  <c r="M677" i="5"/>
  <c r="F677" i="9" s="1"/>
  <c r="M678" i="5"/>
  <c r="F678" i="9" s="1"/>
  <c r="M679" i="5"/>
  <c r="F679" i="9" s="1"/>
  <c r="M680" i="5"/>
  <c r="F680" i="9" s="1"/>
  <c r="M681" i="5"/>
  <c r="F681" i="9" s="1"/>
  <c r="M682" i="5"/>
  <c r="F682" i="9" s="1"/>
  <c r="M683" i="5"/>
  <c r="F683" i="9" s="1"/>
  <c r="M684" i="5"/>
  <c r="F684" i="9" s="1"/>
  <c r="M685" i="5"/>
  <c r="F685" i="9" s="1"/>
  <c r="M686" i="5"/>
  <c r="F686" i="9" s="1"/>
  <c r="M687" i="5"/>
  <c r="F687" i="9" s="1"/>
  <c r="M688" i="5"/>
  <c r="F688" i="9" s="1"/>
  <c r="M689" i="5"/>
  <c r="F689" i="9" s="1"/>
  <c r="M690" i="5"/>
  <c r="F690" i="9" s="1"/>
  <c r="M691" i="5"/>
  <c r="F691" i="9" s="1"/>
  <c r="M692" i="5"/>
  <c r="F692" i="9" s="1"/>
  <c r="M693" i="5"/>
  <c r="F693" i="9" s="1"/>
  <c r="M694" i="5"/>
  <c r="F694" i="9" s="1"/>
  <c r="M695" i="5"/>
  <c r="F695" i="9" s="1"/>
  <c r="M696" i="5"/>
  <c r="F696" i="9" s="1"/>
  <c r="M697" i="5"/>
  <c r="F697" i="9" s="1"/>
  <c r="M698" i="5"/>
  <c r="F698" i="9" s="1"/>
  <c r="M699" i="5"/>
  <c r="F699" i="9" s="1"/>
  <c r="M700" i="5"/>
  <c r="F700" i="9" s="1"/>
  <c r="M701" i="5"/>
  <c r="F701" i="9" s="1"/>
  <c r="M702" i="5"/>
  <c r="F702" i="9" s="1"/>
  <c r="M703" i="5"/>
  <c r="F703" i="9" s="1"/>
  <c r="M704" i="5"/>
  <c r="F704" i="9" s="1"/>
  <c r="M705" i="5"/>
  <c r="F705" i="9" s="1"/>
  <c r="M706" i="5"/>
  <c r="F706" i="9" s="1"/>
  <c r="M707" i="5"/>
  <c r="F707" i="9" s="1"/>
  <c r="M708" i="5"/>
  <c r="F708" i="9" s="1"/>
  <c r="M709" i="5"/>
  <c r="F709" i="9" s="1"/>
  <c r="M710" i="5"/>
  <c r="F710" i="9" s="1"/>
  <c r="M711" i="5"/>
  <c r="F711" i="9" s="1"/>
  <c r="M712" i="5"/>
  <c r="F712" i="9" s="1"/>
  <c r="M713" i="5"/>
  <c r="F713" i="9" s="1"/>
  <c r="M714" i="5"/>
  <c r="F714" i="9" s="1"/>
  <c r="M715" i="5"/>
  <c r="F715" i="9" s="1"/>
  <c r="M716" i="5"/>
  <c r="F716" i="9" s="1"/>
  <c r="M717" i="5"/>
  <c r="F717" i="9" s="1"/>
  <c r="M718" i="5"/>
  <c r="F718" i="9" s="1"/>
  <c r="M719" i="5"/>
  <c r="F719" i="9" s="1"/>
  <c r="M720" i="5"/>
  <c r="F720" i="9" s="1"/>
  <c r="M721" i="5"/>
  <c r="F721" i="9" s="1"/>
  <c r="M722" i="5"/>
  <c r="F722" i="9" s="1"/>
  <c r="M723" i="5"/>
  <c r="F723" i="9" s="1"/>
  <c r="M724" i="5"/>
  <c r="F724" i="9" s="1"/>
  <c r="M725" i="5"/>
  <c r="F725" i="9" s="1"/>
  <c r="M726" i="5"/>
  <c r="F726" i="9" s="1"/>
  <c r="M727" i="5"/>
  <c r="F727" i="9" s="1"/>
  <c r="M728" i="5"/>
  <c r="F728" i="9" s="1"/>
  <c r="M729" i="5"/>
  <c r="F729" i="9" s="1"/>
  <c r="M730" i="5"/>
  <c r="F730" i="9" s="1"/>
  <c r="M731" i="5"/>
  <c r="F731" i="9" s="1"/>
  <c r="M732" i="5"/>
  <c r="F732" i="9" s="1"/>
  <c r="M733" i="5"/>
  <c r="F733" i="9" s="1"/>
  <c r="M734" i="5"/>
  <c r="F734" i="9" s="1"/>
  <c r="M735" i="5"/>
  <c r="F735" i="9" s="1"/>
  <c r="M736" i="5"/>
  <c r="F736" i="9" s="1"/>
  <c r="M737" i="5"/>
  <c r="F737" i="9" s="1"/>
  <c r="M738" i="5"/>
  <c r="F738" i="9" s="1"/>
  <c r="M739" i="5"/>
  <c r="F739" i="9" s="1"/>
  <c r="M740" i="5"/>
  <c r="F740" i="9" s="1"/>
  <c r="M741" i="5"/>
  <c r="F741" i="9" s="1"/>
  <c r="M742" i="5"/>
  <c r="F742" i="9" s="1"/>
  <c r="M743" i="5"/>
  <c r="F743" i="9" s="1"/>
  <c r="M744" i="5"/>
  <c r="F744" i="9" s="1"/>
  <c r="M745" i="5"/>
  <c r="F745" i="9" s="1"/>
  <c r="M746" i="5"/>
  <c r="F746" i="9" s="1"/>
  <c r="M747" i="5"/>
  <c r="F747" i="9" s="1"/>
  <c r="M748" i="5"/>
  <c r="F748" i="9" s="1"/>
  <c r="M749" i="5"/>
  <c r="F749" i="9" s="1"/>
  <c r="M750" i="5"/>
  <c r="F750" i="9" s="1"/>
  <c r="M751" i="5"/>
  <c r="F751" i="9" s="1"/>
  <c r="M752" i="5"/>
  <c r="F752" i="9" s="1"/>
  <c r="M753" i="5"/>
  <c r="F753" i="9" s="1"/>
  <c r="M754" i="5"/>
  <c r="F754" i="9" s="1"/>
  <c r="M755" i="5"/>
  <c r="F755" i="9" s="1"/>
  <c r="M756" i="5"/>
  <c r="F756" i="9" s="1"/>
  <c r="M757" i="5"/>
  <c r="F757" i="9" s="1"/>
  <c r="M758" i="5"/>
  <c r="F758" i="9" s="1"/>
  <c r="M759" i="5"/>
  <c r="F759" i="9" s="1"/>
  <c r="M760" i="5"/>
  <c r="F760" i="9" s="1"/>
  <c r="M761" i="5"/>
  <c r="F761" i="9" s="1"/>
  <c r="M762" i="5"/>
  <c r="F762" i="9" s="1"/>
  <c r="M763" i="5"/>
  <c r="F763" i="9" s="1"/>
  <c r="M764" i="5"/>
  <c r="F764" i="9" s="1"/>
  <c r="M765" i="5"/>
  <c r="F765" i="9" s="1"/>
  <c r="M766" i="5"/>
  <c r="F766" i="9" s="1"/>
  <c r="M767" i="5"/>
  <c r="F767" i="9" s="1"/>
  <c r="M768" i="5"/>
  <c r="F768" i="9" s="1"/>
  <c r="M769" i="5"/>
  <c r="F769" i="9" s="1"/>
  <c r="M770" i="5"/>
  <c r="F770" i="9" s="1"/>
  <c r="M771" i="5"/>
  <c r="F771" i="9" s="1"/>
  <c r="M772" i="5"/>
  <c r="F772" i="9" s="1"/>
  <c r="M773" i="5"/>
  <c r="F773" i="9" s="1"/>
  <c r="M774" i="5"/>
  <c r="F774" i="9" s="1"/>
  <c r="M775" i="5"/>
  <c r="F775" i="9" s="1"/>
  <c r="M776" i="5"/>
  <c r="F776" i="9" s="1"/>
  <c r="M777" i="5"/>
  <c r="F777" i="9" s="1"/>
  <c r="M778" i="5"/>
  <c r="F778" i="9" s="1"/>
  <c r="M779" i="5"/>
  <c r="F779" i="9" s="1"/>
  <c r="M780" i="5"/>
  <c r="F780" i="9" s="1"/>
  <c r="M781" i="5"/>
  <c r="F781" i="9" s="1"/>
  <c r="M782" i="5"/>
  <c r="F782" i="9" s="1"/>
  <c r="M783" i="5"/>
  <c r="F783" i="9" s="1"/>
  <c r="M784" i="5"/>
  <c r="F784" i="9" s="1"/>
  <c r="M785" i="5"/>
  <c r="F785" i="9" s="1"/>
  <c r="M786" i="5"/>
  <c r="F786" i="9" s="1"/>
  <c r="M787" i="5"/>
  <c r="F787" i="9" s="1"/>
  <c r="M788" i="5"/>
  <c r="F788" i="9" s="1"/>
  <c r="M789" i="5"/>
  <c r="F789" i="9" s="1"/>
  <c r="M790" i="5"/>
  <c r="F790" i="9" s="1"/>
  <c r="M791" i="5"/>
  <c r="F791" i="9" s="1"/>
  <c r="M792" i="5"/>
  <c r="F792" i="9" s="1"/>
  <c r="M793" i="5"/>
  <c r="F793" i="9" s="1"/>
  <c r="M794" i="5"/>
  <c r="F794" i="9" s="1"/>
  <c r="M795" i="5"/>
  <c r="F795" i="9" s="1"/>
  <c r="M796" i="5"/>
  <c r="F796" i="9" s="1"/>
  <c r="M797" i="5"/>
  <c r="F797" i="9" s="1"/>
  <c r="M798" i="5"/>
  <c r="F798" i="9" s="1"/>
  <c r="M799" i="5"/>
  <c r="F799" i="9" s="1"/>
  <c r="M800" i="5"/>
  <c r="F800" i="9" s="1"/>
  <c r="M801" i="5"/>
  <c r="F801" i="9" s="1"/>
  <c r="M802" i="5"/>
  <c r="F802" i="9" s="1"/>
  <c r="M803" i="5"/>
  <c r="F803" i="9" s="1"/>
  <c r="M804" i="5"/>
  <c r="F804" i="9" s="1"/>
  <c r="M805" i="5"/>
  <c r="F805" i="9" s="1"/>
  <c r="M806" i="5"/>
  <c r="F806" i="9" s="1"/>
  <c r="M807" i="5"/>
  <c r="F807" i="9" s="1"/>
  <c r="M808" i="5"/>
  <c r="F808" i="9" s="1"/>
  <c r="M809" i="5"/>
  <c r="F809" i="9" s="1"/>
  <c r="M810" i="5"/>
  <c r="F810" i="9" s="1"/>
  <c r="M811" i="5"/>
  <c r="F811" i="9" s="1"/>
  <c r="M812" i="5"/>
  <c r="F812" i="9" s="1"/>
  <c r="M813" i="5"/>
  <c r="F813" i="9" s="1"/>
  <c r="M814" i="5"/>
  <c r="F814" i="9" s="1"/>
  <c r="M815" i="5"/>
  <c r="F815" i="9" s="1"/>
  <c r="M816" i="5"/>
  <c r="F816" i="9" s="1"/>
  <c r="M817" i="5"/>
  <c r="F817" i="9" s="1"/>
  <c r="M818" i="5"/>
  <c r="F818" i="9" s="1"/>
  <c r="M819" i="5"/>
  <c r="F819" i="9" s="1"/>
  <c r="M820" i="5"/>
  <c r="F820" i="9" s="1"/>
  <c r="M821" i="5"/>
  <c r="F821" i="9" s="1"/>
  <c r="M822" i="5"/>
  <c r="F822" i="9" s="1"/>
  <c r="M823" i="5"/>
  <c r="F823" i="9" s="1"/>
  <c r="M824" i="5"/>
  <c r="F824" i="9" s="1"/>
  <c r="M825" i="5"/>
  <c r="F825" i="9" s="1"/>
  <c r="M826" i="5"/>
  <c r="F826" i="9" s="1"/>
  <c r="M827" i="5"/>
  <c r="F827" i="9" s="1"/>
  <c r="M828" i="5"/>
  <c r="F828" i="9" s="1"/>
  <c r="M829" i="5"/>
  <c r="F829" i="9" s="1"/>
  <c r="M830" i="5"/>
  <c r="F830" i="9" s="1"/>
  <c r="M831" i="5"/>
  <c r="F831" i="9" s="1"/>
  <c r="M832" i="5"/>
  <c r="F832" i="9" s="1"/>
  <c r="M833" i="5"/>
  <c r="F833" i="9" s="1"/>
  <c r="M834" i="5"/>
  <c r="F834" i="9" s="1"/>
  <c r="M835" i="5"/>
  <c r="F835" i="9" s="1"/>
  <c r="M836" i="5"/>
  <c r="F836" i="9" s="1"/>
  <c r="M837" i="5"/>
  <c r="F837" i="9" s="1"/>
  <c r="M838" i="5"/>
  <c r="F838" i="9" s="1"/>
  <c r="M839" i="5"/>
  <c r="F839" i="9" s="1"/>
  <c r="M840" i="5"/>
  <c r="F840" i="9" s="1"/>
  <c r="M841" i="5"/>
  <c r="F841" i="9" s="1"/>
  <c r="M842" i="5"/>
  <c r="F842" i="9" s="1"/>
  <c r="M843" i="5"/>
  <c r="F843" i="9" s="1"/>
  <c r="M844" i="5"/>
  <c r="F844" i="9" s="1"/>
  <c r="M845" i="5"/>
  <c r="F845" i="9" s="1"/>
  <c r="M846" i="5"/>
  <c r="F846" i="9" s="1"/>
  <c r="M847" i="5"/>
  <c r="F847" i="9" s="1"/>
  <c r="M848" i="5"/>
  <c r="F848" i="9" s="1"/>
  <c r="M849" i="5"/>
  <c r="F849" i="9" s="1"/>
  <c r="M850" i="5"/>
  <c r="F850" i="9" s="1"/>
  <c r="M851" i="5"/>
  <c r="F851" i="9" s="1"/>
  <c r="M852" i="5"/>
  <c r="F852" i="9" s="1"/>
  <c r="M853" i="5"/>
  <c r="F853" i="9" s="1"/>
  <c r="M854" i="5"/>
  <c r="F854" i="9" s="1"/>
  <c r="M855" i="5"/>
  <c r="F855" i="9" s="1"/>
  <c r="M856" i="5"/>
  <c r="F856" i="9" s="1"/>
  <c r="M857" i="5"/>
  <c r="F857" i="9" s="1"/>
  <c r="M858" i="5"/>
  <c r="F858" i="9" s="1"/>
  <c r="M859" i="5"/>
  <c r="F859" i="9" s="1"/>
  <c r="M860" i="5"/>
  <c r="F860" i="9" s="1"/>
  <c r="M861" i="5"/>
  <c r="F861" i="9" s="1"/>
  <c r="M862" i="5"/>
  <c r="F862" i="9" s="1"/>
  <c r="M863" i="5"/>
  <c r="F863" i="9" s="1"/>
  <c r="M864" i="5"/>
  <c r="F864" i="9" s="1"/>
  <c r="M865" i="5"/>
  <c r="F865" i="9" s="1"/>
  <c r="M866" i="5"/>
  <c r="F866" i="9" s="1"/>
  <c r="M867" i="5"/>
  <c r="F867" i="9" s="1"/>
  <c r="M868" i="5"/>
  <c r="F868" i="9" s="1"/>
  <c r="M869" i="5"/>
  <c r="F869" i="9" s="1"/>
  <c r="M870" i="5"/>
  <c r="F870" i="9" s="1"/>
  <c r="M871" i="5"/>
  <c r="F871" i="9" s="1"/>
  <c r="M872" i="5"/>
  <c r="F872" i="9" s="1"/>
  <c r="M873" i="5"/>
  <c r="F873" i="9" s="1"/>
  <c r="M874" i="5"/>
  <c r="F874" i="9" s="1"/>
  <c r="M875" i="5"/>
  <c r="F875" i="9" s="1"/>
  <c r="M876" i="5"/>
  <c r="F876" i="9" s="1"/>
  <c r="M877" i="5"/>
  <c r="F877" i="9" s="1"/>
  <c r="M878" i="5"/>
  <c r="F878" i="9" s="1"/>
  <c r="M879" i="5"/>
  <c r="F879" i="9" s="1"/>
  <c r="M880" i="5"/>
  <c r="F880" i="9" s="1"/>
  <c r="M881" i="5"/>
  <c r="F881" i="9" s="1"/>
  <c r="M882" i="5"/>
  <c r="F882" i="9" s="1"/>
  <c r="M883" i="5"/>
  <c r="F883" i="9" s="1"/>
  <c r="M884" i="5"/>
  <c r="F884" i="9" s="1"/>
  <c r="M885" i="5"/>
  <c r="F885" i="9" s="1"/>
  <c r="M886" i="5"/>
  <c r="F886" i="9" s="1"/>
  <c r="M887" i="5"/>
  <c r="F887" i="9" s="1"/>
  <c r="M888" i="5"/>
  <c r="F888" i="9" s="1"/>
  <c r="M889" i="5"/>
  <c r="F889" i="9" s="1"/>
  <c r="M890" i="5"/>
  <c r="F890" i="9" s="1"/>
  <c r="M891" i="5"/>
  <c r="F891" i="9" s="1"/>
  <c r="M892" i="5"/>
  <c r="F892" i="9" s="1"/>
  <c r="M893" i="5"/>
  <c r="F893" i="9" s="1"/>
  <c r="M894" i="5"/>
  <c r="F894" i="9" s="1"/>
  <c r="M895" i="5"/>
  <c r="F895" i="9" s="1"/>
  <c r="M896" i="5"/>
  <c r="F896" i="9" s="1"/>
  <c r="M897" i="5"/>
  <c r="F897" i="9" s="1"/>
  <c r="M898" i="5"/>
  <c r="F898" i="9" s="1"/>
  <c r="M899" i="5"/>
  <c r="F899" i="9" s="1"/>
  <c r="M900" i="5"/>
  <c r="F900" i="9" s="1"/>
  <c r="M901" i="5"/>
  <c r="F901" i="9" s="1"/>
  <c r="M902" i="5"/>
  <c r="F902" i="9" s="1"/>
  <c r="M903" i="5"/>
  <c r="F903" i="9" s="1"/>
  <c r="M904" i="5"/>
  <c r="F904" i="9" s="1"/>
  <c r="M905" i="5"/>
  <c r="F905" i="9" s="1"/>
  <c r="M906" i="5"/>
  <c r="F906" i="9" s="1"/>
  <c r="M907" i="5"/>
  <c r="F907" i="9" s="1"/>
  <c r="M908" i="5"/>
  <c r="F908" i="9" s="1"/>
  <c r="M909" i="5"/>
  <c r="F909" i="9" s="1"/>
  <c r="M910" i="5"/>
  <c r="F910" i="9" s="1"/>
  <c r="M911" i="5"/>
  <c r="F911" i="9" s="1"/>
  <c r="M912" i="5"/>
  <c r="F912" i="9" s="1"/>
  <c r="M913" i="5"/>
  <c r="F913" i="9" s="1"/>
  <c r="M914" i="5"/>
  <c r="F914" i="9" s="1"/>
  <c r="M915" i="5"/>
  <c r="F915" i="9" s="1"/>
  <c r="M916" i="5"/>
  <c r="F916" i="9" s="1"/>
  <c r="M917" i="5"/>
  <c r="F917" i="9" s="1"/>
  <c r="M918" i="5"/>
  <c r="F918" i="9" s="1"/>
  <c r="M919" i="5"/>
  <c r="F919" i="9" s="1"/>
  <c r="M920" i="5"/>
  <c r="F920" i="9" s="1"/>
  <c r="M921" i="5"/>
  <c r="F921" i="9" s="1"/>
  <c r="M922" i="5"/>
  <c r="F922" i="9" s="1"/>
  <c r="M923" i="5"/>
  <c r="F923" i="9" s="1"/>
  <c r="M924" i="5"/>
  <c r="F924" i="9" s="1"/>
  <c r="M925" i="5"/>
  <c r="F925" i="9" s="1"/>
  <c r="M926" i="5"/>
  <c r="F926" i="9" s="1"/>
  <c r="M927" i="5"/>
  <c r="F927" i="9" s="1"/>
  <c r="M928" i="5"/>
  <c r="F928" i="9" s="1"/>
  <c r="M929" i="5"/>
  <c r="F929" i="9" s="1"/>
  <c r="M930" i="5"/>
  <c r="F930" i="9" s="1"/>
  <c r="M931" i="5"/>
  <c r="F931" i="9" s="1"/>
  <c r="M932" i="5"/>
  <c r="F932" i="9" s="1"/>
  <c r="M933" i="5"/>
  <c r="F933" i="9" s="1"/>
  <c r="M934" i="5"/>
  <c r="F934" i="9" s="1"/>
  <c r="M935" i="5"/>
  <c r="F935" i="9" s="1"/>
  <c r="M936" i="5"/>
  <c r="F936" i="9" s="1"/>
  <c r="M937" i="5"/>
  <c r="F937" i="9" s="1"/>
  <c r="M938" i="5"/>
  <c r="F938" i="9" s="1"/>
  <c r="M939" i="5"/>
  <c r="F939" i="9" s="1"/>
  <c r="M940" i="5"/>
  <c r="F940" i="9" s="1"/>
  <c r="M941" i="5"/>
  <c r="F941" i="9" s="1"/>
  <c r="M942" i="5"/>
  <c r="F942" i="9" s="1"/>
  <c r="M943" i="5"/>
  <c r="F943" i="9" s="1"/>
  <c r="M944" i="5"/>
  <c r="F944" i="9" s="1"/>
  <c r="M945" i="5"/>
  <c r="F945" i="9" s="1"/>
  <c r="M946" i="5"/>
  <c r="F946" i="9" s="1"/>
  <c r="M947" i="5"/>
  <c r="F947" i="9" s="1"/>
  <c r="M948" i="5"/>
  <c r="F948" i="9" s="1"/>
  <c r="M949" i="5"/>
  <c r="F949" i="9" s="1"/>
  <c r="M950" i="5"/>
  <c r="F950" i="9" s="1"/>
  <c r="M951" i="5"/>
  <c r="F951" i="9" s="1"/>
  <c r="M952" i="5"/>
  <c r="F952" i="9" s="1"/>
  <c r="M953" i="5"/>
  <c r="F953" i="9" s="1"/>
  <c r="M954" i="5"/>
  <c r="F954" i="9" s="1"/>
  <c r="M955" i="5"/>
  <c r="F955" i="9" s="1"/>
  <c r="M956" i="5"/>
  <c r="F956" i="9" s="1"/>
  <c r="M957" i="5"/>
  <c r="F957" i="9" s="1"/>
  <c r="M958" i="5"/>
  <c r="F958" i="9" s="1"/>
  <c r="M959" i="5"/>
  <c r="F959" i="9" s="1"/>
  <c r="M960" i="5"/>
  <c r="F960" i="9" s="1"/>
  <c r="M961" i="5"/>
  <c r="F961" i="9" s="1"/>
  <c r="M962" i="5"/>
  <c r="F962" i="9" s="1"/>
  <c r="M963" i="5"/>
  <c r="F963" i="9" s="1"/>
  <c r="M964" i="5"/>
  <c r="F964" i="9" s="1"/>
  <c r="M965" i="5"/>
  <c r="F965" i="9" s="1"/>
  <c r="M966" i="5"/>
  <c r="F966" i="9" s="1"/>
  <c r="M967" i="5"/>
  <c r="F967" i="9" s="1"/>
  <c r="M968" i="5"/>
  <c r="F968" i="9" s="1"/>
  <c r="M969" i="5"/>
  <c r="F969" i="9" s="1"/>
  <c r="M970" i="5"/>
  <c r="F970" i="9" s="1"/>
  <c r="M971" i="5"/>
  <c r="F971" i="9" s="1"/>
  <c r="M972" i="5"/>
  <c r="F972" i="9" s="1"/>
  <c r="M973" i="5"/>
  <c r="F973" i="9" s="1"/>
  <c r="M974" i="5"/>
  <c r="F974" i="9" s="1"/>
  <c r="M975" i="5"/>
  <c r="F975" i="9" s="1"/>
  <c r="M976" i="5"/>
  <c r="F976" i="9" s="1"/>
  <c r="M977" i="5"/>
  <c r="F977" i="9" s="1"/>
  <c r="M978" i="5"/>
  <c r="F978" i="9" s="1"/>
  <c r="M979" i="5"/>
  <c r="F979" i="9" s="1"/>
  <c r="M980" i="5"/>
  <c r="F980" i="9" s="1"/>
  <c r="M981" i="5"/>
  <c r="F981" i="9" s="1"/>
  <c r="M982" i="5"/>
  <c r="F982" i="9" s="1"/>
  <c r="M983" i="5"/>
  <c r="F983" i="9" s="1"/>
  <c r="M984" i="5"/>
  <c r="F984" i="9" s="1"/>
  <c r="M985" i="5"/>
  <c r="F985" i="9" s="1"/>
  <c r="M986" i="5"/>
  <c r="F986" i="9" s="1"/>
  <c r="M987" i="5"/>
  <c r="F987" i="9" s="1"/>
  <c r="M988" i="5"/>
  <c r="F988" i="9" s="1"/>
  <c r="M989" i="5"/>
  <c r="F989" i="9" s="1"/>
  <c r="M990" i="5"/>
  <c r="F990" i="9" s="1"/>
  <c r="M991" i="5"/>
  <c r="F991" i="9" s="1"/>
  <c r="M992" i="5"/>
  <c r="F992" i="9" s="1"/>
  <c r="M993" i="5"/>
  <c r="F993" i="9" s="1"/>
  <c r="M994" i="5"/>
  <c r="F994" i="9" s="1"/>
  <c r="M995" i="5"/>
  <c r="F995" i="9" s="1"/>
  <c r="M996" i="5"/>
  <c r="F996" i="9" s="1"/>
  <c r="M997" i="5"/>
  <c r="F997" i="9" s="1"/>
  <c r="M998" i="5"/>
  <c r="F998" i="9" s="1"/>
  <c r="M999" i="5"/>
  <c r="F999" i="9" s="1"/>
  <c r="M1000" i="5"/>
  <c r="F1000" i="9" s="1"/>
  <c r="M1001" i="5"/>
  <c r="F1001" i="9" s="1"/>
  <c r="M100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516" i="5"/>
  <c r="N517" i="5"/>
  <c r="N518" i="5"/>
  <c r="N519" i="5"/>
  <c r="N520" i="5"/>
  <c r="N521" i="5"/>
  <c r="N522" i="5"/>
  <c r="N523" i="5"/>
  <c r="N524" i="5"/>
  <c r="N525" i="5"/>
  <c r="N526" i="5"/>
  <c r="N527" i="5"/>
  <c r="N528" i="5"/>
  <c r="N529" i="5"/>
  <c r="N530" i="5"/>
  <c r="N531" i="5"/>
  <c r="N532" i="5"/>
  <c r="N533" i="5"/>
  <c r="N534" i="5"/>
  <c r="N535" i="5"/>
  <c r="N536" i="5"/>
  <c r="N537" i="5"/>
  <c r="N538" i="5"/>
  <c r="N539" i="5"/>
  <c r="N540" i="5"/>
  <c r="N541" i="5"/>
  <c r="N542" i="5"/>
  <c r="N543" i="5"/>
  <c r="N544" i="5"/>
  <c r="N545" i="5"/>
  <c r="N546" i="5"/>
  <c r="N547" i="5"/>
  <c r="N548" i="5"/>
  <c r="N549" i="5"/>
  <c r="N550" i="5"/>
  <c r="N551" i="5"/>
  <c r="N552" i="5"/>
  <c r="N553" i="5"/>
  <c r="N554" i="5"/>
  <c r="N555" i="5"/>
  <c r="N556" i="5"/>
  <c r="N557" i="5"/>
  <c r="N558" i="5"/>
  <c r="N559" i="5"/>
  <c r="N560" i="5"/>
  <c r="N561" i="5"/>
  <c r="N562" i="5"/>
  <c r="N563" i="5"/>
  <c r="N564" i="5"/>
  <c r="N565" i="5"/>
  <c r="N566" i="5"/>
  <c r="N567" i="5"/>
  <c r="N568" i="5"/>
  <c r="N569" i="5"/>
  <c r="N570" i="5"/>
  <c r="N571" i="5"/>
  <c r="N572" i="5"/>
  <c r="N573" i="5"/>
  <c r="N574" i="5"/>
  <c r="N575" i="5"/>
  <c r="N576" i="5"/>
  <c r="N577" i="5"/>
  <c r="N578" i="5"/>
  <c r="N579" i="5"/>
  <c r="N580" i="5"/>
  <c r="N581" i="5"/>
  <c r="N582" i="5"/>
  <c r="N583" i="5"/>
  <c r="N584" i="5"/>
  <c r="N585" i="5"/>
  <c r="N586" i="5"/>
  <c r="N587" i="5"/>
  <c r="N588" i="5"/>
  <c r="N589" i="5"/>
  <c r="N590" i="5"/>
  <c r="N591" i="5"/>
  <c r="N592" i="5"/>
  <c r="N593" i="5"/>
  <c r="N594" i="5"/>
  <c r="N595" i="5"/>
  <c r="N596" i="5"/>
  <c r="N597" i="5"/>
  <c r="N598" i="5"/>
  <c r="N599" i="5"/>
  <c r="N600" i="5"/>
  <c r="N601" i="5"/>
  <c r="N602" i="5"/>
  <c r="N603" i="5"/>
  <c r="N604" i="5"/>
  <c r="N605" i="5"/>
  <c r="N606" i="5"/>
  <c r="N607" i="5"/>
  <c r="N608" i="5"/>
  <c r="N609" i="5"/>
  <c r="N610" i="5"/>
  <c r="N611" i="5"/>
  <c r="N612" i="5"/>
  <c r="N613" i="5"/>
  <c r="N614" i="5"/>
  <c r="N615" i="5"/>
  <c r="N616" i="5"/>
  <c r="N617" i="5"/>
  <c r="N618" i="5"/>
  <c r="N619" i="5"/>
  <c r="N620" i="5"/>
  <c r="N621" i="5"/>
  <c r="N622" i="5"/>
  <c r="N623" i="5"/>
  <c r="N624" i="5"/>
  <c r="N625" i="5"/>
  <c r="N626" i="5"/>
  <c r="N627" i="5"/>
  <c r="N628" i="5"/>
  <c r="N629" i="5"/>
  <c r="N630" i="5"/>
  <c r="N631" i="5"/>
  <c r="N632" i="5"/>
  <c r="N633" i="5"/>
  <c r="N634" i="5"/>
  <c r="N635" i="5"/>
  <c r="N636" i="5"/>
  <c r="N637" i="5"/>
  <c r="N638" i="5"/>
  <c r="N639" i="5"/>
  <c r="N640" i="5"/>
  <c r="N641" i="5"/>
  <c r="N642" i="5"/>
  <c r="N643" i="5"/>
  <c r="N644" i="5"/>
  <c r="N645" i="5"/>
  <c r="N646" i="5"/>
  <c r="N647" i="5"/>
  <c r="N648" i="5"/>
  <c r="N649" i="5"/>
  <c r="N650" i="5"/>
  <c r="N651" i="5"/>
  <c r="N652" i="5"/>
  <c r="N653" i="5"/>
  <c r="N654" i="5"/>
  <c r="N655" i="5"/>
  <c r="N656" i="5"/>
  <c r="N657" i="5"/>
  <c r="N658" i="5"/>
  <c r="N659" i="5"/>
  <c r="N660" i="5"/>
  <c r="N661" i="5"/>
  <c r="N662" i="5"/>
  <c r="N663" i="5"/>
  <c r="N664" i="5"/>
  <c r="N665" i="5"/>
  <c r="N666" i="5"/>
  <c r="N667" i="5"/>
  <c r="N668" i="5"/>
  <c r="N669" i="5"/>
  <c r="N670" i="5"/>
  <c r="N671" i="5"/>
  <c r="N672" i="5"/>
  <c r="N673" i="5"/>
  <c r="N674" i="5"/>
  <c r="N675" i="5"/>
  <c r="N676" i="5"/>
  <c r="N677" i="5"/>
  <c r="N678" i="5"/>
  <c r="N679" i="5"/>
  <c r="N680" i="5"/>
  <c r="N681" i="5"/>
  <c r="N682" i="5"/>
  <c r="N683" i="5"/>
  <c r="N684" i="5"/>
  <c r="N685" i="5"/>
  <c r="N686" i="5"/>
  <c r="N687" i="5"/>
  <c r="N688" i="5"/>
  <c r="N689" i="5"/>
  <c r="N690" i="5"/>
  <c r="N691" i="5"/>
  <c r="N692" i="5"/>
  <c r="N693" i="5"/>
  <c r="N694" i="5"/>
  <c r="N695" i="5"/>
  <c r="N696" i="5"/>
  <c r="N697" i="5"/>
  <c r="N698" i="5"/>
  <c r="N699" i="5"/>
  <c r="N700" i="5"/>
  <c r="N701" i="5"/>
  <c r="N702" i="5"/>
  <c r="N703" i="5"/>
  <c r="N704" i="5"/>
  <c r="N705" i="5"/>
  <c r="N706" i="5"/>
  <c r="N707" i="5"/>
  <c r="N708" i="5"/>
  <c r="N709" i="5"/>
  <c r="N710" i="5"/>
  <c r="N711" i="5"/>
  <c r="N712" i="5"/>
  <c r="N713" i="5"/>
  <c r="N714" i="5"/>
  <c r="N715" i="5"/>
  <c r="N716" i="5"/>
  <c r="N717" i="5"/>
  <c r="N718" i="5"/>
  <c r="N719" i="5"/>
  <c r="N720" i="5"/>
  <c r="N721" i="5"/>
  <c r="N722" i="5"/>
  <c r="N723" i="5"/>
  <c r="N724" i="5"/>
  <c r="N725" i="5"/>
  <c r="N726" i="5"/>
  <c r="N727" i="5"/>
  <c r="N728" i="5"/>
  <c r="N729" i="5"/>
  <c r="N730" i="5"/>
  <c r="N731" i="5"/>
  <c r="N732" i="5"/>
  <c r="N733" i="5"/>
  <c r="N734" i="5"/>
  <c r="N735" i="5"/>
  <c r="N736" i="5"/>
  <c r="N737" i="5"/>
  <c r="N738" i="5"/>
  <c r="N739" i="5"/>
  <c r="N740" i="5"/>
  <c r="N741" i="5"/>
  <c r="N742" i="5"/>
  <c r="N743" i="5"/>
  <c r="N744" i="5"/>
  <c r="N745" i="5"/>
  <c r="N746" i="5"/>
  <c r="N747" i="5"/>
  <c r="N748" i="5"/>
  <c r="N749" i="5"/>
  <c r="N750" i="5"/>
  <c r="N751" i="5"/>
  <c r="N752" i="5"/>
  <c r="N753" i="5"/>
  <c r="N754" i="5"/>
  <c r="N755" i="5"/>
  <c r="N756" i="5"/>
  <c r="N757" i="5"/>
  <c r="N758" i="5"/>
  <c r="N759" i="5"/>
  <c r="N760" i="5"/>
  <c r="N761" i="5"/>
  <c r="N762" i="5"/>
  <c r="N763" i="5"/>
  <c r="N764" i="5"/>
  <c r="N765" i="5"/>
  <c r="N766" i="5"/>
  <c r="N767" i="5"/>
  <c r="N768" i="5"/>
  <c r="N769" i="5"/>
  <c r="N770" i="5"/>
  <c r="N771" i="5"/>
  <c r="N772" i="5"/>
  <c r="N773" i="5"/>
  <c r="N774" i="5"/>
  <c r="N775" i="5"/>
  <c r="N776" i="5"/>
  <c r="N777" i="5"/>
  <c r="N778" i="5"/>
  <c r="N779" i="5"/>
  <c r="N780" i="5"/>
  <c r="N781" i="5"/>
  <c r="N782" i="5"/>
  <c r="N783" i="5"/>
  <c r="N784" i="5"/>
  <c r="N785" i="5"/>
  <c r="N786" i="5"/>
  <c r="N787" i="5"/>
  <c r="N788" i="5"/>
  <c r="N789" i="5"/>
  <c r="N790" i="5"/>
  <c r="N791" i="5"/>
  <c r="N792" i="5"/>
  <c r="N793" i="5"/>
  <c r="N794" i="5"/>
  <c r="N795" i="5"/>
  <c r="N796" i="5"/>
  <c r="N797" i="5"/>
  <c r="N798" i="5"/>
  <c r="N799" i="5"/>
  <c r="N800" i="5"/>
  <c r="N801" i="5"/>
  <c r="N802" i="5"/>
  <c r="N803" i="5"/>
  <c r="N804" i="5"/>
  <c r="N805" i="5"/>
  <c r="N806" i="5"/>
  <c r="N807" i="5"/>
  <c r="N808" i="5"/>
  <c r="N809" i="5"/>
  <c r="N810" i="5"/>
  <c r="N811" i="5"/>
  <c r="N812" i="5"/>
  <c r="N813" i="5"/>
  <c r="N814" i="5"/>
  <c r="N815" i="5"/>
  <c r="N816" i="5"/>
  <c r="N817" i="5"/>
  <c r="N818" i="5"/>
  <c r="N819" i="5"/>
  <c r="N820" i="5"/>
  <c r="N821" i="5"/>
  <c r="N822" i="5"/>
  <c r="N823" i="5"/>
  <c r="N824" i="5"/>
  <c r="N825" i="5"/>
  <c r="N826" i="5"/>
  <c r="N827" i="5"/>
  <c r="N828" i="5"/>
  <c r="N829" i="5"/>
  <c r="N830" i="5"/>
  <c r="N831" i="5"/>
  <c r="N832" i="5"/>
  <c r="N833" i="5"/>
  <c r="N834" i="5"/>
  <c r="N835" i="5"/>
  <c r="N836" i="5"/>
  <c r="N837" i="5"/>
  <c r="N838" i="5"/>
  <c r="N839" i="5"/>
  <c r="N840" i="5"/>
  <c r="N841" i="5"/>
  <c r="N842" i="5"/>
  <c r="N843" i="5"/>
  <c r="N844" i="5"/>
  <c r="N845" i="5"/>
  <c r="N846" i="5"/>
  <c r="N847" i="5"/>
  <c r="N848" i="5"/>
  <c r="N849" i="5"/>
  <c r="N850" i="5"/>
  <c r="N851" i="5"/>
  <c r="N852" i="5"/>
  <c r="N853" i="5"/>
  <c r="N854" i="5"/>
  <c r="N855" i="5"/>
  <c r="N856" i="5"/>
  <c r="N857" i="5"/>
  <c r="N858" i="5"/>
  <c r="N859" i="5"/>
  <c r="N860" i="5"/>
  <c r="N861" i="5"/>
  <c r="N862" i="5"/>
  <c r="N863" i="5"/>
  <c r="N864" i="5"/>
  <c r="N865" i="5"/>
  <c r="N866" i="5"/>
  <c r="N867" i="5"/>
  <c r="N868" i="5"/>
  <c r="N869" i="5"/>
  <c r="N870" i="5"/>
  <c r="N871" i="5"/>
  <c r="N872" i="5"/>
  <c r="N873" i="5"/>
  <c r="N874" i="5"/>
  <c r="N875" i="5"/>
  <c r="N876" i="5"/>
  <c r="N877" i="5"/>
  <c r="N878" i="5"/>
  <c r="N879" i="5"/>
  <c r="N880" i="5"/>
  <c r="N881" i="5"/>
  <c r="N882" i="5"/>
  <c r="N883" i="5"/>
  <c r="N884" i="5"/>
  <c r="N885" i="5"/>
  <c r="N886" i="5"/>
  <c r="N887" i="5"/>
  <c r="N888" i="5"/>
  <c r="N889" i="5"/>
  <c r="N890" i="5"/>
  <c r="N891" i="5"/>
  <c r="N892" i="5"/>
  <c r="N893" i="5"/>
  <c r="N894" i="5"/>
  <c r="N895" i="5"/>
  <c r="N896" i="5"/>
  <c r="N897" i="5"/>
  <c r="N898" i="5"/>
  <c r="N899" i="5"/>
  <c r="N900" i="5"/>
  <c r="N901" i="5"/>
  <c r="N902" i="5"/>
  <c r="N903" i="5"/>
  <c r="N904" i="5"/>
  <c r="N905" i="5"/>
  <c r="N906" i="5"/>
  <c r="N907" i="5"/>
  <c r="N908" i="5"/>
  <c r="N909" i="5"/>
  <c r="N910" i="5"/>
  <c r="N911" i="5"/>
  <c r="N912" i="5"/>
  <c r="N913" i="5"/>
  <c r="N914" i="5"/>
  <c r="N915" i="5"/>
  <c r="N916" i="5"/>
  <c r="N917" i="5"/>
  <c r="N918" i="5"/>
  <c r="N919" i="5"/>
  <c r="N920" i="5"/>
  <c r="N921" i="5"/>
  <c r="N922" i="5"/>
  <c r="N923" i="5"/>
  <c r="N924" i="5"/>
  <c r="N925" i="5"/>
  <c r="N926" i="5"/>
  <c r="N927" i="5"/>
  <c r="N928" i="5"/>
  <c r="N929" i="5"/>
  <c r="N930" i="5"/>
  <c r="N931" i="5"/>
  <c r="N932" i="5"/>
  <c r="N933" i="5"/>
  <c r="N934" i="5"/>
  <c r="N935" i="5"/>
  <c r="N936" i="5"/>
  <c r="N937" i="5"/>
  <c r="N938" i="5"/>
  <c r="N939" i="5"/>
  <c r="N940" i="5"/>
  <c r="N941" i="5"/>
  <c r="N942" i="5"/>
  <c r="N943" i="5"/>
  <c r="N944" i="5"/>
  <c r="N945" i="5"/>
  <c r="N946" i="5"/>
  <c r="N947" i="5"/>
  <c r="N948" i="5"/>
  <c r="N949" i="5"/>
  <c r="N950" i="5"/>
  <c r="N951" i="5"/>
  <c r="N952" i="5"/>
  <c r="N953" i="5"/>
  <c r="N954" i="5"/>
  <c r="N955" i="5"/>
  <c r="N956" i="5"/>
  <c r="N957" i="5"/>
  <c r="N958" i="5"/>
  <c r="N959" i="5"/>
  <c r="N960" i="5"/>
  <c r="N961" i="5"/>
  <c r="N962" i="5"/>
  <c r="N963" i="5"/>
  <c r="N964" i="5"/>
  <c r="N965" i="5"/>
  <c r="N966" i="5"/>
  <c r="N967" i="5"/>
  <c r="N968" i="5"/>
  <c r="N969" i="5"/>
  <c r="N970" i="5"/>
  <c r="N971" i="5"/>
  <c r="N972" i="5"/>
  <c r="N973" i="5"/>
  <c r="N974" i="5"/>
  <c r="N975" i="5"/>
  <c r="N976" i="5"/>
  <c r="N977" i="5"/>
  <c r="N978" i="5"/>
  <c r="N979" i="5"/>
  <c r="N980" i="5"/>
  <c r="N981" i="5"/>
  <c r="N982" i="5"/>
  <c r="N983" i="5"/>
  <c r="N984" i="5"/>
  <c r="N985" i="5"/>
  <c r="N986" i="5"/>
  <c r="N987" i="5"/>
  <c r="N988" i="5"/>
  <c r="N989" i="5"/>
  <c r="N990" i="5"/>
  <c r="N991" i="5"/>
  <c r="N992" i="5"/>
  <c r="N993" i="5"/>
  <c r="N994" i="5"/>
  <c r="N995" i="5"/>
  <c r="N996" i="5"/>
  <c r="N997" i="5"/>
  <c r="N998" i="5"/>
  <c r="N999" i="5"/>
  <c r="N1000" i="5"/>
  <c r="N1001" i="5"/>
  <c r="N1002" i="5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46" i="4"/>
  <c r="T247" i="4"/>
  <c r="T248" i="4"/>
  <c r="T249" i="4"/>
  <c r="T250" i="4"/>
  <c r="T251" i="4"/>
  <c r="T252" i="4"/>
  <c r="T253" i="4"/>
  <c r="T254" i="4"/>
  <c r="T255" i="4"/>
  <c r="T256" i="4"/>
  <c r="T257" i="4"/>
  <c r="T258" i="4"/>
  <c r="T259" i="4"/>
  <c r="T260" i="4"/>
  <c r="T261" i="4"/>
  <c r="T262" i="4"/>
  <c r="T263" i="4"/>
  <c r="T264" i="4"/>
  <c r="T265" i="4"/>
  <c r="T266" i="4"/>
  <c r="T267" i="4"/>
  <c r="T268" i="4"/>
  <c r="T269" i="4"/>
  <c r="T270" i="4"/>
  <c r="T271" i="4"/>
  <c r="T272" i="4"/>
  <c r="T273" i="4"/>
  <c r="T274" i="4"/>
  <c r="T275" i="4"/>
  <c r="T276" i="4"/>
  <c r="T277" i="4"/>
  <c r="T278" i="4"/>
  <c r="T279" i="4"/>
  <c r="T280" i="4"/>
  <c r="T281" i="4"/>
  <c r="T282" i="4"/>
  <c r="T283" i="4"/>
  <c r="T284" i="4"/>
  <c r="T285" i="4"/>
  <c r="T286" i="4"/>
  <c r="T287" i="4"/>
  <c r="T288" i="4"/>
  <c r="T289" i="4"/>
  <c r="T290" i="4"/>
  <c r="T291" i="4"/>
  <c r="T292" i="4"/>
  <c r="T293" i="4"/>
  <c r="T294" i="4"/>
  <c r="T295" i="4"/>
  <c r="T296" i="4"/>
  <c r="T297" i="4"/>
  <c r="T298" i="4"/>
  <c r="T299" i="4"/>
  <c r="T300" i="4"/>
  <c r="T301" i="4"/>
  <c r="T302" i="4"/>
  <c r="T303" i="4"/>
  <c r="T304" i="4"/>
  <c r="T305" i="4"/>
  <c r="T306" i="4"/>
  <c r="T307" i="4"/>
  <c r="T308" i="4"/>
  <c r="T309" i="4"/>
  <c r="T310" i="4"/>
  <c r="T311" i="4"/>
  <c r="T312" i="4"/>
  <c r="T313" i="4"/>
  <c r="T314" i="4"/>
  <c r="T315" i="4"/>
  <c r="T316" i="4"/>
  <c r="T317" i="4"/>
  <c r="T318" i="4"/>
  <c r="T319" i="4"/>
  <c r="T320" i="4"/>
  <c r="T321" i="4"/>
  <c r="T322" i="4"/>
  <c r="T323" i="4"/>
  <c r="T324" i="4"/>
  <c r="T325" i="4"/>
  <c r="T326" i="4"/>
  <c r="T327" i="4"/>
  <c r="T328" i="4"/>
  <c r="T329" i="4"/>
  <c r="T330" i="4"/>
  <c r="T331" i="4"/>
  <c r="T332" i="4"/>
  <c r="T333" i="4"/>
  <c r="T334" i="4"/>
  <c r="T335" i="4"/>
  <c r="T336" i="4"/>
  <c r="T337" i="4"/>
  <c r="T338" i="4"/>
  <c r="T339" i="4"/>
  <c r="T340" i="4"/>
  <c r="T341" i="4"/>
  <c r="T342" i="4"/>
  <c r="T343" i="4"/>
  <c r="T344" i="4"/>
  <c r="T345" i="4"/>
  <c r="T346" i="4"/>
  <c r="T347" i="4"/>
  <c r="T348" i="4"/>
  <c r="T349" i="4"/>
  <c r="T350" i="4"/>
  <c r="T351" i="4"/>
  <c r="T352" i="4"/>
  <c r="T353" i="4"/>
  <c r="T354" i="4"/>
  <c r="T355" i="4"/>
  <c r="T356" i="4"/>
  <c r="T357" i="4"/>
  <c r="T358" i="4"/>
  <c r="T359" i="4"/>
  <c r="T360" i="4"/>
  <c r="T361" i="4"/>
  <c r="T362" i="4"/>
  <c r="T363" i="4"/>
  <c r="T364" i="4"/>
  <c r="T365" i="4"/>
  <c r="T366" i="4"/>
  <c r="T367" i="4"/>
  <c r="T368" i="4"/>
  <c r="T369" i="4"/>
  <c r="T370" i="4"/>
  <c r="T371" i="4"/>
  <c r="T372" i="4"/>
  <c r="T373" i="4"/>
  <c r="T374" i="4"/>
  <c r="T375" i="4"/>
  <c r="T376" i="4"/>
  <c r="T377" i="4"/>
  <c r="T378" i="4"/>
  <c r="T379" i="4"/>
  <c r="T380" i="4"/>
  <c r="T381" i="4"/>
  <c r="T382" i="4"/>
  <c r="T383" i="4"/>
  <c r="T384" i="4"/>
  <c r="T385" i="4"/>
  <c r="T386" i="4"/>
  <c r="T387" i="4"/>
  <c r="T388" i="4"/>
  <c r="T389" i="4"/>
  <c r="T390" i="4"/>
  <c r="T391" i="4"/>
  <c r="T392" i="4"/>
  <c r="T393" i="4"/>
  <c r="T394" i="4"/>
  <c r="T395" i="4"/>
  <c r="T396" i="4"/>
  <c r="T397" i="4"/>
  <c r="T398" i="4"/>
  <c r="T399" i="4"/>
  <c r="T400" i="4"/>
  <c r="T401" i="4"/>
  <c r="T402" i="4"/>
  <c r="T403" i="4"/>
  <c r="T404" i="4"/>
  <c r="T405" i="4"/>
  <c r="T406" i="4"/>
  <c r="T407" i="4"/>
  <c r="T408" i="4"/>
  <c r="T409" i="4"/>
  <c r="T410" i="4"/>
  <c r="T411" i="4"/>
  <c r="T412" i="4"/>
  <c r="T413" i="4"/>
  <c r="T414" i="4"/>
  <c r="T415" i="4"/>
  <c r="T416" i="4"/>
  <c r="T417" i="4"/>
  <c r="T418" i="4"/>
  <c r="T419" i="4"/>
  <c r="T420" i="4"/>
  <c r="T421" i="4"/>
  <c r="T422" i="4"/>
  <c r="T423" i="4"/>
  <c r="T424" i="4"/>
  <c r="T425" i="4"/>
  <c r="T426" i="4"/>
  <c r="T427" i="4"/>
  <c r="T428" i="4"/>
  <c r="T429" i="4"/>
  <c r="T430" i="4"/>
  <c r="T431" i="4"/>
  <c r="T432" i="4"/>
  <c r="T433" i="4"/>
  <c r="T434" i="4"/>
  <c r="T435" i="4"/>
  <c r="T436" i="4"/>
  <c r="T437" i="4"/>
  <c r="T438" i="4"/>
  <c r="T439" i="4"/>
  <c r="T440" i="4"/>
  <c r="T441" i="4"/>
  <c r="T442" i="4"/>
  <c r="T443" i="4"/>
  <c r="T444" i="4"/>
  <c r="T445" i="4"/>
  <c r="T446" i="4"/>
  <c r="T447" i="4"/>
  <c r="T448" i="4"/>
  <c r="T449" i="4"/>
  <c r="T450" i="4"/>
  <c r="T451" i="4"/>
  <c r="T452" i="4"/>
  <c r="T453" i="4"/>
  <c r="T454" i="4"/>
  <c r="T455" i="4"/>
  <c r="T456" i="4"/>
  <c r="T457" i="4"/>
  <c r="T458" i="4"/>
  <c r="T459" i="4"/>
  <c r="T460" i="4"/>
  <c r="T461" i="4"/>
  <c r="T462" i="4"/>
  <c r="T463" i="4"/>
  <c r="T464" i="4"/>
  <c r="T465" i="4"/>
  <c r="T466" i="4"/>
  <c r="T467" i="4"/>
  <c r="T468" i="4"/>
  <c r="T469" i="4"/>
  <c r="T470" i="4"/>
  <c r="T471" i="4"/>
  <c r="T472" i="4"/>
  <c r="T473" i="4"/>
  <c r="T474" i="4"/>
  <c r="T475" i="4"/>
  <c r="T476" i="4"/>
  <c r="T477" i="4"/>
  <c r="T478" i="4"/>
  <c r="T479" i="4"/>
  <c r="T480" i="4"/>
  <c r="T481" i="4"/>
  <c r="T482" i="4"/>
  <c r="T483" i="4"/>
  <c r="T484" i="4"/>
  <c r="T485" i="4"/>
  <c r="T486" i="4"/>
  <c r="T487" i="4"/>
  <c r="T488" i="4"/>
  <c r="T489" i="4"/>
  <c r="T490" i="4"/>
  <c r="T491" i="4"/>
  <c r="T492" i="4"/>
  <c r="T493" i="4"/>
  <c r="T494" i="4"/>
  <c r="T495" i="4"/>
  <c r="T496" i="4"/>
  <c r="T497" i="4"/>
  <c r="T498" i="4"/>
  <c r="T499" i="4"/>
  <c r="T500" i="4"/>
  <c r="T501" i="4"/>
  <c r="T502" i="4"/>
  <c r="T503" i="4"/>
  <c r="T504" i="4"/>
  <c r="T505" i="4"/>
  <c r="T506" i="4"/>
  <c r="T507" i="4"/>
  <c r="T508" i="4"/>
  <c r="T509" i="4"/>
  <c r="T510" i="4"/>
  <c r="T511" i="4"/>
  <c r="T512" i="4"/>
  <c r="T513" i="4"/>
  <c r="T514" i="4"/>
  <c r="T515" i="4"/>
  <c r="T516" i="4"/>
  <c r="T517" i="4"/>
  <c r="T518" i="4"/>
  <c r="T519" i="4"/>
  <c r="T520" i="4"/>
  <c r="T521" i="4"/>
  <c r="T522" i="4"/>
  <c r="T523" i="4"/>
  <c r="T524" i="4"/>
  <c r="T525" i="4"/>
  <c r="T526" i="4"/>
  <c r="T527" i="4"/>
  <c r="T528" i="4"/>
  <c r="T529" i="4"/>
  <c r="T530" i="4"/>
  <c r="T531" i="4"/>
  <c r="T532" i="4"/>
  <c r="T533" i="4"/>
  <c r="T534" i="4"/>
  <c r="T535" i="4"/>
  <c r="T536" i="4"/>
  <c r="T537" i="4"/>
  <c r="T538" i="4"/>
  <c r="T539" i="4"/>
  <c r="T540" i="4"/>
  <c r="T541" i="4"/>
  <c r="T542" i="4"/>
  <c r="T543" i="4"/>
  <c r="T544" i="4"/>
  <c r="T545" i="4"/>
  <c r="T546" i="4"/>
  <c r="T547" i="4"/>
  <c r="T548" i="4"/>
  <c r="T549" i="4"/>
  <c r="T550" i="4"/>
  <c r="T551" i="4"/>
  <c r="T552" i="4"/>
  <c r="T553" i="4"/>
  <c r="T554" i="4"/>
  <c r="T555" i="4"/>
  <c r="T556" i="4"/>
  <c r="T557" i="4"/>
  <c r="T558" i="4"/>
  <c r="T559" i="4"/>
  <c r="T560" i="4"/>
  <c r="T561" i="4"/>
  <c r="T562" i="4"/>
  <c r="T563" i="4"/>
  <c r="T564" i="4"/>
  <c r="T565" i="4"/>
  <c r="T566" i="4"/>
  <c r="T567" i="4"/>
  <c r="T568" i="4"/>
  <c r="T569" i="4"/>
  <c r="T570" i="4"/>
  <c r="T571" i="4"/>
  <c r="T572" i="4"/>
  <c r="T573" i="4"/>
  <c r="T574" i="4"/>
  <c r="T575" i="4"/>
  <c r="T576" i="4"/>
  <c r="T577" i="4"/>
  <c r="T578" i="4"/>
  <c r="T579" i="4"/>
  <c r="T580" i="4"/>
  <c r="T581" i="4"/>
  <c r="T582" i="4"/>
  <c r="T583" i="4"/>
  <c r="T584" i="4"/>
  <c r="T585" i="4"/>
  <c r="T586" i="4"/>
  <c r="T587" i="4"/>
  <c r="T588" i="4"/>
  <c r="T589" i="4"/>
  <c r="T590" i="4"/>
  <c r="T591" i="4"/>
  <c r="T592" i="4"/>
  <c r="T593" i="4"/>
  <c r="T594" i="4"/>
  <c r="T595" i="4"/>
  <c r="T596" i="4"/>
  <c r="T597" i="4"/>
  <c r="T598" i="4"/>
  <c r="T599" i="4"/>
  <c r="T600" i="4"/>
  <c r="T601" i="4"/>
  <c r="T602" i="4"/>
  <c r="T603" i="4"/>
  <c r="T604" i="4"/>
  <c r="T605" i="4"/>
  <c r="T606" i="4"/>
  <c r="T607" i="4"/>
  <c r="T608" i="4"/>
  <c r="T609" i="4"/>
  <c r="T610" i="4"/>
  <c r="T611" i="4"/>
  <c r="T612" i="4"/>
  <c r="T613" i="4"/>
  <c r="T614" i="4"/>
  <c r="T615" i="4"/>
  <c r="T616" i="4"/>
  <c r="T617" i="4"/>
  <c r="T618" i="4"/>
  <c r="T619" i="4"/>
  <c r="T620" i="4"/>
  <c r="T621" i="4"/>
  <c r="T622" i="4"/>
  <c r="T623" i="4"/>
  <c r="T624" i="4"/>
  <c r="T625" i="4"/>
  <c r="T626" i="4"/>
  <c r="T627" i="4"/>
  <c r="T628" i="4"/>
  <c r="T629" i="4"/>
  <c r="T630" i="4"/>
  <c r="T631" i="4"/>
  <c r="T632" i="4"/>
  <c r="T633" i="4"/>
  <c r="T634" i="4"/>
  <c r="T635" i="4"/>
  <c r="T636" i="4"/>
  <c r="T637" i="4"/>
  <c r="T638" i="4"/>
  <c r="T639" i="4"/>
  <c r="T640" i="4"/>
  <c r="T641" i="4"/>
  <c r="T642" i="4"/>
  <c r="T643" i="4"/>
  <c r="T644" i="4"/>
  <c r="T645" i="4"/>
  <c r="T646" i="4"/>
  <c r="T647" i="4"/>
  <c r="T648" i="4"/>
  <c r="T649" i="4"/>
  <c r="T650" i="4"/>
  <c r="T651" i="4"/>
  <c r="T652" i="4"/>
  <c r="T653" i="4"/>
  <c r="T654" i="4"/>
  <c r="T655" i="4"/>
  <c r="T656" i="4"/>
  <c r="T657" i="4"/>
  <c r="T658" i="4"/>
  <c r="T659" i="4"/>
  <c r="T660" i="4"/>
  <c r="T661" i="4"/>
  <c r="T662" i="4"/>
  <c r="T663" i="4"/>
  <c r="T664" i="4"/>
  <c r="T665" i="4"/>
  <c r="T666" i="4"/>
  <c r="T667" i="4"/>
  <c r="T668" i="4"/>
  <c r="T669" i="4"/>
  <c r="T670" i="4"/>
  <c r="T671" i="4"/>
  <c r="T672" i="4"/>
  <c r="T673" i="4"/>
  <c r="T674" i="4"/>
  <c r="T675" i="4"/>
  <c r="T676" i="4"/>
  <c r="T677" i="4"/>
  <c r="T678" i="4"/>
  <c r="T679" i="4"/>
  <c r="T680" i="4"/>
  <c r="T681" i="4"/>
  <c r="T682" i="4"/>
  <c r="T683" i="4"/>
  <c r="T684" i="4"/>
  <c r="T685" i="4"/>
  <c r="T686" i="4"/>
  <c r="T687" i="4"/>
  <c r="T688" i="4"/>
  <c r="T689" i="4"/>
  <c r="T690" i="4"/>
  <c r="T691" i="4"/>
  <c r="T692" i="4"/>
  <c r="T693" i="4"/>
  <c r="T694" i="4"/>
  <c r="T695" i="4"/>
  <c r="T696" i="4"/>
  <c r="T697" i="4"/>
  <c r="T698" i="4"/>
  <c r="T699" i="4"/>
  <c r="T700" i="4"/>
  <c r="T701" i="4"/>
  <c r="T702" i="4"/>
  <c r="T703" i="4"/>
  <c r="T704" i="4"/>
  <c r="T705" i="4"/>
  <c r="T706" i="4"/>
  <c r="T707" i="4"/>
  <c r="T708" i="4"/>
  <c r="T709" i="4"/>
  <c r="T710" i="4"/>
  <c r="T711" i="4"/>
  <c r="T712" i="4"/>
  <c r="T713" i="4"/>
  <c r="T714" i="4"/>
  <c r="T715" i="4"/>
  <c r="T716" i="4"/>
  <c r="T717" i="4"/>
  <c r="T718" i="4"/>
  <c r="T719" i="4"/>
  <c r="T720" i="4"/>
  <c r="T721" i="4"/>
  <c r="T722" i="4"/>
  <c r="T723" i="4"/>
  <c r="T724" i="4"/>
  <c r="T725" i="4"/>
  <c r="T726" i="4"/>
  <c r="T727" i="4"/>
  <c r="T728" i="4"/>
  <c r="T729" i="4"/>
  <c r="T730" i="4"/>
  <c r="T731" i="4"/>
  <c r="T732" i="4"/>
  <c r="T733" i="4"/>
  <c r="T734" i="4"/>
  <c r="T735" i="4"/>
  <c r="T736" i="4"/>
  <c r="T737" i="4"/>
  <c r="T738" i="4"/>
  <c r="T739" i="4"/>
  <c r="T740" i="4"/>
  <c r="T741" i="4"/>
  <c r="T742" i="4"/>
  <c r="T743" i="4"/>
  <c r="T744" i="4"/>
  <c r="T745" i="4"/>
  <c r="T746" i="4"/>
  <c r="T747" i="4"/>
  <c r="T748" i="4"/>
  <c r="T749" i="4"/>
  <c r="T750" i="4"/>
  <c r="T751" i="4"/>
  <c r="T752" i="4"/>
  <c r="T753" i="4"/>
  <c r="T754" i="4"/>
  <c r="T755" i="4"/>
  <c r="T756" i="4"/>
  <c r="T757" i="4"/>
  <c r="T758" i="4"/>
  <c r="T759" i="4"/>
  <c r="T760" i="4"/>
  <c r="T761" i="4"/>
  <c r="T762" i="4"/>
  <c r="T763" i="4"/>
  <c r="T764" i="4"/>
  <c r="T765" i="4"/>
  <c r="T766" i="4"/>
  <c r="T767" i="4"/>
  <c r="T768" i="4"/>
  <c r="T769" i="4"/>
  <c r="T770" i="4"/>
  <c r="T771" i="4"/>
  <c r="T772" i="4"/>
  <c r="T773" i="4"/>
  <c r="T774" i="4"/>
  <c r="T775" i="4"/>
  <c r="T776" i="4"/>
  <c r="T777" i="4"/>
  <c r="T778" i="4"/>
  <c r="T779" i="4"/>
  <c r="T780" i="4"/>
  <c r="T781" i="4"/>
  <c r="T782" i="4"/>
  <c r="T783" i="4"/>
  <c r="T784" i="4"/>
  <c r="T785" i="4"/>
  <c r="T786" i="4"/>
  <c r="T787" i="4"/>
  <c r="T788" i="4"/>
  <c r="T789" i="4"/>
  <c r="T790" i="4"/>
  <c r="T791" i="4"/>
  <c r="T792" i="4"/>
  <c r="T793" i="4"/>
  <c r="T794" i="4"/>
  <c r="T795" i="4"/>
  <c r="T796" i="4"/>
  <c r="T797" i="4"/>
  <c r="T798" i="4"/>
  <c r="T799" i="4"/>
  <c r="T800" i="4"/>
  <c r="T801" i="4"/>
  <c r="T802" i="4"/>
  <c r="T803" i="4"/>
  <c r="T804" i="4"/>
  <c r="T805" i="4"/>
  <c r="T806" i="4"/>
  <c r="T807" i="4"/>
  <c r="T808" i="4"/>
  <c r="T809" i="4"/>
  <c r="T810" i="4"/>
  <c r="T811" i="4"/>
  <c r="T812" i="4"/>
  <c r="T813" i="4"/>
  <c r="T814" i="4"/>
  <c r="T815" i="4"/>
  <c r="T816" i="4"/>
  <c r="T817" i="4"/>
  <c r="T818" i="4"/>
  <c r="T819" i="4"/>
  <c r="T820" i="4"/>
  <c r="T821" i="4"/>
  <c r="T822" i="4"/>
  <c r="T823" i="4"/>
  <c r="T824" i="4"/>
  <c r="T825" i="4"/>
  <c r="T826" i="4"/>
  <c r="T827" i="4"/>
  <c r="T828" i="4"/>
  <c r="T829" i="4"/>
  <c r="T830" i="4"/>
  <c r="T831" i="4"/>
  <c r="T832" i="4"/>
  <c r="T833" i="4"/>
  <c r="T834" i="4"/>
  <c r="T835" i="4"/>
  <c r="T836" i="4"/>
  <c r="T837" i="4"/>
  <c r="T838" i="4"/>
  <c r="T839" i="4"/>
  <c r="T840" i="4"/>
  <c r="T841" i="4"/>
  <c r="T842" i="4"/>
  <c r="T843" i="4"/>
  <c r="T844" i="4"/>
  <c r="T845" i="4"/>
  <c r="T846" i="4"/>
  <c r="T847" i="4"/>
  <c r="T848" i="4"/>
  <c r="T849" i="4"/>
  <c r="T850" i="4"/>
  <c r="T851" i="4"/>
  <c r="T852" i="4"/>
  <c r="T853" i="4"/>
  <c r="T854" i="4"/>
  <c r="T855" i="4"/>
  <c r="T856" i="4"/>
  <c r="T857" i="4"/>
  <c r="T858" i="4"/>
  <c r="T859" i="4"/>
  <c r="T860" i="4"/>
  <c r="T861" i="4"/>
  <c r="T862" i="4"/>
  <c r="T863" i="4"/>
  <c r="T864" i="4"/>
  <c r="T865" i="4"/>
  <c r="T866" i="4"/>
  <c r="T867" i="4"/>
  <c r="T868" i="4"/>
  <c r="T869" i="4"/>
  <c r="T870" i="4"/>
  <c r="T871" i="4"/>
  <c r="T872" i="4"/>
  <c r="T873" i="4"/>
  <c r="T874" i="4"/>
  <c r="T875" i="4"/>
  <c r="T876" i="4"/>
  <c r="T877" i="4"/>
  <c r="T878" i="4"/>
  <c r="T879" i="4"/>
  <c r="T880" i="4"/>
  <c r="T881" i="4"/>
  <c r="T882" i="4"/>
  <c r="T883" i="4"/>
  <c r="T884" i="4"/>
  <c r="T885" i="4"/>
  <c r="T886" i="4"/>
  <c r="T887" i="4"/>
  <c r="T888" i="4"/>
  <c r="T889" i="4"/>
  <c r="T890" i="4"/>
  <c r="T891" i="4"/>
  <c r="T892" i="4"/>
  <c r="T893" i="4"/>
  <c r="T894" i="4"/>
  <c r="T895" i="4"/>
  <c r="T896" i="4"/>
  <c r="T897" i="4"/>
  <c r="T898" i="4"/>
  <c r="T899" i="4"/>
  <c r="T900" i="4"/>
  <c r="T901" i="4"/>
  <c r="T902" i="4"/>
  <c r="T903" i="4"/>
  <c r="T904" i="4"/>
  <c r="T905" i="4"/>
  <c r="T906" i="4"/>
  <c r="T907" i="4"/>
  <c r="T908" i="4"/>
  <c r="T909" i="4"/>
  <c r="T910" i="4"/>
  <c r="T911" i="4"/>
  <c r="T912" i="4"/>
  <c r="T913" i="4"/>
  <c r="T914" i="4"/>
  <c r="T915" i="4"/>
  <c r="T916" i="4"/>
  <c r="T917" i="4"/>
  <c r="T918" i="4"/>
  <c r="T919" i="4"/>
  <c r="T920" i="4"/>
  <c r="T921" i="4"/>
  <c r="T922" i="4"/>
  <c r="T923" i="4"/>
  <c r="T924" i="4"/>
  <c r="T925" i="4"/>
  <c r="T926" i="4"/>
  <c r="T927" i="4"/>
  <c r="T928" i="4"/>
  <c r="T929" i="4"/>
  <c r="T930" i="4"/>
  <c r="T931" i="4"/>
  <c r="T932" i="4"/>
  <c r="T933" i="4"/>
  <c r="T934" i="4"/>
  <c r="T935" i="4"/>
  <c r="T936" i="4"/>
  <c r="T937" i="4"/>
  <c r="T938" i="4"/>
  <c r="T939" i="4"/>
  <c r="T940" i="4"/>
  <c r="T941" i="4"/>
  <c r="T942" i="4"/>
  <c r="T943" i="4"/>
  <c r="T944" i="4"/>
  <c r="T945" i="4"/>
  <c r="T946" i="4"/>
  <c r="T947" i="4"/>
  <c r="T948" i="4"/>
  <c r="T949" i="4"/>
  <c r="T950" i="4"/>
  <c r="T951" i="4"/>
  <c r="T952" i="4"/>
  <c r="T953" i="4"/>
  <c r="T954" i="4"/>
  <c r="T955" i="4"/>
  <c r="T956" i="4"/>
  <c r="T957" i="4"/>
  <c r="T958" i="4"/>
  <c r="T959" i="4"/>
  <c r="T960" i="4"/>
  <c r="T961" i="4"/>
  <c r="T962" i="4"/>
  <c r="T963" i="4"/>
  <c r="T964" i="4"/>
  <c r="T965" i="4"/>
  <c r="T966" i="4"/>
  <c r="T967" i="4"/>
  <c r="T968" i="4"/>
  <c r="T969" i="4"/>
  <c r="T970" i="4"/>
  <c r="T971" i="4"/>
  <c r="T972" i="4"/>
  <c r="T973" i="4"/>
  <c r="T974" i="4"/>
  <c r="T975" i="4"/>
  <c r="T976" i="4"/>
  <c r="T977" i="4"/>
  <c r="T978" i="4"/>
  <c r="T979" i="4"/>
  <c r="T980" i="4"/>
  <c r="T981" i="4"/>
  <c r="T982" i="4"/>
  <c r="T983" i="4"/>
  <c r="T984" i="4"/>
  <c r="T985" i="4"/>
  <c r="T986" i="4"/>
  <c r="T987" i="4"/>
  <c r="T988" i="4"/>
  <c r="T989" i="4"/>
  <c r="T990" i="4"/>
  <c r="T991" i="4"/>
  <c r="T992" i="4"/>
  <c r="T993" i="4"/>
  <c r="T994" i="4"/>
  <c r="T995" i="4"/>
  <c r="T996" i="4"/>
  <c r="T997" i="4"/>
  <c r="T998" i="4"/>
  <c r="T999" i="4"/>
  <c r="T1000" i="4"/>
  <c r="T1001" i="4"/>
  <c r="T2" i="4"/>
  <c r="R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E7" i="7" s="1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R701" i="4"/>
  <c r="R702" i="4"/>
  <c r="R703" i="4"/>
  <c r="R704" i="4"/>
  <c r="R705" i="4"/>
  <c r="R706" i="4"/>
  <c r="R707" i="4"/>
  <c r="R708" i="4"/>
  <c r="R709" i="4"/>
  <c r="R710" i="4"/>
  <c r="R711" i="4"/>
  <c r="R712" i="4"/>
  <c r="R713" i="4"/>
  <c r="R714" i="4"/>
  <c r="R715" i="4"/>
  <c r="R716" i="4"/>
  <c r="R717" i="4"/>
  <c r="R718" i="4"/>
  <c r="R719" i="4"/>
  <c r="R720" i="4"/>
  <c r="R721" i="4"/>
  <c r="R722" i="4"/>
  <c r="R723" i="4"/>
  <c r="R724" i="4"/>
  <c r="R725" i="4"/>
  <c r="R726" i="4"/>
  <c r="R727" i="4"/>
  <c r="R728" i="4"/>
  <c r="R729" i="4"/>
  <c r="R730" i="4"/>
  <c r="R731" i="4"/>
  <c r="R732" i="4"/>
  <c r="R733" i="4"/>
  <c r="R734" i="4"/>
  <c r="R735" i="4"/>
  <c r="R736" i="4"/>
  <c r="R737" i="4"/>
  <c r="R738" i="4"/>
  <c r="R739" i="4"/>
  <c r="R740" i="4"/>
  <c r="R741" i="4"/>
  <c r="R742" i="4"/>
  <c r="R743" i="4"/>
  <c r="R744" i="4"/>
  <c r="R745" i="4"/>
  <c r="R746" i="4"/>
  <c r="R747" i="4"/>
  <c r="R748" i="4"/>
  <c r="R749" i="4"/>
  <c r="R750" i="4"/>
  <c r="R751" i="4"/>
  <c r="R752" i="4"/>
  <c r="R753" i="4"/>
  <c r="R754" i="4"/>
  <c r="R755" i="4"/>
  <c r="R756" i="4"/>
  <c r="R757" i="4"/>
  <c r="R758" i="4"/>
  <c r="R759" i="4"/>
  <c r="R760" i="4"/>
  <c r="R761" i="4"/>
  <c r="R762" i="4"/>
  <c r="R763" i="4"/>
  <c r="R764" i="4"/>
  <c r="R765" i="4"/>
  <c r="R766" i="4"/>
  <c r="R767" i="4"/>
  <c r="R768" i="4"/>
  <c r="R769" i="4"/>
  <c r="R770" i="4"/>
  <c r="R771" i="4"/>
  <c r="R772" i="4"/>
  <c r="R773" i="4"/>
  <c r="R774" i="4"/>
  <c r="R775" i="4"/>
  <c r="R776" i="4"/>
  <c r="R777" i="4"/>
  <c r="R778" i="4"/>
  <c r="R779" i="4"/>
  <c r="R780" i="4"/>
  <c r="R781" i="4"/>
  <c r="R782" i="4"/>
  <c r="R783" i="4"/>
  <c r="R784" i="4"/>
  <c r="R785" i="4"/>
  <c r="R786" i="4"/>
  <c r="R787" i="4"/>
  <c r="R788" i="4"/>
  <c r="R789" i="4"/>
  <c r="R790" i="4"/>
  <c r="R791" i="4"/>
  <c r="R792" i="4"/>
  <c r="R793" i="4"/>
  <c r="R794" i="4"/>
  <c r="R795" i="4"/>
  <c r="R796" i="4"/>
  <c r="R797" i="4"/>
  <c r="R798" i="4"/>
  <c r="R799" i="4"/>
  <c r="R800" i="4"/>
  <c r="R801" i="4"/>
  <c r="R802" i="4"/>
  <c r="R803" i="4"/>
  <c r="R804" i="4"/>
  <c r="R805" i="4"/>
  <c r="R806" i="4"/>
  <c r="R807" i="4"/>
  <c r="R808" i="4"/>
  <c r="R809" i="4"/>
  <c r="R810" i="4"/>
  <c r="R811" i="4"/>
  <c r="R812" i="4"/>
  <c r="R813" i="4"/>
  <c r="R814" i="4"/>
  <c r="R815" i="4"/>
  <c r="R816" i="4"/>
  <c r="R817" i="4"/>
  <c r="R818" i="4"/>
  <c r="R819" i="4"/>
  <c r="R820" i="4"/>
  <c r="R821" i="4"/>
  <c r="R822" i="4"/>
  <c r="R823" i="4"/>
  <c r="R824" i="4"/>
  <c r="R825" i="4"/>
  <c r="R826" i="4"/>
  <c r="R827" i="4"/>
  <c r="R828" i="4"/>
  <c r="R829" i="4"/>
  <c r="R830" i="4"/>
  <c r="R831" i="4"/>
  <c r="R832" i="4"/>
  <c r="R833" i="4"/>
  <c r="R834" i="4"/>
  <c r="R835" i="4"/>
  <c r="R836" i="4"/>
  <c r="R837" i="4"/>
  <c r="R838" i="4"/>
  <c r="R839" i="4"/>
  <c r="R840" i="4"/>
  <c r="R841" i="4"/>
  <c r="R842" i="4"/>
  <c r="R843" i="4"/>
  <c r="R844" i="4"/>
  <c r="R845" i="4"/>
  <c r="R846" i="4"/>
  <c r="R847" i="4"/>
  <c r="R848" i="4"/>
  <c r="R849" i="4"/>
  <c r="R850" i="4"/>
  <c r="R851" i="4"/>
  <c r="R852" i="4"/>
  <c r="R853" i="4"/>
  <c r="R854" i="4"/>
  <c r="R855" i="4"/>
  <c r="R856" i="4"/>
  <c r="R857" i="4"/>
  <c r="R858" i="4"/>
  <c r="R859" i="4"/>
  <c r="R860" i="4"/>
  <c r="R861" i="4"/>
  <c r="R862" i="4"/>
  <c r="R863" i="4"/>
  <c r="R864" i="4"/>
  <c r="R865" i="4"/>
  <c r="R866" i="4"/>
  <c r="R867" i="4"/>
  <c r="R868" i="4"/>
  <c r="R869" i="4"/>
  <c r="R870" i="4"/>
  <c r="R871" i="4"/>
  <c r="R872" i="4"/>
  <c r="R873" i="4"/>
  <c r="R874" i="4"/>
  <c r="R875" i="4"/>
  <c r="R876" i="4"/>
  <c r="R877" i="4"/>
  <c r="R878" i="4"/>
  <c r="R879" i="4"/>
  <c r="R880" i="4"/>
  <c r="R881" i="4"/>
  <c r="R882" i="4"/>
  <c r="R883" i="4"/>
  <c r="R884" i="4"/>
  <c r="R885" i="4"/>
  <c r="R886" i="4"/>
  <c r="R887" i="4"/>
  <c r="R888" i="4"/>
  <c r="R889" i="4"/>
  <c r="R890" i="4"/>
  <c r="R891" i="4"/>
  <c r="R892" i="4"/>
  <c r="R893" i="4"/>
  <c r="R894" i="4"/>
  <c r="R895" i="4"/>
  <c r="R896" i="4"/>
  <c r="R897" i="4"/>
  <c r="R898" i="4"/>
  <c r="R899" i="4"/>
  <c r="R900" i="4"/>
  <c r="R901" i="4"/>
  <c r="R902" i="4"/>
  <c r="R903" i="4"/>
  <c r="R904" i="4"/>
  <c r="R905" i="4"/>
  <c r="R906" i="4"/>
  <c r="R907" i="4"/>
  <c r="R908" i="4"/>
  <c r="R909" i="4"/>
  <c r="R910" i="4"/>
  <c r="R911" i="4"/>
  <c r="R912" i="4"/>
  <c r="R913" i="4"/>
  <c r="R914" i="4"/>
  <c r="R915" i="4"/>
  <c r="R916" i="4"/>
  <c r="R917" i="4"/>
  <c r="R918" i="4"/>
  <c r="R919" i="4"/>
  <c r="R920" i="4"/>
  <c r="R921" i="4"/>
  <c r="R922" i="4"/>
  <c r="R923" i="4"/>
  <c r="R924" i="4"/>
  <c r="R925" i="4"/>
  <c r="R926" i="4"/>
  <c r="R927" i="4"/>
  <c r="R928" i="4"/>
  <c r="R929" i="4"/>
  <c r="R930" i="4"/>
  <c r="R931" i="4"/>
  <c r="R932" i="4"/>
  <c r="R933" i="4"/>
  <c r="R934" i="4"/>
  <c r="R935" i="4"/>
  <c r="R936" i="4"/>
  <c r="R937" i="4"/>
  <c r="R938" i="4"/>
  <c r="R939" i="4"/>
  <c r="R940" i="4"/>
  <c r="R941" i="4"/>
  <c r="R942" i="4"/>
  <c r="R943" i="4"/>
  <c r="R944" i="4"/>
  <c r="R945" i="4"/>
  <c r="R946" i="4"/>
  <c r="R947" i="4"/>
  <c r="R948" i="4"/>
  <c r="R949" i="4"/>
  <c r="R950" i="4"/>
  <c r="R951" i="4"/>
  <c r="R952" i="4"/>
  <c r="R953" i="4"/>
  <c r="R954" i="4"/>
  <c r="R955" i="4"/>
  <c r="R956" i="4"/>
  <c r="R957" i="4"/>
  <c r="R958" i="4"/>
  <c r="R959" i="4"/>
  <c r="R960" i="4"/>
  <c r="R961" i="4"/>
  <c r="R962" i="4"/>
  <c r="R963" i="4"/>
  <c r="R964" i="4"/>
  <c r="R965" i="4"/>
  <c r="R966" i="4"/>
  <c r="R967" i="4"/>
  <c r="R968" i="4"/>
  <c r="R969" i="4"/>
  <c r="R970" i="4"/>
  <c r="R971" i="4"/>
  <c r="R972" i="4"/>
  <c r="R973" i="4"/>
  <c r="R974" i="4"/>
  <c r="R975" i="4"/>
  <c r="R976" i="4"/>
  <c r="R977" i="4"/>
  <c r="R978" i="4"/>
  <c r="R979" i="4"/>
  <c r="R980" i="4"/>
  <c r="R981" i="4"/>
  <c r="R982" i="4"/>
  <c r="R983" i="4"/>
  <c r="R984" i="4"/>
  <c r="R985" i="4"/>
  <c r="R986" i="4"/>
  <c r="R987" i="4"/>
  <c r="R988" i="4"/>
  <c r="R989" i="4"/>
  <c r="R990" i="4"/>
  <c r="R991" i="4"/>
  <c r="R992" i="4"/>
  <c r="R993" i="4"/>
  <c r="R994" i="4"/>
  <c r="R995" i="4"/>
  <c r="R996" i="4"/>
  <c r="R997" i="4"/>
  <c r="R998" i="4"/>
  <c r="R999" i="4"/>
  <c r="R1000" i="4"/>
  <c r="R1001" i="4"/>
  <c r="P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F7" i="7" s="1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732" i="4"/>
  <c r="P733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1" i="4"/>
  <c r="P782" i="4"/>
  <c r="P783" i="4"/>
  <c r="P784" i="4"/>
  <c r="P785" i="4"/>
  <c r="P786" i="4"/>
  <c r="P787" i="4"/>
  <c r="P788" i="4"/>
  <c r="P789" i="4"/>
  <c r="P790" i="4"/>
  <c r="P791" i="4"/>
  <c r="P792" i="4"/>
  <c r="P793" i="4"/>
  <c r="P794" i="4"/>
  <c r="P795" i="4"/>
  <c r="P796" i="4"/>
  <c r="P797" i="4"/>
  <c r="P798" i="4"/>
  <c r="P799" i="4"/>
  <c r="P800" i="4"/>
  <c r="P801" i="4"/>
  <c r="P802" i="4"/>
  <c r="P803" i="4"/>
  <c r="P804" i="4"/>
  <c r="P805" i="4"/>
  <c r="P806" i="4"/>
  <c r="P807" i="4"/>
  <c r="P808" i="4"/>
  <c r="P809" i="4"/>
  <c r="P810" i="4"/>
  <c r="P811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826" i="4"/>
  <c r="P827" i="4"/>
  <c r="P828" i="4"/>
  <c r="P829" i="4"/>
  <c r="P830" i="4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1" i="4"/>
  <c r="P852" i="4"/>
  <c r="P853" i="4"/>
  <c r="P854" i="4"/>
  <c r="P855" i="4"/>
  <c r="P856" i="4"/>
  <c r="P857" i="4"/>
  <c r="P858" i="4"/>
  <c r="P859" i="4"/>
  <c r="P860" i="4"/>
  <c r="P861" i="4"/>
  <c r="P862" i="4"/>
  <c r="P863" i="4"/>
  <c r="P864" i="4"/>
  <c r="P865" i="4"/>
  <c r="P866" i="4"/>
  <c r="P867" i="4"/>
  <c r="P868" i="4"/>
  <c r="P869" i="4"/>
  <c r="P870" i="4"/>
  <c r="P871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87" i="4"/>
  <c r="P888" i="4"/>
  <c r="P889" i="4"/>
  <c r="P890" i="4"/>
  <c r="P891" i="4"/>
  <c r="P892" i="4"/>
  <c r="P893" i="4"/>
  <c r="P894" i="4"/>
  <c r="P895" i="4"/>
  <c r="P896" i="4"/>
  <c r="P897" i="4"/>
  <c r="P898" i="4"/>
  <c r="P899" i="4"/>
  <c r="P900" i="4"/>
  <c r="P901" i="4"/>
  <c r="P902" i="4"/>
  <c r="P903" i="4"/>
  <c r="P904" i="4"/>
  <c r="P905" i="4"/>
  <c r="P906" i="4"/>
  <c r="P907" i="4"/>
  <c r="P908" i="4"/>
  <c r="P909" i="4"/>
  <c r="P910" i="4"/>
  <c r="P911" i="4"/>
  <c r="P912" i="4"/>
  <c r="P913" i="4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N1001" i="1" l="1"/>
  <c r="C1001" i="9"/>
  <c r="N998" i="1"/>
  <c r="C998" i="9"/>
  <c r="N995" i="1"/>
  <c r="C995" i="9"/>
  <c r="N992" i="1"/>
  <c r="C992" i="9"/>
  <c r="N989" i="1"/>
  <c r="C989" i="9"/>
  <c r="N986" i="1"/>
  <c r="C986" i="9"/>
  <c r="N983" i="1"/>
  <c r="C983" i="9"/>
  <c r="N980" i="1"/>
  <c r="C980" i="9"/>
  <c r="N977" i="1"/>
  <c r="C977" i="9"/>
  <c r="N974" i="1"/>
  <c r="C974" i="9"/>
  <c r="N971" i="1"/>
  <c r="C971" i="9"/>
  <c r="N968" i="1"/>
  <c r="C968" i="9"/>
  <c r="N965" i="1"/>
  <c r="C965" i="9"/>
  <c r="N962" i="1"/>
  <c r="C962" i="9"/>
  <c r="N959" i="1"/>
  <c r="C959" i="9"/>
  <c r="N956" i="1"/>
  <c r="C956" i="9"/>
  <c r="N953" i="1"/>
  <c r="C953" i="9"/>
  <c r="N950" i="1"/>
  <c r="C950" i="9"/>
  <c r="N947" i="1"/>
  <c r="C947" i="9"/>
  <c r="N944" i="1"/>
  <c r="C944" i="9"/>
  <c r="N941" i="1"/>
  <c r="C941" i="9"/>
  <c r="N938" i="1"/>
  <c r="C938" i="9"/>
  <c r="N935" i="1"/>
  <c r="C935" i="9"/>
  <c r="N932" i="1"/>
  <c r="C932" i="9"/>
  <c r="N929" i="1"/>
  <c r="C929" i="9"/>
  <c r="N926" i="1"/>
  <c r="C926" i="9"/>
  <c r="N923" i="1"/>
  <c r="C923" i="9"/>
  <c r="N920" i="1"/>
  <c r="C920" i="9"/>
  <c r="N917" i="1"/>
  <c r="C917" i="9"/>
  <c r="N914" i="1"/>
  <c r="C914" i="9"/>
  <c r="N911" i="1"/>
  <c r="C911" i="9"/>
  <c r="N908" i="1"/>
  <c r="C908" i="9"/>
  <c r="N905" i="1"/>
  <c r="C905" i="9"/>
  <c r="N902" i="1"/>
  <c r="C902" i="9"/>
  <c r="N899" i="1"/>
  <c r="C899" i="9"/>
  <c r="N896" i="1"/>
  <c r="C896" i="9"/>
  <c r="N893" i="1"/>
  <c r="C893" i="9"/>
  <c r="N890" i="1"/>
  <c r="C890" i="9"/>
  <c r="N887" i="1"/>
  <c r="C887" i="9"/>
  <c r="N884" i="1"/>
  <c r="C884" i="9"/>
  <c r="N881" i="1"/>
  <c r="C881" i="9"/>
  <c r="N878" i="1"/>
  <c r="C878" i="9"/>
  <c r="N875" i="1"/>
  <c r="C875" i="9"/>
  <c r="N872" i="1"/>
  <c r="C872" i="9"/>
  <c r="N869" i="1"/>
  <c r="C869" i="9"/>
  <c r="N866" i="1"/>
  <c r="C866" i="9"/>
  <c r="N863" i="1"/>
  <c r="C863" i="9"/>
  <c r="N860" i="1"/>
  <c r="C860" i="9"/>
  <c r="N857" i="1"/>
  <c r="C857" i="9"/>
  <c r="N854" i="1"/>
  <c r="C854" i="9"/>
  <c r="N851" i="1"/>
  <c r="C851" i="9"/>
  <c r="N848" i="1"/>
  <c r="C848" i="9"/>
  <c r="N845" i="1"/>
  <c r="C845" i="9"/>
  <c r="N842" i="1"/>
  <c r="C842" i="9"/>
  <c r="N839" i="1"/>
  <c r="C839" i="9"/>
  <c r="N836" i="1"/>
  <c r="C836" i="9"/>
  <c r="N833" i="1"/>
  <c r="C833" i="9"/>
  <c r="N830" i="1"/>
  <c r="C830" i="9"/>
  <c r="N827" i="1"/>
  <c r="C827" i="9"/>
  <c r="N824" i="1"/>
  <c r="C824" i="9"/>
  <c r="N821" i="1"/>
  <c r="C821" i="9"/>
  <c r="N818" i="1"/>
  <c r="C818" i="9"/>
  <c r="N815" i="1"/>
  <c r="C815" i="9"/>
  <c r="N812" i="1"/>
  <c r="C812" i="9"/>
  <c r="N809" i="1"/>
  <c r="C809" i="9"/>
  <c r="N806" i="1"/>
  <c r="C806" i="9"/>
  <c r="N803" i="1"/>
  <c r="C803" i="9"/>
  <c r="N800" i="1"/>
  <c r="C800" i="9"/>
  <c r="N797" i="1"/>
  <c r="C797" i="9"/>
  <c r="N794" i="1"/>
  <c r="C794" i="9"/>
  <c r="N791" i="1"/>
  <c r="C791" i="9"/>
  <c r="N788" i="1"/>
  <c r="C788" i="9"/>
  <c r="N785" i="1"/>
  <c r="C785" i="9"/>
  <c r="N782" i="1"/>
  <c r="C782" i="9"/>
  <c r="N779" i="1"/>
  <c r="C779" i="9"/>
  <c r="N776" i="1"/>
  <c r="C776" i="9"/>
  <c r="N773" i="1"/>
  <c r="C773" i="9"/>
  <c r="N1000" i="1"/>
  <c r="C1000" i="9"/>
  <c r="N997" i="1"/>
  <c r="C997" i="9"/>
  <c r="N994" i="1"/>
  <c r="C994" i="9"/>
  <c r="N991" i="1"/>
  <c r="C991" i="9"/>
  <c r="N988" i="1"/>
  <c r="C988" i="9"/>
  <c r="N985" i="1"/>
  <c r="C985" i="9"/>
  <c r="N982" i="1"/>
  <c r="C982" i="9"/>
  <c r="N979" i="1"/>
  <c r="C979" i="9"/>
  <c r="N976" i="1"/>
  <c r="C976" i="9"/>
  <c r="N973" i="1"/>
  <c r="C973" i="9"/>
  <c r="N970" i="1"/>
  <c r="C970" i="9"/>
  <c r="N967" i="1"/>
  <c r="C967" i="9"/>
  <c r="N964" i="1"/>
  <c r="C964" i="9"/>
  <c r="N961" i="1"/>
  <c r="C961" i="9"/>
  <c r="N958" i="1"/>
  <c r="C958" i="9"/>
  <c r="N955" i="1"/>
  <c r="C955" i="9"/>
  <c r="N952" i="1"/>
  <c r="C952" i="9"/>
  <c r="N949" i="1"/>
  <c r="C949" i="9"/>
  <c r="N946" i="1"/>
  <c r="C946" i="9"/>
  <c r="N943" i="1"/>
  <c r="C943" i="9"/>
  <c r="N940" i="1"/>
  <c r="C940" i="9"/>
  <c r="N937" i="1"/>
  <c r="C937" i="9"/>
  <c r="N934" i="1"/>
  <c r="C934" i="9"/>
  <c r="N931" i="1"/>
  <c r="C931" i="9"/>
  <c r="N928" i="1"/>
  <c r="C928" i="9"/>
  <c r="N925" i="1"/>
  <c r="C925" i="9"/>
  <c r="N922" i="1"/>
  <c r="C922" i="9"/>
  <c r="N919" i="1"/>
  <c r="C919" i="9"/>
  <c r="N916" i="1"/>
  <c r="C916" i="9"/>
  <c r="N913" i="1"/>
  <c r="C913" i="9"/>
  <c r="N910" i="1"/>
  <c r="C910" i="9"/>
  <c r="N907" i="1"/>
  <c r="C907" i="9"/>
  <c r="N904" i="1"/>
  <c r="C904" i="9"/>
  <c r="N901" i="1"/>
  <c r="C901" i="9"/>
  <c r="N898" i="1"/>
  <c r="C898" i="9"/>
  <c r="N895" i="1"/>
  <c r="C895" i="9"/>
  <c r="N892" i="1"/>
  <c r="C892" i="9"/>
  <c r="N889" i="1"/>
  <c r="C889" i="9"/>
  <c r="N886" i="1"/>
  <c r="C886" i="9"/>
  <c r="N883" i="1"/>
  <c r="C883" i="9"/>
  <c r="N880" i="1"/>
  <c r="C880" i="9"/>
  <c r="N877" i="1"/>
  <c r="C877" i="9"/>
  <c r="N874" i="1"/>
  <c r="C874" i="9"/>
  <c r="N871" i="1"/>
  <c r="C871" i="9"/>
  <c r="N868" i="1"/>
  <c r="C868" i="9"/>
  <c r="N865" i="1"/>
  <c r="C865" i="9"/>
  <c r="N862" i="1"/>
  <c r="C862" i="9"/>
  <c r="N859" i="1"/>
  <c r="C859" i="9"/>
  <c r="N856" i="1"/>
  <c r="C856" i="9"/>
  <c r="N853" i="1"/>
  <c r="C853" i="9"/>
  <c r="N850" i="1"/>
  <c r="C850" i="9"/>
  <c r="N847" i="1"/>
  <c r="C847" i="9"/>
  <c r="N844" i="1"/>
  <c r="C844" i="9"/>
  <c r="N841" i="1"/>
  <c r="C841" i="9"/>
  <c r="N838" i="1"/>
  <c r="C838" i="9"/>
  <c r="N835" i="1"/>
  <c r="C835" i="9"/>
  <c r="N832" i="1"/>
  <c r="C832" i="9"/>
  <c r="N829" i="1"/>
  <c r="C829" i="9"/>
  <c r="N826" i="1"/>
  <c r="C826" i="9"/>
  <c r="N823" i="1"/>
  <c r="C823" i="9"/>
  <c r="N820" i="1"/>
  <c r="C820" i="9"/>
  <c r="N817" i="1"/>
  <c r="C817" i="9"/>
  <c r="N814" i="1"/>
  <c r="C814" i="9"/>
  <c r="N811" i="1"/>
  <c r="C811" i="9"/>
  <c r="N808" i="1"/>
  <c r="C808" i="9"/>
  <c r="N805" i="1"/>
  <c r="C805" i="9"/>
  <c r="N802" i="1"/>
  <c r="C802" i="9"/>
  <c r="N799" i="1"/>
  <c r="C799" i="9"/>
  <c r="N796" i="1"/>
  <c r="C796" i="9"/>
  <c r="N793" i="1"/>
  <c r="C793" i="9"/>
  <c r="N790" i="1"/>
  <c r="C790" i="9"/>
  <c r="N787" i="1"/>
  <c r="C787" i="9"/>
  <c r="N784" i="1"/>
  <c r="C784" i="9"/>
  <c r="N781" i="1"/>
  <c r="C781" i="9"/>
  <c r="N778" i="1"/>
  <c r="C778" i="9"/>
  <c r="N999" i="1"/>
  <c r="C999" i="9"/>
  <c r="N996" i="1"/>
  <c r="C996" i="9"/>
  <c r="N993" i="1"/>
  <c r="C993" i="9"/>
  <c r="N990" i="1"/>
  <c r="C990" i="9"/>
  <c r="N987" i="1"/>
  <c r="C987" i="9"/>
  <c r="N984" i="1"/>
  <c r="C984" i="9"/>
  <c r="N981" i="1"/>
  <c r="C981" i="9"/>
  <c r="N978" i="1"/>
  <c r="C978" i="9"/>
  <c r="N975" i="1"/>
  <c r="C975" i="9"/>
  <c r="N972" i="1"/>
  <c r="C972" i="9"/>
  <c r="N969" i="1"/>
  <c r="C969" i="9"/>
  <c r="N966" i="1"/>
  <c r="C966" i="9"/>
  <c r="N963" i="1"/>
  <c r="C963" i="9"/>
  <c r="N960" i="1"/>
  <c r="C960" i="9"/>
  <c r="N957" i="1"/>
  <c r="C957" i="9"/>
  <c r="N954" i="1"/>
  <c r="C954" i="9"/>
  <c r="N951" i="1"/>
  <c r="C951" i="9"/>
  <c r="N948" i="1"/>
  <c r="C948" i="9"/>
  <c r="N945" i="1"/>
  <c r="C945" i="9"/>
  <c r="N942" i="1"/>
  <c r="C942" i="9"/>
  <c r="N939" i="1"/>
  <c r="C939" i="9"/>
  <c r="N936" i="1"/>
  <c r="C936" i="9"/>
  <c r="N933" i="1"/>
  <c r="C933" i="9"/>
  <c r="N930" i="1"/>
  <c r="C930" i="9"/>
  <c r="N927" i="1"/>
  <c r="C927" i="9"/>
  <c r="N924" i="1"/>
  <c r="C924" i="9"/>
  <c r="N921" i="1"/>
  <c r="C921" i="9"/>
  <c r="N918" i="1"/>
  <c r="C918" i="9"/>
  <c r="N915" i="1"/>
  <c r="C915" i="9"/>
  <c r="N912" i="1"/>
  <c r="C912" i="9"/>
  <c r="N909" i="1"/>
  <c r="C909" i="9"/>
  <c r="N906" i="1"/>
  <c r="C906" i="9"/>
  <c r="N903" i="1"/>
  <c r="C903" i="9"/>
  <c r="N900" i="1"/>
  <c r="C900" i="9"/>
  <c r="N897" i="1"/>
  <c r="C897" i="9"/>
  <c r="N894" i="1"/>
  <c r="C894" i="9"/>
  <c r="N891" i="1"/>
  <c r="C891" i="9"/>
  <c r="N888" i="1"/>
  <c r="C888" i="9"/>
  <c r="N885" i="1"/>
  <c r="C885" i="9"/>
  <c r="N882" i="1"/>
  <c r="C882" i="9"/>
  <c r="N879" i="1"/>
  <c r="C879" i="9"/>
  <c r="N876" i="1"/>
  <c r="C876" i="9"/>
  <c r="N873" i="1"/>
  <c r="C873" i="9"/>
  <c r="N870" i="1"/>
  <c r="C870" i="9"/>
  <c r="N867" i="1"/>
  <c r="C867" i="9"/>
  <c r="N864" i="1"/>
  <c r="C864" i="9"/>
  <c r="N861" i="1"/>
  <c r="C861" i="9"/>
  <c r="N858" i="1"/>
  <c r="C858" i="9"/>
  <c r="N855" i="1"/>
  <c r="C855" i="9"/>
  <c r="N852" i="1"/>
  <c r="C852" i="9"/>
  <c r="N849" i="1"/>
  <c r="C849" i="9"/>
  <c r="N846" i="1"/>
  <c r="C846" i="9"/>
  <c r="N843" i="1"/>
  <c r="C843" i="9"/>
  <c r="N840" i="1"/>
  <c r="C840" i="9"/>
  <c r="N837" i="1"/>
  <c r="C837" i="9"/>
  <c r="N834" i="1"/>
  <c r="C834" i="9"/>
  <c r="N831" i="1"/>
  <c r="C831" i="9"/>
  <c r="N828" i="1"/>
  <c r="C828" i="9"/>
  <c r="N825" i="1"/>
  <c r="C825" i="9"/>
  <c r="N822" i="1"/>
  <c r="C822" i="9"/>
  <c r="N819" i="1"/>
  <c r="C819" i="9"/>
  <c r="N816" i="1"/>
  <c r="C816" i="9"/>
  <c r="N813" i="1"/>
  <c r="C813" i="9"/>
  <c r="N810" i="1"/>
  <c r="C810" i="9"/>
  <c r="N807" i="1"/>
  <c r="C807" i="9"/>
  <c r="N804" i="1"/>
  <c r="C804" i="9"/>
  <c r="N801" i="1"/>
  <c r="C801" i="9"/>
  <c r="N798" i="1"/>
  <c r="C798" i="9"/>
  <c r="N795" i="1"/>
  <c r="C795" i="9"/>
  <c r="N792" i="1"/>
  <c r="C792" i="9"/>
  <c r="N789" i="1"/>
  <c r="C789" i="9"/>
  <c r="N786" i="1"/>
  <c r="C786" i="9"/>
  <c r="N783" i="1"/>
  <c r="C783" i="9"/>
  <c r="N780" i="1"/>
  <c r="C780" i="9"/>
  <c r="N777" i="1"/>
  <c r="C777" i="9"/>
  <c r="N774" i="1"/>
  <c r="C774" i="9"/>
  <c r="N770" i="1"/>
  <c r="C770" i="9"/>
  <c r="N767" i="1"/>
  <c r="C767" i="9"/>
  <c r="N764" i="1"/>
  <c r="C764" i="9"/>
  <c r="N761" i="1"/>
  <c r="C761" i="9"/>
  <c r="N758" i="1"/>
  <c r="C758" i="9"/>
  <c r="N755" i="1"/>
  <c r="C755" i="9"/>
  <c r="N752" i="1"/>
  <c r="C752" i="9"/>
  <c r="N749" i="1"/>
  <c r="C749" i="9"/>
  <c r="N746" i="1"/>
  <c r="C746" i="9"/>
  <c r="N743" i="1"/>
  <c r="C743" i="9"/>
  <c r="N740" i="1"/>
  <c r="C740" i="9"/>
  <c r="N737" i="1"/>
  <c r="C737" i="9"/>
  <c r="N734" i="1"/>
  <c r="C734" i="9"/>
  <c r="N731" i="1"/>
  <c r="C731" i="9"/>
  <c r="N728" i="1"/>
  <c r="C728" i="9"/>
  <c r="N725" i="1"/>
  <c r="C725" i="9"/>
  <c r="N722" i="1"/>
  <c r="C722" i="9"/>
  <c r="N719" i="1"/>
  <c r="C719" i="9"/>
  <c r="N716" i="1"/>
  <c r="C716" i="9"/>
  <c r="N713" i="1"/>
  <c r="C713" i="9"/>
  <c r="N710" i="1"/>
  <c r="C710" i="9"/>
  <c r="N707" i="1"/>
  <c r="C707" i="9"/>
  <c r="N704" i="1"/>
  <c r="C704" i="9"/>
  <c r="N701" i="1"/>
  <c r="C701" i="9"/>
  <c r="N698" i="1"/>
  <c r="C698" i="9"/>
  <c r="N695" i="1"/>
  <c r="C695" i="9"/>
  <c r="N692" i="1"/>
  <c r="C692" i="9"/>
  <c r="N689" i="1"/>
  <c r="C689" i="9"/>
  <c r="N686" i="1"/>
  <c r="C686" i="9"/>
  <c r="N683" i="1"/>
  <c r="C683" i="9"/>
  <c r="N680" i="1"/>
  <c r="C680" i="9"/>
  <c r="N677" i="1"/>
  <c r="C677" i="9"/>
  <c r="N674" i="1"/>
  <c r="C674" i="9"/>
  <c r="N671" i="1"/>
  <c r="C671" i="9"/>
  <c r="N668" i="1"/>
  <c r="C668" i="9"/>
  <c r="N665" i="1"/>
  <c r="C665" i="9"/>
  <c r="N662" i="1"/>
  <c r="C662" i="9"/>
  <c r="N659" i="1"/>
  <c r="C659" i="9"/>
  <c r="N656" i="1"/>
  <c r="C656" i="9"/>
  <c r="N653" i="1"/>
  <c r="C653" i="9"/>
  <c r="N650" i="1"/>
  <c r="C650" i="9"/>
  <c r="N647" i="1"/>
  <c r="C647" i="9"/>
  <c r="N644" i="1"/>
  <c r="C644" i="9"/>
  <c r="N641" i="1"/>
  <c r="C641" i="9"/>
  <c r="N638" i="1"/>
  <c r="C638" i="9"/>
  <c r="N635" i="1"/>
  <c r="C635" i="9"/>
  <c r="N632" i="1"/>
  <c r="C632" i="9"/>
  <c r="N629" i="1"/>
  <c r="C629" i="9"/>
  <c r="N626" i="1"/>
  <c r="C626" i="9"/>
  <c r="N623" i="1"/>
  <c r="C623" i="9"/>
  <c r="N620" i="1"/>
  <c r="C620" i="9"/>
  <c r="N617" i="1"/>
  <c r="C617" i="9"/>
  <c r="N614" i="1"/>
  <c r="C614" i="9"/>
  <c r="N611" i="1"/>
  <c r="C611" i="9"/>
  <c r="N608" i="1"/>
  <c r="C608" i="9"/>
  <c r="N605" i="1"/>
  <c r="C605" i="9"/>
  <c r="N602" i="1"/>
  <c r="C602" i="9"/>
  <c r="N599" i="1"/>
  <c r="C599" i="9"/>
  <c r="N596" i="1"/>
  <c r="C596" i="9"/>
  <c r="N593" i="1"/>
  <c r="C593" i="9"/>
  <c r="N590" i="1"/>
  <c r="C590" i="9"/>
  <c r="N587" i="1"/>
  <c r="C587" i="9"/>
  <c r="N584" i="1"/>
  <c r="C584" i="9"/>
  <c r="N581" i="1"/>
  <c r="C581" i="9"/>
  <c r="N578" i="1"/>
  <c r="C578" i="9"/>
  <c r="N575" i="1"/>
  <c r="C575" i="9"/>
  <c r="N572" i="1"/>
  <c r="C572" i="9"/>
  <c r="N569" i="1"/>
  <c r="C569" i="9"/>
  <c r="N566" i="1"/>
  <c r="C566" i="9"/>
  <c r="N563" i="1"/>
  <c r="C563" i="9"/>
  <c r="N560" i="1"/>
  <c r="C560" i="9"/>
  <c r="N557" i="1"/>
  <c r="C557" i="9"/>
  <c r="N554" i="1"/>
  <c r="C554" i="9"/>
  <c r="N551" i="1"/>
  <c r="C551" i="9"/>
  <c r="N548" i="1"/>
  <c r="C548" i="9"/>
  <c r="N545" i="1"/>
  <c r="C545" i="9"/>
  <c r="N542" i="1"/>
  <c r="C542" i="9"/>
  <c r="N539" i="1"/>
  <c r="C539" i="9"/>
  <c r="N536" i="1"/>
  <c r="C536" i="9"/>
  <c r="N533" i="1"/>
  <c r="C533" i="9"/>
  <c r="N530" i="1"/>
  <c r="C530" i="9"/>
  <c r="N527" i="1"/>
  <c r="C527" i="9"/>
  <c r="N524" i="1"/>
  <c r="C524" i="9"/>
  <c r="N521" i="1"/>
  <c r="C521" i="9"/>
  <c r="N518" i="1"/>
  <c r="C518" i="9"/>
  <c r="N515" i="1"/>
  <c r="C515" i="9"/>
  <c r="N512" i="1"/>
  <c r="C512" i="9"/>
  <c r="N509" i="1"/>
  <c r="C509" i="9"/>
  <c r="N506" i="1"/>
  <c r="C506" i="9"/>
  <c r="N503" i="1"/>
  <c r="C503" i="9"/>
  <c r="N500" i="1"/>
  <c r="C500" i="9"/>
  <c r="N497" i="1"/>
  <c r="C497" i="9"/>
  <c r="N494" i="1"/>
  <c r="C494" i="9"/>
  <c r="N491" i="1"/>
  <c r="C491" i="9"/>
  <c r="N488" i="1"/>
  <c r="C488" i="9"/>
  <c r="N485" i="1"/>
  <c r="C485" i="9"/>
  <c r="N482" i="1"/>
  <c r="C482" i="9"/>
  <c r="N479" i="1"/>
  <c r="C479" i="9"/>
  <c r="N476" i="1"/>
  <c r="C476" i="9"/>
  <c r="N473" i="1"/>
  <c r="C473" i="9"/>
  <c r="N470" i="1"/>
  <c r="C470" i="9"/>
  <c r="N467" i="1"/>
  <c r="C467" i="9"/>
  <c r="N464" i="1"/>
  <c r="C464" i="9"/>
  <c r="N461" i="1"/>
  <c r="C461" i="9"/>
  <c r="N458" i="1"/>
  <c r="C458" i="9"/>
  <c r="N455" i="1"/>
  <c r="C455" i="9"/>
  <c r="N452" i="1"/>
  <c r="C452" i="9"/>
  <c r="N449" i="1"/>
  <c r="C449" i="9"/>
  <c r="N446" i="1"/>
  <c r="C446" i="9"/>
  <c r="N443" i="1"/>
  <c r="C443" i="9"/>
  <c r="N440" i="1"/>
  <c r="C440" i="9"/>
  <c r="N437" i="1"/>
  <c r="C437" i="9"/>
  <c r="N434" i="1"/>
  <c r="C434" i="9"/>
  <c r="N431" i="1"/>
  <c r="C431" i="9"/>
  <c r="N428" i="1"/>
  <c r="C428" i="9"/>
  <c r="N425" i="1"/>
  <c r="C425" i="9"/>
  <c r="N422" i="1"/>
  <c r="C422" i="9"/>
  <c r="N419" i="1"/>
  <c r="C419" i="9"/>
  <c r="N416" i="1"/>
  <c r="C416" i="9"/>
  <c r="N413" i="1"/>
  <c r="C413" i="9"/>
  <c r="N410" i="1"/>
  <c r="C410" i="9"/>
  <c r="N407" i="1"/>
  <c r="C407" i="9"/>
  <c r="N404" i="1"/>
  <c r="C404" i="9"/>
  <c r="N401" i="1"/>
  <c r="C401" i="9"/>
  <c r="N398" i="1"/>
  <c r="C398" i="9"/>
  <c r="N395" i="1"/>
  <c r="C395" i="9"/>
  <c r="N392" i="1"/>
  <c r="C392" i="9"/>
  <c r="N389" i="1"/>
  <c r="C389" i="9"/>
  <c r="N386" i="1"/>
  <c r="C386" i="9"/>
  <c r="N383" i="1"/>
  <c r="C383" i="9"/>
  <c r="N380" i="1"/>
  <c r="C380" i="9"/>
  <c r="N377" i="1"/>
  <c r="C377" i="9"/>
  <c r="N374" i="1"/>
  <c r="C374" i="9"/>
  <c r="N371" i="1"/>
  <c r="C371" i="9"/>
  <c r="N368" i="1"/>
  <c r="C368" i="9"/>
  <c r="N365" i="1"/>
  <c r="C365" i="9"/>
  <c r="N362" i="1"/>
  <c r="C362" i="9"/>
  <c r="N359" i="1"/>
  <c r="C359" i="9"/>
  <c r="N356" i="1"/>
  <c r="C356" i="9"/>
  <c r="N353" i="1"/>
  <c r="C353" i="9"/>
  <c r="N350" i="1"/>
  <c r="C350" i="9"/>
  <c r="N347" i="1"/>
  <c r="C347" i="9"/>
  <c r="N344" i="1"/>
  <c r="C344" i="9"/>
  <c r="N341" i="1"/>
  <c r="C341" i="9"/>
  <c r="N338" i="1"/>
  <c r="C338" i="9"/>
  <c r="N335" i="1"/>
  <c r="C335" i="9"/>
  <c r="N332" i="1"/>
  <c r="C332" i="9"/>
  <c r="N329" i="1"/>
  <c r="C329" i="9"/>
  <c r="N326" i="1"/>
  <c r="C326" i="9"/>
  <c r="N323" i="1"/>
  <c r="C323" i="9"/>
  <c r="N320" i="1"/>
  <c r="C320" i="9"/>
  <c r="N317" i="1"/>
  <c r="C317" i="9"/>
  <c r="N314" i="1"/>
  <c r="C314" i="9"/>
  <c r="N311" i="1"/>
  <c r="C311" i="9"/>
  <c r="N308" i="1"/>
  <c r="C308" i="9"/>
  <c r="N305" i="1"/>
  <c r="C305" i="9"/>
  <c r="N302" i="1"/>
  <c r="C302" i="9"/>
  <c r="N299" i="1"/>
  <c r="C299" i="9"/>
  <c r="N296" i="1"/>
  <c r="C296" i="9"/>
  <c r="N293" i="1"/>
  <c r="C293" i="9"/>
  <c r="N290" i="1"/>
  <c r="C290" i="9"/>
  <c r="N287" i="1"/>
  <c r="C287" i="9"/>
  <c r="N284" i="1"/>
  <c r="C284" i="9"/>
  <c r="N281" i="1"/>
  <c r="C281" i="9"/>
  <c r="N278" i="1"/>
  <c r="C278" i="9"/>
  <c r="N275" i="1"/>
  <c r="C275" i="9"/>
  <c r="N272" i="1"/>
  <c r="C272" i="9"/>
  <c r="N269" i="1"/>
  <c r="C269" i="9"/>
  <c r="N266" i="1"/>
  <c r="C266" i="9"/>
  <c r="N263" i="1"/>
  <c r="C263" i="9"/>
  <c r="N260" i="1"/>
  <c r="C260" i="9"/>
  <c r="N257" i="1"/>
  <c r="C257" i="9"/>
  <c r="N254" i="1"/>
  <c r="C254" i="9"/>
  <c r="N251" i="1"/>
  <c r="C251" i="9"/>
  <c r="N248" i="1"/>
  <c r="C248" i="9"/>
  <c r="N245" i="1"/>
  <c r="C245" i="9"/>
  <c r="N242" i="1"/>
  <c r="C242" i="9"/>
  <c r="N239" i="1"/>
  <c r="C239" i="9"/>
  <c r="N236" i="1"/>
  <c r="C236" i="9"/>
  <c r="N233" i="1"/>
  <c r="C233" i="9"/>
  <c r="N230" i="1"/>
  <c r="C230" i="9"/>
  <c r="N227" i="1"/>
  <c r="C227" i="9"/>
  <c r="N224" i="1"/>
  <c r="C224" i="9"/>
  <c r="N221" i="1"/>
  <c r="C221" i="9"/>
  <c r="N218" i="1"/>
  <c r="C218" i="9"/>
  <c r="N215" i="1"/>
  <c r="C215" i="9"/>
  <c r="N212" i="1"/>
  <c r="C212" i="9"/>
  <c r="N209" i="1"/>
  <c r="C209" i="9"/>
  <c r="N206" i="1"/>
  <c r="C206" i="9"/>
  <c r="N203" i="1"/>
  <c r="C203" i="9"/>
  <c r="N200" i="1"/>
  <c r="C200" i="9"/>
  <c r="N197" i="1"/>
  <c r="C197" i="9"/>
  <c r="N194" i="1"/>
  <c r="C194" i="9"/>
  <c r="N191" i="1"/>
  <c r="C191" i="9"/>
  <c r="N188" i="1"/>
  <c r="C188" i="9"/>
  <c r="N185" i="1"/>
  <c r="C185" i="9"/>
  <c r="N182" i="1"/>
  <c r="C182" i="9"/>
  <c r="N179" i="1"/>
  <c r="C179" i="9"/>
  <c r="N176" i="1"/>
  <c r="C176" i="9"/>
  <c r="N173" i="1"/>
  <c r="C173" i="9"/>
  <c r="N170" i="1"/>
  <c r="C170" i="9"/>
  <c r="N167" i="1"/>
  <c r="C167" i="9"/>
  <c r="N164" i="1"/>
  <c r="C164" i="9"/>
  <c r="N161" i="1"/>
  <c r="C161" i="9"/>
  <c r="N158" i="1"/>
  <c r="C158" i="9"/>
  <c r="N155" i="1"/>
  <c r="C155" i="9"/>
  <c r="N152" i="1"/>
  <c r="C152" i="9"/>
  <c r="N149" i="1"/>
  <c r="C149" i="9"/>
  <c r="N146" i="1"/>
  <c r="C146" i="9"/>
  <c r="N143" i="1"/>
  <c r="C143" i="9"/>
  <c r="N140" i="1"/>
  <c r="C140" i="9"/>
  <c r="N137" i="1"/>
  <c r="C137" i="9"/>
  <c r="N134" i="1"/>
  <c r="C134" i="9"/>
  <c r="N131" i="1"/>
  <c r="C131" i="9"/>
  <c r="N128" i="1"/>
  <c r="C128" i="9"/>
  <c r="N125" i="1"/>
  <c r="C125" i="9"/>
  <c r="N122" i="1"/>
  <c r="C122" i="9"/>
  <c r="N119" i="1"/>
  <c r="C119" i="9"/>
  <c r="N116" i="1"/>
  <c r="C116" i="9"/>
  <c r="N113" i="1"/>
  <c r="C113" i="9"/>
  <c r="N110" i="1"/>
  <c r="C110" i="9"/>
  <c r="N107" i="1"/>
  <c r="C107" i="9"/>
  <c r="N104" i="1"/>
  <c r="C104" i="9"/>
  <c r="N101" i="1"/>
  <c r="C101" i="9"/>
  <c r="N98" i="1"/>
  <c r="C98" i="9"/>
  <c r="N95" i="1"/>
  <c r="C95" i="9"/>
  <c r="N92" i="1"/>
  <c r="C92" i="9"/>
  <c r="N89" i="1"/>
  <c r="C89" i="9"/>
  <c r="N86" i="1"/>
  <c r="C86" i="9"/>
  <c r="N83" i="1"/>
  <c r="C83" i="9"/>
  <c r="N80" i="1"/>
  <c r="C80" i="9"/>
  <c r="N77" i="1"/>
  <c r="C77" i="9"/>
  <c r="N74" i="1"/>
  <c r="C74" i="9"/>
  <c r="N71" i="1"/>
  <c r="C71" i="9"/>
  <c r="N68" i="1"/>
  <c r="C68" i="9"/>
  <c r="N65" i="1"/>
  <c r="C65" i="9"/>
  <c r="N62" i="1"/>
  <c r="C62" i="9"/>
  <c r="N59" i="1"/>
  <c r="C59" i="9"/>
  <c r="N56" i="1"/>
  <c r="C56" i="9"/>
  <c r="N50" i="1"/>
  <c r="C50" i="9"/>
  <c r="N47" i="1"/>
  <c r="C47" i="9"/>
  <c r="N44" i="1"/>
  <c r="C44" i="9"/>
  <c r="N41" i="1"/>
  <c r="C41" i="9"/>
  <c r="N38" i="1"/>
  <c r="C38" i="9"/>
  <c r="N35" i="1"/>
  <c r="C35" i="9"/>
  <c r="N32" i="1"/>
  <c r="C32" i="9"/>
  <c r="N29" i="1"/>
  <c r="C29" i="9"/>
  <c r="N26" i="1"/>
  <c r="C26" i="9"/>
  <c r="N23" i="1"/>
  <c r="C23" i="9"/>
  <c r="N20" i="1"/>
  <c r="C20" i="9"/>
  <c r="N14" i="1"/>
  <c r="C14" i="9"/>
  <c r="N5" i="1"/>
  <c r="C5" i="9"/>
  <c r="N775" i="1"/>
  <c r="C775" i="9"/>
  <c r="N772" i="1"/>
  <c r="C772" i="9"/>
  <c r="N769" i="1"/>
  <c r="C769" i="9"/>
  <c r="N766" i="1"/>
  <c r="C766" i="9"/>
  <c r="N763" i="1"/>
  <c r="C763" i="9"/>
  <c r="N760" i="1"/>
  <c r="C760" i="9"/>
  <c r="N757" i="1"/>
  <c r="C757" i="9"/>
  <c r="N754" i="1"/>
  <c r="C754" i="9"/>
  <c r="N751" i="1"/>
  <c r="C751" i="9"/>
  <c r="N748" i="1"/>
  <c r="C748" i="9"/>
  <c r="N745" i="1"/>
  <c r="C745" i="9"/>
  <c r="N742" i="1"/>
  <c r="C742" i="9"/>
  <c r="N739" i="1"/>
  <c r="C739" i="9"/>
  <c r="N736" i="1"/>
  <c r="C736" i="9"/>
  <c r="N733" i="1"/>
  <c r="C733" i="9"/>
  <c r="N730" i="1"/>
  <c r="C730" i="9"/>
  <c r="N727" i="1"/>
  <c r="C727" i="9"/>
  <c r="N724" i="1"/>
  <c r="C724" i="9"/>
  <c r="N721" i="1"/>
  <c r="C721" i="9"/>
  <c r="N718" i="1"/>
  <c r="C718" i="9"/>
  <c r="N715" i="1"/>
  <c r="C715" i="9"/>
  <c r="N712" i="1"/>
  <c r="C712" i="9"/>
  <c r="N709" i="1"/>
  <c r="C709" i="9"/>
  <c r="N706" i="1"/>
  <c r="C706" i="9"/>
  <c r="N703" i="1"/>
  <c r="C703" i="9"/>
  <c r="N700" i="1"/>
  <c r="C700" i="9"/>
  <c r="N697" i="1"/>
  <c r="C697" i="9"/>
  <c r="N694" i="1"/>
  <c r="C694" i="9"/>
  <c r="N691" i="1"/>
  <c r="C691" i="9"/>
  <c r="N688" i="1"/>
  <c r="C688" i="9"/>
  <c r="N685" i="1"/>
  <c r="C685" i="9"/>
  <c r="N682" i="1"/>
  <c r="C682" i="9"/>
  <c r="N679" i="1"/>
  <c r="C679" i="9"/>
  <c r="N676" i="1"/>
  <c r="C676" i="9"/>
  <c r="N673" i="1"/>
  <c r="C673" i="9"/>
  <c r="N670" i="1"/>
  <c r="C670" i="9"/>
  <c r="N667" i="1"/>
  <c r="C667" i="9"/>
  <c r="N664" i="1"/>
  <c r="C664" i="9"/>
  <c r="N661" i="1"/>
  <c r="C661" i="9"/>
  <c r="N658" i="1"/>
  <c r="C658" i="9"/>
  <c r="N655" i="1"/>
  <c r="C655" i="9"/>
  <c r="N652" i="1"/>
  <c r="C652" i="9"/>
  <c r="N649" i="1"/>
  <c r="C649" i="9"/>
  <c r="N646" i="1"/>
  <c r="C646" i="9"/>
  <c r="N643" i="1"/>
  <c r="C643" i="9"/>
  <c r="N640" i="1"/>
  <c r="C640" i="9"/>
  <c r="N637" i="1"/>
  <c r="C637" i="9"/>
  <c r="N634" i="1"/>
  <c r="C634" i="9"/>
  <c r="N631" i="1"/>
  <c r="C631" i="9"/>
  <c r="N628" i="1"/>
  <c r="C628" i="9"/>
  <c r="N625" i="1"/>
  <c r="C625" i="9"/>
  <c r="N622" i="1"/>
  <c r="C622" i="9"/>
  <c r="N619" i="1"/>
  <c r="C619" i="9"/>
  <c r="N616" i="1"/>
  <c r="C616" i="9"/>
  <c r="N613" i="1"/>
  <c r="C613" i="9"/>
  <c r="N610" i="1"/>
  <c r="C610" i="9"/>
  <c r="N607" i="1"/>
  <c r="C607" i="9"/>
  <c r="N604" i="1"/>
  <c r="C604" i="9"/>
  <c r="N601" i="1"/>
  <c r="C601" i="9"/>
  <c r="N598" i="1"/>
  <c r="C598" i="9"/>
  <c r="N595" i="1"/>
  <c r="C595" i="9"/>
  <c r="N592" i="1"/>
  <c r="C592" i="9"/>
  <c r="N589" i="1"/>
  <c r="C589" i="9"/>
  <c r="N586" i="1"/>
  <c r="C586" i="9"/>
  <c r="N583" i="1"/>
  <c r="C583" i="9"/>
  <c r="N580" i="1"/>
  <c r="C580" i="9"/>
  <c r="N577" i="1"/>
  <c r="C577" i="9"/>
  <c r="N574" i="1"/>
  <c r="C574" i="9"/>
  <c r="N571" i="1"/>
  <c r="C571" i="9"/>
  <c r="N568" i="1"/>
  <c r="C568" i="9"/>
  <c r="N565" i="1"/>
  <c r="C565" i="9"/>
  <c r="N562" i="1"/>
  <c r="C562" i="9"/>
  <c r="N559" i="1"/>
  <c r="C559" i="9"/>
  <c r="N556" i="1"/>
  <c r="C556" i="9"/>
  <c r="N553" i="1"/>
  <c r="C553" i="9"/>
  <c r="N550" i="1"/>
  <c r="C550" i="9"/>
  <c r="N547" i="1"/>
  <c r="C547" i="9"/>
  <c r="N544" i="1"/>
  <c r="C544" i="9"/>
  <c r="N541" i="1"/>
  <c r="C541" i="9"/>
  <c r="N538" i="1"/>
  <c r="C538" i="9"/>
  <c r="N535" i="1"/>
  <c r="C535" i="9"/>
  <c r="N532" i="1"/>
  <c r="C532" i="9"/>
  <c r="N529" i="1"/>
  <c r="C529" i="9"/>
  <c r="N526" i="1"/>
  <c r="C526" i="9"/>
  <c r="N523" i="1"/>
  <c r="C523" i="9"/>
  <c r="N520" i="1"/>
  <c r="C520" i="9"/>
  <c r="N517" i="1"/>
  <c r="C517" i="9"/>
  <c r="N514" i="1"/>
  <c r="C514" i="9"/>
  <c r="N511" i="1"/>
  <c r="C511" i="9"/>
  <c r="N508" i="1"/>
  <c r="C508" i="9"/>
  <c r="N505" i="1"/>
  <c r="C505" i="9"/>
  <c r="N502" i="1"/>
  <c r="C502" i="9"/>
  <c r="N499" i="1"/>
  <c r="C499" i="9"/>
  <c r="N496" i="1"/>
  <c r="C496" i="9"/>
  <c r="N493" i="1"/>
  <c r="C493" i="9"/>
  <c r="N490" i="1"/>
  <c r="C490" i="9"/>
  <c r="N487" i="1"/>
  <c r="C487" i="9"/>
  <c r="N484" i="1"/>
  <c r="C484" i="9"/>
  <c r="N481" i="1"/>
  <c r="C481" i="9"/>
  <c r="N478" i="1"/>
  <c r="C478" i="9"/>
  <c r="N475" i="1"/>
  <c r="C475" i="9"/>
  <c r="N472" i="1"/>
  <c r="C472" i="9"/>
  <c r="N469" i="1"/>
  <c r="C469" i="9"/>
  <c r="N466" i="1"/>
  <c r="C466" i="9"/>
  <c r="N463" i="1"/>
  <c r="C463" i="9"/>
  <c r="N460" i="1"/>
  <c r="C460" i="9"/>
  <c r="N457" i="1"/>
  <c r="C457" i="9"/>
  <c r="N454" i="1"/>
  <c r="C454" i="9"/>
  <c r="N451" i="1"/>
  <c r="C451" i="9"/>
  <c r="N448" i="1"/>
  <c r="C448" i="9"/>
  <c r="N445" i="1"/>
  <c r="C445" i="9"/>
  <c r="N442" i="1"/>
  <c r="C442" i="9"/>
  <c r="N439" i="1"/>
  <c r="C439" i="9"/>
  <c r="N436" i="1"/>
  <c r="C436" i="9"/>
  <c r="N433" i="1"/>
  <c r="C433" i="9"/>
  <c r="N430" i="1"/>
  <c r="C430" i="9"/>
  <c r="N427" i="1"/>
  <c r="C427" i="9"/>
  <c r="N424" i="1"/>
  <c r="C424" i="9"/>
  <c r="N421" i="1"/>
  <c r="C421" i="9"/>
  <c r="N418" i="1"/>
  <c r="C418" i="9"/>
  <c r="N415" i="1"/>
  <c r="C415" i="9"/>
  <c r="N412" i="1"/>
  <c r="C412" i="9"/>
  <c r="N409" i="1"/>
  <c r="C409" i="9"/>
  <c r="N406" i="1"/>
  <c r="C406" i="9"/>
  <c r="N403" i="1"/>
  <c r="C403" i="9"/>
  <c r="N400" i="1"/>
  <c r="C400" i="9"/>
  <c r="N397" i="1"/>
  <c r="C397" i="9"/>
  <c r="N394" i="1"/>
  <c r="C394" i="9"/>
  <c r="N391" i="1"/>
  <c r="C391" i="9"/>
  <c r="N388" i="1"/>
  <c r="C388" i="9"/>
  <c r="N385" i="1"/>
  <c r="C385" i="9"/>
  <c r="N382" i="1"/>
  <c r="C382" i="9"/>
  <c r="N379" i="1"/>
  <c r="C379" i="9"/>
  <c r="N376" i="1"/>
  <c r="C376" i="9"/>
  <c r="N373" i="1"/>
  <c r="C373" i="9"/>
  <c r="N370" i="1"/>
  <c r="C370" i="9"/>
  <c r="N367" i="1"/>
  <c r="C367" i="9"/>
  <c r="N364" i="1"/>
  <c r="C364" i="9"/>
  <c r="N361" i="1"/>
  <c r="C361" i="9"/>
  <c r="N358" i="1"/>
  <c r="C358" i="9"/>
  <c r="N355" i="1"/>
  <c r="C355" i="9"/>
  <c r="N352" i="1"/>
  <c r="C352" i="9"/>
  <c r="N349" i="1"/>
  <c r="C349" i="9"/>
  <c r="N346" i="1"/>
  <c r="C346" i="9"/>
  <c r="N343" i="1"/>
  <c r="C343" i="9"/>
  <c r="N340" i="1"/>
  <c r="C340" i="9"/>
  <c r="N337" i="1"/>
  <c r="C337" i="9"/>
  <c r="N334" i="1"/>
  <c r="C334" i="9"/>
  <c r="N331" i="1"/>
  <c r="C331" i="9"/>
  <c r="N328" i="1"/>
  <c r="C328" i="9"/>
  <c r="N325" i="1"/>
  <c r="C325" i="9"/>
  <c r="N322" i="1"/>
  <c r="C322" i="9"/>
  <c r="N319" i="1"/>
  <c r="C319" i="9"/>
  <c r="N316" i="1"/>
  <c r="C316" i="9"/>
  <c r="N313" i="1"/>
  <c r="C313" i="9"/>
  <c r="N310" i="1"/>
  <c r="C310" i="9"/>
  <c r="N307" i="1"/>
  <c r="C307" i="9"/>
  <c r="N304" i="1"/>
  <c r="C304" i="9"/>
  <c r="N301" i="1"/>
  <c r="C301" i="9"/>
  <c r="N298" i="1"/>
  <c r="C298" i="9"/>
  <c r="N295" i="1"/>
  <c r="C295" i="9"/>
  <c r="N292" i="1"/>
  <c r="C292" i="9"/>
  <c r="N289" i="1"/>
  <c r="C289" i="9"/>
  <c r="N286" i="1"/>
  <c r="C286" i="9"/>
  <c r="N283" i="1"/>
  <c r="C283" i="9"/>
  <c r="N280" i="1"/>
  <c r="C280" i="9"/>
  <c r="N277" i="1"/>
  <c r="C277" i="9"/>
  <c r="N274" i="1"/>
  <c r="C274" i="9"/>
  <c r="N271" i="1"/>
  <c r="C271" i="9"/>
  <c r="N268" i="1"/>
  <c r="C268" i="9"/>
  <c r="N265" i="1"/>
  <c r="C265" i="9"/>
  <c r="N262" i="1"/>
  <c r="C262" i="9"/>
  <c r="N259" i="1"/>
  <c r="C259" i="9"/>
  <c r="N256" i="1"/>
  <c r="C256" i="9"/>
  <c r="N253" i="1"/>
  <c r="C253" i="9"/>
  <c r="N250" i="1"/>
  <c r="C250" i="9"/>
  <c r="N247" i="1"/>
  <c r="C247" i="9"/>
  <c r="N244" i="1"/>
  <c r="C244" i="9"/>
  <c r="N241" i="1"/>
  <c r="C241" i="9"/>
  <c r="N238" i="1"/>
  <c r="C238" i="9"/>
  <c r="N235" i="1"/>
  <c r="C235" i="9"/>
  <c r="N232" i="1"/>
  <c r="C232" i="9"/>
  <c r="N229" i="1"/>
  <c r="C229" i="9"/>
  <c r="N226" i="1"/>
  <c r="C226" i="9"/>
  <c r="N223" i="1"/>
  <c r="C223" i="9"/>
  <c r="N220" i="1"/>
  <c r="C220" i="9"/>
  <c r="N217" i="1"/>
  <c r="C217" i="9"/>
  <c r="N214" i="1"/>
  <c r="C214" i="9"/>
  <c r="N211" i="1"/>
  <c r="C211" i="9"/>
  <c r="N208" i="1"/>
  <c r="C208" i="9"/>
  <c r="N205" i="1"/>
  <c r="C205" i="9"/>
  <c r="N202" i="1"/>
  <c r="C202" i="9"/>
  <c r="N199" i="1"/>
  <c r="C199" i="9"/>
  <c r="N196" i="1"/>
  <c r="C196" i="9"/>
  <c r="N193" i="1"/>
  <c r="C193" i="9"/>
  <c r="N190" i="1"/>
  <c r="C190" i="9"/>
  <c r="N187" i="1"/>
  <c r="C187" i="9"/>
  <c r="N184" i="1"/>
  <c r="C184" i="9"/>
  <c r="N181" i="1"/>
  <c r="C181" i="9"/>
  <c r="N178" i="1"/>
  <c r="C178" i="9"/>
  <c r="N175" i="1"/>
  <c r="C175" i="9"/>
  <c r="N172" i="1"/>
  <c r="C172" i="9"/>
  <c r="N169" i="1"/>
  <c r="C169" i="9"/>
  <c r="N166" i="1"/>
  <c r="C166" i="9"/>
  <c r="N163" i="1"/>
  <c r="C163" i="9"/>
  <c r="N160" i="1"/>
  <c r="C160" i="9"/>
  <c r="N157" i="1"/>
  <c r="C157" i="9"/>
  <c r="N154" i="1"/>
  <c r="C154" i="9"/>
  <c r="N151" i="1"/>
  <c r="C151" i="9"/>
  <c r="N148" i="1"/>
  <c r="C148" i="9"/>
  <c r="N145" i="1"/>
  <c r="C145" i="9"/>
  <c r="N142" i="1"/>
  <c r="C142" i="9"/>
  <c r="N139" i="1"/>
  <c r="C139" i="9"/>
  <c r="N136" i="1"/>
  <c r="C136" i="9"/>
  <c r="N133" i="1"/>
  <c r="C133" i="9"/>
  <c r="N130" i="1"/>
  <c r="C130" i="9"/>
  <c r="N127" i="1"/>
  <c r="C127" i="9"/>
  <c r="N124" i="1"/>
  <c r="C124" i="9"/>
  <c r="N121" i="1"/>
  <c r="C121" i="9"/>
  <c r="N118" i="1"/>
  <c r="C118" i="9"/>
  <c r="N115" i="1"/>
  <c r="C115" i="9"/>
  <c r="N112" i="1"/>
  <c r="C112" i="9"/>
  <c r="N109" i="1"/>
  <c r="C109" i="9"/>
  <c r="N106" i="1"/>
  <c r="C106" i="9"/>
  <c r="N103" i="1"/>
  <c r="C103" i="9"/>
  <c r="N100" i="1"/>
  <c r="C100" i="9"/>
  <c r="N97" i="1"/>
  <c r="C97" i="9"/>
  <c r="N94" i="1"/>
  <c r="C94" i="9"/>
  <c r="N91" i="1"/>
  <c r="C91" i="9"/>
  <c r="N88" i="1"/>
  <c r="C88" i="9"/>
  <c r="N85" i="1"/>
  <c r="C85" i="9"/>
  <c r="N82" i="1"/>
  <c r="C82" i="9"/>
  <c r="N79" i="1"/>
  <c r="C79" i="9"/>
  <c r="N76" i="1"/>
  <c r="C76" i="9"/>
  <c r="N73" i="1"/>
  <c r="C73" i="9"/>
  <c r="N70" i="1"/>
  <c r="C70" i="9"/>
  <c r="N67" i="1"/>
  <c r="C67" i="9"/>
  <c r="N64" i="1"/>
  <c r="C64" i="9"/>
  <c r="N61" i="1"/>
  <c r="C61" i="9"/>
  <c r="N58" i="1"/>
  <c r="C58" i="9"/>
  <c r="N55" i="1"/>
  <c r="C55" i="9"/>
  <c r="N52" i="1"/>
  <c r="C52" i="9"/>
  <c r="N49" i="1"/>
  <c r="C49" i="9"/>
  <c r="N46" i="1"/>
  <c r="C46" i="9"/>
  <c r="N43" i="1"/>
  <c r="C43" i="9"/>
  <c r="N40" i="1"/>
  <c r="C40" i="9"/>
  <c r="N37" i="1"/>
  <c r="C37" i="9"/>
  <c r="N34" i="1"/>
  <c r="C34" i="9"/>
  <c r="N31" i="1"/>
  <c r="C31" i="9"/>
  <c r="N28" i="1"/>
  <c r="C28" i="9"/>
  <c r="N25" i="1"/>
  <c r="C25" i="9"/>
  <c r="N22" i="1"/>
  <c r="C22" i="9"/>
  <c r="N16" i="1"/>
  <c r="C16" i="9"/>
  <c r="N7" i="1"/>
  <c r="C7" i="9"/>
  <c r="N771" i="1"/>
  <c r="C771" i="9"/>
  <c r="N768" i="1"/>
  <c r="C768" i="9"/>
  <c r="N765" i="1"/>
  <c r="C765" i="9"/>
  <c r="N762" i="1"/>
  <c r="C762" i="9"/>
  <c r="N759" i="1"/>
  <c r="C759" i="9"/>
  <c r="N756" i="1"/>
  <c r="C756" i="9"/>
  <c r="N753" i="1"/>
  <c r="C753" i="9"/>
  <c r="N750" i="1"/>
  <c r="C750" i="9"/>
  <c r="N747" i="1"/>
  <c r="C747" i="9"/>
  <c r="N744" i="1"/>
  <c r="C744" i="9"/>
  <c r="N741" i="1"/>
  <c r="C741" i="9"/>
  <c r="N738" i="1"/>
  <c r="C738" i="9"/>
  <c r="N735" i="1"/>
  <c r="C735" i="9"/>
  <c r="N732" i="1"/>
  <c r="C732" i="9"/>
  <c r="N729" i="1"/>
  <c r="C729" i="9"/>
  <c r="N726" i="1"/>
  <c r="C726" i="9"/>
  <c r="N723" i="1"/>
  <c r="C723" i="9"/>
  <c r="N720" i="1"/>
  <c r="C720" i="9"/>
  <c r="N717" i="1"/>
  <c r="C717" i="9"/>
  <c r="N714" i="1"/>
  <c r="C714" i="9"/>
  <c r="N711" i="1"/>
  <c r="C711" i="9"/>
  <c r="N708" i="1"/>
  <c r="C708" i="9"/>
  <c r="N705" i="1"/>
  <c r="C705" i="9"/>
  <c r="N702" i="1"/>
  <c r="C702" i="9"/>
  <c r="N699" i="1"/>
  <c r="C699" i="9"/>
  <c r="N696" i="1"/>
  <c r="C696" i="9"/>
  <c r="N693" i="1"/>
  <c r="C693" i="9"/>
  <c r="N690" i="1"/>
  <c r="C690" i="9"/>
  <c r="N687" i="1"/>
  <c r="C687" i="9"/>
  <c r="N684" i="1"/>
  <c r="C684" i="9"/>
  <c r="N681" i="1"/>
  <c r="C681" i="9"/>
  <c r="N678" i="1"/>
  <c r="C678" i="9"/>
  <c r="N675" i="1"/>
  <c r="C675" i="9"/>
  <c r="N672" i="1"/>
  <c r="C672" i="9"/>
  <c r="N669" i="1"/>
  <c r="C669" i="9"/>
  <c r="N666" i="1"/>
  <c r="C666" i="9"/>
  <c r="N663" i="1"/>
  <c r="C663" i="9"/>
  <c r="N660" i="1"/>
  <c r="C660" i="9"/>
  <c r="N657" i="1"/>
  <c r="C657" i="9"/>
  <c r="N654" i="1"/>
  <c r="C654" i="9"/>
  <c r="N651" i="1"/>
  <c r="C651" i="9"/>
  <c r="N648" i="1"/>
  <c r="C648" i="9"/>
  <c r="N645" i="1"/>
  <c r="C645" i="9"/>
  <c r="N642" i="1"/>
  <c r="C642" i="9"/>
  <c r="N639" i="1"/>
  <c r="C639" i="9"/>
  <c r="N636" i="1"/>
  <c r="C636" i="9"/>
  <c r="N633" i="1"/>
  <c r="C633" i="9"/>
  <c r="N630" i="1"/>
  <c r="C630" i="9"/>
  <c r="N627" i="1"/>
  <c r="C627" i="9"/>
  <c r="N624" i="1"/>
  <c r="C624" i="9"/>
  <c r="N621" i="1"/>
  <c r="C621" i="9"/>
  <c r="N618" i="1"/>
  <c r="C618" i="9"/>
  <c r="N615" i="1"/>
  <c r="C615" i="9"/>
  <c r="N612" i="1"/>
  <c r="C612" i="9"/>
  <c r="N609" i="1"/>
  <c r="C609" i="9"/>
  <c r="N606" i="1"/>
  <c r="C606" i="9"/>
  <c r="N603" i="1"/>
  <c r="C603" i="9"/>
  <c r="N600" i="1"/>
  <c r="C600" i="9"/>
  <c r="N597" i="1"/>
  <c r="C597" i="9"/>
  <c r="N594" i="1"/>
  <c r="C594" i="9"/>
  <c r="N591" i="1"/>
  <c r="C591" i="9"/>
  <c r="N588" i="1"/>
  <c r="C588" i="9"/>
  <c r="N585" i="1"/>
  <c r="C585" i="9"/>
  <c r="N582" i="1"/>
  <c r="C582" i="9"/>
  <c r="N579" i="1"/>
  <c r="C579" i="9"/>
  <c r="N576" i="1"/>
  <c r="C576" i="9"/>
  <c r="N573" i="1"/>
  <c r="C573" i="9"/>
  <c r="N570" i="1"/>
  <c r="C570" i="9"/>
  <c r="N567" i="1"/>
  <c r="C567" i="9"/>
  <c r="N564" i="1"/>
  <c r="C564" i="9"/>
  <c r="N561" i="1"/>
  <c r="C561" i="9"/>
  <c r="N558" i="1"/>
  <c r="C558" i="9"/>
  <c r="N555" i="1"/>
  <c r="C555" i="9"/>
  <c r="N552" i="1"/>
  <c r="C552" i="9"/>
  <c r="N549" i="1"/>
  <c r="C549" i="9"/>
  <c r="N546" i="1"/>
  <c r="C546" i="9"/>
  <c r="N543" i="1"/>
  <c r="C543" i="9"/>
  <c r="N540" i="1"/>
  <c r="C540" i="9"/>
  <c r="N537" i="1"/>
  <c r="C537" i="9"/>
  <c r="N534" i="1"/>
  <c r="C534" i="9"/>
  <c r="N531" i="1"/>
  <c r="C531" i="9"/>
  <c r="N528" i="1"/>
  <c r="C528" i="9"/>
  <c r="N525" i="1"/>
  <c r="C525" i="9"/>
  <c r="N522" i="1"/>
  <c r="C522" i="9"/>
  <c r="N519" i="1"/>
  <c r="C519" i="9"/>
  <c r="N516" i="1"/>
  <c r="C516" i="9"/>
  <c r="N513" i="1"/>
  <c r="C513" i="9"/>
  <c r="N510" i="1"/>
  <c r="C510" i="9"/>
  <c r="N507" i="1"/>
  <c r="C507" i="9"/>
  <c r="N504" i="1"/>
  <c r="C504" i="9"/>
  <c r="N501" i="1"/>
  <c r="C501" i="9"/>
  <c r="N498" i="1"/>
  <c r="C498" i="9"/>
  <c r="N495" i="1"/>
  <c r="C495" i="9"/>
  <c r="N492" i="1"/>
  <c r="C492" i="9"/>
  <c r="N489" i="1"/>
  <c r="C489" i="9"/>
  <c r="N486" i="1"/>
  <c r="C486" i="9"/>
  <c r="N483" i="1"/>
  <c r="C483" i="9"/>
  <c r="N480" i="1"/>
  <c r="C480" i="9"/>
  <c r="N477" i="1"/>
  <c r="C477" i="9"/>
  <c r="N474" i="1"/>
  <c r="C474" i="9"/>
  <c r="N471" i="1"/>
  <c r="C471" i="9"/>
  <c r="N468" i="1"/>
  <c r="C468" i="9"/>
  <c r="N465" i="1"/>
  <c r="C465" i="9"/>
  <c r="N462" i="1"/>
  <c r="C462" i="9"/>
  <c r="N459" i="1"/>
  <c r="C459" i="9"/>
  <c r="N456" i="1"/>
  <c r="C456" i="9"/>
  <c r="N453" i="1"/>
  <c r="C453" i="9"/>
  <c r="N450" i="1"/>
  <c r="C450" i="9"/>
  <c r="N447" i="1"/>
  <c r="C447" i="9"/>
  <c r="N444" i="1"/>
  <c r="C444" i="9"/>
  <c r="N441" i="1"/>
  <c r="C441" i="9"/>
  <c r="N438" i="1"/>
  <c r="C438" i="9"/>
  <c r="N435" i="1"/>
  <c r="C435" i="9"/>
  <c r="N432" i="1"/>
  <c r="C432" i="9"/>
  <c r="N429" i="1"/>
  <c r="C429" i="9"/>
  <c r="N426" i="1"/>
  <c r="C426" i="9"/>
  <c r="N423" i="1"/>
  <c r="C423" i="9"/>
  <c r="N420" i="1"/>
  <c r="C420" i="9"/>
  <c r="N417" i="1"/>
  <c r="C417" i="9"/>
  <c r="N414" i="1"/>
  <c r="C414" i="9"/>
  <c r="N411" i="1"/>
  <c r="C411" i="9"/>
  <c r="N408" i="1"/>
  <c r="C408" i="9"/>
  <c r="N405" i="1"/>
  <c r="C405" i="9"/>
  <c r="N402" i="1"/>
  <c r="C402" i="9"/>
  <c r="N399" i="1"/>
  <c r="C399" i="9"/>
  <c r="N396" i="1"/>
  <c r="C396" i="9"/>
  <c r="N393" i="1"/>
  <c r="C393" i="9"/>
  <c r="N390" i="1"/>
  <c r="C390" i="9"/>
  <c r="N387" i="1"/>
  <c r="C387" i="9"/>
  <c r="N384" i="1"/>
  <c r="C384" i="9"/>
  <c r="N381" i="1"/>
  <c r="C381" i="9"/>
  <c r="N378" i="1"/>
  <c r="C378" i="9"/>
  <c r="N375" i="1"/>
  <c r="C375" i="9"/>
  <c r="N372" i="1"/>
  <c r="C372" i="9"/>
  <c r="N369" i="1"/>
  <c r="C369" i="9"/>
  <c r="N366" i="1"/>
  <c r="C366" i="9"/>
  <c r="N363" i="1"/>
  <c r="C363" i="9"/>
  <c r="N360" i="1"/>
  <c r="C360" i="9"/>
  <c r="N357" i="1"/>
  <c r="C357" i="9"/>
  <c r="N354" i="1"/>
  <c r="C354" i="9"/>
  <c r="N351" i="1"/>
  <c r="C351" i="9"/>
  <c r="N348" i="1"/>
  <c r="C348" i="9"/>
  <c r="N345" i="1"/>
  <c r="C345" i="9"/>
  <c r="N342" i="1"/>
  <c r="C342" i="9"/>
  <c r="N339" i="1"/>
  <c r="C339" i="9"/>
  <c r="N336" i="1"/>
  <c r="C336" i="9"/>
  <c r="N333" i="1"/>
  <c r="C333" i="9"/>
  <c r="N330" i="1"/>
  <c r="C330" i="9"/>
  <c r="N327" i="1"/>
  <c r="C327" i="9"/>
  <c r="N324" i="1"/>
  <c r="C324" i="9"/>
  <c r="N321" i="1"/>
  <c r="C321" i="9"/>
  <c r="N318" i="1"/>
  <c r="C318" i="9"/>
  <c r="N315" i="1"/>
  <c r="C315" i="9"/>
  <c r="N312" i="1"/>
  <c r="C312" i="9"/>
  <c r="N309" i="1"/>
  <c r="C309" i="9"/>
  <c r="N306" i="1"/>
  <c r="C306" i="9"/>
  <c r="N303" i="1"/>
  <c r="C303" i="9"/>
  <c r="N300" i="1"/>
  <c r="C300" i="9"/>
  <c r="N297" i="1"/>
  <c r="C297" i="9"/>
  <c r="N294" i="1"/>
  <c r="C294" i="9"/>
  <c r="N291" i="1"/>
  <c r="C291" i="9"/>
  <c r="N288" i="1"/>
  <c r="C288" i="9"/>
  <c r="N285" i="1"/>
  <c r="C285" i="9"/>
  <c r="N282" i="1"/>
  <c r="C282" i="9"/>
  <c r="N279" i="1"/>
  <c r="C279" i="9"/>
  <c r="N276" i="1"/>
  <c r="C276" i="9"/>
  <c r="N273" i="1"/>
  <c r="C273" i="9"/>
  <c r="N270" i="1"/>
  <c r="C270" i="9"/>
  <c r="N267" i="1"/>
  <c r="C267" i="9"/>
  <c r="N264" i="1"/>
  <c r="C264" i="9"/>
  <c r="N261" i="1"/>
  <c r="C261" i="9"/>
  <c r="N258" i="1"/>
  <c r="C258" i="9"/>
  <c r="N255" i="1"/>
  <c r="C255" i="9"/>
  <c r="N252" i="1"/>
  <c r="C252" i="9"/>
  <c r="N249" i="1"/>
  <c r="C249" i="9"/>
  <c r="N246" i="1"/>
  <c r="C246" i="9"/>
  <c r="N243" i="1"/>
  <c r="C243" i="9"/>
  <c r="N240" i="1"/>
  <c r="C240" i="9"/>
  <c r="N237" i="1"/>
  <c r="C237" i="9"/>
  <c r="N234" i="1"/>
  <c r="C234" i="9"/>
  <c r="N231" i="1"/>
  <c r="C231" i="9"/>
  <c r="N228" i="1"/>
  <c r="C228" i="9"/>
  <c r="N225" i="1"/>
  <c r="C225" i="9"/>
  <c r="N222" i="1"/>
  <c r="C222" i="9"/>
  <c r="N219" i="1"/>
  <c r="C219" i="9"/>
  <c r="N216" i="1"/>
  <c r="C216" i="9"/>
  <c r="N213" i="1"/>
  <c r="C213" i="9"/>
  <c r="N210" i="1"/>
  <c r="C210" i="9"/>
  <c r="N207" i="1"/>
  <c r="C207" i="9"/>
  <c r="N204" i="1"/>
  <c r="C204" i="9"/>
  <c r="N201" i="1"/>
  <c r="C201" i="9"/>
  <c r="N198" i="1"/>
  <c r="C198" i="9"/>
  <c r="N195" i="1"/>
  <c r="C195" i="9"/>
  <c r="N192" i="1"/>
  <c r="C192" i="9"/>
  <c r="N189" i="1"/>
  <c r="C189" i="9"/>
  <c r="N186" i="1"/>
  <c r="C186" i="9"/>
  <c r="N183" i="1"/>
  <c r="C183" i="9"/>
  <c r="N180" i="1"/>
  <c r="C180" i="9"/>
  <c r="N177" i="1"/>
  <c r="C177" i="9"/>
  <c r="N174" i="1"/>
  <c r="C174" i="9"/>
  <c r="N171" i="1"/>
  <c r="C171" i="9"/>
  <c r="N168" i="1"/>
  <c r="C168" i="9"/>
  <c r="N165" i="1"/>
  <c r="C165" i="9"/>
  <c r="N162" i="1"/>
  <c r="C162" i="9"/>
  <c r="N159" i="1"/>
  <c r="C159" i="9"/>
  <c r="N156" i="1"/>
  <c r="C156" i="9"/>
  <c r="N153" i="1"/>
  <c r="C153" i="9"/>
  <c r="N150" i="1"/>
  <c r="C150" i="9"/>
  <c r="N147" i="1"/>
  <c r="C147" i="9"/>
  <c r="N144" i="1"/>
  <c r="C144" i="9"/>
  <c r="N141" i="1"/>
  <c r="C141" i="9"/>
  <c r="N138" i="1"/>
  <c r="C138" i="9"/>
  <c r="N135" i="1"/>
  <c r="C135" i="9"/>
  <c r="N132" i="1"/>
  <c r="C132" i="9"/>
  <c r="N129" i="1"/>
  <c r="C129" i="9"/>
  <c r="N126" i="1"/>
  <c r="C126" i="9"/>
  <c r="N123" i="1"/>
  <c r="C123" i="9"/>
  <c r="N120" i="1"/>
  <c r="C120" i="9"/>
  <c r="N117" i="1"/>
  <c r="C117" i="9"/>
  <c r="N114" i="1"/>
  <c r="C114" i="9"/>
  <c r="N111" i="1"/>
  <c r="C111" i="9"/>
  <c r="N108" i="1"/>
  <c r="C108" i="9"/>
  <c r="N105" i="1"/>
  <c r="C105" i="9"/>
  <c r="N102" i="1"/>
  <c r="C102" i="9"/>
  <c r="N99" i="1"/>
  <c r="C99" i="9"/>
  <c r="N96" i="1"/>
  <c r="C96" i="9"/>
  <c r="N93" i="1"/>
  <c r="C93" i="9"/>
  <c r="N90" i="1"/>
  <c r="C90" i="9"/>
  <c r="N87" i="1"/>
  <c r="C87" i="9"/>
  <c r="N84" i="1"/>
  <c r="C84" i="9"/>
  <c r="N81" i="1"/>
  <c r="C81" i="9"/>
  <c r="N78" i="1"/>
  <c r="C78" i="9"/>
  <c r="N75" i="1"/>
  <c r="C75" i="9"/>
  <c r="N72" i="1"/>
  <c r="C72" i="9"/>
  <c r="N69" i="1"/>
  <c r="C69" i="9"/>
  <c r="N66" i="1"/>
  <c r="C66" i="9"/>
  <c r="N63" i="1"/>
  <c r="C63" i="9"/>
  <c r="N60" i="1"/>
  <c r="C60" i="9"/>
  <c r="N57" i="1"/>
  <c r="C57" i="9"/>
  <c r="N54" i="1"/>
  <c r="C54" i="9"/>
  <c r="N51" i="1"/>
  <c r="C51" i="9"/>
  <c r="N45" i="1"/>
  <c r="C45" i="9"/>
  <c r="N42" i="1"/>
  <c r="C42" i="9"/>
  <c r="N39" i="1"/>
  <c r="C39" i="9"/>
  <c r="N36" i="1"/>
  <c r="C36" i="9"/>
  <c r="N33" i="1"/>
  <c r="C33" i="9"/>
  <c r="N30" i="1"/>
  <c r="C30" i="9"/>
  <c r="N27" i="1"/>
  <c r="C27" i="9"/>
  <c r="N24" i="1"/>
  <c r="C24" i="9"/>
  <c r="N21" i="1"/>
  <c r="C21" i="9"/>
  <c r="W12" i="1" a="1"/>
  <c r="B2" i="9"/>
  <c r="F264" i="9"/>
  <c r="N19" i="1"/>
  <c r="N13" i="1"/>
  <c r="N10" i="1"/>
  <c r="N4" i="1"/>
  <c r="T2" i="5" a="1"/>
  <c r="T2" i="5" s="1"/>
  <c r="N2" i="1"/>
  <c r="Q2" i="5" a="1"/>
  <c r="V4" i="5" s="1"/>
  <c r="N48" i="1"/>
  <c r="N18" i="1"/>
  <c r="N15" i="1"/>
  <c r="N12" i="1"/>
  <c r="N9" i="1"/>
  <c r="N6" i="1"/>
  <c r="T5" i="5" a="1"/>
  <c r="T5" i="5" s="1"/>
  <c r="N53" i="1"/>
  <c r="N17" i="1"/>
  <c r="N11" i="1"/>
  <c r="N8" i="1"/>
  <c r="T4" i="5" a="1"/>
  <c r="T4" i="5" s="1"/>
  <c r="T3" i="5" a="1"/>
  <c r="T3" i="5" s="1"/>
  <c r="T2" i="1"/>
  <c r="E2" i="5"/>
  <c r="T1001" i="1"/>
  <c r="E1001" i="5"/>
  <c r="E1001" i="9" s="1"/>
  <c r="T1000" i="1"/>
  <c r="U1000" i="1" s="1"/>
  <c r="E1000" i="5"/>
  <c r="E1000" i="9" s="1"/>
  <c r="T999" i="1"/>
  <c r="E999" i="5"/>
  <c r="E999" i="9" s="1"/>
  <c r="T998" i="1"/>
  <c r="E998" i="5"/>
  <c r="E998" i="9" s="1"/>
  <c r="T997" i="1"/>
  <c r="U997" i="1" s="1"/>
  <c r="E997" i="5"/>
  <c r="E997" i="9" s="1"/>
  <c r="T996" i="1"/>
  <c r="E996" i="5"/>
  <c r="E996" i="9" s="1"/>
  <c r="T995" i="1"/>
  <c r="E995" i="5"/>
  <c r="E995" i="9" s="1"/>
  <c r="T994" i="1"/>
  <c r="E994" i="5"/>
  <c r="E994" i="9" s="1"/>
  <c r="T993" i="1"/>
  <c r="E993" i="5"/>
  <c r="E993" i="9" s="1"/>
  <c r="T992" i="1"/>
  <c r="E992" i="5"/>
  <c r="E992" i="9" s="1"/>
  <c r="T991" i="1"/>
  <c r="U991" i="1" s="1"/>
  <c r="E991" i="5"/>
  <c r="E991" i="9" s="1"/>
  <c r="T990" i="1"/>
  <c r="E990" i="5"/>
  <c r="E990" i="9" s="1"/>
  <c r="T989" i="1"/>
  <c r="E989" i="5"/>
  <c r="E989" i="9" s="1"/>
  <c r="T988" i="1"/>
  <c r="U988" i="1" s="1"/>
  <c r="E988" i="5"/>
  <c r="E988" i="9" s="1"/>
  <c r="T987" i="1"/>
  <c r="E987" i="5"/>
  <c r="E987" i="9" s="1"/>
  <c r="T986" i="1"/>
  <c r="E986" i="5"/>
  <c r="E986" i="9" s="1"/>
  <c r="T985" i="1"/>
  <c r="E985" i="5"/>
  <c r="E985" i="9" s="1"/>
  <c r="T984" i="1"/>
  <c r="E984" i="5"/>
  <c r="E984" i="9" s="1"/>
  <c r="T983" i="1"/>
  <c r="E983" i="5"/>
  <c r="E983" i="9" s="1"/>
  <c r="T982" i="1"/>
  <c r="U982" i="1" s="1"/>
  <c r="E982" i="5"/>
  <c r="E982" i="9" s="1"/>
  <c r="T981" i="1"/>
  <c r="E981" i="5"/>
  <c r="E981" i="9" s="1"/>
  <c r="T980" i="1"/>
  <c r="E980" i="5"/>
  <c r="E980" i="9" s="1"/>
  <c r="T979" i="1"/>
  <c r="U979" i="1" s="1"/>
  <c r="E979" i="5"/>
  <c r="E979" i="9" s="1"/>
  <c r="T978" i="1"/>
  <c r="E978" i="5"/>
  <c r="E978" i="9" s="1"/>
  <c r="T977" i="1"/>
  <c r="E977" i="5"/>
  <c r="E977" i="9" s="1"/>
  <c r="T976" i="1"/>
  <c r="E976" i="5"/>
  <c r="E976" i="9" s="1"/>
  <c r="T975" i="1"/>
  <c r="E975" i="5"/>
  <c r="E975" i="9" s="1"/>
  <c r="T974" i="1"/>
  <c r="E974" i="5"/>
  <c r="E974" i="9" s="1"/>
  <c r="T973" i="1"/>
  <c r="U973" i="1" s="1"/>
  <c r="E973" i="5"/>
  <c r="E973" i="9" s="1"/>
  <c r="T972" i="1"/>
  <c r="E972" i="5"/>
  <c r="E972" i="9" s="1"/>
  <c r="T971" i="1"/>
  <c r="E971" i="5"/>
  <c r="E971" i="9" s="1"/>
  <c r="T970" i="1"/>
  <c r="E970" i="5"/>
  <c r="E970" i="9" s="1"/>
  <c r="T969" i="1"/>
  <c r="E969" i="5"/>
  <c r="E969" i="9" s="1"/>
  <c r="T968" i="1"/>
  <c r="E968" i="5"/>
  <c r="E968" i="9" s="1"/>
  <c r="T967" i="1"/>
  <c r="E967" i="5"/>
  <c r="E967" i="9" s="1"/>
  <c r="T966" i="1"/>
  <c r="E966" i="5"/>
  <c r="E966" i="9" s="1"/>
  <c r="T965" i="1"/>
  <c r="E965" i="5"/>
  <c r="E965" i="9" s="1"/>
  <c r="T964" i="1"/>
  <c r="E964" i="5"/>
  <c r="E964" i="9" s="1"/>
  <c r="T963" i="1"/>
  <c r="E963" i="5"/>
  <c r="E963" i="9" s="1"/>
  <c r="T962" i="1"/>
  <c r="E962" i="5"/>
  <c r="E962" i="9" s="1"/>
  <c r="T961" i="1"/>
  <c r="U961" i="1" s="1"/>
  <c r="E961" i="5"/>
  <c r="E961" i="9" s="1"/>
  <c r="T960" i="1"/>
  <c r="E960" i="5"/>
  <c r="E960" i="9" s="1"/>
  <c r="T959" i="1"/>
  <c r="E959" i="5"/>
  <c r="E959" i="9" s="1"/>
  <c r="T958" i="1"/>
  <c r="E958" i="5"/>
  <c r="E958" i="9" s="1"/>
  <c r="T957" i="1"/>
  <c r="E957" i="5"/>
  <c r="E957" i="9" s="1"/>
  <c r="T956" i="1"/>
  <c r="E956" i="5"/>
  <c r="E956" i="9" s="1"/>
  <c r="T955" i="1"/>
  <c r="U955" i="1" s="1"/>
  <c r="E955" i="5"/>
  <c r="E955" i="9" s="1"/>
  <c r="T954" i="1"/>
  <c r="E954" i="5"/>
  <c r="E954" i="9" s="1"/>
  <c r="T953" i="1"/>
  <c r="E953" i="5"/>
  <c r="E953" i="9" s="1"/>
  <c r="T952" i="1"/>
  <c r="U952" i="1" s="1"/>
  <c r="E952" i="5"/>
  <c r="E952" i="9" s="1"/>
  <c r="T951" i="1"/>
  <c r="E951" i="5"/>
  <c r="E951" i="9" s="1"/>
  <c r="T950" i="1"/>
  <c r="E950" i="5"/>
  <c r="E950" i="9" s="1"/>
  <c r="T949" i="1"/>
  <c r="E949" i="5"/>
  <c r="E949" i="9" s="1"/>
  <c r="T948" i="1"/>
  <c r="E948" i="5"/>
  <c r="E948" i="9" s="1"/>
  <c r="T947" i="1"/>
  <c r="E947" i="5"/>
  <c r="E947" i="9" s="1"/>
  <c r="T946" i="1"/>
  <c r="U946" i="1" s="1"/>
  <c r="E946" i="5"/>
  <c r="E946" i="9" s="1"/>
  <c r="T945" i="1"/>
  <c r="E945" i="5"/>
  <c r="E945" i="9" s="1"/>
  <c r="T944" i="1"/>
  <c r="E944" i="5"/>
  <c r="E944" i="9" s="1"/>
  <c r="T943" i="1"/>
  <c r="E943" i="5"/>
  <c r="E943" i="9" s="1"/>
  <c r="T942" i="1"/>
  <c r="E942" i="5"/>
  <c r="E942" i="9" s="1"/>
  <c r="T941" i="1"/>
  <c r="E941" i="5"/>
  <c r="E941" i="9" s="1"/>
  <c r="T940" i="1"/>
  <c r="E940" i="5"/>
  <c r="E940" i="9" s="1"/>
  <c r="T939" i="1"/>
  <c r="E939" i="5"/>
  <c r="E939" i="9" s="1"/>
  <c r="T938" i="1"/>
  <c r="E938" i="5"/>
  <c r="E938" i="9" s="1"/>
  <c r="T937" i="1"/>
  <c r="E937" i="5"/>
  <c r="E937" i="9" s="1"/>
  <c r="T936" i="1"/>
  <c r="E936" i="5"/>
  <c r="E936" i="9" s="1"/>
  <c r="T935" i="1"/>
  <c r="E935" i="5"/>
  <c r="E935" i="9" s="1"/>
  <c r="T934" i="1"/>
  <c r="U934" i="1" s="1"/>
  <c r="E934" i="5"/>
  <c r="E934" i="9" s="1"/>
  <c r="T933" i="1"/>
  <c r="E933" i="5"/>
  <c r="E933" i="9" s="1"/>
  <c r="T932" i="1"/>
  <c r="E932" i="5"/>
  <c r="E932" i="9" s="1"/>
  <c r="T931" i="1"/>
  <c r="E931" i="5"/>
  <c r="E931" i="9" s="1"/>
  <c r="T930" i="1"/>
  <c r="E930" i="5"/>
  <c r="E930" i="9" s="1"/>
  <c r="T929" i="1"/>
  <c r="E929" i="5"/>
  <c r="E929" i="9" s="1"/>
  <c r="T928" i="1"/>
  <c r="U928" i="1" s="1"/>
  <c r="E928" i="5"/>
  <c r="E928" i="9" s="1"/>
  <c r="T927" i="1"/>
  <c r="E927" i="5"/>
  <c r="E927" i="9" s="1"/>
  <c r="T926" i="1"/>
  <c r="E926" i="5"/>
  <c r="E926" i="9" s="1"/>
  <c r="T925" i="1"/>
  <c r="U925" i="1" s="1"/>
  <c r="E925" i="5"/>
  <c r="E925" i="9" s="1"/>
  <c r="T924" i="1"/>
  <c r="E924" i="5"/>
  <c r="E924" i="9" s="1"/>
  <c r="T923" i="1"/>
  <c r="E923" i="5"/>
  <c r="E923" i="9" s="1"/>
  <c r="T922" i="1"/>
  <c r="E922" i="5"/>
  <c r="E922" i="9" s="1"/>
  <c r="T921" i="1"/>
  <c r="E921" i="5"/>
  <c r="E921" i="9" s="1"/>
  <c r="T920" i="1"/>
  <c r="E920" i="5"/>
  <c r="E920" i="9" s="1"/>
  <c r="T919" i="1"/>
  <c r="U919" i="1" s="1"/>
  <c r="E919" i="5"/>
  <c r="E919" i="9" s="1"/>
  <c r="T918" i="1"/>
  <c r="E918" i="5"/>
  <c r="E918" i="9" s="1"/>
  <c r="T917" i="1"/>
  <c r="E917" i="5"/>
  <c r="E917" i="9" s="1"/>
  <c r="T916" i="1"/>
  <c r="E916" i="5"/>
  <c r="E916" i="9" s="1"/>
  <c r="T915" i="1"/>
  <c r="E915" i="5"/>
  <c r="E915" i="9" s="1"/>
  <c r="T914" i="1"/>
  <c r="E914" i="5"/>
  <c r="E914" i="9" s="1"/>
  <c r="T913" i="1"/>
  <c r="E913" i="5"/>
  <c r="E913" i="9" s="1"/>
  <c r="T912" i="1"/>
  <c r="E912" i="5"/>
  <c r="E912" i="9" s="1"/>
  <c r="T911" i="1"/>
  <c r="E911" i="5"/>
  <c r="E911" i="9" s="1"/>
  <c r="T910" i="1"/>
  <c r="E910" i="5"/>
  <c r="E910" i="9" s="1"/>
  <c r="T909" i="1"/>
  <c r="E909" i="5"/>
  <c r="E909" i="9" s="1"/>
  <c r="T908" i="1"/>
  <c r="E908" i="5"/>
  <c r="E908" i="9" s="1"/>
  <c r="T907" i="1"/>
  <c r="U907" i="1" s="1"/>
  <c r="E907" i="5"/>
  <c r="E907" i="9" s="1"/>
  <c r="T906" i="1"/>
  <c r="E906" i="5"/>
  <c r="E906" i="9" s="1"/>
  <c r="T905" i="1"/>
  <c r="E905" i="5"/>
  <c r="E905" i="9" s="1"/>
  <c r="T904" i="1"/>
  <c r="E904" i="5"/>
  <c r="E904" i="9" s="1"/>
  <c r="T903" i="1"/>
  <c r="E903" i="5"/>
  <c r="E903" i="9" s="1"/>
  <c r="T902" i="1"/>
  <c r="E902" i="5"/>
  <c r="E902" i="9" s="1"/>
  <c r="T901" i="1"/>
  <c r="U901" i="1" s="1"/>
  <c r="E901" i="5"/>
  <c r="E901" i="9" s="1"/>
  <c r="T900" i="1"/>
  <c r="E900" i="5"/>
  <c r="E900" i="9" s="1"/>
  <c r="T899" i="1"/>
  <c r="E899" i="5"/>
  <c r="E899" i="9" s="1"/>
  <c r="T898" i="1"/>
  <c r="U898" i="1" s="1"/>
  <c r="E898" i="5"/>
  <c r="E898" i="9" s="1"/>
  <c r="T897" i="1"/>
  <c r="E897" i="5"/>
  <c r="E897" i="9" s="1"/>
  <c r="T896" i="1"/>
  <c r="E896" i="5"/>
  <c r="E896" i="9" s="1"/>
  <c r="T895" i="1"/>
  <c r="E895" i="5"/>
  <c r="E895" i="9" s="1"/>
  <c r="T894" i="1"/>
  <c r="E894" i="5"/>
  <c r="E894" i="9" s="1"/>
  <c r="T893" i="1"/>
  <c r="E893" i="5"/>
  <c r="E893" i="9" s="1"/>
  <c r="T892" i="1"/>
  <c r="U892" i="1" s="1"/>
  <c r="E892" i="5"/>
  <c r="E892" i="9" s="1"/>
  <c r="T891" i="1"/>
  <c r="E891" i="5"/>
  <c r="E891" i="9" s="1"/>
  <c r="T890" i="1"/>
  <c r="E890" i="5"/>
  <c r="E890" i="9" s="1"/>
  <c r="T889" i="1"/>
  <c r="E889" i="5"/>
  <c r="E889" i="9" s="1"/>
  <c r="T888" i="1"/>
  <c r="E888" i="5"/>
  <c r="E888" i="9" s="1"/>
  <c r="T887" i="1"/>
  <c r="E887" i="5"/>
  <c r="E887" i="9" s="1"/>
  <c r="T886" i="1"/>
  <c r="E886" i="5"/>
  <c r="E886" i="9" s="1"/>
  <c r="T885" i="1"/>
  <c r="E885" i="5"/>
  <c r="E885" i="9" s="1"/>
  <c r="T884" i="1"/>
  <c r="E884" i="5"/>
  <c r="E884" i="9" s="1"/>
  <c r="T883" i="1"/>
  <c r="E883" i="5"/>
  <c r="E883" i="9" s="1"/>
  <c r="T882" i="1"/>
  <c r="E882" i="5"/>
  <c r="E882" i="9" s="1"/>
  <c r="T881" i="1"/>
  <c r="E881" i="5"/>
  <c r="E881" i="9" s="1"/>
  <c r="T880" i="1"/>
  <c r="U880" i="1" s="1"/>
  <c r="E880" i="5"/>
  <c r="E880" i="9" s="1"/>
  <c r="T879" i="1"/>
  <c r="E879" i="5"/>
  <c r="E879" i="9" s="1"/>
  <c r="T878" i="1"/>
  <c r="E878" i="5"/>
  <c r="E878" i="9" s="1"/>
  <c r="T877" i="1"/>
  <c r="E877" i="5"/>
  <c r="E877" i="9" s="1"/>
  <c r="T876" i="1"/>
  <c r="E876" i="5"/>
  <c r="E876" i="9" s="1"/>
  <c r="T875" i="1"/>
  <c r="E875" i="5"/>
  <c r="E875" i="9" s="1"/>
  <c r="T874" i="1"/>
  <c r="U874" i="1" s="1"/>
  <c r="E874" i="5"/>
  <c r="E874" i="9" s="1"/>
  <c r="T873" i="1"/>
  <c r="E873" i="5"/>
  <c r="E873" i="9" s="1"/>
  <c r="T872" i="1"/>
  <c r="E872" i="5"/>
  <c r="E872" i="9" s="1"/>
  <c r="T871" i="1"/>
  <c r="U871" i="1" s="1"/>
  <c r="E871" i="5"/>
  <c r="E871" i="9" s="1"/>
  <c r="T870" i="1"/>
  <c r="E870" i="5"/>
  <c r="E870" i="9" s="1"/>
  <c r="T869" i="1"/>
  <c r="E869" i="5"/>
  <c r="E869" i="9" s="1"/>
  <c r="T868" i="1"/>
  <c r="E868" i="5"/>
  <c r="E868" i="9" s="1"/>
  <c r="T867" i="1"/>
  <c r="E867" i="5"/>
  <c r="E867" i="9" s="1"/>
  <c r="T866" i="1"/>
  <c r="E866" i="5"/>
  <c r="E866" i="9" s="1"/>
  <c r="T865" i="1"/>
  <c r="U865" i="1" s="1"/>
  <c r="E865" i="5"/>
  <c r="E865" i="9" s="1"/>
  <c r="T864" i="1"/>
  <c r="E864" i="5"/>
  <c r="E864" i="9" s="1"/>
  <c r="T863" i="1"/>
  <c r="E863" i="5"/>
  <c r="E863" i="9" s="1"/>
  <c r="T862" i="1"/>
  <c r="E862" i="5"/>
  <c r="E862" i="9" s="1"/>
  <c r="T861" i="1"/>
  <c r="E861" i="5"/>
  <c r="E861" i="9" s="1"/>
  <c r="T860" i="1"/>
  <c r="E860" i="5"/>
  <c r="E860" i="9" s="1"/>
  <c r="T859" i="1"/>
  <c r="E859" i="5"/>
  <c r="E859" i="9" s="1"/>
  <c r="T858" i="1"/>
  <c r="E858" i="5"/>
  <c r="E858" i="9" s="1"/>
  <c r="T857" i="1"/>
  <c r="E857" i="5"/>
  <c r="E857" i="9" s="1"/>
  <c r="T856" i="1"/>
  <c r="E856" i="5"/>
  <c r="E856" i="9" s="1"/>
  <c r="T855" i="1"/>
  <c r="E855" i="5"/>
  <c r="E855" i="9" s="1"/>
  <c r="T854" i="1"/>
  <c r="E854" i="5"/>
  <c r="E854" i="9" s="1"/>
  <c r="T853" i="1"/>
  <c r="U853" i="1" s="1"/>
  <c r="E853" i="5"/>
  <c r="E853" i="9" s="1"/>
  <c r="T852" i="1"/>
  <c r="E852" i="5"/>
  <c r="E852" i="9" s="1"/>
  <c r="T851" i="1"/>
  <c r="E851" i="5"/>
  <c r="E851" i="9" s="1"/>
  <c r="T850" i="1"/>
  <c r="E850" i="5"/>
  <c r="E850" i="9" s="1"/>
  <c r="T849" i="1"/>
  <c r="E849" i="5"/>
  <c r="E849" i="9" s="1"/>
  <c r="T848" i="1"/>
  <c r="E848" i="5"/>
  <c r="E848" i="9" s="1"/>
  <c r="T847" i="1"/>
  <c r="U847" i="1" s="1"/>
  <c r="E847" i="5"/>
  <c r="E847" i="9" s="1"/>
  <c r="T846" i="1"/>
  <c r="E846" i="5"/>
  <c r="E846" i="9" s="1"/>
  <c r="T845" i="1"/>
  <c r="E845" i="5"/>
  <c r="E845" i="9" s="1"/>
  <c r="T844" i="1"/>
  <c r="U844" i="1" s="1"/>
  <c r="E844" i="5"/>
  <c r="E844" i="9" s="1"/>
  <c r="T843" i="1"/>
  <c r="E843" i="5"/>
  <c r="E843" i="9" s="1"/>
  <c r="T842" i="1"/>
  <c r="E842" i="5"/>
  <c r="E842" i="9" s="1"/>
  <c r="T841" i="1"/>
  <c r="E841" i="5"/>
  <c r="E841" i="9" s="1"/>
  <c r="T840" i="1"/>
  <c r="E840" i="5"/>
  <c r="E840" i="9" s="1"/>
  <c r="T839" i="1"/>
  <c r="E839" i="5"/>
  <c r="E839" i="9" s="1"/>
  <c r="T838" i="1"/>
  <c r="U838" i="1" s="1"/>
  <c r="E838" i="5"/>
  <c r="E838" i="9" s="1"/>
  <c r="T837" i="1"/>
  <c r="E837" i="5"/>
  <c r="E837" i="9" s="1"/>
  <c r="T836" i="1"/>
  <c r="E836" i="5"/>
  <c r="E836" i="9" s="1"/>
  <c r="T835" i="1"/>
  <c r="E835" i="5"/>
  <c r="E835" i="9" s="1"/>
  <c r="T834" i="1"/>
  <c r="E834" i="5"/>
  <c r="E834" i="9" s="1"/>
  <c r="T833" i="1"/>
  <c r="E833" i="5"/>
  <c r="E833" i="9" s="1"/>
  <c r="T832" i="1"/>
  <c r="E832" i="5"/>
  <c r="E832" i="9" s="1"/>
  <c r="T831" i="1"/>
  <c r="E831" i="5"/>
  <c r="E831" i="9" s="1"/>
  <c r="T830" i="1"/>
  <c r="E830" i="5"/>
  <c r="E830" i="9" s="1"/>
  <c r="T829" i="1"/>
  <c r="E829" i="5"/>
  <c r="E829" i="9" s="1"/>
  <c r="T828" i="1"/>
  <c r="E828" i="5"/>
  <c r="E828" i="9" s="1"/>
  <c r="T827" i="1"/>
  <c r="E827" i="5"/>
  <c r="E827" i="9" s="1"/>
  <c r="T826" i="1"/>
  <c r="U826" i="1" s="1"/>
  <c r="E826" i="5"/>
  <c r="E826" i="9" s="1"/>
  <c r="T825" i="1"/>
  <c r="E825" i="5"/>
  <c r="E825" i="9" s="1"/>
  <c r="T824" i="1"/>
  <c r="E824" i="5"/>
  <c r="E824" i="9" s="1"/>
  <c r="T823" i="1"/>
  <c r="E823" i="5"/>
  <c r="E823" i="9" s="1"/>
  <c r="T822" i="1"/>
  <c r="E822" i="5"/>
  <c r="E822" i="9" s="1"/>
  <c r="T821" i="1"/>
  <c r="E821" i="5"/>
  <c r="E821" i="9" s="1"/>
  <c r="T820" i="1"/>
  <c r="U820" i="1" s="1"/>
  <c r="E820" i="5"/>
  <c r="E820" i="9" s="1"/>
  <c r="T819" i="1"/>
  <c r="E819" i="5"/>
  <c r="E819" i="9" s="1"/>
  <c r="T818" i="1"/>
  <c r="E818" i="5"/>
  <c r="E818" i="9" s="1"/>
  <c r="T817" i="1"/>
  <c r="U817" i="1" s="1"/>
  <c r="E817" i="5"/>
  <c r="E817" i="9" s="1"/>
  <c r="T816" i="1"/>
  <c r="E816" i="5"/>
  <c r="E816" i="9" s="1"/>
  <c r="T815" i="1"/>
  <c r="E815" i="5"/>
  <c r="E815" i="9" s="1"/>
  <c r="T814" i="1"/>
  <c r="E814" i="5"/>
  <c r="E814" i="9" s="1"/>
  <c r="T813" i="1"/>
  <c r="E813" i="5"/>
  <c r="E813" i="9" s="1"/>
  <c r="T812" i="1"/>
  <c r="E812" i="5"/>
  <c r="E812" i="9" s="1"/>
  <c r="T811" i="1"/>
  <c r="U811" i="1" s="1"/>
  <c r="E811" i="5"/>
  <c r="E811" i="9" s="1"/>
  <c r="T810" i="1"/>
  <c r="E810" i="5"/>
  <c r="E810" i="9" s="1"/>
  <c r="T809" i="1"/>
  <c r="E809" i="5"/>
  <c r="E809" i="9" s="1"/>
  <c r="T808" i="1"/>
  <c r="E808" i="5"/>
  <c r="E808" i="9" s="1"/>
  <c r="T807" i="1"/>
  <c r="E807" i="5"/>
  <c r="E807" i="9" s="1"/>
  <c r="T806" i="1"/>
  <c r="E806" i="5"/>
  <c r="E806" i="9" s="1"/>
  <c r="T805" i="1"/>
  <c r="E805" i="5"/>
  <c r="E805" i="9" s="1"/>
  <c r="T804" i="1"/>
  <c r="E804" i="5"/>
  <c r="E804" i="9" s="1"/>
  <c r="T803" i="1"/>
  <c r="E803" i="5"/>
  <c r="E803" i="9" s="1"/>
  <c r="T802" i="1"/>
  <c r="E802" i="5"/>
  <c r="E802" i="9" s="1"/>
  <c r="T801" i="1"/>
  <c r="E801" i="5"/>
  <c r="E801" i="9" s="1"/>
  <c r="T800" i="1"/>
  <c r="E800" i="5"/>
  <c r="E800" i="9" s="1"/>
  <c r="T799" i="1"/>
  <c r="U799" i="1" s="1"/>
  <c r="E799" i="5"/>
  <c r="E799" i="9" s="1"/>
  <c r="T798" i="1"/>
  <c r="E798" i="5"/>
  <c r="E798" i="9" s="1"/>
  <c r="T797" i="1"/>
  <c r="E797" i="5"/>
  <c r="E797" i="9" s="1"/>
  <c r="T796" i="1"/>
  <c r="E796" i="5"/>
  <c r="E796" i="9" s="1"/>
  <c r="T795" i="1"/>
  <c r="E795" i="5"/>
  <c r="E795" i="9" s="1"/>
  <c r="T794" i="1"/>
  <c r="E794" i="5"/>
  <c r="E794" i="9" s="1"/>
  <c r="T793" i="1"/>
  <c r="U793" i="1" s="1"/>
  <c r="E793" i="5"/>
  <c r="E793" i="9" s="1"/>
  <c r="T792" i="1"/>
  <c r="E792" i="5"/>
  <c r="E792" i="9" s="1"/>
  <c r="T791" i="1"/>
  <c r="E791" i="5"/>
  <c r="E791" i="9" s="1"/>
  <c r="T790" i="1"/>
  <c r="U790" i="1" s="1"/>
  <c r="E790" i="5"/>
  <c r="E790" i="9" s="1"/>
  <c r="T789" i="1"/>
  <c r="E789" i="5"/>
  <c r="E789" i="9" s="1"/>
  <c r="T788" i="1"/>
  <c r="E788" i="5"/>
  <c r="E788" i="9" s="1"/>
  <c r="T787" i="1"/>
  <c r="E787" i="5"/>
  <c r="E787" i="9" s="1"/>
  <c r="T786" i="1"/>
  <c r="E786" i="5"/>
  <c r="E786" i="9" s="1"/>
  <c r="T785" i="1"/>
  <c r="E785" i="5"/>
  <c r="E785" i="9" s="1"/>
  <c r="T784" i="1"/>
  <c r="U784" i="1" s="1"/>
  <c r="E784" i="5"/>
  <c r="E784" i="9" s="1"/>
  <c r="T783" i="1"/>
  <c r="E783" i="5"/>
  <c r="E783" i="9" s="1"/>
  <c r="T782" i="1"/>
  <c r="E782" i="5"/>
  <c r="E782" i="9" s="1"/>
  <c r="T781" i="1"/>
  <c r="E781" i="5"/>
  <c r="E781" i="9" s="1"/>
  <c r="T780" i="1"/>
  <c r="E780" i="5"/>
  <c r="E780" i="9" s="1"/>
  <c r="T779" i="1"/>
  <c r="E779" i="5"/>
  <c r="E779" i="9" s="1"/>
  <c r="T778" i="1"/>
  <c r="E778" i="5"/>
  <c r="E778" i="9" s="1"/>
  <c r="T777" i="1"/>
  <c r="E777" i="5"/>
  <c r="E777" i="9" s="1"/>
  <c r="T776" i="1"/>
  <c r="E776" i="5"/>
  <c r="E776" i="9" s="1"/>
  <c r="T775" i="1"/>
  <c r="E775" i="5"/>
  <c r="E775" i="9" s="1"/>
  <c r="T774" i="1"/>
  <c r="E774" i="5"/>
  <c r="E774" i="9" s="1"/>
  <c r="T773" i="1"/>
  <c r="E773" i="5"/>
  <c r="E773" i="9" s="1"/>
  <c r="T772" i="1"/>
  <c r="U772" i="1" s="1"/>
  <c r="E772" i="5"/>
  <c r="E772" i="9" s="1"/>
  <c r="T771" i="1"/>
  <c r="E771" i="5"/>
  <c r="E771" i="9" s="1"/>
  <c r="T770" i="1"/>
  <c r="E770" i="5"/>
  <c r="E770" i="9" s="1"/>
  <c r="T769" i="1"/>
  <c r="E769" i="5"/>
  <c r="E769" i="9" s="1"/>
  <c r="T768" i="1"/>
  <c r="E768" i="5"/>
  <c r="E768" i="9" s="1"/>
  <c r="T767" i="1"/>
  <c r="E767" i="5"/>
  <c r="E767" i="9" s="1"/>
  <c r="T766" i="1"/>
  <c r="U766" i="1" s="1"/>
  <c r="E766" i="5"/>
  <c r="E766" i="9" s="1"/>
  <c r="T765" i="1"/>
  <c r="E765" i="5"/>
  <c r="E765" i="9" s="1"/>
  <c r="T764" i="1"/>
  <c r="E764" i="5"/>
  <c r="E764" i="9" s="1"/>
  <c r="T763" i="1"/>
  <c r="U763" i="1" s="1"/>
  <c r="E763" i="5"/>
  <c r="E763" i="9" s="1"/>
  <c r="T762" i="1"/>
  <c r="E762" i="5"/>
  <c r="E762" i="9" s="1"/>
  <c r="T761" i="1"/>
  <c r="E761" i="5"/>
  <c r="E761" i="9" s="1"/>
  <c r="T760" i="1"/>
  <c r="E760" i="5"/>
  <c r="E760" i="9" s="1"/>
  <c r="T759" i="1"/>
  <c r="E759" i="5"/>
  <c r="E759" i="9" s="1"/>
  <c r="T758" i="1"/>
  <c r="E758" i="5"/>
  <c r="E758" i="9" s="1"/>
  <c r="T757" i="1"/>
  <c r="V757" i="1" s="1" a="1"/>
  <c r="V757" i="1" s="1"/>
  <c r="E757" i="5"/>
  <c r="E757" i="9" s="1"/>
  <c r="T756" i="1"/>
  <c r="E756" i="5"/>
  <c r="E756" i="9" s="1"/>
  <c r="T755" i="1"/>
  <c r="E755" i="5"/>
  <c r="E755" i="9" s="1"/>
  <c r="T754" i="1"/>
  <c r="V754" i="1" s="1" a="1"/>
  <c r="V754" i="1" s="1"/>
  <c r="E754" i="5"/>
  <c r="E754" i="9" s="1"/>
  <c r="T753" i="1"/>
  <c r="E753" i="5"/>
  <c r="E753" i="9" s="1"/>
  <c r="T752" i="1"/>
  <c r="E752" i="5"/>
  <c r="E752" i="9" s="1"/>
  <c r="T751" i="1"/>
  <c r="V751" i="1" s="1" a="1"/>
  <c r="V751" i="1" s="1"/>
  <c r="E751" i="5"/>
  <c r="E751" i="9" s="1"/>
  <c r="T750" i="1"/>
  <c r="E750" i="5"/>
  <c r="E750" i="9" s="1"/>
  <c r="T749" i="1"/>
  <c r="E749" i="5"/>
  <c r="E749" i="9" s="1"/>
  <c r="T748" i="1"/>
  <c r="V748" i="1" s="1" a="1"/>
  <c r="V748" i="1" s="1"/>
  <c r="E748" i="5"/>
  <c r="E748" i="9" s="1"/>
  <c r="T747" i="1"/>
  <c r="E747" i="5"/>
  <c r="E747" i="9" s="1"/>
  <c r="T746" i="1"/>
  <c r="E746" i="5"/>
  <c r="E746" i="9" s="1"/>
  <c r="T745" i="1"/>
  <c r="E745" i="5"/>
  <c r="E745" i="9" s="1"/>
  <c r="T744" i="1"/>
  <c r="E744" i="5"/>
  <c r="E744" i="9" s="1"/>
  <c r="T743" i="1"/>
  <c r="E743" i="5"/>
  <c r="E743" i="9" s="1"/>
  <c r="T742" i="1"/>
  <c r="V742" i="1" s="1" a="1"/>
  <c r="V742" i="1" s="1"/>
  <c r="E742" i="5"/>
  <c r="E742" i="9" s="1"/>
  <c r="T741" i="1"/>
  <c r="E741" i="5"/>
  <c r="E741" i="9" s="1"/>
  <c r="T740" i="1"/>
  <c r="E740" i="5"/>
  <c r="E740" i="9" s="1"/>
  <c r="T739" i="1"/>
  <c r="V739" i="1" s="1" a="1"/>
  <c r="V739" i="1" s="1"/>
  <c r="E739" i="5"/>
  <c r="E739" i="9" s="1"/>
  <c r="T738" i="1"/>
  <c r="E738" i="5"/>
  <c r="E738" i="9" s="1"/>
  <c r="T737" i="1"/>
  <c r="E737" i="5"/>
  <c r="E737" i="9" s="1"/>
  <c r="T736" i="1"/>
  <c r="E736" i="5"/>
  <c r="E736" i="9" s="1"/>
  <c r="T735" i="1"/>
  <c r="E735" i="5"/>
  <c r="E735" i="9" s="1"/>
  <c r="T734" i="1"/>
  <c r="E734" i="5"/>
  <c r="E734" i="9" s="1"/>
  <c r="T733" i="1"/>
  <c r="V733" i="1" s="1" a="1"/>
  <c r="V733" i="1" s="1"/>
  <c r="E733" i="5"/>
  <c r="E733" i="9" s="1"/>
  <c r="T732" i="1"/>
  <c r="E732" i="5"/>
  <c r="E732" i="9" s="1"/>
  <c r="T731" i="1"/>
  <c r="E731" i="5"/>
  <c r="E731" i="9" s="1"/>
  <c r="T730" i="1"/>
  <c r="V730" i="1" s="1" a="1"/>
  <c r="V730" i="1" s="1"/>
  <c r="E730" i="5"/>
  <c r="E730" i="9" s="1"/>
  <c r="T729" i="1"/>
  <c r="E729" i="5"/>
  <c r="E729" i="9" s="1"/>
  <c r="T728" i="1"/>
  <c r="E728" i="5"/>
  <c r="E728" i="9" s="1"/>
  <c r="T727" i="1"/>
  <c r="E727" i="5"/>
  <c r="E727" i="9" s="1"/>
  <c r="T726" i="1"/>
  <c r="E726" i="5"/>
  <c r="E726" i="9" s="1"/>
  <c r="T725" i="1"/>
  <c r="E725" i="5"/>
  <c r="E725" i="9" s="1"/>
  <c r="T724" i="1"/>
  <c r="V724" i="1" s="1" a="1"/>
  <c r="V724" i="1" s="1"/>
  <c r="E724" i="5"/>
  <c r="E724" i="9" s="1"/>
  <c r="T723" i="1"/>
  <c r="E723" i="5"/>
  <c r="E723" i="9" s="1"/>
  <c r="T722" i="1"/>
  <c r="E722" i="5"/>
  <c r="E722" i="9" s="1"/>
  <c r="T721" i="1"/>
  <c r="V721" i="1" s="1" a="1"/>
  <c r="V721" i="1" s="1"/>
  <c r="E721" i="5"/>
  <c r="E721" i="9" s="1"/>
  <c r="T720" i="1"/>
  <c r="E720" i="5"/>
  <c r="E720" i="9" s="1"/>
  <c r="T719" i="1"/>
  <c r="E719" i="5"/>
  <c r="E719" i="9" s="1"/>
  <c r="T718" i="1"/>
  <c r="E718" i="5"/>
  <c r="E718" i="9" s="1"/>
  <c r="T717" i="1"/>
  <c r="E717" i="5"/>
  <c r="E717" i="9" s="1"/>
  <c r="T716" i="1"/>
  <c r="E716" i="5"/>
  <c r="E716" i="9" s="1"/>
  <c r="T715" i="1"/>
  <c r="V715" i="1" s="1" a="1"/>
  <c r="V715" i="1" s="1"/>
  <c r="E715" i="5"/>
  <c r="E715" i="9" s="1"/>
  <c r="T714" i="1"/>
  <c r="E714" i="5"/>
  <c r="E714" i="9" s="1"/>
  <c r="T713" i="1"/>
  <c r="E713" i="5"/>
  <c r="E713" i="9" s="1"/>
  <c r="T712" i="1"/>
  <c r="V712" i="1" s="1" a="1"/>
  <c r="V712" i="1" s="1"/>
  <c r="E712" i="5"/>
  <c r="E712" i="9" s="1"/>
  <c r="T711" i="1"/>
  <c r="E711" i="5"/>
  <c r="E711" i="9" s="1"/>
  <c r="T710" i="1"/>
  <c r="E710" i="5"/>
  <c r="E710" i="9" s="1"/>
  <c r="T709" i="1"/>
  <c r="E709" i="5"/>
  <c r="E709" i="9" s="1"/>
  <c r="T708" i="1"/>
  <c r="E708" i="5"/>
  <c r="E708" i="9" s="1"/>
  <c r="T707" i="1"/>
  <c r="E707" i="5"/>
  <c r="E707" i="9" s="1"/>
  <c r="T706" i="1"/>
  <c r="V706" i="1" s="1" a="1"/>
  <c r="V706" i="1" s="1"/>
  <c r="E706" i="5"/>
  <c r="E706" i="9" s="1"/>
  <c r="T705" i="1"/>
  <c r="E705" i="5"/>
  <c r="E705" i="9" s="1"/>
  <c r="T704" i="1"/>
  <c r="E704" i="5"/>
  <c r="E704" i="9" s="1"/>
  <c r="T703" i="1"/>
  <c r="V703" i="1" s="1" a="1"/>
  <c r="V703" i="1" s="1"/>
  <c r="E703" i="5"/>
  <c r="E703" i="9" s="1"/>
  <c r="T702" i="1"/>
  <c r="E702" i="5"/>
  <c r="E702" i="9" s="1"/>
  <c r="T701" i="1"/>
  <c r="E701" i="5"/>
  <c r="E701" i="9" s="1"/>
  <c r="T700" i="1"/>
  <c r="E700" i="5"/>
  <c r="E700" i="9" s="1"/>
  <c r="T699" i="1"/>
  <c r="E699" i="5"/>
  <c r="E699" i="9" s="1"/>
  <c r="T698" i="1"/>
  <c r="E698" i="5"/>
  <c r="E698" i="9" s="1"/>
  <c r="T697" i="1"/>
  <c r="V697" i="1" s="1" a="1"/>
  <c r="V697" i="1" s="1"/>
  <c r="E697" i="5"/>
  <c r="E697" i="9" s="1"/>
  <c r="T696" i="1"/>
  <c r="E696" i="5"/>
  <c r="E696" i="9" s="1"/>
  <c r="T695" i="1"/>
  <c r="E695" i="5"/>
  <c r="E695" i="9" s="1"/>
  <c r="T694" i="1"/>
  <c r="V694" i="1" s="1" a="1"/>
  <c r="V694" i="1" s="1"/>
  <c r="E694" i="5"/>
  <c r="E694" i="9" s="1"/>
  <c r="T693" i="1"/>
  <c r="E693" i="5"/>
  <c r="E693" i="9" s="1"/>
  <c r="T692" i="1"/>
  <c r="E692" i="5"/>
  <c r="E692" i="9" s="1"/>
  <c r="T691" i="1"/>
  <c r="E691" i="5"/>
  <c r="E691" i="9" s="1"/>
  <c r="T690" i="1"/>
  <c r="E690" i="5"/>
  <c r="E690" i="9" s="1"/>
  <c r="T689" i="1"/>
  <c r="E689" i="5"/>
  <c r="E689" i="9" s="1"/>
  <c r="T688" i="1"/>
  <c r="V688" i="1" s="1" a="1"/>
  <c r="V688" i="1" s="1"/>
  <c r="E688" i="5"/>
  <c r="E688" i="9" s="1"/>
  <c r="T687" i="1"/>
  <c r="E687" i="5"/>
  <c r="E687" i="9" s="1"/>
  <c r="T686" i="1"/>
  <c r="E686" i="5"/>
  <c r="E686" i="9" s="1"/>
  <c r="T685" i="1"/>
  <c r="V685" i="1" s="1" a="1"/>
  <c r="V685" i="1" s="1"/>
  <c r="E685" i="5"/>
  <c r="E685" i="9" s="1"/>
  <c r="T684" i="1"/>
  <c r="E684" i="5"/>
  <c r="E684" i="9" s="1"/>
  <c r="T683" i="1"/>
  <c r="E683" i="5"/>
  <c r="E683" i="9" s="1"/>
  <c r="T682" i="1"/>
  <c r="E682" i="5"/>
  <c r="E682" i="9" s="1"/>
  <c r="T681" i="1"/>
  <c r="E681" i="5"/>
  <c r="E681" i="9" s="1"/>
  <c r="T680" i="1"/>
  <c r="E680" i="5"/>
  <c r="E680" i="9" s="1"/>
  <c r="T679" i="1"/>
  <c r="V679" i="1" s="1" a="1"/>
  <c r="V679" i="1" s="1"/>
  <c r="E679" i="5"/>
  <c r="E679" i="9" s="1"/>
  <c r="T678" i="1"/>
  <c r="E678" i="5"/>
  <c r="E678" i="9" s="1"/>
  <c r="T677" i="1"/>
  <c r="E677" i="5"/>
  <c r="E677" i="9" s="1"/>
  <c r="T676" i="1"/>
  <c r="V676" i="1" s="1" a="1"/>
  <c r="V676" i="1" s="1"/>
  <c r="E676" i="5"/>
  <c r="E676" i="9" s="1"/>
  <c r="T675" i="1"/>
  <c r="E675" i="5"/>
  <c r="E675" i="9" s="1"/>
  <c r="T674" i="1"/>
  <c r="E674" i="5"/>
  <c r="E674" i="9" s="1"/>
  <c r="T673" i="1"/>
  <c r="V673" i="1" s="1" a="1"/>
  <c r="V673" i="1" s="1"/>
  <c r="E673" i="5"/>
  <c r="E673" i="9" s="1"/>
  <c r="T672" i="1"/>
  <c r="E672" i="5"/>
  <c r="E672" i="9" s="1"/>
  <c r="T671" i="1"/>
  <c r="E671" i="5"/>
  <c r="E671" i="9" s="1"/>
  <c r="T670" i="1"/>
  <c r="V670" i="1" s="1" a="1"/>
  <c r="V670" i="1" s="1"/>
  <c r="E670" i="5"/>
  <c r="E670" i="9" s="1"/>
  <c r="T669" i="1"/>
  <c r="E669" i="5"/>
  <c r="E669" i="9" s="1"/>
  <c r="T668" i="1"/>
  <c r="E668" i="5"/>
  <c r="E668" i="9" s="1"/>
  <c r="T667" i="1"/>
  <c r="V667" i="1" s="1" a="1"/>
  <c r="V667" i="1" s="1"/>
  <c r="E667" i="5"/>
  <c r="E667" i="9" s="1"/>
  <c r="T666" i="1"/>
  <c r="E666" i="5"/>
  <c r="E666" i="9" s="1"/>
  <c r="T665" i="1"/>
  <c r="E665" i="5"/>
  <c r="E665" i="9" s="1"/>
  <c r="T664" i="1"/>
  <c r="E664" i="5"/>
  <c r="E664" i="9" s="1"/>
  <c r="T663" i="1"/>
  <c r="E663" i="5"/>
  <c r="E663" i="9" s="1"/>
  <c r="T662" i="1"/>
  <c r="E662" i="5"/>
  <c r="E662" i="9" s="1"/>
  <c r="T661" i="1"/>
  <c r="V661" i="1" s="1" a="1"/>
  <c r="V661" i="1" s="1"/>
  <c r="E661" i="5"/>
  <c r="E661" i="9" s="1"/>
  <c r="T660" i="1"/>
  <c r="E660" i="5"/>
  <c r="E660" i="9" s="1"/>
  <c r="T659" i="1"/>
  <c r="E659" i="5"/>
  <c r="E659" i="9" s="1"/>
  <c r="T658" i="1"/>
  <c r="V658" i="1" s="1" a="1"/>
  <c r="V658" i="1" s="1"/>
  <c r="E658" i="5"/>
  <c r="E658" i="9" s="1"/>
  <c r="T657" i="1"/>
  <c r="E657" i="5"/>
  <c r="E657" i="9" s="1"/>
  <c r="T656" i="1"/>
  <c r="E656" i="5"/>
  <c r="E656" i="9" s="1"/>
  <c r="T655" i="1"/>
  <c r="E655" i="5"/>
  <c r="E655" i="9" s="1"/>
  <c r="T654" i="1"/>
  <c r="E654" i="5"/>
  <c r="E654" i="9" s="1"/>
  <c r="T653" i="1"/>
  <c r="E653" i="5"/>
  <c r="E653" i="9" s="1"/>
  <c r="T652" i="1"/>
  <c r="V652" i="1" s="1" a="1"/>
  <c r="V652" i="1" s="1"/>
  <c r="E652" i="5"/>
  <c r="E652" i="9" s="1"/>
  <c r="T651" i="1"/>
  <c r="E651" i="5"/>
  <c r="E651" i="9" s="1"/>
  <c r="T650" i="1"/>
  <c r="E650" i="5"/>
  <c r="E650" i="9" s="1"/>
  <c r="T649" i="1"/>
  <c r="V649" i="1" s="1" a="1"/>
  <c r="V649" i="1" s="1"/>
  <c r="E649" i="5"/>
  <c r="E649" i="9" s="1"/>
  <c r="T648" i="1"/>
  <c r="E648" i="5"/>
  <c r="E648" i="9" s="1"/>
  <c r="T647" i="1"/>
  <c r="E647" i="5"/>
  <c r="E647" i="9" s="1"/>
  <c r="T646" i="1"/>
  <c r="E646" i="5"/>
  <c r="E646" i="9" s="1"/>
  <c r="T645" i="1"/>
  <c r="E645" i="5"/>
  <c r="E645" i="9" s="1"/>
  <c r="T644" i="1"/>
  <c r="E644" i="5"/>
  <c r="E644" i="9" s="1"/>
  <c r="T643" i="1"/>
  <c r="V643" i="1" s="1" a="1"/>
  <c r="V643" i="1" s="1"/>
  <c r="E643" i="5"/>
  <c r="E643" i="9" s="1"/>
  <c r="T642" i="1"/>
  <c r="E642" i="5"/>
  <c r="E642" i="9" s="1"/>
  <c r="T641" i="1"/>
  <c r="E641" i="5"/>
  <c r="E641" i="9" s="1"/>
  <c r="T640" i="1"/>
  <c r="V640" i="1" s="1" a="1"/>
  <c r="V640" i="1" s="1"/>
  <c r="E640" i="5"/>
  <c r="E640" i="9" s="1"/>
  <c r="T639" i="1"/>
  <c r="E639" i="5"/>
  <c r="E639" i="9" s="1"/>
  <c r="T638" i="1"/>
  <c r="E638" i="5"/>
  <c r="E638" i="9" s="1"/>
  <c r="T637" i="1"/>
  <c r="V637" i="1" s="1" a="1"/>
  <c r="V637" i="1" s="1"/>
  <c r="E637" i="5"/>
  <c r="E637" i="9" s="1"/>
  <c r="T636" i="1"/>
  <c r="E636" i="5"/>
  <c r="E636" i="9" s="1"/>
  <c r="T635" i="1"/>
  <c r="E635" i="5"/>
  <c r="E635" i="9" s="1"/>
  <c r="T634" i="1"/>
  <c r="V634" i="1" s="1" a="1"/>
  <c r="V634" i="1" s="1"/>
  <c r="E634" i="5"/>
  <c r="E634" i="9" s="1"/>
  <c r="T633" i="1"/>
  <c r="E633" i="5"/>
  <c r="E633" i="9" s="1"/>
  <c r="T632" i="1"/>
  <c r="E632" i="5"/>
  <c r="E632" i="9" s="1"/>
  <c r="T631" i="1"/>
  <c r="V631" i="1" s="1" a="1"/>
  <c r="V631" i="1" s="1"/>
  <c r="E631" i="5"/>
  <c r="E631" i="9" s="1"/>
  <c r="T630" i="1"/>
  <c r="E630" i="5"/>
  <c r="E630" i="9" s="1"/>
  <c r="T629" i="1"/>
  <c r="E629" i="5"/>
  <c r="E629" i="9" s="1"/>
  <c r="T628" i="1"/>
  <c r="E628" i="5"/>
  <c r="E628" i="9" s="1"/>
  <c r="T627" i="1"/>
  <c r="E627" i="5"/>
  <c r="E627" i="9" s="1"/>
  <c r="T626" i="1"/>
  <c r="E626" i="5"/>
  <c r="E626" i="9" s="1"/>
  <c r="T625" i="1"/>
  <c r="V625" i="1" s="1" a="1"/>
  <c r="V625" i="1" s="1"/>
  <c r="E625" i="5"/>
  <c r="E625" i="9" s="1"/>
  <c r="T624" i="1"/>
  <c r="E624" i="5"/>
  <c r="E624" i="9" s="1"/>
  <c r="T623" i="1"/>
  <c r="E623" i="5"/>
  <c r="E623" i="9" s="1"/>
  <c r="T622" i="1"/>
  <c r="V622" i="1" s="1" a="1"/>
  <c r="V622" i="1" s="1"/>
  <c r="E622" i="5"/>
  <c r="E622" i="9" s="1"/>
  <c r="T621" i="1"/>
  <c r="E621" i="5"/>
  <c r="E621" i="9" s="1"/>
  <c r="T620" i="1"/>
  <c r="E620" i="5"/>
  <c r="E620" i="9" s="1"/>
  <c r="T619" i="1"/>
  <c r="E619" i="5"/>
  <c r="E619" i="9" s="1"/>
  <c r="T618" i="1"/>
  <c r="E618" i="5"/>
  <c r="E618" i="9" s="1"/>
  <c r="T617" i="1"/>
  <c r="E617" i="5"/>
  <c r="E617" i="9" s="1"/>
  <c r="T616" i="1"/>
  <c r="V616" i="1" s="1" a="1"/>
  <c r="V616" i="1" s="1"/>
  <c r="E616" i="5"/>
  <c r="E616" i="9" s="1"/>
  <c r="T615" i="1"/>
  <c r="E615" i="5"/>
  <c r="E615" i="9" s="1"/>
  <c r="T614" i="1"/>
  <c r="E614" i="5"/>
  <c r="E614" i="9" s="1"/>
  <c r="T613" i="1"/>
  <c r="V613" i="1" s="1" a="1"/>
  <c r="V613" i="1" s="1"/>
  <c r="E613" i="5"/>
  <c r="E613" i="9" s="1"/>
  <c r="T612" i="1"/>
  <c r="E612" i="5"/>
  <c r="E612" i="9" s="1"/>
  <c r="T611" i="1"/>
  <c r="E611" i="5"/>
  <c r="E611" i="9" s="1"/>
  <c r="T610" i="1"/>
  <c r="E610" i="5"/>
  <c r="E610" i="9" s="1"/>
  <c r="T609" i="1"/>
  <c r="E609" i="5"/>
  <c r="E609" i="9" s="1"/>
  <c r="T608" i="1"/>
  <c r="E608" i="5"/>
  <c r="E608" i="9" s="1"/>
  <c r="T607" i="1"/>
  <c r="V607" i="1" s="1" a="1"/>
  <c r="V607" i="1" s="1"/>
  <c r="E607" i="5"/>
  <c r="E607" i="9" s="1"/>
  <c r="T606" i="1"/>
  <c r="E606" i="5"/>
  <c r="E606" i="9" s="1"/>
  <c r="T605" i="1"/>
  <c r="E605" i="5"/>
  <c r="E605" i="9" s="1"/>
  <c r="T604" i="1"/>
  <c r="V604" i="1" s="1" a="1"/>
  <c r="V604" i="1" s="1"/>
  <c r="E604" i="5"/>
  <c r="E604" i="9" s="1"/>
  <c r="T603" i="1"/>
  <c r="E603" i="5"/>
  <c r="E603" i="9" s="1"/>
  <c r="T602" i="1"/>
  <c r="E602" i="5"/>
  <c r="E602" i="9" s="1"/>
  <c r="T601" i="1"/>
  <c r="E601" i="5"/>
  <c r="E601" i="9" s="1"/>
  <c r="T600" i="1"/>
  <c r="E600" i="5"/>
  <c r="E600" i="9" s="1"/>
  <c r="T599" i="1"/>
  <c r="E599" i="5"/>
  <c r="E599" i="9" s="1"/>
  <c r="T598" i="1"/>
  <c r="V598" i="1" s="1" a="1"/>
  <c r="V598" i="1" s="1"/>
  <c r="E598" i="5"/>
  <c r="E598" i="9" s="1"/>
  <c r="T597" i="1"/>
  <c r="E597" i="5"/>
  <c r="E597" i="9" s="1"/>
  <c r="T596" i="1"/>
  <c r="E596" i="5"/>
  <c r="E596" i="9" s="1"/>
  <c r="T595" i="1"/>
  <c r="V595" i="1" s="1" a="1"/>
  <c r="V595" i="1" s="1"/>
  <c r="E595" i="5"/>
  <c r="E595" i="9" s="1"/>
  <c r="T594" i="1"/>
  <c r="E594" i="5"/>
  <c r="E594" i="9" s="1"/>
  <c r="T593" i="1"/>
  <c r="E593" i="5"/>
  <c r="E593" i="9" s="1"/>
  <c r="T592" i="1"/>
  <c r="V592" i="1" s="1" a="1"/>
  <c r="V592" i="1" s="1"/>
  <c r="E592" i="5"/>
  <c r="E592" i="9" s="1"/>
  <c r="T591" i="1"/>
  <c r="E591" i="5"/>
  <c r="E591" i="9" s="1"/>
  <c r="T590" i="1"/>
  <c r="E590" i="5"/>
  <c r="E590" i="9" s="1"/>
  <c r="T589" i="1"/>
  <c r="E589" i="5"/>
  <c r="E589" i="9" s="1"/>
  <c r="T588" i="1"/>
  <c r="E588" i="5"/>
  <c r="E588" i="9" s="1"/>
  <c r="T587" i="1"/>
  <c r="E587" i="5"/>
  <c r="E587" i="9" s="1"/>
  <c r="T586" i="1"/>
  <c r="V586" i="1" s="1" a="1"/>
  <c r="V586" i="1" s="1"/>
  <c r="E586" i="5"/>
  <c r="E586" i="9" s="1"/>
  <c r="T585" i="1"/>
  <c r="E585" i="5"/>
  <c r="E585" i="9" s="1"/>
  <c r="T584" i="1"/>
  <c r="E584" i="5"/>
  <c r="E584" i="9" s="1"/>
  <c r="T583" i="1"/>
  <c r="E583" i="5"/>
  <c r="E583" i="9" s="1"/>
  <c r="T582" i="1"/>
  <c r="E582" i="5"/>
  <c r="E582" i="9" s="1"/>
  <c r="T581" i="1"/>
  <c r="E581" i="5"/>
  <c r="E581" i="9" s="1"/>
  <c r="T580" i="1"/>
  <c r="E580" i="5"/>
  <c r="E580" i="9" s="1"/>
  <c r="T579" i="1"/>
  <c r="E579" i="5"/>
  <c r="E579" i="9" s="1"/>
  <c r="T578" i="1"/>
  <c r="E578" i="5"/>
  <c r="E578" i="9" s="1"/>
  <c r="T577" i="1"/>
  <c r="E577" i="5"/>
  <c r="E577" i="9" s="1"/>
  <c r="T576" i="1"/>
  <c r="E576" i="5"/>
  <c r="E576" i="9" s="1"/>
  <c r="T575" i="1"/>
  <c r="E575" i="5"/>
  <c r="E575" i="9" s="1"/>
  <c r="T574" i="1"/>
  <c r="E574" i="5"/>
  <c r="E574" i="9" s="1"/>
  <c r="T573" i="1"/>
  <c r="E573" i="5"/>
  <c r="E573" i="9" s="1"/>
  <c r="T572" i="1"/>
  <c r="E572" i="5"/>
  <c r="E572" i="9" s="1"/>
  <c r="T571" i="1"/>
  <c r="E571" i="5"/>
  <c r="E571" i="9" s="1"/>
  <c r="T570" i="1"/>
  <c r="E570" i="5"/>
  <c r="E570" i="9" s="1"/>
  <c r="T569" i="1"/>
  <c r="E569" i="5"/>
  <c r="E569" i="9" s="1"/>
  <c r="T568" i="1"/>
  <c r="E568" i="5"/>
  <c r="E568" i="9" s="1"/>
  <c r="T567" i="1"/>
  <c r="E567" i="5"/>
  <c r="E567" i="9" s="1"/>
  <c r="T566" i="1"/>
  <c r="E566" i="5"/>
  <c r="E566" i="9" s="1"/>
  <c r="T565" i="1"/>
  <c r="V565" i="1" s="1" a="1"/>
  <c r="V565" i="1" s="1"/>
  <c r="E565" i="5"/>
  <c r="E565" i="9" s="1"/>
  <c r="T564" i="1"/>
  <c r="E564" i="5"/>
  <c r="E564" i="9" s="1"/>
  <c r="T563" i="1"/>
  <c r="E563" i="5"/>
  <c r="E563" i="9" s="1"/>
  <c r="T562" i="1"/>
  <c r="E562" i="5"/>
  <c r="E562" i="9" s="1"/>
  <c r="T561" i="1"/>
  <c r="E561" i="5"/>
  <c r="E561" i="9" s="1"/>
  <c r="T560" i="1"/>
  <c r="E560" i="5"/>
  <c r="E560" i="9" s="1"/>
  <c r="T559" i="1"/>
  <c r="V559" i="1" s="1" a="1"/>
  <c r="V559" i="1" s="1"/>
  <c r="E559" i="5"/>
  <c r="E559" i="9" s="1"/>
  <c r="T558" i="1"/>
  <c r="E558" i="5"/>
  <c r="E558" i="9" s="1"/>
  <c r="T557" i="1"/>
  <c r="E557" i="5"/>
  <c r="E557" i="9" s="1"/>
  <c r="T556" i="1"/>
  <c r="E556" i="5"/>
  <c r="E556" i="9" s="1"/>
  <c r="T555" i="1"/>
  <c r="E555" i="5"/>
  <c r="E555" i="9" s="1"/>
  <c r="T554" i="1"/>
  <c r="E554" i="5"/>
  <c r="E554" i="9" s="1"/>
  <c r="T553" i="1"/>
  <c r="E553" i="5"/>
  <c r="E553" i="9" s="1"/>
  <c r="T552" i="1"/>
  <c r="E552" i="5"/>
  <c r="E552" i="9" s="1"/>
  <c r="T551" i="1"/>
  <c r="E551" i="5"/>
  <c r="E551" i="9" s="1"/>
  <c r="T550" i="1"/>
  <c r="E550" i="5"/>
  <c r="E550" i="9" s="1"/>
  <c r="T549" i="1"/>
  <c r="E549" i="5"/>
  <c r="E549" i="9" s="1"/>
  <c r="T548" i="1"/>
  <c r="E548" i="5"/>
  <c r="E548" i="9" s="1"/>
  <c r="T547" i="1"/>
  <c r="E547" i="5"/>
  <c r="E547" i="9" s="1"/>
  <c r="T546" i="1"/>
  <c r="E546" i="5"/>
  <c r="E546" i="9" s="1"/>
  <c r="T545" i="1"/>
  <c r="E545" i="5"/>
  <c r="E545" i="9" s="1"/>
  <c r="T544" i="1"/>
  <c r="E544" i="5"/>
  <c r="E544" i="9" s="1"/>
  <c r="T543" i="1"/>
  <c r="E543" i="5"/>
  <c r="E543" i="9" s="1"/>
  <c r="T542" i="1"/>
  <c r="E542" i="5"/>
  <c r="E542" i="9" s="1"/>
  <c r="T541" i="1"/>
  <c r="E541" i="5"/>
  <c r="E541" i="9" s="1"/>
  <c r="T540" i="1"/>
  <c r="E540" i="5"/>
  <c r="E540" i="9" s="1"/>
  <c r="T539" i="1"/>
  <c r="E539" i="5"/>
  <c r="E539" i="9" s="1"/>
  <c r="T538" i="1"/>
  <c r="V538" i="1" s="1" a="1"/>
  <c r="V538" i="1" s="1"/>
  <c r="E538" i="5"/>
  <c r="E538" i="9" s="1"/>
  <c r="T537" i="1"/>
  <c r="E537" i="5"/>
  <c r="E537" i="9" s="1"/>
  <c r="T536" i="1"/>
  <c r="E536" i="5"/>
  <c r="E536" i="9" s="1"/>
  <c r="T535" i="1"/>
  <c r="E535" i="5"/>
  <c r="E535" i="9" s="1"/>
  <c r="T534" i="1"/>
  <c r="E534" i="5"/>
  <c r="E534" i="9" s="1"/>
  <c r="T533" i="1"/>
  <c r="E533" i="5"/>
  <c r="E533" i="9" s="1"/>
  <c r="T532" i="1"/>
  <c r="V532" i="1" s="1" a="1"/>
  <c r="V532" i="1" s="1"/>
  <c r="E532" i="5"/>
  <c r="E532" i="9" s="1"/>
  <c r="T531" i="1"/>
  <c r="E531" i="5"/>
  <c r="E531" i="9" s="1"/>
  <c r="T530" i="1"/>
  <c r="E530" i="5"/>
  <c r="E530" i="9" s="1"/>
  <c r="T529" i="1"/>
  <c r="E529" i="5"/>
  <c r="E529" i="9" s="1"/>
  <c r="T528" i="1"/>
  <c r="E528" i="5"/>
  <c r="E528" i="9" s="1"/>
  <c r="T527" i="1"/>
  <c r="E527" i="5"/>
  <c r="E527" i="9" s="1"/>
  <c r="T526" i="1"/>
  <c r="E526" i="5"/>
  <c r="E526" i="9" s="1"/>
  <c r="T525" i="1"/>
  <c r="E525" i="5"/>
  <c r="E525" i="9" s="1"/>
  <c r="T524" i="1"/>
  <c r="E524" i="5"/>
  <c r="E524" i="9" s="1"/>
  <c r="T523" i="1"/>
  <c r="E523" i="5"/>
  <c r="E523" i="9" s="1"/>
  <c r="T522" i="1"/>
  <c r="E522" i="5"/>
  <c r="E522" i="9" s="1"/>
  <c r="T521" i="1"/>
  <c r="E521" i="5"/>
  <c r="E521" i="9" s="1"/>
  <c r="T520" i="1"/>
  <c r="E520" i="5"/>
  <c r="E520" i="9" s="1"/>
  <c r="T519" i="1"/>
  <c r="E519" i="5"/>
  <c r="E519" i="9" s="1"/>
  <c r="T518" i="1"/>
  <c r="E518" i="5"/>
  <c r="E518" i="9" s="1"/>
  <c r="T517" i="1"/>
  <c r="E517" i="5"/>
  <c r="E517" i="9" s="1"/>
  <c r="T516" i="1"/>
  <c r="E516" i="5"/>
  <c r="E516" i="9" s="1"/>
  <c r="T515" i="1"/>
  <c r="E515" i="5"/>
  <c r="E515" i="9" s="1"/>
  <c r="T514" i="1"/>
  <c r="E514" i="5"/>
  <c r="E514" i="9" s="1"/>
  <c r="T513" i="1"/>
  <c r="E513" i="5"/>
  <c r="E513" i="9" s="1"/>
  <c r="T512" i="1"/>
  <c r="E512" i="5"/>
  <c r="E512" i="9" s="1"/>
  <c r="T511" i="1"/>
  <c r="V511" i="1" s="1" a="1"/>
  <c r="V511" i="1" s="1"/>
  <c r="E511" i="5"/>
  <c r="E511" i="9" s="1"/>
  <c r="T510" i="1"/>
  <c r="E510" i="5"/>
  <c r="E510" i="9" s="1"/>
  <c r="T509" i="1"/>
  <c r="E509" i="5"/>
  <c r="E509" i="9" s="1"/>
  <c r="T508" i="1"/>
  <c r="E508" i="5"/>
  <c r="E508" i="9" s="1"/>
  <c r="T507" i="1"/>
  <c r="E507" i="5"/>
  <c r="E507" i="9" s="1"/>
  <c r="T506" i="1"/>
  <c r="E506" i="5"/>
  <c r="E506" i="9" s="1"/>
  <c r="T505" i="1"/>
  <c r="V505" i="1" s="1" a="1"/>
  <c r="V505" i="1" s="1"/>
  <c r="E505" i="5"/>
  <c r="E505" i="9" s="1"/>
  <c r="T504" i="1"/>
  <c r="E504" i="5"/>
  <c r="E504" i="9" s="1"/>
  <c r="T503" i="1"/>
  <c r="E503" i="5"/>
  <c r="E503" i="9" s="1"/>
  <c r="T502" i="1"/>
  <c r="E502" i="5"/>
  <c r="E502" i="9" s="1"/>
  <c r="T501" i="1"/>
  <c r="E501" i="5"/>
  <c r="E501" i="9" s="1"/>
  <c r="T500" i="1"/>
  <c r="E500" i="5"/>
  <c r="E500" i="9" s="1"/>
  <c r="T499" i="1"/>
  <c r="E499" i="5"/>
  <c r="E499" i="9" s="1"/>
  <c r="T498" i="1"/>
  <c r="E498" i="5"/>
  <c r="E498" i="9" s="1"/>
  <c r="T497" i="1"/>
  <c r="E497" i="5"/>
  <c r="E497" i="9" s="1"/>
  <c r="T496" i="1"/>
  <c r="E496" i="5"/>
  <c r="E496" i="9" s="1"/>
  <c r="T495" i="1"/>
  <c r="E495" i="5"/>
  <c r="E495" i="9" s="1"/>
  <c r="T494" i="1"/>
  <c r="E494" i="5"/>
  <c r="E494" i="9" s="1"/>
  <c r="T493" i="1"/>
  <c r="E493" i="5"/>
  <c r="E493" i="9" s="1"/>
  <c r="T492" i="1"/>
  <c r="E492" i="5"/>
  <c r="E492" i="9" s="1"/>
  <c r="T491" i="1"/>
  <c r="E491" i="5"/>
  <c r="E491" i="9" s="1"/>
  <c r="T490" i="1"/>
  <c r="E490" i="5"/>
  <c r="E490" i="9" s="1"/>
  <c r="T489" i="1"/>
  <c r="E489" i="5"/>
  <c r="E489" i="9" s="1"/>
  <c r="T488" i="1"/>
  <c r="E488" i="5"/>
  <c r="E488" i="9" s="1"/>
  <c r="T487" i="1"/>
  <c r="E487" i="5"/>
  <c r="E487" i="9" s="1"/>
  <c r="T486" i="1"/>
  <c r="E486" i="5"/>
  <c r="E486" i="9" s="1"/>
  <c r="T485" i="1"/>
  <c r="E485" i="5"/>
  <c r="E485" i="9" s="1"/>
  <c r="T484" i="1"/>
  <c r="V484" i="1" s="1" a="1"/>
  <c r="V484" i="1" s="1"/>
  <c r="E484" i="5"/>
  <c r="E484" i="9" s="1"/>
  <c r="T483" i="1"/>
  <c r="E483" i="5"/>
  <c r="E483" i="9" s="1"/>
  <c r="T482" i="1"/>
  <c r="E482" i="5"/>
  <c r="E482" i="9" s="1"/>
  <c r="T481" i="1"/>
  <c r="E481" i="5"/>
  <c r="E481" i="9" s="1"/>
  <c r="T480" i="1"/>
  <c r="E480" i="5"/>
  <c r="E480" i="9" s="1"/>
  <c r="T479" i="1"/>
  <c r="E479" i="5"/>
  <c r="E479" i="9" s="1"/>
  <c r="T478" i="1"/>
  <c r="V478" i="1" s="1" a="1"/>
  <c r="V478" i="1" s="1"/>
  <c r="E478" i="5"/>
  <c r="E478" i="9" s="1"/>
  <c r="T477" i="1"/>
  <c r="E477" i="5"/>
  <c r="E477" i="9" s="1"/>
  <c r="T476" i="1"/>
  <c r="E476" i="5"/>
  <c r="E476" i="9" s="1"/>
  <c r="T475" i="1"/>
  <c r="E475" i="5"/>
  <c r="E475" i="9" s="1"/>
  <c r="T474" i="1"/>
  <c r="E474" i="5"/>
  <c r="E474" i="9" s="1"/>
  <c r="T473" i="1"/>
  <c r="E473" i="5"/>
  <c r="E473" i="9" s="1"/>
  <c r="T472" i="1"/>
  <c r="E472" i="5"/>
  <c r="E472" i="9" s="1"/>
  <c r="T471" i="1"/>
  <c r="E471" i="5"/>
  <c r="E471" i="9" s="1"/>
  <c r="T470" i="1"/>
  <c r="E470" i="5"/>
  <c r="E470" i="9" s="1"/>
  <c r="T469" i="1"/>
  <c r="E469" i="5"/>
  <c r="E469" i="9" s="1"/>
  <c r="T468" i="1"/>
  <c r="E468" i="5"/>
  <c r="E468" i="9" s="1"/>
  <c r="T467" i="1"/>
  <c r="E467" i="5"/>
  <c r="E467" i="9" s="1"/>
  <c r="T466" i="1"/>
  <c r="E466" i="5"/>
  <c r="E466" i="9" s="1"/>
  <c r="T465" i="1"/>
  <c r="E465" i="5"/>
  <c r="E465" i="9" s="1"/>
  <c r="T464" i="1"/>
  <c r="E464" i="5"/>
  <c r="E464" i="9" s="1"/>
  <c r="T463" i="1"/>
  <c r="E463" i="5"/>
  <c r="E463" i="9" s="1"/>
  <c r="T462" i="1"/>
  <c r="E462" i="5"/>
  <c r="E462" i="9" s="1"/>
  <c r="T461" i="1"/>
  <c r="E461" i="5"/>
  <c r="E461" i="9" s="1"/>
  <c r="T460" i="1"/>
  <c r="E460" i="5"/>
  <c r="E460" i="9" s="1"/>
  <c r="T459" i="1"/>
  <c r="E459" i="5"/>
  <c r="E459" i="9" s="1"/>
  <c r="T458" i="1"/>
  <c r="E458" i="5"/>
  <c r="E458" i="9" s="1"/>
  <c r="T457" i="1"/>
  <c r="V457" i="1" s="1" a="1"/>
  <c r="V457" i="1" s="1"/>
  <c r="E457" i="5"/>
  <c r="E457" i="9" s="1"/>
  <c r="T456" i="1"/>
  <c r="E456" i="5"/>
  <c r="E456" i="9" s="1"/>
  <c r="T455" i="1"/>
  <c r="E455" i="5"/>
  <c r="E455" i="9" s="1"/>
  <c r="T454" i="1"/>
  <c r="E454" i="5"/>
  <c r="E454" i="9" s="1"/>
  <c r="T453" i="1"/>
  <c r="E453" i="5"/>
  <c r="E453" i="9" s="1"/>
  <c r="T452" i="1"/>
  <c r="E452" i="5"/>
  <c r="E452" i="9" s="1"/>
  <c r="T451" i="1"/>
  <c r="V451" i="1" s="1" a="1"/>
  <c r="V451" i="1" s="1"/>
  <c r="E451" i="5"/>
  <c r="E451" i="9" s="1"/>
  <c r="T450" i="1"/>
  <c r="E450" i="5"/>
  <c r="E450" i="9" s="1"/>
  <c r="T449" i="1"/>
  <c r="E449" i="5"/>
  <c r="E449" i="9" s="1"/>
  <c r="T448" i="1"/>
  <c r="E448" i="5"/>
  <c r="E448" i="9" s="1"/>
  <c r="T447" i="1"/>
  <c r="E447" i="5"/>
  <c r="E447" i="9" s="1"/>
  <c r="T446" i="1"/>
  <c r="E446" i="5"/>
  <c r="E446" i="9" s="1"/>
  <c r="T445" i="1"/>
  <c r="E445" i="5"/>
  <c r="E445" i="9" s="1"/>
  <c r="T444" i="1"/>
  <c r="E444" i="5"/>
  <c r="E444" i="9" s="1"/>
  <c r="T443" i="1"/>
  <c r="E443" i="5"/>
  <c r="E443" i="9" s="1"/>
  <c r="T442" i="1"/>
  <c r="E442" i="5"/>
  <c r="E442" i="9" s="1"/>
  <c r="T441" i="1"/>
  <c r="E441" i="5"/>
  <c r="E441" i="9" s="1"/>
  <c r="T440" i="1"/>
  <c r="E440" i="5"/>
  <c r="E440" i="9" s="1"/>
  <c r="T439" i="1"/>
  <c r="E439" i="5"/>
  <c r="E439" i="9" s="1"/>
  <c r="T438" i="1"/>
  <c r="E438" i="5"/>
  <c r="E438" i="9" s="1"/>
  <c r="T437" i="1"/>
  <c r="E437" i="5"/>
  <c r="E437" i="9" s="1"/>
  <c r="T436" i="1"/>
  <c r="E436" i="5"/>
  <c r="E436" i="9" s="1"/>
  <c r="T435" i="1"/>
  <c r="E435" i="5"/>
  <c r="E435" i="9" s="1"/>
  <c r="T434" i="1"/>
  <c r="E434" i="5"/>
  <c r="E434" i="9" s="1"/>
  <c r="T433" i="1"/>
  <c r="E433" i="5"/>
  <c r="E433" i="9" s="1"/>
  <c r="T432" i="1"/>
  <c r="E432" i="5"/>
  <c r="E432" i="9" s="1"/>
  <c r="T431" i="1"/>
  <c r="E431" i="5"/>
  <c r="E431" i="9" s="1"/>
  <c r="T430" i="1"/>
  <c r="V430" i="1" s="1" a="1"/>
  <c r="V430" i="1" s="1"/>
  <c r="E430" i="5"/>
  <c r="E430" i="9" s="1"/>
  <c r="T429" i="1"/>
  <c r="E429" i="5"/>
  <c r="E429" i="9" s="1"/>
  <c r="T428" i="1"/>
  <c r="E428" i="5"/>
  <c r="E428" i="9" s="1"/>
  <c r="T427" i="1"/>
  <c r="E427" i="5"/>
  <c r="E427" i="9" s="1"/>
  <c r="T426" i="1"/>
  <c r="E426" i="5"/>
  <c r="E426" i="9" s="1"/>
  <c r="T425" i="1"/>
  <c r="E425" i="5"/>
  <c r="E425" i="9" s="1"/>
  <c r="T424" i="1"/>
  <c r="V424" i="1" s="1" a="1"/>
  <c r="V424" i="1" s="1"/>
  <c r="E424" i="5"/>
  <c r="E424" i="9" s="1"/>
  <c r="T423" i="1"/>
  <c r="E423" i="5"/>
  <c r="E423" i="9" s="1"/>
  <c r="T422" i="1"/>
  <c r="E422" i="5"/>
  <c r="E422" i="9" s="1"/>
  <c r="T421" i="1"/>
  <c r="E421" i="5"/>
  <c r="E421" i="9" s="1"/>
  <c r="T420" i="1"/>
  <c r="E420" i="5"/>
  <c r="E420" i="9" s="1"/>
  <c r="T419" i="1"/>
  <c r="E419" i="5"/>
  <c r="E419" i="9" s="1"/>
  <c r="T418" i="1"/>
  <c r="E418" i="5"/>
  <c r="E418" i="9" s="1"/>
  <c r="T417" i="1"/>
  <c r="E417" i="5"/>
  <c r="E417" i="9" s="1"/>
  <c r="T416" i="1"/>
  <c r="E416" i="5"/>
  <c r="E416" i="9" s="1"/>
  <c r="T415" i="1"/>
  <c r="E415" i="5"/>
  <c r="E415" i="9" s="1"/>
  <c r="T414" i="1"/>
  <c r="E414" i="5"/>
  <c r="E414" i="9" s="1"/>
  <c r="T413" i="1"/>
  <c r="E413" i="5"/>
  <c r="E413" i="9" s="1"/>
  <c r="T412" i="1"/>
  <c r="E412" i="5"/>
  <c r="E412" i="9" s="1"/>
  <c r="T411" i="1"/>
  <c r="E411" i="5"/>
  <c r="E411" i="9" s="1"/>
  <c r="T410" i="1"/>
  <c r="E410" i="5"/>
  <c r="E410" i="9" s="1"/>
  <c r="T409" i="1"/>
  <c r="E409" i="5"/>
  <c r="E409" i="9" s="1"/>
  <c r="T408" i="1"/>
  <c r="E408" i="5"/>
  <c r="E408" i="9" s="1"/>
  <c r="T407" i="1"/>
  <c r="E407" i="5"/>
  <c r="E407" i="9" s="1"/>
  <c r="T406" i="1"/>
  <c r="E406" i="5"/>
  <c r="E406" i="9" s="1"/>
  <c r="T405" i="1"/>
  <c r="E405" i="5"/>
  <c r="E405" i="9" s="1"/>
  <c r="T404" i="1"/>
  <c r="E404" i="5"/>
  <c r="E404" i="9" s="1"/>
  <c r="T403" i="1"/>
  <c r="V403" i="1" s="1" a="1"/>
  <c r="V403" i="1" s="1"/>
  <c r="E403" i="5"/>
  <c r="E403" i="9" s="1"/>
  <c r="T402" i="1"/>
  <c r="E402" i="5"/>
  <c r="E402" i="9" s="1"/>
  <c r="T401" i="1"/>
  <c r="E401" i="5"/>
  <c r="E401" i="9" s="1"/>
  <c r="T400" i="1"/>
  <c r="E400" i="5"/>
  <c r="E400" i="9" s="1"/>
  <c r="T399" i="1"/>
  <c r="E399" i="5"/>
  <c r="E399" i="9" s="1"/>
  <c r="T398" i="1"/>
  <c r="E398" i="5"/>
  <c r="E398" i="9" s="1"/>
  <c r="T397" i="1"/>
  <c r="V397" i="1" s="1" a="1"/>
  <c r="V397" i="1" s="1"/>
  <c r="E397" i="5"/>
  <c r="E397" i="9" s="1"/>
  <c r="T396" i="1"/>
  <c r="E396" i="5"/>
  <c r="E396" i="9" s="1"/>
  <c r="T395" i="1"/>
  <c r="E395" i="5"/>
  <c r="E395" i="9" s="1"/>
  <c r="T394" i="1"/>
  <c r="E394" i="5"/>
  <c r="E394" i="9" s="1"/>
  <c r="T393" i="1"/>
  <c r="E393" i="5"/>
  <c r="E393" i="9" s="1"/>
  <c r="T392" i="1"/>
  <c r="E392" i="5"/>
  <c r="E392" i="9" s="1"/>
  <c r="T391" i="1"/>
  <c r="E391" i="5"/>
  <c r="E391" i="9" s="1"/>
  <c r="T390" i="1"/>
  <c r="E390" i="5"/>
  <c r="E390" i="9" s="1"/>
  <c r="T389" i="1"/>
  <c r="E389" i="5"/>
  <c r="E389" i="9" s="1"/>
  <c r="T388" i="1"/>
  <c r="E388" i="5"/>
  <c r="E388" i="9" s="1"/>
  <c r="T387" i="1"/>
  <c r="E387" i="5"/>
  <c r="E387" i="9" s="1"/>
  <c r="T386" i="1"/>
  <c r="E386" i="5"/>
  <c r="E386" i="9" s="1"/>
  <c r="T385" i="1"/>
  <c r="E385" i="5"/>
  <c r="E385" i="9" s="1"/>
  <c r="T384" i="1"/>
  <c r="E384" i="5"/>
  <c r="E384" i="9" s="1"/>
  <c r="T383" i="1"/>
  <c r="E383" i="5"/>
  <c r="T382" i="1"/>
  <c r="E382" i="5"/>
  <c r="E382" i="9" s="1"/>
  <c r="T381" i="1"/>
  <c r="E381" i="5"/>
  <c r="E381" i="9" s="1"/>
  <c r="T380" i="1"/>
  <c r="E380" i="5"/>
  <c r="E380" i="9" s="1"/>
  <c r="T379" i="1"/>
  <c r="E379" i="5"/>
  <c r="E379" i="9" s="1"/>
  <c r="T378" i="1"/>
  <c r="E378" i="5"/>
  <c r="E378" i="9" s="1"/>
  <c r="T377" i="1"/>
  <c r="E377" i="5"/>
  <c r="E377" i="9" s="1"/>
  <c r="T376" i="1"/>
  <c r="V376" i="1" s="1" a="1"/>
  <c r="V376" i="1" s="1"/>
  <c r="E376" i="5"/>
  <c r="E376" i="9" s="1"/>
  <c r="T375" i="1"/>
  <c r="E375" i="5"/>
  <c r="E375" i="9" s="1"/>
  <c r="T374" i="1"/>
  <c r="E374" i="5"/>
  <c r="E374" i="9" s="1"/>
  <c r="T373" i="1"/>
  <c r="E373" i="5"/>
  <c r="E373" i="9" s="1"/>
  <c r="T372" i="1"/>
  <c r="E372" i="5"/>
  <c r="E372" i="9" s="1"/>
  <c r="T371" i="1"/>
  <c r="E371" i="5"/>
  <c r="E371" i="9" s="1"/>
  <c r="T370" i="1"/>
  <c r="V370" i="1" s="1" a="1"/>
  <c r="V370" i="1" s="1"/>
  <c r="E370" i="5"/>
  <c r="E370" i="9" s="1"/>
  <c r="T369" i="1"/>
  <c r="E369" i="5"/>
  <c r="E369" i="9" s="1"/>
  <c r="T368" i="1"/>
  <c r="E368" i="5"/>
  <c r="E368" i="9" s="1"/>
  <c r="T367" i="1"/>
  <c r="E367" i="5"/>
  <c r="E367" i="9" s="1"/>
  <c r="T366" i="1"/>
  <c r="E366" i="5"/>
  <c r="E366" i="9" s="1"/>
  <c r="T365" i="1"/>
  <c r="E365" i="5"/>
  <c r="E365" i="9" s="1"/>
  <c r="T364" i="1"/>
  <c r="E364" i="5"/>
  <c r="E364" i="9" s="1"/>
  <c r="T363" i="1"/>
  <c r="E363" i="5"/>
  <c r="E363" i="9" s="1"/>
  <c r="T362" i="1"/>
  <c r="E362" i="5"/>
  <c r="E362" i="9" s="1"/>
  <c r="T361" i="1"/>
  <c r="E361" i="5"/>
  <c r="E361" i="9" s="1"/>
  <c r="T360" i="1"/>
  <c r="E360" i="5"/>
  <c r="E360" i="9" s="1"/>
  <c r="T359" i="1"/>
  <c r="E359" i="5"/>
  <c r="E359" i="9" s="1"/>
  <c r="T358" i="1"/>
  <c r="E358" i="5"/>
  <c r="E358" i="9" s="1"/>
  <c r="T357" i="1"/>
  <c r="E357" i="5"/>
  <c r="E357" i="9" s="1"/>
  <c r="T356" i="1"/>
  <c r="E356" i="5"/>
  <c r="E356" i="9" s="1"/>
  <c r="T355" i="1"/>
  <c r="E355" i="5"/>
  <c r="E355" i="9" s="1"/>
  <c r="T354" i="1"/>
  <c r="E354" i="5"/>
  <c r="E354" i="9" s="1"/>
  <c r="T353" i="1"/>
  <c r="E353" i="5"/>
  <c r="E353" i="9" s="1"/>
  <c r="T352" i="1"/>
  <c r="E352" i="5"/>
  <c r="E352" i="9" s="1"/>
  <c r="T351" i="1"/>
  <c r="E351" i="5"/>
  <c r="E351" i="9" s="1"/>
  <c r="T350" i="1"/>
  <c r="E350" i="5"/>
  <c r="E350" i="9" s="1"/>
  <c r="T349" i="1"/>
  <c r="V349" i="1" s="1" a="1"/>
  <c r="V349" i="1" s="1"/>
  <c r="E349" i="5"/>
  <c r="E349" i="9" s="1"/>
  <c r="T348" i="1"/>
  <c r="E348" i="5"/>
  <c r="E348" i="9" s="1"/>
  <c r="T347" i="1"/>
  <c r="E347" i="5"/>
  <c r="E347" i="9" s="1"/>
  <c r="T346" i="1"/>
  <c r="E346" i="5"/>
  <c r="E346" i="9" s="1"/>
  <c r="T345" i="1"/>
  <c r="E345" i="5"/>
  <c r="E345" i="9" s="1"/>
  <c r="T344" i="1"/>
  <c r="E344" i="5"/>
  <c r="E344" i="9" s="1"/>
  <c r="T343" i="1"/>
  <c r="V343" i="1" s="1" a="1"/>
  <c r="V343" i="1" s="1"/>
  <c r="E343" i="5"/>
  <c r="E343" i="9" s="1"/>
  <c r="T342" i="1"/>
  <c r="E342" i="5"/>
  <c r="E342" i="9" s="1"/>
  <c r="T341" i="1"/>
  <c r="E341" i="5"/>
  <c r="E341" i="9" s="1"/>
  <c r="T340" i="1"/>
  <c r="E340" i="5"/>
  <c r="E340" i="9" s="1"/>
  <c r="T339" i="1"/>
  <c r="E339" i="5"/>
  <c r="E339" i="9" s="1"/>
  <c r="T338" i="1"/>
  <c r="E338" i="5"/>
  <c r="E338" i="9" s="1"/>
  <c r="T337" i="1"/>
  <c r="E337" i="5"/>
  <c r="E337" i="9" s="1"/>
  <c r="T336" i="1"/>
  <c r="E336" i="5"/>
  <c r="E336" i="9" s="1"/>
  <c r="T335" i="1"/>
  <c r="E335" i="5"/>
  <c r="E335" i="9" s="1"/>
  <c r="T334" i="1"/>
  <c r="E334" i="5"/>
  <c r="E334" i="9" s="1"/>
  <c r="T333" i="1"/>
  <c r="E333" i="5"/>
  <c r="E333" i="9" s="1"/>
  <c r="T332" i="1"/>
  <c r="E332" i="5"/>
  <c r="E332" i="9" s="1"/>
  <c r="T331" i="1"/>
  <c r="E331" i="5"/>
  <c r="E331" i="9" s="1"/>
  <c r="T330" i="1"/>
  <c r="E330" i="5"/>
  <c r="E330" i="9" s="1"/>
  <c r="T329" i="1"/>
  <c r="E329" i="5"/>
  <c r="E329" i="9" s="1"/>
  <c r="T328" i="1"/>
  <c r="E328" i="5"/>
  <c r="E328" i="9" s="1"/>
  <c r="T327" i="1"/>
  <c r="E327" i="5"/>
  <c r="E327" i="9" s="1"/>
  <c r="T326" i="1"/>
  <c r="E326" i="5"/>
  <c r="E326" i="9" s="1"/>
  <c r="T325" i="1"/>
  <c r="E325" i="5"/>
  <c r="E325" i="9" s="1"/>
  <c r="T324" i="1"/>
  <c r="E324" i="5"/>
  <c r="E324" i="9" s="1"/>
  <c r="T323" i="1"/>
  <c r="E323" i="5"/>
  <c r="E323" i="9" s="1"/>
  <c r="T322" i="1"/>
  <c r="V322" i="1" s="1" a="1"/>
  <c r="V322" i="1" s="1"/>
  <c r="E322" i="5"/>
  <c r="E322" i="9" s="1"/>
  <c r="T321" i="1"/>
  <c r="E321" i="5"/>
  <c r="E321" i="9" s="1"/>
  <c r="T320" i="1"/>
  <c r="E320" i="5"/>
  <c r="E320" i="9" s="1"/>
  <c r="T319" i="1"/>
  <c r="E319" i="5"/>
  <c r="E319" i="9" s="1"/>
  <c r="T318" i="1"/>
  <c r="E318" i="5"/>
  <c r="E318" i="9" s="1"/>
  <c r="T317" i="1"/>
  <c r="E317" i="5"/>
  <c r="E317" i="9" s="1"/>
  <c r="T316" i="1"/>
  <c r="V316" i="1" s="1" a="1"/>
  <c r="V316" i="1" s="1"/>
  <c r="E316" i="5"/>
  <c r="E316" i="9" s="1"/>
  <c r="T315" i="1"/>
  <c r="E315" i="5"/>
  <c r="E315" i="9" s="1"/>
  <c r="T314" i="1"/>
  <c r="E314" i="5"/>
  <c r="E314" i="9" s="1"/>
  <c r="T313" i="1"/>
  <c r="E313" i="5"/>
  <c r="E313" i="9" s="1"/>
  <c r="T312" i="1"/>
  <c r="E312" i="5"/>
  <c r="E312" i="9" s="1"/>
  <c r="T311" i="1"/>
  <c r="E311" i="5"/>
  <c r="E311" i="9" s="1"/>
  <c r="T310" i="1"/>
  <c r="E310" i="5"/>
  <c r="E310" i="9" s="1"/>
  <c r="T309" i="1"/>
  <c r="E309" i="5"/>
  <c r="E309" i="9" s="1"/>
  <c r="T308" i="1"/>
  <c r="E308" i="5"/>
  <c r="E308" i="9" s="1"/>
  <c r="T307" i="1"/>
  <c r="E307" i="5"/>
  <c r="E307" i="9" s="1"/>
  <c r="T306" i="1"/>
  <c r="E306" i="5"/>
  <c r="E306" i="9" s="1"/>
  <c r="T305" i="1"/>
  <c r="E305" i="5"/>
  <c r="E305" i="9" s="1"/>
  <c r="T304" i="1"/>
  <c r="E304" i="5"/>
  <c r="E304" i="9" s="1"/>
  <c r="T303" i="1"/>
  <c r="E303" i="5"/>
  <c r="E303" i="9" s="1"/>
  <c r="T302" i="1"/>
  <c r="E302" i="5"/>
  <c r="E302" i="9" s="1"/>
  <c r="T301" i="1"/>
  <c r="E301" i="5"/>
  <c r="E301" i="9" s="1"/>
  <c r="T300" i="1"/>
  <c r="E300" i="5"/>
  <c r="E300" i="9" s="1"/>
  <c r="T299" i="1"/>
  <c r="E299" i="5"/>
  <c r="E299" i="9" s="1"/>
  <c r="T298" i="1"/>
  <c r="E298" i="5"/>
  <c r="E298" i="9" s="1"/>
  <c r="T297" i="1"/>
  <c r="E297" i="5"/>
  <c r="E297" i="9" s="1"/>
  <c r="T296" i="1"/>
  <c r="E296" i="5"/>
  <c r="E296" i="9" s="1"/>
  <c r="T295" i="1"/>
  <c r="V295" i="1" s="1" a="1"/>
  <c r="V295" i="1" s="1"/>
  <c r="E295" i="5"/>
  <c r="E295" i="9" s="1"/>
  <c r="T294" i="1"/>
  <c r="E294" i="5"/>
  <c r="E294" i="9" s="1"/>
  <c r="T293" i="1"/>
  <c r="E293" i="5"/>
  <c r="E293" i="9" s="1"/>
  <c r="T292" i="1"/>
  <c r="E292" i="5"/>
  <c r="E292" i="9" s="1"/>
  <c r="T291" i="1"/>
  <c r="E291" i="5"/>
  <c r="E291" i="9" s="1"/>
  <c r="T290" i="1"/>
  <c r="E290" i="5"/>
  <c r="E290" i="9" s="1"/>
  <c r="T289" i="1"/>
  <c r="V289" i="1" s="1" a="1"/>
  <c r="V289" i="1" s="1"/>
  <c r="E289" i="5"/>
  <c r="E289" i="9" s="1"/>
  <c r="T288" i="1"/>
  <c r="E288" i="5"/>
  <c r="E288" i="9" s="1"/>
  <c r="T287" i="1"/>
  <c r="E287" i="5"/>
  <c r="E287" i="9" s="1"/>
  <c r="T286" i="1"/>
  <c r="E286" i="5"/>
  <c r="E286" i="9" s="1"/>
  <c r="T285" i="1"/>
  <c r="E285" i="5"/>
  <c r="E285" i="9" s="1"/>
  <c r="T284" i="1"/>
  <c r="E284" i="5"/>
  <c r="E284" i="9" s="1"/>
  <c r="T283" i="1"/>
  <c r="E283" i="5"/>
  <c r="E283" i="9" s="1"/>
  <c r="T282" i="1"/>
  <c r="E282" i="5"/>
  <c r="E282" i="9" s="1"/>
  <c r="T281" i="1"/>
  <c r="E281" i="5"/>
  <c r="E281" i="9" s="1"/>
  <c r="T280" i="1"/>
  <c r="E280" i="5"/>
  <c r="E280" i="9" s="1"/>
  <c r="T279" i="1"/>
  <c r="E279" i="5"/>
  <c r="E279" i="9" s="1"/>
  <c r="T278" i="1"/>
  <c r="E278" i="5"/>
  <c r="E278" i="9" s="1"/>
  <c r="T277" i="1"/>
  <c r="E277" i="5"/>
  <c r="E277" i="9" s="1"/>
  <c r="T276" i="1"/>
  <c r="E276" i="5"/>
  <c r="E276" i="9" s="1"/>
  <c r="T275" i="1"/>
  <c r="E275" i="5"/>
  <c r="E275" i="9" s="1"/>
  <c r="T274" i="1"/>
  <c r="E274" i="5"/>
  <c r="E274" i="9" s="1"/>
  <c r="T273" i="1"/>
  <c r="E273" i="5"/>
  <c r="E273" i="9" s="1"/>
  <c r="T272" i="1"/>
  <c r="E272" i="5"/>
  <c r="E272" i="9" s="1"/>
  <c r="T271" i="1"/>
  <c r="E271" i="5"/>
  <c r="E271" i="9" s="1"/>
  <c r="T270" i="1"/>
  <c r="E270" i="5"/>
  <c r="E270" i="9" s="1"/>
  <c r="T269" i="1"/>
  <c r="E269" i="5"/>
  <c r="E269" i="9" s="1"/>
  <c r="T268" i="1"/>
  <c r="V268" i="1" s="1" a="1"/>
  <c r="V268" i="1" s="1"/>
  <c r="E268" i="5"/>
  <c r="E268" i="9" s="1"/>
  <c r="T267" i="1"/>
  <c r="E267" i="5"/>
  <c r="E267" i="9" s="1"/>
  <c r="T266" i="1"/>
  <c r="E266" i="5"/>
  <c r="E266" i="9" s="1"/>
  <c r="T265" i="1"/>
  <c r="E265" i="5"/>
  <c r="E265" i="9" s="1"/>
  <c r="T264" i="1"/>
  <c r="E264" i="5"/>
  <c r="T263" i="1"/>
  <c r="E263" i="5"/>
  <c r="E263" i="9" s="1"/>
  <c r="T262" i="1"/>
  <c r="V262" i="1" s="1" a="1"/>
  <c r="V262" i="1" s="1"/>
  <c r="E262" i="5"/>
  <c r="E262" i="9" s="1"/>
  <c r="T261" i="1"/>
  <c r="E261" i="5"/>
  <c r="T260" i="1"/>
  <c r="E260" i="5"/>
  <c r="E260" i="9" s="1"/>
  <c r="T259" i="1"/>
  <c r="E259" i="5"/>
  <c r="E259" i="9" s="1"/>
  <c r="T258" i="1"/>
  <c r="E258" i="5"/>
  <c r="E258" i="9" s="1"/>
  <c r="T257" i="1"/>
  <c r="E257" i="5"/>
  <c r="E257" i="9" s="1"/>
  <c r="T256" i="1"/>
  <c r="E256" i="5"/>
  <c r="E256" i="9" s="1"/>
  <c r="T255" i="1"/>
  <c r="E255" i="5"/>
  <c r="E255" i="9" s="1"/>
  <c r="T254" i="1"/>
  <c r="E254" i="5"/>
  <c r="T253" i="1"/>
  <c r="E253" i="5"/>
  <c r="E253" i="9" s="1"/>
  <c r="T252" i="1"/>
  <c r="E252" i="5"/>
  <c r="E252" i="9" s="1"/>
  <c r="T251" i="1"/>
  <c r="E251" i="5"/>
  <c r="E251" i="9" s="1"/>
  <c r="T250" i="1"/>
  <c r="E250" i="5"/>
  <c r="E250" i="9" s="1"/>
  <c r="T249" i="1"/>
  <c r="E249" i="5"/>
  <c r="E249" i="9" s="1"/>
  <c r="T248" i="1"/>
  <c r="E248" i="5"/>
  <c r="E248" i="9" s="1"/>
  <c r="T247" i="1"/>
  <c r="E247" i="5"/>
  <c r="E247" i="9" s="1"/>
  <c r="T246" i="1"/>
  <c r="E246" i="5"/>
  <c r="E246" i="9" s="1"/>
  <c r="T245" i="1"/>
  <c r="E245" i="5"/>
  <c r="E245" i="9" s="1"/>
  <c r="T244" i="1"/>
  <c r="E244" i="5"/>
  <c r="E244" i="9" s="1"/>
  <c r="T243" i="1"/>
  <c r="E243" i="5"/>
  <c r="E243" i="9" s="1"/>
  <c r="T242" i="1"/>
  <c r="E242" i="5"/>
  <c r="E242" i="9" s="1"/>
  <c r="T241" i="1"/>
  <c r="V241" i="1" s="1" a="1"/>
  <c r="V241" i="1" s="1"/>
  <c r="E241" i="5"/>
  <c r="E241" i="9" s="1"/>
  <c r="T240" i="1"/>
  <c r="E240" i="5"/>
  <c r="T239" i="1"/>
  <c r="E239" i="5"/>
  <c r="T238" i="1"/>
  <c r="E238" i="5"/>
  <c r="E238" i="9" s="1"/>
  <c r="T237" i="1"/>
  <c r="E237" i="5"/>
  <c r="E237" i="9" s="1"/>
  <c r="T236" i="1"/>
  <c r="E236" i="5"/>
  <c r="E236" i="9" s="1"/>
  <c r="T235" i="1"/>
  <c r="E235" i="5"/>
  <c r="E235" i="9" s="1"/>
  <c r="T234" i="1"/>
  <c r="E234" i="5"/>
  <c r="E234" i="9" s="1"/>
  <c r="T233" i="1"/>
  <c r="E233" i="5"/>
  <c r="E233" i="9" s="1"/>
  <c r="T232" i="1"/>
  <c r="U232" i="1" s="1"/>
  <c r="E232" i="5"/>
  <c r="E232" i="9" s="1"/>
  <c r="T231" i="1"/>
  <c r="E231" i="5"/>
  <c r="E231" i="9" s="1"/>
  <c r="T230" i="1"/>
  <c r="E230" i="5"/>
  <c r="E230" i="9" s="1"/>
  <c r="T229" i="1"/>
  <c r="E229" i="5"/>
  <c r="E229" i="9" s="1"/>
  <c r="T228" i="1"/>
  <c r="E228" i="5"/>
  <c r="E228" i="9" s="1"/>
  <c r="T227" i="1"/>
  <c r="E227" i="5"/>
  <c r="E227" i="9" s="1"/>
  <c r="T226" i="1"/>
  <c r="E226" i="5"/>
  <c r="E226" i="9" s="1"/>
  <c r="T225" i="1"/>
  <c r="E225" i="5"/>
  <c r="E225" i="9" s="1"/>
  <c r="T224" i="1"/>
  <c r="E224" i="5"/>
  <c r="E224" i="9" s="1"/>
  <c r="T223" i="1"/>
  <c r="U223" i="1" s="1"/>
  <c r="E223" i="5"/>
  <c r="E223" i="9" s="1"/>
  <c r="T222" i="1"/>
  <c r="E222" i="5"/>
  <c r="E222" i="9" s="1"/>
  <c r="T221" i="1"/>
  <c r="E221" i="5"/>
  <c r="E221" i="9" s="1"/>
  <c r="T220" i="1"/>
  <c r="E220" i="5"/>
  <c r="E220" i="9" s="1"/>
  <c r="T219" i="1"/>
  <c r="E219" i="5"/>
  <c r="E219" i="9" s="1"/>
  <c r="T218" i="1"/>
  <c r="E218" i="5"/>
  <c r="E218" i="9" s="1"/>
  <c r="T217" i="1"/>
  <c r="E217" i="5"/>
  <c r="E217" i="9" s="1"/>
  <c r="T216" i="1"/>
  <c r="E216" i="5"/>
  <c r="E216" i="9" s="1"/>
  <c r="T215" i="1"/>
  <c r="E215" i="5"/>
  <c r="T214" i="1"/>
  <c r="U214" i="1" s="1"/>
  <c r="E214" i="5"/>
  <c r="E214" i="9" s="1"/>
  <c r="T213" i="1"/>
  <c r="E213" i="5"/>
  <c r="E213" i="9" s="1"/>
  <c r="T212" i="1"/>
  <c r="E212" i="5"/>
  <c r="E212" i="9" s="1"/>
  <c r="T211" i="1"/>
  <c r="E211" i="5"/>
  <c r="E211" i="9" s="1"/>
  <c r="T210" i="1"/>
  <c r="E210" i="5"/>
  <c r="T209" i="1"/>
  <c r="E209" i="5"/>
  <c r="T208" i="1"/>
  <c r="E208" i="5"/>
  <c r="E208" i="9" s="1"/>
  <c r="T207" i="1"/>
  <c r="E207" i="5"/>
  <c r="E207" i="9" s="1"/>
  <c r="T206" i="1"/>
  <c r="E206" i="5"/>
  <c r="E206" i="9" s="1"/>
  <c r="T205" i="1"/>
  <c r="U205" i="1" s="1"/>
  <c r="E205" i="5"/>
  <c r="E205" i="9" s="1"/>
  <c r="T204" i="1"/>
  <c r="E204" i="5"/>
  <c r="E204" i="9" s="1"/>
  <c r="T203" i="1"/>
  <c r="E203" i="5"/>
  <c r="E203" i="9" s="1"/>
  <c r="T202" i="1"/>
  <c r="E202" i="5"/>
  <c r="E202" i="9" s="1"/>
  <c r="T201" i="1"/>
  <c r="E201" i="5"/>
  <c r="E201" i="9" s="1"/>
  <c r="T200" i="1"/>
  <c r="E200" i="5"/>
  <c r="E200" i="9" s="1"/>
  <c r="T199" i="1"/>
  <c r="E199" i="5"/>
  <c r="E199" i="9" s="1"/>
  <c r="T198" i="1"/>
  <c r="E198" i="5"/>
  <c r="E198" i="9" s="1"/>
  <c r="T197" i="1"/>
  <c r="E197" i="5"/>
  <c r="E197" i="9" s="1"/>
  <c r="T196" i="1"/>
  <c r="U196" i="1" s="1"/>
  <c r="E196" i="5"/>
  <c r="E196" i="9" s="1"/>
  <c r="T195" i="1"/>
  <c r="E195" i="5"/>
  <c r="E195" i="9" s="1"/>
  <c r="T194" i="1"/>
  <c r="E194" i="5"/>
  <c r="E194" i="9" s="1"/>
  <c r="T193" i="1"/>
  <c r="E193" i="5"/>
  <c r="E193" i="9" s="1"/>
  <c r="T192" i="1"/>
  <c r="E192" i="5"/>
  <c r="E192" i="9" s="1"/>
  <c r="T191" i="1"/>
  <c r="E191" i="5"/>
  <c r="E191" i="9" s="1"/>
  <c r="T190" i="1"/>
  <c r="E190" i="5"/>
  <c r="E190" i="9" s="1"/>
  <c r="T189" i="1"/>
  <c r="E189" i="5"/>
  <c r="E189" i="9" s="1"/>
  <c r="T188" i="1"/>
  <c r="E188" i="5"/>
  <c r="E188" i="9" s="1"/>
  <c r="T187" i="1"/>
  <c r="U187" i="1" s="1"/>
  <c r="E187" i="5"/>
  <c r="E187" i="9" s="1"/>
  <c r="T186" i="1"/>
  <c r="E186" i="5"/>
  <c r="E186" i="9" s="1"/>
  <c r="T185" i="1"/>
  <c r="E185" i="5"/>
  <c r="E185" i="9" s="1"/>
  <c r="T184" i="1"/>
  <c r="E184" i="5"/>
  <c r="E184" i="9" s="1"/>
  <c r="T183" i="1"/>
  <c r="E183" i="5"/>
  <c r="E183" i="9" s="1"/>
  <c r="T182" i="1"/>
  <c r="E182" i="5"/>
  <c r="E182" i="9" s="1"/>
  <c r="T181" i="1"/>
  <c r="E181" i="5"/>
  <c r="E181" i="9" s="1"/>
  <c r="T180" i="1"/>
  <c r="E180" i="5"/>
  <c r="E180" i="9" s="1"/>
  <c r="T179" i="1"/>
  <c r="E179" i="5"/>
  <c r="E179" i="9" s="1"/>
  <c r="T178" i="1"/>
  <c r="U178" i="1" s="1"/>
  <c r="E178" i="5"/>
  <c r="E178" i="9" s="1"/>
  <c r="T177" i="1"/>
  <c r="E177" i="5"/>
  <c r="E177" i="9" s="1"/>
  <c r="T176" i="1"/>
  <c r="E176" i="5"/>
  <c r="E176" i="9" s="1"/>
  <c r="T175" i="1"/>
  <c r="E175" i="5"/>
  <c r="E175" i="9" s="1"/>
  <c r="T174" i="1"/>
  <c r="E174" i="5"/>
  <c r="E174" i="9" s="1"/>
  <c r="T173" i="1"/>
  <c r="E173" i="5"/>
  <c r="E173" i="9" s="1"/>
  <c r="T172" i="1"/>
  <c r="E172" i="5"/>
  <c r="E172" i="9" s="1"/>
  <c r="T171" i="1"/>
  <c r="E171" i="5"/>
  <c r="E171" i="9" s="1"/>
  <c r="T170" i="1"/>
  <c r="E170" i="5"/>
  <c r="E170" i="9" s="1"/>
  <c r="T169" i="1"/>
  <c r="U169" i="1" s="1"/>
  <c r="E169" i="5"/>
  <c r="E169" i="9" s="1"/>
  <c r="T168" i="1"/>
  <c r="E168" i="5"/>
  <c r="E168" i="9" s="1"/>
  <c r="T167" i="1"/>
  <c r="E167" i="5"/>
  <c r="E167" i="9" s="1"/>
  <c r="T166" i="1"/>
  <c r="E166" i="5"/>
  <c r="E166" i="9" s="1"/>
  <c r="T165" i="1"/>
  <c r="E165" i="5"/>
  <c r="T164" i="1"/>
  <c r="E164" i="5"/>
  <c r="E164" i="9" s="1"/>
  <c r="T163" i="1"/>
  <c r="E163" i="5"/>
  <c r="E163" i="9" s="1"/>
  <c r="T162" i="1"/>
  <c r="E162" i="5"/>
  <c r="E162" i="9" s="1"/>
  <c r="T161" i="1"/>
  <c r="E161" i="5"/>
  <c r="E161" i="9" s="1"/>
  <c r="T160" i="1"/>
  <c r="U160" i="1" s="1"/>
  <c r="E160" i="5"/>
  <c r="E160" i="9" s="1"/>
  <c r="T159" i="1"/>
  <c r="E159" i="5"/>
  <c r="E159" i="9" s="1"/>
  <c r="T158" i="1"/>
  <c r="E158" i="5"/>
  <c r="E158" i="9" s="1"/>
  <c r="T157" i="1"/>
  <c r="E157" i="5"/>
  <c r="E157" i="9" s="1"/>
  <c r="T156" i="1"/>
  <c r="E156" i="5"/>
  <c r="E156" i="9" s="1"/>
  <c r="T155" i="1"/>
  <c r="E155" i="5"/>
  <c r="E155" i="9" s="1"/>
  <c r="T154" i="1"/>
  <c r="E154" i="5"/>
  <c r="E154" i="9" s="1"/>
  <c r="T153" i="1"/>
  <c r="E153" i="5"/>
  <c r="E153" i="9" s="1"/>
  <c r="T152" i="1"/>
  <c r="E152" i="5"/>
  <c r="E152" i="9" s="1"/>
  <c r="T151" i="1"/>
  <c r="U151" i="1" s="1"/>
  <c r="E151" i="5"/>
  <c r="E151" i="9" s="1"/>
  <c r="T150" i="1"/>
  <c r="E150" i="5"/>
  <c r="E150" i="9" s="1"/>
  <c r="T149" i="1"/>
  <c r="E149" i="5"/>
  <c r="E149" i="9" s="1"/>
  <c r="T148" i="1"/>
  <c r="E148" i="5"/>
  <c r="E148" i="9" s="1"/>
  <c r="T147" i="1"/>
  <c r="E147" i="5"/>
  <c r="E147" i="9" s="1"/>
  <c r="T146" i="1"/>
  <c r="E146" i="5"/>
  <c r="E146" i="9" s="1"/>
  <c r="T145" i="1"/>
  <c r="E145" i="5"/>
  <c r="E145" i="9" s="1"/>
  <c r="T144" i="1"/>
  <c r="E144" i="5"/>
  <c r="E144" i="9" s="1"/>
  <c r="T143" i="1"/>
  <c r="E143" i="5"/>
  <c r="E143" i="9" s="1"/>
  <c r="T142" i="1"/>
  <c r="U142" i="1" s="1"/>
  <c r="E142" i="5"/>
  <c r="E142" i="9" s="1"/>
  <c r="T141" i="1"/>
  <c r="E141" i="5"/>
  <c r="E141" i="9" s="1"/>
  <c r="T140" i="1"/>
  <c r="E140" i="5"/>
  <c r="E140" i="9" s="1"/>
  <c r="T139" i="1"/>
  <c r="E139" i="5"/>
  <c r="T138" i="1"/>
  <c r="E138" i="5"/>
  <c r="E138" i="9" s="1"/>
  <c r="T137" i="1"/>
  <c r="E137" i="5"/>
  <c r="E137" i="9" s="1"/>
  <c r="T136" i="1"/>
  <c r="E136" i="5"/>
  <c r="E136" i="9" s="1"/>
  <c r="T135" i="1"/>
  <c r="E135" i="5"/>
  <c r="E135" i="9" s="1"/>
  <c r="T134" i="1"/>
  <c r="E134" i="5"/>
  <c r="E134" i="9" s="1"/>
  <c r="T133" i="1"/>
  <c r="E133" i="5"/>
  <c r="E133" i="9" s="1"/>
  <c r="T132" i="1"/>
  <c r="E132" i="5"/>
  <c r="E132" i="9" s="1"/>
  <c r="T131" i="1"/>
  <c r="E131" i="5"/>
  <c r="E131" i="9" s="1"/>
  <c r="T130" i="1"/>
  <c r="E130" i="5"/>
  <c r="E130" i="9" s="1"/>
  <c r="T129" i="1"/>
  <c r="E129" i="5"/>
  <c r="E129" i="9" s="1"/>
  <c r="T128" i="1"/>
  <c r="E128" i="5"/>
  <c r="E128" i="9" s="1"/>
  <c r="T127" i="1"/>
  <c r="E127" i="5"/>
  <c r="E127" i="9" s="1"/>
  <c r="T126" i="1"/>
  <c r="E126" i="5"/>
  <c r="E126" i="9" s="1"/>
  <c r="T125" i="1"/>
  <c r="E125" i="5"/>
  <c r="E125" i="9" s="1"/>
  <c r="T124" i="1"/>
  <c r="E124" i="5"/>
  <c r="E124" i="9" s="1"/>
  <c r="T123" i="1"/>
  <c r="E123" i="5"/>
  <c r="E123" i="9" s="1"/>
  <c r="T122" i="1"/>
  <c r="E122" i="5"/>
  <c r="E122" i="9" s="1"/>
  <c r="T121" i="1"/>
  <c r="E121" i="5"/>
  <c r="E121" i="9" s="1"/>
  <c r="T120" i="1"/>
  <c r="E120" i="5"/>
  <c r="T119" i="1"/>
  <c r="E119" i="5"/>
  <c r="E119" i="9" s="1"/>
  <c r="T118" i="1"/>
  <c r="E118" i="5"/>
  <c r="E118" i="9" s="1"/>
  <c r="T117" i="1"/>
  <c r="E117" i="5"/>
  <c r="E117" i="9" s="1"/>
  <c r="T116" i="1"/>
  <c r="E116" i="5"/>
  <c r="E116" i="9" s="1"/>
  <c r="T115" i="1"/>
  <c r="E115" i="5"/>
  <c r="E115" i="9" s="1"/>
  <c r="T114" i="1"/>
  <c r="E114" i="5"/>
  <c r="T113" i="1"/>
  <c r="E113" i="5"/>
  <c r="E113" i="9" s="1"/>
  <c r="T112" i="1"/>
  <c r="E112" i="5"/>
  <c r="E112" i="9" s="1"/>
  <c r="T111" i="1"/>
  <c r="E111" i="5"/>
  <c r="E111" i="9" s="1"/>
  <c r="T110" i="1"/>
  <c r="E110" i="5"/>
  <c r="E110" i="9" s="1"/>
  <c r="T109" i="1"/>
  <c r="E109" i="5"/>
  <c r="E109" i="9" s="1"/>
  <c r="T108" i="1"/>
  <c r="E108" i="5"/>
  <c r="E108" i="9" s="1"/>
  <c r="T107" i="1"/>
  <c r="E107" i="5"/>
  <c r="E107" i="9" s="1"/>
  <c r="T106" i="1"/>
  <c r="E106" i="5"/>
  <c r="T105" i="1"/>
  <c r="E105" i="5"/>
  <c r="T104" i="1"/>
  <c r="E104" i="5"/>
  <c r="E104" i="9" s="1"/>
  <c r="T103" i="1"/>
  <c r="E103" i="5"/>
  <c r="E103" i="9" s="1"/>
  <c r="T102" i="1"/>
  <c r="E102" i="5"/>
  <c r="E102" i="9" s="1"/>
  <c r="T101" i="1"/>
  <c r="E101" i="5"/>
  <c r="E101" i="9" s="1"/>
  <c r="T100" i="1"/>
  <c r="E100" i="5"/>
  <c r="E100" i="9" s="1"/>
  <c r="T99" i="1"/>
  <c r="E99" i="5"/>
  <c r="E99" i="9" s="1"/>
  <c r="T98" i="1"/>
  <c r="E98" i="5"/>
  <c r="E98" i="9" s="1"/>
  <c r="T97" i="1"/>
  <c r="E97" i="5"/>
  <c r="E97" i="9" s="1"/>
  <c r="T96" i="1"/>
  <c r="E96" i="5"/>
  <c r="T95" i="1"/>
  <c r="E95" i="5"/>
  <c r="E95" i="9" s="1"/>
  <c r="T94" i="1"/>
  <c r="E94" i="5"/>
  <c r="E94" i="9" s="1"/>
  <c r="T93" i="1"/>
  <c r="E93" i="5"/>
  <c r="E93" i="9" s="1"/>
  <c r="T92" i="1"/>
  <c r="E92" i="5"/>
  <c r="E92" i="9" s="1"/>
  <c r="T91" i="1"/>
  <c r="E91" i="5"/>
  <c r="E91" i="9" s="1"/>
  <c r="T90" i="1"/>
  <c r="E90" i="5"/>
  <c r="E90" i="9" s="1"/>
  <c r="T89" i="1"/>
  <c r="E89" i="5"/>
  <c r="E89" i="9" s="1"/>
  <c r="T88" i="1"/>
  <c r="E88" i="5"/>
  <c r="T87" i="1"/>
  <c r="E87" i="5"/>
  <c r="E87" i="9" s="1"/>
  <c r="T86" i="1"/>
  <c r="E86" i="5"/>
  <c r="E86" i="9" s="1"/>
  <c r="T85" i="1"/>
  <c r="E85" i="5"/>
  <c r="E85" i="9" s="1"/>
  <c r="T84" i="1"/>
  <c r="E84" i="5"/>
  <c r="E84" i="9" s="1"/>
  <c r="T83" i="1"/>
  <c r="E83" i="5"/>
  <c r="E83" i="9" s="1"/>
  <c r="T82" i="1"/>
  <c r="E82" i="5"/>
  <c r="E82" i="9" s="1"/>
  <c r="T81" i="1"/>
  <c r="E81" i="5"/>
  <c r="E81" i="9" s="1"/>
  <c r="T80" i="1"/>
  <c r="E80" i="5"/>
  <c r="E80" i="9" s="1"/>
  <c r="T79" i="1"/>
  <c r="E79" i="5"/>
  <c r="T78" i="1"/>
  <c r="E78" i="5"/>
  <c r="E78" i="9" s="1"/>
  <c r="T77" i="1"/>
  <c r="E77" i="5"/>
  <c r="T76" i="1"/>
  <c r="E76" i="5"/>
  <c r="E76" i="9" s="1"/>
  <c r="T75" i="1"/>
  <c r="E75" i="5"/>
  <c r="E75" i="9" s="1"/>
  <c r="T74" i="1"/>
  <c r="E74" i="5"/>
  <c r="E74" i="9" s="1"/>
  <c r="T73" i="1"/>
  <c r="E73" i="5"/>
  <c r="E73" i="9" s="1"/>
  <c r="T72" i="1"/>
  <c r="E72" i="5"/>
  <c r="E72" i="9" s="1"/>
  <c r="T71" i="1"/>
  <c r="E71" i="5"/>
  <c r="E71" i="9" s="1"/>
  <c r="T70" i="1"/>
  <c r="E70" i="5"/>
  <c r="T69" i="1"/>
  <c r="E69" i="5"/>
  <c r="E69" i="9" s="1"/>
  <c r="T68" i="1"/>
  <c r="E68" i="5"/>
  <c r="T67" i="1"/>
  <c r="E67" i="5"/>
  <c r="T66" i="1"/>
  <c r="E66" i="5"/>
  <c r="E66" i="9" s="1"/>
  <c r="T65" i="1"/>
  <c r="E65" i="5"/>
  <c r="E65" i="9" s="1"/>
  <c r="T64" i="1"/>
  <c r="E64" i="5"/>
  <c r="T63" i="1"/>
  <c r="E63" i="5"/>
  <c r="E63" i="9" s="1"/>
  <c r="T62" i="1"/>
  <c r="E62" i="5"/>
  <c r="E62" i="9" s="1"/>
  <c r="T61" i="1"/>
  <c r="E61" i="5"/>
  <c r="T60" i="1"/>
  <c r="E60" i="5"/>
  <c r="E60" i="9" s="1"/>
  <c r="T59" i="1"/>
  <c r="E59" i="5"/>
  <c r="E59" i="9" s="1"/>
  <c r="T58" i="1"/>
  <c r="E58" i="5"/>
  <c r="T57" i="1"/>
  <c r="E57" i="5"/>
  <c r="E57" i="9" s="1"/>
  <c r="T56" i="1"/>
  <c r="E56" i="5"/>
  <c r="E56" i="9" s="1"/>
  <c r="T55" i="1"/>
  <c r="E55" i="5"/>
  <c r="E55" i="9" s="1"/>
  <c r="T54" i="1"/>
  <c r="E54" i="5"/>
  <c r="E54" i="9" s="1"/>
  <c r="T53" i="1"/>
  <c r="E53" i="5"/>
  <c r="T52" i="1"/>
  <c r="E52" i="5"/>
  <c r="E52" i="9" s="1"/>
  <c r="T51" i="1"/>
  <c r="E51" i="5"/>
  <c r="T50" i="1"/>
  <c r="E50" i="5"/>
  <c r="E50" i="9" s="1"/>
  <c r="T49" i="1"/>
  <c r="E49" i="5"/>
  <c r="E49" i="9" s="1"/>
  <c r="T48" i="1"/>
  <c r="E48" i="5"/>
  <c r="E48" i="9" s="1"/>
  <c r="T47" i="1"/>
  <c r="E47" i="5"/>
  <c r="E47" i="9" s="1"/>
  <c r="T46" i="1"/>
  <c r="E46" i="5"/>
  <c r="E46" i="9" s="1"/>
  <c r="T45" i="1"/>
  <c r="E45" i="5"/>
  <c r="T44" i="1"/>
  <c r="E44" i="5"/>
  <c r="T43" i="1"/>
  <c r="E43" i="5"/>
  <c r="T42" i="1"/>
  <c r="E42" i="5"/>
  <c r="E42" i="9" s="1"/>
  <c r="T41" i="1"/>
  <c r="E41" i="5"/>
  <c r="E41" i="9" s="1"/>
  <c r="T40" i="1"/>
  <c r="E40" i="5"/>
  <c r="E40" i="9" s="1"/>
  <c r="T39" i="1"/>
  <c r="E39" i="5"/>
  <c r="E39" i="9" s="1"/>
  <c r="T38" i="1"/>
  <c r="E38" i="5"/>
  <c r="T37" i="1"/>
  <c r="E37" i="5"/>
  <c r="E37" i="9" s="1"/>
  <c r="T36" i="1"/>
  <c r="E36" i="5"/>
  <c r="T35" i="1"/>
  <c r="E35" i="5"/>
  <c r="T34" i="1"/>
  <c r="U34" i="1" s="1"/>
  <c r="E34" i="5"/>
  <c r="T33" i="1"/>
  <c r="E33" i="5"/>
  <c r="E33" i="9" s="1"/>
  <c r="T32" i="1"/>
  <c r="E32" i="5"/>
  <c r="E32" i="9" s="1"/>
  <c r="T31" i="1"/>
  <c r="U31" i="1" s="1"/>
  <c r="E31" i="5"/>
  <c r="T30" i="1"/>
  <c r="E30" i="5"/>
  <c r="T29" i="1"/>
  <c r="E29" i="5"/>
  <c r="E29" i="9" s="1"/>
  <c r="T28" i="1"/>
  <c r="U28" i="1" s="1"/>
  <c r="E28" i="5"/>
  <c r="E28" i="9" s="1"/>
  <c r="T27" i="1"/>
  <c r="E27" i="5"/>
  <c r="T26" i="1"/>
  <c r="E26" i="5"/>
  <c r="E26" i="9" s="1"/>
  <c r="T25" i="1"/>
  <c r="U25" i="1" s="1"/>
  <c r="E25" i="5"/>
  <c r="T24" i="1"/>
  <c r="E24" i="5"/>
  <c r="E24" i="9" s="1"/>
  <c r="T23" i="1"/>
  <c r="E23" i="5"/>
  <c r="E23" i="9" s="1"/>
  <c r="T22" i="1"/>
  <c r="U22" i="1" s="1"/>
  <c r="E22" i="5"/>
  <c r="E22" i="9" s="1"/>
  <c r="T21" i="1"/>
  <c r="E21" i="5"/>
  <c r="T20" i="1"/>
  <c r="E20" i="5"/>
  <c r="E20" i="9" s="1"/>
  <c r="T19" i="1"/>
  <c r="U19" i="1" s="1"/>
  <c r="E19" i="5"/>
  <c r="E19" i="9" s="1"/>
  <c r="T18" i="1"/>
  <c r="E18" i="5"/>
  <c r="E18" i="9" s="1"/>
  <c r="T17" i="1"/>
  <c r="E17" i="5"/>
  <c r="T16" i="1"/>
  <c r="U16" i="1" s="1"/>
  <c r="E16" i="5"/>
  <c r="T15" i="1"/>
  <c r="E15" i="5"/>
  <c r="E15" i="9" s="1"/>
  <c r="T14" i="1"/>
  <c r="E14" i="5"/>
  <c r="E14" i="9" s="1"/>
  <c r="T13" i="1"/>
  <c r="U13" i="1" s="1"/>
  <c r="E13" i="5"/>
  <c r="E13" i="9" s="1"/>
  <c r="T12" i="1"/>
  <c r="E12" i="5"/>
  <c r="E12" i="9" s="1"/>
  <c r="T11" i="1"/>
  <c r="E11" i="5"/>
  <c r="T10" i="1"/>
  <c r="U10" i="1" s="1"/>
  <c r="E10" i="5"/>
  <c r="E10" i="9" s="1"/>
  <c r="T9" i="1"/>
  <c r="E9" i="5"/>
  <c r="E9" i="9" s="1"/>
  <c r="T8" i="1"/>
  <c r="E8" i="5"/>
  <c r="T7" i="1"/>
  <c r="U7" i="1" s="1"/>
  <c r="E7" i="5"/>
  <c r="E7" i="9" s="1"/>
  <c r="T6" i="1"/>
  <c r="E6" i="5"/>
  <c r="T5" i="1"/>
  <c r="E5" i="5"/>
  <c r="E5" i="9" s="1"/>
  <c r="T4" i="1"/>
  <c r="U4" i="1" s="1"/>
  <c r="E4" i="5"/>
  <c r="T3" i="1"/>
  <c r="E3" i="5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U1001" i="1"/>
  <c r="V1001" i="1" a="1"/>
  <c r="V1001" i="1" s="1"/>
  <c r="U999" i="1"/>
  <c r="V999" i="1" a="1"/>
  <c r="V999" i="1" s="1"/>
  <c r="U998" i="1"/>
  <c r="V998" i="1" a="1"/>
  <c r="V998" i="1" s="1"/>
  <c r="V997" i="1" a="1"/>
  <c r="V997" i="1" s="1"/>
  <c r="U996" i="1"/>
  <c r="V996" i="1" a="1"/>
  <c r="V996" i="1" s="1"/>
  <c r="U995" i="1"/>
  <c r="V995" i="1" a="1"/>
  <c r="V995" i="1" s="1"/>
  <c r="U993" i="1"/>
  <c r="V993" i="1" a="1"/>
  <c r="V993" i="1" s="1"/>
  <c r="U992" i="1"/>
  <c r="V992" i="1" a="1"/>
  <c r="V992" i="1" s="1"/>
  <c r="V991" i="1" a="1"/>
  <c r="V991" i="1" s="1"/>
  <c r="U990" i="1"/>
  <c r="V990" i="1" a="1"/>
  <c r="V990" i="1" s="1"/>
  <c r="U989" i="1"/>
  <c r="V989" i="1" a="1"/>
  <c r="V989" i="1" s="1"/>
  <c r="U987" i="1"/>
  <c r="V987" i="1" a="1"/>
  <c r="V987" i="1" s="1"/>
  <c r="U986" i="1"/>
  <c r="V986" i="1" a="1"/>
  <c r="V986" i="1" s="1"/>
  <c r="U984" i="1"/>
  <c r="V984" i="1" a="1"/>
  <c r="V984" i="1" s="1"/>
  <c r="U983" i="1"/>
  <c r="V983" i="1" a="1"/>
  <c r="V983" i="1" s="1"/>
  <c r="U981" i="1"/>
  <c r="V981" i="1" a="1"/>
  <c r="V981" i="1" s="1"/>
  <c r="U980" i="1"/>
  <c r="V980" i="1" a="1"/>
  <c r="V980" i="1" s="1"/>
  <c r="U978" i="1"/>
  <c r="V978" i="1" a="1"/>
  <c r="V978" i="1" s="1"/>
  <c r="U977" i="1"/>
  <c r="V977" i="1" a="1"/>
  <c r="V977" i="1" s="1"/>
  <c r="U975" i="1"/>
  <c r="V975" i="1" a="1"/>
  <c r="V975" i="1" s="1"/>
  <c r="U974" i="1"/>
  <c r="V974" i="1" a="1"/>
  <c r="V974" i="1" s="1"/>
  <c r="U972" i="1"/>
  <c r="V972" i="1" a="1"/>
  <c r="V972" i="1" s="1"/>
  <c r="U971" i="1"/>
  <c r="V971" i="1" a="1"/>
  <c r="V971" i="1" s="1"/>
  <c r="U969" i="1"/>
  <c r="V969" i="1" a="1"/>
  <c r="V969" i="1" s="1"/>
  <c r="U968" i="1"/>
  <c r="V968" i="1" a="1"/>
  <c r="V968" i="1" s="1"/>
  <c r="U966" i="1"/>
  <c r="V966" i="1" a="1"/>
  <c r="V966" i="1" s="1"/>
  <c r="U965" i="1"/>
  <c r="V965" i="1" a="1"/>
  <c r="V965" i="1" s="1"/>
  <c r="U963" i="1"/>
  <c r="V963" i="1" a="1"/>
  <c r="V963" i="1" s="1"/>
  <c r="U962" i="1"/>
  <c r="V962" i="1" a="1"/>
  <c r="V962" i="1" s="1"/>
  <c r="U960" i="1"/>
  <c r="V960" i="1" a="1"/>
  <c r="V960" i="1" s="1"/>
  <c r="U959" i="1"/>
  <c r="V959" i="1" a="1"/>
  <c r="V959" i="1" s="1"/>
  <c r="U957" i="1"/>
  <c r="V957" i="1" a="1"/>
  <c r="V957" i="1" s="1"/>
  <c r="U956" i="1"/>
  <c r="V956" i="1" a="1"/>
  <c r="V956" i="1" s="1"/>
  <c r="U954" i="1"/>
  <c r="V954" i="1" a="1"/>
  <c r="V954" i="1" s="1"/>
  <c r="U953" i="1"/>
  <c r="V953" i="1" a="1"/>
  <c r="V953" i="1" s="1"/>
  <c r="U951" i="1"/>
  <c r="V951" i="1" a="1"/>
  <c r="V951" i="1" s="1"/>
  <c r="U950" i="1"/>
  <c r="V950" i="1" a="1"/>
  <c r="V950" i="1" s="1"/>
  <c r="U948" i="1"/>
  <c r="V948" i="1" a="1"/>
  <c r="V948" i="1" s="1"/>
  <c r="U947" i="1"/>
  <c r="V947" i="1" a="1"/>
  <c r="V947" i="1" s="1"/>
  <c r="U945" i="1"/>
  <c r="V945" i="1" a="1"/>
  <c r="V945" i="1" s="1"/>
  <c r="U944" i="1"/>
  <c r="V944" i="1" a="1"/>
  <c r="V944" i="1" s="1"/>
  <c r="U942" i="1"/>
  <c r="V942" i="1" a="1"/>
  <c r="V942" i="1" s="1"/>
  <c r="U941" i="1"/>
  <c r="V941" i="1" a="1"/>
  <c r="V941" i="1" s="1"/>
  <c r="U939" i="1"/>
  <c r="V939" i="1" a="1"/>
  <c r="V939" i="1" s="1"/>
  <c r="U938" i="1"/>
  <c r="V938" i="1" a="1"/>
  <c r="V938" i="1" s="1"/>
  <c r="U936" i="1"/>
  <c r="V936" i="1" a="1"/>
  <c r="V936" i="1" s="1"/>
  <c r="U935" i="1"/>
  <c r="V935" i="1" a="1"/>
  <c r="V935" i="1" s="1"/>
  <c r="U933" i="1"/>
  <c r="V933" i="1" a="1"/>
  <c r="V933" i="1" s="1"/>
  <c r="U932" i="1"/>
  <c r="V932" i="1" a="1"/>
  <c r="V932" i="1" s="1"/>
  <c r="U930" i="1"/>
  <c r="V930" i="1" a="1"/>
  <c r="V930" i="1" s="1"/>
  <c r="U929" i="1"/>
  <c r="V929" i="1" a="1"/>
  <c r="V929" i="1" s="1"/>
  <c r="U927" i="1"/>
  <c r="V927" i="1" a="1"/>
  <c r="V927" i="1" s="1"/>
  <c r="U926" i="1"/>
  <c r="V926" i="1" a="1"/>
  <c r="V926" i="1" s="1"/>
  <c r="U924" i="1"/>
  <c r="V924" i="1" a="1"/>
  <c r="V924" i="1" s="1"/>
  <c r="U923" i="1"/>
  <c r="V923" i="1" a="1"/>
  <c r="V923" i="1" s="1"/>
  <c r="U921" i="1"/>
  <c r="V921" i="1" a="1"/>
  <c r="V921" i="1" s="1"/>
  <c r="U920" i="1"/>
  <c r="V920" i="1" a="1"/>
  <c r="V920" i="1" s="1"/>
  <c r="U918" i="1"/>
  <c r="V918" i="1" a="1"/>
  <c r="V918" i="1" s="1"/>
  <c r="U917" i="1"/>
  <c r="V917" i="1" a="1"/>
  <c r="V917" i="1" s="1"/>
  <c r="U915" i="1"/>
  <c r="V915" i="1" a="1"/>
  <c r="V915" i="1" s="1"/>
  <c r="U914" i="1"/>
  <c r="V914" i="1" a="1"/>
  <c r="V914" i="1" s="1"/>
  <c r="U912" i="1"/>
  <c r="V912" i="1" a="1"/>
  <c r="V912" i="1" s="1"/>
  <c r="U911" i="1"/>
  <c r="V911" i="1" a="1"/>
  <c r="V911" i="1" s="1"/>
  <c r="U909" i="1"/>
  <c r="V909" i="1" a="1"/>
  <c r="V909" i="1" s="1"/>
  <c r="U908" i="1"/>
  <c r="V908" i="1" a="1"/>
  <c r="V908" i="1" s="1"/>
  <c r="U906" i="1"/>
  <c r="V906" i="1" a="1"/>
  <c r="V906" i="1" s="1"/>
  <c r="U905" i="1"/>
  <c r="V905" i="1" a="1"/>
  <c r="V905" i="1" s="1"/>
  <c r="U903" i="1"/>
  <c r="V903" i="1" a="1"/>
  <c r="V903" i="1" s="1"/>
  <c r="U902" i="1"/>
  <c r="V902" i="1" a="1"/>
  <c r="V902" i="1" s="1"/>
  <c r="U900" i="1"/>
  <c r="V900" i="1" a="1"/>
  <c r="V900" i="1" s="1"/>
  <c r="U899" i="1"/>
  <c r="V899" i="1" a="1"/>
  <c r="V899" i="1" s="1"/>
  <c r="U897" i="1"/>
  <c r="V897" i="1" a="1"/>
  <c r="V897" i="1" s="1"/>
  <c r="U896" i="1"/>
  <c r="V896" i="1" a="1"/>
  <c r="V896" i="1" s="1"/>
  <c r="U894" i="1"/>
  <c r="V894" i="1" a="1"/>
  <c r="V894" i="1" s="1"/>
  <c r="U893" i="1"/>
  <c r="V893" i="1" a="1"/>
  <c r="V893" i="1" s="1"/>
  <c r="U891" i="1"/>
  <c r="V891" i="1" a="1"/>
  <c r="V891" i="1" s="1"/>
  <c r="U890" i="1"/>
  <c r="V890" i="1" a="1"/>
  <c r="V890" i="1" s="1"/>
  <c r="U888" i="1"/>
  <c r="V888" i="1" a="1"/>
  <c r="V888" i="1" s="1"/>
  <c r="U887" i="1"/>
  <c r="V887" i="1" a="1"/>
  <c r="V887" i="1" s="1"/>
  <c r="U885" i="1"/>
  <c r="V885" i="1" a="1"/>
  <c r="V885" i="1" s="1"/>
  <c r="U884" i="1"/>
  <c r="V884" i="1" a="1"/>
  <c r="V884" i="1" s="1"/>
  <c r="U882" i="1"/>
  <c r="V882" i="1" a="1"/>
  <c r="V882" i="1" s="1"/>
  <c r="U881" i="1"/>
  <c r="V881" i="1" a="1"/>
  <c r="V881" i="1" s="1"/>
  <c r="U879" i="1"/>
  <c r="V879" i="1" a="1"/>
  <c r="V879" i="1" s="1"/>
  <c r="U878" i="1"/>
  <c r="V878" i="1" a="1"/>
  <c r="V878" i="1" s="1"/>
  <c r="U876" i="1"/>
  <c r="V876" i="1" a="1"/>
  <c r="V876" i="1" s="1"/>
  <c r="U875" i="1"/>
  <c r="V875" i="1" a="1"/>
  <c r="V875" i="1" s="1"/>
  <c r="U873" i="1"/>
  <c r="V873" i="1" a="1"/>
  <c r="V873" i="1" s="1"/>
  <c r="U872" i="1"/>
  <c r="V872" i="1" a="1"/>
  <c r="V872" i="1" s="1"/>
  <c r="U870" i="1"/>
  <c r="V870" i="1" a="1"/>
  <c r="V870" i="1" s="1"/>
  <c r="U869" i="1"/>
  <c r="V869" i="1" a="1"/>
  <c r="V869" i="1" s="1"/>
  <c r="U867" i="1"/>
  <c r="V867" i="1" a="1"/>
  <c r="V867" i="1" s="1"/>
  <c r="U866" i="1"/>
  <c r="V866" i="1" a="1"/>
  <c r="V866" i="1" s="1"/>
  <c r="U864" i="1"/>
  <c r="V864" i="1" a="1"/>
  <c r="V864" i="1" s="1"/>
  <c r="U863" i="1"/>
  <c r="V863" i="1" a="1"/>
  <c r="V863" i="1" s="1"/>
  <c r="U861" i="1"/>
  <c r="V861" i="1" a="1"/>
  <c r="V861" i="1" s="1"/>
  <c r="U860" i="1"/>
  <c r="V860" i="1" a="1"/>
  <c r="V860" i="1" s="1"/>
  <c r="U858" i="1"/>
  <c r="V858" i="1" a="1"/>
  <c r="V858" i="1" s="1"/>
  <c r="U857" i="1"/>
  <c r="V857" i="1" a="1"/>
  <c r="V857" i="1" s="1"/>
  <c r="U855" i="1"/>
  <c r="V855" i="1" a="1"/>
  <c r="V855" i="1" s="1"/>
  <c r="U854" i="1"/>
  <c r="V854" i="1" a="1"/>
  <c r="V854" i="1" s="1"/>
  <c r="U852" i="1"/>
  <c r="V852" i="1" a="1"/>
  <c r="V852" i="1" s="1"/>
  <c r="U851" i="1"/>
  <c r="V851" i="1" a="1"/>
  <c r="V851" i="1" s="1"/>
  <c r="U849" i="1"/>
  <c r="V849" i="1" a="1"/>
  <c r="V849" i="1" s="1"/>
  <c r="U848" i="1"/>
  <c r="V848" i="1" a="1"/>
  <c r="V848" i="1" s="1"/>
  <c r="U846" i="1"/>
  <c r="V846" i="1" a="1"/>
  <c r="V846" i="1" s="1"/>
  <c r="U845" i="1"/>
  <c r="V845" i="1" a="1"/>
  <c r="V845" i="1" s="1"/>
  <c r="U843" i="1"/>
  <c r="V843" i="1" a="1"/>
  <c r="V843" i="1" s="1"/>
  <c r="U842" i="1"/>
  <c r="V842" i="1" a="1"/>
  <c r="V842" i="1" s="1"/>
  <c r="U840" i="1"/>
  <c r="V840" i="1" a="1"/>
  <c r="V840" i="1" s="1"/>
  <c r="U839" i="1"/>
  <c r="V839" i="1" a="1"/>
  <c r="V839" i="1" s="1"/>
  <c r="U837" i="1"/>
  <c r="V837" i="1" a="1"/>
  <c r="V837" i="1" s="1"/>
  <c r="U836" i="1"/>
  <c r="V836" i="1" a="1"/>
  <c r="V836" i="1" s="1"/>
  <c r="U834" i="1"/>
  <c r="V834" i="1" a="1"/>
  <c r="V834" i="1" s="1"/>
  <c r="U833" i="1"/>
  <c r="V833" i="1" a="1"/>
  <c r="V833" i="1" s="1"/>
  <c r="U831" i="1"/>
  <c r="V831" i="1" a="1"/>
  <c r="V831" i="1" s="1"/>
  <c r="U830" i="1"/>
  <c r="V830" i="1" a="1"/>
  <c r="V830" i="1" s="1"/>
  <c r="U828" i="1"/>
  <c r="V828" i="1" a="1"/>
  <c r="V828" i="1" s="1"/>
  <c r="U827" i="1"/>
  <c r="V827" i="1" a="1"/>
  <c r="V827" i="1" s="1"/>
  <c r="U825" i="1"/>
  <c r="V825" i="1" a="1"/>
  <c r="V825" i="1" s="1"/>
  <c r="U824" i="1"/>
  <c r="V824" i="1" a="1"/>
  <c r="V824" i="1" s="1"/>
  <c r="U822" i="1"/>
  <c r="V822" i="1" a="1"/>
  <c r="V822" i="1" s="1"/>
  <c r="U821" i="1"/>
  <c r="V821" i="1" a="1"/>
  <c r="V821" i="1" s="1"/>
  <c r="U819" i="1"/>
  <c r="V819" i="1" a="1"/>
  <c r="V819" i="1" s="1"/>
  <c r="U818" i="1"/>
  <c r="V818" i="1" a="1"/>
  <c r="V818" i="1" s="1"/>
  <c r="U816" i="1"/>
  <c r="V816" i="1" a="1"/>
  <c r="V816" i="1" s="1"/>
  <c r="U815" i="1"/>
  <c r="V815" i="1" a="1"/>
  <c r="V815" i="1" s="1"/>
  <c r="U813" i="1"/>
  <c r="V813" i="1" a="1"/>
  <c r="V813" i="1" s="1"/>
  <c r="U812" i="1"/>
  <c r="V812" i="1" a="1"/>
  <c r="V812" i="1" s="1"/>
  <c r="U810" i="1"/>
  <c r="V810" i="1" a="1"/>
  <c r="V810" i="1" s="1"/>
  <c r="U809" i="1"/>
  <c r="V809" i="1" a="1"/>
  <c r="V809" i="1" s="1"/>
  <c r="U807" i="1"/>
  <c r="V807" i="1" a="1"/>
  <c r="V807" i="1" s="1"/>
  <c r="U806" i="1"/>
  <c r="V806" i="1" a="1"/>
  <c r="V806" i="1" s="1"/>
  <c r="U804" i="1"/>
  <c r="V804" i="1" a="1"/>
  <c r="V804" i="1" s="1"/>
  <c r="U803" i="1"/>
  <c r="V803" i="1" a="1"/>
  <c r="V803" i="1" s="1"/>
  <c r="U801" i="1"/>
  <c r="V801" i="1" a="1"/>
  <c r="V801" i="1" s="1"/>
  <c r="U800" i="1"/>
  <c r="V800" i="1" a="1"/>
  <c r="V800" i="1" s="1"/>
  <c r="U798" i="1"/>
  <c r="V798" i="1" a="1"/>
  <c r="V798" i="1" s="1"/>
  <c r="U797" i="1"/>
  <c r="V797" i="1" a="1"/>
  <c r="V797" i="1" s="1"/>
  <c r="U795" i="1"/>
  <c r="V795" i="1" a="1"/>
  <c r="V795" i="1" s="1"/>
  <c r="U794" i="1"/>
  <c r="V794" i="1" a="1"/>
  <c r="V794" i="1" s="1"/>
  <c r="U792" i="1"/>
  <c r="V792" i="1" a="1"/>
  <c r="V792" i="1" s="1"/>
  <c r="U791" i="1"/>
  <c r="V791" i="1" a="1"/>
  <c r="V791" i="1" s="1"/>
  <c r="U789" i="1"/>
  <c r="V789" i="1" a="1"/>
  <c r="V789" i="1" s="1"/>
  <c r="U788" i="1"/>
  <c r="V788" i="1" a="1"/>
  <c r="V788" i="1" s="1"/>
  <c r="U786" i="1"/>
  <c r="V786" i="1" a="1"/>
  <c r="V786" i="1" s="1"/>
  <c r="U785" i="1"/>
  <c r="V785" i="1" a="1"/>
  <c r="V785" i="1" s="1"/>
  <c r="U783" i="1"/>
  <c r="V783" i="1" a="1"/>
  <c r="V783" i="1" s="1"/>
  <c r="U782" i="1"/>
  <c r="V782" i="1" a="1"/>
  <c r="V782" i="1" s="1"/>
  <c r="U780" i="1"/>
  <c r="V780" i="1" a="1"/>
  <c r="V780" i="1" s="1"/>
  <c r="U779" i="1"/>
  <c r="V779" i="1" a="1"/>
  <c r="V779" i="1" s="1"/>
  <c r="U777" i="1"/>
  <c r="V777" i="1" a="1"/>
  <c r="V777" i="1" s="1"/>
  <c r="U776" i="1"/>
  <c r="V776" i="1" a="1"/>
  <c r="V776" i="1" s="1"/>
  <c r="U774" i="1"/>
  <c r="V774" i="1" a="1"/>
  <c r="V774" i="1" s="1"/>
  <c r="U773" i="1"/>
  <c r="V773" i="1" a="1"/>
  <c r="V773" i="1" s="1"/>
  <c r="U771" i="1"/>
  <c r="V771" i="1" a="1"/>
  <c r="V771" i="1" s="1"/>
  <c r="U770" i="1"/>
  <c r="V770" i="1" a="1"/>
  <c r="V770" i="1" s="1"/>
  <c r="U768" i="1"/>
  <c r="V768" i="1" a="1"/>
  <c r="V768" i="1" s="1"/>
  <c r="U767" i="1"/>
  <c r="V767" i="1" a="1"/>
  <c r="V767" i="1" s="1"/>
  <c r="U765" i="1"/>
  <c r="V765" i="1" a="1"/>
  <c r="V765" i="1" s="1"/>
  <c r="U764" i="1"/>
  <c r="V764" i="1" a="1"/>
  <c r="V764" i="1" s="1"/>
  <c r="U762" i="1"/>
  <c r="V762" i="1" a="1"/>
  <c r="V762" i="1" s="1"/>
  <c r="U761" i="1"/>
  <c r="V761" i="1" a="1"/>
  <c r="V761" i="1" s="1"/>
  <c r="U759" i="1"/>
  <c r="V759" i="1" a="1"/>
  <c r="V759" i="1" s="1"/>
  <c r="U758" i="1"/>
  <c r="V758" i="1" a="1"/>
  <c r="V758" i="1" s="1"/>
  <c r="U756" i="1"/>
  <c r="V756" i="1" a="1"/>
  <c r="V756" i="1" s="1"/>
  <c r="U755" i="1"/>
  <c r="V755" i="1" a="1"/>
  <c r="V755" i="1" s="1"/>
  <c r="U753" i="1"/>
  <c r="V753" i="1" a="1"/>
  <c r="V753" i="1" s="1"/>
  <c r="U752" i="1"/>
  <c r="V752" i="1" a="1"/>
  <c r="V752" i="1" s="1"/>
  <c r="U750" i="1"/>
  <c r="V750" i="1" a="1"/>
  <c r="V750" i="1" s="1"/>
  <c r="U749" i="1"/>
  <c r="V749" i="1" a="1"/>
  <c r="V749" i="1" s="1"/>
  <c r="U747" i="1"/>
  <c r="V747" i="1" a="1"/>
  <c r="V747" i="1" s="1"/>
  <c r="U746" i="1"/>
  <c r="V746" i="1" a="1"/>
  <c r="V746" i="1" s="1"/>
  <c r="U744" i="1"/>
  <c r="V744" i="1" a="1"/>
  <c r="V744" i="1" s="1"/>
  <c r="U743" i="1"/>
  <c r="V743" i="1" a="1"/>
  <c r="V743" i="1" s="1"/>
  <c r="U741" i="1"/>
  <c r="V741" i="1" a="1"/>
  <c r="V741" i="1" s="1"/>
  <c r="U740" i="1"/>
  <c r="V740" i="1" a="1"/>
  <c r="V740" i="1" s="1"/>
  <c r="U738" i="1"/>
  <c r="V738" i="1" a="1"/>
  <c r="V738" i="1" s="1"/>
  <c r="U737" i="1"/>
  <c r="V737" i="1" a="1"/>
  <c r="V737" i="1" s="1"/>
  <c r="U735" i="1"/>
  <c r="V735" i="1" a="1"/>
  <c r="V735" i="1" s="1"/>
  <c r="U734" i="1"/>
  <c r="V734" i="1" a="1"/>
  <c r="V734" i="1" s="1"/>
  <c r="U732" i="1"/>
  <c r="V732" i="1" a="1"/>
  <c r="V732" i="1" s="1"/>
  <c r="U731" i="1"/>
  <c r="V731" i="1" a="1"/>
  <c r="V731" i="1" s="1"/>
  <c r="U729" i="1"/>
  <c r="V729" i="1" a="1"/>
  <c r="V729" i="1" s="1"/>
  <c r="U728" i="1"/>
  <c r="V728" i="1" a="1"/>
  <c r="V728" i="1" s="1"/>
  <c r="U726" i="1"/>
  <c r="V726" i="1" a="1"/>
  <c r="V726" i="1" s="1"/>
  <c r="U725" i="1"/>
  <c r="V725" i="1" a="1"/>
  <c r="V725" i="1" s="1"/>
  <c r="U723" i="1"/>
  <c r="V723" i="1" a="1"/>
  <c r="V723" i="1" s="1"/>
  <c r="U722" i="1"/>
  <c r="V722" i="1" a="1"/>
  <c r="V722" i="1" s="1"/>
  <c r="U720" i="1"/>
  <c r="V720" i="1" a="1"/>
  <c r="V720" i="1" s="1"/>
  <c r="U719" i="1"/>
  <c r="V719" i="1" a="1"/>
  <c r="V719" i="1" s="1"/>
  <c r="U717" i="1"/>
  <c r="V717" i="1" a="1"/>
  <c r="V717" i="1" s="1"/>
  <c r="U716" i="1"/>
  <c r="V716" i="1" a="1"/>
  <c r="V716" i="1" s="1"/>
  <c r="U714" i="1"/>
  <c r="V714" i="1" a="1"/>
  <c r="V714" i="1" s="1"/>
  <c r="U713" i="1"/>
  <c r="V713" i="1" a="1"/>
  <c r="V713" i="1" s="1"/>
  <c r="U711" i="1"/>
  <c r="V711" i="1" a="1"/>
  <c r="V711" i="1" s="1"/>
  <c r="U710" i="1"/>
  <c r="V710" i="1" a="1"/>
  <c r="V710" i="1" s="1"/>
  <c r="U708" i="1"/>
  <c r="V708" i="1" a="1"/>
  <c r="V708" i="1" s="1"/>
  <c r="U707" i="1"/>
  <c r="V707" i="1" a="1"/>
  <c r="V707" i="1" s="1"/>
  <c r="U705" i="1"/>
  <c r="V705" i="1" a="1"/>
  <c r="V705" i="1" s="1"/>
  <c r="U704" i="1"/>
  <c r="V704" i="1" a="1"/>
  <c r="V704" i="1" s="1"/>
  <c r="U702" i="1"/>
  <c r="V702" i="1" a="1"/>
  <c r="V702" i="1" s="1"/>
  <c r="U701" i="1"/>
  <c r="V701" i="1" a="1"/>
  <c r="V701" i="1" s="1"/>
  <c r="U699" i="1"/>
  <c r="V699" i="1" a="1"/>
  <c r="V699" i="1" s="1"/>
  <c r="U698" i="1"/>
  <c r="V698" i="1" a="1"/>
  <c r="V698" i="1" s="1"/>
  <c r="U696" i="1"/>
  <c r="V696" i="1" a="1"/>
  <c r="V696" i="1" s="1"/>
  <c r="U695" i="1"/>
  <c r="V695" i="1" a="1"/>
  <c r="V695" i="1" s="1"/>
  <c r="U693" i="1"/>
  <c r="V693" i="1" a="1"/>
  <c r="V693" i="1" s="1"/>
  <c r="U692" i="1"/>
  <c r="V692" i="1" a="1"/>
  <c r="V692" i="1" s="1"/>
  <c r="U690" i="1"/>
  <c r="V690" i="1" a="1"/>
  <c r="V690" i="1" s="1"/>
  <c r="U689" i="1"/>
  <c r="V689" i="1" a="1"/>
  <c r="V689" i="1" s="1"/>
  <c r="U687" i="1"/>
  <c r="V687" i="1" a="1"/>
  <c r="V687" i="1" s="1"/>
  <c r="U686" i="1"/>
  <c r="V686" i="1" a="1"/>
  <c r="V686" i="1" s="1"/>
  <c r="U684" i="1"/>
  <c r="V684" i="1" a="1"/>
  <c r="V684" i="1" s="1"/>
  <c r="U683" i="1"/>
  <c r="V683" i="1" a="1"/>
  <c r="V683" i="1" s="1"/>
  <c r="U681" i="1"/>
  <c r="V681" i="1" a="1"/>
  <c r="V681" i="1" s="1"/>
  <c r="U680" i="1"/>
  <c r="V680" i="1" a="1"/>
  <c r="V680" i="1" s="1"/>
  <c r="U678" i="1"/>
  <c r="V678" i="1" a="1"/>
  <c r="V678" i="1" s="1"/>
  <c r="U677" i="1"/>
  <c r="V677" i="1" a="1"/>
  <c r="V677" i="1" s="1"/>
  <c r="U675" i="1"/>
  <c r="V675" i="1" a="1"/>
  <c r="V675" i="1" s="1"/>
  <c r="U674" i="1"/>
  <c r="V674" i="1" a="1"/>
  <c r="V674" i="1" s="1"/>
  <c r="U673" i="1"/>
  <c r="U672" i="1"/>
  <c r="V672" i="1" a="1"/>
  <c r="V672" i="1" s="1"/>
  <c r="U671" i="1"/>
  <c r="V671" i="1" a="1"/>
  <c r="V671" i="1" s="1"/>
  <c r="U669" i="1"/>
  <c r="V669" i="1" a="1"/>
  <c r="V669" i="1" s="1"/>
  <c r="U668" i="1"/>
  <c r="V668" i="1" a="1"/>
  <c r="V668" i="1" s="1"/>
  <c r="U666" i="1"/>
  <c r="V666" i="1" a="1"/>
  <c r="V666" i="1" s="1"/>
  <c r="U665" i="1"/>
  <c r="V665" i="1" a="1"/>
  <c r="V665" i="1" s="1"/>
  <c r="U663" i="1"/>
  <c r="V663" i="1" a="1"/>
  <c r="V663" i="1" s="1"/>
  <c r="U662" i="1"/>
  <c r="V662" i="1" a="1"/>
  <c r="V662" i="1" s="1"/>
  <c r="U660" i="1"/>
  <c r="V660" i="1" a="1"/>
  <c r="V660" i="1" s="1"/>
  <c r="U659" i="1"/>
  <c r="V659" i="1" a="1"/>
  <c r="V659" i="1" s="1"/>
  <c r="U657" i="1"/>
  <c r="V657" i="1" a="1"/>
  <c r="V657" i="1" s="1"/>
  <c r="U656" i="1"/>
  <c r="V656" i="1" a="1"/>
  <c r="V656" i="1" s="1"/>
  <c r="U654" i="1"/>
  <c r="V654" i="1" a="1"/>
  <c r="V654" i="1" s="1"/>
  <c r="U653" i="1"/>
  <c r="V653" i="1" a="1"/>
  <c r="V653" i="1" s="1"/>
  <c r="U651" i="1"/>
  <c r="V651" i="1" a="1"/>
  <c r="V651" i="1" s="1"/>
  <c r="U650" i="1"/>
  <c r="V650" i="1" a="1"/>
  <c r="V650" i="1" s="1"/>
  <c r="U648" i="1"/>
  <c r="V648" i="1" a="1"/>
  <c r="V648" i="1" s="1"/>
  <c r="U647" i="1"/>
  <c r="V647" i="1" a="1"/>
  <c r="V647" i="1" s="1"/>
  <c r="U645" i="1"/>
  <c r="V645" i="1" a="1"/>
  <c r="V645" i="1" s="1"/>
  <c r="U644" i="1"/>
  <c r="V644" i="1" a="1"/>
  <c r="V644" i="1" s="1"/>
  <c r="U642" i="1"/>
  <c r="V642" i="1" a="1"/>
  <c r="V642" i="1" s="1"/>
  <c r="U641" i="1"/>
  <c r="V641" i="1" a="1"/>
  <c r="V641" i="1" s="1"/>
  <c r="U639" i="1"/>
  <c r="V639" i="1" a="1"/>
  <c r="V639" i="1" s="1"/>
  <c r="U638" i="1"/>
  <c r="V638" i="1" a="1"/>
  <c r="V638" i="1" s="1"/>
  <c r="U636" i="1"/>
  <c r="V636" i="1" a="1"/>
  <c r="V636" i="1" s="1"/>
  <c r="U635" i="1"/>
  <c r="V635" i="1" a="1"/>
  <c r="V635" i="1" s="1"/>
  <c r="U633" i="1"/>
  <c r="V633" i="1" a="1"/>
  <c r="V633" i="1" s="1"/>
  <c r="U632" i="1"/>
  <c r="V632" i="1" a="1"/>
  <c r="V632" i="1" s="1"/>
  <c r="U630" i="1"/>
  <c r="V630" i="1" a="1"/>
  <c r="V630" i="1" s="1"/>
  <c r="U629" i="1"/>
  <c r="V629" i="1" a="1"/>
  <c r="V629" i="1" s="1"/>
  <c r="U627" i="1"/>
  <c r="V627" i="1" a="1"/>
  <c r="V627" i="1" s="1"/>
  <c r="U626" i="1"/>
  <c r="V626" i="1" a="1"/>
  <c r="V626" i="1" s="1"/>
  <c r="U624" i="1"/>
  <c r="V624" i="1" a="1"/>
  <c r="V624" i="1" s="1"/>
  <c r="U623" i="1"/>
  <c r="V623" i="1" a="1"/>
  <c r="V623" i="1" s="1"/>
  <c r="U621" i="1"/>
  <c r="V621" i="1" a="1"/>
  <c r="V621" i="1" s="1"/>
  <c r="U620" i="1"/>
  <c r="V620" i="1" a="1"/>
  <c r="V620" i="1" s="1"/>
  <c r="U618" i="1"/>
  <c r="V618" i="1" a="1"/>
  <c r="V618" i="1" s="1"/>
  <c r="U617" i="1"/>
  <c r="V617" i="1" a="1"/>
  <c r="V617" i="1" s="1"/>
  <c r="U615" i="1"/>
  <c r="V615" i="1" a="1"/>
  <c r="V615" i="1" s="1"/>
  <c r="U614" i="1"/>
  <c r="V614" i="1" a="1"/>
  <c r="V614" i="1" s="1"/>
  <c r="U612" i="1"/>
  <c r="V612" i="1" a="1"/>
  <c r="V612" i="1" s="1"/>
  <c r="U611" i="1"/>
  <c r="V611" i="1" a="1"/>
  <c r="V611" i="1" s="1"/>
  <c r="U609" i="1"/>
  <c r="V609" i="1" a="1"/>
  <c r="V609" i="1" s="1"/>
  <c r="U608" i="1"/>
  <c r="V608" i="1" a="1"/>
  <c r="V608" i="1" s="1"/>
  <c r="U606" i="1"/>
  <c r="V606" i="1" a="1"/>
  <c r="V606" i="1" s="1"/>
  <c r="U605" i="1"/>
  <c r="V605" i="1" a="1"/>
  <c r="V605" i="1" s="1"/>
  <c r="U603" i="1"/>
  <c r="V603" i="1" a="1"/>
  <c r="V603" i="1" s="1"/>
  <c r="U602" i="1"/>
  <c r="V602" i="1" a="1"/>
  <c r="V602" i="1" s="1"/>
  <c r="U600" i="1"/>
  <c r="V600" i="1" a="1"/>
  <c r="V600" i="1" s="1"/>
  <c r="U599" i="1"/>
  <c r="V599" i="1" a="1"/>
  <c r="V599" i="1" s="1"/>
  <c r="U597" i="1"/>
  <c r="V597" i="1" a="1"/>
  <c r="V597" i="1" s="1"/>
  <c r="U596" i="1"/>
  <c r="V596" i="1" a="1"/>
  <c r="V596" i="1" s="1"/>
  <c r="U594" i="1"/>
  <c r="V594" i="1" a="1"/>
  <c r="V594" i="1" s="1"/>
  <c r="U593" i="1"/>
  <c r="V593" i="1" a="1"/>
  <c r="V593" i="1" s="1"/>
  <c r="U591" i="1"/>
  <c r="V591" i="1" a="1"/>
  <c r="V591" i="1" s="1"/>
  <c r="U590" i="1"/>
  <c r="V590" i="1" a="1"/>
  <c r="V590" i="1" s="1"/>
  <c r="U588" i="1"/>
  <c r="V588" i="1" a="1"/>
  <c r="V588" i="1" s="1"/>
  <c r="U587" i="1"/>
  <c r="V587" i="1" a="1"/>
  <c r="V587" i="1" s="1"/>
  <c r="U585" i="1"/>
  <c r="V585" i="1" a="1"/>
  <c r="V585" i="1" s="1"/>
  <c r="U584" i="1"/>
  <c r="V584" i="1" a="1"/>
  <c r="V584" i="1" s="1"/>
  <c r="U582" i="1"/>
  <c r="V582" i="1" a="1"/>
  <c r="V582" i="1" s="1"/>
  <c r="U581" i="1"/>
  <c r="V581" i="1" a="1"/>
  <c r="V581" i="1" s="1"/>
  <c r="U579" i="1"/>
  <c r="V579" i="1" a="1"/>
  <c r="V579" i="1" s="1"/>
  <c r="U578" i="1"/>
  <c r="V578" i="1" a="1"/>
  <c r="V578" i="1" s="1"/>
  <c r="U576" i="1"/>
  <c r="V576" i="1" a="1"/>
  <c r="V576" i="1" s="1"/>
  <c r="U575" i="1"/>
  <c r="V575" i="1" a="1"/>
  <c r="V575" i="1" s="1"/>
  <c r="U573" i="1"/>
  <c r="V573" i="1" a="1"/>
  <c r="V573" i="1" s="1"/>
  <c r="U572" i="1"/>
  <c r="V572" i="1" a="1"/>
  <c r="V572" i="1" s="1"/>
  <c r="U570" i="1"/>
  <c r="V570" i="1" a="1"/>
  <c r="V570" i="1" s="1"/>
  <c r="U569" i="1"/>
  <c r="V569" i="1" a="1"/>
  <c r="V569" i="1" s="1"/>
  <c r="U567" i="1"/>
  <c r="V567" i="1" a="1"/>
  <c r="V567" i="1" s="1"/>
  <c r="U566" i="1"/>
  <c r="V566" i="1" a="1"/>
  <c r="V566" i="1" s="1"/>
  <c r="U564" i="1"/>
  <c r="V564" i="1" a="1"/>
  <c r="V564" i="1" s="1"/>
  <c r="U563" i="1"/>
  <c r="V563" i="1" a="1"/>
  <c r="V563" i="1" s="1"/>
  <c r="U561" i="1"/>
  <c r="V561" i="1" a="1"/>
  <c r="V561" i="1" s="1"/>
  <c r="U560" i="1"/>
  <c r="V560" i="1" a="1"/>
  <c r="V560" i="1" s="1"/>
  <c r="U558" i="1"/>
  <c r="V558" i="1" a="1"/>
  <c r="V558" i="1" s="1"/>
  <c r="U557" i="1"/>
  <c r="V557" i="1" a="1"/>
  <c r="V557" i="1" s="1"/>
  <c r="U555" i="1"/>
  <c r="V555" i="1" a="1"/>
  <c r="V555" i="1" s="1"/>
  <c r="U554" i="1"/>
  <c r="V554" i="1" a="1"/>
  <c r="V554" i="1" s="1"/>
  <c r="U552" i="1"/>
  <c r="V552" i="1" a="1"/>
  <c r="V552" i="1" s="1"/>
  <c r="U551" i="1"/>
  <c r="V551" i="1" a="1"/>
  <c r="V551" i="1" s="1"/>
  <c r="U549" i="1"/>
  <c r="V549" i="1" a="1"/>
  <c r="V549" i="1" s="1"/>
  <c r="U548" i="1"/>
  <c r="V548" i="1" a="1"/>
  <c r="V548" i="1" s="1"/>
  <c r="U546" i="1"/>
  <c r="V546" i="1" a="1"/>
  <c r="V546" i="1" s="1"/>
  <c r="U545" i="1"/>
  <c r="V545" i="1" a="1"/>
  <c r="V545" i="1" s="1"/>
  <c r="U543" i="1"/>
  <c r="V543" i="1" a="1"/>
  <c r="V543" i="1" s="1"/>
  <c r="U542" i="1"/>
  <c r="V542" i="1" a="1"/>
  <c r="V542" i="1" s="1"/>
  <c r="U540" i="1"/>
  <c r="V540" i="1" a="1"/>
  <c r="V540" i="1" s="1"/>
  <c r="U539" i="1"/>
  <c r="V539" i="1" a="1"/>
  <c r="V539" i="1" s="1"/>
  <c r="U538" i="1"/>
  <c r="U537" i="1"/>
  <c r="V537" i="1" a="1"/>
  <c r="V537" i="1" s="1"/>
  <c r="U536" i="1"/>
  <c r="V536" i="1" a="1"/>
  <c r="V536" i="1" s="1"/>
  <c r="U534" i="1"/>
  <c r="V534" i="1" a="1"/>
  <c r="V534" i="1" s="1"/>
  <c r="U533" i="1"/>
  <c r="V533" i="1" a="1"/>
  <c r="V533" i="1" s="1"/>
  <c r="U532" i="1"/>
  <c r="U531" i="1"/>
  <c r="V531" i="1" a="1"/>
  <c r="V531" i="1" s="1"/>
  <c r="U530" i="1"/>
  <c r="V530" i="1" a="1"/>
  <c r="V530" i="1" s="1"/>
  <c r="U528" i="1"/>
  <c r="V528" i="1" a="1"/>
  <c r="V528" i="1" s="1"/>
  <c r="U527" i="1"/>
  <c r="V527" i="1" a="1"/>
  <c r="V527" i="1" s="1"/>
  <c r="U525" i="1"/>
  <c r="V525" i="1" a="1"/>
  <c r="V525" i="1" s="1"/>
  <c r="U524" i="1"/>
  <c r="V524" i="1" a="1"/>
  <c r="V524" i="1" s="1"/>
  <c r="U522" i="1"/>
  <c r="V522" i="1" a="1"/>
  <c r="V522" i="1" s="1"/>
  <c r="U521" i="1"/>
  <c r="V521" i="1" a="1"/>
  <c r="V521" i="1" s="1"/>
  <c r="U519" i="1"/>
  <c r="V519" i="1" a="1"/>
  <c r="V519" i="1" s="1"/>
  <c r="U518" i="1"/>
  <c r="V518" i="1" a="1"/>
  <c r="V518" i="1" s="1"/>
  <c r="U516" i="1"/>
  <c r="V516" i="1" a="1"/>
  <c r="V516" i="1" s="1"/>
  <c r="U515" i="1"/>
  <c r="V515" i="1" a="1"/>
  <c r="V515" i="1" s="1"/>
  <c r="U513" i="1"/>
  <c r="V513" i="1" a="1"/>
  <c r="V513" i="1" s="1"/>
  <c r="U512" i="1"/>
  <c r="V512" i="1" a="1"/>
  <c r="V512" i="1" s="1"/>
  <c r="U510" i="1"/>
  <c r="V510" i="1" a="1"/>
  <c r="V510" i="1" s="1"/>
  <c r="U509" i="1"/>
  <c r="V509" i="1" a="1"/>
  <c r="V509" i="1" s="1"/>
  <c r="U507" i="1"/>
  <c r="V507" i="1" a="1"/>
  <c r="V507" i="1" s="1"/>
  <c r="U506" i="1"/>
  <c r="V506" i="1" a="1"/>
  <c r="V506" i="1" s="1"/>
  <c r="U504" i="1"/>
  <c r="V504" i="1" a="1"/>
  <c r="V504" i="1" s="1"/>
  <c r="U503" i="1"/>
  <c r="V503" i="1" a="1"/>
  <c r="V503" i="1" s="1"/>
  <c r="U501" i="1"/>
  <c r="V501" i="1" a="1"/>
  <c r="V501" i="1" s="1"/>
  <c r="U500" i="1"/>
  <c r="V500" i="1" a="1"/>
  <c r="V500" i="1" s="1"/>
  <c r="U498" i="1"/>
  <c r="V498" i="1" a="1"/>
  <c r="V498" i="1" s="1"/>
  <c r="U497" i="1"/>
  <c r="V497" i="1" a="1"/>
  <c r="V497" i="1" s="1"/>
  <c r="U495" i="1"/>
  <c r="V495" i="1" a="1"/>
  <c r="V495" i="1" s="1"/>
  <c r="U494" i="1"/>
  <c r="V494" i="1" a="1"/>
  <c r="V494" i="1" s="1"/>
  <c r="U492" i="1"/>
  <c r="V492" i="1" a="1"/>
  <c r="V492" i="1" s="1"/>
  <c r="U491" i="1"/>
  <c r="V491" i="1" a="1"/>
  <c r="V491" i="1" s="1"/>
  <c r="U489" i="1"/>
  <c r="V489" i="1" a="1"/>
  <c r="V489" i="1" s="1"/>
  <c r="U488" i="1"/>
  <c r="V488" i="1" a="1"/>
  <c r="V488" i="1" s="1"/>
  <c r="U486" i="1"/>
  <c r="V486" i="1" a="1"/>
  <c r="V486" i="1" s="1"/>
  <c r="U485" i="1"/>
  <c r="V485" i="1" a="1"/>
  <c r="V485" i="1" s="1"/>
  <c r="U483" i="1"/>
  <c r="V483" i="1" a="1"/>
  <c r="V483" i="1" s="1"/>
  <c r="U482" i="1"/>
  <c r="V482" i="1" a="1"/>
  <c r="V482" i="1" s="1"/>
  <c r="U480" i="1"/>
  <c r="V480" i="1" a="1"/>
  <c r="V480" i="1" s="1"/>
  <c r="U479" i="1"/>
  <c r="V479" i="1" a="1"/>
  <c r="V479" i="1" s="1"/>
  <c r="U477" i="1"/>
  <c r="V477" i="1" a="1"/>
  <c r="V477" i="1" s="1"/>
  <c r="U476" i="1"/>
  <c r="V476" i="1" a="1"/>
  <c r="V476" i="1" s="1"/>
  <c r="U474" i="1"/>
  <c r="V474" i="1" a="1"/>
  <c r="V474" i="1" s="1"/>
  <c r="U473" i="1"/>
  <c r="V473" i="1" a="1"/>
  <c r="V473" i="1" s="1"/>
  <c r="U471" i="1"/>
  <c r="V471" i="1" a="1"/>
  <c r="V471" i="1" s="1"/>
  <c r="U470" i="1"/>
  <c r="V470" i="1" a="1"/>
  <c r="V470" i="1" s="1"/>
  <c r="U468" i="1"/>
  <c r="V468" i="1" a="1"/>
  <c r="V468" i="1" s="1"/>
  <c r="U467" i="1"/>
  <c r="V467" i="1" a="1"/>
  <c r="V467" i="1" s="1"/>
  <c r="U465" i="1"/>
  <c r="V465" i="1" a="1"/>
  <c r="V465" i="1" s="1"/>
  <c r="U464" i="1"/>
  <c r="V464" i="1" a="1"/>
  <c r="V464" i="1" s="1"/>
  <c r="U462" i="1"/>
  <c r="V462" i="1" a="1"/>
  <c r="V462" i="1" s="1"/>
  <c r="U461" i="1"/>
  <c r="V461" i="1" a="1"/>
  <c r="V461" i="1" s="1"/>
  <c r="U459" i="1"/>
  <c r="V459" i="1" a="1"/>
  <c r="V459" i="1" s="1"/>
  <c r="U458" i="1"/>
  <c r="V458" i="1" a="1"/>
  <c r="V458" i="1" s="1"/>
  <c r="U457" i="1"/>
  <c r="U456" i="1"/>
  <c r="V456" i="1" a="1"/>
  <c r="V456" i="1" s="1"/>
  <c r="U455" i="1"/>
  <c r="V455" i="1" a="1"/>
  <c r="V455" i="1" s="1"/>
  <c r="U453" i="1"/>
  <c r="V453" i="1" a="1"/>
  <c r="V453" i="1" s="1"/>
  <c r="U452" i="1"/>
  <c r="V452" i="1" a="1"/>
  <c r="V452" i="1" s="1"/>
  <c r="U451" i="1"/>
  <c r="U450" i="1"/>
  <c r="V450" i="1" a="1"/>
  <c r="V450" i="1" s="1"/>
  <c r="U449" i="1"/>
  <c r="V449" i="1" a="1"/>
  <c r="V449" i="1" s="1"/>
  <c r="U447" i="1"/>
  <c r="V447" i="1" a="1"/>
  <c r="V447" i="1" s="1"/>
  <c r="U446" i="1"/>
  <c r="V446" i="1" a="1"/>
  <c r="V446" i="1" s="1"/>
  <c r="U444" i="1"/>
  <c r="V444" i="1" a="1"/>
  <c r="V444" i="1" s="1"/>
  <c r="U443" i="1"/>
  <c r="V443" i="1" a="1"/>
  <c r="V443" i="1" s="1"/>
  <c r="U441" i="1"/>
  <c r="V441" i="1" a="1"/>
  <c r="V441" i="1" s="1"/>
  <c r="U440" i="1"/>
  <c r="V440" i="1" a="1"/>
  <c r="V440" i="1" s="1"/>
  <c r="U438" i="1"/>
  <c r="V438" i="1" a="1"/>
  <c r="V438" i="1" s="1"/>
  <c r="U437" i="1"/>
  <c r="V437" i="1" a="1"/>
  <c r="V437" i="1" s="1"/>
  <c r="U435" i="1"/>
  <c r="V435" i="1" a="1"/>
  <c r="V435" i="1" s="1"/>
  <c r="U434" i="1"/>
  <c r="V434" i="1" a="1"/>
  <c r="V434" i="1" s="1"/>
  <c r="U432" i="1"/>
  <c r="V432" i="1" a="1"/>
  <c r="V432" i="1" s="1"/>
  <c r="U431" i="1"/>
  <c r="V431" i="1" a="1"/>
  <c r="V431" i="1" s="1"/>
  <c r="U429" i="1"/>
  <c r="V429" i="1" a="1"/>
  <c r="V429" i="1" s="1"/>
  <c r="U428" i="1"/>
  <c r="V428" i="1" a="1"/>
  <c r="V428" i="1" s="1"/>
  <c r="U426" i="1"/>
  <c r="V426" i="1" a="1"/>
  <c r="V426" i="1" s="1"/>
  <c r="U425" i="1"/>
  <c r="V425" i="1" a="1"/>
  <c r="V425" i="1" s="1"/>
  <c r="U423" i="1"/>
  <c r="V423" i="1" a="1"/>
  <c r="V423" i="1" s="1"/>
  <c r="U422" i="1"/>
  <c r="V422" i="1" a="1"/>
  <c r="V422" i="1" s="1"/>
  <c r="U420" i="1"/>
  <c r="V420" i="1" a="1"/>
  <c r="V420" i="1" s="1"/>
  <c r="U419" i="1"/>
  <c r="V419" i="1" a="1"/>
  <c r="V419" i="1" s="1"/>
  <c r="U417" i="1"/>
  <c r="V417" i="1" a="1"/>
  <c r="V417" i="1" s="1"/>
  <c r="U416" i="1"/>
  <c r="V416" i="1" a="1"/>
  <c r="V416" i="1" s="1"/>
  <c r="U414" i="1"/>
  <c r="V414" i="1" a="1"/>
  <c r="V414" i="1" s="1"/>
  <c r="U413" i="1"/>
  <c r="V413" i="1" a="1"/>
  <c r="V413" i="1" s="1"/>
  <c r="U411" i="1"/>
  <c r="V411" i="1" a="1"/>
  <c r="V411" i="1" s="1"/>
  <c r="U410" i="1"/>
  <c r="V410" i="1" a="1"/>
  <c r="V410" i="1" s="1"/>
  <c r="U408" i="1"/>
  <c r="V408" i="1" a="1"/>
  <c r="V408" i="1" s="1"/>
  <c r="U407" i="1"/>
  <c r="V407" i="1" a="1"/>
  <c r="V407" i="1" s="1"/>
  <c r="U405" i="1"/>
  <c r="V405" i="1" a="1"/>
  <c r="V405" i="1" s="1"/>
  <c r="U404" i="1"/>
  <c r="V404" i="1" a="1"/>
  <c r="V404" i="1" s="1"/>
  <c r="U402" i="1"/>
  <c r="V402" i="1" a="1"/>
  <c r="V402" i="1" s="1"/>
  <c r="U401" i="1"/>
  <c r="V401" i="1" a="1"/>
  <c r="V401" i="1" s="1"/>
  <c r="U399" i="1"/>
  <c r="V399" i="1" a="1"/>
  <c r="V399" i="1" s="1"/>
  <c r="U398" i="1"/>
  <c r="V398" i="1" a="1"/>
  <c r="V398" i="1" s="1"/>
  <c r="U396" i="1"/>
  <c r="V396" i="1" a="1"/>
  <c r="V396" i="1" s="1"/>
  <c r="U395" i="1"/>
  <c r="V395" i="1" a="1"/>
  <c r="V395" i="1" s="1"/>
  <c r="U393" i="1"/>
  <c r="V393" i="1" a="1"/>
  <c r="V393" i="1" s="1"/>
  <c r="U392" i="1"/>
  <c r="V392" i="1" a="1"/>
  <c r="V392" i="1" s="1"/>
  <c r="U390" i="1"/>
  <c r="V390" i="1" a="1"/>
  <c r="V390" i="1" s="1"/>
  <c r="U389" i="1"/>
  <c r="V389" i="1" a="1"/>
  <c r="V389" i="1" s="1"/>
  <c r="U387" i="1"/>
  <c r="V387" i="1" a="1"/>
  <c r="V387" i="1" s="1"/>
  <c r="U386" i="1"/>
  <c r="V386" i="1" a="1"/>
  <c r="V386" i="1" s="1"/>
  <c r="U384" i="1"/>
  <c r="V384" i="1" a="1"/>
  <c r="V384" i="1" s="1"/>
  <c r="U383" i="1"/>
  <c r="V383" i="1" a="1"/>
  <c r="V383" i="1" s="1"/>
  <c r="U381" i="1"/>
  <c r="V381" i="1" a="1"/>
  <c r="V381" i="1" s="1"/>
  <c r="U380" i="1"/>
  <c r="V380" i="1" a="1"/>
  <c r="V380" i="1" s="1"/>
  <c r="U378" i="1"/>
  <c r="V378" i="1" a="1"/>
  <c r="V378" i="1" s="1"/>
  <c r="U377" i="1"/>
  <c r="V377" i="1" a="1"/>
  <c r="V377" i="1" s="1"/>
  <c r="U376" i="1"/>
  <c r="U375" i="1"/>
  <c r="V375" i="1" a="1"/>
  <c r="V375" i="1" s="1"/>
  <c r="U374" i="1"/>
  <c r="V374" i="1" a="1"/>
  <c r="V374" i="1" s="1"/>
  <c r="U372" i="1"/>
  <c r="V372" i="1" a="1"/>
  <c r="V372" i="1" s="1"/>
  <c r="U371" i="1"/>
  <c r="V371" i="1" a="1"/>
  <c r="V371" i="1" s="1"/>
  <c r="U370" i="1"/>
  <c r="U369" i="1"/>
  <c r="V369" i="1" a="1"/>
  <c r="V369" i="1" s="1"/>
  <c r="U368" i="1"/>
  <c r="V368" i="1" a="1"/>
  <c r="V368" i="1" s="1"/>
  <c r="U366" i="1"/>
  <c r="V366" i="1" a="1"/>
  <c r="V366" i="1" s="1"/>
  <c r="U365" i="1"/>
  <c r="V365" i="1" a="1"/>
  <c r="V365" i="1" s="1"/>
  <c r="U363" i="1"/>
  <c r="V363" i="1" a="1"/>
  <c r="V363" i="1" s="1"/>
  <c r="U362" i="1"/>
  <c r="V362" i="1" a="1"/>
  <c r="V362" i="1" s="1"/>
  <c r="U360" i="1"/>
  <c r="V360" i="1" a="1"/>
  <c r="V360" i="1" s="1"/>
  <c r="U359" i="1"/>
  <c r="V359" i="1" a="1"/>
  <c r="V359" i="1" s="1"/>
  <c r="U357" i="1"/>
  <c r="V357" i="1" a="1"/>
  <c r="V357" i="1" s="1"/>
  <c r="U356" i="1"/>
  <c r="V356" i="1" a="1"/>
  <c r="V356" i="1" s="1"/>
  <c r="U354" i="1"/>
  <c r="V354" i="1" a="1"/>
  <c r="V354" i="1" s="1"/>
  <c r="U353" i="1"/>
  <c r="V353" i="1" a="1"/>
  <c r="V353" i="1" s="1"/>
  <c r="U351" i="1"/>
  <c r="V351" i="1" a="1"/>
  <c r="V351" i="1" s="1"/>
  <c r="U350" i="1"/>
  <c r="V350" i="1" a="1"/>
  <c r="V350" i="1" s="1"/>
  <c r="U348" i="1"/>
  <c r="V348" i="1" a="1"/>
  <c r="V348" i="1" s="1"/>
  <c r="U347" i="1"/>
  <c r="V347" i="1" a="1"/>
  <c r="V347" i="1" s="1"/>
  <c r="U345" i="1"/>
  <c r="V345" i="1" a="1"/>
  <c r="V345" i="1" s="1"/>
  <c r="U344" i="1"/>
  <c r="V344" i="1" a="1"/>
  <c r="V344" i="1" s="1"/>
  <c r="U342" i="1"/>
  <c r="V342" i="1" a="1"/>
  <c r="V342" i="1" s="1"/>
  <c r="U341" i="1"/>
  <c r="V341" i="1" a="1"/>
  <c r="V341" i="1" s="1"/>
  <c r="U339" i="1"/>
  <c r="V339" i="1" a="1"/>
  <c r="V339" i="1" s="1"/>
  <c r="U338" i="1"/>
  <c r="V338" i="1" a="1"/>
  <c r="V338" i="1" s="1"/>
  <c r="U336" i="1"/>
  <c r="V336" i="1" a="1"/>
  <c r="V336" i="1" s="1"/>
  <c r="U335" i="1"/>
  <c r="V335" i="1" a="1"/>
  <c r="V335" i="1" s="1"/>
  <c r="U333" i="1"/>
  <c r="V333" i="1" a="1"/>
  <c r="V333" i="1" s="1"/>
  <c r="U332" i="1"/>
  <c r="V332" i="1" a="1"/>
  <c r="V332" i="1" s="1"/>
  <c r="U330" i="1"/>
  <c r="V330" i="1" a="1"/>
  <c r="V330" i="1" s="1"/>
  <c r="U329" i="1"/>
  <c r="V329" i="1" a="1"/>
  <c r="V329" i="1" s="1"/>
  <c r="U327" i="1"/>
  <c r="V327" i="1" a="1"/>
  <c r="V327" i="1" s="1"/>
  <c r="U326" i="1"/>
  <c r="V326" i="1" a="1"/>
  <c r="V326" i="1" s="1"/>
  <c r="U324" i="1"/>
  <c r="V324" i="1" a="1"/>
  <c r="V324" i="1" s="1"/>
  <c r="U323" i="1"/>
  <c r="V323" i="1" a="1"/>
  <c r="V323" i="1" s="1"/>
  <c r="U321" i="1"/>
  <c r="V321" i="1" a="1"/>
  <c r="V321" i="1" s="1"/>
  <c r="U320" i="1"/>
  <c r="V320" i="1" a="1"/>
  <c r="V320" i="1" s="1"/>
  <c r="U318" i="1"/>
  <c r="V318" i="1" a="1"/>
  <c r="V318" i="1" s="1"/>
  <c r="U317" i="1"/>
  <c r="V317" i="1" a="1"/>
  <c r="V317" i="1" s="1"/>
  <c r="U315" i="1"/>
  <c r="V315" i="1" a="1"/>
  <c r="V315" i="1" s="1"/>
  <c r="U314" i="1"/>
  <c r="V314" i="1" a="1"/>
  <c r="V314" i="1" s="1"/>
  <c r="U312" i="1"/>
  <c r="V312" i="1" a="1"/>
  <c r="V312" i="1" s="1"/>
  <c r="U311" i="1"/>
  <c r="V311" i="1" a="1"/>
  <c r="V311" i="1" s="1"/>
  <c r="U309" i="1"/>
  <c r="V309" i="1" a="1"/>
  <c r="V309" i="1" s="1"/>
  <c r="U308" i="1"/>
  <c r="V308" i="1" a="1"/>
  <c r="V308" i="1" s="1"/>
  <c r="U306" i="1"/>
  <c r="V306" i="1" a="1"/>
  <c r="V306" i="1" s="1"/>
  <c r="U305" i="1"/>
  <c r="V305" i="1" a="1"/>
  <c r="V305" i="1" s="1"/>
  <c r="U303" i="1"/>
  <c r="V303" i="1" a="1"/>
  <c r="V303" i="1" s="1"/>
  <c r="U302" i="1"/>
  <c r="V302" i="1" a="1"/>
  <c r="V302" i="1" s="1"/>
  <c r="U300" i="1"/>
  <c r="V300" i="1" a="1"/>
  <c r="V300" i="1" s="1"/>
  <c r="U299" i="1"/>
  <c r="V299" i="1" a="1"/>
  <c r="V299" i="1" s="1"/>
  <c r="U297" i="1"/>
  <c r="V297" i="1" a="1"/>
  <c r="V297" i="1" s="1"/>
  <c r="U296" i="1"/>
  <c r="V296" i="1" a="1"/>
  <c r="V296" i="1" s="1"/>
  <c r="U295" i="1"/>
  <c r="U294" i="1"/>
  <c r="V294" i="1" a="1"/>
  <c r="V294" i="1" s="1"/>
  <c r="U293" i="1"/>
  <c r="V293" i="1" a="1"/>
  <c r="V293" i="1" s="1"/>
  <c r="U291" i="1"/>
  <c r="V291" i="1" a="1"/>
  <c r="V291" i="1" s="1"/>
  <c r="U290" i="1"/>
  <c r="V290" i="1" a="1"/>
  <c r="V290" i="1" s="1"/>
  <c r="U289" i="1"/>
  <c r="U288" i="1"/>
  <c r="V288" i="1" a="1"/>
  <c r="V288" i="1" s="1"/>
  <c r="U287" i="1"/>
  <c r="V287" i="1" a="1"/>
  <c r="V287" i="1" s="1"/>
  <c r="U285" i="1"/>
  <c r="V285" i="1" a="1"/>
  <c r="V285" i="1" s="1"/>
  <c r="U284" i="1"/>
  <c r="V284" i="1" a="1"/>
  <c r="V284" i="1" s="1"/>
  <c r="U282" i="1"/>
  <c r="V282" i="1" a="1"/>
  <c r="V282" i="1" s="1"/>
  <c r="U281" i="1"/>
  <c r="V281" i="1" a="1"/>
  <c r="V281" i="1" s="1"/>
  <c r="U279" i="1"/>
  <c r="V279" i="1" a="1"/>
  <c r="V279" i="1" s="1"/>
  <c r="U278" i="1"/>
  <c r="V278" i="1" a="1"/>
  <c r="V278" i="1" s="1"/>
  <c r="U276" i="1"/>
  <c r="V276" i="1" a="1"/>
  <c r="V276" i="1" s="1"/>
  <c r="U275" i="1"/>
  <c r="V275" i="1" a="1"/>
  <c r="V275" i="1" s="1"/>
  <c r="U273" i="1"/>
  <c r="V273" i="1" a="1"/>
  <c r="V273" i="1" s="1"/>
  <c r="U272" i="1"/>
  <c r="V272" i="1" a="1"/>
  <c r="V272" i="1" s="1"/>
  <c r="U270" i="1"/>
  <c r="V270" i="1" a="1"/>
  <c r="V270" i="1" s="1"/>
  <c r="U269" i="1"/>
  <c r="V269" i="1" a="1"/>
  <c r="V269" i="1" s="1"/>
  <c r="U267" i="1"/>
  <c r="V267" i="1" a="1"/>
  <c r="V267" i="1" s="1"/>
  <c r="U266" i="1"/>
  <c r="V266" i="1" a="1"/>
  <c r="V266" i="1" s="1"/>
  <c r="U264" i="1"/>
  <c r="V264" i="1" a="1"/>
  <c r="V264" i="1" s="1"/>
  <c r="U263" i="1"/>
  <c r="V263" i="1" a="1"/>
  <c r="V263" i="1" s="1"/>
  <c r="U261" i="1"/>
  <c r="V261" i="1" a="1"/>
  <c r="V261" i="1" s="1"/>
  <c r="U260" i="1"/>
  <c r="V260" i="1" a="1"/>
  <c r="V260" i="1" s="1"/>
  <c r="U258" i="1"/>
  <c r="V258" i="1" a="1"/>
  <c r="V258" i="1" s="1"/>
  <c r="U257" i="1"/>
  <c r="V257" i="1" a="1"/>
  <c r="V257" i="1" s="1"/>
  <c r="U255" i="1"/>
  <c r="V255" i="1" a="1"/>
  <c r="V255" i="1" s="1"/>
  <c r="U254" i="1"/>
  <c r="V254" i="1" a="1"/>
  <c r="V254" i="1" s="1"/>
  <c r="U252" i="1"/>
  <c r="V252" i="1" a="1"/>
  <c r="V252" i="1" s="1"/>
  <c r="U251" i="1"/>
  <c r="V251" i="1" a="1"/>
  <c r="V251" i="1" s="1"/>
  <c r="U249" i="1"/>
  <c r="V249" i="1" a="1"/>
  <c r="V249" i="1" s="1"/>
  <c r="U248" i="1"/>
  <c r="V248" i="1" a="1"/>
  <c r="V248" i="1" s="1"/>
  <c r="U246" i="1"/>
  <c r="V246" i="1" a="1"/>
  <c r="V246" i="1" s="1"/>
  <c r="U245" i="1"/>
  <c r="V245" i="1" a="1"/>
  <c r="V245" i="1" s="1"/>
  <c r="U243" i="1"/>
  <c r="V243" i="1" a="1"/>
  <c r="V243" i="1" s="1"/>
  <c r="U242" i="1"/>
  <c r="V242" i="1" a="1"/>
  <c r="V242" i="1" s="1"/>
  <c r="U240" i="1"/>
  <c r="V240" i="1" a="1"/>
  <c r="V240" i="1" s="1"/>
  <c r="U239" i="1"/>
  <c r="V239" i="1" a="1"/>
  <c r="V239" i="1" s="1"/>
  <c r="U237" i="1"/>
  <c r="V237" i="1" a="1"/>
  <c r="V237" i="1" s="1"/>
  <c r="U236" i="1"/>
  <c r="V236" i="1" a="1"/>
  <c r="V236" i="1" s="1"/>
  <c r="U234" i="1"/>
  <c r="V234" i="1" a="1"/>
  <c r="V234" i="1" s="1"/>
  <c r="U233" i="1"/>
  <c r="V233" i="1" a="1"/>
  <c r="V233" i="1" s="1"/>
  <c r="U231" i="1"/>
  <c r="V231" i="1" a="1"/>
  <c r="V231" i="1" s="1"/>
  <c r="U230" i="1"/>
  <c r="V230" i="1" a="1"/>
  <c r="V230" i="1" s="1"/>
  <c r="U228" i="1"/>
  <c r="V228" i="1" a="1"/>
  <c r="V228" i="1" s="1"/>
  <c r="U227" i="1"/>
  <c r="V227" i="1" a="1"/>
  <c r="V227" i="1" s="1"/>
  <c r="U225" i="1"/>
  <c r="V225" i="1" a="1"/>
  <c r="V225" i="1" s="1"/>
  <c r="U224" i="1"/>
  <c r="V224" i="1" a="1"/>
  <c r="V224" i="1" s="1"/>
  <c r="V223" i="1" a="1"/>
  <c r="V223" i="1" s="1"/>
  <c r="U222" i="1"/>
  <c r="V222" i="1" a="1"/>
  <c r="V222" i="1" s="1"/>
  <c r="U221" i="1"/>
  <c r="V221" i="1" a="1"/>
  <c r="V221" i="1" s="1"/>
  <c r="U219" i="1"/>
  <c r="V219" i="1" a="1"/>
  <c r="V219" i="1" s="1"/>
  <c r="U218" i="1"/>
  <c r="V218" i="1" a="1"/>
  <c r="V218" i="1" s="1"/>
  <c r="U216" i="1"/>
  <c r="V216" i="1" a="1"/>
  <c r="V216" i="1" s="1"/>
  <c r="U215" i="1"/>
  <c r="V215" i="1" a="1"/>
  <c r="V215" i="1" s="1"/>
  <c r="U213" i="1"/>
  <c r="V213" i="1" a="1"/>
  <c r="V213" i="1" s="1"/>
  <c r="U212" i="1"/>
  <c r="V212" i="1" a="1"/>
  <c r="V212" i="1" s="1"/>
  <c r="U210" i="1"/>
  <c r="V210" i="1" a="1"/>
  <c r="V210" i="1" s="1"/>
  <c r="U209" i="1"/>
  <c r="V209" i="1" a="1"/>
  <c r="V209" i="1" s="1"/>
  <c r="U207" i="1"/>
  <c r="V207" i="1" a="1"/>
  <c r="V207" i="1" s="1"/>
  <c r="U206" i="1"/>
  <c r="V206" i="1" a="1"/>
  <c r="V206" i="1" s="1"/>
  <c r="U204" i="1"/>
  <c r="V204" i="1" a="1"/>
  <c r="V204" i="1" s="1"/>
  <c r="U203" i="1"/>
  <c r="V203" i="1" a="1"/>
  <c r="V203" i="1" s="1"/>
  <c r="U201" i="1"/>
  <c r="V201" i="1" a="1"/>
  <c r="V201" i="1" s="1"/>
  <c r="U200" i="1"/>
  <c r="V200" i="1" a="1"/>
  <c r="V200" i="1" s="1"/>
  <c r="U198" i="1"/>
  <c r="V198" i="1" a="1"/>
  <c r="V198" i="1" s="1"/>
  <c r="U197" i="1"/>
  <c r="V197" i="1" a="1"/>
  <c r="V197" i="1" s="1"/>
  <c r="V196" i="1" a="1"/>
  <c r="V196" i="1" s="1"/>
  <c r="U195" i="1"/>
  <c r="V195" i="1" a="1"/>
  <c r="V195" i="1" s="1"/>
  <c r="U194" i="1"/>
  <c r="V194" i="1" a="1"/>
  <c r="V194" i="1" s="1"/>
  <c r="U192" i="1"/>
  <c r="V192" i="1" a="1"/>
  <c r="V192" i="1" s="1"/>
  <c r="U191" i="1"/>
  <c r="V191" i="1" a="1"/>
  <c r="V191" i="1" s="1"/>
  <c r="U189" i="1"/>
  <c r="V189" i="1" a="1"/>
  <c r="V189" i="1" s="1"/>
  <c r="U188" i="1"/>
  <c r="V188" i="1" a="1"/>
  <c r="V188" i="1" s="1"/>
  <c r="U186" i="1"/>
  <c r="V186" i="1" a="1"/>
  <c r="V186" i="1" s="1"/>
  <c r="U185" i="1"/>
  <c r="V185" i="1" a="1"/>
  <c r="V185" i="1" s="1"/>
  <c r="U183" i="1"/>
  <c r="V183" i="1" a="1"/>
  <c r="V183" i="1" s="1"/>
  <c r="U182" i="1"/>
  <c r="V182" i="1" a="1"/>
  <c r="V182" i="1" s="1"/>
  <c r="U180" i="1"/>
  <c r="V180" i="1" a="1"/>
  <c r="V180" i="1" s="1"/>
  <c r="U179" i="1"/>
  <c r="V179" i="1" a="1"/>
  <c r="V179" i="1" s="1"/>
  <c r="U177" i="1"/>
  <c r="V177" i="1" a="1"/>
  <c r="V177" i="1" s="1"/>
  <c r="U176" i="1"/>
  <c r="V176" i="1" a="1"/>
  <c r="V176" i="1" s="1"/>
  <c r="U174" i="1"/>
  <c r="V174" i="1" a="1"/>
  <c r="V174" i="1" s="1"/>
  <c r="U173" i="1"/>
  <c r="V173" i="1" a="1"/>
  <c r="V173" i="1" s="1"/>
  <c r="U171" i="1"/>
  <c r="V171" i="1" a="1"/>
  <c r="V171" i="1" s="1"/>
  <c r="U170" i="1"/>
  <c r="V170" i="1" a="1"/>
  <c r="V170" i="1" s="1"/>
  <c r="V169" i="1" a="1"/>
  <c r="V169" i="1" s="1"/>
  <c r="U168" i="1"/>
  <c r="V168" i="1" a="1"/>
  <c r="V168" i="1" s="1"/>
  <c r="U167" i="1"/>
  <c r="V167" i="1" a="1"/>
  <c r="V167" i="1" s="1"/>
  <c r="U165" i="1"/>
  <c r="V165" i="1" a="1"/>
  <c r="V165" i="1" s="1"/>
  <c r="U164" i="1"/>
  <c r="V164" i="1" a="1"/>
  <c r="V164" i="1" s="1"/>
  <c r="U162" i="1"/>
  <c r="V162" i="1" a="1"/>
  <c r="V162" i="1" s="1"/>
  <c r="U161" i="1"/>
  <c r="V161" i="1" a="1"/>
  <c r="V161" i="1" s="1"/>
  <c r="U159" i="1"/>
  <c r="V159" i="1" a="1"/>
  <c r="V159" i="1" s="1"/>
  <c r="U158" i="1"/>
  <c r="V158" i="1" a="1"/>
  <c r="V158" i="1" s="1"/>
  <c r="U156" i="1"/>
  <c r="V156" i="1" a="1"/>
  <c r="V156" i="1" s="1"/>
  <c r="U155" i="1"/>
  <c r="V155" i="1" a="1"/>
  <c r="V155" i="1" s="1"/>
  <c r="U153" i="1"/>
  <c r="V153" i="1" a="1"/>
  <c r="V153" i="1" s="1"/>
  <c r="U152" i="1"/>
  <c r="V152" i="1" a="1"/>
  <c r="V152" i="1" s="1"/>
  <c r="U150" i="1"/>
  <c r="V150" i="1" a="1"/>
  <c r="V150" i="1" s="1"/>
  <c r="U149" i="1"/>
  <c r="V149" i="1" a="1"/>
  <c r="V149" i="1" s="1"/>
  <c r="U147" i="1"/>
  <c r="V147" i="1" a="1"/>
  <c r="V147" i="1" s="1"/>
  <c r="U146" i="1"/>
  <c r="V146" i="1" a="1"/>
  <c r="V146" i="1" s="1"/>
  <c r="U144" i="1"/>
  <c r="V144" i="1" a="1"/>
  <c r="V144" i="1" s="1"/>
  <c r="U143" i="1"/>
  <c r="V143" i="1" a="1"/>
  <c r="V143" i="1" s="1"/>
  <c r="V142" i="1" a="1"/>
  <c r="V142" i="1" s="1"/>
  <c r="U141" i="1"/>
  <c r="V141" i="1" a="1"/>
  <c r="V141" i="1" s="1"/>
  <c r="U140" i="1"/>
  <c r="V140" i="1" a="1"/>
  <c r="V140" i="1" s="1"/>
  <c r="U138" i="1"/>
  <c r="V138" i="1" a="1"/>
  <c r="V138" i="1" s="1"/>
  <c r="U137" i="1"/>
  <c r="V137" i="1" a="1"/>
  <c r="V137" i="1" s="1"/>
  <c r="U135" i="1"/>
  <c r="V135" i="1" a="1"/>
  <c r="V135" i="1" s="1"/>
  <c r="U134" i="1"/>
  <c r="V134" i="1" a="1"/>
  <c r="V134" i="1" s="1"/>
  <c r="U132" i="1"/>
  <c r="V132" i="1" a="1"/>
  <c r="V132" i="1" s="1"/>
  <c r="U131" i="1"/>
  <c r="V131" i="1" a="1"/>
  <c r="V131" i="1" s="1"/>
  <c r="U129" i="1"/>
  <c r="V129" i="1" a="1"/>
  <c r="V129" i="1" s="1"/>
  <c r="U128" i="1"/>
  <c r="V128" i="1" a="1"/>
  <c r="V128" i="1" s="1"/>
  <c r="U126" i="1"/>
  <c r="V126" i="1" a="1"/>
  <c r="V126" i="1" s="1"/>
  <c r="U125" i="1"/>
  <c r="V125" i="1" a="1"/>
  <c r="V125" i="1" s="1"/>
  <c r="U123" i="1"/>
  <c r="V123" i="1" a="1"/>
  <c r="V123" i="1" s="1"/>
  <c r="U122" i="1"/>
  <c r="V122" i="1" a="1"/>
  <c r="V122" i="1" s="1"/>
  <c r="U120" i="1"/>
  <c r="V120" i="1" a="1"/>
  <c r="V120" i="1" s="1"/>
  <c r="U119" i="1"/>
  <c r="V119" i="1" a="1"/>
  <c r="V119" i="1" s="1"/>
  <c r="U117" i="1"/>
  <c r="V117" i="1" a="1"/>
  <c r="V117" i="1" s="1"/>
  <c r="U116" i="1"/>
  <c r="V116" i="1" a="1"/>
  <c r="V116" i="1" s="1"/>
  <c r="U114" i="1"/>
  <c r="V114" i="1" a="1"/>
  <c r="V114" i="1" s="1"/>
  <c r="U113" i="1"/>
  <c r="V113" i="1" a="1"/>
  <c r="V113" i="1" s="1"/>
  <c r="U111" i="1"/>
  <c r="V111" i="1" a="1"/>
  <c r="V111" i="1" s="1"/>
  <c r="U110" i="1"/>
  <c r="V110" i="1" a="1"/>
  <c r="V110" i="1" s="1"/>
  <c r="U108" i="1"/>
  <c r="V108" i="1" a="1"/>
  <c r="V108" i="1" s="1"/>
  <c r="U107" i="1"/>
  <c r="V107" i="1" a="1"/>
  <c r="V107" i="1" s="1"/>
  <c r="U105" i="1"/>
  <c r="V105" i="1" a="1"/>
  <c r="V105" i="1" s="1"/>
  <c r="U104" i="1"/>
  <c r="V104" i="1" a="1"/>
  <c r="V104" i="1" s="1"/>
  <c r="U102" i="1"/>
  <c r="V102" i="1" a="1"/>
  <c r="V102" i="1" s="1"/>
  <c r="U101" i="1"/>
  <c r="V101" i="1" a="1"/>
  <c r="V101" i="1" s="1"/>
  <c r="U99" i="1"/>
  <c r="V99" i="1" a="1"/>
  <c r="V99" i="1" s="1"/>
  <c r="U98" i="1"/>
  <c r="V98" i="1" a="1"/>
  <c r="V98" i="1" s="1"/>
  <c r="U96" i="1"/>
  <c r="V96" i="1" a="1"/>
  <c r="V96" i="1" s="1"/>
  <c r="U95" i="1"/>
  <c r="V95" i="1" a="1"/>
  <c r="V95" i="1" s="1"/>
  <c r="U93" i="1"/>
  <c r="V93" i="1" a="1"/>
  <c r="V93" i="1" s="1"/>
  <c r="U92" i="1"/>
  <c r="V92" i="1" a="1"/>
  <c r="V92" i="1" s="1"/>
  <c r="U90" i="1"/>
  <c r="V90" i="1" a="1"/>
  <c r="V90" i="1" s="1"/>
  <c r="U89" i="1"/>
  <c r="V89" i="1" a="1"/>
  <c r="V89" i="1" s="1"/>
  <c r="U87" i="1"/>
  <c r="V87" i="1" a="1"/>
  <c r="V87" i="1" s="1"/>
  <c r="U86" i="1"/>
  <c r="V86" i="1" a="1"/>
  <c r="V86" i="1" s="1"/>
  <c r="U84" i="1"/>
  <c r="V84" i="1" a="1"/>
  <c r="V84" i="1" s="1"/>
  <c r="U83" i="1"/>
  <c r="V83" i="1" a="1"/>
  <c r="V83" i="1" s="1"/>
  <c r="U81" i="1"/>
  <c r="V81" i="1" a="1"/>
  <c r="V81" i="1" s="1"/>
  <c r="U80" i="1"/>
  <c r="V80" i="1" a="1"/>
  <c r="V80" i="1" s="1"/>
  <c r="U78" i="1"/>
  <c r="V78" i="1" a="1"/>
  <c r="V78" i="1" s="1"/>
  <c r="U77" i="1"/>
  <c r="V77" i="1" a="1"/>
  <c r="V77" i="1" s="1"/>
  <c r="U75" i="1"/>
  <c r="V75" i="1" a="1"/>
  <c r="V75" i="1" s="1"/>
  <c r="U74" i="1"/>
  <c r="V74" i="1" a="1"/>
  <c r="V74" i="1" s="1"/>
  <c r="U72" i="1"/>
  <c r="V72" i="1" a="1"/>
  <c r="V72" i="1" s="1"/>
  <c r="U71" i="1"/>
  <c r="V71" i="1" a="1"/>
  <c r="V71" i="1" s="1"/>
  <c r="U69" i="1"/>
  <c r="V69" i="1" a="1"/>
  <c r="V69" i="1" s="1"/>
  <c r="U68" i="1"/>
  <c r="V68" i="1" a="1"/>
  <c r="V68" i="1" s="1"/>
  <c r="U66" i="1"/>
  <c r="V66" i="1" a="1"/>
  <c r="V66" i="1" s="1"/>
  <c r="U65" i="1"/>
  <c r="V65" i="1" a="1"/>
  <c r="V65" i="1" s="1"/>
  <c r="U63" i="1"/>
  <c r="V63" i="1" a="1"/>
  <c r="V63" i="1" s="1"/>
  <c r="U62" i="1"/>
  <c r="V62" i="1" a="1"/>
  <c r="V62" i="1" s="1"/>
  <c r="U60" i="1"/>
  <c r="V60" i="1" a="1"/>
  <c r="V60" i="1" s="1"/>
  <c r="U59" i="1"/>
  <c r="V59" i="1" a="1"/>
  <c r="V59" i="1" s="1"/>
  <c r="U57" i="1"/>
  <c r="V57" i="1" a="1"/>
  <c r="V57" i="1" s="1"/>
  <c r="U56" i="1"/>
  <c r="V56" i="1" a="1"/>
  <c r="V56" i="1" s="1"/>
  <c r="U54" i="1"/>
  <c r="V54" i="1" a="1"/>
  <c r="V54" i="1" s="1"/>
  <c r="U53" i="1"/>
  <c r="V53" i="1" a="1"/>
  <c r="V53" i="1" s="1"/>
  <c r="U51" i="1"/>
  <c r="V51" i="1" a="1"/>
  <c r="V51" i="1" s="1"/>
  <c r="U50" i="1"/>
  <c r="V50" i="1" a="1"/>
  <c r="V50" i="1" s="1"/>
  <c r="U48" i="1"/>
  <c r="V48" i="1" a="1"/>
  <c r="V48" i="1" s="1"/>
  <c r="U47" i="1"/>
  <c r="V47" i="1" a="1"/>
  <c r="V47" i="1" s="1"/>
  <c r="U45" i="1"/>
  <c r="V45" i="1" a="1"/>
  <c r="V45" i="1" s="1"/>
  <c r="U44" i="1"/>
  <c r="V44" i="1" a="1"/>
  <c r="V44" i="1" s="1"/>
  <c r="U42" i="1"/>
  <c r="V42" i="1" a="1"/>
  <c r="V42" i="1" s="1"/>
  <c r="U41" i="1"/>
  <c r="V41" i="1" a="1"/>
  <c r="V41" i="1" s="1"/>
  <c r="U39" i="1"/>
  <c r="V39" i="1" a="1"/>
  <c r="V39" i="1" s="1"/>
  <c r="U38" i="1"/>
  <c r="V38" i="1" a="1"/>
  <c r="V38" i="1" s="1"/>
  <c r="U36" i="1"/>
  <c r="V36" i="1" a="1"/>
  <c r="V36" i="1" s="1"/>
  <c r="U35" i="1"/>
  <c r="V35" i="1" a="1"/>
  <c r="V35" i="1" s="1"/>
  <c r="U33" i="1"/>
  <c r="V33" i="1" a="1"/>
  <c r="V33" i="1" s="1"/>
  <c r="U32" i="1"/>
  <c r="V32" i="1" a="1"/>
  <c r="V32" i="1" s="1"/>
  <c r="V31" i="1" a="1"/>
  <c r="V31" i="1" s="1"/>
  <c r="U30" i="1"/>
  <c r="V30" i="1" a="1"/>
  <c r="V30" i="1" s="1"/>
  <c r="U29" i="1"/>
  <c r="V29" i="1" a="1"/>
  <c r="V29" i="1" s="1"/>
  <c r="U27" i="1"/>
  <c r="V27" i="1" a="1"/>
  <c r="V27" i="1" s="1"/>
  <c r="U26" i="1"/>
  <c r="V26" i="1" a="1"/>
  <c r="V26" i="1" s="1"/>
  <c r="U24" i="1"/>
  <c r="V24" i="1" a="1"/>
  <c r="V24" i="1" s="1"/>
  <c r="U23" i="1"/>
  <c r="V23" i="1" a="1"/>
  <c r="V23" i="1" s="1"/>
  <c r="V22" i="1" a="1"/>
  <c r="V22" i="1" s="1"/>
  <c r="U21" i="1"/>
  <c r="V21" i="1" a="1"/>
  <c r="V21" i="1" s="1"/>
  <c r="U20" i="1"/>
  <c r="V20" i="1" a="1"/>
  <c r="V20" i="1" s="1"/>
  <c r="U18" i="1"/>
  <c r="V18" i="1" a="1"/>
  <c r="V18" i="1" s="1"/>
  <c r="U17" i="1"/>
  <c r="V17" i="1" a="1"/>
  <c r="V17" i="1" s="1"/>
  <c r="U15" i="1"/>
  <c r="V15" i="1" a="1"/>
  <c r="V15" i="1" s="1"/>
  <c r="U14" i="1"/>
  <c r="V14" i="1" a="1"/>
  <c r="V14" i="1" s="1"/>
  <c r="V13" i="1" a="1"/>
  <c r="V13" i="1" s="1"/>
  <c r="U12" i="1"/>
  <c r="V12" i="1" a="1"/>
  <c r="V12" i="1" s="1"/>
  <c r="U11" i="1"/>
  <c r="V11" i="1" a="1"/>
  <c r="V11" i="1" s="1"/>
  <c r="U9" i="1"/>
  <c r="V9" i="1" a="1"/>
  <c r="V9" i="1" s="1"/>
  <c r="U8" i="1"/>
  <c r="V8" i="1" a="1"/>
  <c r="V8" i="1" s="1"/>
  <c r="U6" i="1"/>
  <c r="V6" i="1" a="1"/>
  <c r="V6" i="1" s="1"/>
  <c r="U5" i="1"/>
  <c r="V5" i="1" a="1"/>
  <c r="V5" i="1" s="1"/>
  <c r="U3" i="1"/>
  <c r="V3" i="1" a="1"/>
  <c r="V3" i="1" s="1"/>
  <c r="X6" i="1"/>
  <c r="U46" i="1" l="1"/>
  <c r="V46" i="1" a="1"/>
  <c r="V46" i="1" s="1"/>
  <c r="U52" i="1"/>
  <c r="V52" i="1" a="1"/>
  <c r="V52" i="1" s="1"/>
  <c r="U61" i="1"/>
  <c r="V61" i="1" a="1"/>
  <c r="V61" i="1" s="1"/>
  <c r="U73" i="1"/>
  <c r="V73" i="1" a="1"/>
  <c r="V73" i="1" s="1"/>
  <c r="U82" i="1"/>
  <c r="V82" i="1" a="1"/>
  <c r="V82" i="1" s="1"/>
  <c r="U91" i="1"/>
  <c r="V91" i="1" a="1"/>
  <c r="V91" i="1" s="1"/>
  <c r="U100" i="1"/>
  <c r="V100" i="1" a="1"/>
  <c r="V100" i="1" s="1"/>
  <c r="U103" i="1"/>
  <c r="V103" i="1" a="1"/>
  <c r="V103" i="1" s="1"/>
  <c r="U112" i="1"/>
  <c r="V112" i="1" a="1"/>
  <c r="V112" i="1" s="1"/>
  <c r="U118" i="1"/>
  <c r="V118" i="1" a="1"/>
  <c r="V118" i="1" s="1"/>
  <c r="U127" i="1"/>
  <c r="V127" i="1" a="1"/>
  <c r="V127" i="1" s="1"/>
  <c r="U154" i="1"/>
  <c r="V154" i="1" a="1"/>
  <c r="V154" i="1" s="1"/>
  <c r="U175" i="1"/>
  <c r="V175" i="1" a="1"/>
  <c r="V175" i="1" s="1"/>
  <c r="U181" i="1"/>
  <c r="V181" i="1" a="1"/>
  <c r="V181" i="1" s="1"/>
  <c r="V247" i="1" a="1"/>
  <c r="V247" i="1" s="1"/>
  <c r="U247" i="1"/>
  <c r="V253" i="1" a="1"/>
  <c r="V253" i="1" s="1"/>
  <c r="U253" i="1"/>
  <c r="V256" i="1" a="1"/>
  <c r="V256" i="1" s="1"/>
  <c r="U256" i="1"/>
  <c r="V259" i="1" a="1"/>
  <c r="V259" i="1" s="1"/>
  <c r="U259" i="1"/>
  <c r="V265" i="1" a="1"/>
  <c r="V265" i="1" s="1"/>
  <c r="U265" i="1"/>
  <c r="V271" i="1" a="1"/>
  <c r="V271" i="1" s="1"/>
  <c r="U271" i="1"/>
  <c r="V277" i="1" a="1"/>
  <c r="V277" i="1" s="1"/>
  <c r="U277" i="1"/>
  <c r="V280" i="1" a="1"/>
  <c r="V280" i="1" s="1"/>
  <c r="U280" i="1"/>
  <c r="V283" i="1" a="1"/>
  <c r="V283" i="1" s="1"/>
  <c r="U283" i="1"/>
  <c r="V286" i="1" a="1"/>
  <c r="V286" i="1" s="1"/>
  <c r="U286" i="1"/>
  <c r="V292" i="1" a="1"/>
  <c r="V292" i="1" s="1"/>
  <c r="U292" i="1"/>
  <c r="V298" i="1" a="1"/>
  <c r="V298" i="1" s="1"/>
  <c r="U298" i="1"/>
  <c r="V307" i="1" a="1"/>
  <c r="V307" i="1" s="1"/>
  <c r="U307" i="1"/>
  <c r="V331" i="1" a="1"/>
  <c r="V331" i="1" s="1"/>
  <c r="U331" i="1"/>
  <c r="V337" i="1" a="1"/>
  <c r="V337" i="1" s="1"/>
  <c r="U337" i="1"/>
  <c r="V340" i="1" a="1"/>
  <c r="V340" i="1" s="1"/>
  <c r="U340" i="1"/>
  <c r="V346" i="1" a="1"/>
  <c r="V346" i="1" s="1"/>
  <c r="U346" i="1"/>
  <c r="V355" i="1" a="1"/>
  <c r="V355" i="1" s="1"/>
  <c r="U355" i="1"/>
  <c r="V361" i="1" a="1"/>
  <c r="V361" i="1" s="1"/>
  <c r="U361" i="1"/>
  <c r="V364" i="1" a="1"/>
  <c r="V364" i="1" s="1"/>
  <c r="U364" i="1"/>
  <c r="V367" i="1" a="1"/>
  <c r="V367" i="1" s="1"/>
  <c r="U367" i="1"/>
  <c r="V373" i="1" a="1"/>
  <c r="V373" i="1" s="1"/>
  <c r="U373" i="1"/>
  <c r="V379" i="1" a="1"/>
  <c r="V379" i="1" s="1"/>
  <c r="U379" i="1"/>
  <c r="V388" i="1" a="1"/>
  <c r="V388" i="1" s="1"/>
  <c r="U388" i="1"/>
  <c r="V412" i="1" a="1"/>
  <c r="V412" i="1" s="1"/>
  <c r="U412" i="1"/>
  <c r="V433" i="1" a="1"/>
  <c r="V433" i="1" s="1"/>
  <c r="U433" i="1"/>
  <c r="V442" i="1" a="1"/>
  <c r="V442" i="1" s="1"/>
  <c r="U442" i="1"/>
  <c r="V445" i="1" a="1"/>
  <c r="V445" i="1" s="1"/>
  <c r="U445" i="1"/>
  <c r="V448" i="1" a="1"/>
  <c r="V448" i="1" s="1"/>
  <c r="U448" i="1"/>
  <c r="V454" i="1" a="1"/>
  <c r="V454" i="1" s="1"/>
  <c r="U454" i="1"/>
  <c r="V463" i="1" a="1"/>
  <c r="V463" i="1" s="1"/>
  <c r="U463" i="1"/>
  <c r="V469" i="1" a="1"/>
  <c r="V469" i="1" s="1"/>
  <c r="U469" i="1"/>
  <c r="V472" i="1" a="1"/>
  <c r="V472" i="1" s="1"/>
  <c r="U472" i="1"/>
  <c r="V490" i="1" a="1"/>
  <c r="V490" i="1" s="1"/>
  <c r="U490" i="1"/>
  <c r="V493" i="1" a="1"/>
  <c r="V493" i="1" s="1"/>
  <c r="U493" i="1"/>
  <c r="V499" i="1" a="1"/>
  <c r="V499" i="1" s="1"/>
  <c r="U499" i="1"/>
  <c r="V502" i="1" a="1"/>
  <c r="V502" i="1" s="1"/>
  <c r="U502" i="1"/>
  <c r="V517" i="1" a="1"/>
  <c r="V517" i="1" s="1"/>
  <c r="U517" i="1"/>
  <c r="V523" i="1" a="1"/>
  <c r="V523" i="1" s="1"/>
  <c r="U523" i="1"/>
  <c r="V529" i="1" a="1"/>
  <c r="V529" i="1" s="1"/>
  <c r="U529" i="1"/>
  <c r="V544" i="1" a="1"/>
  <c r="V544" i="1" s="1"/>
  <c r="U544" i="1"/>
  <c r="V556" i="1" a="1"/>
  <c r="V556" i="1" s="1"/>
  <c r="U556" i="1"/>
  <c r="X3" i="1"/>
  <c r="V4" i="1" a="1"/>
  <c r="V4" i="1" s="1"/>
  <c r="V7" i="1" a="1"/>
  <c r="V7" i="1" s="1"/>
  <c r="V10" i="1" a="1"/>
  <c r="V10" i="1" s="1"/>
  <c r="V19" i="1" a="1"/>
  <c r="V19" i="1" s="1"/>
  <c r="V28" i="1" a="1"/>
  <c r="V28" i="1" s="1"/>
  <c r="V151" i="1" a="1"/>
  <c r="V151" i="1" s="1"/>
  <c r="V178" i="1" a="1"/>
  <c r="V178" i="1" s="1"/>
  <c r="V205" i="1" a="1"/>
  <c r="V205" i="1" s="1"/>
  <c r="V232" i="1" a="1"/>
  <c r="V232" i="1" s="1"/>
  <c r="U262" i="1"/>
  <c r="U268" i="1"/>
  <c r="U343" i="1"/>
  <c r="U349" i="1"/>
  <c r="U424" i="1"/>
  <c r="U430" i="1"/>
  <c r="U505" i="1"/>
  <c r="U511" i="1"/>
  <c r="U586" i="1"/>
  <c r="U592" i="1"/>
  <c r="U754" i="1"/>
  <c r="U40" i="1"/>
  <c r="V40" i="1" a="1"/>
  <c r="V40" i="1" s="1"/>
  <c r="U49" i="1"/>
  <c r="V49" i="1" a="1"/>
  <c r="V49" i="1" s="1"/>
  <c r="U58" i="1"/>
  <c r="V58" i="1" a="1"/>
  <c r="V58" i="1" s="1"/>
  <c r="U64" i="1"/>
  <c r="V64" i="1" a="1"/>
  <c r="V64" i="1" s="1"/>
  <c r="U70" i="1"/>
  <c r="V70" i="1" a="1"/>
  <c r="V70" i="1" s="1"/>
  <c r="U79" i="1"/>
  <c r="V79" i="1" a="1"/>
  <c r="V79" i="1" s="1"/>
  <c r="U88" i="1"/>
  <c r="V88" i="1" a="1"/>
  <c r="V88" i="1" s="1"/>
  <c r="U94" i="1"/>
  <c r="V94" i="1" a="1"/>
  <c r="V94" i="1" s="1"/>
  <c r="U109" i="1"/>
  <c r="V109" i="1" a="1"/>
  <c r="V109" i="1" s="1"/>
  <c r="U121" i="1"/>
  <c r="V121" i="1" a="1"/>
  <c r="V121" i="1" s="1"/>
  <c r="U130" i="1"/>
  <c r="V130" i="1" a="1"/>
  <c r="V130" i="1" s="1"/>
  <c r="U136" i="1"/>
  <c r="V136" i="1" a="1"/>
  <c r="V136" i="1" s="1"/>
  <c r="U145" i="1"/>
  <c r="V145" i="1" a="1"/>
  <c r="V145" i="1" s="1"/>
  <c r="U148" i="1"/>
  <c r="V148" i="1" a="1"/>
  <c r="V148" i="1" s="1"/>
  <c r="U157" i="1"/>
  <c r="V157" i="1" a="1"/>
  <c r="V157" i="1" s="1"/>
  <c r="U166" i="1"/>
  <c r="V166" i="1" a="1"/>
  <c r="V166" i="1" s="1"/>
  <c r="U184" i="1"/>
  <c r="V184" i="1" a="1"/>
  <c r="V184" i="1" s="1"/>
  <c r="U190" i="1"/>
  <c r="V190" i="1" a="1"/>
  <c r="V190" i="1" s="1"/>
  <c r="U199" i="1"/>
  <c r="V199" i="1" a="1"/>
  <c r="V199" i="1" s="1"/>
  <c r="U208" i="1"/>
  <c r="V208" i="1" a="1"/>
  <c r="V208" i="1" s="1"/>
  <c r="U211" i="1"/>
  <c r="V211" i="1" a="1"/>
  <c r="V211" i="1" s="1"/>
  <c r="U217" i="1"/>
  <c r="V217" i="1" a="1"/>
  <c r="V217" i="1" s="1"/>
  <c r="U238" i="1"/>
  <c r="V238" i="1" a="1"/>
  <c r="V238" i="1" s="1"/>
  <c r="V250" i="1" a="1"/>
  <c r="V250" i="1" s="1"/>
  <c r="U250" i="1"/>
  <c r="V274" i="1" a="1"/>
  <c r="V274" i="1" s="1"/>
  <c r="U274" i="1"/>
  <c r="V304" i="1" a="1"/>
  <c r="V304" i="1" s="1"/>
  <c r="U304" i="1"/>
  <c r="V310" i="1" a="1"/>
  <c r="V310" i="1" s="1"/>
  <c r="U310" i="1"/>
  <c r="V313" i="1" a="1"/>
  <c r="V313" i="1" s="1"/>
  <c r="U313" i="1"/>
  <c r="V319" i="1" a="1"/>
  <c r="V319" i="1" s="1"/>
  <c r="U319" i="1"/>
  <c r="V325" i="1" a="1"/>
  <c r="V325" i="1" s="1"/>
  <c r="U325" i="1"/>
  <c r="V334" i="1" a="1"/>
  <c r="V334" i="1" s="1"/>
  <c r="U334" i="1"/>
  <c r="V358" i="1" a="1"/>
  <c r="V358" i="1" s="1"/>
  <c r="U358" i="1"/>
  <c r="V385" i="1" a="1"/>
  <c r="V385" i="1" s="1"/>
  <c r="U385" i="1"/>
  <c r="V391" i="1" a="1"/>
  <c r="V391" i="1" s="1"/>
  <c r="U391" i="1"/>
  <c r="V394" i="1" a="1"/>
  <c r="V394" i="1" s="1"/>
  <c r="U394" i="1"/>
  <c r="V400" i="1" a="1"/>
  <c r="V400" i="1" s="1"/>
  <c r="U400" i="1"/>
  <c r="V409" i="1" a="1"/>
  <c r="V409" i="1" s="1"/>
  <c r="U409" i="1"/>
  <c r="V415" i="1" a="1"/>
  <c r="V415" i="1" s="1"/>
  <c r="U415" i="1"/>
  <c r="V418" i="1" a="1"/>
  <c r="V418" i="1" s="1"/>
  <c r="U418" i="1"/>
  <c r="V421" i="1" a="1"/>
  <c r="V421" i="1" s="1"/>
  <c r="U421" i="1"/>
  <c r="V427" i="1" a="1"/>
  <c r="V427" i="1" s="1"/>
  <c r="U427" i="1"/>
  <c r="V439" i="1" a="1"/>
  <c r="V439" i="1" s="1"/>
  <c r="U439" i="1"/>
  <c r="V460" i="1" a="1"/>
  <c r="V460" i="1" s="1"/>
  <c r="U460" i="1"/>
  <c r="V466" i="1" a="1"/>
  <c r="V466" i="1" s="1"/>
  <c r="U466" i="1"/>
  <c r="V475" i="1" a="1"/>
  <c r="V475" i="1" s="1"/>
  <c r="U475" i="1"/>
  <c r="X4" i="1"/>
  <c r="X5" i="1"/>
  <c r="V16" i="1" a="1"/>
  <c r="V16" i="1" s="1"/>
  <c r="V25" i="1" a="1"/>
  <c r="V25" i="1" s="1"/>
  <c r="V34" i="1" a="1"/>
  <c r="V34" i="1" s="1"/>
  <c r="V160" i="1" a="1"/>
  <c r="V160" i="1" s="1"/>
  <c r="V187" i="1" a="1"/>
  <c r="V187" i="1" s="1"/>
  <c r="V214" i="1" a="1"/>
  <c r="V214" i="1" s="1"/>
  <c r="U241" i="1"/>
  <c r="U316" i="1"/>
  <c r="U322" i="1"/>
  <c r="U397" i="1"/>
  <c r="U403" i="1"/>
  <c r="U478" i="1"/>
  <c r="U484" i="1"/>
  <c r="U559" i="1"/>
  <c r="U565" i="1"/>
  <c r="U637" i="1"/>
  <c r="U37" i="1"/>
  <c r="V37" i="1" a="1"/>
  <c r="V37" i="1" s="1"/>
  <c r="U43" i="1"/>
  <c r="V43" i="1" a="1"/>
  <c r="V43" i="1" s="1"/>
  <c r="U55" i="1"/>
  <c r="V55" i="1" a="1"/>
  <c r="V55" i="1" s="1"/>
  <c r="U67" i="1"/>
  <c r="V67" i="1" a="1"/>
  <c r="V67" i="1" s="1"/>
  <c r="U76" i="1"/>
  <c r="V76" i="1" a="1"/>
  <c r="V76" i="1" s="1"/>
  <c r="U85" i="1"/>
  <c r="V85" i="1" a="1"/>
  <c r="V85" i="1" s="1"/>
  <c r="U97" i="1"/>
  <c r="V97" i="1" a="1"/>
  <c r="V97" i="1" s="1"/>
  <c r="U106" i="1"/>
  <c r="V106" i="1" a="1"/>
  <c r="V106" i="1" s="1"/>
  <c r="U115" i="1"/>
  <c r="V115" i="1" a="1"/>
  <c r="V115" i="1" s="1"/>
  <c r="U124" i="1"/>
  <c r="V124" i="1" a="1"/>
  <c r="V124" i="1" s="1"/>
  <c r="U133" i="1"/>
  <c r="V133" i="1" a="1"/>
  <c r="V133" i="1" s="1"/>
  <c r="U139" i="1"/>
  <c r="V139" i="1" a="1"/>
  <c r="V139" i="1" s="1"/>
  <c r="U163" i="1"/>
  <c r="V163" i="1" a="1"/>
  <c r="V163" i="1" s="1"/>
  <c r="U172" i="1"/>
  <c r="V172" i="1" a="1"/>
  <c r="V172" i="1" s="1"/>
  <c r="U193" i="1"/>
  <c r="V193" i="1" a="1"/>
  <c r="V193" i="1" s="1"/>
  <c r="U202" i="1"/>
  <c r="V202" i="1" a="1"/>
  <c r="V202" i="1" s="1"/>
  <c r="U220" i="1"/>
  <c r="V220" i="1" a="1"/>
  <c r="V220" i="1" s="1"/>
  <c r="U226" i="1"/>
  <c r="V226" i="1" a="1"/>
  <c r="V226" i="1" s="1"/>
  <c r="U229" i="1"/>
  <c r="V229" i="1" a="1"/>
  <c r="V229" i="1" s="1"/>
  <c r="U235" i="1"/>
  <c r="V235" i="1" a="1"/>
  <c r="V235" i="1" s="1"/>
  <c r="V244" i="1" a="1"/>
  <c r="V244" i="1" s="1"/>
  <c r="U244" i="1"/>
  <c r="V301" i="1" a="1"/>
  <c r="V301" i="1" s="1"/>
  <c r="U301" i="1"/>
  <c r="V328" i="1" a="1"/>
  <c r="V328" i="1" s="1"/>
  <c r="U328" i="1"/>
  <c r="V352" i="1" a="1"/>
  <c r="V352" i="1" s="1"/>
  <c r="U352" i="1"/>
  <c r="V382" i="1" a="1"/>
  <c r="V382" i="1" s="1"/>
  <c r="U382" i="1"/>
  <c r="V406" i="1" a="1"/>
  <c r="V406" i="1" s="1"/>
  <c r="U406" i="1"/>
  <c r="V436" i="1" a="1"/>
  <c r="V436" i="1" s="1"/>
  <c r="U436" i="1"/>
  <c r="V481" i="1" a="1"/>
  <c r="V481" i="1" s="1"/>
  <c r="U481" i="1"/>
  <c r="V487" i="1" a="1"/>
  <c r="V487" i="1" s="1"/>
  <c r="U487" i="1"/>
  <c r="V496" i="1" a="1"/>
  <c r="V496" i="1" s="1"/>
  <c r="U496" i="1"/>
  <c r="V508" i="1" a="1"/>
  <c r="V508" i="1" s="1"/>
  <c r="U508" i="1"/>
  <c r="V514" i="1" a="1"/>
  <c r="V514" i="1" s="1"/>
  <c r="U514" i="1"/>
  <c r="V520" i="1" a="1"/>
  <c r="V520" i="1" s="1"/>
  <c r="U520" i="1"/>
  <c r="V526" i="1" a="1"/>
  <c r="V526" i="1" s="1"/>
  <c r="U526" i="1"/>
  <c r="V535" i="1" a="1"/>
  <c r="V535" i="1" s="1"/>
  <c r="U535" i="1"/>
  <c r="V541" i="1" a="1"/>
  <c r="V541" i="1" s="1"/>
  <c r="U541" i="1"/>
  <c r="V547" i="1" a="1"/>
  <c r="V547" i="1" s="1"/>
  <c r="U547" i="1"/>
  <c r="V550" i="1" a="1"/>
  <c r="V550" i="1" s="1"/>
  <c r="U550" i="1"/>
  <c r="V553" i="1" a="1"/>
  <c r="V553" i="1" s="1"/>
  <c r="U553" i="1"/>
  <c r="V562" i="1" a="1"/>
  <c r="V562" i="1" s="1"/>
  <c r="U562" i="1"/>
  <c r="V568" i="1" a="1"/>
  <c r="V568" i="1" s="1"/>
  <c r="U568" i="1"/>
  <c r="V571" i="1" a="1"/>
  <c r="V571" i="1" s="1"/>
  <c r="U571" i="1"/>
  <c r="V574" i="1" a="1"/>
  <c r="V574" i="1" s="1"/>
  <c r="U574" i="1"/>
  <c r="V577" i="1" a="1"/>
  <c r="V577" i="1" s="1"/>
  <c r="U577" i="1"/>
  <c r="V580" i="1" a="1"/>
  <c r="V580" i="1" s="1"/>
  <c r="U580" i="1"/>
  <c r="V583" i="1" a="1"/>
  <c r="V583" i="1" s="1"/>
  <c r="U583" i="1"/>
  <c r="V589" i="1" a="1"/>
  <c r="V589" i="1" s="1"/>
  <c r="U589" i="1"/>
  <c r="V601" i="1" a="1"/>
  <c r="V601" i="1" s="1"/>
  <c r="U601" i="1"/>
  <c r="V610" i="1" a="1"/>
  <c r="V610" i="1" s="1"/>
  <c r="U610" i="1"/>
  <c r="V619" i="1" a="1"/>
  <c r="V619" i="1" s="1"/>
  <c r="U619" i="1"/>
  <c r="V628" i="1" a="1"/>
  <c r="V628" i="1" s="1"/>
  <c r="U628" i="1"/>
  <c r="V646" i="1" a="1"/>
  <c r="V646" i="1" s="1"/>
  <c r="U646" i="1"/>
  <c r="V655" i="1" a="1"/>
  <c r="V655" i="1" s="1"/>
  <c r="U655" i="1"/>
  <c r="V664" i="1" a="1"/>
  <c r="V664" i="1" s="1"/>
  <c r="U664" i="1"/>
  <c r="V682" i="1" a="1"/>
  <c r="V682" i="1" s="1"/>
  <c r="U682" i="1"/>
  <c r="V691" i="1" a="1"/>
  <c r="V691" i="1" s="1"/>
  <c r="U691" i="1"/>
  <c r="V700" i="1" a="1"/>
  <c r="V700" i="1" s="1"/>
  <c r="U700" i="1"/>
  <c r="V709" i="1" a="1"/>
  <c r="V709" i="1" s="1"/>
  <c r="U709" i="1"/>
  <c r="V718" i="1" a="1"/>
  <c r="V718" i="1" s="1"/>
  <c r="U718" i="1"/>
  <c r="V727" i="1" a="1"/>
  <c r="V727" i="1" s="1"/>
  <c r="U727" i="1"/>
  <c r="V736" i="1" a="1"/>
  <c r="V736" i="1" s="1"/>
  <c r="U736" i="1"/>
  <c r="V745" i="1" a="1"/>
  <c r="V745" i="1" s="1"/>
  <c r="U745" i="1"/>
  <c r="U775" i="1"/>
  <c r="V775" i="1" a="1"/>
  <c r="V775" i="1" s="1"/>
  <c r="U781" i="1"/>
  <c r="V781" i="1" a="1"/>
  <c r="V781" i="1" s="1"/>
  <c r="U802" i="1"/>
  <c r="V802" i="1" a="1"/>
  <c r="V802" i="1" s="1"/>
  <c r="U808" i="1"/>
  <c r="V808" i="1" a="1"/>
  <c r="V808" i="1" s="1"/>
  <c r="U829" i="1"/>
  <c r="V829" i="1" a="1"/>
  <c r="V829" i="1" s="1"/>
  <c r="U835" i="1"/>
  <c r="V835" i="1" a="1"/>
  <c r="V835" i="1" s="1"/>
  <c r="U856" i="1"/>
  <c r="V856" i="1" a="1"/>
  <c r="V856" i="1" s="1"/>
  <c r="U862" i="1"/>
  <c r="V862" i="1" a="1"/>
  <c r="V862" i="1" s="1"/>
  <c r="U883" i="1"/>
  <c r="V883" i="1" a="1"/>
  <c r="V883" i="1" s="1"/>
  <c r="U889" i="1"/>
  <c r="V889" i="1" a="1"/>
  <c r="V889" i="1" s="1"/>
  <c r="U910" i="1"/>
  <c r="V910" i="1" a="1"/>
  <c r="V910" i="1" s="1"/>
  <c r="U916" i="1"/>
  <c r="V916" i="1" a="1"/>
  <c r="V916" i="1" s="1"/>
  <c r="U937" i="1"/>
  <c r="V937" i="1" a="1"/>
  <c r="V937" i="1" s="1"/>
  <c r="U943" i="1"/>
  <c r="V943" i="1" a="1"/>
  <c r="V943" i="1" s="1"/>
  <c r="U964" i="1"/>
  <c r="V964" i="1" a="1"/>
  <c r="V964" i="1" s="1"/>
  <c r="U970" i="1"/>
  <c r="V970" i="1" a="1"/>
  <c r="V970" i="1" s="1"/>
  <c r="E11" i="7"/>
  <c r="U598" i="1"/>
  <c r="U607" i="1"/>
  <c r="U616" i="1"/>
  <c r="U625" i="1"/>
  <c r="U634" i="1"/>
  <c r="U643" i="1"/>
  <c r="U652" i="1"/>
  <c r="U661" i="1"/>
  <c r="U670" i="1"/>
  <c r="U679" i="1"/>
  <c r="U688" i="1"/>
  <c r="U697" i="1"/>
  <c r="U706" i="1"/>
  <c r="U715" i="1"/>
  <c r="U724" i="1"/>
  <c r="U733" i="1"/>
  <c r="U742" i="1"/>
  <c r="U751" i="1"/>
  <c r="V766" i="1" a="1"/>
  <c r="V766" i="1" s="1"/>
  <c r="V772" i="1" a="1"/>
  <c r="V772" i="1" s="1"/>
  <c r="V793" i="1" a="1"/>
  <c r="V793" i="1" s="1"/>
  <c r="V799" i="1" a="1"/>
  <c r="V799" i="1" s="1"/>
  <c r="V820" i="1" a="1"/>
  <c r="V820" i="1" s="1"/>
  <c r="V826" i="1" a="1"/>
  <c r="V826" i="1" s="1"/>
  <c r="V847" i="1" a="1"/>
  <c r="V847" i="1" s="1"/>
  <c r="V853" i="1" a="1"/>
  <c r="V853" i="1" s="1"/>
  <c r="V874" i="1" a="1"/>
  <c r="V874" i="1" s="1"/>
  <c r="V880" i="1" a="1"/>
  <c r="V880" i="1" s="1"/>
  <c r="V901" i="1" a="1"/>
  <c r="V901" i="1" s="1"/>
  <c r="V907" i="1" a="1"/>
  <c r="V907" i="1" s="1"/>
  <c r="V928" i="1" a="1"/>
  <c r="V928" i="1" s="1"/>
  <c r="V934" i="1" a="1"/>
  <c r="V934" i="1" s="1"/>
  <c r="V955" i="1" a="1"/>
  <c r="V955" i="1" s="1"/>
  <c r="V961" i="1" a="1"/>
  <c r="V961" i="1" s="1"/>
  <c r="V982" i="1" a="1"/>
  <c r="V982" i="1" s="1"/>
  <c r="V988" i="1" a="1"/>
  <c r="V988" i="1" s="1"/>
  <c r="S5" i="5"/>
  <c r="U595" i="1"/>
  <c r="U604" i="1"/>
  <c r="U613" i="1"/>
  <c r="U622" i="1"/>
  <c r="U631" i="1"/>
  <c r="U640" i="1"/>
  <c r="U649" i="1"/>
  <c r="U658" i="1"/>
  <c r="U667" i="1"/>
  <c r="U676" i="1"/>
  <c r="U685" i="1"/>
  <c r="U694" i="1"/>
  <c r="U703" i="1"/>
  <c r="U712" i="1"/>
  <c r="U721" i="1"/>
  <c r="U730" i="1"/>
  <c r="U739" i="1"/>
  <c r="U748" i="1"/>
  <c r="U757" i="1"/>
  <c r="V763" i="1" a="1"/>
  <c r="V763" i="1" s="1"/>
  <c r="V784" i="1" a="1"/>
  <c r="V784" i="1" s="1"/>
  <c r="V790" i="1" a="1"/>
  <c r="V790" i="1" s="1"/>
  <c r="V811" i="1" a="1"/>
  <c r="V811" i="1" s="1"/>
  <c r="V817" i="1" a="1"/>
  <c r="V817" i="1" s="1"/>
  <c r="V838" i="1" a="1"/>
  <c r="V838" i="1" s="1"/>
  <c r="V844" i="1" a="1"/>
  <c r="V844" i="1" s="1"/>
  <c r="V865" i="1" a="1"/>
  <c r="V865" i="1" s="1"/>
  <c r="V871" i="1" a="1"/>
  <c r="V871" i="1" s="1"/>
  <c r="V892" i="1" a="1"/>
  <c r="V892" i="1" s="1"/>
  <c r="V898" i="1" a="1"/>
  <c r="V898" i="1" s="1"/>
  <c r="V919" i="1" a="1"/>
  <c r="V919" i="1" s="1"/>
  <c r="V925" i="1" a="1"/>
  <c r="V925" i="1" s="1"/>
  <c r="V946" i="1" a="1"/>
  <c r="V946" i="1" s="1"/>
  <c r="V952" i="1" a="1"/>
  <c r="V952" i="1" s="1"/>
  <c r="V973" i="1" a="1"/>
  <c r="V973" i="1" s="1"/>
  <c r="V979" i="1" a="1"/>
  <c r="V979" i="1" s="1"/>
  <c r="V1000" i="1" a="1"/>
  <c r="V1000" i="1" s="1"/>
  <c r="U760" i="1"/>
  <c r="V760" i="1" a="1"/>
  <c r="V760" i="1" s="1"/>
  <c r="U769" i="1"/>
  <c r="V769" i="1" a="1"/>
  <c r="V769" i="1" s="1"/>
  <c r="U778" i="1"/>
  <c r="V778" i="1" a="1"/>
  <c r="V778" i="1" s="1"/>
  <c r="U787" i="1"/>
  <c r="V787" i="1" a="1"/>
  <c r="V787" i="1" s="1"/>
  <c r="U796" i="1"/>
  <c r="V796" i="1" a="1"/>
  <c r="V796" i="1" s="1"/>
  <c r="U805" i="1"/>
  <c r="V805" i="1" a="1"/>
  <c r="V805" i="1" s="1"/>
  <c r="U814" i="1"/>
  <c r="V814" i="1" a="1"/>
  <c r="V814" i="1" s="1"/>
  <c r="U823" i="1"/>
  <c r="V823" i="1" a="1"/>
  <c r="V823" i="1" s="1"/>
  <c r="U832" i="1"/>
  <c r="V832" i="1" a="1"/>
  <c r="V832" i="1" s="1"/>
  <c r="U841" i="1"/>
  <c r="V841" i="1" a="1"/>
  <c r="V841" i="1" s="1"/>
  <c r="U850" i="1"/>
  <c r="V850" i="1" a="1"/>
  <c r="V850" i="1" s="1"/>
  <c r="U859" i="1"/>
  <c r="V859" i="1" a="1"/>
  <c r="V859" i="1" s="1"/>
  <c r="U868" i="1"/>
  <c r="V868" i="1" a="1"/>
  <c r="V868" i="1" s="1"/>
  <c r="U877" i="1"/>
  <c r="V877" i="1" a="1"/>
  <c r="V877" i="1" s="1"/>
  <c r="U886" i="1"/>
  <c r="V886" i="1" a="1"/>
  <c r="V886" i="1" s="1"/>
  <c r="U895" i="1"/>
  <c r="V895" i="1" a="1"/>
  <c r="V895" i="1" s="1"/>
  <c r="U904" i="1"/>
  <c r="V904" i="1" a="1"/>
  <c r="V904" i="1" s="1"/>
  <c r="U913" i="1"/>
  <c r="V913" i="1" a="1"/>
  <c r="V913" i="1" s="1"/>
  <c r="U922" i="1"/>
  <c r="V922" i="1" a="1"/>
  <c r="V922" i="1" s="1"/>
  <c r="U931" i="1"/>
  <c r="V931" i="1" a="1"/>
  <c r="V931" i="1" s="1"/>
  <c r="U940" i="1"/>
  <c r="V940" i="1" a="1"/>
  <c r="V940" i="1" s="1"/>
  <c r="U949" i="1"/>
  <c r="V949" i="1" a="1"/>
  <c r="V949" i="1" s="1"/>
  <c r="U958" i="1"/>
  <c r="V958" i="1" a="1"/>
  <c r="V958" i="1" s="1"/>
  <c r="U967" i="1"/>
  <c r="V967" i="1" a="1"/>
  <c r="V967" i="1" s="1"/>
  <c r="U976" i="1"/>
  <c r="V976" i="1" a="1"/>
  <c r="V976" i="1" s="1"/>
  <c r="U985" i="1"/>
  <c r="V985" i="1" a="1"/>
  <c r="V985" i="1" s="1"/>
  <c r="U994" i="1"/>
  <c r="V994" i="1" a="1"/>
  <c r="V994" i="1" s="1"/>
  <c r="Q2" i="5"/>
  <c r="R3" i="5" a="1"/>
  <c r="R3" i="5" s="1"/>
  <c r="R4" i="5" a="1"/>
  <c r="R4" i="5" s="1"/>
  <c r="R5" i="5" a="1"/>
  <c r="R5" i="5" s="1"/>
  <c r="V5" i="5"/>
  <c r="U4" i="5"/>
  <c r="S4" i="5"/>
  <c r="U5" i="5"/>
  <c r="V2" i="1" a="1"/>
  <c r="V2" i="1" s="1"/>
  <c r="U2" i="1"/>
  <c r="X13" i="1"/>
  <c r="X14" i="1"/>
  <c r="X15" i="1"/>
  <c r="X16" i="1"/>
  <c r="X17" i="1"/>
  <c r="W12" i="1"/>
  <c r="X12" i="1" s="1"/>
  <c r="E3" i="9"/>
  <c r="AA3" i="5"/>
  <c r="E4" i="9"/>
  <c r="Y4" i="5"/>
  <c r="E6" i="9"/>
  <c r="Y5" i="5"/>
  <c r="E8" i="9"/>
  <c r="AA6" i="5"/>
  <c r="E11" i="9"/>
  <c r="Z9" i="5"/>
  <c r="E16" i="9"/>
  <c r="Y2" i="5"/>
  <c r="E17" i="9"/>
  <c r="AA13" i="5"/>
  <c r="E21" i="9"/>
  <c r="AA10" i="5"/>
  <c r="E25" i="9"/>
  <c r="AA2" i="5"/>
  <c r="E27" i="9"/>
  <c r="Y8" i="5"/>
  <c r="E30" i="9"/>
  <c r="Y10" i="5"/>
  <c r="E31" i="9"/>
  <c r="Y11" i="5"/>
  <c r="E34" i="9"/>
  <c r="AA14" i="5"/>
  <c r="E35" i="9"/>
  <c r="Y6" i="5"/>
  <c r="E36" i="9"/>
  <c r="Y12" i="5"/>
  <c r="E38" i="9"/>
  <c r="AA7" i="5"/>
  <c r="E43" i="9"/>
  <c r="AA8" i="5"/>
  <c r="E44" i="9"/>
  <c r="Z8" i="5"/>
  <c r="E45" i="9"/>
  <c r="AA4" i="5"/>
  <c r="E51" i="9"/>
  <c r="Z2" i="5"/>
  <c r="E53" i="9"/>
  <c r="AA16" i="5"/>
  <c r="E58" i="9"/>
  <c r="Y3" i="5"/>
  <c r="E61" i="9"/>
  <c r="Y15" i="5"/>
  <c r="E64" i="9"/>
  <c r="AA11" i="5"/>
  <c r="E67" i="9"/>
  <c r="AA5" i="5"/>
  <c r="E68" i="9"/>
  <c r="Y13" i="5"/>
  <c r="E70" i="9"/>
  <c r="AA9" i="5"/>
  <c r="E77" i="9"/>
  <c r="Z13" i="5"/>
  <c r="E79" i="9"/>
  <c r="Y16" i="5"/>
  <c r="E88" i="9"/>
  <c r="Y9" i="5"/>
  <c r="E96" i="9"/>
  <c r="Z12" i="5"/>
  <c r="E105" i="9"/>
  <c r="Z14" i="5"/>
  <c r="E106" i="9"/>
  <c r="AA12" i="5"/>
  <c r="E114" i="9"/>
  <c r="AA15" i="5"/>
  <c r="E120" i="9"/>
  <c r="Z3" i="5"/>
  <c r="E139" i="9"/>
  <c r="Z15" i="5"/>
  <c r="E165" i="9"/>
  <c r="Z7" i="5"/>
  <c r="E209" i="9"/>
  <c r="Z6" i="5"/>
  <c r="E210" i="9"/>
  <c r="Z11" i="5"/>
  <c r="E215" i="9"/>
  <c r="Z10" i="5"/>
  <c r="E239" i="9"/>
  <c r="Y14" i="5"/>
  <c r="E240" i="9"/>
  <c r="Z5" i="5"/>
  <c r="E254" i="9"/>
  <c r="Y7" i="5"/>
  <c r="E261" i="9"/>
  <c r="Z16" i="5"/>
  <c r="E264" i="9"/>
  <c r="E3" i="7"/>
  <c r="E383" i="9"/>
  <c r="Z4" i="5"/>
  <c r="X19" i="5" s="1"/>
  <c r="E2" i="9"/>
  <c r="X2" i="5"/>
  <c r="V2" i="5"/>
  <c r="U3" i="5"/>
  <c r="S3" i="5"/>
  <c r="V3" i="5"/>
  <c r="X18" i="5" l="1"/>
  <c r="W19" i="1"/>
  <c r="R2" i="5" a="1"/>
  <c r="R2" i="5" s="1"/>
  <c r="S2" i="5"/>
  <c r="U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<sst xmlns="http://schemas.openxmlformats.org/spreadsheetml/2006/main" count="22231" uniqueCount="2128">
  <si>
    <t>Patient Id</t>
  </si>
  <si>
    <t>Patient Name</t>
  </si>
  <si>
    <t>Gender</t>
  </si>
  <si>
    <t>Date of Birth</t>
  </si>
  <si>
    <t>Updated_DOB</t>
  </si>
  <si>
    <t>Year_DOB</t>
  </si>
  <si>
    <t>AGE</t>
  </si>
  <si>
    <t>Age Group</t>
  </si>
  <si>
    <t>Income (LPA)</t>
  </si>
  <si>
    <t>Location (state)</t>
  </si>
  <si>
    <t>Region</t>
  </si>
  <si>
    <t>Updated_Region_Vlookup</t>
  </si>
  <si>
    <t>Updated_Region_Hlookup</t>
  </si>
  <si>
    <t>Updated_Region</t>
  </si>
  <si>
    <t>TRIM_NAME</t>
  </si>
  <si>
    <t>First_name</t>
  </si>
  <si>
    <t>Name_01</t>
  </si>
  <si>
    <t>Name_02</t>
  </si>
  <si>
    <t>Report_Name</t>
  </si>
  <si>
    <t>Priority</t>
  </si>
  <si>
    <t>Further_Priority</t>
  </si>
  <si>
    <t>Further_Priority_IFS</t>
  </si>
  <si>
    <t>Count</t>
  </si>
  <si>
    <t>PID0001</t>
  </si>
  <si>
    <t>Shreya Reddy</t>
  </si>
  <si>
    <t>Female</t>
  </si>
  <si>
    <t>31/12/1973</t>
  </si>
  <si>
    <t>Tamil Nadu</t>
  </si>
  <si>
    <t>South</t>
  </si>
  <si>
    <t>Count_people</t>
  </si>
  <si>
    <t>PID0002</t>
  </si>
  <si>
    <t>Isha Sharma</t>
  </si>
  <si>
    <t>31/12/1953</t>
  </si>
  <si>
    <t>Maharashtra</t>
  </si>
  <si>
    <t>West</t>
  </si>
  <si>
    <t>PID0003</t>
  </si>
  <si>
    <t xml:space="preserve">Isha Raj Reddy </t>
  </si>
  <si>
    <t>31/12/1993</t>
  </si>
  <si>
    <t>Punjab</t>
  </si>
  <si>
    <t>North</t>
  </si>
  <si>
    <t>PID0004</t>
  </si>
  <si>
    <t xml:space="preserve"> Aditya Patel</t>
  </si>
  <si>
    <t>Male</t>
  </si>
  <si>
    <t>Karnataka</t>
  </si>
  <si>
    <t>PID0005</t>
  </si>
  <si>
    <t xml:space="preserve"> Aarav Mehta</t>
  </si>
  <si>
    <t>31/12/1988</t>
  </si>
  <si>
    <t>Uttar Pradesh</t>
  </si>
  <si>
    <t>PID0006</t>
  </si>
  <si>
    <t>Aarav Sharma</t>
  </si>
  <si>
    <t>31/12/1938</t>
  </si>
  <si>
    <t>PID0007</t>
  </si>
  <si>
    <t>Sai Raj Patel</t>
  </si>
  <si>
    <t>PID0008</t>
  </si>
  <si>
    <t>31/12/1994</t>
  </si>
  <si>
    <t>Kerala</t>
  </si>
  <si>
    <t>East</t>
  </si>
  <si>
    <t>Current_year</t>
  </si>
  <si>
    <t>PID0009</t>
  </si>
  <si>
    <t>Diya Mehta</t>
  </si>
  <si>
    <t>31/12/1978</t>
  </si>
  <si>
    <t>PID0010</t>
  </si>
  <si>
    <t xml:space="preserve"> Vivaan Patel</t>
  </si>
  <si>
    <t>31-12-1994</t>
  </si>
  <si>
    <t>West Bengal</t>
  </si>
  <si>
    <t>List of Age Group</t>
  </si>
  <si>
    <t>PID0011</t>
  </si>
  <si>
    <t xml:space="preserve"> Aditya Gupta </t>
  </si>
  <si>
    <t>01/01/1964</t>
  </si>
  <si>
    <t>PID0012</t>
  </si>
  <si>
    <t>Aditya Sharma</t>
  </si>
  <si>
    <t>PID0013</t>
  </si>
  <si>
    <t xml:space="preserve"> Diya Kumar Sharma</t>
  </si>
  <si>
    <t>PID0014</t>
  </si>
  <si>
    <t>Aanya Raj Sharma</t>
  </si>
  <si>
    <t>31/12/1981</t>
  </si>
  <si>
    <t>PID0015</t>
  </si>
  <si>
    <t>Diya Priya Gupta</t>
  </si>
  <si>
    <t>PID0016</t>
  </si>
  <si>
    <t xml:space="preserve"> Isha Kumar Mehta</t>
  </si>
  <si>
    <t>Gujarat</t>
  </si>
  <si>
    <t>PID0017</t>
  </si>
  <si>
    <t>01/01/1984</t>
  </si>
  <si>
    <t>PID0018</t>
  </si>
  <si>
    <t>Riya Kumar Gupta</t>
  </si>
  <si>
    <t>31/12/1968</t>
  </si>
  <si>
    <t>Adult</t>
  </si>
  <si>
    <t>PID0019</t>
  </si>
  <si>
    <t>Shreya Sharma</t>
  </si>
  <si>
    <t>PID0020</t>
  </si>
  <si>
    <t>Krishna Patel</t>
  </si>
  <si>
    <t>31-12-1968</t>
  </si>
  <si>
    <t>PID0021</t>
  </si>
  <si>
    <t>Aanya Reddy</t>
  </si>
  <si>
    <t>31/12/1980</t>
  </si>
  <si>
    <t>PID0022</t>
  </si>
  <si>
    <t xml:space="preserve"> Diya Reddy</t>
  </si>
  <si>
    <t>PID0023</t>
  </si>
  <si>
    <t xml:space="preserve"> Vivaan Dev Sharma </t>
  </si>
  <si>
    <t>PID0024</t>
  </si>
  <si>
    <t>Aarav Mehta</t>
  </si>
  <si>
    <t>PID0025</t>
  </si>
  <si>
    <t>Vivaan Kumar Patel</t>
  </si>
  <si>
    <t>PID0026</t>
  </si>
  <si>
    <t>Aanya Priya Reddy</t>
  </si>
  <si>
    <t>PID0027</t>
  </si>
  <si>
    <t xml:space="preserve"> Riya Mehta</t>
  </si>
  <si>
    <t>31-12-1978</t>
  </si>
  <si>
    <t>PID0028</t>
  </si>
  <si>
    <t xml:space="preserve">Aarav Sharma </t>
  </si>
  <si>
    <t>PID0029</t>
  </si>
  <si>
    <t>Krishna Sharma</t>
  </si>
  <si>
    <t>PID0030</t>
  </si>
  <si>
    <t>31/12/1998</t>
  </si>
  <si>
    <t>PID0031</t>
  </si>
  <si>
    <t>PID0032</t>
  </si>
  <si>
    <t xml:space="preserve">Isha Gupta </t>
  </si>
  <si>
    <t>PID0033</t>
  </si>
  <si>
    <t>Diya Sharma</t>
  </si>
  <si>
    <t>PID0034</t>
  </si>
  <si>
    <t>Aditya Mehta</t>
  </si>
  <si>
    <t>PID0035</t>
  </si>
  <si>
    <t>01/01/1976</t>
  </si>
  <si>
    <t>PID0036</t>
  </si>
  <si>
    <t>Riya Gupta</t>
  </si>
  <si>
    <t>PID0037</t>
  </si>
  <si>
    <t>Aanya Priya Sharma</t>
  </si>
  <si>
    <t>PID0038</t>
  </si>
  <si>
    <t>Sai Priya Mehta</t>
  </si>
  <si>
    <t>31-12-1988</t>
  </si>
  <si>
    <t>PID0039</t>
  </si>
  <si>
    <t>Isha Kumar Sharma</t>
  </si>
  <si>
    <t>PID0040</t>
  </si>
  <si>
    <t xml:space="preserve">Krishna Priya Sharma </t>
  </si>
  <si>
    <t>31-12-1981</t>
  </si>
  <si>
    <t>PID0041</t>
  </si>
  <si>
    <t>31-12-1973</t>
  </si>
  <si>
    <t>PID0042</t>
  </si>
  <si>
    <t>Isha Kumar Reddy</t>
  </si>
  <si>
    <t>PID0043</t>
  </si>
  <si>
    <t>PID0044</t>
  </si>
  <si>
    <t xml:space="preserve"> Diya Kumar Sharma </t>
  </si>
  <si>
    <t>31-12-1993</t>
  </si>
  <si>
    <t>PID0045</t>
  </si>
  <si>
    <t xml:space="preserve"> Aarav Dev Reddy</t>
  </si>
  <si>
    <t>PID0046</t>
  </si>
  <si>
    <t>Aanya Sharma</t>
  </si>
  <si>
    <t>31/12/1985</t>
  </si>
  <si>
    <t>PID0047</t>
  </si>
  <si>
    <t>Vivaan Sharma</t>
  </si>
  <si>
    <t>PID0048</t>
  </si>
  <si>
    <t>Isha Priya Reddy</t>
  </si>
  <si>
    <t>PID0049</t>
  </si>
  <si>
    <t>Sai Patel</t>
  </si>
  <si>
    <t>PID0050</t>
  </si>
  <si>
    <t>PID0051</t>
  </si>
  <si>
    <t>Vivaan Mehta</t>
  </si>
  <si>
    <t>01-01-1964</t>
  </si>
  <si>
    <t>PID0052</t>
  </si>
  <si>
    <t>Krishna Mehta</t>
  </si>
  <si>
    <t>PID0053</t>
  </si>
  <si>
    <t>PID0054</t>
  </si>
  <si>
    <t xml:space="preserve"> Aarav Patel</t>
  </si>
  <si>
    <t>PID0055</t>
  </si>
  <si>
    <t>Isha Patel</t>
  </si>
  <si>
    <t>PID0056</t>
  </si>
  <si>
    <t>PID0057</t>
  </si>
  <si>
    <t>Aarav Reddy</t>
  </si>
  <si>
    <t>01/01/1972</t>
  </si>
  <si>
    <t>PID0058</t>
  </si>
  <si>
    <t>Aditya Dev Sharma</t>
  </si>
  <si>
    <t>PID0059</t>
  </si>
  <si>
    <t xml:space="preserve"> Isha Patel </t>
  </si>
  <si>
    <t>PID0060</t>
  </si>
  <si>
    <t>Vivaan Reddy</t>
  </si>
  <si>
    <t>01-01-1984</t>
  </si>
  <si>
    <t>PID0061</t>
  </si>
  <si>
    <t>PID0062</t>
  </si>
  <si>
    <t xml:space="preserve">Shreya Mehta </t>
  </si>
  <si>
    <t>PID0063</t>
  </si>
  <si>
    <t>PID0064</t>
  </si>
  <si>
    <t>Isha Mehta</t>
  </si>
  <si>
    <t>PID0065</t>
  </si>
  <si>
    <t>Aarav Singh Reddy</t>
  </si>
  <si>
    <t>31/12/1958</t>
  </si>
  <si>
    <t>PID0066</t>
  </si>
  <si>
    <t>PID0067</t>
  </si>
  <si>
    <t>Krishna Singh Mehta</t>
  </si>
  <si>
    <t>PID0068</t>
  </si>
  <si>
    <t>Sai Reddy</t>
  </si>
  <si>
    <t>PID0069</t>
  </si>
  <si>
    <t>Aanya Mehta</t>
  </si>
  <si>
    <t>PID0070</t>
  </si>
  <si>
    <t>Riya Reddy</t>
  </si>
  <si>
    <t>PID0071</t>
  </si>
  <si>
    <t>Sai Sharma</t>
  </si>
  <si>
    <t>PID0072</t>
  </si>
  <si>
    <t xml:space="preserve">Aanya Sharma </t>
  </si>
  <si>
    <t>PID0073</t>
  </si>
  <si>
    <t>PID0074</t>
  </si>
  <si>
    <t>PID0075</t>
  </si>
  <si>
    <t>Aditya Patel</t>
  </si>
  <si>
    <t>PID0076</t>
  </si>
  <si>
    <t xml:space="preserve"> Vivaan Mehta </t>
  </si>
  <si>
    <t>PID0077</t>
  </si>
  <si>
    <t>PID0078</t>
  </si>
  <si>
    <t>Shreya Mehta</t>
  </si>
  <si>
    <t>PID0079</t>
  </si>
  <si>
    <t>Diya Raj Reddy</t>
  </si>
  <si>
    <t>PID0080</t>
  </si>
  <si>
    <t>Vivaan Kumar Mehta</t>
  </si>
  <si>
    <t>PID0081</t>
  </si>
  <si>
    <t>PID0082</t>
  </si>
  <si>
    <t>PID0083</t>
  </si>
  <si>
    <t xml:space="preserve">Sai Reddy </t>
  </si>
  <si>
    <t>PID0084</t>
  </si>
  <si>
    <t xml:space="preserve">Diya Mehta </t>
  </si>
  <si>
    <t>PID0085</t>
  </si>
  <si>
    <t xml:space="preserve">Krishna Mehta </t>
  </si>
  <si>
    <t>01-01-1972</t>
  </si>
  <si>
    <t>PID0086</t>
  </si>
  <si>
    <t>Sai Mehta</t>
  </si>
  <si>
    <t>PID0087</t>
  </si>
  <si>
    <t>Aditya Singh Mehta</t>
  </si>
  <si>
    <t>PID0088</t>
  </si>
  <si>
    <t>Isha Kumar Patel</t>
  </si>
  <si>
    <t>PID0089</t>
  </si>
  <si>
    <t>Sai Dev Patel</t>
  </si>
  <si>
    <t>PID0090</t>
  </si>
  <si>
    <t xml:space="preserve"> Riya Priya Mehta</t>
  </si>
  <si>
    <t>PID0091</t>
  </si>
  <si>
    <t xml:space="preserve"> Vivaan Gupta</t>
  </si>
  <si>
    <t>PID0092</t>
  </si>
  <si>
    <t>Krishna Gupta</t>
  </si>
  <si>
    <t>PID0093</t>
  </si>
  <si>
    <t xml:space="preserve">Krishna Reddy </t>
  </si>
  <si>
    <t>PID0094</t>
  </si>
  <si>
    <t>PID0095</t>
  </si>
  <si>
    <t>PID0096</t>
  </si>
  <si>
    <t>Riya Singh Mehta</t>
  </si>
  <si>
    <t>PID0097</t>
  </si>
  <si>
    <t>Aanya Patel</t>
  </si>
  <si>
    <t>PID0098</t>
  </si>
  <si>
    <t>PID0099</t>
  </si>
  <si>
    <t>Aditya Gupta</t>
  </si>
  <si>
    <t>PID0100</t>
  </si>
  <si>
    <t>Aarav Raj Gupta</t>
  </si>
  <si>
    <t>PID0101</t>
  </si>
  <si>
    <t>Aarav Patel</t>
  </si>
  <si>
    <t>PID0102</t>
  </si>
  <si>
    <t>Diya Patel</t>
  </si>
  <si>
    <t>PID0103</t>
  </si>
  <si>
    <t>PID0104</t>
  </si>
  <si>
    <t>PID0105</t>
  </si>
  <si>
    <t>Diya Gupta</t>
  </si>
  <si>
    <t>PID0106</t>
  </si>
  <si>
    <t>PID0107</t>
  </si>
  <si>
    <t xml:space="preserve">Krishna Gupta </t>
  </si>
  <si>
    <t>PID0108</t>
  </si>
  <si>
    <t>Aanya Dev Mehta</t>
  </si>
  <si>
    <t>PID0109</t>
  </si>
  <si>
    <t>PID0110</t>
  </si>
  <si>
    <t>PID0111</t>
  </si>
  <si>
    <t>Isha Singh Mehta</t>
  </si>
  <si>
    <t>PID0112</t>
  </si>
  <si>
    <t>PID0113</t>
  </si>
  <si>
    <t>Riya Sharma</t>
  </si>
  <si>
    <t>PID0114</t>
  </si>
  <si>
    <t>Shreya Dev Sharma</t>
  </si>
  <si>
    <t>PID0115</t>
  </si>
  <si>
    <t>PID0116</t>
  </si>
  <si>
    <t>Krishna Priya Reddy</t>
  </si>
  <si>
    <t>PID0117</t>
  </si>
  <si>
    <t xml:space="preserve"> Aanya Priya Mehta</t>
  </si>
  <si>
    <t>PID0118</t>
  </si>
  <si>
    <t>PID0119</t>
  </si>
  <si>
    <t>PID0120</t>
  </si>
  <si>
    <t xml:space="preserve"> Krishna Mehta</t>
  </si>
  <si>
    <t>PID0121</t>
  </si>
  <si>
    <t>PID0122</t>
  </si>
  <si>
    <t>31-12-1958</t>
  </si>
  <si>
    <t>PID0123</t>
  </si>
  <si>
    <t>Isha Reddy</t>
  </si>
  <si>
    <t>PID0124</t>
  </si>
  <si>
    <t xml:space="preserve">Aditya Reddy </t>
  </si>
  <si>
    <t>PID0125</t>
  </si>
  <si>
    <t>PID0126</t>
  </si>
  <si>
    <t>Krishna Priya Mehta</t>
  </si>
  <si>
    <t>PID0127</t>
  </si>
  <si>
    <t>Aarav Gupta</t>
  </si>
  <si>
    <t>PID0128</t>
  </si>
  <si>
    <t>Aarav Priya Reddy</t>
  </si>
  <si>
    <t>PID0129</t>
  </si>
  <si>
    <t>Riya Mehta</t>
  </si>
  <si>
    <t>PID0130</t>
  </si>
  <si>
    <t>PID0131</t>
  </si>
  <si>
    <t>PID0132</t>
  </si>
  <si>
    <t xml:space="preserve">Vivaan Gupta </t>
  </si>
  <si>
    <t>PID0133</t>
  </si>
  <si>
    <t>PID0134</t>
  </si>
  <si>
    <t>Aarav Priya Patel</t>
  </si>
  <si>
    <t>PID0135</t>
  </si>
  <si>
    <t>PID0136</t>
  </si>
  <si>
    <t>Shreya Raj Patel</t>
  </si>
  <si>
    <t>PID0137</t>
  </si>
  <si>
    <t>Krishna Dev Patel</t>
  </si>
  <si>
    <t>PID0138</t>
  </si>
  <si>
    <t>PID0139</t>
  </si>
  <si>
    <t>PID0140</t>
  </si>
  <si>
    <t>PID0141</t>
  </si>
  <si>
    <t>Vivaan Raj Sharma</t>
  </si>
  <si>
    <t>PID0142</t>
  </si>
  <si>
    <t xml:space="preserve"> Aarav Sharma</t>
  </si>
  <si>
    <t>PID0143</t>
  </si>
  <si>
    <t>PID0144</t>
  </si>
  <si>
    <t xml:space="preserve">Aanya Patel </t>
  </si>
  <si>
    <t>PID0145</t>
  </si>
  <si>
    <t xml:space="preserve"> Aarav Mehta </t>
  </si>
  <si>
    <t>31-12-1953</t>
  </si>
  <si>
    <t>PID0146</t>
  </si>
  <si>
    <t xml:space="preserve">Riya Dev Patel </t>
  </si>
  <si>
    <t>PID0147</t>
  </si>
  <si>
    <t>Vivaan Gupta</t>
  </si>
  <si>
    <t>PID0148</t>
  </si>
  <si>
    <t>PID0149</t>
  </si>
  <si>
    <t>PID0150</t>
  </si>
  <si>
    <t xml:space="preserve">Riya Mehta </t>
  </si>
  <si>
    <t>PID0151</t>
  </si>
  <si>
    <t xml:space="preserve">Aanya Kumar Patel </t>
  </si>
  <si>
    <t>PID0152</t>
  </si>
  <si>
    <t xml:space="preserve"> Riya Sharma</t>
  </si>
  <si>
    <t>PID0153</t>
  </si>
  <si>
    <t>PID0154</t>
  </si>
  <si>
    <t>PID0155</t>
  </si>
  <si>
    <t>PID0156</t>
  </si>
  <si>
    <t>Vivaan Raj Reddy</t>
  </si>
  <si>
    <t>PID0157</t>
  </si>
  <si>
    <t>PID0158</t>
  </si>
  <si>
    <t>Aanya Raj Patel</t>
  </si>
  <si>
    <t>31-12-1998</t>
  </si>
  <si>
    <t>PID0159</t>
  </si>
  <si>
    <t>Aditya Dev Reddy</t>
  </si>
  <si>
    <t>PID0160</t>
  </si>
  <si>
    <t>PID0161</t>
  </si>
  <si>
    <t xml:space="preserve"> Aditya Mehta</t>
  </si>
  <si>
    <t>PID0162</t>
  </si>
  <si>
    <t xml:space="preserve"> Shreya Mehta</t>
  </si>
  <si>
    <t>PID0163</t>
  </si>
  <si>
    <t>PID0164</t>
  </si>
  <si>
    <t xml:space="preserve">Riya Raj Sharma </t>
  </si>
  <si>
    <t>PID0165</t>
  </si>
  <si>
    <t>PID0166</t>
  </si>
  <si>
    <t>PID0167</t>
  </si>
  <si>
    <t>Aarav Kumar Patel</t>
  </si>
  <si>
    <t>PID0168</t>
  </si>
  <si>
    <t>Krishna Reddy</t>
  </si>
  <si>
    <t>PID0169</t>
  </si>
  <si>
    <t>PID0170</t>
  </si>
  <si>
    <t>Aanya Raj Mehta</t>
  </si>
  <si>
    <t>PID0171</t>
  </si>
  <si>
    <t xml:space="preserve">Isha Reddy </t>
  </si>
  <si>
    <t>PID0172</t>
  </si>
  <si>
    <t xml:space="preserve"> Aditya Priya Gupta</t>
  </si>
  <si>
    <t>PID0173</t>
  </si>
  <si>
    <t>PID0174</t>
  </si>
  <si>
    <t>PID0175</t>
  </si>
  <si>
    <t>PID0176</t>
  </si>
  <si>
    <t>Vivaan Raj Patel</t>
  </si>
  <si>
    <t>PID0177</t>
  </si>
  <si>
    <t>Isha Priya Sharma</t>
  </si>
  <si>
    <t>PID0178</t>
  </si>
  <si>
    <t>31/12/2004</t>
  </si>
  <si>
    <t>PID0179</t>
  </si>
  <si>
    <t>PID0180</t>
  </si>
  <si>
    <t>Isha Dev Mehta</t>
  </si>
  <si>
    <t>PID0181</t>
  </si>
  <si>
    <t>PID0182</t>
  </si>
  <si>
    <t>PID0183</t>
  </si>
  <si>
    <t>Aarav Singh Patel</t>
  </si>
  <si>
    <t>PID0184</t>
  </si>
  <si>
    <t>PID0185</t>
  </si>
  <si>
    <t>PID0186</t>
  </si>
  <si>
    <t>Aditya Kumar Mehta</t>
  </si>
  <si>
    <t>PID0187</t>
  </si>
  <si>
    <t xml:space="preserve"> Diya Dev Gupta </t>
  </si>
  <si>
    <t>PID0188</t>
  </si>
  <si>
    <t>PID0189</t>
  </si>
  <si>
    <t xml:space="preserve">Aarav Mehta </t>
  </si>
  <si>
    <t>PID0190</t>
  </si>
  <si>
    <t xml:space="preserve"> Isha Mehta </t>
  </si>
  <si>
    <t>PID0191</t>
  </si>
  <si>
    <t xml:space="preserve"> Riya Gupta</t>
  </si>
  <si>
    <t>PID0192</t>
  </si>
  <si>
    <t>PID0193</t>
  </si>
  <si>
    <t>PID0194</t>
  </si>
  <si>
    <t>PID0195</t>
  </si>
  <si>
    <t>Krishna Raj Patel</t>
  </si>
  <si>
    <t>PID0196</t>
  </si>
  <si>
    <t>PID0197</t>
  </si>
  <si>
    <t xml:space="preserve"> Diya Sharma </t>
  </si>
  <si>
    <t>PID0198</t>
  </si>
  <si>
    <t>PID0199</t>
  </si>
  <si>
    <t>PID0200</t>
  </si>
  <si>
    <t>PID0201</t>
  </si>
  <si>
    <t>PID0202</t>
  </si>
  <si>
    <t>PID0203</t>
  </si>
  <si>
    <t>Diya Raj Patel</t>
  </si>
  <si>
    <t>PID0204</t>
  </si>
  <si>
    <t>Diya Singh Sharma</t>
  </si>
  <si>
    <t>PID0205</t>
  </si>
  <si>
    <t>Sai Gupta</t>
  </si>
  <si>
    <t>PID0206</t>
  </si>
  <si>
    <t>Vivaan Singh Patel</t>
  </si>
  <si>
    <t>PID0207</t>
  </si>
  <si>
    <t xml:space="preserve">Riya Patel </t>
  </si>
  <si>
    <t>PID0208</t>
  </si>
  <si>
    <t>Aditya Raj Patel</t>
  </si>
  <si>
    <t>PID0209</t>
  </si>
  <si>
    <t>Aarav Dev Reddy</t>
  </si>
  <si>
    <t>PID0210</t>
  </si>
  <si>
    <t>Aarav Priya Mehta</t>
  </si>
  <si>
    <t>PID0211</t>
  </si>
  <si>
    <t xml:space="preserve"> Sai Gupta </t>
  </si>
  <si>
    <t>PID0212</t>
  </si>
  <si>
    <t>PID0213</t>
  </si>
  <si>
    <t>Aanya Gupta</t>
  </si>
  <si>
    <t>PID0214</t>
  </si>
  <si>
    <t>PID0215</t>
  </si>
  <si>
    <t>PID0216</t>
  </si>
  <si>
    <t>PID0217</t>
  </si>
  <si>
    <t>PID0218</t>
  </si>
  <si>
    <t xml:space="preserve"> Vivaan Sharma</t>
  </si>
  <si>
    <t>PID0219</t>
  </si>
  <si>
    <t>PID0220</t>
  </si>
  <si>
    <t>PID0221</t>
  </si>
  <si>
    <t xml:space="preserve"> Aanya Kumar Reddy</t>
  </si>
  <si>
    <t>PID0222</t>
  </si>
  <si>
    <t>Isha Singh Patel</t>
  </si>
  <si>
    <t>PID0223</t>
  </si>
  <si>
    <t>Aanya Dev Sharma</t>
  </si>
  <si>
    <t>PID0224</t>
  </si>
  <si>
    <t>PID0225</t>
  </si>
  <si>
    <t>PID0226</t>
  </si>
  <si>
    <t>PID0227</t>
  </si>
  <si>
    <t>Sai Kumar Mehta</t>
  </si>
  <si>
    <t>PID0228</t>
  </si>
  <si>
    <t xml:space="preserve"> Riya Raj Gupta</t>
  </si>
  <si>
    <t>01-01-1992</t>
  </si>
  <si>
    <t>PID0229</t>
  </si>
  <si>
    <t>Isha Raj Sharma</t>
  </si>
  <si>
    <t>PID0230</t>
  </si>
  <si>
    <t xml:space="preserve">Isha Raj Gupta </t>
  </si>
  <si>
    <t>PID0231</t>
  </si>
  <si>
    <t>PID0232</t>
  </si>
  <si>
    <t>PID0233</t>
  </si>
  <si>
    <t>PID0234</t>
  </si>
  <si>
    <t xml:space="preserve"> Shreya Patel</t>
  </si>
  <si>
    <t>01-01-1996</t>
  </si>
  <si>
    <t>PID0235</t>
  </si>
  <si>
    <t>PID0236</t>
  </si>
  <si>
    <t xml:space="preserve"> Isha Mehta</t>
  </si>
  <si>
    <t>01/01/1944</t>
  </si>
  <si>
    <t>PID0237</t>
  </si>
  <si>
    <t>PID0238</t>
  </si>
  <si>
    <t xml:space="preserve"> Diya Sharma</t>
  </si>
  <si>
    <t>PID0239</t>
  </si>
  <si>
    <t xml:space="preserve"> Krishna Dev Sharma </t>
  </si>
  <si>
    <t>PID0240</t>
  </si>
  <si>
    <t xml:space="preserve"> Shreya Reddy</t>
  </si>
  <si>
    <t>PID0241</t>
  </si>
  <si>
    <t xml:space="preserve">Aanya Mehta </t>
  </si>
  <si>
    <t>PID0242</t>
  </si>
  <si>
    <t xml:space="preserve"> Aarav Patel </t>
  </si>
  <si>
    <t>PID0243</t>
  </si>
  <si>
    <t>PID0244</t>
  </si>
  <si>
    <t>Riya Patel</t>
  </si>
  <si>
    <t>PID0245</t>
  </si>
  <si>
    <t>PID0246</t>
  </si>
  <si>
    <t xml:space="preserve"> Krishna Raj Mehta </t>
  </si>
  <si>
    <t>PID0247</t>
  </si>
  <si>
    <t>PID0248</t>
  </si>
  <si>
    <t>PID0249</t>
  </si>
  <si>
    <t>PID0250</t>
  </si>
  <si>
    <t>PID0251</t>
  </si>
  <si>
    <t xml:space="preserve"> Aanya Sharma </t>
  </si>
  <si>
    <t>PID0252</t>
  </si>
  <si>
    <t>PID0253</t>
  </si>
  <si>
    <t>Shreya Gupta</t>
  </si>
  <si>
    <t>PID0254</t>
  </si>
  <si>
    <t>PID0255</t>
  </si>
  <si>
    <t>PID0256</t>
  </si>
  <si>
    <t xml:space="preserve"> Aanya Reddy</t>
  </si>
  <si>
    <t>PID0257</t>
  </si>
  <si>
    <t xml:space="preserve"> Aanya Singh Gupta</t>
  </si>
  <si>
    <t>PID0258</t>
  </si>
  <si>
    <t>PID0259</t>
  </si>
  <si>
    <t>PID0260</t>
  </si>
  <si>
    <t xml:space="preserve">Vivaan Reddy </t>
  </si>
  <si>
    <t>PID0261</t>
  </si>
  <si>
    <t>PID0262</t>
  </si>
  <si>
    <t>PID0263</t>
  </si>
  <si>
    <t>PID0264</t>
  </si>
  <si>
    <t>Vivaan Raj Mehta</t>
  </si>
  <si>
    <t>PID0265</t>
  </si>
  <si>
    <t>PID0266</t>
  </si>
  <si>
    <t>Diya Reddy</t>
  </si>
  <si>
    <t>PID0267</t>
  </si>
  <si>
    <t xml:space="preserve"> Shreya Sharma </t>
  </si>
  <si>
    <t>PID0268</t>
  </si>
  <si>
    <t>PID0269</t>
  </si>
  <si>
    <t>PID0270</t>
  </si>
  <si>
    <t>PID0271</t>
  </si>
  <si>
    <t>PID0272</t>
  </si>
  <si>
    <t>PID0273</t>
  </si>
  <si>
    <t>PID0274</t>
  </si>
  <si>
    <t xml:space="preserve"> Riya Patel</t>
  </si>
  <si>
    <t>PID0275</t>
  </si>
  <si>
    <t>31-12-1984</t>
  </si>
  <si>
    <t>PID0276</t>
  </si>
  <si>
    <t>PID0277</t>
  </si>
  <si>
    <t>PID0278</t>
  </si>
  <si>
    <t>PID0279</t>
  </si>
  <si>
    <t>Vivaan Kumar Gupta</t>
  </si>
  <si>
    <t>PID0280</t>
  </si>
  <si>
    <t>PID0281</t>
  </si>
  <si>
    <t>Sai Kumar Patel</t>
  </si>
  <si>
    <t>PID0282</t>
  </si>
  <si>
    <t xml:space="preserve"> Aarav Kumar Patel </t>
  </si>
  <si>
    <t>PID0283</t>
  </si>
  <si>
    <t>Riya Singh Sharma</t>
  </si>
  <si>
    <t>PID0284</t>
  </si>
  <si>
    <t>PID0285</t>
  </si>
  <si>
    <t>PID0286</t>
  </si>
  <si>
    <t>PID0287</t>
  </si>
  <si>
    <t xml:space="preserve"> Aanya Gupta</t>
  </si>
  <si>
    <t>PID0288</t>
  </si>
  <si>
    <t>01/01/1996</t>
  </si>
  <si>
    <t>PID0289</t>
  </si>
  <si>
    <t>PID0290</t>
  </si>
  <si>
    <t>PID0291</t>
  </si>
  <si>
    <t>PID0292</t>
  </si>
  <si>
    <t>Krishna Raj Sharma</t>
  </si>
  <si>
    <t>PID0293</t>
  </si>
  <si>
    <t>PID0294</t>
  </si>
  <si>
    <t>PID0295</t>
  </si>
  <si>
    <t>Vivaan Dev Gupta</t>
  </si>
  <si>
    <t>31/12/1992</t>
  </si>
  <si>
    <t>PID0296</t>
  </si>
  <si>
    <t>PID0297</t>
  </si>
  <si>
    <t>PID0298</t>
  </si>
  <si>
    <t>Shreya Patel</t>
  </si>
  <si>
    <t>PID0299</t>
  </si>
  <si>
    <t xml:space="preserve"> Isha Kumar Gupta</t>
  </si>
  <si>
    <t>PID0300</t>
  </si>
  <si>
    <t xml:space="preserve"> Krishna Reddy </t>
  </si>
  <si>
    <t>PID0301</t>
  </si>
  <si>
    <t>PID0302</t>
  </si>
  <si>
    <t xml:space="preserve">Aditya Patel </t>
  </si>
  <si>
    <t>PID0303</t>
  </si>
  <si>
    <t>PID0304</t>
  </si>
  <si>
    <t>Shreya Kumar Sharma</t>
  </si>
  <si>
    <t>PID0305</t>
  </si>
  <si>
    <t>PID0306</t>
  </si>
  <si>
    <t>PID0307</t>
  </si>
  <si>
    <t>PID0308</t>
  </si>
  <si>
    <t xml:space="preserve">Shreya Priya Sharma </t>
  </si>
  <si>
    <t>PID0309</t>
  </si>
  <si>
    <t>Riya Priya Gupta</t>
  </si>
  <si>
    <t>PID0310</t>
  </si>
  <si>
    <t>PID0311</t>
  </si>
  <si>
    <t xml:space="preserve">Riya Gupta </t>
  </si>
  <si>
    <t>PID0312</t>
  </si>
  <si>
    <t>PID0313</t>
  </si>
  <si>
    <t>PID0314</t>
  </si>
  <si>
    <t>PID0315</t>
  </si>
  <si>
    <t>Krishna Kumar Reddy</t>
  </si>
  <si>
    <t>PID0316</t>
  </si>
  <si>
    <t>PID0317</t>
  </si>
  <si>
    <t>PID0318</t>
  </si>
  <si>
    <t>PID0319</t>
  </si>
  <si>
    <t>Riya Kumar Mehta</t>
  </si>
  <si>
    <t>PID0320</t>
  </si>
  <si>
    <t>Aditya Raj Sharma</t>
  </si>
  <si>
    <t>01/01/1968</t>
  </si>
  <si>
    <t>PID0321</t>
  </si>
  <si>
    <t>Diya Dev Sharma</t>
  </si>
  <si>
    <t>PID0322</t>
  </si>
  <si>
    <t>PID0323</t>
  </si>
  <si>
    <t xml:space="preserve"> Aditya Gupta</t>
  </si>
  <si>
    <t>PID0324</t>
  </si>
  <si>
    <t xml:space="preserve">Krishna Dev Sharma </t>
  </si>
  <si>
    <t>PID0325</t>
  </si>
  <si>
    <t>PID0326</t>
  </si>
  <si>
    <t>PID0327</t>
  </si>
  <si>
    <t>Shreya Dev Patel</t>
  </si>
  <si>
    <t>PID0328</t>
  </si>
  <si>
    <t>PID0329</t>
  </si>
  <si>
    <t>PID0330</t>
  </si>
  <si>
    <t>PID0331</t>
  </si>
  <si>
    <t>Riya Priya Sharma</t>
  </si>
  <si>
    <t>PID0332</t>
  </si>
  <si>
    <t>Krishna Raj Reddy</t>
  </si>
  <si>
    <t>PID0333</t>
  </si>
  <si>
    <t>PID0334</t>
  </si>
  <si>
    <t>PID0335</t>
  </si>
  <si>
    <t xml:space="preserve">Shreya Singh Sharma </t>
  </si>
  <si>
    <t>PID0336</t>
  </si>
  <si>
    <t xml:space="preserve">Aditya Singh Patel </t>
  </si>
  <si>
    <t>PID0337</t>
  </si>
  <si>
    <t>PID0338</t>
  </si>
  <si>
    <t>Krishna Priya Gupta</t>
  </si>
  <si>
    <t>PID0339</t>
  </si>
  <si>
    <t>PID0340</t>
  </si>
  <si>
    <t>PID0341</t>
  </si>
  <si>
    <t xml:space="preserve"> Aditya Priya Mehta </t>
  </si>
  <si>
    <t>PID0342</t>
  </si>
  <si>
    <t xml:space="preserve"> Krishna Dev Reddy </t>
  </si>
  <si>
    <t>PID0343</t>
  </si>
  <si>
    <t>PID0344</t>
  </si>
  <si>
    <t>PID0345</t>
  </si>
  <si>
    <t xml:space="preserve"> Riya Kumar Sharma </t>
  </si>
  <si>
    <t>PID0346</t>
  </si>
  <si>
    <t>PID0347</t>
  </si>
  <si>
    <t xml:space="preserve"> Aditya Mehta </t>
  </si>
  <si>
    <t>PID0348</t>
  </si>
  <si>
    <t>PID0349</t>
  </si>
  <si>
    <t>PID0350</t>
  </si>
  <si>
    <t>PID0351</t>
  </si>
  <si>
    <t xml:space="preserve">Aditya Dev Mehta </t>
  </si>
  <si>
    <t>PID0352</t>
  </si>
  <si>
    <t>PID0353</t>
  </si>
  <si>
    <t>Vivaan Kumar Reddy</t>
  </si>
  <si>
    <t>PID0354</t>
  </si>
  <si>
    <t>PID0355</t>
  </si>
  <si>
    <t>PID0356</t>
  </si>
  <si>
    <t>PID0357</t>
  </si>
  <si>
    <t>Krishna Raj Gupta</t>
  </si>
  <si>
    <t>PID0358</t>
  </si>
  <si>
    <t>PID0359</t>
  </si>
  <si>
    <t>PID0360</t>
  </si>
  <si>
    <t>PID0361</t>
  </si>
  <si>
    <t>PID0362</t>
  </si>
  <si>
    <t>Aarav Raj Reddy</t>
  </si>
  <si>
    <t>PID0363</t>
  </si>
  <si>
    <t>PID0364</t>
  </si>
  <si>
    <t xml:space="preserve"> Shreya Kumar Sharma</t>
  </si>
  <si>
    <t>PID0365</t>
  </si>
  <si>
    <t>PID0366</t>
  </si>
  <si>
    <t>PID0367</t>
  </si>
  <si>
    <t xml:space="preserve">Aanya Reddy </t>
  </si>
  <si>
    <t>PID0368</t>
  </si>
  <si>
    <t>PID0369</t>
  </si>
  <si>
    <t xml:space="preserve">Vivaan Sharma </t>
  </si>
  <si>
    <t>PID0370</t>
  </si>
  <si>
    <t>PID0371</t>
  </si>
  <si>
    <t>Aanya Kumar Patel</t>
  </si>
  <si>
    <t>PID0372</t>
  </si>
  <si>
    <t>PID0373</t>
  </si>
  <si>
    <t>PID0374</t>
  </si>
  <si>
    <t>PID0375</t>
  </si>
  <si>
    <t>PID0376</t>
  </si>
  <si>
    <t>Isha Priya Gupta</t>
  </si>
  <si>
    <t>PID0377</t>
  </si>
  <si>
    <t>Aarav Singh Mehta</t>
  </si>
  <si>
    <t>PID0378</t>
  </si>
  <si>
    <t>PID0379</t>
  </si>
  <si>
    <t>PID0380</t>
  </si>
  <si>
    <t>Vivaan Priya Mehta</t>
  </si>
  <si>
    <t>PID0381</t>
  </si>
  <si>
    <t>PID0382</t>
  </si>
  <si>
    <t>PID0383</t>
  </si>
  <si>
    <t>Aanya Singh Mehta</t>
  </si>
  <si>
    <t>PID0384</t>
  </si>
  <si>
    <t>Sai Singh Reddy</t>
  </si>
  <si>
    <t>PID0385</t>
  </si>
  <si>
    <t>Krishna Singh Gupta</t>
  </si>
  <si>
    <t>PID0386</t>
  </si>
  <si>
    <t xml:space="preserve"> Shreya Gupta </t>
  </si>
  <si>
    <t>PID0387</t>
  </si>
  <si>
    <t>PID0388</t>
  </si>
  <si>
    <t xml:space="preserve"> Shreya Kumar Reddy</t>
  </si>
  <si>
    <t>PID0389</t>
  </si>
  <si>
    <t>PID0390</t>
  </si>
  <si>
    <t>PID0391</t>
  </si>
  <si>
    <t>PID0392</t>
  </si>
  <si>
    <t>PID0393</t>
  </si>
  <si>
    <t>PID0394</t>
  </si>
  <si>
    <t xml:space="preserve">Krishna Sharma </t>
  </si>
  <si>
    <t>PID0395</t>
  </si>
  <si>
    <t xml:space="preserve"> Aditya Sharma</t>
  </si>
  <si>
    <t>PID0396</t>
  </si>
  <si>
    <t>Isha Gupta</t>
  </si>
  <si>
    <t>PID0397</t>
  </si>
  <si>
    <t>PID0398</t>
  </si>
  <si>
    <t>PID0399</t>
  </si>
  <si>
    <t>PID0400</t>
  </si>
  <si>
    <t xml:space="preserve"> Shreya Dev Patel </t>
  </si>
  <si>
    <t>PID0401</t>
  </si>
  <si>
    <t>PID0402</t>
  </si>
  <si>
    <t>PID0403</t>
  </si>
  <si>
    <t>Krishna Raj Mehta</t>
  </si>
  <si>
    <t>PID0404</t>
  </si>
  <si>
    <t>Sai Kumar Gupta</t>
  </si>
  <si>
    <t>PID0405</t>
  </si>
  <si>
    <t>Shreya Kumar Gupta</t>
  </si>
  <si>
    <t>PID0406</t>
  </si>
  <si>
    <t>Isha Singh Sharma</t>
  </si>
  <si>
    <t>PID0407</t>
  </si>
  <si>
    <t>PID0408</t>
  </si>
  <si>
    <t xml:space="preserve"> Krishna Sharma </t>
  </si>
  <si>
    <t>PID0409</t>
  </si>
  <si>
    <t xml:space="preserve"> Riya Gupta </t>
  </si>
  <si>
    <t>PID0410</t>
  </si>
  <si>
    <t>PID0411</t>
  </si>
  <si>
    <t xml:space="preserve">Shreya Dev Patel </t>
  </si>
  <si>
    <t>PID0412</t>
  </si>
  <si>
    <t>PID0413</t>
  </si>
  <si>
    <t>PID0414</t>
  </si>
  <si>
    <t>Aarav Kumar Sharma</t>
  </si>
  <si>
    <t>PID0415</t>
  </si>
  <si>
    <t>PID0416</t>
  </si>
  <si>
    <t>PID0417</t>
  </si>
  <si>
    <t>PID0418</t>
  </si>
  <si>
    <t>PID0419</t>
  </si>
  <si>
    <t>PID0420</t>
  </si>
  <si>
    <t>PID0421</t>
  </si>
  <si>
    <t>PID0422</t>
  </si>
  <si>
    <t>PID0423</t>
  </si>
  <si>
    <t>PID0424</t>
  </si>
  <si>
    <t>Aditya Kumar Gupta</t>
  </si>
  <si>
    <t>PID0425</t>
  </si>
  <si>
    <t>PID0426</t>
  </si>
  <si>
    <t>PID0427</t>
  </si>
  <si>
    <t>PID0428</t>
  </si>
  <si>
    <t>PID0429</t>
  </si>
  <si>
    <t>PID0430</t>
  </si>
  <si>
    <t>PID0431</t>
  </si>
  <si>
    <t>PID0432</t>
  </si>
  <si>
    <t xml:space="preserve">Isha Patel </t>
  </si>
  <si>
    <t>PID0433</t>
  </si>
  <si>
    <t>PID0434</t>
  </si>
  <si>
    <t>PID0435</t>
  </si>
  <si>
    <t>PID0436</t>
  </si>
  <si>
    <t>31-12-1992</t>
  </si>
  <si>
    <t>PID0437</t>
  </si>
  <si>
    <t>PID0438</t>
  </si>
  <si>
    <t>Sai Dev Sharma</t>
  </si>
  <si>
    <t>PID0439</t>
  </si>
  <si>
    <t>Shreya Raj Mehta</t>
  </si>
  <si>
    <t>PID0440</t>
  </si>
  <si>
    <t>PID0441</t>
  </si>
  <si>
    <t>PID0442</t>
  </si>
  <si>
    <t>PID0443</t>
  </si>
  <si>
    <t>PID0444</t>
  </si>
  <si>
    <t>PID0445</t>
  </si>
  <si>
    <t>Shreya Singh Sharma</t>
  </si>
  <si>
    <t>31/12/1984</t>
  </si>
  <si>
    <t>PID0446</t>
  </si>
  <si>
    <t>PID0447</t>
  </si>
  <si>
    <t>PID0448</t>
  </si>
  <si>
    <t>PID0449</t>
  </si>
  <si>
    <t>PID0450</t>
  </si>
  <si>
    <t>PID0451</t>
  </si>
  <si>
    <t xml:space="preserve"> Shreya Priya Patel</t>
  </si>
  <si>
    <t>PID0452</t>
  </si>
  <si>
    <t>PID0453</t>
  </si>
  <si>
    <t>PID0454</t>
  </si>
  <si>
    <t>PID0455</t>
  </si>
  <si>
    <t>Aanya Singh Gupta</t>
  </si>
  <si>
    <t>PID0456</t>
  </si>
  <si>
    <t xml:space="preserve"> Aditya Raj Sharma</t>
  </si>
  <si>
    <t>PID0457</t>
  </si>
  <si>
    <t>PID0458</t>
  </si>
  <si>
    <t xml:space="preserve">Isha Sharma </t>
  </si>
  <si>
    <t>PID0459</t>
  </si>
  <si>
    <t>PID0460</t>
  </si>
  <si>
    <t>PID0461</t>
  </si>
  <si>
    <t>PID0462</t>
  </si>
  <si>
    <t>Diya Priya Mehta</t>
  </si>
  <si>
    <t>PID0463</t>
  </si>
  <si>
    <t>PID0464</t>
  </si>
  <si>
    <t>Aanya Raj Reddy</t>
  </si>
  <si>
    <t>PID0465</t>
  </si>
  <si>
    <t>PID0466</t>
  </si>
  <si>
    <t>PID0467</t>
  </si>
  <si>
    <t>PID0468</t>
  </si>
  <si>
    <t>PID0469</t>
  </si>
  <si>
    <t>PID0470</t>
  </si>
  <si>
    <t>PID0471</t>
  </si>
  <si>
    <t>PID0472</t>
  </si>
  <si>
    <t>Shreya Priya Reddy</t>
  </si>
  <si>
    <t>PID0473</t>
  </si>
  <si>
    <t>PID0474</t>
  </si>
  <si>
    <t xml:space="preserve"> Shreya Patel </t>
  </si>
  <si>
    <t>PID0475</t>
  </si>
  <si>
    <t xml:space="preserve">Vivaan Mehta </t>
  </si>
  <si>
    <t>PID0476</t>
  </si>
  <si>
    <t>PID0477</t>
  </si>
  <si>
    <t>PID0478</t>
  </si>
  <si>
    <t>PID0479</t>
  </si>
  <si>
    <t>PID0480</t>
  </si>
  <si>
    <t>PID0481</t>
  </si>
  <si>
    <t>PID0482</t>
  </si>
  <si>
    <t xml:space="preserve">Aditya Sharma </t>
  </si>
  <si>
    <t>PID0483</t>
  </si>
  <si>
    <t>PID0484</t>
  </si>
  <si>
    <t>PID0485</t>
  </si>
  <si>
    <t>PID0486</t>
  </si>
  <si>
    <t>PID0487</t>
  </si>
  <si>
    <t>Aditya Kumar Sharma</t>
  </si>
  <si>
    <t>PID0488</t>
  </si>
  <si>
    <t>PID0489</t>
  </si>
  <si>
    <t xml:space="preserve"> Aditya Reddy </t>
  </si>
  <si>
    <t>PID0490</t>
  </si>
  <si>
    <t>PID0491</t>
  </si>
  <si>
    <t>PID0492</t>
  </si>
  <si>
    <t>PID0493</t>
  </si>
  <si>
    <t xml:space="preserve">Aarav Patel </t>
  </si>
  <si>
    <t>PID0494</t>
  </si>
  <si>
    <t>Aanya Priya Patel</t>
  </si>
  <si>
    <t>PID0495</t>
  </si>
  <si>
    <t>PID0496</t>
  </si>
  <si>
    <t>PID0497</t>
  </si>
  <si>
    <t xml:space="preserve"> Krishna Patel</t>
  </si>
  <si>
    <t>PID0498</t>
  </si>
  <si>
    <t>PID0499</t>
  </si>
  <si>
    <t>PID0500</t>
  </si>
  <si>
    <t>PID0501</t>
  </si>
  <si>
    <t>PID0502</t>
  </si>
  <si>
    <t>PID0503</t>
  </si>
  <si>
    <t xml:space="preserve"> Isha Reddy</t>
  </si>
  <si>
    <t>PID0504</t>
  </si>
  <si>
    <t xml:space="preserve"> Krishna Mehta </t>
  </si>
  <si>
    <t>PID0505</t>
  </si>
  <si>
    <t>PID0506</t>
  </si>
  <si>
    <t xml:space="preserve"> Aarav Gupta</t>
  </si>
  <si>
    <t>PID0507</t>
  </si>
  <si>
    <t xml:space="preserve">Aarav Reddy </t>
  </si>
  <si>
    <t>PID0508</t>
  </si>
  <si>
    <t>PID0509</t>
  </si>
  <si>
    <t>PID0510</t>
  </si>
  <si>
    <t>PID0511</t>
  </si>
  <si>
    <t>PID0512</t>
  </si>
  <si>
    <t xml:space="preserve">Shreya Gupta </t>
  </si>
  <si>
    <t>PID0513</t>
  </si>
  <si>
    <t>PID0514</t>
  </si>
  <si>
    <t>PID0515</t>
  </si>
  <si>
    <t>PID0516</t>
  </si>
  <si>
    <t>PID0517</t>
  </si>
  <si>
    <t>PID0518</t>
  </si>
  <si>
    <t xml:space="preserve"> Aanya Reddy </t>
  </si>
  <si>
    <t>PID0519</t>
  </si>
  <si>
    <t xml:space="preserve"> Sai Dev Gupta</t>
  </si>
  <si>
    <t>PID0520</t>
  </si>
  <si>
    <t>PID0521</t>
  </si>
  <si>
    <t xml:space="preserve"> Aanya Sharma</t>
  </si>
  <si>
    <t>PID0522</t>
  </si>
  <si>
    <t>Sai Dev Gupta</t>
  </si>
  <si>
    <t>PID0523</t>
  </si>
  <si>
    <t>PID0524</t>
  </si>
  <si>
    <t>PID0525</t>
  </si>
  <si>
    <t xml:space="preserve">Riya Priya Gupta </t>
  </si>
  <si>
    <t>PID0526</t>
  </si>
  <si>
    <t>PID0527</t>
  </si>
  <si>
    <t>PID0528</t>
  </si>
  <si>
    <t xml:space="preserve"> Aanya Gupta </t>
  </si>
  <si>
    <t>PID0529</t>
  </si>
  <si>
    <t>Aarav Priya Sharma</t>
  </si>
  <si>
    <t>PID0530</t>
  </si>
  <si>
    <t>PID0531</t>
  </si>
  <si>
    <t>PID0532</t>
  </si>
  <si>
    <t>PID0533</t>
  </si>
  <si>
    <t>PID0534</t>
  </si>
  <si>
    <t>PID0535</t>
  </si>
  <si>
    <t>PID0536</t>
  </si>
  <si>
    <t>PID0537</t>
  </si>
  <si>
    <t xml:space="preserve"> Aarav Sharma </t>
  </si>
  <si>
    <t>PID0538</t>
  </si>
  <si>
    <t>PID0539</t>
  </si>
  <si>
    <t>PID0540</t>
  </si>
  <si>
    <t>Sai Priya Gupta</t>
  </si>
  <si>
    <t>PID0541</t>
  </si>
  <si>
    <t>PID0542</t>
  </si>
  <si>
    <t xml:space="preserve">Sai Gupta </t>
  </si>
  <si>
    <t>PID0543</t>
  </si>
  <si>
    <t>PID0544</t>
  </si>
  <si>
    <t xml:space="preserve"> Aanya Singh Gupta </t>
  </si>
  <si>
    <t>PID0545</t>
  </si>
  <si>
    <t xml:space="preserve"> Isha Reddy </t>
  </si>
  <si>
    <t>PID0546</t>
  </si>
  <si>
    <t>PID0547</t>
  </si>
  <si>
    <t xml:space="preserve">Isha Dev Patel </t>
  </si>
  <si>
    <t>PID0548</t>
  </si>
  <si>
    <t>PID0549</t>
  </si>
  <si>
    <t xml:space="preserve"> Riya Singh Sharma</t>
  </si>
  <si>
    <t>PID0550</t>
  </si>
  <si>
    <t xml:space="preserve">Krishna Raj Sharma </t>
  </si>
  <si>
    <t>PID0551</t>
  </si>
  <si>
    <t>PID0552</t>
  </si>
  <si>
    <t>PID0553</t>
  </si>
  <si>
    <t>PID0554</t>
  </si>
  <si>
    <t xml:space="preserve"> Diya Dev Mehta</t>
  </si>
  <si>
    <t>PID0555</t>
  </si>
  <si>
    <t>PID0556</t>
  </si>
  <si>
    <t xml:space="preserve"> Aanya Kumar Patel</t>
  </si>
  <si>
    <t>PID0557</t>
  </si>
  <si>
    <t xml:space="preserve">Aanya Gupta </t>
  </si>
  <si>
    <t>PID0558</t>
  </si>
  <si>
    <t>PID0559</t>
  </si>
  <si>
    <t>PID0560</t>
  </si>
  <si>
    <t>PID0561</t>
  </si>
  <si>
    <t>PID0562</t>
  </si>
  <si>
    <t>PID0563</t>
  </si>
  <si>
    <t>PID0564</t>
  </si>
  <si>
    <t>PID0565</t>
  </si>
  <si>
    <t>PID0566</t>
  </si>
  <si>
    <t xml:space="preserve"> Shreya Kumar Gupta </t>
  </si>
  <si>
    <t>PID0567</t>
  </si>
  <si>
    <t>PID0568</t>
  </si>
  <si>
    <t>PID0569</t>
  </si>
  <si>
    <t xml:space="preserve"> Aarav Reddy</t>
  </si>
  <si>
    <t>PID0570</t>
  </si>
  <si>
    <t xml:space="preserve"> Vivaan Mehta</t>
  </si>
  <si>
    <t>PID0571</t>
  </si>
  <si>
    <t>Aditya Reddy</t>
  </si>
  <si>
    <t>PID0572</t>
  </si>
  <si>
    <t>Vivaan Patel</t>
  </si>
  <si>
    <t>PID0573</t>
  </si>
  <si>
    <t>Sai Raj Sharma</t>
  </si>
  <si>
    <t>PID0574</t>
  </si>
  <si>
    <t>Vivaan Priya Sharma</t>
  </si>
  <si>
    <t>PID0575</t>
  </si>
  <si>
    <t xml:space="preserve"> Sai Dev Gupta </t>
  </si>
  <si>
    <t>PID0576</t>
  </si>
  <si>
    <t>PID0577</t>
  </si>
  <si>
    <t>Diya Singh Reddy</t>
  </si>
  <si>
    <t>PID0578</t>
  </si>
  <si>
    <t>PID0579</t>
  </si>
  <si>
    <t xml:space="preserve">Sai Raj Mehta </t>
  </si>
  <si>
    <t>PID0580</t>
  </si>
  <si>
    <t>PID0581</t>
  </si>
  <si>
    <t>Diya Raj Gupta</t>
  </si>
  <si>
    <t>PID0582</t>
  </si>
  <si>
    <t>PID0583</t>
  </si>
  <si>
    <t>PID0584</t>
  </si>
  <si>
    <t>PID0585</t>
  </si>
  <si>
    <t xml:space="preserve"> Riya Mehta </t>
  </si>
  <si>
    <t>PID0586</t>
  </si>
  <si>
    <t>Riya Raj Reddy</t>
  </si>
  <si>
    <t>PID0587</t>
  </si>
  <si>
    <t>PID0588</t>
  </si>
  <si>
    <t>PID0589</t>
  </si>
  <si>
    <t>PID0590</t>
  </si>
  <si>
    <t>PID0591</t>
  </si>
  <si>
    <t>PID0592</t>
  </si>
  <si>
    <t>PID0593</t>
  </si>
  <si>
    <t>PID0594</t>
  </si>
  <si>
    <t>Aanya Dev Reddy</t>
  </si>
  <si>
    <t>PID0595</t>
  </si>
  <si>
    <t>PID0596</t>
  </si>
  <si>
    <t>31-12-1985</t>
  </si>
  <si>
    <t>PID0597</t>
  </si>
  <si>
    <t>PID0598</t>
  </si>
  <si>
    <t xml:space="preserve"> Aanya Patel </t>
  </si>
  <si>
    <t>PID0599</t>
  </si>
  <si>
    <t>PID0600</t>
  </si>
  <si>
    <t>PID0601</t>
  </si>
  <si>
    <t>PID0602</t>
  </si>
  <si>
    <t>Sai Kumar Reddy</t>
  </si>
  <si>
    <t>PID0603</t>
  </si>
  <si>
    <t xml:space="preserve"> Aarav Raj Sharma</t>
  </si>
  <si>
    <t>PID0604</t>
  </si>
  <si>
    <t>Aditya Priya Mehta</t>
  </si>
  <si>
    <t>PID0605</t>
  </si>
  <si>
    <t>PID0606</t>
  </si>
  <si>
    <t>PID0607</t>
  </si>
  <si>
    <t>PID0608</t>
  </si>
  <si>
    <t>PID0609</t>
  </si>
  <si>
    <t>PID0610</t>
  </si>
  <si>
    <t>PID0611</t>
  </si>
  <si>
    <t xml:space="preserve"> Diya Priya Patel </t>
  </si>
  <si>
    <t>PID0612</t>
  </si>
  <si>
    <t>Aarav Dev Sharma</t>
  </si>
  <si>
    <t>PID0613</t>
  </si>
  <si>
    <t>Aditya Raj Gupta</t>
  </si>
  <si>
    <t>PID0614</t>
  </si>
  <si>
    <t>PID0615</t>
  </si>
  <si>
    <t>PID0616</t>
  </si>
  <si>
    <t>PID0617</t>
  </si>
  <si>
    <t xml:space="preserve"> Aditya Dev Sharma</t>
  </si>
  <si>
    <t>PID0618</t>
  </si>
  <si>
    <t>PID0619</t>
  </si>
  <si>
    <t>PID0620</t>
  </si>
  <si>
    <t xml:space="preserve"> Isha Raj Reddy</t>
  </si>
  <si>
    <t>PID0621</t>
  </si>
  <si>
    <t xml:space="preserve"> Isha Kumar Reddy </t>
  </si>
  <si>
    <t>PID0622</t>
  </si>
  <si>
    <t>PID0623</t>
  </si>
  <si>
    <t>PID0624</t>
  </si>
  <si>
    <t>Aditya Kumar Patel</t>
  </si>
  <si>
    <t>PID0625</t>
  </si>
  <si>
    <t xml:space="preserve"> Isha Patel</t>
  </si>
  <si>
    <t>PID0626</t>
  </si>
  <si>
    <t>PID0627</t>
  </si>
  <si>
    <t>Krishna Singh Sharma</t>
  </si>
  <si>
    <t>PID0628</t>
  </si>
  <si>
    <t xml:space="preserve">Shreya Sharma </t>
  </si>
  <si>
    <t>PID0629</t>
  </si>
  <si>
    <t>Vivaan Singh Sharma</t>
  </si>
  <si>
    <t>PID0630</t>
  </si>
  <si>
    <t>PID0631</t>
  </si>
  <si>
    <t>PID0632</t>
  </si>
  <si>
    <t>PID0633</t>
  </si>
  <si>
    <t>PID0634</t>
  </si>
  <si>
    <t>PID0635</t>
  </si>
  <si>
    <t>PID0636</t>
  </si>
  <si>
    <t xml:space="preserve"> Vivaan Gupta </t>
  </si>
  <si>
    <t>PID0637</t>
  </si>
  <si>
    <t>PID0638</t>
  </si>
  <si>
    <t>PID0639</t>
  </si>
  <si>
    <t>Diya Singh Patel</t>
  </si>
  <si>
    <t>PID0640</t>
  </si>
  <si>
    <t>PID0641</t>
  </si>
  <si>
    <t xml:space="preserve"> Aanya Mehta </t>
  </si>
  <si>
    <t>PID0642</t>
  </si>
  <si>
    <t>PID0643</t>
  </si>
  <si>
    <t>PID0644</t>
  </si>
  <si>
    <t>PID0645</t>
  </si>
  <si>
    <t>PID0646</t>
  </si>
  <si>
    <t>PID0647</t>
  </si>
  <si>
    <t>PID0648</t>
  </si>
  <si>
    <t>PID0649</t>
  </si>
  <si>
    <t>PID0650</t>
  </si>
  <si>
    <t>PID0651</t>
  </si>
  <si>
    <t>PID0652</t>
  </si>
  <si>
    <t>Aditya Singh Sharma</t>
  </si>
  <si>
    <t>PID0653</t>
  </si>
  <si>
    <t>PID0654</t>
  </si>
  <si>
    <t>PID0655</t>
  </si>
  <si>
    <t>PID0656</t>
  </si>
  <si>
    <t>PID0657</t>
  </si>
  <si>
    <t xml:space="preserve">Aditya Priya Reddy </t>
  </si>
  <si>
    <t>PID0658</t>
  </si>
  <si>
    <t>Aarav Dev Gupta</t>
  </si>
  <si>
    <t>PID0659</t>
  </si>
  <si>
    <t>PID0660</t>
  </si>
  <si>
    <t>PID0661</t>
  </si>
  <si>
    <t>PID0662</t>
  </si>
  <si>
    <t>PID0663</t>
  </si>
  <si>
    <t xml:space="preserve"> Riya Dev Gupta </t>
  </si>
  <si>
    <t>PID0664</t>
  </si>
  <si>
    <t>PID0665</t>
  </si>
  <si>
    <t>PID0666</t>
  </si>
  <si>
    <t>PID0667</t>
  </si>
  <si>
    <t>Shreya Dev Reddy</t>
  </si>
  <si>
    <t>PID0668</t>
  </si>
  <si>
    <t>PID0669</t>
  </si>
  <si>
    <t xml:space="preserve"> Vivaan Priya Gupta</t>
  </si>
  <si>
    <t>PID0670</t>
  </si>
  <si>
    <t>PID0671</t>
  </si>
  <si>
    <t>PID0672</t>
  </si>
  <si>
    <t xml:space="preserve"> Sai Dev Sharma </t>
  </si>
  <si>
    <t>PID0673</t>
  </si>
  <si>
    <t xml:space="preserve"> Diya Patel </t>
  </si>
  <si>
    <t>PID0674</t>
  </si>
  <si>
    <t>PID0675</t>
  </si>
  <si>
    <t xml:space="preserve"> Sai Reddy</t>
  </si>
  <si>
    <t>PID0676</t>
  </si>
  <si>
    <t>PID0677</t>
  </si>
  <si>
    <t xml:space="preserve"> Aditya Priya Patel </t>
  </si>
  <si>
    <t>PID0678</t>
  </si>
  <si>
    <t>PID0679</t>
  </si>
  <si>
    <t>PID0680</t>
  </si>
  <si>
    <t>PID0681</t>
  </si>
  <si>
    <t>Sai Priya Patel</t>
  </si>
  <si>
    <t>PID0682</t>
  </si>
  <si>
    <t>Riya Priya Reddy</t>
  </si>
  <si>
    <t>PID0683</t>
  </si>
  <si>
    <t>PID0684</t>
  </si>
  <si>
    <t>Diya Priya Patel</t>
  </si>
  <si>
    <t>PID0685</t>
  </si>
  <si>
    <t>PID0686</t>
  </si>
  <si>
    <t>PID0687</t>
  </si>
  <si>
    <t>PID0688</t>
  </si>
  <si>
    <t>PID0689</t>
  </si>
  <si>
    <t xml:space="preserve"> Aditya Patel </t>
  </si>
  <si>
    <t>PID0690</t>
  </si>
  <si>
    <t>PID0691</t>
  </si>
  <si>
    <t>Aanya Singh Sharma</t>
  </si>
  <si>
    <t>PID0692</t>
  </si>
  <si>
    <t>PID0693</t>
  </si>
  <si>
    <t>PID0694</t>
  </si>
  <si>
    <t>PID0695</t>
  </si>
  <si>
    <t>PID0696</t>
  </si>
  <si>
    <t>PID0697</t>
  </si>
  <si>
    <t>PID0698</t>
  </si>
  <si>
    <t>PID0699</t>
  </si>
  <si>
    <t>PID0700</t>
  </si>
  <si>
    <t xml:space="preserve"> Aditya Kumar Gupta </t>
  </si>
  <si>
    <t>PID0701</t>
  </si>
  <si>
    <t>Isha Raj Gupta</t>
  </si>
  <si>
    <t>PID0702</t>
  </si>
  <si>
    <t>PID0703</t>
  </si>
  <si>
    <t xml:space="preserve"> Isha Gupta </t>
  </si>
  <si>
    <t>PID0704</t>
  </si>
  <si>
    <t>PID0705</t>
  </si>
  <si>
    <t>PID0706</t>
  </si>
  <si>
    <t>PID0707</t>
  </si>
  <si>
    <t>PID0708</t>
  </si>
  <si>
    <t xml:space="preserve">Aditya Raj Gupta </t>
  </si>
  <si>
    <t>PID0709</t>
  </si>
  <si>
    <t>PID0710</t>
  </si>
  <si>
    <t xml:space="preserve"> Krishna Kumar Sharma </t>
  </si>
  <si>
    <t>PID0711</t>
  </si>
  <si>
    <t>PID0712</t>
  </si>
  <si>
    <t>PID0713</t>
  </si>
  <si>
    <t>PID0714</t>
  </si>
  <si>
    <t>PID0715</t>
  </si>
  <si>
    <t xml:space="preserve"> Sai Sharma </t>
  </si>
  <si>
    <t>PID0716</t>
  </si>
  <si>
    <t>PID0717</t>
  </si>
  <si>
    <t xml:space="preserve"> Aditya Kumar Patel </t>
  </si>
  <si>
    <t>PID0718</t>
  </si>
  <si>
    <t>PID0719</t>
  </si>
  <si>
    <t>PID0720</t>
  </si>
  <si>
    <t xml:space="preserve">Riya Dev Reddy </t>
  </si>
  <si>
    <t>PID0721</t>
  </si>
  <si>
    <t xml:space="preserve"> Riya Dev Mehta</t>
  </si>
  <si>
    <t>PID0722</t>
  </si>
  <si>
    <t>Diya Raj Mehta</t>
  </si>
  <si>
    <t>PID0723</t>
  </si>
  <si>
    <t>PID0724</t>
  </si>
  <si>
    <t>PID0725</t>
  </si>
  <si>
    <t>PID0726</t>
  </si>
  <si>
    <t>Shreya Kumar Mehta</t>
  </si>
  <si>
    <t>PID0727</t>
  </si>
  <si>
    <t>PID0728</t>
  </si>
  <si>
    <t>PID0729</t>
  </si>
  <si>
    <t>PID0730</t>
  </si>
  <si>
    <t>PID0731</t>
  </si>
  <si>
    <t>PID0732</t>
  </si>
  <si>
    <t>PID0733</t>
  </si>
  <si>
    <t xml:space="preserve">Krishna Patel </t>
  </si>
  <si>
    <t>PID0734</t>
  </si>
  <si>
    <t>Shreya Singh Reddy</t>
  </si>
  <si>
    <t>PID0735</t>
  </si>
  <si>
    <t xml:space="preserve"> Vivaan Reddy</t>
  </si>
  <si>
    <t>PID0736</t>
  </si>
  <si>
    <t>PID0737</t>
  </si>
  <si>
    <t xml:space="preserve"> Diya Priya Reddy </t>
  </si>
  <si>
    <t>PID0738</t>
  </si>
  <si>
    <t xml:space="preserve"> Vivaan Sharma </t>
  </si>
  <si>
    <t>PID0739</t>
  </si>
  <si>
    <t xml:space="preserve"> Riya Patel </t>
  </si>
  <si>
    <t>PID0740</t>
  </si>
  <si>
    <t>PID0741</t>
  </si>
  <si>
    <t>PID0742</t>
  </si>
  <si>
    <t>PID0743</t>
  </si>
  <si>
    <t>PID0744</t>
  </si>
  <si>
    <t>Sai Raj Mehta</t>
  </si>
  <si>
    <t>PID0745</t>
  </si>
  <si>
    <t>PID0746</t>
  </si>
  <si>
    <t>PID0747</t>
  </si>
  <si>
    <t>PID0748</t>
  </si>
  <si>
    <t>PID0749</t>
  </si>
  <si>
    <t>PID0750</t>
  </si>
  <si>
    <t>PID0751</t>
  </si>
  <si>
    <t>PID0752</t>
  </si>
  <si>
    <t>PID0753</t>
  </si>
  <si>
    <t>Sai Kumar Sharma</t>
  </si>
  <si>
    <t>PID0754</t>
  </si>
  <si>
    <t>PID0755</t>
  </si>
  <si>
    <t>PID0756</t>
  </si>
  <si>
    <t>PID0757</t>
  </si>
  <si>
    <t>PID0758</t>
  </si>
  <si>
    <t xml:space="preserve"> Vivaan Patel </t>
  </si>
  <si>
    <t>PID0759</t>
  </si>
  <si>
    <t>PID0760</t>
  </si>
  <si>
    <t>Riya Priya Mehta</t>
  </si>
  <si>
    <t>PID0761</t>
  </si>
  <si>
    <t>PID0762</t>
  </si>
  <si>
    <t>PID0763</t>
  </si>
  <si>
    <t>PID0764</t>
  </si>
  <si>
    <t>PID0765</t>
  </si>
  <si>
    <t>PID0766</t>
  </si>
  <si>
    <t>PID0767</t>
  </si>
  <si>
    <t>PID0768</t>
  </si>
  <si>
    <t>PID0769</t>
  </si>
  <si>
    <t>PID0770</t>
  </si>
  <si>
    <t>PID0771</t>
  </si>
  <si>
    <t xml:space="preserve"> Vivaan Raj Mehta</t>
  </si>
  <si>
    <t>PID0772</t>
  </si>
  <si>
    <t xml:space="preserve"> Aditya Sharma </t>
  </si>
  <si>
    <t>PID0773</t>
  </si>
  <si>
    <t>PID0774</t>
  </si>
  <si>
    <t>PID0775</t>
  </si>
  <si>
    <t>Riya Raj Mehta</t>
  </si>
  <si>
    <t>PID0776</t>
  </si>
  <si>
    <t>PID0777</t>
  </si>
  <si>
    <t>PID0778</t>
  </si>
  <si>
    <t>PID0779</t>
  </si>
  <si>
    <t>PID0780</t>
  </si>
  <si>
    <t>PID0781</t>
  </si>
  <si>
    <t>PID0782</t>
  </si>
  <si>
    <t>PID0783</t>
  </si>
  <si>
    <t>PID0784</t>
  </si>
  <si>
    <t xml:space="preserve"> Krishna Kumar Reddy </t>
  </si>
  <si>
    <t>PID0785</t>
  </si>
  <si>
    <t>PID0786</t>
  </si>
  <si>
    <t>Isha Kumar Gupta</t>
  </si>
  <si>
    <t>PID0787</t>
  </si>
  <si>
    <t>PID0788</t>
  </si>
  <si>
    <t>PID0789</t>
  </si>
  <si>
    <t xml:space="preserve"> Riya Reddy </t>
  </si>
  <si>
    <t>PID0790</t>
  </si>
  <si>
    <t>Vivaan Priya Patel</t>
  </si>
  <si>
    <t>PID0791</t>
  </si>
  <si>
    <t>PID0792</t>
  </si>
  <si>
    <t>PID0793</t>
  </si>
  <si>
    <t>Isha Raj Mehta</t>
  </si>
  <si>
    <t>PID0794</t>
  </si>
  <si>
    <t>PID0795</t>
  </si>
  <si>
    <t>PID0796</t>
  </si>
  <si>
    <t>PID0797</t>
  </si>
  <si>
    <t>PID0798</t>
  </si>
  <si>
    <t>PID0799</t>
  </si>
  <si>
    <t xml:space="preserve"> Shreya Singh Reddy</t>
  </si>
  <si>
    <t>PID0800</t>
  </si>
  <si>
    <t>PID0801</t>
  </si>
  <si>
    <t>PID0802</t>
  </si>
  <si>
    <t>PID0803</t>
  </si>
  <si>
    <t xml:space="preserve"> Aarav Reddy </t>
  </si>
  <si>
    <t>PID0804</t>
  </si>
  <si>
    <t>PID0805</t>
  </si>
  <si>
    <t>PID0806</t>
  </si>
  <si>
    <t>PID0807</t>
  </si>
  <si>
    <t>PID0808</t>
  </si>
  <si>
    <t>PID0809</t>
  </si>
  <si>
    <t xml:space="preserve"> Aarav Dev Patel</t>
  </si>
  <si>
    <t>PID0810</t>
  </si>
  <si>
    <t>PID0811</t>
  </si>
  <si>
    <t xml:space="preserve"> Sai Reddy </t>
  </si>
  <si>
    <t>PID0812</t>
  </si>
  <si>
    <t xml:space="preserve">Aanya Priya Patel </t>
  </si>
  <si>
    <t>PID0813</t>
  </si>
  <si>
    <t xml:space="preserve">Vivaan Patel </t>
  </si>
  <si>
    <t>PID0814</t>
  </si>
  <si>
    <t>PID0815</t>
  </si>
  <si>
    <t>Aditya Dev Mehta</t>
  </si>
  <si>
    <t>PID0816</t>
  </si>
  <si>
    <t xml:space="preserve">Krishna Kumar Reddy </t>
  </si>
  <si>
    <t>PID0817</t>
  </si>
  <si>
    <t>PID0818</t>
  </si>
  <si>
    <t>Diya Dev Gupta</t>
  </si>
  <si>
    <t>PID0819</t>
  </si>
  <si>
    <t>PID0820</t>
  </si>
  <si>
    <t>PID0821</t>
  </si>
  <si>
    <t>PID0822</t>
  </si>
  <si>
    <t>PID0823</t>
  </si>
  <si>
    <t xml:space="preserve"> Aditya Reddy</t>
  </si>
  <si>
    <t>PID0824</t>
  </si>
  <si>
    <t>PID0825</t>
  </si>
  <si>
    <t>PID0826</t>
  </si>
  <si>
    <t>PID0827</t>
  </si>
  <si>
    <t>PID0828</t>
  </si>
  <si>
    <t xml:space="preserve"> Sai Gupta</t>
  </si>
  <si>
    <t>PID0829</t>
  </si>
  <si>
    <t>PID0830</t>
  </si>
  <si>
    <t>PID0831</t>
  </si>
  <si>
    <t>PID0832</t>
  </si>
  <si>
    <t>PID0833</t>
  </si>
  <si>
    <t>PID0834</t>
  </si>
  <si>
    <t>PID0835</t>
  </si>
  <si>
    <t>PID0836</t>
  </si>
  <si>
    <t>PID0837</t>
  </si>
  <si>
    <t>PID0838</t>
  </si>
  <si>
    <t>PID0839</t>
  </si>
  <si>
    <t>PID0840</t>
  </si>
  <si>
    <t xml:space="preserve"> Krishna Priya Sharma </t>
  </si>
  <si>
    <t>PID0841</t>
  </si>
  <si>
    <t xml:space="preserve">Sai Mehta </t>
  </si>
  <si>
    <t>PID0842</t>
  </si>
  <si>
    <t>Riya Dev Gupta</t>
  </si>
  <si>
    <t>PID0843</t>
  </si>
  <si>
    <t>PID0844</t>
  </si>
  <si>
    <t>PID0845</t>
  </si>
  <si>
    <t>Shreya Kumar Patel</t>
  </si>
  <si>
    <t>PID0846</t>
  </si>
  <si>
    <t>PID0847</t>
  </si>
  <si>
    <t>PID0848</t>
  </si>
  <si>
    <t>PID0849</t>
  </si>
  <si>
    <t>PID0850</t>
  </si>
  <si>
    <t>PID0851</t>
  </si>
  <si>
    <t>PID0852</t>
  </si>
  <si>
    <t>PID0853</t>
  </si>
  <si>
    <t>PID0854</t>
  </si>
  <si>
    <t>PID0855</t>
  </si>
  <si>
    <t>PID0856</t>
  </si>
  <si>
    <t>PID0857</t>
  </si>
  <si>
    <t>PID0858</t>
  </si>
  <si>
    <t>Aditya Priya Reddy</t>
  </si>
  <si>
    <t>PID0859</t>
  </si>
  <si>
    <t>PID0860</t>
  </si>
  <si>
    <t xml:space="preserve"> Aditya Raj Patel</t>
  </si>
  <si>
    <t>PID0861</t>
  </si>
  <si>
    <t>PID0862</t>
  </si>
  <si>
    <t>PID0863</t>
  </si>
  <si>
    <t>PID0864</t>
  </si>
  <si>
    <t xml:space="preserve">Vivaan Dev Sharma </t>
  </si>
  <si>
    <t>PID0865</t>
  </si>
  <si>
    <t>PID0866</t>
  </si>
  <si>
    <t>PID0867</t>
  </si>
  <si>
    <t>PID0868</t>
  </si>
  <si>
    <t xml:space="preserve"> Krishna Gupta </t>
  </si>
  <si>
    <t>PID0869</t>
  </si>
  <si>
    <t>PID0870</t>
  </si>
  <si>
    <t xml:space="preserve">Aarav Gupta </t>
  </si>
  <si>
    <t>PID0871</t>
  </si>
  <si>
    <t>PID0872</t>
  </si>
  <si>
    <t xml:space="preserve">Isha Mehta </t>
  </si>
  <si>
    <t>PID0873</t>
  </si>
  <si>
    <t xml:space="preserve">Sai Patel </t>
  </si>
  <si>
    <t>PID0874</t>
  </si>
  <si>
    <t>PID0875</t>
  </si>
  <si>
    <t>PID0876</t>
  </si>
  <si>
    <t>Riya Singh Patel</t>
  </si>
  <si>
    <t>PID0877</t>
  </si>
  <si>
    <t>01/01/1992</t>
  </si>
  <si>
    <t>PID0878</t>
  </si>
  <si>
    <t>PID0879</t>
  </si>
  <si>
    <t>PID0880</t>
  </si>
  <si>
    <t>PID0881</t>
  </si>
  <si>
    <t xml:space="preserve"> Vivaan Reddy </t>
  </si>
  <si>
    <t>PID0882</t>
  </si>
  <si>
    <t>PID0883</t>
  </si>
  <si>
    <t>PID0884</t>
  </si>
  <si>
    <t>PID0885</t>
  </si>
  <si>
    <t>PID0886</t>
  </si>
  <si>
    <t>PID0887</t>
  </si>
  <si>
    <t>PID0888</t>
  </si>
  <si>
    <t>PID0889</t>
  </si>
  <si>
    <t>PID0890</t>
  </si>
  <si>
    <t>Aarav Kumar Reddy</t>
  </si>
  <si>
    <t>PID0891</t>
  </si>
  <si>
    <t>PID0892</t>
  </si>
  <si>
    <t>Sai Dev Reddy</t>
  </si>
  <si>
    <t>PID0893</t>
  </si>
  <si>
    <t>PID0894</t>
  </si>
  <si>
    <t>PID0895</t>
  </si>
  <si>
    <t>PID0896</t>
  </si>
  <si>
    <t>PID0897</t>
  </si>
  <si>
    <t>PID0898</t>
  </si>
  <si>
    <t>PID0899</t>
  </si>
  <si>
    <t>PID0900</t>
  </si>
  <si>
    <t>PID0901</t>
  </si>
  <si>
    <t xml:space="preserve"> Krishna Sharma</t>
  </si>
  <si>
    <t>PID0902</t>
  </si>
  <si>
    <t xml:space="preserve"> Aanya Raj Sharma </t>
  </si>
  <si>
    <t>PID0903</t>
  </si>
  <si>
    <t>Krishna Dev Gupta</t>
  </si>
  <si>
    <t>PID0904</t>
  </si>
  <si>
    <t xml:space="preserve">Aarav Dev Sharma </t>
  </si>
  <si>
    <t>PID0905</t>
  </si>
  <si>
    <t>PID0906</t>
  </si>
  <si>
    <t>PID0907</t>
  </si>
  <si>
    <t xml:space="preserve"> Aditya Singh Reddy </t>
  </si>
  <si>
    <t>PID0908</t>
  </si>
  <si>
    <t>PID0909</t>
  </si>
  <si>
    <t>PID0910</t>
  </si>
  <si>
    <t>PID0911</t>
  </si>
  <si>
    <t xml:space="preserve"> Aarav Dev Mehta </t>
  </si>
  <si>
    <t>PID0912</t>
  </si>
  <si>
    <t>PID0913</t>
  </si>
  <si>
    <t>PID0914</t>
  </si>
  <si>
    <t xml:space="preserve"> Isha Sharma </t>
  </si>
  <si>
    <t>PID0915</t>
  </si>
  <si>
    <t xml:space="preserve"> Riya Sharma </t>
  </si>
  <si>
    <t>PID0916</t>
  </si>
  <si>
    <t xml:space="preserve"> Aditya Priya Reddy</t>
  </si>
  <si>
    <t>PID0917</t>
  </si>
  <si>
    <t>PID0918</t>
  </si>
  <si>
    <t>PID0919</t>
  </si>
  <si>
    <t xml:space="preserve"> Sai Kumar Sharma </t>
  </si>
  <si>
    <t>PID0920</t>
  </si>
  <si>
    <t>PID0921</t>
  </si>
  <si>
    <t>PID0922</t>
  </si>
  <si>
    <t>PID0923</t>
  </si>
  <si>
    <t>PID0924</t>
  </si>
  <si>
    <t>PID0925</t>
  </si>
  <si>
    <t>Aarav Raj Patel</t>
  </si>
  <si>
    <t>31-12-1966</t>
  </si>
  <si>
    <t>PID0926</t>
  </si>
  <si>
    <t>PID0927</t>
  </si>
  <si>
    <t>PID0928</t>
  </si>
  <si>
    <t>PID0929</t>
  </si>
  <si>
    <t xml:space="preserve"> Aditya Dev Mehta</t>
  </si>
  <si>
    <t>PID0930</t>
  </si>
  <si>
    <t>PID0931</t>
  </si>
  <si>
    <t>PID0932</t>
  </si>
  <si>
    <t>PID0933</t>
  </si>
  <si>
    <t>PID0934</t>
  </si>
  <si>
    <t>PID0935</t>
  </si>
  <si>
    <t>PID0936</t>
  </si>
  <si>
    <t>PID0937</t>
  </si>
  <si>
    <t xml:space="preserve">Aditya Gupta </t>
  </si>
  <si>
    <t>PID0938</t>
  </si>
  <si>
    <t>PID0939</t>
  </si>
  <si>
    <t xml:space="preserve"> Krishna Gupta</t>
  </si>
  <si>
    <t>PID0940</t>
  </si>
  <si>
    <t>PID0941</t>
  </si>
  <si>
    <t>PID0942</t>
  </si>
  <si>
    <t xml:space="preserve"> Krishna Priya Reddy </t>
  </si>
  <si>
    <t>PID0943</t>
  </si>
  <si>
    <t>PID0944</t>
  </si>
  <si>
    <t>Krishna Priya Sharma</t>
  </si>
  <si>
    <t>PID0945</t>
  </si>
  <si>
    <t xml:space="preserve"> Diya Raj Mehta</t>
  </si>
  <si>
    <t>PID0946</t>
  </si>
  <si>
    <t>PID0947</t>
  </si>
  <si>
    <t>PID0948</t>
  </si>
  <si>
    <t>PID0949</t>
  </si>
  <si>
    <t>PID0950</t>
  </si>
  <si>
    <t>PID0951</t>
  </si>
  <si>
    <t>PID0952</t>
  </si>
  <si>
    <t>PID0953</t>
  </si>
  <si>
    <t>PID0954</t>
  </si>
  <si>
    <t>PID0955</t>
  </si>
  <si>
    <t>PID0956</t>
  </si>
  <si>
    <t>PID0957</t>
  </si>
  <si>
    <t>PID0958</t>
  </si>
  <si>
    <t>PID0959</t>
  </si>
  <si>
    <t>PID0960</t>
  </si>
  <si>
    <t xml:space="preserve"> Krishna Priya Reddy</t>
  </si>
  <si>
    <t>PID0961</t>
  </si>
  <si>
    <t>PID0962</t>
  </si>
  <si>
    <t>PID0963</t>
  </si>
  <si>
    <t>PID0964</t>
  </si>
  <si>
    <t>PID0965</t>
  </si>
  <si>
    <t>PID0966</t>
  </si>
  <si>
    <t>PID0967</t>
  </si>
  <si>
    <t>PID0968</t>
  </si>
  <si>
    <t>PID0969</t>
  </si>
  <si>
    <t>PID0970</t>
  </si>
  <si>
    <t>PID0971</t>
  </si>
  <si>
    <t>PID0972</t>
  </si>
  <si>
    <t>PID0973</t>
  </si>
  <si>
    <t>PID0974</t>
  </si>
  <si>
    <t>PID0975</t>
  </si>
  <si>
    <t xml:space="preserve"> Shreya Dev Patel</t>
  </si>
  <si>
    <t>PID0976</t>
  </si>
  <si>
    <t xml:space="preserve"> Diya Raj Reddy </t>
  </si>
  <si>
    <t>PID0977</t>
  </si>
  <si>
    <t>PID0978</t>
  </si>
  <si>
    <t>PID0979</t>
  </si>
  <si>
    <t>PID0980</t>
  </si>
  <si>
    <t>PID0981</t>
  </si>
  <si>
    <t>Shreya Singh Patel</t>
  </si>
  <si>
    <t>PID0982</t>
  </si>
  <si>
    <t xml:space="preserve"> Isha Sharma</t>
  </si>
  <si>
    <t>PID0983</t>
  </si>
  <si>
    <t>PID0984</t>
  </si>
  <si>
    <t>PID0985</t>
  </si>
  <si>
    <t>PID0986</t>
  </si>
  <si>
    <t>PID0987</t>
  </si>
  <si>
    <t>PID0988</t>
  </si>
  <si>
    <t>PID0989</t>
  </si>
  <si>
    <t>PID0990</t>
  </si>
  <si>
    <t>PID0991</t>
  </si>
  <si>
    <t>PID0992</t>
  </si>
  <si>
    <t>PID0993</t>
  </si>
  <si>
    <t xml:space="preserve"> Aarav Gupta </t>
  </si>
  <si>
    <t>PID0994</t>
  </si>
  <si>
    <t>PID0995</t>
  </si>
  <si>
    <t>PID0996</t>
  </si>
  <si>
    <t>PID0997</t>
  </si>
  <si>
    <t>PID0998</t>
  </si>
  <si>
    <t>Aanya Kumar Mehta</t>
  </si>
  <si>
    <t>PID0999</t>
  </si>
  <si>
    <t>PID1000</t>
  </si>
  <si>
    <t>Blood Type</t>
  </si>
  <si>
    <t>Height (cm)</t>
  </si>
  <si>
    <t>Height (m)</t>
  </si>
  <si>
    <t>BMI</t>
  </si>
  <si>
    <t>Weight (kg)</t>
  </si>
  <si>
    <t>Updated Weight</t>
  </si>
  <si>
    <t>Fever</t>
  </si>
  <si>
    <t>Cough</t>
  </si>
  <si>
    <t>Fatigue</t>
  </si>
  <si>
    <t>Difficulty Breathing</t>
  </si>
  <si>
    <t xml:space="preserve">Updated_DB </t>
  </si>
  <si>
    <t>Blood Pressure</t>
  </si>
  <si>
    <t>Cholesterol Level</t>
  </si>
  <si>
    <t>Smoking Status</t>
  </si>
  <si>
    <t>Updated_SS</t>
  </si>
  <si>
    <t>Drinking Status</t>
  </si>
  <si>
    <t>Updated_DS</t>
  </si>
  <si>
    <t>Diabetes</t>
  </si>
  <si>
    <t>Updated_D</t>
  </si>
  <si>
    <t>Condition</t>
  </si>
  <si>
    <t>Updated_Condition</t>
  </si>
  <si>
    <t>Readmission</t>
  </si>
  <si>
    <t>Outcome</t>
  </si>
  <si>
    <t>Satisfaction</t>
  </si>
  <si>
    <t>O+</t>
  </si>
  <si>
    <t>129/83</t>
  </si>
  <si>
    <t>Fractured Leg</t>
  </si>
  <si>
    <t>No</t>
  </si>
  <si>
    <t>Critical</t>
  </si>
  <si>
    <t>Dissatisfied</t>
  </si>
  <si>
    <t>AB-</t>
  </si>
  <si>
    <t>112/81</t>
  </si>
  <si>
    <t>prostate cancer</t>
  </si>
  <si>
    <t>Recovered</t>
  </si>
  <si>
    <t>Very Dissatisfied</t>
  </si>
  <si>
    <t>B+</t>
  </si>
  <si>
    <t>125/74</t>
  </si>
  <si>
    <t>Stroke</t>
  </si>
  <si>
    <t>Very Satisfied</t>
  </si>
  <si>
    <t>A-</t>
  </si>
  <si>
    <t>122/72</t>
  </si>
  <si>
    <t>Heart Attack</t>
  </si>
  <si>
    <t>Neutral</t>
  </si>
  <si>
    <t>110/80</t>
  </si>
  <si>
    <t>Appendicitis</t>
  </si>
  <si>
    <t>Yes</t>
  </si>
  <si>
    <t>110/73</t>
  </si>
  <si>
    <t>Fractured Arm</t>
  </si>
  <si>
    <t>O-</t>
  </si>
  <si>
    <t>123/75</t>
  </si>
  <si>
    <t>Childbirth</t>
  </si>
  <si>
    <t>Satisfied</t>
  </si>
  <si>
    <t>114/70</t>
  </si>
  <si>
    <t>hypertension</t>
  </si>
  <si>
    <t>124/84</t>
  </si>
  <si>
    <t>Respiratory Infection</t>
  </si>
  <si>
    <t>Ongoing Treatment</t>
  </si>
  <si>
    <t>A+</t>
  </si>
  <si>
    <t>116/80</t>
  </si>
  <si>
    <t>129/71</t>
  </si>
  <si>
    <t>110/70</t>
  </si>
  <si>
    <t>Osteoarthritis</t>
  </si>
  <si>
    <t>126/76</t>
  </si>
  <si>
    <t>kidney stones</t>
  </si>
  <si>
    <t>AB+</t>
  </si>
  <si>
    <t>116/89</t>
  </si>
  <si>
    <t>Hypertension</t>
  </si>
  <si>
    <t>129/73</t>
  </si>
  <si>
    <t>112/86</t>
  </si>
  <si>
    <t>Heart Disease</t>
  </si>
  <si>
    <t>129/85</t>
  </si>
  <si>
    <t>128/70</t>
  </si>
  <si>
    <t>117/76</t>
  </si>
  <si>
    <t>allergic reaction</t>
  </si>
  <si>
    <t>121/77</t>
  </si>
  <si>
    <t>114/72</t>
  </si>
  <si>
    <t>Kidney Stones</t>
  </si>
  <si>
    <t>B-</t>
  </si>
  <si>
    <t>112/84</t>
  </si>
  <si>
    <t>fractured leg</t>
  </si>
  <si>
    <t>123/83</t>
  </si>
  <si>
    <t>127/81</t>
  </si>
  <si>
    <t>diabetes</t>
  </si>
  <si>
    <t>128/71</t>
  </si>
  <si>
    <t>128/85</t>
  </si>
  <si>
    <t>125/81</t>
  </si>
  <si>
    <t>125/79</t>
  </si>
  <si>
    <t>Cancer</t>
  </si>
  <si>
    <t>117/75</t>
  </si>
  <si>
    <t>Allergic Reaction</t>
  </si>
  <si>
    <t>127/71</t>
  </si>
  <si>
    <t>126/73</t>
  </si>
  <si>
    <t>stroke</t>
  </si>
  <si>
    <t>122/77</t>
  </si>
  <si>
    <t>121/70</t>
  </si>
  <si>
    <t>126/79</t>
  </si>
  <si>
    <t>cancer</t>
  </si>
  <si>
    <t>115/82</t>
  </si>
  <si>
    <t>appendicitis</t>
  </si>
  <si>
    <t>121/79</t>
  </si>
  <si>
    <t>112/70</t>
  </si>
  <si>
    <t>Prostate Cancer</t>
  </si>
  <si>
    <t>111/88</t>
  </si>
  <si>
    <t>osteoarthritis</t>
  </si>
  <si>
    <t>121/85</t>
  </si>
  <si>
    <t>125/70</t>
  </si>
  <si>
    <t>121/80</t>
  </si>
  <si>
    <t>110/77</t>
  </si>
  <si>
    <t>120/86</t>
  </si>
  <si>
    <t>116/82</t>
  </si>
  <si>
    <t>115/70</t>
  </si>
  <si>
    <t>118/76</t>
  </si>
  <si>
    <t>respiratory infection</t>
  </si>
  <si>
    <t>122/75</t>
  </si>
  <si>
    <t>111/73</t>
  </si>
  <si>
    <t>heart disease</t>
  </si>
  <si>
    <t>114/87</t>
  </si>
  <si>
    <t>119/75</t>
  </si>
  <si>
    <t>112/79</t>
  </si>
  <si>
    <t>121/81</t>
  </si>
  <si>
    <t>124/72</t>
  </si>
  <si>
    <t>118/80</t>
  </si>
  <si>
    <t>124/80</t>
  </si>
  <si>
    <t>127/86</t>
  </si>
  <si>
    <t>127/77</t>
  </si>
  <si>
    <t>126/70</t>
  </si>
  <si>
    <t>113/76</t>
  </si>
  <si>
    <t>112/73</t>
  </si>
  <si>
    <t>121/78</t>
  </si>
  <si>
    <t>124/82</t>
  </si>
  <si>
    <t>129/76</t>
  </si>
  <si>
    <t>123/89</t>
  </si>
  <si>
    <t>126/71</t>
  </si>
  <si>
    <t>124/77</t>
  </si>
  <si>
    <t>121/76</t>
  </si>
  <si>
    <t>129/80</t>
  </si>
  <si>
    <t>114/82</t>
  </si>
  <si>
    <t>122/71</t>
  </si>
  <si>
    <t>heart attack</t>
  </si>
  <si>
    <t>113/73</t>
  </si>
  <si>
    <t>129/84</t>
  </si>
  <si>
    <t>115/71</t>
  </si>
  <si>
    <t>116/77</t>
  </si>
  <si>
    <t>117/85</t>
  </si>
  <si>
    <t>childbirth</t>
  </si>
  <si>
    <t>125/73</t>
  </si>
  <si>
    <t>110/82</t>
  </si>
  <si>
    <t>128/75</t>
  </si>
  <si>
    <t>113/81</t>
  </si>
  <si>
    <t>122/73</t>
  </si>
  <si>
    <t>116/72</t>
  </si>
  <si>
    <t>115/86</t>
  </si>
  <si>
    <t>110/89</t>
  </si>
  <si>
    <t>119/85</t>
  </si>
  <si>
    <t>115/73</t>
  </si>
  <si>
    <t>117/72</t>
  </si>
  <si>
    <t>115/84</t>
  </si>
  <si>
    <t>128/80</t>
  </si>
  <si>
    <t>126/74</t>
  </si>
  <si>
    <t>123/86</t>
  </si>
  <si>
    <t>110/88</t>
  </si>
  <si>
    <t>113/74</t>
  </si>
  <si>
    <t>112/87</t>
  </si>
  <si>
    <t>fractured arm</t>
  </si>
  <si>
    <t>115/75</t>
  </si>
  <si>
    <t>123/70</t>
  </si>
  <si>
    <t>119/79</t>
  </si>
  <si>
    <t>110/78</t>
  </si>
  <si>
    <t>117/82</t>
  </si>
  <si>
    <t>110/76</t>
  </si>
  <si>
    <t>118/84</t>
  </si>
  <si>
    <t>114/76</t>
  </si>
  <si>
    <t>114/80</t>
  </si>
  <si>
    <t>124/73</t>
  </si>
  <si>
    <t>118/70</t>
  </si>
  <si>
    <t>120/82</t>
  </si>
  <si>
    <t>113/89</t>
  </si>
  <si>
    <t>122/70</t>
  </si>
  <si>
    <t>127/84</t>
  </si>
  <si>
    <t>128/83</t>
  </si>
  <si>
    <t>120/70</t>
  </si>
  <si>
    <t>125/72</t>
  </si>
  <si>
    <t>124/86</t>
  </si>
  <si>
    <t>112/76</t>
  </si>
  <si>
    <t>122/80</t>
  </si>
  <si>
    <t>118/72</t>
  </si>
  <si>
    <t>123/85</t>
  </si>
  <si>
    <t>117/88</t>
  </si>
  <si>
    <t>116/75</t>
  </si>
  <si>
    <t>118/86</t>
  </si>
  <si>
    <t>123/78</t>
  </si>
  <si>
    <t>115/87</t>
  </si>
  <si>
    <t>111/85</t>
  </si>
  <si>
    <t>126/84</t>
  </si>
  <si>
    <t>111/86</t>
  </si>
  <si>
    <t>113/78</t>
  </si>
  <si>
    <t>125/87</t>
  </si>
  <si>
    <t>113/84</t>
  </si>
  <si>
    <t>129/89</t>
  </si>
  <si>
    <t>112/80</t>
  </si>
  <si>
    <t>124/74</t>
  </si>
  <si>
    <t>118/75</t>
  </si>
  <si>
    <t>120/81</t>
  </si>
  <si>
    <t>110/72</t>
  </si>
  <si>
    <t>125/77</t>
  </si>
  <si>
    <t>116/88</t>
  </si>
  <si>
    <t>120/83</t>
  </si>
  <si>
    <t>111/84</t>
  </si>
  <si>
    <t>114/89</t>
  </si>
  <si>
    <t>119/87</t>
  </si>
  <si>
    <t>125/75</t>
  </si>
  <si>
    <t>118/87</t>
  </si>
  <si>
    <t>116/71</t>
  </si>
  <si>
    <t>113/82</t>
  </si>
  <si>
    <t>112/82</t>
  </si>
  <si>
    <t>124/70</t>
  </si>
  <si>
    <t>122/74</t>
  </si>
  <si>
    <t>124/87</t>
  </si>
  <si>
    <t>124/79</t>
  </si>
  <si>
    <t>110/84</t>
  </si>
  <si>
    <t>126/77</t>
  </si>
  <si>
    <t>122/86</t>
  </si>
  <si>
    <t>112/72</t>
  </si>
  <si>
    <t>121/89</t>
  </si>
  <si>
    <t>121/72</t>
  </si>
  <si>
    <t>127/83</t>
  </si>
  <si>
    <t>114/88</t>
  </si>
  <si>
    <t>123/73</t>
  </si>
  <si>
    <t>111/89</t>
  </si>
  <si>
    <t>116/78</t>
  </si>
  <si>
    <t>111/70</t>
  </si>
  <si>
    <t>118/73</t>
  </si>
  <si>
    <t>124/71</t>
  </si>
  <si>
    <t>119/86</t>
  </si>
  <si>
    <t>118/74</t>
  </si>
  <si>
    <t>111/72</t>
  </si>
  <si>
    <t>126/81</t>
  </si>
  <si>
    <t>121/84</t>
  </si>
  <si>
    <t>129/87</t>
  </si>
  <si>
    <t>126/88</t>
  </si>
  <si>
    <t>126/72</t>
  </si>
  <si>
    <t>111/87</t>
  </si>
  <si>
    <t>121/73</t>
  </si>
  <si>
    <t>128/82</t>
  </si>
  <si>
    <t>111/75</t>
  </si>
  <si>
    <t>117/87</t>
  </si>
  <si>
    <t>111/77</t>
  </si>
  <si>
    <t>118/89</t>
  </si>
  <si>
    <t>118/82</t>
  </si>
  <si>
    <t>120/72</t>
  </si>
  <si>
    <t>114/73</t>
  </si>
  <si>
    <t>116/86</t>
  </si>
  <si>
    <t>115/81</t>
  </si>
  <si>
    <t>117/86</t>
  </si>
  <si>
    <t>118/78</t>
  </si>
  <si>
    <t>125/80</t>
  </si>
  <si>
    <t>111/76</t>
  </si>
  <si>
    <t>122/89</t>
  </si>
  <si>
    <t>119/81</t>
  </si>
  <si>
    <t>114/77</t>
  </si>
  <si>
    <t>113/87</t>
  </si>
  <si>
    <t>129/77</t>
  </si>
  <si>
    <t>125/76</t>
  </si>
  <si>
    <t>110/79</t>
  </si>
  <si>
    <t>115/88</t>
  </si>
  <si>
    <t>126/87</t>
  </si>
  <si>
    <t>117/89</t>
  </si>
  <si>
    <t>123/80</t>
  </si>
  <si>
    <t>126/89</t>
  </si>
  <si>
    <t>118/88</t>
  </si>
  <si>
    <t>114/86</t>
  </si>
  <si>
    <t>127/74</t>
  </si>
  <si>
    <t>116/81</t>
  </si>
  <si>
    <t>110/83</t>
  </si>
  <si>
    <t>113/71</t>
  </si>
  <si>
    <t>113/77</t>
  </si>
  <si>
    <t>129/79</t>
  </si>
  <si>
    <t>122/78</t>
  </si>
  <si>
    <t>112/71</t>
  </si>
  <si>
    <t>123/74</t>
  </si>
  <si>
    <t>119/88</t>
  </si>
  <si>
    <t>112/88</t>
  </si>
  <si>
    <t>123/77</t>
  </si>
  <si>
    <t>124/83</t>
  </si>
  <si>
    <t>121/71</t>
  </si>
  <si>
    <t>116/79</t>
  </si>
  <si>
    <t>117/79</t>
  </si>
  <si>
    <t>120/77</t>
  </si>
  <si>
    <t>112/83</t>
  </si>
  <si>
    <t>128/73</t>
  </si>
  <si>
    <t>126/85</t>
  </si>
  <si>
    <t>116/85</t>
  </si>
  <si>
    <t>112/78</t>
  </si>
  <si>
    <t>110/85</t>
  </si>
  <si>
    <t>117/81</t>
  </si>
  <si>
    <t>113/79</t>
  </si>
  <si>
    <t>118/71</t>
  </si>
  <si>
    <t>120/75</t>
  </si>
  <si>
    <t>120/79</t>
  </si>
  <si>
    <t>114/75</t>
  </si>
  <si>
    <t>126/82</t>
  </si>
  <si>
    <t>123/71</t>
  </si>
  <si>
    <t>114/78</t>
  </si>
  <si>
    <t>121/86</t>
  </si>
  <si>
    <t>126/83</t>
  </si>
  <si>
    <t>123/72</t>
  </si>
  <si>
    <t>117/73</t>
  </si>
  <si>
    <t>119/71</t>
  </si>
  <si>
    <t>117/74</t>
  </si>
  <si>
    <t>120/88</t>
  </si>
  <si>
    <t>116/76</t>
  </si>
  <si>
    <t>121/83</t>
  </si>
  <si>
    <t>127/73</t>
  </si>
  <si>
    <t>129/86</t>
  </si>
  <si>
    <t>129/82</t>
  </si>
  <si>
    <t>118/79</t>
  </si>
  <si>
    <t>115/89</t>
  </si>
  <si>
    <t>112/77</t>
  </si>
  <si>
    <t>119/76</t>
  </si>
  <si>
    <t>127/72</t>
  </si>
  <si>
    <t>128/76</t>
  </si>
  <si>
    <t>119/82</t>
  </si>
  <si>
    <t>114/74</t>
  </si>
  <si>
    <t>125/71</t>
  </si>
  <si>
    <t>126/78</t>
  </si>
  <si>
    <t>129/88</t>
  </si>
  <si>
    <t>122/82</t>
  </si>
  <si>
    <t>117/83</t>
  </si>
  <si>
    <t>128/81</t>
  </si>
  <si>
    <t>115/80</t>
  </si>
  <si>
    <t>120/85</t>
  </si>
  <si>
    <t>115/77</t>
  </si>
  <si>
    <t>129/78</t>
  </si>
  <si>
    <t>124/88</t>
  </si>
  <si>
    <t>118/81</t>
  </si>
  <si>
    <t>111/82</t>
  </si>
  <si>
    <t>113/80</t>
  </si>
  <si>
    <t>115/78</t>
  </si>
  <si>
    <t>119/89</t>
  </si>
  <si>
    <t>127/85</t>
  </si>
  <si>
    <t>123/81</t>
  </si>
  <si>
    <t>122/88</t>
  </si>
  <si>
    <t>117/80</t>
  </si>
  <si>
    <t>128/86</t>
  </si>
  <si>
    <t>127/88</t>
  </si>
  <si>
    <t>129/70</t>
  </si>
  <si>
    <t>129/72</t>
  </si>
  <si>
    <t>128/77</t>
  </si>
  <si>
    <t>120/74</t>
  </si>
  <si>
    <t>118/83</t>
  </si>
  <si>
    <t>127/80</t>
  </si>
  <si>
    <t>119/83</t>
  </si>
  <si>
    <t>118/77</t>
  </si>
  <si>
    <t>113/70</t>
  </si>
  <si>
    <t>119/73</t>
  </si>
  <si>
    <t>123/87</t>
  </si>
  <si>
    <t>114/83</t>
  </si>
  <si>
    <t>120/73</t>
  </si>
  <si>
    <t>114/81</t>
  </si>
  <si>
    <t>120/76</t>
  </si>
  <si>
    <t>125/88</t>
  </si>
  <si>
    <t>127/82</t>
  </si>
  <si>
    <t>113/86</t>
  </si>
  <si>
    <t>117/71</t>
  </si>
  <si>
    <t>128/89</t>
  </si>
  <si>
    <t>129/74</t>
  </si>
  <si>
    <t>125/89</t>
  </si>
  <si>
    <t>110/81</t>
  </si>
  <si>
    <t>128/74</t>
  </si>
  <si>
    <t>128/72</t>
  </si>
  <si>
    <t>125/78</t>
  </si>
  <si>
    <t>115/79</t>
  </si>
  <si>
    <t>125/86</t>
  </si>
  <si>
    <t>126/86</t>
  </si>
  <si>
    <t>111/78</t>
  </si>
  <si>
    <t>114/84</t>
  </si>
  <si>
    <t>119/70</t>
  </si>
  <si>
    <t>111/81</t>
  </si>
  <si>
    <t>119/74</t>
  </si>
  <si>
    <t>123/88</t>
  </si>
  <si>
    <t>113/85</t>
  </si>
  <si>
    <t>110/71</t>
  </si>
  <si>
    <t>127/87</t>
  </si>
  <si>
    <t>112/75</t>
  </si>
  <si>
    <t>120/89</t>
  </si>
  <si>
    <t>111/80</t>
  </si>
  <si>
    <t>123/82</t>
  </si>
  <si>
    <t>128/87</t>
  </si>
  <si>
    <t>112/74</t>
  </si>
  <si>
    <t>111/83</t>
  </si>
  <si>
    <t>126/80</t>
  </si>
  <si>
    <t>127/78</t>
  </si>
  <si>
    <t>116/74</t>
  </si>
  <si>
    <t>117/77</t>
  </si>
  <si>
    <t>120/71</t>
  </si>
  <si>
    <t>115/74</t>
  </si>
  <si>
    <t>128/84</t>
  </si>
  <si>
    <t>121/75</t>
  </si>
  <si>
    <t>117/70</t>
  </si>
  <si>
    <t>127/79</t>
  </si>
  <si>
    <t>113/83</t>
  </si>
  <si>
    <t>121/82</t>
  </si>
  <si>
    <t>110/86</t>
  </si>
  <si>
    <t>127/89</t>
  </si>
  <si>
    <t>120/80</t>
  </si>
  <si>
    <t>116/84</t>
  </si>
  <si>
    <t>129/81</t>
  </si>
  <si>
    <t>120/87</t>
  </si>
  <si>
    <t>124/89</t>
  </si>
  <si>
    <t>115/85</t>
  </si>
  <si>
    <t>122/81</t>
  </si>
  <si>
    <t>122/79</t>
  </si>
  <si>
    <t>110/74</t>
  </si>
  <si>
    <t>124/75</t>
  </si>
  <si>
    <t>121/88</t>
  </si>
  <si>
    <t>121/74</t>
  </si>
  <si>
    <t>113/72</t>
  </si>
  <si>
    <t>128/88</t>
  </si>
  <si>
    <t>118/85</t>
  </si>
  <si>
    <t>121/87</t>
  </si>
  <si>
    <t>119/72</t>
  </si>
  <si>
    <t>112/89</t>
  </si>
  <si>
    <t>125/84</t>
  </si>
  <si>
    <t>117/78</t>
  </si>
  <si>
    <t>119/84</t>
  </si>
  <si>
    <t>116/73</t>
  </si>
  <si>
    <t>115/76</t>
  </si>
  <si>
    <t>127/75</t>
  </si>
  <si>
    <t>114/71</t>
  </si>
  <si>
    <t>124/81</t>
  </si>
  <si>
    <t>124/76</t>
  </si>
  <si>
    <t>120/84</t>
  </si>
  <si>
    <t>128/79</t>
  </si>
  <si>
    <t>116/83</t>
  </si>
  <si>
    <t>123/76</t>
  </si>
  <si>
    <t>126/75</t>
  </si>
  <si>
    <t>122/84</t>
  </si>
  <si>
    <t>116/70</t>
  </si>
  <si>
    <t>Education Level</t>
  </si>
  <si>
    <t>Occupation</t>
  </si>
  <si>
    <t>Company Type</t>
  </si>
  <si>
    <t>Master's Degree</t>
  </si>
  <si>
    <t>Manager</t>
  </si>
  <si>
    <t>Startup</t>
  </si>
  <si>
    <t>Bachelor's Degree</t>
  </si>
  <si>
    <t>Teacher</t>
  </si>
  <si>
    <t>School</t>
  </si>
  <si>
    <t>Clerical Staff</t>
  </si>
  <si>
    <t>Public</t>
  </si>
  <si>
    <t>Retail Worker</t>
  </si>
  <si>
    <t>Post-graduate</t>
  </si>
  <si>
    <t>Professor</t>
  </si>
  <si>
    <t>PhD</t>
  </si>
  <si>
    <t>Scientist</t>
  </si>
  <si>
    <t>Private</t>
  </si>
  <si>
    <t>Uneducated</t>
  </si>
  <si>
    <t>Unemployed</t>
  </si>
  <si>
    <t>None</t>
  </si>
  <si>
    <t>Labourer</t>
  </si>
  <si>
    <t>Driver</t>
  </si>
  <si>
    <t>Doctor</t>
  </si>
  <si>
    <t>Engineer</t>
  </si>
  <si>
    <t>Junior Executive</t>
  </si>
  <si>
    <t>Nurse</t>
  </si>
  <si>
    <t>High School</t>
  </si>
  <si>
    <t>Senior Executive</t>
  </si>
  <si>
    <t>Software Engineer</t>
  </si>
  <si>
    <t>Consultant</t>
  </si>
  <si>
    <t>CEO</t>
  </si>
  <si>
    <t>Farmer</t>
  </si>
  <si>
    <t>Procedure</t>
  </si>
  <si>
    <t>Cost Per Visit</t>
  </si>
  <si>
    <t>Number of Visits</t>
  </si>
  <si>
    <t>Total_Bill</t>
  </si>
  <si>
    <t>Updated_Cost</t>
  </si>
  <si>
    <t>Room Number</t>
  </si>
  <si>
    <t>Admission Date</t>
  </si>
  <si>
    <t>Discharge Date</t>
  </si>
  <si>
    <t>Insurance Provider</t>
  </si>
  <si>
    <t>Covered by Insurance</t>
  </si>
  <si>
    <t>Sum Covered by Insurance</t>
  </si>
  <si>
    <t>Updated_sum</t>
  </si>
  <si>
    <t>Tagging [valid/invaid]</t>
  </si>
  <si>
    <t>Mode</t>
  </si>
  <si>
    <t>Avg_cost_per_region</t>
  </si>
  <si>
    <t>Median_Cost_per_region</t>
  </si>
  <si>
    <t>Avg_Hospital_Bill</t>
  </si>
  <si>
    <t>Insurance_Coverage</t>
  </si>
  <si>
    <t>Delivery and Postnatal Care</t>
  </si>
  <si>
    <t>Blue Cross</t>
  </si>
  <si>
    <t>X-Ray and Splint</t>
  </si>
  <si>
    <t/>
  </si>
  <si>
    <t>Lithotripsy</t>
  </si>
  <si>
    <t>Aetna</t>
  </si>
  <si>
    <t>Cast and Physical Therapy</t>
  </si>
  <si>
    <t>Cigna</t>
  </si>
  <si>
    <t>₹6000</t>
  </si>
  <si>
    <t>Medication and Counseling</t>
  </si>
  <si>
    <t>CT Scan and Medication</t>
  </si>
  <si>
    <t>Cardiac Catheterization</t>
  </si>
  <si>
    <t>₹18000</t>
  </si>
  <si>
    <t>Surgery and Chemotherapy</t>
  </si>
  <si>
    <t>Appendectomy</t>
  </si>
  <si>
    <t>Angioplasty</t>
  </si>
  <si>
    <t>Insulin Therapy</t>
  </si>
  <si>
    <t>₹2000</t>
  </si>
  <si>
    <t>Medicare</t>
  </si>
  <si>
    <t>Radiation Therapy</t>
  </si>
  <si>
    <t>₹500</t>
  </si>
  <si>
    <t>Max_Insurance</t>
  </si>
  <si>
    <t>Physical Therapy and Pain Management</t>
  </si>
  <si>
    <t>Min_insurance</t>
  </si>
  <si>
    <t>UnitedHealthcare</t>
  </si>
  <si>
    <t>₹12000</t>
  </si>
  <si>
    <t>₹3000</t>
  </si>
  <si>
    <t>₹10000</t>
  </si>
  <si>
    <t>₹8000</t>
  </si>
  <si>
    <t>Antibiotics and Rest</t>
  </si>
  <si>
    <t>₹800</t>
  </si>
  <si>
    <t>Epinephrine Injection</t>
  </si>
  <si>
    <t>₹20000</t>
  </si>
  <si>
    <t>₹25000</t>
  </si>
  <si>
    <t>₹100</t>
  </si>
  <si>
    <t>₹1000</t>
  </si>
  <si>
    <t>₹15000</t>
  </si>
  <si>
    <t>₹4000</t>
  </si>
  <si>
    <t>State</t>
  </si>
  <si>
    <t>Function,Description,Example</t>
  </si>
  <si>
    <t>SUM,Adds all numbers in a given range.,=SUM(A1:A5)</t>
  </si>
  <si>
    <t>COUNT,Counts the number of numeric values in a range.,=COUNT(A1:A5)</t>
  </si>
  <si>
    <t>SUMIF,Sums values based on a single condition.,"=SUMIF(A1:A5, ""&gt;10"")"</t>
  </si>
  <si>
    <t>COUNTIF,Counts cells based on a single condition.,"=COUNTIF(A1:A5, ""&gt;10"")"</t>
  </si>
  <si>
    <t>SUMIFS,Sums values based on multiple conditions.,"=SUMIFS(A1:A5, B1:B5, ""&gt;10"", C1:C5, ""South"")"</t>
  </si>
  <si>
    <t>COUNTIFS,Counts cells based on multiple conditions.,"=COUNTIFS(A1:A5, ""&gt;10"", B1:B5, ""South"")"</t>
  </si>
  <si>
    <t>IF,"Returns one value if a condition is true, and another if false.","=IF(A1&gt;10, ""Yes"", ""No"")"</t>
  </si>
  <si>
    <t>AND,Returns TRUE if all conditions are true.,"=AND(A1&gt;10, B1&lt;5)"</t>
  </si>
  <si>
    <t>OR,Returns TRUE if at least one condition is true.,"=OR(A1&gt;10, B1&lt;5)"</t>
  </si>
  <si>
    <t>Financial Status</t>
  </si>
  <si>
    <t>Income</t>
  </si>
  <si>
    <t>Insurance</t>
  </si>
  <si>
    <t>Helath Indicators</t>
  </si>
  <si>
    <t>BP</t>
  </si>
  <si>
    <t>Cholesterol</t>
  </si>
  <si>
    <t>Outcomes</t>
  </si>
  <si>
    <t>Average of Total Bill</t>
  </si>
  <si>
    <t>Count of Patient Id</t>
  </si>
  <si>
    <t>Grand Total</t>
  </si>
  <si>
    <t>Blood_Type</t>
  </si>
  <si>
    <t>Elderly</t>
  </si>
  <si>
    <t>Middle-aged</t>
  </si>
  <si>
    <t>Senior</t>
  </si>
  <si>
    <t>Young Adult</t>
  </si>
  <si>
    <t>Yes Total</t>
  </si>
  <si>
    <t>TRUE</t>
  </si>
  <si>
    <t>TRUE Total</t>
  </si>
  <si>
    <t>Sum of Insurance</t>
  </si>
  <si>
    <t>Average of Weight</t>
  </si>
  <si>
    <t>(blank)</t>
  </si>
  <si>
    <t>Count of Gender</t>
  </si>
  <si>
    <t>Count of Covered by insurance</t>
  </si>
  <si>
    <t>Covered by insurance</t>
  </si>
  <si>
    <t>FALSE</t>
  </si>
  <si>
    <t>Average of Income</t>
  </si>
  <si>
    <t>Average of Income (LPA)</t>
  </si>
  <si>
    <t>East Total</t>
  </si>
  <si>
    <t>North Total</t>
  </si>
  <si>
    <t>South Total</t>
  </si>
  <si>
    <t>West Total</t>
  </si>
  <si>
    <t>Total Bill</t>
  </si>
  <si>
    <t>Weight</t>
  </si>
  <si>
    <t>Education level</t>
  </si>
  <si>
    <t>Employement</t>
  </si>
  <si>
    <t>Income Bracket</t>
  </si>
  <si>
    <t>Updated Diabetes</t>
  </si>
  <si>
    <t>Updated Condition</t>
  </si>
  <si>
    <t>Covered By Insurance</t>
  </si>
  <si>
    <t>Updated_Smoking</t>
  </si>
  <si>
    <t>Updated_Drinking</t>
  </si>
  <si>
    <t>Breathing Issue</t>
  </si>
  <si>
    <t>Updated_Breathing</t>
  </si>
  <si>
    <t>FALSE Total</t>
  </si>
  <si>
    <t>Average of BMI</t>
  </si>
  <si>
    <t>High</t>
  </si>
  <si>
    <t>Low</t>
  </si>
  <si>
    <t>Lower-Middle</t>
  </si>
  <si>
    <t>Middle</t>
  </si>
  <si>
    <t>Ultra High</t>
  </si>
  <si>
    <t>Upper-Middle</t>
  </si>
  <si>
    <t>Very High</t>
  </si>
  <si>
    <t>Very Low</t>
  </si>
  <si>
    <t>(All)</t>
  </si>
  <si>
    <t>Count of Income Bracket</t>
  </si>
  <si>
    <t>Bachelor's Degree Total</t>
  </si>
  <si>
    <t>High School Total</t>
  </si>
  <si>
    <t>Master's Degree Total</t>
  </si>
  <si>
    <t>PhD Total</t>
  </si>
  <si>
    <t>Post-graduate Total</t>
  </si>
  <si>
    <t>School Total</t>
  </si>
  <si>
    <t>Uneducated Total</t>
  </si>
  <si>
    <t xml:space="preserve">COMMUNITY HEALTH ANALYSIS - REPORT </t>
  </si>
  <si>
    <t>Report- Health</t>
  </si>
  <si>
    <t>DIABETIES AND BMI - REGION WISE</t>
  </si>
  <si>
    <t>Summary:</t>
  </si>
  <si>
    <t>1. BMI is similar in all 4 regions.</t>
  </si>
  <si>
    <t>2. West region has less BMI than other regions.</t>
  </si>
  <si>
    <t>3. Avg BMI for people with Diabetics is 31 to 32.</t>
  </si>
  <si>
    <t>4. Avg BMI for non diabetic people is 23 to 24.</t>
  </si>
  <si>
    <t>MOST PREVELENT CONDITION - REGION WISE</t>
  </si>
  <si>
    <t>1. South has highest count in medical conditions.</t>
  </si>
  <si>
    <t>2.  Highest number of people has Heart attack in south and it is highest when compared to all other regions.</t>
  </si>
  <si>
    <t>3. Most common health condition is Prostate Cancer</t>
  </si>
  <si>
    <t>RISK CATEGORIES - REGION WISE</t>
  </si>
  <si>
    <t>1. People in south has more in critical condition.</t>
  </si>
  <si>
    <t>2. Across all regions, the Recovered outcome is the most frequent , indicating a positive trend in patient recovery.</t>
  </si>
  <si>
    <t>Report- Demographics</t>
  </si>
  <si>
    <t xml:space="preserve">Age Vs Income Distribution -  Region wise </t>
  </si>
  <si>
    <t>1. West Region has highest average income across all four regions.
2. Senior age group avg income is more when compared to others.</t>
  </si>
  <si>
    <t>Gender and income correlation - Region Wise</t>
  </si>
  <si>
    <t>1. West region shows the highest average income</t>
  </si>
  <si>
    <t>2. North region has the lowest average income</t>
  </si>
  <si>
    <t>3. average income is fairly balanced by gender across all regions</t>
  </si>
  <si>
    <t>INCOME BRACKETS</t>
  </si>
  <si>
    <t>1. Middle income group has the highest patient count, mainly Adults and Middle-aged.</t>
  </si>
  <si>
    <t>2.Low and Very Low income brackets together account for nearly one-third of all patients.</t>
  </si>
  <si>
    <t>3. Senior and Elderly age groups have the least number of patients across all brackets.</t>
  </si>
  <si>
    <t>Report- Insurance</t>
  </si>
  <si>
    <t>Insurance Providers - Region Wise</t>
  </si>
  <si>
    <t>1. South region has the highest number of insured patients</t>
  </si>
  <si>
    <t>2. Cigna serves the largest number of patients 171</t>
  </si>
  <si>
    <t>3. East region has the lowest insured patient count</t>
  </si>
  <si>
    <t>Insurance distribution - Region wise</t>
  </si>
  <si>
    <t>1. 80% of patients are covered by insurance, indicating strong overall coverage.</t>
  </si>
  <si>
    <t>2. South region has the highest insurance coverage at 28.9%</t>
  </si>
  <si>
    <t>3. East region has the lowest uninsured rate at just 2.2%.</t>
  </si>
  <si>
    <t>4. South has Highest uninsured rate.</t>
  </si>
  <si>
    <t>Report- Education</t>
  </si>
  <si>
    <t>Gender Vs Education - Region Wise</t>
  </si>
  <si>
    <t>1. Master's Degree holders make up the largest group.</t>
  </si>
  <si>
    <t>2. Bachelor’s and Master’s degrees together account for over half (500)</t>
  </si>
  <si>
    <t>3. Education levels are fairly gender-balanced</t>
  </si>
  <si>
    <t>4. Patient education is not dependent on health</t>
  </si>
  <si>
    <t>Uneducated &amp; unemployed vs having insurance</t>
  </si>
  <si>
    <t>1. 80% of all patients are insured, regardless of education.</t>
  </si>
  <si>
    <t>2. Highest count insurance in Master’s Degree holders.</t>
  </si>
  <si>
    <t>3. We see that Education is not so related to insurance.</t>
  </si>
  <si>
    <t>TOP 5 INCOMES - OCCUPATION WISE</t>
  </si>
  <si>
    <t xml:space="preserve">1. Doctors represent the highest count among all employment categories </t>
  </si>
  <si>
    <t>2. Very Low and Low income brackets are still significantly represented even among higher job roles.</t>
  </si>
  <si>
    <t>3. Middle income bracket is the most common across all top 5 professions.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</si>
</sst>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7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</font>
    <font>
      <sz val="11"/>
      <name val="Calibri"/>
    </font>
    <font>
      <b/>
      <sz val="11"/>
      <color rgb="FF000000"/>
      <name val="Calibri"/>
      <scheme val="minor"/>
    </font>
    <font>
      <b/>
      <sz val="11"/>
      <color theme="1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Calibri"/>
      <charset val="1"/>
    </font>
    <font>
      <sz val="36"/>
      <color rgb="FF000000"/>
      <name val="Calibri"/>
      <scheme val="minor"/>
    </font>
    <font>
      <b/>
      <sz val="14"/>
      <color rgb="FF000000"/>
      <name val="Calibri"/>
      <scheme val="minor"/>
    </font>
    <font>
      <b/>
      <sz val="20"/>
      <color rgb="FF000000"/>
      <name val="Calibri"/>
      <scheme val="minor"/>
    </font>
    <font>
      <sz val="40"/>
      <color rgb="FF000000"/>
      <name val="Calibri"/>
      <scheme val="minor"/>
    </font>
    <font>
      <b/>
      <sz val="12"/>
      <color theme="1"/>
      <name val="Calibri"/>
      <scheme val="minor"/>
    </font>
    <font>
      <b/>
      <sz val="12"/>
      <color rgb="FF000000"/>
      <name val="Calibri"/>
      <scheme val="minor"/>
    </font>
    <font>
      <sz val="12"/>
      <color theme="1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theme="4" tint="0.39997558519241921"/>
      </bottom>
      <diagonal/>
    </border>
    <border>
      <left/>
      <right style="thin">
        <color rgb="FF000000"/>
      </right>
      <top/>
      <bottom style="thin">
        <color theme="4" tint="0.39997558519241921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3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164" fontId="4" fillId="0" borderId="0" xfId="0" applyNumberFormat="1" applyFont="1"/>
    <xf numFmtId="0" fontId="1" fillId="0" borderId="5" xfId="0" applyFont="1" applyBorder="1"/>
    <xf numFmtId="0" fontId="1" fillId="0" borderId="6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2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7" fillId="0" borderId="0" xfId="0" applyFont="1" applyAlignment="1"/>
    <xf numFmtId="0" fontId="6" fillId="0" borderId="0" xfId="0" applyFont="1" applyAlignment="1"/>
    <xf numFmtId="0" fontId="0" fillId="0" borderId="0" xfId="0" applyFont="1" applyAlignment="1">
      <alignment wrapText="1"/>
    </xf>
    <xf numFmtId="10" fontId="0" fillId="0" borderId="0" xfId="0" applyNumberFormat="1" applyFont="1" applyAlignment="1">
      <alignment wrapText="1"/>
    </xf>
    <xf numFmtId="10" fontId="0" fillId="0" borderId="0" xfId="0" applyNumberFormat="1" applyFont="1" applyAlignment="1"/>
    <xf numFmtId="10" fontId="0" fillId="3" borderId="0" xfId="0" applyNumberFormat="1" applyFont="1" applyFill="1" applyAlignment="1"/>
    <xf numFmtId="10" fontId="0" fillId="4" borderId="0" xfId="0" applyNumberFormat="1" applyFont="1" applyFill="1" applyAlignment="1"/>
    <xf numFmtId="0" fontId="9" fillId="4" borderId="0" xfId="0" applyFont="1" applyFill="1" applyAlignment="1"/>
    <xf numFmtId="0" fontId="0" fillId="4" borderId="0" xfId="0" applyFont="1" applyFill="1" applyAlignment="1"/>
    <xf numFmtId="0" fontId="7" fillId="6" borderId="1" xfId="0" applyFont="1" applyFill="1" applyBorder="1" applyAlignment="1"/>
    <xf numFmtId="10" fontId="7" fillId="6" borderId="1" xfId="0" applyNumberFormat="1" applyFont="1" applyFill="1" applyBorder="1" applyAlignment="1"/>
    <xf numFmtId="49" fontId="2" fillId="0" borderId="0" xfId="0" applyNumberFormat="1" applyFont="1"/>
    <xf numFmtId="49" fontId="0" fillId="0" borderId="0" xfId="0" applyNumberFormat="1" applyFont="1" applyAlignment="1"/>
    <xf numFmtId="14" fontId="0" fillId="0" borderId="0" xfId="0" applyNumberFormat="1" applyFont="1" applyAlignment="1"/>
    <xf numFmtId="0" fontId="0" fillId="0" borderId="0" xfId="0" applyNumberFormat="1" applyFont="1" applyAlignment="1"/>
    <xf numFmtId="0" fontId="0" fillId="2" borderId="0" xfId="0" applyFont="1" applyFill="1" applyAlignment="1">
      <alignment wrapText="1"/>
    </xf>
    <xf numFmtId="0" fontId="0" fillId="2" borderId="0" xfId="0" applyFont="1" applyFill="1" applyAlignment="1"/>
    <xf numFmtId="0" fontId="0" fillId="0" borderId="0" xfId="0" pivotButton="1" applyFont="1" applyAlignment="1"/>
    <xf numFmtId="2" fontId="0" fillId="0" borderId="0" xfId="0" applyNumberFormat="1" applyFont="1" applyAlignment="1"/>
    <xf numFmtId="2" fontId="2" fillId="0" borderId="0" xfId="0" applyNumberFormat="1" applyFont="1"/>
    <xf numFmtId="2" fontId="7" fillId="0" borderId="0" xfId="0" applyNumberFormat="1" applyFont="1" applyAlignment="1"/>
    <xf numFmtId="0" fontId="11" fillId="0" borderId="0" xfId="0" applyFont="1" applyAlignment="1"/>
    <xf numFmtId="0" fontId="0" fillId="0" borderId="0" xfId="0" applyFont="1" applyBorder="1" applyAlignment="1"/>
    <xf numFmtId="0" fontId="0" fillId="0" borderId="0" xfId="0" applyFont="1" applyBorder="1" applyAlignment="1">
      <alignment wrapText="1"/>
    </xf>
    <xf numFmtId="0" fontId="10" fillId="0" borderId="0" xfId="0" applyFont="1" applyAlignment="1"/>
    <xf numFmtId="2" fontId="0" fillId="0" borderId="0" xfId="0" pivotButton="1" applyNumberFormat="1" applyFont="1" applyAlignment="1"/>
    <xf numFmtId="0" fontId="0" fillId="0" borderId="11" xfId="0" applyFont="1" applyBorder="1" applyAlignment="1"/>
    <xf numFmtId="0" fontId="7" fillId="0" borderId="0" xfId="0" applyFont="1" applyBorder="1" applyAlignment="1"/>
    <xf numFmtId="0" fontId="0" fillId="0" borderId="12" xfId="0" applyFont="1" applyBorder="1" applyAlignment="1"/>
    <xf numFmtId="0" fontId="0" fillId="0" borderId="13" xfId="0" applyFont="1" applyBorder="1" applyAlignment="1"/>
    <xf numFmtId="0" fontId="0" fillId="0" borderId="14" xfId="0" applyFont="1" applyBorder="1" applyAlignment="1"/>
    <xf numFmtId="0" fontId="0" fillId="0" borderId="15" xfId="0" applyFont="1" applyBorder="1" applyAlignment="1"/>
    <xf numFmtId="0" fontId="0" fillId="0" borderId="0" xfId="0" pivotButton="1" applyFont="1" applyBorder="1" applyAlignment="1"/>
    <xf numFmtId="2" fontId="0" fillId="0" borderId="0" xfId="0" applyNumberFormat="1" applyFont="1" applyBorder="1" applyAlignment="1"/>
    <xf numFmtId="0" fontId="7" fillId="0" borderId="11" xfId="0" applyFont="1" applyBorder="1" applyAlignment="1"/>
    <xf numFmtId="0" fontId="14" fillId="9" borderId="11" xfId="0" applyFont="1" applyFill="1" applyBorder="1" applyAlignment="1">
      <alignment horizontal="center" wrapText="1"/>
    </xf>
    <xf numFmtId="0" fontId="14" fillId="9" borderId="0" xfId="0" applyFont="1" applyFill="1" applyBorder="1" applyAlignment="1">
      <alignment horizontal="center" wrapText="1"/>
    </xf>
    <xf numFmtId="0" fontId="14" fillId="9" borderId="12" xfId="0" applyFont="1" applyFill="1" applyBorder="1" applyAlignment="1">
      <alignment horizontal="center" wrapText="1"/>
    </xf>
    <xf numFmtId="0" fontId="0" fillId="3" borderId="0" xfId="0" applyFont="1" applyFill="1" applyAlignment="1">
      <alignment wrapText="1"/>
    </xf>
    <xf numFmtId="0" fontId="0" fillId="3" borderId="0" xfId="0" applyFont="1" applyFill="1" applyAlignment="1"/>
    <xf numFmtId="0" fontId="7" fillId="3" borderId="0" xfId="0" applyFont="1" applyFill="1" applyAlignment="1">
      <alignment wrapText="1"/>
    </xf>
    <xf numFmtId="0" fontId="7" fillId="3" borderId="0" xfId="0" applyFont="1" applyFill="1" applyAlignment="1"/>
    <xf numFmtId="0" fontId="0" fillId="0" borderId="0" xfId="0" applyFont="1" applyBorder="1" applyAlignment="1">
      <alignment horizontal="left" wrapText="1"/>
    </xf>
    <xf numFmtId="0" fontId="0" fillId="0" borderId="0" xfId="0" applyFont="1" applyAlignment="1"/>
    <xf numFmtId="0" fontId="0" fillId="0" borderId="0" xfId="0" applyNumberFormat="1" applyFont="1" applyBorder="1" applyAlignment="1"/>
    <xf numFmtId="0" fontId="0" fillId="0" borderId="9" xfId="0" applyFont="1" applyBorder="1" applyAlignment="1"/>
    <xf numFmtId="0" fontId="0" fillId="0" borderId="10" xfId="0" applyFont="1" applyBorder="1" applyAlignment="1"/>
    <xf numFmtId="0" fontId="0" fillId="0" borderId="20" xfId="0" applyFont="1" applyBorder="1" applyAlignment="1"/>
    <xf numFmtId="0" fontId="7" fillId="10" borderId="21" xfId="0" applyFont="1" applyFill="1" applyBorder="1" applyAlignment="1"/>
    <xf numFmtId="0" fontId="7" fillId="10" borderId="22" xfId="0" applyFont="1" applyFill="1" applyBorder="1" applyAlignment="1"/>
    <xf numFmtId="0" fontId="7" fillId="10" borderId="23" xfId="0" applyFont="1" applyFill="1" applyBorder="1" applyAlignment="1"/>
    <xf numFmtId="0" fontId="7" fillId="10" borderId="23" xfId="0" applyFont="1" applyFill="1" applyBorder="1"/>
    <xf numFmtId="0" fontId="7" fillId="10" borderId="24" xfId="0" applyFont="1" applyFill="1" applyBorder="1"/>
    <xf numFmtId="0" fontId="7" fillId="10" borderId="25" xfId="0" applyFont="1" applyFill="1" applyBorder="1" applyAlignment="1"/>
    <xf numFmtId="0" fontId="7" fillId="10" borderId="26" xfId="0" applyFont="1" applyFill="1" applyBorder="1" applyAlignment="1"/>
    <xf numFmtId="0" fontId="0" fillId="0" borderId="27" xfId="0" applyFont="1" applyBorder="1" applyAlignment="1"/>
    <xf numFmtId="0" fontId="0" fillId="0" borderId="28" xfId="0" applyNumberFormat="1" applyFont="1" applyBorder="1" applyAlignment="1"/>
    <xf numFmtId="0" fontId="0" fillId="0" borderId="29" xfId="0" applyFont="1" applyBorder="1" applyAlignment="1"/>
    <xf numFmtId="0" fontId="0" fillId="0" borderId="30" xfId="0" applyNumberFormat="1" applyFont="1" applyBorder="1" applyAlignment="1"/>
    <xf numFmtId="0" fontId="0" fillId="0" borderId="31" xfId="0" applyNumberFormat="1" applyFont="1" applyBorder="1" applyAlignment="1"/>
    <xf numFmtId="0" fontId="0" fillId="0" borderId="22" xfId="0" pivotButton="1" applyFont="1" applyBorder="1" applyAlignment="1"/>
    <xf numFmtId="0" fontId="0" fillId="0" borderId="23" xfId="0" pivotButton="1" applyFont="1" applyBorder="1" applyAlignment="1"/>
    <xf numFmtId="0" fontId="0" fillId="0" borderId="23" xfId="0" applyFont="1" applyBorder="1" applyAlignment="1"/>
    <xf numFmtId="0" fontId="0" fillId="0" borderId="24" xfId="0" applyFont="1" applyBorder="1" applyAlignment="1"/>
    <xf numFmtId="0" fontId="0" fillId="0" borderId="27" xfId="0" pivotButton="1" applyFont="1" applyBorder="1" applyAlignment="1"/>
    <xf numFmtId="0" fontId="0" fillId="0" borderId="28" xfId="0" applyFont="1" applyBorder="1" applyAlignment="1"/>
    <xf numFmtId="0" fontId="0" fillId="0" borderId="30" xfId="0" applyFont="1" applyBorder="1" applyAlignment="1"/>
    <xf numFmtId="10" fontId="0" fillId="0" borderId="0" xfId="0" applyNumberFormat="1" applyFont="1" applyBorder="1" applyAlignment="1"/>
    <xf numFmtId="10" fontId="0" fillId="0" borderId="28" xfId="0" applyNumberFormat="1" applyFont="1" applyBorder="1" applyAlignment="1"/>
    <xf numFmtId="10" fontId="0" fillId="0" borderId="30" xfId="0" applyNumberFormat="1" applyFont="1" applyBorder="1" applyAlignment="1"/>
    <xf numFmtId="10" fontId="0" fillId="0" borderId="31" xfId="0" applyNumberFormat="1" applyFont="1" applyBorder="1" applyAlignment="1"/>
    <xf numFmtId="2" fontId="0" fillId="0" borderId="28" xfId="0" applyNumberFormat="1" applyFont="1" applyBorder="1" applyAlignment="1"/>
    <xf numFmtId="2" fontId="0" fillId="0" borderId="30" xfId="0" applyNumberFormat="1" applyFont="1" applyBorder="1" applyAlignment="1"/>
    <xf numFmtId="2" fontId="0" fillId="0" borderId="31" xfId="0" applyNumberFormat="1" applyFont="1" applyBorder="1" applyAlignment="1"/>
    <xf numFmtId="0" fontId="0" fillId="0" borderId="22" xfId="0" pivotButton="1" applyFont="1" applyBorder="1" applyAlignment="1">
      <alignment wrapText="1"/>
    </xf>
    <xf numFmtId="2" fontId="0" fillId="0" borderId="22" xfId="0" pivotButton="1" applyNumberFormat="1" applyFont="1" applyBorder="1" applyAlignment="1"/>
    <xf numFmtId="2" fontId="0" fillId="0" borderId="23" xfId="0" pivotButton="1" applyNumberFormat="1" applyFont="1" applyBorder="1" applyAlignment="1"/>
    <xf numFmtId="2" fontId="0" fillId="0" borderId="23" xfId="0" applyNumberFormat="1" applyFont="1" applyBorder="1" applyAlignment="1"/>
    <xf numFmtId="2" fontId="0" fillId="0" borderId="24" xfId="0" applyNumberFormat="1" applyFont="1" applyBorder="1" applyAlignment="1"/>
    <xf numFmtId="2" fontId="0" fillId="0" borderId="27" xfId="0" pivotButton="1" applyNumberFormat="1" applyFont="1" applyBorder="1" applyAlignment="1"/>
    <xf numFmtId="2" fontId="0" fillId="0" borderId="27" xfId="0" applyNumberFormat="1" applyFont="1" applyBorder="1" applyAlignment="1"/>
    <xf numFmtId="2" fontId="0" fillId="0" borderId="29" xfId="0" applyNumberFormat="1" applyFont="1" applyBorder="1" applyAlignment="1"/>
    <xf numFmtId="0" fontId="0" fillId="0" borderId="32" xfId="0" applyFont="1" applyBorder="1" applyAlignment="1"/>
    <xf numFmtId="0" fontId="7" fillId="9" borderId="0" xfId="0" applyFont="1" applyFill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Alignment="1"/>
    <xf numFmtId="0" fontId="1" fillId="0" borderId="3" xfId="0" applyFont="1" applyBorder="1" applyAlignment="1">
      <alignment horizontal="center" vertical="top"/>
    </xf>
    <xf numFmtId="0" fontId="5" fillId="0" borderId="4" xfId="0" applyFont="1" applyBorder="1" applyAlignment="1"/>
    <xf numFmtId="0" fontId="8" fillId="5" borderId="0" xfId="0" applyFont="1" applyFill="1" applyAlignment="1">
      <alignment horizontal="center"/>
    </xf>
    <xf numFmtId="0" fontId="0" fillId="5" borderId="0" xfId="0" applyFont="1" applyFill="1" applyAlignment="1">
      <alignment horizontal="center"/>
    </xf>
    <xf numFmtId="0" fontId="15" fillId="8" borderId="16" xfId="0" applyFont="1" applyFill="1" applyBorder="1" applyAlignment="1">
      <alignment horizontal="center"/>
    </xf>
    <xf numFmtId="0" fontId="0" fillId="8" borderId="17" xfId="0" applyFont="1" applyFill="1" applyBorder="1" applyAlignment="1">
      <alignment horizontal="center"/>
    </xf>
    <xf numFmtId="0" fontId="0" fillId="8" borderId="18" xfId="0" applyFont="1" applyFill="1" applyBorder="1" applyAlignment="1">
      <alignment horizontal="center"/>
    </xf>
    <xf numFmtId="0" fontId="12" fillId="7" borderId="0" xfId="0" applyFont="1" applyFill="1" applyAlignment="1">
      <alignment horizontal="center" vertical="center"/>
    </xf>
    <xf numFmtId="0" fontId="0" fillId="7" borderId="0" xfId="0" applyFont="1" applyFill="1" applyAlignment="1">
      <alignment horizontal="center" vertical="center"/>
    </xf>
    <xf numFmtId="0" fontId="14" fillId="8" borderId="16" xfId="0" applyFont="1" applyFill="1" applyBorder="1" applyAlignment="1">
      <alignment horizontal="center" wrapText="1"/>
    </xf>
    <xf numFmtId="0" fontId="14" fillId="8" borderId="17" xfId="0" applyFont="1" applyFill="1" applyBorder="1" applyAlignment="1">
      <alignment horizontal="center" wrapText="1"/>
    </xf>
    <xf numFmtId="0" fontId="14" fillId="8" borderId="18" xfId="0" applyFont="1" applyFill="1" applyBorder="1" applyAlignment="1">
      <alignment horizontal="center" wrapText="1"/>
    </xf>
    <xf numFmtId="0" fontId="0" fillId="0" borderId="0" xfId="0" applyFont="1" applyBorder="1" applyAlignment="1">
      <alignment horizontal="center" wrapText="1"/>
    </xf>
    <xf numFmtId="0" fontId="15" fillId="8" borderId="9" xfId="0" applyFont="1" applyFill="1" applyBorder="1" applyAlignment="1">
      <alignment horizontal="center"/>
    </xf>
    <xf numFmtId="0" fontId="0" fillId="8" borderId="10" xfId="0" applyFont="1" applyFill="1" applyBorder="1" applyAlignment="1">
      <alignment horizontal="center"/>
    </xf>
    <xf numFmtId="0" fontId="0" fillId="8" borderId="19" xfId="0" applyFont="1" applyFill="1" applyBorder="1" applyAlignment="1">
      <alignment horizontal="center"/>
    </xf>
    <xf numFmtId="0" fontId="13" fillId="6" borderId="0" xfId="0" applyFont="1" applyFill="1" applyAlignment="1">
      <alignment horizontal="center"/>
    </xf>
    <xf numFmtId="0" fontId="14" fillId="8" borderId="16" xfId="0" applyFont="1" applyFill="1" applyBorder="1" applyAlignment="1">
      <alignment horizontal="center"/>
    </xf>
    <xf numFmtId="0" fontId="14" fillId="8" borderId="17" xfId="0" applyFont="1" applyFill="1" applyBorder="1" applyAlignment="1">
      <alignment horizontal="center"/>
    </xf>
    <xf numFmtId="0" fontId="14" fillId="8" borderId="18" xfId="0" applyFont="1" applyFill="1" applyBorder="1" applyAlignment="1">
      <alignment horizontal="center"/>
    </xf>
    <xf numFmtId="0" fontId="16" fillId="8" borderId="17" xfId="0" applyFont="1" applyFill="1" applyBorder="1" applyAlignment="1">
      <alignment horizontal="center"/>
    </xf>
    <xf numFmtId="0" fontId="16" fillId="8" borderId="18" xfId="0" applyFont="1" applyFill="1" applyBorder="1" applyAlignment="1">
      <alignment horizontal="center"/>
    </xf>
    <xf numFmtId="0" fontId="0" fillId="0" borderId="0" xfId="0" applyFont="1" applyAlignment="1"/>
    <xf numFmtId="0" fontId="0" fillId="0" borderId="0" xfId="0" applyFont="1" applyBorder="1" applyAlignment="1">
      <alignment horizontal="left"/>
    </xf>
    <xf numFmtId="0" fontId="8" fillId="0" borderId="14" xfId="0" applyFont="1" applyBorder="1" applyAlignment="1">
      <alignment horizontal="left"/>
    </xf>
    <xf numFmtId="0" fontId="0" fillId="0" borderId="14" xfId="0" applyFont="1" applyBorder="1" applyAlignment="1">
      <alignment horizontal="left"/>
    </xf>
    <xf numFmtId="0" fontId="15" fillId="8" borderId="16" xfId="0" applyFont="1" applyFill="1" applyBorder="1" applyAlignment="1">
      <alignment horizontal="center" wrapText="1"/>
    </xf>
    <xf numFmtId="0" fontId="16" fillId="8" borderId="17" xfId="0" applyFont="1" applyFill="1" applyBorder="1" applyAlignment="1">
      <alignment horizontal="center" wrapText="1"/>
    </xf>
    <xf numFmtId="0" fontId="16" fillId="8" borderId="18" xfId="0" applyFont="1" applyFill="1" applyBorder="1" applyAlignment="1">
      <alignment horizontal="center" wrapText="1"/>
    </xf>
    <xf numFmtId="0" fontId="7" fillId="0" borderId="0" xfId="0" applyFont="1" applyBorder="1" applyAlignment="1">
      <alignment horizontal="left"/>
    </xf>
    <xf numFmtId="0" fontId="7" fillId="8" borderId="16" xfId="0" applyFont="1" applyFill="1" applyBorder="1" applyAlignment="1">
      <alignment horizontal="center"/>
    </xf>
    <xf numFmtId="0" fontId="7" fillId="8" borderId="17" xfId="0" applyFont="1" applyFill="1" applyBorder="1" applyAlignment="1">
      <alignment horizontal="center"/>
    </xf>
    <xf numFmtId="0" fontId="7" fillId="8" borderId="33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 vertical="top"/>
    </xf>
    <xf numFmtId="49" fontId="1" fillId="11" borderId="1" xfId="0" applyNumberFormat="1" applyFont="1" applyFill="1" applyBorder="1" applyAlignment="1">
      <alignment horizontal="center" vertical="top"/>
    </xf>
    <xf numFmtId="0" fontId="7" fillId="11" borderId="0" xfId="0" applyFont="1" applyFill="1" applyAlignment="1">
      <alignment wrapText="1"/>
    </xf>
    <xf numFmtId="0" fontId="1" fillId="11" borderId="0" xfId="0" applyFont="1" applyFill="1" applyBorder="1" applyAlignment="1">
      <alignment horizontal="center" vertical="top"/>
    </xf>
    <xf numFmtId="0" fontId="6" fillId="11" borderId="0" xfId="0" applyFont="1" applyFill="1" applyAlignment="1">
      <alignment wrapText="1"/>
    </xf>
    <xf numFmtId="0" fontId="7" fillId="11" borderId="0" xfId="0" applyFont="1" applyFill="1" applyAlignment="1"/>
    <xf numFmtId="0" fontId="6" fillId="11" borderId="0" xfId="0" applyFont="1" applyFill="1" applyAlignment="1"/>
    <xf numFmtId="0" fontId="0" fillId="11" borderId="0" xfId="0" applyFont="1" applyFill="1" applyAlignment="1"/>
    <xf numFmtId="0" fontId="1" fillId="11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165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2" formatCode="0.00"/>
    </dxf>
    <dxf>
      <numFmt numFmtId="2" formatCode="0.00"/>
    </dxf>
    <dxf>
      <numFmt numFmtId="2" formatCode="0.0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2" formatCode="0.00"/>
    </dxf>
    <dxf>
      <alignment wrapText="1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26" Type="http://schemas.openxmlformats.org/officeDocument/2006/relationships/pivotCacheDefinition" Target="pivotCache/pivotCacheDefinition11.xml"/><Relationship Id="rId39" Type="http://schemas.microsoft.com/office/2007/relationships/slicerCache" Target="slicerCaches/slicerCache2.xml"/><Relationship Id="rId21" Type="http://schemas.openxmlformats.org/officeDocument/2006/relationships/pivotCacheDefinition" Target="pivotCache/pivotCacheDefinition6.xml"/><Relationship Id="rId34" Type="http://schemas.openxmlformats.org/officeDocument/2006/relationships/pivotCacheDefinition" Target="pivotCache/pivotCacheDefinition19.xml"/><Relationship Id="rId42" Type="http://schemas.microsoft.com/office/2007/relationships/slicerCache" Target="slicerCaches/slicerCache5.xml"/><Relationship Id="rId47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9" Type="http://schemas.openxmlformats.org/officeDocument/2006/relationships/pivotCacheDefinition" Target="pivotCache/pivotCacheDefinition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9.xml"/><Relationship Id="rId32" Type="http://schemas.openxmlformats.org/officeDocument/2006/relationships/pivotCacheDefinition" Target="pivotCache/pivotCacheDefinition17.xml"/><Relationship Id="rId37" Type="http://schemas.openxmlformats.org/officeDocument/2006/relationships/pivotCacheDefinition" Target="pivotCache/pivotCacheDefinition22.xml"/><Relationship Id="rId40" Type="http://schemas.microsoft.com/office/2007/relationships/slicerCache" Target="slicerCaches/slicerCache3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8.xml"/><Relationship Id="rId28" Type="http://schemas.openxmlformats.org/officeDocument/2006/relationships/pivotCacheDefinition" Target="pivotCache/pivotCacheDefinition13.xml"/><Relationship Id="rId36" Type="http://schemas.openxmlformats.org/officeDocument/2006/relationships/pivotCacheDefinition" Target="pivotCache/pivotCacheDefinition2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4.xml"/><Relationship Id="rId31" Type="http://schemas.openxmlformats.org/officeDocument/2006/relationships/pivotCacheDefinition" Target="pivotCache/pivotCacheDefinition16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7.xml"/><Relationship Id="rId27" Type="http://schemas.openxmlformats.org/officeDocument/2006/relationships/pivotCacheDefinition" Target="pivotCache/pivotCacheDefinition12.xml"/><Relationship Id="rId30" Type="http://schemas.openxmlformats.org/officeDocument/2006/relationships/pivotCacheDefinition" Target="pivotCache/pivotCacheDefinition15.xml"/><Relationship Id="rId35" Type="http://schemas.openxmlformats.org/officeDocument/2006/relationships/pivotCacheDefinition" Target="pivotCache/pivotCacheDefinition20.xml"/><Relationship Id="rId43" Type="http://customschemas.google.com/relationships/workbookmetadata" Target="metadata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openxmlformats.org/officeDocument/2006/relationships/pivotCacheDefinition" Target="pivotCache/pivotCacheDefinition10.xml"/><Relationship Id="rId33" Type="http://schemas.openxmlformats.org/officeDocument/2006/relationships/pivotCacheDefinition" Target="pivotCache/pivotCacheDefinition18.xml"/><Relationship Id="rId38" Type="http://schemas.microsoft.com/office/2007/relationships/slicerCache" Target="slicerCaches/slicerCache1.xml"/><Relationship Id="rId46" Type="http://schemas.openxmlformats.org/officeDocument/2006/relationships/sharedStrings" Target="sharedStrings.xml"/><Relationship Id="rId20" Type="http://schemas.openxmlformats.org/officeDocument/2006/relationships/pivotCacheDefinition" Target="pivotCache/pivotCacheDefinition5.xml"/><Relationship Id="rId41" Type="http://schemas.microsoft.com/office/2007/relationships/slicerCache" Target="slicerCaches/slicerCache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Insurance coverage % of South</a:t>
            </a:r>
          </a:p>
        </c:rich>
      </c:tx>
      <c:layout>
        <c:manualLayout>
          <c:xMode val="edge"/>
          <c:yMode val="edge"/>
          <c:x val="0.37055414556007449"/>
          <c:y val="2.24128702662167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'Billing Details'!$X$1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'Billing Details'!$W$2:$W$16</c:f>
              <c:strCache>
                <c:ptCount val="15"/>
                <c:pt idx="0">
                  <c:v>Delivery and Postnatal Care</c:v>
                </c:pt>
                <c:pt idx="1">
                  <c:v>X-Ray and Splint</c:v>
                </c:pt>
                <c:pt idx="2">
                  <c:v>Lithotripsy</c:v>
                </c:pt>
                <c:pt idx="3">
                  <c:v>Cast and Physical Therapy</c:v>
                </c:pt>
                <c:pt idx="4">
                  <c:v>Medication and Counseling</c:v>
                </c:pt>
                <c:pt idx="5">
                  <c:v>CT Scan and Medication</c:v>
                </c:pt>
                <c:pt idx="6">
                  <c:v>Cardiac Catheterization</c:v>
                </c:pt>
                <c:pt idx="7">
                  <c:v>Surgery and Chemotherapy</c:v>
                </c:pt>
                <c:pt idx="8">
                  <c:v>Appendectomy</c:v>
                </c:pt>
                <c:pt idx="9">
                  <c:v>Angioplasty</c:v>
                </c:pt>
                <c:pt idx="10">
                  <c:v>Insulin Therapy</c:v>
                </c:pt>
                <c:pt idx="11">
                  <c:v>Radiation Therapy</c:v>
                </c:pt>
                <c:pt idx="12">
                  <c:v>Physical Therapy and Pain Management</c:v>
                </c:pt>
                <c:pt idx="13">
                  <c:v>Antibiotics and Rest</c:v>
                </c:pt>
                <c:pt idx="14">
                  <c:v>Epinephrine Injection</c:v>
                </c:pt>
              </c:strCache>
            </c:strRef>
          </c:cat>
          <c:val>
            <c:numRef>
              <c:f>'Billing Details'!$X$2:$X$16</c:f>
              <c:numCache>
                <c:formatCode>0.00%</c:formatCode>
                <c:ptCount val="15"/>
                <c:pt idx="0">
                  <c:v>0.56192082687338507</c:v>
                </c:pt>
                <c:pt idx="1">
                  <c:v>0.49730645161290327</c:v>
                </c:pt>
                <c:pt idx="2">
                  <c:v>0.52582664285714287</c:v>
                </c:pt>
                <c:pt idx="3">
                  <c:v>0.49623380952380963</c:v>
                </c:pt>
                <c:pt idx="4">
                  <c:v>0.58574803571428569</c:v>
                </c:pt>
                <c:pt idx="5">
                  <c:v>0.6479132112676057</c:v>
                </c:pt>
                <c:pt idx="6">
                  <c:v>0.55667183127572006</c:v>
                </c:pt>
                <c:pt idx="7">
                  <c:v>0.48926027272727263</c:v>
                </c:pt>
                <c:pt idx="8">
                  <c:v>0.59024537037037017</c:v>
                </c:pt>
                <c:pt idx="9">
                  <c:v>0.49071657543859648</c:v>
                </c:pt>
                <c:pt idx="10">
                  <c:v>0.53977955752212381</c:v>
                </c:pt>
                <c:pt idx="11">
                  <c:v>0.62815814999999997</c:v>
                </c:pt>
                <c:pt idx="12">
                  <c:v>0.55527096330275227</c:v>
                </c:pt>
                <c:pt idx="13">
                  <c:v>0.54988506944444437</c:v>
                </c:pt>
                <c:pt idx="14">
                  <c:v>0.55400416666666674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64-4BA4-B3F1-7C59AD7EE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4536328"/>
        <c:axId val="444538376"/>
      </c:barChart>
      <c:catAx>
        <c:axId val="444536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PROCEDURES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538376"/>
        <c:crosses val="autoZero"/>
        <c:auto val="1"/>
        <c:lblAlgn val="ctr"/>
        <c:lblOffset val="100"/>
        <c:noMultiLvlLbl val="0"/>
      </c:catAx>
      <c:valAx>
        <c:axId val="444538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536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[v6_Community_Health_raw_data.xlsx]Pivot Table 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count over regions</a:t>
            </a:r>
          </a:p>
        </c:rich>
      </c:tx>
      <c:layout>
        <c:manualLayout>
          <c:xMode val="edge"/>
          <c:yMode val="edge"/>
          <c:x val="0.31210523379401794"/>
          <c:y val="2.91612142639071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2'!$B$25:$B$26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2'!$A$27:$A$31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 2'!$B$27:$B$31</c:f>
              <c:numCache>
                <c:formatCode>General</c:formatCode>
                <c:ptCount val="4"/>
                <c:pt idx="0">
                  <c:v>61</c:v>
                </c:pt>
                <c:pt idx="1">
                  <c:v>132</c:v>
                </c:pt>
                <c:pt idx="2">
                  <c:v>190</c:v>
                </c:pt>
                <c:pt idx="3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77-4300-9BFD-6081A94303DB}"/>
            </c:ext>
          </c:extLst>
        </c:ser>
        <c:ser>
          <c:idx val="1"/>
          <c:order val="1"/>
          <c:tx>
            <c:strRef>
              <c:f>'Pivot Table 2'!$C$25:$C$26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2'!$A$27:$A$31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 2'!$C$27:$C$31</c:f>
              <c:numCache>
                <c:formatCode>General</c:formatCode>
                <c:ptCount val="4"/>
                <c:pt idx="0">
                  <c:v>75</c:v>
                </c:pt>
                <c:pt idx="1">
                  <c:v>120</c:v>
                </c:pt>
                <c:pt idx="2">
                  <c:v>173</c:v>
                </c:pt>
                <c:pt idx="3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77-4300-9BFD-6081A9430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6435847"/>
        <c:axId val="966438407"/>
      </c:barChart>
      <c:catAx>
        <c:axId val="9664358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438407"/>
        <c:crosses val="autoZero"/>
        <c:auto val="1"/>
        <c:lblAlgn val="ctr"/>
        <c:lblOffset val="100"/>
        <c:noMultiLvlLbl val="0"/>
      </c:catAx>
      <c:valAx>
        <c:axId val="966438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435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[v6_Community_Health_raw_data.xlsx]Pivot Table 2!PivotTable10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Wise Patient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 2'!$B$50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76D-4157-A45D-C949CAB849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76D-4157-A45D-C949CAB849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76D-4157-A45D-C949CAB8491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76D-4157-A45D-C949CAB849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2'!$A$51:$A$55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 2'!$B$51:$B$55</c:f>
              <c:numCache>
                <c:formatCode>0.00%</c:formatCode>
                <c:ptCount val="4"/>
                <c:pt idx="0">
                  <c:v>0.13600000000000001</c:v>
                </c:pt>
                <c:pt idx="1">
                  <c:v>0.252</c:v>
                </c:pt>
                <c:pt idx="2">
                  <c:v>0.36299999999999999</c:v>
                </c:pt>
                <c:pt idx="3">
                  <c:v>0.249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7C-4A1C-B916-E793A1913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[v6_Community_Health_raw_data.xlsx]Pivot Table 2!PivotTable11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Trend of Avg Income for age groups</a:t>
            </a:r>
          </a:p>
        </c:rich>
      </c:tx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2'!$G$50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2'!$F$51:$F$56</c:f>
              <c:strCache>
                <c:ptCount val="5"/>
                <c:pt idx="0">
                  <c:v>Adult</c:v>
                </c:pt>
                <c:pt idx="1">
                  <c:v>Elderly</c:v>
                </c:pt>
                <c:pt idx="2">
                  <c:v>Middle-aged</c:v>
                </c:pt>
                <c:pt idx="3">
                  <c:v>Senior</c:v>
                </c:pt>
                <c:pt idx="4">
                  <c:v>Young Adult</c:v>
                </c:pt>
              </c:strCache>
            </c:strRef>
          </c:cat>
          <c:val>
            <c:numRef>
              <c:f>'Pivot Table 2'!$G$51:$G$56</c:f>
              <c:numCache>
                <c:formatCode>0.00</c:formatCode>
                <c:ptCount val="5"/>
                <c:pt idx="0">
                  <c:v>25.866197183098592</c:v>
                </c:pt>
                <c:pt idx="1">
                  <c:v>18.5</c:v>
                </c:pt>
                <c:pt idx="2">
                  <c:v>22.383190883190885</c:v>
                </c:pt>
                <c:pt idx="3">
                  <c:v>29.483333333333334</c:v>
                </c:pt>
                <c:pt idx="4">
                  <c:v>12.859375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B1-4B83-AC49-84167912D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483463"/>
        <c:axId val="166498311"/>
      </c:lineChart>
      <c:catAx>
        <c:axId val="166483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98311"/>
        <c:crosses val="autoZero"/>
        <c:auto val="1"/>
        <c:lblAlgn val="ctr"/>
        <c:lblOffset val="100"/>
        <c:noMultiLvlLbl val="0"/>
      </c:catAx>
      <c:valAx>
        <c:axId val="166498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834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[v6_Community_Health_raw_data.xlsx]Report Health!PivotTable3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BMI/Diabetic trends between regions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'Report Health'!$C$4:$C$5</c:f>
              <c:strCache>
                <c:ptCount val="1"/>
                <c:pt idx="0">
                  <c:v>FALSE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Health'!$B$6:$B$10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'Report Health'!$C$6:$C$10</c:f>
              <c:numCache>
                <c:formatCode>0.00</c:formatCode>
                <c:ptCount val="4"/>
                <c:pt idx="0">
                  <c:v>23.645324046215503</c:v>
                </c:pt>
                <c:pt idx="1">
                  <c:v>23.573479518418456</c:v>
                </c:pt>
                <c:pt idx="2">
                  <c:v>23.694666737801246</c:v>
                </c:pt>
                <c:pt idx="3">
                  <c:v>23.316148499612233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13-425D-81FF-3421477976F0}"/>
            </c:ext>
          </c:extLst>
        </c:ser>
        <c:ser>
          <c:idx val="1"/>
          <c:order val="1"/>
          <c:tx>
            <c:strRef>
              <c:f>'Report Health'!$D$4:$D$5</c:f>
              <c:strCache>
                <c:ptCount val="1"/>
                <c:pt idx="0">
                  <c:v>TRUE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Health'!$B$6:$B$10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'Report Health'!$D$6:$D$10</c:f>
              <c:numCache>
                <c:formatCode>0.00</c:formatCode>
                <c:ptCount val="4"/>
                <c:pt idx="0">
                  <c:v>31.482812344023333</c:v>
                </c:pt>
                <c:pt idx="1">
                  <c:v>31.499738543285936</c:v>
                </c:pt>
                <c:pt idx="2">
                  <c:v>31.372562368473972</c:v>
                </c:pt>
                <c:pt idx="3">
                  <c:v>31.353981860566737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13-425D-81FF-342147797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6251144"/>
        <c:axId val="1956253192"/>
      </c:barChart>
      <c:catAx>
        <c:axId val="1956251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253192"/>
        <c:crosses val="autoZero"/>
        <c:auto val="1"/>
        <c:lblAlgn val="ctr"/>
        <c:lblOffset val="100"/>
        <c:noMultiLvlLbl val="0"/>
      </c:catAx>
      <c:valAx>
        <c:axId val="1956253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BMI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2511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[v6_Community_Health_raw_data.xlsx]Report Health!PivotTable4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prevalent health-condition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BBB5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92CDD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'Report Health'!$K$4:$K$5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rgbClr val="9BBB5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Health'!$J$6:$J$21</c:f>
              <c:strCache>
                <c:ptCount val="15"/>
                <c:pt idx="0">
                  <c:v>Allergic Reaction</c:v>
                </c:pt>
                <c:pt idx="1">
                  <c:v>Appendicitis</c:v>
                </c:pt>
                <c:pt idx="2">
                  <c:v>Cancer</c:v>
                </c:pt>
                <c:pt idx="3">
                  <c:v>Childbirth</c:v>
                </c:pt>
                <c:pt idx="4">
                  <c:v>Diabetes</c:v>
                </c:pt>
                <c:pt idx="5">
                  <c:v>Fractured Arm</c:v>
                </c:pt>
                <c:pt idx="6">
                  <c:v>Fractured Leg</c:v>
                </c:pt>
                <c:pt idx="7">
                  <c:v>Heart Attack</c:v>
                </c:pt>
                <c:pt idx="8">
                  <c:v>Heart Disease</c:v>
                </c:pt>
                <c:pt idx="9">
                  <c:v>Hypertension</c:v>
                </c:pt>
                <c:pt idx="10">
                  <c:v>Kidney Stones</c:v>
                </c:pt>
                <c:pt idx="11">
                  <c:v>Osteoarthritis</c:v>
                </c:pt>
                <c:pt idx="12">
                  <c:v>Prostate Cancer</c:v>
                </c:pt>
                <c:pt idx="13">
                  <c:v>Respiratory Infection</c:v>
                </c:pt>
                <c:pt idx="14">
                  <c:v>Stroke</c:v>
                </c:pt>
              </c:strCache>
            </c:strRef>
          </c:cat>
          <c:val>
            <c:numRef>
              <c:f>'Report Health'!$K$6:$K$21</c:f>
              <c:numCache>
                <c:formatCode>General</c:formatCode>
                <c:ptCount val="15"/>
                <c:pt idx="0">
                  <c:v>7</c:v>
                </c:pt>
                <c:pt idx="1">
                  <c:v>10</c:v>
                </c:pt>
                <c:pt idx="2">
                  <c:v>5</c:v>
                </c:pt>
                <c:pt idx="3">
                  <c:v>7</c:v>
                </c:pt>
                <c:pt idx="4">
                  <c:v>14</c:v>
                </c:pt>
                <c:pt idx="5">
                  <c:v>6</c:v>
                </c:pt>
                <c:pt idx="6">
                  <c:v>9</c:v>
                </c:pt>
                <c:pt idx="7">
                  <c:v>10</c:v>
                </c:pt>
                <c:pt idx="8">
                  <c:v>12</c:v>
                </c:pt>
                <c:pt idx="9">
                  <c:v>14</c:v>
                </c:pt>
                <c:pt idx="10">
                  <c:v>14</c:v>
                </c:pt>
                <c:pt idx="11">
                  <c:v>8</c:v>
                </c:pt>
                <c:pt idx="12">
                  <c:v>9</c:v>
                </c:pt>
                <c:pt idx="13">
                  <c:v>5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78-4C91-BD0A-ACA21C3CD926}"/>
            </c:ext>
          </c:extLst>
        </c:ser>
        <c:ser>
          <c:idx val="1"/>
          <c:order val="1"/>
          <c:tx>
            <c:strRef>
              <c:f>'Report Health'!$L$4:$L$5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Health'!$J$6:$J$21</c:f>
              <c:strCache>
                <c:ptCount val="15"/>
                <c:pt idx="0">
                  <c:v>Allergic Reaction</c:v>
                </c:pt>
                <c:pt idx="1">
                  <c:v>Appendicitis</c:v>
                </c:pt>
                <c:pt idx="2">
                  <c:v>Cancer</c:v>
                </c:pt>
                <c:pt idx="3">
                  <c:v>Childbirth</c:v>
                </c:pt>
                <c:pt idx="4">
                  <c:v>Diabetes</c:v>
                </c:pt>
                <c:pt idx="5">
                  <c:v>Fractured Arm</c:v>
                </c:pt>
                <c:pt idx="6">
                  <c:v>Fractured Leg</c:v>
                </c:pt>
                <c:pt idx="7">
                  <c:v>Heart Attack</c:v>
                </c:pt>
                <c:pt idx="8">
                  <c:v>Heart Disease</c:v>
                </c:pt>
                <c:pt idx="9">
                  <c:v>Hypertension</c:v>
                </c:pt>
                <c:pt idx="10">
                  <c:v>Kidney Stones</c:v>
                </c:pt>
                <c:pt idx="11">
                  <c:v>Osteoarthritis</c:v>
                </c:pt>
                <c:pt idx="12">
                  <c:v>Prostate Cancer</c:v>
                </c:pt>
                <c:pt idx="13">
                  <c:v>Respiratory Infection</c:v>
                </c:pt>
                <c:pt idx="14">
                  <c:v>Stroke</c:v>
                </c:pt>
              </c:strCache>
            </c:strRef>
          </c:cat>
          <c:val>
            <c:numRef>
              <c:f>'Report Health'!$L$6:$L$21</c:f>
              <c:numCache>
                <c:formatCode>General</c:formatCode>
                <c:ptCount val="15"/>
                <c:pt idx="0">
                  <c:v>16</c:v>
                </c:pt>
                <c:pt idx="1">
                  <c:v>20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21</c:v>
                </c:pt>
                <c:pt idx="7">
                  <c:v>20</c:v>
                </c:pt>
                <c:pt idx="8">
                  <c:v>18</c:v>
                </c:pt>
                <c:pt idx="9">
                  <c:v>16</c:v>
                </c:pt>
                <c:pt idx="10">
                  <c:v>20</c:v>
                </c:pt>
                <c:pt idx="11">
                  <c:v>7</c:v>
                </c:pt>
                <c:pt idx="12">
                  <c:v>20</c:v>
                </c:pt>
                <c:pt idx="13">
                  <c:v>19</c:v>
                </c:pt>
                <c:pt idx="1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A3-40B3-8A75-6E5075C98FF1}"/>
            </c:ext>
          </c:extLst>
        </c:ser>
        <c:ser>
          <c:idx val="2"/>
          <c:order val="2"/>
          <c:tx>
            <c:strRef>
              <c:f>'Report Health'!$M$4:$M$5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92CDD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Health'!$J$6:$J$21</c:f>
              <c:strCache>
                <c:ptCount val="15"/>
                <c:pt idx="0">
                  <c:v>Allergic Reaction</c:v>
                </c:pt>
                <c:pt idx="1">
                  <c:v>Appendicitis</c:v>
                </c:pt>
                <c:pt idx="2">
                  <c:v>Cancer</c:v>
                </c:pt>
                <c:pt idx="3">
                  <c:v>Childbirth</c:v>
                </c:pt>
                <c:pt idx="4">
                  <c:v>Diabetes</c:v>
                </c:pt>
                <c:pt idx="5">
                  <c:v>Fractured Arm</c:v>
                </c:pt>
                <c:pt idx="6">
                  <c:v>Fractured Leg</c:v>
                </c:pt>
                <c:pt idx="7">
                  <c:v>Heart Attack</c:v>
                </c:pt>
                <c:pt idx="8">
                  <c:v>Heart Disease</c:v>
                </c:pt>
                <c:pt idx="9">
                  <c:v>Hypertension</c:v>
                </c:pt>
                <c:pt idx="10">
                  <c:v>Kidney Stones</c:v>
                </c:pt>
                <c:pt idx="11">
                  <c:v>Osteoarthritis</c:v>
                </c:pt>
                <c:pt idx="12">
                  <c:v>Prostate Cancer</c:v>
                </c:pt>
                <c:pt idx="13">
                  <c:v>Respiratory Infection</c:v>
                </c:pt>
                <c:pt idx="14">
                  <c:v>Stroke</c:v>
                </c:pt>
              </c:strCache>
            </c:strRef>
          </c:cat>
          <c:val>
            <c:numRef>
              <c:f>'Report Health'!$M$6:$M$21</c:f>
              <c:numCache>
                <c:formatCode>General</c:formatCode>
                <c:ptCount val="15"/>
                <c:pt idx="0">
                  <c:v>20</c:v>
                </c:pt>
                <c:pt idx="1">
                  <c:v>18</c:v>
                </c:pt>
                <c:pt idx="2">
                  <c:v>27</c:v>
                </c:pt>
                <c:pt idx="3">
                  <c:v>29</c:v>
                </c:pt>
                <c:pt idx="4">
                  <c:v>32</c:v>
                </c:pt>
                <c:pt idx="5">
                  <c:v>24</c:v>
                </c:pt>
                <c:pt idx="6">
                  <c:v>28</c:v>
                </c:pt>
                <c:pt idx="7">
                  <c:v>30</c:v>
                </c:pt>
                <c:pt idx="8">
                  <c:v>24</c:v>
                </c:pt>
                <c:pt idx="9">
                  <c:v>25</c:v>
                </c:pt>
                <c:pt idx="10">
                  <c:v>23</c:v>
                </c:pt>
                <c:pt idx="11">
                  <c:v>15</c:v>
                </c:pt>
                <c:pt idx="12">
                  <c:v>22</c:v>
                </c:pt>
                <c:pt idx="13">
                  <c:v>24</c:v>
                </c:pt>
                <c:pt idx="1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A3-40B3-8A75-6E5075C98FF1}"/>
            </c:ext>
          </c:extLst>
        </c:ser>
        <c:ser>
          <c:idx val="3"/>
          <c:order val="3"/>
          <c:tx>
            <c:strRef>
              <c:f>'Report Health'!$N$4:$N$5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Health'!$J$6:$J$21</c:f>
              <c:strCache>
                <c:ptCount val="15"/>
                <c:pt idx="0">
                  <c:v>Allergic Reaction</c:v>
                </c:pt>
                <c:pt idx="1">
                  <c:v>Appendicitis</c:v>
                </c:pt>
                <c:pt idx="2">
                  <c:v>Cancer</c:v>
                </c:pt>
                <c:pt idx="3">
                  <c:v>Childbirth</c:v>
                </c:pt>
                <c:pt idx="4">
                  <c:v>Diabetes</c:v>
                </c:pt>
                <c:pt idx="5">
                  <c:v>Fractured Arm</c:v>
                </c:pt>
                <c:pt idx="6">
                  <c:v>Fractured Leg</c:v>
                </c:pt>
                <c:pt idx="7">
                  <c:v>Heart Attack</c:v>
                </c:pt>
                <c:pt idx="8">
                  <c:v>Heart Disease</c:v>
                </c:pt>
                <c:pt idx="9">
                  <c:v>Hypertension</c:v>
                </c:pt>
                <c:pt idx="10">
                  <c:v>Kidney Stones</c:v>
                </c:pt>
                <c:pt idx="11">
                  <c:v>Osteoarthritis</c:v>
                </c:pt>
                <c:pt idx="12">
                  <c:v>Prostate Cancer</c:v>
                </c:pt>
                <c:pt idx="13">
                  <c:v>Respiratory Infection</c:v>
                </c:pt>
                <c:pt idx="14">
                  <c:v>Stroke</c:v>
                </c:pt>
              </c:strCache>
            </c:strRef>
          </c:cat>
          <c:val>
            <c:numRef>
              <c:f>'Report Health'!$N$6:$N$21</c:f>
              <c:numCache>
                <c:formatCode>General</c:formatCode>
                <c:ptCount val="15"/>
                <c:pt idx="0">
                  <c:v>11</c:v>
                </c:pt>
                <c:pt idx="1">
                  <c:v>17</c:v>
                </c:pt>
                <c:pt idx="2">
                  <c:v>20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11</c:v>
                </c:pt>
                <c:pt idx="7">
                  <c:v>11</c:v>
                </c:pt>
                <c:pt idx="8">
                  <c:v>17</c:v>
                </c:pt>
                <c:pt idx="9">
                  <c:v>14</c:v>
                </c:pt>
                <c:pt idx="10">
                  <c:v>16</c:v>
                </c:pt>
                <c:pt idx="11">
                  <c:v>21</c:v>
                </c:pt>
                <c:pt idx="12">
                  <c:v>23</c:v>
                </c:pt>
                <c:pt idx="13">
                  <c:v>16</c:v>
                </c:pt>
                <c:pt idx="1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A3-40B3-8A75-6E5075C98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7640071"/>
        <c:axId val="59834376"/>
      </c:barChart>
      <c:catAx>
        <c:axId val="927640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 wise Health Condition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4376"/>
        <c:crosses val="autoZero"/>
        <c:auto val="1"/>
        <c:lblAlgn val="ctr"/>
        <c:lblOffset val="100"/>
        <c:noMultiLvlLbl val="0"/>
      </c:catAx>
      <c:valAx>
        <c:axId val="59834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Patient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640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[v6_Community_Health_raw_data.xlsx]Report Health!PivotTable5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Risks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'Report Health'!$C$30:$C$31</c:f>
              <c:strCache>
                <c:ptCount val="1"/>
                <c:pt idx="0">
                  <c:v>Critical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Health'!$B$32:$B$36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'Report Health'!$C$32:$C$36</c:f>
              <c:numCache>
                <c:formatCode>General</c:formatCode>
                <c:ptCount val="4"/>
                <c:pt idx="0">
                  <c:v>44</c:v>
                </c:pt>
                <c:pt idx="1">
                  <c:v>78</c:v>
                </c:pt>
                <c:pt idx="2">
                  <c:v>123</c:v>
                </c:pt>
                <c:pt idx="3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83-4A49-97DE-914131547A16}"/>
            </c:ext>
          </c:extLst>
        </c:ser>
        <c:ser>
          <c:idx val="1"/>
          <c:order val="1"/>
          <c:tx>
            <c:strRef>
              <c:f>'Report Health'!$D$30:$D$31</c:f>
              <c:strCache>
                <c:ptCount val="1"/>
                <c:pt idx="0">
                  <c:v>Ongoing Treatment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Health'!$B$32:$B$36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'Report Health'!$D$32:$D$36</c:f>
              <c:numCache>
                <c:formatCode>General</c:formatCode>
                <c:ptCount val="4"/>
                <c:pt idx="0">
                  <c:v>48</c:v>
                </c:pt>
                <c:pt idx="1">
                  <c:v>87</c:v>
                </c:pt>
                <c:pt idx="2">
                  <c:v>118</c:v>
                </c:pt>
                <c:pt idx="3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83-4A49-97DE-914131547A16}"/>
            </c:ext>
          </c:extLst>
        </c:ser>
        <c:ser>
          <c:idx val="2"/>
          <c:order val="2"/>
          <c:tx>
            <c:strRef>
              <c:f>'Report Health'!$E$30:$E$31</c:f>
              <c:strCache>
                <c:ptCount val="1"/>
                <c:pt idx="0">
                  <c:v>Recovered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Health'!$B$32:$B$36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'Report Health'!$E$32:$E$36</c:f>
              <c:numCache>
                <c:formatCode>General</c:formatCode>
                <c:ptCount val="4"/>
                <c:pt idx="0">
                  <c:v>44</c:v>
                </c:pt>
                <c:pt idx="1">
                  <c:v>87</c:v>
                </c:pt>
                <c:pt idx="2">
                  <c:v>122</c:v>
                </c:pt>
                <c:pt idx="3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083-4A49-97DE-914131547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97071112"/>
        <c:axId val="1897073160"/>
      </c:barChart>
      <c:catAx>
        <c:axId val="1897071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073160"/>
        <c:crosses val="autoZero"/>
        <c:auto val="1"/>
        <c:lblAlgn val="ctr"/>
        <c:lblOffset val="100"/>
        <c:noMultiLvlLbl val="0"/>
      </c:catAx>
      <c:valAx>
        <c:axId val="1897073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Patient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071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[v6_Community_Health_raw_data.xlsx]Report Health!PivotTable1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Smoking and drinking trends across regions</a:t>
            </a:r>
          </a:p>
        </c:rich>
      </c:tx>
      <c:overlay val="0"/>
      <c:spPr>
        <a:solidFill>
          <a:srgbClr val="FFFFFF"/>
        </a:solidFill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FF000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92CDDC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'Report Health'!$AD$2:$AD$4</c:f>
              <c:strCache>
                <c:ptCount val="1"/>
                <c:pt idx="0">
                  <c:v>FALSE - FALSE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Health'!$AC$5:$AC$9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'Report Health'!$AD$5:$AD$9</c:f>
              <c:numCache>
                <c:formatCode>General</c:formatCode>
                <c:ptCount val="4"/>
                <c:pt idx="0">
                  <c:v>60</c:v>
                </c:pt>
                <c:pt idx="1">
                  <c:v>84</c:v>
                </c:pt>
                <c:pt idx="2">
                  <c:v>143</c:v>
                </c:pt>
                <c:pt idx="3">
                  <c:v>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7C-478D-8628-94F5CD4DC244}"/>
            </c:ext>
          </c:extLst>
        </c:ser>
        <c:ser>
          <c:idx val="1"/>
          <c:order val="1"/>
          <c:tx>
            <c:strRef>
              <c:f>'Report Health'!$AF$2:$AF$4</c:f>
              <c:strCache>
                <c:ptCount val="1"/>
                <c:pt idx="0">
                  <c:v>TRUE - FALSE</c:v>
                </c:pt>
              </c:strCache>
            </c:strRef>
          </c:tx>
          <c:spPr>
            <a:ln w="28575" cap="rnd">
              <a:solidFill>
                <a:srgbClr val="92CDDC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Health'!$AC$5:$AC$9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'Report Health'!$AF$5:$AF$9</c:f>
              <c:numCache>
                <c:formatCode>General</c:formatCode>
                <c:ptCount val="4"/>
                <c:pt idx="0">
                  <c:v>21</c:v>
                </c:pt>
                <c:pt idx="1">
                  <c:v>42</c:v>
                </c:pt>
                <c:pt idx="2">
                  <c:v>58</c:v>
                </c:pt>
                <c:pt idx="3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B3E-4A34-AF19-883214A45DA3}"/>
            </c:ext>
          </c:extLst>
        </c:ser>
        <c:ser>
          <c:idx val="2"/>
          <c:order val="2"/>
          <c:tx>
            <c:strRef>
              <c:f>'Report Health'!$AG$2:$AG$4</c:f>
              <c:strCache>
                <c:ptCount val="1"/>
                <c:pt idx="0">
                  <c:v>TRUE - TRUE</c:v>
                </c:pt>
              </c:strCache>
            </c:strRef>
          </c:tx>
          <c:spPr>
            <a:ln w="28575" cap="rnd">
              <a:solidFill>
                <a:srgbClr val="92D05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Health'!$AC$5:$AC$9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'Report Health'!$AG$5:$AG$9</c:f>
              <c:numCache>
                <c:formatCode>General</c:formatCode>
                <c:ptCount val="4"/>
                <c:pt idx="0">
                  <c:v>55</c:v>
                </c:pt>
                <c:pt idx="1">
                  <c:v>126</c:v>
                </c:pt>
                <c:pt idx="2">
                  <c:v>162</c:v>
                </c:pt>
                <c:pt idx="3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B3E-4A34-AF19-883214A45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5434504"/>
        <c:axId val="1555442184"/>
      </c:lineChart>
      <c:catAx>
        <c:axId val="1555434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442184"/>
        <c:crosses val="autoZero"/>
        <c:auto val="1"/>
        <c:lblAlgn val="ctr"/>
        <c:lblOffset val="100"/>
        <c:noMultiLvlLbl val="0"/>
      </c:catAx>
      <c:valAx>
        <c:axId val="1555442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Patient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434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[v6_Community_Health_raw_data.xlsx]Report Health!PivotTable7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Correlation between smoking and breathing problems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'Report Health'!$P$34:$P$35</c:f>
              <c:strCache>
                <c:ptCount val="1"/>
                <c:pt idx="0">
                  <c:v>FALSE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Health'!$O$36:$O$38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'Report Health'!$P$36:$P$38</c:f>
              <c:numCache>
                <c:formatCode>General</c:formatCode>
                <c:ptCount val="2"/>
                <c:pt idx="0">
                  <c:v>556</c:v>
                </c:pt>
                <c:pt idx="1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AE-47B5-A80B-4ABAE7550A58}"/>
            </c:ext>
          </c:extLst>
        </c:ser>
        <c:ser>
          <c:idx val="1"/>
          <c:order val="1"/>
          <c:tx>
            <c:strRef>
              <c:f>'Report Health'!$Q$34:$Q$35</c:f>
              <c:strCache>
                <c:ptCount val="1"/>
                <c:pt idx="0">
                  <c:v>TRUE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Health'!$O$36:$O$38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'Report Health'!$Q$36:$Q$38</c:f>
              <c:numCache>
                <c:formatCode>General</c:formatCode>
                <c:ptCount val="2"/>
                <c:pt idx="1">
                  <c:v>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AE-47B5-A80B-4ABAE7550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524783112"/>
        <c:axId val="524776456"/>
      </c:barChart>
      <c:catAx>
        <c:axId val="524783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Smoking and Drinking Status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776456"/>
        <c:crosses val="autoZero"/>
        <c:auto val="1"/>
        <c:lblAlgn val="ctr"/>
        <c:lblOffset val="100"/>
        <c:noMultiLvlLbl val="0"/>
      </c:catAx>
      <c:valAx>
        <c:axId val="524776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Patient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783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[v6_Community_Health_raw_data.xlsx]Report Demographics!PivotTable6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and income distribution and correlation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'Report Demographics'!$B$1:$B$2</c:f>
              <c:strCache>
                <c:ptCount val="1"/>
                <c:pt idx="0">
                  <c:v>East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Demographics'!$A$3:$A$8</c:f>
              <c:strCache>
                <c:ptCount val="5"/>
                <c:pt idx="0">
                  <c:v>Adult</c:v>
                </c:pt>
                <c:pt idx="1">
                  <c:v>Elderly</c:v>
                </c:pt>
                <c:pt idx="2">
                  <c:v>Middle-aged</c:v>
                </c:pt>
                <c:pt idx="3">
                  <c:v>Senior</c:v>
                </c:pt>
                <c:pt idx="4">
                  <c:v>Young Adult</c:v>
                </c:pt>
              </c:strCache>
            </c:strRef>
          </c:cat>
          <c:val>
            <c:numRef>
              <c:f>'Report Demographics'!$B$3:$B$8</c:f>
              <c:numCache>
                <c:formatCode>0.00</c:formatCode>
                <c:ptCount val="5"/>
                <c:pt idx="0">
                  <c:v>21.795454545454547</c:v>
                </c:pt>
                <c:pt idx="2">
                  <c:v>19.210526315789473</c:v>
                </c:pt>
                <c:pt idx="3">
                  <c:v>26.233333333333334</c:v>
                </c:pt>
                <c:pt idx="4">
                  <c:v>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C4-4157-B48B-B6AD5EB6A840}"/>
            </c:ext>
          </c:extLst>
        </c:ser>
        <c:ser>
          <c:idx val="1"/>
          <c:order val="1"/>
          <c:tx>
            <c:strRef>
              <c:f>'Report Demographics'!$C$1:$C$2</c:f>
              <c:strCache>
                <c:ptCount val="1"/>
                <c:pt idx="0">
                  <c:v>North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Demographics'!$A$3:$A$8</c:f>
              <c:strCache>
                <c:ptCount val="5"/>
                <c:pt idx="0">
                  <c:v>Adult</c:v>
                </c:pt>
                <c:pt idx="1">
                  <c:v>Elderly</c:v>
                </c:pt>
                <c:pt idx="2">
                  <c:v>Middle-aged</c:v>
                </c:pt>
                <c:pt idx="3">
                  <c:v>Senior</c:v>
                </c:pt>
                <c:pt idx="4">
                  <c:v>Young Adult</c:v>
                </c:pt>
              </c:strCache>
            </c:strRef>
          </c:cat>
          <c:val>
            <c:numRef>
              <c:f>'Report Demographics'!$C$3:$C$8</c:f>
              <c:numCache>
                <c:formatCode>0.00</c:formatCode>
                <c:ptCount val="5"/>
                <c:pt idx="0">
                  <c:v>13.518181818181818</c:v>
                </c:pt>
                <c:pt idx="1">
                  <c:v>4.833333333333333</c:v>
                </c:pt>
                <c:pt idx="2">
                  <c:v>19.432584269662922</c:v>
                </c:pt>
                <c:pt idx="3">
                  <c:v>19.84090909090909</c:v>
                </c:pt>
                <c:pt idx="4">
                  <c:v>9.9166666666666661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0C4-4157-B48B-B6AD5EB6A840}"/>
            </c:ext>
          </c:extLst>
        </c:ser>
        <c:ser>
          <c:idx val="2"/>
          <c:order val="2"/>
          <c:tx>
            <c:strRef>
              <c:f>'Report Demographics'!$D$1:$D$2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Demographics'!$A$3:$A$8</c:f>
              <c:strCache>
                <c:ptCount val="5"/>
                <c:pt idx="0">
                  <c:v>Adult</c:v>
                </c:pt>
                <c:pt idx="1">
                  <c:v>Elderly</c:v>
                </c:pt>
                <c:pt idx="2">
                  <c:v>Middle-aged</c:v>
                </c:pt>
                <c:pt idx="3">
                  <c:v>Senior</c:v>
                </c:pt>
                <c:pt idx="4">
                  <c:v>Young Adult</c:v>
                </c:pt>
              </c:strCache>
            </c:strRef>
          </c:cat>
          <c:val>
            <c:numRef>
              <c:f>'Report Demographics'!$D$3:$D$8</c:f>
              <c:numCache>
                <c:formatCode>0.00</c:formatCode>
                <c:ptCount val="5"/>
                <c:pt idx="0">
                  <c:v>34.132075471698116</c:v>
                </c:pt>
                <c:pt idx="1">
                  <c:v>30</c:v>
                </c:pt>
                <c:pt idx="2">
                  <c:v>18.474074074074075</c:v>
                </c:pt>
                <c:pt idx="3">
                  <c:v>37.607843137254903</c:v>
                </c:pt>
                <c:pt idx="4">
                  <c:v>11.6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0C4-4157-B48B-B6AD5EB6A840}"/>
            </c:ext>
          </c:extLst>
        </c:ser>
        <c:ser>
          <c:idx val="3"/>
          <c:order val="3"/>
          <c:tx>
            <c:strRef>
              <c:f>'Report Demographics'!$E$1:$E$2</c:f>
              <c:strCache>
                <c:ptCount val="1"/>
                <c:pt idx="0">
                  <c:v>West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Demographics'!$A$3:$A$8</c:f>
              <c:strCache>
                <c:ptCount val="5"/>
                <c:pt idx="0">
                  <c:v>Adult</c:v>
                </c:pt>
                <c:pt idx="1">
                  <c:v>Elderly</c:v>
                </c:pt>
                <c:pt idx="2">
                  <c:v>Middle-aged</c:v>
                </c:pt>
                <c:pt idx="3">
                  <c:v>Senior</c:v>
                </c:pt>
                <c:pt idx="4">
                  <c:v>Young Adult</c:v>
                </c:pt>
              </c:strCache>
            </c:strRef>
          </c:cat>
          <c:val>
            <c:numRef>
              <c:f>'Report Demographics'!$E$3:$E$8</c:f>
              <c:numCache>
                <c:formatCode>0.00</c:formatCode>
                <c:ptCount val="5"/>
                <c:pt idx="0">
                  <c:v>27.840707964601769</c:v>
                </c:pt>
                <c:pt idx="1">
                  <c:v>19.8</c:v>
                </c:pt>
                <c:pt idx="2">
                  <c:v>36.25714285714286</c:v>
                </c:pt>
                <c:pt idx="3">
                  <c:v>31.436363636363637</c:v>
                </c:pt>
                <c:pt idx="4">
                  <c:v>23.166666666666668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0C4-4157-B48B-B6AD5EB6A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662344"/>
        <c:axId val="953895944"/>
      </c:lineChart>
      <c:catAx>
        <c:axId val="43662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895944"/>
        <c:crosses val="autoZero"/>
        <c:auto val="1"/>
        <c:lblAlgn val="ctr"/>
        <c:lblOffset val="100"/>
        <c:noMultiLvlLbl val="0"/>
      </c:catAx>
      <c:valAx>
        <c:axId val="953895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2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[v6_Community_Health_raw_data.xlsx]Report Demographics!PivotTable7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and income correlation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'Report Demographics'!$K$1:$K$2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Demographics'!$J$3:$J$7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'Report Demographics'!$K$3:$K$7</c:f>
              <c:numCache>
                <c:formatCode>0.00</c:formatCode>
                <c:ptCount val="4"/>
                <c:pt idx="0">
                  <c:v>19.147540983606557</c:v>
                </c:pt>
                <c:pt idx="1">
                  <c:v>14.102272727272727</c:v>
                </c:pt>
                <c:pt idx="2">
                  <c:v>29.568421052631578</c:v>
                </c:pt>
                <c:pt idx="3">
                  <c:v>31.547008547008549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F4-4D1B-BB03-144930ACD7B2}"/>
            </c:ext>
          </c:extLst>
        </c:ser>
        <c:ser>
          <c:idx val="1"/>
          <c:order val="1"/>
          <c:tx>
            <c:strRef>
              <c:f>'Report Demographics'!$L$1:$L$2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Demographics'!$J$3:$J$7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'Report Demographics'!$L$3:$L$7</c:f>
              <c:numCache>
                <c:formatCode>0.00</c:formatCode>
                <c:ptCount val="4"/>
                <c:pt idx="0">
                  <c:v>22.826666666666668</c:v>
                </c:pt>
                <c:pt idx="1">
                  <c:v>19.183333333333334</c:v>
                </c:pt>
                <c:pt idx="2">
                  <c:v>25.924855491329481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F4-4D1B-BB03-144930ACD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3280008"/>
        <c:axId val="1953283080"/>
      </c:barChart>
      <c:catAx>
        <c:axId val="1953280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283080"/>
        <c:crosses val="autoZero"/>
        <c:auto val="1"/>
        <c:lblAlgn val="ctr"/>
        <c:lblOffset val="100"/>
        <c:noMultiLvlLbl val="0"/>
      </c:catAx>
      <c:valAx>
        <c:axId val="1953283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280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[v6_Community_Health_raw_data.xlsx]Report Demographics!PivotTable1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'Report Demographics'!$B$29:$B$30</c:f>
              <c:strCache>
                <c:ptCount val="1"/>
                <c:pt idx="0">
                  <c:v>Adult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Demographics'!$A$31:$A$39</c:f>
              <c:strCache>
                <c:ptCount val="8"/>
                <c:pt idx="0">
                  <c:v>High</c:v>
                </c:pt>
                <c:pt idx="1">
                  <c:v>Low</c:v>
                </c:pt>
                <c:pt idx="2">
                  <c:v>Lower-Middle</c:v>
                </c:pt>
                <c:pt idx="3">
                  <c:v>Middle</c:v>
                </c:pt>
                <c:pt idx="4">
                  <c:v>Ultra High</c:v>
                </c:pt>
                <c:pt idx="5">
                  <c:v>Upper-Middle</c:v>
                </c:pt>
                <c:pt idx="6">
                  <c:v>Very High</c:v>
                </c:pt>
                <c:pt idx="7">
                  <c:v>Very Low</c:v>
                </c:pt>
              </c:strCache>
            </c:strRef>
          </c:cat>
          <c:val>
            <c:numRef>
              <c:f>'Report Demographics'!$B$31:$B$39</c:f>
              <c:numCache>
                <c:formatCode>General</c:formatCode>
                <c:ptCount val="8"/>
                <c:pt idx="0">
                  <c:v>7</c:v>
                </c:pt>
                <c:pt idx="1">
                  <c:v>66</c:v>
                </c:pt>
                <c:pt idx="2">
                  <c:v>60</c:v>
                </c:pt>
                <c:pt idx="3">
                  <c:v>163</c:v>
                </c:pt>
                <c:pt idx="4">
                  <c:v>9</c:v>
                </c:pt>
                <c:pt idx="5">
                  <c:v>42</c:v>
                </c:pt>
                <c:pt idx="6">
                  <c:v>14</c:v>
                </c:pt>
                <c:pt idx="7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31-4803-8F07-A5ED03B3026C}"/>
            </c:ext>
          </c:extLst>
        </c:ser>
        <c:ser>
          <c:idx val="1"/>
          <c:order val="1"/>
          <c:tx>
            <c:strRef>
              <c:f>'Report Demographics'!$C$29:$C$30</c:f>
              <c:strCache>
                <c:ptCount val="1"/>
                <c:pt idx="0">
                  <c:v>Elderly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Demographics'!$A$31:$A$39</c:f>
              <c:strCache>
                <c:ptCount val="8"/>
                <c:pt idx="0">
                  <c:v>High</c:v>
                </c:pt>
                <c:pt idx="1">
                  <c:v>Low</c:v>
                </c:pt>
                <c:pt idx="2">
                  <c:v>Lower-Middle</c:v>
                </c:pt>
                <c:pt idx="3">
                  <c:v>Middle</c:v>
                </c:pt>
                <c:pt idx="4">
                  <c:v>Ultra High</c:v>
                </c:pt>
                <c:pt idx="5">
                  <c:v>Upper-Middle</c:v>
                </c:pt>
                <c:pt idx="6">
                  <c:v>Very High</c:v>
                </c:pt>
                <c:pt idx="7">
                  <c:v>Very Low</c:v>
                </c:pt>
              </c:strCache>
            </c:strRef>
          </c:cat>
          <c:val>
            <c:numRef>
              <c:f>'Report Demographics'!$C$31:$C$39</c:f>
              <c:numCache>
                <c:formatCode>General</c:formatCode>
                <c:ptCount val="8"/>
                <c:pt idx="1">
                  <c:v>2</c:v>
                </c:pt>
                <c:pt idx="2">
                  <c:v>1</c:v>
                </c:pt>
                <c:pt idx="3">
                  <c:v>4</c:v>
                </c:pt>
                <c:pt idx="5">
                  <c:v>3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31-4803-8F07-A5ED03B3026C}"/>
            </c:ext>
          </c:extLst>
        </c:ser>
        <c:ser>
          <c:idx val="2"/>
          <c:order val="2"/>
          <c:tx>
            <c:strRef>
              <c:f>'Report Demographics'!$D$29:$D$30</c:f>
              <c:strCache>
                <c:ptCount val="1"/>
                <c:pt idx="0">
                  <c:v>Middle-aged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Demographics'!$A$31:$A$39</c:f>
              <c:strCache>
                <c:ptCount val="8"/>
                <c:pt idx="0">
                  <c:v>High</c:v>
                </c:pt>
                <c:pt idx="1">
                  <c:v>Low</c:v>
                </c:pt>
                <c:pt idx="2">
                  <c:v>Lower-Middle</c:v>
                </c:pt>
                <c:pt idx="3">
                  <c:v>Middle</c:v>
                </c:pt>
                <c:pt idx="4">
                  <c:v>Ultra High</c:v>
                </c:pt>
                <c:pt idx="5">
                  <c:v>Upper-Middle</c:v>
                </c:pt>
                <c:pt idx="6">
                  <c:v>Very High</c:v>
                </c:pt>
                <c:pt idx="7">
                  <c:v>Very Low</c:v>
                </c:pt>
              </c:strCache>
            </c:strRef>
          </c:cat>
          <c:val>
            <c:numRef>
              <c:f>'Report Demographics'!$D$31:$D$39</c:f>
              <c:numCache>
                <c:formatCode>General</c:formatCode>
                <c:ptCount val="8"/>
                <c:pt idx="0">
                  <c:v>5</c:v>
                </c:pt>
                <c:pt idx="1">
                  <c:v>79</c:v>
                </c:pt>
                <c:pt idx="2">
                  <c:v>53</c:v>
                </c:pt>
                <c:pt idx="3">
                  <c:v>109</c:v>
                </c:pt>
                <c:pt idx="4">
                  <c:v>7</c:v>
                </c:pt>
                <c:pt idx="5">
                  <c:v>41</c:v>
                </c:pt>
                <c:pt idx="6">
                  <c:v>7</c:v>
                </c:pt>
                <c:pt idx="7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31-4803-8F07-A5ED03B3026C}"/>
            </c:ext>
          </c:extLst>
        </c:ser>
        <c:ser>
          <c:idx val="3"/>
          <c:order val="3"/>
          <c:tx>
            <c:strRef>
              <c:f>'Report Demographics'!$E$29:$E$30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Demographics'!$A$31:$A$39</c:f>
              <c:strCache>
                <c:ptCount val="8"/>
                <c:pt idx="0">
                  <c:v>High</c:v>
                </c:pt>
                <c:pt idx="1">
                  <c:v>Low</c:v>
                </c:pt>
                <c:pt idx="2">
                  <c:v>Lower-Middle</c:v>
                </c:pt>
                <c:pt idx="3">
                  <c:v>Middle</c:v>
                </c:pt>
                <c:pt idx="4">
                  <c:v>Ultra High</c:v>
                </c:pt>
                <c:pt idx="5">
                  <c:v>Upper-Middle</c:v>
                </c:pt>
                <c:pt idx="6">
                  <c:v>Very High</c:v>
                </c:pt>
                <c:pt idx="7">
                  <c:v>Very Low</c:v>
                </c:pt>
              </c:strCache>
            </c:strRef>
          </c:cat>
          <c:val>
            <c:numRef>
              <c:f>'Report Demographics'!$E$31:$E$39</c:f>
              <c:numCache>
                <c:formatCode>General</c:formatCode>
                <c:ptCount val="8"/>
                <c:pt idx="0">
                  <c:v>4</c:v>
                </c:pt>
                <c:pt idx="1">
                  <c:v>24</c:v>
                </c:pt>
                <c:pt idx="2">
                  <c:v>33</c:v>
                </c:pt>
                <c:pt idx="3">
                  <c:v>66</c:v>
                </c:pt>
                <c:pt idx="4">
                  <c:v>5</c:v>
                </c:pt>
                <c:pt idx="5">
                  <c:v>17</c:v>
                </c:pt>
                <c:pt idx="6">
                  <c:v>9</c:v>
                </c:pt>
                <c:pt idx="7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131-4803-8F07-A5ED03B3026C}"/>
            </c:ext>
          </c:extLst>
        </c:ser>
        <c:ser>
          <c:idx val="4"/>
          <c:order val="4"/>
          <c:tx>
            <c:strRef>
              <c:f>'Report Demographics'!$F$29:$F$30</c:f>
              <c:strCache>
                <c:ptCount val="1"/>
                <c:pt idx="0">
                  <c:v>Young Adult</c:v>
                </c:pt>
              </c:strCache>
            </c:strRef>
          </c:tx>
          <c:spPr>
            <a:solidFill>
              <a:schemeClr val="accent5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Demographics'!$A$31:$A$39</c:f>
              <c:strCache>
                <c:ptCount val="8"/>
                <c:pt idx="0">
                  <c:v>High</c:v>
                </c:pt>
                <c:pt idx="1">
                  <c:v>Low</c:v>
                </c:pt>
                <c:pt idx="2">
                  <c:v>Lower-Middle</c:v>
                </c:pt>
                <c:pt idx="3">
                  <c:v>Middle</c:v>
                </c:pt>
                <c:pt idx="4">
                  <c:v>Ultra High</c:v>
                </c:pt>
                <c:pt idx="5">
                  <c:v>Upper-Middle</c:v>
                </c:pt>
                <c:pt idx="6">
                  <c:v>Very High</c:v>
                </c:pt>
                <c:pt idx="7">
                  <c:v>Very Low</c:v>
                </c:pt>
              </c:strCache>
            </c:strRef>
          </c:cat>
          <c:val>
            <c:numRef>
              <c:f>'Report Demographics'!$F$31:$F$39</c:f>
              <c:numCache>
                <c:formatCode>General</c:formatCode>
                <c:ptCount val="8"/>
                <c:pt idx="0">
                  <c:v>1</c:v>
                </c:pt>
                <c:pt idx="1">
                  <c:v>5</c:v>
                </c:pt>
                <c:pt idx="2">
                  <c:v>8</c:v>
                </c:pt>
                <c:pt idx="3">
                  <c:v>13</c:v>
                </c:pt>
                <c:pt idx="5">
                  <c:v>1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131-4803-8F07-A5ED03B30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24027911"/>
        <c:axId val="1924029959"/>
      </c:barChart>
      <c:catAx>
        <c:axId val="19240279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029959"/>
        <c:crosses val="autoZero"/>
        <c:auto val="1"/>
        <c:lblAlgn val="ctr"/>
        <c:lblOffset val="100"/>
        <c:noMultiLvlLbl val="0"/>
      </c:catAx>
      <c:valAx>
        <c:axId val="1924029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027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[v6_Community_Health_raw_data.xlsx]Report Demographics!PivotTable4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Population and gender distribution across regions and states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'Report Demographics'!$L$24:$L$25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'Report Demographics'!$J$26:$K$38</c:f>
              <c:multiLvlStrCache>
                <c:ptCount val="8"/>
                <c:lvl>
                  <c:pt idx="0">
                    <c:v>West Bengal</c:v>
                  </c:pt>
                  <c:pt idx="1">
                    <c:v>Punjab</c:v>
                  </c:pt>
                  <c:pt idx="2">
                    <c:v>Uttar Pradesh</c:v>
                  </c:pt>
                  <c:pt idx="3">
                    <c:v>Karnataka</c:v>
                  </c:pt>
                  <c:pt idx="4">
                    <c:v>Kerala</c:v>
                  </c:pt>
                  <c:pt idx="5">
                    <c:v>Tamil Nadu</c:v>
                  </c:pt>
                  <c:pt idx="6">
                    <c:v>Gujarat</c:v>
                  </c:pt>
                  <c:pt idx="7">
                    <c:v>Maharashtra</c:v>
                  </c:pt>
                </c:lvl>
                <c:lvl>
                  <c:pt idx="0">
                    <c:v>East</c:v>
                  </c:pt>
                  <c:pt idx="1">
                    <c:v>North</c:v>
                  </c:pt>
                  <c:pt idx="3">
                    <c:v>South</c:v>
                  </c:pt>
                  <c:pt idx="6">
                    <c:v>West</c:v>
                  </c:pt>
                </c:lvl>
              </c:multiLvlStrCache>
            </c:multiLvlStrRef>
          </c:cat>
          <c:val>
            <c:numRef>
              <c:f>'Report Demographics'!$L$26:$L$38</c:f>
              <c:numCache>
                <c:formatCode>General</c:formatCode>
                <c:ptCount val="8"/>
                <c:pt idx="0">
                  <c:v>61</c:v>
                </c:pt>
                <c:pt idx="1">
                  <c:v>63</c:v>
                </c:pt>
                <c:pt idx="2">
                  <c:v>69</c:v>
                </c:pt>
                <c:pt idx="3">
                  <c:v>64</c:v>
                </c:pt>
                <c:pt idx="4">
                  <c:v>64</c:v>
                </c:pt>
                <c:pt idx="5">
                  <c:v>62</c:v>
                </c:pt>
                <c:pt idx="6">
                  <c:v>67</c:v>
                </c:pt>
                <c:pt idx="7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D4-4A7C-8B4F-F962A9CA4E10}"/>
            </c:ext>
          </c:extLst>
        </c:ser>
        <c:ser>
          <c:idx val="1"/>
          <c:order val="1"/>
          <c:tx>
            <c:strRef>
              <c:f>'Report Demographics'!$M$24:$M$25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'Report Demographics'!$J$26:$K$38</c:f>
              <c:multiLvlStrCache>
                <c:ptCount val="8"/>
                <c:lvl>
                  <c:pt idx="0">
                    <c:v>West Bengal</c:v>
                  </c:pt>
                  <c:pt idx="1">
                    <c:v>Punjab</c:v>
                  </c:pt>
                  <c:pt idx="2">
                    <c:v>Uttar Pradesh</c:v>
                  </c:pt>
                  <c:pt idx="3">
                    <c:v>Karnataka</c:v>
                  </c:pt>
                  <c:pt idx="4">
                    <c:v>Kerala</c:v>
                  </c:pt>
                  <c:pt idx="5">
                    <c:v>Tamil Nadu</c:v>
                  </c:pt>
                  <c:pt idx="6">
                    <c:v>Gujarat</c:v>
                  </c:pt>
                  <c:pt idx="7">
                    <c:v>Maharashtra</c:v>
                  </c:pt>
                </c:lvl>
                <c:lvl>
                  <c:pt idx="0">
                    <c:v>East</c:v>
                  </c:pt>
                  <c:pt idx="1">
                    <c:v>North</c:v>
                  </c:pt>
                  <c:pt idx="3">
                    <c:v>South</c:v>
                  </c:pt>
                  <c:pt idx="6">
                    <c:v>West</c:v>
                  </c:pt>
                </c:lvl>
              </c:multiLvlStrCache>
            </c:multiLvlStrRef>
          </c:cat>
          <c:val>
            <c:numRef>
              <c:f>'Report Demographics'!$M$26:$M$38</c:f>
              <c:numCache>
                <c:formatCode>General</c:formatCode>
                <c:ptCount val="8"/>
                <c:pt idx="0">
                  <c:v>75</c:v>
                </c:pt>
                <c:pt idx="1">
                  <c:v>57</c:v>
                </c:pt>
                <c:pt idx="2">
                  <c:v>63</c:v>
                </c:pt>
                <c:pt idx="3">
                  <c:v>71</c:v>
                </c:pt>
                <c:pt idx="4">
                  <c:v>59</c:v>
                </c:pt>
                <c:pt idx="5">
                  <c:v>43</c:v>
                </c:pt>
                <c:pt idx="6">
                  <c:v>69</c:v>
                </c:pt>
                <c:pt idx="7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D4-4A7C-8B4F-F962A9CA4E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55343368"/>
        <c:axId val="556258824"/>
      </c:barChart>
      <c:valAx>
        <c:axId val="556258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Population Count with Gender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343368"/>
        <c:crosses val="autoZero"/>
        <c:crossBetween val="between"/>
      </c:valAx>
      <c:catAx>
        <c:axId val="15553433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 and State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2588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[v6_Community_Health_raw_data.xlsx]Report Demographics!PivotTable2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Vs Income Region wise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'Report Demographics'!$C$60:$C$61</c:f>
              <c:strCache>
                <c:ptCount val="1"/>
                <c:pt idx="0">
                  <c:v>Adult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'Report Demographics'!$A$62:$B$74</c:f>
              <c:multiLvlStrCache>
                <c:ptCount val="8"/>
                <c:lvl>
                  <c:pt idx="0">
                    <c:v>West Bengal</c:v>
                  </c:pt>
                  <c:pt idx="1">
                    <c:v>Punjab</c:v>
                  </c:pt>
                  <c:pt idx="2">
                    <c:v>Uttar Pradesh</c:v>
                  </c:pt>
                  <c:pt idx="3">
                    <c:v>Karnataka</c:v>
                  </c:pt>
                  <c:pt idx="4">
                    <c:v>Kerala</c:v>
                  </c:pt>
                  <c:pt idx="5">
                    <c:v>Tamil Nadu</c:v>
                  </c:pt>
                  <c:pt idx="6">
                    <c:v>Gujarat</c:v>
                  </c:pt>
                  <c:pt idx="7">
                    <c:v>Maharashtra</c:v>
                  </c:pt>
                </c:lvl>
                <c:lvl>
                  <c:pt idx="0">
                    <c:v>East</c:v>
                  </c:pt>
                  <c:pt idx="1">
                    <c:v>North</c:v>
                  </c:pt>
                  <c:pt idx="3">
                    <c:v>South</c:v>
                  </c:pt>
                  <c:pt idx="6">
                    <c:v>West</c:v>
                  </c:pt>
                </c:lvl>
              </c:multiLvlStrCache>
            </c:multiLvlStrRef>
          </c:cat>
          <c:val>
            <c:numRef>
              <c:f>'Report Demographics'!$C$62:$C$74</c:f>
              <c:numCache>
                <c:formatCode>0.00</c:formatCode>
                <c:ptCount val="8"/>
                <c:pt idx="0">
                  <c:v>21.795454545454547</c:v>
                </c:pt>
                <c:pt idx="1">
                  <c:v>25.156862745098039</c:v>
                </c:pt>
                <c:pt idx="2">
                  <c:v>3.4576271186440679</c:v>
                </c:pt>
                <c:pt idx="3">
                  <c:v>22.761904761904763</c:v>
                </c:pt>
                <c:pt idx="4">
                  <c:v>30.648148148148149</c:v>
                </c:pt>
                <c:pt idx="5">
                  <c:v>55.666666666666664</c:v>
                </c:pt>
                <c:pt idx="6">
                  <c:v>37.963636363636361</c:v>
                </c:pt>
                <c:pt idx="7">
                  <c:v>18.241379310344829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6C-40E5-BFB8-2F1F0955B41B}"/>
            </c:ext>
          </c:extLst>
        </c:ser>
        <c:ser>
          <c:idx val="1"/>
          <c:order val="1"/>
          <c:tx>
            <c:strRef>
              <c:f>'Report Demographics'!$D$60:$D$61</c:f>
              <c:strCache>
                <c:ptCount val="1"/>
                <c:pt idx="0">
                  <c:v>Elderly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'Report Demographics'!$A$62:$B$74</c:f>
              <c:multiLvlStrCache>
                <c:ptCount val="8"/>
                <c:lvl>
                  <c:pt idx="0">
                    <c:v>West Bengal</c:v>
                  </c:pt>
                  <c:pt idx="1">
                    <c:v>Punjab</c:v>
                  </c:pt>
                  <c:pt idx="2">
                    <c:v>Uttar Pradesh</c:v>
                  </c:pt>
                  <c:pt idx="3">
                    <c:v>Karnataka</c:v>
                  </c:pt>
                  <c:pt idx="4">
                    <c:v>Kerala</c:v>
                  </c:pt>
                  <c:pt idx="5">
                    <c:v>Tamil Nadu</c:v>
                  </c:pt>
                  <c:pt idx="6">
                    <c:v>Gujarat</c:v>
                  </c:pt>
                  <c:pt idx="7">
                    <c:v>Maharashtra</c:v>
                  </c:pt>
                </c:lvl>
                <c:lvl>
                  <c:pt idx="0">
                    <c:v>East</c:v>
                  </c:pt>
                  <c:pt idx="1">
                    <c:v>North</c:v>
                  </c:pt>
                  <c:pt idx="3">
                    <c:v>South</c:v>
                  </c:pt>
                  <c:pt idx="6">
                    <c:v>West</c:v>
                  </c:pt>
                </c:lvl>
              </c:multiLvlStrCache>
            </c:multiLvlStrRef>
          </c:cat>
          <c:val>
            <c:numRef>
              <c:f>'Report Demographics'!$D$62:$D$74</c:f>
              <c:numCache>
                <c:formatCode>0.00</c:formatCode>
                <c:ptCount val="8"/>
                <c:pt idx="1">
                  <c:v>4</c:v>
                </c:pt>
                <c:pt idx="2">
                  <c:v>5.25</c:v>
                </c:pt>
                <c:pt idx="3">
                  <c:v>30</c:v>
                </c:pt>
                <c:pt idx="5">
                  <c:v>30</c:v>
                </c:pt>
                <c:pt idx="6">
                  <c:v>9.6666666666666661</c:v>
                </c:pt>
                <c:pt idx="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96C-40E5-BFB8-2F1F0955B41B}"/>
            </c:ext>
          </c:extLst>
        </c:ser>
        <c:ser>
          <c:idx val="2"/>
          <c:order val="2"/>
          <c:tx>
            <c:strRef>
              <c:f>'Report Demographics'!$E$60:$E$61</c:f>
              <c:strCache>
                <c:ptCount val="1"/>
                <c:pt idx="0">
                  <c:v>Middle-aged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'Report Demographics'!$A$62:$B$74</c:f>
              <c:multiLvlStrCache>
                <c:ptCount val="8"/>
                <c:lvl>
                  <c:pt idx="0">
                    <c:v>West Bengal</c:v>
                  </c:pt>
                  <c:pt idx="1">
                    <c:v>Punjab</c:v>
                  </c:pt>
                  <c:pt idx="2">
                    <c:v>Uttar Pradesh</c:v>
                  </c:pt>
                  <c:pt idx="3">
                    <c:v>Karnataka</c:v>
                  </c:pt>
                  <c:pt idx="4">
                    <c:v>Kerala</c:v>
                  </c:pt>
                  <c:pt idx="5">
                    <c:v>Tamil Nadu</c:v>
                  </c:pt>
                  <c:pt idx="6">
                    <c:v>Gujarat</c:v>
                  </c:pt>
                  <c:pt idx="7">
                    <c:v>Maharashtra</c:v>
                  </c:pt>
                </c:lvl>
                <c:lvl>
                  <c:pt idx="0">
                    <c:v>East</c:v>
                  </c:pt>
                  <c:pt idx="1">
                    <c:v>North</c:v>
                  </c:pt>
                  <c:pt idx="3">
                    <c:v>South</c:v>
                  </c:pt>
                  <c:pt idx="6">
                    <c:v>West</c:v>
                  </c:pt>
                </c:lvl>
              </c:multiLvlStrCache>
            </c:multiLvlStrRef>
          </c:cat>
          <c:val>
            <c:numRef>
              <c:f>'Report Demographics'!$E$62:$E$74</c:f>
              <c:numCache>
                <c:formatCode>0.00</c:formatCode>
                <c:ptCount val="8"/>
                <c:pt idx="0">
                  <c:v>19.210526315789473</c:v>
                </c:pt>
                <c:pt idx="1">
                  <c:v>34.244444444444447</c:v>
                </c:pt>
                <c:pt idx="2">
                  <c:v>4.2840909090909092</c:v>
                </c:pt>
                <c:pt idx="3">
                  <c:v>15.92</c:v>
                </c:pt>
                <c:pt idx="4">
                  <c:v>28.853658536585368</c:v>
                </c:pt>
                <c:pt idx="5">
                  <c:v>11.704545454545455</c:v>
                </c:pt>
                <c:pt idx="6">
                  <c:v>27.488888888888887</c:v>
                </c:pt>
                <c:pt idx="7">
                  <c:v>52.04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96C-40E5-BFB8-2F1F0955B41B}"/>
            </c:ext>
          </c:extLst>
        </c:ser>
        <c:ser>
          <c:idx val="3"/>
          <c:order val="3"/>
          <c:tx>
            <c:strRef>
              <c:f>'Report Demographics'!$F$60:$F$61</c:f>
              <c:strCache>
                <c:ptCount val="1"/>
                <c:pt idx="0">
                  <c:v>Senior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'Report Demographics'!$A$62:$B$74</c:f>
              <c:multiLvlStrCache>
                <c:ptCount val="8"/>
                <c:lvl>
                  <c:pt idx="0">
                    <c:v>West Bengal</c:v>
                  </c:pt>
                  <c:pt idx="1">
                    <c:v>Punjab</c:v>
                  </c:pt>
                  <c:pt idx="2">
                    <c:v>Uttar Pradesh</c:v>
                  </c:pt>
                  <c:pt idx="3">
                    <c:v>Karnataka</c:v>
                  </c:pt>
                  <c:pt idx="4">
                    <c:v>Kerala</c:v>
                  </c:pt>
                  <c:pt idx="5">
                    <c:v>Tamil Nadu</c:v>
                  </c:pt>
                  <c:pt idx="6">
                    <c:v>Gujarat</c:v>
                  </c:pt>
                  <c:pt idx="7">
                    <c:v>Maharashtra</c:v>
                  </c:pt>
                </c:lvl>
                <c:lvl>
                  <c:pt idx="0">
                    <c:v>East</c:v>
                  </c:pt>
                  <c:pt idx="1">
                    <c:v>North</c:v>
                  </c:pt>
                  <c:pt idx="3">
                    <c:v>South</c:v>
                  </c:pt>
                  <c:pt idx="6">
                    <c:v>West</c:v>
                  </c:pt>
                </c:lvl>
              </c:multiLvlStrCache>
            </c:multiLvlStrRef>
          </c:cat>
          <c:val>
            <c:numRef>
              <c:f>'Report Demographics'!$F$62:$F$74</c:f>
              <c:numCache>
                <c:formatCode>0.00</c:formatCode>
                <c:ptCount val="8"/>
                <c:pt idx="0">
                  <c:v>26.233333333333334</c:v>
                </c:pt>
                <c:pt idx="1">
                  <c:v>38.045454545454547</c:v>
                </c:pt>
                <c:pt idx="2">
                  <c:v>1.6363636363636365</c:v>
                </c:pt>
                <c:pt idx="3">
                  <c:v>28</c:v>
                </c:pt>
                <c:pt idx="4">
                  <c:v>52.2</c:v>
                </c:pt>
                <c:pt idx="5">
                  <c:v>28.4</c:v>
                </c:pt>
                <c:pt idx="6">
                  <c:v>28.3</c:v>
                </c:pt>
                <c:pt idx="7">
                  <c:v>35.200000000000003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96C-40E5-BFB8-2F1F0955B41B}"/>
            </c:ext>
          </c:extLst>
        </c:ser>
        <c:ser>
          <c:idx val="4"/>
          <c:order val="4"/>
          <c:tx>
            <c:strRef>
              <c:f>'Report Demographics'!$G$60:$G$61</c:f>
              <c:strCache>
                <c:ptCount val="1"/>
                <c:pt idx="0">
                  <c:v>Young Adult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f>'Report Demographics'!$A$62:$B$74</c:f>
              <c:multiLvlStrCache>
                <c:ptCount val="8"/>
                <c:lvl>
                  <c:pt idx="0">
                    <c:v>West Bengal</c:v>
                  </c:pt>
                  <c:pt idx="1">
                    <c:v>Punjab</c:v>
                  </c:pt>
                  <c:pt idx="2">
                    <c:v>Uttar Pradesh</c:v>
                  </c:pt>
                  <c:pt idx="3">
                    <c:v>Karnataka</c:v>
                  </c:pt>
                  <c:pt idx="4">
                    <c:v>Kerala</c:v>
                  </c:pt>
                  <c:pt idx="5">
                    <c:v>Tamil Nadu</c:v>
                  </c:pt>
                  <c:pt idx="6">
                    <c:v>Gujarat</c:v>
                  </c:pt>
                  <c:pt idx="7">
                    <c:v>Maharashtra</c:v>
                  </c:pt>
                </c:lvl>
                <c:lvl>
                  <c:pt idx="0">
                    <c:v>East</c:v>
                  </c:pt>
                  <c:pt idx="1">
                    <c:v>North</c:v>
                  </c:pt>
                  <c:pt idx="3">
                    <c:v>South</c:v>
                  </c:pt>
                  <c:pt idx="6">
                    <c:v>West</c:v>
                  </c:pt>
                </c:lvl>
              </c:multiLvlStrCache>
            </c:multiLvlStrRef>
          </c:cat>
          <c:val>
            <c:numRef>
              <c:f>'Report Demographics'!$G$62:$G$74</c:f>
              <c:numCache>
                <c:formatCode>0.00</c:formatCode>
                <c:ptCount val="8"/>
                <c:pt idx="0">
                  <c:v>7.8</c:v>
                </c:pt>
                <c:pt idx="1">
                  <c:v>5</c:v>
                </c:pt>
                <c:pt idx="2">
                  <c:v>10.9</c:v>
                </c:pt>
                <c:pt idx="3">
                  <c:v>5.5</c:v>
                </c:pt>
                <c:pt idx="4">
                  <c:v>16.375</c:v>
                </c:pt>
                <c:pt idx="5">
                  <c:v>7</c:v>
                </c:pt>
                <c:pt idx="6">
                  <c:v>14</c:v>
                </c:pt>
                <c:pt idx="7">
                  <c:v>32.333333333333336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96C-40E5-BFB8-2F1F0955B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0289671"/>
        <c:axId val="1653568520"/>
      </c:lineChart>
      <c:catAx>
        <c:axId val="730289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568520"/>
        <c:crosses val="autoZero"/>
        <c:auto val="1"/>
        <c:lblAlgn val="ctr"/>
        <c:lblOffset val="100"/>
        <c:noMultiLvlLbl val="0"/>
      </c:catAx>
      <c:valAx>
        <c:axId val="1653568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289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[v6_Community_Health_raw_data.xlsx]Report Insurance!PivotTable8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Insurance distribution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'Report Insurance'!$C$1:$C$2</c:f>
              <c:strCache>
                <c:ptCount val="1"/>
                <c:pt idx="0">
                  <c:v>FALSE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Insurance'!$B$3:$B$7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'Report Insurance'!$C$3:$C$7</c:f>
              <c:numCache>
                <c:formatCode>0.00%</c:formatCode>
                <c:ptCount val="4"/>
                <c:pt idx="0">
                  <c:v>2.1999999999999999E-2</c:v>
                </c:pt>
                <c:pt idx="1">
                  <c:v>4.9000000000000002E-2</c:v>
                </c:pt>
                <c:pt idx="2">
                  <c:v>7.3999999999999996E-2</c:v>
                </c:pt>
                <c:pt idx="3">
                  <c:v>5.5E-2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30-40A3-992F-AA94310888D3}"/>
            </c:ext>
          </c:extLst>
        </c:ser>
        <c:ser>
          <c:idx val="1"/>
          <c:order val="1"/>
          <c:tx>
            <c:strRef>
              <c:f>'Report Insurance'!$D$1:$D$2</c:f>
              <c:strCache>
                <c:ptCount val="1"/>
                <c:pt idx="0">
                  <c:v>TRUE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Insurance'!$B$3:$B$7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'Report Insurance'!$D$3:$D$7</c:f>
              <c:numCache>
                <c:formatCode>0.00%</c:formatCode>
                <c:ptCount val="4"/>
                <c:pt idx="0">
                  <c:v>0.114</c:v>
                </c:pt>
                <c:pt idx="1">
                  <c:v>0.20300000000000001</c:v>
                </c:pt>
                <c:pt idx="2">
                  <c:v>0.28899999999999998</c:v>
                </c:pt>
                <c:pt idx="3">
                  <c:v>0.19400000000000001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30-40A3-992F-AA9431088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2300680"/>
        <c:axId val="2031349256"/>
      </c:barChart>
      <c:catAx>
        <c:axId val="2022300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349256"/>
        <c:crosses val="autoZero"/>
        <c:auto val="1"/>
        <c:lblAlgn val="ctr"/>
        <c:lblOffset val="100"/>
        <c:noMultiLvlLbl val="0"/>
      </c:catAx>
      <c:valAx>
        <c:axId val="203134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300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[v6_Community_Health_raw_data.xlsx]Report Insurance!PivotTable9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Insurance Providers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'Report Insurance'!$I$1:$I$2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Insurance'!$H$3:$H$8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'Report Insurance'!$I$3:$I$8</c:f>
              <c:numCache>
                <c:formatCode>General</c:formatCode>
                <c:ptCount val="5"/>
                <c:pt idx="0">
                  <c:v>25</c:v>
                </c:pt>
                <c:pt idx="1">
                  <c:v>16</c:v>
                </c:pt>
                <c:pt idx="2">
                  <c:v>28</c:v>
                </c:pt>
                <c:pt idx="3">
                  <c:v>23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93-4DA8-8B7D-7D2AD10B9D9F}"/>
            </c:ext>
          </c:extLst>
        </c:ser>
        <c:ser>
          <c:idx val="1"/>
          <c:order val="1"/>
          <c:tx>
            <c:strRef>
              <c:f>'Report Insurance'!$J$1:$J$2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Insurance'!$H$3:$H$8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'Report Insurance'!$J$3:$J$8</c:f>
              <c:numCache>
                <c:formatCode>General</c:formatCode>
                <c:ptCount val="5"/>
                <c:pt idx="0">
                  <c:v>36</c:v>
                </c:pt>
                <c:pt idx="1">
                  <c:v>35</c:v>
                </c:pt>
                <c:pt idx="2">
                  <c:v>39</c:v>
                </c:pt>
                <c:pt idx="3">
                  <c:v>50</c:v>
                </c:pt>
                <c:pt idx="4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EB-4EE5-AE2A-AFA339E336C9}"/>
            </c:ext>
          </c:extLst>
        </c:ser>
        <c:ser>
          <c:idx val="2"/>
          <c:order val="2"/>
          <c:tx>
            <c:strRef>
              <c:f>'Report Insurance'!$K$1:$K$2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Insurance'!$H$3:$H$8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'Report Insurance'!$K$3:$K$8</c:f>
              <c:numCache>
                <c:formatCode>General</c:formatCode>
                <c:ptCount val="5"/>
                <c:pt idx="0">
                  <c:v>56</c:v>
                </c:pt>
                <c:pt idx="1">
                  <c:v>56</c:v>
                </c:pt>
                <c:pt idx="2">
                  <c:v>62</c:v>
                </c:pt>
                <c:pt idx="3">
                  <c:v>57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EB-4EE5-AE2A-AFA339E336C9}"/>
            </c:ext>
          </c:extLst>
        </c:ser>
        <c:ser>
          <c:idx val="3"/>
          <c:order val="3"/>
          <c:tx>
            <c:strRef>
              <c:f>'Report Insurance'!$L$1:$L$2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Insurance'!$H$3:$H$8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'Report Insurance'!$L$3:$L$8</c:f>
              <c:numCache>
                <c:formatCode>General</c:formatCode>
                <c:ptCount val="5"/>
                <c:pt idx="0">
                  <c:v>38</c:v>
                </c:pt>
                <c:pt idx="1">
                  <c:v>39</c:v>
                </c:pt>
                <c:pt idx="2">
                  <c:v>42</c:v>
                </c:pt>
                <c:pt idx="3">
                  <c:v>35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EB-4EE5-AE2A-AFA339E33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3676424"/>
        <c:axId val="2023678472"/>
      </c:barChart>
      <c:catAx>
        <c:axId val="2023676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678472"/>
        <c:crosses val="autoZero"/>
        <c:auto val="1"/>
        <c:lblAlgn val="ctr"/>
        <c:lblOffset val="100"/>
        <c:noMultiLvlLbl val="0"/>
      </c:catAx>
      <c:valAx>
        <c:axId val="2023678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Patient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676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[v6_Community_Health_raw_data.xlsx]Report Education!PivotTable10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Uneducated &amp; unemployed vs having insurance</a:t>
            </a:r>
          </a:p>
        </c:rich>
      </c:tx>
      <c:layout>
        <c:manualLayout>
          <c:xMode val="edge"/>
          <c:yMode val="edge"/>
          <c:x val="0.14597784735019825"/>
          <c:y val="2.59072580645161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'Report Education'!$B$1:$B$2</c:f>
              <c:strCache>
                <c:ptCount val="1"/>
                <c:pt idx="0">
                  <c:v>FALSE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Education'!$A$3:$A$10</c:f>
              <c:strCache>
                <c:ptCount val="7"/>
                <c:pt idx="0">
                  <c:v>Bachelor's Degree</c:v>
                </c:pt>
                <c:pt idx="1">
                  <c:v>High School</c:v>
                </c:pt>
                <c:pt idx="2">
                  <c:v>Master's Degree</c:v>
                </c:pt>
                <c:pt idx="3">
                  <c:v>PhD</c:v>
                </c:pt>
                <c:pt idx="4">
                  <c:v>Post-graduate</c:v>
                </c:pt>
                <c:pt idx="5">
                  <c:v>School</c:v>
                </c:pt>
                <c:pt idx="6">
                  <c:v>Uneducated</c:v>
                </c:pt>
              </c:strCache>
            </c:strRef>
          </c:cat>
          <c:val>
            <c:numRef>
              <c:f>'Report Education'!$B$3:$B$10</c:f>
              <c:numCache>
                <c:formatCode>General</c:formatCode>
                <c:ptCount val="7"/>
                <c:pt idx="0">
                  <c:v>50</c:v>
                </c:pt>
                <c:pt idx="1">
                  <c:v>13</c:v>
                </c:pt>
                <c:pt idx="2">
                  <c:v>70</c:v>
                </c:pt>
                <c:pt idx="3">
                  <c:v>11</c:v>
                </c:pt>
                <c:pt idx="4">
                  <c:v>22</c:v>
                </c:pt>
                <c:pt idx="5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FF-4C29-8BCF-8026C135A813}"/>
            </c:ext>
          </c:extLst>
        </c:ser>
        <c:ser>
          <c:idx val="1"/>
          <c:order val="1"/>
          <c:tx>
            <c:strRef>
              <c:f>'Report Education'!$C$1:$C$2</c:f>
              <c:strCache>
                <c:ptCount val="1"/>
                <c:pt idx="0">
                  <c:v>TRUE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Education'!$A$3:$A$10</c:f>
              <c:strCache>
                <c:ptCount val="7"/>
                <c:pt idx="0">
                  <c:v>Bachelor's Degree</c:v>
                </c:pt>
                <c:pt idx="1">
                  <c:v>High School</c:v>
                </c:pt>
                <c:pt idx="2">
                  <c:v>Master's Degree</c:v>
                </c:pt>
                <c:pt idx="3">
                  <c:v>PhD</c:v>
                </c:pt>
                <c:pt idx="4">
                  <c:v>Post-graduate</c:v>
                </c:pt>
                <c:pt idx="5">
                  <c:v>School</c:v>
                </c:pt>
                <c:pt idx="6">
                  <c:v>Uneducated</c:v>
                </c:pt>
              </c:strCache>
            </c:strRef>
          </c:cat>
          <c:val>
            <c:numRef>
              <c:f>'Report Education'!$C$3:$C$10</c:f>
              <c:numCache>
                <c:formatCode>General</c:formatCode>
                <c:ptCount val="7"/>
                <c:pt idx="0">
                  <c:v>226</c:v>
                </c:pt>
                <c:pt idx="1">
                  <c:v>42</c:v>
                </c:pt>
                <c:pt idx="2">
                  <c:v>253</c:v>
                </c:pt>
                <c:pt idx="3">
                  <c:v>63</c:v>
                </c:pt>
                <c:pt idx="4">
                  <c:v>68</c:v>
                </c:pt>
                <c:pt idx="5">
                  <c:v>123</c:v>
                </c:pt>
                <c:pt idx="6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FF-4C29-8BCF-8026C135A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3200648"/>
        <c:axId val="2033207816"/>
      </c:barChart>
      <c:catAx>
        <c:axId val="20332006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Education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207816"/>
        <c:crosses val="autoZero"/>
        <c:auto val="1"/>
        <c:lblAlgn val="ctr"/>
        <c:lblOffset val="100"/>
        <c:noMultiLvlLbl val="0"/>
      </c:catAx>
      <c:valAx>
        <c:axId val="2033207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Patients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200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[v6_Community_Health_raw_data.xlsx]Report Education!PivotTable11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Vs Education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'Report Education'!$I$1:$I$2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'Report Education'!$G$3:$H$38</c:f>
              <c:multiLvlStrCache>
                <c:ptCount val="28"/>
                <c:lvl>
                  <c:pt idx="0">
                    <c:v>East</c:v>
                  </c:pt>
                  <c:pt idx="1">
                    <c:v>North</c:v>
                  </c:pt>
                  <c:pt idx="2">
                    <c:v>South</c:v>
                  </c:pt>
                  <c:pt idx="3">
                    <c:v>West</c:v>
                  </c:pt>
                  <c:pt idx="4">
                    <c:v>East</c:v>
                  </c:pt>
                  <c:pt idx="5">
                    <c:v>North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East</c:v>
                  </c:pt>
                  <c:pt idx="9">
                    <c:v>North</c:v>
                  </c:pt>
                  <c:pt idx="10">
                    <c:v>South</c:v>
                  </c:pt>
                  <c:pt idx="11">
                    <c:v>West</c:v>
                  </c:pt>
                  <c:pt idx="12">
                    <c:v>East</c:v>
                  </c:pt>
                  <c:pt idx="13">
                    <c:v>North</c:v>
                  </c:pt>
                  <c:pt idx="14">
                    <c:v>South</c:v>
                  </c:pt>
                  <c:pt idx="15">
                    <c:v>West</c:v>
                  </c:pt>
                  <c:pt idx="16">
                    <c:v>East</c:v>
                  </c:pt>
                  <c:pt idx="17">
                    <c:v>North</c:v>
                  </c:pt>
                  <c:pt idx="18">
                    <c:v>South</c:v>
                  </c:pt>
                  <c:pt idx="19">
                    <c:v>West</c:v>
                  </c:pt>
                  <c:pt idx="20">
                    <c:v>East</c:v>
                  </c:pt>
                  <c:pt idx="21">
                    <c:v>North</c:v>
                  </c:pt>
                  <c:pt idx="22">
                    <c:v>South</c:v>
                  </c:pt>
                  <c:pt idx="23">
                    <c:v>West</c:v>
                  </c:pt>
                  <c:pt idx="24">
                    <c:v>East</c:v>
                  </c:pt>
                  <c:pt idx="25">
                    <c:v>North</c:v>
                  </c:pt>
                  <c:pt idx="26">
                    <c:v>South</c:v>
                  </c:pt>
                  <c:pt idx="27">
                    <c:v>West</c:v>
                  </c:pt>
                </c:lvl>
                <c:lvl>
                  <c:pt idx="0">
                    <c:v>Bachelor's Degree</c:v>
                  </c:pt>
                  <c:pt idx="4">
                    <c:v>High School</c:v>
                  </c:pt>
                  <c:pt idx="8">
                    <c:v>Master's Degree</c:v>
                  </c:pt>
                  <c:pt idx="12">
                    <c:v>PhD</c:v>
                  </c:pt>
                  <c:pt idx="16">
                    <c:v>Post-graduate</c:v>
                  </c:pt>
                  <c:pt idx="20">
                    <c:v>School</c:v>
                  </c:pt>
                  <c:pt idx="24">
                    <c:v>Uneducated</c:v>
                  </c:pt>
                </c:lvl>
              </c:multiLvlStrCache>
            </c:multiLvlStrRef>
          </c:cat>
          <c:val>
            <c:numRef>
              <c:f>'Report Education'!$I$3:$I$38</c:f>
              <c:numCache>
                <c:formatCode>General</c:formatCode>
                <c:ptCount val="28"/>
                <c:pt idx="0">
                  <c:v>22</c:v>
                </c:pt>
                <c:pt idx="1">
                  <c:v>43</c:v>
                </c:pt>
                <c:pt idx="2">
                  <c:v>45</c:v>
                </c:pt>
                <c:pt idx="3">
                  <c:v>31</c:v>
                </c:pt>
                <c:pt idx="5">
                  <c:v>8</c:v>
                </c:pt>
                <c:pt idx="6">
                  <c:v>9</c:v>
                </c:pt>
                <c:pt idx="7">
                  <c:v>9</c:v>
                </c:pt>
                <c:pt idx="8">
                  <c:v>17</c:v>
                </c:pt>
                <c:pt idx="9">
                  <c:v>37</c:v>
                </c:pt>
                <c:pt idx="10">
                  <c:v>59</c:v>
                </c:pt>
                <c:pt idx="11">
                  <c:v>43</c:v>
                </c:pt>
                <c:pt idx="12">
                  <c:v>5</c:v>
                </c:pt>
                <c:pt idx="13">
                  <c:v>10</c:v>
                </c:pt>
                <c:pt idx="14">
                  <c:v>15</c:v>
                </c:pt>
                <c:pt idx="15">
                  <c:v>7</c:v>
                </c:pt>
                <c:pt idx="16">
                  <c:v>6</c:v>
                </c:pt>
                <c:pt idx="17">
                  <c:v>9</c:v>
                </c:pt>
                <c:pt idx="18">
                  <c:v>20</c:v>
                </c:pt>
                <c:pt idx="19">
                  <c:v>8</c:v>
                </c:pt>
                <c:pt idx="20">
                  <c:v>8</c:v>
                </c:pt>
                <c:pt idx="21">
                  <c:v>23</c:v>
                </c:pt>
                <c:pt idx="22">
                  <c:v>33</c:v>
                </c:pt>
                <c:pt idx="23">
                  <c:v>15</c:v>
                </c:pt>
                <c:pt idx="24">
                  <c:v>3</c:v>
                </c:pt>
                <c:pt idx="25">
                  <c:v>2</c:v>
                </c:pt>
                <c:pt idx="26">
                  <c:v>9</c:v>
                </c:pt>
                <c:pt idx="2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DF-42EC-AC2B-055B50078035}"/>
            </c:ext>
          </c:extLst>
        </c:ser>
        <c:ser>
          <c:idx val="1"/>
          <c:order val="1"/>
          <c:tx>
            <c:strRef>
              <c:f>'Report Education'!$J$1:$J$2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'Report Education'!$G$3:$H$38</c:f>
              <c:multiLvlStrCache>
                <c:ptCount val="28"/>
                <c:lvl>
                  <c:pt idx="0">
                    <c:v>East</c:v>
                  </c:pt>
                  <c:pt idx="1">
                    <c:v>North</c:v>
                  </c:pt>
                  <c:pt idx="2">
                    <c:v>South</c:v>
                  </c:pt>
                  <c:pt idx="3">
                    <c:v>West</c:v>
                  </c:pt>
                  <c:pt idx="4">
                    <c:v>East</c:v>
                  </c:pt>
                  <c:pt idx="5">
                    <c:v>North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East</c:v>
                  </c:pt>
                  <c:pt idx="9">
                    <c:v>North</c:v>
                  </c:pt>
                  <c:pt idx="10">
                    <c:v>South</c:v>
                  </c:pt>
                  <c:pt idx="11">
                    <c:v>West</c:v>
                  </c:pt>
                  <c:pt idx="12">
                    <c:v>East</c:v>
                  </c:pt>
                  <c:pt idx="13">
                    <c:v>North</c:v>
                  </c:pt>
                  <c:pt idx="14">
                    <c:v>South</c:v>
                  </c:pt>
                  <c:pt idx="15">
                    <c:v>West</c:v>
                  </c:pt>
                  <c:pt idx="16">
                    <c:v>East</c:v>
                  </c:pt>
                  <c:pt idx="17">
                    <c:v>North</c:v>
                  </c:pt>
                  <c:pt idx="18">
                    <c:v>South</c:v>
                  </c:pt>
                  <c:pt idx="19">
                    <c:v>West</c:v>
                  </c:pt>
                  <c:pt idx="20">
                    <c:v>East</c:v>
                  </c:pt>
                  <c:pt idx="21">
                    <c:v>North</c:v>
                  </c:pt>
                  <c:pt idx="22">
                    <c:v>South</c:v>
                  </c:pt>
                  <c:pt idx="23">
                    <c:v>West</c:v>
                  </c:pt>
                  <c:pt idx="24">
                    <c:v>East</c:v>
                  </c:pt>
                  <c:pt idx="25">
                    <c:v>North</c:v>
                  </c:pt>
                  <c:pt idx="26">
                    <c:v>South</c:v>
                  </c:pt>
                  <c:pt idx="27">
                    <c:v>West</c:v>
                  </c:pt>
                </c:lvl>
                <c:lvl>
                  <c:pt idx="0">
                    <c:v>Bachelor's Degree</c:v>
                  </c:pt>
                  <c:pt idx="4">
                    <c:v>High School</c:v>
                  </c:pt>
                  <c:pt idx="8">
                    <c:v>Master's Degree</c:v>
                  </c:pt>
                  <c:pt idx="12">
                    <c:v>PhD</c:v>
                  </c:pt>
                  <c:pt idx="16">
                    <c:v>Post-graduate</c:v>
                  </c:pt>
                  <c:pt idx="20">
                    <c:v>School</c:v>
                  </c:pt>
                  <c:pt idx="24">
                    <c:v>Uneducated</c:v>
                  </c:pt>
                </c:lvl>
              </c:multiLvlStrCache>
            </c:multiLvlStrRef>
          </c:cat>
          <c:val>
            <c:numRef>
              <c:f>'Report Education'!$J$3:$J$38</c:f>
              <c:numCache>
                <c:formatCode>General</c:formatCode>
                <c:ptCount val="28"/>
                <c:pt idx="0">
                  <c:v>23</c:v>
                </c:pt>
                <c:pt idx="1">
                  <c:v>27</c:v>
                </c:pt>
                <c:pt idx="2">
                  <c:v>51</c:v>
                </c:pt>
                <c:pt idx="3">
                  <c:v>34</c:v>
                </c:pt>
                <c:pt idx="4">
                  <c:v>2</c:v>
                </c:pt>
                <c:pt idx="5">
                  <c:v>8</c:v>
                </c:pt>
                <c:pt idx="6">
                  <c:v>11</c:v>
                </c:pt>
                <c:pt idx="7">
                  <c:v>8</c:v>
                </c:pt>
                <c:pt idx="8">
                  <c:v>31</c:v>
                </c:pt>
                <c:pt idx="9">
                  <c:v>35</c:v>
                </c:pt>
                <c:pt idx="10">
                  <c:v>58</c:v>
                </c:pt>
                <c:pt idx="11">
                  <c:v>43</c:v>
                </c:pt>
                <c:pt idx="12">
                  <c:v>4</c:v>
                </c:pt>
                <c:pt idx="13">
                  <c:v>11</c:v>
                </c:pt>
                <c:pt idx="14">
                  <c:v>9</c:v>
                </c:pt>
                <c:pt idx="15">
                  <c:v>13</c:v>
                </c:pt>
                <c:pt idx="16">
                  <c:v>3</c:v>
                </c:pt>
                <c:pt idx="17">
                  <c:v>17</c:v>
                </c:pt>
                <c:pt idx="18">
                  <c:v>17</c:v>
                </c:pt>
                <c:pt idx="19">
                  <c:v>10</c:v>
                </c:pt>
                <c:pt idx="20">
                  <c:v>12</c:v>
                </c:pt>
                <c:pt idx="21">
                  <c:v>21</c:v>
                </c:pt>
                <c:pt idx="22">
                  <c:v>25</c:v>
                </c:pt>
                <c:pt idx="23">
                  <c:v>20</c:v>
                </c:pt>
                <c:pt idx="25">
                  <c:v>1</c:v>
                </c:pt>
                <c:pt idx="26">
                  <c:v>2</c:v>
                </c:pt>
                <c:pt idx="2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DF-42EC-AC2B-055B500780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62729736"/>
        <c:axId val="953348616"/>
      </c:barChart>
      <c:catAx>
        <c:axId val="662729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348616"/>
        <c:crosses val="autoZero"/>
        <c:auto val="1"/>
        <c:lblAlgn val="ctr"/>
        <c:lblOffset val="100"/>
        <c:noMultiLvlLbl val="0"/>
      </c:catAx>
      <c:valAx>
        <c:axId val="953348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729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[v6_Community_Health_raw_data.xlsx]Report Education!PivotTable6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Education and employment correlation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'Report Education'!$N$25:$N$26</c:f>
              <c:strCache>
                <c:ptCount val="1"/>
                <c:pt idx="0">
                  <c:v>Bachelor's Degree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Education'!$M$27:$M$45</c:f>
              <c:strCache>
                <c:ptCount val="18"/>
                <c:pt idx="0">
                  <c:v>CEO</c:v>
                </c:pt>
                <c:pt idx="1">
                  <c:v>Clerical Staff</c:v>
                </c:pt>
                <c:pt idx="2">
                  <c:v>Consultant</c:v>
                </c:pt>
                <c:pt idx="3">
                  <c:v>Doctor</c:v>
                </c:pt>
                <c:pt idx="4">
                  <c:v>Driver</c:v>
                </c:pt>
                <c:pt idx="5">
                  <c:v>Engineer</c:v>
                </c:pt>
                <c:pt idx="6">
                  <c:v>Farmer</c:v>
                </c:pt>
                <c:pt idx="7">
                  <c:v>Junior Executive</c:v>
                </c:pt>
                <c:pt idx="8">
                  <c:v>Labourer</c:v>
                </c:pt>
                <c:pt idx="9">
                  <c:v>Manager</c:v>
                </c:pt>
                <c:pt idx="10">
                  <c:v>Nurse</c:v>
                </c:pt>
                <c:pt idx="11">
                  <c:v>Professor</c:v>
                </c:pt>
                <c:pt idx="12">
                  <c:v>Retail Worker</c:v>
                </c:pt>
                <c:pt idx="13">
                  <c:v>Scientist</c:v>
                </c:pt>
                <c:pt idx="14">
                  <c:v>Senior Executive</c:v>
                </c:pt>
                <c:pt idx="15">
                  <c:v>Software Engineer</c:v>
                </c:pt>
                <c:pt idx="16">
                  <c:v>Teacher</c:v>
                </c:pt>
                <c:pt idx="17">
                  <c:v>Unemployed</c:v>
                </c:pt>
              </c:strCache>
            </c:strRef>
          </c:cat>
          <c:val>
            <c:numRef>
              <c:f>'Report Education'!$N$27:$N$45</c:f>
              <c:numCache>
                <c:formatCode>General</c:formatCode>
                <c:ptCount val="18"/>
                <c:pt idx="5">
                  <c:v>63</c:v>
                </c:pt>
                <c:pt idx="7">
                  <c:v>83</c:v>
                </c:pt>
                <c:pt idx="10">
                  <c:v>68</c:v>
                </c:pt>
                <c:pt idx="16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CA-47E6-B2EB-1ACDBC192AB9}"/>
            </c:ext>
          </c:extLst>
        </c:ser>
        <c:ser>
          <c:idx val="1"/>
          <c:order val="1"/>
          <c:tx>
            <c:strRef>
              <c:f>'Report Education'!$O$25:$O$26</c:f>
              <c:strCache>
                <c:ptCount val="1"/>
                <c:pt idx="0">
                  <c:v>High School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Education'!$M$27:$M$45</c:f>
              <c:strCache>
                <c:ptCount val="18"/>
                <c:pt idx="0">
                  <c:v>CEO</c:v>
                </c:pt>
                <c:pt idx="1">
                  <c:v>Clerical Staff</c:v>
                </c:pt>
                <c:pt idx="2">
                  <c:v>Consultant</c:v>
                </c:pt>
                <c:pt idx="3">
                  <c:v>Doctor</c:v>
                </c:pt>
                <c:pt idx="4">
                  <c:v>Driver</c:v>
                </c:pt>
                <c:pt idx="5">
                  <c:v>Engineer</c:v>
                </c:pt>
                <c:pt idx="6">
                  <c:v>Farmer</c:v>
                </c:pt>
                <c:pt idx="7">
                  <c:v>Junior Executive</c:v>
                </c:pt>
                <c:pt idx="8">
                  <c:v>Labourer</c:v>
                </c:pt>
                <c:pt idx="9">
                  <c:v>Manager</c:v>
                </c:pt>
                <c:pt idx="10">
                  <c:v>Nurse</c:v>
                </c:pt>
                <c:pt idx="11">
                  <c:v>Professor</c:v>
                </c:pt>
                <c:pt idx="12">
                  <c:v>Retail Worker</c:v>
                </c:pt>
                <c:pt idx="13">
                  <c:v>Scientist</c:v>
                </c:pt>
                <c:pt idx="14">
                  <c:v>Senior Executive</c:v>
                </c:pt>
                <c:pt idx="15">
                  <c:v>Software Engineer</c:v>
                </c:pt>
                <c:pt idx="16">
                  <c:v>Teacher</c:v>
                </c:pt>
                <c:pt idx="17">
                  <c:v>Unemployed</c:v>
                </c:pt>
              </c:strCache>
            </c:strRef>
          </c:cat>
          <c:val>
            <c:numRef>
              <c:f>'Report Education'!$O$27:$O$45</c:f>
              <c:numCache>
                <c:formatCode>General</c:formatCode>
                <c:ptCount val="18"/>
                <c:pt idx="17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6CA-47E6-B2EB-1ACDBC192AB9}"/>
            </c:ext>
          </c:extLst>
        </c:ser>
        <c:ser>
          <c:idx val="2"/>
          <c:order val="2"/>
          <c:tx>
            <c:strRef>
              <c:f>'Report Education'!$P$25:$P$26</c:f>
              <c:strCache>
                <c:ptCount val="1"/>
                <c:pt idx="0">
                  <c:v>Master's Degree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Education'!$M$27:$M$45</c:f>
              <c:strCache>
                <c:ptCount val="18"/>
                <c:pt idx="0">
                  <c:v>CEO</c:v>
                </c:pt>
                <c:pt idx="1">
                  <c:v>Clerical Staff</c:v>
                </c:pt>
                <c:pt idx="2">
                  <c:v>Consultant</c:v>
                </c:pt>
                <c:pt idx="3">
                  <c:v>Doctor</c:v>
                </c:pt>
                <c:pt idx="4">
                  <c:v>Driver</c:v>
                </c:pt>
                <c:pt idx="5">
                  <c:v>Engineer</c:v>
                </c:pt>
                <c:pt idx="6">
                  <c:v>Farmer</c:v>
                </c:pt>
                <c:pt idx="7">
                  <c:v>Junior Executive</c:v>
                </c:pt>
                <c:pt idx="8">
                  <c:v>Labourer</c:v>
                </c:pt>
                <c:pt idx="9">
                  <c:v>Manager</c:v>
                </c:pt>
                <c:pt idx="10">
                  <c:v>Nurse</c:v>
                </c:pt>
                <c:pt idx="11">
                  <c:v>Professor</c:v>
                </c:pt>
                <c:pt idx="12">
                  <c:v>Retail Worker</c:v>
                </c:pt>
                <c:pt idx="13">
                  <c:v>Scientist</c:v>
                </c:pt>
                <c:pt idx="14">
                  <c:v>Senior Executive</c:v>
                </c:pt>
                <c:pt idx="15">
                  <c:v>Software Engineer</c:v>
                </c:pt>
                <c:pt idx="16">
                  <c:v>Teacher</c:v>
                </c:pt>
                <c:pt idx="17">
                  <c:v>Unemployed</c:v>
                </c:pt>
              </c:strCache>
            </c:strRef>
          </c:cat>
          <c:val>
            <c:numRef>
              <c:f>'Report Education'!$P$27:$P$45</c:f>
              <c:numCache>
                <c:formatCode>General</c:formatCode>
                <c:ptCount val="18"/>
                <c:pt idx="3">
                  <c:v>86</c:v>
                </c:pt>
                <c:pt idx="9">
                  <c:v>83</c:v>
                </c:pt>
                <c:pt idx="14">
                  <c:v>80</c:v>
                </c:pt>
                <c:pt idx="15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6CA-47E6-B2EB-1ACDBC192AB9}"/>
            </c:ext>
          </c:extLst>
        </c:ser>
        <c:ser>
          <c:idx val="3"/>
          <c:order val="3"/>
          <c:tx>
            <c:strRef>
              <c:f>'Report Education'!$Q$25:$Q$26</c:f>
              <c:strCache>
                <c:ptCount val="1"/>
                <c:pt idx="0">
                  <c:v>PhD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Education'!$M$27:$M$45</c:f>
              <c:strCache>
                <c:ptCount val="18"/>
                <c:pt idx="0">
                  <c:v>CEO</c:v>
                </c:pt>
                <c:pt idx="1">
                  <c:v>Clerical Staff</c:v>
                </c:pt>
                <c:pt idx="2">
                  <c:v>Consultant</c:v>
                </c:pt>
                <c:pt idx="3">
                  <c:v>Doctor</c:v>
                </c:pt>
                <c:pt idx="4">
                  <c:v>Driver</c:v>
                </c:pt>
                <c:pt idx="5">
                  <c:v>Engineer</c:v>
                </c:pt>
                <c:pt idx="6">
                  <c:v>Farmer</c:v>
                </c:pt>
                <c:pt idx="7">
                  <c:v>Junior Executive</c:v>
                </c:pt>
                <c:pt idx="8">
                  <c:v>Labourer</c:v>
                </c:pt>
                <c:pt idx="9">
                  <c:v>Manager</c:v>
                </c:pt>
                <c:pt idx="10">
                  <c:v>Nurse</c:v>
                </c:pt>
                <c:pt idx="11">
                  <c:v>Professor</c:v>
                </c:pt>
                <c:pt idx="12">
                  <c:v>Retail Worker</c:v>
                </c:pt>
                <c:pt idx="13">
                  <c:v>Scientist</c:v>
                </c:pt>
                <c:pt idx="14">
                  <c:v>Senior Executive</c:v>
                </c:pt>
                <c:pt idx="15">
                  <c:v>Software Engineer</c:v>
                </c:pt>
                <c:pt idx="16">
                  <c:v>Teacher</c:v>
                </c:pt>
                <c:pt idx="17">
                  <c:v>Unemployed</c:v>
                </c:pt>
              </c:strCache>
            </c:strRef>
          </c:cat>
          <c:val>
            <c:numRef>
              <c:f>'Report Education'!$Q$27:$Q$45</c:f>
              <c:numCache>
                <c:formatCode>General</c:formatCode>
                <c:ptCount val="18"/>
                <c:pt idx="0">
                  <c:v>17</c:v>
                </c:pt>
                <c:pt idx="2">
                  <c:v>15</c:v>
                </c:pt>
                <c:pt idx="11">
                  <c:v>19</c:v>
                </c:pt>
                <c:pt idx="1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6CA-47E6-B2EB-1ACDBC192AB9}"/>
            </c:ext>
          </c:extLst>
        </c:ser>
        <c:ser>
          <c:idx val="4"/>
          <c:order val="4"/>
          <c:tx>
            <c:strRef>
              <c:f>'Report Education'!$R$25:$R$26</c:f>
              <c:strCache>
                <c:ptCount val="1"/>
                <c:pt idx="0">
                  <c:v>Post-graduate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Education'!$M$27:$M$45</c:f>
              <c:strCache>
                <c:ptCount val="18"/>
                <c:pt idx="0">
                  <c:v>CEO</c:v>
                </c:pt>
                <c:pt idx="1">
                  <c:v>Clerical Staff</c:v>
                </c:pt>
                <c:pt idx="2">
                  <c:v>Consultant</c:v>
                </c:pt>
                <c:pt idx="3">
                  <c:v>Doctor</c:v>
                </c:pt>
                <c:pt idx="4">
                  <c:v>Driver</c:v>
                </c:pt>
                <c:pt idx="5">
                  <c:v>Engineer</c:v>
                </c:pt>
                <c:pt idx="6">
                  <c:v>Farmer</c:v>
                </c:pt>
                <c:pt idx="7">
                  <c:v>Junior Executive</c:v>
                </c:pt>
                <c:pt idx="8">
                  <c:v>Labourer</c:v>
                </c:pt>
                <c:pt idx="9">
                  <c:v>Manager</c:v>
                </c:pt>
                <c:pt idx="10">
                  <c:v>Nurse</c:v>
                </c:pt>
                <c:pt idx="11">
                  <c:v>Professor</c:v>
                </c:pt>
                <c:pt idx="12">
                  <c:v>Retail Worker</c:v>
                </c:pt>
                <c:pt idx="13">
                  <c:v>Scientist</c:v>
                </c:pt>
                <c:pt idx="14">
                  <c:v>Senior Executive</c:v>
                </c:pt>
                <c:pt idx="15">
                  <c:v>Software Engineer</c:v>
                </c:pt>
                <c:pt idx="16">
                  <c:v>Teacher</c:v>
                </c:pt>
                <c:pt idx="17">
                  <c:v>Unemployed</c:v>
                </c:pt>
              </c:strCache>
            </c:strRef>
          </c:cat>
          <c:val>
            <c:numRef>
              <c:f>'Report Education'!$R$27:$R$45</c:f>
              <c:numCache>
                <c:formatCode>General</c:formatCode>
                <c:ptCount val="18"/>
                <c:pt idx="0">
                  <c:v>19</c:v>
                </c:pt>
                <c:pt idx="2">
                  <c:v>25</c:v>
                </c:pt>
                <c:pt idx="11">
                  <c:v>21</c:v>
                </c:pt>
                <c:pt idx="1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6CA-47E6-B2EB-1ACDBC192AB9}"/>
            </c:ext>
          </c:extLst>
        </c:ser>
        <c:ser>
          <c:idx val="5"/>
          <c:order val="5"/>
          <c:tx>
            <c:strRef>
              <c:f>'Report Education'!$S$25:$S$26</c:f>
              <c:strCache>
                <c:ptCount val="1"/>
                <c:pt idx="0">
                  <c:v>School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Education'!$M$27:$M$45</c:f>
              <c:strCache>
                <c:ptCount val="18"/>
                <c:pt idx="0">
                  <c:v>CEO</c:v>
                </c:pt>
                <c:pt idx="1">
                  <c:v>Clerical Staff</c:v>
                </c:pt>
                <c:pt idx="2">
                  <c:v>Consultant</c:v>
                </c:pt>
                <c:pt idx="3">
                  <c:v>Doctor</c:v>
                </c:pt>
                <c:pt idx="4">
                  <c:v>Driver</c:v>
                </c:pt>
                <c:pt idx="5">
                  <c:v>Engineer</c:v>
                </c:pt>
                <c:pt idx="6">
                  <c:v>Farmer</c:v>
                </c:pt>
                <c:pt idx="7">
                  <c:v>Junior Executive</c:v>
                </c:pt>
                <c:pt idx="8">
                  <c:v>Labourer</c:v>
                </c:pt>
                <c:pt idx="9">
                  <c:v>Manager</c:v>
                </c:pt>
                <c:pt idx="10">
                  <c:v>Nurse</c:v>
                </c:pt>
                <c:pt idx="11">
                  <c:v>Professor</c:v>
                </c:pt>
                <c:pt idx="12">
                  <c:v>Retail Worker</c:v>
                </c:pt>
                <c:pt idx="13">
                  <c:v>Scientist</c:v>
                </c:pt>
                <c:pt idx="14">
                  <c:v>Senior Executive</c:v>
                </c:pt>
                <c:pt idx="15">
                  <c:v>Software Engineer</c:v>
                </c:pt>
                <c:pt idx="16">
                  <c:v>Teacher</c:v>
                </c:pt>
                <c:pt idx="17">
                  <c:v>Unemployed</c:v>
                </c:pt>
              </c:strCache>
            </c:strRef>
          </c:cat>
          <c:val>
            <c:numRef>
              <c:f>'Report Education'!$S$27:$S$45</c:f>
              <c:numCache>
                <c:formatCode>General</c:formatCode>
                <c:ptCount val="18"/>
                <c:pt idx="1">
                  <c:v>45</c:v>
                </c:pt>
                <c:pt idx="4">
                  <c:v>53</c:v>
                </c:pt>
                <c:pt idx="12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06CA-47E6-B2EB-1ACDBC192AB9}"/>
            </c:ext>
          </c:extLst>
        </c:ser>
        <c:ser>
          <c:idx val="6"/>
          <c:order val="6"/>
          <c:tx>
            <c:strRef>
              <c:f>'Report Education'!$T$25:$T$26</c:f>
              <c:strCache>
                <c:ptCount val="1"/>
                <c:pt idx="0">
                  <c:v>Uneducated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Education'!$M$27:$M$45</c:f>
              <c:strCache>
                <c:ptCount val="18"/>
                <c:pt idx="0">
                  <c:v>CEO</c:v>
                </c:pt>
                <c:pt idx="1">
                  <c:v>Clerical Staff</c:v>
                </c:pt>
                <c:pt idx="2">
                  <c:v>Consultant</c:v>
                </c:pt>
                <c:pt idx="3">
                  <c:v>Doctor</c:v>
                </c:pt>
                <c:pt idx="4">
                  <c:v>Driver</c:v>
                </c:pt>
                <c:pt idx="5">
                  <c:v>Engineer</c:v>
                </c:pt>
                <c:pt idx="6">
                  <c:v>Farmer</c:v>
                </c:pt>
                <c:pt idx="7">
                  <c:v>Junior Executive</c:v>
                </c:pt>
                <c:pt idx="8">
                  <c:v>Labourer</c:v>
                </c:pt>
                <c:pt idx="9">
                  <c:v>Manager</c:v>
                </c:pt>
                <c:pt idx="10">
                  <c:v>Nurse</c:v>
                </c:pt>
                <c:pt idx="11">
                  <c:v>Professor</c:v>
                </c:pt>
                <c:pt idx="12">
                  <c:v>Retail Worker</c:v>
                </c:pt>
                <c:pt idx="13">
                  <c:v>Scientist</c:v>
                </c:pt>
                <c:pt idx="14">
                  <c:v>Senior Executive</c:v>
                </c:pt>
                <c:pt idx="15">
                  <c:v>Software Engineer</c:v>
                </c:pt>
                <c:pt idx="16">
                  <c:v>Teacher</c:v>
                </c:pt>
                <c:pt idx="17">
                  <c:v>Unemployed</c:v>
                </c:pt>
              </c:strCache>
            </c:strRef>
          </c:cat>
          <c:val>
            <c:numRef>
              <c:f>'Report Education'!$T$27:$T$45</c:f>
              <c:numCache>
                <c:formatCode>General</c:formatCode>
                <c:ptCount val="18"/>
                <c:pt idx="6">
                  <c:v>8</c:v>
                </c:pt>
                <c:pt idx="8">
                  <c:v>7</c:v>
                </c:pt>
                <c:pt idx="1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6CA-47E6-B2EB-1ACDBC192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429640"/>
        <c:axId val="280501768"/>
      </c:barChart>
      <c:catAx>
        <c:axId val="714296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Profession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501768"/>
        <c:crosses val="autoZero"/>
        <c:auto val="1"/>
        <c:lblAlgn val="ctr"/>
        <c:lblOffset val="100"/>
        <c:noMultiLvlLbl val="0"/>
      </c:catAx>
      <c:valAx>
        <c:axId val="280501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Patient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29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[v6_Community_Health_raw_data.xlsx]Report Education!PivotTable9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Relationship between income and occupation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B1A0C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'Report Education'!$AA$3:$AA$4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Education'!$Z$5:$Z$10</c:f>
              <c:strCache>
                <c:ptCount val="5"/>
                <c:pt idx="0">
                  <c:v>Doctor</c:v>
                </c:pt>
                <c:pt idx="1">
                  <c:v>Junior Executive</c:v>
                </c:pt>
                <c:pt idx="2">
                  <c:v>Manager</c:v>
                </c:pt>
                <c:pt idx="3">
                  <c:v>Senior Executive</c:v>
                </c:pt>
                <c:pt idx="4">
                  <c:v>Software Engineer</c:v>
                </c:pt>
              </c:strCache>
            </c:strRef>
          </c:cat>
          <c:val>
            <c:numRef>
              <c:f>'Report Education'!$AA$5:$AA$10</c:f>
              <c:numCache>
                <c:formatCode>General</c:formatCode>
                <c:ptCount val="5"/>
                <c:pt idx="0">
                  <c:v>4</c:v>
                </c:pt>
                <c:pt idx="1">
                  <c:v>1</c:v>
                </c:pt>
                <c:pt idx="2">
                  <c:v>5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B0-4F08-91A2-C2A6D04D7B04}"/>
            </c:ext>
          </c:extLst>
        </c:ser>
        <c:ser>
          <c:idx val="1"/>
          <c:order val="1"/>
          <c:tx>
            <c:strRef>
              <c:f>'Report Education'!$AB$3:$AB$4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Education'!$Z$5:$Z$10</c:f>
              <c:strCache>
                <c:ptCount val="5"/>
                <c:pt idx="0">
                  <c:v>Doctor</c:v>
                </c:pt>
                <c:pt idx="1">
                  <c:v>Junior Executive</c:v>
                </c:pt>
                <c:pt idx="2">
                  <c:v>Manager</c:v>
                </c:pt>
                <c:pt idx="3">
                  <c:v>Senior Executive</c:v>
                </c:pt>
                <c:pt idx="4">
                  <c:v>Software Engineer</c:v>
                </c:pt>
              </c:strCache>
            </c:strRef>
          </c:cat>
          <c:val>
            <c:numRef>
              <c:f>'Report Education'!$AB$5:$AB$10</c:f>
              <c:numCache>
                <c:formatCode>General</c:formatCode>
                <c:ptCount val="5"/>
                <c:pt idx="0">
                  <c:v>12</c:v>
                </c:pt>
                <c:pt idx="1">
                  <c:v>13</c:v>
                </c:pt>
                <c:pt idx="2">
                  <c:v>13</c:v>
                </c:pt>
                <c:pt idx="3">
                  <c:v>14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B0-4F08-91A2-C2A6D04D7B04}"/>
            </c:ext>
          </c:extLst>
        </c:ser>
        <c:ser>
          <c:idx val="2"/>
          <c:order val="2"/>
          <c:tx>
            <c:strRef>
              <c:f>'Report Education'!$AC$3:$AC$4</c:f>
              <c:strCache>
                <c:ptCount val="1"/>
                <c:pt idx="0">
                  <c:v>Lower-Middle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Education'!$Z$5:$Z$10</c:f>
              <c:strCache>
                <c:ptCount val="5"/>
                <c:pt idx="0">
                  <c:v>Doctor</c:v>
                </c:pt>
                <c:pt idx="1">
                  <c:v>Junior Executive</c:v>
                </c:pt>
                <c:pt idx="2">
                  <c:v>Manager</c:v>
                </c:pt>
                <c:pt idx="3">
                  <c:v>Senior Executive</c:v>
                </c:pt>
                <c:pt idx="4">
                  <c:v>Software Engineer</c:v>
                </c:pt>
              </c:strCache>
            </c:strRef>
          </c:cat>
          <c:val>
            <c:numRef>
              <c:f>'Report Education'!$AC$5:$AC$10</c:f>
              <c:numCache>
                <c:formatCode>General</c:formatCode>
                <c:ptCount val="5"/>
                <c:pt idx="0">
                  <c:v>15</c:v>
                </c:pt>
                <c:pt idx="1">
                  <c:v>16</c:v>
                </c:pt>
                <c:pt idx="2">
                  <c:v>10</c:v>
                </c:pt>
                <c:pt idx="3">
                  <c:v>15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EB0-4F08-91A2-C2A6D04D7B04}"/>
            </c:ext>
          </c:extLst>
        </c:ser>
        <c:ser>
          <c:idx val="3"/>
          <c:order val="3"/>
          <c:tx>
            <c:strRef>
              <c:f>'Report Education'!$AD$3:$AD$4</c:f>
              <c:strCache>
                <c:ptCount val="1"/>
                <c:pt idx="0">
                  <c:v>Middle</c:v>
                </c:pt>
              </c:strCache>
            </c:strRef>
          </c:tx>
          <c:spPr>
            <a:solidFill>
              <a:srgbClr val="B1A0C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Education'!$Z$5:$Z$10</c:f>
              <c:strCache>
                <c:ptCount val="5"/>
                <c:pt idx="0">
                  <c:v>Doctor</c:v>
                </c:pt>
                <c:pt idx="1">
                  <c:v>Junior Executive</c:v>
                </c:pt>
                <c:pt idx="2">
                  <c:v>Manager</c:v>
                </c:pt>
                <c:pt idx="3">
                  <c:v>Senior Executive</c:v>
                </c:pt>
                <c:pt idx="4">
                  <c:v>Software Engineer</c:v>
                </c:pt>
              </c:strCache>
            </c:strRef>
          </c:cat>
          <c:val>
            <c:numRef>
              <c:f>'Report Education'!$AD$5:$AD$10</c:f>
              <c:numCache>
                <c:formatCode>General</c:formatCode>
                <c:ptCount val="5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24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EB0-4F08-91A2-C2A6D04D7B04}"/>
            </c:ext>
          </c:extLst>
        </c:ser>
        <c:ser>
          <c:idx val="4"/>
          <c:order val="4"/>
          <c:tx>
            <c:strRef>
              <c:f>'Report Education'!$AE$3:$AE$4</c:f>
              <c:strCache>
                <c:ptCount val="1"/>
                <c:pt idx="0">
                  <c:v>Ultra High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Education'!$Z$5:$Z$10</c:f>
              <c:strCache>
                <c:ptCount val="5"/>
                <c:pt idx="0">
                  <c:v>Doctor</c:v>
                </c:pt>
                <c:pt idx="1">
                  <c:v>Junior Executive</c:v>
                </c:pt>
                <c:pt idx="2">
                  <c:v>Manager</c:v>
                </c:pt>
                <c:pt idx="3">
                  <c:v>Senior Executive</c:v>
                </c:pt>
                <c:pt idx="4">
                  <c:v>Software Engineer</c:v>
                </c:pt>
              </c:strCache>
            </c:strRef>
          </c:cat>
          <c:val>
            <c:numRef>
              <c:f>'Report Education'!$AE$5:$AE$10</c:f>
              <c:numCache>
                <c:formatCode>General</c:formatCode>
                <c:ptCount val="5"/>
                <c:pt idx="0">
                  <c:v>3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EB0-4F08-91A2-C2A6D04D7B04}"/>
            </c:ext>
          </c:extLst>
        </c:ser>
        <c:ser>
          <c:idx val="5"/>
          <c:order val="5"/>
          <c:tx>
            <c:strRef>
              <c:f>'Report Education'!$AF$3:$AF$4</c:f>
              <c:strCache>
                <c:ptCount val="1"/>
                <c:pt idx="0">
                  <c:v>Upper-Middle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Education'!$Z$5:$Z$10</c:f>
              <c:strCache>
                <c:ptCount val="5"/>
                <c:pt idx="0">
                  <c:v>Doctor</c:v>
                </c:pt>
                <c:pt idx="1">
                  <c:v>Junior Executive</c:v>
                </c:pt>
                <c:pt idx="2">
                  <c:v>Manager</c:v>
                </c:pt>
                <c:pt idx="3">
                  <c:v>Senior Executive</c:v>
                </c:pt>
                <c:pt idx="4">
                  <c:v>Software Engineer</c:v>
                </c:pt>
              </c:strCache>
            </c:strRef>
          </c:cat>
          <c:val>
            <c:numRef>
              <c:f>'Report Education'!$AF$5:$AF$10</c:f>
              <c:numCache>
                <c:formatCode>General</c:formatCode>
                <c:ptCount val="5"/>
                <c:pt idx="0">
                  <c:v>9</c:v>
                </c:pt>
                <c:pt idx="1">
                  <c:v>8</c:v>
                </c:pt>
                <c:pt idx="2">
                  <c:v>5</c:v>
                </c:pt>
                <c:pt idx="3">
                  <c:v>11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EB0-4F08-91A2-C2A6D04D7B04}"/>
            </c:ext>
          </c:extLst>
        </c:ser>
        <c:ser>
          <c:idx val="6"/>
          <c:order val="6"/>
          <c:tx>
            <c:strRef>
              <c:f>'Report Education'!$AG$3:$AG$4</c:f>
              <c:strCache>
                <c:ptCount val="1"/>
                <c:pt idx="0">
                  <c:v>Very High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Education'!$Z$5:$Z$10</c:f>
              <c:strCache>
                <c:ptCount val="5"/>
                <c:pt idx="0">
                  <c:v>Doctor</c:v>
                </c:pt>
                <c:pt idx="1">
                  <c:v>Junior Executive</c:v>
                </c:pt>
                <c:pt idx="2">
                  <c:v>Manager</c:v>
                </c:pt>
                <c:pt idx="3">
                  <c:v>Senior Executive</c:v>
                </c:pt>
                <c:pt idx="4">
                  <c:v>Software Engineer</c:v>
                </c:pt>
              </c:strCache>
            </c:strRef>
          </c:cat>
          <c:val>
            <c:numRef>
              <c:f>'Report Education'!$AG$5:$AG$10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EB0-4F08-91A2-C2A6D04D7B04}"/>
            </c:ext>
          </c:extLst>
        </c:ser>
        <c:ser>
          <c:idx val="7"/>
          <c:order val="7"/>
          <c:tx>
            <c:strRef>
              <c:f>'Report Education'!$AH$3:$AH$4</c:f>
              <c:strCache>
                <c:ptCount val="1"/>
                <c:pt idx="0">
                  <c:v>Very Low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Education'!$Z$5:$Z$10</c:f>
              <c:strCache>
                <c:ptCount val="5"/>
                <c:pt idx="0">
                  <c:v>Doctor</c:v>
                </c:pt>
                <c:pt idx="1">
                  <c:v>Junior Executive</c:v>
                </c:pt>
                <c:pt idx="2">
                  <c:v>Manager</c:v>
                </c:pt>
                <c:pt idx="3">
                  <c:v>Senior Executive</c:v>
                </c:pt>
                <c:pt idx="4">
                  <c:v>Software Engineer</c:v>
                </c:pt>
              </c:strCache>
            </c:strRef>
          </c:cat>
          <c:val>
            <c:numRef>
              <c:f>'Report Education'!$AH$5:$AH$10</c:f>
              <c:numCache>
                <c:formatCode>General</c:formatCode>
                <c:ptCount val="5"/>
                <c:pt idx="0">
                  <c:v>13</c:v>
                </c:pt>
                <c:pt idx="1">
                  <c:v>11</c:v>
                </c:pt>
                <c:pt idx="2">
                  <c:v>11</c:v>
                </c:pt>
                <c:pt idx="3">
                  <c:v>12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EB0-4F08-91A2-C2A6D04D7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5148807"/>
        <c:axId val="315159047"/>
      </c:barChart>
      <c:catAx>
        <c:axId val="3151488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Patient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159047"/>
        <c:crosses val="autoZero"/>
        <c:auto val="1"/>
        <c:lblAlgn val="ctr"/>
        <c:lblOffset val="100"/>
        <c:noMultiLvlLbl val="0"/>
      </c:catAx>
      <c:valAx>
        <c:axId val="315159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Occupation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148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[v6_Community_Health_raw_data.xlsx]Report Education!PivotTable2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Relationship between income and education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'Report Education'!$AL$2:$AL$3</c:f>
              <c:strCache>
                <c:ptCount val="1"/>
                <c:pt idx="0">
                  <c:v>Bachelor's Degree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Education'!$AK$4:$AK$12</c:f>
              <c:strCache>
                <c:ptCount val="8"/>
                <c:pt idx="0">
                  <c:v>High</c:v>
                </c:pt>
                <c:pt idx="1">
                  <c:v>Low</c:v>
                </c:pt>
                <c:pt idx="2">
                  <c:v>Lower-Middle</c:v>
                </c:pt>
                <c:pt idx="3">
                  <c:v>Middle</c:v>
                </c:pt>
                <c:pt idx="4">
                  <c:v>Ultra High</c:v>
                </c:pt>
                <c:pt idx="5">
                  <c:v>Upper-Middle</c:v>
                </c:pt>
                <c:pt idx="6">
                  <c:v>Very High</c:v>
                </c:pt>
                <c:pt idx="7">
                  <c:v>Very Low</c:v>
                </c:pt>
              </c:strCache>
            </c:strRef>
          </c:cat>
          <c:val>
            <c:numRef>
              <c:f>'Report Education'!$AL$4:$AL$12</c:f>
              <c:numCache>
                <c:formatCode>General</c:formatCode>
                <c:ptCount val="8"/>
                <c:pt idx="0">
                  <c:v>3</c:v>
                </c:pt>
                <c:pt idx="1">
                  <c:v>54</c:v>
                </c:pt>
                <c:pt idx="2">
                  <c:v>44</c:v>
                </c:pt>
                <c:pt idx="3">
                  <c:v>105</c:v>
                </c:pt>
                <c:pt idx="4">
                  <c:v>3</c:v>
                </c:pt>
                <c:pt idx="5">
                  <c:v>26</c:v>
                </c:pt>
                <c:pt idx="6">
                  <c:v>5</c:v>
                </c:pt>
                <c:pt idx="7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C7-40B9-A5B2-39DD4C0D048A}"/>
            </c:ext>
          </c:extLst>
        </c:ser>
        <c:ser>
          <c:idx val="1"/>
          <c:order val="1"/>
          <c:tx>
            <c:strRef>
              <c:f>'Report Education'!$AM$2:$AM$3</c:f>
              <c:strCache>
                <c:ptCount val="1"/>
                <c:pt idx="0">
                  <c:v>High School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Education'!$AK$4:$AK$12</c:f>
              <c:strCache>
                <c:ptCount val="8"/>
                <c:pt idx="0">
                  <c:v>High</c:v>
                </c:pt>
                <c:pt idx="1">
                  <c:v>Low</c:v>
                </c:pt>
                <c:pt idx="2">
                  <c:v>Lower-Middle</c:v>
                </c:pt>
                <c:pt idx="3">
                  <c:v>Middle</c:v>
                </c:pt>
                <c:pt idx="4">
                  <c:v>Ultra High</c:v>
                </c:pt>
                <c:pt idx="5">
                  <c:v>Upper-Middle</c:v>
                </c:pt>
                <c:pt idx="6">
                  <c:v>Very High</c:v>
                </c:pt>
                <c:pt idx="7">
                  <c:v>Very Low</c:v>
                </c:pt>
              </c:strCache>
            </c:strRef>
          </c:cat>
          <c:val>
            <c:numRef>
              <c:f>'Report Education'!$AM$4:$AM$12</c:f>
              <c:numCache>
                <c:formatCode>General</c:formatCode>
                <c:ptCount val="8"/>
                <c:pt idx="1">
                  <c:v>10</c:v>
                </c:pt>
                <c:pt idx="2">
                  <c:v>8</c:v>
                </c:pt>
                <c:pt idx="3">
                  <c:v>21</c:v>
                </c:pt>
                <c:pt idx="4">
                  <c:v>1</c:v>
                </c:pt>
                <c:pt idx="5">
                  <c:v>5</c:v>
                </c:pt>
                <c:pt idx="6">
                  <c:v>1</c:v>
                </c:pt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F5-490D-B6DB-7350EF14B63F}"/>
            </c:ext>
          </c:extLst>
        </c:ser>
        <c:ser>
          <c:idx val="2"/>
          <c:order val="2"/>
          <c:tx>
            <c:strRef>
              <c:f>'Report Education'!$AN$2:$AN$3</c:f>
              <c:strCache>
                <c:ptCount val="1"/>
                <c:pt idx="0">
                  <c:v>Master's Degree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Education'!$AK$4:$AK$12</c:f>
              <c:strCache>
                <c:ptCount val="8"/>
                <c:pt idx="0">
                  <c:v>High</c:v>
                </c:pt>
                <c:pt idx="1">
                  <c:v>Low</c:v>
                </c:pt>
                <c:pt idx="2">
                  <c:v>Lower-Middle</c:v>
                </c:pt>
                <c:pt idx="3">
                  <c:v>Middle</c:v>
                </c:pt>
                <c:pt idx="4">
                  <c:v>Ultra High</c:v>
                </c:pt>
                <c:pt idx="5">
                  <c:v>Upper-Middle</c:v>
                </c:pt>
                <c:pt idx="6">
                  <c:v>Very High</c:v>
                </c:pt>
                <c:pt idx="7">
                  <c:v>Very Low</c:v>
                </c:pt>
              </c:strCache>
            </c:strRef>
          </c:cat>
          <c:val>
            <c:numRef>
              <c:f>'Report Education'!$AN$4:$AN$12</c:f>
              <c:numCache>
                <c:formatCode>General</c:formatCode>
                <c:ptCount val="8"/>
                <c:pt idx="0">
                  <c:v>12</c:v>
                </c:pt>
                <c:pt idx="1">
                  <c:v>45</c:v>
                </c:pt>
                <c:pt idx="2">
                  <c:v>54</c:v>
                </c:pt>
                <c:pt idx="3">
                  <c:v>110</c:v>
                </c:pt>
                <c:pt idx="4">
                  <c:v>9</c:v>
                </c:pt>
                <c:pt idx="5">
                  <c:v>31</c:v>
                </c:pt>
                <c:pt idx="6">
                  <c:v>11</c:v>
                </c:pt>
                <c:pt idx="7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F5-490D-B6DB-7350EF14B63F}"/>
            </c:ext>
          </c:extLst>
        </c:ser>
        <c:ser>
          <c:idx val="3"/>
          <c:order val="3"/>
          <c:tx>
            <c:strRef>
              <c:f>'Report Education'!$AO$2:$AO$3</c:f>
              <c:strCache>
                <c:ptCount val="1"/>
                <c:pt idx="0">
                  <c:v>PhD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Education'!$AK$4:$AK$12</c:f>
              <c:strCache>
                <c:ptCount val="8"/>
                <c:pt idx="0">
                  <c:v>High</c:v>
                </c:pt>
                <c:pt idx="1">
                  <c:v>Low</c:v>
                </c:pt>
                <c:pt idx="2">
                  <c:v>Lower-Middle</c:v>
                </c:pt>
                <c:pt idx="3">
                  <c:v>Middle</c:v>
                </c:pt>
                <c:pt idx="4">
                  <c:v>Ultra High</c:v>
                </c:pt>
                <c:pt idx="5">
                  <c:v>Upper-Middle</c:v>
                </c:pt>
                <c:pt idx="6">
                  <c:v>Very High</c:v>
                </c:pt>
                <c:pt idx="7">
                  <c:v>Very Low</c:v>
                </c:pt>
              </c:strCache>
            </c:strRef>
          </c:cat>
          <c:val>
            <c:numRef>
              <c:f>'Report Education'!$AO$4:$AO$12</c:f>
              <c:numCache>
                <c:formatCode>General</c:formatCode>
                <c:ptCount val="8"/>
                <c:pt idx="0">
                  <c:v>1</c:v>
                </c:pt>
                <c:pt idx="1">
                  <c:v>13</c:v>
                </c:pt>
                <c:pt idx="2">
                  <c:v>14</c:v>
                </c:pt>
                <c:pt idx="3">
                  <c:v>30</c:v>
                </c:pt>
                <c:pt idx="4">
                  <c:v>1</c:v>
                </c:pt>
                <c:pt idx="5">
                  <c:v>9</c:v>
                </c:pt>
                <c:pt idx="6">
                  <c:v>1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F5-490D-B6DB-7350EF14B63F}"/>
            </c:ext>
          </c:extLst>
        </c:ser>
        <c:ser>
          <c:idx val="4"/>
          <c:order val="4"/>
          <c:tx>
            <c:strRef>
              <c:f>'Report Education'!$AP$2:$AP$3</c:f>
              <c:strCache>
                <c:ptCount val="1"/>
                <c:pt idx="0">
                  <c:v>Post-graduate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Education'!$AK$4:$AK$12</c:f>
              <c:strCache>
                <c:ptCount val="8"/>
                <c:pt idx="0">
                  <c:v>High</c:v>
                </c:pt>
                <c:pt idx="1">
                  <c:v>Low</c:v>
                </c:pt>
                <c:pt idx="2">
                  <c:v>Lower-Middle</c:v>
                </c:pt>
                <c:pt idx="3">
                  <c:v>Middle</c:v>
                </c:pt>
                <c:pt idx="4">
                  <c:v>Ultra High</c:v>
                </c:pt>
                <c:pt idx="5">
                  <c:v>Upper-Middle</c:v>
                </c:pt>
                <c:pt idx="6">
                  <c:v>Very High</c:v>
                </c:pt>
                <c:pt idx="7">
                  <c:v>Very Low</c:v>
                </c:pt>
              </c:strCache>
            </c:strRef>
          </c:cat>
          <c:val>
            <c:numRef>
              <c:f>'Report Education'!$AP$4:$AP$12</c:f>
              <c:numCache>
                <c:formatCode>General</c:formatCode>
                <c:ptCount val="8"/>
                <c:pt idx="1">
                  <c:v>22</c:v>
                </c:pt>
                <c:pt idx="2">
                  <c:v>11</c:v>
                </c:pt>
                <c:pt idx="3">
                  <c:v>29</c:v>
                </c:pt>
                <c:pt idx="4">
                  <c:v>1</c:v>
                </c:pt>
                <c:pt idx="5">
                  <c:v>7</c:v>
                </c:pt>
                <c:pt idx="6">
                  <c:v>4</c:v>
                </c:pt>
                <c:pt idx="7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3F5-490D-B6DB-7350EF14B63F}"/>
            </c:ext>
          </c:extLst>
        </c:ser>
        <c:ser>
          <c:idx val="5"/>
          <c:order val="5"/>
          <c:tx>
            <c:strRef>
              <c:f>'Report Education'!$AQ$2:$AQ$3</c:f>
              <c:strCache>
                <c:ptCount val="1"/>
                <c:pt idx="0">
                  <c:v>School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Education'!$AK$4:$AK$12</c:f>
              <c:strCache>
                <c:ptCount val="8"/>
                <c:pt idx="0">
                  <c:v>High</c:v>
                </c:pt>
                <c:pt idx="1">
                  <c:v>Low</c:v>
                </c:pt>
                <c:pt idx="2">
                  <c:v>Lower-Middle</c:v>
                </c:pt>
                <c:pt idx="3">
                  <c:v>Middle</c:v>
                </c:pt>
                <c:pt idx="4">
                  <c:v>Ultra High</c:v>
                </c:pt>
                <c:pt idx="5">
                  <c:v>Upper-Middle</c:v>
                </c:pt>
                <c:pt idx="6">
                  <c:v>Very High</c:v>
                </c:pt>
                <c:pt idx="7">
                  <c:v>Very Low</c:v>
                </c:pt>
              </c:strCache>
            </c:strRef>
          </c:cat>
          <c:val>
            <c:numRef>
              <c:f>'Report Education'!$AQ$4:$AQ$12</c:f>
              <c:numCache>
                <c:formatCode>General</c:formatCode>
                <c:ptCount val="8"/>
                <c:pt idx="0">
                  <c:v>1</c:v>
                </c:pt>
                <c:pt idx="1">
                  <c:v>25</c:v>
                </c:pt>
                <c:pt idx="2">
                  <c:v>22</c:v>
                </c:pt>
                <c:pt idx="3">
                  <c:v>53</c:v>
                </c:pt>
                <c:pt idx="4">
                  <c:v>5</c:v>
                </c:pt>
                <c:pt idx="5">
                  <c:v>22</c:v>
                </c:pt>
                <c:pt idx="6">
                  <c:v>6</c:v>
                </c:pt>
                <c:pt idx="7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3F5-490D-B6DB-7350EF14B63F}"/>
            </c:ext>
          </c:extLst>
        </c:ser>
        <c:ser>
          <c:idx val="6"/>
          <c:order val="6"/>
          <c:tx>
            <c:strRef>
              <c:f>'Report Education'!$AR$2:$AR$3</c:f>
              <c:strCache>
                <c:ptCount val="1"/>
                <c:pt idx="0">
                  <c:v>Uneducated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Education'!$AK$4:$AK$12</c:f>
              <c:strCache>
                <c:ptCount val="8"/>
                <c:pt idx="0">
                  <c:v>High</c:v>
                </c:pt>
                <c:pt idx="1">
                  <c:v>Low</c:v>
                </c:pt>
                <c:pt idx="2">
                  <c:v>Lower-Middle</c:v>
                </c:pt>
                <c:pt idx="3">
                  <c:v>Middle</c:v>
                </c:pt>
                <c:pt idx="4">
                  <c:v>Ultra High</c:v>
                </c:pt>
                <c:pt idx="5">
                  <c:v>Upper-Middle</c:v>
                </c:pt>
                <c:pt idx="6">
                  <c:v>Very High</c:v>
                </c:pt>
                <c:pt idx="7">
                  <c:v>Very Low</c:v>
                </c:pt>
              </c:strCache>
            </c:strRef>
          </c:cat>
          <c:val>
            <c:numRef>
              <c:f>'Report Education'!$AR$4:$AR$12</c:f>
              <c:numCache>
                <c:formatCode>General</c:formatCode>
                <c:ptCount val="8"/>
                <c:pt idx="1">
                  <c:v>7</c:v>
                </c:pt>
                <c:pt idx="2">
                  <c:v>2</c:v>
                </c:pt>
                <c:pt idx="3">
                  <c:v>7</c:v>
                </c:pt>
                <c:pt idx="4">
                  <c:v>1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3F5-490D-B6DB-7350EF14B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640775687"/>
        <c:axId val="640777735"/>
      </c:barChart>
      <c:valAx>
        <c:axId val="640777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775687"/>
        <c:crosses val="autoZero"/>
        <c:crossBetween val="between"/>
      </c:valAx>
      <c:catAx>
        <c:axId val="640775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Patient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7777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[v6_Community_Health_raw_data.xlsx]Report Health!PivotTable3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BMI/Diabetic trends between regions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'Report Health'!$C$4:$C$5</c:f>
              <c:strCache>
                <c:ptCount val="1"/>
                <c:pt idx="0">
                  <c:v>FALSE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Health'!$B$6:$B$10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'Report Health'!$C$6:$C$10</c:f>
              <c:numCache>
                <c:formatCode>0.00</c:formatCode>
                <c:ptCount val="4"/>
                <c:pt idx="0">
                  <c:v>23.645324046215503</c:v>
                </c:pt>
                <c:pt idx="1">
                  <c:v>23.573479518418456</c:v>
                </c:pt>
                <c:pt idx="2">
                  <c:v>23.694666737801246</c:v>
                </c:pt>
                <c:pt idx="3">
                  <c:v>23.316148499612233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D1-462A-9B07-3ACAB9EEE64F}"/>
            </c:ext>
          </c:extLst>
        </c:ser>
        <c:ser>
          <c:idx val="1"/>
          <c:order val="1"/>
          <c:tx>
            <c:strRef>
              <c:f>'Report Health'!$D$4:$D$5</c:f>
              <c:strCache>
                <c:ptCount val="1"/>
                <c:pt idx="0">
                  <c:v>TRUE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Health'!$B$6:$B$10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'Report Health'!$D$6:$D$10</c:f>
              <c:numCache>
                <c:formatCode>0.00</c:formatCode>
                <c:ptCount val="4"/>
                <c:pt idx="0">
                  <c:v>31.482812344023333</c:v>
                </c:pt>
                <c:pt idx="1">
                  <c:v>31.499738543285936</c:v>
                </c:pt>
                <c:pt idx="2">
                  <c:v>31.372562368473972</c:v>
                </c:pt>
                <c:pt idx="3">
                  <c:v>31.353981860566737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D1-462A-9B07-3ACAB9EEE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6251144"/>
        <c:axId val="1956253192"/>
      </c:barChart>
      <c:catAx>
        <c:axId val="1956251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253192"/>
        <c:crosses val="autoZero"/>
        <c:auto val="1"/>
        <c:lblAlgn val="ctr"/>
        <c:lblOffset val="100"/>
        <c:noMultiLvlLbl val="0"/>
      </c:catAx>
      <c:valAx>
        <c:axId val="1956253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BMI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251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[v6_Community_Health_raw_data.xlsx]Report Demographics!PivotTable2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Vs Income Region wise Distribution</a:t>
            </a:r>
          </a:p>
        </c:rich>
      </c:tx>
      <c:layout>
        <c:manualLayout>
          <c:xMode val="edge"/>
          <c:yMode val="edge"/>
          <c:x val="0.31232351280120479"/>
          <c:y val="2.01423834464261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'Report Demographics'!$C$60:$C$61</c:f>
              <c:strCache>
                <c:ptCount val="1"/>
                <c:pt idx="0">
                  <c:v>Adult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'Report Demographics'!$A$62:$B$74</c:f>
              <c:multiLvlStrCache>
                <c:ptCount val="8"/>
                <c:lvl>
                  <c:pt idx="0">
                    <c:v>West Bengal</c:v>
                  </c:pt>
                  <c:pt idx="1">
                    <c:v>Punjab</c:v>
                  </c:pt>
                  <c:pt idx="2">
                    <c:v>Uttar Pradesh</c:v>
                  </c:pt>
                  <c:pt idx="3">
                    <c:v>Karnataka</c:v>
                  </c:pt>
                  <c:pt idx="4">
                    <c:v>Kerala</c:v>
                  </c:pt>
                  <c:pt idx="5">
                    <c:v>Tamil Nadu</c:v>
                  </c:pt>
                  <c:pt idx="6">
                    <c:v>Gujarat</c:v>
                  </c:pt>
                  <c:pt idx="7">
                    <c:v>Maharashtra</c:v>
                  </c:pt>
                </c:lvl>
                <c:lvl>
                  <c:pt idx="0">
                    <c:v>East</c:v>
                  </c:pt>
                  <c:pt idx="1">
                    <c:v>North</c:v>
                  </c:pt>
                  <c:pt idx="3">
                    <c:v>South</c:v>
                  </c:pt>
                  <c:pt idx="6">
                    <c:v>West</c:v>
                  </c:pt>
                </c:lvl>
              </c:multiLvlStrCache>
            </c:multiLvlStrRef>
          </c:cat>
          <c:val>
            <c:numRef>
              <c:f>'Report Demographics'!$C$62:$C$74</c:f>
              <c:numCache>
                <c:formatCode>0.00</c:formatCode>
                <c:ptCount val="8"/>
                <c:pt idx="0">
                  <c:v>21.795454545454547</c:v>
                </c:pt>
                <c:pt idx="1">
                  <c:v>25.156862745098039</c:v>
                </c:pt>
                <c:pt idx="2">
                  <c:v>3.4576271186440679</c:v>
                </c:pt>
                <c:pt idx="3">
                  <c:v>22.761904761904763</c:v>
                </c:pt>
                <c:pt idx="4">
                  <c:v>30.648148148148149</c:v>
                </c:pt>
                <c:pt idx="5">
                  <c:v>55.666666666666664</c:v>
                </c:pt>
                <c:pt idx="6">
                  <c:v>37.963636363636361</c:v>
                </c:pt>
                <c:pt idx="7">
                  <c:v>18.241379310344829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D1-49C9-B3EA-121BD5C4EC55}"/>
            </c:ext>
          </c:extLst>
        </c:ser>
        <c:ser>
          <c:idx val="1"/>
          <c:order val="1"/>
          <c:tx>
            <c:strRef>
              <c:f>'Report Demographics'!$D$60:$D$61</c:f>
              <c:strCache>
                <c:ptCount val="1"/>
                <c:pt idx="0">
                  <c:v>Elderly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'Report Demographics'!$A$62:$B$74</c:f>
              <c:multiLvlStrCache>
                <c:ptCount val="8"/>
                <c:lvl>
                  <c:pt idx="0">
                    <c:v>West Bengal</c:v>
                  </c:pt>
                  <c:pt idx="1">
                    <c:v>Punjab</c:v>
                  </c:pt>
                  <c:pt idx="2">
                    <c:v>Uttar Pradesh</c:v>
                  </c:pt>
                  <c:pt idx="3">
                    <c:v>Karnataka</c:v>
                  </c:pt>
                  <c:pt idx="4">
                    <c:v>Kerala</c:v>
                  </c:pt>
                  <c:pt idx="5">
                    <c:v>Tamil Nadu</c:v>
                  </c:pt>
                  <c:pt idx="6">
                    <c:v>Gujarat</c:v>
                  </c:pt>
                  <c:pt idx="7">
                    <c:v>Maharashtra</c:v>
                  </c:pt>
                </c:lvl>
                <c:lvl>
                  <c:pt idx="0">
                    <c:v>East</c:v>
                  </c:pt>
                  <c:pt idx="1">
                    <c:v>North</c:v>
                  </c:pt>
                  <c:pt idx="3">
                    <c:v>South</c:v>
                  </c:pt>
                  <c:pt idx="6">
                    <c:v>West</c:v>
                  </c:pt>
                </c:lvl>
              </c:multiLvlStrCache>
            </c:multiLvlStrRef>
          </c:cat>
          <c:val>
            <c:numRef>
              <c:f>'Report Demographics'!$D$62:$D$74</c:f>
              <c:numCache>
                <c:formatCode>0.00</c:formatCode>
                <c:ptCount val="8"/>
                <c:pt idx="1">
                  <c:v>4</c:v>
                </c:pt>
                <c:pt idx="2">
                  <c:v>5.25</c:v>
                </c:pt>
                <c:pt idx="3">
                  <c:v>30</c:v>
                </c:pt>
                <c:pt idx="5">
                  <c:v>30</c:v>
                </c:pt>
                <c:pt idx="6">
                  <c:v>9.6666666666666661</c:v>
                </c:pt>
                <c:pt idx="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D1-49C9-B3EA-121BD5C4EC55}"/>
            </c:ext>
          </c:extLst>
        </c:ser>
        <c:ser>
          <c:idx val="2"/>
          <c:order val="2"/>
          <c:tx>
            <c:strRef>
              <c:f>'Report Demographics'!$E$60:$E$61</c:f>
              <c:strCache>
                <c:ptCount val="1"/>
                <c:pt idx="0">
                  <c:v>Middle-aged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'Report Demographics'!$A$62:$B$74</c:f>
              <c:multiLvlStrCache>
                <c:ptCount val="8"/>
                <c:lvl>
                  <c:pt idx="0">
                    <c:v>West Bengal</c:v>
                  </c:pt>
                  <c:pt idx="1">
                    <c:v>Punjab</c:v>
                  </c:pt>
                  <c:pt idx="2">
                    <c:v>Uttar Pradesh</c:v>
                  </c:pt>
                  <c:pt idx="3">
                    <c:v>Karnataka</c:v>
                  </c:pt>
                  <c:pt idx="4">
                    <c:v>Kerala</c:v>
                  </c:pt>
                  <c:pt idx="5">
                    <c:v>Tamil Nadu</c:v>
                  </c:pt>
                  <c:pt idx="6">
                    <c:v>Gujarat</c:v>
                  </c:pt>
                  <c:pt idx="7">
                    <c:v>Maharashtra</c:v>
                  </c:pt>
                </c:lvl>
                <c:lvl>
                  <c:pt idx="0">
                    <c:v>East</c:v>
                  </c:pt>
                  <c:pt idx="1">
                    <c:v>North</c:v>
                  </c:pt>
                  <c:pt idx="3">
                    <c:v>South</c:v>
                  </c:pt>
                  <c:pt idx="6">
                    <c:v>West</c:v>
                  </c:pt>
                </c:lvl>
              </c:multiLvlStrCache>
            </c:multiLvlStrRef>
          </c:cat>
          <c:val>
            <c:numRef>
              <c:f>'Report Demographics'!$E$62:$E$74</c:f>
              <c:numCache>
                <c:formatCode>0.00</c:formatCode>
                <c:ptCount val="8"/>
                <c:pt idx="0">
                  <c:v>19.210526315789473</c:v>
                </c:pt>
                <c:pt idx="1">
                  <c:v>34.244444444444447</c:v>
                </c:pt>
                <c:pt idx="2">
                  <c:v>4.2840909090909092</c:v>
                </c:pt>
                <c:pt idx="3">
                  <c:v>15.92</c:v>
                </c:pt>
                <c:pt idx="4">
                  <c:v>28.853658536585368</c:v>
                </c:pt>
                <c:pt idx="5">
                  <c:v>11.704545454545455</c:v>
                </c:pt>
                <c:pt idx="6">
                  <c:v>27.488888888888887</c:v>
                </c:pt>
                <c:pt idx="7">
                  <c:v>52.04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D1-49C9-B3EA-121BD5C4EC55}"/>
            </c:ext>
          </c:extLst>
        </c:ser>
        <c:ser>
          <c:idx val="3"/>
          <c:order val="3"/>
          <c:tx>
            <c:strRef>
              <c:f>'Report Demographics'!$F$60:$F$61</c:f>
              <c:strCache>
                <c:ptCount val="1"/>
                <c:pt idx="0">
                  <c:v>Senior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'Report Demographics'!$A$62:$B$74</c:f>
              <c:multiLvlStrCache>
                <c:ptCount val="8"/>
                <c:lvl>
                  <c:pt idx="0">
                    <c:v>West Bengal</c:v>
                  </c:pt>
                  <c:pt idx="1">
                    <c:v>Punjab</c:v>
                  </c:pt>
                  <c:pt idx="2">
                    <c:v>Uttar Pradesh</c:v>
                  </c:pt>
                  <c:pt idx="3">
                    <c:v>Karnataka</c:v>
                  </c:pt>
                  <c:pt idx="4">
                    <c:v>Kerala</c:v>
                  </c:pt>
                  <c:pt idx="5">
                    <c:v>Tamil Nadu</c:v>
                  </c:pt>
                  <c:pt idx="6">
                    <c:v>Gujarat</c:v>
                  </c:pt>
                  <c:pt idx="7">
                    <c:v>Maharashtra</c:v>
                  </c:pt>
                </c:lvl>
                <c:lvl>
                  <c:pt idx="0">
                    <c:v>East</c:v>
                  </c:pt>
                  <c:pt idx="1">
                    <c:v>North</c:v>
                  </c:pt>
                  <c:pt idx="3">
                    <c:v>South</c:v>
                  </c:pt>
                  <c:pt idx="6">
                    <c:v>West</c:v>
                  </c:pt>
                </c:lvl>
              </c:multiLvlStrCache>
            </c:multiLvlStrRef>
          </c:cat>
          <c:val>
            <c:numRef>
              <c:f>'Report Demographics'!$F$62:$F$74</c:f>
              <c:numCache>
                <c:formatCode>0.00</c:formatCode>
                <c:ptCount val="8"/>
                <c:pt idx="0">
                  <c:v>26.233333333333334</c:v>
                </c:pt>
                <c:pt idx="1">
                  <c:v>38.045454545454547</c:v>
                </c:pt>
                <c:pt idx="2">
                  <c:v>1.6363636363636365</c:v>
                </c:pt>
                <c:pt idx="3">
                  <c:v>28</c:v>
                </c:pt>
                <c:pt idx="4">
                  <c:v>52.2</c:v>
                </c:pt>
                <c:pt idx="5">
                  <c:v>28.4</c:v>
                </c:pt>
                <c:pt idx="6">
                  <c:v>28.3</c:v>
                </c:pt>
                <c:pt idx="7">
                  <c:v>35.200000000000003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D1-49C9-B3EA-121BD5C4EC55}"/>
            </c:ext>
          </c:extLst>
        </c:ser>
        <c:ser>
          <c:idx val="4"/>
          <c:order val="4"/>
          <c:tx>
            <c:strRef>
              <c:f>'Report Demographics'!$G$60:$G$61</c:f>
              <c:strCache>
                <c:ptCount val="1"/>
                <c:pt idx="0">
                  <c:v>Young Adult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f>'Report Demographics'!$A$62:$B$74</c:f>
              <c:multiLvlStrCache>
                <c:ptCount val="8"/>
                <c:lvl>
                  <c:pt idx="0">
                    <c:v>West Bengal</c:v>
                  </c:pt>
                  <c:pt idx="1">
                    <c:v>Punjab</c:v>
                  </c:pt>
                  <c:pt idx="2">
                    <c:v>Uttar Pradesh</c:v>
                  </c:pt>
                  <c:pt idx="3">
                    <c:v>Karnataka</c:v>
                  </c:pt>
                  <c:pt idx="4">
                    <c:v>Kerala</c:v>
                  </c:pt>
                  <c:pt idx="5">
                    <c:v>Tamil Nadu</c:v>
                  </c:pt>
                  <c:pt idx="6">
                    <c:v>Gujarat</c:v>
                  </c:pt>
                  <c:pt idx="7">
                    <c:v>Maharashtra</c:v>
                  </c:pt>
                </c:lvl>
                <c:lvl>
                  <c:pt idx="0">
                    <c:v>East</c:v>
                  </c:pt>
                  <c:pt idx="1">
                    <c:v>North</c:v>
                  </c:pt>
                  <c:pt idx="3">
                    <c:v>South</c:v>
                  </c:pt>
                  <c:pt idx="6">
                    <c:v>West</c:v>
                  </c:pt>
                </c:lvl>
              </c:multiLvlStrCache>
            </c:multiLvlStrRef>
          </c:cat>
          <c:val>
            <c:numRef>
              <c:f>'Report Demographics'!$G$62:$G$74</c:f>
              <c:numCache>
                <c:formatCode>0.00</c:formatCode>
                <c:ptCount val="8"/>
                <c:pt idx="0">
                  <c:v>7.8</c:v>
                </c:pt>
                <c:pt idx="1">
                  <c:v>5</c:v>
                </c:pt>
                <c:pt idx="2">
                  <c:v>10.9</c:v>
                </c:pt>
                <c:pt idx="3">
                  <c:v>5.5</c:v>
                </c:pt>
                <c:pt idx="4">
                  <c:v>16.375</c:v>
                </c:pt>
                <c:pt idx="5">
                  <c:v>7</c:v>
                </c:pt>
                <c:pt idx="6">
                  <c:v>14</c:v>
                </c:pt>
                <c:pt idx="7">
                  <c:v>32.333333333333336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6D1-49C9-B3EA-121BD5C4E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0289671"/>
        <c:axId val="1653568520"/>
      </c:lineChart>
      <c:catAx>
        <c:axId val="730289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568520"/>
        <c:crosses val="autoZero"/>
        <c:auto val="1"/>
        <c:lblAlgn val="ctr"/>
        <c:lblOffset val="100"/>
        <c:noMultiLvlLbl val="0"/>
      </c:catAx>
      <c:valAx>
        <c:axId val="1653568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289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[v6_Community_Health_raw_data.xlsx]Report Health!PivotTable4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prevalent health-condition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BBB5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92CDD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9BBB5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92CDD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9BBB5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92CDD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9BBB5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92CDD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9BBB5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92CDD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'Report Health'!$K$4:$K$5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rgbClr val="9BBB5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Health'!$J$6:$J$21</c:f>
              <c:strCache>
                <c:ptCount val="15"/>
                <c:pt idx="0">
                  <c:v>Allergic Reaction</c:v>
                </c:pt>
                <c:pt idx="1">
                  <c:v>Appendicitis</c:v>
                </c:pt>
                <c:pt idx="2">
                  <c:v>Cancer</c:v>
                </c:pt>
                <c:pt idx="3">
                  <c:v>Childbirth</c:v>
                </c:pt>
                <c:pt idx="4">
                  <c:v>Diabetes</c:v>
                </c:pt>
                <c:pt idx="5">
                  <c:v>Fractured Arm</c:v>
                </c:pt>
                <c:pt idx="6">
                  <c:v>Fractured Leg</c:v>
                </c:pt>
                <c:pt idx="7">
                  <c:v>Heart Attack</c:v>
                </c:pt>
                <c:pt idx="8">
                  <c:v>Heart Disease</c:v>
                </c:pt>
                <c:pt idx="9">
                  <c:v>Hypertension</c:v>
                </c:pt>
                <c:pt idx="10">
                  <c:v>Kidney Stones</c:v>
                </c:pt>
                <c:pt idx="11">
                  <c:v>Osteoarthritis</c:v>
                </c:pt>
                <c:pt idx="12">
                  <c:v>Prostate Cancer</c:v>
                </c:pt>
                <c:pt idx="13">
                  <c:v>Respiratory Infection</c:v>
                </c:pt>
                <c:pt idx="14">
                  <c:v>Stroke</c:v>
                </c:pt>
              </c:strCache>
            </c:strRef>
          </c:cat>
          <c:val>
            <c:numRef>
              <c:f>'Report Health'!$K$6:$K$21</c:f>
              <c:numCache>
                <c:formatCode>General</c:formatCode>
                <c:ptCount val="15"/>
                <c:pt idx="0">
                  <c:v>7</c:v>
                </c:pt>
                <c:pt idx="1">
                  <c:v>10</c:v>
                </c:pt>
                <c:pt idx="2">
                  <c:v>5</c:v>
                </c:pt>
                <c:pt idx="3">
                  <c:v>7</c:v>
                </c:pt>
                <c:pt idx="4">
                  <c:v>14</c:v>
                </c:pt>
                <c:pt idx="5">
                  <c:v>6</c:v>
                </c:pt>
                <c:pt idx="6">
                  <c:v>9</c:v>
                </c:pt>
                <c:pt idx="7">
                  <c:v>10</c:v>
                </c:pt>
                <c:pt idx="8">
                  <c:v>12</c:v>
                </c:pt>
                <c:pt idx="9">
                  <c:v>14</c:v>
                </c:pt>
                <c:pt idx="10">
                  <c:v>14</c:v>
                </c:pt>
                <c:pt idx="11">
                  <c:v>8</c:v>
                </c:pt>
                <c:pt idx="12">
                  <c:v>9</c:v>
                </c:pt>
                <c:pt idx="13">
                  <c:v>5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85-458B-B1A1-2CD4AF681CB4}"/>
            </c:ext>
          </c:extLst>
        </c:ser>
        <c:ser>
          <c:idx val="1"/>
          <c:order val="1"/>
          <c:tx>
            <c:strRef>
              <c:f>'Report Health'!$L$4:$L$5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Health'!$J$6:$J$21</c:f>
              <c:strCache>
                <c:ptCount val="15"/>
                <c:pt idx="0">
                  <c:v>Allergic Reaction</c:v>
                </c:pt>
                <c:pt idx="1">
                  <c:v>Appendicitis</c:v>
                </c:pt>
                <c:pt idx="2">
                  <c:v>Cancer</c:v>
                </c:pt>
                <c:pt idx="3">
                  <c:v>Childbirth</c:v>
                </c:pt>
                <c:pt idx="4">
                  <c:v>Diabetes</c:v>
                </c:pt>
                <c:pt idx="5">
                  <c:v>Fractured Arm</c:v>
                </c:pt>
                <c:pt idx="6">
                  <c:v>Fractured Leg</c:v>
                </c:pt>
                <c:pt idx="7">
                  <c:v>Heart Attack</c:v>
                </c:pt>
                <c:pt idx="8">
                  <c:v>Heart Disease</c:v>
                </c:pt>
                <c:pt idx="9">
                  <c:v>Hypertension</c:v>
                </c:pt>
                <c:pt idx="10">
                  <c:v>Kidney Stones</c:v>
                </c:pt>
                <c:pt idx="11">
                  <c:v>Osteoarthritis</c:v>
                </c:pt>
                <c:pt idx="12">
                  <c:v>Prostate Cancer</c:v>
                </c:pt>
                <c:pt idx="13">
                  <c:v>Respiratory Infection</c:v>
                </c:pt>
                <c:pt idx="14">
                  <c:v>Stroke</c:v>
                </c:pt>
              </c:strCache>
            </c:strRef>
          </c:cat>
          <c:val>
            <c:numRef>
              <c:f>'Report Health'!$L$6:$L$21</c:f>
              <c:numCache>
                <c:formatCode>General</c:formatCode>
                <c:ptCount val="15"/>
                <c:pt idx="0">
                  <c:v>16</c:v>
                </c:pt>
                <c:pt idx="1">
                  <c:v>20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21</c:v>
                </c:pt>
                <c:pt idx="7">
                  <c:v>20</c:v>
                </c:pt>
                <c:pt idx="8">
                  <c:v>18</c:v>
                </c:pt>
                <c:pt idx="9">
                  <c:v>16</c:v>
                </c:pt>
                <c:pt idx="10">
                  <c:v>20</c:v>
                </c:pt>
                <c:pt idx="11">
                  <c:v>7</c:v>
                </c:pt>
                <c:pt idx="12">
                  <c:v>20</c:v>
                </c:pt>
                <c:pt idx="13">
                  <c:v>19</c:v>
                </c:pt>
                <c:pt idx="1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85-458B-B1A1-2CD4AF681CB4}"/>
            </c:ext>
          </c:extLst>
        </c:ser>
        <c:ser>
          <c:idx val="2"/>
          <c:order val="2"/>
          <c:tx>
            <c:strRef>
              <c:f>'Report Health'!$M$4:$M$5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92CDD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Health'!$J$6:$J$21</c:f>
              <c:strCache>
                <c:ptCount val="15"/>
                <c:pt idx="0">
                  <c:v>Allergic Reaction</c:v>
                </c:pt>
                <c:pt idx="1">
                  <c:v>Appendicitis</c:v>
                </c:pt>
                <c:pt idx="2">
                  <c:v>Cancer</c:v>
                </c:pt>
                <c:pt idx="3">
                  <c:v>Childbirth</c:v>
                </c:pt>
                <c:pt idx="4">
                  <c:v>Diabetes</c:v>
                </c:pt>
                <c:pt idx="5">
                  <c:v>Fractured Arm</c:v>
                </c:pt>
                <c:pt idx="6">
                  <c:v>Fractured Leg</c:v>
                </c:pt>
                <c:pt idx="7">
                  <c:v>Heart Attack</c:v>
                </c:pt>
                <c:pt idx="8">
                  <c:v>Heart Disease</c:v>
                </c:pt>
                <c:pt idx="9">
                  <c:v>Hypertension</c:v>
                </c:pt>
                <c:pt idx="10">
                  <c:v>Kidney Stones</c:v>
                </c:pt>
                <c:pt idx="11">
                  <c:v>Osteoarthritis</c:v>
                </c:pt>
                <c:pt idx="12">
                  <c:v>Prostate Cancer</c:v>
                </c:pt>
                <c:pt idx="13">
                  <c:v>Respiratory Infection</c:v>
                </c:pt>
                <c:pt idx="14">
                  <c:v>Stroke</c:v>
                </c:pt>
              </c:strCache>
            </c:strRef>
          </c:cat>
          <c:val>
            <c:numRef>
              <c:f>'Report Health'!$M$6:$M$21</c:f>
              <c:numCache>
                <c:formatCode>General</c:formatCode>
                <c:ptCount val="15"/>
                <c:pt idx="0">
                  <c:v>20</c:v>
                </c:pt>
                <c:pt idx="1">
                  <c:v>18</c:v>
                </c:pt>
                <c:pt idx="2">
                  <c:v>27</c:v>
                </c:pt>
                <c:pt idx="3">
                  <c:v>29</c:v>
                </c:pt>
                <c:pt idx="4">
                  <c:v>32</c:v>
                </c:pt>
                <c:pt idx="5">
                  <c:v>24</c:v>
                </c:pt>
                <c:pt idx="6">
                  <c:v>28</c:v>
                </c:pt>
                <c:pt idx="7">
                  <c:v>30</c:v>
                </c:pt>
                <c:pt idx="8">
                  <c:v>24</c:v>
                </c:pt>
                <c:pt idx="9">
                  <c:v>25</c:v>
                </c:pt>
                <c:pt idx="10">
                  <c:v>23</c:v>
                </c:pt>
                <c:pt idx="11">
                  <c:v>15</c:v>
                </c:pt>
                <c:pt idx="12">
                  <c:v>22</c:v>
                </c:pt>
                <c:pt idx="13">
                  <c:v>24</c:v>
                </c:pt>
                <c:pt idx="1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85-458B-B1A1-2CD4AF681CB4}"/>
            </c:ext>
          </c:extLst>
        </c:ser>
        <c:ser>
          <c:idx val="3"/>
          <c:order val="3"/>
          <c:tx>
            <c:strRef>
              <c:f>'Report Health'!$N$4:$N$5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Health'!$J$6:$J$21</c:f>
              <c:strCache>
                <c:ptCount val="15"/>
                <c:pt idx="0">
                  <c:v>Allergic Reaction</c:v>
                </c:pt>
                <c:pt idx="1">
                  <c:v>Appendicitis</c:v>
                </c:pt>
                <c:pt idx="2">
                  <c:v>Cancer</c:v>
                </c:pt>
                <c:pt idx="3">
                  <c:v>Childbirth</c:v>
                </c:pt>
                <c:pt idx="4">
                  <c:v>Diabetes</c:v>
                </c:pt>
                <c:pt idx="5">
                  <c:v>Fractured Arm</c:v>
                </c:pt>
                <c:pt idx="6">
                  <c:v>Fractured Leg</c:v>
                </c:pt>
                <c:pt idx="7">
                  <c:v>Heart Attack</c:v>
                </c:pt>
                <c:pt idx="8">
                  <c:v>Heart Disease</c:v>
                </c:pt>
                <c:pt idx="9">
                  <c:v>Hypertension</c:v>
                </c:pt>
                <c:pt idx="10">
                  <c:v>Kidney Stones</c:v>
                </c:pt>
                <c:pt idx="11">
                  <c:v>Osteoarthritis</c:v>
                </c:pt>
                <c:pt idx="12">
                  <c:v>Prostate Cancer</c:v>
                </c:pt>
                <c:pt idx="13">
                  <c:v>Respiratory Infection</c:v>
                </c:pt>
                <c:pt idx="14">
                  <c:v>Stroke</c:v>
                </c:pt>
              </c:strCache>
            </c:strRef>
          </c:cat>
          <c:val>
            <c:numRef>
              <c:f>'Report Health'!$N$6:$N$21</c:f>
              <c:numCache>
                <c:formatCode>General</c:formatCode>
                <c:ptCount val="15"/>
                <c:pt idx="0">
                  <c:v>11</c:v>
                </c:pt>
                <c:pt idx="1">
                  <c:v>17</c:v>
                </c:pt>
                <c:pt idx="2">
                  <c:v>20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11</c:v>
                </c:pt>
                <c:pt idx="7">
                  <c:v>11</c:v>
                </c:pt>
                <c:pt idx="8">
                  <c:v>17</c:v>
                </c:pt>
                <c:pt idx="9">
                  <c:v>14</c:v>
                </c:pt>
                <c:pt idx="10">
                  <c:v>16</c:v>
                </c:pt>
                <c:pt idx="11">
                  <c:v>21</c:v>
                </c:pt>
                <c:pt idx="12">
                  <c:v>23</c:v>
                </c:pt>
                <c:pt idx="13">
                  <c:v>16</c:v>
                </c:pt>
                <c:pt idx="1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885-458B-B1A1-2CD4AF681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7640071"/>
        <c:axId val="59834376"/>
      </c:barChart>
      <c:catAx>
        <c:axId val="927640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 wise Health Condition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4376"/>
        <c:crosses val="autoZero"/>
        <c:auto val="1"/>
        <c:lblAlgn val="ctr"/>
        <c:lblOffset val="100"/>
        <c:noMultiLvlLbl val="0"/>
      </c:catAx>
      <c:valAx>
        <c:axId val="59834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Patient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640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[v6_Community_Health_raw_data.xlsx]Report Health!PivotTable5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Risks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'Report Health'!$C$30:$C$31</c:f>
              <c:strCache>
                <c:ptCount val="1"/>
                <c:pt idx="0">
                  <c:v>Critical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Health'!$B$32:$B$36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'Report Health'!$C$32:$C$36</c:f>
              <c:numCache>
                <c:formatCode>General</c:formatCode>
                <c:ptCount val="4"/>
                <c:pt idx="0">
                  <c:v>44</c:v>
                </c:pt>
                <c:pt idx="1">
                  <c:v>78</c:v>
                </c:pt>
                <c:pt idx="2">
                  <c:v>123</c:v>
                </c:pt>
                <c:pt idx="3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9-471E-B017-1C120C8138C2}"/>
            </c:ext>
          </c:extLst>
        </c:ser>
        <c:ser>
          <c:idx val="1"/>
          <c:order val="1"/>
          <c:tx>
            <c:strRef>
              <c:f>'Report Health'!$D$30:$D$31</c:f>
              <c:strCache>
                <c:ptCount val="1"/>
                <c:pt idx="0">
                  <c:v>Ongoing Treatment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Health'!$B$32:$B$36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'Report Health'!$D$32:$D$36</c:f>
              <c:numCache>
                <c:formatCode>General</c:formatCode>
                <c:ptCount val="4"/>
                <c:pt idx="0">
                  <c:v>48</c:v>
                </c:pt>
                <c:pt idx="1">
                  <c:v>87</c:v>
                </c:pt>
                <c:pt idx="2">
                  <c:v>118</c:v>
                </c:pt>
                <c:pt idx="3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39-471E-B017-1C120C8138C2}"/>
            </c:ext>
          </c:extLst>
        </c:ser>
        <c:ser>
          <c:idx val="2"/>
          <c:order val="2"/>
          <c:tx>
            <c:strRef>
              <c:f>'Report Health'!$E$30:$E$31</c:f>
              <c:strCache>
                <c:ptCount val="1"/>
                <c:pt idx="0">
                  <c:v>Recovered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Health'!$B$32:$B$36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'Report Health'!$E$32:$E$36</c:f>
              <c:numCache>
                <c:formatCode>General</c:formatCode>
                <c:ptCount val="4"/>
                <c:pt idx="0">
                  <c:v>44</c:v>
                </c:pt>
                <c:pt idx="1">
                  <c:v>87</c:v>
                </c:pt>
                <c:pt idx="2">
                  <c:v>122</c:v>
                </c:pt>
                <c:pt idx="3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39-471E-B017-1C120C813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97071112"/>
        <c:axId val="1897073160"/>
      </c:barChart>
      <c:catAx>
        <c:axId val="1897071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073160"/>
        <c:crosses val="autoZero"/>
        <c:auto val="1"/>
        <c:lblAlgn val="ctr"/>
        <c:lblOffset val="100"/>
        <c:noMultiLvlLbl val="0"/>
      </c:catAx>
      <c:valAx>
        <c:axId val="1897073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Patient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071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[v6_Community_Health_raw_data.xlsx]Report Demographics!PivotTable1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C0504D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'Report Demographics'!$B$29:$B$30</c:f>
              <c:strCache>
                <c:ptCount val="1"/>
                <c:pt idx="0">
                  <c:v>Adult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Demographics'!$A$31:$A$39</c:f>
              <c:strCache>
                <c:ptCount val="8"/>
                <c:pt idx="0">
                  <c:v>High</c:v>
                </c:pt>
                <c:pt idx="1">
                  <c:v>Low</c:v>
                </c:pt>
                <c:pt idx="2">
                  <c:v>Lower-Middle</c:v>
                </c:pt>
                <c:pt idx="3">
                  <c:v>Middle</c:v>
                </c:pt>
                <c:pt idx="4">
                  <c:v>Ultra High</c:v>
                </c:pt>
                <c:pt idx="5">
                  <c:v>Upper-Middle</c:v>
                </c:pt>
                <c:pt idx="6">
                  <c:v>Very High</c:v>
                </c:pt>
                <c:pt idx="7">
                  <c:v>Very Low</c:v>
                </c:pt>
              </c:strCache>
            </c:strRef>
          </c:cat>
          <c:val>
            <c:numRef>
              <c:f>'Report Demographics'!$B$31:$B$39</c:f>
              <c:numCache>
                <c:formatCode>General</c:formatCode>
                <c:ptCount val="8"/>
                <c:pt idx="0">
                  <c:v>7</c:v>
                </c:pt>
                <c:pt idx="1">
                  <c:v>66</c:v>
                </c:pt>
                <c:pt idx="2">
                  <c:v>60</c:v>
                </c:pt>
                <c:pt idx="3">
                  <c:v>163</c:v>
                </c:pt>
                <c:pt idx="4">
                  <c:v>9</c:v>
                </c:pt>
                <c:pt idx="5">
                  <c:v>42</c:v>
                </c:pt>
                <c:pt idx="6">
                  <c:v>14</c:v>
                </c:pt>
                <c:pt idx="7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D6-4EC1-A1B3-71C90B3F4468}"/>
            </c:ext>
          </c:extLst>
        </c:ser>
        <c:ser>
          <c:idx val="1"/>
          <c:order val="1"/>
          <c:tx>
            <c:strRef>
              <c:f>'Report Demographics'!$C$29:$C$30</c:f>
              <c:strCache>
                <c:ptCount val="1"/>
                <c:pt idx="0">
                  <c:v>Elderly</c:v>
                </c:pt>
              </c:strCache>
            </c:strRef>
          </c:tx>
          <c:spPr>
            <a:solidFill>
              <a:srgbClr val="00B050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Demographics'!$A$31:$A$39</c:f>
              <c:strCache>
                <c:ptCount val="8"/>
                <c:pt idx="0">
                  <c:v>High</c:v>
                </c:pt>
                <c:pt idx="1">
                  <c:v>Low</c:v>
                </c:pt>
                <c:pt idx="2">
                  <c:v>Lower-Middle</c:v>
                </c:pt>
                <c:pt idx="3">
                  <c:v>Middle</c:v>
                </c:pt>
                <c:pt idx="4">
                  <c:v>Ultra High</c:v>
                </c:pt>
                <c:pt idx="5">
                  <c:v>Upper-Middle</c:v>
                </c:pt>
                <c:pt idx="6">
                  <c:v>Very High</c:v>
                </c:pt>
                <c:pt idx="7">
                  <c:v>Very Low</c:v>
                </c:pt>
              </c:strCache>
            </c:strRef>
          </c:cat>
          <c:val>
            <c:numRef>
              <c:f>'Report Demographics'!$C$31:$C$39</c:f>
              <c:numCache>
                <c:formatCode>General</c:formatCode>
                <c:ptCount val="8"/>
                <c:pt idx="1">
                  <c:v>2</c:v>
                </c:pt>
                <c:pt idx="2">
                  <c:v>1</c:v>
                </c:pt>
                <c:pt idx="3">
                  <c:v>4</c:v>
                </c:pt>
                <c:pt idx="5">
                  <c:v>3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D6-4EC1-A1B3-71C90B3F4468}"/>
            </c:ext>
          </c:extLst>
        </c:ser>
        <c:ser>
          <c:idx val="2"/>
          <c:order val="2"/>
          <c:tx>
            <c:strRef>
              <c:f>'Report Demographics'!$D$29:$D$30</c:f>
              <c:strCache>
                <c:ptCount val="1"/>
                <c:pt idx="0">
                  <c:v>Middle-aged</c:v>
                </c:pt>
              </c:strCache>
            </c:strRef>
          </c:tx>
          <c:spPr>
            <a:solidFill>
              <a:srgbClr val="C0504D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Demographics'!$A$31:$A$39</c:f>
              <c:strCache>
                <c:ptCount val="8"/>
                <c:pt idx="0">
                  <c:v>High</c:v>
                </c:pt>
                <c:pt idx="1">
                  <c:v>Low</c:v>
                </c:pt>
                <c:pt idx="2">
                  <c:v>Lower-Middle</c:v>
                </c:pt>
                <c:pt idx="3">
                  <c:v>Middle</c:v>
                </c:pt>
                <c:pt idx="4">
                  <c:v>Ultra High</c:v>
                </c:pt>
                <c:pt idx="5">
                  <c:v>Upper-Middle</c:v>
                </c:pt>
                <c:pt idx="6">
                  <c:v>Very High</c:v>
                </c:pt>
                <c:pt idx="7">
                  <c:v>Very Low</c:v>
                </c:pt>
              </c:strCache>
            </c:strRef>
          </c:cat>
          <c:val>
            <c:numRef>
              <c:f>'Report Demographics'!$D$31:$D$39</c:f>
              <c:numCache>
                <c:formatCode>General</c:formatCode>
                <c:ptCount val="8"/>
                <c:pt idx="0">
                  <c:v>5</c:v>
                </c:pt>
                <c:pt idx="1">
                  <c:v>79</c:v>
                </c:pt>
                <c:pt idx="2">
                  <c:v>53</c:v>
                </c:pt>
                <c:pt idx="3">
                  <c:v>109</c:v>
                </c:pt>
                <c:pt idx="4">
                  <c:v>7</c:v>
                </c:pt>
                <c:pt idx="5">
                  <c:v>41</c:v>
                </c:pt>
                <c:pt idx="6">
                  <c:v>7</c:v>
                </c:pt>
                <c:pt idx="7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D6-4EC1-A1B3-71C90B3F4468}"/>
            </c:ext>
          </c:extLst>
        </c:ser>
        <c:ser>
          <c:idx val="3"/>
          <c:order val="3"/>
          <c:tx>
            <c:strRef>
              <c:f>'Report Demographics'!$E$29:$E$30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rgbClr val="00B0F0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Demographics'!$A$31:$A$39</c:f>
              <c:strCache>
                <c:ptCount val="8"/>
                <c:pt idx="0">
                  <c:v>High</c:v>
                </c:pt>
                <c:pt idx="1">
                  <c:v>Low</c:v>
                </c:pt>
                <c:pt idx="2">
                  <c:v>Lower-Middle</c:v>
                </c:pt>
                <c:pt idx="3">
                  <c:v>Middle</c:v>
                </c:pt>
                <c:pt idx="4">
                  <c:v>Ultra High</c:v>
                </c:pt>
                <c:pt idx="5">
                  <c:v>Upper-Middle</c:v>
                </c:pt>
                <c:pt idx="6">
                  <c:v>Very High</c:v>
                </c:pt>
                <c:pt idx="7">
                  <c:v>Very Low</c:v>
                </c:pt>
              </c:strCache>
            </c:strRef>
          </c:cat>
          <c:val>
            <c:numRef>
              <c:f>'Report Demographics'!$E$31:$E$39</c:f>
              <c:numCache>
                <c:formatCode>General</c:formatCode>
                <c:ptCount val="8"/>
                <c:pt idx="0">
                  <c:v>4</c:v>
                </c:pt>
                <c:pt idx="1">
                  <c:v>24</c:v>
                </c:pt>
                <c:pt idx="2">
                  <c:v>33</c:v>
                </c:pt>
                <c:pt idx="3">
                  <c:v>66</c:v>
                </c:pt>
                <c:pt idx="4">
                  <c:v>5</c:v>
                </c:pt>
                <c:pt idx="5">
                  <c:v>17</c:v>
                </c:pt>
                <c:pt idx="6">
                  <c:v>9</c:v>
                </c:pt>
                <c:pt idx="7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D6-4EC1-A1B3-71C90B3F4468}"/>
            </c:ext>
          </c:extLst>
        </c:ser>
        <c:ser>
          <c:idx val="4"/>
          <c:order val="4"/>
          <c:tx>
            <c:strRef>
              <c:f>'Report Demographics'!$F$29:$F$30</c:f>
              <c:strCache>
                <c:ptCount val="1"/>
                <c:pt idx="0">
                  <c:v>Young Adult</c:v>
                </c:pt>
              </c:strCache>
            </c:strRef>
          </c:tx>
          <c:spPr>
            <a:solidFill>
              <a:srgbClr val="FF0000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Demographics'!$A$31:$A$39</c:f>
              <c:strCache>
                <c:ptCount val="8"/>
                <c:pt idx="0">
                  <c:v>High</c:v>
                </c:pt>
                <c:pt idx="1">
                  <c:v>Low</c:v>
                </c:pt>
                <c:pt idx="2">
                  <c:v>Lower-Middle</c:v>
                </c:pt>
                <c:pt idx="3">
                  <c:v>Middle</c:v>
                </c:pt>
                <c:pt idx="4">
                  <c:v>Ultra High</c:v>
                </c:pt>
                <c:pt idx="5">
                  <c:v>Upper-Middle</c:v>
                </c:pt>
                <c:pt idx="6">
                  <c:v>Very High</c:v>
                </c:pt>
                <c:pt idx="7">
                  <c:v>Very Low</c:v>
                </c:pt>
              </c:strCache>
            </c:strRef>
          </c:cat>
          <c:val>
            <c:numRef>
              <c:f>'Report Demographics'!$F$31:$F$39</c:f>
              <c:numCache>
                <c:formatCode>General</c:formatCode>
                <c:ptCount val="8"/>
                <c:pt idx="0">
                  <c:v>1</c:v>
                </c:pt>
                <c:pt idx="1">
                  <c:v>5</c:v>
                </c:pt>
                <c:pt idx="2">
                  <c:v>8</c:v>
                </c:pt>
                <c:pt idx="3">
                  <c:v>13</c:v>
                </c:pt>
                <c:pt idx="5">
                  <c:v>1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D6-4EC1-A1B3-71C90B3F4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24027911"/>
        <c:axId val="1924029959"/>
      </c:barChart>
      <c:catAx>
        <c:axId val="19240279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029959"/>
        <c:crosses val="autoZero"/>
        <c:auto val="1"/>
        <c:lblAlgn val="ctr"/>
        <c:lblOffset val="100"/>
        <c:noMultiLvlLbl val="0"/>
      </c:catAx>
      <c:valAx>
        <c:axId val="1924029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027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[v6_Community_Health_raw_data.xlsx]Report Demographics!PivotTable7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and income correlation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'Report Demographics'!$K$1:$K$2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Demographics'!$J$3:$J$7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'Report Demographics'!$K$3:$K$7</c:f>
              <c:numCache>
                <c:formatCode>0.00</c:formatCode>
                <c:ptCount val="4"/>
                <c:pt idx="0">
                  <c:v>19.147540983606557</c:v>
                </c:pt>
                <c:pt idx="1">
                  <c:v>14.102272727272727</c:v>
                </c:pt>
                <c:pt idx="2">
                  <c:v>29.568421052631578</c:v>
                </c:pt>
                <c:pt idx="3">
                  <c:v>31.547008547008549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51-435A-BA4F-7C95FA278592}"/>
            </c:ext>
          </c:extLst>
        </c:ser>
        <c:ser>
          <c:idx val="1"/>
          <c:order val="1"/>
          <c:tx>
            <c:strRef>
              <c:f>'Report Demographics'!$L$1:$L$2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Demographics'!$J$3:$J$7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'Report Demographics'!$L$3:$L$7</c:f>
              <c:numCache>
                <c:formatCode>0.00</c:formatCode>
                <c:ptCount val="4"/>
                <c:pt idx="0">
                  <c:v>22.826666666666668</c:v>
                </c:pt>
                <c:pt idx="1">
                  <c:v>19.183333333333334</c:v>
                </c:pt>
                <c:pt idx="2">
                  <c:v>25.924855491329481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51-435A-BA4F-7C95FA278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3280008"/>
        <c:axId val="1953283080"/>
      </c:barChart>
      <c:catAx>
        <c:axId val="1953280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283080"/>
        <c:crosses val="autoZero"/>
        <c:auto val="1"/>
        <c:lblAlgn val="ctr"/>
        <c:lblOffset val="100"/>
        <c:noMultiLvlLbl val="0"/>
      </c:catAx>
      <c:valAx>
        <c:axId val="1953283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280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[v6_Community_Health_raw_data.xlsx]Report Insurance!PivotTable9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Insurance Providers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'Report Insurance'!$I$1:$I$2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Insurance'!$H$3:$H$8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'Report Insurance'!$I$3:$I$8</c:f>
              <c:numCache>
                <c:formatCode>General</c:formatCode>
                <c:ptCount val="5"/>
                <c:pt idx="0">
                  <c:v>25</c:v>
                </c:pt>
                <c:pt idx="1">
                  <c:v>16</c:v>
                </c:pt>
                <c:pt idx="2">
                  <c:v>28</c:v>
                </c:pt>
                <c:pt idx="3">
                  <c:v>23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19-4625-9880-E7322A82483B}"/>
            </c:ext>
          </c:extLst>
        </c:ser>
        <c:ser>
          <c:idx val="1"/>
          <c:order val="1"/>
          <c:tx>
            <c:strRef>
              <c:f>'Report Insurance'!$J$1:$J$2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Insurance'!$H$3:$H$8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'Report Insurance'!$J$3:$J$8</c:f>
              <c:numCache>
                <c:formatCode>General</c:formatCode>
                <c:ptCount val="5"/>
                <c:pt idx="0">
                  <c:v>36</c:v>
                </c:pt>
                <c:pt idx="1">
                  <c:v>35</c:v>
                </c:pt>
                <c:pt idx="2">
                  <c:v>39</c:v>
                </c:pt>
                <c:pt idx="3">
                  <c:v>50</c:v>
                </c:pt>
                <c:pt idx="4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19-4625-9880-E7322A82483B}"/>
            </c:ext>
          </c:extLst>
        </c:ser>
        <c:ser>
          <c:idx val="2"/>
          <c:order val="2"/>
          <c:tx>
            <c:strRef>
              <c:f>'Report Insurance'!$K$1:$K$2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Insurance'!$H$3:$H$8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'Report Insurance'!$K$3:$K$8</c:f>
              <c:numCache>
                <c:formatCode>General</c:formatCode>
                <c:ptCount val="5"/>
                <c:pt idx="0">
                  <c:v>56</c:v>
                </c:pt>
                <c:pt idx="1">
                  <c:v>56</c:v>
                </c:pt>
                <c:pt idx="2">
                  <c:v>62</c:v>
                </c:pt>
                <c:pt idx="3">
                  <c:v>57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19-4625-9880-E7322A82483B}"/>
            </c:ext>
          </c:extLst>
        </c:ser>
        <c:ser>
          <c:idx val="3"/>
          <c:order val="3"/>
          <c:tx>
            <c:strRef>
              <c:f>'Report Insurance'!$L$1:$L$2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Insurance'!$H$3:$H$8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'Report Insurance'!$L$3:$L$8</c:f>
              <c:numCache>
                <c:formatCode>General</c:formatCode>
                <c:ptCount val="5"/>
                <c:pt idx="0">
                  <c:v>38</c:v>
                </c:pt>
                <c:pt idx="1">
                  <c:v>39</c:v>
                </c:pt>
                <c:pt idx="2">
                  <c:v>42</c:v>
                </c:pt>
                <c:pt idx="3">
                  <c:v>35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19-4625-9880-E7322A824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3676424"/>
        <c:axId val="2023678472"/>
      </c:barChart>
      <c:catAx>
        <c:axId val="2023676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678472"/>
        <c:crosses val="autoZero"/>
        <c:auto val="1"/>
        <c:lblAlgn val="ctr"/>
        <c:lblOffset val="100"/>
        <c:noMultiLvlLbl val="0"/>
      </c:catAx>
      <c:valAx>
        <c:axId val="2023678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Patient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676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[v6_Community_Health_raw_data.xlsx]Report Insurance!PivotTable8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Insurance distribution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'Report Insurance'!$C$1:$C$2</c:f>
              <c:strCache>
                <c:ptCount val="1"/>
                <c:pt idx="0">
                  <c:v>FALSE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Insurance'!$B$3:$B$7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'Report Insurance'!$C$3:$C$7</c:f>
              <c:numCache>
                <c:formatCode>0.00%</c:formatCode>
                <c:ptCount val="4"/>
                <c:pt idx="0">
                  <c:v>2.1999999999999999E-2</c:v>
                </c:pt>
                <c:pt idx="1">
                  <c:v>4.9000000000000002E-2</c:v>
                </c:pt>
                <c:pt idx="2">
                  <c:v>7.3999999999999996E-2</c:v>
                </c:pt>
                <c:pt idx="3">
                  <c:v>5.5E-2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51-446C-8B9E-E4FC820AB0BF}"/>
            </c:ext>
          </c:extLst>
        </c:ser>
        <c:ser>
          <c:idx val="1"/>
          <c:order val="1"/>
          <c:tx>
            <c:strRef>
              <c:f>'Report Insurance'!$D$1:$D$2</c:f>
              <c:strCache>
                <c:ptCount val="1"/>
                <c:pt idx="0">
                  <c:v>TRUE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Insurance'!$B$3:$B$7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'Report Insurance'!$D$3:$D$7</c:f>
              <c:numCache>
                <c:formatCode>0.00%</c:formatCode>
                <c:ptCount val="4"/>
                <c:pt idx="0">
                  <c:v>0.114</c:v>
                </c:pt>
                <c:pt idx="1">
                  <c:v>0.20300000000000001</c:v>
                </c:pt>
                <c:pt idx="2">
                  <c:v>0.28899999999999998</c:v>
                </c:pt>
                <c:pt idx="3">
                  <c:v>0.19400000000000001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51-446C-8B9E-E4FC820AB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2300680"/>
        <c:axId val="2031349256"/>
      </c:barChart>
      <c:catAx>
        <c:axId val="2022300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349256"/>
        <c:crosses val="autoZero"/>
        <c:auto val="1"/>
        <c:lblAlgn val="ctr"/>
        <c:lblOffset val="100"/>
        <c:noMultiLvlLbl val="0"/>
      </c:catAx>
      <c:valAx>
        <c:axId val="203134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300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[v6_Community_Health_raw_data.xlsx]Report Education!PivotTable11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Vs Education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'Report Education'!$I$1:$I$2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'Report Education'!$G$3:$H$38</c:f>
              <c:multiLvlStrCache>
                <c:ptCount val="28"/>
                <c:lvl>
                  <c:pt idx="0">
                    <c:v>East</c:v>
                  </c:pt>
                  <c:pt idx="1">
                    <c:v>North</c:v>
                  </c:pt>
                  <c:pt idx="2">
                    <c:v>South</c:v>
                  </c:pt>
                  <c:pt idx="3">
                    <c:v>West</c:v>
                  </c:pt>
                  <c:pt idx="4">
                    <c:v>East</c:v>
                  </c:pt>
                  <c:pt idx="5">
                    <c:v>North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East</c:v>
                  </c:pt>
                  <c:pt idx="9">
                    <c:v>North</c:v>
                  </c:pt>
                  <c:pt idx="10">
                    <c:v>South</c:v>
                  </c:pt>
                  <c:pt idx="11">
                    <c:v>West</c:v>
                  </c:pt>
                  <c:pt idx="12">
                    <c:v>East</c:v>
                  </c:pt>
                  <c:pt idx="13">
                    <c:v>North</c:v>
                  </c:pt>
                  <c:pt idx="14">
                    <c:v>South</c:v>
                  </c:pt>
                  <c:pt idx="15">
                    <c:v>West</c:v>
                  </c:pt>
                  <c:pt idx="16">
                    <c:v>East</c:v>
                  </c:pt>
                  <c:pt idx="17">
                    <c:v>North</c:v>
                  </c:pt>
                  <c:pt idx="18">
                    <c:v>South</c:v>
                  </c:pt>
                  <c:pt idx="19">
                    <c:v>West</c:v>
                  </c:pt>
                  <c:pt idx="20">
                    <c:v>East</c:v>
                  </c:pt>
                  <c:pt idx="21">
                    <c:v>North</c:v>
                  </c:pt>
                  <c:pt idx="22">
                    <c:v>South</c:v>
                  </c:pt>
                  <c:pt idx="23">
                    <c:v>West</c:v>
                  </c:pt>
                  <c:pt idx="24">
                    <c:v>East</c:v>
                  </c:pt>
                  <c:pt idx="25">
                    <c:v>North</c:v>
                  </c:pt>
                  <c:pt idx="26">
                    <c:v>South</c:v>
                  </c:pt>
                  <c:pt idx="27">
                    <c:v>West</c:v>
                  </c:pt>
                </c:lvl>
                <c:lvl>
                  <c:pt idx="0">
                    <c:v>Bachelor's Degree</c:v>
                  </c:pt>
                  <c:pt idx="4">
                    <c:v>High School</c:v>
                  </c:pt>
                  <c:pt idx="8">
                    <c:v>Master's Degree</c:v>
                  </c:pt>
                  <c:pt idx="12">
                    <c:v>PhD</c:v>
                  </c:pt>
                  <c:pt idx="16">
                    <c:v>Post-graduate</c:v>
                  </c:pt>
                  <c:pt idx="20">
                    <c:v>School</c:v>
                  </c:pt>
                  <c:pt idx="24">
                    <c:v>Uneducated</c:v>
                  </c:pt>
                </c:lvl>
              </c:multiLvlStrCache>
            </c:multiLvlStrRef>
          </c:cat>
          <c:val>
            <c:numRef>
              <c:f>'Report Education'!$I$3:$I$38</c:f>
              <c:numCache>
                <c:formatCode>General</c:formatCode>
                <c:ptCount val="28"/>
                <c:pt idx="0">
                  <c:v>22</c:v>
                </c:pt>
                <c:pt idx="1">
                  <c:v>43</c:v>
                </c:pt>
                <c:pt idx="2">
                  <c:v>45</c:v>
                </c:pt>
                <c:pt idx="3">
                  <c:v>31</c:v>
                </c:pt>
                <c:pt idx="5">
                  <c:v>8</c:v>
                </c:pt>
                <c:pt idx="6">
                  <c:v>9</c:v>
                </c:pt>
                <c:pt idx="7">
                  <c:v>9</c:v>
                </c:pt>
                <c:pt idx="8">
                  <c:v>17</c:v>
                </c:pt>
                <c:pt idx="9">
                  <c:v>37</c:v>
                </c:pt>
                <c:pt idx="10">
                  <c:v>59</c:v>
                </c:pt>
                <c:pt idx="11">
                  <c:v>43</c:v>
                </c:pt>
                <c:pt idx="12">
                  <c:v>5</c:v>
                </c:pt>
                <c:pt idx="13">
                  <c:v>10</c:v>
                </c:pt>
                <c:pt idx="14">
                  <c:v>15</c:v>
                </c:pt>
                <c:pt idx="15">
                  <c:v>7</c:v>
                </c:pt>
                <c:pt idx="16">
                  <c:v>6</c:v>
                </c:pt>
                <c:pt idx="17">
                  <c:v>9</c:v>
                </c:pt>
                <c:pt idx="18">
                  <c:v>20</c:v>
                </c:pt>
                <c:pt idx="19">
                  <c:v>8</c:v>
                </c:pt>
                <c:pt idx="20">
                  <c:v>8</c:v>
                </c:pt>
                <c:pt idx="21">
                  <c:v>23</c:v>
                </c:pt>
                <c:pt idx="22">
                  <c:v>33</c:v>
                </c:pt>
                <c:pt idx="23">
                  <c:v>15</c:v>
                </c:pt>
                <c:pt idx="24">
                  <c:v>3</c:v>
                </c:pt>
                <c:pt idx="25">
                  <c:v>2</c:v>
                </c:pt>
                <c:pt idx="26">
                  <c:v>9</c:v>
                </c:pt>
                <c:pt idx="2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6C-49BD-9ADF-B66A50D7784F}"/>
            </c:ext>
          </c:extLst>
        </c:ser>
        <c:ser>
          <c:idx val="1"/>
          <c:order val="1"/>
          <c:tx>
            <c:strRef>
              <c:f>'Report Education'!$J$1:$J$2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'Report Education'!$G$3:$H$38</c:f>
              <c:multiLvlStrCache>
                <c:ptCount val="28"/>
                <c:lvl>
                  <c:pt idx="0">
                    <c:v>East</c:v>
                  </c:pt>
                  <c:pt idx="1">
                    <c:v>North</c:v>
                  </c:pt>
                  <c:pt idx="2">
                    <c:v>South</c:v>
                  </c:pt>
                  <c:pt idx="3">
                    <c:v>West</c:v>
                  </c:pt>
                  <c:pt idx="4">
                    <c:v>East</c:v>
                  </c:pt>
                  <c:pt idx="5">
                    <c:v>North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East</c:v>
                  </c:pt>
                  <c:pt idx="9">
                    <c:v>North</c:v>
                  </c:pt>
                  <c:pt idx="10">
                    <c:v>South</c:v>
                  </c:pt>
                  <c:pt idx="11">
                    <c:v>West</c:v>
                  </c:pt>
                  <c:pt idx="12">
                    <c:v>East</c:v>
                  </c:pt>
                  <c:pt idx="13">
                    <c:v>North</c:v>
                  </c:pt>
                  <c:pt idx="14">
                    <c:v>South</c:v>
                  </c:pt>
                  <c:pt idx="15">
                    <c:v>West</c:v>
                  </c:pt>
                  <c:pt idx="16">
                    <c:v>East</c:v>
                  </c:pt>
                  <c:pt idx="17">
                    <c:v>North</c:v>
                  </c:pt>
                  <c:pt idx="18">
                    <c:v>South</c:v>
                  </c:pt>
                  <c:pt idx="19">
                    <c:v>West</c:v>
                  </c:pt>
                  <c:pt idx="20">
                    <c:v>East</c:v>
                  </c:pt>
                  <c:pt idx="21">
                    <c:v>North</c:v>
                  </c:pt>
                  <c:pt idx="22">
                    <c:v>South</c:v>
                  </c:pt>
                  <c:pt idx="23">
                    <c:v>West</c:v>
                  </c:pt>
                  <c:pt idx="24">
                    <c:v>East</c:v>
                  </c:pt>
                  <c:pt idx="25">
                    <c:v>North</c:v>
                  </c:pt>
                  <c:pt idx="26">
                    <c:v>South</c:v>
                  </c:pt>
                  <c:pt idx="27">
                    <c:v>West</c:v>
                  </c:pt>
                </c:lvl>
                <c:lvl>
                  <c:pt idx="0">
                    <c:v>Bachelor's Degree</c:v>
                  </c:pt>
                  <c:pt idx="4">
                    <c:v>High School</c:v>
                  </c:pt>
                  <c:pt idx="8">
                    <c:v>Master's Degree</c:v>
                  </c:pt>
                  <c:pt idx="12">
                    <c:v>PhD</c:v>
                  </c:pt>
                  <c:pt idx="16">
                    <c:v>Post-graduate</c:v>
                  </c:pt>
                  <c:pt idx="20">
                    <c:v>School</c:v>
                  </c:pt>
                  <c:pt idx="24">
                    <c:v>Uneducated</c:v>
                  </c:pt>
                </c:lvl>
              </c:multiLvlStrCache>
            </c:multiLvlStrRef>
          </c:cat>
          <c:val>
            <c:numRef>
              <c:f>'Report Education'!$J$3:$J$38</c:f>
              <c:numCache>
                <c:formatCode>General</c:formatCode>
                <c:ptCount val="28"/>
                <c:pt idx="0">
                  <c:v>23</c:v>
                </c:pt>
                <c:pt idx="1">
                  <c:v>27</c:v>
                </c:pt>
                <c:pt idx="2">
                  <c:v>51</c:v>
                </c:pt>
                <c:pt idx="3">
                  <c:v>34</c:v>
                </c:pt>
                <c:pt idx="4">
                  <c:v>2</c:v>
                </c:pt>
                <c:pt idx="5">
                  <c:v>8</c:v>
                </c:pt>
                <c:pt idx="6">
                  <c:v>11</c:v>
                </c:pt>
                <c:pt idx="7">
                  <c:v>8</c:v>
                </c:pt>
                <c:pt idx="8">
                  <c:v>31</c:v>
                </c:pt>
                <c:pt idx="9">
                  <c:v>35</c:v>
                </c:pt>
                <c:pt idx="10">
                  <c:v>58</c:v>
                </c:pt>
                <c:pt idx="11">
                  <c:v>43</c:v>
                </c:pt>
                <c:pt idx="12">
                  <c:v>4</c:v>
                </c:pt>
                <c:pt idx="13">
                  <c:v>11</c:v>
                </c:pt>
                <c:pt idx="14">
                  <c:v>9</c:v>
                </c:pt>
                <c:pt idx="15">
                  <c:v>13</c:v>
                </c:pt>
                <c:pt idx="16">
                  <c:v>3</c:v>
                </c:pt>
                <c:pt idx="17">
                  <c:v>17</c:v>
                </c:pt>
                <c:pt idx="18">
                  <c:v>17</c:v>
                </c:pt>
                <c:pt idx="19">
                  <c:v>10</c:v>
                </c:pt>
                <c:pt idx="20">
                  <c:v>12</c:v>
                </c:pt>
                <c:pt idx="21">
                  <c:v>21</c:v>
                </c:pt>
                <c:pt idx="22">
                  <c:v>25</c:v>
                </c:pt>
                <c:pt idx="23">
                  <c:v>20</c:v>
                </c:pt>
                <c:pt idx="25">
                  <c:v>1</c:v>
                </c:pt>
                <c:pt idx="26">
                  <c:v>2</c:v>
                </c:pt>
                <c:pt idx="2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6C-49BD-9ADF-B66A50D77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62729736"/>
        <c:axId val="953348616"/>
      </c:barChart>
      <c:catAx>
        <c:axId val="662729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348616"/>
        <c:crosses val="autoZero"/>
        <c:auto val="1"/>
        <c:lblAlgn val="ctr"/>
        <c:lblOffset val="100"/>
        <c:noMultiLvlLbl val="0"/>
      </c:catAx>
      <c:valAx>
        <c:axId val="953348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729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[v6_Community_Health_raw_data.xlsx]Report Education!PivotTable10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Uneducated &amp; unemployed vs having insurance</a:t>
            </a:r>
          </a:p>
        </c:rich>
      </c:tx>
      <c:layout>
        <c:manualLayout>
          <c:xMode val="edge"/>
          <c:yMode val="edge"/>
          <c:x val="0.14597784735019825"/>
          <c:y val="2.59072580645161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'Report Education'!$B$1:$B$2</c:f>
              <c:strCache>
                <c:ptCount val="1"/>
                <c:pt idx="0">
                  <c:v>FALSE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Education'!$A$3:$A$10</c:f>
              <c:strCache>
                <c:ptCount val="7"/>
                <c:pt idx="0">
                  <c:v>Bachelor's Degree</c:v>
                </c:pt>
                <c:pt idx="1">
                  <c:v>High School</c:v>
                </c:pt>
                <c:pt idx="2">
                  <c:v>Master's Degree</c:v>
                </c:pt>
                <c:pt idx="3">
                  <c:v>PhD</c:v>
                </c:pt>
                <c:pt idx="4">
                  <c:v>Post-graduate</c:v>
                </c:pt>
                <c:pt idx="5">
                  <c:v>School</c:v>
                </c:pt>
                <c:pt idx="6">
                  <c:v>Uneducated</c:v>
                </c:pt>
              </c:strCache>
            </c:strRef>
          </c:cat>
          <c:val>
            <c:numRef>
              <c:f>'Report Education'!$B$3:$B$10</c:f>
              <c:numCache>
                <c:formatCode>General</c:formatCode>
                <c:ptCount val="7"/>
                <c:pt idx="0">
                  <c:v>50</c:v>
                </c:pt>
                <c:pt idx="1">
                  <c:v>13</c:v>
                </c:pt>
                <c:pt idx="2">
                  <c:v>70</c:v>
                </c:pt>
                <c:pt idx="3">
                  <c:v>11</c:v>
                </c:pt>
                <c:pt idx="4">
                  <c:v>22</c:v>
                </c:pt>
                <c:pt idx="5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9C-442A-AE0E-FE4B29FCA02E}"/>
            </c:ext>
          </c:extLst>
        </c:ser>
        <c:ser>
          <c:idx val="1"/>
          <c:order val="1"/>
          <c:tx>
            <c:strRef>
              <c:f>'Report Education'!$C$1:$C$2</c:f>
              <c:strCache>
                <c:ptCount val="1"/>
                <c:pt idx="0">
                  <c:v>TRUE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Education'!$A$3:$A$10</c:f>
              <c:strCache>
                <c:ptCount val="7"/>
                <c:pt idx="0">
                  <c:v>Bachelor's Degree</c:v>
                </c:pt>
                <c:pt idx="1">
                  <c:v>High School</c:v>
                </c:pt>
                <c:pt idx="2">
                  <c:v>Master's Degree</c:v>
                </c:pt>
                <c:pt idx="3">
                  <c:v>PhD</c:v>
                </c:pt>
                <c:pt idx="4">
                  <c:v>Post-graduate</c:v>
                </c:pt>
                <c:pt idx="5">
                  <c:v>School</c:v>
                </c:pt>
                <c:pt idx="6">
                  <c:v>Uneducated</c:v>
                </c:pt>
              </c:strCache>
            </c:strRef>
          </c:cat>
          <c:val>
            <c:numRef>
              <c:f>'Report Education'!$C$3:$C$10</c:f>
              <c:numCache>
                <c:formatCode>General</c:formatCode>
                <c:ptCount val="7"/>
                <c:pt idx="0">
                  <c:v>226</c:v>
                </c:pt>
                <c:pt idx="1">
                  <c:v>42</c:v>
                </c:pt>
                <c:pt idx="2">
                  <c:v>253</c:v>
                </c:pt>
                <c:pt idx="3">
                  <c:v>63</c:v>
                </c:pt>
                <c:pt idx="4">
                  <c:v>68</c:v>
                </c:pt>
                <c:pt idx="5">
                  <c:v>123</c:v>
                </c:pt>
                <c:pt idx="6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9C-442A-AE0E-FE4B29FCA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3200648"/>
        <c:axId val="2033207816"/>
      </c:barChart>
      <c:catAx>
        <c:axId val="20332006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Education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207816"/>
        <c:crosses val="autoZero"/>
        <c:auto val="1"/>
        <c:lblAlgn val="ctr"/>
        <c:lblOffset val="100"/>
        <c:noMultiLvlLbl val="0"/>
      </c:catAx>
      <c:valAx>
        <c:axId val="2033207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Patients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200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[v6_Community_Health_raw_data.xlsx]Report Education!PivotTable9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Relationship between income and occupation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B1A0C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B1A0C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B1A0C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B1A0C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B1A0C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'Report Education'!$AA$3:$AA$4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Education'!$Z$5:$Z$10</c:f>
              <c:strCache>
                <c:ptCount val="5"/>
                <c:pt idx="0">
                  <c:v>Doctor</c:v>
                </c:pt>
                <c:pt idx="1">
                  <c:v>Junior Executive</c:v>
                </c:pt>
                <c:pt idx="2">
                  <c:v>Manager</c:v>
                </c:pt>
                <c:pt idx="3">
                  <c:v>Senior Executive</c:v>
                </c:pt>
                <c:pt idx="4">
                  <c:v>Software Engineer</c:v>
                </c:pt>
              </c:strCache>
            </c:strRef>
          </c:cat>
          <c:val>
            <c:numRef>
              <c:f>'Report Education'!$AA$5:$AA$10</c:f>
              <c:numCache>
                <c:formatCode>General</c:formatCode>
                <c:ptCount val="5"/>
                <c:pt idx="0">
                  <c:v>4</c:v>
                </c:pt>
                <c:pt idx="1">
                  <c:v>1</c:v>
                </c:pt>
                <c:pt idx="2">
                  <c:v>5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E5-44D0-A649-D001D28C94EC}"/>
            </c:ext>
          </c:extLst>
        </c:ser>
        <c:ser>
          <c:idx val="1"/>
          <c:order val="1"/>
          <c:tx>
            <c:strRef>
              <c:f>'Report Education'!$AB$3:$AB$4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Education'!$Z$5:$Z$10</c:f>
              <c:strCache>
                <c:ptCount val="5"/>
                <c:pt idx="0">
                  <c:v>Doctor</c:v>
                </c:pt>
                <c:pt idx="1">
                  <c:v>Junior Executive</c:v>
                </c:pt>
                <c:pt idx="2">
                  <c:v>Manager</c:v>
                </c:pt>
                <c:pt idx="3">
                  <c:v>Senior Executive</c:v>
                </c:pt>
                <c:pt idx="4">
                  <c:v>Software Engineer</c:v>
                </c:pt>
              </c:strCache>
            </c:strRef>
          </c:cat>
          <c:val>
            <c:numRef>
              <c:f>'Report Education'!$AB$5:$AB$10</c:f>
              <c:numCache>
                <c:formatCode>General</c:formatCode>
                <c:ptCount val="5"/>
                <c:pt idx="0">
                  <c:v>12</c:v>
                </c:pt>
                <c:pt idx="1">
                  <c:v>13</c:v>
                </c:pt>
                <c:pt idx="2">
                  <c:v>13</c:v>
                </c:pt>
                <c:pt idx="3">
                  <c:v>14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E5-44D0-A649-D001D28C94EC}"/>
            </c:ext>
          </c:extLst>
        </c:ser>
        <c:ser>
          <c:idx val="2"/>
          <c:order val="2"/>
          <c:tx>
            <c:strRef>
              <c:f>'Report Education'!$AC$3:$AC$4</c:f>
              <c:strCache>
                <c:ptCount val="1"/>
                <c:pt idx="0">
                  <c:v>Lower-Middle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Education'!$Z$5:$Z$10</c:f>
              <c:strCache>
                <c:ptCount val="5"/>
                <c:pt idx="0">
                  <c:v>Doctor</c:v>
                </c:pt>
                <c:pt idx="1">
                  <c:v>Junior Executive</c:v>
                </c:pt>
                <c:pt idx="2">
                  <c:v>Manager</c:v>
                </c:pt>
                <c:pt idx="3">
                  <c:v>Senior Executive</c:v>
                </c:pt>
                <c:pt idx="4">
                  <c:v>Software Engineer</c:v>
                </c:pt>
              </c:strCache>
            </c:strRef>
          </c:cat>
          <c:val>
            <c:numRef>
              <c:f>'Report Education'!$AC$5:$AC$10</c:f>
              <c:numCache>
                <c:formatCode>General</c:formatCode>
                <c:ptCount val="5"/>
                <c:pt idx="0">
                  <c:v>15</c:v>
                </c:pt>
                <c:pt idx="1">
                  <c:v>16</c:v>
                </c:pt>
                <c:pt idx="2">
                  <c:v>10</c:v>
                </c:pt>
                <c:pt idx="3">
                  <c:v>15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E5-44D0-A649-D001D28C94EC}"/>
            </c:ext>
          </c:extLst>
        </c:ser>
        <c:ser>
          <c:idx val="3"/>
          <c:order val="3"/>
          <c:tx>
            <c:strRef>
              <c:f>'Report Education'!$AD$3:$AD$4</c:f>
              <c:strCache>
                <c:ptCount val="1"/>
                <c:pt idx="0">
                  <c:v>Middle</c:v>
                </c:pt>
              </c:strCache>
            </c:strRef>
          </c:tx>
          <c:spPr>
            <a:solidFill>
              <a:srgbClr val="B1A0C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Education'!$Z$5:$Z$10</c:f>
              <c:strCache>
                <c:ptCount val="5"/>
                <c:pt idx="0">
                  <c:v>Doctor</c:v>
                </c:pt>
                <c:pt idx="1">
                  <c:v>Junior Executive</c:v>
                </c:pt>
                <c:pt idx="2">
                  <c:v>Manager</c:v>
                </c:pt>
                <c:pt idx="3">
                  <c:v>Senior Executive</c:v>
                </c:pt>
                <c:pt idx="4">
                  <c:v>Software Engineer</c:v>
                </c:pt>
              </c:strCache>
            </c:strRef>
          </c:cat>
          <c:val>
            <c:numRef>
              <c:f>'Report Education'!$AD$5:$AD$10</c:f>
              <c:numCache>
                <c:formatCode>General</c:formatCode>
                <c:ptCount val="5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24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E5-44D0-A649-D001D28C94EC}"/>
            </c:ext>
          </c:extLst>
        </c:ser>
        <c:ser>
          <c:idx val="4"/>
          <c:order val="4"/>
          <c:tx>
            <c:strRef>
              <c:f>'Report Education'!$AE$3:$AE$4</c:f>
              <c:strCache>
                <c:ptCount val="1"/>
                <c:pt idx="0">
                  <c:v>Ultra High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Education'!$Z$5:$Z$10</c:f>
              <c:strCache>
                <c:ptCount val="5"/>
                <c:pt idx="0">
                  <c:v>Doctor</c:v>
                </c:pt>
                <c:pt idx="1">
                  <c:v>Junior Executive</c:v>
                </c:pt>
                <c:pt idx="2">
                  <c:v>Manager</c:v>
                </c:pt>
                <c:pt idx="3">
                  <c:v>Senior Executive</c:v>
                </c:pt>
                <c:pt idx="4">
                  <c:v>Software Engineer</c:v>
                </c:pt>
              </c:strCache>
            </c:strRef>
          </c:cat>
          <c:val>
            <c:numRef>
              <c:f>'Report Education'!$AE$5:$AE$10</c:f>
              <c:numCache>
                <c:formatCode>General</c:formatCode>
                <c:ptCount val="5"/>
                <c:pt idx="0">
                  <c:v>3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E5-44D0-A649-D001D28C94EC}"/>
            </c:ext>
          </c:extLst>
        </c:ser>
        <c:ser>
          <c:idx val="5"/>
          <c:order val="5"/>
          <c:tx>
            <c:strRef>
              <c:f>'Report Education'!$AF$3:$AF$4</c:f>
              <c:strCache>
                <c:ptCount val="1"/>
                <c:pt idx="0">
                  <c:v>Upper-Middle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Education'!$Z$5:$Z$10</c:f>
              <c:strCache>
                <c:ptCount val="5"/>
                <c:pt idx="0">
                  <c:v>Doctor</c:v>
                </c:pt>
                <c:pt idx="1">
                  <c:v>Junior Executive</c:v>
                </c:pt>
                <c:pt idx="2">
                  <c:v>Manager</c:v>
                </c:pt>
                <c:pt idx="3">
                  <c:v>Senior Executive</c:v>
                </c:pt>
                <c:pt idx="4">
                  <c:v>Software Engineer</c:v>
                </c:pt>
              </c:strCache>
            </c:strRef>
          </c:cat>
          <c:val>
            <c:numRef>
              <c:f>'Report Education'!$AF$5:$AF$10</c:f>
              <c:numCache>
                <c:formatCode>General</c:formatCode>
                <c:ptCount val="5"/>
                <c:pt idx="0">
                  <c:v>9</c:v>
                </c:pt>
                <c:pt idx="1">
                  <c:v>8</c:v>
                </c:pt>
                <c:pt idx="2">
                  <c:v>5</c:v>
                </c:pt>
                <c:pt idx="3">
                  <c:v>11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3E5-44D0-A649-D001D28C94EC}"/>
            </c:ext>
          </c:extLst>
        </c:ser>
        <c:ser>
          <c:idx val="6"/>
          <c:order val="6"/>
          <c:tx>
            <c:strRef>
              <c:f>'Report Education'!$AG$3:$AG$4</c:f>
              <c:strCache>
                <c:ptCount val="1"/>
                <c:pt idx="0">
                  <c:v>Very High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Education'!$Z$5:$Z$10</c:f>
              <c:strCache>
                <c:ptCount val="5"/>
                <c:pt idx="0">
                  <c:v>Doctor</c:v>
                </c:pt>
                <c:pt idx="1">
                  <c:v>Junior Executive</c:v>
                </c:pt>
                <c:pt idx="2">
                  <c:v>Manager</c:v>
                </c:pt>
                <c:pt idx="3">
                  <c:v>Senior Executive</c:v>
                </c:pt>
                <c:pt idx="4">
                  <c:v>Software Engineer</c:v>
                </c:pt>
              </c:strCache>
            </c:strRef>
          </c:cat>
          <c:val>
            <c:numRef>
              <c:f>'Report Education'!$AG$5:$AG$10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3E5-44D0-A649-D001D28C94EC}"/>
            </c:ext>
          </c:extLst>
        </c:ser>
        <c:ser>
          <c:idx val="7"/>
          <c:order val="7"/>
          <c:tx>
            <c:strRef>
              <c:f>'Report Education'!$AH$3:$AH$4</c:f>
              <c:strCache>
                <c:ptCount val="1"/>
                <c:pt idx="0">
                  <c:v>Very Low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Education'!$Z$5:$Z$10</c:f>
              <c:strCache>
                <c:ptCount val="5"/>
                <c:pt idx="0">
                  <c:v>Doctor</c:v>
                </c:pt>
                <c:pt idx="1">
                  <c:v>Junior Executive</c:v>
                </c:pt>
                <c:pt idx="2">
                  <c:v>Manager</c:v>
                </c:pt>
                <c:pt idx="3">
                  <c:v>Senior Executive</c:v>
                </c:pt>
                <c:pt idx="4">
                  <c:v>Software Engineer</c:v>
                </c:pt>
              </c:strCache>
            </c:strRef>
          </c:cat>
          <c:val>
            <c:numRef>
              <c:f>'Report Education'!$AH$5:$AH$10</c:f>
              <c:numCache>
                <c:formatCode>General</c:formatCode>
                <c:ptCount val="5"/>
                <c:pt idx="0">
                  <c:v>13</c:v>
                </c:pt>
                <c:pt idx="1">
                  <c:v>11</c:v>
                </c:pt>
                <c:pt idx="2">
                  <c:v>11</c:v>
                </c:pt>
                <c:pt idx="3">
                  <c:v>12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3E5-44D0-A649-D001D28C9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5148807"/>
        <c:axId val="315159047"/>
      </c:barChart>
      <c:catAx>
        <c:axId val="3151488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Patient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159047"/>
        <c:crosses val="autoZero"/>
        <c:auto val="1"/>
        <c:lblAlgn val="ctr"/>
        <c:lblOffset val="100"/>
        <c:noMultiLvlLbl val="0"/>
      </c:catAx>
      <c:valAx>
        <c:axId val="315159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Occupation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148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9.xml"/><Relationship Id="rId3" Type="http://schemas.openxmlformats.org/officeDocument/2006/relationships/chart" Target="../charts/chart24.xml"/><Relationship Id="rId7" Type="http://schemas.openxmlformats.org/officeDocument/2006/relationships/chart" Target="../charts/chart28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6" Type="http://schemas.openxmlformats.org/officeDocument/2006/relationships/chart" Target="../charts/chart27.xml"/><Relationship Id="rId11" Type="http://schemas.openxmlformats.org/officeDocument/2006/relationships/chart" Target="../charts/chart32.xml"/><Relationship Id="rId5" Type="http://schemas.openxmlformats.org/officeDocument/2006/relationships/chart" Target="../charts/chart26.xml"/><Relationship Id="rId10" Type="http://schemas.openxmlformats.org/officeDocument/2006/relationships/chart" Target="../charts/chart31.xml"/><Relationship Id="rId4" Type="http://schemas.openxmlformats.org/officeDocument/2006/relationships/chart" Target="../charts/chart25.xml"/><Relationship Id="rId9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114300</xdr:colOff>
      <xdr:row>3</xdr:row>
      <xdr:rowOff>19050</xdr:rowOff>
    </xdr:from>
    <xdr:to>
      <xdr:col>37</xdr:col>
      <xdr:colOff>752475</xdr:colOff>
      <xdr:row>23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43B26F-F1D0-2E97-5D72-275644D66E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24</xdr:row>
      <xdr:rowOff>0</xdr:rowOff>
    </xdr:from>
    <xdr:to>
      <xdr:col>11</xdr:col>
      <xdr:colOff>219075</xdr:colOff>
      <xdr:row>38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F2183B-C551-DEE1-6B4E-A6CC90F1B0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104775</xdr:colOff>
      <xdr:row>48</xdr:row>
      <xdr:rowOff>133350</xdr:rowOff>
    </xdr:from>
    <xdr:to>
      <xdr:col>4</xdr:col>
      <xdr:colOff>600075</xdr:colOff>
      <xdr:row>57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28FFF2-E26C-E044-04D0-53F0EAA8D023}"/>
            </a:ext>
            <a:ext uri="{147F2762-F138-4A5C-976F-8EAC2B608ADB}">
              <a16:predDERef xmlns:a16="http://schemas.microsoft.com/office/drawing/2014/main" pred="{C8F2183B-C551-DEE1-6B4E-A6CC90F1B0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247650</xdr:colOff>
      <xdr:row>48</xdr:row>
      <xdr:rowOff>95250</xdr:rowOff>
    </xdr:from>
    <xdr:to>
      <xdr:col>13</xdr:col>
      <xdr:colOff>609600</xdr:colOff>
      <xdr:row>62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A85A27C-D60C-D63C-86AB-95EEBA875F89}"/>
            </a:ext>
            <a:ext uri="{147F2762-F138-4A5C-976F-8EAC2B608ADB}">
              <a16:predDERef xmlns:a16="http://schemas.microsoft.com/office/drawing/2014/main" pred="{F428FFF2-E26C-E044-04D0-53F0EAA8D0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228600</xdr:colOff>
      <xdr:row>0</xdr:row>
      <xdr:rowOff>66675</xdr:rowOff>
    </xdr:from>
    <xdr:to>
      <xdr:col>5</xdr:col>
      <xdr:colOff>885825</xdr:colOff>
      <xdr:row>14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AGE">
              <a:extLst>
                <a:ext uri="{FF2B5EF4-FFF2-40B4-BE49-F238E27FC236}">
                  <a16:creationId xmlns:a16="http://schemas.microsoft.com/office/drawing/2014/main" id="{9FB96D90-319C-6392-AFD9-4169D3EC43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81500" y="666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647700</xdr:colOff>
      <xdr:row>11</xdr:row>
      <xdr:rowOff>38100</xdr:rowOff>
    </xdr:from>
    <xdr:to>
      <xdr:col>6</xdr:col>
      <xdr:colOff>695325</xdr:colOff>
      <xdr:row>27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D7A5C1-41A1-AB78-72B6-75347F6A2B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257175</xdr:colOff>
      <xdr:row>4</xdr:row>
      <xdr:rowOff>104775</xdr:rowOff>
    </xdr:from>
    <xdr:to>
      <xdr:col>26</xdr:col>
      <xdr:colOff>542925</xdr:colOff>
      <xdr:row>28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894864-A68B-73B7-9261-A83FC769AC9B}"/>
            </a:ext>
            <a:ext uri="{147F2762-F138-4A5C-976F-8EAC2B608ADB}">
              <a16:predDERef xmlns:a16="http://schemas.microsoft.com/office/drawing/2014/main" pred="{4DD7A5C1-41A1-AB78-72B6-75347F6A2B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66675</xdr:colOff>
      <xdr:row>36</xdr:row>
      <xdr:rowOff>152400</xdr:rowOff>
    </xdr:from>
    <xdr:to>
      <xdr:col>5</xdr:col>
      <xdr:colOff>752475</xdr:colOff>
      <xdr:row>51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59D579-0895-3123-73BA-5B122E58BFBC}"/>
            </a:ext>
            <a:ext uri="{147F2762-F138-4A5C-976F-8EAC2B608ADB}">
              <a16:predDERef xmlns:a16="http://schemas.microsoft.com/office/drawing/2014/main" pred="{4B894864-A68B-73B7-9261-A83FC769AC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619125</xdr:colOff>
      <xdr:row>10</xdr:row>
      <xdr:rowOff>19050</xdr:rowOff>
    </xdr:from>
    <xdr:to>
      <xdr:col>34</xdr:col>
      <xdr:colOff>590550</xdr:colOff>
      <xdr:row>24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CE899D-92F2-7E07-7F1C-CA9F7BB8CBAB}"/>
            </a:ext>
            <a:ext uri="{147F2762-F138-4A5C-976F-8EAC2B608ADB}">
              <a16:predDERef xmlns:a16="http://schemas.microsoft.com/office/drawing/2014/main" pred="{6259D579-0895-3123-73BA-5B122E58BF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9525</xdr:colOff>
      <xdr:row>39</xdr:row>
      <xdr:rowOff>38100</xdr:rowOff>
    </xdr:from>
    <xdr:to>
      <xdr:col>17</xdr:col>
      <xdr:colOff>752475</xdr:colOff>
      <xdr:row>55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FC96F20-B558-8927-446E-59A07EA415BA}"/>
            </a:ext>
            <a:ext uri="{147F2762-F138-4A5C-976F-8EAC2B608ADB}">
              <a16:predDERef xmlns:a16="http://schemas.microsoft.com/office/drawing/2014/main" pred="{51CE899D-92F2-7E07-7F1C-CA9F7BB8CB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9525</xdr:rowOff>
    </xdr:from>
    <xdr:to>
      <xdr:col>7</xdr:col>
      <xdr:colOff>133350</xdr:colOff>
      <xdr:row>26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4E9380-F6AC-851C-3775-DFF2D4E666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304800</xdr:colOff>
      <xdr:row>0</xdr:row>
      <xdr:rowOff>9525</xdr:rowOff>
    </xdr:from>
    <xdr:to>
      <xdr:col>19</xdr:col>
      <xdr:colOff>190500</xdr:colOff>
      <xdr:row>14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AE8ABD0-2515-E5EA-3A7E-9A0CD5653932}"/>
            </a:ext>
            <a:ext uri="{147F2762-F138-4A5C-976F-8EAC2B608ADB}">
              <a16:predDERef xmlns:a16="http://schemas.microsoft.com/office/drawing/2014/main" pred="{9B4E9380-F6AC-851C-3775-DFF2D4E666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</xdr:colOff>
      <xdr:row>39</xdr:row>
      <xdr:rowOff>114300</xdr:rowOff>
    </xdr:from>
    <xdr:to>
      <xdr:col>7</xdr:col>
      <xdr:colOff>238125</xdr:colOff>
      <xdr:row>56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80BF2B-DAE1-907C-D081-847C0D6E809A}"/>
            </a:ext>
            <a:ext uri="{147F2762-F138-4A5C-976F-8EAC2B608ADB}">
              <a16:predDERef xmlns:a16="http://schemas.microsoft.com/office/drawing/2014/main" pred="{DAE8ABD0-2515-E5EA-3A7E-9A0CD56539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723900</xdr:colOff>
      <xdr:row>38</xdr:row>
      <xdr:rowOff>180975</xdr:rowOff>
    </xdr:from>
    <xdr:to>
      <xdr:col>16</xdr:col>
      <xdr:colOff>190500</xdr:colOff>
      <xdr:row>56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3A714DE-2800-DFC7-CC19-D70B3AC25452}"/>
            </a:ext>
            <a:ext uri="{147F2762-F138-4A5C-976F-8EAC2B608ADB}">
              <a16:predDERef xmlns:a16="http://schemas.microsoft.com/office/drawing/2014/main" pred="{8D80BF2B-DAE1-907C-D081-847C0D6E80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219075</xdr:colOff>
      <xdr:row>78</xdr:row>
      <xdr:rowOff>104775</xdr:rowOff>
    </xdr:from>
    <xdr:to>
      <xdr:col>7</xdr:col>
      <xdr:colOff>676275</xdr:colOff>
      <xdr:row>93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DFC524D-48DE-5465-5381-C8ABB337D2DE}"/>
            </a:ext>
            <a:ext uri="{147F2762-F138-4A5C-976F-8EAC2B608ADB}">
              <a16:predDERef xmlns:a16="http://schemas.microsoft.com/office/drawing/2014/main" pred="{43A714DE-2800-DFC7-CC19-D70B3AC254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38100</xdr:colOff>
      <xdr:row>58</xdr:row>
      <xdr:rowOff>133350</xdr:rowOff>
    </xdr:from>
    <xdr:to>
      <xdr:col>11</xdr:col>
      <xdr:colOff>619125</xdr:colOff>
      <xdr:row>72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Region">
              <a:extLst>
                <a:ext uri="{FF2B5EF4-FFF2-40B4-BE49-F238E27FC236}">
                  <a16:creationId xmlns:a16="http://schemas.microsoft.com/office/drawing/2014/main" id="{D2A04372-C664-FF2C-7190-F554D6AA5F35}"/>
                </a:ext>
                <a:ext uri="{147F2762-F138-4A5C-976F-8EAC2B608ADB}">
                  <a16:predDERef xmlns:a16="http://schemas.microsoft.com/office/drawing/2014/main" pred="{ADFC524D-48DE-5465-5381-C8ABB337D2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00875" y="111823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11</xdr:col>
      <xdr:colOff>714375</xdr:colOff>
      <xdr:row>58</xdr:row>
      <xdr:rowOff>133350</xdr:rowOff>
    </xdr:from>
    <xdr:to>
      <xdr:col>13</xdr:col>
      <xdr:colOff>752475</xdr:colOff>
      <xdr:row>72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State">
              <a:extLst>
                <a:ext uri="{FF2B5EF4-FFF2-40B4-BE49-F238E27FC236}">
                  <a16:creationId xmlns:a16="http://schemas.microsoft.com/office/drawing/2014/main" id="{5E952984-3E89-6A57-BFEF-33126796B8FD}"/>
                </a:ext>
                <a:ext uri="{147F2762-F138-4A5C-976F-8EAC2B608ADB}">
                  <a16:predDERef xmlns:a16="http://schemas.microsoft.com/office/drawing/2014/main" pred="{D2A04372-C664-FF2C-7190-F554D6AA5F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24925" y="111823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8</xdr:row>
      <xdr:rowOff>161925</xdr:rowOff>
    </xdr:from>
    <xdr:to>
      <xdr:col>5</xdr:col>
      <xdr:colOff>704850</xdr:colOff>
      <xdr:row>23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803F40-61B5-5FDB-AD8C-E79F89877F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457200</xdr:colOff>
      <xdr:row>0</xdr:row>
      <xdr:rowOff>28575</xdr:rowOff>
    </xdr:from>
    <xdr:to>
      <xdr:col>24</xdr:col>
      <xdr:colOff>57150</xdr:colOff>
      <xdr:row>19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E2F1AA-0034-0C64-63E3-15DB9607D22B}"/>
            </a:ext>
            <a:ext uri="{147F2762-F138-4A5C-976F-8EAC2B608ADB}">
              <a16:predDERef xmlns:a16="http://schemas.microsoft.com/office/drawing/2014/main" pred="{13803F40-61B5-5FDB-AD8C-E79F89877F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495300</xdr:colOff>
      <xdr:row>10</xdr:row>
      <xdr:rowOff>0</xdr:rowOff>
    </xdr:from>
    <xdr:to>
      <xdr:col>5</xdr:col>
      <xdr:colOff>428625</xdr:colOff>
      <xdr:row>25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5ED637-C685-E031-E5BD-B57474522D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276225</xdr:colOff>
      <xdr:row>2</xdr:row>
      <xdr:rowOff>9525</xdr:rowOff>
    </xdr:from>
    <xdr:to>
      <xdr:col>24</xdr:col>
      <xdr:colOff>161925</xdr:colOff>
      <xdr:row>21</xdr:row>
      <xdr:rowOff>104775</xdr:rowOff>
    </xdr:to>
    <xdr:graphicFrame macro="">
      <xdr:nvGraphicFramePr>
        <xdr:cNvPr id="10" name="Chart 3">
          <a:extLst>
            <a:ext uri="{FF2B5EF4-FFF2-40B4-BE49-F238E27FC236}">
              <a16:creationId xmlns:a16="http://schemas.microsoft.com/office/drawing/2014/main" id="{AA1115AF-0FDD-67C1-F45B-4E325215911C}"/>
            </a:ext>
            <a:ext uri="{147F2762-F138-4A5C-976F-8EAC2B608ADB}">
              <a16:predDERef xmlns:a16="http://schemas.microsoft.com/office/drawing/2014/main" pred="{5D5ED637-C685-E031-E5BD-B57474522D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742950</xdr:colOff>
      <xdr:row>45</xdr:row>
      <xdr:rowOff>161925</xdr:rowOff>
    </xdr:from>
    <xdr:to>
      <xdr:col>20</xdr:col>
      <xdr:colOff>742950</xdr:colOff>
      <xdr:row>73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32DF8C-CE60-0C47-B245-472FE215B855}"/>
            </a:ext>
            <a:ext uri="{147F2762-F138-4A5C-976F-8EAC2B608ADB}">
              <a16:predDERef xmlns:a16="http://schemas.microsoft.com/office/drawing/2014/main" pred="{AA1115AF-0FDD-67C1-F45B-4E32521591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600075</xdr:colOff>
      <xdr:row>9</xdr:row>
      <xdr:rowOff>19050</xdr:rowOff>
    </xdr:from>
    <xdr:to>
      <xdr:col>35</xdr:col>
      <xdr:colOff>57150</xdr:colOff>
      <xdr:row>45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C8AEAF8-D0F6-6016-229F-716F084522BE}"/>
            </a:ext>
            <a:ext uri="{147F2762-F138-4A5C-976F-8EAC2B608ADB}">
              <a16:predDERef xmlns:a16="http://schemas.microsoft.com/office/drawing/2014/main" pred="{FB32DF8C-CE60-0C47-B245-472FE215B8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36</xdr:col>
      <xdr:colOff>95250</xdr:colOff>
      <xdr:row>12</xdr:row>
      <xdr:rowOff>171450</xdr:rowOff>
    </xdr:from>
    <xdr:to>
      <xdr:col>46</xdr:col>
      <xdr:colOff>95250</xdr:colOff>
      <xdr:row>54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D1E2343-14FD-7DD2-3797-699FD28F3729}"/>
            </a:ext>
            <a:ext uri="{147F2762-F138-4A5C-976F-8EAC2B608ADB}">
              <a16:predDERef xmlns:a16="http://schemas.microsoft.com/office/drawing/2014/main" pred="{0C8AEAF8-D0F6-6016-229F-716F084522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752475</xdr:colOff>
      <xdr:row>27</xdr:row>
      <xdr:rowOff>171450</xdr:rowOff>
    </xdr:from>
    <xdr:to>
      <xdr:col>2</xdr:col>
      <xdr:colOff>285750</xdr:colOff>
      <xdr:row>41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Region 1">
              <a:extLst>
                <a:ext uri="{FF2B5EF4-FFF2-40B4-BE49-F238E27FC236}">
                  <a16:creationId xmlns:a16="http://schemas.microsoft.com/office/drawing/2014/main" id="{11FBCD07-EF9A-199A-9621-C4A355E47C7F}"/>
                </a:ext>
                <a:ext uri="{147F2762-F138-4A5C-976F-8EAC2B608ADB}">
                  <a16:predDERef xmlns:a16="http://schemas.microsoft.com/office/drawing/2014/main" pred="{4D1E2343-14FD-7DD2-3797-699FD28F37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39325" y="3048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</xdr:col>
      <xdr:colOff>657225</xdr:colOff>
      <xdr:row>27</xdr:row>
      <xdr:rowOff>114300</xdr:rowOff>
    </xdr:from>
    <xdr:to>
      <xdr:col>4</xdr:col>
      <xdr:colOff>552450</xdr:colOff>
      <xdr:row>41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Education level">
              <a:extLst>
                <a:ext uri="{FF2B5EF4-FFF2-40B4-BE49-F238E27FC236}">
                  <a16:creationId xmlns:a16="http://schemas.microsoft.com/office/drawing/2014/main" id="{775CFBB6-571E-2181-633E-0C3780F5BCE9}"/>
                </a:ext>
                <a:ext uri="{147F2762-F138-4A5C-976F-8EAC2B608ADB}">
                  <a16:predDERef xmlns:a16="http://schemas.microsoft.com/office/drawing/2014/main" pred="{11FBCD07-EF9A-199A-9621-C4A355E47C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 lev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77675" y="2857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361950</xdr:colOff>
      <xdr:row>10</xdr:row>
      <xdr:rowOff>85725</xdr:rowOff>
    </xdr:from>
    <xdr:to>
      <xdr:col>15</xdr:col>
      <xdr:colOff>352425</xdr:colOff>
      <xdr:row>23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F46258-10D4-4100-8566-76765F1EC4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276225</xdr:colOff>
      <xdr:row>70</xdr:row>
      <xdr:rowOff>161925</xdr:rowOff>
    </xdr:from>
    <xdr:to>
      <xdr:col>17</xdr:col>
      <xdr:colOff>123825</xdr:colOff>
      <xdr:row>87</xdr:row>
      <xdr:rowOff>219075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EB5F71-2305-469A-80A6-D36A74893DBD}"/>
            </a:ext>
            <a:ext uri="{147F2762-F138-4A5C-976F-8EAC2B608ADB}">
              <a16:predDERef xmlns:a16="http://schemas.microsoft.com/office/drawing/2014/main" pred="{59F46258-10D4-4100-8566-76765F1EC4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180975</xdr:colOff>
      <xdr:row>27</xdr:row>
      <xdr:rowOff>161925</xdr:rowOff>
    </xdr:from>
    <xdr:to>
      <xdr:col>15</xdr:col>
      <xdr:colOff>571500</xdr:colOff>
      <xdr:row>45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3CEA89-E50F-44CD-8E2D-260B754C4A2B}"/>
            </a:ext>
            <a:ext uri="{147F2762-F138-4A5C-976F-8EAC2B608ADB}">
              <a16:predDERef xmlns:a16="http://schemas.microsoft.com/office/drawing/2014/main" pred="{20EB5F71-2305-469A-80A6-D36A74893D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304800</xdr:colOff>
      <xdr:row>50</xdr:row>
      <xdr:rowOff>57150</xdr:rowOff>
    </xdr:from>
    <xdr:to>
      <xdr:col>15</xdr:col>
      <xdr:colOff>66675</xdr:colOff>
      <xdr:row>63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193CBF3-D631-4339-978B-F24924FBF14F}"/>
            </a:ext>
            <a:ext uri="{147F2762-F138-4A5C-976F-8EAC2B608ADB}">
              <a16:predDERef xmlns:a16="http://schemas.microsoft.com/office/drawing/2014/main" pred="{103CEA89-E50F-44CD-8E2D-260B754C4A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114300</xdr:colOff>
      <xdr:row>111</xdr:row>
      <xdr:rowOff>38100</xdr:rowOff>
    </xdr:from>
    <xdr:to>
      <xdr:col>17</xdr:col>
      <xdr:colOff>66675</xdr:colOff>
      <xdr:row>127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A6E954B-4E51-47E4-9BD0-28D6D046FFA0}"/>
            </a:ext>
            <a:ext uri="{147F2762-F138-4A5C-976F-8EAC2B608ADB}">
              <a16:predDERef xmlns:a16="http://schemas.microsoft.com/office/drawing/2014/main" pred="{96CAF71D-8600-4A21-9C4E-6F69FEE944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295275</xdr:colOff>
      <xdr:row>93</xdr:row>
      <xdr:rowOff>28575</xdr:rowOff>
    </xdr:from>
    <xdr:to>
      <xdr:col>14</xdr:col>
      <xdr:colOff>552450</xdr:colOff>
      <xdr:row>106</xdr:row>
      <xdr:rowOff>114300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id="{9FE2D10E-D7EF-411C-A3B3-91D3DDA63B7F}"/>
            </a:ext>
            <a:ext uri="{147F2762-F138-4A5C-976F-8EAC2B608ADB}">
              <a16:predDERef xmlns:a16="http://schemas.microsoft.com/office/drawing/2014/main" pred="{0A6E954B-4E51-47E4-9BD0-28D6D046FF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95250</xdr:colOff>
      <xdr:row>134</xdr:row>
      <xdr:rowOff>57150</xdr:rowOff>
    </xdr:from>
    <xdr:to>
      <xdr:col>15</xdr:col>
      <xdr:colOff>542925</xdr:colOff>
      <xdr:row>148</xdr:row>
      <xdr:rowOff>76200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5C15887-EB82-4AF5-BA88-A82115927706}"/>
            </a:ext>
            <a:ext uri="{147F2762-F138-4A5C-976F-8EAC2B608ADB}">
              <a16:predDERef xmlns:a16="http://schemas.microsoft.com/office/drawing/2014/main" pred="{9FE2D10E-D7EF-411C-A3B3-91D3DDA63B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104775</xdr:colOff>
      <xdr:row>152</xdr:row>
      <xdr:rowOff>38100</xdr:rowOff>
    </xdr:from>
    <xdr:to>
      <xdr:col>15</xdr:col>
      <xdr:colOff>600075</xdr:colOff>
      <xdr:row>168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3AD4DCF-D7CC-4193-8FD9-040347E4A8F2}"/>
            </a:ext>
            <a:ext uri="{147F2762-F138-4A5C-976F-8EAC2B608ADB}">
              <a16:predDERef xmlns:a16="http://schemas.microsoft.com/office/drawing/2014/main" pred="{E5C15887-EB82-4AF5-BA88-A821159277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114300</xdr:colOff>
      <xdr:row>177</xdr:row>
      <xdr:rowOff>0</xdr:rowOff>
    </xdr:from>
    <xdr:to>
      <xdr:col>15</xdr:col>
      <xdr:colOff>609600</xdr:colOff>
      <xdr:row>214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5E5DC8D-3154-453B-91DA-16C546CDBF18}"/>
            </a:ext>
            <a:ext uri="{147F2762-F138-4A5C-976F-8EAC2B608ADB}">
              <a16:predDERef xmlns:a16="http://schemas.microsoft.com/office/drawing/2014/main" pred="{A3AD4DCF-D7CC-4193-8FD9-040347E4A8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304800</xdr:colOff>
      <xdr:row>219</xdr:row>
      <xdr:rowOff>38100</xdr:rowOff>
    </xdr:from>
    <xdr:to>
      <xdr:col>15</xdr:col>
      <xdr:colOff>466725</xdr:colOff>
      <xdr:row>231</xdr:row>
      <xdr:rowOff>142875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0D34B17-BA06-4A16-87F8-8048491A654F}"/>
            </a:ext>
            <a:ext uri="{147F2762-F138-4A5C-976F-8EAC2B608ADB}">
              <a16:predDERef xmlns:a16="http://schemas.microsoft.com/office/drawing/2014/main" pred="{C5E5DC8D-3154-453B-91DA-16C546CDBF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16</xdr:col>
      <xdr:colOff>685800</xdr:colOff>
      <xdr:row>185</xdr:row>
      <xdr:rowOff>47625</xdr:rowOff>
    </xdr:from>
    <xdr:to>
      <xdr:col>16</xdr:col>
      <xdr:colOff>2514600</xdr:colOff>
      <xdr:row>192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Region 2">
              <a:extLst>
                <a:ext uri="{FF2B5EF4-FFF2-40B4-BE49-F238E27FC236}">
                  <a16:creationId xmlns:a16="http://schemas.microsoft.com/office/drawing/2014/main" id="{5411CD09-94D6-8754-2FF3-A6581D162BEE}"/>
                </a:ext>
                <a:ext uri="{147F2762-F138-4A5C-976F-8EAC2B608ADB}">
                  <a16:predDERef xmlns:a16="http://schemas.microsoft.com/office/drawing/2014/main" pred="{A0D34B17-BA06-4A16-87F8-8048491A654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92025" y="37280850"/>
              <a:ext cx="1828800" cy="1409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16</xdr:col>
      <xdr:colOff>723900</xdr:colOff>
      <xdr:row>193</xdr:row>
      <xdr:rowOff>104775</xdr:rowOff>
    </xdr:from>
    <xdr:to>
      <xdr:col>16</xdr:col>
      <xdr:colOff>2552700</xdr:colOff>
      <xdr:row>204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Education level 1">
              <a:extLst>
                <a:ext uri="{FF2B5EF4-FFF2-40B4-BE49-F238E27FC236}">
                  <a16:creationId xmlns:a16="http://schemas.microsoft.com/office/drawing/2014/main" id="{AD32A83C-0499-6AF1-4A8B-8338ADE33CB9}"/>
                </a:ext>
                <a:ext uri="{147F2762-F138-4A5C-976F-8EAC2B608ADB}">
                  <a16:predDERef xmlns:a16="http://schemas.microsoft.com/office/drawing/2014/main" pred="{5411CD09-94D6-8754-2FF3-A6581D162B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 level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30125" y="38862000"/>
              <a:ext cx="1828800" cy="2085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14</xdr:col>
      <xdr:colOff>47625</xdr:colOff>
      <xdr:row>235</xdr:row>
      <xdr:rowOff>76200</xdr:rowOff>
    </xdr:from>
    <xdr:to>
      <xdr:col>17</xdr:col>
      <xdr:colOff>228600</xdr:colOff>
      <xdr:row>247</xdr:row>
      <xdr:rowOff>66675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A03EC6B-7683-4E29-B017-F733E8D2CECE}"/>
            </a:ext>
            <a:ext uri="{147F2762-F138-4A5C-976F-8EAC2B608ADB}">
              <a16:predDERef xmlns:a16="http://schemas.microsoft.com/office/drawing/2014/main" pred="{AD32A83C-0499-6AF1-4A8B-8338ADE33C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.xml"/></Relationships>
</file>

<file path=xl/pivotCache/_rels/pivotCacheDefinition1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.xml"/></Relationships>
</file>

<file path=xl/pivotCache/_rels/pivotCacheDefinition1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9.xml"/></Relationships>
</file>

<file path=xl/pivotCache/_rels/pivotCacheDefinition2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0.xml"/></Relationships>
</file>

<file path=xl/pivotCache/_rels/pivotCacheDefinition2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1.xml"/></Relationships>
</file>

<file path=xl/pivotCache/_rels/pivotCacheDefinition2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23.498604282409" createdVersion="8" refreshedVersion="8" minRefreshableVersion="3" recordCount="1000" xr:uid="{73D9B662-72A9-4E99-844E-9EFE04C55C08}">
  <cacheSource type="worksheet">
    <worksheetSource ref="A1:X1001" sheet="Patient Demographics"/>
  </cacheSource>
  <cacheFields count="23">
    <cacheField name="Patient Id" numFmtId="0">
      <sharedItems/>
    </cacheField>
    <cacheField name="Patient Name" numFmtId="0">
      <sharedItems/>
    </cacheField>
    <cacheField name="Gender" numFmtId="0">
      <sharedItems count="2">
        <s v="Female"/>
        <s v="Male"/>
      </sharedItems>
    </cacheField>
    <cacheField name="Date of Birth" numFmtId="49">
      <sharedItems/>
    </cacheField>
    <cacheField name="Updated_DOB" numFmtId="14">
      <sharedItems containsSemiMixedTypes="0" containsNonDate="0" containsDate="1" containsString="0" minDate="1938-12-31T00:00:00" maxDate="2005-01-01T00:00:00"/>
    </cacheField>
    <cacheField name="Year_DOB" numFmtId="0">
      <sharedItems containsSemiMixedTypes="0" containsString="0" containsNumber="1" containsInteger="1" minValue="1938" maxValue="2004"/>
    </cacheField>
    <cacheField name="AGE" numFmtId="0">
      <sharedItems containsSemiMixedTypes="0" containsString="0" containsNumber="1" containsInteger="1" minValue="21" maxValue="87" count="22">
        <n v="52"/>
        <n v="72"/>
        <n v="32"/>
        <n v="37"/>
        <n v="87"/>
        <n v="31"/>
        <n v="47"/>
        <n v="61"/>
        <n v="44"/>
        <n v="41"/>
        <n v="57"/>
        <n v="45"/>
        <n v="27"/>
        <n v="49"/>
        <n v="40"/>
        <n v="53"/>
        <n v="67"/>
        <n v="21"/>
        <n v="33"/>
        <n v="29"/>
        <n v="81"/>
        <n v="59"/>
      </sharedItems>
    </cacheField>
    <cacheField name="Income (LPA)" numFmtId="0">
      <sharedItems containsString="0" containsBlank="1" containsNumber="1" minValue="0.5" maxValue="400"/>
    </cacheField>
    <cacheField name="Location (state)" numFmtId="0">
      <sharedItems/>
    </cacheField>
    <cacheField name="Region" numFmtId="0">
      <sharedItems count="4">
        <s v="South"/>
        <s v="North"/>
        <s v="East"/>
        <s v="West"/>
      </sharedItems>
    </cacheField>
    <cacheField name="Updated_Region_Vlookup" numFmtId="0">
      <sharedItems/>
    </cacheField>
    <cacheField name="Updated_Region_Hlookup" numFmtId="0">
      <sharedItems/>
    </cacheField>
    <cacheField name="Updated_Region" numFmtId="0">
      <sharedItems/>
    </cacheField>
    <cacheField name="TRIM_NAME" numFmtId="0">
      <sharedItems/>
    </cacheField>
    <cacheField name="First_name" numFmtId="0">
      <sharedItems/>
    </cacheField>
    <cacheField name="Name" numFmtId="0">
      <sharedItems/>
    </cacheField>
    <cacheField name="Name2" numFmtId="0">
      <sharedItems containsBlank="1"/>
    </cacheField>
    <cacheField name="Report_Name" numFmtId="0">
      <sharedItems/>
    </cacheField>
    <cacheField name="Priority" numFmtId="0">
      <sharedItems/>
    </cacheField>
    <cacheField name="Region2" numFmtId="0">
      <sharedItems containsBlank="1" containsMixedTypes="1" containsNumber="1" containsInteger="1" minValue="0" maxValue="0"/>
    </cacheField>
    <cacheField name="Count" numFmtId="0">
      <sharedItems containsBlank="1" containsMixedTypes="1" containsNumber="1" containsInteger="1" minValue="4" maxValue="2025"/>
    </cacheField>
    <cacheField name="Further_Priority" numFmtId="0">
      <sharedItems/>
    </cacheField>
    <cacheField name="Further_Priority_IFS" numFmtId="0">
      <sharedItems/>
    </cacheField>
  </cacheFields>
  <extLst>
    <ext xmlns:x14="http://schemas.microsoft.com/office/spreadsheetml/2009/9/main" uri="{725AE2AE-9491-48be-B2B4-4EB974FC3084}">
      <x14:pivotCacheDefinition pivotCacheId="79335799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24.883361111111" createdVersion="8" refreshedVersion="8" minRefreshableVersion="3" recordCount="1001" xr:uid="{2680740F-6BE2-473F-A377-B806C133FB2F}">
  <cacheSource type="worksheet">
    <worksheetSource ref="A1:E1048576" sheet="Combine Sheet"/>
  </cacheSource>
  <cacheFields count="4">
    <cacheField name="Patient Id" numFmtId="0">
      <sharedItems containsBlank="1"/>
    </cacheField>
    <cacheField name="Age Group" numFmtId="0">
      <sharedItems containsBlank="1" count="6">
        <s v="Middle-aged"/>
        <s v="Senior"/>
        <s v="Adult"/>
        <s v="Elderly"/>
        <s v="Young Adult"/>
        <m/>
      </sharedItems>
    </cacheField>
    <cacheField name="Region" numFmtId="0">
      <sharedItems containsBlank="1" count="5">
        <s v="South"/>
        <s v="West"/>
        <s v="North"/>
        <s v="East"/>
        <m/>
      </sharedItems>
    </cacheField>
    <cacheField name="Total Bill" numFmtId="0">
      <sharedItems containsString="0" containsBlank="1" containsNumber="1" containsInteger="1" minValue="100" maxValue="3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24.883910300923" createdVersion="8" refreshedVersion="8" minRefreshableVersion="3" recordCount="1001" xr:uid="{E7B3B468-7232-4B5B-9A25-371FDAA93038}">
  <cacheSource type="worksheet">
    <worksheetSource ref="A1:F1048576" sheet="Combine Sheet"/>
  </cacheSource>
  <cacheFields count="5">
    <cacheField name="Patient Id" numFmtId="0">
      <sharedItems containsBlank="1"/>
    </cacheField>
    <cacheField name="Age Group" numFmtId="0">
      <sharedItems containsBlank="1" count="6">
        <s v="Middle-aged"/>
        <s v="Senior"/>
        <s v="Adult"/>
        <s v="Elderly"/>
        <s v="Young Adult"/>
        <m/>
      </sharedItems>
    </cacheField>
    <cacheField name="Region" numFmtId="0">
      <sharedItems containsBlank="1" count="5">
        <s v="South"/>
        <s v="West"/>
        <s v="North"/>
        <s v="East"/>
        <m/>
      </sharedItems>
    </cacheField>
    <cacheField name="Total Bill" numFmtId="0">
      <sharedItems containsString="0" containsBlank="1" containsNumber="1" containsInteger="1" minValue="100" maxValue="300000"/>
    </cacheField>
    <cacheField name="Insurance" numFmtId="0">
      <sharedItems containsString="0" containsBlank="1" containsNumber="1" minValue="0" maxValue="261149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24.888069907407" createdVersion="8" refreshedVersion="8" minRefreshableVersion="3" recordCount="1001" xr:uid="{592EC9F9-536D-4205-95B9-36A637F6BE4F}">
  <cacheSource type="worksheet">
    <worksheetSource ref="A1:G1048576" sheet="Combine Sheet"/>
  </cacheSource>
  <cacheFields count="6">
    <cacheField name="Patient Id" numFmtId="0">
      <sharedItems containsBlank="1"/>
    </cacheField>
    <cacheField name="Age Group" numFmtId="0">
      <sharedItems containsBlank="1"/>
    </cacheField>
    <cacheField name="Region" numFmtId="0">
      <sharedItems containsBlank="1" count="5">
        <s v="South"/>
        <s v="West"/>
        <s v="North"/>
        <s v="East"/>
        <m/>
      </sharedItems>
    </cacheField>
    <cacheField name="Total Bill" numFmtId="0">
      <sharedItems containsString="0" containsBlank="1" containsNumber="1" containsInteger="1" minValue="100" maxValue="300000"/>
    </cacheField>
    <cacheField name="Insurance" numFmtId="0">
      <sharedItems containsString="0" containsBlank="1" containsNumber="1" minValue="0" maxValue="261149.4"/>
    </cacheField>
    <cacheField name="Weight" numFmtId="0">
      <sharedItems containsString="0" containsBlank="1" containsNumber="1" minValue="45.3" maxValue="111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24.921547800928" createdVersion="8" refreshedVersion="8" minRefreshableVersion="3" recordCount="1001" xr:uid="{932E6A28-FC41-406E-AA8D-F20833288E61}">
  <cacheSource type="worksheet">
    <worksheetSource ref="A1:H1048576" sheet="Combine Sheet"/>
  </cacheSource>
  <cacheFields count="7">
    <cacheField name="Patient Id" numFmtId="0">
      <sharedItems containsBlank="1"/>
    </cacheField>
    <cacheField name="Age Group" numFmtId="0">
      <sharedItems containsBlank="1"/>
    </cacheField>
    <cacheField name="Region" numFmtId="0">
      <sharedItems containsBlank="1" count="5">
        <s v="South"/>
        <s v="West"/>
        <s v="North"/>
        <s v="East"/>
        <m/>
      </sharedItems>
    </cacheField>
    <cacheField name="Total Bill" numFmtId="0">
      <sharedItems containsString="0" containsBlank="1" containsNumber="1" containsInteger="1" minValue="100" maxValue="300000"/>
    </cacheField>
    <cacheField name="Insurance" numFmtId="0">
      <sharedItems containsString="0" containsBlank="1" containsNumber="1" minValue="0" maxValue="261149.4"/>
    </cacheField>
    <cacheField name="Weight" numFmtId="0">
      <sharedItems containsString="0" containsBlank="1" containsNumber="1" minValue="45.3" maxValue="111.9"/>
    </cacheField>
    <cacheField name="Gender" numFmtId="0">
      <sharedItems containsBlank="1" count="3">
        <s v="Female"/>
        <s v="Mal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25.819239351855" createdVersion="8" refreshedVersion="8" minRefreshableVersion="3" recordCount="1001" xr:uid="{C80D07A2-74D5-4390-BBCD-457F8754D711}">
  <cacheSource type="worksheet">
    <worksheetSource ref="A1:K1048576" sheet="Combine Sheet"/>
  </cacheSource>
  <cacheFields count="10">
    <cacheField name="Patient Id" numFmtId="0">
      <sharedItems containsBlank="1"/>
    </cacheField>
    <cacheField name="Age Group" numFmtId="0">
      <sharedItems containsBlank="1"/>
    </cacheField>
    <cacheField name="Region" numFmtId="0">
      <sharedItems containsBlank="1" count="5">
        <s v="South"/>
        <s v="West"/>
        <s v="North"/>
        <s v="East"/>
        <m/>
      </sharedItems>
    </cacheField>
    <cacheField name="Total Bill" numFmtId="0">
      <sharedItems containsString="0" containsBlank="1" containsNumber="1" containsInteger="1" minValue="100" maxValue="300000"/>
    </cacheField>
    <cacheField name="Insurance" numFmtId="0">
      <sharedItems containsString="0" containsBlank="1" containsNumber="1" minValue="0" maxValue="261149.4"/>
    </cacheField>
    <cacheField name="Weight" numFmtId="0">
      <sharedItems containsString="0" containsBlank="1" containsNumber="1" minValue="45.3" maxValue="111.9"/>
    </cacheField>
    <cacheField name="Gender" numFmtId="0">
      <sharedItems containsBlank="1"/>
    </cacheField>
    <cacheField name="Blood_Type" numFmtId="0">
      <sharedItems containsBlank="1" count="9">
        <s v="O+"/>
        <s v="AB-"/>
        <s v="B+"/>
        <s v="A-"/>
        <s v="O-"/>
        <s v="A+"/>
        <s v="AB+"/>
        <s v="B-"/>
        <m/>
      </sharedItems>
    </cacheField>
    <cacheField name="Fever" numFmtId="0">
      <sharedItems containsBlank="1" count="5">
        <b v="0"/>
        <b v="1"/>
        <s v="No"/>
        <s v="Yes"/>
        <m/>
      </sharedItems>
    </cacheField>
    <cacheField name="Fatigue" numFmtId="0">
      <sharedItems containsBlank="1" count="5">
        <b v="0"/>
        <b v="1"/>
        <s v="No"/>
        <s v="Y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26.663135648145" createdVersion="8" refreshedVersion="8" minRefreshableVersion="3" recordCount="1001" xr:uid="{3C9554FE-3CAC-40C5-968D-5583F675AB42}">
  <cacheSource type="worksheet">
    <worksheetSource ref="A1:L1048576" sheet="Combine Sheet"/>
  </cacheSource>
  <cacheFields count="11">
    <cacheField name="Patient Id" numFmtId="0">
      <sharedItems containsBlank="1"/>
    </cacheField>
    <cacheField name="Age Group" numFmtId="0">
      <sharedItems containsBlank="1"/>
    </cacheField>
    <cacheField name="Region" numFmtId="0">
      <sharedItems containsBlank="1" count="5">
        <s v="South"/>
        <s v="West"/>
        <s v="North"/>
        <s v="East"/>
        <m/>
      </sharedItems>
    </cacheField>
    <cacheField name="Total Bill" numFmtId="0">
      <sharedItems containsString="0" containsBlank="1" containsNumber="1" containsInteger="1" minValue="100" maxValue="300000"/>
    </cacheField>
    <cacheField name="Insurance" numFmtId="0">
      <sharedItems containsString="0" containsBlank="1" containsNumber="1" minValue="0" maxValue="261149.4"/>
    </cacheField>
    <cacheField name="Weight" numFmtId="0">
      <sharedItems containsString="0" containsBlank="1" containsNumber="1" minValue="45.3" maxValue="111.9"/>
    </cacheField>
    <cacheField name="Gender" numFmtId="0">
      <sharedItems containsBlank="1"/>
    </cacheField>
    <cacheField name="Blood_Type" numFmtId="0">
      <sharedItems containsBlank="1"/>
    </cacheField>
    <cacheField name="Fever" numFmtId="0">
      <sharedItems containsBlank="1"/>
    </cacheField>
    <cacheField name="Fatigue" numFmtId="0">
      <sharedItems containsBlank="1"/>
    </cacheField>
    <cacheField name="Covered by insurance" numFmtId="0">
      <sharedItems containsBlank="1" count="3">
        <b v="1"/>
        <b v="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26.864978703707" createdVersion="8" refreshedVersion="8" minRefreshableVersion="3" recordCount="1001" xr:uid="{4A4757A6-A96E-46C9-AD90-1D407873F6EE}">
  <cacheSource type="worksheet">
    <worksheetSource ref="A1:C1048576" sheet="Combine Sheet"/>
  </cacheSource>
  <cacheFields count="3">
    <cacheField name="Patient Id" numFmtId="0">
      <sharedItems containsBlank="1"/>
    </cacheField>
    <cacheField name="Age Group" numFmtId="0">
      <sharedItems containsBlank="1"/>
    </cacheField>
    <cacheField name="Region" numFmtId="0">
      <sharedItems containsBlank="1" count="5">
        <s v="South"/>
        <s v="West"/>
        <s v="North"/>
        <s v="Eas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26.871415624999" createdVersion="8" refreshedVersion="8" minRefreshableVersion="3" recordCount="1001" xr:uid="{D7CE02AB-2396-4F21-9F8B-123BFCEA49A3}">
  <cacheSource type="worksheet">
    <worksheetSource ref="A1:P1048576" sheet="Combine Sheet"/>
  </cacheSource>
  <cacheFields count="12">
    <cacheField name="Patient Id" numFmtId="0">
      <sharedItems containsBlank="1"/>
    </cacheField>
    <cacheField name="Age Group" numFmtId="0">
      <sharedItems containsBlank="1" count="6">
        <s v="Middle-aged"/>
        <s v="Senior"/>
        <s v="Adult"/>
        <s v="Elderly"/>
        <s v="Young Adult"/>
        <m/>
      </sharedItems>
    </cacheField>
    <cacheField name="Region" numFmtId="0">
      <sharedItems containsBlank="1" count="5">
        <s v="South"/>
        <s v="West"/>
        <s v="North"/>
        <s v="East"/>
        <m/>
      </sharedItems>
    </cacheField>
    <cacheField name="Total Bill" numFmtId="0">
      <sharedItems containsString="0" containsBlank="1" containsNumber="1" containsInteger="1" minValue="100" maxValue="300000"/>
    </cacheField>
    <cacheField name="Insurance" numFmtId="0">
      <sharedItems containsString="0" containsBlank="1" containsNumber="1" minValue="0" maxValue="261149.4"/>
    </cacheField>
    <cacheField name="Weight" numFmtId="0">
      <sharedItems containsString="0" containsBlank="1" containsNumber="1" minValue="45.3" maxValue="111.9"/>
    </cacheField>
    <cacheField name="Gender" numFmtId="0">
      <sharedItems containsBlank="1" count="3">
        <s v="Female"/>
        <s v="Male"/>
        <m/>
      </sharedItems>
    </cacheField>
    <cacheField name="Blood_Type" numFmtId="0">
      <sharedItems containsBlank="1"/>
    </cacheField>
    <cacheField name="Fever" numFmtId="0">
      <sharedItems containsBlank="1"/>
    </cacheField>
    <cacheField name="Fatigue" numFmtId="0">
      <sharedItems containsBlank="1"/>
    </cacheField>
    <cacheField name="Covered by insurance" numFmtId="0">
      <sharedItems containsBlank="1"/>
    </cacheField>
    <cacheField name="Income" numFmtId="0">
      <sharedItems containsString="0" containsBlank="1" containsNumber="1" minValue="0" maxValue="400" count="26">
        <n v="20"/>
        <n v="15"/>
        <n v="2"/>
        <n v="40"/>
        <n v="30"/>
        <n v="3"/>
        <n v="7"/>
        <n v="4"/>
        <n v="12"/>
        <n v="0"/>
        <n v="25"/>
        <n v="1"/>
        <n v="9"/>
        <n v="5"/>
        <n v="300"/>
        <n v="50"/>
        <n v="0.5"/>
        <n v="200"/>
        <n v="150"/>
        <n v="70"/>
        <n v="90"/>
        <n v="120"/>
        <n v="250"/>
        <n v="400"/>
        <n v="1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26.897879629629" createdVersion="8" refreshedVersion="8" minRefreshableVersion="3" recordCount="1001" xr:uid="{B221066A-0F48-4456-B96C-042DBFEFF561}">
  <cacheSource type="worksheet">
    <worksheetSource ref="A1:S1048576" sheet="Combine Sheet"/>
  </cacheSource>
  <cacheFields count="15">
    <cacheField name="Patient Id" numFmtId="0">
      <sharedItems containsBlank="1"/>
    </cacheField>
    <cacheField name="Age Group" numFmtId="0">
      <sharedItems containsBlank="1"/>
    </cacheField>
    <cacheField name="Region" numFmtId="0">
      <sharedItems containsBlank="1" count="5">
        <s v="South"/>
        <s v="West"/>
        <s v="North"/>
        <s v="East"/>
        <m/>
      </sharedItems>
    </cacheField>
    <cacheField name="Total Bill" numFmtId="0">
      <sharedItems containsString="0" containsBlank="1" containsNumber="1" containsInteger="1" minValue="100" maxValue="300000"/>
    </cacheField>
    <cacheField name="Insurance" numFmtId="0">
      <sharedItems containsString="0" containsBlank="1" containsNumber="1" minValue="0" maxValue="261149.4"/>
    </cacheField>
    <cacheField name="Weight" numFmtId="0">
      <sharedItems containsString="0" containsBlank="1" containsNumber="1" minValue="45.3" maxValue="111.9"/>
    </cacheField>
    <cacheField name="Gender" numFmtId="0">
      <sharedItems containsBlank="1"/>
    </cacheField>
    <cacheField name="Blood_Type" numFmtId="0">
      <sharedItems containsBlank="1"/>
    </cacheField>
    <cacheField name="Fever" numFmtId="0">
      <sharedItems containsBlank="1"/>
    </cacheField>
    <cacheField name="Fatigue" numFmtId="0">
      <sharedItems containsBlank="1"/>
    </cacheField>
    <cacheField name="Covered by insurance" numFmtId="0">
      <sharedItems containsBlank="1"/>
    </cacheField>
    <cacheField name="Income" numFmtId="0">
      <sharedItems containsString="0" containsBlank="1" containsNumber="1" minValue="0" maxValue="400"/>
    </cacheField>
    <cacheField name="BMI" numFmtId="2">
      <sharedItems containsString="0" containsBlank="1" containsNumber="1" minValue="20.014033211934912" maxValue="35.005668934240369"/>
    </cacheField>
    <cacheField name="Diabetes" numFmtId="0">
      <sharedItems containsBlank="1"/>
    </cacheField>
    <cacheField name="Updated Diabetes" numFmtId="0">
      <sharedItems containsBlank="1" count="3">
        <b v="1"/>
        <b v="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26.902454861112" createdVersion="8" refreshedVersion="8" minRefreshableVersion="3" recordCount="1001" xr:uid="{72D4800A-AD51-4042-92D7-5C3F51FAB126}">
  <cacheSource type="worksheet">
    <worksheetSource ref="A1:T1048576" sheet="Combine Sheet"/>
  </cacheSource>
  <cacheFields count="16">
    <cacheField name="Patient Id" numFmtId="0">
      <sharedItems containsBlank="1"/>
    </cacheField>
    <cacheField name="Age Group" numFmtId="0">
      <sharedItems containsBlank="1"/>
    </cacheField>
    <cacheField name="Region" numFmtId="0">
      <sharedItems containsBlank="1" count="5">
        <s v="South"/>
        <s v="West"/>
        <s v="North"/>
        <s v="East"/>
        <m/>
      </sharedItems>
    </cacheField>
    <cacheField name="Total Bill" numFmtId="0">
      <sharedItems containsString="0" containsBlank="1" containsNumber="1" containsInteger="1" minValue="100" maxValue="300000"/>
    </cacheField>
    <cacheField name="Insurance" numFmtId="0">
      <sharedItems containsString="0" containsBlank="1" containsNumber="1" minValue="0" maxValue="261149.4"/>
    </cacheField>
    <cacheField name="Weight" numFmtId="0">
      <sharedItems containsString="0" containsBlank="1" containsNumber="1" minValue="45.3" maxValue="111.9"/>
    </cacheField>
    <cacheField name="Gender" numFmtId="0">
      <sharedItems containsBlank="1"/>
    </cacheField>
    <cacheField name="Blood_Type" numFmtId="0">
      <sharedItems containsBlank="1"/>
    </cacheField>
    <cacheField name="Fever" numFmtId="0">
      <sharedItems containsBlank="1"/>
    </cacheField>
    <cacheField name="Fatigue" numFmtId="0">
      <sharedItems containsBlank="1"/>
    </cacheField>
    <cacheField name="Covered by insurance" numFmtId="0">
      <sharedItems containsBlank="1"/>
    </cacheField>
    <cacheField name="Income" numFmtId="0">
      <sharedItems containsString="0" containsBlank="1" containsNumber="1" minValue="0" maxValue="400"/>
    </cacheField>
    <cacheField name="BMI" numFmtId="2">
      <sharedItems containsString="0" containsBlank="1" containsNumber="1" minValue="20.014033211934912" maxValue="35.005668934240369"/>
    </cacheField>
    <cacheField name="Diabetes" numFmtId="0">
      <sharedItems containsBlank="1"/>
    </cacheField>
    <cacheField name="Updated Diabetes" numFmtId="0">
      <sharedItems containsBlank="1"/>
    </cacheField>
    <cacheField name="Updated Condition" numFmtId="0">
      <sharedItems containsBlank="1" count="16">
        <s v="Fractured Leg"/>
        <s v="Prostate Cancer"/>
        <s v="Stroke"/>
        <s v="Heart Attack"/>
        <s v="Appendicitis"/>
        <s v="Fractured Arm"/>
        <s v="Childbirth"/>
        <s v="Hypertension"/>
        <s v="Respiratory Infection"/>
        <s v="Osteoarthritis"/>
        <s v="Kidney Stones"/>
        <s v="Heart Disease"/>
        <s v="Allergic Reaction"/>
        <s v="Diabetes"/>
        <s v="Cancer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26.91583784722" createdVersion="8" refreshedVersion="8" minRefreshableVersion="3" recordCount="1001" xr:uid="{835A8D58-3ED7-410E-9477-AAE3AEA36906}">
  <cacheSource type="worksheet">
    <worksheetSource ref="A1:U1048576" sheet="Combine Sheet"/>
  </cacheSource>
  <cacheFields count="17">
    <cacheField name="Patient Id" numFmtId="0">
      <sharedItems containsBlank="1"/>
    </cacheField>
    <cacheField name="Age Group" numFmtId="0">
      <sharedItems containsBlank="1"/>
    </cacheField>
    <cacheField name="Region" numFmtId="0">
      <sharedItems containsBlank="1" count="5">
        <s v="South"/>
        <s v="West"/>
        <s v="North"/>
        <s v="East"/>
        <m/>
      </sharedItems>
    </cacheField>
    <cacheField name="Total Bill" numFmtId="0">
      <sharedItems containsString="0" containsBlank="1" containsNumber="1" containsInteger="1" minValue="100" maxValue="300000"/>
    </cacheField>
    <cacheField name="Insurance" numFmtId="0">
      <sharedItems containsString="0" containsBlank="1" containsNumber="1" minValue="0" maxValue="261149.4"/>
    </cacheField>
    <cacheField name="Weight" numFmtId="0">
      <sharedItems containsString="0" containsBlank="1" containsNumber="1" minValue="45.3" maxValue="111.9"/>
    </cacheField>
    <cacheField name="Gender" numFmtId="0">
      <sharedItems containsBlank="1"/>
    </cacheField>
    <cacheField name="Blood_Type" numFmtId="0">
      <sharedItems containsBlank="1"/>
    </cacheField>
    <cacheField name="Fever" numFmtId="0">
      <sharedItems containsBlank="1"/>
    </cacheField>
    <cacheField name="Fatigue" numFmtId="0">
      <sharedItems containsBlank="1"/>
    </cacheField>
    <cacheField name="Covered by insurance" numFmtId="0">
      <sharedItems containsBlank="1"/>
    </cacheField>
    <cacheField name="Income" numFmtId="0">
      <sharedItems containsString="0" containsBlank="1" containsNumber="1" minValue="0" maxValue="400"/>
    </cacheField>
    <cacheField name="BMI" numFmtId="2">
      <sharedItems containsString="0" containsBlank="1" containsNumber="1" minValue="20.014033211934912" maxValue="35.005668934240369"/>
    </cacheField>
    <cacheField name="Diabetes" numFmtId="0">
      <sharedItems containsBlank="1"/>
    </cacheField>
    <cacheField name="Updated Diabetes" numFmtId="0">
      <sharedItems containsBlank="1"/>
    </cacheField>
    <cacheField name="Updated Condition" numFmtId="0">
      <sharedItems containsBlank="1"/>
    </cacheField>
    <cacheField name="Outcome" numFmtId="0">
      <sharedItems containsBlank="1" count="4">
        <s v="Critical"/>
        <s v="Recovered"/>
        <s v="Ongoing Treatmen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26.930161111108" createdVersion="8" refreshedVersion="8" minRefreshableVersion="3" recordCount="1001" xr:uid="{3903EA0C-7665-4007-9967-431DD915ECB8}">
  <cacheSource type="worksheet">
    <worksheetSource ref="A1:V1048576" sheet="Combine Sheet"/>
  </cacheSource>
  <cacheFields count="18">
    <cacheField name="Patient Id" numFmtId="0">
      <sharedItems containsBlank="1"/>
    </cacheField>
    <cacheField name="Age Group" numFmtId="0">
      <sharedItems containsBlank="1"/>
    </cacheField>
    <cacheField name="Region" numFmtId="0">
      <sharedItems containsBlank="1" count="5">
        <s v="South"/>
        <s v="West"/>
        <s v="North"/>
        <s v="East"/>
        <m/>
      </sharedItems>
    </cacheField>
    <cacheField name="Total Bill" numFmtId="0">
      <sharedItems containsString="0" containsBlank="1" containsNumber="1" containsInteger="1" minValue="100" maxValue="300000"/>
    </cacheField>
    <cacheField name="Insurance" numFmtId="0">
      <sharedItems containsString="0" containsBlank="1" containsNumber="1" minValue="0" maxValue="261149.4"/>
    </cacheField>
    <cacheField name="Weight" numFmtId="0">
      <sharedItems containsString="0" containsBlank="1" containsNumber="1" minValue="45.3" maxValue="111.9"/>
    </cacheField>
    <cacheField name="Gender" numFmtId="0">
      <sharedItems containsBlank="1"/>
    </cacheField>
    <cacheField name="Blood_Type" numFmtId="0">
      <sharedItems containsBlank="1"/>
    </cacheField>
    <cacheField name="Fever" numFmtId="0">
      <sharedItems containsBlank="1"/>
    </cacheField>
    <cacheField name="Fatigue" numFmtId="0">
      <sharedItems containsBlank="1"/>
    </cacheField>
    <cacheField name="Covered by insurance" numFmtId="0">
      <sharedItems containsBlank="1" count="3">
        <b v="1"/>
        <b v="0"/>
        <m/>
      </sharedItems>
    </cacheField>
    <cacheField name="Income" numFmtId="0">
      <sharedItems containsString="0" containsBlank="1" containsNumber="1" minValue="0" maxValue="400"/>
    </cacheField>
    <cacheField name="BMI" numFmtId="2">
      <sharedItems containsString="0" containsBlank="1" containsNumber="1" minValue="20.014033211934912" maxValue="35.005668934240369"/>
    </cacheField>
    <cacheField name="Diabetes" numFmtId="0">
      <sharedItems containsBlank="1"/>
    </cacheField>
    <cacheField name="Updated Diabetes" numFmtId="0">
      <sharedItems containsBlank="1"/>
    </cacheField>
    <cacheField name="Updated Condition" numFmtId="0">
      <sharedItems containsBlank="1"/>
    </cacheField>
    <cacheField name="Outcome" numFmtId="0">
      <sharedItems containsBlank="1"/>
    </cacheField>
    <cacheField name="Covered By Insurance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26.934236458335" createdVersion="8" refreshedVersion="8" minRefreshableVersion="3" recordCount="1001" xr:uid="{D620C2B3-08B9-4EE7-8FBD-4A74CDC14CEA}">
  <cacheSource type="worksheet">
    <worksheetSource ref="A1:W1048576" sheet="Combine Sheet"/>
  </cacheSource>
  <cacheFields count="19">
    <cacheField name="Patient Id" numFmtId="0">
      <sharedItems containsBlank="1"/>
    </cacheField>
    <cacheField name="Age Group" numFmtId="0">
      <sharedItems containsBlank="1"/>
    </cacheField>
    <cacheField name="Region" numFmtId="0">
      <sharedItems containsBlank="1" count="5">
        <s v="South"/>
        <s v="West"/>
        <s v="North"/>
        <s v="East"/>
        <m/>
      </sharedItems>
    </cacheField>
    <cacheField name="Total Bill" numFmtId="0">
      <sharedItems containsString="0" containsBlank="1" containsNumber="1" containsInteger="1" minValue="100" maxValue="300000"/>
    </cacheField>
    <cacheField name="Insurance" numFmtId="0">
      <sharedItems containsString="0" containsBlank="1" containsNumber="1" minValue="0" maxValue="261149.4"/>
    </cacheField>
    <cacheField name="Weight" numFmtId="0">
      <sharedItems containsString="0" containsBlank="1" containsNumber="1" minValue="45.3" maxValue="111.9"/>
    </cacheField>
    <cacheField name="Gender" numFmtId="0">
      <sharedItems containsBlank="1"/>
    </cacheField>
    <cacheField name="Blood_Type" numFmtId="0">
      <sharedItems containsBlank="1"/>
    </cacheField>
    <cacheField name="Fever" numFmtId="0">
      <sharedItems containsBlank="1"/>
    </cacheField>
    <cacheField name="Fatigue" numFmtId="0">
      <sharedItems containsBlank="1"/>
    </cacheField>
    <cacheField name="Covered by insurance" numFmtId="0">
      <sharedItems containsBlank="1"/>
    </cacheField>
    <cacheField name="Income" numFmtId="0">
      <sharedItems containsString="0" containsBlank="1" containsNumber="1" minValue="0" maxValue="400"/>
    </cacheField>
    <cacheField name="BMI" numFmtId="2">
      <sharedItems containsString="0" containsBlank="1" containsNumber="1" minValue="20.014033211934912" maxValue="35.005668934240369"/>
    </cacheField>
    <cacheField name="Diabetes" numFmtId="0">
      <sharedItems containsBlank="1"/>
    </cacheField>
    <cacheField name="Updated Diabetes" numFmtId="0">
      <sharedItems containsBlank="1"/>
    </cacheField>
    <cacheField name="Updated Condition" numFmtId="0">
      <sharedItems containsBlank="1"/>
    </cacheField>
    <cacheField name="Outcome" numFmtId="0">
      <sharedItems containsBlank="1"/>
    </cacheField>
    <cacheField name="Covered By Insurance2" numFmtId="0">
      <sharedItems containsBlank="1"/>
    </cacheField>
    <cacheField name="Insurance Provider" numFmtId="0">
      <sharedItems containsBlank="1" containsMixedTypes="1" containsNumber="1" containsInteger="1" minValue="0" maxValue="0" count="7">
        <s v="Blue Cross"/>
        <n v="0"/>
        <s v="Aetna"/>
        <s v="Cigna"/>
        <s v="Medicare"/>
        <s v="UnitedHealthcar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26.94139699074" createdVersion="8" refreshedVersion="8" minRefreshableVersion="3" recordCount="1001" xr:uid="{32FDC14F-D92F-4EC7-9133-EE229F77A755}">
  <cacheSource type="worksheet">
    <worksheetSource ref="A1:W1048576" sheet="Combine Sheet"/>
  </cacheSource>
  <cacheFields count="20">
    <cacheField name="Patient Id" numFmtId="0">
      <sharedItems containsBlank="1"/>
    </cacheField>
    <cacheField name="Age Group" numFmtId="0">
      <sharedItems containsBlank="1"/>
    </cacheField>
    <cacheField name="Region" numFmtId="0">
      <sharedItems containsBlank="1" count="5">
        <s v="South"/>
        <s v="West"/>
        <s v="North"/>
        <s v="East"/>
        <m/>
      </sharedItems>
    </cacheField>
    <cacheField name="Total Bill" numFmtId="0">
      <sharedItems containsString="0" containsBlank="1" containsNumber="1" containsInteger="1" minValue="100" maxValue="300000"/>
    </cacheField>
    <cacheField name="Insurance" numFmtId="0">
      <sharedItems containsString="0" containsBlank="1" containsNumber="1" minValue="0" maxValue="261149.4"/>
    </cacheField>
    <cacheField name="Weight" numFmtId="0">
      <sharedItems containsString="0" containsBlank="1" containsNumber="1" minValue="45.3" maxValue="111.9"/>
    </cacheField>
    <cacheField name="Gender" numFmtId="0">
      <sharedItems containsBlank="1" count="3">
        <s v="Female"/>
        <s v="Male"/>
        <m/>
      </sharedItems>
    </cacheField>
    <cacheField name="Blood_Type" numFmtId="0">
      <sharedItems containsBlank="1"/>
    </cacheField>
    <cacheField name="Fever" numFmtId="0">
      <sharedItems containsBlank="1"/>
    </cacheField>
    <cacheField name="Fatigue" numFmtId="0">
      <sharedItems containsBlank="1"/>
    </cacheField>
    <cacheField name="Covered by insurance" numFmtId="0">
      <sharedItems containsBlank="1" count="3">
        <b v="1"/>
        <b v="0"/>
        <m/>
      </sharedItems>
    </cacheField>
    <cacheField name="Income" numFmtId="0">
      <sharedItems containsString="0" containsBlank="1" containsNumber="1" minValue="0" maxValue="400"/>
    </cacheField>
    <cacheField name="BMI" numFmtId="2">
      <sharedItems containsString="0" containsBlank="1" containsNumber="1" minValue="20.014033211934912" maxValue="35.005668934240369"/>
    </cacheField>
    <cacheField name="Diabetes" numFmtId="0">
      <sharedItems containsBlank="1"/>
    </cacheField>
    <cacheField name="Updated Diabetes" numFmtId="0">
      <sharedItems containsBlank="1"/>
    </cacheField>
    <cacheField name="Updated Condition" numFmtId="0">
      <sharedItems containsBlank="1"/>
    </cacheField>
    <cacheField name="Outcome" numFmtId="0">
      <sharedItems containsBlank="1"/>
    </cacheField>
    <cacheField name="Covered By Insurance2" numFmtId="0">
      <sharedItems containsBlank="1"/>
    </cacheField>
    <cacheField name="Insurance Provider" numFmtId="0">
      <sharedItems containsBlank="1" containsMixedTypes="1" containsNumber="1" containsInteger="1" minValue="0" maxValue="0"/>
    </cacheField>
    <cacheField name="Education level" numFmtId="0">
      <sharedItems containsBlank="1" count="8">
        <s v="Master's Degree"/>
        <s v="Bachelor's Degree"/>
        <s v="School"/>
        <s v="Post-graduate"/>
        <s v="PhD"/>
        <s v="Uneducated"/>
        <s v="High School"/>
        <m/>
      </sharedItems>
    </cacheField>
  </cacheFields>
  <extLst>
    <ext xmlns:x14="http://schemas.microsoft.com/office/spreadsheetml/2009/9/main" uri="{725AE2AE-9491-48be-B2B4-4EB974FC3084}">
      <x14:pivotCacheDefinition pivotCacheId="497776103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27.602531597222" createdVersion="8" refreshedVersion="8" minRefreshableVersion="3" recordCount="1001" xr:uid="{412FC645-477B-4D67-84E7-596E12F6F8A5}">
  <cacheSource type="worksheet">
    <worksheetSource ref="A1:AA1048576" sheet="Combine Sheet"/>
  </cacheSource>
  <cacheFields count="24">
    <cacheField name="Patient Id" numFmtId="0">
      <sharedItems containsBlank="1"/>
    </cacheField>
    <cacheField name="Age Group" numFmtId="0">
      <sharedItems containsBlank="1"/>
    </cacheField>
    <cacheField name="Region" numFmtId="0">
      <sharedItems containsBlank="1" count="5">
        <s v="South"/>
        <s v="West"/>
        <s v="North"/>
        <s v="East"/>
        <m/>
      </sharedItems>
    </cacheField>
    <cacheField name="Total Bill" numFmtId="0">
      <sharedItems containsString="0" containsBlank="1" containsNumber="1" containsInteger="1" minValue="100" maxValue="300000"/>
    </cacheField>
    <cacheField name="Insurance" numFmtId="0">
      <sharedItems containsString="0" containsBlank="1" containsNumber="1" minValue="0" maxValue="261149.4"/>
    </cacheField>
    <cacheField name="Weight" numFmtId="0">
      <sharedItems containsString="0" containsBlank="1" containsNumber="1" minValue="45.3" maxValue="111.9"/>
    </cacheField>
    <cacheField name="Gender" numFmtId="0">
      <sharedItems containsBlank="1"/>
    </cacheField>
    <cacheField name="Blood_Type" numFmtId="0">
      <sharedItems containsBlank="1"/>
    </cacheField>
    <cacheField name="Fever" numFmtId="0">
      <sharedItems containsBlank="1"/>
    </cacheField>
    <cacheField name="Fatigue" numFmtId="0">
      <sharedItems containsBlank="1"/>
    </cacheField>
    <cacheField name="Covered by insurance" numFmtId="0">
      <sharedItems containsBlank="1"/>
    </cacheField>
    <cacheField name="Income" numFmtId="0">
      <sharedItems containsString="0" containsBlank="1" containsNumber="1" minValue="0" maxValue="400"/>
    </cacheField>
    <cacheField name="BMI" numFmtId="2">
      <sharedItems containsString="0" containsBlank="1" containsNumber="1" minValue="20.014033211934912" maxValue="35.005668934240369"/>
    </cacheField>
    <cacheField name="Diabetes" numFmtId="0">
      <sharedItems containsBlank="1"/>
    </cacheField>
    <cacheField name="Updated Diabetes" numFmtId="0">
      <sharedItems containsBlank="1"/>
    </cacheField>
    <cacheField name="Updated Condition" numFmtId="0">
      <sharedItems containsBlank="1"/>
    </cacheField>
    <cacheField name="Outcome" numFmtId="0">
      <sharedItems containsBlank="1"/>
    </cacheField>
    <cacheField name="Covered By Insurance2" numFmtId="0">
      <sharedItems containsBlank="1"/>
    </cacheField>
    <cacheField name="Insurance Provider" numFmtId="0">
      <sharedItems containsBlank="1" containsMixedTypes="1" containsNumber="1" containsInteger="1" minValue="0" maxValue="0"/>
    </cacheField>
    <cacheField name="Education level" numFmtId="0">
      <sharedItems containsBlank="1"/>
    </cacheField>
    <cacheField name="Smoking Status" numFmtId="0">
      <sharedItems containsBlank="1"/>
    </cacheField>
    <cacheField name="Updated_Smoking" numFmtId="0">
      <sharedItems containsBlank="1" count="3">
        <b v="0"/>
        <b v="1"/>
        <m/>
      </sharedItems>
    </cacheField>
    <cacheField name="Drinking Status" numFmtId="0">
      <sharedItems containsBlank="1"/>
    </cacheField>
    <cacheField name="Updated_Drinking" numFmtId="0">
      <sharedItems containsBlank="1" count="3">
        <b v="1"/>
        <b v="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27.614185300925" createdVersion="8" refreshedVersion="8" minRefreshableVersion="3" recordCount="1001" xr:uid="{5C003B07-F39E-49DC-8D27-0E5FCB6314F7}">
  <cacheSource type="worksheet">
    <worksheetSource ref="A1:AC1048576" sheet="Combine Sheet"/>
  </cacheSource>
  <cacheFields count="26">
    <cacheField name="Patient Id" numFmtId="0">
      <sharedItems containsBlank="1"/>
    </cacheField>
    <cacheField name="Age Group" numFmtId="0">
      <sharedItems containsBlank="1" count="6">
        <s v="Middle-aged"/>
        <s v="Senior"/>
        <s v="Adult"/>
        <s v="Elderly"/>
        <s v="Young Adult"/>
        <m/>
      </sharedItems>
    </cacheField>
    <cacheField name="Region" numFmtId="0">
      <sharedItems containsBlank="1" count="5">
        <s v="South"/>
        <s v="West"/>
        <s v="North"/>
        <s v="East"/>
        <m/>
      </sharedItems>
    </cacheField>
    <cacheField name="Total Bill" numFmtId="0">
      <sharedItems containsString="0" containsBlank="1" containsNumber="1" containsInteger="1" minValue="100" maxValue="300000"/>
    </cacheField>
    <cacheField name="Insurance" numFmtId="0">
      <sharedItems containsString="0" containsBlank="1" containsNumber="1" minValue="0" maxValue="261149.4"/>
    </cacheField>
    <cacheField name="Weight" numFmtId="0">
      <sharedItems containsString="0" containsBlank="1" containsNumber="1" minValue="45.3" maxValue="111.9"/>
    </cacheField>
    <cacheField name="Gender" numFmtId="0">
      <sharedItems containsBlank="1"/>
    </cacheField>
    <cacheField name="Blood_Type" numFmtId="0">
      <sharedItems containsBlank="1"/>
    </cacheField>
    <cacheField name="Fever" numFmtId="0">
      <sharedItems containsBlank="1"/>
    </cacheField>
    <cacheField name="Fatigue" numFmtId="0">
      <sharedItems containsBlank="1"/>
    </cacheField>
    <cacheField name="Covered by insurance" numFmtId="0">
      <sharedItems containsBlank="1"/>
    </cacheField>
    <cacheField name="Income" numFmtId="0">
      <sharedItems containsString="0" containsBlank="1" containsNumber="1" minValue="0" maxValue="400" count="26">
        <n v="20"/>
        <n v="15"/>
        <n v="2"/>
        <n v="40"/>
        <n v="30"/>
        <n v="3"/>
        <n v="7"/>
        <n v="4"/>
        <n v="12"/>
        <n v="0"/>
        <n v="25"/>
        <n v="1"/>
        <n v="9"/>
        <n v="5"/>
        <n v="300"/>
        <n v="50"/>
        <n v="0.5"/>
        <n v="200"/>
        <n v="150"/>
        <n v="70"/>
        <n v="90"/>
        <n v="120"/>
        <n v="250"/>
        <n v="400"/>
        <n v="10"/>
        <m/>
      </sharedItems>
    </cacheField>
    <cacheField name="BMI" numFmtId="2">
      <sharedItems containsString="0" containsBlank="1" containsNumber="1" minValue="20.014033211934912" maxValue="35.005668934240369"/>
    </cacheField>
    <cacheField name="Diabetes" numFmtId="0">
      <sharedItems containsBlank="1"/>
    </cacheField>
    <cacheField name="Updated Diabetes" numFmtId="0">
      <sharedItems containsBlank="1"/>
    </cacheField>
    <cacheField name="Updated Condition" numFmtId="0">
      <sharedItems containsBlank="1"/>
    </cacheField>
    <cacheField name="Outcome" numFmtId="0">
      <sharedItems containsBlank="1"/>
    </cacheField>
    <cacheField name="Covered By Insurance2" numFmtId="0">
      <sharedItems containsBlank="1"/>
    </cacheField>
    <cacheField name="Insurance Provider" numFmtId="0">
      <sharedItems containsBlank="1" containsMixedTypes="1" containsNumber="1" containsInteger="1" minValue="0" maxValue="0"/>
    </cacheField>
    <cacheField name="Education level" numFmtId="0">
      <sharedItems containsBlank="1" count="8">
        <s v="Master's Degree"/>
        <s v="Bachelor's Degree"/>
        <s v="School"/>
        <s v="Post-graduate"/>
        <s v="PhD"/>
        <s v="Uneducated"/>
        <s v="High School"/>
        <m/>
      </sharedItems>
    </cacheField>
    <cacheField name="Smoking Status" numFmtId="0">
      <sharedItems containsBlank="1"/>
    </cacheField>
    <cacheField name="Updated_Smoking" numFmtId="0">
      <sharedItems containsBlank="1" count="3">
        <b v="0"/>
        <b v="1"/>
        <m/>
      </sharedItems>
    </cacheField>
    <cacheField name="Drinking Status" numFmtId="0">
      <sharedItems containsBlank="1"/>
    </cacheField>
    <cacheField name="Updated_Drinking" numFmtId="0">
      <sharedItems containsBlank="1"/>
    </cacheField>
    <cacheField name="Breathing Issue" numFmtId="0">
      <sharedItems containsBlank="1"/>
    </cacheField>
    <cacheField name="Updated_Breathing" numFmtId="0">
      <sharedItems containsBlank="1" count="3">
        <b v="0"/>
        <b v="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27.636808333336" createdVersion="8" refreshedVersion="8" minRefreshableVersion="3" recordCount="1001" xr:uid="{2F8D0A91-9760-4339-BE52-3864B360CF06}">
  <cacheSource type="worksheet">
    <worksheetSource ref="A1:P1048576" sheet="Combine Sheet"/>
  </cacheSource>
  <cacheFields count="13">
    <cacheField name="Patient Id" numFmtId="0">
      <sharedItems containsBlank="1"/>
    </cacheField>
    <cacheField name="Age Group" numFmtId="0">
      <sharedItems containsBlank="1" count="6">
        <s v="Middle-aged"/>
        <s v="Senior"/>
        <s v="Adult"/>
        <s v="Elderly"/>
        <s v="Young Adult"/>
        <m/>
      </sharedItems>
    </cacheField>
    <cacheField name="Region" numFmtId="0">
      <sharedItems containsBlank="1" count="5">
        <s v="South"/>
        <s v="West"/>
        <s v="North"/>
        <s v="East"/>
        <m/>
      </sharedItems>
    </cacheField>
    <cacheField name="Total Bill" numFmtId="0">
      <sharedItems containsString="0" containsBlank="1" containsNumber="1" containsInteger="1" minValue="100" maxValue="300000"/>
    </cacheField>
    <cacheField name="Insurance" numFmtId="0">
      <sharedItems containsString="0" containsBlank="1" containsNumber="1" minValue="0" maxValue="261149.4"/>
    </cacheField>
    <cacheField name="Weight" numFmtId="0">
      <sharedItems containsString="0" containsBlank="1" containsNumber="1" minValue="45.3" maxValue="111.9"/>
    </cacheField>
    <cacheField name="Gender" numFmtId="0">
      <sharedItems containsBlank="1"/>
    </cacheField>
    <cacheField name="Blood_Type" numFmtId="0">
      <sharedItems containsBlank="1"/>
    </cacheField>
    <cacheField name="Fever" numFmtId="0">
      <sharedItems containsBlank="1"/>
    </cacheField>
    <cacheField name="Fatigue" numFmtId="0">
      <sharedItems containsBlank="1"/>
    </cacheField>
    <cacheField name="Covered by insurance" numFmtId="0">
      <sharedItems containsBlank="1"/>
    </cacheField>
    <cacheField name="Income" numFmtId="0">
      <sharedItems containsString="0" containsBlank="1" containsNumber="1" minValue="0" maxValue="400"/>
    </cacheField>
    <cacheField name="Income Bracket" numFmtId="0">
      <sharedItems containsBlank="1" count="9">
        <s v="Middle"/>
        <s v="Very Low"/>
        <s v="Upper-Middle"/>
        <s v="Low"/>
        <s v="Lower-Middle"/>
        <s v="Ultra High"/>
        <s v="Very High"/>
        <s v="High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27.653956134258" createdVersion="8" refreshedVersion="8" minRefreshableVersion="3" recordCount="1001" xr:uid="{C03ECC8F-D35D-4C06-8FBB-89279B5260DF}">
  <cacheSource type="worksheet">
    <worksheetSource ref="A1:I1048576" sheet="Combine Sheet"/>
  </cacheSource>
  <cacheFields count="9">
    <cacheField name="Patient Id" numFmtId="0">
      <sharedItems containsBlank="1"/>
    </cacheField>
    <cacheField name="Age Group" numFmtId="0">
      <sharedItems containsBlank="1"/>
    </cacheField>
    <cacheField name="Region" numFmtId="0">
      <sharedItems containsBlank="1" count="5">
        <s v="South"/>
        <s v="West"/>
        <s v="North"/>
        <s v="East"/>
        <m/>
      </sharedItems>
    </cacheField>
    <cacheField name="State" numFmtId="0">
      <sharedItems containsBlank="1" count="9">
        <s v="Tamil Nadu"/>
        <s v="Maharashtra"/>
        <s v="Punjab"/>
        <s v="Karnataka"/>
        <s v="Uttar Pradesh"/>
        <s v="Kerala"/>
        <s v="West Bengal"/>
        <s v="Gujarat"/>
        <m/>
      </sharedItems>
    </cacheField>
    <cacheField name="Total Bill" numFmtId="0">
      <sharedItems containsString="0" containsBlank="1" containsNumber="1" containsInteger="1" minValue="100" maxValue="300000"/>
    </cacheField>
    <cacheField name="Insurance" numFmtId="0">
      <sharedItems containsString="0" containsBlank="1" containsNumber="1" minValue="0" maxValue="261149.4"/>
    </cacheField>
    <cacheField name="Weight" numFmtId="0">
      <sharedItems containsString="0" containsBlank="1" containsNumber="1" minValue="45.3" maxValue="111.9"/>
    </cacheField>
    <cacheField name="Gender" numFmtId="0">
      <sharedItems containsBlank="1" count="3">
        <s v="Female"/>
        <s v="Male"/>
        <m/>
      </sharedItems>
    </cacheField>
    <cacheField name="Blood_Typ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27.664408101853" createdVersion="8" refreshedVersion="8" minRefreshableVersion="3" recordCount="1001" xr:uid="{6E9D41A5-6B1B-4AC8-8889-FC2FA995E1C4}">
  <cacheSource type="worksheet">
    <worksheetSource ref="A1:W1048576" sheet="Combine Sheet"/>
  </cacheSource>
  <cacheFields count="23">
    <cacheField name="Patient Id" numFmtId="0">
      <sharedItems containsBlank="1"/>
    </cacheField>
    <cacheField name="Age Group" numFmtId="0">
      <sharedItems containsBlank="1"/>
    </cacheField>
    <cacheField name="Region" numFmtId="0">
      <sharedItems containsBlank="1"/>
    </cacheField>
    <cacheField name="State" numFmtId="0">
      <sharedItems containsBlank="1"/>
    </cacheField>
    <cacheField name="Total Bill" numFmtId="0">
      <sharedItems containsString="0" containsBlank="1" containsNumber="1" containsInteger="1" minValue="100" maxValue="300000"/>
    </cacheField>
    <cacheField name="Insurance" numFmtId="0">
      <sharedItems containsString="0" containsBlank="1" containsNumber="1" minValue="0" maxValue="261149.4"/>
    </cacheField>
    <cacheField name="Weight" numFmtId="0">
      <sharedItems containsString="0" containsBlank="1" containsNumber="1" minValue="45.3" maxValue="111.9"/>
    </cacheField>
    <cacheField name="Gender" numFmtId="0">
      <sharedItems containsBlank="1"/>
    </cacheField>
    <cacheField name="Blood_Type" numFmtId="0">
      <sharedItems containsBlank="1"/>
    </cacheField>
    <cacheField name="Fever" numFmtId="0">
      <sharedItems containsBlank="1"/>
    </cacheField>
    <cacheField name="Fatigue" numFmtId="0">
      <sharedItems containsBlank="1"/>
    </cacheField>
    <cacheField name="Covered by insurance" numFmtId="0">
      <sharedItems containsBlank="1"/>
    </cacheField>
    <cacheField name="Income" numFmtId="0">
      <sharedItems containsString="0" containsBlank="1" containsNumber="1" minValue="0" maxValue="400"/>
    </cacheField>
    <cacheField name="Income Bracket" numFmtId="0">
      <sharedItems containsBlank="1"/>
    </cacheField>
    <cacheField name="BMI" numFmtId="2">
      <sharedItems containsString="0" containsBlank="1" containsNumber="1" minValue="20.014033211934912" maxValue="35.005668934240369"/>
    </cacheField>
    <cacheField name="Diabetes" numFmtId="0">
      <sharedItems containsBlank="1"/>
    </cacheField>
    <cacheField name="Updated Diabetes" numFmtId="0">
      <sharedItems containsBlank="1"/>
    </cacheField>
    <cacheField name="Updated Condition" numFmtId="0">
      <sharedItems containsBlank="1"/>
    </cacheField>
    <cacheField name="Outcome" numFmtId="0">
      <sharedItems containsBlank="1"/>
    </cacheField>
    <cacheField name="Covered By Insurance2" numFmtId="0">
      <sharedItems containsBlank="1"/>
    </cacheField>
    <cacheField name="Insurance Provider" numFmtId="0">
      <sharedItems containsBlank="1" containsMixedTypes="1" containsNumber="1" containsInteger="1" minValue="0" maxValue="0"/>
    </cacheField>
    <cacheField name="Education level" numFmtId="0">
      <sharedItems containsBlank="1" count="8">
        <s v="Master's Degree"/>
        <s v="Bachelor's Degree"/>
        <s v="School"/>
        <s v="Post-graduate"/>
        <s v="PhD"/>
        <s v="Uneducated"/>
        <s v="High School"/>
        <m/>
      </sharedItems>
    </cacheField>
    <cacheField name="Employement" numFmtId="0">
      <sharedItems containsBlank="1" count="19">
        <s v="Manager"/>
        <s v="Teacher"/>
        <s v="Clerical Staff"/>
        <s v="Retail Worker"/>
        <s v="Professor"/>
        <s v="Scientist"/>
        <s v="Unemployed"/>
        <s v="Labourer"/>
        <s v="Driver"/>
        <s v="Doctor"/>
        <s v="Engineer"/>
        <s v="Junior Executive"/>
        <s v="Nurse"/>
        <s v="Senior Executive"/>
        <s v="Software Engineer"/>
        <s v="Consultant"/>
        <s v="CEO"/>
        <s v="Farmer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27.71360451389" createdVersion="8" refreshedVersion="8" minRefreshableVersion="3" recordCount="1001" xr:uid="{7F69F9CE-6F51-4081-9213-0594CDE23533}">
  <cacheSource type="worksheet">
    <worksheetSource ref="A1:Q1048576" sheet="Combine Sheet"/>
  </cacheSource>
  <cacheFields count="16">
    <cacheField name="Patient Id" numFmtId="0">
      <sharedItems containsBlank="1" count="1001">
        <s v="PID0001"/>
        <s v="PID0002"/>
        <s v="PID0003"/>
        <s v="PID0004"/>
        <s v="PID0005"/>
        <s v="PID0006"/>
        <s v="PID0007"/>
        <s v="PID0008"/>
        <s v="PID0009"/>
        <s v="PID0010"/>
        <s v="PID0011"/>
        <s v="PID0012"/>
        <s v="PID0013"/>
        <s v="PID0014"/>
        <s v="PID0015"/>
        <s v="PID0016"/>
        <s v="PID0017"/>
        <s v="PID0018"/>
        <s v="PID0019"/>
        <s v="PID0020"/>
        <s v="PID0021"/>
        <s v="PID0022"/>
        <s v="PID0023"/>
        <s v="PID0024"/>
        <s v="PID0025"/>
        <s v="PID0026"/>
        <s v="PID0027"/>
        <s v="PID0028"/>
        <s v="PID0029"/>
        <s v="PID0030"/>
        <s v="PID0031"/>
        <s v="PID0032"/>
        <s v="PID0033"/>
        <s v="PID0034"/>
        <s v="PID0035"/>
        <s v="PID0036"/>
        <s v="PID0037"/>
        <s v="PID0038"/>
        <s v="PID0039"/>
        <s v="PID0040"/>
        <s v="PID0041"/>
        <s v="PID0042"/>
        <s v="PID0043"/>
        <s v="PID0044"/>
        <s v="PID0045"/>
        <s v="PID0046"/>
        <s v="PID0047"/>
        <s v="PID0048"/>
        <s v="PID0049"/>
        <s v="PID0050"/>
        <s v="PID0051"/>
        <s v="PID0052"/>
        <s v="PID0053"/>
        <s v="PID0054"/>
        <s v="PID0055"/>
        <s v="PID0056"/>
        <s v="PID0057"/>
        <s v="PID0058"/>
        <s v="PID0059"/>
        <s v="PID0060"/>
        <s v="PID0061"/>
        <s v="PID0062"/>
        <s v="PID0063"/>
        <s v="PID0064"/>
        <s v="PID0065"/>
        <s v="PID0066"/>
        <s v="PID0067"/>
        <s v="PID0068"/>
        <s v="PID0069"/>
        <s v="PID0070"/>
        <s v="PID0071"/>
        <s v="PID0072"/>
        <s v="PID0073"/>
        <s v="PID0074"/>
        <s v="PID0075"/>
        <s v="PID0076"/>
        <s v="PID0077"/>
        <s v="PID0078"/>
        <s v="PID0079"/>
        <s v="PID0080"/>
        <s v="PID0081"/>
        <s v="PID0082"/>
        <s v="PID0083"/>
        <s v="PID0084"/>
        <s v="PID0085"/>
        <s v="PID0086"/>
        <s v="PID0087"/>
        <s v="PID0088"/>
        <s v="PID0089"/>
        <s v="PID0090"/>
        <s v="PID0091"/>
        <s v="PID0092"/>
        <s v="PID0093"/>
        <s v="PID0094"/>
        <s v="PID0095"/>
        <s v="PID0096"/>
        <s v="PID0097"/>
        <s v="PID0098"/>
        <s v="PID0099"/>
        <s v="PID0100"/>
        <s v="PID0101"/>
        <s v="PID0102"/>
        <s v="PID0103"/>
        <s v="PID0104"/>
        <s v="PID0105"/>
        <s v="PID0106"/>
        <s v="PID0107"/>
        <s v="PID0108"/>
        <s v="PID0109"/>
        <s v="PID0110"/>
        <s v="PID0111"/>
        <s v="PID0112"/>
        <s v="PID0113"/>
        <s v="PID0114"/>
        <s v="PID0115"/>
        <s v="PID0116"/>
        <s v="PID0117"/>
        <s v="PID0118"/>
        <s v="PID0119"/>
        <s v="PID0120"/>
        <s v="PID0121"/>
        <s v="PID0122"/>
        <s v="PID0123"/>
        <s v="PID0124"/>
        <s v="PID0125"/>
        <s v="PID0126"/>
        <s v="PID0127"/>
        <s v="PID0128"/>
        <s v="PID0129"/>
        <s v="PID0130"/>
        <s v="PID0131"/>
        <s v="PID0132"/>
        <s v="PID0133"/>
        <s v="PID0134"/>
        <s v="PID0135"/>
        <s v="PID0136"/>
        <s v="PID0137"/>
        <s v="PID0138"/>
        <s v="PID0139"/>
        <s v="PID0140"/>
        <s v="PID0141"/>
        <s v="PID0142"/>
        <s v="PID0143"/>
        <s v="PID0144"/>
        <s v="PID0145"/>
        <s v="PID0146"/>
        <s v="PID0147"/>
        <s v="PID0148"/>
        <s v="PID0149"/>
        <s v="PID0150"/>
        <s v="PID0151"/>
        <s v="PID0152"/>
        <s v="PID0153"/>
        <s v="PID0154"/>
        <s v="PID0155"/>
        <s v="PID0156"/>
        <s v="PID0157"/>
        <s v="PID0158"/>
        <s v="PID0159"/>
        <s v="PID0160"/>
        <s v="PID0161"/>
        <s v="PID0162"/>
        <s v="PID0163"/>
        <s v="PID0164"/>
        <s v="PID0165"/>
        <s v="PID0166"/>
        <s v="PID0167"/>
        <s v="PID0168"/>
        <s v="PID0169"/>
        <s v="PID0170"/>
        <s v="PID0171"/>
        <s v="PID0172"/>
        <s v="PID0173"/>
        <s v="PID0174"/>
        <s v="PID0175"/>
        <s v="PID0176"/>
        <s v="PID0177"/>
        <s v="PID0178"/>
        <s v="PID0179"/>
        <s v="PID0180"/>
        <s v="PID0181"/>
        <s v="PID0182"/>
        <s v="PID0183"/>
        <s v="PID0184"/>
        <s v="PID0185"/>
        <s v="PID0186"/>
        <s v="PID0187"/>
        <s v="PID0188"/>
        <s v="PID0189"/>
        <s v="PID0190"/>
        <s v="PID0191"/>
        <s v="PID0192"/>
        <s v="PID0193"/>
        <s v="PID0194"/>
        <s v="PID0195"/>
        <s v="PID0196"/>
        <s v="PID0197"/>
        <s v="PID0198"/>
        <s v="PID0199"/>
        <s v="PID0200"/>
        <s v="PID0201"/>
        <s v="PID0202"/>
        <s v="PID0203"/>
        <s v="PID0204"/>
        <s v="PID0205"/>
        <s v="PID0206"/>
        <s v="PID0207"/>
        <s v="PID0208"/>
        <s v="PID0209"/>
        <s v="PID0210"/>
        <s v="PID0211"/>
        <s v="PID0212"/>
        <s v="PID0213"/>
        <s v="PID0214"/>
        <s v="PID0215"/>
        <s v="PID0216"/>
        <s v="PID0217"/>
        <s v="PID0218"/>
        <s v="PID0219"/>
        <s v="PID0220"/>
        <s v="PID0221"/>
        <s v="PID0222"/>
        <s v="PID0223"/>
        <s v="PID0224"/>
        <s v="PID0225"/>
        <s v="PID0226"/>
        <s v="PID0227"/>
        <s v="PID0228"/>
        <s v="PID0229"/>
        <s v="PID0230"/>
        <s v="PID0231"/>
        <s v="PID0232"/>
        <s v="PID0233"/>
        <s v="PID0234"/>
        <s v="PID0235"/>
        <s v="PID0236"/>
        <s v="PID0237"/>
        <s v="PID0238"/>
        <s v="PID0239"/>
        <s v="PID0240"/>
        <s v="PID0241"/>
        <s v="PID0242"/>
        <s v="PID0243"/>
        <s v="PID0244"/>
        <s v="PID0245"/>
        <s v="PID0246"/>
        <s v="PID0247"/>
        <s v="PID0248"/>
        <s v="PID0249"/>
        <s v="PID0250"/>
        <s v="PID0251"/>
        <s v="PID0252"/>
        <s v="PID0253"/>
        <s v="PID0254"/>
        <s v="PID0255"/>
        <s v="PID0256"/>
        <s v="PID0257"/>
        <s v="PID0258"/>
        <s v="PID0259"/>
        <s v="PID0260"/>
        <s v="PID0261"/>
        <s v="PID0262"/>
        <s v="PID0263"/>
        <s v="PID0264"/>
        <s v="PID0265"/>
        <s v="PID0266"/>
        <s v="PID0267"/>
        <s v="PID0268"/>
        <s v="PID0269"/>
        <s v="PID0270"/>
        <s v="PID0271"/>
        <s v="PID0272"/>
        <s v="PID0273"/>
        <s v="PID0274"/>
        <s v="PID0275"/>
        <s v="PID0276"/>
        <s v="PID0277"/>
        <s v="PID0278"/>
        <s v="PID0279"/>
        <s v="PID0280"/>
        <s v="PID0281"/>
        <s v="PID0282"/>
        <s v="PID0283"/>
        <s v="PID0284"/>
        <s v="PID0285"/>
        <s v="PID0286"/>
        <s v="PID0287"/>
        <s v="PID0288"/>
        <s v="PID0289"/>
        <s v="PID0290"/>
        <s v="PID0291"/>
        <s v="PID0292"/>
        <s v="PID0293"/>
        <s v="PID0294"/>
        <s v="PID0295"/>
        <s v="PID0296"/>
        <s v="PID0297"/>
        <s v="PID0298"/>
        <s v="PID0299"/>
        <s v="PID0300"/>
        <s v="PID0301"/>
        <s v="PID0302"/>
        <s v="PID0303"/>
        <s v="PID0304"/>
        <s v="PID0305"/>
        <s v="PID0306"/>
        <s v="PID0307"/>
        <s v="PID0308"/>
        <s v="PID0309"/>
        <s v="PID0310"/>
        <s v="PID0311"/>
        <s v="PID0312"/>
        <s v="PID0313"/>
        <s v="PID0314"/>
        <s v="PID0315"/>
        <s v="PID0316"/>
        <s v="PID0317"/>
        <s v="PID0318"/>
        <s v="PID0319"/>
        <s v="PID0320"/>
        <s v="PID0321"/>
        <s v="PID0322"/>
        <s v="PID0323"/>
        <s v="PID0324"/>
        <s v="PID0325"/>
        <s v="PID0326"/>
        <s v="PID0327"/>
        <s v="PID0328"/>
        <s v="PID0329"/>
        <s v="PID0330"/>
        <s v="PID0331"/>
        <s v="PID0332"/>
        <s v="PID0333"/>
        <s v="PID0334"/>
        <s v="PID0335"/>
        <s v="PID0336"/>
        <s v="PID0337"/>
        <s v="PID0338"/>
        <s v="PID0339"/>
        <s v="PID0340"/>
        <s v="PID0341"/>
        <s v="PID0342"/>
        <s v="PID0343"/>
        <s v="PID0344"/>
        <s v="PID0345"/>
        <s v="PID0346"/>
        <s v="PID0347"/>
        <s v="PID0348"/>
        <s v="PID0349"/>
        <s v="PID0350"/>
        <s v="PID0351"/>
        <s v="PID0352"/>
        <s v="PID0353"/>
        <s v="PID0354"/>
        <s v="PID0355"/>
        <s v="PID0356"/>
        <s v="PID0357"/>
        <s v="PID0358"/>
        <s v="PID0359"/>
        <s v="PID0360"/>
        <s v="PID0361"/>
        <s v="PID0362"/>
        <s v="PID0363"/>
        <s v="PID0364"/>
        <s v="PID0365"/>
        <s v="PID0366"/>
        <s v="PID0367"/>
        <s v="PID0368"/>
        <s v="PID0369"/>
        <s v="PID0370"/>
        <s v="PID0371"/>
        <s v="PID0372"/>
        <s v="PID0373"/>
        <s v="PID0374"/>
        <s v="PID0375"/>
        <s v="PID0376"/>
        <s v="PID0377"/>
        <s v="PID0378"/>
        <s v="PID0379"/>
        <s v="PID0380"/>
        <s v="PID0381"/>
        <s v="PID0382"/>
        <s v="PID0383"/>
        <s v="PID0384"/>
        <s v="PID0385"/>
        <s v="PID0386"/>
        <s v="PID0387"/>
        <s v="PID0388"/>
        <s v="PID0389"/>
        <s v="PID0390"/>
        <s v="PID0391"/>
        <s v="PID0392"/>
        <s v="PID0393"/>
        <s v="PID0394"/>
        <s v="PID0395"/>
        <s v="PID0396"/>
        <s v="PID0397"/>
        <s v="PID0398"/>
        <s v="PID0399"/>
        <s v="PID0400"/>
        <s v="PID0401"/>
        <s v="PID0402"/>
        <s v="PID0403"/>
        <s v="PID0404"/>
        <s v="PID0405"/>
        <s v="PID0406"/>
        <s v="PID0407"/>
        <s v="PID0408"/>
        <s v="PID0409"/>
        <s v="PID0410"/>
        <s v="PID0411"/>
        <s v="PID0412"/>
        <s v="PID0413"/>
        <s v="PID0414"/>
        <s v="PID0415"/>
        <s v="PID0416"/>
        <s v="PID0417"/>
        <s v="PID0418"/>
        <s v="PID0419"/>
        <s v="PID0420"/>
        <s v="PID0421"/>
        <s v="PID0422"/>
        <s v="PID0423"/>
        <s v="PID0424"/>
        <s v="PID0425"/>
        <s v="PID0426"/>
        <s v="PID0427"/>
        <s v="PID0428"/>
        <s v="PID0429"/>
        <s v="PID0430"/>
        <s v="PID0431"/>
        <s v="PID0432"/>
        <s v="PID0433"/>
        <s v="PID0434"/>
        <s v="PID0435"/>
        <s v="PID0436"/>
        <s v="PID0437"/>
        <s v="PID0438"/>
        <s v="PID0439"/>
        <s v="PID0440"/>
        <s v="PID0441"/>
        <s v="PID0442"/>
        <s v="PID0443"/>
        <s v="PID0444"/>
        <s v="PID0445"/>
        <s v="PID0446"/>
        <s v="PID0447"/>
        <s v="PID0448"/>
        <s v="PID0449"/>
        <s v="PID0450"/>
        <s v="PID0451"/>
        <s v="PID0452"/>
        <s v="PID0453"/>
        <s v="PID0454"/>
        <s v="PID0455"/>
        <s v="PID0456"/>
        <s v="PID0457"/>
        <s v="PID0458"/>
        <s v="PID0459"/>
        <s v="PID0460"/>
        <s v="PID0461"/>
        <s v="PID0462"/>
        <s v="PID0463"/>
        <s v="PID0464"/>
        <s v="PID0465"/>
        <s v="PID0466"/>
        <s v="PID0467"/>
        <s v="PID0468"/>
        <s v="PID0469"/>
        <s v="PID0470"/>
        <s v="PID0471"/>
        <s v="PID0472"/>
        <s v="PID0473"/>
        <s v="PID0474"/>
        <s v="PID0475"/>
        <s v="PID0476"/>
        <s v="PID0477"/>
        <s v="PID0478"/>
        <s v="PID0479"/>
        <s v="PID0480"/>
        <s v="PID0481"/>
        <s v="PID0482"/>
        <s v="PID0483"/>
        <s v="PID0484"/>
        <s v="PID0485"/>
        <s v="PID0486"/>
        <s v="PID0487"/>
        <s v="PID0488"/>
        <s v="PID0489"/>
        <s v="PID0490"/>
        <s v="PID0491"/>
        <s v="PID0492"/>
        <s v="PID0493"/>
        <s v="PID0494"/>
        <s v="PID0495"/>
        <s v="PID0496"/>
        <s v="PID0497"/>
        <s v="PID0498"/>
        <s v="PID0499"/>
        <s v="PID0500"/>
        <s v="PID0501"/>
        <s v="PID0502"/>
        <s v="PID0503"/>
        <s v="PID0504"/>
        <s v="PID0505"/>
        <s v="PID0506"/>
        <s v="PID0507"/>
        <s v="PID0508"/>
        <s v="PID0509"/>
        <s v="PID0510"/>
        <s v="PID0511"/>
        <s v="PID0512"/>
        <s v="PID0513"/>
        <s v="PID0514"/>
        <s v="PID0515"/>
        <s v="PID0516"/>
        <s v="PID0517"/>
        <s v="PID0518"/>
        <s v="PID0519"/>
        <s v="PID0520"/>
        <s v="PID0521"/>
        <s v="PID0522"/>
        <s v="PID0523"/>
        <s v="PID0524"/>
        <s v="PID0525"/>
        <s v="PID0526"/>
        <s v="PID0527"/>
        <s v="PID0528"/>
        <s v="PID0529"/>
        <s v="PID0530"/>
        <s v="PID0531"/>
        <s v="PID0532"/>
        <s v="PID0533"/>
        <s v="PID0534"/>
        <s v="PID0535"/>
        <s v="PID0536"/>
        <s v="PID0537"/>
        <s v="PID0538"/>
        <s v="PID0539"/>
        <s v="PID0540"/>
        <s v="PID0541"/>
        <s v="PID0542"/>
        <s v="PID0543"/>
        <s v="PID0544"/>
        <s v="PID0545"/>
        <s v="PID0546"/>
        <s v="PID0547"/>
        <s v="PID0548"/>
        <s v="PID0549"/>
        <s v="PID0550"/>
        <s v="PID0551"/>
        <s v="PID0552"/>
        <s v="PID0553"/>
        <s v="PID0554"/>
        <s v="PID0555"/>
        <s v="PID0556"/>
        <s v="PID0557"/>
        <s v="PID0558"/>
        <s v="PID0559"/>
        <s v="PID0560"/>
        <s v="PID0561"/>
        <s v="PID0562"/>
        <s v="PID0563"/>
        <s v="PID0564"/>
        <s v="PID0565"/>
        <s v="PID0566"/>
        <s v="PID0567"/>
        <s v="PID0568"/>
        <s v="PID0569"/>
        <s v="PID0570"/>
        <s v="PID0571"/>
        <s v="PID0572"/>
        <s v="PID0573"/>
        <s v="PID0574"/>
        <s v="PID0575"/>
        <s v="PID0576"/>
        <s v="PID0577"/>
        <s v="PID0578"/>
        <s v="PID0579"/>
        <s v="PID0580"/>
        <s v="PID0581"/>
        <s v="PID0582"/>
        <s v="PID0583"/>
        <s v="PID0584"/>
        <s v="PID0585"/>
        <s v="PID0586"/>
        <s v="PID0587"/>
        <s v="PID0588"/>
        <s v="PID0589"/>
        <s v="PID0590"/>
        <s v="PID0591"/>
        <s v="PID0592"/>
        <s v="PID0593"/>
        <s v="PID0594"/>
        <s v="PID0595"/>
        <s v="PID0596"/>
        <s v="PID0597"/>
        <s v="PID0598"/>
        <s v="PID0599"/>
        <s v="PID0600"/>
        <s v="PID0601"/>
        <s v="PID0602"/>
        <s v="PID0603"/>
        <s v="PID0604"/>
        <s v="PID0605"/>
        <s v="PID0606"/>
        <s v="PID0607"/>
        <s v="PID0608"/>
        <s v="PID0609"/>
        <s v="PID0610"/>
        <s v="PID0611"/>
        <s v="PID0612"/>
        <s v="PID0613"/>
        <s v="PID0614"/>
        <s v="PID0615"/>
        <s v="PID0616"/>
        <s v="PID0617"/>
        <s v="PID0618"/>
        <s v="PID0619"/>
        <s v="PID0620"/>
        <s v="PID0621"/>
        <s v="PID0622"/>
        <s v="PID0623"/>
        <s v="PID0624"/>
        <s v="PID0625"/>
        <s v="PID0626"/>
        <s v="PID0627"/>
        <s v="PID0628"/>
        <s v="PID0629"/>
        <s v="PID0630"/>
        <s v="PID0631"/>
        <s v="PID0632"/>
        <s v="PID0633"/>
        <s v="PID0634"/>
        <s v="PID0635"/>
        <s v="PID0636"/>
        <s v="PID0637"/>
        <s v="PID0638"/>
        <s v="PID0639"/>
        <s v="PID0640"/>
        <s v="PID0641"/>
        <s v="PID0642"/>
        <s v="PID0643"/>
        <s v="PID0644"/>
        <s v="PID0645"/>
        <s v="PID0646"/>
        <s v="PID0647"/>
        <s v="PID0648"/>
        <s v="PID0649"/>
        <s v="PID0650"/>
        <s v="PID0651"/>
        <s v="PID0652"/>
        <s v="PID0653"/>
        <s v="PID0654"/>
        <s v="PID0655"/>
        <s v="PID0656"/>
        <s v="PID0657"/>
        <s v="PID0658"/>
        <s v="PID0659"/>
        <s v="PID0660"/>
        <s v="PID0661"/>
        <s v="PID0662"/>
        <s v="PID0663"/>
        <s v="PID0664"/>
        <s v="PID0665"/>
        <s v="PID0666"/>
        <s v="PID0667"/>
        <s v="PID0668"/>
        <s v="PID0669"/>
        <s v="PID0670"/>
        <s v="PID0671"/>
        <s v="PID0672"/>
        <s v="PID0673"/>
        <s v="PID0674"/>
        <s v="PID0675"/>
        <s v="PID0676"/>
        <s v="PID0677"/>
        <s v="PID0678"/>
        <s v="PID0679"/>
        <s v="PID0680"/>
        <s v="PID0681"/>
        <s v="PID0682"/>
        <s v="PID0683"/>
        <s v="PID0684"/>
        <s v="PID0685"/>
        <s v="PID0686"/>
        <s v="PID0687"/>
        <s v="PID0688"/>
        <s v="PID0689"/>
        <s v="PID0690"/>
        <s v="PID0691"/>
        <s v="PID0692"/>
        <s v="PID0693"/>
        <s v="PID0694"/>
        <s v="PID0695"/>
        <s v="PID0696"/>
        <s v="PID0697"/>
        <s v="PID0698"/>
        <s v="PID0699"/>
        <s v="PID0700"/>
        <s v="PID0701"/>
        <s v="PID0702"/>
        <s v="PID0703"/>
        <s v="PID0704"/>
        <s v="PID0705"/>
        <s v="PID0706"/>
        <s v="PID0707"/>
        <s v="PID0708"/>
        <s v="PID0709"/>
        <s v="PID0710"/>
        <s v="PID0711"/>
        <s v="PID0712"/>
        <s v="PID0713"/>
        <s v="PID0714"/>
        <s v="PID0715"/>
        <s v="PID0716"/>
        <s v="PID0717"/>
        <s v="PID0718"/>
        <s v="PID0719"/>
        <s v="PID0720"/>
        <s v="PID0721"/>
        <s v="PID0722"/>
        <s v="PID0723"/>
        <s v="PID0724"/>
        <s v="PID0725"/>
        <s v="PID0726"/>
        <s v="PID0727"/>
        <s v="PID0728"/>
        <s v="PID0729"/>
        <s v="PID0730"/>
        <s v="PID0731"/>
        <s v="PID0732"/>
        <s v="PID0733"/>
        <s v="PID0734"/>
        <s v="PID0735"/>
        <s v="PID0736"/>
        <s v="PID0737"/>
        <s v="PID0738"/>
        <s v="PID0739"/>
        <s v="PID0740"/>
        <s v="PID0741"/>
        <s v="PID0742"/>
        <s v="PID0743"/>
        <s v="PID0744"/>
        <s v="PID0745"/>
        <s v="PID0746"/>
        <s v="PID0747"/>
        <s v="PID0748"/>
        <s v="PID0749"/>
        <s v="PID0750"/>
        <s v="PID0751"/>
        <s v="PID0752"/>
        <s v="PID0753"/>
        <s v="PID0754"/>
        <s v="PID0755"/>
        <s v="PID0756"/>
        <s v="PID0757"/>
        <s v="PID0758"/>
        <s v="PID0759"/>
        <s v="PID0760"/>
        <s v="PID0761"/>
        <s v="PID0762"/>
        <s v="PID0763"/>
        <s v="PID0764"/>
        <s v="PID0765"/>
        <s v="PID0766"/>
        <s v="PID0767"/>
        <s v="PID0768"/>
        <s v="PID0769"/>
        <s v="PID0770"/>
        <s v="PID0771"/>
        <s v="PID0772"/>
        <s v="PID0773"/>
        <s v="PID0774"/>
        <s v="PID0775"/>
        <s v="PID0776"/>
        <s v="PID0777"/>
        <s v="PID0778"/>
        <s v="PID0779"/>
        <s v="PID0780"/>
        <s v="PID0781"/>
        <s v="PID0782"/>
        <s v="PID0783"/>
        <s v="PID0784"/>
        <s v="PID0785"/>
        <s v="PID0786"/>
        <s v="PID0787"/>
        <s v="PID0788"/>
        <s v="PID0789"/>
        <s v="PID0790"/>
        <s v="PID0791"/>
        <s v="PID0792"/>
        <s v="PID0793"/>
        <s v="PID0794"/>
        <s v="PID0795"/>
        <s v="PID0796"/>
        <s v="PID0797"/>
        <s v="PID0798"/>
        <s v="PID0799"/>
        <s v="PID0800"/>
        <s v="PID0801"/>
        <s v="PID0802"/>
        <s v="PID0803"/>
        <s v="PID0804"/>
        <s v="PID0805"/>
        <s v="PID0806"/>
        <s v="PID0807"/>
        <s v="PID0808"/>
        <s v="PID0809"/>
        <s v="PID0810"/>
        <s v="PID0811"/>
        <s v="PID0812"/>
        <s v="PID0813"/>
        <s v="PID0814"/>
        <s v="PID0815"/>
        <s v="PID0816"/>
        <s v="PID0817"/>
        <s v="PID0818"/>
        <s v="PID0819"/>
        <s v="PID0820"/>
        <s v="PID0821"/>
        <s v="PID0822"/>
        <s v="PID0823"/>
        <s v="PID0824"/>
        <s v="PID0825"/>
        <s v="PID0826"/>
        <s v="PID0827"/>
        <s v="PID0828"/>
        <s v="PID0829"/>
        <s v="PID0830"/>
        <s v="PID0831"/>
        <s v="PID0832"/>
        <s v="PID0833"/>
        <s v="PID0834"/>
        <s v="PID0835"/>
        <s v="PID0836"/>
        <s v="PID0837"/>
        <s v="PID0838"/>
        <s v="PID0839"/>
        <s v="PID0840"/>
        <s v="PID0841"/>
        <s v="PID0842"/>
        <s v="PID0843"/>
        <s v="PID0844"/>
        <s v="PID0845"/>
        <s v="PID0846"/>
        <s v="PID0847"/>
        <s v="PID0848"/>
        <s v="PID0849"/>
        <s v="PID0850"/>
        <s v="PID0851"/>
        <s v="PID0852"/>
        <s v="PID0853"/>
        <s v="PID0854"/>
        <s v="PID0855"/>
        <s v="PID0856"/>
        <s v="PID0857"/>
        <s v="PID0858"/>
        <s v="PID0859"/>
        <s v="PID0860"/>
        <s v="PID0861"/>
        <s v="PID0862"/>
        <s v="PID0863"/>
        <s v="PID0864"/>
        <s v="PID0865"/>
        <s v="PID0866"/>
        <s v="PID0867"/>
        <s v="PID0868"/>
        <s v="PID0869"/>
        <s v="PID0870"/>
        <s v="PID0871"/>
        <s v="PID0872"/>
        <s v="PID0873"/>
        <s v="PID0874"/>
        <s v="PID0875"/>
        <s v="PID0876"/>
        <s v="PID0877"/>
        <s v="PID0878"/>
        <s v="PID0879"/>
        <s v="PID0880"/>
        <s v="PID0881"/>
        <s v="PID0882"/>
        <s v="PID0883"/>
        <s v="PID0884"/>
        <s v="PID0885"/>
        <s v="PID0886"/>
        <s v="PID0887"/>
        <s v="PID0888"/>
        <s v="PID0889"/>
        <s v="PID0890"/>
        <s v="PID0891"/>
        <s v="PID0892"/>
        <s v="PID0893"/>
        <s v="PID0894"/>
        <s v="PID0895"/>
        <s v="PID0896"/>
        <s v="PID0897"/>
        <s v="PID0898"/>
        <s v="PID0899"/>
        <s v="PID0900"/>
        <s v="PID0901"/>
        <s v="PID0902"/>
        <s v="PID0903"/>
        <s v="PID0904"/>
        <s v="PID0905"/>
        <s v="PID0906"/>
        <s v="PID0907"/>
        <s v="PID0908"/>
        <s v="PID0909"/>
        <s v="PID0910"/>
        <s v="PID0911"/>
        <s v="PID0912"/>
        <s v="PID0913"/>
        <s v="PID0914"/>
        <s v="PID0915"/>
        <s v="PID0916"/>
        <s v="PID0917"/>
        <s v="PID0918"/>
        <s v="PID0919"/>
        <s v="PID0920"/>
        <s v="PID0921"/>
        <s v="PID0922"/>
        <s v="PID0923"/>
        <s v="PID0924"/>
        <s v="PID0925"/>
        <s v="PID0926"/>
        <s v="PID0927"/>
        <s v="PID0928"/>
        <s v="PID0929"/>
        <s v="PID0930"/>
        <s v="PID0931"/>
        <s v="PID0932"/>
        <s v="PID0933"/>
        <s v="PID0934"/>
        <s v="PID0935"/>
        <s v="PID0936"/>
        <s v="PID0937"/>
        <s v="PID0938"/>
        <s v="PID0939"/>
        <s v="PID0940"/>
        <s v="PID0941"/>
        <s v="PID0942"/>
        <s v="PID0943"/>
        <s v="PID0944"/>
        <s v="PID0945"/>
        <s v="PID0946"/>
        <s v="PID0947"/>
        <s v="PID0948"/>
        <s v="PID0949"/>
        <s v="PID0950"/>
        <s v="PID0951"/>
        <s v="PID0952"/>
        <s v="PID0953"/>
        <s v="PID0954"/>
        <s v="PID0955"/>
        <s v="PID0956"/>
        <s v="PID0957"/>
        <s v="PID0958"/>
        <s v="PID0959"/>
        <s v="PID0960"/>
        <s v="PID0961"/>
        <s v="PID0962"/>
        <s v="PID0963"/>
        <s v="PID0964"/>
        <s v="PID0965"/>
        <s v="PID0966"/>
        <s v="PID0967"/>
        <s v="PID0968"/>
        <s v="PID0969"/>
        <s v="PID0970"/>
        <s v="PID0971"/>
        <s v="PID0972"/>
        <s v="PID0973"/>
        <s v="PID0974"/>
        <s v="PID0975"/>
        <s v="PID0976"/>
        <s v="PID0977"/>
        <s v="PID0978"/>
        <s v="PID0979"/>
        <s v="PID0980"/>
        <s v="PID0981"/>
        <s v="PID0982"/>
        <s v="PID0983"/>
        <s v="PID0984"/>
        <s v="PID0985"/>
        <s v="PID0986"/>
        <s v="PID0987"/>
        <s v="PID0988"/>
        <s v="PID0989"/>
        <s v="PID0990"/>
        <s v="PID0991"/>
        <s v="PID0992"/>
        <s v="PID0993"/>
        <s v="PID0994"/>
        <s v="PID0995"/>
        <s v="PID0996"/>
        <s v="PID0997"/>
        <s v="PID0998"/>
        <s v="PID0999"/>
        <s v="PID1000"/>
        <m/>
      </sharedItems>
    </cacheField>
    <cacheField name="Age Group" numFmtId="0">
      <sharedItems containsBlank="1" count="6">
        <s v="Middle-aged"/>
        <s v="Senior"/>
        <s v="Adult"/>
        <s v="Elderly"/>
        <s v="Young Adult"/>
        <m/>
      </sharedItems>
    </cacheField>
    <cacheField name="Region" numFmtId="0">
      <sharedItems containsBlank="1" count="5">
        <s v="South"/>
        <s v="West"/>
        <s v="North"/>
        <s v="East"/>
        <m/>
      </sharedItems>
    </cacheField>
    <cacheField name="State" numFmtId="0">
      <sharedItems containsBlank="1" count="9">
        <s v="Tamil Nadu"/>
        <s v="Maharashtra"/>
        <s v="Punjab"/>
        <s v="Karnataka"/>
        <s v="Uttar Pradesh"/>
        <s v="Kerala"/>
        <s v="West Bengal"/>
        <s v="Gujarat"/>
        <m/>
      </sharedItems>
    </cacheField>
    <cacheField name="Total Bill" numFmtId="0">
      <sharedItems containsString="0" containsBlank="1" containsNumber="1" containsInteger="1" minValue="100" maxValue="300000"/>
    </cacheField>
    <cacheField name="Insurance" numFmtId="0">
      <sharedItems containsString="0" containsBlank="1" containsNumber="1" minValue="0" maxValue="261149.4"/>
    </cacheField>
    <cacheField name="Weight" numFmtId="0">
      <sharedItems containsString="0" containsBlank="1" containsNumber="1" minValue="45.3" maxValue="111.9"/>
    </cacheField>
    <cacheField name="Gender" numFmtId="0">
      <sharedItems containsBlank="1"/>
    </cacheField>
    <cacheField name="Blood_Type" numFmtId="0">
      <sharedItems containsBlank="1"/>
    </cacheField>
    <cacheField name="Fever" numFmtId="0">
      <sharedItems containsBlank="1"/>
    </cacheField>
    <cacheField name="Fatigue" numFmtId="0">
      <sharedItems containsBlank="1"/>
    </cacheField>
    <cacheField name="Covered by insurance" numFmtId="0">
      <sharedItems containsBlank="1"/>
    </cacheField>
    <cacheField name="Employement" numFmtId="0">
      <sharedItems containsBlank="1" count="19">
        <s v="Manager"/>
        <s v="Teacher"/>
        <s v="Clerical Staff"/>
        <s v="Retail Worker"/>
        <s v="Professor"/>
        <s v="Scientist"/>
        <s v="Unemployed"/>
        <s v="Labourer"/>
        <s v="Driver"/>
        <s v="Doctor"/>
        <s v="Engineer"/>
        <s v="Junior Executive"/>
        <s v="Nurse"/>
        <s v="Senior Executive"/>
        <s v="Software Engineer"/>
        <s v="Consultant"/>
        <s v="CEO"/>
        <s v="Farmer"/>
        <m/>
      </sharedItems>
    </cacheField>
    <cacheField name="Income" numFmtId="0">
      <sharedItems containsString="0" containsBlank="1" containsNumber="1" minValue="0" maxValue="400"/>
    </cacheField>
    <cacheField name="Income Bracket" numFmtId="0">
      <sharedItems containsBlank="1" count="9">
        <s v="Middle"/>
        <s v="Very Low"/>
        <s v="Upper-Middle"/>
        <s v="Low"/>
        <s v="Lower-Middle"/>
        <s v="Ultra High"/>
        <s v="Very High"/>
        <s v="High"/>
        <m/>
      </sharedItems>
    </cacheField>
    <cacheField name="BMI" numFmtId="2">
      <sharedItems containsString="0" containsBlank="1" containsNumber="1" minValue="20.014033211934912" maxValue="35.005668934240369"/>
    </cacheField>
  </cacheFields>
  <extLst>
    <ext xmlns:x14="http://schemas.microsoft.com/office/spreadsheetml/2009/9/main" uri="{725AE2AE-9491-48be-B2B4-4EB974FC3084}">
      <x14:pivotCacheDefinition pivotCacheId="988783414"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27.720386111112" createdVersion="8" refreshedVersion="8" minRefreshableVersion="3" recordCount="1001" xr:uid="{56F08ED9-DAF8-4F96-B3D6-AF20A7749C59}">
  <cacheSource type="worksheet">
    <worksheetSource ref="A1:X1048576" sheet="Combine Sheet"/>
  </cacheSource>
  <cacheFields count="24">
    <cacheField name="Patient Id" numFmtId="0">
      <sharedItems containsBlank="1"/>
    </cacheField>
    <cacheField name="Age Group" numFmtId="0">
      <sharedItems containsBlank="1"/>
    </cacheField>
    <cacheField name="Region" numFmtId="0">
      <sharedItems containsBlank="1"/>
    </cacheField>
    <cacheField name="State" numFmtId="0">
      <sharedItems containsBlank="1"/>
    </cacheField>
    <cacheField name="Total Bill" numFmtId="0">
      <sharedItems containsString="0" containsBlank="1" containsNumber="1" containsInteger="1" minValue="100" maxValue="300000"/>
    </cacheField>
    <cacheField name="Insurance" numFmtId="0">
      <sharedItems containsString="0" containsBlank="1" containsNumber="1" minValue="0" maxValue="261149.4"/>
    </cacheField>
    <cacheField name="Weight" numFmtId="0">
      <sharedItems containsString="0" containsBlank="1" containsNumber="1" minValue="45.3" maxValue="111.9"/>
    </cacheField>
    <cacheField name="Gender" numFmtId="0">
      <sharedItems containsBlank="1"/>
    </cacheField>
    <cacheField name="Blood_Type" numFmtId="0">
      <sharedItems containsBlank="1"/>
    </cacheField>
    <cacheField name="Fever" numFmtId="0">
      <sharedItems containsBlank="1"/>
    </cacheField>
    <cacheField name="Fatigue" numFmtId="0">
      <sharedItems containsBlank="1"/>
    </cacheField>
    <cacheField name="Covered by insurance" numFmtId="0">
      <sharedItems containsBlank="1"/>
    </cacheField>
    <cacheField name="Education level" numFmtId="0">
      <sharedItems containsBlank="1" count="8">
        <s v="Master's Degree"/>
        <s v="Bachelor's Degree"/>
        <s v="School"/>
        <s v="Post-graduate"/>
        <s v="PhD"/>
        <s v="Uneducated"/>
        <s v="High School"/>
        <m/>
      </sharedItems>
    </cacheField>
    <cacheField name="Employement" numFmtId="0">
      <sharedItems containsBlank="1"/>
    </cacheField>
    <cacheField name="Income" numFmtId="0">
      <sharedItems containsString="0" containsBlank="1" containsNumber="1" minValue="0" maxValue="400"/>
    </cacheField>
    <cacheField name="Income Bracket" numFmtId="0">
      <sharedItems containsBlank="1" count="9">
        <s v="Middle"/>
        <s v="Very Low"/>
        <s v="Upper-Middle"/>
        <s v="Low"/>
        <s v="Lower-Middle"/>
        <s v="Ultra High"/>
        <s v="Very High"/>
        <s v="High"/>
        <m/>
      </sharedItems>
    </cacheField>
    <cacheField name="BMI" numFmtId="2">
      <sharedItems containsString="0" containsBlank="1" containsNumber="1" minValue="20.014033211934912" maxValue="35.005668934240369"/>
    </cacheField>
    <cacheField name="Diabetes" numFmtId="0">
      <sharedItems containsBlank="1"/>
    </cacheField>
    <cacheField name="Updated Diabetes" numFmtId="0">
      <sharedItems containsBlank="1"/>
    </cacheField>
    <cacheField name="Updated Condition" numFmtId="0">
      <sharedItems containsBlank="1"/>
    </cacheField>
    <cacheField name="Outcome" numFmtId="0">
      <sharedItems containsBlank="1"/>
    </cacheField>
    <cacheField name="Covered By Insurance2" numFmtId="0">
      <sharedItems containsBlank="1"/>
    </cacheField>
    <cacheField name="Insurance Provider" numFmtId="0">
      <sharedItems containsBlank="1" containsMixedTypes="1" containsNumber="1" containsInteger="1" minValue="0" maxValue="0"/>
    </cacheField>
    <cacheField name="Smoking Statu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PID0001"/>
    <s v="Shreya Reddy"/>
    <x v="0"/>
    <s v="31/12/1973"/>
    <d v="1973-12-31T00:00:00"/>
    <n v="1973"/>
    <x v="0"/>
    <n v="20"/>
    <s v="Tamil Nadu"/>
    <x v="0"/>
    <s v="South"/>
    <s v="South"/>
    <s v="Tamil Nadu"/>
    <s v="Shreya Reddy"/>
    <s v="Shreya"/>
    <s v="Reddy"/>
    <m/>
    <s v="PID0001_Shreya.pdf"/>
    <s v="Regular Followup"/>
    <s v="Region"/>
    <s v="Count_people"/>
    <s v="Ask for Readmission"/>
    <s v="Ask for Readmission"/>
  </r>
  <r>
    <s v="PID0002"/>
    <s v="Isha Sharma"/>
    <x v="0"/>
    <s v="31/12/1953"/>
    <d v="1953-12-31T00:00:00"/>
    <n v="1953"/>
    <x v="1"/>
    <n v="15"/>
    <s v="Maharashtra"/>
    <x v="0"/>
    <s v="West"/>
    <s v="West"/>
    <s v="Maharashtra"/>
    <s v="Isha Sharma"/>
    <s v="Isha"/>
    <s v="Sharma"/>
    <m/>
    <s v="PID0002_Isha.pdf"/>
    <s v="Regular Followup"/>
    <s v="South"/>
    <n v="53"/>
    <s v="No Action"/>
    <s v="No Action"/>
  </r>
  <r>
    <s v="PID0003"/>
    <s v="Isha Raj Reddy "/>
    <x v="0"/>
    <s v="31/12/1993"/>
    <d v="1993-12-31T00:00:00"/>
    <n v="1993"/>
    <x v="2"/>
    <n v="20"/>
    <s v="Punjab"/>
    <x v="1"/>
    <s v="North"/>
    <s v="North"/>
    <s v="Punjab"/>
    <s v="Isha Raj Reddy"/>
    <s v="Isha"/>
    <s v="Raj"/>
    <s v="Reddy"/>
    <s v="PID0003_Isha.pdf"/>
    <s v="Regular Followup"/>
    <s v="North"/>
    <n v="143"/>
    <s v="Ask for Readmission"/>
    <s v="Ask for Readmission"/>
  </r>
  <r>
    <s v="PID0004"/>
    <s v=" Aditya Patel"/>
    <x v="1"/>
    <s v="31/12/1993"/>
    <d v="1993-12-31T00:00:00"/>
    <n v="1993"/>
    <x v="2"/>
    <n v="15"/>
    <s v="Karnataka"/>
    <x v="0"/>
    <s v="South"/>
    <s v="South"/>
    <s v="Tamil Nadu"/>
    <s v="Aditya Patel"/>
    <s v="Aditya"/>
    <s v="Patel"/>
    <m/>
    <s v="PID0004_Aditya.pdf"/>
    <s v="Regular Followup"/>
    <s v="East"/>
    <n v="26"/>
    <s v="Ask for Readmission"/>
    <s v="Ask for Readmission"/>
  </r>
  <r>
    <s v="PID0005"/>
    <s v=" Aarav Mehta"/>
    <x v="1"/>
    <s v="31/12/1988"/>
    <d v="1988-12-31T00:00:00"/>
    <n v="1988"/>
    <x v="3"/>
    <n v="2"/>
    <s v="Uttar Pradesh"/>
    <x v="1"/>
    <s v="North"/>
    <s v="North"/>
    <s v="Punjab"/>
    <s v="Aarav Mehta"/>
    <s v="Aarav"/>
    <s v="Mehta"/>
    <m/>
    <s v="PID0005_Aarav.pdf"/>
    <s v="High Priority"/>
    <s v="West"/>
    <n v="4"/>
    <s v="Needs Attention"/>
    <s v="Needs Attention"/>
  </r>
  <r>
    <s v="PID0006"/>
    <s v="Aarav Sharma"/>
    <x v="1"/>
    <s v="31/12/1938"/>
    <d v="1938-12-31T00:00:00"/>
    <n v="1938"/>
    <x v="4"/>
    <n v="20"/>
    <s v="Karnataka"/>
    <x v="0"/>
    <s v="South"/>
    <s v="South"/>
    <s v="Tamil Nadu"/>
    <s v="Aarav Sharma"/>
    <s v="Aarav"/>
    <s v="Sharma"/>
    <m/>
    <s v="PID0006_Aarav.pdf"/>
    <s v="Regular Followup"/>
    <n v="0"/>
    <m/>
    <s v="No Action"/>
    <s v="No Action"/>
  </r>
  <r>
    <s v="PID0007"/>
    <s v="Sai Raj Patel"/>
    <x v="1"/>
    <s v="31/12/1988"/>
    <d v="1988-12-31T00:00:00"/>
    <n v="1988"/>
    <x v="3"/>
    <n v="40"/>
    <s v="Maharashtra"/>
    <x v="1"/>
    <s v="West"/>
    <s v="West"/>
    <s v="Maharashtra"/>
    <s v="Sai Raj Patel"/>
    <s v="Sai"/>
    <s v="Raj"/>
    <s v="Patel"/>
    <s v="PID0007_Sai.pdf"/>
    <s v="Regular Followup"/>
    <m/>
    <m/>
    <s v="No Action"/>
    <s v="No Action"/>
  </r>
  <r>
    <s v="PID0008"/>
    <s v="Shreya Reddy"/>
    <x v="0"/>
    <s v="31/12/1994"/>
    <d v="1994-12-31T00:00:00"/>
    <n v="1994"/>
    <x v="5"/>
    <n v="30"/>
    <s v="Kerala"/>
    <x v="2"/>
    <s v="South"/>
    <s v="South"/>
    <s v="Tamil Nadu"/>
    <s v="Shreya Reddy"/>
    <s v="Shreya"/>
    <s v="Reddy"/>
    <m/>
    <s v="PID0008_Shreya.pdf"/>
    <s v="Regular Followup"/>
    <s v="Current_year"/>
    <n v="2025"/>
    <s v="Monitor Later"/>
    <s v="Monitor Later"/>
  </r>
  <r>
    <s v="PID0009"/>
    <s v="Diya Mehta"/>
    <x v="0"/>
    <s v="31/12/1978"/>
    <d v="1978-12-31T00:00:00"/>
    <n v="1978"/>
    <x v="6"/>
    <n v="20"/>
    <s v="Karnataka"/>
    <x v="0"/>
    <s v="South"/>
    <s v="South"/>
    <s v="Tamil Nadu"/>
    <s v="Diya Mehta"/>
    <s v="Diya"/>
    <s v="Mehta"/>
    <m/>
    <s v="PID0009_Diya.pdf"/>
    <s v="Regular Followup"/>
    <m/>
    <m/>
    <s v="No Action"/>
    <s v="No Action"/>
  </r>
  <r>
    <s v="PID0010"/>
    <s v=" Vivaan Patel"/>
    <x v="1"/>
    <s v="31-12-1994"/>
    <d v="1994-12-31T00:00:00"/>
    <n v="1994"/>
    <x v="5"/>
    <n v="2"/>
    <s v="West Bengal"/>
    <x v="2"/>
    <s v="East"/>
    <s v="East"/>
    <s v="West Bengal"/>
    <s v="Vivaan Patel"/>
    <s v="Vivaan"/>
    <s v="Patel"/>
    <m/>
    <s v="PID0010_Vivaan.pdf"/>
    <s v="High Priority"/>
    <m/>
    <m/>
    <s v="Ask for Readmission"/>
    <s v="Ask for Readmission"/>
  </r>
  <r>
    <s v="PID0011"/>
    <s v=" Aditya Gupta "/>
    <x v="1"/>
    <s v="01/01/1964"/>
    <d v="1964-01-01T00:00:00"/>
    <n v="1964"/>
    <x v="7"/>
    <n v="3"/>
    <s v="Karnataka"/>
    <x v="1"/>
    <s v="South"/>
    <s v="South"/>
    <s v="Tamil Nadu"/>
    <s v="Aditya Gupta"/>
    <s v="Aditya"/>
    <s v="Gupta"/>
    <m/>
    <s v="PID0011_Aditya.pdf"/>
    <s v="High Priority"/>
    <m/>
    <m/>
    <s v="No Action"/>
    <s v="No Action"/>
  </r>
  <r>
    <s v="PID0012"/>
    <s v="Aditya Sharma"/>
    <x v="1"/>
    <s v="01/01/1964"/>
    <d v="1964-01-01T00:00:00"/>
    <n v="1964"/>
    <x v="7"/>
    <n v="15"/>
    <s v="Tamil Nadu"/>
    <x v="0"/>
    <s v="South"/>
    <s v="South"/>
    <s v="Tamil Nadu"/>
    <s v="Aditya Sharma"/>
    <s v="Aditya"/>
    <s v="Sharma"/>
    <m/>
    <s v="PID0012_Aditya.pdf"/>
    <s v="Regular Followup"/>
    <m/>
    <m/>
    <s v="Monitor Later"/>
    <s v="Monitor Later"/>
  </r>
  <r>
    <s v="PID0013"/>
    <s v=" Diya Kumar Sharma"/>
    <x v="0"/>
    <s v="31/12/1973"/>
    <d v="1973-12-31T00:00:00"/>
    <n v="1973"/>
    <x v="0"/>
    <n v="7"/>
    <s v="Kerala"/>
    <x v="1"/>
    <s v="South"/>
    <s v="South"/>
    <s v="Tamil Nadu"/>
    <s v="Diya Kumar Sharma"/>
    <s v="Diya"/>
    <s v="Kumar"/>
    <s v="Sharma"/>
    <s v="PID0013_Diya.pdf"/>
    <s v="Regular Followup"/>
    <m/>
    <m/>
    <s v="Monitor Later"/>
    <s v="Monitor Later"/>
  </r>
  <r>
    <s v="PID0014"/>
    <s v="Aanya Raj Sharma"/>
    <x v="0"/>
    <s v="31/12/1981"/>
    <d v="1981-12-31T00:00:00"/>
    <n v="1981"/>
    <x v="8"/>
    <n v="15"/>
    <s v="Kerala"/>
    <x v="0"/>
    <s v="South"/>
    <s v="South"/>
    <s v="Tamil Nadu"/>
    <s v="Aanya Raj Sharma"/>
    <s v="Aanya"/>
    <s v="Raj"/>
    <s v="Sharma"/>
    <s v="PID0014_Aanya.pdf"/>
    <s v="Regular Followup"/>
    <m/>
    <m/>
    <s v="No Action"/>
    <s v="No Action"/>
  </r>
  <r>
    <s v="PID0015"/>
    <s v="Diya Priya Gupta"/>
    <x v="0"/>
    <s v="01/01/1964"/>
    <d v="1964-01-01T00:00:00"/>
    <n v="1964"/>
    <x v="7"/>
    <n v="2"/>
    <s v="Uttar Pradesh"/>
    <x v="1"/>
    <s v="North"/>
    <s v="North"/>
    <s v="Punjab"/>
    <s v="Diya Priya Gupta"/>
    <s v="Diya"/>
    <s v="Priya"/>
    <s v="Gupta"/>
    <s v="PID0015_Diya.pdf"/>
    <s v="High Priority"/>
    <m/>
    <m/>
    <s v="Ask for Readmission"/>
    <s v="Ask for Readmission"/>
  </r>
  <r>
    <s v="PID0016"/>
    <s v=" Isha Kumar Mehta"/>
    <x v="0"/>
    <s v="31/12/1994"/>
    <d v="1994-12-31T00:00:00"/>
    <n v="1994"/>
    <x v="5"/>
    <n v="15"/>
    <s v="Gujarat"/>
    <x v="0"/>
    <s v="West"/>
    <s v="West"/>
    <s v="Maharashtra"/>
    <s v="Isha Kumar Mehta"/>
    <s v="Isha"/>
    <s v="Kumar"/>
    <s v="Mehta"/>
    <s v="PID0016_Isha.pdf"/>
    <s v="Regular Followup"/>
    <m/>
    <m/>
    <s v="Monitor Later"/>
    <s v="Monitor Later"/>
  </r>
  <r>
    <s v="PID0017"/>
    <s v=" Aditya Patel"/>
    <x v="1"/>
    <s v="01/01/1984"/>
    <d v="1984-01-01T00:00:00"/>
    <n v="1984"/>
    <x v="9"/>
    <n v="7"/>
    <s v="Kerala"/>
    <x v="0"/>
    <s v="South"/>
    <s v="South"/>
    <s v="Tamil Nadu"/>
    <s v="Aditya Patel"/>
    <s v="Aditya"/>
    <s v="Patel"/>
    <m/>
    <s v="PID0017_Aditya.pdf"/>
    <s v="Regular Followup"/>
    <m/>
    <m/>
    <s v="No Action"/>
    <s v="No Action"/>
  </r>
  <r>
    <s v="PID0018"/>
    <s v="Riya Kumar Gupta"/>
    <x v="0"/>
    <s v="31/12/1968"/>
    <d v="1968-12-31T00:00:00"/>
    <n v="1968"/>
    <x v="10"/>
    <n v="3"/>
    <s v="Karnataka"/>
    <x v="2"/>
    <s v="South"/>
    <s v="South"/>
    <s v="Tamil Nadu"/>
    <s v="Riya Kumar Gupta"/>
    <s v="Riya"/>
    <s v="Kumar"/>
    <s v="Gupta"/>
    <s v="PID0018_Riya.pdf"/>
    <s v="High Priority"/>
    <m/>
    <m/>
    <s v="Ask for Readmission"/>
    <s v="Ask for Readmission"/>
  </r>
  <r>
    <s v="PID0019"/>
    <s v="Shreya Sharma"/>
    <x v="0"/>
    <s v="31/12/1981"/>
    <d v="1981-12-31T00:00:00"/>
    <n v="1981"/>
    <x v="8"/>
    <n v="4"/>
    <s v="Karnataka"/>
    <x v="0"/>
    <s v="South"/>
    <s v="South"/>
    <s v="Tamil Nadu"/>
    <s v="Shreya Sharma"/>
    <s v="Shreya"/>
    <s v="Sharma"/>
    <m/>
    <s v="PID0019_Shreya.pdf"/>
    <s v="High Priority"/>
    <m/>
    <m/>
    <s v="No Action"/>
    <s v="No Action"/>
  </r>
  <r>
    <s v="PID0020"/>
    <s v="Krishna Patel"/>
    <x v="1"/>
    <s v="31-12-1968"/>
    <d v="1968-12-31T00:00:00"/>
    <n v="1968"/>
    <x v="10"/>
    <n v="15"/>
    <s v="Maharashtra"/>
    <x v="3"/>
    <s v="West"/>
    <s v="West"/>
    <s v="Maharashtra"/>
    <s v="Krishna Patel"/>
    <s v="Krishna"/>
    <s v="Patel"/>
    <m/>
    <s v="PID0020_Krishna.pdf"/>
    <s v="Regular Followup"/>
    <m/>
    <m/>
    <s v="No Action"/>
    <s v="No Action"/>
  </r>
  <r>
    <s v="PID0021"/>
    <s v="Aanya Reddy"/>
    <x v="0"/>
    <s v="31/12/1980"/>
    <d v="1980-12-31T00:00:00"/>
    <n v="1980"/>
    <x v="11"/>
    <n v="30"/>
    <s v="Punjab"/>
    <x v="1"/>
    <s v="North"/>
    <s v="North"/>
    <s v="Punjab"/>
    <s v="Aanya Reddy"/>
    <s v="Aanya"/>
    <s v="Reddy"/>
    <m/>
    <s v="PID0021_Aanya.pdf"/>
    <s v="Regular Followup"/>
    <m/>
    <m/>
    <s v="No Action"/>
    <s v="No Action"/>
  </r>
  <r>
    <s v="PID0022"/>
    <s v=" Diya Reddy"/>
    <x v="0"/>
    <s v="31/12/1978"/>
    <d v="1978-12-31T00:00:00"/>
    <n v="1978"/>
    <x v="6"/>
    <n v="2"/>
    <s v="Karnataka"/>
    <x v="0"/>
    <s v="South"/>
    <s v="South"/>
    <s v="Tamil Nadu"/>
    <s v="Diya Reddy"/>
    <s v="Diya"/>
    <s v="Reddy"/>
    <m/>
    <s v="PID0022_Diya.pdf"/>
    <s v="High Priority"/>
    <m/>
    <m/>
    <s v="Monitor Later"/>
    <s v="Monitor Later"/>
  </r>
  <r>
    <s v="PID0023"/>
    <s v=" Vivaan Dev Sharma "/>
    <x v="1"/>
    <s v="31/12/1968"/>
    <d v="1968-12-31T00:00:00"/>
    <n v="1968"/>
    <x v="10"/>
    <n v="40"/>
    <s v="Karnataka"/>
    <x v="0"/>
    <s v="South"/>
    <s v="South"/>
    <s v="Tamil Nadu"/>
    <s v="Vivaan Dev Sharma"/>
    <s v="Vivaan"/>
    <s v="Dev"/>
    <s v="Sharma"/>
    <s v="PID0023_Vivaan.pdf"/>
    <s v="Regular Followup"/>
    <m/>
    <m/>
    <s v="No Action"/>
    <s v="No Action"/>
  </r>
  <r>
    <s v="PID0024"/>
    <s v="Aarav Mehta"/>
    <x v="1"/>
    <s v="01/01/1964"/>
    <d v="1964-01-01T00:00:00"/>
    <n v="1964"/>
    <x v="7"/>
    <n v="15"/>
    <s v="Maharashtra"/>
    <x v="1"/>
    <s v="West"/>
    <s v="West"/>
    <s v="Maharashtra"/>
    <s v="Aarav Mehta"/>
    <s v="Aarav"/>
    <s v="Mehta"/>
    <m/>
    <s v="PID0024_Aarav.pdf"/>
    <s v="Regular Followup"/>
    <m/>
    <m/>
    <s v="No Action"/>
    <s v="No Action"/>
  </r>
  <r>
    <s v="PID0025"/>
    <s v="Vivaan Kumar Patel"/>
    <x v="1"/>
    <s v="31/12/1988"/>
    <d v="1988-12-31T00:00:00"/>
    <n v="1988"/>
    <x v="3"/>
    <n v="12"/>
    <s v="Maharashtra"/>
    <x v="1"/>
    <s v="West"/>
    <s v="West"/>
    <s v="Maharashtra"/>
    <s v="Vivaan Kumar Patel"/>
    <s v="Vivaan"/>
    <s v="Kumar"/>
    <s v="Patel"/>
    <s v="PID0025_Vivaan.pdf"/>
    <s v="Regular Followup"/>
    <m/>
    <m/>
    <s v="Monitor Later"/>
    <s v="Monitor Later"/>
  </r>
  <r>
    <s v="PID0026"/>
    <s v="Aanya Priya Reddy"/>
    <x v="0"/>
    <s v="31/12/1968"/>
    <d v="1968-12-31T00:00:00"/>
    <n v="1968"/>
    <x v="10"/>
    <n v="2"/>
    <s v="Uttar Pradesh"/>
    <x v="1"/>
    <s v="North"/>
    <s v="North"/>
    <s v="Punjab"/>
    <s v="Aanya Priya Reddy"/>
    <s v="Aanya"/>
    <s v="Priya"/>
    <s v="Reddy"/>
    <s v="PID0026_Aanya.pdf"/>
    <s v="High Priority"/>
    <m/>
    <m/>
    <s v="No Action"/>
    <s v="No Action"/>
  </r>
  <r>
    <s v="PID0027"/>
    <s v=" Riya Mehta"/>
    <x v="0"/>
    <s v="31-12-1978"/>
    <d v="1978-12-31T00:00:00"/>
    <n v="1978"/>
    <x v="6"/>
    <m/>
    <s v="Gujarat"/>
    <x v="2"/>
    <s v="West"/>
    <s v="West"/>
    <s v="Maharashtra"/>
    <s v="Riya Mehta"/>
    <s v="Riya"/>
    <s v="Mehta"/>
    <m/>
    <s v="PID0027_Riya.pdf"/>
    <s v="High Priority"/>
    <m/>
    <m/>
    <s v="Needs Attention"/>
    <s v="Needs Attention"/>
  </r>
  <r>
    <s v="PID0028"/>
    <s v="Aarav Sharma "/>
    <x v="1"/>
    <s v="31/12/1993"/>
    <d v="1993-12-31T00:00:00"/>
    <n v="1993"/>
    <x v="2"/>
    <n v="25"/>
    <s v="Karnataka"/>
    <x v="3"/>
    <s v="South"/>
    <s v="South"/>
    <s v="Tamil Nadu"/>
    <s v="Aarav Sharma"/>
    <s v="Aarav"/>
    <s v="Sharma"/>
    <m/>
    <s v="PID0028_Aarav.pdf"/>
    <s v="Regular Followup"/>
    <m/>
    <m/>
    <s v="Monitor Later"/>
    <s v="Monitor Later"/>
  </r>
  <r>
    <s v="PID0029"/>
    <s v="Krishna Sharma"/>
    <x v="1"/>
    <s v="31/12/1988"/>
    <d v="1988-12-31T00:00:00"/>
    <n v="1988"/>
    <x v="3"/>
    <n v="2"/>
    <s v="Uttar Pradesh"/>
    <x v="3"/>
    <s v="North"/>
    <s v="North"/>
    <s v="Punjab"/>
    <s v="Krishna Sharma"/>
    <s v="Krishna"/>
    <s v="Sharma"/>
    <m/>
    <s v="PID0029_Krishna.pdf"/>
    <s v="High Priority"/>
    <m/>
    <m/>
    <s v="Monitor Later"/>
    <s v="Monitor Later"/>
  </r>
  <r>
    <s v="PID0030"/>
    <s v="Aanya Priya Reddy"/>
    <x v="0"/>
    <s v="31/12/1998"/>
    <d v="1998-12-31T00:00:00"/>
    <n v="1998"/>
    <x v="12"/>
    <n v="30"/>
    <s v="Uttar Pradesh"/>
    <x v="2"/>
    <s v="North"/>
    <s v="North"/>
    <s v="Punjab"/>
    <s v="Aanya Priya Reddy"/>
    <s v="Aanya"/>
    <s v="Priya"/>
    <s v="Reddy"/>
    <s v="PID0030_Aanya.pdf"/>
    <s v="Regular Followup"/>
    <m/>
    <m/>
    <s v="No Action"/>
    <s v="No Action"/>
  </r>
  <r>
    <s v="PID0031"/>
    <s v="Shreya Sharma"/>
    <x v="0"/>
    <s v="31/12/1981"/>
    <d v="1981-12-31T00:00:00"/>
    <n v="1981"/>
    <x v="8"/>
    <n v="1"/>
    <s v="Uttar Pradesh"/>
    <x v="1"/>
    <s v="North"/>
    <s v="North"/>
    <s v="Punjab"/>
    <s v="Shreya Sharma"/>
    <s v="Shreya"/>
    <s v="Sharma"/>
    <m/>
    <s v="PID0031_Shreya.pdf"/>
    <s v="High Priority"/>
    <m/>
    <m/>
    <s v="Ask for Readmission"/>
    <s v="Ask for Readmission"/>
  </r>
  <r>
    <s v="PID0032"/>
    <s v="Isha Gupta "/>
    <x v="0"/>
    <s v="31/12/1973"/>
    <d v="1973-12-31T00:00:00"/>
    <n v="1973"/>
    <x v="0"/>
    <n v="9"/>
    <s v="Tamil Nadu"/>
    <x v="0"/>
    <s v="South"/>
    <s v="South"/>
    <s v="Tamil Nadu"/>
    <s v="Isha Gupta"/>
    <s v="Isha"/>
    <s v="Gupta"/>
    <m/>
    <s v="PID0032_Isha.pdf"/>
    <s v="Regular Followup"/>
    <m/>
    <m/>
    <s v="No Action"/>
    <s v="No Action"/>
  </r>
  <r>
    <s v="PID0033"/>
    <s v="Diya Sharma"/>
    <x v="0"/>
    <s v="31/12/1998"/>
    <d v="1998-12-31T00:00:00"/>
    <n v="1998"/>
    <x v="12"/>
    <n v="15"/>
    <s v="Maharashtra"/>
    <x v="3"/>
    <s v="West"/>
    <s v="West"/>
    <s v="Maharashtra"/>
    <s v="Diya Sharma"/>
    <s v="Diya"/>
    <s v="Sharma"/>
    <m/>
    <s v="PID0033_Diya.pdf"/>
    <s v="Regular Followup"/>
    <m/>
    <m/>
    <s v="Monitor Later"/>
    <s v="Monitor Later"/>
  </r>
  <r>
    <s v="PID0034"/>
    <s v="Aditya Mehta"/>
    <x v="1"/>
    <s v="01/01/1984"/>
    <d v="1984-01-01T00:00:00"/>
    <n v="1984"/>
    <x v="9"/>
    <n v="15"/>
    <s v="Punjab"/>
    <x v="0"/>
    <s v="North"/>
    <s v="North"/>
    <s v="Punjab"/>
    <s v="Aditya Mehta"/>
    <s v="Aditya"/>
    <s v="Mehta"/>
    <m/>
    <s v="PID0034_Aditya.pdf"/>
    <s v="Regular Followup"/>
    <m/>
    <m/>
    <s v="No Action"/>
    <s v="No Action"/>
  </r>
  <r>
    <s v="PID0035"/>
    <s v="Krishna Sharma"/>
    <x v="1"/>
    <s v="01/01/1976"/>
    <d v="1976-01-01T00:00:00"/>
    <n v="1976"/>
    <x v="13"/>
    <n v="2"/>
    <s v="Uttar Pradesh"/>
    <x v="2"/>
    <s v="North"/>
    <s v="North"/>
    <s v="Punjab"/>
    <s v="Krishna Sharma"/>
    <s v="Krishna"/>
    <s v="Sharma"/>
    <m/>
    <s v="PID0035_Krishna.pdf"/>
    <s v="High Priority"/>
    <m/>
    <m/>
    <s v="Needs Attention"/>
    <s v="Needs Attention"/>
  </r>
  <r>
    <s v="PID0036"/>
    <s v="Riya Gupta"/>
    <x v="0"/>
    <s v="31/12/1968"/>
    <d v="1968-12-31T00:00:00"/>
    <n v="1968"/>
    <x v="10"/>
    <n v="4"/>
    <s v="Punjab"/>
    <x v="1"/>
    <s v="North"/>
    <s v="North"/>
    <s v="Punjab"/>
    <s v="Riya Gupta"/>
    <s v="Riya"/>
    <s v="Gupta"/>
    <m/>
    <s v="PID0036_Riya.pdf"/>
    <s v="High Priority"/>
    <m/>
    <m/>
    <s v="No Action"/>
    <s v="No Action"/>
  </r>
  <r>
    <s v="PID0037"/>
    <s v="Aanya Priya Sharma"/>
    <x v="0"/>
    <s v="01/01/1964"/>
    <d v="1964-01-01T00:00:00"/>
    <n v="1964"/>
    <x v="7"/>
    <n v="5"/>
    <s v="Gujarat"/>
    <x v="0"/>
    <s v="West"/>
    <s v="West"/>
    <s v="Maharashtra"/>
    <s v="Aanya Priya Sharma"/>
    <s v="Aanya"/>
    <s v="Priya"/>
    <s v="Sharma"/>
    <s v="PID0037_Aanya.pdf"/>
    <s v="Regular Followup"/>
    <m/>
    <m/>
    <s v="No Action"/>
    <s v="No Action"/>
  </r>
  <r>
    <s v="PID0038"/>
    <s v="Sai Priya Mehta"/>
    <x v="1"/>
    <s v="31-12-1988"/>
    <d v="1988-12-31T00:00:00"/>
    <n v="1988"/>
    <x v="3"/>
    <n v="15"/>
    <s v="Karnataka"/>
    <x v="0"/>
    <s v="South"/>
    <s v="South"/>
    <s v="Tamil Nadu"/>
    <s v="Sai Priya Mehta"/>
    <s v="Sai"/>
    <s v="Priya"/>
    <s v="Mehta"/>
    <s v="PID0038_Sai.pdf"/>
    <s v="Regular Followup"/>
    <m/>
    <m/>
    <s v="No Action"/>
    <s v="No Action"/>
  </r>
  <r>
    <s v="PID0039"/>
    <s v="Isha Kumar Sharma"/>
    <x v="0"/>
    <s v="31/12/1973"/>
    <d v="1973-12-31T00:00:00"/>
    <n v="1973"/>
    <x v="0"/>
    <n v="25"/>
    <s v="Gujarat"/>
    <x v="3"/>
    <s v="West"/>
    <s v="West"/>
    <s v="Maharashtra"/>
    <s v="Isha Kumar Sharma"/>
    <s v="Isha"/>
    <s v="Kumar"/>
    <s v="Sharma"/>
    <s v="PID0039_Isha.pdf"/>
    <s v="Regular Followup"/>
    <m/>
    <m/>
    <s v="No Action"/>
    <s v="No Action"/>
  </r>
  <r>
    <s v="PID0040"/>
    <s v="Krishna Priya Sharma "/>
    <x v="1"/>
    <s v="31-12-1981"/>
    <d v="1981-12-31T00:00:00"/>
    <n v="1981"/>
    <x v="8"/>
    <n v="30"/>
    <s v="Tamil Nadu"/>
    <x v="0"/>
    <s v="South"/>
    <s v="South"/>
    <s v="Tamil Nadu"/>
    <s v="Krishna Priya Sharma"/>
    <s v="Krishna"/>
    <s v="Priya"/>
    <s v="Sharma"/>
    <s v="PID0040_Krishna.pdf"/>
    <s v="Regular Followup"/>
    <m/>
    <m/>
    <s v="Monitor Later"/>
    <s v="Monitor Later"/>
  </r>
  <r>
    <s v="PID0041"/>
    <s v="Diya Priya Gupta"/>
    <x v="0"/>
    <s v="31-12-1973"/>
    <d v="1973-12-31T00:00:00"/>
    <n v="1973"/>
    <x v="0"/>
    <n v="7"/>
    <s v="Maharashtra"/>
    <x v="3"/>
    <s v="West"/>
    <s v="West"/>
    <s v="Maharashtra"/>
    <s v="Diya Priya Gupta"/>
    <s v="Diya"/>
    <s v="Priya"/>
    <s v="Gupta"/>
    <s v="PID0041_Diya.pdf"/>
    <s v="Regular Followup"/>
    <m/>
    <m/>
    <s v="No Action"/>
    <s v="No Action"/>
  </r>
  <r>
    <s v="PID0042"/>
    <s v="Isha Kumar Reddy"/>
    <x v="0"/>
    <s v="01/01/1964"/>
    <d v="1964-01-01T00:00:00"/>
    <n v="1964"/>
    <x v="7"/>
    <n v="12"/>
    <s v="Maharashtra"/>
    <x v="3"/>
    <s v="West"/>
    <s v="West"/>
    <s v="Maharashtra"/>
    <s v="Isha Kumar Reddy"/>
    <s v="Isha"/>
    <s v="Kumar"/>
    <s v="Reddy"/>
    <s v="PID0042_Isha.pdf"/>
    <s v="Regular Followup"/>
    <m/>
    <m/>
    <s v="Monitor Later"/>
    <s v="Monitor Later"/>
  </r>
  <r>
    <s v="PID0043"/>
    <s v="Shreya Reddy"/>
    <x v="0"/>
    <s v="31/12/1978"/>
    <d v="1978-12-31T00:00:00"/>
    <n v="1978"/>
    <x v="6"/>
    <n v="5"/>
    <s v="West Bengal"/>
    <x v="0"/>
    <s v="East"/>
    <s v="East"/>
    <s v="West Bengal"/>
    <s v="Shreya Reddy"/>
    <s v="Shreya"/>
    <s v="Reddy"/>
    <m/>
    <s v="PID0043_Shreya.pdf"/>
    <s v="Regular Followup"/>
    <m/>
    <m/>
    <s v="Monitor Later"/>
    <s v="Monitor Later"/>
  </r>
  <r>
    <s v="PID0044"/>
    <s v=" Diya Kumar Sharma "/>
    <x v="0"/>
    <s v="31-12-1993"/>
    <d v="1993-12-31T00:00:00"/>
    <n v="1993"/>
    <x v="2"/>
    <n v="12"/>
    <s v="Maharashtra"/>
    <x v="1"/>
    <s v="West"/>
    <s v="West"/>
    <s v="Maharashtra"/>
    <s v="Diya Kumar Sharma"/>
    <s v="Diya"/>
    <s v="Kumar"/>
    <s v="Sharma"/>
    <s v="PID0044_Diya.pdf"/>
    <s v="Regular Followup"/>
    <m/>
    <m/>
    <s v="Monitor Later"/>
    <s v="Monitor Later"/>
  </r>
  <r>
    <s v="PID0045"/>
    <s v=" Aarav Dev Reddy"/>
    <x v="1"/>
    <s v="31/12/1953"/>
    <d v="1953-12-31T00:00:00"/>
    <n v="1953"/>
    <x v="1"/>
    <n v="2"/>
    <s v="Uttar Pradesh"/>
    <x v="0"/>
    <s v="North"/>
    <s v="North"/>
    <s v="Punjab"/>
    <s v="Aarav Dev Reddy"/>
    <s v="Aarav"/>
    <s v="Dev"/>
    <s v="Reddy"/>
    <s v="PID0045_Aarav.pdf"/>
    <s v="High Priority"/>
    <m/>
    <m/>
    <s v="Needs Attention"/>
    <s v="Needs Attention"/>
  </r>
  <r>
    <s v="PID0046"/>
    <s v="Aanya Sharma"/>
    <x v="0"/>
    <s v="31/12/1985"/>
    <d v="1985-12-31T00:00:00"/>
    <n v="1985"/>
    <x v="14"/>
    <n v="30"/>
    <s v="Kerala"/>
    <x v="0"/>
    <s v="South"/>
    <s v="South"/>
    <s v="Tamil Nadu"/>
    <s v="Aanya Sharma"/>
    <s v="Aanya"/>
    <s v="Sharma"/>
    <m/>
    <s v="PID0046_Aanya.pdf"/>
    <s v="Regular Followup"/>
    <m/>
    <m/>
    <s v="No Action"/>
    <s v="No Action"/>
  </r>
  <r>
    <s v="PID0047"/>
    <s v="Vivaan Sharma"/>
    <x v="1"/>
    <s v="31/12/1993"/>
    <d v="1993-12-31T00:00:00"/>
    <n v="1993"/>
    <x v="2"/>
    <n v="300"/>
    <s v="Tamil Nadu"/>
    <x v="0"/>
    <s v="South"/>
    <s v="South"/>
    <s v="Tamil Nadu"/>
    <s v="Vivaan Sharma"/>
    <s v="Vivaan"/>
    <s v="Sharma"/>
    <m/>
    <s v="PID0047_Vivaan.pdf"/>
    <s v="Regular Followup"/>
    <m/>
    <m/>
    <s v="Monitor Later"/>
    <s v="Monitor Later"/>
  </r>
  <r>
    <s v="PID0048"/>
    <s v="Isha Priya Reddy"/>
    <x v="0"/>
    <s v="31/12/1988"/>
    <d v="1988-12-31T00:00:00"/>
    <n v="1988"/>
    <x v="3"/>
    <n v="25"/>
    <s v="Gujarat"/>
    <x v="3"/>
    <s v="West"/>
    <s v="West"/>
    <s v="Maharashtra"/>
    <s v="Isha Priya Reddy"/>
    <s v="Isha"/>
    <s v="Priya"/>
    <s v="Reddy"/>
    <s v="PID0048_Isha.pdf"/>
    <s v="Regular Followup"/>
    <m/>
    <m/>
    <s v="No Action"/>
    <s v="No Action"/>
  </r>
  <r>
    <s v="PID0049"/>
    <s v="Sai Patel"/>
    <x v="1"/>
    <s v="31-12-1973"/>
    <d v="1973-12-31T00:00:00"/>
    <n v="1973"/>
    <x v="0"/>
    <n v="20"/>
    <s v="Kerala"/>
    <x v="0"/>
    <s v="South"/>
    <s v="South"/>
    <s v="Tamil Nadu"/>
    <s v="Sai Patel"/>
    <s v="Sai"/>
    <s v="Patel"/>
    <m/>
    <s v="PID0049_Sai.pdf"/>
    <s v="Regular Followup"/>
    <m/>
    <m/>
    <s v="No Action"/>
    <s v="No Action"/>
  </r>
  <r>
    <s v="PID0050"/>
    <s v="Isha Gupta "/>
    <x v="0"/>
    <s v="31/12/1968"/>
    <d v="1968-12-31T00:00:00"/>
    <n v="1968"/>
    <x v="10"/>
    <n v="4"/>
    <s v="West Bengal"/>
    <x v="1"/>
    <s v="East"/>
    <s v="East"/>
    <s v="West Bengal"/>
    <s v="Isha Gupta"/>
    <s v="Isha"/>
    <s v="Gupta"/>
    <m/>
    <s v="PID0050_Isha.pdf"/>
    <s v="High Priority"/>
    <m/>
    <m/>
    <s v="Ask for Readmission"/>
    <s v="Ask for Readmission"/>
  </r>
  <r>
    <s v="PID0051"/>
    <s v="Vivaan Mehta"/>
    <x v="1"/>
    <s v="01-01-1964"/>
    <d v="1964-01-01T00:00:00"/>
    <n v="1964"/>
    <x v="7"/>
    <n v="9"/>
    <s v="Gujarat"/>
    <x v="0"/>
    <s v="West"/>
    <s v="West"/>
    <s v="Maharashtra"/>
    <s v="Vivaan Mehta"/>
    <s v="Vivaan"/>
    <s v="Mehta"/>
    <m/>
    <s v="PID0051_Vivaan.pdf"/>
    <s v="Regular Followup"/>
    <m/>
    <m/>
    <s v="Monitor Later"/>
    <s v="Monitor Later"/>
  </r>
  <r>
    <s v="PID0052"/>
    <s v="Krishna Mehta"/>
    <x v="1"/>
    <s v="01/01/1964"/>
    <d v="1964-01-01T00:00:00"/>
    <n v="1964"/>
    <x v="7"/>
    <n v="25"/>
    <s v="Gujarat"/>
    <x v="0"/>
    <s v="West"/>
    <s v="West"/>
    <s v="Maharashtra"/>
    <s v="Krishna Mehta"/>
    <s v="Krishna"/>
    <s v="Mehta"/>
    <m/>
    <s v="PID0052_Krishna.pdf"/>
    <s v="Regular Followup"/>
    <m/>
    <m/>
    <s v="No Action"/>
    <s v="No Action"/>
  </r>
  <r>
    <s v="PID0053"/>
    <s v="Isha Sharma"/>
    <x v="0"/>
    <s v="01/01/1964"/>
    <d v="1964-01-01T00:00:00"/>
    <n v="1964"/>
    <x v="7"/>
    <n v="300"/>
    <s v="Gujarat"/>
    <x v="3"/>
    <s v="West"/>
    <s v="West"/>
    <s v="Maharashtra"/>
    <s v="Isha Sharma"/>
    <s v="Isha"/>
    <s v="Sharma"/>
    <m/>
    <s v="PID0053_Isha.pdf"/>
    <s v="Regular Followup"/>
    <m/>
    <m/>
    <s v="No Action"/>
    <s v="No Action"/>
  </r>
  <r>
    <s v="PID0054"/>
    <s v=" Aarav Patel"/>
    <x v="1"/>
    <s v="01/01/1984"/>
    <d v="1984-01-01T00:00:00"/>
    <n v="1984"/>
    <x v="9"/>
    <m/>
    <s v="Gujarat"/>
    <x v="1"/>
    <s v="West"/>
    <s v="West"/>
    <s v="Maharashtra"/>
    <s v="Aarav Patel"/>
    <s v="Aarav"/>
    <s v="Patel"/>
    <m/>
    <s v="PID0054_Aarav.pdf"/>
    <s v="High Priority"/>
    <m/>
    <m/>
    <s v="Monitor Later"/>
    <s v="Monitor Later"/>
  </r>
  <r>
    <s v="PID0055"/>
    <s v="Isha Patel"/>
    <x v="0"/>
    <s v="31/12/1978"/>
    <d v="1978-12-31T00:00:00"/>
    <n v="1978"/>
    <x v="6"/>
    <n v="4"/>
    <s v="Punjab"/>
    <x v="1"/>
    <s v="North"/>
    <s v="North"/>
    <s v="Punjab"/>
    <s v="Isha Patel"/>
    <s v="Isha"/>
    <s v="Patel"/>
    <m/>
    <s v="PID0055_Isha.pdf"/>
    <s v="High Priority"/>
    <m/>
    <m/>
    <s v="Monitor Later"/>
    <s v="Monitor Later"/>
  </r>
  <r>
    <s v="PID0056"/>
    <s v="Isha Kumar Reddy"/>
    <x v="0"/>
    <s v="01/01/1964"/>
    <d v="1964-01-01T00:00:00"/>
    <n v="1964"/>
    <x v="7"/>
    <n v="2"/>
    <s v="Uttar Pradesh"/>
    <x v="1"/>
    <s v="North"/>
    <s v="North"/>
    <s v="Punjab"/>
    <s v="Isha Kumar Reddy"/>
    <s v="Isha"/>
    <s v="Kumar"/>
    <s v="Reddy"/>
    <s v="PID0056_Isha.pdf"/>
    <s v="High Priority"/>
    <m/>
    <m/>
    <s v="No Action"/>
    <s v="No Action"/>
  </r>
  <r>
    <s v="PID0057"/>
    <s v="Aarav Reddy"/>
    <x v="1"/>
    <s v="01/01/1972"/>
    <d v="1972-01-01T00:00:00"/>
    <n v="1972"/>
    <x v="15"/>
    <n v="2"/>
    <s v="Punjab"/>
    <x v="1"/>
    <s v="North"/>
    <s v="North"/>
    <s v="Punjab"/>
    <s v="Aarav Reddy"/>
    <s v="Aarav"/>
    <s v="Reddy"/>
    <m/>
    <s v="PID0057_Aarav.pdf"/>
    <s v="High Priority"/>
    <m/>
    <m/>
    <s v="Monitor Later"/>
    <s v="Monitor Later"/>
  </r>
  <r>
    <s v="PID0058"/>
    <s v="Aditya Dev Sharma"/>
    <x v="1"/>
    <s v="31/12/1985"/>
    <d v="1985-12-31T00:00:00"/>
    <n v="1985"/>
    <x v="14"/>
    <n v="5"/>
    <s v="Kerala"/>
    <x v="3"/>
    <s v="South"/>
    <s v="South"/>
    <s v="Tamil Nadu"/>
    <s v="Aditya Dev Sharma"/>
    <s v="Aditya"/>
    <s v="Dev"/>
    <s v="Sharma"/>
    <s v="PID0058_Aditya.pdf"/>
    <s v="Regular Followup"/>
    <m/>
    <m/>
    <s v="Monitor Later"/>
    <s v="Monitor Later"/>
  </r>
  <r>
    <s v="PID0059"/>
    <s v=" Isha Patel "/>
    <x v="0"/>
    <s v="31/12/1978"/>
    <d v="1978-12-31T00:00:00"/>
    <n v="1978"/>
    <x v="6"/>
    <n v="20"/>
    <s v="Kerala"/>
    <x v="3"/>
    <s v="South"/>
    <s v="South"/>
    <s v="Tamil Nadu"/>
    <s v="Isha Patel"/>
    <s v="Isha"/>
    <s v="Patel"/>
    <m/>
    <s v="PID0059_Isha.pdf"/>
    <s v="Regular Followup"/>
    <m/>
    <m/>
    <s v="No Action"/>
    <s v="No Action"/>
  </r>
  <r>
    <s v="PID0060"/>
    <s v="Vivaan Reddy"/>
    <x v="1"/>
    <s v="01-01-1984"/>
    <d v="1984-01-01T00:00:00"/>
    <n v="1984"/>
    <x v="9"/>
    <n v="1"/>
    <s v="Uttar Pradesh"/>
    <x v="1"/>
    <s v="North"/>
    <s v="North"/>
    <s v="Punjab"/>
    <s v="Vivaan Reddy"/>
    <s v="Vivaan"/>
    <s v="Reddy"/>
    <m/>
    <s v="PID0060_Vivaan.pdf"/>
    <s v="High Priority"/>
    <m/>
    <m/>
    <s v="Monitor Later"/>
    <s v="Monitor Later"/>
  </r>
  <r>
    <s v="PID0061"/>
    <s v="Aarav Reddy"/>
    <x v="1"/>
    <s v="31/12/1988"/>
    <d v="1988-12-31T00:00:00"/>
    <n v="1988"/>
    <x v="3"/>
    <n v="15"/>
    <s v="Punjab"/>
    <x v="3"/>
    <s v="North"/>
    <s v="North"/>
    <s v="Punjab"/>
    <s v="Aarav Reddy"/>
    <s v="Aarav"/>
    <s v="Reddy"/>
    <m/>
    <s v="PID0061_Aarav.pdf"/>
    <s v="Regular Followup"/>
    <m/>
    <m/>
    <s v="No Action"/>
    <s v="No Action"/>
  </r>
  <r>
    <s v="PID0062"/>
    <s v="Shreya Mehta "/>
    <x v="0"/>
    <s v="31/12/1994"/>
    <d v="1994-12-31T00:00:00"/>
    <n v="1994"/>
    <x v="5"/>
    <n v="2"/>
    <s v="Uttar Pradesh"/>
    <x v="0"/>
    <s v="North"/>
    <s v="North"/>
    <s v="Punjab"/>
    <s v="Shreya Mehta"/>
    <s v="Shreya"/>
    <s v="Mehta"/>
    <m/>
    <s v="PID0062_Shreya.pdf"/>
    <s v="High Priority"/>
    <m/>
    <m/>
    <s v="No Action"/>
    <s v="No Action"/>
  </r>
  <r>
    <s v="PID0063"/>
    <s v="Aditya Mehta"/>
    <x v="1"/>
    <s v="01-01-1984"/>
    <d v="1984-01-01T00:00:00"/>
    <n v="1984"/>
    <x v="9"/>
    <n v="40"/>
    <s v="Gujarat"/>
    <x v="0"/>
    <s v="West"/>
    <s v="West"/>
    <s v="Maharashtra"/>
    <s v="Aditya Mehta"/>
    <s v="Aditya"/>
    <s v="Mehta"/>
    <m/>
    <s v="PID0063_Aditya.pdf"/>
    <s v="Regular Followup"/>
    <m/>
    <m/>
    <s v="Monitor Later"/>
    <s v="Monitor Later"/>
  </r>
  <r>
    <s v="PID0064"/>
    <s v="Isha Mehta"/>
    <x v="0"/>
    <s v="31/12/1985"/>
    <d v="1985-12-31T00:00:00"/>
    <n v="1985"/>
    <x v="14"/>
    <n v="40"/>
    <s v="Gujarat"/>
    <x v="3"/>
    <s v="West"/>
    <s v="West"/>
    <s v="Maharashtra"/>
    <s v="Isha Mehta"/>
    <s v="Isha"/>
    <s v="Mehta"/>
    <m/>
    <s v="PID0064_Isha.pdf"/>
    <s v="Regular Followup"/>
    <m/>
    <m/>
    <s v="No Action"/>
    <s v="No Action"/>
  </r>
  <r>
    <s v="PID0065"/>
    <s v="Aarav Singh Reddy"/>
    <x v="1"/>
    <s v="31/12/1958"/>
    <d v="1958-12-31T00:00:00"/>
    <n v="1958"/>
    <x v="16"/>
    <n v="12"/>
    <s v="Gujarat"/>
    <x v="0"/>
    <s v="West"/>
    <s v="West"/>
    <s v="Maharashtra"/>
    <s v="Aarav Singh Reddy"/>
    <s v="Aarav"/>
    <s v="Singh"/>
    <s v="Reddy"/>
    <s v="PID0065_Aarav.pdf"/>
    <s v="Regular Followup"/>
    <m/>
    <m/>
    <s v="No Action"/>
    <s v="No Action"/>
  </r>
  <r>
    <s v="PID0066"/>
    <s v="Shreya Sharma"/>
    <x v="0"/>
    <s v="31/12/1988"/>
    <d v="1988-12-31T00:00:00"/>
    <n v="1988"/>
    <x v="3"/>
    <n v="20"/>
    <s v="Maharashtra"/>
    <x v="3"/>
    <s v="West"/>
    <s v="West"/>
    <s v="Maharashtra"/>
    <s v="Shreya Sharma"/>
    <s v="Shreya"/>
    <s v="Sharma"/>
    <m/>
    <s v="PID0066_Shreya.pdf"/>
    <s v="Regular Followup"/>
    <m/>
    <m/>
    <s v="No Action"/>
    <s v="No Action"/>
  </r>
  <r>
    <s v="PID0067"/>
    <s v="Krishna Singh Mehta"/>
    <x v="1"/>
    <s v="31/12/1938"/>
    <d v="1938-12-31T00:00:00"/>
    <n v="1938"/>
    <x v="4"/>
    <n v="4"/>
    <s v="Punjab"/>
    <x v="1"/>
    <s v="North"/>
    <s v="North"/>
    <s v="Punjab"/>
    <s v="Krishna Singh Mehta"/>
    <s v="Krishna"/>
    <s v="Singh"/>
    <s v="Mehta"/>
    <s v="PID0067_Krishna.pdf"/>
    <s v="High Priority"/>
    <m/>
    <m/>
    <s v="No Action"/>
    <s v="No Action"/>
  </r>
  <r>
    <s v="PID0068"/>
    <s v="Sai Reddy"/>
    <x v="1"/>
    <s v="31/12/1968"/>
    <d v="1968-12-31T00:00:00"/>
    <n v="1968"/>
    <x v="10"/>
    <n v="5"/>
    <s v="Karnataka"/>
    <x v="0"/>
    <s v="South"/>
    <s v="South"/>
    <s v="Tamil Nadu"/>
    <s v="Sai Reddy"/>
    <s v="Sai"/>
    <s v="Reddy"/>
    <m/>
    <s v="PID0068_Sai.pdf"/>
    <s v="Regular Followup"/>
    <m/>
    <m/>
    <s v="No Action"/>
    <s v="No Action"/>
  </r>
  <r>
    <s v="PID0069"/>
    <s v="Aanya Mehta"/>
    <x v="0"/>
    <s v="01/01/1964"/>
    <d v="1964-01-01T00:00:00"/>
    <n v="1964"/>
    <x v="7"/>
    <n v="50"/>
    <s v="Maharashtra"/>
    <x v="2"/>
    <s v="West"/>
    <s v="West"/>
    <s v="Maharashtra"/>
    <s v="Aanya Mehta"/>
    <s v="Aanya"/>
    <s v="Mehta"/>
    <m/>
    <s v="PID0069_Aanya.pdf"/>
    <s v="Regular Followup"/>
    <m/>
    <m/>
    <s v="No Action"/>
    <s v="No Action"/>
  </r>
  <r>
    <s v="PID0070"/>
    <s v="Riya Reddy"/>
    <x v="0"/>
    <s v="31/12/1993"/>
    <d v="1993-12-31T00:00:00"/>
    <n v="1993"/>
    <x v="2"/>
    <n v="0.5"/>
    <s v="Uttar Pradesh"/>
    <x v="1"/>
    <s v="North"/>
    <s v="North"/>
    <s v="Punjab"/>
    <s v="Riya Reddy"/>
    <s v="Riya"/>
    <s v="Reddy"/>
    <m/>
    <s v="PID0070_Riya.pdf"/>
    <s v="High Priority"/>
    <m/>
    <m/>
    <s v="Monitor Later"/>
    <s v="Monitor Later"/>
  </r>
  <r>
    <s v="PID0071"/>
    <s v="Sai Sharma"/>
    <x v="1"/>
    <s v="01/01/1964"/>
    <d v="1964-01-01T00:00:00"/>
    <n v="1964"/>
    <x v="7"/>
    <n v="15"/>
    <s v="Kerala"/>
    <x v="0"/>
    <s v="South"/>
    <s v="South"/>
    <s v="Tamil Nadu"/>
    <s v="Sai Sharma"/>
    <s v="Sai"/>
    <s v="Sharma"/>
    <m/>
    <s v="PID0071_Sai.pdf"/>
    <s v="Regular Followup"/>
    <m/>
    <m/>
    <s v="Monitor Later"/>
    <s v="Monitor Later"/>
  </r>
  <r>
    <s v="PID0072"/>
    <s v="Aanya Sharma "/>
    <x v="0"/>
    <s v="31/12/1994"/>
    <d v="1994-12-31T00:00:00"/>
    <n v="1994"/>
    <x v="5"/>
    <n v="7"/>
    <s v="Maharashtra"/>
    <x v="3"/>
    <s v="West"/>
    <s v="West"/>
    <s v="Maharashtra"/>
    <s v="Aanya Sharma"/>
    <s v="Aanya"/>
    <s v="Sharma"/>
    <m/>
    <s v="PID0072_Aanya.pdf"/>
    <s v="Regular Followup"/>
    <m/>
    <m/>
    <s v="Ask for Readmission"/>
    <s v="Ask for Readmission"/>
  </r>
  <r>
    <s v="PID0073"/>
    <s v="Isha Sharma"/>
    <x v="0"/>
    <s v="31/12/1998"/>
    <d v="1998-12-31T00:00:00"/>
    <n v="1998"/>
    <x v="12"/>
    <n v="15"/>
    <s v="Gujarat"/>
    <x v="3"/>
    <s v="West"/>
    <s v="West"/>
    <s v="Maharashtra"/>
    <s v="Isha Sharma"/>
    <s v="Isha"/>
    <s v="Sharma"/>
    <m/>
    <s v="PID0073_Isha.pdf"/>
    <s v="Regular Followup"/>
    <m/>
    <m/>
    <s v="Monitor Later"/>
    <s v="Monitor Later"/>
  </r>
  <r>
    <s v="PID0074"/>
    <s v="Sai Reddy"/>
    <x v="1"/>
    <s v="31/12/1968"/>
    <d v="1968-12-31T00:00:00"/>
    <n v="1968"/>
    <x v="10"/>
    <n v="25"/>
    <s v="Tamil Nadu"/>
    <x v="2"/>
    <s v="South"/>
    <s v="South"/>
    <s v="Tamil Nadu"/>
    <s v="Sai Reddy"/>
    <s v="Sai"/>
    <s v="Reddy"/>
    <m/>
    <s v="PID0074_Sai.pdf"/>
    <s v="Regular Followup"/>
    <m/>
    <m/>
    <s v="No Action"/>
    <s v="No Action"/>
  </r>
  <r>
    <s v="PID0075"/>
    <s v="Aditya Patel"/>
    <x v="1"/>
    <s v="31/12/1968"/>
    <d v="1968-12-31T00:00:00"/>
    <n v="1968"/>
    <x v="10"/>
    <n v="2"/>
    <s v="Tamil Nadu"/>
    <x v="2"/>
    <s v="South"/>
    <s v="South"/>
    <s v="Tamil Nadu"/>
    <s v="Aditya Patel"/>
    <s v="Aditya"/>
    <s v="Patel"/>
    <m/>
    <s v="PID0075_Aditya.pdf"/>
    <s v="High Priority"/>
    <m/>
    <m/>
    <s v="Ask for Readmission"/>
    <s v="Ask for Readmission"/>
  </r>
  <r>
    <s v="PID0076"/>
    <s v=" Vivaan Mehta "/>
    <x v="1"/>
    <s v="31/12/1978"/>
    <d v="1978-12-31T00:00:00"/>
    <n v="1978"/>
    <x v="6"/>
    <n v="20"/>
    <s v="West Bengal"/>
    <x v="3"/>
    <s v="East"/>
    <s v="East"/>
    <s v="West Bengal"/>
    <s v="Vivaan Mehta"/>
    <s v="Vivaan"/>
    <s v="Mehta"/>
    <m/>
    <s v="PID0076_Vivaan.pdf"/>
    <s v="Regular Followup"/>
    <m/>
    <m/>
    <s v="Monitor Later"/>
    <s v="Monitor Later"/>
  </r>
  <r>
    <s v="PID0077"/>
    <s v="Diya Sharma"/>
    <x v="0"/>
    <s v="31/12/1988"/>
    <d v="1988-12-31T00:00:00"/>
    <n v="1988"/>
    <x v="3"/>
    <n v="4"/>
    <s v="Tamil Nadu"/>
    <x v="0"/>
    <s v="South"/>
    <s v="South"/>
    <s v="Tamil Nadu"/>
    <s v="Diya Sharma"/>
    <s v="Diya"/>
    <s v="Sharma"/>
    <m/>
    <s v="PID0077_Diya.pdf"/>
    <s v="High Priority"/>
    <m/>
    <m/>
    <s v="Needs Attention"/>
    <s v="Needs Attention"/>
  </r>
  <r>
    <s v="PID0078"/>
    <s v="Shreya Mehta"/>
    <x v="0"/>
    <s v="31/12/1988"/>
    <d v="1988-12-31T00:00:00"/>
    <n v="1988"/>
    <x v="3"/>
    <n v="2"/>
    <s v="Uttar Pradesh"/>
    <x v="3"/>
    <s v="North"/>
    <s v="North"/>
    <s v="Punjab"/>
    <s v="Shreya Mehta"/>
    <s v="Shreya"/>
    <s v="Mehta"/>
    <m/>
    <s v="PID0078_Shreya.pdf"/>
    <s v="High Priority"/>
    <m/>
    <m/>
    <s v="Ask for Readmission"/>
    <s v="Ask for Readmission"/>
  </r>
  <r>
    <s v="PID0079"/>
    <s v="Diya Raj Reddy"/>
    <x v="0"/>
    <s v="31/12/1993"/>
    <d v="1993-12-31T00:00:00"/>
    <n v="1993"/>
    <x v="2"/>
    <n v="4"/>
    <s v="Punjab"/>
    <x v="3"/>
    <s v="North"/>
    <s v="North"/>
    <s v="Punjab"/>
    <s v="Diya Raj Reddy"/>
    <s v="Diya"/>
    <s v="Raj"/>
    <s v="Reddy"/>
    <s v="PID0079_Diya.pdf"/>
    <s v="High Priority"/>
    <m/>
    <m/>
    <s v="Monitor Later"/>
    <s v="Monitor Later"/>
  </r>
  <r>
    <s v="PID0080"/>
    <s v="Vivaan Kumar Mehta"/>
    <x v="1"/>
    <s v="31/12/1988"/>
    <d v="1988-12-31T00:00:00"/>
    <n v="1988"/>
    <x v="3"/>
    <n v="12"/>
    <s v="Maharashtra"/>
    <x v="0"/>
    <s v="West"/>
    <s v="West"/>
    <s v="Maharashtra"/>
    <s v="Vivaan Kumar Mehta"/>
    <s v="Vivaan"/>
    <s v="Kumar"/>
    <s v="Mehta"/>
    <s v="PID0080_Vivaan.pdf"/>
    <s v="Regular Followup"/>
    <m/>
    <m/>
    <s v="Monitor Later"/>
    <s v="Monitor Later"/>
  </r>
  <r>
    <s v="PID0081"/>
    <s v="Aditya Sharma"/>
    <x v="1"/>
    <s v="01/01/1964"/>
    <d v="1964-01-01T00:00:00"/>
    <n v="1964"/>
    <x v="7"/>
    <n v="20"/>
    <s v="Kerala"/>
    <x v="0"/>
    <s v="South"/>
    <s v="South"/>
    <s v="Tamil Nadu"/>
    <s v="Aditya Sharma"/>
    <s v="Aditya"/>
    <s v="Sharma"/>
    <m/>
    <s v="PID0081_Aditya.pdf"/>
    <s v="Regular Followup"/>
    <m/>
    <m/>
    <s v="No Action"/>
    <s v="No Action"/>
  </r>
  <r>
    <s v="PID0082"/>
    <s v="Isha Patel"/>
    <x v="0"/>
    <s v="31/12/1958"/>
    <d v="1958-12-31T00:00:00"/>
    <n v="1958"/>
    <x v="16"/>
    <n v="15"/>
    <s v="West Bengal"/>
    <x v="2"/>
    <s v="East"/>
    <s v="East"/>
    <s v="West Bengal"/>
    <s v="Isha Patel"/>
    <s v="Isha"/>
    <s v="Patel"/>
    <m/>
    <s v="PID0082_Isha.pdf"/>
    <s v="Regular Followup"/>
    <m/>
    <m/>
    <s v="Monitor Later"/>
    <s v="Monitor Later"/>
  </r>
  <r>
    <s v="PID0083"/>
    <s v="Sai Reddy "/>
    <x v="1"/>
    <s v="31/12/1988"/>
    <d v="1988-12-31T00:00:00"/>
    <n v="1988"/>
    <x v="3"/>
    <n v="40"/>
    <s v="Tamil Nadu"/>
    <x v="0"/>
    <s v="South"/>
    <s v="South"/>
    <s v="Tamil Nadu"/>
    <s v="Sai Reddy"/>
    <s v="Sai"/>
    <s v="Reddy"/>
    <m/>
    <s v="PID0083_Sai.pdf"/>
    <s v="Regular Followup"/>
    <m/>
    <m/>
    <s v="No Action"/>
    <s v="No Action"/>
  </r>
  <r>
    <s v="PID0084"/>
    <s v="Diya Mehta "/>
    <x v="0"/>
    <s v="31/12/1958"/>
    <d v="1958-12-31T00:00:00"/>
    <n v="1958"/>
    <x v="16"/>
    <n v="40"/>
    <s v="Kerala"/>
    <x v="0"/>
    <s v="South"/>
    <s v="South"/>
    <s v="Tamil Nadu"/>
    <s v="Diya Mehta"/>
    <s v="Diya"/>
    <s v="Mehta"/>
    <m/>
    <s v="PID0084_Diya.pdf"/>
    <s v="Regular Followup"/>
    <m/>
    <m/>
    <s v="Monitor Later"/>
    <s v="Monitor Later"/>
  </r>
  <r>
    <s v="PID0085"/>
    <s v="Krishna Mehta "/>
    <x v="1"/>
    <s v="01-01-1972"/>
    <d v="1972-01-01T00:00:00"/>
    <n v="1972"/>
    <x v="15"/>
    <n v="12"/>
    <s v="Kerala"/>
    <x v="0"/>
    <s v="South"/>
    <s v="South"/>
    <s v="Tamil Nadu"/>
    <s v="Krishna Mehta"/>
    <s v="Krishna"/>
    <s v="Mehta"/>
    <m/>
    <s v="PID0085_Krishna.pdf"/>
    <s v="Regular Followup"/>
    <m/>
    <m/>
    <s v="No Action"/>
    <s v="No Action"/>
  </r>
  <r>
    <s v="PID0086"/>
    <s v="Sai Mehta"/>
    <x v="1"/>
    <s v="31/12/1988"/>
    <d v="1988-12-31T00:00:00"/>
    <n v="1988"/>
    <x v="3"/>
    <n v="200"/>
    <s v="Gujarat"/>
    <x v="3"/>
    <s v="West"/>
    <s v="West"/>
    <s v="Maharashtra"/>
    <s v="Sai Mehta"/>
    <s v="Sai"/>
    <s v="Mehta"/>
    <m/>
    <s v="PID0086_Sai.pdf"/>
    <s v="Regular Followup"/>
    <m/>
    <m/>
    <s v="Ask for Readmission"/>
    <s v="Ask for Readmission"/>
  </r>
  <r>
    <s v="PID0087"/>
    <s v="Aditya Singh Mehta"/>
    <x v="1"/>
    <s v="31/12/1973"/>
    <d v="1973-12-31T00:00:00"/>
    <n v="1973"/>
    <x v="0"/>
    <n v="12"/>
    <s v="Punjab"/>
    <x v="1"/>
    <s v="North"/>
    <s v="North"/>
    <s v="Punjab"/>
    <s v="Aditya Singh Mehta"/>
    <s v="Aditya"/>
    <s v="Singh"/>
    <s v="Mehta"/>
    <s v="PID0087_Aditya.pdf"/>
    <s v="Regular Followup"/>
    <m/>
    <m/>
    <s v="No Action"/>
    <s v="No Action"/>
  </r>
  <r>
    <s v="PID0088"/>
    <s v="Isha Kumar Patel"/>
    <x v="0"/>
    <s v="31/12/1993"/>
    <d v="1993-12-31T00:00:00"/>
    <n v="1993"/>
    <x v="2"/>
    <n v="25"/>
    <s v="Karnataka"/>
    <x v="0"/>
    <s v="South"/>
    <s v="South"/>
    <s v="Tamil Nadu"/>
    <s v="Isha Kumar Patel"/>
    <s v="Isha"/>
    <s v="Kumar"/>
    <s v="Patel"/>
    <s v="PID0088_Isha.pdf"/>
    <s v="Regular Followup"/>
    <m/>
    <m/>
    <s v="Monitor Later"/>
    <s v="Monitor Later"/>
  </r>
  <r>
    <s v="PID0089"/>
    <s v="Sai Dev Patel"/>
    <x v="1"/>
    <s v="31/12/1988"/>
    <d v="1988-12-31T00:00:00"/>
    <n v="1988"/>
    <x v="3"/>
    <n v="40"/>
    <s v="Uttar Pradesh"/>
    <x v="0"/>
    <s v="North"/>
    <s v="North"/>
    <s v="Punjab"/>
    <s v="Sai Dev Patel"/>
    <s v="Sai"/>
    <s v="Dev"/>
    <s v="Patel"/>
    <s v="PID0089_Sai.pdf"/>
    <s v="Regular Followup"/>
    <m/>
    <m/>
    <s v="Monitor Later"/>
    <s v="Monitor Later"/>
  </r>
  <r>
    <s v="PID0090"/>
    <s v=" Riya Priya Mehta"/>
    <x v="0"/>
    <s v="31/12/1981"/>
    <d v="1981-12-31T00:00:00"/>
    <n v="1981"/>
    <x v="8"/>
    <n v="7"/>
    <s v="Karnataka"/>
    <x v="2"/>
    <s v="South"/>
    <s v="South"/>
    <s v="Tamil Nadu"/>
    <s v="Riya Priya Mehta"/>
    <s v="Riya"/>
    <s v="Priya"/>
    <s v="Mehta"/>
    <s v="PID0090_Riya.pdf"/>
    <s v="Regular Followup"/>
    <m/>
    <m/>
    <s v="No Action"/>
    <s v="No Action"/>
  </r>
  <r>
    <s v="PID0091"/>
    <s v=" Vivaan Gupta"/>
    <x v="1"/>
    <s v="31/12/1993"/>
    <d v="1993-12-31T00:00:00"/>
    <n v="1993"/>
    <x v="2"/>
    <n v="7"/>
    <s v="Gujarat"/>
    <x v="3"/>
    <s v="West"/>
    <s v="West"/>
    <s v="Maharashtra"/>
    <s v="Vivaan Gupta"/>
    <s v="Vivaan"/>
    <s v="Gupta"/>
    <m/>
    <s v="PID0091_Vivaan.pdf"/>
    <s v="Regular Followup"/>
    <m/>
    <m/>
    <s v="Monitor Later"/>
    <s v="Monitor Later"/>
  </r>
  <r>
    <s v="PID0092"/>
    <s v="Krishna Gupta"/>
    <x v="1"/>
    <s v="31/12/1958"/>
    <d v="1958-12-31T00:00:00"/>
    <n v="1958"/>
    <x v="16"/>
    <n v="3"/>
    <s v="Uttar Pradesh"/>
    <x v="1"/>
    <s v="North"/>
    <s v="North"/>
    <s v="Punjab"/>
    <s v="Krishna Gupta"/>
    <s v="Krishna"/>
    <s v="Gupta"/>
    <m/>
    <s v="PID0092_Krishna.pdf"/>
    <s v="High Priority"/>
    <m/>
    <m/>
    <s v="Needs Attention"/>
    <s v="Needs Attention"/>
  </r>
  <r>
    <s v="PID0093"/>
    <s v="Krishna Reddy "/>
    <x v="1"/>
    <s v="31/12/1993"/>
    <d v="1993-12-31T00:00:00"/>
    <n v="1993"/>
    <x v="2"/>
    <n v="1"/>
    <s v="Uttar Pradesh"/>
    <x v="1"/>
    <s v="North"/>
    <s v="North"/>
    <s v="Punjab"/>
    <s v="Krishna Reddy"/>
    <s v="Krishna"/>
    <s v="Reddy"/>
    <m/>
    <s v="PID0093_Krishna.pdf"/>
    <s v="High Priority"/>
    <m/>
    <m/>
    <s v="No Action"/>
    <s v="No Action"/>
  </r>
  <r>
    <s v="PID0094"/>
    <s v="Isha Patel"/>
    <x v="0"/>
    <s v="31/12/1988"/>
    <d v="1988-12-31T00:00:00"/>
    <n v="1988"/>
    <x v="3"/>
    <n v="20"/>
    <s v="Uttar Pradesh"/>
    <x v="1"/>
    <s v="North"/>
    <s v="North"/>
    <s v="Punjab"/>
    <s v="Isha Patel"/>
    <s v="Isha"/>
    <s v="Patel"/>
    <m/>
    <s v="PID0094_Isha.pdf"/>
    <s v="Regular Followup"/>
    <m/>
    <m/>
    <s v="No Action"/>
    <s v="No Action"/>
  </r>
  <r>
    <s v="PID0095"/>
    <s v="Aanya Sharma"/>
    <x v="0"/>
    <s v="01/01/1964"/>
    <d v="1964-01-01T00:00:00"/>
    <n v="1964"/>
    <x v="7"/>
    <n v="20"/>
    <s v="West Bengal"/>
    <x v="2"/>
    <s v="East"/>
    <s v="East"/>
    <s v="West Bengal"/>
    <s v="Aanya Sharma"/>
    <s v="Aanya"/>
    <s v="Sharma"/>
    <m/>
    <s v="PID0095_Aanya.pdf"/>
    <s v="Regular Followup"/>
    <m/>
    <m/>
    <s v="No Action"/>
    <s v="No Action"/>
  </r>
  <r>
    <s v="PID0096"/>
    <s v="Riya Singh Mehta"/>
    <x v="0"/>
    <s v="31-12-1968"/>
    <d v="1968-12-31T00:00:00"/>
    <n v="1968"/>
    <x v="10"/>
    <n v="5"/>
    <s v="Gujarat"/>
    <x v="3"/>
    <s v="West"/>
    <s v="West"/>
    <s v="Maharashtra"/>
    <s v="Riya Singh Mehta"/>
    <s v="Riya"/>
    <s v="Singh"/>
    <s v="Mehta"/>
    <s v="PID0096_Riya.pdf"/>
    <s v="Regular Followup"/>
    <m/>
    <m/>
    <s v="Monitor Later"/>
    <s v="Monitor Later"/>
  </r>
  <r>
    <s v="PID0097"/>
    <s v="Aanya Patel"/>
    <x v="0"/>
    <s v="01-01-1984"/>
    <d v="1984-01-01T00:00:00"/>
    <n v="1984"/>
    <x v="9"/>
    <n v="40"/>
    <s v="Tamil Nadu"/>
    <x v="0"/>
    <s v="South"/>
    <s v="South"/>
    <s v="Tamil Nadu"/>
    <s v="Aanya Patel"/>
    <s v="Aanya"/>
    <s v="Patel"/>
    <m/>
    <s v="PID0097_Aanya.pdf"/>
    <s v="Regular Followup"/>
    <m/>
    <m/>
    <s v="Ask for Readmission"/>
    <s v="Ask for Readmission"/>
  </r>
  <r>
    <s v="PID0098"/>
    <s v="Shreya Mehta"/>
    <x v="0"/>
    <s v="31/12/1968"/>
    <d v="1968-12-31T00:00:00"/>
    <n v="1968"/>
    <x v="10"/>
    <n v="9"/>
    <s v="Tamil Nadu"/>
    <x v="0"/>
    <s v="South"/>
    <s v="South"/>
    <s v="Tamil Nadu"/>
    <s v="Shreya Mehta"/>
    <s v="Shreya"/>
    <s v="Mehta"/>
    <m/>
    <s v="PID0098_Shreya.pdf"/>
    <s v="Regular Followup"/>
    <m/>
    <m/>
    <s v="No Action"/>
    <s v="No Action"/>
  </r>
  <r>
    <s v="PID0099"/>
    <s v="Aditya Gupta"/>
    <x v="1"/>
    <s v="31/12/1988"/>
    <d v="1988-12-31T00:00:00"/>
    <n v="1988"/>
    <x v="3"/>
    <n v="15"/>
    <s v="Punjab"/>
    <x v="0"/>
    <s v="North"/>
    <s v="North"/>
    <s v="Punjab"/>
    <s v="Aditya Gupta"/>
    <s v="Aditya"/>
    <s v="Gupta"/>
    <m/>
    <s v="PID0099_Aditya.pdf"/>
    <s v="Regular Followup"/>
    <m/>
    <m/>
    <s v="No Action"/>
    <s v="No Action"/>
  </r>
  <r>
    <s v="PID0100"/>
    <s v="Aarav Raj Gupta"/>
    <x v="1"/>
    <s v="31/12/1988"/>
    <d v="1988-12-31T00:00:00"/>
    <n v="1988"/>
    <x v="3"/>
    <n v="20"/>
    <s v="Maharashtra"/>
    <x v="1"/>
    <s v="West"/>
    <s v="West"/>
    <s v="Maharashtra"/>
    <s v="Aarav Raj Gupta"/>
    <s v="Aarav"/>
    <s v="Raj"/>
    <s v="Gupta"/>
    <s v="PID0100_Aarav.pdf"/>
    <s v="Regular Followup"/>
    <m/>
    <m/>
    <s v="No Action"/>
    <s v="No Action"/>
  </r>
  <r>
    <s v="PID0101"/>
    <s v="Aarav Patel"/>
    <x v="1"/>
    <s v="31/12/1993"/>
    <d v="1993-12-31T00:00:00"/>
    <n v="1993"/>
    <x v="2"/>
    <n v="25"/>
    <s v="Maharashtra"/>
    <x v="3"/>
    <s v="West"/>
    <s v="West"/>
    <s v="Maharashtra"/>
    <s v="Aarav Patel"/>
    <s v="Aarav"/>
    <s v="Patel"/>
    <m/>
    <s v="PID0101_Aarav.pdf"/>
    <s v="Regular Followup"/>
    <m/>
    <m/>
    <s v="Ask for Readmission"/>
    <s v="Ask for Readmission"/>
  </r>
  <r>
    <s v="PID0102"/>
    <s v="Diya Patel"/>
    <x v="0"/>
    <s v="31/12/1993"/>
    <d v="1993-12-31T00:00:00"/>
    <n v="1993"/>
    <x v="2"/>
    <n v="7"/>
    <s v="Gujarat"/>
    <x v="1"/>
    <s v="West"/>
    <s v="West"/>
    <s v="Maharashtra"/>
    <s v="Diya Patel"/>
    <s v="Diya"/>
    <s v="Patel"/>
    <m/>
    <s v="PID0102_Diya.pdf"/>
    <s v="Regular Followup"/>
    <m/>
    <m/>
    <s v="Ask for Readmission"/>
    <s v="Ask for Readmission"/>
  </r>
  <r>
    <s v="PID0103"/>
    <s v="Isha Mehta"/>
    <x v="0"/>
    <s v="31/12/1953"/>
    <d v="1953-12-31T00:00:00"/>
    <n v="1953"/>
    <x v="1"/>
    <n v="5"/>
    <s v="Karnataka"/>
    <x v="3"/>
    <s v="South"/>
    <s v="South"/>
    <s v="Tamil Nadu"/>
    <s v="Isha Mehta"/>
    <s v="Isha"/>
    <s v="Mehta"/>
    <m/>
    <s v="PID0103_Isha.pdf"/>
    <s v="Regular Followup"/>
    <m/>
    <m/>
    <s v="No Action"/>
    <s v="No Action"/>
  </r>
  <r>
    <s v="PID0104"/>
    <s v="Sai Mehta"/>
    <x v="1"/>
    <s v="31/12/1985"/>
    <d v="1985-12-31T00:00:00"/>
    <n v="1985"/>
    <x v="14"/>
    <n v="12"/>
    <s v="West Bengal"/>
    <x v="0"/>
    <s v="East"/>
    <s v="East"/>
    <s v="West Bengal"/>
    <s v="Sai Mehta"/>
    <s v="Sai"/>
    <s v="Mehta"/>
    <m/>
    <s v="PID0104_Sai.pdf"/>
    <s v="Regular Followup"/>
    <m/>
    <m/>
    <s v="No Action"/>
    <s v="No Action"/>
  </r>
  <r>
    <s v="PID0105"/>
    <s v="Diya Gupta"/>
    <x v="0"/>
    <s v="01/01/1964"/>
    <d v="1964-01-01T00:00:00"/>
    <n v="1964"/>
    <x v="7"/>
    <n v="7"/>
    <s v="Gujarat"/>
    <x v="0"/>
    <s v="West"/>
    <s v="West"/>
    <s v="Maharashtra"/>
    <s v="Diya Gupta"/>
    <s v="Diya"/>
    <s v="Gupta"/>
    <m/>
    <s v="PID0105_Diya.pdf"/>
    <s v="Regular Followup"/>
    <m/>
    <m/>
    <s v="Monitor Later"/>
    <s v="Monitor Later"/>
  </r>
  <r>
    <s v="PID0106"/>
    <s v="Diya Gupta"/>
    <x v="0"/>
    <s v="31/12/1978"/>
    <d v="1978-12-31T00:00:00"/>
    <n v="1978"/>
    <x v="6"/>
    <n v="40"/>
    <s v="Uttar Pradesh"/>
    <x v="1"/>
    <s v="North"/>
    <s v="North"/>
    <s v="Punjab"/>
    <s v="Diya Gupta"/>
    <s v="Diya"/>
    <s v="Gupta"/>
    <m/>
    <s v="PID0106_Diya.pdf"/>
    <s v="Regular Followup"/>
    <m/>
    <m/>
    <s v="No Action"/>
    <s v="No Action"/>
  </r>
  <r>
    <s v="PID0107"/>
    <s v="Krishna Gupta "/>
    <x v="1"/>
    <s v="31/12/1993"/>
    <d v="1993-12-31T00:00:00"/>
    <n v="1993"/>
    <x v="2"/>
    <n v="9"/>
    <s v="Maharashtra"/>
    <x v="3"/>
    <s v="West"/>
    <s v="West"/>
    <s v="Maharashtra"/>
    <s v="Krishna Gupta"/>
    <s v="Krishna"/>
    <s v="Gupta"/>
    <m/>
    <s v="PID0107_Krishna.pdf"/>
    <s v="Regular Followup"/>
    <m/>
    <m/>
    <s v="Monitor Later"/>
    <s v="Monitor Later"/>
  </r>
  <r>
    <s v="PID0108"/>
    <s v="Aanya Dev Mehta"/>
    <x v="0"/>
    <s v="01/01/1984"/>
    <d v="1984-01-01T00:00:00"/>
    <n v="1984"/>
    <x v="9"/>
    <n v="50"/>
    <s v="Maharashtra"/>
    <x v="1"/>
    <s v="West"/>
    <s v="West"/>
    <s v="Maharashtra"/>
    <s v="Aanya Dev Mehta"/>
    <s v="Aanya"/>
    <s v="Dev"/>
    <s v="Mehta"/>
    <s v="PID0108_Aanya.pdf"/>
    <s v="Regular Followup"/>
    <m/>
    <m/>
    <s v="No Action"/>
    <s v="No Action"/>
  </r>
  <r>
    <s v="PID0109"/>
    <s v="Krishna Patel"/>
    <x v="1"/>
    <s v="31-12-1978"/>
    <d v="1978-12-31T00:00:00"/>
    <n v="1978"/>
    <x v="6"/>
    <n v="2"/>
    <s v="Uttar Pradesh"/>
    <x v="1"/>
    <s v="North"/>
    <s v="North"/>
    <s v="Punjab"/>
    <s v="Krishna Patel"/>
    <s v="Krishna"/>
    <s v="Patel"/>
    <m/>
    <s v="PID0109_Krishna.pdf"/>
    <s v="High Priority"/>
    <m/>
    <m/>
    <s v="Monitor Later"/>
    <s v="Monitor Later"/>
  </r>
  <r>
    <s v="PID0110"/>
    <s v="Aditya Patel"/>
    <x v="1"/>
    <s v="31/12/1981"/>
    <d v="1981-12-31T00:00:00"/>
    <n v="1981"/>
    <x v="8"/>
    <n v="30"/>
    <s v="Karnataka"/>
    <x v="0"/>
    <s v="South"/>
    <s v="South"/>
    <s v="Tamil Nadu"/>
    <s v="Aditya Patel"/>
    <s v="Aditya"/>
    <s v="Patel"/>
    <m/>
    <s v="PID0110_Aditya.pdf"/>
    <s v="Regular Followup"/>
    <m/>
    <m/>
    <s v="No Action"/>
    <s v="No Action"/>
  </r>
  <r>
    <s v="PID0111"/>
    <s v="Isha Singh Mehta"/>
    <x v="0"/>
    <s v="01-01-1984"/>
    <d v="1984-01-01T00:00:00"/>
    <n v="1984"/>
    <x v="9"/>
    <m/>
    <s v="Maharashtra"/>
    <x v="3"/>
    <s v="West"/>
    <s v="West"/>
    <s v="Maharashtra"/>
    <s v="Isha Singh Mehta"/>
    <s v="Isha"/>
    <s v="Singh"/>
    <s v="Mehta"/>
    <s v="PID0111_Isha.pdf"/>
    <s v="High Priority"/>
    <m/>
    <m/>
    <s v="No Action"/>
    <s v="No Action"/>
  </r>
  <r>
    <s v="PID0112"/>
    <s v="Riya Gupta"/>
    <x v="0"/>
    <s v="31/12/1953"/>
    <d v="1953-12-31T00:00:00"/>
    <n v="1953"/>
    <x v="1"/>
    <n v="20"/>
    <s v="West Bengal"/>
    <x v="1"/>
    <s v="East"/>
    <s v="East"/>
    <s v="West Bengal"/>
    <s v="Riya Gupta"/>
    <s v="Riya"/>
    <s v="Gupta"/>
    <m/>
    <s v="PID0112_Riya.pdf"/>
    <s v="Regular Followup"/>
    <m/>
    <m/>
    <s v="Monitor Later"/>
    <s v="Monitor Later"/>
  </r>
  <r>
    <s v="PID0113"/>
    <s v="Riya Sharma"/>
    <x v="0"/>
    <s v="01-01-1964"/>
    <d v="1964-01-01T00:00:00"/>
    <n v="1964"/>
    <x v="7"/>
    <n v="5"/>
    <s v="Gujarat"/>
    <x v="3"/>
    <s v="West"/>
    <s v="West"/>
    <s v="Maharashtra"/>
    <s v="Riya Sharma"/>
    <s v="Riya"/>
    <s v="Sharma"/>
    <m/>
    <s v="PID0113_Riya.pdf"/>
    <s v="Regular Followup"/>
    <m/>
    <m/>
    <s v="Monitor Later"/>
    <s v="Monitor Later"/>
  </r>
  <r>
    <s v="PID0114"/>
    <s v="Shreya Dev Sharma"/>
    <x v="0"/>
    <s v="31/12/1973"/>
    <d v="1973-12-31T00:00:00"/>
    <n v="1973"/>
    <x v="0"/>
    <n v="12"/>
    <s v="Kerala"/>
    <x v="3"/>
    <s v="South"/>
    <s v="South"/>
    <s v="Tamil Nadu"/>
    <s v="Shreya Dev Sharma"/>
    <s v="Shreya"/>
    <s v="Dev"/>
    <s v="Sharma"/>
    <s v="PID0114_Shreya.pdf"/>
    <s v="Regular Followup"/>
    <m/>
    <m/>
    <s v="Ask for Readmission"/>
    <s v="Ask for Readmission"/>
  </r>
  <r>
    <s v="PID0115"/>
    <s v="Diya Gupta"/>
    <x v="0"/>
    <s v="31/12/1993"/>
    <d v="1993-12-31T00:00:00"/>
    <n v="1993"/>
    <x v="2"/>
    <n v="5"/>
    <s v="Gujarat"/>
    <x v="3"/>
    <s v="West"/>
    <s v="West"/>
    <s v="Maharashtra"/>
    <s v="Diya Gupta"/>
    <s v="Diya"/>
    <s v="Gupta"/>
    <m/>
    <s v="PID0115_Diya.pdf"/>
    <s v="Regular Followup"/>
    <m/>
    <m/>
    <s v="No Action"/>
    <s v="No Action"/>
  </r>
  <r>
    <s v="PID0116"/>
    <s v="Krishna Priya Reddy"/>
    <x v="1"/>
    <s v="31/12/1985"/>
    <d v="1985-12-31T00:00:00"/>
    <n v="1985"/>
    <x v="14"/>
    <n v="12"/>
    <s v="Kerala"/>
    <x v="0"/>
    <s v="South"/>
    <s v="South"/>
    <s v="Tamil Nadu"/>
    <s v="Krishna Priya Reddy"/>
    <s v="Krishna"/>
    <s v="Priya"/>
    <s v="Reddy"/>
    <s v="PID0116_Krishna.pdf"/>
    <s v="Regular Followup"/>
    <m/>
    <m/>
    <s v="No Action"/>
    <s v="No Action"/>
  </r>
  <r>
    <s v="PID0117"/>
    <s v=" Aanya Priya Mehta"/>
    <x v="0"/>
    <s v="31/12/1968"/>
    <d v="1968-12-31T00:00:00"/>
    <n v="1968"/>
    <x v="10"/>
    <n v="7"/>
    <s v="Maharashtra"/>
    <x v="1"/>
    <s v="West"/>
    <s v="West"/>
    <s v="Maharashtra"/>
    <s v="Aanya Priya Mehta"/>
    <s v="Aanya"/>
    <s v="Priya"/>
    <s v="Mehta"/>
    <s v="PID0117_Aanya.pdf"/>
    <s v="Regular Followup"/>
    <m/>
    <m/>
    <s v="No Action"/>
    <s v="No Action"/>
  </r>
  <r>
    <s v="PID0118"/>
    <s v="Vivaan Sharma"/>
    <x v="1"/>
    <s v="31/12/1953"/>
    <d v="1953-12-31T00:00:00"/>
    <n v="1953"/>
    <x v="1"/>
    <n v="7"/>
    <s v="Karnataka"/>
    <x v="0"/>
    <s v="South"/>
    <s v="South"/>
    <s v="Tamil Nadu"/>
    <s v="Vivaan Sharma"/>
    <s v="Vivaan"/>
    <s v="Sharma"/>
    <m/>
    <s v="PID0118_Vivaan.pdf"/>
    <s v="Regular Followup"/>
    <m/>
    <m/>
    <s v="No Action"/>
    <s v="No Action"/>
  </r>
  <r>
    <s v="PID0119"/>
    <s v="Diya Mehta"/>
    <x v="0"/>
    <s v="31/12/1968"/>
    <d v="1968-12-31T00:00:00"/>
    <n v="1968"/>
    <x v="10"/>
    <n v="7"/>
    <s v="West Bengal"/>
    <x v="2"/>
    <s v="East"/>
    <s v="East"/>
    <s v="West Bengal"/>
    <s v="Diya Mehta"/>
    <s v="Diya"/>
    <s v="Mehta"/>
    <m/>
    <s v="PID0119_Diya.pdf"/>
    <s v="Regular Followup"/>
    <m/>
    <m/>
    <s v="Monitor Later"/>
    <s v="Monitor Later"/>
  </r>
  <r>
    <s v="PID0120"/>
    <s v=" Krishna Mehta"/>
    <x v="1"/>
    <s v="31/12/1993"/>
    <d v="1993-12-31T00:00:00"/>
    <n v="1993"/>
    <x v="2"/>
    <n v="0.5"/>
    <s v="Uttar Pradesh"/>
    <x v="1"/>
    <s v="North"/>
    <s v="North"/>
    <s v="Punjab"/>
    <s v="Krishna Mehta"/>
    <s v="Krishna"/>
    <s v="Mehta"/>
    <m/>
    <s v="PID0120_Krishna.pdf"/>
    <s v="High Priority"/>
    <m/>
    <m/>
    <s v="No Action"/>
    <s v="No Action"/>
  </r>
  <r>
    <s v="PID0121"/>
    <s v=" Krishna Mehta"/>
    <x v="1"/>
    <s v="31/12/1993"/>
    <d v="1993-12-31T00:00:00"/>
    <n v="1993"/>
    <x v="2"/>
    <n v="150"/>
    <s v="Maharashtra"/>
    <x v="3"/>
    <s v="West"/>
    <s v="West"/>
    <s v="Maharashtra"/>
    <s v="Krishna Mehta"/>
    <s v="Krishna"/>
    <s v="Mehta"/>
    <m/>
    <s v="PID0121_Krishna.pdf"/>
    <s v="Regular Followup"/>
    <m/>
    <m/>
    <s v="Monitor Later"/>
    <s v="Monitor Later"/>
  </r>
  <r>
    <s v="PID0122"/>
    <s v="Diya Sharma"/>
    <x v="0"/>
    <s v="31-12-1958"/>
    <d v="1958-12-31T00:00:00"/>
    <n v="1958"/>
    <x v="16"/>
    <n v="3"/>
    <s v="Karnataka"/>
    <x v="0"/>
    <s v="South"/>
    <s v="South"/>
    <s v="Tamil Nadu"/>
    <s v="Diya Sharma"/>
    <s v="Diya"/>
    <s v="Sharma"/>
    <m/>
    <s v="PID0122_Diya.pdf"/>
    <s v="High Priority"/>
    <m/>
    <m/>
    <s v="Needs Attention"/>
    <s v="Needs Attention"/>
  </r>
  <r>
    <s v="PID0123"/>
    <s v="Isha Reddy"/>
    <x v="0"/>
    <s v="31/12/1993"/>
    <d v="1993-12-31T00:00:00"/>
    <n v="1993"/>
    <x v="2"/>
    <n v="20"/>
    <s v="Karnataka"/>
    <x v="0"/>
    <s v="South"/>
    <s v="South"/>
    <s v="Tamil Nadu"/>
    <s v="Isha Reddy"/>
    <s v="Isha"/>
    <s v="Reddy"/>
    <m/>
    <s v="PID0123_Isha.pdf"/>
    <s v="Regular Followup"/>
    <m/>
    <m/>
    <s v="Monitor Later"/>
    <s v="Monitor Later"/>
  </r>
  <r>
    <s v="PID0124"/>
    <s v="Aditya Reddy "/>
    <x v="1"/>
    <s v="31/12/1958"/>
    <d v="1958-12-31T00:00:00"/>
    <n v="1958"/>
    <x v="16"/>
    <n v="25"/>
    <s v="Tamil Nadu"/>
    <x v="0"/>
    <s v="South"/>
    <s v="South"/>
    <s v="Tamil Nadu"/>
    <s v="Aditya Reddy"/>
    <s v="Aditya"/>
    <s v="Reddy"/>
    <m/>
    <s v="PID0124_Aditya.pdf"/>
    <s v="Regular Followup"/>
    <m/>
    <m/>
    <s v="No Action"/>
    <s v="No Action"/>
  </r>
  <r>
    <s v="PID0125"/>
    <s v="Aanya Sharma"/>
    <x v="0"/>
    <s v="31-12-1958"/>
    <d v="1958-12-31T00:00:00"/>
    <n v="1958"/>
    <x v="16"/>
    <n v="40"/>
    <s v="Tamil Nadu"/>
    <x v="0"/>
    <s v="South"/>
    <s v="South"/>
    <s v="Tamil Nadu"/>
    <s v="Aanya Sharma"/>
    <s v="Aanya"/>
    <s v="Sharma"/>
    <m/>
    <s v="PID0125_Aanya.pdf"/>
    <s v="Regular Followup"/>
    <m/>
    <m/>
    <s v="No Action"/>
    <s v="No Action"/>
  </r>
  <r>
    <s v="PID0126"/>
    <s v="Krishna Priya Mehta"/>
    <x v="1"/>
    <s v="01/01/1984"/>
    <d v="1984-01-01T00:00:00"/>
    <n v="1984"/>
    <x v="9"/>
    <n v="4"/>
    <s v="Karnataka"/>
    <x v="0"/>
    <s v="South"/>
    <s v="South"/>
    <s v="Tamil Nadu"/>
    <s v="Krishna Priya Mehta"/>
    <s v="Krishna"/>
    <s v="Priya"/>
    <s v="Mehta"/>
    <s v="PID0126_Krishna.pdf"/>
    <s v="High Priority"/>
    <m/>
    <m/>
    <s v="No Action"/>
    <s v="No Action"/>
  </r>
  <r>
    <s v="PID0127"/>
    <s v="Aarav Gupta"/>
    <x v="1"/>
    <s v="31/12/1973"/>
    <d v="1973-12-31T00:00:00"/>
    <n v="1973"/>
    <x v="0"/>
    <n v="4"/>
    <s v="Karnataka"/>
    <x v="0"/>
    <s v="South"/>
    <s v="South"/>
    <s v="Tamil Nadu"/>
    <s v="Aarav Gupta"/>
    <s v="Aarav"/>
    <s v="Gupta"/>
    <m/>
    <s v="PID0127_Aarav.pdf"/>
    <s v="High Priority"/>
    <m/>
    <m/>
    <s v="No Action"/>
    <s v="No Action"/>
  </r>
  <r>
    <s v="PID0128"/>
    <s v="Aarav Priya Reddy"/>
    <x v="1"/>
    <s v="31/12/1985"/>
    <d v="1985-12-31T00:00:00"/>
    <n v="1985"/>
    <x v="14"/>
    <n v="7"/>
    <s v="Karnataka"/>
    <x v="0"/>
    <s v="South"/>
    <s v="South"/>
    <s v="Tamil Nadu"/>
    <s v="Aarav Priya Reddy"/>
    <s v="Aarav"/>
    <s v="Priya"/>
    <s v="Reddy"/>
    <s v="PID0128_Aarav.pdf"/>
    <s v="Regular Followup"/>
    <m/>
    <m/>
    <s v="Ask for Readmission"/>
    <s v="Ask for Readmission"/>
  </r>
  <r>
    <s v="PID0129"/>
    <s v="Riya Mehta"/>
    <x v="0"/>
    <s v="31/12/1978"/>
    <d v="1978-12-31T00:00:00"/>
    <n v="1978"/>
    <x v="6"/>
    <n v="20"/>
    <s v="Maharashtra"/>
    <x v="0"/>
    <s v="West"/>
    <s v="West"/>
    <s v="Maharashtra"/>
    <s v="Riya Mehta"/>
    <s v="Riya"/>
    <s v="Mehta"/>
    <m/>
    <s v="PID0129_Riya.pdf"/>
    <s v="Regular Followup"/>
    <m/>
    <m/>
    <s v="No Action"/>
    <s v="No Action"/>
  </r>
  <r>
    <s v="PID0130"/>
    <s v="Isha Sharma"/>
    <x v="0"/>
    <s v="31/12/1978"/>
    <d v="1978-12-31T00:00:00"/>
    <n v="1978"/>
    <x v="6"/>
    <n v="50"/>
    <s v="Karnataka"/>
    <x v="0"/>
    <s v="South"/>
    <s v="South"/>
    <s v="Tamil Nadu"/>
    <s v="Isha Sharma"/>
    <s v="Isha"/>
    <s v="Sharma"/>
    <m/>
    <s v="PID0130_Isha.pdf"/>
    <s v="Regular Followup"/>
    <m/>
    <m/>
    <s v="No Action"/>
    <s v="No Action"/>
  </r>
  <r>
    <s v="PID0131"/>
    <s v="Vivaan Reddy"/>
    <x v="1"/>
    <s v="31/12/1998"/>
    <d v="1998-12-31T00:00:00"/>
    <n v="1998"/>
    <x v="12"/>
    <n v="2"/>
    <s v="Karnataka"/>
    <x v="0"/>
    <s v="South"/>
    <s v="South"/>
    <s v="Tamil Nadu"/>
    <s v="Vivaan Reddy"/>
    <s v="Vivaan"/>
    <s v="Reddy"/>
    <m/>
    <s v="PID0131_Vivaan.pdf"/>
    <s v="High Priority"/>
    <m/>
    <m/>
    <s v="No Action"/>
    <s v="No Action"/>
  </r>
  <r>
    <s v="PID0132"/>
    <s v="Vivaan Gupta "/>
    <x v="1"/>
    <s v="31-12-1973"/>
    <d v="1973-12-31T00:00:00"/>
    <n v="1973"/>
    <x v="0"/>
    <n v="70"/>
    <s v="West Bengal"/>
    <x v="2"/>
    <s v="East"/>
    <s v="East"/>
    <s v="West Bengal"/>
    <s v="Vivaan Gupta"/>
    <s v="Vivaan"/>
    <s v="Gupta"/>
    <m/>
    <s v="PID0132_Vivaan.pdf"/>
    <s v="Regular Followup"/>
    <m/>
    <m/>
    <s v="No Action"/>
    <s v="No Action"/>
  </r>
  <r>
    <s v="PID0133"/>
    <s v="Vivaan Gupta "/>
    <x v="1"/>
    <s v="31-12-1968"/>
    <d v="1968-12-31T00:00:00"/>
    <n v="1968"/>
    <x v="10"/>
    <n v="5"/>
    <s v="Tamil Nadu"/>
    <x v="3"/>
    <s v="South"/>
    <s v="South"/>
    <s v="Tamil Nadu"/>
    <s v="Vivaan Gupta"/>
    <s v="Vivaan"/>
    <s v="Gupta"/>
    <m/>
    <s v="PID0133_Vivaan.pdf"/>
    <s v="Regular Followup"/>
    <m/>
    <m/>
    <s v="Monitor Later"/>
    <s v="Monitor Later"/>
  </r>
  <r>
    <s v="PID0134"/>
    <s v="Aarav Priya Patel"/>
    <x v="1"/>
    <s v="31/12/1973"/>
    <d v="1973-12-31T00:00:00"/>
    <n v="1973"/>
    <x v="0"/>
    <n v="5"/>
    <s v="Karnataka"/>
    <x v="0"/>
    <s v="South"/>
    <s v="South"/>
    <s v="Tamil Nadu"/>
    <s v="Aarav Priya Patel"/>
    <s v="Aarav"/>
    <s v="Priya"/>
    <s v="Patel"/>
    <s v="PID0134_Aarav.pdf"/>
    <s v="Regular Followup"/>
    <m/>
    <m/>
    <s v="Monitor Later"/>
    <s v="Monitor Later"/>
  </r>
  <r>
    <s v="PID0135"/>
    <s v="Vivaan Sharma"/>
    <x v="1"/>
    <s v="31/12/1993"/>
    <d v="1993-12-31T00:00:00"/>
    <n v="1993"/>
    <x v="2"/>
    <n v="7"/>
    <s v="Maharashtra"/>
    <x v="0"/>
    <s v="West"/>
    <s v="West"/>
    <s v="Maharashtra"/>
    <s v="Vivaan Sharma"/>
    <s v="Vivaan"/>
    <s v="Sharma"/>
    <m/>
    <s v="PID0135_Vivaan.pdf"/>
    <s v="Regular Followup"/>
    <m/>
    <m/>
    <s v="No Action"/>
    <s v="No Action"/>
  </r>
  <r>
    <s v="PID0136"/>
    <s v="Shreya Raj Patel"/>
    <x v="0"/>
    <s v="31/12/1993"/>
    <d v="1993-12-31T00:00:00"/>
    <n v="1993"/>
    <x v="2"/>
    <n v="4"/>
    <s v="Tamil Nadu"/>
    <x v="0"/>
    <s v="South"/>
    <s v="South"/>
    <s v="Tamil Nadu"/>
    <s v="Shreya Raj Patel"/>
    <s v="Shreya"/>
    <s v="Raj"/>
    <s v="Patel"/>
    <s v="PID0136_Shreya.pdf"/>
    <s v="High Priority"/>
    <m/>
    <m/>
    <s v="No Action"/>
    <s v="No Action"/>
  </r>
  <r>
    <s v="PID0137"/>
    <s v="Krishna Dev Patel"/>
    <x v="1"/>
    <s v="31/12/1985"/>
    <d v="1985-12-31T00:00:00"/>
    <n v="1985"/>
    <x v="14"/>
    <n v="25"/>
    <s v="Gujarat"/>
    <x v="1"/>
    <s v="West"/>
    <s v="West"/>
    <s v="Maharashtra"/>
    <s v="Krishna Dev Patel"/>
    <s v="Krishna"/>
    <s v="Dev"/>
    <s v="Patel"/>
    <s v="PID0137_Krishna.pdf"/>
    <s v="Regular Followup"/>
    <m/>
    <m/>
    <s v="No Action"/>
    <s v="No Action"/>
  </r>
  <r>
    <s v="PID0138"/>
    <s v="Sai Reddy"/>
    <x v="1"/>
    <s v="31/12/1973"/>
    <d v="1973-12-31T00:00:00"/>
    <n v="1973"/>
    <x v="0"/>
    <n v="20"/>
    <s v="West Bengal"/>
    <x v="2"/>
    <s v="East"/>
    <s v="East"/>
    <s v="West Bengal"/>
    <s v="Sai Reddy"/>
    <s v="Sai"/>
    <s v="Reddy"/>
    <m/>
    <s v="PID0138_Sai.pdf"/>
    <s v="Regular Followup"/>
    <m/>
    <m/>
    <s v="Monitor Later"/>
    <s v="Monitor Later"/>
  </r>
  <r>
    <s v="PID0139"/>
    <s v="Shreya Reddy"/>
    <x v="0"/>
    <s v="31/12/1968"/>
    <d v="1968-12-31T00:00:00"/>
    <n v="1968"/>
    <x v="10"/>
    <n v="12"/>
    <s v="West Bengal"/>
    <x v="2"/>
    <s v="East"/>
    <s v="East"/>
    <s v="West Bengal"/>
    <s v="Shreya Reddy"/>
    <s v="Shreya"/>
    <s v="Reddy"/>
    <m/>
    <s v="PID0139_Shreya.pdf"/>
    <s v="Regular Followup"/>
    <m/>
    <m/>
    <s v="No Action"/>
    <s v="No Action"/>
  </r>
  <r>
    <s v="PID0140"/>
    <s v="Sai Reddy "/>
    <x v="1"/>
    <s v="31/12/1978"/>
    <d v="1978-12-31T00:00:00"/>
    <n v="1978"/>
    <x v="6"/>
    <n v="3"/>
    <s v="Tamil Nadu"/>
    <x v="1"/>
    <s v="South"/>
    <s v="South"/>
    <s v="Tamil Nadu"/>
    <s v="Sai Reddy"/>
    <s v="Sai"/>
    <s v="Reddy"/>
    <m/>
    <s v="PID0140_Sai.pdf"/>
    <s v="High Priority"/>
    <m/>
    <m/>
    <s v="No Action"/>
    <s v="No Action"/>
  </r>
  <r>
    <s v="PID0141"/>
    <s v="Vivaan Raj Sharma"/>
    <x v="1"/>
    <s v="01-01-1984"/>
    <d v="1984-01-01T00:00:00"/>
    <n v="1984"/>
    <x v="9"/>
    <n v="5"/>
    <s v="Maharashtra"/>
    <x v="3"/>
    <s v="West"/>
    <s v="West"/>
    <s v="Maharashtra"/>
    <s v="Vivaan Raj Sharma"/>
    <s v="Vivaan"/>
    <s v="Raj"/>
    <s v="Sharma"/>
    <s v="PID0141_Vivaan.pdf"/>
    <s v="Regular Followup"/>
    <m/>
    <m/>
    <s v="Monitor Later"/>
    <s v="Monitor Later"/>
  </r>
  <r>
    <s v="PID0142"/>
    <s v=" Aarav Sharma"/>
    <x v="1"/>
    <s v="31/12/1978"/>
    <d v="1978-12-31T00:00:00"/>
    <n v="1978"/>
    <x v="6"/>
    <n v="20"/>
    <s v="Gujarat"/>
    <x v="1"/>
    <s v="West"/>
    <s v="West"/>
    <s v="Maharashtra"/>
    <s v="Aarav Sharma"/>
    <s v="Aarav"/>
    <s v="Sharma"/>
    <m/>
    <s v="PID0142_Aarav.pdf"/>
    <s v="Regular Followup"/>
    <m/>
    <m/>
    <s v="Ask for Readmission"/>
    <s v="Ask for Readmission"/>
  </r>
  <r>
    <s v="PID0143"/>
    <s v="Diya Sharma"/>
    <x v="0"/>
    <s v="31/12/1968"/>
    <d v="1968-12-31T00:00:00"/>
    <n v="1968"/>
    <x v="10"/>
    <n v="12"/>
    <s v="Kerala"/>
    <x v="0"/>
    <s v="South"/>
    <s v="South"/>
    <s v="Tamil Nadu"/>
    <s v="Diya Sharma"/>
    <s v="Diya"/>
    <s v="Sharma"/>
    <m/>
    <s v="PID0143_Diya.pdf"/>
    <s v="Regular Followup"/>
    <m/>
    <m/>
    <s v="Monitor Later"/>
    <s v="Monitor Later"/>
  </r>
  <r>
    <s v="PID0144"/>
    <s v="Aanya Patel "/>
    <x v="0"/>
    <s v="31/12/1968"/>
    <d v="1968-12-31T00:00:00"/>
    <n v="1968"/>
    <x v="10"/>
    <n v="3"/>
    <s v="Tamil Nadu"/>
    <x v="0"/>
    <s v="South"/>
    <s v="South"/>
    <s v="Tamil Nadu"/>
    <s v="Aanya Patel"/>
    <s v="Aanya"/>
    <s v="Patel"/>
    <m/>
    <s v="PID0144_Aanya.pdf"/>
    <s v="High Priority"/>
    <m/>
    <m/>
    <s v="No Action"/>
    <s v="No Action"/>
  </r>
  <r>
    <s v="PID0145"/>
    <s v=" Aarav Mehta "/>
    <x v="1"/>
    <s v="31-12-1953"/>
    <d v="1953-12-31T00:00:00"/>
    <n v="1953"/>
    <x v="1"/>
    <n v="5"/>
    <s v="Tamil Nadu"/>
    <x v="0"/>
    <s v="South"/>
    <s v="South"/>
    <s v="Tamil Nadu"/>
    <s v="Aarav Mehta"/>
    <s v="Aarav"/>
    <s v="Mehta"/>
    <m/>
    <s v="PID0145_Aarav.pdf"/>
    <s v="Regular Followup"/>
    <m/>
    <m/>
    <s v="Monitor Later"/>
    <s v="Monitor Later"/>
  </r>
  <r>
    <s v="PID0146"/>
    <s v="Riya Dev Patel "/>
    <x v="0"/>
    <s v="01/01/1984"/>
    <d v="1984-01-01T00:00:00"/>
    <n v="1984"/>
    <x v="9"/>
    <n v="5"/>
    <s v="Maharashtra"/>
    <x v="0"/>
    <s v="West"/>
    <s v="West"/>
    <s v="Maharashtra"/>
    <s v="Riya Dev Patel"/>
    <s v="Riya"/>
    <s v="Dev"/>
    <s v="Patel"/>
    <s v="PID0146_Riya.pdf"/>
    <s v="Regular Followup"/>
    <m/>
    <m/>
    <s v="No Action"/>
    <s v="No Action"/>
  </r>
  <r>
    <s v="PID0147"/>
    <s v="Vivaan Gupta"/>
    <x v="1"/>
    <s v="31/12/1988"/>
    <d v="1988-12-31T00:00:00"/>
    <n v="1988"/>
    <x v="3"/>
    <n v="150"/>
    <s v="West Bengal"/>
    <x v="0"/>
    <s v="East"/>
    <s v="East"/>
    <s v="West Bengal"/>
    <s v="Vivaan Gupta"/>
    <s v="Vivaan"/>
    <s v="Gupta"/>
    <m/>
    <s v="PID0147_Vivaan.pdf"/>
    <s v="Regular Followup"/>
    <m/>
    <m/>
    <s v="Monitor Later"/>
    <s v="Monitor Later"/>
  </r>
  <r>
    <s v="PID0148"/>
    <s v="Aditya Reddy "/>
    <x v="1"/>
    <s v="31/12/1973"/>
    <d v="1973-12-31T00:00:00"/>
    <n v="1973"/>
    <x v="0"/>
    <n v="5"/>
    <s v="Gujarat"/>
    <x v="0"/>
    <s v="West"/>
    <s v="West"/>
    <s v="Maharashtra"/>
    <s v="Aditya Reddy"/>
    <s v="Aditya"/>
    <s v="Reddy"/>
    <m/>
    <s v="PID0148_Aditya.pdf"/>
    <s v="Regular Followup"/>
    <m/>
    <m/>
    <s v="Monitor Later"/>
    <s v="Monitor Later"/>
  </r>
  <r>
    <s v="PID0149"/>
    <s v="Aanya Patel"/>
    <x v="0"/>
    <s v="31/12/1988"/>
    <d v="1988-12-31T00:00:00"/>
    <n v="1988"/>
    <x v="3"/>
    <n v="4"/>
    <s v="Uttar Pradesh"/>
    <x v="1"/>
    <s v="North"/>
    <s v="North"/>
    <s v="Punjab"/>
    <s v="Aanya Patel"/>
    <s v="Aanya"/>
    <s v="Patel"/>
    <m/>
    <s v="PID0149_Aanya.pdf"/>
    <s v="High Priority"/>
    <m/>
    <m/>
    <s v="No Action"/>
    <s v="No Action"/>
  </r>
  <r>
    <s v="PID0150"/>
    <s v="Riya Mehta "/>
    <x v="0"/>
    <s v="31/12/1978"/>
    <d v="1978-12-31T00:00:00"/>
    <n v="1978"/>
    <x v="6"/>
    <n v="3"/>
    <s v="Uttar Pradesh"/>
    <x v="0"/>
    <s v="North"/>
    <s v="North"/>
    <s v="Punjab"/>
    <s v="Riya Mehta"/>
    <s v="Riya"/>
    <s v="Mehta"/>
    <m/>
    <s v="PID0150_Riya.pdf"/>
    <s v="High Priority"/>
    <m/>
    <m/>
    <s v="Needs Attention"/>
    <s v="Needs Attention"/>
  </r>
  <r>
    <s v="PID0151"/>
    <s v="Aanya Kumar Patel "/>
    <x v="0"/>
    <s v="31/12/1968"/>
    <d v="1968-12-31T00:00:00"/>
    <n v="1968"/>
    <x v="10"/>
    <n v="7"/>
    <s v="Karnataka"/>
    <x v="0"/>
    <s v="South"/>
    <s v="South"/>
    <s v="Tamil Nadu"/>
    <s v="Aanya Kumar Patel"/>
    <s v="Aanya"/>
    <s v="Kumar"/>
    <s v="Patel"/>
    <s v="PID0151_Aanya.pdf"/>
    <s v="Regular Followup"/>
    <m/>
    <m/>
    <s v="No Action"/>
    <s v="No Action"/>
  </r>
  <r>
    <s v="PID0152"/>
    <s v=" Riya Sharma"/>
    <x v="0"/>
    <s v="31/12/1994"/>
    <d v="1994-12-31T00:00:00"/>
    <n v="1994"/>
    <x v="5"/>
    <n v="15"/>
    <s v="Maharashtra"/>
    <x v="3"/>
    <s v="West"/>
    <s v="West"/>
    <s v="Maharashtra"/>
    <s v="Riya Sharma"/>
    <s v="Riya"/>
    <s v="Sharma"/>
    <m/>
    <s v="PID0152_Riya.pdf"/>
    <s v="Regular Followup"/>
    <m/>
    <m/>
    <s v="Monitor Later"/>
    <s v="Monitor Later"/>
  </r>
  <r>
    <s v="PID0153"/>
    <s v="Vivaan Gupta"/>
    <x v="1"/>
    <s v="01/01/1964"/>
    <d v="1964-01-01T00:00:00"/>
    <n v="1964"/>
    <x v="7"/>
    <n v="2"/>
    <s v="West Bengal"/>
    <x v="2"/>
    <s v="East"/>
    <s v="East"/>
    <s v="West Bengal"/>
    <s v="Vivaan Gupta"/>
    <s v="Vivaan"/>
    <s v="Gupta"/>
    <m/>
    <s v="PID0153_Vivaan.pdf"/>
    <s v="High Priority"/>
    <m/>
    <m/>
    <s v="Needs Attention"/>
    <s v="Needs Attention"/>
  </r>
  <r>
    <s v="PID0154"/>
    <s v="Aarav Reddy"/>
    <x v="1"/>
    <s v="31/12/1985"/>
    <d v="1985-12-31T00:00:00"/>
    <n v="1985"/>
    <x v="14"/>
    <n v="20"/>
    <s v="Karnataka"/>
    <x v="0"/>
    <s v="South"/>
    <s v="South"/>
    <s v="Tamil Nadu"/>
    <s v="Aarav Reddy"/>
    <s v="Aarav"/>
    <s v="Reddy"/>
    <m/>
    <s v="PID0154_Aarav.pdf"/>
    <s v="Regular Followup"/>
    <m/>
    <m/>
    <s v="Ask for Readmission"/>
    <s v="Ask for Readmission"/>
  </r>
  <r>
    <s v="PID0155"/>
    <s v="Sai Raj Patel"/>
    <x v="1"/>
    <s v="31/12/1988"/>
    <d v="1988-12-31T00:00:00"/>
    <n v="1988"/>
    <x v="3"/>
    <n v="3"/>
    <s v="Karnataka"/>
    <x v="0"/>
    <s v="South"/>
    <s v="South"/>
    <s v="Tamil Nadu"/>
    <s v="Sai Raj Patel"/>
    <s v="Sai"/>
    <s v="Raj"/>
    <s v="Patel"/>
    <s v="PID0155_Sai.pdf"/>
    <s v="High Priority"/>
    <m/>
    <m/>
    <s v="No Action"/>
    <s v="No Action"/>
  </r>
  <r>
    <s v="PID0156"/>
    <s v="Vivaan Raj Reddy"/>
    <x v="1"/>
    <s v="01/01/1964"/>
    <d v="1964-01-01T00:00:00"/>
    <n v="1964"/>
    <x v="7"/>
    <n v="7"/>
    <s v="Tamil Nadu"/>
    <x v="0"/>
    <s v="South"/>
    <s v="South"/>
    <s v="Tamil Nadu"/>
    <s v="Vivaan Raj Reddy"/>
    <s v="Vivaan"/>
    <s v="Raj"/>
    <s v="Reddy"/>
    <s v="PID0156_Vivaan.pdf"/>
    <s v="Regular Followup"/>
    <m/>
    <m/>
    <s v="Monitor Later"/>
    <s v="Monitor Later"/>
  </r>
  <r>
    <s v="PID0157"/>
    <s v="Diya Sharma"/>
    <x v="0"/>
    <s v="31-12-1988"/>
    <d v="1988-12-31T00:00:00"/>
    <n v="1988"/>
    <x v="3"/>
    <n v="50"/>
    <s v="Tamil Nadu"/>
    <x v="0"/>
    <s v="South"/>
    <s v="South"/>
    <s v="Tamil Nadu"/>
    <s v="Diya Sharma"/>
    <s v="Diya"/>
    <s v="Sharma"/>
    <m/>
    <s v="PID0157_Diya.pdf"/>
    <s v="Regular Followup"/>
    <m/>
    <m/>
    <s v="No Action"/>
    <s v="No Action"/>
  </r>
  <r>
    <s v="PID0158"/>
    <s v="Aanya Raj Patel"/>
    <x v="0"/>
    <s v="31-12-1998"/>
    <d v="1998-12-31T00:00:00"/>
    <n v="1998"/>
    <x v="12"/>
    <n v="7"/>
    <s v="Tamil Nadu"/>
    <x v="1"/>
    <s v="South"/>
    <s v="South"/>
    <s v="Tamil Nadu"/>
    <s v="Aanya Raj Patel"/>
    <s v="Aanya"/>
    <s v="Raj"/>
    <s v="Patel"/>
    <s v="PID0158_Aanya.pdf"/>
    <s v="Regular Followup"/>
    <m/>
    <m/>
    <s v="No Action"/>
    <s v="No Action"/>
  </r>
  <r>
    <s v="PID0159"/>
    <s v="Aditya Dev Reddy"/>
    <x v="1"/>
    <s v="01/01/1964"/>
    <d v="1964-01-01T00:00:00"/>
    <n v="1964"/>
    <x v="7"/>
    <n v="25"/>
    <s v="West Bengal"/>
    <x v="2"/>
    <s v="East"/>
    <s v="East"/>
    <s v="West Bengal"/>
    <s v="Aditya Dev Reddy"/>
    <s v="Aditya"/>
    <s v="Dev"/>
    <s v="Reddy"/>
    <s v="PID0159_Aditya.pdf"/>
    <s v="Regular Followup"/>
    <m/>
    <m/>
    <s v="No Action"/>
    <s v="No Action"/>
  </r>
  <r>
    <s v="PID0160"/>
    <s v="Riya Reddy"/>
    <x v="0"/>
    <s v="31/12/1978"/>
    <d v="1978-12-31T00:00:00"/>
    <n v="1978"/>
    <x v="6"/>
    <n v="9"/>
    <s v="West Bengal"/>
    <x v="3"/>
    <s v="East"/>
    <s v="East"/>
    <s v="West Bengal"/>
    <s v="Riya Reddy"/>
    <s v="Riya"/>
    <s v="Reddy"/>
    <m/>
    <s v="PID0160_Riya.pdf"/>
    <s v="Regular Followup"/>
    <m/>
    <m/>
    <s v="No Action"/>
    <s v="No Action"/>
  </r>
  <r>
    <s v="PID0161"/>
    <s v=" Aditya Mehta"/>
    <x v="1"/>
    <s v="31/12/1993"/>
    <d v="1993-12-31T00:00:00"/>
    <n v="1993"/>
    <x v="2"/>
    <n v="12"/>
    <s v="Maharashtra"/>
    <x v="0"/>
    <s v="West"/>
    <s v="West"/>
    <s v="Maharashtra"/>
    <s v="Aditya Mehta"/>
    <s v="Aditya"/>
    <s v="Mehta"/>
    <m/>
    <s v="PID0161_Aditya.pdf"/>
    <s v="Regular Followup"/>
    <m/>
    <m/>
    <s v="Monitor Later"/>
    <s v="Monitor Later"/>
  </r>
  <r>
    <s v="PID0162"/>
    <s v=" Shreya Mehta"/>
    <x v="0"/>
    <s v="01-01-1964"/>
    <d v="1964-01-01T00:00:00"/>
    <n v="1964"/>
    <x v="7"/>
    <n v="90"/>
    <s v="Karnataka"/>
    <x v="0"/>
    <s v="South"/>
    <s v="South"/>
    <s v="Tamil Nadu"/>
    <s v="Shreya Mehta"/>
    <s v="Shreya"/>
    <s v="Mehta"/>
    <m/>
    <s v="PID0162_Shreya.pdf"/>
    <s v="Regular Followup"/>
    <m/>
    <m/>
    <s v="No Action"/>
    <s v="No Action"/>
  </r>
  <r>
    <s v="PID0163"/>
    <s v="Shreya Sharma"/>
    <x v="0"/>
    <s v="31/12/1998"/>
    <d v="1998-12-31T00:00:00"/>
    <n v="1998"/>
    <x v="12"/>
    <n v="20"/>
    <s v="Uttar Pradesh"/>
    <x v="1"/>
    <s v="North"/>
    <s v="North"/>
    <s v="Punjab"/>
    <s v="Shreya Sharma"/>
    <s v="Shreya"/>
    <s v="Sharma"/>
    <m/>
    <s v="PID0163_Shreya.pdf"/>
    <s v="Regular Followup"/>
    <m/>
    <m/>
    <s v="Monitor Later"/>
    <s v="Monitor Later"/>
  </r>
  <r>
    <s v="PID0164"/>
    <s v="Riya Raj Sharma "/>
    <x v="0"/>
    <s v="31/12/1988"/>
    <d v="1988-12-31T00:00:00"/>
    <n v="1988"/>
    <x v="3"/>
    <n v="5"/>
    <s v="West Bengal"/>
    <x v="2"/>
    <s v="East"/>
    <s v="East"/>
    <s v="West Bengal"/>
    <s v="Riya Raj Sharma"/>
    <s v="Riya"/>
    <s v="Raj"/>
    <s v="Sharma"/>
    <s v="PID0164_Riya.pdf"/>
    <s v="Regular Followup"/>
    <m/>
    <m/>
    <s v="No Action"/>
    <s v="No Action"/>
  </r>
  <r>
    <s v="PID0165"/>
    <s v="Aditya Patel"/>
    <x v="1"/>
    <s v="31/12/1978"/>
    <d v="1978-12-31T00:00:00"/>
    <n v="1978"/>
    <x v="6"/>
    <n v="30"/>
    <s v="Karnataka"/>
    <x v="0"/>
    <s v="South"/>
    <s v="South"/>
    <s v="Tamil Nadu"/>
    <s v="Aditya Patel"/>
    <s v="Aditya"/>
    <s v="Patel"/>
    <m/>
    <s v="PID0165_Aditya.pdf"/>
    <s v="Regular Followup"/>
    <m/>
    <m/>
    <s v="No Action"/>
    <s v="No Action"/>
  </r>
  <r>
    <s v="PID0166"/>
    <s v="Vivaan Reddy"/>
    <x v="1"/>
    <s v="31-12-1958"/>
    <d v="1958-12-31T00:00:00"/>
    <n v="1958"/>
    <x v="16"/>
    <n v="40"/>
    <s v="Maharashtra"/>
    <x v="3"/>
    <s v="West"/>
    <s v="West"/>
    <s v="Maharashtra"/>
    <s v="Vivaan Reddy"/>
    <s v="Vivaan"/>
    <s v="Reddy"/>
    <m/>
    <s v="PID0166_Vivaan.pdf"/>
    <s v="Regular Followup"/>
    <m/>
    <m/>
    <s v="No Action"/>
    <s v="No Action"/>
  </r>
  <r>
    <s v="PID0167"/>
    <s v="Aarav Kumar Patel"/>
    <x v="1"/>
    <s v="01/01/1964"/>
    <d v="1964-01-01T00:00:00"/>
    <n v="1964"/>
    <x v="7"/>
    <n v="20"/>
    <s v="West Bengal"/>
    <x v="1"/>
    <s v="East"/>
    <s v="East"/>
    <s v="West Bengal"/>
    <s v="Aarav Kumar Patel"/>
    <s v="Aarav"/>
    <s v="Kumar"/>
    <s v="Patel"/>
    <s v="PID0167_Aarav.pdf"/>
    <s v="Regular Followup"/>
    <m/>
    <m/>
    <s v="Ask for Readmission"/>
    <s v="Ask for Readmission"/>
  </r>
  <r>
    <s v="PID0168"/>
    <s v="Krishna Reddy"/>
    <x v="1"/>
    <s v="01/01/1964"/>
    <d v="1964-01-01T00:00:00"/>
    <n v="1964"/>
    <x v="7"/>
    <n v="0.5"/>
    <s v="Uttar Pradesh"/>
    <x v="1"/>
    <s v="North"/>
    <s v="North"/>
    <s v="Punjab"/>
    <s v="Krishna Reddy"/>
    <s v="Krishna"/>
    <s v="Reddy"/>
    <m/>
    <s v="PID0168_Krishna.pdf"/>
    <s v="High Priority"/>
    <m/>
    <m/>
    <s v="No Action"/>
    <s v="No Action"/>
  </r>
  <r>
    <s v="PID0169"/>
    <s v="Aarav Gupta"/>
    <x v="1"/>
    <s v="31/12/1973"/>
    <d v="1973-12-31T00:00:00"/>
    <n v="1973"/>
    <x v="0"/>
    <n v="20"/>
    <s v="Punjab"/>
    <x v="3"/>
    <s v="North"/>
    <s v="North"/>
    <s v="Punjab"/>
    <s v="Aarav Gupta"/>
    <s v="Aarav"/>
    <s v="Gupta"/>
    <m/>
    <s v="PID0169_Aarav.pdf"/>
    <s v="Regular Followup"/>
    <m/>
    <m/>
    <s v="Monitor Later"/>
    <s v="Monitor Later"/>
  </r>
  <r>
    <s v="PID0170"/>
    <s v="Aanya Raj Mehta"/>
    <x v="0"/>
    <s v="31/12/1968"/>
    <d v="1968-12-31T00:00:00"/>
    <n v="1968"/>
    <x v="10"/>
    <n v="300"/>
    <s v="Maharashtra"/>
    <x v="3"/>
    <s v="West"/>
    <s v="West"/>
    <s v="Maharashtra"/>
    <s v="Aanya Raj Mehta"/>
    <s v="Aanya"/>
    <s v="Raj"/>
    <s v="Mehta"/>
    <s v="PID0170_Aanya.pdf"/>
    <s v="Regular Followup"/>
    <m/>
    <m/>
    <s v="Monitor Later"/>
    <s v="Monitor Later"/>
  </r>
  <r>
    <s v="PID0171"/>
    <s v="Isha Reddy "/>
    <x v="0"/>
    <s v="31/12/1968"/>
    <d v="1968-12-31T00:00:00"/>
    <n v="1968"/>
    <x v="10"/>
    <n v="9"/>
    <s v="Tamil Nadu"/>
    <x v="0"/>
    <s v="South"/>
    <s v="South"/>
    <s v="Tamil Nadu"/>
    <s v="Isha Reddy"/>
    <s v="Isha"/>
    <s v="Reddy"/>
    <m/>
    <s v="PID0171_Isha.pdf"/>
    <s v="Regular Followup"/>
    <m/>
    <m/>
    <s v="Monitor Later"/>
    <s v="Monitor Later"/>
  </r>
  <r>
    <s v="PID0172"/>
    <s v=" Aditya Priya Gupta"/>
    <x v="1"/>
    <s v="31/12/1978"/>
    <d v="1978-12-31T00:00:00"/>
    <n v="1978"/>
    <x v="6"/>
    <n v="20"/>
    <s v="Punjab"/>
    <x v="1"/>
    <s v="North"/>
    <s v="North"/>
    <s v="Punjab"/>
    <s v="Aditya Priya Gupta"/>
    <s v="Aditya"/>
    <s v="Priya"/>
    <s v="Gupta"/>
    <s v="PID0172_Aditya.pdf"/>
    <s v="Regular Followup"/>
    <m/>
    <m/>
    <s v="No Action"/>
    <s v="No Action"/>
  </r>
  <r>
    <s v="PID0173"/>
    <s v="Shreya Mehta"/>
    <x v="0"/>
    <s v="31-12-1958"/>
    <d v="1958-12-31T00:00:00"/>
    <n v="1958"/>
    <x v="16"/>
    <n v="200"/>
    <s v="Maharashtra"/>
    <x v="3"/>
    <s v="West"/>
    <s v="West"/>
    <s v="Maharashtra"/>
    <s v="Shreya Mehta"/>
    <s v="Shreya"/>
    <s v="Mehta"/>
    <m/>
    <s v="PID0173_Shreya.pdf"/>
    <s v="Regular Followup"/>
    <m/>
    <m/>
    <s v="Monitor Later"/>
    <s v="Monitor Later"/>
  </r>
  <r>
    <s v="PID0174"/>
    <s v="Aarav Kumar Patel"/>
    <x v="1"/>
    <s v="31-12-1953"/>
    <d v="1953-12-31T00:00:00"/>
    <n v="1953"/>
    <x v="1"/>
    <n v="15"/>
    <s v="Karnataka"/>
    <x v="0"/>
    <s v="South"/>
    <s v="South"/>
    <s v="Tamil Nadu"/>
    <s v="Aarav Kumar Patel"/>
    <s v="Aarav"/>
    <s v="Kumar"/>
    <s v="Patel"/>
    <s v="PID0174_Aarav.pdf"/>
    <s v="Regular Followup"/>
    <m/>
    <m/>
    <s v="Ask for Readmission"/>
    <s v="Ask for Readmission"/>
  </r>
  <r>
    <s v="PID0175"/>
    <s v="Krishna Sharma"/>
    <x v="1"/>
    <s v="31/12/1953"/>
    <d v="1953-12-31T00:00:00"/>
    <n v="1953"/>
    <x v="1"/>
    <n v="7"/>
    <s v="Kerala"/>
    <x v="0"/>
    <s v="South"/>
    <s v="South"/>
    <s v="Tamil Nadu"/>
    <s v="Krishna Sharma"/>
    <s v="Krishna"/>
    <s v="Sharma"/>
    <m/>
    <s v="PID0175_Krishna.pdf"/>
    <s v="Regular Followup"/>
    <m/>
    <m/>
    <s v="Monitor Later"/>
    <s v="Monitor Later"/>
  </r>
  <r>
    <s v="PID0176"/>
    <s v="Vivaan Raj Patel"/>
    <x v="1"/>
    <s v="01-01-1964"/>
    <d v="1964-01-01T00:00:00"/>
    <n v="1964"/>
    <x v="7"/>
    <n v="12"/>
    <s v="West Bengal"/>
    <x v="1"/>
    <s v="East"/>
    <s v="East"/>
    <s v="West Bengal"/>
    <s v="Vivaan Raj Patel"/>
    <s v="Vivaan"/>
    <s v="Raj"/>
    <s v="Patel"/>
    <s v="PID0176_Vivaan.pdf"/>
    <s v="Regular Followup"/>
    <m/>
    <m/>
    <s v="Monitor Later"/>
    <s v="Monitor Later"/>
  </r>
  <r>
    <s v="PID0177"/>
    <s v="Isha Priya Sharma"/>
    <x v="0"/>
    <s v="31/12/1988"/>
    <d v="1988-12-31T00:00:00"/>
    <n v="1988"/>
    <x v="3"/>
    <n v="12"/>
    <s v="Kerala"/>
    <x v="2"/>
    <s v="South"/>
    <s v="South"/>
    <s v="Tamil Nadu"/>
    <s v="Isha Priya Sharma"/>
    <s v="Isha"/>
    <s v="Priya"/>
    <s v="Sharma"/>
    <s v="PID0177_Isha.pdf"/>
    <s v="Regular Followup"/>
    <m/>
    <m/>
    <s v="Ask for Readmission"/>
    <s v="Ask for Readmission"/>
  </r>
  <r>
    <s v="PID0178"/>
    <s v="Aanya Patel"/>
    <x v="0"/>
    <s v="31/12/2004"/>
    <d v="2004-12-31T00:00:00"/>
    <n v="2004"/>
    <x v="17"/>
    <n v="12"/>
    <s v="Gujarat"/>
    <x v="1"/>
    <s v="West"/>
    <s v="West"/>
    <s v="Maharashtra"/>
    <s v="Aanya Patel"/>
    <s v="Aanya"/>
    <s v="Patel"/>
    <m/>
    <s v="PID0178_Aanya.pdf"/>
    <s v="Regular Followup"/>
    <m/>
    <m/>
    <s v="No Action"/>
    <s v="No Action"/>
  </r>
  <r>
    <s v="PID0179"/>
    <s v="Isha Reddy"/>
    <x v="0"/>
    <s v="31/12/1973"/>
    <d v="1973-12-31T00:00:00"/>
    <n v="1973"/>
    <x v="0"/>
    <n v="40"/>
    <s v="Kerala"/>
    <x v="0"/>
    <s v="South"/>
    <s v="South"/>
    <s v="Tamil Nadu"/>
    <s v="Isha Reddy"/>
    <s v="Isha"/>
    <s v="Reddy"/>
    <m/>
    <s v="PID0179_Isha.pdf"/>
    <s v="Regular Followup"/>
    <m/>
    <m/>
    <s v="No Action"/>
    <s v="No Action"/>
  </r>
  <r>
    <s v="PID0180"/>
    <s v="Isha Dev Mehta"/>
    <x v="0"/>
    <s v="31/12/1981"/>
    <d v="1981-12-31T00:00:00"/>
    <n v="1981"/>
    <x v="8"/>
    <n v="12"/>
    <s v="Gujarat"/>
    <x v="3"/>
    <s v="West"/>
    <s v="West"/>
    <s v="Maharashtra"/>
    <s v="Isha Dev Mehta"/>
    <s v="Isha"/>
    <s v="Dev"/>
    <s v="Mehta"/>
    <s v="PID0180_Isha.pdf"/>
    <s v="Regular Followup"/>
    <m/>
    <m/>
    <s v="Monitor Later"/>
    <s v="Monitor Later"/>
  </r>
  <r>
    <s v="PID0181"/>
    <s v="Diya Patel"/>
    <x v="0"/>
    <s v="31/12/1968"/>
    <d v="1968-12-31T00:00:00"/>
    <n v="1968"/>
    <x v="10"/>
    <n v="12"/>
    <s v="Karnataka"/>
    <x v="0"/>
    <s v="South"/>
    <s v="South"/>
    <s v="Tamil Nadu"/>
    <s v="Diya Patel"/>
    <s v="Diya"/>
    <s v="Patel"/>
    <m/>
    <s v="PID0181_Diya.pdf"/>
    <s v="Regular Followup"/>
    <m/>
    <m/>
    <s v="Monitor Later"/>
    <s v="Monitor Later"/>
  </r>
  <r>
    <s v="PID0182"/>
    <s v="Aarav Priya Patel"/>
    <x v="1"/>
    <s v="31/12/1993"/>
    <d v="1993-12-31T00:00:00"/>
    <n v="1993"/>
    <x v="2"/>
    <n v="120"/>
    <s v="Karnataka"/>
    <x v="0"/>
    <s v="South"/>
    <s v="South"/>
    <s v="Tamil Nadu"/>
    <s v="Aarav Priya Patel"/>
    <s v="Aarav"/>
    <s v="Priya"/>
    <s v="Patel"/>
    <s v="PID0182_Aarav.pdf"/>
    <s v="Regular Followup"/>
    <m/>
    <m/>
    <s v="Ask for Readmission"/>
    <s v="Ask for Readmission"/>
  </r>
  <r>
    <s v="PID0183"/>
    <s v="Aarav Singh Patel"/>
    <x v="1"/>
    <s v="31/12/1973"/>
    <d v="1973-12-31T00:00:00"/>
    <n v="1973"/>
    <x v="0"/>
    <n v="12"/>
    <s v="Maharashtra"/>
    <x v="3"/>
    <s v="West"/>
    <s v="West"/>
    <s v="Maharashtra"/>
    <s v="Aarav Singh Patel"/>
    <s v="Aarav"/>
    <s v="Singh"/>
    <s v="Patel"/>
    <s v="PID0183_Aarav.pdf"/>
    <s v="Regular Followup"/>
    <m/>
    <m/>
    <s v="No Action"/>
    <s v="No Action"/>
  </r>
  <r>
    <s v="PID0184"/>
    <s v="Diya Gupta"/>
    <x v="0"/>
    <s v="31/12/1988"/>
    <d v="1988-12-31T00:00:00"/>
    <n v="1988"/>
    <x v="3"/>
    <n v="7"/>
    <s v="Punjab"/>
    <x v="0"/>
    <s v="North"/>
    <s v="North"/>
    <s v="Punjab"/>
    <s v="Diya Gupta"/>
    <s v="Diya"/>
    <s v="Gupta"/>
    <m/>
    <s v="PID0184_Diya.pdf"/>
    <s v="Regular Followup"/>
    <m/>
    <m/>
    <s v="Monitor Later"/>
    <s v="Monitor Later"/>
  </r>
  <r>
    <s v="PID0185"/>
    <s v="Riya Mehta"/>
    <x v="0"/>
    <s v="31/12/1993"/>
    <d v="1993-12-31T00:00:00"/>
    <n v="1993"/>
    <x v="2"/>
    <n v="5"/>
    <s v="Kerala"/>
    <x v="0"/>
    <s v="South"/>
    <s v="South"/>
    <s v="Tamil Nadu"/>
    <s v="Riya Mehta"/>
    <s v="Riya"/>
    <s v="Mehta"/>
    <m/>
    <s v="PID0185_Riya.pdf"/>
    <s v="Regular Followup"/>
    <m/>
    <m/>
    <s v="No Action"/>
    <s v="No Action"/>
  </r>
  <r>
    <s v="PID0186"/>
    <s v="Aditya Kumar Mehta"/>
    <x v="1"/>
    <s v="31/12/1978"/>
    <d v="1978-12-31T00:00:00"/>
    <n v="1978"/>
    <x v="6"/>
    <n v="5"/>
    <s v="Kerala"/>
    <x v="3"/>
    <s v="South"/>
    <s v="South"/>
    <s v="Tamil Nadu"/>
    <s v="Aditya Kumar Mehta"/>
    <s v="Aditya"/>
    <s v="Kumar"/>
    <s v="Mehta"/>
    <s v="PID0186_Aditya.pdf"/>
    <s v="Regular Followup"/>
    <m/>
    <m/>
    <s v="No Action"/>
    <s v="No Action"/>
  </r>
  <r>
    <s v="PID0187"/>
    <s v=" Diya Dev Gupta "/>
    <x v="0"/>
    <s v="31/12/1988"/>
    <d v="1988-12-31T00:00:00"/>
    <n v="1988"/>
    <x v="3"/>
    <n v="4"/>
    <s v="Tamil Nadu"/>
    <x v="0"/>
    <s v="South"/>
    <s v="South"/>
    <s v="Tamil Nadu"/>
    <s v="Diya Dev Gupta"/>
    <s v="Diya"/>
    <s v="Dev"/>
    <s v="Gupta"/>
    <s v="PID0187_Diya.pdf"/>
    <s v="High Priority"/>
    <m/>
    <m/>
    <s v="Monitor Later"/>
    <s v="Monitor Later"/>
  </r>
  <r>
    <s v="PID0188"/>
    <s v="Aarav Gupta"/>
    <x v="1"/>
    <s v="31/12/1988"/>
    <d v="1988-12-31T00:00:00"/>
    <n v="1988"/>
    <x v="3"/>
    <m/>
    <s v="Punjab"/>
    <x v="1"/>
    <s v="North"/>
    <s v="North"/>
    <s v="Punjab"/>
    <s v="Aarav Gupta"/>
    <s v="Aarav"/>
    <s v="Gupta"/>
    <m/>
    <s v="PID0188_Aarav.pdf"/>
    <s v="High Priority"/>
    <m/>
    <m/>
    <s v="Monitor Later"/>
    <s v="Monitor Later"/>
  </r>
  <r>
    <s v="PID0189"/>
    <s v="Aarav Mehta "/>
    <x v="1"/>
    <s v="01/01/1984"/>
    <d v="1984-01-01T00:00:00"/>
    <n v="1984"/>
    <x v="9"/>
    <n v="20"/>
    <s v="Karnataka"/>
    <x v="0"/>
    <s v="South"/>
    <s v="South"/>
    <s v="Tamil Nadu"/>
    <s v="Aarav Mehta"/>
    <s v="Aarav"/>
    <s v="Mehta"/>
    <m/>
    <s v="PID0189_Aarav.pdf"/>
    <s v="Regular Followup"/>
    <m/>
    <m/>
    <s v="Monitor Later"/>
    <s v="Monitor Later"/>
  </r>
  <r>
    <s v="PID0190"/>
    <s v=" Isha Mehta "/>
    <x v="0"/>
    <s v="31/12/1994"/>
    <d v="1994-12-31T00:00:00"/>
    <n v="1994"/>
    <x v="5"/>
    <n v="30"/>
    <s v="Punjab"/>
    <x v="1"/>
    <s v="North"/>
    <s v="North"/>
    <s v="Punjab"/>
    <s v="Isha Mehta"/>
    <s v="Isha"/>
    <s v="Mehta"/>
    <m/>
    <s v="PID0190_Isha.pdf"/>
    <s v="Regular Followup"/>
    <m/>
    <m/>
    <s v="No Action"/>
    <s v="No Action"/>
  </r>
  <r>
    <s v="PID0191"/>
    <s v=" Riya Gupta"/>
    <x v="0"/>
    <s v="31/12/1985"/>
    <d v="1985-12-31T00:00:00"/>
    <n v="1985"/>
    <x v="14"/>
    <n v="9"/>
    <s v="Punjab"/>
    <x v="0"/>
    <s v="North"/>
    <s v="North"/>
    <s v="Punjab"/>
    <s v="Riya Gupta"/>
    <s v="Riya"/>
    <s v="Gupta"/>
    <m/>
    <s v="PID0191_Riya.pdf"/>
    <s v="Regular Followup"/>
    <m/>
    <m/>
    <s v="No Action"/>
    <s v="No Action"/>
  </r>
  <r>
    <s v="PID0192"/>
    <s v="Diya Patel"/>
    <x v="0"/>
    <s v="31/12/1988"/>
    <d v="1988-12-31T00:00:00"/>
    <n v="1988"/>
    <x v="3"/>
    <n v="4"/>
    <s v="Uttar Pradesh"/>
    <x v="3"/>
    <s v="North"/>
    <s v="North"/>
    <s v="Punjab"/>
    <s v="Diya Patel"/>
    <s v="Diya"/>
    <s v="Patel"/>
    <m/>
    <s v="PID0192_Diya.pdf"/>
    <s v="High Priority"/>
    <m/>
    <m/>
    <s v="Needs Attention"/>
    <s v="Needs Attention"/>
  </r>
  <r>
    <s v="PID0193"/>
    <s v="Isha Patel"/>
    <x v="0"/>
    <s v="31/12/1978"/>
    <d v="1978-12-31T00:00:00"/>
    <n v="1978"/>
    <x v="6"/>
    <n v="15"/>
    <s v="Punjab"/>
    <x v="1"/>
    <s v="North"/>
    <s v="North"/>
    <s v="Punjab"/>
    <s v="Isha Patel"/>
    <s v="Isha"/>
    <s v="Patel"/>
    <m/>
    <s v="PID0193_Isha.pdf"/>
    <s v="Regular Followup"/>
    <m/>
    <m/>
    <s v="Monitor Later"/>
    <s v="Monitor Later"/>
  </r>
  <r>
    <s v="PID0194"/>
    <s v="Aanya Reddy"/>
    <x v="0"/>
    <s v="31-12-1968"/>
    <d v="1968-12-31T00:00:00"/>
    <n v="1968"/>
    <x v="10"/>
    <n v="5"/>
    <s v="Gujarat"/>
    <x v="3"/>
    <s v="West"/>
    <s v="West"/>
    <s v="Maharashtra"/>
    <s v="Aanya Reddy"/>
    <s v="Aanya"/>
    <s v="Reddy"/>
    <m/>
    <s v="PID0194_Aanya.pdf"/>
    <s v="Regular Followup"/>
    <m/>
    <m/>
    <s v="Monitor Later"/>
    <s v="Monitor Later"/>
  </r>
  <r>
    <s v="PID0195"/>
    <s v="Krishna Raj Patel"/>
    <x v="1"/>
    <s v="01-01-1964"/>
    <d v="1964-01-01T00:00:00"/>
    <n v="1964"/>
    <x v="7"/>
    <n v="12"/>
    <s v="Maharashtra"/>
    <x v="3"/>
    <s v="West"/>
    <s v="West"/>
    <s v="Maharashtra"/>
    <s v="Krishna Raj Patel"/>
    <s v="Krishna"/>
    <s v="Raj"/>
    <s v="Patel"/>
    <s v="PID0195_Krishna.pdf"/>
    <s v="Regular Followup"/>
    <m/>
    <m/>
    <s v="No Action"/>
    <s v="No Action"/>
  </r>
  <r>
    <s v="PID0196"/>
    <s v="Aarav Mehta"/>
    <x v="1"/>
    <s v="31/12/1981"/>
    <d v="1981-12-31T00:00:00"/>
    <n v="1981"/>
    <x v="8"/>
    <n v="20"/>
    <s v="Maharashtra"/>
    <x v="0"/>
    <s v="West"/>
    <s v="West"/>
    <s v="Maharashtra"/>
    <s v="Aarav Mehta"/>
    <s v="Aarav"/>
    <s v="Mehta"/>
    <m/>
    <s v="PID0196_Aarav.pdf"/>
    <s v="Regular Followup"/>
    <m/>
    <m/>
    <s v="No Action"/>
    <s v="No Action"/>
  </r>
  <r>
    <s v="PID0197"/>
    <s v=" Diya Sharma "/>
    <x v="0"/>
    <s v="31/12/1988"/>
    <d v="1988-12-31T00:00:00"/>
    <n v="1988"/>
    <x v="3"/>
    <n v="9"/>
    <s v="Maharashtra"/>
    <x v="3"/>
    <s v="West"/>
    <s v="West"/>
    <s v="Maharashtra"/>
    <s v="Diya Sharma"/>
    <s v="Diya"/>
    <s v="Sharma"/>
    <m/>
    <s v="PID0197_Diya.pdf"/>
    <s v="Regular Followup"/>
    <m/>
    <m/>
    <s v="No Action"/>
    <s v="No Action"/>
  </r>
  <r>
    <s v="PID0198"/>
    <s v="Isha Priya Sharma"/>
    <x v="0"/>
    <s v="31/12/1993"/>
    <d v="1993-12-31T00:00:00"/>
    <n v="1993"/>
    <x v="2"/>
    <n v="15"/>
    <s v="Punjab"/>
    <x v="3"/>
    <s v="North"/>
    <s v="North"/>
    <s v="Punjab"/>
    <s v="Isha Priya Sharma"/>
    <s v="Isha"/>
    <s v="Priya"/>
    <s v="Sharma"/>
    <s v="PID0198_Isha.pdf"/>
    <s v="Regular Followup"/>
    <m/>
    <m/>
    <s v="Monitor Later"/>
    <s v="Monitor Later"/>
  </r>
  <r>
    <s v="PID0199"/>
    <s v="Krishna Priya Reddy"/>
    <x v="1"/>
    <s v="01/01/1964"/>
    <d v="1964-01-01T00:00:00"/>
    <n v="1964"/>
    <x v="7"/>
    <n v="30"/>
    <s v="Karnataka"/>
    <x v="0"/>
    <s v="South"/>
    <s v="South"/>
    <s v="Tamil Nadu"/>
    <s v="Krishna Priya Reddy"/>
    <s v="Krishna"/>
    <s v="Priya"/>
    <s v="Reddy"/>
    <s v="PID0199_Krishna.pdf"/>
    <s v="Regular Followup"/>
    <m/>
    <m/>
    <s v="Ask for Readmission"/>
    <s v="Ask for Readmission"/>
  </r>
  <r>
    <s v="PID0200"/>
    <s v="Isha Sharma"/>
    <x v="0"/>
    <s v="31-12-1978"/>
    <d v="1978-12-31T00:00:00"/>
    <n v="1978"/>
    <x v="6"/>
    <n v="0.5"/>
    <s v="Uttar Pradesh"/>
    <x v="1"/>
    <s v="North"/>
    <s v="North"/>
    <s v="Punjab"/>
    <s v="Isha Sharma"/>
    <s v="Isha"/>
    <s v="Sharma"/>
    <m/>
    <s v="PID0200_Isha.pdf"/>
    <s v="High Priority"/>
    <m/>
    <m/>
    <s v="Monitor Later"/>
    <s v="Monitor Later"/>
  </r>
  <r>
    <s v="PID0201"/>
    <s v="Aarav Gupta"/>
    <x v="1"/>
    <s v="01/01/1972"/>
    <d v="1972-01-01T00:00:00"/>
    <n v="1972"/>
    <x v="15"/>
    <n v="50"/>
    <s v="Kerala"/>
    <x v="1"/>
    <s v="South"/>
    <s v="South"/>
    <s v="Tamil Nadu"/>
    <s v="Aarav Gupta"/>
    <s v="Aarav"/>
    <s v="Gupta"/>
    <m/>
    <s v="PID0201_Aarav.pdf"/>
    <s v="Regular Followup"/>
    <m/>
    <m/>
    <s v="Monitor Later"/>
    <s v="Monitor Later"/>
  </r>
  <r>
    <s v="PID0202"/>
    <s v="Aditya Mehta"/>
    <x v="1"/>
    <s v="01/01/1964"/>
    <d v="1964-01-01T00:00:00"/>
    <n v="1964"/>
    <x v="7"/>
    <n v="3"/>
    <s v="Uttar Pradesh"/>
    <x v="1"/>
    <s v="North"/>
    <s v="North"/>
    <s v="Punjab"/>
    <s v="Aditya Mehta"/>
    <s v="Aditya"/>
    <s v="Mehta"/>
    <m/>
    <s v="PID0202_Aditya.pdf"/>
    <s v="High Priority"/>
    <m/>
    <m/>
    <s v="Monitor Later"/>
    <s v="Monitor Later"/>
  </r>
  <r>
    <s v="PID0203"/>
    <s v="Diya Raj Patel"/>
    <x v="0"/>
    <s v="31/12/1978"/>
    <d v="1978-12-31T00:00:00"/>
    <n v="1978"/>
    <x v="6"/>
    <n v="12"/>
    <s v="West Bengal"/>
    <x v="2"/>
    <s v="East"/>
    <s v="East"/>
    <s v="West Bengal"/>
    <s v="Diya Raj Patel"/>
    <s v="Diya"/>
    <s v="Raj"/>
    <s v="Patel"/>
    <s v="PID0203_Diya.pdf"/>
    <s v="Regular Followup"/>
    <m/>
    <m/>
    <s v="No Action"/>
    <s v="No Action"/>
  </r>
  <r>
    <s v="PID0204"/>
    <s v="Diya Singh Sharma"/>
    <x v="0"/>
    <s v="31/12/1993"/>
    <d v="1993-12-31T00:00:00"/>
    <n v="1993"/>
    <x v="2"/>
    <n v="20"/>
    <s v="West Bengal"/>
    <x v="1"/>
    <s v="East"/>
    <s v="East"/>
    <s v="West Bengal"/>
    <s v="Diya Singh Sharma"/>
    <s v="Diya"/>
    <s v="Singh"/>
    <s v="Sharma"/>
    <s v="PID0204_Diya.pdf"/>
    <s v="Regular Followup"/>
    <m/>
    <m/>
    <s v="Monitor Later"/>
    <s v="Monitor Later"/>
  </r>
  <r>
    <s v="PID0205"/>
    <s v="Sai Gupta"/>
    <x v="1"/>
    <s v="31/12/1958"/>
    <d v="1958-12-31T00:00:00"/>
    <n v="1958"/>
    <x v="16"/>
    <n v="2"/>
    <s v="Tamil Nadu"/>
    <x v="0"/>
    <s v="South"/>
    <s v="South"/>
    <s v="Tamil Nadu"/>
    <s v="Sai Gupta"/>
    <s v="Sai"/>
    <s v="Gupta"/>
    <m/>
    <s v="PID0205_Sai.pdf"/>
    <s v="High Priority"/>
    <m/>
    <m/>
    <s v="Needs Attention"/>
    <s v="Needs Attention"/>
  </r>
  <r>
    <s v="PID0206"/>
    <s v="Vivaan Singh Patel"/>
    <x v="1"/>
    <s v="31/12/1981"/>
    <d v="1981-12-31T00:00:00"/>
    <n v="1981"/>
    <x v="8"/>
    <n v="3"/>
    <s v="Uttar Pradesh"/>
    <x v="3"/>
    <s v="North"/>
    <s v="North"/>
    <s v="Punjab"/>
    <s v="Vivaan Singh Patel"/>
    <s v="Vivaan"/>
    <s v="Singh"/>
    <s v="Patel"/>
    <s v="PID0206_Vivaan.pdf"/>
    <s v="High Priority"/>
    <m/>
    <m/>
    <s v="No Action"/>
    <s v="No Action"/>
  </r>
  <r>
    <s v="PID0207"/>
    <s v="Riya Patel "/>
    <x v="0"/>
    <s v="31/12/1993"/>
    <d v="1993-12-31T00:00:00"/>
    <n v="1993"/>
    <x v="2"/>
    <n v="25"/>
    <s v="Kerala"/>
    <x v="0"/>
    <s v="South"/>
    <s v="South"/>
    <s v="Tamil Nadu"/>
    <s v="Riya Patel"/>
    <s v="Riya"/>
    <s v="Patel"/>
    <m/>
    <s v="PID0207_Riya.pdf"/>
    <s v="Regular Followup"/>
    <m/>
    <m/>
    <s v="Monitor Later"/>
    <s v="Monitor Later"/>
  </r>
  <r>
    <s v="PID0208"/>
    <s v="Aditya Raj Patel"/>
    <x v="1"/>
    <s v="31/12/1978"/>
    <d v="1978-12-31T00:00:00"/>
    <n v="1978"/>
    <x v="6"/>
    <n v="9"/>
    <s v="West Bengal"/>
    <x v="2"/>
    <s v="East"/>
    <s v="East"/>
    <s v="West Bengal"/>
    <s v="Aditya Raj Patel"/>
    <s v="Aditya"/>
    <s v="Raj"/>
    <s v="Patel"/>
    <s v="PID0208_Aditya.pdf"/>
    <s v="Regular Followup"/>
    <m/>
    <m/>
    <s v="No Action"/>
    <s v="No Action"/>
  </r>
  <r>
    <s v="PID0209"/>
    <s v="Aarav Dev Reddy"/>
    <x v="1"/>
    <s v="31/12/1978"/>
    <d v="1978-12-31T00:00:00"/>
    <n v="1978"/>
    <x v="6"/>
    <n v="9"/>
    <s v="West Bengal"/>
    <x v="1"/>
    <s v="East"/>
    <s v="East"/>
    <s v="West Bengal"/>
    <s v="Aarav Dev Reddy"/>
    <s v="Aarav"/>
    <s v="Dev"/>
    <s v="Reddy"/>
    <s v="PID0209_Aarav.pdf"/>
    <s v="Regular Followup"/>
    <m/>
    <m/>
    <s v="No Action"/>
    <s v="No Action"/>
  </r>
  <r>
    <s v="PID0210"/>
    <s v="Aarav Priya Mehta"/>
    <x v="1"/>
    <s v="01/01/1964"/>
    <d v="1964-01-01T00:00:00"/>
    <n v="1964"/>
    <x v="7"/>
    <n v="250"/>
    <s v="Punjab"/>
    <x v="0"/>
    <s v="North"/>
    <s v="North"/>
    <s v="Punjab"/>
    <s v="Aarav Priya Mehta"/>
    <s v="Aarav"/>
    <s v="Priya"/>
    <s v="Mehta"/>
    <s v="PID0210_Aarav.pdf"/>
    <s v="Regular Followup"/>
    <m/>
    <m/>
    <s v="No Action"/>
    <s v="No Action"/>
  </r>
  <r>
    <s v="PID0211"/>
    <s v=" Sai Gupta "/>
    <x v="1"/>
    <s v="31-12-1968"/>
    <d v="1968-12-31T00:00:00"/>
    <n v="1968"/>
    <x v="10"/>
    <n v="40"/>
    <s v="West Bengal"/>
    <x v="2"/>
    <s v="East"/>
    <s v="East"/>
    <s v="West Bengal"/>
    <s v="Sai Gupta"/>
    <s v="Sai"/>
    <s v="Gupta"/>
    <m/>
    <s v="PID0211_Sai.pdf"/>
    <s v="Regular Followup"/>
    <m/>
    <m/>
    <s v="No Action"/>
    <s v="No Action"/>
  </r>
  <r>
    <s v="PID0212"/>
    <s v="Shreya Mehta"/>
    <x v="0"/>
    <s v="31/12/1978"/>
    <d v="1978-12-31T00:00:00"/>
    <n v="1978"/>
    <x v="6"/>
    <n v="15"/>
    <s v="Kerala"/>
    <x v="3"/>
    <s v="South"/>
    <s v="South"/>
    <s v="Tamil Nadu"/>
    <s v="Shreya Mehta"/>
    <s v="Shreya"/>
    <s v="Mehta"/>
    <m/>
    <s v="PID0212_Shreya.pdf"/>
    <s v="Regular Followup"/>
    <m/>
    <m/>
    <s v="Ask for Readmission"/>
    <s v="Ask for Readmission"/>
  </r>
  <r>
    <s v="PID0213"/>
    <s v="Aanya Gupta"/>
    <x v="0"/>
    <s v="31/12/1981"/>
    <d v="1981-12-31T00:00:00"/>
    <n v="1981"/>
    <x v="8"/>
    <n v="5"/>
    <s v="West Bengal"/>
    <x v="2"/>
    <s v="East"/>
    <s v="East"/>
    <s v="West Bengal"/>
    <s v="Aanya Gupta"/>
    <s v="Aanya"/>
    <s v="Gupta"/>
    <m/>
    <s v="PID0213_Aanya.pdf"/>
    <s v="Regular Followup"/>
    <m/>
    <m/>
    <s v="Monitor Later"/>
    <s v="Monitor Later"/>
  </r>
  <r>
    <s v="PID0214"/>
    <s v="Vivaan Reddy"/>
    <x v="1"/>
    <s v="31/12/1978"/>
    <d v="1978-12-31T00:00:00"/>
    <n v="1978"/>
    <x v="6"/>
    <n v="70"/>
    <s v="West Bengal"/>
    <x v="1"/>
    <s v="East"/>
    <s v="East"/>
    <s v="West Bengal"/>
    <s v="Vivaan Reddy"/>
    <s v="Vivaan"/>
    <s v="Reddy"/>
    <m/>
    <s v="PID0214_Vivaan.pdf"/>
    <s v="Regular Followup"/>
    <m/>
    <m/>
    <s v="No Action"/>
    <s v="No Action"/>
  </r>
  <r>
    <s v="PID0215"/>
    <s v="Aditya Sharma"/>
    <x v="1"/>
    <s v="31/12/1978"/>
    <d v="1978-12-31T00:00:00"/>
    <n v="1978"/>
    <x v="6"/>
    <n v="2"/>
    <s v="Uttar Pradesh"/>
    <x v="1"/>
    <s v="North"/>
    <s v="North"/>
    <s v="Punjab"/>
    <s v="Aditya Sharma"/>
    <s v="Aditya"/>
    <s v="Sharma"/>
    <m/>
    <s v="PID0215_Aditya.pdf"/>
    <s v="High Priority"/>
    <m/>
    <m/>
    <s v="Ask for Readmission"/>
    <s v="Ask for Readmission"/>
  </r>
  <r>
    <s v="PID0216"/>
    <s v="Isha Singh Mehta"/>
    <x v="0"/>
    <s v="01/01/1984"/>
    <d v="1984-01-01T00:00:00"/>
    <n v="1984"/>
    <x v="9"/>
    <n v="12"/>
    <s v="Karnataka"/>
    <x v="2"/>
    <s v="South"/>
    <s v="South"/>
    <s v="Tamil Nadu"/>
    <s v="Isha Singh Mehta"/>
    <s v="Isha"/>
    <s v="Singh"/>
    <s v="Mehta"/>
    <s v="PID0216_Isha.pdf"/>
    <s v="Regular Followup"/>
    <m/>
    <m/>
    <s v="Ask for Readmission"/>
    <s v="Ask for Readmission"/>
  </r>
  <r>
    <s v="PID0217"/>
    <s v="Diya Patel"/>
    <x v="0"/>
    <s v="31/12/1993"/>
    <d v="1993-12-31T00:00:00"/>
    <n v="1993"/>
    <x v="2"/>
    <n v="12"/>
    <s v="Punjab"/>
    <x v="2"/>
    <s v="North"/>
    <s v="North"/>
    <s v="Punjab"/>
    <s v="Diya Patel"/>
    <s v="Diya"/>
    <s v="Patel"/>
    <m/>
    <s v="PID0217_Diya.pdf"/>
    <s v="Regular Followup"/>
    <m/>
    <m/>
    <s v="Monitor Later"/>
    <s v="Monitor Later"/>
  </r>
  <r>
    <s v="PID0218"/>
    <s v=" Vivaan Sharma"/>
    <x v="1"/>
    <s v="31/12/1988"/>
    <d v="1988-12-31T00:00:00"/>
    <n v="1988"/>
    <x v="3"/>
    <n v="7"/>
    <s v="Karnataka"/>
    <x v="0"/>
    <s v="South"/>
    <s v="South"/>
    <s v="Tamil Nadu"/>
    <s v="Vivaan Sharma"/>
    <s v="Vivaan"/>
    <s v="Sharma"/>
    <m/>
    <s v="PID0218_Vivaan.pdf"/>
    <s v="Regular Followup"/>
    <m/>
    <m/>
    <s v="No Action"/>
    <s v="No Action"/>
  </r>
  <r>
    <s v="PID0219"/>
    <s v="Riya Sharma"/>
    <x v="0"/>
    <s v="31/12/1994"/>
    <d v="1994-12-31T00:00:00"/>
    <n v="1994"/>
    <x v="5"/>
    <n v="15"/>
    <s v="West Bengal"/>
    <x v="2"/>
    <s v="East"/>
    <s v="East"/>
    <s v="West Bengal"/>
    <s v="Riya Sharma"/>
    <s v="Riya"/>
    <s v="Sharma"/>
    <m/>
    <s v="PID0219_Riya.pdf"/>
    <s v="Regular Followup"/>
    <m/>
    <m/>
    <s v="Monitor Later"/>
    <s v="Monitor Later"/>
  </r>
  <r>
    <s v="PID0220"/>
    <s v="Aarav Mehta"/>
    <x v="1"/>
    <s v="31-12-1981"/>
    <d v="1981-12-31T00:00:00"/>
    <n v="1981"/>
    <x v="8"/>
    <n v="5"/>
    <s v="Tamil Nadu"/>
    <x v="0"/>
    <s v="South"/>
    <s v="South"/>
    <s v="Tamil Nadu"/>
    <s v="Aarav Mehta"/>
    <s v="Aarav"/>
    <s v="Mehta"/>
    <m/>
    <s v="PID0220_Aarav.pdf"/>
    <s v="Regular Followup"/>
    <m/>
    <m/>
    <s v="No Action"/>
    <s v="No Action"/>
  </r>
  <r>
    <s v="PID0221"/>
    <s v=" Aanya Kumar Reddy"/>
    <x v="0"/>
    <s v="01/01/1984"/>
    <d v="1984-01-01T00:00:00"/>
    <n v="1984"/>
    <x v="9"/>
    <n v="30"/>
    <s v="Karnataka"/>
    <x v="3"/>
    <s v="South"/>
    <s v="South"/>
    <s v="Tamil Nadu"/>
    <s v="Aanya Kumar Reddy"/>
    <s v="Aanya"/>
    <s v="Kumar"/>
    <s v="Reddy"/>
    <s v="PID0221_Aanya.pdf"/>
    <s v="Regular Followup"/>
    <m/>
    <m/>
    <s v="Monitor Later"/>
    <s v="Monitor Later"/>
  </r>
  <r>
    <s v="PID0222"/>
    <s v="Isha Singh Patel"/>
    <x v="0"/>
    <s v="31/12/1985"/>
    <d v="1985-12-31T00:00:00"/>
    <n v="1985"/>
    <x v="14"/>
    <m/>
    <s v="West Bengal"/>
    <x v="3"/>
    <s v="East"/>
    <s v="East"/>
    <s v="West Bengal"/>
    <s v="Isha Singh Patel"/>
    <s v="Isha"/>
    <s v="Singh"/>
    <s v="Patel"/>
    <s v="PID0222_Isha.pdf"/>
    <s v="High Priority"/>
    <m/>
    <m/>
    <s v="No Action"/>
    <s v="No Action"/>
  </r>
  <r>
    <s v="PID0223"/>
    <s v="Aanya Dev Sharma"/>
    <x v="0"/>
    <s v="01-01-1964"/>
    <d v="1964-01-01T00:00:00"/>
    <n v="1964"/>
    <x v="7"/>
    <n v="4"/>
    <s v="West Bengal"/>
    <x v="2"/>
    <s v="East"/>
    <s v="East"/>
    <s v="West Bengal"/>
    <s v="Aanya Dev Sharma"/>
    <s v="Aanya"/>
    <s v="Dev"/>
    <s v="Sharma"/>
    <s v="PID0223_Aanya.pdf"/>
    <s v="High Priority"/>
    <m/>
    <m/>
    <s v="Ask for Readmission"/>
    <s v="Ask for Readmission"/>
  </r>
  <r>
    <s v="PID0224"/>
    <s v="Vivaan Sharma"/>
    <x v="1"/>
    <s v="01/01/1984"/>
    <d v="1984-01-01T00:00:00"/>
    <n v="1984"/>
    <x v="9"/>
    <n v="9"/>
    <s v="Maharashtra"/>
    <x v="1"/>
    <s v="West"/>
    <s v="West"/>
    <s v="Maharashtra"/>
    <s v="Vivaan Sharma"/>
    <s v="Vivaan"/>
    <s v="Sharma"/>
    <m/>
    <s v="PID0224_Vivaan.pdf"/>
    <s v="Regular Followup"/>
    <m/>
    <m/>
    <s v="Monitor Later"/>
    <s v="Monitor Later"/>
  </r>
  <r>
    <s v="PID0225"/>
    <s v="Sai Patel"/>
    <x v="1"/>
    <s v="31/12/1973"/>
    <d v="1973-12-31T00:00:00"/>
    <n v="1973"/>
    <x v="0"/>
    <n v="2"/>
    <s v="Uttar Pradesh"/>
    <x v="1"/>
    <s v="North"/>
    <s v="North"/>
    <s v="Punjab"/>
    <s v="Sai Patel"/>
    <s v="Sai"/>
    <s v="Patel"/>
    <m/>
    <s v="PID0225_Sai.pdf"/>
    <s v="High Priority"/>
    <m/>
    <m/>
    <s v="Monitor Later"/>
    <s v="Monitor Later"/>
  </r>
  <r>
    <s v="PID0226"/>
    <s v="Vivaan Sharma"/>
    <x v="1"/>
    <s v="31-12-1973"/>
    <d v="1973-12-31T00:00:00"/>
    <n v="1973"/>
    <x v="0"/>
    <n v="30"/>
    <s v="Kerala"/>
    <x v="0"/>
    <s v="South"/>
    <s v="South"/>
    <s v="Tamil Nadu"/>
    <s v="Vivaan Sharma"/>
    <s v="Vivaan"/>
    <s v="Sharma"/>
    <m/>
    <s v="PID0226_Vivaan.pdf"/>
    <s v="Regular Followup"/>
    <m/>
    <m/>
    <s v="No Action"/>
    <s v="No Action"/>
  </r>
  <r>
    <s v="PID0227"/>
    <s v="Sai Kumar Mehta"/>
    <x v="1"/>
    <s v="01/01/1964"/>
    <d v="1964-01-01T00:00:00"/>
    <n v="1964"/>
    <x v="7"/>
    <n v="25"/>
    <s v="Kerala"/>
    <x v="0"/>
    <s v="South"/>
    <s v="South"/>
    <s v="Tamil Nadu"/>
    <s v="Sai Kumar Mehta"/>
    <s v="Sai"/>
    <s v="Kumar"/>
    <s v="Mehta"/>
    <s v="PID0227_Sai.pdf"/>
    <s v="Regular Followup"/>
    <m/>
    <m/>
    <s v="No Action"/>
    <s v="No Action"/>
  </r>
  <r>
    <s v="PID0228"/>
    <s v=" Riya Raj Gupta"/>
    <x v="0"/>
    <s v="01-01-1992"/>
    <d v="1992-01-01T00:00:00"/>
    <n v="1992"/>
    <x v="18"/>
    <n v="150"/>
    <s v="Gujarat"/>
    <x v="3"/>
    <s v="West"/>
    <s v="West"/>
    <s v="Maharashtra"/>
    <s v="Riya Raj Gupta"/>
    <s v="Riya"/>
    <s v="Raj"/>
    <s v="Gupta"/>
    <s v="PID0228_Riya.pdf"/>
    <s v="Regular Followup"/>
    <m/>
    <m/>
    <s v="No Action"/>
    <s v="No Action"/>
  </r>
  <r>
    <s v="PID0229"/>
    <s v="Isha Raj Sharma"/>
    <x v="0"/>
    <s v="31/12/1978"/>
    <d v="1978-12-31T00:00:00"/>
    <n v="1978"/>
    <x v="6"/>
    <n v="15"/>
    <s v="Punjab"/>
    <x v="1"/>
    <s v="North"/>
    <s v="North"/>
    <s v="Punjab"/>
    <s v="Isha Raj Sharma"/>
    <s v="Isha"/>
    <s v="Raj"/>
    <s v="Sharma"/>
    <s v="PID0229_Isha.pdf"/>
    <s v="Regular Followup"/>
    <m/>
    <m/>
    <s v="No Action"/>
    <s v="No Action"/>
  </r>
  <r>
    <s v="PID0230"/>
    <s v="Isha Raj Gupta "/>
    <x v="0"/>
    <s v="31-12-1953"/>
    <d v="1953-12-31T00:00:00"/>
    <n v="1953"/>
    <x v="1"/>
    <n v="70"/>
    <s v="Gujarat"/>
    <x v="3"/>
    <s v="West"/>
    <s v="West"/>
    <s v="Maharashtra"/>
    <s v="Isha Raj Gupta"/>
    <s v="Isha"/>
    <s v="Raj"/>
    <s v="Gupta"/>
    <s v="PID0230_Isha.pdf"/>
    <s v="Regular Followup"/>
    <m/>
    <m/>
    <s v="No Action"/>
    <s v="No Action"/>
  </r>
  <r>
    <s v="PID0231"/>
    <s v="Shreya Mehta"/>
    <x v="0"/>
    <s v="31/12/1988"/>
    <d v="1988-12-31T00:00:00"/>
    <n v="1988"/>
    <x v="3"/>
    <n v="300"/>
    <s v="Gujarat"/>
    <x v="3"/>
    <s v="West"/>
    <s v="West"/>
    <s v="Maharashtra"/>
    <s v="Shreya Mehta"/>
    <s v="Shreya"/>
    <s v="Mehta"/>
    <m/>
    <s v="PID0231_Shreya.pdf"/>
    <s v="Regular Followup"/>
    <m/>
    <m/>
    <s v="No Action"/>
    <s v="No Action"/>
  </r>
  <r>
    <s v="PID0232"/>
    <s v="Krishna Sharma"/>
    <x v="1"/>
    <s v="01-01-1964"/>
    <d v="1964-01-01T00:00:00"/>
    <n v="1964"/>
    <x v="7"/>
    <n v="7"/>
    <s v="Gujarat"/>
    <x v="3"/>
    <s v="West"/>
    <s v="West"/>
    <s v="Maharashtra"/>
    <s v="Krishna Sharma"/>
    <s v="Krishna"/>
    <s v="Sharma"/>
    <m/>
    <s v="PID0232_Krishna.pdf"/>
    <s v="Regular Followup"/>
    <m/>
    <m/>
    <s v="No Action"/>
    <s v="No Action"/>
  </r>
  <r>
    <s v="PID0233"/>
    <s v="Isha Sharma"/>
    <x v="0"/>
    <s v="01/01/1984"/>
    <d v="1984-01-01T00:00:00"/>
    <n v="1984"/>
    <x v="9"/>
    <n v="5"/>
    <s v="Tamil Nadu"/>
    <x v="0"/>
    <s v="South"/>
    <s v="South"/>
    <s v="Tamil Nadu"/>
    <s v="Isha Sharma"/>
    <s v="Isha"/>
    <s v="Sharma"/>
    <m/>
    <s v="PID0233_Isha.pdf"/>
    <s v="Regular Followup"/>
    <m/>
    <m/>
    <s v="No Action"/>
    <s v="No Action"/>
  </r>
  <r>
    <s v="PID0234"/>
    <s v=" Shreya Patel"/>
    <x v="0"/>
    <s v="01-01-1996"/>
    <d v="1996-01-01T00:00:00"/>
    <n v="1996"/>
    <x v="19"/>
    <n v="0.5"/>
    <s v="Uttar Pradesh"/>
    <x v="1"/>
    <s v="North"/>
    <s v="North"/>
    <s v="Punjab"/>
    <s v="Shreya Patel"/>
    <s v="Shreya"/>
    <s v="Patel"/>
    <m/>
    <s v="PID0234_Shreya.pdf"/>
    <s v="High Priority"/>
    <m/>
    <m/>
    <s v="Ask for Readmission"/>
    <s v="Ask for Readmission"/>
  </r>
  <r>
    <s v="PID0235"/>
    <s v="Aanya Reddy"/>
    <x v="0"/>
    <s v="31/12/1988"/>
    <d v="1988-12-31T00:00:00"/>
    <n v="1988"/>
    <x v="3"/>
    <n v="40"/>
    <s v="West Bengal"/>
    <x v="2"/>
    <s v="East"/>
    <s v="East"/>
    <s v="West Bengal"/>
    <s v="Aanya Reddy"/>
    <s v="Aanya"/>
    <s v="Reddy"/>
    <m/>
    <s v="PID0235_Aanya.pdf"/>
    <s v="Regular Followup"/>
    <m/>
    <m/>
    <s v="Monitor Later"/>
    <s v="Monitor Later"/>
  </r>
  <r>
    <s v="PID0236"/>
    <s v=" Isha Mehta"/>
    <x v="0"/>
    <s v="01/01/1944"/>
    <d v="1944-01-01T00:00:00"/>
    <n v="1944"/>
    <x v="20"/>
    <n v="12"/>
    <s v="Gujarat"/>
    <x v="3"/>
    <s v="West"/>
    <s v="West"/>
    <s v="Maharashtra"/>
    <s v="Isha Mehta"/>
    <s v="Isha"/>
    <s v="Mehta"/>
    <m/>
    <s v="PID0236_Isha.pdf"/>
    <s v="Regular Followup"/>
    <m/>
    <m/>
    <s v="Monitor Later"/>
    <s v="Monitor Later"/>
  </r>
  <r>
    <s v="PID0237"/>
    <s v="Shreya Sharma"/>
    <x v="0"/>
    <s v="31/12/1958"/>
    <d v="1958-12-31T00:00:00"/>
    <n v="1958"/>
    <x v="16"/>
    <n v="9"/>
    <s v="Gujarat"/>
    <x v="3"/>
    <s v="West"/>
    <s v="West"/>
    <s v="Maharashtra"/>
    <s v="Shreya Sharma"/>
    <s v="Shreya"/>
    <s v="Sharma"/>
    <m/>
    <s v="PID0237_Shreya.pdf"/>
    <s v="Regular Followup"/>
    <m/>
    <m/>
    <s v="No Action"/>
    <s v="No Action"/>
  </r>
  <r>
    <s v="PID0238"/>
    <s v=" Diya Sharma"/>
    <x v="0"/>
    <s v="31/12/1985"/>
    <d v="1985-12-31T00:00:00"/>
    <n v="1985"/>
    <x v="14"/>
    <n v="2"/>
    <s v="Uttar Pradesh"/>
    <x v="0"/>
    <s v="North"/>
    <s v="North"/>
    <s v="Punjab"/>
    <s v="Diya Sharma"/>
    <s v="Diya"/>
    <s v="Sharma"/>
    <m/>
    <s v="PID0238_Diya.pdf"/>
    <s v="High Priority"/>
    <m/>
    <m/>
    <s v="No Action"/>
    <s v="No Action"/>
  </r>
  <r>
    <s v="PID0239"/>
    <s v=" Krishna Dev Sharma "/>
    <x v="1"/>
    <s v="31/12/1988"/>
    <d v="1988-12-31T00:00:00"/>
    <n v="1988"/>
    <x v="3"/>
    <n v="2"/>
    <s v="West Bengal"/>
    <x v="2"/>
    <s v="East"/>
    <s v="East"/>
    <s v="West Bengal"/>
    <s v="Krishna Dev Sharma"/>
    <s v="Krishna"/>
    <s v="Dev"/>
    <s v="Sharma"/>
    <s v="PID0239_Krishna.pdf"/>
    <s v="High Priority"/>
    <m/>
    <m/>
    <s v="No Action"/>
    <s v="No Action"/>
  </r>
  <r>
    <s v="PID0240"/>
    <s v=" Shreya Reddy"/>
    <x v="0"/>
    <s v="31-12-1994"/>
    <d v="1994-12-31T00:00:00"/>
    <n v="1994"/>
    <x v="5"/>
    <n v="9"/>
    <s v="Gujarat"/>
    <x v="0"/>
    <s v="West"/>
    <s v="West"/>
    <s v="Maharashtra"/>
    <s v="Shreya Reddy"/>
    <s v="Shreya"/>
    <s v="Reddy"/>
    <m/>
    <s v="PID0240_Shreya.pdf"/>
    <s v="Regular Followup"/>
    <m/>
    <m/>
    <s v="No Action"/>
    <s v="No Action"/>
  </r>
  <r>
    <s v="PID0241"/>
    <s v="Aanya Mehta "/>
    <x v="0"/>
    <s v="31-12-1953"/>
    <d v="1953-12-31T00:00:00"/>
    <n v="1953"/>
    <x v="1"/>
    <n v="5"/>
    <s v="Gujarat"/>
    <x v="3"/>
    <s v="West"/>
    <s v="West"/>
    <s v="Maharashtra"/>
    <s v="Aanya Mehta"/>
    <s v="Aanya"/>
    <s v="Mehta"/>
    <m/>
    <s v="PID0241_Aanya.pdf"/>
    <s v="Regular Followup"/>
    <m/>
    <m/>
    <s v="Ask for Readmission"/>
    <s v="Ask for Readmission"/>
  </r>
  <r>
    <s v="PID0242"/>
    <s v=" Aarav Patel "/>
    <x v="1"/>
    <s v="31/12/1968"/>
    <d v="1968-12-31T00:00:00"/>
    <n v="1968"/>
    <x v="10"/>
    <n v="40"/>
    <s v="West Bengal"/>
    <x v="0"/>
    <s v="East"/>
    <s v="East"/>
    <s v="West Bengal"/>
    <s v="Aarav Patel"/>
    <s v="Aarav"/>
    <s v="Patel"/>
    <m/>
    <s v="PID0242_Aarav.pdf"/>
    <s v="Regular Followup"/>
    <m/>
    <m/>
    <s v="No Action"/>
    <s v="No Action"/>
  </r>
  <r>
    <s v="PID0243"/>
    <s v="Shreya Mehta"/>
    <x v="0"/>
    <s v="31/12/1993"/>
    <d v="1993-12-31T00:00:00"/>
    <n v="1993"/>
    <x v="2"/>
    <n v="7"/>
    <s v="Maharashtra"/>
    <x v="3"/>
    <s v="West"/>
    <s v="West"/>
    <s v="Maharashtra"/>
    <s v="Shreya Mehta"/>
    <s v="Shreya"/>
    <s v="Mehta"/>
    <m/>
    <s v="PID0243_Shreya.pdf"/>
    <s v="Regular Followup"/>
    <m/>
    <m/>
    <s v="Monitor Later"/>
    <s v="Monitor Later"/>
  </r>
  <r>
    <s v="PID0244"/>
    <s v="Riya Patel"/>
    <x v="0"/>
    <s v="31/12/1968"/>
    <d v="1968-12-31T00:00:00"/>
    <n v="1968"/>
    <x v="10"/>
    <n v="12"/>
    <s v="Punjab"/>
    <x v="1"/>
    <s v="North"/>
    <s v="North"/>
    <s v="Punjab"/>
    <s v="Riya Patel"/>
    <s v="Riya"/>
    <s v="Patel"/>
    <m/>
    <s v="PID0244_Riya.pdf"/>
    <s v="Regular Followup"/>
    <m/>
    <m/>
    <s v="No Action"/>
    <s v="No Action"/>
  </r>
  <r>
    <s v="PID0245"/>
    <s v="Riya Gupta"/>
    <x v="0"/>
    <s v="31/12/1973"/>
    <d v="1973-12-31T00:00:00"/>
    <n v="1973"/>
    <x v="0"/>
    <n v="15"/>
    <s v="Tamil Nadu"/>
    <x v="1"/>
    <s v="South"/>
    <s v="South"/>
    <s v="Tamil Nadu"/>
    <s v="Riya Gupta"/>
    <s v="Riya"/>
    <s v="Gupta"/>
    <m/>
    <s v="PID0245_Riya.pdf"/>
    <s v="Regular Followup"/>
    <m/>
    <m/>
    <s v="Monitor Later"/>
    <s v="Monitor Later"/>
  </r>
  <r>
    <s v="PID0246"/>
    <s v=" Krishna Raj Mehta "/>
    <x v="1"/>
    <s v="31/12/1968"/>
    <d v="1968-12-31T00:00:00"/>
    <n v="1968"/>
    <x v="10"/>
    <n v="400"/>
    <s v="Punjab"/>
    <x v="1"/>
    <s v="North"/>
    <s v="North"/>
    <s v="Punjab"/>
    <s v="Krishna Raj Mehta"/>
    <s v="Krishna"/>
    <s v="Raj"/>
    <s v="Mehta"/>
    <s v="PID0246_Krishna.pdf"/>
    <s v="Regular Followup"/>
    <m/>
    <m/>
    <s v="Monitor Later"/>
    <s v="Monitor Later"/>
  </r>
  <r>
    <s v="PID0247"/>
    <s v="Krishna Gupta"/>
    <x v="1"/>
    <s v="31/12/1958"/>
    <d v="1958-12-31T00:00:00"/>
    <n v="1958"/>
    <x v="16"/>
    <n v="7"/>
    <s v="West Bengal"/>
    <x v="2"/>
    <s v="East"/>
    <s v="East"/>
    <s v="West Bengal"/>
    <s v="Krishna Gupta"/>
    <s v="Krishna"/>
    <s v="Gupta"/>
    <m/>
    <s v="PID0247_Krishna.pdf"/>
    <s v="Regular Followup"/>
    <m/>
    <m/>
    <s v="No Action"/>
    <s v="No Action"/>
  </r>
  <r>
    <s v="PID0248"/>
    <s v="Aarav Raj Gupta"/>
    <x v="1"/>
    <s v="31/12/1968"/>
    <d v="1968-12-31T00:00:00"/>
    <n v="1968"/>
    <x v="10"/>
    <n v="7"/>
    <s v="Karnataka"/>
    <x v="0"/>
    <s v="South"/>
    <s v="South"/>
    <s v="Tamil Nadu"/>
    <s v="Aarav Raj Gupta"/>
    <s v="Aarav"/>
    <s v="Raj"/>
    <s v="Gupta"/>
    <s v="PID0248_Aarav.pdf"/>
    <s v="Regular Followup"/>
    <m/>
    <m/>
    <s v="Monitor Later"/>
    <s v="Monitor Later"/>
  </r>
  <r>
    <s v="PID0249"/>
    <s v="Sai Dev Patel"/>
    <x v="1"/>
    <s v="01-01-1964"/>
    <d v="1964-01-01T00:00:00"/>
    <n v="1964"/>
    <x v="7"/>
    <n v="0.5"/>
    <s v="Uttar Pradesh"/>
    <x v="1"/>
    <s v="North"/>
    <s v="North"/>
    <s v="Punjab"/>
    <s v="Sai Dev Patel"/>
    <s v="Sai"/>
    <s v="Dev"/>
    <s v="Patel"/>
    <s v="PID0249_Sai.pdf"/>
    <s v="High Priority"/>
    <m/>
    <m/>
    <s v="Needs Attention"/>
    <s v="Needs Attention"/>
  </r>
  <r>
    <s v="PID0250"/>
    <s v="Krishna Patel"/>
    <x v="1"/>
    <s v="31/12/1985"/>
    <d v="1985-12-31T00:00:00"/>
    <n v="1985"/>
    <x v="14"/>
    <n v="5"/>
    <s v="West Bengal"/>
    <x v="2"/>
    <s v="East"/>
    <s v="East"/>
    <s v="West Bengal"/>
    <s v="Krishna Patel"/>
    <s v="Krishna"/>
    <s v="Patel"/>
    <m/>
    <s v="PID0250_Krishna.pdf"/>
    <s v="Regular Followup"/>
    <m/>
    <m/>
    <s v="Monitor Later"/>
    <s v="Monitor Later"/>
  </r>
  <r>
    <s v="PID0251"/>
    <s v=" Aanya Sharma "/>
    <x v="0"/>
    <s v="01/01/1984"/>
    <d v="1984-01-01T00:00:00"/>
    <n v="1984"/>
    <x v="9"/>
    <n v="9"/>
    <s v="Tamil Nadu"/>
    <x v="0"/>
    <s v="South"/>
    <s v="South"/>
    <s v="Tamil Nadu"/>
    <s v="Aanya Sharma"/>
    <s v="Aanya"/>
    <s v="Sharma"/>
    <m/>
    <s v="PID0251_Aanya.pdf"/>
    <s v="Regular Followup"/>
    <m/>
    <m/>
    <s v="No Action"/>
    <s v="No Action"/>
  </r>
  <r>
    <s v="PID0252"/>
    <s v="Krishna Patel"/>
    <x v="1"/>
    <s v="31/12/1988"/>
    <d v="1988-12-31T00:00:00"/>
    <n v="1988"/>
    <x v="3"/>
    <n v="2"/>
    <s v="West Bengal"/>
    <x v="2"/>
    <s v="East"/>
    <s v="East"/>
    <s v="West Bengal"/>
    <s v="Krishna Patel"/>
    <s v="Krishna"/>
    <s v="Patel"/>
    <m/>
    <s v="PID0252_Krishna.pdf"/>
    <s v="High Priority"/>
    <m/>
    <m/>
    <s v="Monitor Later"/>
    <s v="Monitor Later"/>
  </r>
  <r>
    <s v="PID0253"/>
    <s v="Shreya Gupta"/>
    <x v="0"/>
    <s v="31/12/1998"/>
    <d v="1998-12-31T00:00:00"/>
    <n v="1998"/>
    <x v="12"/>
    <n v="2"/>
    <s v="Uttar Pradesh"/>
    <x v="1"/>
    <s v="North"/>
    <s v="North"/>
    <s v="Punjab"/>
    <s v="Shreya Gupta"/>
    <s v="Shreya"/>
    <s v="Gupta"/>
    <m/>
    <s v="PID0253_Shreya.pdf"/>
    <s v="High Priority"/>
    <m/>
    <m/>
    <s v="Ask for Readmission"/>
    <s v="Ask for Readmission"/>
  </r>
  <r>
    <s v="PID0254"/>
    <s v="Krishna Patel"/>
    <x v="1"/>
    <s v="31/12/1978"/>
    <d v="1978-12-31T00:00:00"/>
    <n v="1978"/>
    <x v="6"/>
    <n v="15"/>
    <s v="Gujarat"/>
    <x v="0"/>
    <s v="West"/>
    <s v="West"/>
    <s v="Maharashtra"/>
    <s v="Krishna Patel"/>
    <s v="Krishna"/>
    <s v="Patel"/>
    <m/>
    <s v="PID0254_Krishna.pdf"/>
    <s v="Regular Followup"/>
    <m/>
    <m/>
    <s v="No Action"/>
    <s v="No Action"/>
  </r>
  <r>
    <s v="PID0255"/>
    <s v="Aanya Patel"/>
    <x v="0"/>
    <s v="01/01/1984"/>
    <d v="1984-01-01T00:00:00"/>
    <n v="1984"/>
    <x v="9"/>
    <n v="20"/>
    <s v="Karnataka"/>
    <x v="3"/>
    <s v="South"/>
    <s v="South"/>
    <s v="Tamil Nadu"/>
    <s v="Aanya Patel"/>
    <s v="Aanya"/>
    <s v="Patel"/>
    <m/>
    <s v="PID0255_Aanya.pdf"/>
    <s v="Regular Followup"/>
    <m/>
    <m/>
    <s v="Monitor Later"/>
    <s v="Monitor Later"/>
  </r>
  <r>
    <s v="PID0256"/>
    <s v=" Aanya Reddy"/>
    <x v="0"/>
    <s v="31/12/1973"/>
    <d v="1973-12-31T00:00:00"/>
    <n v="1973"/>
    <x v="0"/>
    <n v="30"/>
    <s v="Uttar Pradesh"/>
    <x v="1"/>
    <s v="North"/>
    <s v="North"/>
    <s v="Punjab"/>
    <s v="Aanya Reddy"/>
    <s v="Aanya"/>
    <s v="Reddy"/>
    <m/>
    <s v="PID0256_Aanya.pdf"/>
    <s v="Regular Followup"/>
    <m/>
    <m/>
    <s v="Ask for Readmission"/>
    <s v="Ask for Readmission"/>
  </r>
  <r>
    <s v="PID0257"/>
    <s v=" Aanya Singh Gupta"/>
    <x v="0"/>
    <s v="31/12/1993"/>
    <d v="1993-12-31T00:00:00"/>
    <n v="1993"/>
    <x v="2"/>
    <n v="70"/>
    <s v="Karnataka"/>
    <x v="0"/>
    <s v="South"/>
    <s v="South"/>
    <s v="Tamil Nadu"/>
    <s v="Aanya Singh Gupta"/>
    <s v="Aanya"/>
    <s v="Singh"/>
    <s v="Gupta"/>
    <s v="PID0257_Aanya.pdf"/>
    <s v="Regular Followup"/>
    <m/>
    <m/>
    <s v="Monitor Later"/>
    <s v="Monitor Later"/>
  </r>
  <r>
    <s v="PID0258"/>
    <s v="Isha Reddy"/>
    <x v="0"/>
    <s v="01/01/1964"/>
    <d v="1964-01-01T00:00:00"/>
    <n v="1964"/>
    <x v="7"/>
    <n v="7"/>
    <s v="Punjab"/>
    <x v="1"/>
    <s v="North"/>
    <s v="North"/>
    <s v="Punjab"/>
    <s v="Isha Reddy"/>
    <s v="Isha"/>
    <s v="Reddy"/>
    <m/>
    <s v="PID0258_Isha.pdf"/>
    <s v="Regular Followup"/>
    <m/>
    <m/>
    <s v="No Action"/>
    <s v="No Action"/>
  </r>
  <r>
    <s v="PID0259"/>
    <s v="Sai Gupta"/>
    <x v="1"/>
    <s v="31-12-1993"/>
    <d v="1993-12-31T00:00:00"/>
    <n v="1993"/>
    <x v="2"/>
    <n v="7"/>
    <s v="Maharashtra"/>
    <x v="3"/>
    <s v="West"/>
    <s v="West"/>
    <s v="Maharashtra"/>
    <s v="Sai Gupta"/>
    <s v="Sai"/>
    <s v="Gupta"/>
    <m/>
    <s v="PID0259_Sai.pdf"/>
    <s v="Regular Followup"/>
    <m/>
    <m/>
    <s v="Ask for Readmission"/>
    <s v="Ask for Readmission"/>
  </r>
  <r>
    <s v="PID0260"/>
    <s v="Vivaan Reddy "/>
    <x v="1"/>
    <s v="31-12-1978"/>
    <d v="1978-12-31T00:00:00"/>
    <n v="1978"/>
    <x v="6"/>
    <n v="3"/>
    <s v="West Bengal"/>
    <x v="3"/>
    <s v="East"/>
    <s v="East"/>
    <s v="West Bengal"/>
    <s v="Vivaan Reddy"/>
    <s v="Vivaan"/>
    <s v="Reddy"/>
    <m/>
    <s v="PID0260_Vivaan.pdf"/>
    <s v="High Priority"/>
    <m/>
    <m/>
    <s v="No Action"/>
    <s v="No Action"/>
  </r>
  <r>
    <s v="PID0261"/>
    <s v="Aarav Mehta"/>
    <x v="1"/>
    <s v="31/12/1988"/>
    <d v="1988-12-31T00:00:00"/>
    <n v="1988"/>
    <x v="3"/>
    <n v="4"/>
    <s v="Karnataka"/>
    <x v="0"/>
    <s v="South"/>
    <s v="South"/>
    <s v="Tamil Nadu"/>
    <s v="Aarav Mehta"/>
    <s v="Aarav"/>
    <s v="Mehta"/>
    <m/>
    <s v="PID0261_Aarav.pdf"/>
    <s v="High Priority"/>
    <m/>
    <m/>
    <s v="Ask for Readmission"/>
    <s v="Ask for Readmission"/>
  </r>
  <r>
    <s v="PID0262"/>
    <s v="Shreya Sharma"/>
    <x v="0"/>
    <s v="31/12/1993"/>
    <d v="1993-12-31T00:00:00"/>
    <n v="1993"/>
    <x v="2"/>
    <n v="7"/>
    <s v="Punjab"/>
    <x v="0"/>
    <s v="North"/>
    <s v="North"/>
    <s v="Punjab"/>
    <s v="Shreya Sharma"/>
    <s v="Shreya"/>
    <s v="Sharma"/>
    <m/>
    <s v="PID0262_Shreya.pdf"/>
    <s v="Regular Followup"/>
    <m/>
    <m/>
    <s v="No Action"/>
    <s v="No Action"/>
  </r>
  <r>
    <s v="PID0263"/>
    <s v="Aanya Gupta"/>
    <x v="0"/>
    <s v="31-12-1968"/>
    <d v="1968-12-31T00:00:00"/>
    <n v="1968"/>
    <x v="10"/>
    <n v="30"/>
    <s v="West Bengal"/>
    <x v="2"/>
    <s v="East"/>
    <s v="East"/>
    <s v="West Bengal"/>
    <s v="Aanya Gupta"/>
    <s v="Aanya"/>
    <s v="Gupta"/>
    <m/>
    <s v="PID0263_Aanya.pdf"/>
    <s v="Regular Followup"/>
    <m/>
    <m/>
    <s v="Monitor Later"/>
    <s v="Monitor Later"/>
  </r>
  <r>
    <s v="PID0264"/>
    <s v="Vivaan Raj Mehta"/>
    <x v="1"/>
    <s v="31/12/1988"/>
    <d v="1988-12-31T00:00:00"/>
    <n v="1988"/>
    <x v="3"/>
    <n v="15"/>
    <s v="Karnataka"/>
    <x v="1"/>
    <s v="South"/>
    <s v="South"/>
    <s v="Tamil Nadu"/>
    <s v="Vivaan Raj Mehta"/>
    <s v="Vivaan"/>
    <s v="Raj"/>
    <s v="Mehta"/>
    <s v="PID0264_Vivaan.pdf"/>
    <s v="Regular Followup"/>
    <m/>
    <m/>
    <s v="Monitor Later"/>
    <s v="Monitor Later"/>
  </r>
  <r>
    <s v="PID0265"/>
    <s v="Vivaan Reddy"/>
    <x v="1"/>
    <s v="01/01/1984"/>
    <d v="1984-01-01T00:00:00"/>
    <n v="1984"/>
    <x v="9"/>
    <n v="5"/>
    <s v="Punjab"/>
    <x v="1"/>
    <s v="North"/>
    <s v="North"/>
    <s v="Punjab"/>
    <s v="Vivaan Reddy"/>
    <s v="Vivaan"/>
    <s v="Reddy"/>
    <m/>
    <s v="PID0265_Vivaan.pdf"/>
    <s v="Regular Followup"/>
    <m/>
    <m/>
    <s v="No Action"/>
    <s v="No Action"/>
  </r>
  <r>
    <s v="PID0266"/>
    <s v="Diya Reddy"/>
    <x v="0"/>
    <s v="31/12/1988"/>
    <d v="1988-12-31T00:00:00"/>
    <n v="1988"/>
    <x v="3"/>
    <n v="9"/>
    <s v="Gujarat"/>
    <x v="3"/>
    <s v="West"/>
    <s v="West"/>
    <s v="Maharashtra"/>
    <s v="Diya Reddy"/>
    <s v="Diya"/>
    <s v="Reddy"/>
    <m/>
    <s v="PID0266_Diya.pdf"/>
    <s v="Regular Followup"/>
    <m/>
    <m/>
    <s v="Monitor Later"/>
    <s v="Monitor Later"/>
  </r>
  <r>
    <s v="PID0267"/>
    <s v=" Shreya Sharma "/>
    <x v="0"/>
    <s v="31-12-1993"/>
    <d v="1993-12-31T00:00:00"/>
    <n v="1993"/>
    <x v="2"/>
    <n v="7"/>
    <s v="Maharashtra"/>
    <x v="3"/>
    <s v="West"/>
    <s v="West"/>
    <s v="Maharashtra"/>
    <s v="Shreya Sharma"/>
    <s v="Shreya"/>
    <s v="Sharma"/>
    <m/>
    <s v="PID0267_Shreya.pdf"/>
    <s v="Regular Followup"/>
    <m/>
    <m/>
    <s v="No Action"/>
    <s v="No Action"/>
  </r>
  <r>
    <s v="PID0268"/>
    <s v="Vivaan Reddy"/>
    <x v="1"/>
    <s v="31/12/1988"/>
    <d v="1988-12-31T00:00:00"/>
    <n v="1988"/>
    <x v="3"/>
    <n v="12"/>
    <s v="Maharashtra"/>
    <x v="1"/>
    <s v="West"/>
    <s v="West"/>
    <s v="Maharashtra"/>
    <s v="Vivaan Reddy"/>
    <s v="Vivaan"/>
    <s v="Reddy"/>
    <m/>
    <s v="PID0268_Vivaan.pdf"/>
    <s v="Regular Followup"/>
    <m/>
    <m/>
    <s v="Monitor Later"/>
    <s v="Monitor Later"/>
  </r>
  <r>
    <s v="PID0269"/>
    <s v="Aditya Gupta"/>
    <x v="1"/>
    <s v="01/01/1984"/>
    <d v="1984-01-01T00:00:00"/>
    <n v="1984"/>
    <x v="9"/>
    <n v="12"/>
    <s v="Maharashtra"/>
    <x v="1"/>
    <s v="West"/>
    <s v="West"/>
    <s v="Maharashtra"/>
    <s v="Aditya Gupta"/>
    <s v="Aditya"/>
    <s v="Gupta"/>
    <m/>
    <s v="PID0269_Aditya.pdf"/>
    <s v="Regular Followup"/>
    <m/>
    <m/>
    <s v="No Action"/>
    <s v="No Action"/>
  </r>
  <r>
    <s v="PID0270"/>
    <s v="Riya Reddy"/>
    <x v="0"/>
    <s v="31/12/1985"/>
    <d v="1985-12-31T00:00:00"/>
    <n v="1985"/>
    <x v="14"/>
    <n v="15"/>
    <s v="West Bengal"/>
    <x v="2"/>
    <s v="East"/>
    <s v="East"/>
    <s v="West Bengal"/>
    <s v="Riya Reddy"/>
    <s v="Riya"/>
    <s v="Reddy"/>
    <m/>
    <s v="PID0270_Riya.pdf"/>
    <s v="Regular Followup"/>
    <m/>
    <m/>
    <s v="No Action"/>
    <s v="No Action"/>
  </r>
  <r>
    <s v="PID0271"/>
    <s v="Aarav Sharma"/>
    <x v="1"/>
    <s v="31/12/1993"/>
    <d v="1993-12-31T00:00:00"/>
    <n v="1993"/>
    <x v="2"/>
    <n v="25"/>
    <s v="Punjab"/>
    <x v="1"/>
    <s v="North"/>
    <s v="North"/>
    <s v="Punjab"/>
    <s v="Aarav Sharma"/>
    <s v="Aarav"/>
    <s v="Sharma"/>
    <m/>
    <s v="PID0271_Aarav.pdf"/>
    <s v="Regular Followup"/>
    <m/>
    <m/>
    <s v="No Action"/>
    <s v="No Action"/>
  </r>
  <r>
    <s v="PID0272"/>
    <s v="Sai Patel"/>
    <x v="1"/>
    <s v="31/12/1958"/>
    <d v="1958-12-31T00:00:00"/>
    <n v="1958"/>
    <x v="16"/>
    <n v="9"/>
    <s v="West Bengal"/>
    <x v="1"/>
    <s v="East"/>
    <s v="East"/>
    <s v="West Bengal"/>
    <s v="Sai Patel"/>
    <s v="Sai"/>
    <s v="Patel"/>
    <m/>
    <s v="PID0272_Sai.pdf"/>
    <s v="Regular Followup"/>
    <m/>
    <m/>
    <s v="No Action"/>
    <s v="No Action"/>
  </r>
  <r>
    <s v="PID0273"/>
    <s v="Aarav Priya Mehta"/>
    <x v="1"/>
    <s v="31-12-1978"/>
    <d v="1978-12-31T00:00:00"/>
    <n v="1978"/>
    <x v="6"/>
    <n v="12"/>
    <s v="West Bengal"/>
    <x v="2"/>
    <s v="East"/>
    <s v="East"/>
    <s v="West Bengal"/>
    <s v="Aarav Priya Mehta"/>
    <s v="Aarav"/>
    <s v="Priya"/>
    <s v="Mehta"/>
    <s v="PID0273_Aarav.pdf"/>
    <s v="Regular Followup"/>
    <m/>
    <m/>
    <s v="No Action"/>
    <s v="No Action"/>
  </r>
  <r>
    <s v="PID0274"/>
    <s v=" Riya Patel"/>
    <x v="0"/>
    <s v="31/12/1958"/>
    <d v="1958-12-31T00:00:00"/>
    <n v="1958"/>
    <x v="16"/>
    <n v="5"/>
    <s v="Maharashtra"/>
    <x v="2"/>
    <s v="West"/>
    <s v="West"/>
    <s v="Maharashtra"/>
    <s v="Riya Patel"/>
    <s v="Riya"/>
    <s v="Patel"/>
    <m/>
    <s v="PID0274_Riya.pdf"/>
    <s v="Regular Followup"/>
    <m/>
    <m/>
    <s v="Monitor Later"/>
    <s v="Monitor Later"/>
  </r>
  <r>
    <s v="PID0275"/>
    <s v="Diya Sharma"/>
    <x v="0"/>
    <s v="31-12-1984"/>
    <d v="1984-12-31T00:00:00"/>
    <n v="1984"/>
    <x v="9"/>
    <n v="0.5"/>
    <s v="Uttar Pradesh"/>
    <x v="0"/>
    <s v="North"/>
    <s v="North"/>
    <s v="Punjab"/>
    <s v="Diya Sharma"/>
    <s v="Diya"/>
    <s v="Sharma"/>
    <m/>
    <s v="PID0275_Diya.pdf"/>
    <s v="High Priority"/>
    <m/>
    <m/>
    <s v="Monitor Later"/>
    <s v="Monitor Later"/>
  </r>
  <r>
    <s v="PID0276"/>
    <s v="Aditya Mehta"/>
    <x v="1"/>
    <s v="31/12/1988"/>
    <d v="1988-12-31T00:00:00"/>
    <n v="1988"/>
    <x v="3"/>
    <n v="40"/>
    <s v="Maharashtra"/>
    <x v="3"/>
    <s v="West"/>
    <s v="West"/>
    <s v="Maharashtra"/>
    <s v="Aditya Mehta"/>
    <s v="Aditya"/>
    <s v="Mehta"/>
    <m/>
    <s v="PID0276_Aditya.pdf"/>
    <s v="Regular Followup"/>
    <m/>
    <m/>
    <s v="Monitor Later"/>
    <s v="Monitor Later"/>
  </r>
  <r>
    <s v="PID0277"/>
    <s v=" Krishna Mehta"/>
    <x v="1"/>
    <s v="31/12/1973"/>
    <d v="1973-12-31T00:00:00"/>
    <n v="1973"/>
    <x v="0"/>
    <n v="20"/>
    <s v="Karnataka"/>
    <x v="0"/>
    <s v="South"/>
    <s v="South"/>
    <s v="Tamil Nadu"/>
    <s v="Krishna Mehta"/>
    <s v="Krishna"/>
    <s v="Mehta"/>
    <m/>
    <s v="PID0277_Krishna.pdf"/>
    <s v="Regular Followup"/>
    <m/>
    <m/>
    <s v="No Action"/>
    <s v="No Action"/>
  </r>
  <r>
    <s v="PID0278"/>
    <s v="Aarav Sharma"/>
    <x v="1"/>
    <s v="01/01/1964"/>
    <d v="1964-01-01T00:00:00"/>
    <n v="1964"/>
    <x v="7"/>
    <n v="15"/>
    <s v="Gujarat"/>
    <x v="3"/>
    <s v="West"/>
    <s v="West"/>
    <s v="Maharashtra"/>
    <s v="Aarav Sharma"/>
    <s v="Aarav"/>
    <s v="Sharma"/>
    <m/>
    <s v="PID0278_Aarav.pdf"/>
    <s v="Regular Followup"/>
    <m/>
    <m/>
    <s v="No Action"/>
    <s v="No Action"/>
  </r>
  <r>
    <s v="PID0279"/>
    <s v="Vivaan Kumar Gupta"/>
    <x v="1"/>
    <s v="01/01/1964"/>
    <d v="1964-01-01T00:00:00"/>
    <n v="1964"/>
    <x v="7"/>
    <n v="9"/>
    <s v="Maharashtra"/>
    <x v="3"/>
    <s v="West"/>
    <s v="West"/>
    <s v="Maharashtra"/>
    <s v="Vivaan Kumar Gupta"/>
    <s v="Vivaan"/>
    <s v="Kumar"/>
    <s v="Gupta"/>
    <s v="PID0279_Vivaan.pdf"/>
    <s v="Regular Followup"/>
    <m/>
    <m/>
    <s v="No Action"/>
    <s v="No Action"/>
  </r>
  <r>
    <s v="PID0280"/>
    <s v="Sai Sharma"/>
    <x v="1"/>
    <s v="31/12/1978"/>
    <d v="1978-12-31T00:00:00"/>
    <n v="1978"/>
    <x v="6"/>
    <n v="12"/>
    <s v="Maharashtra"/>
    <x v="3"/>
    <s v="West"/>
    <s v="West"/>
    <s v="Maharashtra"/>
    <s v="Sai Sharma"/>
    <s v="Sai"/>
    <s v="Sharma"/>
    <m/>
    <s v="PID0280_Sai.pdf"/>
    <s v="Regular Followup"/>
    <m/>
    <m/>
    <s v="No Action"/>
    <s v="No Action"/>
  </r>
  <r>
    <s v="PID0281"/>
    <s v="Sai Kumar Patel"/>
    <x v="1"/>
    <s v="31/12/1978"/>
    <d v="1978-12-31T00:00:00"/>
    <n v="1978"/>
    <x v="6"/>
    <n v="30"/>
    <s v="Karnataka"/>
    <x v="0"/>
    <s v="South"/>
    <s v="South"/>
    <s v="Tamil Nadu"/>
    <s v="Sai Kumar Patel"/>
    <s v="Sai"/>
    <s v="Kumar"/>
    <s v="Patel"/>
    <s v="PID0281_Sai.pdf"/>
    <s v="Regular Followup"/>
    <m/>
    <m/>
    <s v="No Action"/>
    <s v="No Action"/>
  </r>
  <r>
    <s v="PID0282"/>
    <s v=" Aarav Kumar Patel "/>
    <x v="1"/>
    <s v="01-01-1984"/>
    <d v="1984-01-01T00:00:00"/>
    <n v="1984"/>
    <x v="9"/>
    <n v="5"/>
    <s v="Gujarat"/>
    <x v="0"/>
    <s v="West"/>
    <s v="West"/>
    <s v="Maharashtra"/>
    <s v="Aarav Kumar Patel"/>
    <s v="Aarav"/>
    <s v="Kumar"/>
    <s v="Patel"/>
    <s v="PID0282_Aarav.pdf"/>
    <s v="Regular Followup"/>
    <m/>
    <m/>
    <s v="No Action"/>
    <s v="No Action"/>
  </r>
  <r>
    <s v="PID0283"/>
    <s v="Riya Singh Sharma"/>
    <x v="0"/>
    <s v="31/12/1978"/>
    <d v="1978-12-31T00:00:00"/>
    <n v="1978"/>
    <x v="6"/>
    <n v="4"/>
    <s v="Tamil Nadu"/>
    <x v="0"/>
    <s v="South"/>
    <s v="South"/>
    <s v="Tamil Nadu"/>
    <s v="Riya Singh Sharma"/>
    <s v="Riya"/>
    <s v="Singh"/>
    <s v="Sharma"/>
    <s v="PID0283_Riya.pdf"/>
    <s v="High Priority"/>
    <m/>
    <m/>
    <s v="Ask for Readmission"/>
    <s v="Ask for Readmission"/>
  </r>
  <r>
    <s v="PID0284"/>
    <s v="Vivaan Reddy"/>
    <x v="1"/>
    <s v="31/12/1973"/>
    <d v="1973-12-31T00:00:00"/>
    <n v="1973"/>
    <x v="0"/>
    <n v="5"/>
    <s v="Gujarat"/>
    <x v="3"/>
    <s v="West"/>
    <s v="West"/>
    <s v="Maharashtra"/>
    <s v="Vivaan Reddy"/>
    <s v="Vivaan"/>
    <s v="Reddy"/>
    <m/>
    <s v="PID0284_Vivaan.pdf"/>
    <s v="Regular Followup"/>
    <m/>
    <m/>
    <s v="No Action"/>
    <s v="No Action"/>
  </r>
  <r>
    <s v="PID0285"/>
    <s v="Riya Reddy"/>
    <x v="0"/>
    <s v="31/12/1993"/>
    <d v="1993-12-31T00:00:00"/>
    <n v="1993"/>
    <x v="2"/>
    <n v="2"/>
    <s v="West Bengal"/>
    <x v="0"/>
    <s v="East"/>
    <s v="East"/>
    <s v="West Bengal"/>
    <s v="Riya Reddy"/>
    <s v="Riya"/>
    <s v="Reddy"/>
    <m/>
    <s v="PID0285_Riya.pdf"/>
    <s v="High Priority"/>
    <m/>
    <m/>
    <s v="Monitor Later"/>
    <s v="Monitor Later"/>
  </r>
  <r>
    <s v="PID0286"/>
    <s v="Aditya Mehta"/>
    <x v="1"/>
    <s v="31/12/1978"/>
    <d v="1978-12-31T00:00:00"/>
    <n v="1978"/>
    <x v="6"/>
    <n v="9"/>
    <s v="Punjab"/>
    <x v="2"/>
    <s v="North"/>
    <s v="North"/>
    <s v="Punjab"/>
    <s v="Aditya Mehta"/>
    <s v="Aditya"/>
    <s v="Mehta"/>
    <m/>
    <s v="PID0286_Aditya.pdf"/>
    <s v="Regular Followup"/>
    <m/>
    <m/>
    <s v="Monitor Later"/>
    <s v="Monitor Later"/>
  </r>
  <r>
    <s v="PID0287"/>
    <s v=" Aanya Gupta"/>
    <x v="0"/>
    <s v="31/12/1993"/>
    <d v="1993-12-31T00:00:00"/>
    <n v="1993"/>
    <x v="2"/>
    <m/>
    <s v="Kerala"/>
    <x v="0"/>
    <s v="South"/>
    <s v="South"/>
    <s v="Tamil Nadu"/>
    <s v="Aanya Gupta"/>
    <s v="Aanya"/>
    <s v="Gupta"/>
    <m/>
    <s v="PID0287_Aanya.pdf"/>
    <s v="High Priority"/>
    <m/>
    <m/>
    <s v="Ask for Readmission"/>
    <s v="Ask for Readmission"/>
  </r>
  <r>
    <s v="PID0288"/>
    <s v=" Shreya Sharma "/>
    <x v="0"/>
    <s v="01/01/1996"/>
    <d v="1996-01-01T00:00:00"/>
    <n v="1996"/>
    <x v="19"/>
    <n v="15"/>
    <s v="Gujarat"/>
    <x v="3"/>
    <s v="West"/>
    <s v="West"/>
    <s v="Maharashtra"/>
    <s v="Shreya Sharma"/>
    <s v="Shreya"/>
    <s v="Sharma"/>
    <m/>
    <s v="PID0288_Shreya.pdf"/>
    <s v="Regular Followup"/>
    <m/>
    <m/>
    <s v="No Action"/>
    <s v="No Action"/>
  </r>
  <r>
    <s v="PID0289"/>
    <s v="Diya Mehta"/>
    <x v="0"/>
    <s v="31/12/1998"/>
    <d v="1998-12-31T00:00:00"/>
    <n v="1998"/>
    <x v="12"/>
    <n v="7"/>
    <s v="Kerala"/>
    <x v="0"/>
    <s v="South"/>
    <s v="South"/>
    <s v="Tamil Nadu"/>
    <s v="Diya Mehta"/>
    <s v="Diya"/>
    <s v="Mehta"/>
    <m/>
    <s v="PID0289_Diya.pdf"/>
    <s v="Regular Followup"/>
    <m/>
    <m/>
    <s v="Ask for Readmission"/>
    <s v="Ask for Readmission"/>
  </r>
  <r>
    <s v="PID0290"/>
    <s v="Vivaan Gupta"/>
    <x v="1"/>
    <s v="31/12/1973"/>
    <d v="1973-12-31T00:00:00"/>
    <n v="1973"/>
    <x v="0"/>
    <n v="12"/>
    <s v="Gujarat"/>
    <x v="0"/>
    <s v="West"/>
    <s v="West"/>
    <s v="Maharashtra"/>
    <s v="Vivaan Gupta"/>
    <s v="Vivaan"/>
    <s v="Gupta"/>
    <m/>
    <s v="PID0290_Vivaan.pdf"/>
    <s v="Regular Followup"/>
    <m/>
    <m/>
    <s v="No Action"/>
    <s v="No Action"/>
  </r>
  <r>
    <s v="PID0291"/>
    <s v="Aanya Mehta"/>
    <x v="0"/>
    <s v="01/01/1984"/>
    <d v="1984-01-01T00:00:00"/>
    <n v="1984"/>
    <x v="9"/>
    <n v="15"/>
    <s v="Kerala"/>
    <x v="0"/>
    <s v="South"/>
    <s v="South"/>
    <s v="Tamil Nadu"/>
    <s v="Aanya Mehta"/>
    <s v="Aanya"/>
    <s v="Mehta"/>
    <m/>
    <s v="PID0291_Aanya.pdf"/>
    <s v="Regular Followup"/>
    <m/>
    <m/>
    <s v="No Action"/>
    <s v="No Action"/>
  </r>
  <r>
    <s v="PID0292"/>
    <s v="Krishna Raj Sharma"/>
    <x v="1"/>
    <s v="31/12/1985"/>
    <d v="1985-12-31T00:00:00"/>
    <n v="1985"/>
    <x v="14"/>
    <n v="15"/>
    <s v="Karnataka"/>
    <x v="0"/>
    <s v="South"/>
    <s v="South"/>
    <s v="Tamil Nadu"/>
    <s v="Krishna Raj Sharma"/>
    <s v="Krishna"/>
    <s v="Raj"/>
    <s v="Sharma"/>
    <s v="PID0292_Krishna.pdf"/>
    <s v="Regular Followup"/>
    <m/>
    <m/>
    <s v="No Action"/>
    <s v="No Action"/>
  </r>
  <r>
    <s v="PID0293"/>
    <s v="Diya Singh Sharma"/>
    <x v="0"/>
    <s v="31/12/1993"/>
    <d v="1993-12-31T00:00:00"/>
    <n v="1993"/>
    <x v="2"/>
    <n v="20"/>
    <s v="Maharashtra"/>
    <x v="0"/>
    <s v="West"/>
    <s v="West"/>
    <s v="Maharashtra"/>
    <s v="Diya Singh Sharma"/>
    <s v="Diya"/>
    <s v="Singh"/>
    <s v="Sharma"/>
    <s v="PID0293_Diya.pdf"/>
    <s v="Regular Followup"/>
    <m/>
    <m/>
    <s v="No Action"/>
    <s v="No Action"/>
  </r>
  <r>
    <s v="PID0294"/>
    <s v="Riya Mehta"/>
    <x v="0"/>
    <s v="31/12/1993"/>
    <d v="1993-12-31T00:00:00"/>
    <n v="1993"/>
    <x v="2"/>
    <n v="15"/>
    <s v="West Bengal"/>
    <x v="0"/>
    <s v="East"/>
    <s v="East"/>
    <s v="West Bengal"/>
    <s v="Riya Mehta"/>
    <s v="Riya"/>
    <s v="Mehta"/>
    <m/>
    <s v="PID0294_Riya.pdf"/>
    <s v="Regular Followup"/>
    <m/>
    <m/>
    <s v="No Action"/>
    <s v="No Action"/>
  </r>
  <r>
    <s v="PID0295"/>
    <s v="Vivaan Dev Gupta"/>
    <x v="1"/>
    <s v="31/12/1992"/>
    <d v="1992-12-31T00:00:00"/>
    <n v="1992"/>
    <x v="18"/>
    <n v="9"/>
    <s v="Karnataka"/>
    <x v="0"/>
    <s v="South"/>
    <s v="South"/>
    <s v="Tamil Nadu"/>
    <s v="Vivaan Dev Gupta"/>
    <s v="Vivaan"/>
    <s v="Dev"/>
    <s v="Gupta"/>
    <s v="PID0295_Vivaan.pdf"/>
    <s v="Regular Followup"/>
    <m/>
    <m/>
    <s v="No Action"/>
    <s v="No Action"/>
  </r>
  <r>
    <s v="PID0296"/>
    <s v="Aanya Gupta"/>
    <x v="0"/>
    <s v="31-12-1953"/>
    <d v="1953-12-31T00:00:00"/>
    <n v="1953"/>
    <x v="1"/>
    <n v="5"/>
    <s v="Tamil Nadu"/>
    <x v="1"/>
    <s v="South"/>
    <s v="South"/>
    <s v="Tamil Nadu"/>
    <s v="Aanya Gupta"/>
    <s v="Aanya"/>
    <s v="Gupta"/>
    <m/>
    <s v="PID0296_Aanya.pdf"/>
    <s v="Regular Followup"/>
    <m/>
    <m/>
    <s v="Ask for Readmission"/>
    <s v="Ask for Readmission"/>
  </r>
  <r>
    <s v="PID0297"/>
    <s v="Shreya Sharma"/>
    <x v="0"/>
    <s v="31/12/1968"/>
    <d v="1968-12-31T00:00:00"/>
    <n v="1968"/>
    <x v="10"/>
    <n v="4"/>
    <s v="West Bengal"/>
    <x v="2"/>
    <s v="East"/>
    <s v="East"/>
    <s v="West Bengal"/>
    <s v="Shreya Sharma"/>
    <s v="Shreya"/>
    <s v="Sharma"/>
    <m/>
    <s v="PID0297_Shreya.pdf"/>
    <s v="High Priority"/>
    <m/>
    <m/>
    <s v="Ask for Readmission"/>
    <s v="Ask for Readmission"/>
  </r>
  <r>
    <s v="PID0298"/>
    <s v="Shreya Patel"/>
    <x v="0"/>
    <s v="01/01/1964"/>
    <d v="1964-01-01T00:00:00"/>
    <n v="1964"/>
    <x v="7"/>
    <n v="9"/>
    <s v="Tamil Nadu"/>
    <x v="0"/>
    <s v="South"/>
    <s v="South"/>
    <s v="Tamil Nadu"/>
    <s v="Shreya Patel"/>
    <s v="Shreya"/>
    <s v="Patel"/>
    <m/>
    <s v="PID0298_Shreya.pdf"/>
    <s v="Regular Followup"/>
    <m/>
    <m/>
    <s v="Monitor Later"/>
    <s v="Monitor Later"/>
  </r>
  <r>
    <s v="PID0299"/>
    <s v=" Isha Kumar Gupta"/>
    <x v="0"/>
    <s v="31/12/1958"/>
    <d v="1958-12-31T00:00:00"/>
    <n v="1958"/>
    <x v="16"/>
    <n v="20"/>
    <s v="Gujarat"/>
    <x v="3"/>
    <s v="West"/>
    <s v="West"/>
    <s v="Maharashtra"/>
    <s v="Isha Kumar Gupta"/>
    <s v="Isha"/>
    <s v="Kumar"/>
    <s v="Gupta"/>
    <s v="PID0299_Isha.pdf"/>
    <s v="Regular Followup"/>
    <m/>
    <m/>
    <s v="Monitor Later"/>
    <s v="Monitor Later"/>
  </r>
  <r>
    <s v="PID0300"/>
    <s v=" Krishna Reddy "/>
    <x v="1"/>
    <s v="01/01/1984"/>
    <d v="1984-01-01T00:00:00"/>
    <n v="1984"/>
    <x v="9"/>
    <n v="5"/>
    <s v="Maharashtra"/>
    <x v="0"/>
    <s v="West"/>
    <s v="West"/>
    <s v="Maharashtra"/>
    <s v="Krishna Reddy"/>
    <s v="Krishna"/>
    <s v="Reddy"/>
    <m/>
    <s v="PID0300_Krishna.pdf"/>
    <s v="Regular Followup"/>
    <m/>
    <m/>
    <s v="No Action"/>
    <s v="No Action"/>
  </r>
  <r>
    <s v="PID0301"/>
    <s v="Diya Mehta"/>
    <x v="0"/>
    <s v="31/12/1998"/>
    <d v="1998-12-31T00:00:00"/>
    <n v="1998"/>
    <x v="12"/>
    <n v="70"/>
    <s v="Maharashtra"/>
    <x v="1"/>
    <s v="West"/>
    <s v="West"/>
    <s v="Maharashtra"/>
    <s v="Diya Mehta"/>
    <s v="Diya"/>
    <s v="Mehta"/>
    <m/>
    <s v="PID0301_Diya.pdf"/>
    <s v="Regular Followup"/>
    <m/>
    <m/>
    <s v="No Action"/>
    <s v="No Action"/>
  </r>
  <r>
    <s v="PID0302"/>
    <s v="Aditya Patel "/>
    <x v="1"/>
    <s v="31/12/1988"/>
    <d v="1988-12-31T00:00:00"/>
    <n v="1988"/>
    <x v="3"/>
    <n v="15"/>
    <s v="Karnataka"/>
    <x v="0"/>
    <s v="South"/>
    <s v="South"/>
    <s v="Tamil Nadu"/>
    <s v="Aditya Patel"/>
    <s v="Aditya"/>
    <s v="Patel"/>
    <m/>
    <s v="PID0302_Aditya.pdf"/>
    <s v="Regular Followup"/>
    <m/>
    <m/>
    <s v="Monitor Later"/>
    <s v="Monitor Later"/>
  </r>
  <r>
    <s v="PID0303"/>
    <s v="Aarav Sharma"/>
    <x v="1"/>
    <s v="31/12/1988"/>
    <d v="1988-12-31T00:00:00"/>
    <n v="1988"/>
    <x v="3"/>
    <n v="20"/>
    <s v="Maharashtra"/>
    <x v="1"/>
    <s v="West"/>
    <s v="West"/>
    <s v="Maharashtra"/>
    <s v="Aarav Sharma"/>
    <s v="Aarav"/>
    <s v="Sharma"/>
    <m/>
    <s v="PID0303_Aarav.pdf"/>
    <s v="Regular Followup"/>
    <m/>
    <m/>
    <s v="No Action"/>
    <s v="No Action"/>
  </r>
  <r>
    <s v="PID0304"/>
    <s v="Shreya Kumar Sharma"/>
    <x v="0"/>
    <s v="01/01/1976"/>
    <d v="1976-01-01T00:00:00"/>
    <n v="1976"/>
    <x v="13"/>
    <n v="20"/>
    <s v="Maharashtra"/>
    <x v="0"/>
    <s v="West"/>
    <s v="West"/>
    <s v="Maharashtra"/>
    <s v="Shreya Kumar Sharma"/>
    <s v="Shreya"/>
    <s v="Kumar"/>
    <s v="Sharma"/>
    <s v="PID0304_Shreya.pdf"/>
    <s v="Regular Followup"/>
    <m/>
    <m/>
    <s v="Monitor Later"/>
    <s v="Monitor Later"/>
  </r>
  <r>
    <s v="PID0305"/>
    <s v="Vivaan Reddy"/>
    <x v="1"/>
    <s v="31/12/1958"/>
    <d v="1958-12-31T00:00:00"/>
    <n v="1958"/>
    <x v="16"/>
    <n v="30"/>
    <s v="Gujarat"/>
    <x v="3"/>
    <s v="West"/>
    <s v="West"/>
    <s v="Maharashtra"/>
    <s v="Vivaan Reddy"/>
    <s v="Vivaan"/>
    <s v="Reddy"/>
    <m/>
    <s v="PID0305_Vivaan.pdf"/>
    <s v="Regular Followup"/>
    <m/>
    <m/>
    <s v="No Action"/>
    <s v="No Action"/>
  </r>
  <r>
    <s v="PID0306"/>
    <s v=" Shreya Mehta"/>
    <x v="0"/>
    <s v="31/12/1993"/>
    <d v="1993-12-31T00:00:00"/>
    <n v="1993"/>
    <x v="2"/>
    <n v="7"/>
    <s v="Karnataka"/>
    <x v="0"/>
    <s v="South"/>
    <s v="South"/>
    <s v="Tamil Nadu"/>
    <s v="Shreya Mehta"/>
    <s v="Shreya"/>
    <s v="Mehta"/>
    <m/>
    <s v="PID0306_Shreya.pdf"/>
    <s v="Regular Followup"/>
    <m/>
    <m/>
    <s v="No Action"/>
    <s v="No Action"/>
  </r>
  <r>
    <s v="PID0307"/>
    <s v="Aanya Patel"/>
    <x v="0"/>
    <s v="01-01-1964"/>
    <d v="1964-01-01T00:00:00"/>
    <n v="1964"/>
    <x v="7"/>
    <n v="250"/>
    <s v="Tamil Nadu"/>
    <x v="0"/>
    <s v="South"/>
    <s v="South"/>
    <s v="Tamil Nadu"/>
    <s v="Aanya Patel"/>
    <s v="Aanya"/>
    <s v="Patel"/>
    <m/>
    <s v="PID0307_Aanya.pdf"/>
    <s v="Regular Followup"/>
    <m/>
    <m/>
    <s v="No Action"/>
    <s v="No Action"/>
  </r>
  <r>
    <s v="PID0308"/>
    <s v="Shreya Priya Sharma "/>
    <x v="0"/>
    <s v="31/12/1958"/>
    <d v="1958-12-31T00:00:00"/>
    <n v="1958"/>
    <x v="16"/>
    <n v="2"/>
    <s v="Uttar Pradesh"/>
    <x v="1"/>
    <s v="North"/>
    <s v="North"/>
    <s v="Punjab"/>
    <s v="Shreya Priya Sharma"/>
    <s v="Shreya"/>
    <s v="Priya"/>
    <s v="Sharma"/>
    <s v="PID0308_Shreya.pdf"/>
    <s v="High Priority"/>
    <m/>
    <m/>
    <s v="Needs Attention"/>
    <s v="Needs Attention"/>
  </r>
  <r>
    <s v="PID0309"/>
    <s v="Riya Priya Gupta"/>
    <x v="0"/>
    <s v="31-12-1973"/>
    <d v="1973-12-31T00:00:00"/>
    <n v="1973"/>
    <x v="0"/>
    <n v="12"/>
    <s v="Karnataka"/>
    <x v="0"/>
    <s v="South"/>
    <s v="South"/>
    <s v="Tamil Nadu"/>
    <s v="Riya Priya Gupta"/>
    <s v="Riya"/>
    <s v="Priya"/>
    <s v="Gupta"/>
    <s v="PID0309_Riya.pdf"/>
    <s v="Regular Followup"/>
    <m/>
    <m/>
    <s v="Monitor Later"/>
    <s v="Monitor Later"/>
  </r>
  <r>
    <s v="PID0310"/>
    <s v="Sai Gupta"/>
    <x v="1"/>
    <s v="31/12/1981"/>
    <d v="1981-12-31T00:00:00"/>
    <n v="1981"/>
    <x v="8"/>
    <n v="12"/>
    <s v="Gujarat"/>
    <x v="3"/>
    <s v="West"/>
    <s v="West"/>
    <s v="Maharashtra"/>
    <s v="Sai Gupta"/>
    <s v="Sai"/>
    <s v="Gupta"/>
    <m/>
    <s v="PID0310_Sai.pdf"/>
    <s v="Regular Followup"/>
    <m/>
    <m/>
    <s v="No Action"/>
    <s v="No Action"/>
  </r>
  <r>
    <s v="PID0311"/>
    <s v="Riya Gupta "/>
    <x v="0"/>
    <s v="31-12-1978"/>
    <d v="1978-12-31T00:00:00"/>
    <n v="1978"/>
    <x v="6"/>
    <n v="30"/>
    <s v="Tamil Nadu"/>
    <x v="1"/>
    <s v="South"/>
    <s v="South"/>
    <s v="Tamil Nadu"/>
    <s v="Riya Gupta"/>
    <s v="Riya"/>
    <s v="Gupta"/>
    <m/>
    <s v="PID0311_Riya.pdf"/>
    <s v="Regular Followup"/>
    <m/>
    <m/>
    <s v="Ask for Readmission"/>
    <s v="Ask for Readmission"/>
  </r>
  <r>
    <s v="PID0312"/>
    <s v="Diya Gupta"/>
    <x v="0"/>
    <s v="31/12/1998"/>
    <d v="1998-12-31T00:00:00"/>
    <n v="1998"/>
    <x v="12"/>
    <n v="5"/>
    <s v="West Bengal"/>
    <x v="2"/>
    <s v="East"/>
    <s v="East"/>
    <s v="West Bengal"/>
    <s v="Diya Gupta"/>
    <s v="Diya"/>
    <s v="Gupta"/>
    <m/>
    <s v="PID0312_Diya.pdf"/>
    <s v="Regular Followup"/>
    <m/>
    <m/>
    <s v="Monitor Later"/>
    <s v="Monitor Later"/>
  </r>
  <r>
    <s v="PID0313"/>
    <s v="Isha Reddy"/>
    <x v="0"/>
    <s v="01/01/1964"/>
    <d v="1964-01-01T00:00:00"/>
    <n v="1964"/>
    <x v="7"/>
    <n v="25"/>
    <s v="West Bengal"/>
    <x v="2"/>
    <s v="East"/>
    <s v="East"/>
    <s v="West Bengal"/>
    <s v="Isha Reddy"/>
    <s v="Isha"/>
    <s v="Reddy"/>
    <m/>
    <s v="PID0313_Isha.pdf"/>
    <s v="Regular Followup"/>
    <m/>
    <m/>
    <s v="Monitor Later"/>
    <s v="Monitor Later"/>
  </r>
  <r>
    <s v="PID0314"/>
    <s v="Isha Reddy "/>
    <x v="0"/>
    <s v="31-12-1988"/>
    <d v="1988-12-31T00:00:00"/>
    <n v="1988"/>
    <x v="3"/>
    <n v="12"/>
    <s v="Tamil Nadu"/>
    <x v="0"/>
    <s v="South"/>
    <s v="South"/>
    <s v="Tamil Nadu"/>
    <s v="Isha Reddy"/>
    <s v="Isha"/>
    <s v="Reddy"/>
    <m/>
    <s v="PID0314_Isha.pdf"/>
    <s v="Regular Followup"/>
    <m/>
    <m/>
    <s v="No Action"/>
    <s v="No Action"/>
  </r>
  <r>
    <s v="PID0315"/>
    <s v="Krishna Kumar Reddy"/>
    <x v="1"/>
    <s v="31/12/1988"/>
    <d v="1988-12-31T00:00:00"/>
    <n v="1988"/>
    <x v="3"/>
    <n v="2"/>
    <s v="West Bengal"/>
    <x v="2"/>
    <s v="East"/>
    <s v="East"/>
    <s v="West Bengal"/>
    <s v="Krishna Kumar Reddy"/>
    <s v="Krishna"/>
    <s v="Kumar"/>
    <s v="Reddy"/>
    <s v="PID0315_Krishna.pdf"/>
    <s v="High Priority"/>
    <m/>
    <m/>
    <s v="No Action"/>
    <s v="No Action"/>
  </r>
  <r>
    <s v="PID0316"/>
    <s v="Aanya Mehta "/>
    <x v="0"/>
    <s v="31/12/1958"/>
    <d v="1958-12-31T00:00:00"/>
    <n v="1958"/>
    <x v="16"/>
    <n v="20"/>
    <s v="Maharashtra"/>
    <x v="3"/>
    <s v="West"/>
    <s v="West"/>
    <s v="Maharashtra"/>
    <s v="Aanya Mehta"/>
    <s v="Aanya"/>
    <s v="Mehta"/>
    <m/>
    <s v="PID0316_Aanya.pdf"/>
    <s v="Regular Followup"/>
    <m/>
    <m/>
    <s v="No Action"/>
    <s v="No Action"/>
  </r>
  <r>
    <s v="PID0317"/>
    <s v="Aanya Raj Patel"/>
    <x v="0"/>
    <s v="31/12/1978"/>
    <d v="1978-12-31T00:00:00"/>
    <n v="1978"/>
    <x v="6"/>
    <n v="70"/>
    <s v="Punjab"/>
    <x v="1"/>
    <s v="North"/>
    <s v="North"/>
    <s v="Punjab"/>
    <s v="Aanya Raj Patel"/>
    <s v="Aanya"/>
    <s v="Raj"/>
    <s v="Patel"/>
    <s v="PID0317_Aanya.pdf"/>
    <s v="Regular Followup"/>
    <m/>
    <m/>
    <s v="Monitor Later"/>
    <s v="Monitor Later"/>
  </r>
  <r>
    <s v="PID0318"/>
    <s v="Isha Priya Sharma"/>
    <x v="0"/>
    <s v="01/01/1984"/>
    <d v="1984-01-01T00:00:00"/>
    <n v="1984"/>
    <x v="9"/>
    <n v="2"/>
    <s v="Uttar Pradesh"/>
    <x v="0"/>
    <s v="North"/>
    <s v="North"/>
    <s v="Punjab"/>
    <s v="Isha Priya Sharma"/>
    <s v="Isha"/>
    <s v="Priya"/>
    <s v="Sharma"/>
    <s v="PID0318_Isha.pdf"/>
    <s v="High Priority"/>
    <m/>
    <m/>
    <s v="No Action"/>
    <s v="No Action"/>
  </r>
  <r>
    <s v="PID0319"/>
    <s v="Riya Kumar Mehta"/>
    <x v="0"/>
    <s v="01/01/1964"/>
    <d v="1964-01-01T00:00:00"/>
    <n v="1964"/>
    <x v="7"/>
    <n v="90"/>
    <s v="Gujarat"/>
    <x v="3"/>
    <s v="West"/>
    <s v="West"/>
    <s v="Maharashtra"/>
    <s v="Riya Kumar Mehta"/>
    <s v="Riya"/>
    <s v="Kumar"/>
    <s v="Mehta"/>
    <s v="PID0319_Riya.pdf"/>
    <s v="Regular Followup"/>
    <m/>
    <m/>
    <s v="Monitor Later"/>
    <s v="Monitor Later"/>
  </r>
  <r>
    <s v="PID0320"/>
    <s v="Aditya Raj Sharma"/>
    <x v="1"/>
    <s v="01/01/1968"/>
    <d v="1968-01-01T00:00:00"/>
    <n v="1968"/>
    <x v="10"/>
    <n v="25"/>
    <s v="Maharashtra"/>
    <x v="0"/>
    <s v="West"/>
    <s v="West"/>
    <s v="Maharashtra"/>
    <s v="Aditya Raj Sharma"/>
    <s v="Aditya"/>
    <s v="Raj"/>
    <s v="Sharma"/>
    <s v="PID0320_Aditya.pdf"/>
    <s v="Regular Followup"/>
    <m/>
    <m/>
    <s v="No Action"/>
    <s v="No Action"/>
  </r>
  <r>
    <s v="PID0321"/>
    <s v="Diya Dev Sharma"/>
    <x v="0"/>
    <s v="01-01-1984"/>
    <d v="1984-01-01T00:00:00"/>
    <n v="1984"/>
    <x v="9"/>
    <n v="5"/>
    <s v="West Bengal"/>
    <x v="2"/>
    <s v="East"/>
    <s v="East"/>
    <s v="West Bengal"/>
    <s v="Diya Dev Sharma"/>
    <s v="Diya"/>
    <s v="Dev"/>
    <s v="Sharma"/>
    <s v="PID0321_Diya.pdf"/>
    <s v="Regular Followup"/>
    <m/>
    <m/>
    <s v="No Action"/>
    <s v="No Action"/>
  </r>
  <r>
    <s v="PID0322"/>
    <s v="Shreya Raj Patel"/>
    <x v="0"/>
    <s v="31/12/1985"/>
    <d v="1985-12-31T00:00:00"/>
    <n v="1985"/>
    <x v="14"/>
    <n v="20"/>
    <s v="Gujarat"/>
    <x v="1"/>
    <s v="West"/>
    <s v="West"/>
    <s v="Maharashtra"/>
    <s v="Shreya Raj Patel"/>
    <s v="Shreya"/>
    <s v="Raj"/>
    <s v="Patel"/>
    <s v="PID0322_Shreya.pdf"/>
    <s v="Regular Followup"/>
    <m/>
    <m/>
    <s v="No Action"/>
    <s v="No Action"/>
  </r>
  <r>
    <s v="PID0323"/>
    <s v=" Aditya Gupta"/>
    <x v="1"/>
    <s v="01/01/1984"/>
    <d v="1984-01-01T00:00:00"/>
    <n v="1984"/>
    <x v="9"/>
    <n v="3"/>
    <s v="Uttar Pradesh"/>
    <x v="1"/>
    <s v="North"/>
    <s v="North"/>
    <s v="Punjab"/>
    <s v="Aditya Gupta"/>
    <s v="Aditya"/>
    <s v="Gupta"/>
    <m/>
    <s v="PID0323_Aditya.pdf"/>
    <s v="High Priority"/>
    <m/>
    <m/>
    <s v="Monitor Later"/>
    <s v="Monitor Later"/>
  </r>
  <r>
    <s v="PID0324"/>
    <s v="Krishna Dev Sharma "/>
    <x v="1"/>
    <s v="31/12/1953"/>
    <d v="1953-12-31T00:00:00"/>
    <n v="1953"/>
    <x v="1"/>
    <n v="25"/>
    <s v="West Bengal"/>
    <x v="3"/>
    <s v="East"/>
    <s v="East"/>
    <s v="West Bengal"/>
    <s v="Krishna Dev Sharma"/>
    <s v="Krishna"/>
    <s v="Dev"/>
    <s v="Sharma"/>
    <s v="PID0324_Krishna.pdf"/>
    <s v="Regular Followup"/>
    <m/>
    <m/>
    <s v="Monitor Later"/>
    <s v="Monitor Later"/>
  </r>
  <r>
    <s v="PID0325"/>
    <s v="Aditya Sharma"/>
    <x v="1"/>
    <s v="31/12/1973"/>
    <d v="1973-12-31T00:00:00"/>
    <n v="1973"/>
    <x v="0"/>
    <n v="40"/>
    <s v="West Bengal"/>
    <x v="1"/>
    <s v="East"/>
    <s v="East"/>
    <s v="West Bengal"/>
    <s v="Aditya Sharma"/>
    <s v="Aditya"/>
    <s v="Sharma"/>
    <m/>
    <s v="PID0325_Aditya.pdf"/>
    <s v="Regular Followup"/>
    <m/>
    <m/>
    <s v="No Action"/>
    <s v="No Action"/>
  </r>
  <r>
    <s v="PID0326"/>
    <s v="Isha Reddy"/>
    <x v="0"/>
    <s v="31/12/1958"/>
    <d v="1958-12-31T00:00:00"/>
    <n v="1958"/>
    <x v="16"/>
    <n v="12"/>
    <s v="Karnataka"/>
    <x v="1"/>
    <s v="South"/>
    <s v="South"/>
    <s v="Tamil Nadu"/>
    <s v="Isha Reddy"/>
    <s v="Isha"/>
    <s v="Reddy"/>
    <m/>
    <s v="PID0326_Isha.pdf"/>
    <s v="Regular Followup"/>
    <m/>
    <m/>
    <s v="Monitor Later"/>
    <s v="Monitor Later"/>
  </r>
  <r>
    <s v="PID0327"/>
    <s v="Shreya Dev Patel"/>
    <x v="0"/>
    <s v="31/12/1993"/>
    <d v="1993-12-31T00:00:00"/>
    <n v="1993"/>
    <x v="2"/>
    <n v="7"/>
    <s v="Tamil Nadu"/>
    <x v="1"/>
    <s v="South"/>
    <s v="South"/>
    <s v="Tamil Nadu"/>
    <s v="Shreya Dev Patel"/>
    <s v="Shreya"/>
    <s v="Dev"/>
    <s v="Patel"/>
    <s v="PID0327_Shreya.pdf"/>
    <s v="Regular Followup"/>
    <m/>
    <m/>
    <s v="No Action"/>
    <s v="No Action"/>
  </r>
  <r>
    <s v="PID0328"/>
    <s v="Diya Reddy"/>
    <x v="0"/>
    <s v="31/12/1968"/>
    <d v="1968-12-31T00:00:00"/>
    <n v="1968"/>
    <x v="10"/>
    <n v="4"/>
    <s v="Uttar Pradesh"/>
    <x v="1"/>
    <s v="North"/>
    <s v="North"/>
    <s v="Punjab"/>
    <s v="Diya Reddy"/>
    <s v="Diya"/>
    <s v="Reddy"/>
    <m/>
    <s v="PID0328_Diya.pdf"/>
    <s v="High Priority"/>
    <m/>
    <m/>
    <s v="Monitor Later"/>
    <s v="Monitor Later"/>
  </r>
  <r>
    <s v="PID0329"/>
    <s v="Sai Gupta"/>
    <x v="1"/>
    <s v="31/12/1998"/>
    <d v="1998-12-31T00:00:00"/>
    <n v="1998"/>
    <x v="12"/>
    <n v="4"/>
    <s v="Karnataka"/>
    <x v="0"/>
    <s v="South"/>
    <s v="South"/>
    <s v="Tamil Nadu"/>
    <s v="Sai Gupta"/>
    <s v="Sai"/>
    <s v="Gupta"/>
    <m/>
    <s v="PID0329_Sai.pdf"/>
    <s v="High Priority"/>
    <m/>
    <m/>
    <s v="No Action"/>
    <s v="No Action"/>
  </r>
  <r>
    <s v="PID0330"/>
    <s v="Riya Patel"/>
    <x v="0"/>
    <s v="31/12/1978"/>
    <d v="1978-12-31T00:00:00"/>
    <n v="1978"/>
    <x v="6"/>
    <n v="4"/>
    <s v="Uttar Pradesh"/>
    <x v="1"/>
    <s v="North"/>
    <s v="North"/>
    <s v="Punjab"/>
    <s v="Riya Patel"/>
    <s v="Riya"/>
    <s v="Patel"/>
    <m/>
    <s v="PID0330_Riya.pdf"/>
    <s v="High Priority"/>
    <m/>
    <m/>
    <s v="Ask for Readmission"/>
    <s v="Ask for Readmission"/>
  </r>
  <r>
    <s v="PID0331"/>
    <s v="Riya Priya Sharma"/>
    <x v="0"/>
    <s v="31/12/1988"/>
    <d v="1988-12-31T00:00:00"/>
    <n v="1988"/>
    <x v="3"/>
    <n v="9"/>
    <s v="Punjab"/>
    <x v="0"/>
    <s v="North"/>
    <s v="North"/>
    <s v="Punjab"/>
    <s v="Riya Priya Sharma"/>
    <s v="Riya"/>
    <s v="Priya"/>
    <s v="Sharma"/>
    <s v="PID0331_Riya.pdf"/>
    <s v="Regular Followup"/>
    <m/>
    <m/>
    <s v="No Action"/>
    <s v="No Action"/>
  </r>
  <r>
    <s v="PID0332"/>
    <s v="Krishna Raj Reddy"/>
    <x v="1"/>
    <s v="01/01/1964"/>
    <d v="1964-01-01T00:00:00"/>
    <n v="1964"/>
    <x v="7"/>
    <n v="7"/>
    <s v="Punjab"/>
    <x v="2"/>
    <s v="North"/>
    <s v="North"/>
    <s v="Punjab"/>
    <s v="Krishna Raj Reddy"/>
    <s v="Krishna"/>
    <s v="Raj"/>
    <s v="Reddy"/>
    <s v="PID0332_Krishna.pdf"/>
    <s v="Regular Followup"/>
    <m/>
    <m/>
    <s v="No Action"/>
    <s v="No Action"/>
  </r>
  <r>
    <s v="PID0333"/>
    <s v="Riya Reddy"/>
    <x v="0"/>
    <s v="31/12/1985"/>
    <d v="1985-12-31T00:00:00"/>
    <n v="1985"/>
    <x v="14"/>
    <n v="12"/>
    <s v="Maharashtra"/>
    <x v="3"/>
    <s v="West"/>
    <s v="West"/>
    <s v="Maharashtra"/>
    <s v="Riya Reddy"/>
    <s v="Riya"/>
    <s v="Reddy"/>
    <m/>
    <s v="PID0333_Riya.pdf"/>
    <s v="Regular Followup"/>
    <m/>
    <m/>
    <s v="No Action"/>
    <s v="No Action"/>
  </r>
  <r>
    <s v="PID0334"/>
    <s v="Vivaan Sharma"/>
    <x v="1"/>
    <s v="01-01-1964"/>
    <d v="1964-01-01T00:00:00"/>
    <n v="1964"/>
    <x v="7"/>
    <n v="9"/>
    <s v="West Bengal"/>
    <x v="3"/>
    <s v="East"/>
    <s v="East"/>
    <s v="West Bengal"/>
    <s v="Vivaan Sharma"/>
    <s v="Vivaan"/>
    <s v="Sharma"/>
    <m/>
    <s v="PID0334_Vivaan.pdf"/>
    <s v="Regular Followup"/>
    <m/>
    <m/>
    <s v="No Action"/>
    <s v="No Action"/>
  </r>
  <r>
    <s v="PID0335"/>
    <s v="Shreya Singh Sharma "/>
    <x v="0"/>
    <s v="31/12/1994"/>
    <d v="1994-12-31T00:00:00"/>
    <n v="1994"/>
    <x v="5"/>
    <n v="12"/>
    <s v="Punjab"/>
    <x v="0"/>
    <s v="North"/>
    <s v="North"/>
    <s v="Punjab"/>
    <s v="Shreya Singh Sharma"/>
    <s v="Shreya"/>
    <s v="Singh"/>
    <s v="Sharma"/>
    <s v="PID0335_Shreya.pdf"/>
    <s v="Regular Followup"/>
    <m/>
    <m/>
    <s v="Monitor Later"/>
    <s v="Monitor Later"/>
  </r>
  <r>
    <s v="PID0336"/>
    <s v="Aditya Singh Patel "/>
    <x v="1"/>
    <s v="31-12-1978"/>
    <d v="1978-12-31T00:00:00"/>
    <n v="1978"/>
    <x v="6"/>
    <n v="9"/>
    <s v="Maharashtra"/>
    <x v="3"/>
    <s v="West"/>
    <s v="West"/>
    <s v="Maharashtra"/>
    <s v="Aditya Singh Patel"/>
    <s v="Aditya"/>
    <s v="Singh"/>
    <s v="Patel"/>
    <s v="PID0336_Aditya.pdf"/>
    <s v="Regular Followup"/>
    <m/>
    <m/>
    <s v="Ask for Readmission"/>
    <s v="Ask for Readmission"/>
  </r>
  <r>
    <s v="PID0337"/>
    <s v="Aanya Mehta"/>
    <x v="0"/>
    <s v="31/12/1968"/>
    <d v="1968-12-31T00:00:00"/>
    <n v="1968"/>
    <x v="10"/>
    <n v="3"/>
    <s v="Uttar Pradesh"/>
    <x v="2"/>
    <s v="North"/>
    <s v="North"/>
    <s v="Punjab"/>
    <s v="Aanya Mehta"/>
    <s v="Aanya"/>
    <s v="Mehta"/>
    <m/>
    <s v="PID0337_Aanya.pdf"/>
    <s v="High Priority"/>
    <m/>
    <m/>
    <s v="Needs Attention"/>
    <s v="Needs Attention"/>
  </r>
  <r>
    <s v="PID0338"/>
    <s v="Krishna Priya Gupta"/>
    <x v="1"/>
    <s v="31/12/1988"/>
    <d v="1988-12-31T00:00:00"/>
    <n v="1988"/>
    <x v="3"/>
    <n v="1"/>
    <s v="Uttar Pradesh"/>
    <x v="1"/>
    <s v="North"/>
    <s v="North"/>
    <s v="Punjab"/>
    <s v="Krishna Priya Gupta"/>
    <s v="Krishna"/>
    <s v="Priya"/>
    <s v="Gupta"/>
    <s v="PID0338_Krishna.pdf"/>
    <s v="High Priority"/>
    <m/>
    <m/>
    <s v="No Action"/>
    <s v="No Action"/>
  </r>
  <r>
    <s v="PID0339"/>
    <s v="Shreya Kumar Sharma"/>
    <x v="0"/>
    <s v="31/12/1988"/>
    <d v="1988-12-31T00:00:00"/>
    <n v="1988"/>
    <x v="3"/>
    <n v="2"/>
    <s v="Uttar Pradesh"/>
    <x v="0"/>
    <s v="North"/>
    <s v="North"/>
    <s v="Punjab"/>
    <s v="Shreya Kumar Sharma"/>
    <s v="Shreya"/>
    <s v="Kumar"/>
    <s v="Sharma"/>
    <s v="PID0339_Shreya.pdf"/>
    <s v="High Priority"/>
    <m/>
    <m/>
    <s v="Monitor Later"/>
    <s v="Monitor Later"/>
  </r>
  <r>
    <s v="PID0340"/>
    <s v="Krishna Raj Patel"/>
    <x v="1"/>
    <s v="01/01/1984"/>
    <d v="1984-01-01T00:00:00"/>
    <n v="1984"/>
    <x v="9"/>
    <n v="90"/>
    <s v="Gujarat"/>
    <x v="1"/>
    <s v="West"/>
    <s v="West"/>
    <s v="Maharashtra"/>
    <s v="Krishna Raj Patel"/>
    <s v="Krishna"/>
    <s v="Raj"/>
    <s v="Patel"/>
    <s v="PID0340_Krishna.pdf"/>
    <s v="Regular Followup"/>
    <m/>
    <m/>
    <s v="Monitor Later"/>
    <s v="Monitor Later"/>
  </r>
  <r>
    <s v="PID0341"/>
    <s v=" Aditya Priya Mehta "/>
    <x v="1"/>
    <s v="31/12/1988"/>
    <d v="1988-12-31T00:00:00"/>
    <n v="1988"/>
    <x v="3"/>
    <n v="25"/>
    <s v="Tamil Nadu"/>
    <x v="1"/>
    <s v="South"/>
    <s v="South"/>
    <s v="Tamil Nadu"/>
    <s v="Aditya Priya Mehta"/>
    <s v="Aditya"/>
    <s v="Priya"/>
    <s v="Mehta"/>
    <s v="PID0341_Aditya.pdf"/>
    <s v="Regular Followup"/>
    <m/>
    <m/>
    <s v="Monitor Later"/>
    <s v="Monitor Later"/>
  </r>
  <r>
    <s v="PID0342"/>
    <s v=" Krishna Dev Reddy "/>
    <x v="1"/>
    <s v="31/12/1973"/>
    <d v="1973-12-31T00:00:00"/>
    <n v="1973"/>
    <x v="0"/>
    <n v="0.5"/>
    <s v="Uttar Pradesh"/>
    <x v="0"/>
    <s v="North"/>
    <s v="North"/>
    <s v="Punjab"/>
    <s v="Krishna Dev Reddy"/>
    <s v="Krishna"/>
    <s v="Dev"/>
    <s v="Reddy"/>
    <s v="PID0342_Krishna.pdf"/>
    <s v="High Priority"/>
    <m/>
    <m/>
    <s v="Monitor Later"/>
    <s v="Monitor Later"/>
  </r>
  <r>
    <s v="PID0343"/>
    <s v="Sai Raj Patel"/>
    <x v="1"/>
    <s v="01/01/1972"/>
    <d v="1972-01-01T00:00:00"/>
    <n v="1972"/>
    <x v="15"/>
    <n v="0.5"/>
    <s v="Uttar Pradesh"/>
    <x v="3"/>
    <s v="North"/>
    <s v="North"/>
    <s v="Punjab"/>
    <s v="Sai Raj Patel"/>
    <s v="Sai"/>
    <s v="Raj"/>
    <s v="Patel"/>
    <s v="PID0343_Sai.pdf"/>
    <s v="High Priority"/>
    <m/>
    <m/>
    <s v="Needs Attention"/>
    <s v="Needs Attention"/>
  </r>
  <r>
    <s v="PID0344"/>
    <s v="Aarav Sharma"/>
    <x v="1"/>
    <s v="31/12/1978"/>
    <d v="1978-12-31T00:00:00"/>
    <n v="1978"/>
    <x v="6"/>
    <n v="12"/>
    <s v="Tamil Nadu"/>
    <x v="0"/>
    <s v="South"/>
    <s v="South"/>
    <s v="Tamil Nadu"/>
    <s v="Aarav Sharma"/>
    <s v="Aarav"/>
    <s v="Sharma"/>
    <m/>
    <s v="PID0344_Aarav.pdf"/>
    <s v="Regular Followup"/>
    <m/>
    <m/>
    <s v="No Action"/>
    <s v="No Action"/>
  </r>
  <r>
    <s v="PID0345"/>
    <s v=" Riya Kumar Sharma "/>
    <x v="0"/>
    <s v="31/12/1988"/>
    <d v="1988-12-31T00:00:00"/>
    <n v="1988"/>
    <x v="3"/>
    <n v="15"/>
    <s v="Karnataka"/>
    <x v="0"/>
    <s v="South"/>
    <s v="South"/>
    <s v="Tamil Nadu"/>
    <s v="Riya Kumar Sharma"/>
    <s v="Riya"/>
    <s v="Kumar"/>
    <s v="Sharma"/>
    <s v="PID0345_Riya.pdf"/>
    <s v="Regular Followup"/>
    <m/>
    <m/>
    <s v="Monitor Later"/>
    <s v="Monitor Later"/>
  </r>
  <r>
    <s v="PID0346"/>
    <s v="Aarav Sharma"/>
    <x v="1"/>
    <s v="31-12-1993"/>
    <d v="1993-12-31T00:00:00"/>
    <n v="1993"/>
    <x v="2"/>
    <n v="7"/>
    <s v="Maharashtra"/>
    <x v="3"/>
    <s v="West"/>
    <s v="West"/>
    <s v="Maharashtra"/>
    <s v="Aarav Sharma"/>
    <s v="Aarav"/>
    <s v="Sharma"/>
    <m/>
    <s v="PID0346_Aarav.pdf"/>
    <s v="Regular Followup"/>
    <m/>
    <m/>
    <s v="Ask for Readmission"/>
    <s v="Ask for Readmission"/>
  </r>
  <r>
    <s v="PID0347"/>
    <s v=" Aditya Mehta "/>
    <x v="1"/>
    <s v="31/12/1985"/>
    <d v="1985-12-31T00:00:00"/>
    <n v="1985"/>
    <x v="14"/>
    <n v="9"/>
    <s v="Gujarat"/>
    <x v="3"/>
    <s v="West"/>
    <s v="West"/>
    <s v="Maharashtra"/>
    <s v="Aditya Mehta"/>
    <s v="Aditya"/>
    <s v="Mehta"/>
    <m/>
    <s v="PID0347_Aditya.pdf"/>
    <s v="Regular Followup"/>
    <m/>
    <m/>
    <s v="No Action"/>
    <s v="No Action"/>
  </r>
  <r>
    <s v="PID0348"/>
    <s v="Riya Sharma"/>
    <x v="0"/>
    <s v="01-01-1964"/>
    <d v="1964-01-01T00:00:00"/>
    <n v="1964"/>
    <x v="7"/>
    <n v="0.5"/>
    <s v="Uttar Pradesh"/>
    <x v="1"/>
    <s v="North"/>
    <s v="North"/>
    <s v="Punjab"/>
    <s v="Riya Sharma"/>
    <s v="Riya"/>
    <s v="Sharma"/>
    <m/>
    <s v="PID0348_Riya.pdf"/>
    <s v="High Priority"/>
    <m/>
    <m/>
    <s v="Monitor Later"/>
    <s v="Monitor Later"/>
  </r>
  <r>
    <s v="PID0349"/>
    <s v="Aarav Sharma"/>
    <x v="1"/>
    <s v="31/12/1973"/>
    <d v="1973-12-31T00:00:00"/>
    <n v="1973"/>
    <x v="0"/>
    <n v="9"/>
    <s v="Maharashtra"/>
    <x v="2"/>
    <s v="West"/>
    <s v="West"/>
    <s v="Maharashtra"/>
    <s v="Aarav Sharma"/>
    <s v="Aarav"/>
    <s v="Sharma"/>
    <m/>
    <s v="PID0349_Aarav.pdf"/>
    <s v="Regular Followup"/>
    <m/>
    <m/>
    <s v="No Action"/>
    <s v="No Action"/>
  </r>
  <r>
    <s v="PID0350"/>
    <s v="Vivaan Sharma"/>
    <x v="1"/>
    <s v="31/12/1985"/>
    <d v="1985-12-31T00:00:00"/>
    <n v="1985"/>
    <x v="14"/>
    <n v="200"/>
    <s v="Gujarat"/>
    <x v="3"/>
    <s v="West"/>
    <s v="West"/>
    <s v="Maharashtra"/>
    <s v="Vivaan Sharma"/>
    <s v="Vivaan"/>
    <s v="Sharma"/>
    <m/>
    <s v="PID0350_Vivaan.pdf"/>
    <s v="Regular Followup"/>
    <m/>
    <m/>
    <s v="No Action"/>
    <s v="No Action"/>
  </r>
  <r>
    <s v="PID0351"/>
    <s v="Aditya Dev Mehta "/>
    <x v="1"/>
    <s v="31-12-1978"/>
    <d v="1978-12-31T00:00:00"/>
    <n v="1978"/>
    <x v="6"/>
    <n v="9"/>
    <s v="Gujarat"/>
    <x v="3"/>
    <s v="West"/>
    <s v="West"/>
    <s v="Maharashtra"/>
    <s v="Aditya Dev Mehta"/>
    <s v="Aditya"/>
    <s v="Dev"/>
    <s v="Mehta"/>
    <s v="PID0351_Aditya.pdf"/>
    <s v="Regular Followup"/>
    <m/>
    <m/>
    <s v="No Action"/>
    <s v="No Action"/>
  </r>
  <r>
    <s v="PID0352"/>
    <s v="Aditya Sharma"/>
    <x v="1"/>
    <s v="31-12-1968"/>
    <d v="1968-12-31T00:00:00"/>
    <n v="1968"/>
    <x v="10"/>
    <n v="4"/>
    <s v="Tamil Nadu"/>
    <x v="0"/>
    <s v="South"/>
    <s v="South"/>
    <s v="Tamil Nadu"/>
    <s v="Aditya Sharma"/>
    <s v="Aditya"/>
    <s v="Sharma"/>
    <m/>
    <s v="PID0352_Aditya.pdf"/>
    <s v="High Priority"/>
    <m/>
    <m/>
    <s v="Monitor Later"/>
    <s v="Monitor Later"/>
  </r>
  <r>
    <s v="PID0353"/>
    <s v="Vivaan Kumar Reddy"/>
    <x v="1"/>
    <s v="31/12/1985"/>
    <d v="1985-12-31T00:00:00"/>
    <n v="1985"/>
    <x v="14"/>
    <n v="25"/>
    <s v="Kerala"/>
    <x v="0"/>
    <s v="South"/>
    <s v="South"/>
    <s v="Tamil Nadu"/>
    <s v="Vivaan Kumar Reddy"/>
    <s v="Vivaan"/>
    <s v="Kumar"/>
    <s v="Reddy"/>
    <s v="PID0353_Vivaan.pdf"/>
    <s v="Regular Followup"/>
    <m/>
    <m/>
    <s v="No Action"/>
    <s v="No Action"/>
  </r>
  <r>
    <s v="PID0354"/>
    <s v="Vivaan Gupta"/>
    <x v="1"/>
    <s v="31-12-1981"/>
    <d v="1981-12-31T00:00:00"/>
    <n v="1981"/>
    <x v="8"/>
    <n v="2"/>
    <s v="Uttar Pradesh"/>
    <x v="0"/>
    <s v="North"/>
    <s v="North"/>
    <s v="Punjab"/>
    <s v="Vivaan Gupta"/>
    <s v="Vivaan"/>
    <s v="Gupta"/>
    <m/>
    <s v="PID0354_Vivaan.pdf"/>
    <s v="High Priority"/>
    <m/>
    <m/>
    <s v="No Action"/>
    <s v="No Action"/>
  </r>
  <r>
    <s v="PID0355"/>
    <s v="Aanya Patel "/>
    <x v="0"/>
    <s v="31/12/1968"/>
    <d v="1968-12-31T00:00:00"/>
    <n v="1968"/>
    <x v="10"/>
    <n v="7"/>
    <s v="Kerala"/>
    <x v="0"/>
    <s v="South"/>
    <s v="South"/>
    <s v="Tamil Nadu"/>
    <s v="Aanya Patel"/>
    <s v="Aanya"/>
    <s v="Patel"/>
    <m/>
    <s v="PID0355_Aanya.pdf"/>
    <s v="Regular Followup"/>
    <m/>
    <m/>
    <s v="Monitor Later"/>
    <s v="Monitor Later"/>
  </r>
  <r>
    <s v="PID0356"/>
    <s v="Riya Priya Gupta"/>
    <x v="0"/>
    <s v="31/12/1993"/>
    <d v="1993-12-31T00:00:00"/>
    <n v="1993"/>
    <x v="2"/>
    <n v="15"/>
    <s v="Punjab"/>
    <x v="0"/>
    <s v="North"/>
    <s v="North"/>
    <s v="Punjab"/>
    <s v="Riya Priya Gupta"/>
    <s v="Riya"/>
    <s v="Priya"/>
    <s v="Gupta"/>
    <s v="PID0356_Riya.pdf"/>
    <s v="Regular Followup"/>
    <m/>
    <m/>
    <s v="No Action"/>
    <s v="No Action"/>
  </r>
  <r>
    <s v="PID0357"/>
    <s v="Krishna Raj Gupta"/>
    <x v="1"/>
    <s v="31/12/1988"/>
    <d v="1988-12-31T00:00:00"/>
    <n v="1988"/>
    <x v="3"/>
    <n v="20"/>
    <s v="Kerala"/>
    <x v="0"/>
    <s v="South"/>
    <s v="South"/>
    <s v="Tamil Nadu"/>
    <s v="Krishna Raj Gupta"/>
    <s v="Krishna"/>
    <s v="Raj"/>
    <s v="Gupta"/>
    <s v="PID0357_Krishna.pdf"/>
    <s v="Regular Followup"/>
    <m/>
    <m/>
    <s v="No Action"/>
    <s v="No Action"/>
  </r>
  <r>
    <s v="PID0358"/>
    <s v="Sai Sharma"/>
    <x v="1"/>
    <s v="01/01/1964"/>
    <d v="1964-01-01T00:00:00"/>
    <n v="1964"/>
    <x v="7"/>
    <n v="12"/>
    <s v="Maharashtra"/>
    <x v="3"/>
    <s v="West"/>
    <s v="West"/>
    <s v="Maharashtra"/>
    <s v="Sai Sharma"/>
    <s v="Sai"/>
    <s v="Sharma"/>
    <m/>
    <s v="PID0358_Sai.pdf"/>
    <s v="Regular Followup"/>
    <m/>
    <m/>
    <s v="No Action"/>
    <s v="No Action"/>
  </r>
  <r>
    <s v="PID0359"/>
    <s v="Aarav Gupta"/>
    <x v="1"/>
    <s v="31/12/1993"/>
    <d v="1993-12-31T00:00:00"/>
    <n v="1993"/>
    <x v="2"/>
    <n v="12"/>
    <s v="Maharashtra"/>
    <x v="1"/>
    <s v="West"/>
    <s v="West"/>
    <s v="Maharashtra"/>
    <s v="Aarav Gupta"/>
    <s v="Aarav"/>
    <s v="Gupta"/>
    <m/>
    <s v="PID0359_Aarav.pdf"/>
    <s v="Regular Followup"/>
    <m/>
    <m/>
    <s v="No Action"/>
    <s v="No Action"/>
  </r>
  <r>
    <s v="PID0360"/>
    <s v="Diya Gupta"/>
    <x v="0"/>
    <s v="31/12/1985"/>
    <d v="1985-12-31T00:00:00"/>
    <n v="1985"/>
    <x v="14"/>
    <n v="5"/>
    <s v="Karnataka"/>
    <x v="1"/>
    <s v="South"/>
    <s v="South"/>
    <s v="Tamil Nadu"/>
    <s v="Diya Gupta"/>
    <s v="Diya"/>
    <s v="Gupta"/>
    <m/>
    <s v="PID0360_Diya.pdf"/>
    <s v="Regular Followup"/>
    <m/>
    <m/>
    <s v="Monitor Later"/>
    <s v="Monitor Later"/>
  </r>
  <r>
    <s v="PID0361"/>
    <s v="Sai Reddy"/>
    <x v="1"/>
    <s v="31/12/1978"/>
    <d v="1978-12-31T00:00:00"/>
    <n v="1978"/>
    <x v="6"/>
    <n v="120"/>
    <s v="West Bengal"/>
    <x v="2"/>
    <s v="East"/>
    <s v="East"/>
    <s v="West Bengal"/>
    <s v="Sai Reddy"/>
    <s v="Sai"/>
    <s v="Reddy"/>
    <m/>
    <s v="PID0361_Sai.pdf"/>
    <s v="Regular Followup"/>
    <m/>
    <m/>
    <s v="No Action"/>
    <s v="No Action"/>
  </r>
  <r>
    <s v="PID0362"/>
    <s v="Aarav Raj Reddy"/>
    <x v="1"/>
    <s v="31/12/1978"/>
    <d v="1978-12-31T00:00:00"/>
    <n v="1978"/>
    <x v="6"/>
    <n v="9"/>
    <s v="West Bengal"/>
    <x v="0"/>
    <s v="East"/>
    <s v="East"/>
    <s v="West Bengal"/>
    <s v="Aarav Raj Reddy"/>
    <s v="Aarav"/>
    <s v="Raj"/>
    <s v="Reddy"/>
    <s v="PID0362_Aarav.pdf"/>
    <s v="Regular Followup"/>
    <m/>
    <m/>
    <s v="Ask for Readmission"/>
    <s v="Ask for Readmission"/>
  </r>
  <r>
    <s v="PID0363"/>
    <s v="Aditya Sharma"/>
    <x v="1"/>
    <s v="31/12/1973"/>
    <d v="1973-12-31T00:00:00"/>
    <n v="1973"/>
    <x v="0"/>
    <n v="5"/>
    <s v="Gujarat"/>
    <x v="3"/>
    <s v="West"/>
    <s v="West"/>
    <s v="Maharashtra"/>
    <s v="Aditya Sharma"/>
    <s v="Aditya"/>
    <s v="Sharma"/>
    <m/>
    <s v="PID0363_Aditya.pdf"/>
    <s v="Regular Followup"/>
    <m/>
    <m/>
    <s v="Ask for Readmission"/>
    <s v="Ask for Readmission"/>
  </r>
  <r>
    <s v="PID0364"/>
    <s v=" Shreya Kumar Sharma"/>
    <x v="0"/>
    <s v="01/01/1964"/>
    <d v="1964-01-01T00:00:00"/>
    <n v="1964"/>
    <x v="7"/>
    <n v="0.5"/>
    <s v="Uttar Pradesh"/>
    <x v="1"/>
    <s v="North"/>
    <s v="North"/>
    <s v="Punjab"/>
    <s v="Shreya Kumar Sharma"/>
    <s v="Shreya"/>
    <s v="Kumar"/>
    <s v="Sharma"/>
    <s v="PID0364_Shreya.pdf"/>
    <s v="High Priority"/>
    <m/>
    <m/>
    <s v="Ask for Readmission"/>
    <s v="Ask for Readmission"/>
  </r>
  <r>
    <s v="PID0365"/>
    <s v="Vivaan Mehta"/>
    <x v="1"/>
    <s v="31-12-1978"/>
    <d v="1978-12-31T00:00:00"/>
    <n v="1978"/>
    <x v="6"/>
    <n v="15"/>
    <s v="Tamil Nadu"/>
    <x v="0"/>
    <s v="South"/>
    <s v="South"/>
    <s v="Tamil Nadu"/>
    <s v="Vivaan Mehta"/>
    <s v="Vivaan"/>
    <s v="Mehta"/>
    <m/>
    <s v="PID0365_Vivaan.pdf"/>
    <s v="Regular Followup"/>
    <m/>
    <m/>
    <s v="Ask for Readmission"/>
    <s v="Ask for Readmission"/>
  </r>
  <r>
    <s v="PID0366"/>
    <s v="Vivaan Kumar Reddy"/>
    <x v="1"/>
    <s v="31/12/1958"/>
    <d v="1958-12-31T00:00:00"/>
    <n v="1958"/>
    <x v="16"/>
    <n v="30"/>
    <s v="Gujarat"/>
    <x v="3"/>
    <s v="West"/>
    <s v="West"/>
    <s v="Maharashtra"/>
    <s v="Vivaan Kumar Reddy"/>
    <s v="Vivaan"/>
    <s v="Kumar"/>
    <s v="Reddy"/>
    <s v="PID0366_Vivaan.pdf"/>
    <s v="Regular Followup"/>
    <m/>
    <m/>
    <s v="No Action"/>
    <s v="No Action"/>
  </r>
  <r>
    <s v="PID0367"/>
    <s v="Aanya Reddy "/>
    <x v="0"/>
    <s v="31/12/1973"/>
    <d v="1973-12-31T00:00:00"/>
    <n v="1973"/>
    <x v="0"/>
    <n v="7"/>
    <s v="Gujarat"/>
    <x v="2"/>
    <s v="West"/>
    <s v="West"/>
    <s v="Maharashtra"/>
    <s v="Aanya Reddy"/>
    <s v="Aanya"/>
    <s v="Reddy"/>
    <m/>
    <s v="PID0367_Aanya.pdf"/>
    <s v="Regular Followup"/>
    <m/>
    <m/>
    <s v="No Action"/>
    <s v="No Action"/>
  </r>
  <r>
    <s v="PID0368"/>
    <s v="Krishna Mehta"/>
    <x v="1"/>
    <s v="31/12/1992"/>
    <d v="1992-12-31T00:00:00"/>
    <n v="1992"/>
    <x v="18"/>
    <n v="4"/>
    <s v="Punjab"/>
    <x v="0"/>
    <s v="North"/>
    <s v="North"/>
    <s v="Punjab"/>
    <s v="Krishna Mehta"/>
    <s v="Krishna"/>
    <s v="Mehta"/>
    <m/>
    <s v="PID0368_Krishna.pdf"/>
    <s v="High Priority"/>
    <m/>
    <m/>
    <s v="Monitor Later"/>
    <s v="Monitor Later"/>
  </r>
  <r>
    <s v="PID0369"/>
    <s v="Vivaan Sharma "/>
    <x v="1"/>
    <s v="01-01-1964"/>
    <d v="1964-01-01T00:00:00"/>
    <n v="1964"/>
    <x v="7"/>
    <n v="0.5"/>
    <s v="Uttar Pradesh"/>
    <x v="1"/>
    <s v="North"/>
    <s v="North"/>
    <s v="Punjab"/>
    <s v="Vivaan Sharma"/>
    <s v="Vivaan"/>
    <s v="Sharma"/>
    <m/>
    <s v="PID0369_Vivaan.pdf"/>
    <s v="High Priority"/>
    <m/>
    <m/>
    <s v="No Action"/>
    <s v="No Action"/>
  </r>
  <r>
    <s v="PID0370"/>
    <s v="Sai Reddy"/>
    <x v="1"/>
    <s v="31-12-1973"/>
    <d v="1973-12-31T00:00:00"/>
    <n v="1973"/>
    <x v="0"/>
    <n v="4"/>
    <s v="Uttar Pradesh"/>
    <x v="1"/>
    <s v="North"/>
    <s v="North"/>
    <s v="Punjab"/>
    <s v="Sai Reddy"/>
    <s v="Sai"/>
    <s v="Reddy"/>
    <m/>
    <s v="PID0370_Sai.pdf"/>
    <s v="High Priority"/>
    <m/>
    <m/>
    <s v="Needs Attention"/>
    <s v="Needs Attention"/>
  </r>
  <r>
    <s v="PID0371"/>
    <s v="Aanya Kumar Patel"/>
    <x v="0"/>
    <s v="31/12/1973"/>
    <d v="1973-12-31T00:00:00"/>
    <n v="1973"/>
    <x v="0"/>
    <n v="7"/>
    <s v="West Bengal"/>
    <x v="0"/>
    <s v="East"/>
    <s v="East"/>
    <s v="West Bengal"/>
    <s v="Aanya Kumar Patel"/>
    <s v="Aanya"/>
    <s v="Kumar"/>
    <s v="Patel"/>
    <s v="PID0371_Aanya.pdf"/>
    <s v="Regular Followup"/>
    <m/>
    <m/>
    <s v="No Action"/>
    <s v="No Action"/>
  </r>
  <r>
    <s v="PID0372"/>
    <s v=" Vivaan Gupta"/>
    <x v="1"/>
    <s v="31-12-1978"/>
    <d v="1978-12-31T00:00:00"/>
    <n v="1978"/>
    <x v="6"/>
    <n v="15"/>
    <s v="West Bengal"/>
    <x v="3"/>
    <s v="East"/>
    <s v="East"/>
    <s v="West Bengal"/>
    <s v="Vivaan Gupta"/>
    <s v="Vivaan"/>
    <s v="Gupta"/>
    <m/>
    <s v="PID0372_Vivaan.pdf"/>
    <s v="Regular Followup"/>
    <m/>
    <m/>
    <s v="Ask for Readmission"/>
    <s v="Ask for Readmission"/>
  </r>
  <r>
    <s v="PID0373"/>
    <s v=" Diya Sharma"/>
    <x v="0"/>
    <s v="31/12/1993"/>
    <d v="1993-12-31T00:00:00"/>
    <n v="1993"/>
    <x v="2"/>
    <n v="400"/>
    <s v="Punjab"/>
    <x v="1"/>
    <s v="North"/>
    <s v="North"/>
    <s v="Punjab"/>
    <s v="Diya Sharma"/>
    <s v="Diya"/>
    <s v="Sharma"/>
    <m/>
    <s v="PID0373_Diya.pdf"/>
    <s v="Regular Followup"/>
    <m/>
    <m/>
    <s v="Monitor Later"/>
    <s v="Monitor Later"/>
  </r>
  <r>
    <s v="PID0374"/>
    <s v="Vivaan Mehta"/>
    <x v="1"/>
    <s v="31/12/1958"/>
    <d v="1958-12-31T00:00:00"/>
    <n v="1958"/>
    <x v="16"/>
    <n v="12"/>
    <s v="Karnataka"/>
    <x v="0"/>
    <s v="South"/>
    <s v="South"/>
    <s v="Tamil Nadu"/>
    <s v="Vivaan Mehta"/>
    <s v="Vivaan"/>
    <s v="Mehta"/>
    <m/>
    <s v="PID0374_Vivaan.pdf"/>
    <s v="Regular Followup"/>
    <m/>
    <m/>
    <s v="Monitor Later"/>
    <s v="Monitor Later"/>
  </r>
  <r>
    <s v="PID0375"/>
    <s v="Krishna Gupta"/>
    <x v="1"/>
    <s v="31/12/1988"/>
    <d v="1988-12-31T00:00:00"/>
    <n v="1988"/>
    <x v="3"/>
    <n v="25"/>
    <s v="Kerala"/>
    <x v="0"/>
    <s v="South"/>
    <s v="South"/>
    <s v="Tamil Nadu"/>
    <s v="Krishna Gupta"/>
    <s v="Krishna"/>
    <s v="Gupta"/>
    <m/>
    <s v="PID0375_Krishna.pdf"/>
    <s v="Regular Followup"/>
    <m/>
    <m/>
    <s v="Ask for Readmission"/>
    <s v="Ask for Readmission"/>
  </r>
  <r>
    <s v="PID0376"/>
    <s v="Isha Priya Gupta"/>
    <x v="0"/>
    <s v="31-12-1973"/>
    <d v="1973-12-31T00:00:00"/>
    <n v="1973"/>
    <x v="0"/>
    <n v="5"/>
    <s v="Punjab"/>
    <x v="3"/>
    <s v="North"/>
    <s v="North"/>
    <s v="Punjab"/>
    <s v="Isha Priya Gupta"/>
    <s v="Isha"/>
    <s v="Priya"/>
    <s v="Gupta"/>
    <s v="PID0376_Isha.pdf"/>
    <s v="Regular Followup"/>
    <m/>
    <m/>
    <s v="Monitor Later"/>
    <s v="Monitor Later"/>
  </r>
  <r>
    <s v="PID0377"/>
    <s v="Aarav Singh Mehta"/>
    <x v="1"/>
    <s v="01/01/1964"/>
    <d v="1964-01-01T00:00:00"/>
    <n v="1964"/>
    <x v="7"/>
    <n v="15"/>
    <s v="Kerala"/>
    <x v="1"/>
    <s v="South"/>
    <s v="South"/>
    <s v="Tamil Nadu"/>
    <s v="Aarav Singh Mehta"/>
    <s v="Aarav"/>
    <s v="Singh"/>
    <s v="Mehta"/>
    <s v="PID0377_Aarav.pdf"/>
    <s v="Regular Followup"/>
    <m/>
    <m/>
    <s v="Monitor Later"/>
    <s v="Monitor Later"/>
  </r>
  <r>
    <s v="PID0378"/>
    <s v="Vivaan Sharma"/>
    <x v="1"/>
    <s v="31/12/1968"/>
    <d v="1968-12-31T00:00:00"/>
    <n v="1968"/>
    <x v="10"/>
    <n v="20"/>
    <s v="Punjab"/>
    <x v="0"/>
    <s v="North"/>
    <s v="North"/>
    <s v="Punjab"/>
    <s v="Vivaan Sharma"/>
    <s v="Vivaan"/>
    <s v="Sharma"/>
    <m/>
    <s v="PID0378_Vivaan.pdf"/>
    <s v="Regular Followup"/>
    <m/>
    <m/>
    <s v="Monitor Later"/>
    <s v="Monitor Later"/>
  </r>
  <r>
    <s v="PID0379"/>
    <s v="Aanya Gupta"/>
    <x v="0"/>
    <s v="31/12/1973"/>
    <d v="1973-12-31T00:00:00"/>
    <n v="1973"/>
    <x v="0"/>
    <n v="5"/>
    <s v="Kerala"/>
    <x v="0"/>
    <s v="South"/>
    <s v="South"/>
    <s v="Tamil Nadu"/>
    <s v="Aanya Gupta"/>
    <s v="Aanya"/>
    <s v="Gupta"/>
    <m/>
    <s v="PID0379_Aanya.pdf"/>
    <s v="Regular Followup"/>
    <m/>
    <m/>
    <s v="No Action"/>
    <s v="No Action"/>
  </r>
  <r>
    <s v="PID0380"/>
    <s v="Vivaan Priya Mehta"/>
    <x v="1"/>
    <s v="31/12/1992"/>
    <d v="1992-12-31T00:00:00"/>
    <n v="1992"/>
    <x v="18"/>
    <n v="9"/>
    <s v="Gujarat"/>
    <x v="3"/>
    <s v="West"/>
    <s v="West"/>
    <s v="Maharashtra"/>
    <s v="Vivaan Priya Mehta"/>
    <s v="Vivaan"/>
    <s v="Priya"/>
    <s v="Mehta"/>
    <s v="PID0380_Vivaan.pdf"/>
    <s v="Regular Followup"/>
    <m/>
    <m/>
    <s v="Ask for Readmission"/>
    <s v="Ask for Readmission"/>
  </r>
  <r>
    <s v="PID0381"/>
    <s v="Aanya Patel"/>
    <x v="0"/>
    <s v="01/01/1964"/>
    <d v="1964-01-01T00:00:00"/>
    <n v="1964"/>
    <x v="7"/>
    <n v="12"/>
    <s v="Maharashtra"/>
    <x v="3"/>
    <s v="West"/>
    <s v="West"/>
    <s v="Maharashtra"/>
    <s v="Aanya Patel"/>
    <s v="Aanya"/>
    <s v="Patel"/>
    <m/>
    <s v="PID0381_Aanya.pdf"/>
    <s v="Regular Followup"/>
    <m/>
    <m/>
    <s v="Monitor Later"/>
    <s v="Monitor Later"/>
  </r>
  <r>
    <s v="PID0382"/>
    <s v="Riya Mehta"/>
    <x v="0"/>
    <s v="31/12/1988"/>
    <d v="1988-12-31T00:00:00"/>
    <n v="1988"/>
    <x v="3"/>
    <n v="120"/>
    <s v="West Bengal"/>
    <x v="3"/>
    <s v="East"/>
    <s v="East"/>
    <s v="West Bengal"/>
    <s v="Riya Mehta"/>
    <s v="Riya"/>
    <s v="Mehta"/>
    <m/>
    <s v="PID0382_Riya.pdf"/>
    <s v="Regular Followup"/>
    <m/>
    <m/>
    <s v="Monitor Later"/>
    <s v="Monitor Later"/>
  </r>
  <r>
    <s v="PID0383"/>
    <s v="Aanya Singh Mehta"/>
    <x v="0"/>
    <s v="31-12-1958"/>
    <d v="1958-12-31T00:00:00"/>
    <n v="1958"/>
    <x v="16"/>
    <n v="200"/>
    <s v="Maharashtra"/>
    <x v="3"/>
    <s v="West"/>
    <s v="West"/>
    <s v="Maharashtra"/>
    <s v="Aanya Singh Mehta"/>
    <s v="Aanya"/>
    <s v="Singh"/>
    <s v="Mehta"/>
    <s v="PID0383_Aanya.pdf"/>
    <s v="Regular Followup"/>
    <m/>
    <m/>
    <s v="No Action"/>
    <s v="No Action"/>
  </r>
  <r>
    <s v="PID0384"/>
    <s v="Sai Singh Reddy"/>
    <x v="1"/>
    <s v="01/01/1984"/>
    <d v="1984-01-01T00:00:00"/>
    <n v="1984"/>
    <x v="9"/>
    <n v="15"/>
    <s v="Gujarat"/>
    <x v="1"/>
    <s v="West"/>
    <s v="West"/>
    <s v="Maharashtra"/>
    <s v="Sai Singh Reddy"/>
    <s v="Sai"/>
    <s v="Singh"/>
    <s v="Reddy"/>
    <s v="PID0384_Sai.pdf"/>
    <s v="Regular Followup"/>
    <m/>
    <m/>
    <s v="No Action"/>
    <s v="No Action"/>
  </r>
  <r>
    <s v="PID0385"/>
    <s v="Krishna Singh Gupta"/>
    <x v="1"/>
    <s v="31/12/1988"/>
    <d v="1988-12-31T00:00:00"/>
    <n v="1988"/>
    <x v="3"/>
    <n v="2"/>
    <s v="Uttar Pradesh"/>
    <x v="1"/>
    <s v="North"/>
    <s v="North"/>
    <s v="Punjab"/>
    <s v="Krishna Singh Gupta"/>
    <s v="Krishna"/>
    <s v="Singh"/>
    <s v="Gupta"/>
    <s v="PID0385_Krishna.pdf"/>
    <s v="High Priority"/>
    <m/>
    <m/>
    <s v="Monitor Later"/>
    <s v="Monitor Later"/>
  </r>
  <r>
    <s v="PID0386"/>
    <s v=" Shreya Gupta "/>
    <x v="0"/>
    <s v="31/12/1993"/>
    <d v="1993-12-31T00:00:00"/>
    <n v="1993"/>
    <x v="2"/>
    <n v="2"/>
    <s v="Uttar Pradesh"/>
    <x v="1"/>
    <s v="North"/>
    <s v="North"/>
    <s v="Punjab"/>
    <s v="Shreya Gupta"/>
    <s v="Shreya"/>
    <s v="Gupta"/>
    <m/>
    <s v="PID0386_Shreya.pdf"/>
    <s v="High Priority"/>
    <m/>
    <m/>
    <s v="No Action"/>
    <s v="No Action"/>
  </r>
  <r>
    <s v="PID0387"/>
    <s v="Sai Reddy"/>
    <x v="1"/>
    <s v="31-12-1978"/>
    <d v="1978-12-31T00:00:00"/>
    <n v="1978"/>
    <x v="6"/>
    <n v="3"/>
    <s v="Uttar Pradesh"/>
    <x v="3"/>
    <s v="North"/>
    <s v="North"/>
    <s v="Punjab"/>
    <s v="Sai Reddy"/>
    <s v="Sai"/>
    <s v="Reddy"/>
    <m/>
    <s v="PID0387_Sai.pdf"/>
    <s v="High Priority"/>
    <m/>
    <m/>
    <s v="Ask for Readmission"/>
    <s v="Ask for Readmission"/>
  </r>
  <r>
    <s v="PID0388"/>
    <s v=" Shreya Kumar Reddy"/>
    <x v="0"/>
    <s v="31/12/1968"/>
    <d v="1968-12-31T00:00:00"/>
    <n v="1968"/>
    <x v="10"/>
    <n v="2"/>
    <s v="West Bengal"/>
    <x v="1"/>
    <s v="East"/>
    <s v="East"/>
    <s v="West Bengal"/>
    <s v="Shreya Kumar Reddy"/>
    <s v="Shreya"/>
    <s v="Kumar"/>
    <s v="Reddy"/>
    <s v="PID0388_Shreya.pdf"/>
    <s v="High Priority"/>
    <m/>
    <m/>
    <s v="Ask for Readmission"/>
    <s v="Ask for Readmission"/>
  </r>
  <r>
    <s v="PID0389"/>
    <s v="Aditya Patel"/>
    <x v="1"/>
    <s v="31/12/1958"/>
    <d v="1958-12-31T00:00:00"/>
    <n v="1958"/>
    <x v="16"/>
    <n v="20"/>
    <s v="West Bengal"/>
    <x v="2"/>
    <s v="East"/>
    <s v="East"/>
    <s v="West Bengal"/>
    <s v="Aditya Patel"/>
    <s v="Aditya"/>
    <s v="Patel"/>
    <m/>
    <s v="PID0389_Aditya.pdf"/>
    <s v="Regular Followup"/>
    <m/>
    <m/>
    <s v="No Action"/>
    <s v="No Action"/>
  </r>
  <r>
    <s v="PID0390"/>
    <s v="Riya Gupta"/>
    <x v="0"/>
    <s v="31/12/1968"/>
    <d v="1968-12-31T00:00:00"/>
    <n v="1968"/>
    <x v="10"/>
    <n v="12"/>
    <s v="Karnataka"/>
    <x v="1"/>
    <s v="South"/>
    <s v="South"/>
    <s v="Tamil Nadu"/>
    <s v="Riya Gupta"/>
    <s v="Riya"/>
    <s v="Gupta"/>
    <m/>
    <s v="PID0390_Riya.pdf"/>
    <s v="Regular Followup"/>
    <m/>
    <m/>
    <s v="Ask for Readmission"/>
    <s v="Ask for Readmission"/>
  </r>
  <r>
    <s v="PID0391"/>
    <s v="Diya Reddy"/>
    <x v="0"/>
    <s v="01-01-1984"/>
    <d v="1984-01-01T00:00:00"/>
    <n v="1984"/>
    <x v="9"/>
    <n v="12"/>
    <s v="Kerala"/>
    <x v="1"/>
    <s v="South"/>
    <s v="South"/>
    <s v="Tamil Nadu"/>
    <s v="Diya Reddy"/>
    <s v="Diya"/>
    <s v="Reddy"/>
    <m/>
    <s v="PID0391_Diya.pdf"/>
    <s v="Regular Followup"/>
    <m/>
    <m/>
    <s v="Ask for Readmission"/>
    <s v="Ask for Readmission"/>
  </r>
  <r>
    <s v="PID0392"/>
    <s v="Sai Reddy"/>
    <x v="1"/>
    <s v="31/12/1988"/>
    <d v="1988-12-31T00:00:00"/>
    <n v="1988"/>
    <x v="3"/>
    <n v="12"/>
    <s v="Kerala"/>
    <x v="0"/>
    <s v="South"/>
    <s v="South"/>
    <s v="Tamil Nadu"/>
    <s v="Sai Reddy"/>
    <s v="Sai"/>
    <s v="Reddy"/>
    <m/>
    <s v="PID0392_Sai.pdf"/>
    <s v="Regular Followup"/>
    <m/>
    <m/>
    <s v="No Action"/>
    <s v="No Action"/>
  </r>
  <r>
    <s v="PID0393"/>
    <s v="Diya Sharma"/>
    <x v="0"/>
    <s v="31/12/1958"/>
    <d v="1958-12-31T00:00:00"/>
    <n v="1958"/>
    <x v="16"/>
    <n v="9"/>
    <s v="West Bengal"/>
    <x v="2"/>
    <s v="East"/>
    <s v="East"/>
    <s v="West Bengal"/>
    <s v="Diya Sharma"/>
    <s v="Diya"/>
    <s v="Sharma"/>
    <m/>
    <s v="PID0393_Diya.pdf"/>
    <s v="Regular Followup"/>
    <m/>
    <m/>
    <s v="Ask for Readmission"/>
    <s v="Ask for Readmission"/>
  </r>
  <r>
    <s v="PID0394"/>
    <s v="Krishna Sharma "/>
    <x v="1"/>
    <s v="31/12/1958"/>
    <d v="1958-12-31T00:00:00"/>
    <n v="1958"/>
    <x v="16"/>
    <n v="25"/>
    <s v="Gujarat"/>
    <x v="3"/>
    <s v="West"/>
    <s v="West"/>
    <s v="Maharashtra"/>
    <s v="Krishna Sharma"/>
    <s v="Krishna"/>
    <s v="Sharma"/>
    <m/>
    <s v="PID0394_Krishna.pdf"/>
    <s v="Regular Followup"/>
    <m/>
    <m/>
    <s v="Monitor Later"/>
    <s v="Monitor Later"/>
  </r>
  <r>
    <s v="PID0395"/>
    <s v=" Aditya Sharma"/>
    <x v="1"/>
    <s v="31/12/1981"/>
    <d v="1981-12-31T00:00:00"/>
    <n v="1981"/>
    <x v="8"/>
    <m/>
    <s v="West Bengal"/>
    <x v="2"/>
    <s v="East"/>
    <s v="East"/>
    <s v="West Bengal"/>
    <s v="Aditya Sharma"/>
    <s v="Aditya"/>
    <s v="Sharma"/>
    <m/>
    <s v="PID0395_Aditya.pdf"/>
    <s v="High Priority"/>
    <m/>
    <m/>
    <s v="Needs Attention"/>
    <s v="Needs Attention"/>
  </r>
  <r>
    <s v="PID0396"/>
    <s v="Isha Gupta"/>
    <x v="0"/>
    <s v="31/12/1958"/>
    <d v="1958-12-31T00:00:00"/>
    <n v="1958"/>
    <x v="16"/>
    <n v="0.5"/>
    <s v="Uttar Pradesh"/>
    <x v="3"/>
    <s v="North"/>
    <s v="North"/>
    <s v="Punjab"/>
    <s v="Isha Gupta"/>
    <s v="Isha"/>
    <s v="Gupta"/>
    <m/>
    <s v="PID0396_Isha.pdf"/>
    <s v="High Priority"/>
    <m/>
    <m/>
    <s v="No Action"/>
    <s v="No Action"/>
  </r>
  <r>
    <s v="PID0397"/>
    <s v="Diya Gupta"/>
    <x v="0"/>
    <s v="01-01-1984"/>
    <d v="1984-01-01T00:00:00"/>
    <n v="1984"/>
    <x v="9"/>
    <n v="12"/>
    <s v="Punjab"/>
    <x v="0"/>
    <s v="North"/>
    <s v="North"/>
    <s v="Punjab"/>
    <s v="Diya Gupta"/>
    <s v="Diya"/>
    <s v="Gupta"/>
    <m/>
    <s v="PID0397_Diya.pdf"/>
    <s v="Regular Followup"/>
    <m/>
    <m/>
    <s v="No Action"/>
    <s v="No Action"/>
  </r>
  <r>
    <s v="PID0398"/>
    <s v="Isha Kumar Reddy"/>
    <x v="0"/>
    <s v="31-12-1994"/>
    <d v="1994-12-31T00:00:00"/>
    <n v="1994"/>
    <x v="5"/>
    <n v="12"/>
    <s v="Kerala"/>
    <x v="0"/>
    <s v="South"/>
    <s v="South"/>
    <s v="Tamil Nadu"/>
    <s v="Isha Kumar Reddy"/>
    <s v="Isha"/>
    <s v="Kumar"/>
    <s v="Reddy"/>
    <s v="PID0398_Isha.pdf"/>
    <s v="Regular Followup"/>
    <m/>
    <m/>
    <s v="Monitor Later"/>
    <s v="Monitor Later"/>
  </r>
  <r>
    <s v="PID0399"/>
    <s v="Shreya Mehta "/>
    <x v="0"/>
    <s v="01/01/1984"/>
    <d v="1984-01-01T00:00:00"/>
    <n v="1984"/>
    <x v="9"/>
    <n v="15"/>
    <s v="Maharashtra"/>
    <x v="0"/>
    <s v="West"/>
    <s v="West"/>
    <s v="Maharashtra"/>
    <s v="Shreya Mehta"/>
    <s v="Shreya"/>
    <s v="Mehta"/>
    <m/>
    <s v="PID0399_Shreya.pdf"/>
    <s v="Regular Followup"/>
    <m/>
    <m/>
    <s v="No Action"/>
    <s v="No Action"/>
  </r>
  <r>
    <s v="PID0400"/>
    <s v=" Shreya Dev Patel "/>
    <x v="0"/>
    <s v="31/12/1985"/>
    <d v="1985-12-31T00:00:00"/>
    <n v="1985"/>
    <x v="14"/>
    <n v="3"/>
    <s v="Uttar Pradesh"/>
    <x v="1"/>
    <s v="North"/>
    <s v="North"/>
    <s v="Punjab"/>
    <s v="Shreya Dev Patel"/>
    <s v="Shreya"/>
    <s v="Dev"/>
    <s v="Patel"/>
    <s v="PID0400_Shreya.pdf"/>
    <s v="High Priority"/>
    <m/>
    <m/>
    <s v="No Action"/>
    <s v="No Action"/>
  </r>
  <r>
    <s v="PID0401"/>
    <s v="Riya Reddy"/>
    <x v="0"/>
    <s v="01/01/1964"/>
    <d v="1964-01-01T00:00:00"/>
    <n v="1964"/>
    <x v="7"/>
    <n v="2"/>
    <s v="Uttar Pradesh"/>
    <x v="1"/>
    <s v="North"/>
    <s v="North"/>
    <s v="Punjab"/>
    <s v="Riya Reddy"/>
    <s v="Riya"/>
    <s v="Reddy"/>
    <m/>
    <s v="PID0401_Riya.pdf"/>
    <s v="High Priority"/>
    <m/>
    <m/>
    <s v="Needs Attention"/>
    <s v="Needs Attention"/>
  </r>
  <r>
    <s v="PID0402"/>
    <s v="Diya Sharma"/>
    <x v="0"/>
    <s v="01/01/1984"/>
    <d v="1984-01-01T00:00:00"/>
    <n v="1984"/>
    <x v="9"/>
    <n v="7"/>
    <s v="Maharashtra"/>
    <x v="3"/>
    <s v="West"/>
    <s v="West"/>
    <s v="Maharashtra"/>
    <s v="Diya Sharma"/>
    <s v="Diya"/>
    <s v="Sharma"/>
    <m/>
    <s v="PID0402_Diya.pdf"/>
    <s v="Regular Followup"/>
    <m/>
    <m/>
    <s v="Monitor Later"/>
    <s v="Monitor Later"/>
  </r>
  <r>
    <s v="PID0403"/>
    <s v="Krishna Raj Mehta"/>
    <x v="1"/>
    <s v="31/12/1978"/>
    <d v="1978-12-31T00:00:00"/>
    <n v="1978"/>
    <x v="6"/>
    <n v="7"/>
    <s v="Kerala"/>
    <x v="0"/>
    <s v="South"/>
    <s v="South"/>
    <s v="Tamil Nadu"/>
    <s v="Krishna Raj Mehta"/>
    <s v="Krishna"/>
    <s v="Raj"/>
    <s v="Mehta"/>
    <s v="PID0403_Krishna.pdf"/>
    <s v="Regular Followup"/>
    <m/>
    <m/>
    <s v="Monitor Later"/>
    <s v="Monitor Later"/>
  </r>
  <r>
    <s v="PID0404"/>
    <s v="Sai Kumar Gupta"/>
    <x v="1"/>
    <s v="31-12-1958"/>
    <d v="1958-12-31T00:00:00"/>
    <n v="1958"/>
    <x v="16"/>
    <n v="7"/>
    <s v="Kerala"/>
    <x v="0"/>
    <s v="South"/>
    <s v="South"/>
    <s v="Tamil Nadu"/>
    <s v="Sai Kumar Gupta"/>
    <s v="Sai"/>
    <s v="Kumar"/>
    <s v="Gupta"/>
    <s v="PID0404_Sai.pdf"/>
    <s v="Regular Followup"/>
    <m/>
    <m/>
    <s v="Monitor Later"/>
    <s v="Monitor Later"/>
  </r>
  <r>
    <s v="PID0405"/>
    <s v="Shreya Kumar Gupta"/>
    <x v="0"/>
    <s v="31/12/1993"/>
    <d v="1993-12-31T00:00:00"/>
    <n v="1993"/>
    <x v="2"/>
    <n v="15"/>
    <s v="Karnataka"/>
    <x v="3"/>
    <s v="South"/>
    <s v="South"/>
    <s v="Tamil Nadu"/>
    <s v="Shreya Kumar Gupta"/>
    <s v="Shreya"/>
    <s v="Kumar"/>
    <s v="Gupta"/>
    <s v="PID0405_Shreya.pdf"/>
    <s v="Regular Followup"/>
    <m/>
    <m/>
    <s v="No Action"/>
    <s v="No Action"/>
  </r>
  <r>
    <s v="PID0406"/>
    <s v="Isha Singh Sharma"/>
    <x v="0"/>
    <s v="31-12-1988"/>
    <d v="1988-12-31T00:00:00"/>
    <n v="1988"/>
    <x v="3"/>
    <n v="15"/>
    <s v="Karnataka"/>
    <x v="0"/>
    <s v="South"/>
    <s v="South"/>
    <s v="Tamil Nadu"/>
    <s v="Isha Singh Sharma"/>
    <s v="Isha"/>
    <s v="Singh"/>
    <s v="Sharma"/>
    <s v="PID0406_Isha.pdf"/>
    <s v="Regular Followup"/>
    <m/>
    <m/>
    <s v="Ask for Readmission"/>
    <s v="Ask for Readmission"/>
  </r>
  <r>
    <s v="PID0407"/>
    <s v="Krishna Sharma"/>
    <x v="1"/>
    <s v="01/01/1964"/>
    <d v="1964-01-01T00:00:00"/>
    <n v="1964"/>
    <x v="7"/>
    <n v="200"/>
    <s v="Punjab"/>
    <x v="1"/>
    <s v="North"/>
    <s v="North"/>
    <s v="Punjab"/>
    <s v="Krishna Sharma"/>
    <s v="Krishna"/>
    <s v="Sharma"/>
    <m/>
    <s v="PID0407_Krishna.pdf"/>
    <s v="Regular Followup"/>
    <m/>
    <m/>
    <s v="No Action"/>
    <s v="No Action"/>
  </r>
  <r>
    <s v="PID0408"/>
    <s v=" Krishna Sharma "/>
    <x v="1"/>
    <s v="31/12/1973"/>
    <d v="1973-12-31T00:00:00"/>
    <n v="1973"/>
    <x v="0"/>
    <n v="7"/>
    <s v="West Bengal"/>
    <x v="2"/>
    <s v="East"/>
    <s v="East"/>
    <s v="West Bengal"/>
    <s v="Krishna Sharma"/>
    <s v="Krishna"/>
    <s v="Sharma"/>
    <m/>
    <s v="PID0408_Krishna.pdf"/>
    <s v="Regular Followup"/>
    <m/>
    <m/>
    <s v="Monitor Later"/>
    <s v="Monitor Later"/>
  </r>
  <r>
    <s v="PID0409"/>
    <s v=" Riya Gupta "/>
    <x v="0"/>
    <s v="01/01/1964"/>
    <d v="1964-01-01T00:00:00"/>
    <n v="1964"/>
    <x v="7"/>
    <n v="5"/>
    <s v="West Bengal"/>
    <x v="1"/>
    <s v="East"/>
    <s v="East"/>
    <s v="West Bengal"/>
    <s v="Riya Gupta"/>
    <s v="Riya"/>
    <s v="Gupta"/>
    <m/>
    <s v="PID0409_Riya.pdf"/>
    <s v="Regular Followup"/>
    <m/>
    <m/>
    <s v="No Action"/>
    <s v="No Action"/>
  </r>
  <r>
    <s v="PID0410"/>
    <s v=" Riya Mehta"/>
    <x v="0"/>
    <s v="31/12/1968"/>
    <d v="1968-12-31T00:00:00"/>
    <n v="1968"/>
    <x v="10"/>
    <n v="20"/>
    <s v="Karnataka"/>
    <x v="0"/>
    <s v="South"/>
    <s v="South"/>
    <s v="Tamil Nadu"/>
    <s v="Riya Mehta"/>
    <s v="Riya"/>
    <s v="Mehta"/>
    <m/>
    <s v="PID0410_Riya.pdf"/>
    <s v="Regular Followup"/>
    <m/>
    <m/>
    <s v="No Action"/>
    <s v="No Action"/>
  </r>
  <r>
    <s v="PID0411"/>
    <s v="Shreya Dev Patel "/>
    <x v="0"/>
    <s v="31/12/1988"/>
    <d v="1988-12-31T00:00:00"/>
    <n v="1988"/>
    <x v="3"/>
    <n v="0.5"/>
    <s v="Uttar Pradesh"/>
    <x v="1"/>
    <s v="North"/>
    <s v="North"/>
    <s v="Punjab"/>
    <s v="Shreya Dev Patel"/>
    <s v="Shreya"/>
    <s v="Dev"/>
    <s v="Patel"/>
    <s v="PID0411_Shreya.pdf"/>
    <s v="High Priority"/>
    <m/>
    <m/>
    <s v="No Action"/>
    <s v="No Action"/>
  </r>
  <r>
    <s v="PID0412"/>
    <s v="Krishna Gupta"/>
    <x v="1"/>
    <s v="31/12/1978"/>
    <d v="1978-12-31T00:00:00"/>
    <n v="1978"/>
    <x v="6"/>
    <n v="90"/>
    <s v="Kerala"/>
    <x v="3"/>
    <s v="South"/>
    <s v="South"/>
    <s v="Tamil Nadu"/>
    <s v="Krishna Gupta"/>
    <s v="Krishna"/>
    <s v="Gupta"/>
    <m/>
    <s v="PID0412_Krishna.pdf"/>
    <s v="Regular Followup"/>
    <m/>
    <m/>
    <s v="Monitor Later"/>
    <s v="Monitor Later"/>
  </r>
  <r>
    <s v="PID0413"/>
    <s v="Shreya Mehta"/>
    <x v="0"/>
    <s v="01/01/1964"/>
    <d v="1964-01-01T00:00:00"/>
    <n v="1964"/>
    <x v="7"/>
    <n v="25"/>
    <s v="Punjab"/>
    <x v="3"/>
    <s v="North"/>
    <s v="North"/>
    <s v="Punjab"/>
    <s v="Shreya Mehta"/>
    <s v="Shreya"/>
    <s v="Mehta"/>
    <m/>
    <s v="PID0413_Shreya.pdf"/>
    <s v="Regular Followup"/>
    <m/>
    <m/>
    <s v="Monitor Later"/>
    <s v="Monitor Later"/>
  </r>
  <r>
    <s v="PID0414"/>
    <s v="Aarav Kumar Sharma"/>
    <x v="1"/>
    <s v="31/12/1958"/>
    <d v="1958-12-31T00:00:00"/>
    <n v="1958"/>
    <x v="16"/>
    <n v="40"/>
    <s v="West Bengal"/>
    <x v="0"/>
    <s v="East"/>
    <s v="East"/>
    <s v="West Bengal"/>
    <s v="Aarav Kumar Sharma"/>
    <s v="Aarav"/>
    <s v="Kumar"/>
    <s v="Sharma"/>
    <s v="PID0414_Aarav.pdf"/>
    <s v="Regular Followup"/>
    <m/>
    <m/>
    <s v="No Action"/>
    <s v="No Action"/>
  </r>
  <r>
    <s v="PID0415"/>
    <s v="Riya Gupta"/>
    <x v="0"/>
    <s v="31/12/1968"/>
    <d v="1968-12-31T00:00:00"/>
    <n v="1968"/>
    <x v="10"/>
    <n v="2"/>
    <s v="Uttar Pradesh"/>
    <x v="1"/>
    <s v="North"/>
    <s v="North"/>
    <s v="Punjab"/>
    <s v="Riya Gupta"/>
    <s v="Riya"/>
    <s v="Gupta"/>
    <m/>
    <s v="PID0415_Riya.pdf"/>
    <s v="High Priority"/>
    <m/>
    <m/>
    <s v="Monitor Later"/>
    <s v="Monitor Later"/>
  </r>
  <r>
    <s v="PID0416"/>
    <s v="Vivaan Gupta"/>
    <x v="1"/>
    <s v="31/12/1993"/>
    <d v="1993-12-31T00:00:00"/>
    <n v="1993"/>
    <x v="2"/>
    <n v="15"/>
    <s v="West Bengal"/>
    <x v="0"/>
    <s v="East"/>
    <s v="East"/>
    <s v="West Bengal"/>
    <s v="Vivaan Gupta"/>
    <s v="Vivaan"/>
    <s v="Gupta"/>
    <m/>
    <s v="PID0416_Vivaan.pdf"/>
    <s v="Regular Followup"/>
    <m/>
    <m/>
    <s v="No Action"/>
    <s v="No Action"/>
  </r>
  <r>
    <s v="PID0417"/>
    <s v="Aanya Sharma"/>
    <x v="0"/>
    <s v="31/12/1978"/>
    <d v="1978-12-31T00:00:00"/>
    <n v="1978"/>
    <x v="6"/>
    <n v="9"/>
    <s v="West Bengal"/>
    <x v="2"/>
    <s v="East"/>
    <s v="East"/>
    <s v="West Bengal"/>
    <s v="Aanya Sharma"/>
    <s v="Aanya"/>
    <s v="Sharma"/>
    <m/>
    <s v="PID0417_Aanya.pdf"/>
    <s v="Regular Followup"/>
    <m/>
    <m/>
    <s v="No Action"/>
    <s v="No Action"/>
  </r>
  <r>
    <s v="PID0418"/>
    <s v="Aditya Patel"/>
    <x v="1"/>
    <s v="31/12/1988"/>
    <d v="1988-12-31T00:00:00"/>
    <n v="1988"/>
    <x v="3"/>
    <n v="25"/>
    <s v="Tamil Nadu"/>
    <x v="0"/>
    <s v="South"/>
    <s v="South"/>
    <s v="Tamil Nadu"/>
    <s v="Aditya Patel"/>
    <s v="Aditya"/>
    <s v="Patel"/>
    <m/>
    <s v="PID0418_Aditya.pdf"/>
    <s v="Regular Followup"/>
    <m/>
    <m/>
    <s v="Monitor Later"/>
    <s v="Monitor Later"/>
  </r>
  <r>
    <s v="PID0419"/>
    <s v="Aditya Gupta"/>
    <x v="1"/>
    <s v="31/12/1978"/>
    <d v="1978-12-31T00:00:00"/>
    <n v="1978"/>
    <x v="6"/>
    <n v="12"/>
    <s v="Kerala"/>
    <x v="0"/>
    <s v="South"/>
    <s v="South"/>
    <s v="Tamil Nadu"/>
    <s v="Aditya Gupta"/>
    <s v="Aditya"/>
    <s v="Gupta"/>
    <m/>
    <s v="PID0419_Aditya.pdf"/>
    <s v="Regular Followup"/>
    <m/>
    <m/>
    <s v="Monitor Later"/>
    <s v="Monitor Later"/>
  </r>
  <r>
    <s v="PID0420"/>
    <s v="Sai Gupta"/>
    <x v="1"/>
    <s v="31/12/1953"/>
    <d v="1953-12-31T00:00:00"/>
    <n v="1953"/>
    <x v="1"/>
    <n v="25"/>
    <s v="Gujarat"/>
    <x v="0"/>
    <s v="West"/>
    <s v="West"/>
    <s v="Maharashtra"/>
    <s v="Sai Gupta"/>
    <s v="Sai"/>
    <s v="Gupta"/>
    <m/>
    <s v="PID0420_Sai.pdf"/>
    <s v="Regular Followup"/>
    <m/>
    <m/>
    <s v="Ask for Readmission"/>
    <s v="Ask for Readmission"/>
  </r>
  <r>
    <s v="PID0421"/>
    <s v="Diya Mehta"/>
    <x v="0"/>
    <s v="31/12/1953"/>
    <d v="1953-12-31T00:00:00"/>
    <n v="1953"/>
    <x v="1"/>
    <n v="12"/>
    <s v="Gujarat"/>
    <x v="3"/>
    <s v="West"/>
    <s v="West"/>
    <s v="Maharashtra"/>
    <s v="Diya Mehta"/>
    <s v="Diya"/>
    <s v="Mehta"/>
    <m/>
    <s v="PID0421_Diya.pdf"/>
    <s v="Regular Followup"/>
    <m/>
    <m/>
    <s v="Monitor Later"/>
    <s v="Monitor Later"/>
  </r>
  <r>
    <s v="PID0422"/>
    <s v="Diya Patel"/>
    <x v="0"/>
    <s v="31/12/1973"/>
    <d v="1973-12-31T00:00:00"/>
    <n v="1973"/>
    <x v="0"/>
    <n v="20"/>
    <s v="Kerala"/>
    <x v="0"/>
    <s v="South"/>
    <s v="South"/>
    <s v="Tamil Nadu"/>
    <s v="Diya Patel"/>
    <s v="Diya"/>
    <s v="Patel"/>
    <m/>
    <s v="PID0422_Diya.pdf"/>
    <s v="Regular Followup"/>
    <m/>
    <m/>
    <s v="Monitor Later"/>
    <s v="Monitor Later"/>
  </r>
  <r>
    <s v="PID0423"/>
    <s v="Aanya Patel"/>
    <x v="0"/>
    <s v="31-12-1978"/>
    <d v="1978-12-31T00:00:00"/>
    <n v="1978"/>
    <x v="6"/>
    <n v="5"/>
    <s v="Tamil Nadu"/>
    <x v="0"/>
    <s v="South"/>
    <s v="South"/>
    <s v="Tamil Nadu"/>
    <s v="Aanya Patel"/>
    <s v="Aanya"/>
    <s v="Patel"/>
    <m/>
    <s v="PID0423_Aanya.pdf"/>
    <s v="Regular Followup"/>
    <m/>
    <m/>
    <s v="No Action"/>
    <s v="No Action"/>
  </r>
  <r>
    <s v="PID0424"/>
    <s v="Aditya Kumar Gupta"/>
    <x v="1"/>
    <s v="31/12/1973"/>
    <d v="1973-12-31T00:00:00"/>
    <n v="1973"/>
    <x v="0"/>
    <n v="5"/>
    <s v="Punjab"/>
    <x v="1"/>
    <s v="North"/>
    <s v="North"/>
    <s v="Punjab"/>
    <s v="Aditya Kumar Gupta"/>
    <s v="Aditya"/>
    <s v="Kumar"/>
    <s v="Gupta"/>
    <s v="PID0424_Aditya.pdf"/>
    <s v="Regular Followup"/>
    <m/>
    <m/>
    <s v="No Action"/>
    <s v="No Action"/>
  </r>
  <r>
    <s v="PID0425"/>
    <s v="Aditya Patel"/>
    <x v="1"/>
    <s v="01/01/1984"/>
    <d v="1984-01-01T00:00:00"/>
    <n v="1984"/>
    <x v="9"/>
    <n v="12"/>
    <s v="Maharashtra"/>
    <x v="3"/>
    <s v="West"/>
    <s v="West"/>
    <s v="Maharashtra"/>
    <s v="Aditya Patel"/>
    <s v="Aditya"/>
    <s v="Patel"/>
    <m/>
    <s v="PID0425_Aditya.pdf"/>
    <s v="Regular Followup"/>
    <m/>
    <m/>
    <s v="No Action"/>
    <s v="No Action"/>
  </r>
  <r>
    <s v="PID0426"/>
    <s v="Diya Sharma"/>
    <x v="0"/>
    <s v="31/12/1973"/>
    <d v="1973-12-31T00:00:00"/>
    <n v="1973"/>
    <x v="0"/>
    <n v="9"/>
    <s v="Kerala"/>
    <x v="1"/>
    <s v="South"/>
    <s v="South"/>
    <s v="Tamil Nadu"/>
    <s v="Diya Sharma"/>
    <s v="Diya"/>
    <s v="Sharma"/>
    <m/>
    <s v="PID0426_Diya.pdf"/>
    <s v="Regular Followup"/>
    <m/>
    <m/>
    <s v="Ask for Readmission"/>
    <s v="Ask for Readmission"/>
  </r>
  <r>
    <s v="PID0427"/>
    <s v="Aanya Priya Reddy"/>
    <x v="0"/>
    <s v="31/12/1981"/>
    <d v="1981-12-31T00:00:00"/>
    <n v="1981"/>
    <x v="8"/>
    <n v="3"/>
    <s v="Uttar Pradesh"/>
    <x v="1"/>
    <s v="North"/>
    <s v="North"/>
    <s v="Punjab"/>
    <s v="Aanya Priya Reddy"/>
    <s v="Aanya"/>
    <s v="Priya"/>
    <s v="Reddy"/>
    <s v="PID0427_Aanya.pdf"/>
    <s v="High Priority"/>
    <m/>
    <m/>
    <s v="No Action"/>
    <s v="No Action"/>
  </r>
  <r>
    <s v="PID0428"/>
    <s v="Isha Patel"/>
    <x v="0"/>
    <s v="31-12-1968"/>
    <d v="1968-12-31T00:00:00"/>
    <n v="1968"/>
    <x v="10"/>
    <n v="5"/>
    <s v="West Bengal"/>
    <x v="2"/>
    <s v="East"/>
    <s v="East"/>
    <s v="West Bengal"/>
    <s v="Isha Patel"/>
    <s v="Isha"/>
    <s v="Patel"/>
    <m/>
    <s v="PID0428_Isha.pdf"/>
    <s v="Regular Followup"/>
    <m/>
    <m/>
    <s v="Monitor Later"/>
    <s v="Monitor Later"/>
  </r>
  <r>
    <s v="PID0429"/>
    <s v="Krishna Raj Reddy"/>
    <x v="1"/>
    <s v="01/01/1964"/>
    <d v="1964-01-01T00:00:00"/>
    <n v="1964"/>
    <x v="7"/>
    <n v="2"/>
    <s v="Punjab"/>
    <x v="1"/>
    <s v="North"/>
    <s v="North"/>
    <s v="Punjab"/>
    <s v="Krishna Raj Reddy"/>
    <s v="Krishna"/>
    <s v="Raj"/>
    <s v="Reddy"/>
    <s v="PID0429_Krishna.pdf"/>
    <s v="High Priority"/>
    <m/>
    <m/>
    <s v="No Action"/>
    <s v="No Action"/>
  </r>
  <r>
    <s v="PID0430"/>
    <s v=" Isha Mehta "/>
    <x v="0"/>
    <s v="31/12/1973"/>
    <d v="1973-12-31T00:00:00"/>
    <n v="1973"/>
    <x v="0"/>
    <n v="5"/>
    <s v="Tamil Nadu"/>
    <x v="0"/>
    <s v="South"/>
    <s v="South"/>
    <s v="Tamil Nadu"/>
    <s v="Isha Mehta"/>
    <s v="Isha"/>
    <s v="Mehta"/>
    <m/>
    <s v="PID0430_Isha.pdf"/>
    <s v="Regular Followup"/>
    <m/>
    <m/>
    <s v="No Action"/>
    <s v="No Action"/>
  </r>
  <r>
    <s v="PID0431"/>
    <s v="Vivaan Sharma"/>
    <x v="1"/>
    <s v="31/12/1978"/>
    <d v="1978-12-31T00:00:00"/>
    <n v="1978"/>
    <x v="6"/>
    <n v="120"/>
    <s v="West Bengal"/>
    <x v="2"/>
    <s v="East"/>
    <s v="East"/>
    <s v="West Bengal"/>
    <s v="Vivaan Sharma"/>
    <s v="Vivaan"/>
    <s v="Sharma"/>
    <m/>
    <s v="PID0431_Vivaan.pdf"/>
    <s v="Regular Followup"/>
    <m/>
    <m/>
    <s v="No Action"/>
    <s v="No Action"/>
  </r>
  <r>
    <s v="PID0432"/>
    <s v="Isha Patel "/>
    <x v="0"/>
    <s v="31-12-1993"/>
    <d v="1993-12-31T00:00:00"/>
    <n v="1993"/>
    <x v="2"/>
    <n v="0.5"/>
    <s v="Uttar Pradesh"/>
    <x v="0"/>
    <s v="North"/>
    <s v="North"/>
    <s v="Punjab"/>
    <s v="Isha Patel"/>
    <s v="Isha"/>
    <s v="Patel"/>
    <m/>
    <s v="PID0432_Isha.pdf"/>
    <s v="High Priority"/>
    <m/>
    <m/>
    <s v="Monitor Later"/>
    <s v="Monitor Later"/>
  </r>
  <r>
    <s v="PID0433"/>
    <s v=" Aanya Priya Mehta"/>
    <x v="0"/>
    <s v="31/12/1978"/>
    <d v="1978-12-31T00:00:00"/>
    <n v="1978"/>
    <x v="6"/>
    <n v="200"/>
    <s v="Kerala"/>
    <x v="0"/>
    <s v="South"/>
    <s v="South"/>
    <s v="Tamil Nadu"/>
    <s v="Aanya Priya Mehta"/>
    <s v="Aanya"/>
    <s v="Priya"/>
    <s v="Mehta"/>
    <s v="PID0433_Aanya.pdf"/>
    <s v="Regular Followup"/>
    <m/>
    <m/>
    <s v="No Action"/>
    <s v="No Action"/>
  </r>
  <r>
    <s v="PID0434"/>
    <s v="Isha Mehta"/>
    <x v="0"/>
    <s v="31/12/1973"/>
    <d v="1973-12-31T00:00:00"/>
    <n v="1973"/>
    <x v="0"/>
    <n v="12"/>
    <s v="Karnataka"/>
    <x v="1"/>
    <s v="South"/>
    <s v="South"/>
    <s v="Tamil Nadu"/>
    <s v="Isha Mehta"/>
    <s v="Isha"/>
    <s v="Mehta"/>
    <m/>
    <s v="PID0434_Isha.pdf"/>
    <s v="Regular Followup"/>
    <m/>
    <m/>
    <s v="Ask for Readmission"/>
    <s v="Ask for Readmission"/>
  </r>
  <r>
    <s v="PID0435"/>
    <s v="Vivaan Kumar Gupta"/>
    <x v="1"/>
    <s v="01/01/1972"/>
    <d v="1972-01-01T00:00:00"/>
    <n v="1972"/>
    <x v="15"/>
    <n v="12"/>
    <s v="Gujarat"/>
    <x v="3"/>
    <s v="West"/>
    <s v="West"/>
    <s v="Maharashtra"/>
    <s v="Vivaan Kumar Gupta"/>
    <s v="Vivaan"/>
    <s v="Kumar"/>
    <s v="Gupta"/>
    <s v="PID0435_Vivaan.pdf"/>
    <s v="Regular Followup"/>
    <m/>
    <m/>
    <s v="Ask for Readmission"/>
    <s v="Ask for Readmission"/>
  </r>
  <r>
    <s v="PID0436"/>
    <s v="Diya Gupta"/>
    <x v="0"/>
    <s v="31-12-1992"/>
    <d v="1992-12-31T00:00:00"/>
    <n v="1992"/>
    <x v="18"/>
    <n v="5"/>
    <s v="Gujarat"/>
    <x v="3"/>
    <s v="West"/>
    <s v="West"/>
    <s v="Maharashtra"/>
    <s v="Diya Gupta"/>
    <s v="Diya"/>
    <s v="Gupta"/>
    <m/>
    <s v="PID0436_Diya.pdf"/>
    <s v="Regular Followup"/>
    <m/>
    <m/>
    <s v="No Action"/>
    <s v="No Action"/>
  </r>
  <r>
    <s v="PID0437"/>
    <s v="Vivaan Gupta"/>
    <x v="1"/>
    <s v="01/01/1964"/>
    <d v="1964-01-01T00:00:00"/>
    <n v="1964"/>
    <x v="7"/>
    <n v="200"/>
    <s v="Kerala"/>
    <x v="1"/>
    <s v="South"/>
    <s v="South"/>
    <s v="Tamil Nadu"/>
    <s v="Vivaan Gupta"/>
    <s v="Vivaan"/>
    <s v="Gupta"/>
    <m/>
    <s v="PID0437_Vivaan.pdf"/>
    <s v="Regular Followup"/>
    <m/>
    <m/>
    <s v="Monitor Later"/>
    <s v="Monitor Later"/>
  </r>
  <r>
    <s v="PID0438"/>
    <s v="Sai Dev Sharma"/>
    <x v="1"/>
    <s v="01/01/1964"/>
    <d v="1964-01-01T00:00:00"/>
    <n v="1964"/>
    <x v="7"/>
    <n v="3"/>
    <s v="Punjab"/>
    <x v="1"/>
    <s v="North"/>
    <s v="North"/>
    <s v="Punjab"/>
    <s v="Sai Dev Sharma"/>
    <s v="Sai"/>
    <s v="Dev"/>
    <s v="Sharma"/>
    <s v="PID0438_Sai.pdf"/>
    <s v="High Priority"/>
    <m/>
    <m/>
    <s v="Monitor Later"/>
    <s v="Monitor Later"/>
  </r>
  <r>
    <s v="PID0439"/>
    <s v="Shreya Raj Mehta"/>
    <x v="0"/>
    <s v="31/12/1958"/>
    <d v="1958-12-31T00:00:00"/>
    <n v="1958"/>
    <x v="16"/>
    <n v="150"/>
    <s v="Karnataka"/>
    <x v="0"/>
    <s v="South"/>
    <s v="South"/>
    <s v="Tamil Nadu"/>
    <s v="Shreya Raj Mehta"/>
    <s v="Shreya"/>
    <s v="Raj"/>
    <s v="Mehta"/>
    <s v="PID0439_Shreya.pdf"/>
    <s v="Regular Followup"/>
    <m/>
    <m/>
    <s v="No Action"/>
    <s v="No Action"/>
  </r>
  <r>
    <s v="PID0440"/>
    <s v="Krishna Sharma"/>
    <x v="1"/>
    <s v="31/12/1978"/>
    <d v="1978-12-31T00:00:00"/>
    <n v="1978"/>
    <x v="6"/>
    <n v="25"/>
    <s v="Gujarat"/>
    <x v="3"/>
    <s v="West"/>
    <s v="West"/>
    <s v="Maharashtra"/>
    <s v="Krishna Sharma"/>
    <s v="Krishna"/>
    <s v="Sharma"/>
    <m/>
    <s v="PID0440_Krishna.pdf"/>
    <s v="Regular Followup"/>
    <m/>
    <m/>
    <s v="No Action"/>
    <s v="No Action"/>
  </r>
  <r>
    <s v="PID0441"/>
    <s v="Aanya Gupta"/>
    <x v="0"/>
    <s v="31-12-1953"/>
    <d v="1953-12-31T00:00:00"/>
    <n v="1953"/>
    <x v="1"/>
    <n v="4"/>
    <s v="Tamil Nadu"/>
    <x v="1"/>
    <s v="South"/>
    <s v="South"/>
    <s v="Tamil Nadu"/>
    <s v="Aanya Gupta"/>
    <s v="Aanya"/>
    <s v="Gupta"/>
    <m/>
    <s v="PID0441_Aanya.pdf"/>
    <s v="High Priority"/>
    <m/>
    <m/>
    <s v="No Action"/>
    <s v="No Action"/>
  </r>
  <r>
    <s v="PID0442"/>
    <s v="Vivaan Mehta"/>
    <x v="1"/>
    <s v="31/12/1968"/>
    <d v="1968-12-31T00:00:00"/>
    <n v="1968"/>
    <x v="10"/>
    <n v="12"/>
    <s v="Karnataka"/>
    <x v="0"/>
    <s v="South"/>
    <s v="South"/>
    <s v="Tamil Nadu"/>
    <s v="Vivaan Mehta"/>
    <s v="Vivaan"/>
    <s v="Mehta"/>
    <m/>
    <s v="PID0442_Vivaan.pdf"/>
    <s v="Regular Followup"/>
    <m/>
    <m/>
    <s v="No Action"/>
    <s v="No Action"/>
  </r>
  <r>
    <s v="PID0443"/>
    <s v="Krishna Gupta"/>
    <x v="1"/>
    <s v="31/12/1981"/>
    <d v="1981-12-31T00:00:00"/>
    <n v="1981"/>
    <x v="8"/>
    <n v="1"/>
    <s v="Uttar Pradesh"/>
    <x v="3"/>
    <s v="North"/>
    <s v="North"/>
    <s v="Punjab"/>
    <s v="Krishna Gupta"/>
    <s v="Krishna"/>
    <s v="Gupta"/>
    <m/>
    <s v="PID0443_Krishna.pdf"/>
    <s v="High Priority"/>
    <m/>
    <m/>
    <s v="No Action"/>
    <s v="No Action"/>
  </r>
  <r>
    <s v="PID0444"/>
    <s v="Krishna Patel"/>
    <x v="1"/>
    <s v="31/12/1968"/>
    <d v="1968-12-31T00:00:00"/>
    <n v="1968"/>
    <x v="10"/>
    <n v="2"/>
    <s v="Punjab"/>
    <x v="1"/>
    <s v="North"/>
    <s v="North"/>
    <s v="Punjab"/>
    <s v="Krishna Patel"/>
    <s v="Krishna"/>
    <s v="Patel"/>
    <m/>
    <s v="PID0444_Krishna.pdf"/>
    <s v="High Priority"/>
    <m/>
    <m/>
    <s v="No Action"/>
    <s v="No Action"/>
  </r>
  <r>
    <s v="PID0445"/>
    <s v="Shreya Singh Sharma"/>
    <x v="0"/>
    <s v="31/12/1984"/>
    <d v="1984-12-31T00:00:00"/>
    <n v="1984"/>
    <x v="9"/>
    <n v="20"/>
    <s v="Punjab"/>
    <x v="0"/>
    <s v="North"/>
    <s v="North"/>
    <s v="Punjab"/>
    <s v="Shreya Singh Sharma"/>
    <s v="Shreya"/>
    <s v="Singh"/>
    <s v="Sharma"/>
    <s v="PID0445_Shreya.pdf"/>
    <s v="Regular Followup"/>
    <m/>
    <m/>
    <s v="Ask for Readmission"/>
    <s v="Ask for Readmission"/>
  </r>
  <r>
    <s v="PID0446"/>
    <s v="Isha Gupta "/>
    <x v="0"/>
    <s v="31/12/1958"/>
    <d v="1958-12-31T00:00:00"/>
    <n v="1958"/>
    <x v="16"/>
    <n v="0.5"/>
    <s v="Uttar Pradesh"/>
    <x v="1"/>
    <s v="North"/>
    <s v="North"/>
    <s v="Punjab"/>
    <s v="Isha Gupta"/>
    <s v="Isha"/>
    <s v="Gupta"/>
    <m/>
    <s v="PID0446_Isha.pdf"/>
    <s v="High Priority"/>
    <m/>
    <m/>
    <s v="Monitor Later"/>
    <s v="Monitor Later"/>
  </r>
  <r>
    <s v="PID0447"/>
    <s v="Aanya Sharma"/>
    <x v="0"/>
    <s v="31/12/1993"/>
    <d v="1993-12-31T00:00:00"/>
    <n v="1993"/>
    <x v="2"/>
    <n v="7"/>
    <s v="Kerala"/>
    <x v="0"/>
    <s v="South"/>
    <s v="South"/>
    <s v="Tamil Nadu"/>
    <s v="Aanya Sharma"/>
    <s v="Aanya"/>
    <s v="Sharma"/>
    <m/>
    <s v="PID0447_Aanya.pdf"/>
    <s v="Regular Followup"/>
    <m/>
    <m/>
    <s v="Ask for Readmission"/>
    <s v="Ask for Readmission"/>
  </r>
  <r>
    <s v="PID0448"/>
    <s v="Riya Priya Sharma"/>
    <x v="0"/>
    <s v="31/12/1981"/>
    <d v="1981-12-31T00:00:00"/>
    <n v="1981"/>
    <x v="8"/>
    <n v="1"/>
    <s v="Uttar Pradesh"/>
    <x v="0"/>
    <s v="North"/>
    <s v="North"/>
    <s v="Punjab"/>
    <s v="Riya Priya Sharma"/>
    <s v="Riya"/>
    <s v="Priya"/>
    <s v="Sharma"/>
    <s v="PID0448_Riya.pdf"/>
    <s v="High Priority"/>
    <m/>
    <m/>
    <s v="Needs Attention"/>
    <s v="Needs Attention"/>
  </r>
  <r>
    <s v="PID0449"/>
    <s v="Vivaan Sharma"/>
    <x v="1"/>
    <s v="01/01/1964"/>
    <d v="1964-01-01T00:00:00"/>
    <n v="1964"/>
    <x v="7"/>
    <n v="2"/>
    <s v="Punjab"/>
    <x v="1"/>
    <s v="North"/>
    <s v="North"/>
    <s v="Punjab"/>
    <s v="Vivaan Sharma"/>
    <s v="Vivaan"/>
    <s v="Sharma"/>
    <m/>
    <s v="PID0449_Vivaan.pdf"/>
    <s v="High Priority"/>
    <m/>
    <m/>
    <s v="Needs Attention"/>
    <s v="Needs Attention"/>
  </r>
  <r>
    <s v="PID0450"/>
    <s v="Shreya Raj Patel"/>
    <x v="0"/>
    <s v="31/12/1968"/>
    <d v="1968-12-31T00:00:00"/>
    <n v="1968"/>
    <x v="10"/>
    <n v="15"/>
    <s v="Maharashtra"/>
    <x v="3"/>
    <s v="West"/>
    <s v="West"/>
    <s v="Maharashtra"/>
    <s v="Shreya Raj Patel"/>
    <s v="Shreya"/>
    <s v="Raj"/>
    <s v="Patel"/>
    <s v="PID0450_Shreya.pdf"/>
    <s v="Regular Followup"/>
    <m/>
    <m/>
    <s v="No Action"/>
    <s v="No Action"/>
  </r>
  <r>
    <s v="PID0451"/>
    <s v=" Shreya Priya Patel"/>
    <x v="0"/>
    <s v="31/12/1985"/>
    <d v="1985-12-31T00:00:00"/>
    <n v="1985"/>
    <x v="14"/>
    <n v="12"/>
    <s v="West Bengal"/>
    <x v="2"/>
    <s v="East"/>
    <s v="East"/>
    <s v="West Bengal"/>
    <s v="Shreya Priya Patel"/>
    <s v="Shreya"/>
    <s v="Priya"/>
    <s v="Patel"/>
    <s v="PID0451_Shreya.pdf"/>
    <s v="Regular Followup"/>
    <m/>
    <m/>
    <s v="No Action"/>
    <s v="No Action"/>
  </r>
  <r>
    <s v="PID0452"/>
    <s v="Aanya Gupta"/>
    <x v="0"/>
    <s v="31-12-1993"/>
    <d v="1993-12-31T00:00:00"/>
    <n v="1993"/>
    <x v="2"/>
    <n v="2"/>
    <s v="Karnataka"/>
    <x v="1"/>
    <s v="South"/>
    <s v="South"/>
    <s v="Tamil Nadu"/>
    <s v="Aanya Gupta"/>
    <s v="Aanya"/>
    <s v="Gupta"/>
    <m/>
    <s v="PID0452_Aanya.pdf"/>
    <s v="High Priority"/>
    <m/>
    <m/>
    <s v="Monitor Later"/>
    <s v="Monitor Later"/>
  </r>
  <r>
    <s v="PID0453"/>
    <s v="Aarav Reddy"/>
    <x v="1"/>
    <s v="31/12/1985"/>
    <d v="1985-12-31T00:00:00"/>
    <n v="1985"/>
    <x v="14"/>
    <n v="2"/>
    <s v="Uttar Pradesh"/>
    <x v="0"/>
    <s v="North"/>
    <s v="North"/>
    <s v="Punjab"/>
    <s v="Aarav Reddy"/>
    <s v="Aarav"/>
    <s v="Reddy"/>
    <m/>
    <s v="PID0453_Aarav.pdf"/>
    <s v="High Priority"/>
    <m/>
    <m/>
    <s v="Monitor Later"/>
    <s v="Monitor Later"/>
  </r>
  <r>
    <s v="PID0454"/>
    <s v="Sai Sharma"/>
    <x v="1"/>
    <s v="31/12/1978"/>
    <d v="1978-12-31T00:00:00"/>
    <n v="1978"/>
    <x v="6"/>
    <n v="25"/>
    <s v="Karnataka"/>
    <x v="3"/>
    <s v="South"/>
    <s v="South"/>
    <s v="Tamil Nadu"/>
    <s v="Sai Sharma"/>
    <s v="Sai"/>
    <s v="Sharma"/>
    <m/>
    <s v="PID0454_Sai.pdf"/>
    <s v="Regular Followup"/>
    <m/>
    <m/>
    <s v="No Action"/>
    <s v="No Action"/>
  </r>
  <r>
    <s v="PID0455"/>
    <s v="Aanya Singh Gupta"/>
    <x v="0"/>
    <s v="31-12-1998"/>
    <d v="1998-12-31T00:00:00"/>
    <n v="1998"/>
    <x v="12"/>
    <n v="12"/>
    <s v="Kerala"/>
    <x v="0"/>
    <s v="South"/>
    <s v="South"/>
    <s v="Tamil Nadu"/>
    <s v="Aanya Singh Gupta"/>
    <s v="Aanya"/>
    <s v="Singh"/>
    <s v="Gupta"/>
    <s v="PID0455_Aanya.pdf"/>
    <s v="Regular Followup"/>
    <m/>
    <m/>
    <s v="No Action"/>
    <s v="No Action"/>
  </r>
  <r>
    <s v="PID0456"/>
    <s v=" Aditya Raj Sharma"/>
    <x v="1"/>
    <s v="31/12/1973"/>
    <d v="1973-12-31T00:00:00"/>
    <n v="1973"/>
    <x v="0"/>
    <n v="4"/>
    <s v="Tamil Nadu"/>
    <x v="0"/>
    <s v="South"/>
    <s v="South"/>
    <s v="Tamil Nadu"/>
    <s v="Aditya Raj Sharma"/>
    <s v="Aditya"/>
    <s v="Raj"/>
    <s v="Sharma"/>
    <s v="PID0456_Aditya.pdf"/>
    <s v="High Priority"/>
    <m/>
    <m/>
    <s v="Monitor Later"/>
    <s v="Monitor Later"/>
  </r>
  <r>
    <s v="PID0457"/>
    <s v="Isha Reddy "/>
    <x v="0"/>
    <s v="31-12-1978"/>
    <d v="1978-12-31T00:00:00"/>
    <n v="1978"/>
    <x v="6"/>
    <n v="2"/>
    <s v="West Bengal"/>
    <x v="2"/>
    <s v="East"/>
    <s v="East"/>
    <s v="West Bengal"/>
    <s v="Isha Reddy"/>
    <s v="Isha"/>
    <s v="Reddy"/>
    <m/>
    <s v="PID0457_Isha.pdf"/>
    <s v="High Priority"/>
    <m/>
    <m/>
    <s v="Monitor Later"/>
    <s v="Monitor Later"/>
  </r>
  <r>
    <s v="PID0458"/>
    <s v="Isha Sharma "/>
    <x v="0"/>
    <s v="31/12/1988"/>
    <d v="1988-12-31T00:00:00"/>
    <n v="1988"/>
    <x v="3"/>
    <n v="2"/>
    <s v="Uttar Pradesh"/>
    <x v="1"/>
    <s v="North"/>
    <s v="North"/>
    <s v="Punjab"/>
    <s v="Isha Sharma"/>
    <s v="Isha"/>
    <s v="Sharma"/>
    <m/>
    <s v="PID0458_Isha.pdf"/>
    <s v="High Priority"/>
    <m/>
    <m/>
    <s v="Monitor Later"/>
    <s v="Monitor Later"/>
  </r>
  <r>
    <s v="PID0459"/>
    <s v="Sai Patel"/>
    <x v="1"/>
    <s v="01/01/1964"/>
    <d v="1964-01-01T00:00:00"/>
    <n v="1964"/>
    <x v="7"/>
    <n v="25"/>
    <s v="Karnataka"/>
    <x v="3"/>
    <s v="South"/>
    <s v="South"/>
    <s v="Tamil Nadu"/>
    <s v="Sai Patel"/>
    <s v="Sai"/>
    <s v="Patel"/>
    <m/>
    <s v="PID0459_Sai.pdf"/>
    <s v="Regular Followup"/>
    <m/>
    <m/>
    <s v="Monitor Later"/>
    <s v="Monitor Later"/>
  </r>
  <r>
    <s v="PID0460"/>
    <s v="Krishna Reddy"/>
    <x v="1"/>
    <s v="31-12-1994"/>
    <d v="1994-12-31T00:00:00"/>
    <n v="1994"/>
    <x v="5"/>
    <n v="20"/>
    <s v="Gujarat"/>
    <x v="3"/>
    <s v="West"/>
    <s v="West"/>
    <s v="Maharashtra"/>
    <s v="Krishna Reddy"/>
    <s v="Krishna"/>
    <s v="Reddy"/>
    <m/>
    <s v="PID0460_Krishna.pdf"/>
    <s v="Regular Followup"/>
    <m/>
    <m/>
    <s v="No Action"/>
    <s v="No Action"/>
  </r>
  <r>
    <s v="PID0461"/>
    <s v="Sai Sharma"/>
    <x v="1"/>
    <s v="31/12/1968"/>
    <d v="1968-12-31T00:00:00"/>
    <n v="1968"/>
    <x v="10"/>
    <n v="1"/>
    <s v="Uttar Pradesh"/>
    <x v="1"/>
    <s v="North"/>
    <s v="North"/>
    <s v="Punjab"/>
    <s v="Sai Sharma"/>
    <s v="Sai"/>
    <s v="Sharma"/>
    <m/>
    <s v="PID0461_Sai.pdf"/>
    <s v="High Priority"/>
    <m/>
    <m/>
    <s v="No Action"/>
    <s v="No Action"/>
  </r>
  <r>
    <s v="PID0462"/>
    <s v="Diya Priya Mehta"/>
    <x v="0"/>
    <s v="31-12-1988"/>
    <d v="1988-12-31T00:00:00"/>
    <n v="1988"/>
    <x v="3"/>
    <n v="25"/>
    <s v="Karnataka"/>
    <x v="3"/>
    <s v="South"/>
    <s v="South"/>
    <s v="Tamil Nadu"/>
    <s v="Diya Priya Mehta"/>
    <s v="Diya"/>
    <s v="Priya"/>
    <s v="Mehta"/>
    <s v="PID0462_Diya.pdf"/>
    <s v="Regular Followup"/>
    <m/>
    <m/>
    <s v="No Action"/>
    <s v="No Action"/>
  </r>
  <r>
    <s v="PID0463"/>
    <s v="Krishna Reddy "/>
    <x v="1"/>
    <s v="31/12/1978"/>
    <d v="1978-12-31T00:00:00"/>
    <n v="1978"/>
    <x v="6"/>
    <n v="7"/>
    <s v="West Bengal"/>
    <x v="2"/>
    <s v="East"/>
    <s v="East"/>
    <s v="West Bengal"/>
    <s v="Krishna Reddy"/>
    <s v="Krishna"/>
    <s v="Reddy"/>
    <m/>
    <s v="PID0463_Krishna.pdf"/>
    <s v="Regular Followup"/>
    <m/>
    <m/>
    <s v="No Action"/>
    <s v="No Action"/>
  </r>
  <r>
    <s v="PID0464"/>
    <s v="Aanya Raj Reddy"/>
    <x v="0"/>
    <s v="31/12/1958"/>
    <d v="1958-12-31T00:00:00"/>
    <n v="1958"/>
    <x v="16"/>
    <n v="12"/>
    <s v="Kerala"/>
    <x v="0"/>
    <s v="South"/>
    <s v="South"/>
    <s v="Tamil Nadu"/>
    <s v="Aanya Raj Reddy"/>
    <s v="Aanya"/>
    <s v="Raj"/>
    <s v="Reddy"/>
    <s v="PID0464_Aanya.pdf"/>
    <s v="Regular Followup"/>
    <m/>
    <m/>
    <s v="Monitor Later"/>
    <s v="Monitor Later"/>
  </r>
  <r>
    <s v="PID0465"/>
    <s v="Aarav Mehta"/>
    <x v="1"/>
    <s v="31-12-1993"/>
    <d v="1993-12-31T00:00:00"/>
    <n v="1993"/>
    <x v="2"/>
    <n v="7"/>
    <s v="Maharashtra"/>
    <x v="3"/>
    <s v="West"/>
    <s v="West"/>
    <s v="Maharashtra"/>
    <s v="Aarav Mehta"/>
    <s v="Aarav"/>
    <s v="Mehta"/>
    <m/>
    <s v="PID0465_Aarav.pdf"/>
    <s v="Regular Followup"/>
    <m/>
    <m/>
    <s v="No Action"/>
    <s v="No Action"/>
  </r>
  <r>
    <s v="PID0466"/>
    <s v="Riya Sharma"/>
    <x v="0"/>
    <s v="31-12-1958"/>
    <d v="1958-12-31T00:00:00"/>
    <n v="1958"/>
    <x v="16"/>
    <n v="9"/>
    <s v="Kerala"/>
    <x v="0"/>
    <s v="South"/>
    <s v="South"/>
    <s v="Tamil Nadu"/>
    <s v="Riya Sharma"/>
    <s v="Riya"/>
    <s v="Sharma"/>
    <m/>
    <s v="PID0466_Riya.pdf"/>
    <s v="Regular Followup"/>
    <m/>
    <m/>
    <s v="Monitor Later"/>
    <s v="Monitor Later"/>
  </r>
  <r>
    <s v="PID0467"/>
    <s v="Krishna Patel"/>
    <x v="1"/>
    <s v="31/12/1958"/>
    <d v="1958-12-31T00:00:00"/>
    <n v="1958"/>
    <x v="16"/>
    <n v="7"/>
    <s v="Maharashtra"/>
    <x v="3"/>
    <s v="West"/>
    <s v="West"/>
    <s v="Maharashtra"/>
    <s v="Krishna Patel"/>
    <s v="Krishna"/>
    <s v="Patel"/>
    <m/>
    <s v="PID0467_Krishna.pdf"/>
    <s v="Regular Followup"/>
    <m/>
    <m/>
    <s v="Monitor Later"/>
    <s v="Monitor Later"/>
  </r>
  <r>
    <s v="PID0468"/>
    <s v="Diya Patel"/>
    <x v="0"/>
    <s v="31/12/1998"/>
    <d v="1998-12-31T00:00:00"/>
    <n v="1998"/>
    <x v="12"/>
    <n v="5"/>
    <s v="Punjab"/>
    <x v="1"/>
    <s v="North"/>
    <s v="North"/>
    <s v="Punjab"/>
    <s v="Diya Patel"/>
    <s v="Diya"/>
    <s v="Patel"/>
    <m/>
    <s v="PID0468_Diya.pdf"/>
    <s v="Regular Followup"/>
    <m/>
    <m/>
    <s v="No Action"/>
    <s v="No Action"/>
  </r>
  <r>
    <s v="PID0469"/>
    <s v="Shreya Patel"/>
    <x v="0"/>
    <s v="31/12/1998"/>
    <d v="1998-12-31T00:00:00"/>
    <n v="1998"/>
    <x v="12"/>
    <n v="3"/>
    <s v="West Bengal"/>
    <x v="1"/>
    <s v="East"/>
    <s v="East"/>
    <s v="West Bengal"/>
    <s v="Shreya Patel"/>
    <s v="Shreya"/>
    <s v="Patel"/>
    <m/>
    <s v="PID0469_Shreya.pdf"/>
    <s v="High Priority"/>
    <m/>
    <m/>
    <s v="Ask for Readmission"/>
    <s v="Ask for Readmission"/>
  </r>
  <r>
    <s v="PID0470"/>
    <s v="Aditya Gupta"/>
    <x v="1"/>
    <s v="01-01-1964"/>
    <d v="1964-01-01T00:00:00"/>
    <n v="1964"/>
    <x v="7"/>
    <n v="12"/>
    <s v="Punjab"/>
    <x v="3"/>
    <s v="North"/>
    <s v="North"/>
    <s v="Punjab"/>
    <s v="Aditya Gupta"/>
    <s v="Aditya"/>
    <s v="Gupta"/>
    <m/>
    <s v="PID0470_Aditya.pdf"/>
    <s v="Regular Followup"/>
    <m/>
    <m/>
    <s v="No Action"/>
    <s v="No Action"/>
  </r>
  <r>
    <s v="PID0471"/>
    <s v="Vivaan Reddy"/>
    <x v="1"/>
    <s v="01/01/1996"/>
    <d v="1996-01-01T00:00:00"/>
    <n v="1996"/>
    <x v="19"/>
    <n v="15"/>
    <s v="West Bengal"/>
    <x v="2"/>
    <s v="East"/>
    <s v="East"/>
    <s v="West Bengal"/>
    <s v="Vivaan Reddy"/>
    <s v="Vivaan"/>
    <s v="Reddy"/>
    <m/>
    <s v="PID0471_Vivaan.pdf"/>
    <s v="Regular Followup"/>
    <m/>
    <m/>
    <s v="Monitor Later"/>
    <s v="Monitor Later"/>
  </r>
  <r>
    <s v="PID0472"/>
    <s v="Shreya Priya Reddy"/>
    <x v="0"/>
    <s v="31/12/1968"/>
    <d v="1968-12-31T00:00:00"/>
    <n v="1968"/>
    <x v="10"/>
    <n v="200"/>
    <s v="Kerala"/>
    <x v="1"/>
    <s v="South"/>
    <s v="South"/>
    <s v="Tamil Nadu"/>
    <s v="Shreya Priya Reddy"/>
    <s v="Shreya"/>
    <s v="Priya"/>
    <s v="Reddy"/>
    <s v="PID0472_Shreya.pdf"/>
    <s v="Regular Followup"/>
    <m/>
    <m/>
    <s v="No Action"/>
    <s v="No Action"/>
  </r>
  <r>
    <s v="PID0473"/>
    <s v="Riya Mehta"/>
    <x v="0"/>
    <s v="31/12/1973"/>
    <d v="1973-12-31T00:00:00"/>
    <n v="1973"/>
    <x v="0"/>
    <n v="5"/>
    <s v="Karnataka"/>
    <x v="0"/>
    <s v="South"/>
    <s v="South"/>
    <s v="Tamil Nadu"/>
    <s v="Riya Mehta"/>
    <s v="Riya"/>
    <s v="Mehta"/>
    <m/>
    <s v="PID0473_Riya.pdf"/>
    <s v="Regular Followup"/>
    <m/>
    <m/>
    <s v="Monitor Later"/>
    <s v="Monitor Later"/>
  </r>
  <r>
    <s v="PID0474"/>
    <s v=" Shreya Patel "/>
    <x v="0"/>
    <s v="31/12/1968"/>
    <d v="1968-12-31T00:00:00"/>
    <n v="1968"/>
    <x v="10"/>
    <n v="7"/>
    <s v="Punjab"/>
    <x v="1"/>
    <s v="North"/>
    <s v="North"/>
    <s v="Punjab"/>
    <s v="Shreya Patel"/>
    <s v="Shreya"/>
    <s v="Patel"/>
    <m/>
    <s v="PID0474_Shreya.pdf"/>
    <s v="Regular Followup"/>
    <m/>
    <m/>
    <s v="No Action"/>
    <s v="No Action"/>
  </r>
  <r>
    <s v="PID0475"/>
    <s v="Vivaan Mehta "/>
    <x v="1"/>
    <s v="31-12-1958"/>
    <d v="1958-12-31T00:00:00"/>
    <n v="1958"/>
    <x v="16"/>
    <n v="12"/>
    <s v="Gujarat"/>
    <x v="2"/>
    <s v="West"/>
    <s v="West"/>
    <s v="Maharashtra"/>
    <s v="Vivaan Mehta"/>
    <s v="Vivaan"/>
    <s v="Mehta"/>
    <m/>
    <s v="PID0475_Vivaan.pdf"/>
    <s v="Regular Followup"/>
    <m/>
    <m/>
    <s v="Monitor Later"/>
    <s v="Monitor Later"/>
  </r>
  <r>
    <s v="PID0476"/>
    <s v="Isha Singh Mehta"/>
    <x v="0"/>
    <s v="01/01/1984"/>
    <d v="1984-01-01T00:00:00"/>
    <n v="1984"/>
    <x v="9"/>
    <n v="30"/>
    <s v="Karnataka"/>
    <x v="3"/>
    <s v="South"/>
    <s v="South"/>
    <s v="Tamil Nadu"/>
    <s v="Isha Singh Mehta"/>
    <s v="Isha"/>
    <s v="Singh"/>
    <s v="Mehta"/>
    <s v="PID0476_Isha.pdf"/>
    <s v="Regular Followup"/>
    <m/>
    <m/>
    <s v="No Action"/>
    <s v="No Action"/>
  </r>
  <r>
    <s v="PID0477"/>
    <s v="Isha Mehta"/>
    <x v="0"/>
    <s v="31/12/1988"/>
    <d v="1988-12-31T00:00:00"/>
    <n v="1988"/>
    <x v="3"/>
    <n v="15"/>
    <s v="Maharashtra"/>
    <x v="0"/>
    <s v="West"/>
    <s v="West"/>
    <s v="Maharashtra"/>
    <s v="Isha Mehta"/>
    <s v="Isha"/>
    <s v="Mehta"/>
    <m/>
    <s v="PID0477_Isha.pdf"/>
    <s v="Regular Followup"/>
    <m/>
    <m/>
    <s v="Ask for Readmission"/>
    <s v="Ask for Readmission"/>
  </r>
  <r>
    <s v="PID0478"/>
    <s v="Isha Sharma "/>
    <x v="0"/>
    <s v="31-12-1994"/>
    <d v="1994-12-31T00:00:00"/>
    <n v="1994"/>
    <x v="5"/>
    <n v="0.5"/>
    <s v="Uttar Pradesh"/>
    <x v="2"/>
    <s v="North"/>
    <s v="North"/>
    <s v="Punjab"/>
    <s v="Isha Sharma"/>
    <s v="Isha"/>
    <s v="Sharma"/>
    <m/>
    <s v="PID0478_Isha.pdf"/>
    <s v="High Priority"/>
    <m/>
    <m/>
    <s v="Monitor Later"/>
    <s v="Monitor Later"/>
  </r>
  <r>
    <s v="PID0479"/>
    <s v=" Aarav Sharma"/>
    <x v="1"/>
    <s v="31/12/1978"/>
    <d v="1978-12-31T00:00:00"/>
    <n v="1978"/>
    <x v="6"/>
    <n v="15"/>
    <s v="Kerala"/>
    <x v="3"/>
    <s v="South"/>
    <s v="South"/>
    <s v="Tamil Nadu"/>
    <s v="Aarav Sharma"/>
    <s v="Aarav"/>
    <s v="Sharma"/>
    <m/>
    <s v="PID0479_Aarav.pdf"/>
    <s v="Regular Followup"/>
    <m/>
    <m/>
    <s v="No Action"/>
    <s v="No Action"/>
  </r>
  <r>
    <s v="PID0480"/>
    <s v=" Diya Sharma"/>
    <x v="0"/>
    <s v="31-12-1994"/>
    <d v="1994-12-31T00:00:00"/>
    <n v="1994"/>
    <x v="5"/>
    <n v="20"/>
    <s v="Karnataka"/>
    <x v="0"/>
    <s v="South"/>
    <s v="South"/>
    <s v="Tamil Nadu"/>
    <s v="Diya Sharma"/>
    <s v="Diya"/>
    <s v="Sharma"/>
    <m/>
    <s v="PID0480_Diya.pdf"/>
    <s v="Regular Followup"/>
    <m/>
    <m/>
    <s v="Monitor Later"/>
    <s v="Monitor Later"/>
  </r>
  <r>
    <s v="PID0481"/>
    <s v="Vivaan Sharma"/>
    <x v="1"/>
    <s v="01/01/1984"/>
    <d v="1984-01-01T00:00:00"/>
    <n v="1984"/>
    <x v="9"/>
    <n v="4"/>
    <s v="Uttar Pradesh"/>
    <x v="1"/>
    <s v="North"/>
    <s v="North"/>
    <s v="Punjab"/>
    <s v="Vivaan Sharma"/>
    <s v="Vivaan"/>
    <s v="Sharma"/>
    <m/>
    <s v="PID0481_Vivaan.pdf"/>
    <s v="High Priority"/>
    <m/>
    <m/>
    <s v="Monitor Later"/>
    <s v="Monitor Later"/>
  </r>
  <r>
    <s v="PID0482"/>
    <s v="Aditya Sharma "/>
    <x v="1"/>
    <s v="31/12/1968"/>
    <d v="1968-12-31T00:00:00"/>
    <n v="1968"/>
    <x v="10"/>
    <n v="40"/>
    <s v="Gujarat"/>
    <x v="2"/>
    <s v="West"/>
    <s v="West"/>
    <s v="Maharashtra"/>
    <s v="Aditya Sharma"/>
    <s v="Aditya"/>
    <s v="Sharma"/>
    <m/>
    <s v="PID0482_Aditya.pdf"/>
    <s v="Regular Followup"/>
    <m/>
    <m/>
    <s v="No Action"/>
    <s v="No Action"/>
  </r>
  <r>
    <s v="PID0483"/>
    <s v="Riya Mehta"/>
    <x v="0"/>
    <s v="01/01/1964"/>
    <d v="1964-01-01T00:00:00"/>
    <n v="1964"/>
    <x v="7"/>
    <n v="15"/>
    <s v="Punjab"/>
    <x v="1"/>
    <s v="North"/>
    <s v="North"/>
    <s v="Punjab"/>
    <s v="Riya Mehta"/>
    <s v="Riya"/>
    <s v="Mehta"/>
    <m/>
    <s v="PID0483_Riya.pdf"/>
    <s v="Regular Followup"/>
    <m/>
    <m/>
    <s v="No Action"/>
    <s v="No Action"/>
  </r>
  <r>
    <s v="PID0484"/>
    <s v="Aditya Patel "/>
    <x v="1"/>
    <s v="31/12/1993"/>
    <d v="1993-12-31T00:00:00"/>
    <n v="1993"/>
    <x v="2"/>
    <n v="0.5"/>
    <s v="Uttar Pradesh"/>
    <x v="3"/>
    <s v="North"/>
    <s v="North"/>
    <s v="Punjab"/>
    <s v="Aditya Patel"/>
    <s v="Aditya"/>
    <s v="Patel"/>
    <m/>
    <s v="PID0484_Aditya.pdf"/>
    <s v="High Priority"/>
    <m/>
    <m/>
    <s v="Ask for Readmission"/>
    <s v="Ask for Readmission"/>
  </r>
  <r>
    <s v="PID0485"/>
    <s v="Diya Mehta"/>
    <x v="0"/>
    <s v="01/01/1964"/>
    <d v="1964-01-01T00:00:00"/>
    <n v="1964"/>
    <x v="7"/>
    <n v="30"/>
    <s v="Kerala"/>
    <x v="0"/>
    <s v="South"/>
    <s v="South"/>
    <s v="Tamil Nadu"/>
    <s v="Diya Mehta"/>
    <s v="Diya"/>
    <s v="Mehta"/>
    <m/>
    <s v="PID0485_Diya.pdf"/>
    <s v="Regular Followup"/>
    <m/>
    <m/>
    <s v="No Action"/>
    <s v="No Action"/>
  </r>
  <r>
    <s v="PID0486"/>
    <s v="Vivaan Mehta"/>
    <x v="1"/>
    <s v="31-12-1978"/>
    <d v="1978-12-31T00:00:00"/>
    <n v="1978"/>
    <x v="6"/>
    <n v="9"/>
    <s v="Karnataka"/>
    <x v="0"/>
    <s v="South"/>
    <s v="South"/>
    <s v="Tamil Nadu"/>
    <s v="Vivaan Mehta"/>
    <s v="Vivaan"/>
    <s v="Mehta"/>
    <m/>
    <s v="PID0486_Vivaan.pdf"/>
    <s v="Regular Followup"/>
    <m/>
    <m/>
    <s v="No Action"/>
    <s v="No Action"/>
  </r>
  <r>
    <s v="PID0487"/>
    <s v="Aditya Kumar Sharma"/>
    <x v="1"/>
    <s v="31/12/1978"/>
    <d v="1978-12-31T00:00:00"/>
    <n v="1978"/>
    <x v="6"/>
    <n v="7"/>
    <s v="Kerala"/>
    <x v="0"/>
    <s v="South"/>
    <s v="South"/>
    <s v="Tamil Nadu"/>
    <s v="Aditya Kumar Sharma"/>
    <s v="Aditya"/>
    <s v="Kumar"/>
    <s v="Sharma"/>
    <s v="PID0487_Aditya.pdf"/>
    <s v="Regular Followup"/>
    <m/>
    <m/>
    <s v="Monitor Later"/>
    <s v="Monitor Later"/>
  </r>
  <r>
    <s v="PID0488"/>
    <s v="Sai Sharma"/>
    <x v="1"/>
    <s v="31/12/1978"/>
    <d v="1978-12-31T00:00:00"/>
    <n v="1978"/>
    <x v="6"/>
    <n v="3"/>
    <s v="Tamil Nadu"/>
    <x v="1"/>
    <s v="South"/>
    <s v="South"/>
    <s v="Tamil Nadu"/>
    <s v="Sai Sharma"/>
    <s v="Sai"/>
    <s v="Sharma"/>
    <m/>
    <s v="PID0488_Sai.pdf"/>
    <s v="High Priority"/>
    <m/>
    <m/>
    <s v="Needs Attention"/>
    <s v="Needs Attention"/>
  </r>
  <r>
    <s v="PID0489"/>
    <s v=" Aditya Reddy "/>
    <x v="1"/>
    <s v="31/12/1968"/>
    <d v="1968-12-31T00:00:00"/>
    <n v="1968"/>
    <x v="10"/>
    <n v="12"/>
    <s v="Gujarat"/>
    <x v="3"/>
    <s v="West"/>
    <s v="West"/>
    <s v="Maharashtra"/>
    <s v="Aditya Reddy"/>
    <s v="Aditya"/>
    <s v="Reddy"/>
    <m/>
    <s v="PID0489_Aditya.pdf"/>
    <s v="Regular Followup"/>
    <m/>
    <m/>
    <s v="No Action"/>
    <s v="No Action"/>
  </r>
  <r>
    <s v="PID0490"/>
    <s v="Shreya Dev Patel"/>
    <x v="0"/>
    <s v="31/12/1988"/>
    <d v="1988-12-31T00:00:00"/>
    <n v="1988"/>
    <x v="3"/>
    <n v="7"/>
    <s v="Karnataka"/>
    <x v="0"/>
    <s v="South"/>
    <s v="South"/>
    <s v="Tamil Nadu"/>
    <s v="Shreya Dev Patel"/>
    <s v="Shreya"/>
    <s v="Dev"/>
    <s v="Patel"/>
    <s v="PID0490_Shreya.pdf"/>
    <s v="Regular Followup"/>
    <m/>
    <m/>
    <s v="Monitor Later"/>
    <s v="Monitor Later"/>
  </r>
  <r>
    <s v="PID0491"/>
    <s v="Aarav Gupta"/>
    <x v="1"/>
    <s v="31/12/1973"/>
    <d v="1973-12-31T00:00:00"/>
    <n v="1973"/>
    <x v="0"/>
    <n v="5"/>
    <s v="Gujarat"/>
    <x v="3"/>
    <s v="West"/>
    <s v="West"/>
    <s v="Maharashtra"/>
    <s v="Aarav Gupta"/>
    <s v="Aarav"/>
    <s v="Gupta"/>
    <m/>
    <s v="PID0491_Aarav.pdf"/>
    <s v="Regular Followup"/>
    <m/>
    <m/>
    <s v="No Action"/>
    <s v="No Action"/>
  </r>
  <r>
    <s v="PID0492"/>
    <s v="Riya Priya Gupta"/>
    <x v="0"/>
    <s v="31/12/1988"/>
    <d v="1988-12-31T00:00:00"/>
    <n v="1988"/>
    <x v="3"/>
    <n v="20"/>
    <s v="Maharashtra"/>
    <x v="3"/>
    <s v="West"/>
    <s v="West"/>
    <s v="Maharashtra"/>
    <s v="Riya Priya Gupta"/>
    <s v="Riya"/>
    <s v="Priya"/>
    <s v="Gupta"/>
    <s v="PID0492_Riya.pdf"/>
    <s v="Regular Followup"/>
    <m/>
    <m/>
    <s v="Monitor Later"/>
    <s v="Monitor Later"/>
  </r>
  <r>
    <s v="PID0493"/>
    <s v="Aarav Patel "/>
    <x v="1"/>
    <s v="31-12-1953"/>
    <d v="1953-12-31T00:00:00"/>
    <n v="1953"/>
    <x v="1"/>
    <n v="5"/>
    <s v="Uttar Pradesh"/>
    <x v="3"/>
    <s v="North"/>
    <s v="North"/>
    <s v="Punjab"/>
    <s v="Aarav Patel"/>
    <s v="Aarav"/>
    <s v="Patel"/>
    <m/>
    <s v="PID0493_Aarav.pdf"/>
    <s v="Regular Followup"/>
    <m/>
    <m/>
    <s v="No Action"/>
    <s v="No Action"/>
  </r>
  <r>
    <s v="PID0494"/>
    <s v="Aanya Priya Patel"/>
    <x v="0"/>
    <s v="31/12/1981"/>
    <d v="1981-12-31T00:00:00"/>
    <n v="1981"/>
    <x v="8"/>
    <n v="15"/>
    <s v="Tamil Nadu"/>
    <x v="3"/>
    <s v="South"/>
    <s v="South"/>
    <s v="Tamil Nadu"/>
    <s v="Aanya Priya Patel"/>
    <s v="Aanya"/>
    <s v="Priya"/>
    <s v="Patel"/>
    <s v="PID0494_Aanya.pdf"/>
    <s v="Regular Followup"/>
    <m/>
    <m/>
    <s v="Ask for Readmission"/>
    <s v="Ask for Readmission"/>
  </r>
  <r>
    <s v="PID0495"/>
    <s v="Sai Mehta"/>
    <x v="1"/>
    <s v="31/12/1968"/>
    <d v="1968-12-31T00:00:00"/>
    <n v="1968"/>
    <x v="10"/>
    <n v="2"/>
    <s v="Karnataka"/>
    <x v="3"/>
    <s v="South"/>
    <s v="South"/>
    <s v="Tamil Nadu"/>
    <s v="Sai Mehta"/>
    <s v="Sai"/>
    <s v="Mehta"/>
    <m/>
    <s v="PID0495_Sai.pdf"/>
    <s v="High Priority"/>
    <m/>
    <m/>
    <s v="Needs Attention"/>
    <s v="Needs Attention"/>
  </r>
  <r>
    <s v="PID0496"/>
    <s v="Krishna Mehta"/>
    <x v="1"/>
    <s v="31/12/1968"/>
    <d v="1968-12-31T00:00:00"/>
    <n v="1968"/>
    <x v="10"/>
    <n v="20"/>
    <s v="West Bengal"/>
    <x v="2"/>
    <s v="East"/>
    <s v="East"/>
    <s v="West Bengal"/>
    <s v="Krishna Mehta"/>
    <s v="Krishna"/>
    <s v="Mehta"/>
    <m/>
    <s v="PID0496_Krishna.pdf"/>
    <s v="Regular Followup"/>
    <m/>
    <m/>
    <s v="No Action"/>
    <s v="No Action"/>
  </r>
  <r>
    <s v="PID0497"/>
    <s v=" Krishna Patel"/>
    <x v="1"/>
    <s v="01/01/1976"/>
    <d v="1976-01-01T00:00:00"/>
    <n v="1976"/>
    <x v="13"/>
    <n v="5"/>
    <s v="Maharashtra"/>
    <x v="3"/>
    <s v="West"/>
    <s v="West"/>
    <s v="Maharashtra"/>
    <s v="Krishna Patel"/>
    <s v="Krishna"/>
    <s v="Patel"/>
    <m/>
    <s v="PID0497_Krishna.pdf"/>
    <s v="Regular Followup"/>
    <m/>
    <m/>
    <s v="Ask for Readmission"/>
    <s v="Ask for Readmission"/>
  </r>
  <r>
    <s v="PID0498"/>
    <s v="Diya Reddy"/>
    <x v="0"/>
    <s v="31-12-1978"/>
    <d v="1978-12-31T00:00:00"/>
    <n v="1978"/>
    <x v="6"/>
    <n v="2"/>
    <s v="Uttar Pradesh"/>
    <x v="1"/>
    <s v="North"/>
    <s v="North"/>
    <s v="Punjab"/>
    <s v="Diya Reddy"/>
    <s v="Diya"/>
    <s v="Reddy"/>
    <m/>
    <s v="PID0498_Diya.pdf"/>
    <s v="High Priority"/>
    <m/>
    <m/>
    <s v="No Action"/>
    <s v="No Action"/>
  </r>
  <r>
    <s v="PID0499"/>
    <s v="Aanya Mehta"/>
    <x v="0"/>
    <s v="31/12/1968"/>
    <d v="1968-12-31T00:00:00"/>
    <n v="1968"/>
    <x v="10"/>
    <n v="400"/>
    <s v="Gujarat"/>
    <x v="1"/>
    <s v="West"/>
    <s v="West"/>
    <s v="Maharashtra"/>
    <s v="Aanya Mehta"/>
    <s v="Aanya"/>
    <s v="Mehta"/>
    <m/>
    <s v="PID0499_Aanya.pdf"/>
    <s v="Regular Followup"/>
    <m/>
    <m/>
    <s v="Monitor Later"/>
    <s v="Monitor Later"/>
  </r>
  <r>
    <s v="PID0500"/>
    <s v="Shreya Priya Reddy"/>
    <x v="0"/>
    <s v="31/12/1958"/>
    <d v="1958-12-31T00:00:00"/>
    <n v="1958"/>
    <x v="16"/>
    <n v="30"/>
    <s v="Tamil Nadu"/>
    <x v="0"/>
    <s v="South"/>
    <s v="South"/>
    <s v="Tamil Nadu"/>
    <s v="Shreya Priya Reddy"/>
    <s v="Shreya"/>
    <s v="Priya"/>
    <s v="Reddy"/>
    <s v="PID0500_Shreya.pdf"/>
    <s v="Regular Followup"/>
    <m/>
    <m/>
    <s v="Monitor Later"/>
    <s v="Monitor Later"/>
  </r>
  <r>
    <s v="PID0501"/>
    <s v="Aanya Gupta"/>
    <x v="0"/>
    <s v="01/01/1984"/>
    <d v="1984-01-01T00:00:00"/>
    <n v="1984"/>
    <x v="9"/>
    <n v="3"/>
    <s v="Uttar Pradesh"/>
    <x v="2"/>
    <s v="North"/>
    <s v="North"/>
    <s v="Punjab"/>
    <s v="Aanya Gupta"/>
    <s v="Aanya"/>
    <s v="Gupta"/>
    <m/>
    <s v="PID0501_Aanya.pdf"/>
    <s v="High Priority"/>
    <m/>
    <m/>
    <s v="No Action"/>
    <s v="No Action"/>
  </r>
  <r>
    <s v="PID0502"/>
    <s v=" Aditya Mehta "/>
    <x v="1"/>
    <s v="31-12-1978"/>
    <d v="1978-12-31T00:00:00"/>
    <n v="1978"/>
    <x v="6"/>
    <n v="15"/>
    <s v="Tamil Nadu"/>
    <x v="0"/>
    <s v="South"/>
    <s v="South"/>
    <s v="Tamil Nadu"/>
    <s v="Aditya Mehta"/>
    <s v="Aditya"/>
    <s v="Mehta"/>
    <m/>
    <s v="PID0502_Aditya.pdf"/>
    <s v="Regular Followup"/>
    <m/>
    <m/>
    <s v="Monitor Later"/>
    <s v="Monitor Later"/>
  </r>
  <r>
    <s v="PID0503"/>
    <s v=" Isha Reddy"/>
    <x v="0"/>
    <s v="31/12/1973"/>
    <d v="1973-12-31T00:00:00"/>
    <n v="1973"/>
    <x v="0"/>
    <n v="30"/>
    <s v="Tamil Nadu"/>
    <x v="0"/>
    <s v="South"/>
    <s v="South"/>
    <s v="Tamil Nadu"/>
    <s v="Isha Reddy"/>
    <s v="Isha"/>
    <s v="Reddy"/>
    <m/>
    <s v="PID0503_Isha.pdf"/>
    <s v="Regular Followup"/>
    <m/>
    <m/>
    <s v="No Action"/>
    <s v="No Action"/>
  </r>
  <r>
    <s v="PID0504"/>
    <s v=" Krishna Mehta "/>
    <x v="1"/>
    <s v="31/12/1988"/>
    <d v="1988-12-31T00:00:00"/>
    <n v="1988"/>
    <x v="3"/>
    <n v="3"/>
    <s v="Tamil Nadu"/>
    <x v="1"/>
    <s v="South"/>
    <s v="South"/>
    <s v="Tamil Nadu"/>
    <s v="Krishna Mehta"/>
    <s v="Krishna"/>
    <s v="Mehta"/>
    <m/>
    <s v="PID0504_Krishna.pdf"/>
    <s v="High Priority"/>
    <m/>
    <m/>
    <s v="Monitor Later"/>
    <s v="Monitor Later"/>
  </r>
  <r>
    <s v="PID0505"/>
    <s v="Krishna Mehta"/>
    <x v="1"/>
    <s v="31/12/1978"/>
    <d v="1978-12-31T00:00:00"/>
    <n v="1978"/>
    <x v="6"/>
    <n v="30"/>
    <s v="West Bengal"/>
    <x v="2"/>
    <s v="East"/>
    <s v="East"/>
    <s v="West Bengal"/>
    <s v="Krishna Mehta"/>
    <s v="Krishna"/>
    <s v="Mehta"/>
    <m/>
    <s v="PID0505_Krishna.pdf"/>
    <s v="Regular Followup"/>
    <m/>
    <m/>
    <s v="No Action"/>
    <s v="No Action"/>
  </r>
  <r>
    <s v="PID0506"/>
    <s v=" Aarav Gupta"/>
    <x v="1"/>
    <s v="31/12/1981"/>
    <d v="1981-12-31T00:00:00"/>
    <n v="1981"/>
    <x v="8"/>
    <n v="2"/>
    <s v="Punjab"/>
    <x v="0"/>
    <s v="North"/>
    <s v="North"/>
    <s v="Punjab"/>
    <s v="Aarav Gupta"/>
    <s v="Aarav"/>
    <s v="Gupta"/>
    <m/>
    <s v="PID0506_Aarav.pdf"/>
    <s v="High Priority"/>
    <m/>
    <m/>
    <s v="Ask for Readmission"/>
    <s v="Ask for Readmission"/>
  </r>
  <r>
    <s v="PID0507"/>
    <s v="Aarav Reddy "/>
    <x v="1"/>
    <s v="01/01/1984"/>
    <d v="1984-01-01T00:00:00"/>
    <n v="1984"/>
    <x v="9"/>
    <n v="7"/>
    <s v="Gujarat"/>
    <x v="1"/>
    <s v="West"/>
    <s v="West"/>
    <s v="Maharashtra"/>
    <s v="Aarav Reddy"/>
    <s v="Aarav"/>
    <s v="Reddy"/>
    <m/>
    <s v="PID0507_Aarav.pdf"/>
    <s v="Regular Followup"/>
    <m/>
    <m/>
    <s v="Monitor Later"/>
    <s v="Monitor Later"/>
  </r>
  <r>
    <s v="PID0508"/>
    <s v="Aanya Patel"/>
    <x v="0"/>
    <s v="31/12/1958"/>
    <d v="1958-12-31T00:00:00"/>
    <n v="1958"/>
    <x v="16"/>
    <n v="12"/>
    <s v="Kerala"/>
    <x v="1"/>
    <s v="South"/>
    <s v="South"/>
    <s v="Tamil Nadu"/>
    <s v="Aanya Patel"/>
    <s v="Aanya"/>
    <s v="Patel"/>
    <m/>
    <s v="PID0508_Aanya.pdf"/>
    <s v="Regular Followup"/>
    <m/>
    <m/>
    <s v="No Action"/>
    <s v="No Action"/>
  </r>
  <r>
    <s v="PID0509"/>
    <s v="Isha Gupta"/>
    <x v="0"/>
    <s v="31/12/1985"/>
    <d v="1985-12-31T00:00:00"/>
    <n v="1985"/>
    <x v="14"/>
    <n v="25"/>
    <s v="Kerala"/>
    <x v="0"/>
    <s v="South"/>
    <s v="South"/>
    <s v="Tamil Nadu"/>
    <s v="Isha Gupta"/>
    <s v="Isha"/>
    <s v="Gupta"/>
    <m/>
    <s v="PID0509_Isha.pdf"/>
    <s v="Regular Followup"/>
    <m/>
    <m/>
    <s v="No Action"/>
    <s v="No Action"/>
  </r>
  <r>
    <s v="PID0510"/>
    <s v="Aanya Sharma"/>
    <x v="0"/>
    <s v="31/12/1993"/>
    <d v="1993-12-31T00:00:00"/>
    <n v="1993"/>
    <x v="2"/>
    <n v="12"/>
    <s v="Punjab"/>
    <x v="0"/>
    <s v="North"/>
    <s v="North"/>
    <s v="Punjab"/>
    <s v="Aanya Sharma"/>
    <s v="Aanya"/>
    <s v="Sharma"/>
    <m/>
    <s v="PID0510_Aanya.pdf"/>
    <s v="Regular Followup"/>
    <m/>
    <m/>
    <s v="No Action"/>
    <s v="No Action"/>
  </r>
  <r>
    <s v="PID0511"/>
    <s v="Sai Sharma"/>
    <x v="1"/>
    <s v="31/12/1973"/>
    <d v="1973-12-31T00:00:00"/>
    <n v="1973"/>
    <x v="0"/>
    <n v="0.5"/>
    <s v="Uttar Pradesh"/>
    <x v="2"/>
    <s v="North"/>
    <s v="North"/>
    <s v="Punjab"/>
    <s v="Sai Sharma"/>
    <s v="Sai"/>
    <s v="Sharma"/>
    <m/>
    <s v="PID0511_Sai.pdf"/>
    <s v="High Priority"/>
    <m/>
    <m/>
    <s v="Monitor Later"/>
    <s v="Monitor Later"/>
  </r>
  <r>
    <s v="PID0512"/>
    <s v="Shreya Gupta "/>
    <x v="0"/>
    <s v="31/12/1988"/>
    <d v="1988-12-31T00:00:00"/>
    <n v="1988"/>
    <x v="3"/>
    <n v="2"/>
    <s v="Uttar Pradesh"/>
    <x v="1"/>
    <s v="North"/>
    <s v="North"/>
    <s v="Punjab"/>
    <s v="Shreya Gupta"/>
    <s v="Shreya"/>
    <s v="Gupta"/>
    <m/>
    <s v="PID0512_Shreya.pdf"/>
    <s v="High Priority"/>
    <m/>
    <m/>
    <s v="No Action"/>
    <s v="No Action"/>
  </r>
  <r>
    <s v="PID0513"/>
    <s v="Aarav Reddy"/>
    <x v="1"/>
    <s v="31/12/1981"/>
    <d v="1981-12-31T00:00:00"/>
    <n v="1981"/>
    <x v="8"/>
    <n v="2"/>
    <s v="Uttar Pradesh"/>
    <x v="1"/>
    <s v="North"/>
    <s v="North"/>
    <s v="Punjab"/>
    <s v="Aarav Reddy"/>
    <s v="Aarav"/>
    <s v="Reddy"/>
    <m/>
    <s v="PID0513_Aarav.pdf"/>
    <s v="High Priority"/>
    <m/>
    <m/>
    <s v="Needs Attention"/>
    <s v="Needs Attention"/>
  </r>
  <r>
    <s v="PID0514"/>
    <s v=" Isha Reddy"/>
    <x v="0"/>
    <s v="31/12/1968"/>
    <d v="1968-12-31T00:00:00"/>
    <n v="1968"/>
    <x v="10"/>
    <n v="3"/>
    <s v="Uttar Pradesh"/>
    <x v="1"/>
    <s v="North"/>
    <s v="North"/>
    <s v="Punjab"/>
    <s v="Isha Reddy"/>
    <s v="Isha"/>
    <s v="Reddy"/>
    <m/>
    <s v="PID0514_Isha.pdf"/>
    <s v="High Priority"/>
    <m/>
    <m/>
    <s v="Needs Attention"/>
    <s v="Needs Attention"/>
  </r>
  <r>
    <s v="PID0515"/>
    <s v="Isha Mehta"/>
    <x v="0"/>
    <s v="31/12/1968"/>
    <d v="1968-12-31T00:00:00"/>
    <n v="1968"/>
    <x v="10"/>
    <n v="9"/>
    <s v="Tamil Nadu"/>
    <x v="0"/>
    <s v="South"/>
    <s v="South"/>
    <s v="Tamil Nadu"/>
    <s v="Isha Mehta"/>
    <s v="Isha"/>
    <s v="Mehta"/>
    <m/>
    <s v="PID0515_Isha.pdf"/>
    <s v="Regular Followup"/>
    <m/>
    <m/>
    <s v="Monitor Later"/>
    <s v="Monitor Later"/>
  </r>
  <r>
    <s v="PID0516"/>
    <s v="Krishna Patel"/>
    <x v="1"/>
    <s v="01-01-1964"/>
    <d v="1964-01-01T00:00:00"/>
    <n v="1964"/>
    <x v="7"/>
    <n v="20"/>
    <s v="Gujarat"/>
    <x v="3"/>
    <s v="West"/>
    <s v="West"/>
    <s v="Maharashtra"/>
    <s v="Krishna Patel"/>
    <s v="Krishna"/>
    <s v="Patel"/>
    <m/>
    <s v="PID0516_Krishna.pdf"/>
    <s v="Regular Followup"/>
    <m/>
    <m/>
    <s v="Monitor Later"/>
    <s v="Monitor Later"/>
  </r>
  <r>
    <s v="PID0517"/>
    <s v=" Vivaan Mehta "/>
    <x v="1"/>
    <s v="31/12/1958"/>
    <d v="1958-12-31T00:00:00"/>
    <n v="1958"/>
    <x v="16"/>
    <n v="30"/>
    <s v="Punjab"/>
    <x v="3"/>
    <s v="North"/>
    <s v="North"/>
    <s v="Punjab"/>
    <s v="Vivaan Mehta"/>
    <s v="Vivaan"/>
    <s v="Mehta"/>
    <m/>
    <s v="PID0517_Vivaan.pdf"/>
    <s v="Regular Followup"/>
    <m/>
    <m/>
    <s v="Ask for Readmission"/>
    <s v="Ask for Readmission"/>
  </r>
  <r>
    <s v="PID0518"/>
    <s v=" Aanya Reddy "/>
    <x v="0"/>
    <s v="01-01-1984"/>
    <d v="1984-01-01T00:00:00"/>
    <n v="1984"/>
    <x v="9"/>
    <n v="15"/>
    <s v="Punjab"/>
    <x v="3"/>
    <s v="North"/>
    <s v="North"/>
    <s v="Punjab"/>
    <s v="Aanya Reddy"/>
    <s v="Aanya"/>
    <s v="Reddy"/>
    <m/>
    <s v="PID0518_Aanya.pdf"/>
    <s v="Regular Followup"/>
    <m/>
    <m/>
    <s v="No Action"/>
    <s v="No Action"/>
  </r>
  <r>
    <s v="PID0519"/>
    <s v=" Sai Dev Gupta"/>
    <x v="1"/>
    <s v="31-12-1978"/>
    <d v="1978-12-31T00:00:00"/>
    <n v="1978"/>
    <x v="6"/>
    <n v="2"/>
    <s v="Uttar Pradesh"/>
    <x v="1"/>
    <s v="North"/>
    <s v="North"/>
    <s v="Punjab"/>
    <s v="Sai Dev Gupta"/>
    <s v="Sai"/>
    <s v="Dev"/>
    <s v="Gupta"/>
    <s v="PID0519_Sai.pdf"/>
    <s v="High Priority"/>
    <m/>
    <m/>
    <s v="No Action"/>
    <s v="No Action"/>
  </r>
  <r>
    <s v="PID0520"/>
    <s v="Sai Patel"/>
    <x v="1"/>
    <s v="31/12/1953"/>
    <d v="1953-12-31T00:00:00"/>
    <n v="1953"/>
    <x v="1"/>
    <n v="250"/>
    <s v="Kerala"/>
    <x v="2"/>
    <s v="South"/>
    <s v="South"/>
    <s v="Tamil Nadu"/>
    <s v="Sai Patel"/>
    <s v="Sai"/>
    <s v="Patel"/>
    <m/>
    <s v="PID0520_Sai.pdf"/>
    <s v="Regular Followup"/>
    <m/>
    <m/>
    <s v="Ask for Readmission"/>
    <s v="Ask for Readmission"/>
  </r>
  <r>
    <s v="PID0521"/>
    <s v=" Aanya Sharma"/>
    <x v="0"/>
    <s v="31/12/1993"/>
    <d v="1993-12-31T00:00:00"/>
    <n v="1993"/>
    <x v="2"/>
    <n v="40"/>
    <s v="Karnataka"/>
    <x v="0"/>
    <s v="South"/>
    <s v="South"/>
    <s v="Tamil Nadu"/>
    <s v="Aanya Sharma"/>
    <s v="Aanya"/>
    <s v="Sharma"/>
    <m/>
    <s v="PID0521_Aanya.pdf"/>
    <s v="Regular Followup"/>
    <m/>
    <m/>
    <s v="No Action"/>
    <s v="No Action"/>
  </r>
  <r>
    <s v="PID0522"/>
    <s v="Sai Dev Gupta"/>
    <x v="1"/>
    <s v="31/12/1988"/>
    <d v="1988-12-31T00:00:00"/>
    <n v="1988"/>
    <x v="3"/>
    <n v="12"/>
    <s v="Punjab"/>
    <x v="1"/>
    <s v="North"/>
    <s v="North"/>
    <s v="Punjab"/>
    <s v="Sai Dev Gupta"/>
    <s v="Sai"/>
    <s v="Dev"/>
    <s v="Gupta"/>
    <s v="PID0522_Sai.pdf"/>
    <s v="Regular Followup"/>
    <m/>
    <m/>
    <s v="Ask for Readmission"/>
    <s v="Ask for Readmission"/>
  </r>
  <r>
    <s v="PID0523"/>
    <s v="Aarav Raj Gupta"/>
    <x v="1"/>
    <s v="01-01-1964"/>
    <d v="1964-01-01T00:00:00"/>
    <n v="1964"/>
    <x v="7"/>
    <n v="2"/>
    <s v="Uttar Pradesh"/>
    <x v="2"/>
    <s v="North"/>
    <s v="North"/>
    <s v="Punjab"/>
    <s v="Aarav Raj Gupta"/>
    <s v="Aarav"/>
    <s v="Raj"/>
    <s v="Gupta"/>
    <s v="PID0523_Aarav.pdf"/>
    <s v="High Priority"/>
    <m/>
    <m/>
    <s v="No Action"/>
    <s v="No Action"/>
  </r>
  <r>
    <s v="PID0524"/>
    <s v="Isha Sharma"/>
    <x v="0"/>
    <s v="31/12/1993"/>
    <d v="1993-12-31T00:00:00"/>
    <n v="1993"/>
    <x v="2"/>
    <n v="12"/>
    <s v="Gujarat"/>
    <x v="1"/>
    <s v="West"/>
    <s v="West"/>
    <s v="Maharashtra"/>
    <s v="Isha Sharma"/>
    <s v="Isha"/>
    <s v="Sharma"/>
    <m/>
    <s v="PID0524_Isha.pdf"/>
    <s v="Regular Followup"/>
    <m/>
    <m/>
    <s v="Monitor Later"/>
    <s v="Monitor Later"/>
  </r>
  <r>
    <s v="PID0525"/>
    <s v="Riya Priya Gupta "/>
    <x v="0"/>
    <s v="31-12-1993"/>
    <d v="1993-12-31T00:00:00"/>
    <n v="1993"/>
    <x v="2"/>
    <n v="40"/>
    <s v="West Bengal"/>
    <x v="3"/>
    <s v="East"/>
    <s v="East"/>
    <s v="West Bengal"/>
    <s v="Riya Priya Gupta"/>
    <s v="Riya"/>
    <s v="Priya"/>
    <s v="Gupta"/>
    <s v="PID0525_Riya.pdf"/>
    <s v="Regular Followup"/>
    <m/>
    <m/>
    <s v="Monitor Later"/>
    <s v="Monitor Later"/>
  </r>
  <r>
    <s v="PID0526"/>
    <s v=" Isha Mehta "/>
    <x v="0"/>
    <s v="31-12-1978"/>
    <d v="1978-12-31T00:00:00"/>
    <n v="1978"/>
    <x v="6"/>
    <n v="5"/>
    <s v="Tamil Nadu"/>
    <x v="3"/>
    <s v="South"/>
    <s v="South"/>
    <s v="Tamil Nadu"/>
    <s v="Isha Mehta"/>
    <s v="Isha"/>
    <s v="Mehta"/>
    <m/>
    <s v="PID0526_Isha.pdf"/>
    <s v="Regular Followup"/>
    <m/>
    <m/>
    <s v="No Action"/>
    <s v="No Action"/>
  </r>
  <r>
    <s v="PID0527"/>
    <s v="Vivaan Reddy"/>
    <x v="1"/>
    <s v="31/12/1994"/>
    <d v="1994-12-31T00:00:00"/>
    <n v="1994"/>
    <x v="5"/>
    <n v="15"/>
    <s v="Kerala"/>
    <x v="0"/>
    <s v="South"/>
    <s v="South"/>
    <s v="Tamil Nadu"/>
    <s v="Vivaan Reddy"/>
    <s v="Vivaan"/>
    <s v="Reddy"/>
    <m/>
    <s v="PID0527_Vivaan.pdf"/>
    <s v="Regular Followup"/>
    <m/>
    <m/>
    <s v="Ask for Readmission"/>
    <s v="Ask for Readmission"/>
  </r>
  <r>
    <s v="PID0528"/>
    <s v=" Aanya Gupta "/>
    <x v="0"/>
    <s v="31-12-1968"/>
    <d v="1968-12-31T00:00:00"/>
    <n v="1968"/>
    <x v="10"/>
    <n v="3"/>
    <s v="Punjab"/>
    <x v="1"/>
    <s v="North"/>
    <s v="North"/>
    <s v="Punjab"/>
    <s v="Aanya Gupta"/>
    <s v="Aanya"/>
    <s v="Gupta"/>
    <m/>
    <s v="PID0528_Aanya.pdf"/>
    <s v="High Priority"/>
    <m/>
    <m/>
    <s v="No Action"/>
    <s v="No Action"/>
  </r>
  <r>
    <s v="PID0529"/>
    <s v="Aarav Priya Sharma"/>
    <x v="1"/>
    <s v="01/01/1972"/>
    <d v="1972-01-01T00:00:00"/>
    <n v="1972"/>
    <x v="15"/>
    <n v="5"/>
    <s v="Karnataka"/>
    <x v="2"/>
    <s v="South"/>
    <s v="South"/>
    <s v="Tamil Nadu"/>
    <s v="Aarav Priya Sharma"/>
    <s v="Aarav"/>
    <s v="Priya"/>
    <s v="Sharma"/>
    <s v="PID0529_Aarav.pdf"/>
    <s v="Regular Followup"/>
    <m/>
    <m/>
    <s v="No Action"/>
    <s v="No Action"/>
  </r>
  <r>
    <s v="PID0530"/>
    <s v="Vivaan Reddy"/>
    <x v="1"/>
    <s v="31-12-1978"/>
    <d v="1978-12-31T00:00:00"/>
    <n v="1978"/>
    <x v="6"/>
    <n v="40"/>
    <s v="Maharashtra"/>
    <x v="1"/>
    <s v="West"/>
    <s v="West"/>
    <s v="Maharashtra"/>
    <s v="Vivaan Reddy"/>
    <s v="Vivaan"/>
    <s v="Reddy"/>
    <m/>
    <s v="PID0530_Vivaan.pdf"/>
    <s v="Regular Followup"/>
    <m/>
    <m/>
    <s v="No Action"/>
    <s v="No Action"/>
  </r>
  <r>
    <s v="PID0531"/>
    <s v="Aanya Reddy"/>
    <x v="0"/>
    <s v="01-01-1964"/>
    <d v="1964-01-01T00:00:00"/>
    <n v="1964"/>
    <x v="7"/>
    <n v="9"/>
    <s v="Kerala"/>
    <x v="0"/>
    <s v="South"/>
    <s v="South"/>
    <s v="Tamil Nadu"/>
    <s v="Aanya Reddy"/>
    <s v="Aanya"/>
    <s v="Reddy"/>
    <m/>
    <s v="PID0531_Aanya.pdf"/>
    <s v="Regular Followup"/>
    <m/>
    <m/>
    <s v="No Action"/>
    <s v="No Action"/>
  </r>
  <r>
    <s v="PID0532"/>
    <s v="Aarav Priya Reddy"/>
    <x v="1"/>
    <s v="31/12/1993"/>
    <d v="1993-12-31T00:00:00"/>
    <n v="1993"/>
    <x v="2"/>
    <n v="20"/>
    <s v="West Bengal"/>
    <x v="2"/>
    <s v="East"/>
    <s v="East"/>
    <s v="West Bengal"/>
    <s v="Aarav Priya Reddy"/>
    <s v="Aarav"/>
    <s v="Priya"/>
    <s v="Reddy"/>
    <s v="PID0532_Aarav.pdf"/>
    <s v="Regular Followup"/>
    <m/>
    <m/>
    <s v="No Action"/>
    <s v="No Action"/>
  </r>
  <r>
    <s v="PID0533"/>
    <s v="Krishna Gupta"/>
    <x v="1"/>
    <s v="31/12/1958"/>
    <d v="1958-12-31T00:00:00"/>
    <n v="1958"/>
    <x v="16"/>
    <n v="7"/>
    <s v="Punjab"/>
    <x v="3"/>
    <s v="North"/>
    <s v="North"/>
    <s v="Punjab"/>
    <s v="Krishna Gupta"/>
    <s v="Krishna"/>
    <s v="Gupta"/>
    <m/>
    <s v="PID0533_Krishna.pdf"/>
    <s v="Regular Followup"/>
    <m/>
    <m/>
    <s v="No Action"/>
    <s v="No Action"/>
  </r>
  <r>
    <s v="PID0534"/>
    <s v="Isha Patel"/>
    <x v="0"/>
    <s v="31/12/1988"/>
    <d v="1988-12-31T00:00:00"/>
    <n v="1988"/>
    <x v="3"/>
    <m/>
    <s v="Uttar Pradesh"/>
    <x v="1"/>
    <s v="North"/>
    <s v="North"/>
    <s v="Punjab"/>
    <s v="Isha Patel"/>
    <s v="Isha"/>
    <s v="Patel"/>
    <m/>
    <s v="PID0534_Isha.pdf"/>
    <s v="High Priority"/>
    <m/>
    <m/>
    <s v="No Action"/>
    <s v="No Action"/>
  </r>
  <r>
    <s v="PID0535"/>
    <s v="Aarav Reddy"/>
    <x v="1"/>
    <s v="31/12/1958"/>
    <d v="1958-12-31T00:00:00"/>
    <n v="1958"/>
    <x v="16"/>
    <n v="20"/>
    <s v="Maharashtra"/>
    <x v="3"/>
    <s v="West"/>
    <s v="West"/>
    <s v="Maharashtra"/>
    <s v="Aarav Reddy"/>
    <s v="Aarav"/>
    <s v="Reddy"/>
    <m/>
    <s v="PID0535_Aarav.pdf"/>
    <s v="Regular Followup"/>
    <m/>
    <m/>
    <s v="No Action"/>
    <s v="No Action"/>
  </r>
  <r>
    <s v="PID0536"/>
    <s v="Diya Patel"/>
    <x v="0"/>
    <s v="31/12/1985"/>
    <d v="1985-12-31T00:00:00"/>
    <n v="1985"/>
    <x v="14"/>
    <n v="25"/>
    <s v="Tamil Nadu"/>
    <x v="0"/>
    <s v="South"/>
    <s v="South"/>
    <s v="Tamil Nadu"/>
    <s v="Diya Patel"/>
    <s v="Diya"/>
    <s v="Patel"/>
    <m/>
    <s v="PID0536_Diya.pdf"/>
    <s v="Regular Followup"/>
    <m/>
    <m/>
    <s v="Ask for Readmission"/>
    <s v="Ask for Readmission"/>
  </r>
  <r>
    <s v="PID0537"/>
    <s v=" Aarav Sharma "/>
    <x v="1"/>
    <s v="31/12/1993"/>
    <d v="1993-12-31T00:00:00"/>
    <n v="1993"/>
    <x v="2"/>
    <n v="9"/>
    <s v="Kerala"/>
    <x v="0"/>
    <s v="South"/>
    <s v="South"/>
    <s v="Tamil Nadu"/>
    <s v="Aarav Sharma"/>
    <s v="Aarav"/>
    <s v="Sharma"/>
    <m/>
    <s v="PID0537_Aarav.pdf"/>
    <s v="Regular Followup"/>
    <m/>
    <m/>
    <s v="No Action"/>
    <s v="No Action"/>
  </r>
  <r>
    <s v="PID0538"/>
    <s v="Vivaan Raj Mehta"/>
    <x v="1"/>
    <s v="31-12-1968"/>
    <d v="1968-12-31T00:00:00"/>
    <n v="1968"/>
    <x v="10"/>
    <n v="2"/>
    <s v="Uttar Pradesh"/>
    <x v="1"/>
    <s v="North"/>
    <s v="North"/>
    <s v="Punjab"/>
    <s v="Vivaan Raj Mehta"/>
    <s v="Vivaan"/>
    <s v="Raj"/>
    <s v="Mehta"/>
    <s v="PID0538_Vivaan.pdf"/>
    <s v="High Priority"/>
    <m/>
    <m/>
    <s v="No Action"/>
    <s v="No Action"/>
  </r>
  <r>
    <s v="PID0539"/>
    <s v="Riya Mehta "/>
    <x v="0"/>
    <s v="31/12/1988"/>
    <d v="1988-12-31T00:00:00"/>
    <n v="1988"/>
    <x v="3"/>
    <n v="2"/>
    <s v="Karnataka"/>
    <x v="0"/>
    <s v="South"/>
    <s v="South"/>
    <s v="Tamil Nadu"/>
    <s v="Riya Mehta"/>
    <s v="Riya"/>
    <s v="Mehta"/>
    <m/>
    <s v="PID0539_Riya.pdf"/>
    <s v="High Priority"/>
    <m/>
    <m/>
    <s v="Needs Attention"/>
    <s v="Needs Attention"/>
  </r>
  <r>
    <s v="PID0540"/>
    <s v="Sai Priya Gupta"/>
    <x v="1"/>
    <s v="31/12/1978"/>
    <d v="1978-12-31T00:00:00"/>
    <n v="1978"/>
    <x v="6"/>
    <n v="20"/>
    <s v="Karnataka"/>
    <x v="1"/>
    <s v="South"/>
    <s v="South"/>
    <s v="Tamil Nadu"/>
    <s v="Sai Priya Gupta"/>
    <s v="Sai"/>
    <s v="Priya"/>
    <s v="Gupta"/>
    <s v="PID0540_Sai.pdf"/>
    <s v="Regular Followup"/>
    <m/>
    <m/>
    <s v="No Action"/>
    <s v="No Action"/>
  </r>
  <r>
    <s v="PID0541"/>
    <s v="Krishna Mehta"/>
    <x v="1"/>
    <s v="31/12/1978"/>
    <d v="1978-12-31T00:00:00"/>
    <n v="1978"/>
    <x v="6"/>
    <n v="5"/>
    <s v="Kerala"/>
    <x v="0"/>
    <s v="South"/>
    <s v="South"/>
    <s v="Tamil Nadu"/>
    <s v="Krishna Mehta"/>
    <s v="Krishna"/>
    <s v="Mehta"/>
    <m/>
    <s v="PID0541_Krishna.pdf"/>
    <s v="Regular Followup"/>
    <m/>
    <m/>
    <s v="No Action"/>
    <s v="No Action"/>
  </r>
  <r>
    <s v="PID0542"/>
    <s v="Sai Gupta "/>
    <x v="1"/>
    <s v="31-12-1953"/>
    <d v="1953-12-31T00:00:00"/>
    <n v="1953"/>
    <x v="1"/>
    <n v="9"/>
    <s v="Gujarat"/>
    <x v="3"/>
    <s v="West"/>
    <s v="West"/>
    <s v="Maharashtra"/>
    <s v="Sai Gupta"/>
    <s v="Sai"/>
    <s v="Gupta"/>
    <m/>
    <s v="PID0542_Sai.pdf"/>
    <s v="Regular Followup"/>
    <m/>
    <m/>
    <s v="No Action"/>
    <s v="No Action"/>
  </r>
  <r>
    <s v="PID0543"/>
    <s v="Sai Sharma"/>
    <x v="1"/>
    <s v="31/12/1968"/>
    <d v="1968-12-31T00:00:00"/>
    <n v="1968"/>
    <x v="10"/>
    <n v="5"/>
    <s v="West Bengal"/>
    <x v="3"/>
    <s v="East"/>
    <s v="East"/>
    <s v="West Bengal"/>
    <s v="Sai Sharma"/>
    <s v="Sai"/>
    <s v="Sharma"/>
    <m/>
    <s v="PID0543_Sai.pdf"/>
    <s v="Regular Followup"/>
    <m/>
    <m/>
    <s v="No Action"/>
    <s v="No Action"/>
  </r>
  <r>
    <s v="PID0544"/>
    <s v=" Aanya Singh Gupta "/>
    <x v="0"/>
    <s v="31-12-1968"/>
    <d v="1968-12-31T00:00:00"/>
    <n v="1968"/>
    <x v="10"/>
    <n v="4"/>
    <s v="Uttar Pradesh"/>
    <x v="1"/>
    <s v="North"/>
    <s v="North"/>
    <s v="Punjab"/>
    <s v="Aanya Singh Gupta"/>
    <s v="Aanya"/>
    <s v="Singh"/>
    <s v="Gupta"/>
    <s v="PID0544_Aanya.pdf"/>
    <s v="High Priority"/>
    <m/>
    <m/>
    <s v="Monitor Later"/>
    <s v="Monitor Later"/>
  </r>
  <r>
    <s v="PID0545"/>
    <s v=" Isha Reddy "/>
    <x v="0"/>
    <s v="31/12/1968"/>
    <d v="1968-12-31T00:00:00"/>
    <n v="1968"/>
    <x v="10"/>
    <n v="40"/>
    <s v="Karnataka"/>
    <x v="0"/>
    <s v="South"/>
    <s v="South"/>
    <s v="Tamil Nadu"/>
    <s v="Isha Reddy"/>
    <s v="Isha"/>
    <s v="Reddy"/>
    <m/>
    <s v="PID0545_Isha.pdf"/>
    <s v="Regular Followup"/>
    <m/>
    <m/>
    <s v="No Action"/>
    <s v="No Action"/>
  </r>
  <r>
    <s v="PID0546"/>
    <s v=" Aarav Patel "/>
    <x v="1"/>
    <s v="31/12/1958"/>
    <d v="1958-12-31T00:00:00"/>
    <n v="1958"/>
    <x v="16"/>
    <n v="25"/>
    <s v="Punjab"/>
    <x v="1"/>
    <s v="North"/>
    <s v="North"/>
    <s v="Punjab"/>
    <s v="Aarav Patel"/>
    <s v="Aarav"/>
    <s v="Patel"/>
    <m/>
    <s v="PID0546_Aarav.pdf"/>
    <s v="Regular Followup"/>
    <m/>
    <m/>
    <s v="No Action"/>
    <s v="No Action"/>
  </r>
  <r>
    <s v="PID0547"/>
    <s v="Isha Dev Patel "/>
    <x v="0"/>
    <s v="31/12/1988"/>
    <d v="1988-12-31T00:00:00"/>
    <n v="1988"/>
    <x v="3"/>
    <n v="50"/>
    <s v="Gujarat"/>
    <x v="3"/>
    <s v="West"/>
    <s v="West"/>
    <s v="Maharashtra"/>
    <s v="Isha Dev Patel"/>
    <s v="Isha"/>
    <s v="Dev"/>
    <s v="Patel"/>
    <s v="PID0547_Isha.pdf"/>
    <s v="Regular Followup"/>
    <m/>
    <m/>
    <s v="No Action"/>
    <s v="No Action"/>
  </r>
  <r>
    <s v="PID0548"/>
    <s v="Shreya Mehta"/>
    <x v="0"/>
    <s v="31-12-1993"/>
    <d v="1993-12-31T00:00:00"/>
    <n v="1993"/>
    <x v="2"/>
    <n v="20"/>
    <s v="Karnataka"/>
    <x v="3"/>
    <s v="South"/>
    <s v="South"/>
    <s v="Tamil Nadu"/>
    <s v="Shreya Mehta"/>
    <s v="Shreya"/>
    <s v="Mehta"/>
    <m/>
    <s v="PID0548_Shreya.pdf"/>
    <s v="Regular Followup"/>
    <m/>
    <m/>
    <s v="No Action"/>
    <s v="No Action"/>
  </r>
  <r>
    <s v="PID0549"/>
    <s v=" Riya Singh Sharma"/>
    <x v="0"/>
    <s v="31/12/1968"/>
    <d v="1968-12-31T00:00:00"/>
    <n v="1968"/>
    <x v="10"/>
    <n v="4"/>
    <s v="Punjab"/>
    <x v="3"/>
    <s v="North"/>
    <s v="North"/>
    <s v="Punjab"/>
    <s v="Riya Singh Sharma"/>
    <s v="Riya"/>
    <s v="Singh"/>
    <s v="Sharma"/>
    <s v="PID0549_Riya.pdf"/>
    <s v="High Priority"/>
    <m/>
    <m/>
    <s v="Ask for Readmission"/>
    <s v="Ask for Readmission"/>
  </r>
  <r>
    <s v="PID0550"/>
    <s v="Krishna Raj Sharma "/>
    <x v="1"/>
    <s v="31/12/1988"/>
    <d v="1988-12-31T00:00:00"/>
    <n v="1988"/>
    <x v="3"/>
    <n v="30"/>
    <s v="Gujarat"/>
    <x v="0"/>
    <s v="West"/>
    <s v="West"/>
    <s v="Maharashtra"/>
    <s v="Krishna Raj Sharma"/>
    <s v="Krishna"/>
    <s v="Raj"/>
    <s v="Sharma"/>
    <s v="PID0550_Krishna.pdf"/>
    <s v="Regular Followup"/>
    <m/>
    <m/>
    <s v="Ask for Readmission"/>
    <s v="Ask for Readmission"/>
  </r>
  <r>
    <s v="PID0551"/>
    <s v=" Isha Mehta "/>
    <x v="0"/>
    <s v="31/12/1968"/>
    <d v="1968-12-31T00:00:00"/>
    <n v="1968"/>
    <x v="10"/>
    <n v="4"/>
    <s v="Punjab"/>
    <x v="1"/>
    <s v="North"/>
    <s v="North"/>
    <s v="Punjab"/>
    <s v="Isha Mehta"/>
    <s v="Isha"/>
    <s v="Mehta"/>
    <m/>
    <s v="PID0551_Isha.pdf"/>
    <s v="High Priority"/>
    <m/>
    <m/>
    <s v="Needs Attention"/>
    <s v="Needs Attention"/>
  </r>
  <r>
    <s v="PID0552"/>
    <s v="Shreya Patel"/>
    <x v="0"/>
    <s v="31/12/1981"/>
    <d v="1981-12-31T00:00:00"/>
    <n v="1981"/>
    <x v="8"/>
    <n v="25"/>
    <s v="Gujarat"/>
    <x v="3"/>
    <s v="West"/>
    <s v="West"/>
    <s v="Maharashtra"/>
    <s v="Shreya Patel"/>
    <s v="Shreya"/>
    <s v="Patel"/>
    <m/>
    <s v="PID0552_Shreya.pdf"/>
    <s v="Regular Followup"/>
    <m/>
    <m/>
    <s v="Monitor Later"/>
    <s v="Monitor Later"/>
  </r>
  <r>
    <s v="PID0553"/>
    <s v="Aanya Reddy"/>
    <x v="0"/>
    <s v="31/12/1968"/>
    <d v="1968-12-31T00:00:00"/>
    <n v="1968"/>
    <x v="10"/>
    <m/>
    <s v="Kerala"/>
    <x v="0"/>
    <s v="South"/>
    <s v="South"/>
    <s v="Tamil Nadu"/>
    <s v="Aanya Reddy"/>
    <s v="Aanya"/>
    <s v="Reddy"/>
    <m/>
    <s v="PID0553_Aanya.pdf"/>
    <s v="High Priority"/>
    <m/>
    <m/>
    <s v="Needs Attention"/>
    <s v="Needs Attention"/>
  </r>
  <r>
    <s v="PID0554"/>
    <s v=" Diya Dev Mehta"/>
    <x v="0"/>
    <s v="31/12/1968"/>
    <d v="1968-12-31T00:00:00"/>
    <n v="1968"/>
    <x v="10"/>
    <n v="2"/>
    <s v="Uttar Pradesh"/>
    <x v="1"/>
    <s v="North"/>
    <s v="North"/>
    <s v="Punjab"/>
    <s v="Diya Dev Mehta"/>
    <s v="Diya"/>
    <s v="Dev"/>
    <s v="Mehta"/>
    <s v="PID0554_Diya.pdf"/>
    <s v="High Priority"/>
    <m/>
    <m/>
    <s v="Monitor Later"/>
    <s v="Monitor Later"/>
  </r>
  <r>
    <s v="PID0555"/>
    <s v="Shreya Mehta"/>
    <x v="0"/>
    <s v="31/12/1978"/>
    <d v="1978-12-31T00:00:00"/>
    <n v="1978"/>
    <x v="6"/>
    <n v="9"/>
    <s v="Karnataka"/>
    <x v="0"/>
    <s v="South"/>
    <s v="South"/>
    <s v="Tamil Nadu"/>
    <s v="Shreya Mehta"/>
    <s v="Shreya"/>
    <s v="Mehta"/>
    <m/>
    <s v="PID0555_Shreya.pdf"/>
    <s v="Regular Followup"/>
    <m/>
    <m/>
    <s v="Ask for Readmission"/>
    <s v="Ask for Readmission"/>
  </r>
  <r>
    <s v="PID0556"/>
    <s v=" Aanya Kumar Patel"/>
    <x v="0"/>
    <s v="31-12-1978"/>
    <d v="1978-12-31T00:00:00"/>
    <n v="1978"/>
    <x v="6"/>
    <n v="20"/>
    <s v="Maharashtra"/>
    <x v="0"/>
    <s v="West"/>
    <s v="West"/>
    <s v="Maharashtra"/>
    <s v="Aanya Kumar Patel"/>
    <s v="Aanya"/>
    <s v="Kumar"/>
    <s v="Patel"/>
    <s v="PID0556_Aanya.pdf"/>
    <s v="Regular Followup"/>
    <m/>
    <m/>
    <s v="Monitor Later"/>
    <s v="Monitor Later"/>
  </r>
  <r>
    <s v="PID0557"/>
    <s v="Aanya Gupta "/>
    <x v="0"/>
    <s v="31/12/1978"/>
    <d v="1978-12-31T00:00:00"/>
    <n v="1978"/>
    <x v="6"/>
    <n v="4"/>
    <s v="Tamil Nadu"/>
    <x v="0"/>
    <s v="South"/>
    <s v="South"/>
    <s v="Tamil Nadu"/>
    <s v="Aanya Gupta"/>
    <s v="Aanya"/>
    <s v="Gupta"/>
    <m/>
    <s v="PID0557_Aanya.pdf"/>
    <s v="High Priority"/>
    <m/>
    <m/>
    <s v="Monitor Later"/>
    <s v="Monitor Later"/>
  </r>
  <r>
    <s v="PID0558"/>
    <s v=" Aditya Gupta "/>
    <x v="1"/>
    <s v="31/12/1988"/>
    <d v="1988-12-31T00:00:00"/>
    <n v="1988"/>
    <x v="3"/>
    <n v="12"/>
    <s v="Gujarat"/>
    <x v="3"/>
    <s v="West"/>
    <s v="West"/>
    <s v="Maharashtra"/>
    <s v="Aditya Gupta"/>
    <s v="Aditya"/>
    <s v="Gupta"/>
    <m/>
    <s v="PID0558_Aditya.pdf"/>
    <s v="Regular Followup"/>
    <m/>
    <m/>
    <s v="No Action"/>
    <s v="No Action"/>
  </r>
  <r>
    <s v="PID0559"/>
    <s v="Aanya Mehta"/>
    <x v="0"/>
    <s v="31/12/1993"/>
    <d v="1993-12-31T00:00:00"/>
    <n v="1993"/>
    <x v="2"/>
    <n v="5"/>
    <s v="Tamil Nadu"/>
    <x v="0"/>
    <s v="South"/>
    <s v="South"/>
    <s v="Tamil Nadu"/>
    <s v="Aanya Mehta"/>
    <s v="Aanya"/>
    <s v="Mehta"/>
    <m/>
    <s v="PID0559_Aanya.pdf"/>
    <s v="Regular Followup"/>
    <m/>
    <m/>
    <s v="No Action"/>
    <s v="No Action"/>
  </r>
  <r>
    <s v="PID0560"/>
    <s v="Aanya Mehta"/>
    <x v="0"/>
    <s v="31/12/1988"/>
    <d v="1988-12-31T00:00:00"/>
    <n v="1988"/>
    <x v="3"/>
    <n v="20"/>
    <s v="Punjab"/>
    <x v="1"/>
    <s v="North"/>
    <s v="North"/>
    <s v="Punjab"/>
    <s v="Aanya Mehta"/>
    <s v="Aanya"/>
    <s v="Mehta"/>
    <m/>
    <s v="PID0560_Aanya.pdf"/>
    <s v="Regular Followup"/>
    <m/>
    <m/>
    <s v="No Action"/>
    <s v="No Action"/>
  </r>
  <r>
    <s v="PID0561"/>
    <s v="Krishna Gupta"/>
    <x v="1"/>
    <s v="31/12/1988"/>
    <d v="1988-12-31T00:00:00"/>
    <n v="1988"/>
    <x v="3"/>
    <n v="7"/>
    <s v="Gujarat"/>
    <x v="0"/>
    <s v="West"/>
    <s v="West"/>
    <s v="Maharashtra"/>
    <s v="Krishna Gupta"/>
    <s v="Krishna"/>
    <s v="Gupta"/>
    <m/>
    <s v="PID0561_Krishna.pdf"/>
    <s v="Regular Followup"/>
    <m/>
    <m/>
    <s v="Ask for Readmission"/>
    <s v="Ask for Readmission"/>
  </r>
  <r>
    <s v="PID0562"/>
    <s v="Aanya Reddy"/>
    <x v="0"/>
    <s v="31/12/1988"/>
    <d v="1988-12-31T00:00:00"/>
    <n v="1988"/>
    <x v="3"/>
    <n v="25"/>
    <s v="Maharashtra"/>
    <x v="3"/>
    <s v="West"/>
    <s v="West"/>
    <s v="Maharashtra"/>
    <s v="Aanya Reddy"/>
    <s v="Aanya"/>
    <s v="Reddy"/>
    <m/>
    <s v="PID0562_Aanya.pdf"/>
    <s v="Regular Followup"/>
    <m/>
    <m/>
    <s v="No Action"/>
    <s v="No Action"/>
  </r>
  <r>
    <s v="PID0563"/>
    <s v="Riya Patel"/>
    <x v="0"/>
    <s v="31/12/1985"/>
    <d v="1985-12-31T00:00:00"/>
    <n v="1985"/>
    <x v="14"/>
    <n v="15"/>
    <s v="Punjab"/>
    <x v="1"/>
    <s v="North"/>
    <s v="North"/>
    <s v="Punjab"/>
    <s v="Riya Patel"/>
    <s v="Riya"/>
    <s v="Patel"/>
    <m/>
    <s v="PID0563_Riya.pdf"/>
    <s v="Regular Followup"/>
    <m/>
    <m/>
    <s v="No Action"/>
    <s v="No Action"/>
  </r>
  <r>
    <s v="PID0564"/>
    <s v="Vivaan Reddy "/>
    <x v="1"/>
    <s v="31/12/1992"/>
    <d v="1992-12-31T00:00:00"/>
    <n v="1992"/>
    <x v="18"/>
    <n v="5"/>
    <s v="Maharashtra"/>
    <x v="3"/>
    <s v="West"/>
    <s v="West"/>
    <s v="Maharashtra"/>
    <s v="Vivaan Reddy"/>
    <s v="Vivaan"/>
    <s v="Reddy"/>
    <m/>
    <s v="PID0564_Vivaan.pdf"/>
    <s v="Regular Followup"/>
    <m/>
    <m/>
    <s v="No Action"/>
    <s v="No Action"/>
  </r>
  <r>
    <s v="PID0565"/>
    <s v="Aarav Sharma"/>
    <x v="1"/>
    <s v="31/12/1973"/>
    <d v="1973-12-31T00:00:00"/>
    <n v="1973"/>
    <x v="0"/>
    <n v="7"/>
    <s v="Tamil Nadu"/>
    <x v="0"/>
    <s v="South"/>
    <s v="South"/>
    <s v="Tamil Nadu"/>
    <s v="Aarav Sharma"/>
    <s v="Aarav"/>
    <s v="Sharma"/>
    <m/>
    <s v="PID0565_Aarav.pdf"/>
    <s v="Regular Followup"/>
    <m/>
    <m/>
    <s v="Monitor Later"/>
    <s v="Monitor Later"/>
  </r>
  <r>
    <s v="PID0566"/>
    <s v=" Shreya Kumar Gupta "/>
    <x v="0"/>
    <s v="01/01/1984"/>
    <d v="1984-01-01T00:00:00"/>
    <n v="1984"/>
    <x v="9"/>
    <n v="30"/>
    <s v="Kerala"/>
    <x v="0"/>
    <s v="South"/>
    <s v="South"/>
    <s v="Tamil Nadu"/>
    <s v="Shreya Kumar Gupta"/>
    <s v="Shreya"/>
    <s v="Kumar"/>
    <s v="Gupta"/>
    <s v="PID0566_Shreya.pdf"/>
    <s v="Regular Followup"/>
    <m/>
    <m/>
    <s v="Ask for Readmission"/>
    <s v="Ask for Readmission"/>
  </r>
  <r>
    <s v="PID0567"/>
    <s v="Isha Patel"/>
    <x v="0"/>
    <s v="31/12/1973"/>
    <d v="1973-12-31T00:00:00"/>
    <n v="1973"/>
    <x v="0"/>
    <n v="5"/>
    <s v="Kerala"/>
    <x v="0"/>
    <s v="South"/>
    <s v="South"/>
    <s v="Tamil Nadu"/>
    <s v="Isha Patel"/>
    <s v="Isha"/>
    <s v="Patel"/>
    <m/>
    <s v="PID0567_Isha.pdf"/>
    <s v="Regular Followup"/>
    <m/>
    <m/>
    <s v="Monitor Later"/>
    <s v="Monitor Later"/>
  </r>
  <r>
    <s v="PID0568"/>
    <s v="Diya Patel"/>
    <x v="0"/>
    <s v="31/12/1968"/>
    <d v="1968-12-31T00:00:00"/>
    <n v="1968"/>
    <x v="10"/>
    <n v="12"/>
    <s v="West Bengal"/>
    <x v="2"/>
    <s v="East"/>
    <s v="East"/>
    <s v="West Bengal"/>
    <s v="Diya Patel"/>
    <s v="Diya"/>
    <s v="Patel"/>
    <m/>
    <s v="PID0568_Diya.pdf"/>
    <s v="Regular Followup"/>
    <m/>
    <m/>
    <s v="No Action"/>
    <s v="No Action"/>
  </r>
  <r>
    <s v="PID0569"/>
    <s v=" Aarav Reddy"/>
    <x v="1"/>
    <s v="01-01-1984"/>
    <d v="1984-01-01T00:00:00"/>
    <n v="1984"/>
    <x v="9"/>
    <n v="2"/>
    <s v="Uttar Pradesh"/>
    <x v="1"/>
    <s v="North"/>
    <s v="North"/>
    <s v="Punjab"/>
    <s v="Aarav Reddy"/>
    <s v="Aarav"/>
    <s v="Reddy"/>
    <m/>
    <s v="PID0569_Aarav.pdf"/>
    <s v="High Priority"/>
    <m/>
    <m/>
    <s v="Monitor Later"/>
    <s v="Monitor Later"/>
  </r>
  <r>
    <s v="PID0570"/>
    <s v=" Vivaan Mehta"/>
    <x v="1"/>
    <s v="31/12/1988"/>
    <d v="1988-12-31T00:00:00"/>
    <n v="1988"/>
    <x v="3"/>
    <n v="12"/>
    <s v="Punjab"/>
    <x v="1"/>
    <s v="North"/>
    <s v="North"/>
    <s v="Punjab"/>
    <s v="Vivaan Mehta"/>
    <s v="Vivaan"/>
    <s v="Mehta"/>
    <m/>
    <s v="PID0570_Vivaan.pdf"/>
    <s v="Regular Followup"/>
    <m/>
    <m/>
    <s v="No Action"/>
    <s v="No Action"/>
  </r>
  <r>
    <s v="PID0571"/>
    <s v="Aditya Reddy"/>
    <x v="1"/>
    <s v="31/12/1993"/>
    <d v="1993-12-31T00:00:00"/>
    <n v="1993"/>
    <x v="2"/>
    <n v="15"/>
    <s v="Maharashtra"/>
    <x v="3"/>
    <s v="West"/>
    <s v="West"/>
    <s v="Maharashtra"/>
    <s v="Aditya Reddy"/>
    <s v="Aditya"/>
    <s v="Reddy"/>
    <m/>
    <s v="PID0571_Aditya.pdf"/>
    <s v="Regular Followup"/>
    <m/>
    <m/>
    <s v="No Action"/>
    <s v="No Action"/>
  </r>
  <r>
    <s v="PID0572"/>
    <s v="Vivaan Patel"/>
    <x v="1"/>
    <s v="31/12/1978"/>
    <d v="1978-12-31T00:00:00"/>
    <n v="1978"/>
    <x v="6"/>
    <n v="3"/>
    <s v="West Bengal"/>
    <x v="2"/>
    <s v="East"/>
    <s v="East"/>
    <s v="West Bengal"/>
    <s v="Vivaan Patel"/>
    <s v="Vivaan"/>
    <s v="Patel"/>
    <m/>
    <s v="PID0572_Vivaan.pdf"/>
    <s v="High Priority"/>
    <m/>
    <m/>
    <s v="Needs Attention"/>
    <s v="Needs Attention"/>
  </r>
  <r>
    <s v="PID0573"/>
    <s v="Sai Raj Sharma"/>
    <x v="1"/>
    <s v="31/12/1973"/>
    <d v="1973-12-31T00:00:00"/>
    <n v="1973"/>
    <x v="0"/>
    <n v="40"/>
    <s v="West Bengal"/>
    <x v="2"/>
    <s v="East"/>
    <s v="East"/>
    <s v="West Bengal"/>
    <s v="Sai Raj Sharma"/>
    <s v="Sai"/>
    <s v="Raj"/>
    <s v="Sharma"/>
    <s v="PID0573_Sai.pdf"/>
    <s v="Regular Followup"/>
    <m/>
    <m/>
    <s v="Ask for Readmission"/>
    <s v="Ask for Readmission"/>
  </r>
  <r>
    <s v="PID0574"/>
    <s v="Vivaan Priya Sharma"/>
    <x v="1"/>
    <s v="31/12/1953"/>
    <d v="1953-12-31T00:00:00"/>
    <n v="1953"/>
    <x v="1"/>
    <n v="15"/>
    <s v="West Bengal"/>
    <x v="0"/>
    <s v="East"/>
    <s v="East"/>
    <s v="West Bengal"/>
    <s v="Vivaan Priya Sharma"/>
    <s v="Vivaan"/>
    <s v="Priya"/>
    <s v="Sharma"/>
    <s v="PID0574_Vivaan.pdf"/>
    <s v="Regular Followup"/>
    <m/>
    <m/>
    <s v="Monitor Later"/>
    <s v="Monitor Later"/>
  </r>
  <r>
    <s v="PID0575"/>
    <s v=" Sai Dev Gupta "/>
    <x v="1"/>
    <s v="31/12/1978"/>
    <d v="1978-12-31T00:00:00"/>
    <n v="1978"/>
    <x v="6"/>
    <n v="2"/>
    <s v="Tamil Nadu"/>
    <x v="0"/>
    <s v="South"/>
    <s v="South"/>
    <s v="Tamil Nadu"/>
    <s v="Sai Dev Gupta"/>
    <s v="Sai"/>
    <s v="Dev"/>
    <s v="Gupta"/>
    <s v="PID0575_Sai.pdf"/>
    <s v="High Priority"/>
    <m/>
    <m/>
    <s v="Needs Attention"/>
    <s v="Needs Attention"/>
  </r>
  <r>
    <s v="PID0576"/>
    <s v="Diya Gupta"/>
    <x v="0"/>
    <s v="31-12-1981"/>
    <d v="1981-12-31T00:00:00"/>
    <n v="1981"/>
    <x v="8"/>
    <n v="7"/>
    <s v="Maharashtra"/>
    <x v="3"/>
    <s v="West"/>
    <s v="West"/>
    <s v="Maharashtra"/>
    <s v="Diya Gupta"/>
    <s v="Diya"/>
    <s v="Gupta"/>
    <m/>
    <s v="PID0576_Diya.pdf"/>
    <s v="Regular Followup"/>
    <m/>
    <m/>
    <s v="No Action"/>
    <s v="No Action"/>
  </r>
  <r>
    <s v="PID0577"/>
    <s v="Diya Singh Reddy"/>
    <x v="0"/>
    <s v="31/12/1985"/>
    <d v="1985-12-31T00:00:00"/>
    <n v="1985"/>
    <x v="14"/>
    <m/>
    <s v="West Bengal"/>
    <x v="1"/>
    <s v="East"/>
    <s v="East"/>
    <s v="West Bengal"/>
    <s v="Diya Singh Reddy"/>
    <s v="Diya"/>
    <s v="Singh"/>
    <s v="Reddy"/>
    <s v="PID0577_Diya.pdf"/>
    <s v="High Priority"/>
    <m/>
    <m/>
    <s v="Monitor Later"/>
    <s v="Monitor Later"/>
  </r>
  <r>
    <s v="PID0578"/>
    <s v=" Riya Gupta"/>
    <x v="0"/>
    <s v="01/01/1984"/>
    <d v="1984-01-01T00:00:00"/>
    <n v="1984"/>
    <x v="9"/>
    <n v="15"/>
    <s v="Gujarat"/>
    <x v="1"/>
    <s v="West"/>
    <s v="West"/>
    <s v="Maharashtra"/>
    <s v="Riya Gupta"/>
    <s v="Riya"/>
    <s v="Gupta"/>
    <m/>
    <s v="PID0578_Riya.pdf"/>
    <s v="Regular Followup"/>
    <m/>
    <m/>
    <s v="No Action"/>
    <s v="No Action"/>
  </r>
  <r>
    <s v="PID0579"/>
    <s v="Sai Raj Mehta "/>
    <x v="1"/>
    <s v="31-12-1992"/>
    <d v="1992-12-31T00:00:00"/>
    <n v="1992"/>
    <x v="18"/>
    <n v="2"/>
    <s v="Uttar Pradesh"/>
    <x v="1"/>
    <s v="North"/>
    <s v="North"/>
    <s v="Punjab"/>
    <s v="Sai Raj Mehta"/>
    <s v="Sai"/>
    <s v="Raj"/>
    <s v="Mehta"/>
    <s v="PID0579_Sai.pdf"/>
    <s v="High Priority"/>
    <m/>
    <m/>
    <s v="Ask for Readmission"/>
    <s v="Ask for Readmission"/>
  </r>
  <r>
    <s v="PID0580"/>
    <s v="Aanya Patel"/>
    <x v="0"/>
    <s v="31/12/1968"/>
    <d v="1968-12-31T00:00:00"/>
    <n v="1968"/>
    <x v="10"/>
    <n v="15"/>
    <s v="Punjab"/>
    <x v="1"/>
    <s v="North"/>
    <s v="North"/>
    <s v="Punjab"/>
    <s v="Aanya Patel"/>
    <s v="Aanya"/>
    <s v="Patel"/>
    <m/>
    <s v="PID0580_Aanya.pdf"/>
    <s v="Regular Followup"/>
    <m/>
    <m/>
    <s v="Ask for Readmission"/>
    <s v="Ask for Readmission"/>
  </r>
  <r>
    <s v="PID0581"/>
    <s v="Diya Raj Gupta"/>
    <x v="0"/>
    <s v="31-12-1968"/>
    <d v="1968-12-31T00:00:00"/>
    <n v="1968"/>
    <x v="10"/>
    <n v="30"/>
    <s v="Punjab"/>
    <x v="1"/>
    <s v="North"/>
    <s v="North"/>
    <s v="Punjab"/>
    <s v="Diya Raj Gupta"/>
    <s v="Diya"/>
    <s v="Raj"/>
    <s v="Gupta"/>
    <s v="PID0581_Diya.pdf"/>
    <s v="Regular Followup"/>
    <m/>
    <m/>
    <s v="Ask for Readmission"/>
    <s v="Ask for Readmission"/>
  </r>
  <r>
    <s v="PID0582"/>
    <s v="Isha Reddy"/>
    <x v="0"/>
    <s v="01/01/1964"/>
    <d v="1964-01-01T00:00:00"/>
    <n v="1964"/>
    <x v="7"/>
    <n v="20"/>
    <s v="West Bengal"/>
    <x v="1"/>
    <s v="East"/>
    <s v="East"/>
    <s v="West Bengal"/>
    <s v="Isha Reddy"/>
    <s v="Isha"/>
    <s v="Reddy"/>
    <m/>
    <s v="PID0582_Isha.pdf"/>
    <s v="Regular Followup"/>
    <m/>
    <m/>
    <s v="Ask for Readmission"/>
    <s v="Ask for Readmission"/>
  </r>
  <r>
    <s v="PID0583"/>
    <s v="Krishna Raj Sharma"/>
    <x v="1"/>
    <s v="31/12/1968"/>
    <d v="1968-12-31T00:00:00"/>
    <n v="1968"/>
    <x v="10"/>
    <n v="7"/>
    <s v="Punjab"/>
    <x v="1"/>
    <s v="North"/>
    <s v="North"/>
    <s v="Punjab"/>
    <s v="Krishna Raj Sharma"/>
    <s v="Krishna"/>
    <s v="Raj"/>
    <s v="Sharma"/>
    <s v="PID0583_Krishna.pdf"/>
    <s v="Regular Followup"/>
    <m/>
    <m/>
    <s v="Monitor Later"/>
    <s v="Monitor Later"/>
  </r>
  <r>
    <s v="PID0584"/>
    <s v="Aarav Mehta "/>
    <x v="1"/>
    <s v="31/12/1968"/>
    <d v="1968-12-31T00:00:00"/>
    <n v="1968"/>
    <x v="10"/>
    <n v="2"/>
    <s v="Tamil Nadu"/>
    <x v="0"/>
    <s v="South"/>
    <s v="South"/>
    <s v="Tamil Nadu"/>
    <s v="Aarav Mehta"/>
    <s v="Aarav"/>
    <s v="Mehta"/>
    <m/>
    <s v="PID0584_Aarav.pdf"/>
    <s v="High Priority"/>
    <m/>
    <m/>
    <s v="Needs Attention"/>
    <s v="Needs Attention"/>
  </r>
  <r>
    <s v="PID0585"/>
    <s v=" Riya Mehta "/>
    <x v="0"/>
    <s v="31/12/1985"/>
    <d v="1985-12-31T00:00:00"/>
    <n v="1985"/>
    <x v="14"/>
    <n v="30"/>
    <s v="Tamil Nadu"/>
    <x v="0"/>
    <s v="South"/>
    <s v="South"/>
    <s v="Tamil Nadu"/>
    <s v="Riya Mehta"/>
    <s v="Riya"/>
    <s v="Mehta"/>
    <m/>
    <s v="PID0585_Riya.pdf"/>
    <s v="Regular Followup"/>
    <m/>
    <m/>
    <s v="No Action"/>
    <s v="No Action"/>
  </r>
  <r>
    <s v="PID0586"/>
    <s v="Riya Raj Reddy"/>
    <x v="0"/>
    <s v="31/12/1978"/>
    <d v="1978-12-31T00:00:00"/>
    <n v="1978"/>
    <x v="6"/>
    <n v="25"/>
    <s v="Gujarat"/>
    <x v="1"/>
    <s v="West"/>
    <s v="West"/>
    <s v="Maharashtra"/>
    <s v="Riya Raj Reddy"/>
    <s v="Riya"/>
    <s v="Raj"/>
    <s v="Reddy"/>
    <s v="PID0586_Riya.pdf"/>
    <s v="Regular Followup"/>
    <m/>
    <m/>
    <s v="No Action"/>
    <s v="No Action"/>
  </r>
  <r>
    <s v="PID0587"/>
    <s v="Krishna Mehta "/>
    <x v="1"/>
    <s v="31-12-1973"/>
    <d v="1973-12-31T00:00:00"/>
    <n v="1973"/>
    <x v="0"/>
    <n v="15"/>
    <s v="Kerala"/>
    <x v="0"/>
    <s v="South"/>
    <s v="South"/>
    <s v="Tamil Nadu"/>
    <s v="Krishna Mehta"/>
    <s v="Krishna"/>
    <s v="Mehta"/>
    <m/>
    <s v="PID0587_Krishna.pdf"/>
    <s v="Regular Followup"/>
    <m/>
    <m/>
    <s v="No Action"/>
    <s v="No Action"/>
  </r>
  <r>
    <s v="PID0588"/>
    <s v="Sai Reddy"/>
    <x v="1"/>
    <s v="31/12/1993"/>
    <d v="1993-12-31T00:00:00"/>
    <n v="1993"/>
    <x v="2"/>
    <n v="400"/>
    <s v="Gujarat"/>
    <x v="3"/>
    <s v="West"/>
    <s v="West"/>
    <s v="Maharashtra"/>
    <s v="Sai Reddy"/>
    <s v="Sai"/>
    <s v="Reddy"/>
    <m/>
    <s v="PID0588_Sai.pdf"/>
    <s v="Regular Followup"/>
    <m/>
    <m/>
    <s v="No Action"/>
    <s v="No Action"/>
  </r>
  <r>
    <s v="PID0589"/>
    <s v="Aanya Gupta"/>
    <x v="0"/>
    <s v="31/12/1968"/>
    <d v="1968-12-31T00:00:00"/>
    <n v="1968"/>
    <x v="10"/>
    <n v="2"/>
    <s v="Tamil Nadu"/>
    <x v="0"/>
    <s v="South"/>
    <s v="South"/>
    <s v="Tamil Nadu"/>
    <s v="Aanya Gupta"/>
    <s v="Aanya"/>
    <s v="Gupta"/>
    <m/>
    <s v="PID0589_Aanya.pdf"/>
    <s v="High Priority"/>
    <m/>
    <m/>
    <s v="No Action"/>
    <s v="No Action"/>
  </r>
  <r>
    <s v="PID0590"/>
    <s v=" Krishna Patel"/>
    <x v="1"/>
    <s v="01/01/1964"/>
    <d v="1964-01-01T00:00:00"/>
    <n v="1964"/>
    <x v="7"/>
    <n v="3"/>
    <s v="West Bengal"/>
    <x v="3"/>
    <s v="East"/>
    <s v="East"/>
    <s v="West Bengal"/>
    <s v="Krishna Patel"/>
    <s v="Krishna"/>
    <s v="Patel"/>
    <m/>
    <s v="PID0590_Krishna.pdf"/>
    <s v="High Priority"/>
    <m/>
    <m/>
    <s v="No Action"/>
    <s v="No Action"/>
  </r>
  <r>
    <s v="PID0591"/>
    <s v="Krishna Raj Sharma"/>
    <x v="1"/>
    <s v="31/12/1938"/>
    <d v="1938-12-31T00:00:00"/>
    <n v="1938"/>
    <x v="4"/>
    <n v="0.5"/>
    <s v="Uttar Pradesh"/>
    <x v="3"/>
    <s v="North"/>
    <s v="North"/>
    <s v="Punjab"/>
    <s v="Krishna Raj Sharma"/>
    <s v="Krishna"/>
    <s v="Raj"/>
    <s v="Sharma"/>
    <s v="PID0591_Krishna.pdf"/>
    <s v="High Priority"/>
    <m/>
    <m/>
    <s v="No Action"/>
    <s v="No Action"/>
  </r>
  <r>
    <s v="PID0592"/>
    <s v="Riya Gupta "/>
    <x v="0"/>
    <s v="31/12/1988"/>
    <d v="1988-12-31T00:00:00"/>
    <n v="1988"/>
    <x v="3"/>
    <n v="9"/>
    <s v="Kerala"/>
    <x v="1"/>
    <s v="South"/>
    <s v="South"/>
    <s v="Tamil Nadu"/>
    <s v="Riya Gupta"/>
    <s v="Riya"/>
    <s v="Gupta"/>
    <m/>
    <s v="PID0592_Riya.pdf"/>
    <s v="Regular Followup"/>
    <m/>
    <m/>
    <s v="Monitor Later"/>
    <s v="Monitor Later"/>
  </r>
  <r>
    <s v="PID0593"/>
    <s v="Sai Mehta"/>
    <x v="1"/>
    <s v="31-12-1973"/>
    <d v="1973-12-31T00:00:00"/>
    <n v="1973"/>
    <x v="0"/>
    <n v="5"/>
    <s v="Gujarat"/>
    <x v="3"/>
    <s v="West"/>
    <s v="West"/>
    <s v="Maharashtra"/>
    <s v="Sai Mehta"/>
    <s v="Sai"/>
    <s v="Mehta"/>
    <m/>
    <s v="PID0593_Sai.pdf"/>
    <s v="Regular Followup"/>
    <m/>
    <m/>
    <s v="Monitor Later"/>
    <s v="Monitor Later"/>
  </r>
  <r>
    <s v="PID0594"/>
    <s v="Aanya Dev Reddy"/>
    <x v="0"/>
    <s v="31/12/1988"/>
    <d v="1988-12-31T00:00:00"/>
    <n v="1988"/>
    <x v="3"/>
    <n v="400"/>
    <s v="Kerala"/>
    <x v="2"/>
    <s v="South"/>
    <s v="South"/>
    <s v="Tamil Nadu"/>
    <s v="Aanya Dev Reddy"/>
    <s v="Aanya"/>
    <s v="Dev"/>
    <s v="Reddy"/>
    <s v="PID0594_Aanya.pdf"/>
    <s v="Regular Followup"/>
    <m/>
    <m/>
    <s v="No Action"/>
    <s v="No Action"/>
  </r>
  <r>
    <s v="PID0595"/>
    <s v="Shreya Gupta"/>
    <x v="0"/>
    <s v="31/12/1994"/>
    <d v="1994-12-31T00:00:00"/>
    <n v="1994"/>
    <x v="5"/>
    <n v="70"/>
    <s v="Karnataka"/>
    <x v="0"/>
    <s v="South"/>
    <s v="South"/>
    <s v="Tamil Nadu"/>
    <s v="Shreya Gupta"/>
    <s v="Shreya"/>
    <s v="Gupta"/>
    <m/>
    <s v="PID0595_Shreya.pdf"/>
    <s v="Regular Followup"/>
    <m/>
    <m/>
    <s v="No Action"/>
    <s v="No Action"/>
  </r>
  <r>
    <s v="PID0596"/>
    <s v="Aarav Sharma "/>
    <x v="1"/>
    <s v="31-12-1985"/>
    <d v="1985-12-31T00:00:00"/>
    <n v="1985"/>
    <x v="14"/>
    <n v="4"/>
    <s v="Punjab"/>
    <x v="1"/>
    <s v="North"/>
    <s v="North"/>
    <s v="Punjab"/>
    <s v="Aarav Sharma"/>
    <s v="Aarav"/>
    <s v="Sharma"/>
    <m/>
    <s v="PID0596_Aarav.pdf"/>
    <s v="High Priority"/>
    <m/>
    <m/>
    <s v="No Action"/>
    <s v="No Action"/>
  </r>
  <r>
    <s v="PID0597"/>
    <s v="Vivaan Reddy"/>
    <x v="1"/>
    <s v="31/12/1978"/>
    <d v="1978-12-31T00:00:00"/>
    <n v="1978"/>
    <x v="6"/>
    <n v="12"/>
    <s v="Gujarat"/>
    <x v="0"/>
    <s v="West"/>
    <s v="West"/>
    <s v="Maharashtra"/>
    <s v="Vivaan Reddy"/>
    <s v="Vivaan"/>
    <s v="Reddy"/>
    <m/>
    <s v="PID0597_Vivaan.pdf"/>
    <s v="Regular Followup"/>
    <m/>
    <m/>
    <s v="No Action"/>
    <s v="No Action"/>
  </r>
  <r>
    <s v="PID0598"/>
    <s v=" Aanya Patel "/>
    <x v="0"/>
    <s v="31/12/1994"/>
    <d v="1994-12-31T00:00:00"/>
    <n v="1994"/>
    <x v="5"/>
    <n v="12"/>
    <s v="Punjab"/>
    <x v="1"/>
    <s v="North"/>
    <s v="North"/>
    <s v="Punjab"/>
    <s v="Aanya Patel"/>
    <s v="Aanya"/>
    <s v="Patel"/>
    <m/>
    <s v="PID0598_Aanya.pdf"/>
    <s v="Regular Followup"/>
    <m/>
    <m/>
    <s v="Monitor Later"/>
    <s v="Monitor Later"/>
  </r>
  <r>
    <s v="PID0599"/>
    <s v="Shreya Reddy"/>
    <x v="0"/>
    <s v="31/12/1978"/>
    <d v="1978-12-31T00:00:00"/>
    <n v="1978"/>
    <x v="6"/>
    <n v="15"/>
    <s v="Gujarat"/>
    <x v="0"/>
    <s v="West"/>
    <s v="West"/>
    <s v="Maharashtra"/>
    <s v="Shreya Reddy"/>
    <s v="Shreya"/>
    <s v="Reddy"/>
    <m/>
    <s v="PID0599_Shreya.pdf"/>
    <s v="Regular Followup"/>
    <m/>
    <m/>
    <s v="No Action"/>
    <s v="No Action"/>
  </r>
  <r>
    <s v="PID0600"/>
    <s v="Vivaan Patel"/>
    <x v="1"/>
    <s v="01/01/1964"/>
    <d v="1964-01-01T00:00:00"/>
    <n v="1964"/>
    <x v="7"/>
    <n v="15"/>
    <s v="Maharashtra"/>
    <x v="3"/>
    <s v="West"/>
    <s v="West"/>
    <s v="Maharashtra"/>
    <s v="Vivaan Patel"/>
    <s v="Vivaan"/>
    <s v="Patel"/>
    <m/>
    <s v="PID0600_Vivaan.pdf"/>
    <s v="Regular Followup"/>
    <m/>
    <m/>
    <s v="No Action"/>
    <s v="No Action"/>
  </r>
  <r>
    <s v="PID0601"/>
    <s v="Diya Dev Sharma"/>
    <x v="0"/>
    <s v="31-12-1993"/>
    <d v="1993-12-31T00:00:00"/>
    <n v="1993"/>
    <x v="2"/>
    <n v="120"/>
    <s v="Punjab"/>
    <x v="1"/>
    <s v="North"/>
    <s v="North"/>
    <s v="Punjab"/>
    <s v="Diya Dev Sharma"/>
    <s v="Diya"/>
    <s v="Dev"/>
    <s v="Sharma"/>
    <s v="PID0601_Diya.pdf"/>
    <s v="Regular Followup"/>
    <m/>
    <m/>
    <s v="No Action"/>
    <s v="No Action"/>
  </r>
  <r>
    <s v="PID0602"/>
    <s v="Sai Kumar Reddy"/>
    <x v="1"/>
    <s v="31/12/1973"/>
    <d v="1973-12-31T00:00:00"/>
    <n v="1973"/>
    <x v="0"/>
    <n v="300"/>
    <s v="Punjab"/>
    <x v="1"/>
    <s v="North"/>
    <s v="North"/>
    <s v="Punjab"/>
    <s v="Sai Kumar Reddy"/>
    <s v="Sai"/>
    <s v="Kumar"/>
    <s v="Reddy"/>
    <s v="PID0602_Sai.pdf"/>
    <s v="Regular Followup"/>
    <m/>
    <m/>
    <s v="No Action"/>
    <s v="No Action"/>
  </r>
  <r>
    <s v="PID0603"/>
    <s v=" Aarav Raj Sharma"/>
    <x v="1"/>
    <s v="31/12/1992"/>
    <d v="1992-12-31T00:00:00"/>
    <n v="1992"/>
    <x v="18"/>
    <n v="25"/>
    <s v="Karnataka"/>
    <x v="0"/>
    <s v="South"/>
    <s v="South"/>
    <s v="Tamil Nadu"/>
    <s v="Aarav Raj Sharma"/>
    <s v="Aarav"/>
    <s v="Raj"/>
    <s v="Sharma"/>
    <s v="PID0603_Aarav.pdf"/>
    <s v="Regular Followup"/>
    <m/>
    <m/>
    <s v="No Action"/>
    <s v="No Action"/>
  </r>
  <r>
    <s v="PID0604"/>
    <s v="Aditya Priya Mehta"/>
    <x v="1"/>
    <s v="31/12/1978"/>
    <d v="1978-12-31T00:00:00"/>
    <n v="1978"/>
    <x v="6"/>
    <n v="40"/>
    <s v="Karnataka"/>
    <x v="0"/>
    <s v="South"/>
    <s v="South"/>
    <s v="Tamil Nadu"/>
    <s v="Aditya Priya Mehta"/>
    <s v="Aditya"/>
    <s v="Priya"/>
    <s v="Mehta"/>
    <s v="PID0604_Aditya.pdf"/>
    <s v="Regular Followup"/>
    <m/>
    <m/>
    <s v="No Action"/>
    <s v="No Action"/>
  </r>
  <r>
    <s v="PID0605"/>
    <s v="Shreya Patel"/>
    <x v="0"/>
    <s v="31/12/1968"/>
    <d v="1968-12-31T00:00:00"/>
    <n v="1968"/>
    <x v="10"/>
    <n v="5"/>
    <s v="Punjab"/>
    <x v="0"/>
    <s v="North"/>
    <s v="North"/>
    <s v="Punjab"/>
    <s v="Shreya Patel"/>
    <s v="Shreya"/>
    <s v="Patel"/>
    <m/>
    <s v="PID0605_Shreya.pdf"/>
    <s v="Regular Followup"/>
    <m/>
    <m/>
    <s v="Monitor Later"/>
    <s v="Monitor Later"/>
  </r>
  <r>
    <s v="PID0606"/>
    <s v=" Diya Sharma"/>
    <x v="0"/>
    <s v="31/12/1978"/>
    <d v="1978-12-31T00:00:00"/>
    <n v="1978"/>
    <x v="6"/>
    <n v="20"/>
    <s v="Maharashtra"/>
    <x v="3"/>
    <s v="West"/>
    <s v="West"/>
    <s v="Maharashtra"/>
    <s v="Diya Sharma"/>
    <s v="Diya"/>
    <s v="Sharma"/>
    <m/>
    <s v="PID0606_Diya.pdf"/>
    <s v="Regular Followup"/>
    <m/>
    <m/>
    <s v="No Action"/>
    <s v="No Action"/>
  </r>
  <r>
    <s v="PID0607"/>
    <s v="Riya Priya Sharma"/>
    <x v="0"/>
    <s v="31/12/1978"/>
    <d v="1978-12-31T00:00:00"/>
    <n v="1978"/>
    <x v="6"/>
    <n v="7"/>
    <s v="Tamil Nadu"/>
    <x v="3"/>
    <s v="South"/>
    <s v="South"/>
    <s v="Tamil Nadu"/>
    <s v="Riya Priya Sharma"/>
    <s v="Riya"/>
    <s v="Priya"/>
    <s v="Sharma"/>
    <s v="PID0607_Riya.pdf"/>
    <s v="Regular Followup"/>
    <m/>
    <m/>
    <s v="No Action"/>
    <s v="No Action"/>
  </r>
  <r>
    <s v="PID0608"/>
    <s v="Riya Mehta"/>
    <x v="0"/>
    <s v="31/12/1953"/>
    <d v="1953-12-31T00:00:00"/>
    <n v="1953"/>
    <x v="1"/>
    <n v="90"/>
    <s v="Kerala"/>
    <x v="0"/>
    <s v="South"/>
    <s v="South"/>
    <s v="Tamil Nadu"/>
    <s v="Riya Mehta"/>
    <s v="Riya"/>
    <s v="Mehta"/>
    <m/>
    <s v="PID0608_Riya.pdf"/>
    <s v="Regular Followup"/>
    <m/>
    <m/>
    <s v="Ask for Readmission"/>
    <s v="Ask for Readmission"/>
  </r>
  <r>
    <s v="PID0609"/>
    <s v="Vivaan Mehta"/>
    <x v="1"/>
    <s v="31/12/1988"/>
    <d v="1988-12-31T00:00:00"/>
    <n v="1988"/>
    <x v="3"/>
    <n v="7"/>
    <s v="Maharashtra"/>
    <x v="1"/>
    <s v="West"/>
    <s v="West"/>
    <s v="Maharashtra"/>
    <s v="Vivaan Mehta"/>
    <s v="Vivaan"/>
    <s v="Mehta"/>
    <m/>
    <s v="PID0609_Vivaan.pdf"/>
    <s v="Regular Followup"/>
    <m/>
    <m/>
    <s v="No Action"/>
    <s v="No Action"/>
  </r>
  <r>
    <s v="PID0610"/>
    <s v="Sai Mehta"/>
    <x v="1"/>
    <s v="31/12/1988"/>
    <d v="1988-12-31T00:00:00"/>
    <n v="1988"/>
    <x v="3"/>
    <n v="20"/>
    <s v="Tamil Nadu"/>
    <x v="3"/>
    <s v="South"/>
    <s v="South"/>
    <s v="Tamil Nadu"/>
    <s v="Sai Mehta"/>
    <s v="Sai"/>
    <s v="Mehta"/>
    <m/>
    <s v="PID0610_Sai.pdf"/>
    <s v="Regular Followup"/>
    <m/>
    <m/>
    <s v="No Action"/>
    <s v="No Action"/>
  </r>
  <r>
    <s v="PID0611"/>
    <s v=" Diya Priya Patel "/>
    <x v="0"/>
    <s v="31/12/1988"/>
    <d v="1988-12-31T00:00:00"/>
    <n v="1988"/>
    <x v="3"/>
    <n v="30"/>
    <s v="Gujarat"/>
    <x v="3"/>
    <s v="West"/>
    <s v="West"/>
    <s v="Maharashtra"/>
    <s v="Diya Priya Patel"/>
    <s v="Diya"/>
    <s v="Priya"/>
    <s v="Patel"/>
    <s v="PID0611_Diya.pdf"/>
    <s v="Regular Followup"/>
    <m/>
    <m/>
    <s v="No Action"/>
    <s v="No Action"/>
  </r>
  <r>
    <s v="PID0612"/>
    <s v="Aarav Dev Sharma"/>
    <x v="1"/>
    <s v="31/12/1988"/>
    <d v="1988-12-31T00:00:00"/>
    <n v="1988"/>
    <x v="3"/>
    <n v="25"/>
    <s v="Karnataka"/>
    <x v="0"/>
    <s v="South"/>
    <s v="South"/>
    <s v="Tamil Nadu"/>
    <s v="Aarav Dev Sharma"/>
    <s v="Aarav"/>
    <s v="Dev"/>
    <s v="Sharma"/>
    <s v="PID0612_Aarav.pdf"/>
    <s v="Regular Followup"/>
    <m/>
    <m/>
    <s v="No Action"/>
    <s v="No Action"/>
  </r>
  <r>
    <s v="PID0613"/>
    <s v="Aditya Raj Gupta"/>
    <x v="1"/>
    <s v="31/12/1973"/>
    <d v="1973-12-31T00:00:00"/>
    <n v="1973"/>
    <x v="0"/>
    <n v="12"/>
    <s v="Punjab"/>
    <x v="0"/>
    <s v="North"/>
    <s v="North"/>
    <s v="Punjab"/>
    <s v="Aditya Raj Gupta"/>
    <s v="Aditya"/>
    <s v="Raj"/>
    <s v="Gupta"/>
    <s v="PID0613_Aditya.pdf"/>
    <s v="Regular Followup"/>
    <m/>
    <m/>
    <s v="Monitor Later"/>
    <s v="Monitor Later"/>
  </r>
  <r>
    <s v="PID0614"/>
    <s v="Sai Kumar Reddy"/>
    <x v="1"/>
    <s v="01-01-1972"/>
    <d v="1972-01-01T00:00:00"/>
    <n v="1972"/>
    <x v="15"/>
    <n v="2"/>
    <s v="Karnataka"/>
    <x v="0"/>
    <s v="South"/>
    <s v="South"/>
    <s v="Tamil Nadu"/>
    <s v="Sai Kumar Reddy"/>
    <s v="Sai"/>
    <s v="Kumar"/>
    <s v="Reddy"/>
    <s v="PID0614_Sai.pdf"/>
    <s v="High Priority"/>
    <m/>
    <m/>
    <s v="Monitor Later"/>
    <s v="Monitor Later"/>
  </r>
  <r>
    <s v="PID0615"/>
    <s v="Sai Reddy "/>
    <x v="1"/>
    <s v="31/12/1978"/>
    <d v="1978-12-31T00:00:00"/>
    <n v="1978"/>
    <x v="6"/>
    <n v="1"/>
    <s v="Uttar Pradesh"/>
    <x v="0"/>
    <s v="North"/>
    <s v="North"/>
    <s v="Punjab"/>
    <s v="Sai Reddy"/>
    <s v="Sai"/>
    <s v="Reddy"/>
    <m/>
    <s v="PID0615_Sai.pdf"/>
    <s v="High Priority"/>
    <m/>
    <m/>
    <s v="No Action"/>
    <s v="No Action"/>
  </r>
  <r>
    <s v="PID0616"/>
    <s v="Aarav Gupta"/>
    <x v="1"/>
    <s v="31/12/1993"/>
    <d v="1993-12-31T00:00:00"/>
    <n v="1993"/>
    <x v="2"/>
    <n v="15"/>
    <s v="Gujarat"/>
    <x v="3"/>
    <s v="West"/>
    <s v="West"/>
    <s v="Maharashtra"/>
    <s v="Aarav Gupta"/>
    <s v="Aarav"/>
    <s v="Gupta"/>
    <m/>
    <s v="PID0616_Aarav.pdf"/>
    <s v="Regular Followup"/>
    <m/>
    <m/>
    <s v="No Action"/>
    <s v="No Action"/>
  </r>
  <r>
    <s v="PID0617"/>
    <s v=" Aditya Dev Sharma"/>
    <x v="1"/>
    <s v="01/01/1984"/>
    <d v="1984-01-01T00:00:00"/>
    <n v="1984"/>
    <x v="9"/>
    <n v="20"/>
    <s v="Karnataka"/>
    <x v="0"/>
    <s v="South"/>
    <s v="South"/>
    <s v="Tamil Nadu"/>
    <s v="Aditya Dev Sharma"/>
    <s v="Aditya"/>
    <s v="Dev"/>
    <s v="Sharma"/>
    <s v="PID0617_Aditya.pdf"/>
    <s v="Regular Followup"/>
    <m/>
    <m/>
    <s v="Monitor Later"/>
    <s v="Monitor Later"/>
  </r>
  <r>
    <s v="PID0618"/>
    <s v="Aditya Gupta"/>
    <x v="1"/>
    <s v="31/12/1981"/>
    <d v="1981-12-31T00:00:00"/>
    <n v="1981"/>
    <x v="8"/>
    <n v="9"/>
    <s v="Karnataka"/>
    <x v="0"/>
    <s v="South"/>
    <s v="South"/>
    <s v="Tamil Nadu"/>
    <s v="Aditya Gupta"/>
    <s v="Aditya"/>
    <s v="Gupta"/>
    <m/>
    <s v="PID0618_Aditya.pdf"/>
    <s v="Regular Followup"/>
    <m/>
    <m/>
    <s v="Monitor Later"/>
    <s v="Monitor Later"/>
  </r>
  <r>
    <s v="PID0619"/>
    <s v="Aanya Sharma "/>
    <x v="0"/>
    <s v="31-12-1993"/>
    <d v="1993-12-31T00:00:00"/>
    <n v="1993"/>
    <x v="2"/>
    <n v="40"/>
    <s v="Maharashtra"/>
    <x v="0"/>
    <s v="West"/>
    <s v="West"/>
    <s v="Maharashtra"/>
    <s v="Aanya Sharma"/>
    <s v="Aanya"/>
    <s v="Sharma"/>
    <m/>
    <s v="PID0619_Aanya.pdf"/>
    <s v="Regular Followup"/>
    <m/>
    <m/>
    <s v="Monitor Later"/>
    <s v="Monitor Later"/>
  </r>
  <r>
    <s v="PID0620"/>
    <s v=" Isha Raj Reddy"/>
    <x v="0"/>
    <s v="31/12/1993"/>
    <d v="1993-12-31T00:00:00"/>
    <n v="1993"/>
    <x v="2"/>
    <n v="5"/>
    <s v="Punjab"/>
    <x v="2"/>
    <s v="North"/>
    <s v="North"/>
    <s v="Punjab"/>
    <s v="Isha Raj Reddy"/>
    <s v="Isha"/>
    <s v="Raj"/>
    <s v="Reddy"/>
    <s v="PID0620_Isha.pdf"/>
    <s v="Regular Followup"/>
    <m/>
    <m/>
    <s v="No Action"/>
    <s v="No Action"/>
  </r>
  <r>
    <s v="PID0621"/>
    <s v=" Isha Kumar Reddy "/>
    <x v="0"/>
    <s v="01/01/1984"/>
    <d v="1984-01-01T00:00:00"/>
    <n v="1984"/>
    <x v="9"/>
    <n v="9"/>
    <s v="West Bengal"/>
    <x v="3"/>
    <s v="East"/>
    <s v="East"/>
    <s v="West Bengal"/>
    <s v="Isha Kumar Reddy"/>
    <s v="Isha"/>
    <s v="Kumar"/>
    <s v="Reddy"/>
    <s v="PID0621_Isha.pdf"/>
    <s v="Regular Followup"/>
    <m/>
    <m/>
    <s v="No Action"/>
    <s v="No Action"/>
  </r>
  <r>
    <s v="PID0622"/>
    <s v="Vivaan Reddy"/>
    <x v="1"/>
    <s v="31/12/1985"/>
    <d v="1985-12-31T00:00:00"/>
    <n v="1985"/>
    <x v="14"/>
    <n v="150"/>
    <s v="West Bengal"/>
    <x v="0"/>
    <s v="East"/>
    <s v="East"/>
    <s v="West Bengal"/>
    <s v="Vivaan Reddy"/>
    <s v="Vivaan"/>
    <s v="Reddy"/>
    <m/>
    <s v="PID0622_Vivaan.pdf"/>
    <s v="Regular Followup"/>
    <m/>
    <m/>
    <s v="Ask for Readmission"/>
    <s v="Ask for Readmission"/>
  </r>
  <r>
    <s v="PID0623"/>
    <s v="Shreya Priya Reddy"/>
    <x v="0"/>
    <s v="31-12-1994"/>
    <d v="1994-12-31T00:00:00"/>
    <n v="1994"/>
    <x v="5"/>
    <n v="5"/>
    <s v="Karnataka"/>
    <x v="0"/>
    <s v="South"/>
    <s v="South"/>
    <s v="Tamil Nadu"/>
    <s v="Shreya Priya Reddy"/>
    <s v="Shreya"/>
    <s v="Priya"/>
    <s v="Reddy"/>
    <s v="PID0623_Shreya.pdf"/>
    <s v="Regular Followup"/>
    <m/>
    <m/>
    <s v="Monitor Later"/>
    <s v="Monitor Later"/>
  </r>
  <r>
    <s v="PID0624"/>
    <s v="Aditya Kumar Patel"/>
    <x v="1"/>
    <s v="01/01/1972"/>
    <d v="1972-01-01T00:00:00"/>
    <n v="1972"/>
    <x v="15"/>
    <n v="9"/>
    <s v="Kerala"/>
    <x v="3"/>
    <s v="South"/>
    <s v="South"/>
    <s v="Tamil Nadu"/>
    <s v="Aditya Kumar Patel"/>
    <s v="Aditya"/>
    <s v="Kumar"/>
    <s v="Patel"/>
    <s v="PID0624_Aditya.pdf"/>
    <s v="Regular Followup"/>
    <m/>
    <m/>
    <s v="No Action"/>
    <s v="No Action"/>
  </r>
  <r>
    <s v="PID0625"/>
    <s v=" Isha Patel"/>
    <x v="0"/>
    <s v="01/01/1996"/>
    <d v="1996-01-01T00:00:00"/>
    <n v="1996"/>
    <x v="19"/>
    <n v="20"/>
    <s v="Kerala"/>
    <x v="2"/>
    <s v="South"/>
    <s v="South"/>
    <s v="Tamil Nadu"/>
    <s v="Isha Patel"/>
    <s v="Isha"/>
    <s v="Patel"/>
    <m/>
    <s v="PID0625_Isha.pdf"/>
    <s v="Regular Followup"/>
    <m/>
    <m/>
    <s v="Monitor Later"/>
    <s v="Monitor Later"/>
  </r>
  <r>
    <s v="PID0626"/>
    <s v="Aarav Mehta"/>
    <x v="1"/>
    <s v="01/01/1968"/>
    <d v="1968-01-01T00:00:00"/>
    <n v="1968"/>
    <x v="10"/>
    <n v="12"/>
    <s v="West Bengal"/>
    <x v="1"/>
    <s v="East"/>
    <s v="East"/>
    <s v="West Bengal"/>
    <s v="Aarav Mehta"/>
    <s v="Aarav"/>
    <s v="Mehta"/>
    <m/>
    <s v="PID0626_Aarav.pdf"/>
    <s v="Regular Followup"/>
    <m/>
    <m/>
    <s v="No Action"/>
    <s v="No Action"/>
  </r>
  <r>
    <s v="PID0627"/>
    <s v="Krishna Singh Sharma"/>
    <x v="1"/>
    <s v="31/12/1988"/>
    <d v="1988-12-31T00:00:00"/>
    <n v="1988"/>
    <x v="3"/>
    <n v="20"/>
    <s v="Maharashtra"/>
    <x v="2"/>
    <s v="West"/>
    <s v="West"/>
    <s v="Maharashtra"/>
    <s v="Krishna Singh Sharma"/>
    <s v="Krishna"/>
    <s v="Singh"/>
    <s v="Sharma"/>
    <s v="PID0627_Krishna.pdf"/>
    <s v="Regular Followup"/>
    <m/>
    <m/>
    <s v="No Action"/>
    <s v="No Action"/>
  </r>
  <r>
    <s v="PID0628"/>
    <s v="Shreya Sharma "/>
    <x v="0"/>
    <s v="31/12/1958"/>
    <d v="1958-12-31T00:00:00"/>
    <n v="1958"/>
    <x v="16"/>
    <n v="150"/>
    <s v="Punjab"/>
    <x v="3"/>
    <s v="North"/>
    <s v="North"/>
    <s v="Punjab"/>
    <s v="Shreya Sharma"/>
    <s v="Shreya"/>
    <s v="Sharma"/>
    <m/>
    <s v="PID0628_Shreya.pdf"/>
    <s v="Regular Followup"/>
    <m/>
    <m/>
    <s v="Ask for Readmission"/>
    <s v="Ask for Readmission"/>
  </r>
  <r>
    <s v="PID0629"/>
    <s v="Vivaan Singh Sharma"/>
    <x v="1"/>
    <s v="31/12/1973"/>
    <d v="1973-12-31T00:00:00"/>
    <n v="1973"/>
    <x v="0"/>
    <n v="12"/>
    <s v="Karnataka"/>
    <x v="1"/>
    <s v="South"/>
    <s v="South"/>
    <s v="Tamil Nadu"/>
    <s v="Vivaan Singh Sharma"/>
    <s v="Vivaan"/>
    <s v="Singh"/>
    <s v="Sharma"/>
    <s v="PID0629_Vivaan.pdf"/>
    <s v="Regular Followup"/>
    <m/>
    <m/>
    <s v="No Action"/>
    <s v="No Action"/>
  </r>
  <r>
    <s v="PID0630"/>
    <s v="Krishna Reddy"/>
    <x v="1"/>
    <s v="31/12/1978"/>
    <d v="1978-12-31T00:00:00"/>
    <n v="1978"/>
    <x v="6"/>
    <m/>
    <s v="West Bengal"/>
    <x v="2"/>
    <s v="East"/>
    <s v="East"/>
    <s v="West Bengal"/>
    <s v="Krishna Reddy"/>
    <s v="Krishna"/>
    <s v="Reddy"/>
    <m/>
    <s v="PID0630_Krishna.pdf"/>
    <s v="High Priority"/>
    <m/>
    <m/>
    <s v="Ask for Readmission"/>
    <s v="Ask for Readmission"/>
  </r>
  <r>
    <s v="PID0631"/>
    <s v="Vivaan Gupta"/>
    <x v="1"/>
    <s v="01/01/1984"/>
    <d v="1984-01-01T00:00:00"/>
    <n v="1984"/>
    <x v="9"/>
    <n v="2"/>
    <s v="Uttar Pradesh"/>
    <x v="3"/>
    <s v="North"/>
    <s v="North"/>
    <s v="Punjab"/>
    <s v="Vivaan Gupta"/>
    <s v="Vivaan"/>
    <s v="Gupta"/>
    <m/>
    <s v="PID0631_Vivaan.pdf"/>
    <s v="High Priority"/>
    <m/>
    <m/>
    <s v="Monitor Later"/>
    <s v="Monitor Later"/>
  </r>
  <r>
    <s v="PID0632"/>
    <s v="Riya Patel"/>
    <x v="0"/>
    <s v="01-01-1984"/>
    <d v="1984-01-01T00:00:00"/>
    <n v="1984"/>
    <x v="9"/>
    <n v="5"/>
    <s v="Gujarat"/>
    <x v="2"/>
    <s v="West"/>
    <s v="West"/>
    <s v="Maharashtra"/>
    <s v="Riya Patel"/>
    <s v="Riya"/>
    <s v="Patel"/>
    <m/>
    <s v="PID0632_Riya.pdf"/>
    <s v="Regular Followup"/>
    <m/>
    <m/>
    <s v="Monitor Later"/>
    <s v="Monitor Later"/>
  </r>
  <r>
    <s v="PID0633"/>
    <s v="Krishna Sharma"/>
    <x v="1"/>
    <s v="31-12-1993"/>
    <d v="1993-12-31T00:00:00"/>
    <n v="1993"/>
    <x v="2"/>
    <n v="25"/>
    <s v="Karnataka"/>
    <x v="0"/>
    <s v="South"/>
    <s v="South"/>
    <s v="Tamil Nadu"/>
    <s v="Krishna Sharma"/>
    <s v="Krishna"/>
    <s v="Sharma"/>
    <m/>
    <s v="PID0633_Krishna.pdf"/>
    <s v="Regular Followup"/>
    <m/>
    <m/>
    <s v="No Action"/>
    <s v="No Action"/>
  </r>
  <r>
    <s v="PID0634"/>
    <s v="Riya Mehta"/>
    <x v="0"/>
    <s v="01/01/1964"/>
    <d v="1964-01-01T00:00:00"/>
    <n v="1964"/>
    <x v="7"/>
    <n v="250"/>
    <s v="Kerala"/>
    <x v="0"/>
    <s v="South"/>
    <s v="South"/>
    <s v="Tamil Nadu"/>
    <s v="Riya Mehta"/>
    <s v="Riya"/>
    <s v="Mehta"/>
    <m/>
    <s v="PID0634_Riya.pdf"/>
    <s v="Regular Followup"/>
    <m/>
    <m/>
    <s v="Monitor Later"/>
    <s v="Monitor Later"/>
  </r>
  <r>
    <s v="PID0635"/>
    <s v="Shreya Gupta"/>
    <x v="0"/>
    <s v="31/12/1978"/>
    <d v="1978-12-31T00:00:00"/>
    <n v="1978"/>
    <x v="6"/>
    <n v="9"/>
    <s v="West Bengal"/>
    <x v="2"/>
    <s v="East"/>
    <s v="East"/>
    <s v="West Bengal"/>
    <s v="Shreya Gupta"/>
    <s v="Shreya"/>
    <s v="Gupta"/>
    <m/>
    <s v="PID0635_Shreya.pdf"/>
    <s v="Regular Followup"/>
    <m/>
    <m/>
    <s v="No Action"/>
    <s v="No Action"/>
  </r>
  <r>
    <s v="PID0636"/>
    <s v=" Vivaan Gupta "/>
    <x v="1"/>
    <s v="31/12/1973"/>
    <d v="1973-12-31T00:00:00"/>
    <n v="1973"/>
    <x v="0"/>
    <n v="12"/>
    <s v="Kerala"/>
    <x v="0"/>
    <s v="South"/>
    <s v="South"/>
    <s v="Tamil Nadu"/>
    <s v="Vivaan Gupta"/>
    <s v="Vivaan"/>
    <s v="Gupta"/>
    <m/>
    <s v="PID0636_Vivaan.pdf"/>
    <s v="Regular Followup"/>
    <m/>
    <m/>
    <s v="Monitor Later"/>
    <s v="Monitor Later"/>
  </r>
  <r>
    <s v="PID0637"/>
    <s v="Krishna Reddy"/>
    <x v="1"/>
    <s v="31/12/1958"/>
    <d v="1958-12-31T00:00:00"/>
    <n v="1958"/>
    <x v="16"/>
    <n v="4"/>
    <s v="Tamil Nadu"/>
    <x v="0"/>
    <s v="South"/>
    <s v="South"/>
    <s v="Tamil Nadu"/>
    <s v="Krishna Reddy"/>
    <s v="Krishna"/>
    <s v="Reddy"/>
    <m/>
    <s v="PID0637_Krishna.pdf"/>
    <s v="High Priority"/>
    <m/>
    <m/>
    <s v="Monitor Later"/>
    <s v="Monitor Later"/>
  </r>
  <r>
    <s v="PID0638"/>
    <s v="Krishna Kumar Reddy"/>
    <x v="1"/>
    <s v="31/12/1988"/>
    <d v="1988-12-31T00:00:00"/>
    <n v="1988"/>
    <x v="3"/>
    <n v="2"/>
    <s v="Punjab"/>
    <x v="2"/>
    <s v="North"/>
    <s v="North"/>
    <s v="Punjab"/>
    <s v="Krishna Kumar Reddy"/>
    <s v="Krishna"/>
    <s v="Kumar"/>
    <s v="Reddy"/>
    <s v="PID0638_Krishna.pdf"/>
    <s v="High Priority"/>
    <m/>
    <m/>
    <s v="Needs Attention"/>
    <s v="Needs Attention"/>
  </r>
  <r>
    <s v="PID0639"/>
    <s v="Diya Singh Patel"/>
    <x v="0"/>
    <s v="31/12/1978"/>
    <d v="1978-12-31T00:00:00"/>
    <n v="1978"/>
    <x v="6"/>
    <n v="15"/>
    <s v="Punjab"/>
    <x v="1"/>
    <s v="North"/>
    <s v="North"/>
    <s v="Punjab"/>
    <s v="Diya Singh Patel"/>
    <s v="Diya"/>
    <s v="Singh"/>
    <s v="Patel"/>
    <s v="PID0639_Diya.pdf"/>
    <s v="Regular Followup"/>
    <m/>
    <m/>
    <s v="Ask for Readmission"/>
    <s v="Ask for Readmission"/>
  </r>
  <r>
    <s v="PID0640"/>
    <s v="Krishna Mehta"/>
    <x v="1"/>
    <s v="01/01/1972"/>
    <d v="1972-01-01T00:00:00"/>
    <n v="1972"/>
    <x v="15"/>
    <n v="1"/>
    <s v="Uttar Pradesh"/>
    <x v="1"/>
    <s v="North"/>
    <s v="North"/>
    <s v="Punjab"/>
    <s v="Krishna Mehta"/>
    <s v="Krishna"/>
    <s v="Mehta"/>
    <m/>
    <s v="PID0640_Krishna.pdf"/>
    <s v="High Priority"/>
    <m/>
    <m/>
    <s v="Ask for Readmission"/>
    <s v="Ask for Readmission"/>
  </r>
  <r>
    <s v="PID0641"/>
    <s v=" Aanya Mehta "/>
    <x v="0"/>
    <s v="31/12/1985"/>
    <d v="1985-12-31T00:00:00"/>
    <n v="1985"/>
    <x v="14"/>
    <n v="12"/>
    <s v="Maharashtra"/>
    <x v="0"/>
    <s v="West"/>
    <s v="West"/>
    <s v="Maharashtra"/>
    <s v="Aanya Mehta"/>
    <s v="Aanya"/>
    <s v="Mehta"/>
    <m/>
    <s v="PID0641_Aanya.pdf"/>
    <s v="Regular Followup"/>
    <m/>
    <m/>
    <s v="No Action"/>
    <s v="No Action"/>
  </r>
  <r>
    <s v="PID0642"/>
    <s v="Aarav Gupta"/>
    <x v="1"/>
    <s v="31/12/1968"/>
    <d v="1968-12-31T00:00:00"/>
    <n v="1968"/>
    <x v="10"/>
    <n v="5"/>
    <s v="Karnataka"/>
    <x v="0"/>
    <s v="South"/>
    <s v="South"/>
    <s v="Tamil Nadu"/>
    <s v="Aarav Gupta"/>
    <s v="Aarav"/>
    <s v="Gupta"/>
    <m/>
    <s v="PID0642_Aarav.pdf"/>
    <s v="Regular Followup"/>
    <m/>
    <m/>
    <s v="No Action"/>
    <s v="No Action"/>
  </r>
  <r>
    <s v="PID0643"/>
    <s v="Diya Reddy"/>
    <x v="0"/>
    <s v="31/12/1978"/>
    <d v="1978-12-31T00:00:00"/>
    <n v="1978"/>
    <x v="6"/>
    <n v="30"/>
    <s v="Punjab"/>
    <x v="1"/>
    <s v="North"/>
    <s v="North"/>
    <s v="Punjab"/>
    <s v="Diya Reddy"/>
    <s v="Diya"/>
    <s v="Reddy"/>
    <m/>
    <s v="PID0643_Diya.pdf"/>
    <s v="Regular Followup"/>
    <m/>
    <m/>
    <s v="Monitor Later"/>
    <s v="Monitor Later"/>
  </r>
  <r>
    <s v="PID0644"/>
    <s v="Krishna Patel"/>
    <x v="1"/>
    <s v="31/12/1973"/>
    <d v="1973-12-31T00:00:00"/>
    <n v="1973"/>
    <x v="0"/>
    <n v="0.5"/>
    <s v="Uttar Pradesh"/>
    <x v="0"/>
    <s v="North"/>
    <s v="North"/>
    <s v="Punjab"/>
    <s v="Krishna Patel"/>
    <s v="Krishna"/>
    <s v="Patel"/>
    <m/>
    <s v="PID0644_Krishna.pdf"/>
    <s v="High Priority"/>
    <m/>
    <m/>
    <s v="Needs Attention"/>
    <s v="Needs Attention"/>
  </r>
  <r>
    <s v="PID0645"/>
    <s v="Aarav Patel"/>
    <x v="1"/>
    <s v="01/01/1984"/>
    <d v="1984-01-01T00:00:00"/>
    <n v="1984"/>
    <x v="9"/>
    <n v="400"/>
    <s v="Tamil Nadu"/>
    <x v="3"/>
    <s v="South"/>
    <s v="South"/>
    <s v="Tamil Nadu"/>
    <s v="Aarav Patel"/>
    <s v="Aarav"/>
    <s v="Patel"/>
    <m/>
    <s v="PID0645_Aarav.pdf"/>
    <s v="Regular Followup"/>
    <m/>
    <m/>
    <s v="No Action"/>
    <s v="No Action"/>
  </r>
  <r>
    <s v="PID0646"/>
    <s v="Diya Sharma"/>
    <x v="0"/>
    <s v="31/12/1973"/>
    <d v="1973-12-31T00:00:00"/>
    <n v="1973"/>
    <x v="0"/>
    <n v="9"/>
    <s v="Gujarat"/>
    <x v="3"/>
    <s v="West"/>
    <s v="West"/>
    <s v="Maharashtra"/>
    <s v="Diya Sharma"/>
    <s v="Diya"/>
    <s v="Sharma"/>
    <m/>
    <s v="PID0646_Diya.pdf"/>
    <s v="Regular Followup"/>
    <m/>
    <m/>
    <s v="No Action"/>
    <s v="No Action"/>
  </r>
  <r>
    <s v="PID0647"/>
    <s v="Isha Gupta"/>
    <x v="0"/>
    <s v="31/12/1973"/>
    <d v="1973-12-31T00:00:00"/>
    <n v="1973"/>
    <x v="0"/>
    <n v="2"/>
    <s v="Uttar Pradesh"/>
    <x v="1"/>
    <s v="North"/>
    <s v="North"/>
    <s v="Punjab"/>
    <s v="Isha Gupta"/>
    <s v="Isha"/>
    <s v="Gupta"/>
    <m/>
    <s v="PID0647_Isha.pdf"/>
    <s v="High Priority"/>
    <m/>
    <m/>
    <s v="Monitor Later"/>
    <s v="Monitor Later"/>
  </r>
  <r>
    <s v="PID0648"/>
    <s v="Aditya Mehta"/>
    <x v="1"/>
    <s v="31/12/1988"/>
    <d v="1988-12-31T00:00:00"/>
    <n v="1988"/>
    <x v="3"/>
    <n v="150"/>
    <s v="Tamil Nadu"/>
    <x v="0"/>
    <s v="South"/>
    <s v="South"/>
    <s v="Tamil Nadu"/>
    <s v="Aditya Mehta"/>
    <s v="Aditya"/>
    <s v="Mehta"/>
    <m/>
    <s v="PID0648_Aditya.pdf"/>
    <s v="Regular Followup"/>
    <m/>
    <m/>
    <s v="No Action"/>
    <s v="No Action"/>
  </r>
  <r>
    <s v="PID0649"/>
    <s v="Shreya Sharma"/>
    <x v="0"/>
    <s v="01/01/1944"/>
    <d v="1944-01-01T00:00:00"/>
    <n v="1944"/>
    <x v="20"/>
    <n v="5"/>
    <s v="Gujarat"/>
    <x v="1"/>
    <s v="West"/>
    <s v="West"/>
    <s v="Maharashtra"/>
    <s v="Shreya Sharma"/>
    <s v="Shreya"/>
    <s v="Sharma"/>
    <m/>
    <s v="PID0649_Shreya.pdf"/>
    <s v="Regular Followup"/>
    <m/>
    <m/>
    <s v="No Action"/>
    <s v="No Action"/>
  </r>
  <r>
    <s v="PID0650"/>
    <s v="Sai Mehta"/>
    <x v="1"/>
    <s v="01/01/1964"/>
    <d v="1964-01-01T00:00:00"/>
    <n v="1964"/>
    <x v="7"/>
    <n v="9"/>
    <s v="Gujarat"/>
    <x v="2"/>
    <s v="West"/>
    <s v="West"/>
    <s v="Maharashtra"/>
    <s v="Sai Mehta"/>
    <s v="Sai"/>
    <s v="Mehta"/>
    <m/>
    <s v="PID0650_Sai.pdf"/>
    <s v="Regular Followup"/>
    <m/>
    <m/>
    <s v="Monitor Later"/>
    <s v="Monitor Later"/>
  </r>
  <r>
    <s v="PID0651"/>
    <s v="Diya Sharma"/>
    <x v="0"/>
    <s v="31/12/1981"/>
    <d v="1981-12-31T00:00:00"/>
    <n v="1981"/>
    <x v="8"/>
    <n v="5"/>
    <s v="Gujarat"/>
    <x v="3"/>
    <s v="West"/>
    <s v="West"/>
    <s v="Maharashtra"/>
    <s v="Diya Sharma"/>
    <s v="Diya"/>
    <s v="Sharma"/>
    <m/>
    <s v="PID0651_Diya.pdf"/>
    <s v="Regular Followup"/>
    <m/>
    <m/>
    <s v="Monitor Later"/>
    <s v="Monitor Later"/>
  </r>
  <r>
    <s v="PID0652"/>
    <s v="Aditya Singh Sharma"/>
    <x v="1"/>
    <s v="31/12/1988"/>
    <d v="1988-12-31T00:00:00"/>
    <n v="1988"/>
    <x v="3"/>
    <n v="15"/>
    <s v="Gujarat"/>
    <x v="0"/>
    <s v="West"/>
    <s v="West"/>
    <s v="Maharashtra"/>
    <s v="Aditya Singh Sharma"/>
    <s v="Aditya"/>
    <s v="Singh"/>
    <s v="Sharma"/>
    <s v="PID0652_Aditya.pdf"/>
    <s v="Regular Followup"/>
    <m/>
    <m/>
    <s v="Monitor Later"/>
    <s v="Monitor Later"/>
  </r>
  <r>
    <s v="PID0653"/>
    <s v="Shreya Reddy"/>
    <x v="0"/>
    <s v="31/12/1988"/>
    <d v="1988-12-31T00:00:00"/>
    <n v="1988"/>
    <x v="3"/>
    <n v="25"/>
    <s v="Gujarat"/>
    <x v="0"/>
    <s v="West"/>
    <s v="West"/>
    <s v="Maharashtra"/>
    <s v="Shreya Reddy"/>
    <s v="Shreya"/>
    <s v="Reddy"/>
    <m/>
    <s v="PID0653_Shreya.pdf"/>
    <s v="Regular Followup"/>
    <m/>
    <m/>
    <s v="No Action"/>
    <s v="No Action"/>
  </r>
  <r>
    <s v="PID0654"/>
    <s v="Isha Mehta"/>
    <x v="0"/>
    <s v="31/12/1958"/>
    <d v="1958-12-31T00:00:00"/>
    <n v="1958"/>
    <x v="16"/>
    <n v="12"/>
    <s v="Punjab"/>
    <x v="1"/>
    <s v="North"/>
    <s v="North"/>
    <s v="Punjab"/>
    <s v="Isha Mehta"/>
    <s v="Isha"/>
    <s v="Mehta"/>
    <m/>
    <s v="PID0654_Isha.pdf"/>
    <s v="Regular Followup"/>
    <m/>
    <m/>
    <s v="No Action"/>
    <s v="No Action"/>
  </r>
  <r>
    <s v="PID0655"/>
    <s v="Riya Reddy"/>
    <x v="0"/>
    <s v="31/12/1988"/>
    <d v="1988-12-31T00:00:00"/>
    <n v="1988"/>
    <x v="3"/>
    <n v="20"/>
    <s v="Uttar Pradesh"/>
    <x v="1"/>
    <s v="North"/>
    <s v="North"/>
    <s v="Punjab"/>
    <s v="Riya Reddy"/>
    <s v="Riya"/>
    <s v="Reddy"/>
    <m/>
    <s v="PID0655_Riya.pdf"/>
    <s v="Regular Followup"/>
    <m/>
    <m/>
    <s v="Ask for Readmission"/>
    <s v="Ask for Readmission"/>
  </r>
  <r>
    <s v="PID0656"/>
    <s v="Aditya Patel"/>
    <x v="1"/>
    <s v="31/12/1993"/>
    <d v="1993-12-31T00:00:00"/>
    <n v="1993"/>
    <x v="2"/>
    <m/>
    <s v="Kerala"/>
    <x v="0"/>
    <s v="South"/>
    <s v="South"/>
    <s v="Tamil Nadu"/>
    <s v="Aditya Patel"/>
    <s v="Aditya"/>
    <s v="Patel"/>
    <m/>
    <s v="PID0656_Aditya.pdf"/>
    <s v="High Priority"/>
    <m/>
    <m/>
    <s v="No Action"/>
    <s v="No Action"/>
  </r>
  <r>
    <s v="PID0657"/>
    <s v="Aditya Priya Reddy "/>
    <x v="1"/>
    <s v="31/12/1998"/>
    <d v="1998-12-31T00:00:00"/>
    <n v="1998"/>
    <x v="12"/>
    <n v="7"/>
    <s v="Kerala"/>
    <x v="0"/>
    <s v="South"/>
    <s v="South"/>
    <s v="Tamil Nadu"/>
    <s v="Aditya Priya Reddy"/>
    <s v="Aditya"/>
    <s v="Priya"/>
    <s v="Reddy"/>
    <s v="PID0657_Aditya.pdf"/>
    <s v="Regular Followup"/>
    <m/>
    <m/>
    <s v="Monitor Later"/>
    <s v="Monitor Later"/>
  </r>
  <r>
    <s v="PID0658"/>
    <s v="Aarav Dev Gupta"/>
    <x v="1"/>
    <s v="01/01/1984"/>
    <d v="1984-01-01T00:00:00"/>
    <n v="1984"/>
    <x v="9"/>
    <n v="7"/>
    <s v="Kerala"/>
    <x v="0"/>
    <s v="South"/>
    <s v="South"/>
    <s v="Tamil Nadu"/>
    <s v="Aarav Dev Gupta"/>
    <s v="Aarav"/>
    <s v="Dev"/>
    <s v="Gupta"/>
    <s v="PID0658_Aarav.pdf"/>
    <s v="Regular Followup"/>
    <m/>
    <m/>
    <s v="No Action"/>
    <s v="No Action"/>
  </r>
  <r>
    <s v="PID0659"/>
    <s v="Krishna Mehta"/>
    <x v="1"/>
    <s v="31/12/1968"/>
    <d v="1968-12-31T00:00:00"/>
    <n v="1968"/>
    <x v="10"/>
    <n v="3"/>
    <s v="Tamil Nadu"/>
    <x v="1"/>
    <s v="South"/>
    <s v="South"/>
    <s v="Tamil Nadu"/>
    <s v="Krishna Mehta"/>
    <s v="Krishna"/>
    <s v="Mehta"/>
    <m/>
    <s v="PID0659_Krishna.pdf"/>
    <s v="High Priority"/>
    <m/>
    <m/>
    <s v="Ask for Readmission"/>
    <s v="Ask for Readmission"/>
  </r>
  <r>
    <s v="PID0660"/>
    <s v="Shreya Gupta"/>
    <x v="0"/>
    <s v="31/12/1993"/>
    <d v="1993-12-31T00:00:00"/>
    <n v="1993"/>
    <x v="2"/>
    <n v="20"/>
    <s v="Maharashtra"/>
    <x v="3"/>
    <s v="West"/>
    <s v="West"/>
    <s v="Maharashtra"/>
    <s v="Shreya Gupta"/>
    <s v="Shreya"/>
    <s v="Gupta"/>
    <m/>
    <s v="PID0660_Shreya.pdf"/>
    <s v="Regular Followup"/>
    <m/>
    <m/>
    <s v="No Action"/>
    <s v="No Action"/>
  </r>
  <r>
    <s v="PID0661"/>
    <s v="Aanya Gupta"/>
    <x v="0"/>
    <s v="31/12/1968"/>
    <d v="1968-12-31T00:00:00"/>
    <n v="1968"/>
    <x v="10"/>
    <n v="15"/>
    <s v="Gujarat"/>
    <x v="3"/>
    <s v="West"/>
    <s v="West"/>
    <s v="Maharashtra"/>
    <s v="Aanya Gupta"/>
    <s v="Aanya"/>
    <s v="Gupta"/>
    <m/>
    <s v="PID0661_Aanya.pdf"/>
    <s v="Regular Followup"/>
    <m/>
    <m/>
    <s v="Ask for Readmission"/>
    <s v="Ask for Readmission"/>
  </r>
  <r>
    <s v="PID0662"/>
    <s v=" Riya Singh Sharma"/>
    <x v="0"/>
    <s v="31/12/1978"/>
    <d v="1978-12-31T00:00:00"/>
    <n v="1978"/>
    <x v="6"/>
    <n v="12"/>
    <s v="Punjab"/>
    <x v="1"/>
    <s v="North"/>
    <s v="North"/>
    <s v="Punjab"/>
    <s v="Riya Singh Sharma"/>
    <s v="Riya"/>
    <s v="Singh"/>
    <s v="Sharma"/>
    <s v="PID0662_Riya.pdf"/>
    <s v="Regular Followup"/>
    <m/>
    <m/>
    <s v="No Action"/>
    <s v="No Action"/>
  </r>
  <r>
    <s v="PID0663"/>
    <s v=" Riya Dev Gupta "/>
    <x v="0"/>
    <s v="31/12/1958"/>
    <d v="1958-12-31T00:00:00"/>
    <n v="1958"/>
    <x v="16"/>
    <n v="15"/>
    <s v="Punjab"/>
    <x v="1"/>
    <s v="North"/>
    <s v="North"/>
    <s v="Punjab"/>
    <s v="Riya Dev Gupta"/>
    <s v="Riya"/>
    <s v="Dev"/>
    <s v="Gupta"/>
    <s v="PID0663_Riya.pdf"/>
    <s v="Regular Followup"/>
    <m/>
    <m/>
    <s v="No Action"/>
    <s v="No Action"/>
  </r>
  <r>
    <s v="PID0664"/>
    <s v="Aanya Sharma "/>
    <x v="0"/>
    <s v="31-12-1953"/>
    <d v="1953-12-31T00:00:00"/>
    <n v="1953"/>
    <x v="1"/>
    <n v="30"/>
    <s v="Punjab"/>
    <x v="2"/>
    <s v="North"/>
    <s v="North"/>
    <s v="Punjab"/>
    <s v="Aanya Sharma"/>
    <s v="Aanya"/>
    <s v="Sharma"/>
    <m/>
    <s v="PID0664_Aanya.pdf"/>
    <s v="Regular Followup"/>
    <m/>
    <m/>
    <s v="No Action"/>
    <s v="No Action"/>
  </r>
  <r>
    <s v="PID0665"/>
    <s v="Vivaan Mehta"/>
    <x v="1"/>
    <s v="31-12-1978"/>
    <d v="1978-12-31T00:00:00"/>
    <n v="1978"/>
    <x v="6"/>
    <n v="15"/>
    <s v="Tamil Nadu"/>
    <x v="0"/>
    <s v="South"/>
    <s v="South"/>
    <s v="Tamil Nadu"/>
    <s v="Vivaan Mehta"/>
    <s v="Vivaan"/>
    <s v="Mehta"/>
    <m/>
    <s v="PID0665_Vivaan.pdf"/>
    <s v="Regular Followup"/>
    <m/>
    <m/>
    <s v="Monitor Later"/>
    <s v="Monitor Later"/>
  </r>
  <r>
    <s v="PID0666"/>
    <s v="Krishna Raj Sharma "/>
    <x v="1"/>
    <s v="01/01/1968"/>
    <d v="1968-01-01T00:00:00"/>
    <n v="1968"/>
    <x v="10"/>
    <n v="7"/>
    <s v="West Bengal"/>
    <x v="2"/>
    <s v="East"/>
    <s v="East"/>
    <s v="West Bengal"/>
    <s v="Krishna Raj Sharma"/>
    <s v="Krishna"/>
    <s v="Raj"/>
    <s v="Sharma"/>
    <s v="PID0666_Krishna.pdf"/>
    <s v="Regular Followup"/>
    <m/>
    <m/>
    <s v="Monitor Later"/>
    <s v="Monitor Later"/>
  </r>
  <r>
    <s v="PID0667"/>
    <s v="Shreya Dev Reddy"/>
    <x v="0"/>
    <s v="31/12/1978"/>
    <d v="1978-12-31T00:00:00"/>
    <n v="1978"/>
    <x v="6"/>
    <n v="5"/>
    <s v="Gujarat"/>
    <x v="3"/>
    <s v="West"/>
    <s v="West"/>
    <s v="Maharashtra"/>
    <s v="Shreya Dev Reddy"/>
    <s v="Shreya"/>
    <s v="Dev"/>
    <s v="Reddy"/>
    <s v="PID0667_Shreya.pdf"/>
    <s v="Regular Followup"/>
    <m/>
    <m/>
    <s v="Ask for Readmission"/>
    <s v="Ask for Readmission"/>
  </r>
  <r>
    <s v="PID0668"/>
    <s v="Diya Mehta "/>
    <x v="0"/>
    <s v="31-12-1973"/>
    <d v="1973-12-31T00:00:00"/>
    <n v="1973"/>
    <x v="0"/>
    <n v="20"/>
    <s v="Gujarat"/>
    <x v="1"/>
    <s v="West"/>
    <s v="West"/>
    <s v="Maharashtra"/>
    <s v="Diya Mehta"/>
    <s v="Diya"/>
    <s v="Mehta"/>
    <m/>
    <s v="PID0668_Diya.pdf"/>
    <s v="Regular Followup"/>
    <m/>
    <m/>
    <s v="Monitor Later"/>
    <s v="Monitor Later"/>
  </r>
  <r>
    <s v="PID0669"/>
    <s v=" Vivaan Priya Gupta"/>
    <x v="1"/>
    <s v="31/12/1968"/>
    <d v="1968-12-31T00:00:00"/>
    <n v="1968"/>
    <x v="10"/>
    <m/>
    <s v="Uttar Pradesh"/>
    <x v="1"/>
    <s v="North"/>
    <s v="North"/>
    <s v="Punjab"/>
    <s v="Vivaan Priya Gupta"/>
    <s v="Vivaan"/>
    <s v="Priya"/>
    <s v="Gupta"/>
    <s v="PID0669_Vivaan.pdf"/>
    <s v="High Priority"/>
    <m/>
    <m/>
    <s v="Monitor Later"/>
    <s v="Monitor Later"/>
  </r>
  <r>
    <s v="PID0670"/>
    <s v="Shreya Gupta"/>
    <x v="0"/>
    <s v="31/12/1993"/>
    <d v="1993-12-31T00:00:00"/>
    <n v="1993"/>
    <x v="2"/>
    <n v="200"/>
    <s v="Tamil Nadu"/>
    <x v="0"/>
    <s v="South"/>
    <s v="South"/>
    <s v="Tamil Nadu"/>
    <s v="Shreya Gupta"/>
    <s v="Shreya"/>
    <s v="Gupta"/>
    <m/>
    <s v="PID0670_Shreya.pdf"/>
    <s v="Regular Followup"/>
    <m/>
    <m/>
    <s v="No Action"/>
    <s v="No Action"/>
  </r>
  <r>
    <s v="PID0671"/>
    <s v="Isha Patel"/>
    <x v="0"/>
    <s v="31/12/1998"/>
    <d v="1998-12-31T00:00:00"/>
    <n v="1998"/>
    <x v="12"/>
    <n v="20"/>
    <s v="Kerala"/>
    <x v="0"/>
    <s v="South"/>
    <s v="South"/>
    <s v="Tamil Nadu"/>
    <s v="Isha Patel"/>
    <s v="Isha"/>
    <s v="Patel"/>
    <m/>
    <s v="PID0671_Isha.pdf"/>
    <s v="Regular Followup"/>
    <m/>
    <m/>
    <s v="No Action"/>
    <s v="No Action"/>
  </r>
  <r>
    <s v="PID0672"/>
    <s v=" Sai Dev Sharma "/>
    <x v="1"/>
    <s v="01/01/1984"/>
    <d v="1984-01-01T00:00:00"/>
    <n v="1984"/>
    <x v="9"/>
    <n v="20"/>
    <s v="Uttar Pradesh"/>
    <x v="1"/>
    <s v="North"/>
    <s v="North"/>
    <s v="Punjab"/>
    <s v="Sai Dev Sharma"/>
    <s v="Sai"/>
    <s v="Dev"/>
    <s v="Sharma"/>
    <s v="PID0672_Sai.pdf"/>
    <s v="Regular Followup"/>
    <m/>
    <m/>
    <s v="No Action"/>
    <s v="No Action"/>
  </r>
  <r>
    <s v="PID0673"/>
    <s v=" Diya Patel "/>
    <x v="0"/>
    <s v="31-12-1973"/>
    <d v="1973-12-31T00:00:00"/>
    <n v="1973"/>
    <x v="0"/>
    <n v="15"/>
    <s v="Gujarat"/>
    <x v="1"/>
    <s v="West"/>
    <s v="West"/>
    <s v="Maharashtra"/>
    <s v="Diya Patel"/>
    <s v="Diya"/>
    <s v="Patel"/>
    <m/>
    <s v="PID0673_Diya.pdf"/>
    <s v="Regular Followup"/>
    <m/>
    <m/>
    <s v="Ask for Readmission"/>
    <s v="Ask for Readmission"/>
  </r>
  <r>
    <s v="PID0674"/>
    <s v="Vivaan Reddy "/>
    <x v="1"/>
    <s v="31/12/1988"/>
    <d v="1988-12-31T00:00:00"/>
    <n v="1988"/>
    <x v="3"/>
    <n v="2"/>
    <s v="Punjab"/>
    <x v="1"/>
    <s v="North"/>
    <s v="North"/>
    <s v="Punjab"/>
    <s v="Vivaan Reddy"/>
    <s v="Vivaan"/>
    <s v="Reddy"/>
    <m/>
    <s v="PID0674_Vivaan.pdf"/>
    <s v="High Priority"/>
    <m/>
    <m/>
    <s v="No Action"/>
    <s v="No Action"/>
  </r>
  <r>
    <s v="PID0675"/>
    <s v=" Sai Reddy"/>
    <x v="1"/>
    <s v="31/12/1985"/>
    <d v="1985-12-31T00:00:00"/>
    <n v="1985"/>
    <x v="14"/>
    <n v="15"/>
    <s v="Kerala"/>
    <x v="1"/>
    <s v="South"/>
    <s v="South"/>
    <s v="Tamil Nadu"/>
    <s v="Sai Reddy"/>
    <s v="Sai"/>
    <s v="Reddy"/>
    <m/>
    <s v="PID0675_Sai.pdf"/>
    <s v="Regular Followup"/>
    <m/>
    <m/>
    <s v="No Action"/>
    <s v="No Action"/>
  </r>
  <r>
    <s v="PID0676"/>
    <s v=" Krishna Mehta"/>
    <x v="1"/>
    <s v="31/12/1985"/>
    <d v="1985-12-31T00:00:00"/>
    <n v="1985"/>
    <x v="14"/>
    <n v="9"/>
    <s v="Punjab"/>
    <x v="1"/>
    <s v="North"/>
    <s v="North"/>
    <s v="Punjab"/>
    <s v="Krishna Mehta"/>
    <s v="Krishna"/>
    <s v="Mehta"/>
    <m/>
    <s v="PID0676_Krishna.pdf"/>
    <s v="Regular Followup"/>
    <m/>
    <m/>
    <s v="No Action"/>
    <s v="No Action"/>
  </r>
  <r>
    <s v="PID0677"/>
    <s v=" Aditya Priya Patel "/>
    <x v="1"/>
    <s v="31/12/1988"/>
    <d v="1988-12-31T00:00:00"/>
    <n v="1988"/>
    <x v="3"/>
    <m/>
    <s v="Punjab"/>
    <x v="1"/>
    <s v="North"/>
    <s v="North"/>
    <s v="Punjab"/>
    <s v="Aditya Priya Patel"/>
    <s v="Aditya"/>
    <s v="Priya"/>
    <s v="Patel"/>
    <s v="PID0677_Aditya.pdf"/>
    <s v="High Priority"/>
    <m/>
    <m/>
    <s v="No Action"/>
    <s v="No Action"/>
  </r>
  <r>
    <s v="PID0678"/>
    <s v=" Isha Patel"/>
    <x v="0"/>
    <s v="31/12/1978"/>
    <d v="1978-12-31T00:00:00"/>
    <n v="1978"/>
    <x v="6"/>
    <n v="12"/>
    <s v="Kerala"/>
    <x v="0"/>
    <s v="South"/>
    <s v="South"/>
    <s v="Tamil Nadu"/>
    <s v="Isha Patel"/>
    <s v="Isha"/>
    <s v="Patel"/>
    <m/>
    <s v="PID0678_Isha.pdf"/>
    <s v="Regular Followup"/>
    <m/>
    <m/>
    <s v="No Action"/>
    <s v="No Action"/>
  </r>
  <r>
    <s v="PID0679"/>
    <s v="Riya Gupta"/>
    <x v="0"/>
    <s v="31-12-1968"/>
    <d v="1968-12-31T00:00:00"/>
    <n v="1968"/>
    <x v="10"/>
    <n v="12"/>
    <s v="Karnataka"/>
    <x v="0"/>
    <s v="South"/>
    <s v="South"/>
    <s v="Tamil Nadu"/>
    <s v="Riya Gupta"/>
    <s v="Riya"/>
    <s v="Gupta"/>
    <m/>
    <s v="PID0679_Riya.pdf"/>
    <s v="Regular Followup"/>
    <m/>
    <m/>
    <s v="Monitor Later"/>
    <s v="Monitor Later"/>
  </r>
  <r>
    <s v="PID0680"/>
    <s v="Aditya Gupta"/>
    <x v="1"/>
    <s v="01/01/1984"/>
    <d v="1984-01-01T00:00:00"/>
    <n v="1984"/>
    <x v="9"/>
    <n v="20"/>
    <s v="Gujarat"/>
    <x v="3"/>
    <s v="West"/>
    <s v="West"/>
    <s v="Maharashtra"/>
    <s v="Aditya Gupta"/>
    <s v="Aditya"/>
    <s v="Gupta"/>
    <m/>
    <s v="PID0680_Aditya.pdf"/>
    <s v="Regular Followup"/>
    <m/>
    <m/>
    <s v="No Action"/>
    <s v="No Action"/>
  </r>
  <r>
    <s v="PID0681"/>
    <s v="Sai Priya Patel"/>
    <x v="1"/>
    <s v="31/12/1978"/>
    <d v="1978-12-31T00:00:00"/>
    <n v="1978"/>
    <x v="6"/>
    <n v="7"/>
    <s v="West Bengal"/>
    <x v="2"/>
    <s v="East"/>
    <s v="East"/>
    <s v="West Bengal"/>
    <s v="Sai Priya Patel"/>
    <s v="Sai"/>
    <s v="Priya"/>
    <s v="Patel"/>
    <s v="PID0681_Sai.pdf"/>
    <s v="Regular Followup"/>
    <m/>
    <m/>
    <s v="Monitor Later"/>
    <s v="Monitor Later"/>
  </r>
  <r>
    <s v="PID0682"/>
    <s v="Riya Priya Reddy"/>
    <x v="0"/>
    <s v="31/12/1958"/>
    <d v="1958-12-31T00:00:00"/>
    <n v="1958"/>
    <x v="16"/>
    <n v="40"/>
    <s v="Karnataka"/>
    <x v="3"/>
    <s v="South"/>
    <s v="South"/>
    <s v="Tamil Nadu"/>
    <s v="Riya Priya Reddy"/>
    <s v="Riya"/>
    <s v="Priya"/>
    <s v="Reddy"/>
    <s v="PID0682_Riya.pdf"/>
    <s v="Regular Followup"/>
    <m/>
    <m/>
    <s v="Monitor Later"/>
    <s v="Monitor Later"/>
  </r>
  <r>
    <s v="PID0683"/>
    <s v="Krishna Sharma"/>
    <x v="1"/>
    <s v="31/12/1981"/>
    <d v="1981-12-31T00:00:00"/>
    <n v="1981"/>
    <x v="8"/>
    <n v="30"/>
    <s v="Kerala"/>
    <x v="3"/>
    <s v="South"/>
    <s v="South"/>
    <s v="Tamil Nadu"/>
    <s v="Krishna Sharma"/>
    <s v="Krishna"/>
    <s v="Sharma"/>
    <m/>
    <s v="PID0683_Krishna.pdf"/>
    <s v="Regular Followup"/>
    <m/>
    <m/>
    <s v="No Action"/>
    <s v="No Action"/>
  </r>
  <r>
    <s v="PID0684"/>
    <s v="Diya Priya Patel"/>
    <x v="0"/>
    <s v="31/12/1958"/>
    <d v="1958-12-31T00:00:00"/>
    <n v="1958"/>
    <x v="16"/>
    <n v="9"/>
    <s v="Kerala"/>
    <x v="0"/>
    <s v="South"/>
    <s v="South"/>
    <s v="Tamil Nadu"/>
    <s v="Diya Priya Patel"/>
    <s v="Diya"/>
    <s v="Priya"/>
    <s v="Patel"/>
    <s v="PID0684_Diya.pdf"/>
    <s v="Regular Followup"/>
    <m/>
    <m/>
    <s v="Monitor Later"/>
    <s v="Monitor Later"/>
  </r>
  <r>
    <s v="PID0685"/>
    <s v="Riya Mehta"/>
    <x v="0"/>
    <s v="01/01/1976"/>
    <d v="1976-01-01T00:00:00"/>
    <n v="1976"/>
    <x v="13"/>
    <n v="25"/>
    <s v="Tamil Nadu"/>
    <x v="1"/>
    <s v="South"/>
    <s v="South"/>
    <s v="Tamil Nadu"/>
    <s v="Riya Mehta"/>
    <s v="Riya"/>
    <s v="Mehta"/>
    <m/>
    <s v="PID0685_Riya.pdf"/>
    <s v="Regular Followup"/>
    <m/>
    <m/>
    <s v="No Action"/>
    <s v="No Action"/>
  </r>
  <r>
    <s v="PID0686"/>
    <s v="Aarav Sharma"/>
    <x v="1"/>
    <s v="31/12/1978"/>
    <d v="1978-12-31T00:00:00"/>
    <n v="1978"/>
    <x v="6"/>
    <n v="3"/>
    <s v="West Bengal"/>
    <x v="1"/>
    <s v="East"/>
    <s v="East"/>
    <s v="West Bengal"/>
    <s v="Aarav Sharma"/>
    <s v="Aarav"/>
    <s v="Sharma"/>
    <m/>
    <s v="PID0686_Aarav.pdf"/>
    <s v="High Priority"/>
    <m/>
    <m/>
    <s v="Monitor Later"/>
    <s v="Monitor Later"/>
  </r>
  <r>
    <s v="PID0687"/>
    <s v="Shreya Reddy"/>
    <x v="0"/>
    <s v="31/12/1968"/>
    <d v="1968-12-31T00:00:00"/>
    <n v="1968"/>
    <x v="10"/>
    <n v="40"/>
    <s v="Karnataka"/>
    <x v="0"/>
    <s v="South"/>
    <s v="South"/>
    <s v="Tamil Nadu"/>
    <s v="Shreya Reddy"/>
    <s v="Shreya"/>
    <s v="Reddy"/>
    <m/>
    <s v="PID0687_Shreya.pdf"/>
    <s v="Regular Followup"/>
    <m/>
    <m/>
    <s v="Monitor Later"/>
    <s v="Monitor Later"/>
  </r>
  <r>
    <s v="PID0688"/>
    <s v="Diya Sharma"/>
    <x v="0"/>
    <s v="01/01/1984"/>
    <d v="1984-01-01T00:00:00"/>
    <n v="1984"/>
    <x v="9"/>
    <n v="2"/>
    <s v="Karnataka"/>
    <x v="1"/>
    <s v="South"/>
    <s v="South"/>
    <s v="Tamil Nadu"/>
    <s v="Diya Sharma"/>
    <s v="Diya"/>
    <s v="Sharma"/>
    <m/>
    <s v="PID0688_Diya.pdf"/>
    <s v="High Priority"/>
    <m/>
    <m/>
    <s v="Needs Attention"/>
    <s v="Needs Attention"/>
  </r>
  <r>
    <s v="PID0689"/>
    <s v=" Aditya Patel "/>
    <x v="1"/>
    <s v="31/12/1985"/>
    <d v="1985-12-31T00:00:00"/>
    <n v="1985"/>
    <x v="14"/>
    <n v="5"/>
    <s v="Kerala"/>
    <x v="2"/>
    <s v="South"/>
    <s v="South"/>
    <s v="Tamil Nadu"/>
    <s v="Aditya Patel"/>
    <s v="Aditya"/>
    <s v="Patel"/>
    <m/>
    <s v="PID0689_Aditya.pdf"/>
    <s v="Regular Followup"/>
    <m/>
    <m/>
    <s v="No Action"/>
    <s v="No Action"/>
  </r>
  <r>
    <s v="PID0690"/>
    <s v="Aanya Priya Reddy"/>
    <x v="0"/>
    <s v="31-12-1978"/>
    <d v="1978-12-31T00:00:00"/>
    <n v="1978"/>
    <x v="6"/>
    <n v="7"/>
    <s v="Punjab"/>
    <x v="1"/>
    <s v="North"/>
    <s v="North"/>
    <s v="Punjab"/>
    <s v="Aanya Priya Reddy"/>
    <s v="Aanya"/>
    <s v="Priya"/>
    <s v="Reddy"/>
    <s v="PID0690_Aanya.pdf"/>
    <s v="Regular Followup"/>
    <m/>
    <m/>
    <s v="No Action"/>
    <s v="No Action"/>
  </r>
  <r>
    <s v="PID0691"/>
    <s v="Aanya Singh Sharma"/>
    <x v="0"/>
    <s v="01/01/1976"/>
    <d v="1976-01-01T00:00:00"/>
    <n v="1976"/>
    <x v="13"/>
    <n v="4"/>
    <s v="Karnataka"/>
    <x v="0"/>
    <s v="South"/>
    <s v="South"/>
    <s v="Tamil Nadu"/>
    <s v="Aanya Singh Sharma"/>
    <s v="Aanya"/>
    <s v="Singh"/>
    <s v="Sharma"/>
    <s v="PID0691_Aanya.pdf"/>
    <s v="High Priority"/>
    <m/>
    <m/>
    <s v="Monitor Later"/>
    <s v="Monitor Later"/>
  </r>
  <r>
    <s v="PID0692"/>
    <s v="Sai Gupta"/>
    <x v="1"/>
    <s v="31/12/1985"/>
    <d v="1985-12-31T00:00:00"/>
    <n v="1985"/>
    <x v="14"/>
    <n v="0.5"/>
    <s v="Uttar Pradesh"/>
    <x v="1"/>
    <s v="North"/>
    <s v="North"/>
    <s v="Punjab"/>
    <s v="Sai Gupta"/>
    <s v="Sai"/>
    <s v="Gupta"/>
    <m/>
    <s v="PID0692_Sai.pdf"/>
    <s v="High Priority"/>
    <m/>
    <m/>
    <s v="Ask for Readmission"/>
    <s v="Ask for Readmission"/>
  </r>
  <r>
    <s v="PID0693"/>
    <s v="Riya Gupta"/>
    <x v="0"/>
    <s v="31/12/1953"/>
    <d v="1953-12-31T00:00:00"/>
    <n v="1953"/>
    <x v="1"/>
    <n v="5"/>
    <s v="West Bengal"/>
    <x v="2"/>
    <s v="East"/>
    <s v="East"/>
    <s v="West Bengal"/>
    <s v="Riya Gupta"/>
    <s v="Riya"/>
    <s v="Gupta"/>
    <m/>
    <s v="PID0693_Riya.pdf"/>
    <s v="Regular Followup"/>
    <m/>
    <m/>
    <s v="No Action"/>
    <s v="No Action"/>
  </r>
  <r>
    <s v="PID0694"/>
    <s v="Aditya Reddy"/>
    <x v="1"/>
    <s v="01-01-1984"/>
    <d v="1984-01-01T00:00:00"/>
    <n v="1984"/>
    <x v="9"/>
    <n v="90"/>
    <s v="Punjab"/>
    <x v="1"/>
    <s v="North"/>
    <s v="North"/>
    <s v="Punjab"/>
    <s v="Aditya Reddy"/>
    <s v="Aditya"/>
    <s v="Reddy"/>
    <m/>
    <s v="PID0694_Aditya.pdf"/>
    <s v="Regular Followup"/>
    <m/>
    <m/>
    <s v="No Action"/>
    <s v="No Action"/>
  </r>
  <r>
    <s v="PID0695"/>
    <s v=" Aanya Patel "/>
    <x v="0"/>
    <s v="31/12/1993"/>
    <d v="1993-12-31T00:00:00"/>
    <n v="1993"/>
    <x v="2"/>
    <n v="9"/>
    <s v="Punjab"/>
    <x v="0"/>
    <s v="North"/>
    <s v="North"/>
    <s v="Punjab"/>
    <s v="Aanya Patel"/>
    <s v="Aanya"/>
    <s v="Patel"/>
    <m/>
    <s v="PID0695_Aanya.pdf"/>
    <s v="Regular Followup"/>
    <m/>
    <m/>
    <s v="Monitor Later"/>
    <s v="Monitor Later"/>
  </r>
  <r>
    <s v="PID0696"/>
    <s v=" Krishna Mehta "/>
    <x v="1"/>
    <s v="01/01/1984"/>
    <d v="1984-01-01T00:00:00"/>
    <n v="1984"/>
    <x v="9"/>
    <n v="7"/>
    <s v="Kerala"/>
    <x v="0"/>
    <s v="South"/>
    <s v="South"/>
    <s v="Tamil Nadu"/>
    <s v="Krishna Mehta"/>
    <s v="Krishna"/>
    <s v="Mehta"/>
    <m/>
    <s v="PID0696_Krishna.pdf"/>
    <s v="Regular Followup"/>
    <m/>
    <m/>
    <s v="Monitor Later"/>
    <s v="Monitor Later"/>
  </r>
  <r>
    <s v="PID0697"/>
    <s v="Aanya Gupta"/>
    <x v="0"/>
    <s v="31/12/1988"/>
    <d v="1988-12-31T00:00:00"/>
    <n v="1988"/>
    <x v="3"/>
    <n v="2"/>
    <s v="Uttar Pradesh"/>
    <x v="1"/>
    <s v="North"/>
    <s v="North"/>
    <s v="Punjab"/>
    <s v="Aanya Gupta"/>
    <s v="Aanya"/>
    <s v="Gupta"/>
    <m/>
    <s v="PID0697_Aanya.pdf"/>
    <s v="High Priority"/>
    <m/>
    <m/>
    <s v="Ask for Readmission"/>
    <s v="Ask for Readmission"/>
  </r>
  <r>
    <s v="PID0698"/>
    <s v="Aditya Mehta"/>
    <x v="1"/>
    <s v="01/01/1984"/>
    <d v="1984-01-01T00:00:00"/>
    <n v="1984"/>
    <x v="9"/>
    <n v="5"/>
    <s v="Punjab"/>
    <x v="0"/>
    <s v="North"/>
    <s v="North"/>
    <s v="Punjab"/>
    <s v="Aditya Mehta"/>
    <s v="Aditya"/>
    <s v="Mehta"/>
    <m/>
    <s v="PID0698_Aditya.pdf"/>
    <s v="Regular Followup"/>
    <m/>
    <m/>
    <s v="Monitor Later"/>
    <s v="Monitor Later"/>
  </r>
  <r>
    <s v="PID0699"/>
    <s v="Aarav Patel"/>
    <x v="1"/>
    <s v="31/12/1988"/>
    <d v="1988-12-31T00:00:00"/>
    <n v="1988"/>
    <x v="3"/>
    <n v="15"/>
    <s v="Kerala"/>
    <x v="1"/>
    <s v="South"/>
    <s v="South"/>
    <s v="Tamil Nadu"/>
    <s v="Aarav Patel"/>
    <s v="Aarav"/>
    <s v="Patel"/>
    <m/>
    <s v="PID0699_Aarav.pdf"/>
    <s v="Regular Followup"/>
    <m/>
    <m/>
    <s v="No Action"/>
    <s v="No Action"/>
  </r>
  <r>
    <s v="PID0700"/>
    <s v=" Aditya Kumar Gupta "/>
    <x v="1"/>
    <s v="31-12-1993"/>
    <d v="1993-12-31T00:00:00"/>
    <n v="1993"/>
    <x v="2"/>
    <n v="12"/>
    <s v="Kerala"/>
    <x v="0"/>
    <s v="South"/>
    <s v="South"/>
    <s v="Tamil Nadu"/>
    <s v="Aditya Kumar Gupta"/>
    <s v="Aditya"/>
    <s v="Kumar"/>
    <s v="Gupta"/>
    <s v="PID0700_Aditya.pdf"/>
    <s v="Regular Followup"/>
    <m/>
    <m/>
    <s v="Monitor Later"/>
    <s v="Monitor Later"/>
  </r>
  <r>
    <s v="PID0701"/>
    <s v="Isha Raj Gupta"/>
    <x v="0"/>
    <s v="31/12/1968"/>
    <d v="1968-12-31T00:00:00"/>
    <n v="1968"/>
    <x v="10"/>
    <n v="40"/>
    <s v="Tamil Nadu"/>
    <x v="0"/>
    <s v="South"/>
    <s v="South"/>
    <s v="Tamil Nadu"/>
    <s v="Isha Raj Gupta"/>
    <s v="Isha"/>
    <s v="Raj"/>
    <s v="Gupta"/>
    <s v="PID0701_Isha.pdf"/>
    <s v="Regular Followup"/>
    <m/>
    <m/>
    <s v="No Action"/>
    <s v="No Action"/>
  </r>
  <r>
    <s v="PID0702"/>
    <s v=" Aanya Mehta "/>
    <x v="0"/>
    <s v="31/12/1988"/>
    <d v="1988-12-31T00:00:00"/>
    <n v="1988"/>
    <x v="3"/>
    <n v="5"/>
    <s v="Karnataka"/>
    <x v="0"/>
    <s v="South"/>
    <s v="South"/>
    <s v="Tamil Nadu"/>
    <s v="Aanya Mehta"/>
    <s v="Aanya"/>
    <s v="Mehta"/>
    <m/>
    <s v="PID0702_Aanya.pdf"/>
    <s v="Regular Followup"/>
    <m/>
    <m/>
    <s v="No Action"/>
    <s v="No Action"/>
  </r>
  <r>
    <s v="PID0703"/>
    <s v=" Isha Gupta "/>
    <x v="0"/>
    <s v="31/12/1953"/>
    <d v="1953-12-31T00:00:00"/>
    <n v="1953"/>
    <x v="1"/>
    <n v="200"/>
    <s v="West Bengal"/>
    <x v="2"/>
    <s v="East"/>
    <s v="East"/>
    <s v="West Bengal"/>
    <s v="Isha Gupta"/>
    <s v="Isha"/>
    <s v="Gupta"/>
    <m/>
    <s v="PID0703_Isha.pdf"/>
    <s v="Regular Followup"/>
    <m/>
    <m/>
    <s v="No Action"/>
    <s v="No Action"/>
  </r>
  <r>
    <s v="PID0704"/>
    <s v="Aanya Mehta"/>
    <x v="0"/>
    <s v="01/01/1964"/>
    <d v="1964-01-01T00:00:00"/>
    <n v="1964"/>
    <x v="7"/>
    <n v="5"/>
    <s v="Punjab"/>
    <x v="1"/>
    <s v="North"/>
    <s v="North"/>
    <s v="Punjab"/>
    <s v="Aanya Mehta"/>
    <s v="Aanya"/>
    <s v="Mehta"/>
    <m/>
    <s v="PID0704_Aanya.pdf"/>
    <s v="Regular Followup"/>
    <m/>
    <m/>
    <s v="No Action"/>
    <s v="No Action"/>
  </r>
  <r>
    <s v="PID0705"/>
    <s v="Aditya Reddy "/>
    <x v="1"/>
    <s v="31/12/1958"/>
    <d v="1958-12-31T00:00:00"/>
    <n v="1958"/>
    <x v="16"/>
    <n v="1"/>
    <s v="Uttar Pradesh"/>
    <x v="2"/>
    <s v="North"/>
    <s v="North"/>
    <s v="Punjab"/>
    <s v="Aditya Reddy"/>
    <s v="Aditya"/>
    <s v="Reddy"/>
    <m/>
    <s v="PID0705_Aditya.pdf"/>
    <s v="High Priority"/>
    <m/>
    <m/>
    <s v="Monitor Later"/>
    <s v="Monitor Later"/>
  </r>
  <r>
    <s v="PID0706"/>
    <s v="Aarav Patel"/>
    <x v="1"/>
    <s v="31/12/1973"/>
    <d v="1973-12-31T00:00:00"/>
    <n v="1973"/>
    <x v="0"/>
    <n v="250"/>
    <s v="Maharashtra"/>
    <x v="3"/>
    <s v="West"/>
    <s v="West"/>
    <s v="Maharashtra"/>
    <s v="Aarav Patel"/>
    <s v="Aarav"/>
    <s v="Patel"/>
    <m/>
    <s v="PID0706_Aarav.pdf"/>
    <s v="Regular Followup"/>
    <m/>
    <m/>
    <s v="No Action"/>
    <s v="No Action"/>
  </r>
  <r>
    <s v="PID0707"/>
    <s v="Krishna Patel"/>
    <x v="1"/>
    <s v="01/01/1984"/>
    <d v="1984-01-01T00:00:00"/>
    <n v="1984"/>
    <x v="9"/>
    <n v="40"/>
    <s v="Punjab"/>
    <x v="2"/>
    <s v="North"/>
    <s v="North"/>
    <s v="Punjab"/>
    <s v="Krishna Patel"/>
    <s v="Krishna"/>
    <s v="Patel"/>
    <m/>
    <s v="PID0707_Krishna.pdf"/>
    <s v="Regular Followup"/>
    <m/>
    <m/>
    <s v="No Action"/>
    <s v="No Action"/>
  </r>
  <r>
    <s v="PID0708"/>
    <s v="Aditya Raj Gupta "/>
    <x v="1"/>
    <s v="31-12-1973"/>
    <d v="1973-12-31T00:00:00"/>
    <n v="1973"/>
    <x v="0"/>
    <n v="2"/>
    <s v="Karnataka"/>
    <x v="0"/>
    <s v="South"/>
    <s v="South"/>
    <s v="Tamil Nadu"/>
    <s v="Aditya Raj Gupta"/>
    <s v="Aditya"/>
    <s v="Raj"/>
    <s v="Gupta"/>
    <s v="PID0708_Aditya.pdf"/>
    <s v="High Priority"/>
    <m/>
    <m/>
    <s v="Monitor Later"/>
    <s v="Monitor Later"/>
  </r>
  <r>
    <s v="PID0709"/>
    <s v="Shreya Patel"/>
    <x v="0"/>
    <s v="31/12/1988"/>
    <d v="1988-12-31T00:00:00"/>
    <n v="1988"/>
    <x v="3"/>
    <n v="5"/>
    <s v="Gujarat"/>
    <x v="1"/>
    <s v="West"/>
    <s v="West"/>
    <s v="Maharashtra"/>
    <s v="Shreya Patel"/>
    <s v="Shreya"/>
    <s v="Patel"/>
    <m/>
    <s v="PID0709_Shreya.pdf"/>
    <s v="Regular Followup"/>
    <m/>
    <m/>
    <s v="Monitor Later"/>
    <s v="Monitor Later"/>
  </r>
  <r>
    <s v="PID0710"/>
    <s v=" Krishna Kumar Sharma "/>
    <x v="1"/>
    <s v="01/01/1984"/>
    <d v="1984-01-01T00:00:00"/>
    <n v="1984"/>
    <x v="9"/>
    <n v="15"/>
    <s v="Gujarat"/>
    <x v="3"/>
    <s v="West"/>
    <s v="West"/>
    <s v="Maharashtra"/>
    <s v="Krishna Kumar Sharma"/>
    <s v="Krishna"/>
    <s v="Kumar"/>
    <s v="Sharma"/>
    <s v="PID0710_Krishna.pdf"/>
    <s v="Regular Followup"/>
    <m/>
    <m/>
    <s v="Monitor Later"/>
    <s v="Monitor Later"/>
  </r>
  <r>
    <s v="PID0711"/>
    <s v="Aditya Mehta"/>
    <x v="1"/>
    <s v="31/12/1973"/>
    <d v="1973-12-31T00:00:00"/>
    <n v="1973"/>
    <x v="0"/>
    <n v="1"/>
    <s v="Uttar Pradesh"/>
    <x v="1"/>
    <s v="North"/>
    <s v="North"/>
    <s v="Punjab"/>
    <s v="Aditya Mehta"/>
    <s v="Aditya"/>
    <s v="Mehta"/>
    <m/>
    <s v="PID0711_Aditya.pdf"/>
    <s v="High Priority"/>
    <m/>
    <m/>
    <s v="Needs Attention"/>
    <s v="Needs Attention"/>
  </r>
  <r>
    <s v="PID0712"/>
    <s v="Riya Mehta"/>
    <x v="0"/>
    <s v="31/12/1968"/>
    <d v="1968-12-31T00:00:00"/>
    <n v="1968"/>
    <x v="10"/>
    <n v="40"/>
    <s v="Gujarat"/>
    <x v="0"/>
    <s v="West"/>
    <s v="West"/>
    <s v="Maharashtra"/>
    <s v="Riya Mehta"/>
    <s v="Riya"/>
    <s v="Mehta"/>
    <m/>
    <s v="PID0712_Riya.pdf"/>
    <s v="Regular Followup"/>
    <m/>
    <m/>
    <s v="No Action"/>
    <s v="No Action"/>
  </r>
  <r>
    <s v="PID0713"/>
    <s v=" Isha Patel"/>
    <x v="0"/>
    <s v="31-12-1994"/>
    <d v="1994-12-31T00:00:00"/>
    <n v="1994"/>
    <x v="5"/>
    <n v="20"/>
    <s v="West Bengal"/>
    <x v="1"/>
    <s v="East"/>
    <s v="East"/>
    <s v="West Bengal"/>
    <s v="Isha Patel"/>
    <s v="Isha"/>
    <s v="Patel"/>
    <m/>
    <s v="PID0713_Isha.pdf"/>
    <s v="Regular Followup"/>
    <m/>
    <m/>
    <s v="Monitor Later"/>
    <s v="Monitor Later"/>
  </r>
  <r>
    <s v="PID0714"/>
    <s v="Aditya Patel "/>
    <x v="1"/>
    <s v="31/12/1978"/>
    <d v="1978-12-31T00:00:00"/>
    <n v="1978"/>
    <x v="6"/>
    <n v="5"/>
    <s v="Kerala"/>
    <x v="0"/>
    <s v="South"/>
    <s v="South"/>
    <s v="Tamil Nadu"/>
    <s v="Aditya Patel"/>
    <s v="Aditya"/>
    <s v="Patel"/>
    <m/>
    <s v="PID0714_Aditya.pdf"/>
    <s v="Regular Followup"/>
    <m/>
    <m/>
    <s v="No Action"/>
    <s v="No Action"/>
  </r>
  <r>
    <s v="PID0715"/>
    <s v=" Sai Sharma "/>
    <x v="1"/>
    <s v="31/12/1973"/>
    <d v="1973-12-31T00:00:00"/>
    <n v="1973"/>
    <x v="0"/>
    <n v="20"/>
    <s v="West Bengal"/>
    <x v="0"/>
    <s v="East"/>
    <s v="East"/>
    <s v="West Bengal"/>
    <s v="Sai Sharma"/>
    <s v="Sai"/>
    <s v="Sharma"/>
    <m/>
    <s v="PID0715_Sai.pdf"/>
    <s v="Regular Followup"/>
    <m/>
    <m/>
    <s v="No Action"/>
    <s v="No Action"/>
  </r>
  <r>
    <s v="PID0716"/>
    <s v="Diya Gupta"/>
    <x v="0"/>
    <s v="31/12/1968"/>
    <d v="1968-12-31T00:00:00"/>
    <n v="1968"/>
    <x v="10"/>
    <n v="12"/>
    <s v="Karnataka"/>
    <x v="3"/>
    <s v="South"/>
    <s v="South"/>
    <s v="Tamil Nadu"/>
    <s v="Diya Gupta"/>
    <s v="Diya"/>
    <s v="Gupta"/>
    <m/>
    <s v="PID0716_Diya.pdf"/>
    <s v="Regular Followup"/>
    <m/>
    <m/>
    <s v="No Action"/>
    <s v="No Action"/>
  </r>
  <r>
    <s v="PID0717"/>
    <s v=" Aditya Kumar Patel "/>
    <x v="1"/>
    <s v="31/12/1973"/>
    <d v="1973-12-31T00:00:00"/>
    <n v="1973"/>
    <x v="0"/>
    <n v="3"/>
    <s v="Uttar Pradesh"/>
    <x v="1"/>
    <s v="North"/>
    <s v="North"/>
    <s v="Punjab"/>
    <s v="Aditya Kumar Patel"/>
    <s v="Aditya"/>
    <s v="Kumar"/>
    <s v="Patel"/>
    <s v="PID0717_Aditya.pdf"/>
    <s v="High Priority"/>
    <m/>
    <m/>
    <s v="No Action"/>
    <s v="No Action"/>
  </r>
  <r>
    <s v="PID0718"/>
    <s v="Vivaan Reddy"/>
    <x v="1"/>
    <s v="31/12/1953"/>
    <d v="1953-12-31T00:00:00"/>
    <n v="1953"/>
    <x v="1"/>
    <n v="12"/>
    <s v="Punjab"/>
    <x v="1"/>
    <s v="North"/>
    <s v="North"/>
    <s v="Punjab"/>
    <s v="Vivaan Reddy"/>
    <s v="Vivaan"/>
    <s v="Reddy"/>
    <m/>
    <s v="PID0718_Vivaan.pdf"/>
    <s v="Regular Followup"/>
    <m/>
    <m/>
    <s v="Monitor Later"/>
    <s v="Monitor Later"/>
  </r>
  <r>
    <s v="PID0719"/>
    <s v="Krishna Mehta"/>
    <x v="1"/>
    <s v="31/12/1981"/>
    <d v="1981-12-31T00:00:00"/>
    <n v="1981"/>
    <x v="8"/>
    <n v="20"/>
    <s v="West Bengal"/>
    <x v="0"/>
    <s v="East"/>
    <s v="East"/>
    <s v="West Bengal"/>
    <s v="Krishna Mehta"/>
    <s v="Krishna"/>
    <s v="Mehta"/>
    <m/>
    <s v="PID0719_Krishna.pdf"/>
    <s v="Regular Followup"/>
    <m/>
    <m/>
    <s v="No Action"/>
    <s v="No Action"/>
  </r>
  <r>
    <s v="PID0720"/>
    <s v="Riya Dev Reddy "/>
    <x v="0"/>
    <s v="31/12/1988"/>
    <d v="1988-12-31T00:00:00"/>
    <n v="1988"/>
    <x v="3"/>
    <n v="40"/>
    <s v="Kerala"/>
    <x v="0"/>
    <s v="South"/>
    <s v="South"/>
    <s v="Tamil Nadu"/>
    <s v="Riya Dev Reddy"/>
    <s v="Riya"/>
    <s v="Dev"/>
    <s v="Reddy"/>
    <s v="PID0720_Riya.pdf"/>
    <s v="Regular Followup"/>
    <m/>
    <m/>
    <s v="No Action"/>
    <s v="No Action"/>
  </r>
  <r>
    <s v="PID0721"/>
    <s v=" Riya Dev Mehta"/>
    <x v="0"/>
    <s v="01/01/1964"/>
    <d v="1964-01-01T00:00:00"/>
    <n v="1964"/>
    <x v="7"/>
    <n v="15"/>
    <s v="Gujarat"/>
    <x v="0"/>
    <s v="West"/>
    <s v="West"/>
    <s v="Maharashtra"/>
    <s v="Riya Dev Mehta"/>
    <s v="Riya"/>
    <s v="Dev"/>
    <s v="Mehta"/>
    <s v="PID0721_Riya.pdf"/>
    <s v="Regular Followup"/>
    <m/>
    <m/>
    <s v="No Action"/>
    <s v="No Action"/>
  </r>
  <r>
    <s v="PID0722"/>
    <s v="Diya Raj Mehta"/>
    <x v="0"/>
    <s v="31/12/1984"/>
    <d v="1984-12-31T00:00:00"/>
    <n v="1984"/>
    <x v="9"/>
    <n v="25"/>
    <s v="Karnataka"/>
    <x v="0"/>
    <s v="South"/>
    <s v="South"/>
    <s v="Tamil Nadu"/>
    <s v="Diya Raj Mehta"/>
    <s v="Diya"/>
    <s v="Raj"/>
    <s v="Mehta"/>
    <s v="PID0722_Diya.pdf"/>
    <s v="Regular Followup"/>
    <m/>
    <m/>
    <s v="No Action"/>
    <s v="No Action"/>
  </r>
  <r>
    <s v="PID0723"/>
    <s v="Shreya Reddy"/>
    <x v="0"/>
    <s v="31/12/1993"/>
    <d v="1993-12-31T00:00:00"/>
    <n v="1993"/>
    <x v="2"/>
    <n v="12"/>
    <s v="West Bengal"/>
    <x v="2"/>
    <s v="East"/>
    <s v="East"/>
    <s v="West Bengal"/>
    <s v="Shreya Reddy"/>
    <s v="Shreya"/>
    <s v="Reddy"/>
    <m/>
    <s v="PID0723_Shreya.pdf"/>
    <s v="Regular Followup"/>
    <m/>
    <m/>
    <s v="No Action"/>
    <s v="No Action"/>
  </r>
  <r>
    <s v="PID0724"/>
    <s v="Aditya Sharma"/>
    <x v="1"/>
    <s v="01/01/1972"/>
    <d v="1972-01-01T00:00:00"/>
    <n v="1972"/>
    <x v="15"/>
    <n v="40"/>
    <s v="Tamil Nadu"/>
    <x v="0"/>
    <s v="South"/>
    <s v="South"/>
    <s v="Tamil Nadu"/>
    <s v="Aditya Sharma"/>
    <s v="Aditya"/>
    <s v="Sharma"/>
    <m/>
    <s v="PID0724_Aditya.pdf"/>
    <s v="Regular Followup"/>
    <m/>
    <m/>
    <s v="Monitor Later"/>
    <s v="Monitor Later"/>
  </r>
  <r>
    <s v="PID0725"/>
    <s v=" Riya Mehta "/>
    <x v="0"/>
    <s v="31/12/1988"/>
    <d v="1988-12-31T00:00:00"/>
    <n v="1988"/>
    <x v="3"/>
    <n v="25"/>
    <s v="Kerala"/>
    <x v="0"/>
    <s v="South"/>
    <s v="South"/>
    <s v="Tamil Nadu"/>
    <s v="Riya Mehta"/>
    <s v="Riya"/>
    <s v="Mehta"/>
    <m/>
    <s v="PID0725_Riya.pdf"/>
    <s v="Regular Followup"/>
    <m/>
    <m/>
    <s v="Ask for Readmission"/>
    <s v="Ask for Readmission"/>
  </r>
  <r>
    <s v="PID0726"/>
    <s v="Shreya Kumar Mehta"/>
    <x v="0"/>
    <s v="01-01-1964"/>
    <d v="1964-01-01T00:00:00"/>
    <n v="1964"/>
    <x v="7"/>
    <n v="7"/>
    <s v="Kerala"/>
    <x v="0"/>
    <s v="South"/>
    <s v="South"/>
    <s v="Tamil Nadu"/>
    <s v="Shreya Kumar Mehta"/>
    <s v="Shreya"/>
    <s v="Kumar"/>
    <s v="Mehta"/>
    <s v="PID0726_Shreya.pdf"/>
    <s v="Regular Followup"/>
    <m/>
    <m/>
    <s v="Monitor Later"/>
    <s v="Monitor Later"/>
  </r>
  <r>
    <s v="PID0727"/>
    <s v="Aanya Dev Mehta"/>
    <x v="0"/>
    <s v="31/12/1978"/>
    <d v="1978-12-31T00:00:00"/>
    <n v="1978"/>
    <x v="6"/>
    <n v="3"/>
    <s v="Tamil Nadu"/>
    <x v="0"/>
    <s v="South"/>
    <s v="South"/>
    <s v="Tamil Nadu"/>
    <s v="Aanya Dev Mehta"/>
    <s v="Aanya"/>
    <s v="Dev"/>
    <s v="Mehta"/>
    <s v="PID0727_Aanya.pdf"/>
    <s v="High Priority"/>
    <m/>
    <m/>
    <s v="No Action"/>
    <s v="No Action"/>
  </r>
  <r>
    <s v="PID0728"/>
    <s v="Vivaan Reddy"/>
    <x v="1"/>
    <s v="31/12/1978"/>
    <d v="1978-12-31T00:00:00"/>
    <n v="1978"/>
    <x v="6"/>
    <n v="15"/>
    <s v="Punjab"/>
    <x v="1"/>
    <s v="North"/>
    <s v="North"/>
    <s v="Punjab"/>
    <s v="Vivaan Reddy"/>
    <s v="Vivaan"/>
    <s v="Reddy"/>
    <m/>
    <s v="PID0728_Vivaan.pdf"/>
    <s v="Regular Followup"/>
    <m/>
    <m/>
    <s v="Monitor Later"/>
    <s v="Monitor Later"/>
  </r>
  <r>
    <s v="PID0729"/>
    <s v="Aditya Patel"/>
    <x v="1"/>
    <s v="01/01/1964"/>
    <d v="1964-01-01T00:00:00"/>
    <n v="1964"/>
    <x v="7"/>
    <n v="30"/>
    <s v="Gujarat"/>
    <x v="1"/>
    <s v="West"/>
    <s v="West"/>
    <s v="Maharashtra"/>
    <s v="Aditya Patel"/>
    <s v="Aditya"/>
    <s v="Patel"/>
    <m/>
    <s v="PID0729_Aditya.pdf"/>
    <s v="Regular Followup"/>
    <m/>
    <m/>
    <s v="No Action"/>
    <s v="No Action"/>
  </r>
  <r>
    <s v="PID0730"/>
    <s v="Krishna Patel"/>
    <x v="1"/>
    <s v="31/12/1973"/>
    <d v="1973-12-31T00:00:00"/>
    <n v="1973"/>
    <x v="0"/>
    <n v="40"/>
    <s v="Karnataka"/>
    <x v="0"/>
    <s v="South"/>
    <s v="South"/>
    <s v="Tamil Nadu"/>
    <s v="Krishna Patel"/>
    <s v="Krishna"/>
    <s v="Patel"/>
    <m/>
    <s v="PID0730_Krishna.pdf"/>
    <s v="Regular Followup"/>
    <m/>
    <m/>
    <s v="No Action"/>
    <s v="No Action"/>
  </r>
  <r>
    <s v="PID0731"/>
    <s v="Diya Reddy"/>
    <x v="0"/>
    <s v="31/12/1980"/>
    <d v="1980-12-31T00:00:00"/>
    <n v="1980"/>
    <x v="11"/>
    <n v="15"/>
    <s v="Gujarat"/>
    <x v="3"/>
    <s v="West"/>
    <s v="West"/>
    <s v="Maharashtra"/>
    <s v="Diya Reddy"/>
    <s v="Diya"/>
    <s v="Reddy"/>
    <m/>
    <s v="PID0731_Diya.pdf"/>
    <s v="Regular Followup"/>
    <m/>
    <m/>
    <s v="Monitor Later"/>
    <s v="Monitor Later"/>
  </r>
  <r>
    <s v="PID0732"/>
    <s v="Isha Reddy"/>
    <x v="0"/>
    <s v="31/12/1978"/>
    <d v="1978-12-31T00:00:00"/>
    <n v="1978"/>
    <x v="6"/>
    <n v="12"/>
    <s v="Gujarat"/>
    <x v="2"/>
    <s v="West"/>
    <s v="West"/>
    <s v="Maharashtra"/>
    <s v="Isha Reddy"/>
    <s v="Isha"/>
    <s v="Reddy"/>
    <m/>
    <s v="PID0732_Isha.pdf"/>
    <s v="Regular Followup"/>
    <m/>
    <m/>
    <s v="Monitor Later"/>
    <s v="Monitor Later"/>
  </r>
  <r>
    <s v="PID0733"/>
    <s v="Krishna Patel "/>
    <x v="1"/>
    <s v="31/12/1978"/>
    <d v="1978-12-31T00:00:00"/>
    <n v="1978"/>
    <x v="6"/>
    <n v="15"/>
    <s v="Gujarat"/>
    <x v="3"/>
    <s v="West"/>
    <s v="West"/>
    <s v="Maharashtra"/>
    <s v="Krishna Patel"/>
    <s v="Krishna"/>
    <s v="Patel"/>
    <m/>
    <s v="PID0733_Krishna.pdf"/>
    <s v="Regular Followup"/>
    <m/>
    <m/>
    <s v="Monitor Later"/>
    <s v="Monitor Later"/>
  </r>
  <r>
    <s v="PID0734"/>
    <s v="Shreya Singh Reddy"/>
    <x v="0"/>
    <s v="31-12-1953"/>
    <d v="1953-12-31T00:00:00"/>
    <n v="1953"/>
    <x v="1"/>
    <n v="9"/>
    <s v="Tamil Nadu"/>
    <x v="0"/>
    <s v="South"/>
    <s v="South"/>
    <s v="Tamil Nadu"/>
    <s v="Shreya Singh Reddy"/>
    <s v="Shreya"/>
    <s v="Singh"/>
    <s v="Reddy"/>
    <s v="PID0734_Shreya.pdf"/>
    <s v="Regular Followup"/>
    <m/>
    <m/>
    <s v="Monitor Later"/>
    <s v="Monitor Later"/>
  </r>
  <r>
    <s v="PID0735"/>
    <s v=" Vivaan Reddy"/>
    <x v="1"/>
    <s v="31/12/1973"/>
    <d v="1973-12-31T00:00:00"/>
    <n v="1973"/>
    <x v="0"/>
    <n v="20"/>
    <s v="Kerala"/>
    <x v="0"/>
    <s v="South"/>
    <s v="South"/>
    <s v="Tamil Nadu"/>
    <s v="Vivaan Reddy"/>
    <s v="Vivaan"/>
    <s v="Reddy"/>
    <m/>
    <s v="PID0735_Vivaan.pdf"/>
    <s v="Regular Followup"/>
    <m/>
    <m/>
    <s v="No Action"/>
    <s v="No Action"/>
  </r>
  <r>
    <s v="PID0736"/>
    <s v="Sai Gupta"/>
    <x v="1"/>
    <s v="31/12/1973"/>
    <d v="1973-12-31T00:00:00"/>
    <n v="1973"/>
    <x v="0"/>
    <n v="7"/>
    <s v="West Bengal"/>
    <x v="2"/>
    <s v="East"/>
    <s v="East"/>
    <s v="West Bengal"/>
    <s v="Sai Gupta"/>
    <s v="Sai"/>
    <s v="Gupta"/>
    <m/>
    <s v="PID0736_Sai.pdf"/>
    <s v="Regular Followup"/>
    <m/>
    <m/>
    <s v="No Action"/>
    <s v="No Action"/>
  </r>
  <r>
    <s v="PID0737"/>
    <s v=" Diya Priya Reddy "/>
    <x v="0"/>
    <s v="01/01/1984"/>
    <d v="1984-01-01T00:00:00"/>
    <n v="1984"/>
    <x v="9"/>
    <n v="20"/>
    <s v="West Bengal"/>
    <x v="2"/>
    <s v="East"/>
    <s v="East"/>
    <s v="West Bengal"/>
    <s v="Diya Priya Reddy"/>
    <s v="Diya"/>
    <s v="Priya"/>
    <s v="Reddy"/>
    <s v="PID0737_Diya.pdf"/>
    <s v="Regular Followup"/>
    <m/>
    <m/>
    <s v="No Action"/>
    <s v="No Action"/>
  </r>
  <r>
    <s v="PID0738"/>
    <s v=" Vivaan Sharma "/>
    <x v="1"/>
    <s v="31/12/1988"/>
    <d v="1988-12-31T00:00:00"/>
    <n v="1988"/>
    <x v="3"/>
    <n v="3"/>
    <s v="Karnataka"/>
    <x v="0"/>
    <s v="South"/>
    <s v="South"/>
    <s v="Tamil Nadu"/>
    <s v="Vivaan Sharma"/>
    <s v="Vivaan"/>
    <s v="Sharma"/>
    <m/>
    <s v="PID0738_Vivaan.pdf"/>
    <s v="High Priority"/>
    <m/>
    <m/>
    <s v="Monitor Later"/>
    <s v="Monitor Later"/>
  </r>
  <r>
    <s v="PID0739"/>
    <s v=" Riya Patel "/>
    <x v="0"/>
    <s v="31/12/1978"/>
    <d v="1978-12-31T00:00:00"/>
    <n v="1978"/>
    <x v="6"/>
    <n v="25"/>
    <s v="Punjab"/>
    <x v="2"/>
    <s v="North"/>
    <s v="North"/>
    <s v="Punjab"/>
    <s v="Riya Patel"/>
    <s v="Riya"/>
    <s v="Patel"/>
    <m/>
    <s v="PID0739_Riya.pdf"/>
    <s v="Regular Followup"/>
    <m/>
    <m/>
    <s v="No Action"/>
    <s v="No Action"/>
  </r>
  <r>
    <s v="PID0740"/>
    <s v=" Isha Patel "/>
    <x v="0"/>
    <s v="31/12/1968"/>
    <d v="1968-12-31T00:00:00"/>
    <n v="1968"/>
    <x v="10"/>
    <n v="7"/>
    <s v="Gujarat"/>
    <x v="3"/>
    <s v="West"/>
    <s v="West"/>
    <s v="Maharashtra"/>
    <s v="Isha Patel"/>
    <s v="Isha"/>
    <s v="Patel"/>
    <m/>
    <s v="PID0740_Isha.pdf"/>
    <s v="Regular Followup"/>
    <m/>
    <m/>
    <s v="Ask for Readmission"/>
    <s v="Ask for Readmission"/>
  </r>
  <r>
    <s v="PID0741"/>
    <s v="Riya Gupta"/>
    <x v="0"/>
    <s v="31/12/1978"/>
    <d v="1978-12-31T00:00:00"/>
    <n v="1978"/>
    <x v="6"/>
    <n v="5"/>
    <s v="Karnataka"/>
    <x v="0"/>
    <s v="South"/>
    <s v="South"/>
    <s v="Tamil Nadu"/>
    <s v="Riya Gupta"/>
    <s v="Riya"/>
    <s v="Gupta"/>
    <m/>
    <s v="PID0741_Riya.pdf"/>
    <s v="Regular Followup"/>
    <m/>
    <m/>
    <s v="No Action"/>
    <s v="No Action"/>
  </r>
  <r>
    <s v="PID0742"/>
    <s v="Vivaan Patel"/>
    <x v="1"/>
    <s v="31/12/1968"/>
    <d v="1968-12-31T00:00:00"/>
    <n v="1968"/>
    <x v="10"/>
    <n v="3"/>
    <s v="Uttar Pradesh"/>
    <x v="3"/>
    <s v="North"/>
    <s v="North"/>
    <s v="Punjab"/>
    <s v="Vivaan Patel"/>
    <s v="Vivaan"/>
    <s v="Patel"/>
    <m/>
    <s v="PID0742_Vivaan.pdf"/>
    <s v="High Priority"/>
    <m/>
    <m/>
    <s v="Monitor Later"/>
    <s v="Monitor Later"/>
  </r>
  <r>
    <s v="PID0743"/>
    <s v="Riya Mehta"/>
    <x v="0"/>
    <s v="01/01/1984"/>
    <d v="1984-01-01T00:00:00"/>
    <n v="1984"/>
    <x v="9"/>
    <n v="2"/>
    <s v="Uttar Pradesh"/>
    <x v="0"/>
    <s v="North"/>
    <s v="North"/>
    <s v="Punjab"/>
    <s v="Riya Mehta"/>
    <s v="Riya"/>
    <s v="Mehta"/>
    <m/>
    <s v="PID0743_Riya.pdf"/>
    <s v="High Priority"/>
    <m/>
    <m/>
    <s v="Monitor Later"/>
    <s v="Monitor Later"/>
  </r>
  <r>
    <s v="PID0744"/>
    <s v="Sai Raj Mehta"/>
    <x v="1"/>
    <s v="31/12/1978"/>
    <d v="1978-12-31T00:00:00"/>
    <n v="1978"/>
    <x v="6"/>
    <n v="25"/>
    <s v="Maharashtra"/>
    <x v="3"/>
    <s v="West"/>
    <s v="West"/>
    <s v="Maharashtra"/>
    <s v="Sai Raj Mehta"/>
    <s v="Sai"/>
    <s v="Raj"/>
    <s v="Mehta"/>
    <s v="PID0744_Sai.pdf"/>
    <s v="Regular Followup"/>
    <m/>
    <m/>
    <s v="Monitor Later"/>
    <s v="Monitor Later"/>
  </r>
  <r>
    <s v="PID0745"/>
    <s v="Isha Reddy"/>
    <x v="0"/>
    <s v="31-12-1988"/>
    <d v="1988-12-31T00:00:00"/>
    <n v="1988"/>
    <x v="3"/>
    <n v="0.5"/>
    <s v="Uttar Pradesh"/>
    <x v="1"/>
    <s v="North"/>
    <s v="North"/>
    <s v="Punjab"/>
    <s v="Isha Reddy"/>
    <s v="Isha"/>
    <s v="Reddy"/>
    <m/>
    <s v="PID0745_Isha.pdf"/>
    <s v="High Priority"/>
    <m/>
    <m/>
    <s v="No Action"/>
    <s v="No Action"/>
  </r>
  <r>
    <s v="PID0746"/>
    <s v="Isha Mehta"/>
    <x v="0"/>
    <s v="31/12/1988"/>
    <d v="1988-12-31T00:00:00"/>
    <n v="1988"/>
    <x v="3"/>
    <n v="20"/>
    <s v="Kerala"/>
    <x v="0"/>
    <s v="South"/>
    <s v="South"/>
    <s v="Tamil Nadu"/>
    <s v="Isha Mehta"/>
    <s v="Isha"/>
    <s v="Mehta"/>
    <m/>
    <s v="PID0746_Isha.pdf"/>
    <s v="Regular Followup"/>
    <m/>
    <m/>
    <s v="No Action"/>
    <s v="No Action"/>
  </r>
  <r>
    <s v="PID0747"/>
    <s v="Isha Mehta"/>
    <x v="0"/>
    <s v="31/12/1988"/>
    <d v="1988-12-31T00:00:00"/>
    <n v="1988"/>
    <x v="3"/>
    <n v="40"/>
    <s v="Kerala"/>
    <x v="0"/>
    <s v="South"/>
    <s v="South"/>
    <s v="Tamil Nadu"/>
    <s v="Isha Mehta"/>
    <s v="Isha"/>
    <s v="Mehta"/>
    <m/>
    <s v="PID0747_Isha.pdf"/>
    <s v="Regular Followup"/>
    <m/>
    <m/>
    <s v="No Action"/>
    <s v="No Action"/>
  </r>
  <r>
    <s v="PID0748"/>
    <s v="Isha Priya Sharma"/>
    <x v="0"/>
    <s v="31/12/1984"/>
    <d v="1984-12-31T00:00:00"/>
    <n v="1984"/>
    <x v="9"/>
    <n v="20"/>
    <s v="Gujarat"/>
    <x v="3"/>
    <s v="West"/>
    <s v="West"/>
    <s v="Maharashtra"/>
    <s v="Isha Priya Sharma"/>
    <s v="Isha"/>
    <s v="Priya"/>
    <s v="Sharma"/>
    <s v="PID0748_Isha.pdf"/>
    <s v="Regular Followup"/>
    <m/>
    <m/>
    <s v="No Action"/>
    <s v="No Action"/>
  </r>
  <r>
    <s v="PID0749"/>
    <s v="Vivaan Patel"/>
    <x v="1"/>
    <s v="31/12/1973"/>
    <d v="1973-12-31T00:00:00"/>
    <n v="1973"/>
    <x v="0"/>
    <n v="25"/>
    <s v="Kerala"/>
    <x v="0"/>
    <s v="South"/>
    <s v="South"/>
    <s v="Tamil Nadu"/>
    <s v="Vivaan Patel"/>
    <s v="Vivaan"/>
    <s v="Patel"/>
    <m/>
    <s v="PID0749_Vivaan.pdf"/>
    <s v="Regular Followup"/>
    <m/>
    <m/>
    <s v="Monitor Later"/>
    <s v="Monitor Later"/>
  </r>
  <r>
    <s v="PID0750"/>
    <s v="Vivaan Gupta"/>
    <x v="1"/>
    <s v="31/12/1953"/>
    <d v="1953-12-31T00:00:00"/>
    <n v="1953"/>
    <x v="1"/>
    <n v="15"/>
    <s v="West Bengal"/>
    <x v="2"/>
    <s v="East"/>
    <s v="East"/>
    <s v="West Bengal"/>
    <s v="Vivaan Gupta"/>
    <s v="Vivaan"/>
    <s v="Gupta"/>
    <m/>
    <s v="PID0750_Vivaan.pdf"/>
    <s v="Regular Followup"/>
    <m/>
    <m/>
    <s v="Monitor Later"/>
    <s v="Monitor Later"/>
  </r>
  <r>
    <s v="PID0751"/>
    <s v=" Aditya Raj Sharma"/>
    <x v="1"/>
    <s v="01-01-1964"/>
    <d v="1964-01-01T00:00:00"/>
    <n v="1964"/>
    <x v="7"/>
    <n v="120"/>
    <s v="Maharashtra"/>
    <x v="3"/>
    <s v="West"/>
    <s v="West"/>
    <s v="Maharashtra"/>
    <s v="Aditya Raj Sharma"/>
    <s v="Aditya"/>
    <s v="Raj"/>
    <s v="Sharma"/>
    <s v="PID0751_Aditya.pdf"/>
    <s v="Regular Followup"/>
    <m/>
    <m/>
    <s v="No Action"/>
    <s v="No Action"/>
  </r>
  <r>
    <s v="PID0752"/>
    <s v="Vivaan Gupta"/>
    <x v="1"/>
    <s v="31/12/1968"/>
    <d v="1968-12-31T00:00:00"/>
    <n v="1968"/>
    <x v="10"/>
    <n v="20"/>
    <s v="Karnataka"/>
    <x v="0"/>
    <s v="South"/>
    <s v="South"/>
    <s v="Tamil Nadu"/>
    <s v="Vivaan Gupta"/>
    <s v="Vivaan"/>
    <s v="Gupta"/>
    <m/>
    <s v="PID0752_Vivaan.pdf"/>
    <s v="Regular Followup"/>
    <m/>
    <m/>
    <s v="Ask for Readmission"/>
    <s v="Ask for Readmission"/>
  </r>
  <r>
    <s v="PID0753"/>
    <s v="Sai Kumar Sharma"/>
    <x v="1"/>
    <s v="31/12/1958"/>
    <d v="1958-12-31T00:00:00"/>
    <n v="1958"/>
    <x v="16"/>
    <n v="9"/>
    <s v="Tamil Nadu"/>
    <x v="0"/>
    <s v="South"/>
    <s v="South"/>
    <s v="Tamil Nadu"/>
    <s v="Sai Kumar Sharma"/>
    <s v="Sai"/>
    <s v="Kumar"/>
    <s v="Sharma"/>
    <s v="PID0753_Sai.pdf"/>
    <s v="Regular Followup"/>
    <m/>
    <m/>
    <s v="No Action"/>
    <s v="No Action"/>
  </r>
  <r>
    <s v="PID0754"/>
    <s v="Riya Patel"/>
    <x v="0"/>
    <s v="31/12/1988"/>
    <d v="1988-12-31T00:00:00"/>
    <n v="1988"/>
    <x v="3"/>
    <n v="40"/>
    <s v="West Bengal"/>
    <x v="2"/>
    <s v="East"/>
    <s v="East"/>
    <s v="West Bengal"/>
    <s v="Riya Patel"/>
    <s v="Riya"/>
    <s v="Patel"/>
    <m/>
    <s v="PID0754_Riya.pdf"/>
    <s v="Regular Followup"/>
    <m/>
    <m/>
    <s v="No Action"/>
    <s v="No Action"/>
  </r>
  <r>
    <s v="PID0755"/>
    <s v="Riya Mehta"/>
    <x v="0"/>
    <s v="31/12/1973"/>
    <d v="1973-12-31T00:00:00"/>
    <n v="1973"/>
    <x v="0"/>
    <n v="40"/>
    <s v="Uttar Pradesh"/>
    <x v="3"/>
    <s v="North"/>
    <s v="North"/>
    <s v="Punjab"/>
    <s v="Riya Mehta"/>
    <s v="Riya"/>
    <s v="Mehta"/>
    <m/>
    <s v="PID0755_Riya.pdf"/>
    <s v="Regular Followup"/>
    <m/>
    <m/>
    <s v="No Action"/>
    <s v="No Action"/>
  </r>
  <r>
    <s v="PID0756"/>
    <s v="Aanya Gupta"/>
    <x v="0"/>
    <s v="31/12/1968"/>
    <d v="1968-12-31T00:00:00"/>
    <n v="1968"/>
    <x v="10"/>
    <n v="30"/>
    <s v="Gujarat"/>
    <x v="3"/>
    <s v="West"/>
    <s v="West"/>
    <s v="Maharashtra"/>
    <s v="Aanya Gupta"/>
    <s v="Aanya"/>
    <s v="Gupta"/>
    <m/>
    <s v="PID0756_Aanya.pdf"/>
    <s v="Regular Followup"/>
    <m/>
    <m/>
    <s v="Ask for Readmission"/>
    <s v="Ask for Readmission"/>
  </r>
  <r>
    <s v="PID0757"/>
    <s v="Aanya Mehta"/>
    <x v="0"/>
    <s v="31/12/1981"/>
    <d v="1981-12-31T00:00:00"/>
    <n v="1981"/>
    <x v="8"/>
    <n v="20"/>
    <s v="Tamil Nadu"/>
    <x v="0"/>
    <s v="South"/>
    <s v="South"/>
    <s v="Tamil Nadu"/>
    <s v="Aanya Mehta"/>
    <s v="Aanya"/>
    <s v="Mehta"/>
    <m/>
    <s v="PID0757_Aanya.pdf"/>
    <s v="Regular Followup"/>
    <m/>
    <m/>
    <s v="No Action"/>
    <s v="No Action"/>
  </r>
  <r>
    <s v="PID0758"/>
    <s v=" Vivaan Patel "/>
    <x v="1"/>
    <s v="31/12/1988"/>
    <d v="1988-12-31T00:00:00"/>
    <n v="1988"/>
    <x v="3"/>
    <n v="25"/>
    <s v="Gujarat"/>
    <x v="0"/>
    <s v="West"/>
    <s v="West"/>
    <s v="Maharashtra"/>
    <s v="Vivaan Patel"/>
    <s v="Vivaan"/>
    <s v="Patel"/>
    <m/>
    <s v="PID0758_Vivaan.pdf"/>
    <s v="Regular Followup"/>
    <m/>
    <m/>
    <s v="Ask for Readmission"/>
    <s v="Ask for Readmission"/>
  </r>
  <r>
    <s v="PID0759"/>
    <s v="Riya Gupta"/>
    <x v="0"/>
    <s v="31/12/1968"/>
    <d v="1968-12-31T00:00:00"/>
    <n v="1968"/>
    <x v="10"/>
    <n v="3"/>
    <s v="Punjab"/>
    <x v="1"/>
    <s v="North"/>
    <s v="North"/>
    <s v="Punjab"/>
    <s v="Riya Gupta"/>
    <s v="Riya"/>
    <s v="Gupta"/>
    <m/>
    <s v="PID0759_Riya.pdf"/>
    <s v="High Priority"/>
    <m/>
    <m/>
    <s v="Monitor Later"/>
    <s v="Monitor Later"/>
  </r>
  <r>
    <s v="PID0760"/>
    <s v="Riya Priya Mehta"/>
    <x v="0"/>
    <s v="01/01/1984"/>
    <d v="1984-01-01T00:00:00"/>
    <n v="1984"/>
    <x v="9"/>
    <n v="2"/>
    <s v="Tamil Nadu"/>
    <x v="1"/>
    <s v="South"/>
    <s v="South"/>
    <s v="Tamil Nadu"/>
    <s v="Riya Priya Mehta"/>
    <s v="Riya"/>
    <s v="Priya"/>
    <s v="Mehta"/>
    <s v="PID0760_Riya.pdf"/>
    <s v="High Priority"/>
    <m/>
    <m/>
    <s v="Monitor Later"/>
    <s v="Monitor Later"/>
  </r>
  <r>
    <s v="PID0761"/>
    <s v=" Shreya Patel "/>
    <x v="0"/>
    <s v="31/12/1978"/>
    <d v="1978-12-31T00:00:00"/>
    <n v="1978"/>
    <x v="6"/>
    <n v="5"/>
    <s v="West Bengal"/>
    <x v="1"/>
    <s v="East"/>
    <s v="East"/>
    <s v="West Bengal"/>
    <s v="Shreya Patel"/>
    <s v="Shreya"/>
    <s v="Patel"/>
    <m/>
    <s v="PID0761_Shreya.pdf"/>
    <s v="Regular Followup"/>
    <m/>
    <m/>
    <s v="Monitor Later"/>
    <s v="Monitor Later"/>
  </r>
  <r>
    <s v="PID0762"/>
    <s v="Vivaan Gupta"/>
    <x v="1"/>
    <s v="31/12/1958"/>
    <d v="1958-12-31T00:00:00"/>
    <n v="1958"/>
    <x v="16"/>
    <n v="7"/>
    <s v="Gujarat"/>
    <x v="3"/>
    <s v="West"/>
    <s v="West"/>
    <s v="Maharashtra"/>
    <s v="Vivaan Gupta"/>
    <s v="Vivaan"/>
    <s v="Gupta"/>
    <m/>
    <s v="PID0762_Vivaan.pdf"/>
    <s v="Regular Followup"/>
    <m/>
    <m/>
    <s v="Monitor Later"/>
    <s v="Monitor Later"/>
  </r>
  <r>
    <s v="PID0763"/>
    <s v="Vivaan Patel"/>
    <x v="1"/>
    <s v="31/12/1953"/>
    <d v="1953-12-31T00:00:00"/>
    <n v="1953"/>
    <x v="1"/>
    <n v="30"/>
    <s v="Maharashtra"/>
    <x v="3"/>
    <s v="West"/>
    <s v="West"/>
    <s v="Maharashtra"/>
    <s v="Vivaan Patel"/>
    <s v="Vivaan"/>
    <s v="Patel"/>
    <m/>
    <s v="PID0763_Vivaan.pdf"/>
    <s v="Regular Followup"/>
    <m/>
    <m/>
    <s v="No Action"/>
    <s v="No Action"/>
  </r>
  <r>
    <s v="PID0764"/>
    <s v="Diya Sharma"/>
    <x v="0"/>
    <s v="31/12/1978"/>
    <d v="1978-12-31T00:00:00"/>
    <n v="1978"/>
    <x v="6"/>
    <n v="7"/>
    <s v="Gujarat"/>
    <x v="3"/>
    <s v="West"/>
    <s v="West"/>
    <s v="Maharashtra"/>
    <s v="Diya Sharma"/>
    <s v="Diya"/>
    <s v="Sharma"/>
    <m/>
    <s v="PID0764_Diya.pdf"/>
    <s v="Regular Followup"/>
    <m/>
    <m/>
    <s v="Monitor Later"/>
    <s v="Monitor Later"/>
  </r>
  <r>
    <s v="PID0765"/>
    <s v="Riya Mehta "/>
    <x v="0"/>
    <s v="31/12/1985"/>
    <d v="1985-12-31T00:00:00"/>
    <n v="1985"/>
    <x v="14"/>
    <n v="3"/>
    <s v="Tamil Nadu"/>
    <x v="0"/>
    <s v="South"/>
    <s v="South"/>
    <s v="Tamil Nadu"/>
    <s v="Riya Mehta"/>
    <s v="Riya"/>
    <s v="Mehta"/>
    <m/>
    <s v="PID0765_Riya.pdf"/>
    <s v="High Priority"/>
    <m/>
    <m/>
    <s v="No Action"/>
    <s v="No Action"/>
  </r>
  <r>
    <s v="PID0766"/>
    <s v="Vivaan Patel"/>
    <x v="1"/>
    <s v="31/12/1973"/>
    <d v="1973-12-31T00:00:00"/>
    <n v="1973"/>
    <x v="0"/>
    <n v="2"/>
    <s v="Uttar Pradesh"/>
    <x v="0"/>
    <s v="North"/>
    <s v="North"/>
    <s v="Punjab"/>
    <s v="Vivaan Patel"/>
    <s v="Vivaan"/>
    <s v="Patel"/>
    <m/>
    <s v="PID0766_Vivaan.pdf"/>
    <s v="High Priority"/>
    <m/>
    <m/>
    <s v="Monitor Later"/>
    <s v="Monitor Later"/>
  </r>
  <r>
    <s v="PID0767"/>
    <s v="Riya Reddy"/>
    <x v="0"/>
    <s v="31/12/1978"/>
    <d v="1978-12-31T00:00:00"/>
    <n v="1978"/>
    <x v="6"/>
    <n v="30"/>
    <s v="Karnataka"/>
    <x v="0"/>
    <s v="South"/>
    <s v="South"/>
    <s v="Tamil Nadu"/>
    <s v="Riya Reddy"/>
    <s v="Riya"/>
    <s v="Reddy"/>
    <m/>
    <s v="PID0767_Riya.pdf"/>
    <s v="Regular Followup"/>
    <m/>
    <m/>
    <s v="Monitor Later"/>
    <s v="Monitor Later"/>
  </r>
  <r>
    <s v="PID0768"/>
    <s v="Sai Mehta"/>
    <x v="1"/>
    <s v="01/01/1984"/>
    <d v="1984-01-01T00:00:00"/>
    <n v="1984"/>
    <x v="9"/>
    <n v="20"/>
    <s v="Karnataka"/>
    <x v="0"/>
    <s v="South"/>
    <s v="South"/>
    <s v="Tamil Nadu"/>
    <s v="Sai Mehta"/>
    <s v="Sai"/>
    <s v="Mehta"/>
    <m/>
    <s v="PID0768_Sai.pdf"/>
    <s v="Regular Followup"/>
    <m/>
    <m/>
    <s v="No Action"/>
    <s v="No Action"/>
  </r>
  <r>
    <s v="PID0769"/>
    <s v=" Krishna Sharma "/>
    <x v="1"/>
    <s v="31/12/1978"/>
    <d v="1978-12-31T00:00:00"/>
    <n v="1978"/>
    <x v="6"/>
    <n v="0.5"/>
    <s v="Uttar Pradesh"/>
    <x v="1"/>
    <s v="North"/>
    <s v="North"/>
    <s v="Punjab"/>
    <s v="Krishna Sharma"/>
    <s v="Krishna"/>
    <s v="Sharma"/>
    <m/>
    <s v="PID0769_Krishna.pdf"/>
    <s v="High Priority"/>
    <m/>
    <m/>
    <s v="Monitor Later"/>
    <s v="Monitor Later"/>
  </r>
  <r>
    <s v="PID0770"/>
    <s v="Aarav Dev Reddy"/>
    <x v="1"/>
    <s v="01/01/1972"/>
    <d v="1972-01-01T00:00:00"/>
    <n v="1972"/>
    <x v="15"/>
    <n v="15"/>
    <s v="Tamil Nadu"/>
    <x v="0"/>
    <s v="South"/>
    <s v="South"/>
    <s v="Tamil Nadu"/>
    <s v="Aarav Dev Reddy"/>
    <s v="Aarav"/>
    <s v="Dev"/>
    <s v="Reddy"/>
    <s v="PID0770_Aarav.pdf"/>
    <s v="Regular Followup"/>
    <m/>
    <m/>
    <s v="No Action"/>
    <s v="No Action"/>
  </r>
  <r>
    <s v="PID0771"/>
    <s v=" Vivaan Raj Mehta"/>
    <x v="1"/>
    <s v="31/12/1988"/>
    <d v="1988-12-31T00:00:00"/>
    <n v="1988"/>
    <x v="3"/>
    <n v="2"/>
    <s v="Uttar Pradesh"/>
    <x v="3"/>
    <s v="North"/>
    <s v="North"/>
    <s v="Punjab"/>
    <s v="Vivaan Raj Mehta"/>
    <s v="Vivaan"/>
    <s v="Raj"/>
    <s v="Mehta"/>
    <s v="PID0771_Vivaan.pdf"/>
    <s v="High Priority"/>
    <m/>
    <m/>
    <s v="Monitor Later"/>
    <s v="Monitor Later"/>
  </r>
  <r>
    <s v="PID0772"/>
    <s v=" Aditya Sharma "/>
    <x v="1"/>
    <s v="31-12-1968"/>
    <d v="1968-12-31T00:00:00"/>
    <n v="1968"/>
    <x v="10"/>
    <n v="0.5"/>
    <s v="Uttar Pradesh"/>
    <x v="1"/>
    <s v="North"/>
    <s v="North"/>
    <s v="Punjab"/>
    <s v="Aditya Sharma"/>
    <s v="Aditya"/>
    <s v="Sharma"/>
    <m/>
    <s v="PID0772_Aditya.pdf"/>
    <s v="High Priority"/>
    <m/>
    <m/>
    <s v="No Action"/>
    <s v="No Action"/>
  </r>
  <r>
    <s v="PID0773"/>
    <s v="Shreya Sharma"/>
    <x v="0"/>
    <s v="31/12/1953"/>
    <d v="1953-12-31T00:00:00"/>
    <n v="1953"/>
    <x v="1"/>
    <n v="9"/>
    <s v="Maharashtra"/>
    <x v="0"/>
    <s v="West"/>
    <s v="West"/>
    <s v="Maharashtra"/>
    <s v="Shreya Sharma"/>
    <s v="Shreya"/>
    <s v="Sharma"/>
    <m/>
    <s v="PID0773_Shreya.pdf"/>
    <s v="Regular Followup"/>
    <m/>
    <m/>
    <s v="No Action"/>
    <s v="No Action"/>
  </r>
  <r>
    <s v="PID0774"/>
    <s v="Isha Raj Reddy "/>
    <x v="0"/>
    <s v="01/01/1984"/>
    <d v="1984-01-01T00:00:00"/>
    <n v="1984"/>
    <x v="9"/>
    <n v="9"/>
    <s v="Gujarat"/>
    <x v="3"/>
    <s v="West"/>
    <s v="West"/>
    <s v="Maharashtra"/>
    <s v="Isha Raj Reddy"/>
    <s v="Isha"/>
    <s v="Raj"/>
    <s v="Reddy"/>
    <s v="PID0774_Isha.pdf"/>
    <s v="Regular Followup"/>
    <m/>
    <m/>
    <s v="No Action"/>
    <s v="No Action"/>
  </r>
  <r>
    <s v="PID0775"/>
    <s v="Riya Raj Mehta"/>
    <x v="0"/>
    <s v="31/12/1988"/>
    <d v="1988-12-31T00:00:00"/>
    <n v="1988"/>
    <x v="3"/>
    <n v="7"/>
    <s v="Kerala"/>
    <x v="0"/>
    <s v="South"/>
    <s v="South"/>
    <s v="Tamil Nadu"/>
    <s v="Riya Raj Mehta"/>
    <s v="Riya"/>
    <s v="Raj"/>
    <s v="Mehta"/>
    <s v="PID0775_Riya.pdf"/>
    <s v="Regular Followup"/>
    <m/>
    <m/>
    <s v="Monitor Later"/>
    <s v="Monitor Later"/>
  </r>
  <r>
    <s v="PID0776"/>
    <s v="Shreya Sharma"/>
    <x v="0"/>
    <s v="31/12/1978"/>
    <d v="1978-12-31T00:00:00"/>
    <n v="1978"/>
    <x v="6"/>
    <n v="40"/>
    <s v="Gujarat"/>
    <x v="0"/>
    <s v="West"/>
    <s v="West"/>
    <s v="Maharashtra"/>
    <s v="Shreya Sharma"/>
    <s v="Shreya"/>
    <s v="Sharma"/>
    <m/>
    <s v="PID0776_Shreya.pdf"/>
    <s v="Regular Followup"/>
    <m/>
    <m/>
    <s v="Monitor Later"/>
    <s v="Monitor Later"/>
  </r>
  <r>
    <s v="PID0777"/>
    <s v="Aanya Gupta"/>
    <x v="0"/>
    <s v="31/12/1978"/>
    <d v="1978-12-31T00:00:00"/>
    <n v="1978"/>
    <x v="6"/>
    <n v="30"/>
    <s v="Gujarat"/>
    <x v="3"/>
    <s v="West"/>
    <s v="West"/>
    <s v="Maharashtra"/>
    <s v="Aanya Gupta"/>
    <s v="Aanya"/>
    <s v="Gupta"/>
    <m/>
    <s v="PID0777_Aanya.pdf"/>
    <s v="Regular Followup"/>
    <m/>
    <m/>
    <s v="No Action"/>
    <s v="No Action"/>
  </r>
  <r>
    <s v="PID0778"/>
    <s v="Riya Gupta"/>
    <x v="0"/>
    <s v="31/12/1968"/>
    <d v="1968-12-31T00:00:00"/>
    <n v="1968"/>
    <x v="10"/>
    <n v="5"/>
    <s v="Gujarat"/>
    <x v="3"/>
    <s v="West"/>
    <s v="West"/>
    <s v="Maharashtra"/>
    <s v="Riya Gupta"/>
    <s v="Riya"/>
    <s v="Gupta"/>
    <m/>
    <s v="PID0778_Riya.pdf"/>
    <s v="Regular Followup"/>
    <m/>
    <m/>
    <s v="Monitor Later"/>
    <s v="Monitor Later"/>
  </r>
  <r>
    <s v="PID0779"/>
    <s v="Riya Patel"/>
    <x v="0"/>
    <s v="31/12/1993"/>
    <d v="1993-12-31T00:00:00"/>
    <n v="1993"/>
    <x v="2"/>
    <n v="30"/>
    <s v="West Bengal"/>
    <x v="2"/>
    <s v="East"/>
    <s v="East"/>
    <s v="West Bengal"/>
    <s v="Riya Patel"/>
    <s v="Riya"/>
    <s v="Patel"/>
    <m/>
    <s v="PID0779_Riya.pdf"/>
    <s v="Regular Followup"/>
    <m/>
    <m/>
    <s v="No Action"/>
    <s v="No Action"/>
  </r>
  <r>
    <s v="PID0780"/>
    <s v="Shreya Gupta"/>
    <x v="0"/>
    <s v="31-12-1985"/>
    <d v="1985-12-31T00:00:00"/>
    <n v="1985"/>
    <x v="14"/>
    <n v="120"/>
    <s v="Tamil Nadu"/>
    <x v="1"/>
    <s v="South"/>
    <s v="South"/>
    <s v="Tamil Nadu"/>
    <s v="Shreya Gupta"/>
    <s v="Shreya"/>
    <s v="Gupta"/>
    <m/>
    <s v="PID0780_Shreya.pdf"/>
    <s v="Regular Followup"/>
    <m/>
    <m/>
    <s v="No Action"/>
    <s v="No Action"/>
  </r>
  <r>
    <s v="PID0781"/>
    <s v="Aarav Raj Gupta"/>
    <x v="1"/>
    <s v="01/01/1964"/>
    <d v="1964-01-01T00:00:00"/>
    <n v="1964"/>
    <x v="7"/>
    <n v="7"/>
    <s v="Karnataka"/>
    <x v="3"/>
    <s v="South"/>
    <s v="South"/>
    <s v="Tamil Nadu"/>
    <s v="Aarav Raj Gupta"/>
    <s v="Aarav"/>
    <s v="Raj"/>
    <s v="Gupta"/>
    <s v="PID0781_Aarav.pdf"/>
    <s v="Regular Followup"/>
    <m/>
    <m/>
    <s v="Monitor Later"/>
    <s v="Monitor Later"/>
  </r>
  <r>
    <s v="PID0782"/>
    <s v="Riya Patel"/>
    <x v="0"/>
    <s v="31/12/1968"/>
    <d v="1968-12-31T00:00:00"/>
    <n v="1968"/>
    <x v="10"/>
    <n v="15"/>
    <s v="Tamil Nadu"/>
    <x v="1"/>
    <s v="South"/>
    <s v="South"/>
    <s v="Tamil Nadu"/>
    <s v="Riya Patel"/>
    <s v="Riya"/>
    <s v="Patel"/>
    <m/>
    <s v="PID0782_Riya.pdf"/>
    <s v="Regular Followup"/>
    <m/>
    <m/>
    <s v="No Action"/>
    <s v="No Action"/>
  </r>
  <r>
    <s v="PID0783"/>
    <s v="Isha Reddy"/>
    <x v="0"/>
    <s v="01/01/1944"/>
    <d v="1944-01-01T00:00:00"/>
    <n v="1944"/>
    <x v="20"/>
    <n v="40"/>
    <s v="Karnataka"/>
    <x v="0"/>
    <s v="South"/>
    <s v="South"/>
    <s v="Tamil Nadu"/>
    <s v="Isha Reddy"/>
    <s v="Isha"/>
    <s v="Reddy"/>
    <m/>
    <s v="PID0783_Isha.pdf"/>
    <s v="Regular Followup"/>
    <m/>
    <m/>
    <s v="Ask for Readmission"/>
    <s v="Ask for Readmission"/>
  </r>
  <r>
    <s v="PID0784"/>
    <s v=" Krishna Kumar Reddy "/>
    <x v="1"/>
    <s v="31/12/1978"/>
    <d v="1978-12-31T00:00:00"/>
    <n v="1978"/>
    <x v="6"/>
    <n v="15"/>
    <s v="Punjab"/>
    <x v="1"/>
    <s v="North"/>
    <s v="North"/>
    <s v="Punjab"/>
    <s v="Krishna Kumar Reddy"/>
    <s v="Krishna"/>
    <s v="Kumar"/>
    <s v="Reddy"/>
    <s v="PID0784_Krishna.pdf"/>
    <s v="Regular Followup"/>
    <m/>
    <m/>
    <s v="No Action"/>
    <s v="No Action"/>
  </r>
  <r>
    <s v="PID0785"/>
    <s v="Shreya Patel"/>
    <x v="0"/>
    <s v="31/12/1953"/>
    <d v="1953-12-31T00:00:00"/>
    <n v="1953"/>
    <x v="1"/>
    <n v="2"/>
    <s v="Uttar Pradesh"/>
    <x v="0"/>
    <s v="North"/>
    <s v="North"/>
    <s v="Punjab"/>
    <s v="Shreya Patel"/>
    <s v="Shreya"/>
    <s v="Patel"/>
    <m/>
    <s v="PID0785_Shreya.pdf"/>
    <s v="High Priority"/>
    <m/>
    <m/>
    <s v="No Action"/>
    <s v="No Action"/>
  </r>
  <r>
    <s v="PID0786"/>
    <s v="Isha Kumar Gupta"/>
    <x v="0"/>
    <s v="31-12-1993"/>
    <d v="1993-12-31T00:00:00"/>
    <n v="1993"/>
    <x v="2"/>
    <n v="30"/>
    <s v="Karnataka"/>
    <x v="0"/>
    <s v="South"/>
    <s v="South"/>
    <s v="Tamil Nadu"/>
    <s v="Isha Kumar Gupta"/>
    <s v="Isha"/>
    <s v="Kumar"/>
    <s v="Gupta"/>
    <s v="PID0786_Isha.pdf"/>
    <s v="Regular Followup"/>
    <m/>
    <m/>
    <s v="No Action"/>
    <s v="No Action"/>
  </r>
  <r>
    <s v="PID0787"/>
    <s v="Krishna Sharma"/>
    <x v="1"/>
    <s v="31/12/1953"/>
    <d v="1953-12-31T00:00:00"/>
    <n v="1953"/>
    <x v="1"/>
    <n v="20"/>
    <s v="Karnataka"/>
    <x v="3"/>
    <s v="South"/>
    <s v="South"/>
    <s v="Tamil Nadu"/>
    <s v="Krishna Sharma"/>
    <s v="Krishna"/>
    <s v="Sharma"/>
    <m/>
    <s v="PID0787_Krishna.pdf"/>
    <s v="Regular Followup"/>
    <m/>
    <m/>
    <s v="No Action"/>
    <s v="No Action"/>
  </r>
  <r>
    <s v="PID0788"/>
    <s v="Krishna Patel"/>
    <x v="1"/>
    <s v="01/01/1996"/>
    <d v="1996-01-01T00:00:00"/>
    <n v="1996"/>
    <x v="19"/>
    <n v="9"/>
    <s v="West Bengal"/>
    <x v="2"/>
    <s v="East"/>
    <s v="East"/>
    <s v="West Bengal"/>
    <s v="Krishna Patel"/>
    <s v="Krishna"/>
    <s v="Patel"/>
    <m/>
    <s v="PID0788_Krishna.pdf"/>
    <s v="Regular Followup"/>
    <m/>
    <m/>
    <s v="No Action"/>
    <s v="No Action"/>
  </r>
  <r>
    <s v="PID0789"/>
    <s v=" Riya Reddy "/>
    <x v="0"/>
    <s v="31/12/1953"/>
    <d v="1953-12-31T00:00:00"/>
    <n v="1953"/>
    <x v="1"/>
    <n v="3"/>
    <s v="Uttar Pradesh"/>
    <x v="1"/>
    <s v="North"/>
    <s v="North"/>
    <s v="Punjab"/>
    <s v="Riya Reddy"/>
    <s v="Riya"/>
    <s v="Reddy"/>
    <m/>
    <s v="PID0789_Riya.pdf"/>
    <s v="High Priority"/>
    <m/>
    <m/>
    <s v="Monitor Later"/>
    <s v="Monitor Later"/>
  </r>
  <r>
    <s v="PID0790"/>
    <s v="Vivaan Priya Patel"/>
    <x v="1"/>
    <s v="31/12/1988"/>
    <d v="1988-12-31T00:00:00"/>
    <n v="1988"/>
    <x v="3"/>
    <n v="5"/>
    <s v="Gujarat"/>
    <x v="3"/>
    <s v="West"/>
    <s v="West"/>
    <s v="Maharashtra"/>
    <s v="Vivaan Priya Patel"/>
    <s v="Vivaan"/>
    <s v="Priya"/>
    <s v="Patel"/>
    <s v="PID0790_Vivaan.pdf"/>
    <s v="Regular Followup"/>
    <m/>
    <m/>
    <s v="Monitor Later"/>
    <s v="Monitor Later"/>
  </r>
  <r>
    <s v="PID0791"/>
    <s v="Isha Patel"/>
    <x v="0"/>
    <s v="31/12/1968"/>
    <d v="1968-12-31T00:00:00"/>
    <n v="1968"/>
    <x v="10"/>
    <n v="20"/>
    <s v="Kerala"/>
    <x v="0"/>
    <s v="South"/>
    <s v="South"/>
    <s v="Tamil Nadu"/>
    <s v="Isha Patel"/>
    <s v="Isha"/>
    <s v="Patel"/>
    <m/>
    <s v="PID0791_Isha.pdf"/>
    <s v="Regular Followup"/>
    <m/>
    <m/>
    <s v="No Action"/>
    <s v="No Action"/>
  </r>
  <r>
    <s v="PID0792"/>
    <s v=" Aanya Gupta "/>
    <x v="0"/>
    <s v="31-12-1985"/>
    <d v="1985-12-31T00:00:00"/>
    <n v="1985"/>
    <x v="14"/>
    <n v="4"/>
    <s v="Karnataka"/>
    <x v="0"/>
    <s v="South"/>
    <s v="South"/>
    <s v="Tamil Nadu"/>
    <s v="Aanya Gupta"/>
    <s v="Aanya"/>
    <s v="Gupta"/>
    <m/>
    <s v="PID0792_Aanya.pdf"/>
    <s v="High Priority"/>
    <m/>
    <m/>
    <s v="No Action"/>
    <s v="No Action"/>
  </r>
  <r>
    <s v="PID0793"/>
    <s v="Isha Raj Mehta"/>
    <x v="0"/>
    <s v="01/01/1944"/>
    <d v="1944-01-01T00:00:00"/>
    <n v="1944"/>
    <x v="20"/>
    <n v="30"/>
    <s v="Tamil Nadu"/>
    <x v="0"/>
    <s v="South"/>
    <s v="South"/>
    <s v="Tamil Nadu"/>
    <s v="Isha Raj Mehta"/>
    <s v="Isha"/>
    <s v="Raj"/>
    <s v="Mehta"/>
    <s v="PID0793_Isha.pdf"/>
    <s v="Regular Followup"/>
    <m/>
    <m/>
    <s v="No Action"/>
    <s v="No Action"/>
  </r>
  <r>
    <s v="PID0794"/>
    <s v="Diya Reddy"/>
    <x v="0"/>
    <s v="31/12/1958"/>
    <d v="1958-12-31T00:00:00"/>
    <n v="1958"/>
    <x v="16"/>
    <n v="7"/>
    <s v="Gujarat"/>
    <x v="3"/>
    <s v="West"/>
    <s v="West"/>
    <s v="Maharashtra"/>
    <s v="Diya Reddy"/>
    <s v="Diya"/>
    <s v="Reddy"/>
    <m/>
    <s v="PID0794_Diya.pdf"/>
    <s v="Regular Followup"/>
    <m/>
    <m/>
    <s v="No Action"/>
    <s v="No Action"/>
  </r>
  <r>
    <s v="PID0795"/>
    <s v=" Aditya Gupta"/>
    <x v="1"/>
    <s v="31/12/1988"/>
    <d v="1988-12-31T00:00:00"/>
    <n v="1988"/>
    <x v="3"/>
    <n v="250"/>
    <s v="Kerala"/>
    <x v="0"/>
    <s v="South"/>
    <s v="South"/>
    <s v="Tamil Nadu"/>
    <s v="Aditya Gupta"/>
    <s v="Aditya"/>
    <s v="Gupta"/>
    <m/>
    <s v="PID0795_Aditya.pdf"/>
    <s v="Regular Followup"/>
    <m/>
    <m/>
    <s v="No Action"/>
    <s v="No Action"/>
  </r>
  <r>
    <s v="PID0796"/>
    <s v="Riya Sharma"/>
    <x v="0"/>
    <s v="31/12/1981"/>
    <d v="1981-12-31T00:00:00"/>
    <n v="1981"/>
    <x v="8"/>
    <n v="40"/>
    <s v="Tamil Nadu"/>
    <x v="0"/>
    <s v="South"/>
    <s v="South"/>
    <s v="Tamil Nadu"/>
    <s v="Riya Sharma"/>
    <s v="Riya"/>
    <s v="Sharma"/>
    <m/>
    <s v="PID0796_Riya.pdf"/>
    <s v="Regular Followup"/>
    <m/>
    <m/>
    <s v="Ask for Readmission"/>
    <s v="Ask for Readmission"/>
  </r>
  <r>
    <s v="PID0797"/>
    <s v=" Aanya Sharma "/>
    <x v="0"/>
    <s v="31/12/1988"/>
    <d v="1988-12-31T00:00:00"/>
    <n v="1988"/>
    <x v="3"/>
    <n v="25"/>
    <s v="West Bengal"/>
    <x v="2"/>
    <s v="East"/>
    <s v="East"/>
    <s v="West Bengal"/>
    <s v="Aanya Sharma"/>
    <s v="Aanya"/>
    <s v="Sharma"/>
    <m/>
    <s v="PID0797_Aanya.pdf"/>
    <s v="Regular Followup"/>
    <m/>
    <m/>
    <s v="Monitor Later"/>
    <s v="Monitor Later"/>
  </r>
  <r>
    <s v="PID0798"/>
    <s v="Sai Gupta"/>
    <x v="1"/>
    <s v="01-01-1972"/>
    <d v="1972-01-01T00:00:00"/>
    <n v="1972"/>
    <x v="15"/>
    <n v="2"/>
    <s v="Tamil Nadu"/>
    <x v="0"/>
    <s v="South"/>
    <s v="South"/>
    <s v="Tamil Nadu"/>
    <s v="Sai Gupta"/>
    <s v="Sai"/>
    <s v="Gupta"/>
    <m/>
    <s v="PID0798_Sai.pdf"/>
    <s v="High Priority"/>
    <m/>
    <m/>
    <s v="Ask for Readmission"/>
    <s v="Ask for Readmission"/>
  </r>
  <r>
    <s v="PID0799"/>
    <s v=" Shreya Singh Reddy"/>
    <x v="0"/>
    <s v="31/12/1968"/>
    <d v="1968-12-31T00:00:00"/>
    <n v="1968"/>
    <x v="10"/>
    <n v="25"/>
    <s v="Punjab"/>
    <x v="3"/>
    <s v="North"/>
    <s v="North"/>
    <s v="Punjab"/>
    <s v="Shreya Singh Reddy"/>
    <s v="Shreya"/>
    <s v="Singh"/>
    <s v="Reddy"/>
    <s v="PID0799_Shreya.pdf"/>
    <s v="Regular Followup"/>
    <m/>
    <m/>
    <s v="Monitor Later"/>
    <s v="Monitor Later"/>
  </r>
  <r>
    <s v="PID0800"/>
    <s v="Aditya Singh Mehta"/>
    <x v="1"/>
    <s v="31/12/1973"/>
    <d v="1973-12-31T00:00:00"/>
    <n v="1973"/>
    <x v="0"/>
    <n v="20"/>
    <s v="Gujarat"/>
    <x v="1"/>
    <s v="West"/>
    <s v="West"/>
    <s v="Maharashtra"/>
    <s v="Aditya Singh Mehta"/>
    <s v="Aditya"/>
    <s v="Singh"/>
    <s v="Mehta"/>
    <s v="PID0800_Aditya.pdf"/>
    <s v="Regular Followup"/>
    <m/>
    <m/>
    <s v="No Action"/>
    <s v="No Action"/>
  </r>
  <r>
    <s v="PID0801"/>
    <s v="Riya Mehta"/>
    <x v="0"/>
    <s v="31-12-1988"/>
    <d v="1988-12-31T00:00:00"/>
    <n v="1988"/>
    <x v="3"/>
    <n v="15"/>
    <s v="Gujarat"/>
    <x v="3"/>
    <s v="West"/>
    <s v="West"/>
    <s v="Maharashtra"/>
    <s v="Riya Mehta"/>
    <s v="Riya"/>
    <s v="Mehta"/>
    <m/>
    <s v="PID0801_Riya.pdf"/>
    <s v="Regular Followup"/>
    <m/>
    <m/>
    <s v="Monitor Later"/>
    <s v="Monitor Later"/>
  </r>
  <r>
    <s v="PID0802"/>
    <s v="Aditya Reddy "/>
    <x v="1"/>
    <s v="01/01/1984"/>
    <d v="1984-01-01T00:00:00"/>
    <n v="1984"/>
    <x v="9"/>
    <n v="20"/>
    <s v="Gujarat"/>
    <x v="3"/>
    <s v="West"/>
    <s v="West"/>
    <s v="Maharashtra"/>
    <s v="Aditya Reddy"/>
    <s v="Aditya"/>
    <s v="Reddy"/>
    <m/>
    <s v="PID0802_Aditya.pdf"/>
    <s v="Regular Followup"/>
    <m/>
    <m/>
    <s v="No Action"/>
    <s v="No Action"/>
  </r>
  <r>
    <s v="PID0803"/>
    <s v=" Aarav Reddy "/>
    <x v="1"/>
    <s v="01/01/1964"/>
    <d v="1964-01-01T00:00:00"/>
    <n v="1964"/>
    <x v="7"/>
    <n v="25"/>
    <s v="West Bengal"/>
    <x v="2"/>
    <s v="East"/>
    <s v="East"/>
    <s v="West Bengal"/>
    <s v="Aarav Reddy"/>
    <s v="Aarav"/>
    <s v="Reddy"/>
    <m/>
    <s v="PID0803_Aarav.pdf"/>
    <s v="Regular Followup"/>
    <m/>
    <m/>
    <s v="Monitor Later"/>
    <s v="Monitor Later"/>
  </r>
  <r>
    <s v="PID0804"/>
    <s v="Isha Reddy"/>
    <x v="0"/>
    <s v="31-12-1998"/>
    <d v="1998-12-31T00:00:00"/>
    <n v="1998"/>
    <x v="12"/>
    <n v="7"/>
    <s v="Karnataka"/>
    <x v="0"/>
    <s v="South"/>
    <s v="South"/>
    <s v="Tamil Nadu"/>
    <s v="Isha Reddy"/>
    <s v="Isha"/>
    <s v="Reddy"/>
    <m/>
    <s v="PID0804_Isha.pdf"/>
    <s v="Regular Followup"/>
    <m/>
    <m/>
    <s v="No Action"/>
    <s v="No Action"/>
  </r>
  <r>
    <s v="PID0805"/>
    <s v="Shreya Kumar Mehta"/>
    <x v="0"/>
    <s v="31/12/1968"/>
    <d v="1968-12-31T00:00:00"/>
    <n v="1968"/>
    <x v="10"/>
    <n v="40"/>
    <s v="Punjab"/>
    <x v="1"/>
    <s v="North"/>
    <s v="North"/>
    <s v="Punjab"/>
    <s v="Shreya Kumar Mehta"/>
    <s v="Shreya"/>
    <s v="Kumar"/>
    <s v="Mehta"/>
    <s v="PID0805_Shreya.pdf"/>
    <s v="Regular Followup"/>
    <m/>
    <m/>
    <s v="No Action"/>
    <s v="No Action"/>
  </r>
  <r>
    <s v="PID0806"/>
    <s v=" Vivaan Sharma"/>
    <x v="1"/>
    <s v="31-12-1978"/>
    <d v="1978-12-31T00:00:00"/>
    <n v="1978"/>
    <x v="6"/>
    <n v="25"/>
    <s v="Punjab"/>
    <x v="1"/>
    <s v="North"/>
    <s v="North"/>
    <s v="Punjab"/>
    <s v="Vivaan Sharma"/>
    <s v="Vivaan"/>
    <s v="Sharma"/>
    <m/>
    <s v="PID0806_Vivaan.pdf"/>
    <s v="Regular Followup"/>
    <m/>
    <m/>
    <s v="Monitor Later"/>
    <s v="Monitor Later"/>
  </r>
  <r>
    <s v="PID0807"/>
    <s v="Krishna Mehta"/>
    <x v="1"/>
    <s v="31/12/1994"/>
    <d v="1994-12-31T00:00:00"/>
    <n v="1994"/>
    <x v="5"/>
    <n v="20"/>
    <s v="West Bengal"/>
    <x v="2"/>
    <s v="East"/>
    <s v="East"/>
    <s v="West Bengal"/>
    <s v="Krishna Mehta"/>
    <s v="Krishna"/>
    <s v="Mehta"/>
    <m/>
    <s v="PID0807_Krishna.pdf"/>
    <s v="Regular Followup"/>
    <m/>
    <m/>
    <s v="Monitor Later"/>
    <s v="Monitor Later"/>
  </r>
  <r>
    <s v="PID0808"/>
    <s v="Isha Gupta"/>
    <x v="0"/>
    <s v="31/12/1998"/>
    <d v="1998-12-31T00:00:00"/>
    <n v="1998"/>
    <x v="12"/>
    <n v="20"/>
    <s v="Kerala"/>
    <x v="0"/>
    <s v="South"/>
    <s v="South"/>
    <s v="Tamil Nadu"/>
    <s v="Isha Gupta"/>
    <s v="Isha"/>
    <s v="Gupta"/>
    <m/>
    <s v="PID0808_Isha.pdf"/>
    <s v="Regular Followup"/>
    <m/>
    <m/>
    <s v="No Action"/>
    <s v="No Action"/>
  </r>
  <r>
    <s v="PID0809"/>
    <s v=" Aarav Dev Patel"/>
    <x v="1"/>
    <s v="01/01/1968"/>
    <d v="1968-01-01T00:00:00"/>
    <n v="1968"/>
    <x v="10"/>
    <n v="7"/>
    <s v="Maharashtra"/>
    <x v="3"/>
    <s v="West"/>
    <s v="West"/>
    <s v="Maharashtra"/>
    <s v="Aarav Dev Patel"/>
    <s v="Aarav"/>
    <s v="Dev"/>
    <s v="Patel"/>
    <s v="PID0809_Aarav.pdf"/>
    <s v="Regular Followup"/>
    <m/>
    <m/>
    <s v="No Action"/>
    <s v="No Action"/>
  </r>
  <r>
    <s v="PID0810"/>
    <s v="Shreya Sharma"/>
    <x v="0"/>
    <s v="01/01/1984"/>
    <d v="1984-01-01T00:00:00"/>
    <n v="1984"/>
    <x v="9"/>
    <n v="12"/>
    <s v="Kerala"/>
    <x v="0"/>
    <s v="South"/>
    <s v="South"/>
    <s v="Tamil Nadu"/>
    <s v="Shreya Sharma"/>
    <s v="Shreya"/>
    <s v="Sharma"/>
    <m/>
    <s v="PID0810_Shreya.pdf"/>
    <s v="Regular Followup"/>
    <m/>
    <m/>
    <s v="No Action"/>
    <s v="No Action"/>
  </r>
  <r>
    <s v="PID0811"/>
    <s v=" Sai Reddy "/>
    <x v="1"/>
    <s v="31/12/1973"/>
    <d v="1973-12-31T00:00:00"/>
    <n v="1973"/>
    <x v="0"/>
    <n v="20"/>
    <s v="Gujarat"/>
    <x v="3"/>
    <s v="West"/>
    <s v="West"/>
    <s v="Maharashtra"/>
    <s v="Sai Reddy"/>
    <s v="Sai"/>
    <s v="Reddy"/>
    <m/>
    <s v="PID0811_Sai.pdf"/>
    <s v="Regular Followup"/>
    <m/>
    <m/>
    <s v="No Action"/>
    <s v="No Action"/>
  </r>
  <r>
    <s v="PID0812"/>
    <s v="Aanya Priya Patel "/>
    <x v="0"/>
    <s v="31/12/1988"/>
    <d v="1988-12-31T00:00:00"/>
    <n v="1988"/>
    <x v="3"/>
    <n v="25"/>
    <s v="West Bengal"/>
    <x v="0"/>
    <s v="East"/>
    <s v="East"/>
    <s v="West Bengal"/>
    <s v="Aanya Priya Patel"/>
    <s v="Aanya"/>
    <s v="Priya"/>
    <s v="Patel"/>
    <s v="PID0812_Aanya.pdf"/>
    <s v="Regular Followup"/>
    <m/>
    <m/>
    <s v="No Action"/>
    <s v="No Action"/>
  </r>
  <r>
    <s v="PID0813"/>
    <s v="Vivaan Patel "/>
    <x v="1"/>
    <s v="31/12/1994"/>
    <d v="1994-12-31T00:00:00"/>
    <n v="1994"/>
    <x v="5"/>
    <n v="20"/>
    <s v="Punjab"/>
    <x v="1"/>
    <s v="North"/>
    <s v="North"/>
    <s v="Punjab"/>
    <s v="Vivaan Patel"/>
    <s v="Vivaan"/>
    <s v="Patel"/>
    <m/>
    <s v="PID0813_Vivaan.pdf"/>
    <s v="Regular Followup"/>
    <m/>
    <m/>
    <s v="Ask for Readmission"/>
    <s v="Ask for Readmission"/>
  </r>
  <r>
    <s v="PID0814"/>
    <s v="Vivaan Patel"/>
    <x v="1"/>
    <s v="01/01/1964"/>
    <d v="1964-01-01T00:00:00"/>
    <n v="1964"/>
    <x v="7"/>
    <n v="7"/>
    <s v="Gujarat"/>
    <x v="3"/>
    <s v="West"/>
    <s v="West"/>
    <s v="Maharashtra"/>
    <s v="Vivaan Patel"/>
    <s v="Vivaan"/>
    <s v="Patel"/>
    <m/>
    <s v="PID0814_Vivaan.pdf"/>
    <s v="Regular Followup"/>
    <m/>
    <m/>
    <s v="No Action"/>
    <s v="No Action"/>
  </r>
  <r>
    <s v="PID0815"/>
    <s v="Aditya Dev Mehta"/>
    <x v="1"/>
    <s v="31/12/1968"/>
    <d v="1968-12-31T00:00:00"/>
    <n v="1968"/>
    <x v="10"/>
    <n v="120"/>
    <s v="West Bengal"/>
    <x v="2"/>
    <s v="East"/>
    <s v="East"/>
    <s v="West Bengal"/>
    <s v="Aditya Dev Mehta"/>
    <s v="Aditya"/>
    <s v="Dev"/>
    <s v="Mehta"/>
    <s v="PID0815_Aditya.pdf"/>
    <s v="Regular Followup"/>
    <m/>
    <m/>
    <s v="No Action"/>
    <s v="No Action"/>
  </r>
  <r>
    <s v="PID0816"/>
    <s v="Krishna Kumar Reddy "/>
    <x v="1"/>
    <s v="31/12/1993"/>
    <d v="1993-12-31T00:00:00"/>
    <n v="1993"/>
    <x v="2"/>
    <n v="9"/>
    <s v="Punjab"/>
    <x v="3"/>
    <s v="North"/>
    <s v="North"/>
    <s v="Punjab"/>
    <s v="Krishna Kumar Reddy"/>
    <s v="Krishna"/>
    <s v="Kumar"/>
    <s v="Reddy"/>
    <s v="PID0816_Krishna.pdf"/>
    <s v="Regular Followup"/>
    <m/>
    <m/>
    <s v="No Action"/>
    <s v="No Action"/>
  </r>
  <r>
    <s v="PID0817"/>
    <s v="Aditya Sharma"/>
    <x v="1"/>
    <s v="31-12-1988"/>
    <d v="1988-12-31T00:00:00"/>
    <n v="1988"/>
    <x v="3"/>
    <n v="5"/>
    <s v="Maharashtra"/>
    <x v="3"/>
    <s v="West"/>
    <s v="West"/>
    <s v="Maharashtra"/>
    <s v="Aditya Sharma"/>
    <s v="Aditya"/>
    <s v="Sharma"/>
    <m/>
    <s v="PID0817_Aditya.pdf"/>
    <s v="Regular Followup"/>
    <m/>
    <m/>
    <s v="Ask for Readmission"/>
    <s v="Ask for Readmission"/>
  </r>
  <r>
    <s v="PID0818"/>
    <s v="Diya Dev Gupta"/>
    <x v="0"/>
    <s v="31/12/1973"/>
    <d v="1973-12-31T00:00:00"/>
    <n v="1973"/>
    <x v="0"/>
    <n v="9"/>
    <s v="Punjab"/>
    <x v="0"/>
    <s v="North"/>
    <s v="North"/>
    <s v="Punjab"/>
    <s v="Diya Dev Gupta"/>
    <s v="Diya"/>
    <s v="Dev"/>
    <s v="Gupta"/>
    <s v="PID0818_Diya.pdf"/>
    <s v="Regular Followup"/>
    <m/>
    <m/>
    <s v="No Action"/>
    <s v="No Action"/>
  </r>
  <r>
    <s v="PID0819"/>
    <s v="Sai Patel"/>
    <x v="1"/>
    <s v="31/12/1988"/>
    <d v="1988-12-31T00:00:00"/>
    <n v="1988"/>
    <x v="3"/>
    <n v="25"/>
    <s v="Kerala"/>
    <x v="3"/>
    <s v="South"/>
    <s v="South"/>
    <s v="Tamil Nadu"/>
    <s v="Sai Patel"/>
    <s v="Sai"/>
    <s v="Patel"/>
    <m/>
    <s v="PID0819_Sai.pdf"/>
    <s v="Regular Followup"/>
    <m/>
    <m/>
    <s v="No Action"/>
    <s v="No Action"/>
  </r>
  <r>
    <s v="PID0820"/>
    <s v="Sai Reddy"/>
    <x v="1"/>
    <s v="01/01/1984"/>
    <d v="1984-01-01T00:00:00"/>
    <n v="1984"/>
    <x v="9"/>
    <n v="3"/>
    <s v="West Bengal"/>
    <x v="2"/>
    <s v="East"/>
    <s v="East"/>
    <s v="West Bengal"/>
    <s v="Sai Reddy"/>
    <s v="Sai"/>
    <s v="Reddy"/>
    <m/>
    <s v="PID0820_Sai.pdf"/>
    <s v="High Priority"/>
    <m/>
    <m/>
    <s v="Ask for Readmission"/>
    <s v="Ask for Readmission"/>
  </r>
  <r>
    <s v="PID0821"/>
    <s v="Aditya Reddy"/>
    <x v="1"/>
    <s v="31/12/1978"/>
    <d v="1978-12-31T00:00:00"/>
    <n v="1978"/>
    <x v="6"/>
    <n v="2"/>
    <s v="Tamil Nadu"/>
    <x v="3"/>
    <s v="South"/>
    <s v="South"/>
    <s v="Tamil Nadu"/>
    <s v="Aditya Reddy"/>
    <s v="Aditya"/>
    <s v="Reddy"/>
    <m/>
    <s v="PID0821_Aditya.pdf"/>
    <s v="High Priority"/>
    <m/>
    <m/>
    <s v="No Action"/>
    <s v="No Action"/>
  </r>
  <r>
    <s v="PID0822"/>
    <s v="Riya Reddy"/>
    <x v="0"/>
    <s v="31/12/1968"/>
    <d v="1968-12-31T00:00:00"/>
    <n v="1968"/>
    <x v="10"/>
    <n v="25"/>
    <s v="Tamil Nadu"/>
    <x v="0"/>
    <s v="South"/>
    <s v="South"/>
    <s v="Tamil Nadu"/>
    <s v="Riya Reddy"/>
    <s v="Riya"/>
    <s v="Reddy"/>
    <m/>
    <s v="PID0822_Riya.pdf"/>
    <s v="Regular Followup"/>
    <m/>
    <m/>
    <s v="No Action"/>
    <s v="No Action"/>
  </r>
  <r>
    <s v="PID0823"/>
    <s v=" Aditya Reddy"/>
    <x v="1"/>
    <s v="01/01/1964"/>
    <d v="1964-01-01T00:00:00"/>
    <n v="1964"/>
    <x v="7"/>
    <n v="40"/>
    <s v="West Bengal"/>
    <x v="1"/>
    <s v="East"/>
    <s v="East"/>
    <s v="West Bengal"/>
    <s v="Aditya Reddy"/>
    <s v="Aditya"/>
    <s v="Reddy"/>
    <m/>
    <s v="PID0823_Aditya.pdf"/>
    <s v="Regular Followup"/>
    <m/>
    <m/>
    <s v="No Action"/>
    <s v="No Action"/>
  </r>
  <r>
    <s v="PID0824"/>
    <s v="Vivaan Mehta"/>
    <x v="1"/>
    <s v="31/12/1988"/>
    <d v="1988-12-31T00:00:00"/>
    <n v="1988"/>
    <x v="3"/>
    <n v="12"/>
    <s v="West Bengal"/>
    <x v="2"/>
    <s v="East"/>
    <s v="East"/>
    <s v="West Bengal"/>
    <s v="Vivaan Mehta"/>
    <s v="Vivaan"/>
    <s v="Mehta"/>
    <m/>
    <s v="PID0824_Vivaan.pdf"/>
    <s v="Regular Followup"/>
    <m/>
    <m/>
    <s v="No Action"/>
    <s v="No Action"/>
  </r>
  <r>
    <s v="PID0825"/>
    <s v="Aditya Mehta"/>
    <x v="1"/>
    <s v="01-01-1984"/>
    <d v="1984-01-01T00:00:00"/>
    <n v="1984"/>
    <x v="9"/>
    <n v="40"/>
    <s v="Maharashtra"/>
    <x v="3"/>
    <s v="West"/>
    <s v="West"/>
    <s v="Maharashtra"/>
    <s v="Aditya Mehta"/>
    <s v="Aditya"/>
    <s v="Mehta"/>
    <m/>
    <s v="PID0825_Aditya.pdf"/>
    <s v="Regular Followup"/>
    <m/>
    <m/>
    <s v="Monitor Later"/>
    <s v="Monitor Later"/>
  </r>
  <r>
    <s v="PID0826"/>
    <s v="Vivaan Mehta"/>
    <x v="1"/>
    <s v="31/12/1978"/>
    <d v="1978-12-31T00:00:00"/>
    <n v="1978"/>
    <x v="6"/>
    <m/>
    <s v="Karnataka"/>
    <x v="0"/>
    <s v="South"/>
    <s v="South"/>
    <s v="Tamil Nadu"/>
    <s v="Vivaan Mehta"/>
    <s v="Vivaan"/>
    <s v="Mehta"/>
    <m/>
    <s v="PID0826_Vivaan.pdf"/>
    <s v="High Priority"/>
    <m/>
    <m/>
    <s v="Needs Attention"/>
    <s v="Needs Attention"/>
  </r>
  <r>
    <s v="PID0827"/>
    <s v="Diya Patel"/>
    <x v="0"/>
    <s v="31/12/1958"/>
    <d v="1958-12-31T00:00:00"/>
    <n v="1958"/>
    <x v="16"/>
    <n v="1"/>
    <s v="Uttar Pradesh"/>
    <x v="3"/>
    <s v="North"/>
    <s v="North"/>
    <s v="Punjab"/>
    <s v="Diya Patel"/>
    <s v="Diya"/>
    <s v="Patel"/>
    <m/>
    <s v="PID0827_Diya.pdf"/>
    <s v="High Priority"/>
    <m/>
    <m/>
    <s v="Monitor Later"/>
    <s v="Monitor Later"/>
  </r>
  <r>
    <s v="PID0828"/>
    <s v=" Sai Gupta"/>
    <x v="1"/>
    <s v="31-12-1973"/>
    <d v="1973-12-31T00:00:00"/>
    <n v="1973"/>
    <x v="0"/>
    <n v="5"/>
    <s v="Karnataka"/>
    <x v="1"/>
    <s v="South"/>
    <s v="South"/>
    <s v="Tamil Nadu"/>
    <s v="Sai Gupta"/>
    <s v="Sai"/>
    <s v="Gupta"/>
    <m/>
    <s v="PID0828_Sai.pdf"/>
    <s v="Regular Followup"/>
    <m/>
    <m/>
    <s v="Monitor Later"/>
    <s v="Monitor Later"/>
  </r>
  <r>
    <s v="PID0829"/>
    <s v="Diya Reddy"/>
    <x v="0"/>
    <s v="31/12/1988"/>
    <d v="1988-12-31T00:00:00"/>
    <n v="1988"/>
    <x v="3"/>
    <n v="150"/>
    <s v="Kerala"/>
    <x v="0"/>
    <s v="South"/>
    <s v="South"/>
    <s v="Tamil Nadu"/>
    <s v="Diya Reddy"/>
    <s v="Diya"/>
    <s v="Reddy"/>
    <m/>
    <s v="PID0829_Diya.pdf"/>
    <s v="Regular Followup"/>
    <m/>
    <m/>
    <s v="Monitor Later"/>
    <s v="Monitor Later"/>
  </r>
  <r>
    <s v="PID0830"/>
    <s v="Vivaan Mehta"/>
    <x v="1"/>
    <s v="31-12-1988"/>
    <d v="1988-12-31T00:00:00"/>
    <n v="1988"/>
    <x v="3"/>
    <n v="15"/>
    <s v="Karnataka"/>
    <x v="0"/>
    <s v="South"/>
    <s v="South"/>
    <s v="Tamil Nadu"/>
    <s v="Vivaan Mehta"/>
    <s v="Vivaan"/>
    <s v="Mehta"/>
    <m/>
    <s v="PID0830_Vivaan.pdf"/>
    <s v="Regular Followup"/>
    <m/>
    <m/>
    <s v="No Action"/>
    <s v="No Action"/>
  </r>
  <r>
    <s v="PID0831"/>
    <s v=" Shreya Patel"/>
    <x v="0"/>
    <s v="01-01-1984"/>
    <d v="1984-01-01T00:00:00"/>
    <n v="1984"/>
    <x v="9"/>
    <n v="2"/>
    <s v="Uttar Pradesh"/>
    <x v="1"/>
    <s v="North"/>
    <s v="North"/>
    <s v="Punjab"/>
    <s v="Shreya Patel"/>
    <s v="Shreya"/>
    <s v="Patel"/>
    <m/>
    <s v="PID0831_Shreya.pdf"/>
    <s v="High Priority"/>
    <m/>
    <m/>
    <s v="Needs Attention"/>
    <s v="Needs Attention"/>
  </r>
  <r>
    <s v="PID0832"/>
    <s v="Sai Sharma"/>
    <x v="1"/>
    <s v="31/12/1978"/>
    <d v="1978-12-31T00:00:00"/>
    <n v="1978"/>
    <x v="6"/>
    <n v="25"/>
    <s v="Karnataka"/>
    <x v="1"/>
    <s v="South"/>
    <s v="South"/>
    <s v="Tamil Nadu"/>
    <s v="Sai Sharma"/>
    <s v="Sai"/>
    <s v="Sharma"/>
    <m/>
    <s v="PID0832_Sai.pdf"/>
    <s v="Regular Followup"/>
    <m/>
    <m/>
    <s v="Monitor Later"/>
    <s v="Monitor Later"/>
  </r>
  <r>
    <s v="PID0833"/>
    <s v="Krishna Gupta"/>
    <x v="1"/>
    <s v="31-12-1988"/>
    <d v="1988-12-31T00:00:00"/>
    <n v="1988"/>
    <x v="3"/>
    <n v="12"/>
    <s v="Karnataka"/>
    <x v="1"/>
    <s v="South"/>
    <s v="South"/>
    <s v="Tamil Nadu"/>
    <s v="Krishna Gupta"/>
    <s v="Krishna"/>
    <s v="Gupta"/>
    <m/>
    <s v="PID0833_Krishna.pdf"/>
    <s v="Regular Followup"/>
    <m/>
    <m/>
    <s v="Monitor Later"/>
    <s v="Monitor Later"/>
  </r>
  <r>
    <s v="PID0834"/>
    <s v=" Aanya Patel "/>
    <x v="0"/>
    <s v="31/12/1953"/>
    <d v="1953-12-31T00:00:00"/>
    <n v="1953"/>
    <x v="1"/>
    <n v="120"/>
    <s v="West Bengal"/>
    <x v="1"/>
    <s v="East"/>
    <s v="East"/>
    <s v="West Bengal"/>
    <s v="Aanya Patel"/>
    <s v="Aanya"/>
    <s v="Patel"/>
    <m/>
    <s v="PID0834_Aanya.pdf"/>
    <s v="Regular Followup"/>
    <m/>
    <m/>
    <s v="No Action"/>
    <s v="No Action"/>
  </r>
  <r>
    <s v="PID0835"/>
    <s v=" Isha Patel "/>
    <x v="0"/>
    <s v="31/12/1978"/>
    <d v="1978-12-31T00:00:00"/>
    <n v="1978"/>
    <x v="6"/>
    <n v="40"/>
    <s v="Tamil Nadu"/>
    <x v="2"/>
    <s v="South"/>
    <s v="South"/>
    <s v="Tamil Nadu"/>
    <s v="Isha Patel"/>
    <s v="Isha"/>
    <s v="Patel"/>
    <m/>
    <s v="PID0835_Isha.pdf"/>
    <s v="Regular Followup"/>
    <m/>
    <m/>
    <s v="No Action"/>
    <s v="No Action"/>
  </r>
  <r>
    <s v="PID0836"/>
    <s v=" Vivaan Sharma "/>
    <x v="1"/>
    <s v="31-12-1985"/>
    <d v="1985-12-31T00:00:00"/>
    <n v="1985"/>
    <x v="14"/>
    <n v="20"/>
    <s v="Maharashtra"/>
    <x v="2"/>
    <s v="West"/>
    <s v="West"/>
    <s v="Maharashtra"/>
    <s v="Vivaan Sharma"/>
    <s v="Vivaan"/>
    <s v="Sharma"/>
    <m/>
    <s v="PID0836_Vivaan.pdf"/>
    <s v="Regular Followup"/>
    <m/>
    <m/>
    <s v="Monitor Later"/>
    <s v="Monitor Later"/>
  </r>
  <r>
    <s v="PID0837"/>
    <s v="Aditya Gupta"/>
    <x v="1"/>
    <s v="31/12/1998"/>
    <d v="1998-12-31T00:00:00"/>
    <n v="1998"/>
    <x v="12"/>
    <n v="25"/>
    <s v="Kerala"/>
    <x v="3"/>
    <s v="South"/>
    <s v="South"/>
    <s v="Tamil Nadu"/>
    <s v="Aditya Gupta"/>
    <s v="Aditya"/>
    <s v="Gupta"/>
    <m/>
    <s v="PID0837_Aditya.pdf"/>
    <s v="Regular Followup"/>
    <m/>
    <m/>
    <s v="Ask for Readmission"/>
    <s v="Ask for Readmission"/>
  </r>
  <r>
    <s v="PID0838"/>
    <s v="Vivaan Singh Patel"/>
    <x v="1"/>
    <s v="31/12/1953"/>
    <d v="1953-12-31T00:00:00"/>
    <n v="1953"/>
    <x v="1"/>
    <n v="12"/>
    <s v="Gujarat"/>
    <x v="3"/>
    <s v="West"/>
    <s v="West"/>
    <s v="Maharashtra"/>
    <s v="Vivaan Singh Patel"/>
    <s v="Vivaan"/>
    <s v="Singh"/>
    <s v="Patel"/>
    <s v="PID0838_Vivaan.pdf"/>
    <s v="Regular Followup"/>
    <m/>
    <m/>
    <s v="No Action"/>
    <s v="No Action"/>
  </r>
  <r>
    <s v="PID0839"/>
    <s v="Aditya Mehta"/>
    <x v="1"/>
    <s v="31/12/1981"/>
    <d v="1981-12-31T00:00:00"/>
    <n v="1981"/>
    <x v="8"/>
    <n v="30"/>
    <s v="Tamil Nadu"/>
    <x v="0"/>
    <s v="South"/>
    <s v="South"/>
    <s v="Tamil Nadu"/>
    <s v="Aditya Mehta"/>
    <s v="Aditya"/>
    <s v="Mehta"/>
    <m/>
    <s v="PID0839_Aditya.pdf"/>
    <s v="Regular Followup"/>
    <m/>
    <m/>
    <s v="Monitor Later"/>
    <s v="Monitor Later"/>
  </r>
  <r>
    <s v="PID0840"/>
    <s v=" Krishna Priya Sharma "/>
    <x v="1"/>
    <s v="31-12-1981"/>
    <d v="1981-12-31T00:00:00"/>
    <n v="1981"/>
    <x v="8"/>
    <n v="12"/>
    <s v="Kerala"/>
    <x v="0"/>
    <s v="South"/>
    <s v="South"/>
    <s v="Tamil Nadu"/>
    <s v="Krishna Priya Sharma"/>
    <s v="Krishna"/>
    <s v="Priya"/>
    <s v="Sharma"/>
    <s v="PID0840_Krishna.pdf"/>
    <s v="Regular Followup"/>
    <m/>
    <m/>
    <s v="No Action"/>
    <s v="No Action"/>
  </r>
  <r>
    <s v="PID0841"/>
    <s v="Sai Mehta "/>
    <x v="1"/>
    <s v="01/01/1972"/>
    <d v="1972-01-01T00:00:00"/>
    <n v="1972"/>
    <x v="15"/>
    <n v="20"/>
    <s v="Punjab"/>
    <x v="1"/>
    <s v="North"/>
    <s v="North"/>
    <s v="Punjab"/>
    <s v="Sai Mehta"/>
    <s v="Sai"/>
    <s v="Mehta"/>
    <m/>
    <s v="PID0841_Sai.pdf"/>
    <s v="Regular Followup"/>
    <m/>
    <m/>
    <s v="No Action"/>
    <s v="No Action"/>
  </r>
  <r>
    <s v="PID0842"/>
    <s v="Riya Dev Gupta"/>
    <x v="0"/>
    <s v="31/12/1988"/>
    <d v="1988-12-31T00:00:00"/>
    <n v="1988"/>
    <x v="3"/>
    <n v="7"/>
    <s v="Tamil Nadu"/>
    <x v="1"/>
    <s v="South"/>
    <s v="South"/>
    <s v="Tamil Nadu"/>
    <s v="Riya Dev Gupta"/>
    <s v="Riya"/>
    <s v="Dev"/>
    <s v="Gupta"/>
    <s v="PID0842_Riya.pdf"/>
    <s v="Regular Followup"/>
    <m/>
    <m/>
    <s v="No Action"/>
    <s v="No Action"/>
  </r>
  <r>
    <s v="PID0843"/>
    <s v="Riya Gupta"/>
    <x v="0"/>
    <s v="01/01/1984"/>
    <d v="1984-01-01T00:00:00"/>
    <n v="1984"/>
    <x v="9"/>
    <n v="400"/>
    <s v="Tamil Nadu"/>
    <x v="0"/>
    <s v="South"/>
    <s v="South"/>
    <s v="Tamil Nadu"/>
    <s v="Riya Gupta"/>
    <s v="Riya"/>
    <s v="Gupta"/>
    <m/>
    <s v="PID0843_Riya.pdf"/>
    <s v="Regular Followup"/>
    <m/>
    <m/>
    <s v="Monitor Later"/>
    <s v="Monitor Later"/>
  </r>
  <r>
    <s v="PID0844"/>
    <s v="Sai Gupta "/>
    <x v="1"/>
    <s v="31-12-1953"/>
    <d v="1953-12-31T00:00:00"/>
    <n v="1953"/>
    <x v="1"/>
    <n v="20"/>
    <s v="Maharashtra"/>
    <x v="3"/>
    <s v="West"/>
    <s v="West"/>
    <s v="Maharashtra"/>
    <s v="Sai Gupta"/>
    <s v="Sai"/>
    <s v="Gupta"/>
    <m/>
    <s v="PID0844_Sai.pdf"/>
    <s v="Regular Followup"/>
    <m/>
    <m/>
    <s v="Ask for Readmission"/>
    <s v="Ask for Readmission"/>
  </r>
  <r>
    <s v="PID0845"/>
    <s v="Shreya Kumar Patel"/>
    <x v="0"/>
    <s v="31/12/1968"/>
    <d v="1968-12-31T00:00:00"/>
    <n v="1968"/>
    <x v="10"/>
    <n v="3"/>
    <s v="Uttar Pradesh"/>
    <x v="3"/>
    <s v="North"/>
    <s v="North"/>
    <s v="Punjab"/>
    <s v="Shreya Kumar Patel"/>
    <s v="Shreya"/>
    <s v="Kumar"/>
    <s v="Patel"/>
    <s v="PID0845_Shreya.pdf"/>
    <s v="High Priority"/>
    <m/>
    <m/>
    <s v="Monitor Later"/>
    <s v="Monitor Later"/>
  </r>
  <r>
    <s v="PID0846"/>
    <s v="Sai Kumar Gupta"/>
    <x v="1"/>
    <s v="31/12/1981"/>
    <d v="1981-12-31T00:00:00"/>
    <n v="1981"/>
    <x v="8"/>
    <n v="15"/>
    <s v="Punjab"/>
    <x v="3"/>
    <s v="North"/>
    <s v="North"/>
    <s v="Punjab"/>
    <s v="Sai Kumar Gupta"/>
    <s v="Sai"/>
    <s v="Kumar"/>
    <s v="Gupta"/>
    <s v="PID0846_Sai.pdf"/>
    <s v="Regular Followup"/>
    <m/>
    <m/>
    <s v="No Action"/>
    <s v="No Action"/>
  </r>
  <r>
    <s v="PID0847"/>
    <s v="Riya Reddy"/>
    <x v="0"/>
    <s v="31-12-1958"/>
    <d v="1958-12-31T00:00:00"/>
    <n v="1958"/>
    <x v="16"/>
    <n v="3"/>
    <s v="Punjab"/>
    <x v="3"/>
    <s v="North"/>
    <s v="North"/>
    <s v="Punjab"/>
    <s v="Riya Reddy"/>
    <s v="Riya"/>
    <s v="Reddy"/>
    <m/>
    <s v="PID0847_Riya.pdf"/>
    <s v="High Priority"/>
    <m/>
    <m/>
    <s v="No Action"/>
    <s v="No Action"/>
  </r>
  <r>
    <s v="PID0848"/>
    <s v=" Riya Sharma"/>
    <x v="0"/>
    <s v="31/12/1988"/>
    <d v="1988-12-31T00:00:00"/>
    <n v="1988"/>
    <x v="3"/>
    <n v="9"/>
    <s v="West Bengal"/>
    <x v="2"/>
    <s v="East"/>
    <s v="East"/>
    <s v="West Bengal"/>
    <s v="Riya Sharma"/>
    <s v="Riya"/>
    <s v="Sharma"/>
    <m/>
    <s v="PID0848_Riya.pdf"/>
    <s v="Regular Followup"/>
    <m/>
    <m/>
    <s v="Monitor Later"/>
    <s v="Monitor Later"/>
  </r>
  <r>
    <s v="PID0849"/>
    <s v="Diya Mehta"/>
    <x v="0"/>
    <s v="01/01/1964"/>
    <d v="1964-01-01T00:00:00"/>
    <n v="1964"/>
    <x v="7"/>
    <n v="20"/>
    <s v="West Bengal"/>
    <x v="2"/>
    <s v="East"/>
    <s v="East"/>
    <s v="West Bengal"/>
    <s v="Diya Mehta"/>
    <s v="Diya"/>
    <s v="Mehta"/>
    <m/>
    <s v="PID0849_Diya.pdf"/>
    <s v="Regular Followup"/>
    <m/>
    <m/>
    <s v="No Action"/>
    <s v="No Action"/>
  </r>
  <r>
    <s v="PID0850"/>
    <s v="Vivaan Patel"/>
    <x v="1"/>
    <s v="31-12-1988"/>
    <d v="1988-12-31T00:00:00"/>
    <n v="1988"/>
    <x v="3"/>
    <n v="9"/>
    <s v="West Bengal"/>
    <x v="2"/>
    <s v="East"/>
    <s v="East"/>
    <s v="West Bengal"/>
    <s v="Vivaan Patel"/>
    <s v="Vivaan"/>
    <s v="Patel"/>
    <m/>
    <s v="PID0850_Vivaan.pdf"/>
    <s v="Regular Followup"/>
    <m/>
    <m/>
    <s v="No Action"/>
    <s v="No Action"/>
  </r>
  <r>
    <s v="PID0851"/>
    <s v="Diya Patel"/>
    <x v="0"/>
    <s v="31/12/1973"/>
    <d v="1973-12-31T00:00:00"/>
    <n v="1973"/>
    <x v="0"/>
    <n v="5"/>
    <s v="Punjab"/>
    <x v="0"/>
    <s v="North"/>
    <s v="North"/>
    <s v="Punjab"/>
    <s v="Diya Patel"/>
    <s v="Diya"/>
    <s v="Patel"/>
    <m/>
    <s v="PID0851_Diya.pdf"/>
    <s v="Regular Followup"/>
    <m/>
    <m/>
    <s v="No Action"/>
    <s v="No Action"/>
  </r>
  <r>
    <s v="PID0852"/>
    <s v="Aanya Mehta"/>
    <x v="0"/>
    <s v="31/12/2004"/>
    <d v="2004-12-31T00:00:00"/>
    <n v="2004"/>
    <x v="17"/>
    <n v="9"/>
    <s v="Tamil Nadu"/>
    <x v="0"/>
    <s v="South"/>
    <s v="South"/>
    <s v="Tamil Nadu"/>
    <s v="Aanya Mehta"/>
    <s v="Aanya"/>
    <s v="Mehta"/>
    <m/>
    <s v="PID0852_Aanya.pdf"/>
    <s v="Regular Followup"/>
    <m/>
    <m/>
    <s v="Ask for Readmission"/>
    <s v="Ask for Readmission"/>
  </r>
  <r>
    <s v="PID0853"/>
    <s v="Shreya Reddy"/>
    <x v="0"/>
    <s v="31/12/1981"/>
    <d v="1981-12-31T00:00:00"/>
    <n v="1981"/>
    <x v="8"/>
    <n v="5"/>
    <s v="Gujarat"/>
    <x v="3"/>
    <s v="West"/>
    <s v="West"/>
    <s v="Maharashtra"/>
    <s v="Shreya Reddy"/>
    <s v="Shreya"/>
    <s v="Reddy"/>
    <m/>
    <s v="PID0853_Shreya.pdf"/>
    <s v="Regular Followup"/>
    <m/>
    <m/>
    <s v="Ask for Readmission"/>
    <s v="Ask for Readmission"/>
  </r>
  <r>
    <s v="PID0854"/>
    <s v="Riya Reddy"/>
    <x v="0"/>
    <s v="01-01-1984"/>
    <d v="1984-01-01T00:00:00"/>
    <n v="1984"/>
    <x v="9"/>
    <n v="15"/>
    <s v="Kerala"/>
    <x v="1"/>
    <s v="South"/>
    <s v="South"/>
    <s v="Tamil Nadu"/>
    <s v="Riya Reddy"/>
    <s v="Riya"/>
    <s v="Reddy"/>
    <m/>
    <s v="PID0854_Riya.pdf"/>
    <s v="Regular Followup"/>
    <m/>
    <m/>
    <s v="No Action"/>
    <s v="No Action"/>
  </r>
  <r>
    <s v="PID0855"/>
    <s v="Krishna Mehta"/>
    <x v="1"/>
    <s v="31/12/1993"/>
    <d v="1993-12-31T00:00:00"/>
    <n v="1993"/>
    <x v="2"/>
    <n v="250"/>
    <s v="Karnataka"/>
    <x v="2"/>
    <s v="South"/>
    <s v="South"/>
    <s v="Tamil Nadu"/>
    <s v="Krishna Mehta"/>
    <s v="Krishna"/>
    <s v="Mehta"/>
    <m/>
    <s v="PID0855_Krishna.pdf"/>
    <s v="Regular Followup"/>
    <m/>
    <m/>
    <s v="Ask for Readmission"/>
    <s v="Ask for Readmission"/>
  </r>
  <r>
    <s v="PID0856"/>
    <s v="Sai Reddy"/>
    <x v="1"/>
    <s v="31/12/1938"/>
    <d v="1938-12-31T00:00:00"/>
    <n v="1938"/>
    <x v="4"/>
    <n v="10"/>
    <s v="Uttar Pradesh"/>
    <x v="1"/>
    <s v="North"/>
    <s v="North"/>
    <s v="Punjab"/>
    <s v="Sai Reddy"/>
    <s v="Sai"/>
    <s v="Reddy"/>
    <m/>
    <s v="PID0856_Sai.pdf"/>
    <s v="Regular Followup"/>
    <m/>
    <m/>
    <s v="No Action"/>
    <s v="No Action"/>
  </r>
  <r>
    <s v="PID0857"/>
    <s v="Isha Kumar Sharma"/>
    <x v="0"/>
    <s v="31/12/1973"/>
    <d v="1973-12-31T00:00:00"/>
    <n v="1973"/>
    <x v="0"/>
    <n v="9"/>
    <s v="Gujarat"/>
    <x v="2"/>
    <s v="West"/>
    <s v="West"/>
    <s v="Maharashtra"/>
    <s v="Isha Kumar Sharma"/>
    <s v="Isha"/>
    <s v="Kumar"/>
    <s v="Sharma"/>
    <s v="PID0857_Isha.pdf"/>
    <s v="Regular Followup"/>
    <m/>
    <m/>
    <s v="No Action"/>
    <s v="No Action"/>
  </r>
  <r>
    <s v="PID0858"/>
    <s v="Aditya Priya Reddy"/>
    <x v="1"/>
    <s v="31-12-1988"/>
    <d v="1988-12-31T00:00:00"/>
    <n v="1988"/>
    <x v="3"/>
    <n v="7"/>
    <s v="Maharashtra"/>
    <x v="3"/>
    <s v="West"/>
    <s v="West"/>
    <s v="Maharashtra"/>
    <s v="Aditya Priya Reddy"/>
    <s v="Aditya"/>
    <s v="Priya"/>
    <s v="Reddy"/>
    <s v="PID0858_Aditya.pdf"/>
    <s v="Regular Followup"/>
    <m/>
    <m/>
    <s v="Monitor Later"/>
    <s v="Monitor Later"/>
  </r>
  <r>
    <s v="PID0859"/>
    <s v="Aditya Mehta"/>
    <x v="1"/>
    <s v="31-12-1993"/>
    <d v="1993-12-31T00:00:00"/>
    <n v="1993"/>
    <x v="2"/>
    <n v="25"/>
    <s v="Punjab"/>
    <x v="3"/>
    <s v="North"/>
    <s v="North"/>
    <s v="Punjab"/>
    <s v="Aditya Mehta"/>
    <s v="Aditya"/>
    <s v="Mehta"/>
    <m/>
    <s v="PID0859_Aditya.pdf"/>
    <s v="Regular Followup"/>
    <m/>
    <m/>
    <s v="No Action"/>
    <s v="No Action"/>
  </r>
  <r>
    <s v="PID0860"/>
    <s v=" Aditya Raj Patel"/>
    <x v="1"/>
    <s v="31/12/1993"/>
    <d v="1993-12-31T00:00:00"/>
    <n v="1993"/>
    <x v="2"/>
    <n v="12"/>
    <s v="Punjab"/>
    <x v="1"/>
    <s v="North"/>
    <s v="North"/>
    <s v="Punjab"/>
    <s v="Aditya Raj Patel"/>
    <s v="Aditya"/>
    <s v="Raj"/>
    <s v="Patel"/>
    <s v="PID0860_Aditya.pdf"/>
    <s v="Regular Followup"/>
    <m/>
    <m/>
    <s v="No Action"/>
    <s v="No Action"/>
  </r>
  <r>
    <s v="PID0861"/>
    <s v="Krishna Sharma"/>
    <x v="1"/>
    <s v="31/12/1953"/>
    <d v="1953-12-31T00:00:00"/>
    <n v="1953"/>
    <x v="1"/>
    <n v="9"/>
    <s v="Maharashtra"/>
    <x v="2"/>
    <s v="West"/>
    <s v="West"/>
    <s v="Maharashtra"/>
    <s v="Krishna Sharma"/>
    <s v="Krishna"/>
    <s v="Sharma"/>
    <m/>
    <s v="PID0861_Krishna.pdf"/>
    <s v="Regular Followup"/>
    <m/>
    <m/>
    <s v="No Action"/>
    <s v="No Action"/>
  </r>
  <r>
    <s v="PID0862"/>
    <s v=" Isha Patel "/>
    <x v="0"/>
    <s v="31/12/1994"/>
    <d v="1994-12-31T00:00:00"/>
    <n v="1994"/>
    <x v="5"/>
    <n v="2"/>
    <s v="Uttar Pradesh"/>
    <x v="1"/>
    <s v="North"/>
    <s v="North"/>
    <s v="Punjab"/>
    <s v="Isha Patel"/>
    <s v="Isha"/>
    <s v="Patel"/>
    <m/>
    <s v="PID0862_Isha.pdf"/>
    <s v="High Priority"/>
    <m/>
    <m/>
    <s v="No Action"/>
    <s v="No Action"/>
  </r>
  <r>
    <s v="PID0863"/>
    <s v="Krishna Reddy"/>
    <x v="1"/>
    <s v="31/12/1938"/>
    <d v="1938-12-31T00:00:00"/>
    <n v="1938"/>
    <x v="4"/>
    <n v="12"/>
    <s v="Gujarat"/>
    <x v="3"/>
    <s v="West"/>
    <s v="West"/>
    <s v="Maharashtra"/>
    <s v="Krishna Reddy"/>
    <s v="Krishna"/>
    <s v="Reddy"/>
    <m/>
    <s v="PID0863_Krishna.pdf"/>
    <s v="Regular Followup"/>
    <m/>
    <m/>
    <s v="Monitor Later"/>
    <s v="Monitor Later"/>
  </r>
  <r>
    <s v="PID0864"/>
    <s v="Vivaan Dev Sharma "/>
    <x v="1"/>
    <s v="31/12/1958"/>
    <d v="1958-12-31T00:00:00"/>
    <n v="1958"/>
    <x v="16"/>
    <n v="5"/>
    <s v="Punjab"/>
    <x v="1"/>
    <s v="North"/>
    <s v="North"/>
    <s v="Punjab"/>
    <s v="Vivaan Dev Sharma"/>
    <s v="Vivaan"/>
    <s v="Dev"/>
    <s v="Sharma"/>
    <s v="PID0864_Vivaan.pdf"/>
    <s v="Regular Followup"/>
    <m/>
    <m/>
    <s v="Monitor Later"/>
    <s v="Monitor Later"/>
  </r>
  <r>
    <s v="PID0865"/>
    <s v="Sai Reddy "/>
    <x v="1"/>
    <s v="31/12/1978"/>
    <d v="1978-12-31T00:00:00"/>
    <n v="1978"/>
    <x v="6"/>
    <n v="3"/>
    <s v="Punjab"/>
    <x v="1"/>
    <s v="North"/>
    <s v="North"/>
    <s v="Punjab"/>
    <s v="Sai Reddy"/>
    <s v="Sai"/>
    <s v="Reddy"/>
    <m/>
    <s v="PID0865_Sai.pdf"/>
    <s v="High Priority"/>
    <m/>
    <m/>
    <s v="Monitor Later"/>
    <s v="Monitor Later"/>
  </r>
  <r>
    <s v="PID0866"/>
    <s v=" Aarav Patel "/>
    <x v="1"/>
    <s v="31/12/1958"/>
    <d v="1958-12-31T00:00:00"/>
    <n v="1958"/>
    <x v="16"/>
    <n v="20"/>
    <s v="Karnataka"/>
    <x v="0"/>
    <s v="South"/>
    <s v="South"/>
    <s v="Tamil Nadu"/>
    <s v="Aarav Patel"/>
    <s v="Aarav"/>
    <s v="Patel"/>
    <m/>
    <s v="PID0866_Aarav.pdf"/>
    <s v="Regular Followup"/>
    <m/>
    <m/>
    <s v="No Action"/>
    <s v="No Action"/>
  </r>
  <r>
    <s v="PID0867"/>
    <s v="Aditya Reddy"/>
    <x v="1"/>
    <s v="01/01/1984"/>
    <d v="1984-01-01T00:00:00"/>
    <n v="1984"/>
    <x v="9"/>
    <n v="9"/>
    <s v="Kerala"/>
    <x v="0"/>
    <s v="South"/>
    <s v="South"/>
    <s v="Tamil Nadu"/>
    <s v="Aditya Reddy"/>
    <s v="Aditya"/>
    <s v="Reddy"/>
    <m/>
    <s v="PID0867_Aditya.pdf"/>
    <s v="Regular Followup"/>
    <m/>
    <m/>
    <s v="Monitor Later"/>
    <s v="Monitor Later"/>
  </r>
  <r>
    <s v="PID0868"/>
    <s v=" Krishna Gupta "/>
    <x v="1"/>
    <s v="31/12/1973"/>
    <d v="1973-12-31T00:00:00"/>
    <n v="1973"/>
    <x v="0"/>
    <n v="9"/>
    <s v="West Bengal"/>
    <x v="1"/>
    <s v="East"/>
    <s v="East"/>
    <s v="West Bengal"/>
    <s v="Krishna Gupta"/>
    <s v="Krishna"/>
    <s v="Gupta"/>
    <m/>
    <s v="PID0868_Krishna.pdf"/>
    <s v="Regular Followup"/>
    <m/>
    <m/>
    <s v="No Action"/>
    <s v="No Action"/>
  </r>
  <r>
    <s v="PID0869"/>
    <s v="Sai Mehta"/>
    <x v="1"/>
    <s v="31/12/1988"/>
    <d v="1988-12-31T00:00:00"/>
    <n v="1988"/>
    <x v="3"/>
    <n v="25"/>
    <s v="Kerala"/>
    <x v="0"/>
    <s v="South"/>
    <s v="South"/>
    <s v="Tamil Nadu"/>
    <s v="Sai Mehta"/>
    <s v="Sai"/>
    <s v="Mehta"/>
    <m/>
    <s v="PID0869_Sai.pdf"/>
    <s v="Regular Followup"/>
    <m/>
    <m/>
    <s v="Monitor Later"/>
    <s v="Monitor Later"/>
  </r>
  <r>
    <s v="PID0870"/>
    <s v="Aarav Gupta "/>
    <x v="1"/>
    <s v="31/12/1988"/>
    <d v="1988-12-31T00:00:00"/>
    <n v="1988"/>
    <x v="3"/>
    <n v="9"/>
    <s v="Kerala"/>
    <x v="0"/>
    <s v="South"/>
    <s v="South"/>
    <s v="Tamil Nadu"/>
    <s v="Aarav Gupta"/>
    <s v="Aarav"/>
    <s v="Gupta"/>
    <m/>
    <s v="PID0870_Aarav.pdf"/>
    <s v="Regular Followup"/>
    <m/>
    <m/>
    <s v="No Action"/>
    <s v="No Action"/>
  </r>
  <r>
    <s v="PID0871"/>
    <s v="Aanya Mehta"/>
    <x v="0"/>
    <s v="31-12-1968"/>
    <d v="1968-12-31T00:00:00"/>
    <n v="1968"/>
    <x v="10"/>
    <n v="15"/>
    <s v="Punjab"/>
    <x v="1"/>
    <s v="North"/>
    <s v="North"/>
    <s v="Punjab"/>
    <s v="Aanya Mehta"/>
    <s v="Aanya"/>
    <s v="Mehta"/>
    <m/>
    <s v="PID0871_Aanya.pdf"/>
    <s v="Regular Followup"/>
    <m/>
    <m/>
    <s v="Monitor Later"/>
    <s v="Monitor Later"/>
  </r>
  <r>
    <s v="PID0872"/>
    <s v="Isha Mehta "/>
    <x v="0"/>
    <s v="01/01/1984"/>
    <d v="1984-01-01T00:00:00"/>
    <n v="1984"/>
    <x v="9"/>
    <n v="1"/>
    <s v="Uttar Pradesh"/>
    <x v="1"/>
    <s v="North"/>
    <s v="North"/>
    <s v="Punjab"/>
    <s v="Isha Mehta"/>
    <s v="Isha"/>
    <s v="Mehta"/>
    <m/>
    <s v="PID0872_Isha.pdf"/>
    <s v="High Priority"/>
    <m/>
    <m/>
    <s v="Needs Attention"/>
    <s v="Needs Attention"/>
  </r>
  <r>
    <s v="PID0873"/>
    <s v="Sai Patel "/>
    <x v="1"/>
    <s v="31-12-1973"/>
    <d v="1973-12-31T00:00:00"/>
    <n v="1973"/>
    <x v="0"/>
    <n v="30"/>
    <s v="Karnataka"/>
    <x v="0"/>
    <s v="South"/>
    <s v="South"/>
    <s v="Tamil Nadu"/>
    <s v="Sai Patel"/>
    <s v="Sai"/>
    <s v="Patel"/>
    <m/>
    <s v="PID0873_Sai.pdf"/>
    <s v="Regular Followup"/>
    <m/>
    <m/>
    <s v="No Action"/>
    <s v="No Action"/>
  </r>
  <r>
    <s v="PID0874"/>
    <s v="Shreya Sharma"/>
    <x v="0"/>
    <s v="31/12/1993"/>
    <d v="1993-12-31T00:00:00"/>
    <n v="1993"/>
    <x v="2"/>
    <n v="15"/>
    <s v="Kerala"/>
    <x v="0"/>
    <s v="South"/>
    <s v="South"/>
    <s v="Tamil Nadu"/>
    <s v="Shreya Sharma"/>
    <s v="Shreya"/>
    <s v="Sharma"/>
    <m/>
    <s v="PID0874_Shreya.pdf"/>
    <s v="Regular Followup"/>
    <m/>
    <m/>
    <s v="No Action"/>
    <s v="No Action"/>
  </r>
  <r>
    <s v="PID0875"/>
    <s v="Shreya Reddy"/>
    <x v="0"/>
    <s v="31/12/1981"/>
    <d v="1981-12-31T00:00:00"/>
    <n v="1981"/>
    <x v="8"/>
    <n v="12"/>
    <s v="Tamil Nadu"/>
    <x v="0"/>
    <s v="South"/>
    <s v="South"/>
    <s v="Tamil Nadu"/>
    <s v="Shreya Reddy"/>
    <s v="Shreya"/>
    <s v="Reddy"/>
    <m/>
    <s v="PID0875_Shreya.pdf"/>
    <s v="Regular Followup"/>
    <m/>
    <m/>
    <s v="No Action"/>
    <s v="No Action"/>
  </r>
  <r>
    <s v="PID0876"/>
    <s v="Riya Singh Patel"/>
    <x v="0"/>
    <s v="31/12/1953"/>
    <d v="1953-12-31T00:00:00"/>
    <n v="1953"/>
    <x v="1"/>
    <n v="12"/>
    <s v="Maharashtra"/>
    <x v="3"/>
    <s v="West"/>
    <s v="West"/>
    <s v="Maharashtra"/>
    <s v="Riya Singh Patel"/>
    <s v="Riya"/>
    <s v="Singh"/>
    <s v="Patel"/>
    <s v="PID0876_Riya.pdf"/>
    <s v="Regular Followup"/>
    <m/>
    <m/>
    <s v="Monitor Later"/>
    <s v="Monitor Later"/>
  </r>
  <r>
    <s v="PID0877"/>
    <s v="Isha Kumar Reddy"/>
    <x v="0"/>
    <s v="01/01/1992"/>
    <d v="1992-01-01T00:00:00"/>
    <n v="1992"/>
    <x v="18"/>
    <n v="9"/>
    <s v="Kerala"/>
    <x v="0"/>
    <s v="South"/>
    <s v="South"/>
    <s v="Tamil Nadu"/>
    <s v="Isha Kumar Reddy"/>
    <s v="Isha"/>
    <s v="Kumar"/>
    <s v="Reddy"/>
    <s v="PID0877_Isha.pdf"/>
    <s v="Regular Followup"/>
    <m/>
    <m/>
    <s v="No Action"/>
    <s v="No Action"/>
  </r>
  <r>
    <s v="PID0878"/>
    <s v="Riya Sharma"/>
    <x v="0"/>
    <s v="31-12-1993"/>
    <d v="1993-12-31T00:00:00"/>
    <n v="1993"/>
    <x v="2"/>
    <n v="7"/>
    <s v="Maharashtra"/>
    <x v="0"/>
    <s v="West"/>
    <s v="West"/>
    <s v="Maharashtra"/>
    <s v="Riya Sharma"/>
    <s v="Riya"/>
    <s v="Sharma"/>
    <m/>
    <s v="PID0878_Riya.pdf"/>
    <s v="Regular Followup"/>
    <m/>
    <m/>
    <s v="No Action"/>
    <s v="No Action"/>
  </r>
  <r>
    <s v="PID0879"/>
    <s v=" Vivaan Gupta"/>
    <x v="1"/>
    <s v="31/12/1973"/>
    <d v="1973-12-31T00:00:00"/>
    <n v="1973"/>
    <x v="0"/>
    <n v="12"/>
    <s v="West Bengal"/>
    <x v="0"/>
    <s v="East"/>
    <s v="East"/>
    <s v="West Bengal"/>
    <s v="Vivaan Gupta"/>
    <s v="Vivaan"/>
    <s v="Gupta"/>
    <m/>
    <s v="PID0879_Vivaan.pdf"/>
    <s v="Regular Followup"/>
    <m/>
    <m/>
    <s v="Ask for Readmission"/>
    <s v="Ask for Readmission"/>
  </r>
  <r>
    <s v="PID0880"/>
    <s v="Vivaan Dev Gupta"/>
    <x v="1"/>
    <s v="01/01/1984"/>
    <d v="1984-01-01T00:00:00"/>
    <n v="1984"/>
    <x v="9"/>
    <n v="3"/>
    <s v="Uttar Pradesh"/>
    <x v="1"/>
    <s v="North"/>
    <s v="North"/>
    <s v="Punjab"/>
    <s v="Vivaan Dev Gupta"/>
    <s v="Vivaan"/>
    <s v="Dev"/>
    <s v="Gupta"/>
    <s v="PID0880_Vivaan.pdf"/>
    <s v="High Priority"/>
    <m/>
    <m/>
    <s v="Needs Attention"/>
    <s v="Needs Attention"/>
  </r>
  <r>
    <s v="PID0881"/>
    <s v=" Vivaan Reddy "/>
    <x v="1"/>
    <s v="31-12-1988"/>
    <d v="1988-12-31T00:00:00"/>
    <n v="1988"/>
    <x v="3"/>
    <n v="4"/>
    <s v="Uttar Pradesh"/>
    <x v="1"/>
    <s v="North"/>
    <s v="North"/>
    <s v="Punjab"/>
    <s v="Vivaan Reddy"/>
    <s v="Vivaan"/>
    <s v="Reddy"/>
    <m/>
    <s v="PID0881_Vivaan.pdf"/>
    <s v="High Priority"/>
    <m/>
    <m/>
    <s v="Ask for Readmission"/>
    <s v="Ask for Readmission"/>
  </r>
  <r>
    <s v="PID0882"/>
    <s v="Aanya Reddy"/>
    <x v="0"/>
    <s v="31/12/1973"/>
    <d v="1973-12-31T00:00:00"/>
    <n v="1973"/>
    <x v="0"/>
    <n v="7"/>
    <s v="Maharashtra"/>
    <x v="3"/>
    <s v="West"/>
    <s v="West"/>
    <s v="Maharashtra"/>
    <s v="Aanya Reddy"/>
    <s v="Aanya"/>
    <s v="Reddy"/>
    <m/>
    <s v="PID0882_Aanya.pdf"/>
    <s v="Regular Followup"/>
    <m/>
    <m/>
    <s v="No Action"/>
    <s v="No Action"/>
  </r>
  <r>
    <s v="PID0883"/>
    <s v="Aarav Reddy"/>
    <x v="1"/>
    <s v="01/01/1996"/>
    <d v="1996-01-01T00:00:00"/>
    <n v="1996"/>
    <x v="19"/>
    <n v="2"/>
    <s v="Uttar Pradesh"/>
    <x v="3"/>
    <s v="North"/>
    <s v="North"/>
    <s v="Punjab"/>
    <s v="Aarav Reddy"/>
    <s v="Aarav"/>
    <s v="Reddy"/>
    <m/>
    <s v="PID0883_Aarav.pdf"/>
    <s v="High Priority"/>
    <m/>
    <m/>
    <s v="Ask for Readmission"/>
    <s v="Ask for Readmission"/>
  </r>
  <r>
    <s v="PID0884"/>
    <s v="Isha Sharma "/>
    <x v="0"/>
    <s v="31-12-1978"/>
    <d v="1978-12-31T00:00:00"/>
    <n v="1978"/>
    <x v="6"/>
    <n v="15"/>
    <s v="Kerala"/>
    <x v="0"/>
    <s v="South"/>
    <s v="South"/>
    <s v="Tamil Nadu"/>
    <s v="Isha Sharma"/>
    <s v="Isha"/>
    <s v="Sharma"/>
    <m/>
    <s v="PID0884_Isha.pdf"/>
    <s v="Regular Followup"/>
    <m/>
    <m/>
    <s v="No Action"/>
    <s v="No Action"/>
  </r>
  <r>
    <s v="PID0885"/>
    <s v="Isha Sharma"/>
    <x v="0"/>
    <s v="31-12-1968"/>
    <d v="1968-12-31T00:00:00"/>
    <n v="1968"/>
    <x v="10"/>
    <n v="2"/>
    <s v="Karnataka"/>
    <x v="0"/>
    <s v="South"/>
    <s v="South"/>
    <s v="Tamil Nadu"/>
    <s v="Isha Sharma"/>
    <s v="Isha"/>
    <s v="Sharma"/>
    <m/>
    <s v="PID0885_Isha.pdf"/>
    <s v="High Priority"/>
    <m/>
    <m/>
    <s v="Ask for Readmission"/>
    <s v="Ask for Readmission"/>
  </r>
  <r>
    <s v="PID0886"/>
    <s v="Isha Mehta "/>
    <x v="0"/>
    <s v="31/12/1981"/>
    <d v="1981-12-31T00:00:00"/>
    <n v="1981"/>
    <x v="8"/>
    <n v="5"/>
    <s v="Maharashtra"/>
    <x v="3"/>
    <s v="West"/>
    <s v="West"/>
    <s v="Maharashtra"/>
    <s v="Isha Mehta"/>
    <s v="Isha"/>
    <s v="Mehta"/>
    <m/>
    <s v="PID0886_Isha.pdf"/>
    <s v="Regular Followup"/>
    <m/>
    <m/>
    <s v="No Action"/>
    <s v="No Action"/>
  </r>
  <r>
    <s v="PID0887"/>
    <s v="Vivaan Sharma"/>
    <x v="1"/>
    <s v="01/01/1964"/>
    <d v="1964-01-01T00:00:00"/>
    <n v="1964"/>
    <x v="7"/>
    <n v="12"/>
    <s v="Maharashtra"/>
    <x v="3"/>
    <s v="West"/>
    <s v="West"/>
    <s v="Maharashtra"/>
    <s v="Vivaan Sharma"/>
    <s v="Vivaan"/>
    <s v="Sharma"/>
    <m/>
    <s v="PID0887_Vivaan.pdf"/>
    <s v="Regular Followup"/>
    <m/>
    <m/>
    <s v="Monitor Later"/>
    <s v="Monitor Later"/>
  </r>
  <r>
    <s v="PID0888"/>
    <s v="Riya Gupta"/>
    <x v="0"/>
    <s v="31/12/1998"/>
    <d v="1998-12-31T00:00:00"/>
    <n v="1998"/>
    <x v="12"/>
    <n v="12"/>
    <s v="Maharashtra"/>
    <x v="1"/>
    <s v="West"/>
    <s v="West"/>
    <s v="Maharashtra"/>
    <s v="Riya Gupta"/>
    <s v="Riya"/>
    <s v="Gupta"/>
    <m/>
    <s v="PID0888_Riya.pdf"/>
    <s v="Regular Followup"/>
    <m/>
    <m/>
    <s v="Monitor Later"/>
    <s v="Monitor Later"/>
  </r>
  <r>
    <s v="PID0889"/>
    <s v="Aditya Mehta"/>
    <x v="1"/>
    <s v="31/12/1985"/>
    <d v="1985-12-31T00:00:00"/>
    <n v="1985"/>
    <x v="14"/>
    <n v="15"/>
    <s v="Karnataka"/>
    <x v="0"/>
    <s v="South"/>
    <s v="South"/>
    <s v="Tamil Nadu"/>
    <s v="Aditya Mehta"/>
    <s v="Aditya"/>
    <s v="Mehta"/>
    <m/>
    <s v="PID0889_Aditya.pdf"/>
    <s v="Regular Followup"/>
    <m/>
    <m/>
    <s v="Ask for Readmission"/>
    <s v="Ask for Readmission"/>
  </r>
  <r>
    <s v="PID0890"/>
    <s v="Aarav Kumar Reddy"/>
    <x v="1"/>
    <s v="31/12/1988"/>
    <d v="1988-12-31T00:00:00"/>
    <n v="1988"/>
    <x v="3"/>
    <n v="40"/>
    <s v="Maharashtra"/>
    <x v="1"/>
    <s v="West"/>
    <s v="West"/>
    <s v="Maharashtra"/>
    <s v="Aarav Kumar Reddy"/>
    <s v="Aarav"/>
    <s v="Kumar"/>
    <s v="Reddy"/>
    <s v="PID0890_Aarav.pdf"/>
    <s v="Regular Followup"/>
    <m/>
    <m/>
    <s v="No Action"/>
    <s v="No Action"/>
  </r>
  <r>
    <s v="PID0891"/>
    <s v=" Sai Gupta"/>
    <x v="1"/>
    <s v="31/12/1981"/>
    <d v="1981-12-31T00:00:00"/>
    <n v="1981"/>
    <x v="8"/>
    <n v="2"/>
    <s v="Uttar Pradesh"/>
    <x v="0"/>
    <s v="North"/>
    <s v="North"/>
    <s v="Punjab"/>
    <s v="Sai Gupta"/>
    <s v="Sai"/>
    <s v="Gupta"/>
    <m/>
    <s v="PID0891_Sai.pdf"/>
    <s v="High Priority"/>
    <m/>
    <m/>
    <s v="No Action"/>
    <s v="No Action"/>
  </r>
  <r>
    <s v="PID0892"/>
    <s v="Sai Dev Reddy"/>
    <x v="1"/>
    <s v="31/12/1978"/>
    <d v="1978-12-31T00:00:00"/>
    <n v="1978"/>
    <x v="6"/>
    <n v="12"/>
    <s v="West Bengal"/>
    <x v="2"/>
    <s v="East"/>
    <s v="East"/>
    <s v="West Bengal"/>
    <s v="Sai Dev Reddy"/>
    <s v="Sai"/>
    <s v="Dev"/>
    <s v="Reddy"/>
    <s v="PID0892_Sai.pdf"/>
    <s v="Regular Followup"/>
    <m/>
    <m/>
    <s v="No Action"/>
    <s v="No Action"/>
  </r>
  <r>
    <s v="PID0893"/>
    <s v="Aditya Mehta"/>
    <x v="1"/>
    <s v="31/12/1988"/>
    <d v="1988-12-31T00:00:00"/>
    <n v="1988"/>
    <x v="3"/>
    <n v="3"/>
    <s v="Tamil Nadu"/>
    <x v="3"/>
    <s v="South"/>
    <s v="South"/>
    <s v="Tamil Nadu"/>
    <s v="Aditya Mehta"/>
    <s v="Aditya"/>
    <s v="Mehta"/>
    <m/>
    <s v="PID0893_Aditya.pdf"/>
    <s v="High Priority"/>
    <m/>
    <m/>
    <s v="Monitor Later"/>
    <s v="Monitor Later"/>
  </r>
  <r>
    <s v="PID0894"/>
    <s v="Vivaan Mehta"/>
    <x v="1"/>
    <s v="31/12/1988"/>
    <d v="1988-12-31T00:00:00"/>
    <n v="1988"/>
    <x v="3"/>
    <n v="12"/>
    <s v="Tamil Nadu"/>
    <x v="0"/>
    <s v="South"/>
    <s v="South"/>
    <s v="Tamil Nadu"/>
    <s v="Vivaan Mehta"/>
    <s v="Vivaan"/>
    <s v="Mehta"/>
    <m/>
    <s v="PID0894_Vivaan.pdf"/>
    <s v="Regular Followup"/>
    <m/>
    <m/>
    <s v="No Action"/>
    <s v="No Action"/>
  </r>
  <r>
    <s v="PID0895"/>
    <s v="Aarav Reddy"/>
    <x v="1"/>
    <s v="31/12/1978"/>
    <d v="1978-12-31T00:00:00"/>
    <n v="1978"/>
    <x v="6"/>
    <n v="4"/>
    <s v="Tamil Nadu"/>
    <x v="1"/>
    <s v="South"/>
    <s v="South"/>
    <s v="Tamil Nadu"/>
    <s v="Aarav Reddy"/>
    <s v="Aarav"/>
    <s v="Reddy"/>
    <m/>
    <s v="PID0895_Aarav.pdf"/>
    <s v="High Priority"/>
    <m/>
    <m/>
    <s v="No Action"/>
    <s v="No Action"/>
  </r>
  <r>
    <s v="PID0896"/>
    <s v="Vivaan Reddy"/>
    <x v="1"/>
    <s v="31/12/1978"/>
    <d v="1978-12-31T00:00:00"/>
    <n v="1978"/>
    <x v="6"/>
    <n v="1"/>
    <s v="Uttar Pradesh"/>
    <x v="3"/>
    <s v="North"/>
    <s v="North"/>
    <s v="Punjab"/>
    <s v="Vivaan Reddy"/>
    <s v="Vivaan"/>
    <s v="Reddy"/>
    <m/>
    <s v="PID0896_Vivaan.pdf"/>
    <s v="High Priority"/>
    <m/>
    <m/>
    <s v="Ask for Readmission"/>
    <s v="Ask for Readmission"/>
  </r>
  <r>
    <s v="PID0897"/>
    <s v="Shreya Reddy"/>
    <x v="0"/>
    <s v="31/12/1981"/>
    <d v="1981-12-31T00:00:00"/>
    <n v="1981"/>
    <x v="8"/>
    <n v="2"/>
    <s v="Uttar Pradesh"/>
    <x v="1"/>
    <s v="North"/>
    <s v="North"/>
    <s v="Punjab"/>
    <s v="Shreya Reddy"/>
    <s v="Shreya"/>
    <s v="Reddy"/>
    <m/>
    <s v="PID0897_Shreya.pdf"/>
    <s v="High Priority"/>
    <m/>
    <m/>
    <s v="No Action"/>
    <s v="No Action"/>
  </r>
  <r>
    <s v="PID0898"/>
    <s v="Isha Patel"/>
    <x v="0"/>
    <s v="31/12/1958"/>
    <d v="1958-12-31T00:00:00"/>
    <n v="1958"/>
    <x v="16"/>
    <n v="12"/>
    <s v="West Bengal"/>
    <x v="2"/>
    <s v="East"/>
    <s v="East"/>
    <s v="West Bengal"/>
    <s v="Isha Patel"/>
    <s v="Isha"/>
    <s v="Patel"/>
    <m/>
    <s v="PID0898_Isha.pdf"/>
    <s v="Regular Followup"/>
    <m/>
    <m/>
    <s v="No Action"/>
    <s v="No Action"/>
  </r>
  <r>
    <s v="PID0899"/>
    <s v=" Shreya Kumar Gupta "/>
    <x v="0"/>
    <s v="31/12/1981"/>
    <d v="1981-12-31T00:00:00"/>
    <n v="1981"/>
    <x v="8"/>
    <n v="20"/>
    <s v="Kerala"/>
    <x v="0"/>
    <s v="South"/>
    <s v="South"/>
    <s v="Tamil Nadu"/>
    <s v="Shreya Kumar Gupta"/>
    <s v="Shreya"/>
    <s v="Kumar"/>
    <s v="Gupta"/>
    <s v="PID0899_Shreya.pdf"/>
    <s v="Regular Followup"/>
    <m/>
    <m/>
    <s v="Ask for Readmission"/>
    <s v="Ask for Readmission"/>
  </r>
  <r>
    <s v="PID0900"/>
    <s v="Vivaan Sharma"/>
    <x v="1"/>
    <s v="31/12/1978"/>
    <d v="1978-12-31T00:00:00"/>
    <n v="1978"/>
    <x v="6"/>
    <n v="9"/>
    <s v="Gujarat"/>
    <x v="3"/>
    <s v="West"/>
    <s v="West"/>
    <s v="Maharashtra"/>
    <s v="Vivaan Sharma"/>
    <s v="Vivaan"/>
    <s v="Sharma"/>
    <m/>
    <s v="PID0900_Vivaan.pdf"/>
    <s v="Regular Followup"/>
    <m/>
    <m/>
    <s v="Ask for Readmission"/>
    <s v="Ask for Readmission"/>
  </r>
  <r>
    <s v="PID0901"/>
    <s v=" Krishna Sharma"/>
    <x v="1"/>
    <s v="31-12-1998"/>
    <d v="1998-12-31T00:00:00"/>
    <n v="1998"/>
    <x v="12"/>
    <n v="7"/>
    <s v="West Bengal"/>
    <x v="3"/>
    <s v="East"/>
    <s v="East"/>
    <s v="West Bengal"/>
    <s v="Krishna Sharma"/>
    <s v="Krishna"/>
    <s v="Sharma"/>
    <m/>
    <s v="PID0901_Krishna.pdf"/>
    <s v="Regular Followup"/>
    <m/>
    <m/>
    <s v="Monitor Later"/>
    <s v="Monitor Later"/>
  </r>
  <r>
    <s v="PID0902"/>
    <s v=" Aanya Raj Sharma "/>
    <x v="0"/>
    <s v="31-12-1988"/>
    <d v="1988-12-31T00:00:00"/>
    <n v="1988"/>
    <x v="3"/>
    <n v="0.5"/>
    <s v="Uttar Pradesh"/>
    <x v="3"/>
    <s v="North"/>
    <s v="North"/>
    <s v="Punjab"/>
    <s v="Aanya Raj Sharma"/>
    <s v="Aanya"/>
    <s v="Raj"/>
    <s v="Sharma"/>
    <s v="PID0902_Aanya.pdf"/>
    <s v="High Priority"/>
    <m/>
    <m/>
    <s v="No Action"/>
    <s v="No Action"/>
  </r>
  <r>
    <s v="PID0903"/>
    <s v="Krishna Dev Gupta"/>
    <x v="1"/>
    <s v="31/12/1981"/>
    <d v="1981-12-31T00:00:00"/>
    <n v="1981"/>
    <x v="8"/>
    <n v="5"/>
    <s v="Gujarat"/>
    <x v="0"/>
    <s v="West"/>
    <s v="West"/>
    <s v="Maharashtra"/>
    <s v="Krishna Dev Gupta"/>
    <s v="Krishna"/>
    <s v="Dev"/>
    <s v="Gupta"/>
    <s v="PID0903_Krishna.pdf"/>
    <s v="Regular Followup"/>
    <m/>
    <m/>
    <s v="No Action"/>
    <s v="No Action"/>
  </r>
  <r>
    <s v="PID0904"/>
    <s v="Aarav Dev Sharma "/>
    <x v="1"/>
    <s v="31-12-1973"/>
    <d v="1973-12-31T00:00:00"/>
    <n v="1973"/>
    <x v="0"/>
    <n v="250"/>
    <s v="Punjab"/>
    <x v="2"/>
    <s v="North"/>
    <s v="North"/>
    <s v="Punjab"/>
    <s v="Aarav Dev Sharma"/>
    <s v="Aarav"/>
    <s v="Dev"/>
    <s v="Sharma"/>
    <s v="PID0904_Aarav.pdf"/>
    <s v="Regular Followup"/>
    <m/>
    <m/>
    <s v="No Action"/>
    <s v="No Action"/>
  </r>
  <r>
    <s v="PID0905"/>
    <s v="Sai Sharma"/>
    <x v="1"/>
    <s v="31/12/1973"/>
    <d v="1973-12-31T00:00:00"/>
    <n v="1973"/>
    <x v="0"/>
    <n v="5"/>
    <s v="Punjab"/>
    <x v="1"/>
    <s v="North"/>
    <s v="North"/>
    <s v="Punjab"/>
    <s v="Sai Sharma"/>
    <s v="Sai"/>
    <s v="Sharma"/>
    <m/>
    <s v="PID0905_Sai.pdf"/>
    <s v="Regular Followup"/>
    <m/>
    <m/>
    <s v="Monitor Later"/>
    <s v="Monitor Later"/>
  </r>
  <r>
    <s v="PID0906"/>
    <s v="Aarav Patel"/>
    <x v="1"/>
    <s v="31/12/1988"/>
    <d v="1988-12-31T00:00:00"/>
    <n v="1988"/>
    <x v="3"/>
    <n v="5"/>
    <s v="Karnataka"/>
    <x v="3"/>
    <s v="South"/>
    <s v="South"/>
    <s v="Tamil Nadu"/>
    <s v="Aarav Patel"/>
    <s v="Aarav"/>
    <s v="Patel"/>
    <m/>
    <s v="PID0906_Aarav.pdf"/>
    <s v="Regular Followup"/>
    <m/>
    <m/>
    <s v="Monitor Later"/>
    <s v="Monitor Later"/>
  </r>
  <r>
    <s v="PID0907"/>
    <s v=" Aditya Singh Reddy "/>
    <x v="1"/>
    <s v="31-12-1973"/>
    <d v="1973-12-31T00:00:00"/>
    <n v="1973"/>
    <x v="0"/>
    <n v="9"/>
    <s v="West Bengal"/>
    <x v="3"/>
    <s v="East"/>
    <s v="East"/>
    <s v="West Bengal"/>
    <s v="Aditya Singh Reddy"/>
    <s v="Aditya"/>
    <s v="Singh"/>
    <s v="Reddy"/>
    <s v="PID0907_Aditya.pdf"/>
    <s v="Regular Followup"/>
    <m/>
    <m/>
    <s v="Monitor Later"/>
    <s v="Monitor Later"/>
  </r>
  <r>
    <s v="PID0908"/>
    <s v="Shreya Dev Patel"/>
    <x v="0"/>
    <s v="31/12/1958"/>
    <d v="1958-12-31T00:00:00"/>
    <n v="1958"/>
    <x v="16"/>
    <n v="40"/>
    <s v="West Bengal"/>
    <x v="2"/>
    <s v="East"/>
    <s v="East"/>
    <s v="West Bengal"/>
    <s v="Shreya Dev Patel"/>
    <s v="Shreya"/>
    <s v="Dev"/>
    <s v="Patel"/>
    <s v="PID0908_Shreya.pdf"/>
    <s v="Regular Followup"/>
    <m/>
    <m/>
    <s v="Ask for Readmission"/>
    <s v="Ask for Readmission"/>
  </r>
  <r>
    <s v="PID0909"/>
    <s v="Riya Priya Sharma"/>
    <x v="0"/>
    <s v="31/12/1980"/>
    <d v="1980-12-31T00:00:00"/>
    <n v="1980"/>
    <x v="11"/>
    <n v="2"/>
    <s v="Uttar Pradesh"/>
    <x v="1"/>
    <s v="North"/>
    <s v="North"/>
    <s v="Punjab"/>
    <s v="Riya Priya Sharma"/>
    <s v="Riya"/>
    <s v="Priya"/>
    <s v="Sharma"/>
    <s v="PID0909_Riya.pdf"/>
    <s v="High Priority"/>
    <m/>
    <m/>
    <s v="Monitor Later"/>
    <s v="Monitor Later"/>
  </r>
  <r>
    <s v="PID0910"/>
    <s v="Riya Sharma"/>
    <x v="0"/>
    <s v="31/12/1998"/>
    <d v="1998-12-31T00:00:00"/>
    <n v="1998"/>
    <x v="12"/>
    <n v="20"/>
    <s v="Kerala"/>
    <x v="1"/>
    <s v="South"/>
    <s v="South"/>
    <s v="Tamil Nadu"/>
    <s v="Riya Sharma"/>
    <s v="Riya"/>
    <s v="Sharma"/>
    <m/>
    <s v="PID0910_Riya.pdf"/>
    <s v="Regular Followup"/>
    <m/>
    <m/>
    <s v="No Action"/>
    <s v="No Action"/>
  </r>
  <r>
    <s v="PID0911"/>
    <s v=" Aarav Dev Mehta "/>
    <x v="1"/>
    <s v="31/12/1993"/>
    <d v="1993-12-31T00:00:00"/>
    <n v="1993"/>
    <x v="2"/>
    <n v="25"/>
    <s v="Kerala"/>
    <x v="0"/>
    <s v="South"/>
    <s v="South"/>
    <s v="Tamil Nadu"/>
    <s v="Aarav Dev Mehta"/>
    <s v="Aarav"/>
    <s v="Dev"/>
    <s v="Mehta"/>
    <s v="PID0911_Aarav.pdf"/>
    <s v="Regular Followup"/>
    <m/>
    <m/>
    <s v="Ask for Readmission"/>
    <s v="Ask for Readmission"/>
  </r>
  <r>
    <s v="PID0912"/>
    <s v="Aanya Gupta"/>
    <x v="0"/>
    <s v="31/12/1973"/>
    <d v="1973-12-31T00:00:00"/>
    <n v="1973"/>
    <x v="0"/>
    <n v="9"/>
    <s v="West Bengal"/>
    <x v="2"/>
    <s v="East"/>
    <s v="East"/>
    <s v="West Bengal"/>
    <s v="Aanya Gupta"/>
    <s v="Aanya"/>
    <s v="Gupta"/>
    <m/>
    <s v="PID0912_Aanya.pdf"/>
    <s v="Regular Followup"/>
    <m/>
    <m/>
    <s v="Monitor Later"/>
    <s v="Monitor Later"/>
  </r>
  <r>
    <s v="PID0913"/>
    <s v=" Aditya Sharma"/>
    <x v="1"/>
    <s v="31/12/1978"/>
    <d v="1978-12-31T00:00:00"/>
    <n v="1978"/>
    <x v="6"/>
    <n v="15"/>
    <s v="Gujarat"/>
    <x v="0"/>
    <s v="West"/>
    <s v="West"/>
    <s v="Maharashtra"/>
    <s v="Aditya Sharma"/>
    <s v="Aditya"/>
    <s v="Sharma"/>
    <m/>
    <s v="PID0913_Aditya.pdf"/>
    <s v="Regular Followup"/>
    <m/>
    <m/>
    <s v="Ask for Readmission"/>
    <s v="Ask for Readmission"/>
  </r>
  <r>
    <s v="PID0914"/>
    <s v=" Isha Sharma "/>
    <x v="0"/>
    <s v="31-12-1993"/>
    <d v="1993-12-31T00:00:00"/>
    <n v="1993"/>
    <x v="2"/>
    <n v="30"/>
    <s v="Punjab"/>
    <x v="0"/>
    <s v="North"/>
    <s v="North"/>
    <s v="Punjab"/>
    <s v="Isha Sharma"/>
    <s v="Isha"/>
    <s v="Sharma"/>
    <m/>
    <s v="PID0914_Isha.pdf"/>
    <s v="Regular Followup"/>
    <m/>
    <m/>
    <s v="No Action"/>
    <s v="No Action"/>
  </r>
  <r>
    <s v="PID0915"/>
    <s v=" Riya Sharma "/>
    <x v="0"/>
    <s v="31/12/1978"/>
    <d v="1978-12-31T00:00:00"/>
    <n v="1978"/>
    <x v="6"/>
    <n v="2"/>
    <s v="Uttar Pradesh"/>
    <x v="1"/>
    <s v="North"/>
    <s v="North"/>
    <s v="Punjab"/>
    <s v="Riya Sharma"/>
    <s v="Riya"/>
    <s v="Sharma"/>
    <m/>
    <s v="PID0915_Riya.pdf"/>
    <s v="High Priority"/>
    <m/>
    <m/>
    <s v="Monitor Later"/>
    <s v="Monitor Later"/>
  </r>
  <r>
    <s v="PID0916"/>
    <s v=" Aditya Priya Reddy"/>
    <x v="1"/>
    <s v="31/12/1973"/>
    <d v="1973-12-31T00:00:00"/>
    <n v="1973"/>
    <x v="0"/>
    <n v="40"/>
    <s v="Karnataka"/>
    <x v="0"/>
    <s v="South"/>
    <s v="South"/>
    <s v="Tamil Nadu"/>
    <s v="Aditya Priya Reddy"/>
    <s v="Aditya"/>
    <s v="Priya"/>
    <s v="Reddy"/>
    <s v="PID0916_Aditya.pdf"/>
    <s v="Regular Followup"/>
    <m/>
    <m/>
    <s v="No Action"/>
    <s v="No Action"/>
  </r>
  <r>
    <s v="PID0917"/>
    <s v="Aanya Priya Sharma"/>
    <x v="0"/>
    <s v="31/12/1958"/>
    <d v="1958-12-31T00:00:00"/>
    <n v="1958"/>
    <x v="16"/>
    <n v="12"/>
    <s v="Tamil Nadu"/>
    <x v="0"/>
    <s v="South"/>
    <s v="South"/>
    <s v="Tamil Nadu"/>
    <s v="Aanya Priya Sharma"/>
    <s v="Aanya"/>
    <s v="Priya"/>
    <s v="Sharma"/>
    <s v="PID0917_Aanya.pdf"/>
    <s v="Regular Followup"/>
    <m/>
    <m/>
    <s v="Monitor Later"/>
    <s v="Monitor Later"/>
  </r>
  <r>
    <s v="PID0918"/>
    <s v="Aditya Mehta"/>
    <x v="1"/>
    <s v="31-12-1973"/>
    <d v="1973-12-31T00:00:00"/>
    <n v="1973"/>
    <x v="0"/>
    <n v="12"/>
    <s v="Karnataka"/>
    <x v="3"/>
    <s v="South"/>
    <s v="South"/>
    <s v="Tamil Nadu"/>
    <s v="Aditya Mehta"/>
    <s v="Aditya"/>
    <s v="Mehta"/>
    <m/>
    <s v="PID0918_Aditya.pdf"/>
    <s v="Regular Followup"/>
    <m/>
    <m/>
    <s v="No Action"/>
    <s v="No Action"/>
  </r>
  <r>
    <s v="PID0919"/>
    <s v=" Sai Kumar Sharma "/>
    <x v="1"/>
    <s v="31/12/1988"/>
    <d v="1988-12-31T00:00:00"/>
    <n v="1988"/>
    <x v="3"/>
    <n v="30"/>
    <s v="West Bengal"/>
    <x v="2"/>
    <s v="East"/>
    <s v="East"/>
    <s v="West Bengal"/>
    <s v="Sai Kumar Sharma"/>
    <s v="Sai"/>
    <s v="Kumar"/>
    <s v="Sharma"/>
    <s v="PID0919_Sai.pdf"/>
    <s v="Regular Followup"/>
    <m/>
    <m/>
    <s v="No Action"/>
    <s v="No Action"/>
  </r>
  <r>
    <s v="PID0920"/>
    <s v=" Shreya Mehta"/>
    <x v="0"/>
    <s v="31/12/1988"/>
    <d v="1988-12-31T00:00:00"/>
    <n v="1988"/>
    <x v="3"/>
    <n v="7"/>
    <s v="West Bengal"/>
    <x v="2"/>
    <s v="East"/>
    <s v="East"/>
    <s v="West Bengal"/>
    <s v="Shreya Mehta"/>
    <s v="Shreya"/>
    <s v="Mehta"/>
    <m/>
    <s v="PID0920_Shreya.pdf"/>
    <s v="Regular Followup"/>
    <m/>
    <m/>
    <s v="No Action"/>
    <s v="No Action"/>
  </r>
  <r>
    <s v="PID0921"/>
    <s v=" Riya Gupta "/>
    <x v="0"/>
    <s v="31-12-1993"/>
    <d v="1993-12-31T00:00:00"/>
    <n v="1993"/>
    <x v="2"/>
    <n v="20"/>
    <s v="Karnataka"/>
    <x v="0"/>
    <s v="South"/>
    <s v="South"/>
    <s v="Tamil Nadu"/>
    <s v="Riya Gupta"/>
    <s v="Riya"/>
    <s v="Gupta"/>
    <m/>
    <s v="PID0921_Riya.pdf"/>
    <s v="Regular Followup"/>
    <m/>
    <m/>
    <s v="Ask for Readmission"/>
    <s v="Ask for Readmission"/>
  </r>
  <r>
    <s v="PID0922"/>
    <s v=" Aditya Reddy"/>
    <x v="1"/>
    <s v="01/01/1976"/>
    <d v="1976-01-01T00:00:00"/>
    <n v="1976"/>
    <x v="13"/>
    <n v="20"/>
    <s v="Kerala"/>
    <x v="0"/>
    <s v="South"/>
    <s v="South"/>
    <s v="Tamil Nadu"/>
    <s v="Aditya Reddy"/>
    <s v="Aditya"/>
    <s v="Reddy"/>
    <m/>
    <s v="PID0922_Aditya.pdf"/>
    <s v="Regular Followup"/>
    <m/>
    <m/>
    <s v="Monitor Later"/>
    <s v="Monitor Later"/>
  </r>
  <r>
    <s v="PID0923"/>
    <s v=" Shreya Sharma "/>
    <x v="0"/>
    <s v="31/12/1984"/>
    <d v="1984-12-31T00:00:00"/>
    <n v="1984"/>
    <x v="9"/>
    <n v="3"/>
    <s v="Tamil Nadu"/>
    <x v="0"/>
    <s v="South"/>
    <s v="South"/>
    <s v="Tamil Nadu"/>
    <s v="Shreya Sharma"/>
    <s v="Shreya"/>
    <s v="Sharma"/>
    <m/>
    <s v="PID0923_Shreya.pdf"/>
    <s v="High Priority"/>
    <m/>
    <m/>
    <s v="No Action"/>
    <s v="No Action"/>
  </r>
  <r>
    <s v="PID0924"/>
    <s v="Krishna Patel "/>
    <x v="1"/>
    <s v="31-12-1978"/>
    <d v="1978-12-31T00:00:00"/>
    <n v="1978"/>
    <x v="6"/>
    <n v="150"/>
    <s v="Gujarat"/>
    <x v="3"/>
    <s v="West"/>
    <s v="West"/>
    <s v="Maharashtra"/>
    <s v="Krishna Patel"/>
    <s v="Krishna"/>
    <s v="Patel"/>
    <m/>
    <s v="PID0924_Krishna.pdf"/>
    <s v="Regular Followup"/>
    <m/>
    <m/>
    <s v="No Action"/>
    <s v="No Action"/>
  </r>
  <r>
    <s v="PID0925"/>
    <s v="Aarav Raj Patel"/>
    <x v="1"/>
    <s v="31-12-1966"/>
    <d v="1966-12-31T00:00:00"/>
    <n v="1966"/>
    <x v="21"/>
    <n v="400"/>
    <s v="Maharashtra"/>
    <x v="3"/>
    <s v="West"/>
    <s v="West"/>
    <s v="Maharashtra"/>
    <s v="Aarav Raj Patel"/>
    <s v="Aarav"/>
    <s v="Raj"/>
    <s v="Patel"/>
    <s v="PID0925_Aarav.pdf"/>
    <s v="Regular Followup"/>
    <m/>
    <m/>
    <s v="Monitor Later"/>
    <s v="Monitor Later"/>
  </r>
  <r>
    <s v="PID0926"/>
    <s v="Vivaan Priya Patel"/>
    <x v="1"/>
    <s v="31/12/1981"/>
    <d v="1981-12-31T00:00:00"/>
    <n v="1981"/>
    <x v="8"/>
    <n v="15"/>
    <s v="Kerala"/>
    <x v="0"/>
    <s v="South"/>
    <s v="South"/>
    <s v="Tamil Nadu"/>
    <s v="Vivaan Priya Patel"/>
    <s v="Vivaan"/>
    <s v="Priya"/>
    <s v="Patel"/>
    <s v="PID0926_Vivaan.pdf"/>
    <s v="Regular Followup"/>
    <m/>
    <m/>
    <s v="No Action"/>
    <s v="No Action"/>
  </r>
  <r>
    <s v="PID0927"/>
    <s v="Aanya Patel"/>
    <x v="0"/>
    <s v="31/12/1973"/>
    <d v="1973-12-31T00:00:00"/>
    <n v="1973"/>
    <x v="0"/>
    <n v="20"/>
    <s v="Karnataka"/>
    <x v="0"/>
    <s v="South"/>
    <s v="South"/>
    <s v="Tamil Nadu"/>
    <s v="Aanya Patel"/>
    <s v="Aanya"/>
    <s v="Patel"/>
    <m/>
    <s v="PID0927_Aanya.pdf"/>
    <s v="Regular Followup"/>
    <m/>
    <m/>
    <s v="Monitor Later"/>
    <s v="Monitor Later"/>
  </r>
  <r>
    <s v="PID0928"/>
    <s v="Sai Dev Sharma"/>
    <x v="1"/>
    <s v="01/01/1964"/>
    <d v="1964-01-01T00:00:00"/>
    <n v="1964"/>
    <x v="7"/>
    <n v="5"/>
    <s v="West Bengal"/>
    <x v="2"/>
    <s v="East"/>
    <s v="East"/>
    <s v="West Bengal"/>
    <s v="Sai Dev Sharma"/>
    <s v="Sai"/>
    <s v="Dev"/>
    <s v="Sharma"/>
    <s v="PID0928_Sai.pdf"/>
    <s v="Regular Followup"/>
    <m/>
    <m/>
    <s v="No Action"/>
    <s v="No Action"/>
  </r>
  <r>
    <s v="PID0929"/>
    <s v=" Aditya Dev Mehta"/>
    <x v="1"/>
    <s v="31/12/1973"/>
    <d v="1973-12-31T00:00:00"/>
    <n v="1973"/>
    <x v="0"/>
    <n v="5"/>
    <s v="Kerala"/>
    <x v="0"/>
    <s v="South"/>
    <s v="South"/>
    <s v="Tamil Nadu"/>
    <s v="Aditya Dev Mehta"/>
    <s v="Aditya"/>
    <s v="Dev"/>
    <s v="Mehta"/>
    <s v="PID0929_Aditya.pdf"/>
    <s v="Regular Followup"/>
    <m/>
    <m/>
    <s v="No Action"/>
    <s v="No Action"/>
  </r>
  <r>
    <s v="PID0930"/>
    <s v="Vivaan Gupta"/>
    <x v="1"/>
    <s v="31/12/1973"/>
    <d v="1973-12-31T00:00:00"/>
    <n v="1973"/>
    <x v="0"/>
    <n v="20"/>
    <s v="Kerala"/>
    <x v="0"/>
    <s v="South"/>
    <s v="South"/>
    <s v="Tamil Nadu"/>
    <s v="Vivaan Gupta"/>
    <s v="Vivaan"/>
    <s v="Gupta"/>
    <m/>
    <s v="PID0930_Vivaan.pdf"/>
    <s v="Regular Followup"/>
    <m/>
    <m/>
    <s v="No Action"/>
    <s v="No Action"/>
  </r>
  <r>
    <s v="PID0931"/>
    <s v="Diya Gupta"/>
    <x v="0"/>
    <s v="31/12/1985"/>
    <d v="1985-12-31T00:00:00"/>
    <n v="1985"/>
    <x v="14"/>
    <n v="7"/>
    <s v="Kerala"/>
    <x v="0"/>
    <s v="South"/>
    <s v="South"/>
    <s v="Tamil Nadu"/>
    <s v="Diya Gupta"/>
    <s v="Diya"/>
    <s v="Gupta"/>
    <m/>
    <s v="PID0931_Diya.pdf"/>
    <s v="Regular Followup"/>
    <m/>
    <m/>
    <s v="No Action"/>
    <s v="No Action"/>
  </r>
  <r>
    <s v="PID0932"/>
    <s v="Sai Gupta"/>
    <x v="1"/>
    <s v="31/12/1938"/>
    <d v="1938-12-31T00:00:00"/>
    <n v="1938"/>
    <x v="4"/>
    <n v="50"/>
    <s v="Maharashtra"/>
    <x v="3"/>
    <s v="West"/>
    <s v="West"/>
    <s v="Maharashtra"/>
    <s v="Sai Gupta"/>
    <s v="Sai"/>
    <s v="Gupta"/>
    <m/>
    <s v="PID0932_Sai.pdf"/>
    <s v="Regular Followup"/>
    <m/>
    <m/>
    <s v="No Action"/>
    <s v="No Action"/>
  </r>
  <r>
    <s v="PID0933"/>
    <s v="Sai Mehta"/>
    <x v="1"/>
    <s v="31/12/1978"/>
    <d v="1978-12-31T00:00:00"/>
    <n v="1978"/>
    <x v="6"/>
    <n v="9"/>
    <s v="Tamil Nadu"/>
    <x v="0"/>
    <s v="South"/>
    <s v="South"/>
    <s v="Tamil Nadu"/>
    <s v="Sai Mehta"/>
    <s v="Sai"/>
    <s v="Mehta"/>
    <m/>
    <s v="PID0933_Sai.pdf"/>
    <s v="Regular Followup"/>
    <m/>
    <m/>
    <s v="Monitor Later"/>
    <s v="Monitor Later"/>
  </r>
  <r>
    <s v="PID0934"/>
    <s v="Sai Reddy"/>
    <x v="1"/>
    <s v="31-12-1993"/>
    <d v="1993-12-31T00:00:00"/>
    <n v="1993"/>
    <x v="2"/>
    <n v="25"/>
    <s v="Karnataka"/>
    <x v="3"/>
    <s v="South"/>
    <s v="South"/>
    <s v="Tamil Nadu"/>
    <s v="Sai Reddy"/>
    <s v="Sai"/>
    <s v="Reddy"/>
    <m/>
    <s v="PID0934_Sai.pdf"/>
    <s v="Regular Followup"/>
    <m/>
    <m/>
    <s v="Monitor Later"/>
    <s v="Monitor Later"/>
  </r>
  <r>
    <s v="PID0935"/>
    <s v="Aarav Reddy"/>
    <x v="1"/>
    <s v="01/01/1976"/>
    <d v="1976-01-01T00:00:00"/>
    <n v="1976"/>
    <x v="13"/>
    <m/>
    <s v="Gujarat"/>
    <x v="3"/>
    <s v="West"/>
    <s v="West"/>
    <s v="Maharashtra"/>
    <s v="Aarav Reddy"/>
    <s v="Aarav"/>
    <s v="Reddy"/>
    <m/>
    <s v="PID0935_Aarav.pdf"/>
    <s v="High Priority"/>
    <m/>
    <m/>
    <s v="Monitor Later"/>
    <s v="Monitor Later"/>
  </r>
  <r>
    <s v="PID0936"/>
    <s v="Sai Patel"/>
    <x v="1"/>
    <s v="01/01/1964"/>
    <d v="1964-01-01T00:00:00"/>
    <n v="1964"/>
    <x v="7"/>
    <n v="12"/>
    <s v="Kerala"/>
    <x v="1"/>
    <s v="South"/>
    <s v="South"/>
    <s v="Tamil Nadu"/>
    <s v="Sai Patel"/>
    <s v="Sai"/>
    <s v="Patel"/>
    <m/>
    <s v="PID0936_Sai.pdf"/>
    <s v="Regular Followup"/>
    <m/>
    <m/>
    <s v="No Action"/>
    <s v="No Action"/>
  </r>
  <r>
    <s v="PID0937"/>
    <s v="Aditya Gupta "/>
    <x v="1"/>
    <s v="31/12/1973"/>
    <d v="1973-12-31T00:00:00"/>
    <n v="1973"/>
    <x v="0"/>
    <n v="5"/>
    <s v="West Bengal"/>
    <x v="0"/>
    <s v="East"/>
    <s v="East"/>
    <s v="West Bengal"/>
    <s v="Aditya Gupta"/>
    <s v="Aditya"/>
    <s v="Gupta"/>
    <m/>
    <s v="PID0937_Aditya.pdf"/>
    <s v="Regular Followup"/>
    <m/>
    <m/>
    <s v="Ask for Readmission"/>
    <s v="Ask for Readmission"/>
  </r>
  <r>
    <s v="PID0938"/>
    <s v="Diya Singh Sharma"/>
    <x v="0"/>
    <s v="31-12-1988"/>
    <d v="1988-12-31T00:00:00"/>
    <n v="1988"/>
    <x v="3"/>
    <n v="15"/>
    <s v="Punjab"/>
    <x v="1"/>
    <s v="North"/>
    <s v="North"/>
    <s v="Punjab"/>
    <s v="Diya Singh Sharma"/>
    <s v="Diya"/>
    <s v="Singh"/>
    <s v="Sharma"/>
    <s v="PID0938_Diya.pdf"/>
    <s v="Regular Followup"/>
    <m/>
    <m/>
    <s v="Ask for Readmission"/>
    <s v="Ask for Readmission"/>
  </r>
  <r>
    <s v="PID0939"/>
    <s v=" Krishna Gupta"/>
    <x v="1"/>
    <s v="31-12-1993"/>
    <d v="1993-12-31T00:00:00"/>
    <n v="1993"/>
    <x v="2"/>
    <n v="20"/>
    <s v="Gujarat"/>
    <x v="1"/>
    <s v="West"/>
    <s v="West"/>
    <s v="Maharashtra"/>
    <s v="Krishna Gupta"/>
    <s v="Krishna"/>
    <s v="Gupta"/>
    <m/>
    <s v="PID0939_Krishna.pdf"/>
    <s v="Regular Followup"/>
    <m/>
    <m/>
    <s v="No Action"/>
    <s v="No Action"/>
  </r>
  <r>
    <s v="PID0940"/>
    <s v=" Aarav Raj Sharma"/>
    <x v="1"/>
    <s v="31/12/1973"/>
    <d v="1973-12-31T00:00:00"/>
    <n v="1973"/>
    <x v="0"/>
    <n v="5"/>
    <s v="West Bengal"/>
    <x v="0"/>
    <s v="East"/>
    <s v="East"/>
    <s v="West Bengal"/>
    <s v="Aarav Raj Sharma"/>
    <s v="Aarav"/>
    <s v="Raj"/>
    <s v="Sharma"/>
    <s v="PID0940_Aarav.pdf"/>
    <s v="Regular Followup"/>
    <m/>
    <m/>
    <s v="No Action"/>
    <s v="No Action"/>
  </r>
  <r>
    <s v="PID0941"/>
    <s v="Isha Gupta "/>
    <x v="0"/>
    <s v="31-12-1973"/>
    <d v="1973-12-31T00:00:00"/>
    <n v="1973"/>
    <x v="0"/>
    <n v="20"/>
    <s v="Punjab"/>
    <x v="1"/>
    <s v="North"/>
    <s v="North"/>
    <s v="Punjab"/>
    <s v="Isha Gupta"/>
    <s v="Isha"/>
    <s v="Gupta"/>
    <m/>
    <s v="PID0941_Isha.pdf"/>
    <s v="Regular Followup"/>
    <m/>
    <m/>
    <s v="Monitor Later"/>
    <s v="Monitor Later"/>
  </r>
  <r>
    <s v="PID0942"/>
    <s v=" Krishna Priya Reddy "/>
    <x v="1"/>
    <s v="01-01-1984"/>
    <d v="1984-01-01T00:00:00"/>
    <n v="1984"/>
    <x v="9"/>
    <n v="9"/>
    <s v="West Bengal"/>
    <x v="1"/>
    <s v="East"/>
    <s v="East"/>
    <s v="West Bengal"/>
    <s v="Krishna Priya Reddy"/>
    <s v="Krishna"/>
    <s v="Priya"/>
    <s v="Reddy"/>
    <s v="PID0942_Krishna.pdf"/>
    <s v="Regular Followup"/>
    <m/>
    <m/>
    <s v="No Action"/>
    <s v="No Action"/>
  </r>
  <r>
    <s v="PID0943"/>
    <s v="Aanya Gupta"/>
    <x v="0"/>
    <s v="31/12/1973"/>
    <d v="1973-12-31T00:00:00"/>
    <n v="1973"/>
    <x v="0"/>
    <n v="2"/>
    <s v="Uttar Pradesh"/>
    <x v="1"/>
    <s v="North"/>
    <s v="North"/>
    <s v="Punjab"/>
    <s v="Aanya Gupta"/>
    <s v="Aanya"/>
    <s v="Gupta"/>
    <m/>
    <s v="PID0943_Aanya.pdf"/>
    <s v="High Priority"/>
    <m/>
    <m/>
    <s v="Monitor Later"/>
    <s v="Monitor Later"/>
  </r>
  <r>
    <s v="PID0944"/>
    <s v="Krishna Priya Sharma"/>
    <x v="1"/>
    <s v="31/12/1953"/>
    <d v="1953-12-31T00:00:00"/>
    <n v="1953"/>
    <x v="1"/>
    <n v="12"/>
    <s v="Maharashtra"/>
    <x v="3"/>
    <s v="West"/>
    <s v="West"/>
    <s v="Maharashtra"/>
    <s v="Krishna Priya Sharma"/>
    <s v="Krishna"/>
    <s v="Priya"/>
    <s v="Sharma"/>
    <s v="PID0944_Krishna.pdf"/>
    <s v="Regular Followup"/>
    <m/>
    <m/>
    <s v="No Action"/>
    <s v="No Action"/>
  </r>
  <r>
    <s v="PID0945"/>
    <s v=" Diya Raj Mehta"/>
    <x v="0"/>
    <s v="01/01/1984"/>
    <d v="1984-01-01T00:00:00"/>
    <n v="1984"/>
    <x v="9"/>
    <n v="2"/>
    <s v="West Bengal"/>
    <x v="2"/>
    <s v="East"/>
    <s v="East"/>
    <s v="West Bengal"/>
    <s v="Diya Raj Mehta"/>
    <s v="Diya"/>
    <s v="Raj"/>
    <s v="Mehta"/>
    <s v="PID0945_Diya.pdf"/>
    <s v="High Priority"/>
    <m/>
    <m/>
    <s v="No Action"/>
    <s v="No Action"/>
  </r>
  <r>
    <s v="PID0946"/>
    <s v="Krishna Patel"/>
    <x v="1"/>
    <s v="31/12/1978"/>
    <d v="1978-12-31T00:00:00"/>
    <n v="1978"/>
    <x v="6"/>
    <n v="1"/>
    <s v="Uttar Pradesh"/>
    <x v="3"/>
    <s v="North"/>
    <s v="North"/>
    <s v="Punjab"/>
    <s v="Krishna Patel"/>
    <s v="Krishna"/>
    <s v="Patel"/>
    <m/>
    <s v="PID0946_Krishna.pdf"/>
    <s v="High Priority"/>
    <m/>
    <m/>
    <s v="No Action"/>
    <s v="No Action"/>
  </r>
  <r>
    <s v="PID0947"/>
    <s v="Diya Reddy"/>
    <x v="0"/>
    <s v="31-12-1973"/>
    <d v="1973-12-31T00:00:00"/>
    <n v="1973"/>
    <x v="0"/>
    <n v="3"/>
    <s v="West Bengal"/>
    <x v="0"/>
    <s v="East"/>
    <s v="East"/>
    <s v="West Bengal"/>
    <s v="Diya Reddy"/>
    <s v="Diya"/>
    <s v="Reddy"/>
    <m/>
    <s v="PID0947_Diya.pdf"/>
    <s v="High Priority"/>
    <m/>
    <m/>
    <s v="No Action"/>
    <s v="No Action"/>
  </r>
  <r>
    <s v="PID0948"/>
    <s v=" Sai Gupta "/>
    <x v="1"/>
    <s v="31-12-1988"/>
    <d v="1988-12-31T00:00:00"/>
    <n v="1988"/>
    <x v="3"/>
    <n v="40"/>
    <s v="Karnataka"/>
    <x v="0"/>
    <s v="South"/>
    <s v="South"/>
    <s v="Tamil Nadu"/>
    <s v="Sai Gupta"/>
    <s v="Sai"/>
    <s v="Gupta"/>
    <m/>
    <s v="PID0948_Sai.pdf"/>
    <s v="Regular Followup"/>
    <m/>
    <m/>
    <s v="Ask for Readmission"/>
    <s v="Ask for Readmission"/>
  </r>
  <r>
    <s v="PID0949"/>
    <s v="Aanya Raj Mehta"/>
    <x v="0"/>
    <s v="31/12/1968"/>
    <d v="1968-12-31T00:00:00"/>
    <n v="1968"/>
    <x v="10"/>
    <n v="7"/>
    <s v="Maharashtra"/>
    <x v="3"/>
    <s v="West"/>
    <s v="West"/>
    <s v="Maharashtra"/>
    <s v="Aanya Raj Mehta"/>
    <s v="Aanya"/>
    <s v="Raj"/>
    <s v="Mehta"/>
    <s v="PID0949_Aanya.pdf"/>
    <s v="Regular Followup"/>
    <m/>
    <m/>
    <s v="Ask for Readmission"/>
    <s v="Ask for Readmission"/>
  </r>
  <r>
    <s v="PID0950"/>
    <s v=" Aditya Sharma"/>
    <x v="1"/>
    <s v="31/12/1981"/>
    <d v="1981-12-31T00:00:00"/>
    <n v="1981"/>
    <x v="8"/>
    <n v="70"/>
    <s v="Kerala"/>
    <x v="3"/>
    <s v="South"/>
    <s v="South"/>
    <s v="Tamil Nadu"/>
    <s v="Aditya Sharma"/>
    <s v="Aditya"/>
    <s v="Sharma"/>
    <m/>
    <s v="PID0950_Aditya.pdf"/>
    <s v="Regular Followup"/>
    <m/>
    <m/>
    <s v="Ask for Readmission"/>
    <s v="Ask for Readmission"/>
  </r>
  <r>
    <s v="PID0951"/>
    <s v=" Vivaan Gupta "/>
    <x v="1"/>
    <s v="31-12-1973"/>
    <d v="1973-12-31T00:00:00"/>
    <n v="1973"/>
    <x v="0"/>
    <n v="5"/>
    <s v="West Bengal"/>
    <x v="1"/>
    <s v="East"/>
    <s v="East"/>
    <s v="West Bengal"/>
    <s v="Vivaan Gupta"/>
    <s v="Vivaan"/>
    <s v="Gupta"/>
    <m/>
    <s v="PID0951_Vivaan.pdf"/>
    <s v="Regular Followup"/>
    <m/>
    <m/>
    <s v="Ask for Readmission"/>
    <s v="Ask for Readmission"/>
  </r>
  <r>
    <s v="PID0952"/>
    <s v="Sai Mehta"/>
    <x v="1"/>
    <s v="31/12/1958"/>
    <d v="1958-12-31T00:00:00"/>
    <n v="1958"/>
    <x v="16"/>
    <n v="12"/>
    <s v="Maharashtra"/>
    <x v="3"/>
    <s v="West"/>
    <s v="West"/>
    <s v="Maharashtra"/>
    <s v="Sai Mehta"/>
    <s v="Sai"/>
    <s v="Mehta"/>
    <m/>
    <s v="PID0952_Sai.pdf"/>
    <s v="Regular Followup"/>
    <m/>
    <m/>
    <s v="No Action"/>
    <s v="No Action"/>
  </r>
  <r>
    <s v="PID0953"/>
    <s v="Aanya Patel"/>
    <x v="0"/>
    <s v="31/12/1968"/>
    <d v="1968-12-31T00:00:00"/>
    <n v="1968"/>
    <x v="10"/>
    <n v="70"/>
    <s v="Gujarat"/>
    <x v="3"/>
    <s v="West"/>
    <s v="West"/>
    <s v="Maharashtra"/>
    <s v="Aanya Patel"/>
    <s v="Aanya"/>
    <s v="Patel"/>
    <m/>
    <s v="PID0953_Aanya.pdf"/>
    <s v="Regular Followup"/>
    <m/>
    <m/>
    <s v="Ask for Readmission"/>
    <s v="Ask for Readmission"/>
  </r>
  <r>
    <s v="PID0954"/>
    <s v="Aanya Reddy"/>
    <x v="0"/>
    <s v="31-12-1978"/>
    <d v="1978-12-31T00:00:00"/>
    <n v="1978"/>
    <x v="6"/>
    <n v="9"/>
    <s v="Maharashtra"/>
    <x v="3"/>
    <s v="West"/>
    <s v="West"/>
    <s v="Maharashtra"/>
    <s v="Aanya Reddy"/>
    <s v="Aanya"/>
    <s v="Reddy"/>
    <m/>
    <s v="PID0954_Aanya.pdf"/>
    <s v="Regular Followup"/>
    <m/>
    <m/>
    <s v="Ask for Readmission"/>
    <s v="Ask for Readmission"/>
  </r>
  <r>
    <s v="PID0955"/>
    <s v="Vivaan Reddy"/>
    <x v="1"/>
    <s v="31/12/1988"/>
    <d v="1988-12-31T00:00:00"/>
    <n v="1988"/>
    <x v="3"/>
    <n v="30"/>
    <s v="Karnataka"/>
    <x v="1"/>
    <s v="South"/>
    <s v="South"/>
    <s v="Tamil Nadu"/>
    <s v="Vivaan Reddy"/>
    <s v="Vivaan"/>
    <s v="Reddy"/>
    <m/>
    <s v="PID0955_Vivaan.pdf"/>
    <s v="Regular Followup"/>
    <m/>
    <m/>
    <s v="Ask for Readmission"/>
    <s v="Ask for Readmission"/>
  </r>
  <r>
    <s v="PID0956"/>
    <s v="Aanya Reddy"/>
    <x v="0"/>
    <s v="31/12/1988"/>
    <d v="1988-12-31T00:00:00"/>
    <n v="1988"/>
    <x v="3"/>
    <n v="15"/>
    <s v="Tamil Nadu"/>
    <x v="0"/>
    <s v="South"/>
    <s v="South"/>
    <s v="Tamil Nadu"/>
    <s v="Aanya Reddy"/>
    <s v="Aanya"/>
    <s v="Reddy"/>
    <m/>
    <s v="PID0956_Aanya.pdf"/>
    <s v="Regular Followup"/>
    <m/>
    <m/>
    <s v="Monitor Later"/>
    <s v="Monitor Later"/>
  </r>
  <r>
    <s v="PID0957"/>
    <s v="Diya Reddy"/>
    <x v="0"/>
    <s v="31/12/1978"/>
    <d v="1978-12-31T00:00:00"/>
    <n v="1978"/>
    <x v="6"/>
    <n v="3"/>
    <s v="West Bengal"/>
    <x v="2"/>
    <s v="East"/>
    <s v="East"/>
    <s v="West Bengal"/>
    <s v="Diya Reddy"/>
    <s v="Diya"/>
    <s v="Reddy"/>
    <m/>
    <s v="PID0957_Diya.pdf"/>
    <s v="High Priority"/>
    <m/>
    <m/>
    <s v="No Action"/>
    <s v="No Action"/>
  </r>
  <r>
    <s v="PID0958"/>
    <s v="Riya Sharma"/>
    <x v="0"/>
    <s v="31/12/1993"/>
    <d v="1993-12-31T00:00:00"/>
    <n v="1993"/>
    <x v="2"/>
    <n v="9"/>
    <s v="Karnataka"/>
    <x v="3"/>
    <s v="South"/>
    <s v="South"/>
    <s v="Tamil Nadu"/>
    <s v="Riya Sharma"/>
    <s v="Riya"/>
    <s v="Sharma"/>
    <m/>
    <s v="PID0958_Riya.pdf"/>
    <s v="Regular Followup"/>
    <m/>
    <m/>
    <s v="No Action"/>
    <s v="No Action"/>
  </r>
  <r>
    <s v="PID0959"/>
    <s v="Aarav Patel"/>
    <x v="1"/>
    <s v="01/01/1984"/>
    <d v="1984-01-01T00:00:00"/>
    <n v="1984"/>
    <x v="9"/>
    <n v="20"/>
    <s v="Maharashtra"/>
    <x v="0"/>
    <s v="West"/>
    <s v="West"/>
    <s v="Maharashtra"/>
    <s v="Aarav Patel"/>
    <s v="Aarav"/>
    <s v="Patel"/>
    <m/>
    <s v="PID0959_Aarav.pdf"/>
    <s v="Regular Followup"/>
    <m/>
    <m/>
    <s v="No Action"/>
    <s v="No Action"/>
  </r>
  <r>
    <s v="PID0960"/>
    <s v=" Krishna Priya Reddy"/>
    <x v="1"/>
    <s v="31-12-1994"/>
    <d v="1994-12-31T00:00:00"/>
    <n v="1994"/>
    <x v="5"/>
    <n v="70"/>
    <s v="Maharashtra"/>
    <x v="3"/>
    <s v="West"/>
    <s v="West"/>
    <s v="Maharashtra"/>
    <s v="Krishna Priya Reddy"/>
    <s v="Krishna"/>
    <s v="Priya"/>
    <s v="Reddy"/>
    <s v="PID0960_Krishna.pdf"/>
    <s v="Regular Followup"/>
    <m/>
    <m/>
    <s v="No Action"/>
    <s v="No Action"/>
  </r>
  <r>
    <s v="PID0961"/>
    <s v="Sai Reddy"/>
    <x v="1"/>
    <s v="31/12/1988"/>
    <d v="1988-12-31T00:00:00"/>
    <n v="1988"/>
    <x v="3"/>
    <n v="7"/>
    <s v="Gujarat"/>
    <x v="3"/>
    <s v="West"/>
    <s v="West"/>
    <s v="Maharashtra"/>
    <s v="Sai Reddy"/>
    <s v="Sai"/>
    <s v="Reddy"/>
    <m/>
    <s v="PID0961_Sai.pdf"/>
    <s v="Regular Followup"/>
    <m/>
    <m/>
    <s v="Ask for Readmission"/>
    <s v="Ask for Readmission"/>
  </r>
  <r>
    <s v="PID0962"/>
    <s v="Riya Sharma"/>
    <x v="0"/>
    <s v="31/12/1981"/>
    <d v="1981-12-31T00:00:00"/>
    <n v="1981"/>
    <x v="8"/>
    <n v="25"/>
    <s v="Karnataka"/>
    <x v="0"/>
    <s v="South"/>
    <s v="South"/>
    <s v="Tamil Nadu"/>
    <s v="Riya Sharma"/>
    <s v="Riya"/>
    <s v="Sharma"/>
    <m/>
    <s v="PID0962_Riya.pdf"/>
    <s v="Regular Followup"/>
    <m/>
    <m/>
    <s v="Monitor Later"/>
    <s v="Monitor Later"/>
  </r>
  <r>
    <s v="PID0963"/>
    <s v="Aditya Mehta"/>
    <x v="1"/>
    <s v="31/12/1953"/>
    <d v="1953-12-31T00:00:00"/>
    <n v="1953"/>
    <x v="1"/>
    <n v="20"/>
    <s v="Punjab"/>
    <x v="1"/>
    <s v="North"/>
    <s v="North"/>
    <s v="Punjab"/>
    <s v="Aditya Mehta"/>
    <s v="Aditya"/>
    <s v="Mehta"/>
    <m/>
    <s v="PID0963_Aditya.pdf"/>
    <s v="Regular Followup"/>
    <m/>
    <m/>
    <s v="No Action"/>
    <s v="No Action"/>
  </r>
  <r>
    <s v="PID0964"/>
    <s v="Aarav Priya Reddy"/>
    <x v="1"/>
    <s v="31/12/1994"/>
    <d v="1994-12-31T00:00:00"/>
    <n v="1994"/>
    <x v="5"/>
    <n v="70"/>
    <s v="Punjab"/>
    <x v="1"/>
    <s v="North"/>
    <s v="North"/>
    <s v="Punjab"/>
    <s v="Aarav Priya Reddy"/>
    <s v="Aarav"/>
    <s v="Priya"/>
    <s v="Reddy"/>
    <s v="PID0964_Aarav.pdf"/>
    <s v="Regular Followup"/>
    <m/>
    <m/>
    <s v="No Action"/>
    <s v="No Action"/>
  </r>
  <r>
    <s v="PID0965"/>
    <s v=" Aarav Mehta"/>
    <x v="1"/>
    <s v="01/01/1984"/>
    <d v="1984-01-01T00:00:00"/>
    <n v="1984"/>
    <x v="9"/>
    <n v="3"/>
    <s v="Tamil Nadu"/>
    <x v="0"/>
    <s v="South"/>
    <s v="South"/>
    <s v="Tamil Nadu"/>
    <s v="Aarav Mehta"/>
    <s v="Aarav"/>
    <s v="Mehta"/>
    <m/>
    <s v="PID0965_Aarav.pdf"/>
    <s v="High Priority"/>
    <m/>
    <m/>
    <s v="Monitor Later"/>
    <s v="Monitor Later"/>
  </r>
  <r>
    <s v="PID0966"/>
    <s v="Aditya Patel"/>
    <x v="1"/>
    <s v="31/12/1978"/>
    <d v="1978-12-31T00:00:00"/>
    <n v="1978"/>
    <x v="6"/>
    <n v="40"/>
    <s v="Kerala"/>
    <x v="0"/>
    <s v="South"/>
    <s v="South"/>
    <s v="Tamil Nadu"/>
    <s v="Aditya Patel"/>
    <s v="Aditya"/>
    <s v="Patel"/>
    <m/>
    <s v="PID0966_Aditya.pdf"/>
    <s v="Regular Followup"/>
    <m/>
    <m/>
    <s v="No Action"/>
    <s v="No Action"/>
  </r>
  <r>
    <s v="PID0967"/>
    <s v="Krishna Reddy"/>
    <x v="1"/>
    <s v="31/12/1978"/>
    <d v="1978-12-31T00:00:00"/>
    <n v="1978"/>
    <x v="6"/>
    <n v="4"/>
    <s v="West Bengal"/>
    <x v="3"/>
    <s v="East"/>
    <s v="East"/>
    <s v="West Bengal"/>
    <s v="Krishna Reddy"/>
    <s v="Krishna"/>
    <s v="Reddy"/>
    <m/>
    <s v="PID0967_Krishna.pdf"/>
    <s v="High Priority"/>
    <m/>
    <m/>
    <s v="Monitor Later"/>
    <s v="Monitor Later"/>
  </r>
  <r>
    <s v="PID0968"/>
    <s v="Shreya Gupta"/>
    <x v="0"/>
    <s v="31/12/1981"/>
    <d v="1981-12-31T00:00:00"/>
    <n v="1981"/>
    <x v="8"/>
    <n v="12"/>
    <s v="Maharashtra"/>
    <x v="2"/>
    <s v="West"/>
    <s v="West"/>
    <s v="Maharashtra"/>
    <s v="Shreya Gupta"/>
    <s v="Shreya"/>
    <s v="Gupta"/>
    <m/>
    <s v="PID0968_Shreya.pdf"/>
    <s v="Regular Followup"/>
    <m/>
    <m/>
    <s v="No Action"/>
    <s v="No Action"/>
  </r>
  <r>
    <s v="PID0969"/>
    <s v="Aanya Gupta"/>
    <x v="0"/>
    <s v="31/12/1978"/>
    <d v="1978-12-31T00:00:00"/>
    <n v="1978"/>
    <x v="6"/>
    <n v="2"/>
    <s v="Uttar Pradesh"/>
    <x v="0"/>
    <s v="North"/>
    <s v="North"/>
    <s v="Punjab"/>
    <s v="Aanya Gupta"/>
    <s v="Aanya"/>
    <s v="Gupta"/>
    <m/>
    <s v="PID0969_Aanya.pdf"/>
    <s v="High Priority"/>
    <m/>
    <m/>
    <s v="Monitor Later"/>
    <s v="Monitor Later"/>
  </r>
  <r>
    <s v="PID0970"/>
    <s v="Isha Priya Gupta"/>
    <x v="0"/>
    <s v="31/12/1973"/>
    <d v="1973-12-31T00:00:00"/>
    <n v="1973"/>
    <x v="0"/>
    <n v="120"/>
    <s v="Kerala"/>
    <x v="0"/>
    <s v="South"/>
    <s v="South"/>
    <s v="Tamil Nadu"/>
    <s v="Isha Priya Gupta"/>
    <s v="Isha"/>
    <s v="Priya"/>
    <s v="Gupta"/>
    <s v="PID0970_Isha.pdf"/>
    <s v="Regular Followup"/>
    <m/>
    <m/>
    <s v="No Action"/>
    <s v="No Action"/>
  </r>
  <r>
    <s v="PID0971"/>
    <s v="Aarav Gupta"/>
    <x v="1"/>
    <s v="31-12-1978"/>
    <d v="1978-12-31T00:00:00"/>
    <n v="1978"/>
    <x v="6"/>
    <n v="30"/>
    <s v="Maharashtra"/>
    <x v="1"/>
    <s v="West"/>
    <s v="West"/>
    <s v="Maharashtra"/>
    <s v="Aarav Gupta"/>
    <s v="Aarav"/>
    <s v="Gupta"/>
    <m/>
    <s v="PID0971_Aarav.pdf"/>
    <s v="Regular Followup"/>
    <m/>
    <m/>
    <s v="Ask for Readmission"/>
    <s v="Ask for Readmission"/>
  </r>
  <r>
    <s v="PID0972"/>
    <s v="Krishna Kumar Reddy"/>
    <x v="1"/>
    <s v="31/12/1973"/>
    <d v="1973-12-31T00:00:00"/>
    <n v="1973"/>
    <x v="0"/>
    <n v="30"/>
    <s v="Gujarat"/>
    <x v="3"/>
    <s v="West"/>
    <s v="West"/>
    <s v="Maharashtra"/>
    <s v="Krishna Kumar Reddy"/>
    <s v="Krishna"/>
    <s v="Kumar"/>
    <s v="Reddy"/>
    <s v="PID0972_Krishna.pdf"/>
    <s v="Regular Followup"/>
    <m/>
    <m/>
    <s v="Monitor Later"/>
    <s v="Monitor Later"/>
  </r>
  <r>
    <s v="PID0973"/>
    <s v="Aanya Patel"/>
    <x v="0"/>
    <s v="31/12/1988"/>
    <d v="1988-12-31T00:00:00"/>
    <n v="1988"/>
    <x v="3"/>
    <n v="15"/>
    <s v="Punjab"/>
    <x v="1"/>
    <s v="North"/>
    <s v="North"/>
    <s v="Punjab"/>
    <s v="Aanya Patel"/>
    <s v="Aanya"/>
    <s v="Patel"/>
    <m/>
    <s v="PID0973_Aanya.pdf"/>
    <s v="Regular Followup"/>
    <m/>
    <m/>
    <s v="No Action"/>
    <s v="No Action"/>
  </r>
  <r>
    <s v="PID0974"/>
    <s v="Aanya Gupta"/>
    <x v="0"/>
    <s v="31/12/1993"/>
    <d v="1993-12-31T00:00:00"/>
    <n v="1993"/>
    <x v="2"/>
    <n v="7"/>
    <s v="Kerala"/>
    <x v="0"/>
    <s v="South"/>
    <s v="South"/>
    <s v="Tamil Nadu"/>
    <s v="Aanya Gupta"/>
    <s v="Aanya"/>
    <s v="Gupta"/>
    <m/>
    <s v="PID0974_Aanya.pdf"/>
    <s v="Regular Followup"/>
    <m/>
    <m/>
    <s v="Ask for Readmission"/>
    <s v="Ask for Readmission"/>
  </r>
  <r>
    <s v="PID0975"/>
    <s v=" Shreya Dev Patel"/>
    <x v="0"/>
    <s v="31/12/1981"/>
    <d v="1981-12-31T00:00:00"/>
    <n v="1981"/>
    <x v="8"/>
    <n v="3"/>
    <s v="West Bengal"/>
    <x v="2"/>
    <s v="East"/>
    <s v="East"/>
    <s v="West Bengal"/>
    <s v="Shreya Dev Patel"/>
    <s v="Shreya"/>
    <s v="Dev"/>
    <s v="Patel"/>
    <s v="PID0975_Shreya.pdf"/>
    <s v="High Priority"/>
    <m/>
    <m/>
    <s v="Ask for Readmission"/>
    <s v="Ask for Readmission"/>
  </r>
  <r>
    <s v="PID0976"/>
    <s v=" Diya Raj Reddy "/>
    <x v="0"/>
    <s v="31/12/1993"/>
    <d v="1993-12-31T00:00:00"/>
    <n v="1993"/>
    <x v="2"/>
    <n v="15"/>
    <s v="Tamil Nadu"/>
    <x v="0"/>
    <s v="South"/>
    <s v="South"/>
    <s v="Tamil Nadu"/>
    <s v="Diya Raj Reddy"/>
    <s v="Diya"/>
    <s v="Raj"/>
    <s v="Reddy"/>
    <s v="PID0976_Diya.pdf"/>
    <s v="Regular Followup"/>
    <m/>
    <m/>
    <s v="No Action"/>
    <s v="No Action"/>
  </r>
  <r>
    <s v="PID0977"/>
    <s v="Diya Mehta"/>
    <x v="0"/>
    <s v="01/01/1996"/>
    <d v="1996-01-01T00:00:00"/>
    <n v="1996"/>
    <x v="19"/>
    <n v="9"/>
    <s v="Karnataka"/>
    <x v="0"/>
    <s v="South"/>
    <s v="South"/>
    <s v="Tamil Nadu"/>
    <s v="Diya Mehta"/>
    <s v="Diya"/>
    <s v="Mehta"/>
    <m/>
    <s v="PID0977_Diya.pdf"/>
    <s v="Regular Followup"/>
    <m/>
    <m/>
    <s v="No Action"/>
    <s v="No Action"/>
  </r>
  <r>
    <s v="PID0978"/>
    <s v="Diya Gupta"/>
    <x v="0"/>
    <s v="31/12/1988"/>
    <d v="1988-12-31T00:00:00"/>
    <n v="1988"/>
    <x v="3"/>
    <n v="4"/>
    <s v="Uttar Pradesh"/>
    <x v="0"/>
    <s v="North"/>
    <s v="North"/>
    <s v="Punjab"/>
    <s v="Diya Gupta"/>
    <s v="Diya"/>
    <s v="Gupta"/>
    <m/>
    <s v="PID0978_Diya.pdf"/>
    <s v="High Priority"/>
    <m/>
    <m/>
    <s v="Ask for Readmission"/>
    <s v="Ask for Readmission"/>
  </r>
  <r>
    <s v="PID0979"/>
    <s v="Aanya Gupta"/>
    <x v="0"/>
    <s v="31/12/1958"/>
    <d v="1958-12-31T00:00:00"/>
    <n v="1958"/>
    <x v="16"/>
    <n v="2"/>
    <s v="Uttar Pradesh"/>
    <x v="1"/>
    <s v="North"/>
    <s v="North"/>
    <s v="Punjab"/>
    <s v="Aanya Gupta"/>
    <s v="Aanya"/>
    <s v="Gupta"/>
    <m/>
    <s v="PID0979_Aanya.pdf"/>
    <s v="High Priority"/>
    <m/>
    <m/>
    <s v="No Action"/>
    <s v="No Action"/>
  </r>
  <r>
    <s v="PID0980"/>
    <s v="Riya Gupta"/>
    <x v="0"/>
    <s v="31/12/1973"/>
    <d v="1973-12-31T00:00:00"/>
    <n v="1973"/>
    <x v="0"/>
    <n v="15"/>
    <s v="Karnataka"/>
    <x v="0"/>
    <s v="South"/>
    <s v="South"/>
    <s v="Tamil Nadu"/>
    <s v="Riya Gupta"/>
    <s v="Riya"/>
    <s v="Gupta"/>
    <m/>
    <s v="PID0980_Riya.pdf"/>
    <s v="Regular Followup"/>
    <m/>
    <m/>
    <s v="Monitor Later"/>
    <s v="Monitor Later"/>
  </r>
  <r>
    <s v="PID0981"/>
    <s v="Shreya Singh Patel"/>
    <x v="0"/>
    <s v="31/12/1981"/>
    <d v="1981-12-31T00:00:00"/>
    <n v="1981"/>
    <x v="8"/>
    <n v="5"/>
    <s v="Karnataka"/>
    <x v="0"/>
    <s v="South"/>
    <s v="South"/>
    <s v="Tamil Nadu"/>
    <s v="Shreya Singh Patel"/>
    <s v="Shreya"/>
    <s v="Singh"/>
    <s v="Patel"/>
    <s v="PID0981_Shreya.pdf"/>
    <s v="Regular Followup"/>
    <m/>
    <m/>
    <s v="No Action"/>
    <s v="No Action"/>
  </r>
  <r>
    <s v="PID0982"/>
    <s v=" Isha Sharma"/>
    <x v="0"/>
    <s v="31/12/1968"/>
    <d v="1968-12-31T00:00:00"/>
    <n v="1968"/>
    <x v="10"/>
    <n v="15"/>
    <s v="Kerala"/>
    <x v="1"/>
    <s v="South"/>
    <s v="South"/>
    <s v="Tamil Nadu"/>
    <s v="Isha Sharma"/>
    <s v="Isha"/>
    <s v="Sharma"/>
    <m/>
    <s v="PID0982_Isha.pdf"/>
    <s v="Regular Followup"/>
    <m/>
    <m/>
    <s v="No Action"/>
    <s v="No Action"/>
  </r>
  <r>
    <s v="PID0983"/>
    <s v=" Diya Patel "/>
    <x v="0"/>
    <s v="31/12/1958"/>
    <d v="1958-12-31T00:00:00"/>
    <n v="1958"/>
    <x v="16"/>
    <n v="25"/>
    <s v="Kerala"/>
    <x v="0"/>
    <s v="South"/>
    <s v="South"/>
    <s v="Tamil Nadu"/>
    <s v="Diya Patel"/>
    <s v="Diya"/>
    <s v="Patel"/>
    <m/>
    <s v="PID0983_Diya.pdf"/>
    <s v="Regular Followup"/>
    <m/>
    <m/>
    <s v="No Action"/>
    <s v="No Action"/>
  </r>
  <r>
    <s v="PID0984"/>
    <s v="Aanya Gupta"/>
    <x v="0"/>
    <s v="01/01/1944"/>
    <d v="1944-01-01T00:00:00"/>
    <n v="1944"/>
    <x v="20"/>
    <n v="20"/>
    <s v="Maharashtra"/>
    <x v="3"/>
    <s v="West"/>
    <s v="West"/>
    <s v="Maharashtra"/>
    <s v="Aanya Gupta"/>
    <s v="Aanya"/>
    <s v="Gupta"/>
    <m/>
    <s v="PID0984_Aanya.pdf"/>
    <s v="Regular Followup"/>
    <m/>
    <m/>
    <s v="Monitor Later"/>
    <s v="Monitor Later"/>
  </r>
  <r>
    <s v="PID0985"/>
    <s v="Riya Patel"/>
    <x v="0"/>
    <s v="31/12/1958"/>
    <d v="1958-12-31T00:00:00"/>
    <n v="1958"/>
    <x v="16"/>
    <n v="20"/>
    <s v="Gujarat"/>
    <x v="3"/>
    <s v="West"/>
    <s v="West"/>
    <s v="Maharashtra"/>
    <s v="Riya Patel"/>
    <s v="Riya"/>
    <s v="Patel"/>
    <m/>
    <s v="PID0985_Riya.pdf"/>
    <s v="Regular Followup"/>
    <m/>
    <m/>
    <s v="No Action"/>
    <s v="No Action"/>
  </r>
  <r>
    <s v="PID0986"/>
    <s v="Shreya Sharma"/>
    <x v="0"/>
    <s v="01/01/1996"/>
    <d v="1996-01-01T00:00:00"/>
    <n v="1996"/>
    <x v="19"/>
    <n v="5"/>
    <s v="Tamil Nadu"/>
    <x v="0"/>
    <s v="South"/>
    <s v="South"/>
    <s v="Tamil Nadu"/>
    <s v="Shreya Sharma"/>
    <s v="Shreya"/>
    <s v="Sharma"/>
    <m/>
    <s v="PID0986_Shreya.pdf"/>
    <s v="Regular Followup"/>
    <m/>
    <m/>
    <s v="Monitor Later"/>
    <s v="Monitor Later"/>
  </r>
  <r>
    <s v="PID0987"/>
    <s v="Sai Sharma"/>
    <x v="1"/>
    <s v="31/12/1985"/>
    <d v="1985-12-31T00:00:00"/>
    <n v="1985"/>
    <x v="14"/>
    <n v="30"/>
    <s v="Tamil Nadu"/>
    <x v="0"/>
    <s v="South"/>
    <s v="South"/>
    <s v="Tamil Nadu"/>
    <s v="Sai Sharma"/>
    <s v="Sai"/>
    <s v="Sharma"/>
    <m/>
    <s v="PID0987_Sai.pdf"/>
    <s v="Regular Followup"/>
    <m/>
    <m/>
    <s v="No Action"/>
    <s v="No Action"/>
  </r>
  <r>
    <s v="PID0988"/>
    <s v="Isha Singh Patel"/>
    <x v="0"/>
    <s v="31-12-1993"/>
    <d v="1993-12-31T00:00:00"/>
    <n v="1993"/>
    <x v="2"/>
    <n v="200"/>
    <s v="Tamil Nadu"/>
    <x v="0"/>
    <s v="South"/>
    <s v="South"/>
    <s v="Tamil Nadu"/>
    <s v="Isha Singh Patel"/>
    <s v="Isha"/>
    <s v="Singh"/>
    <s v="Patel"/>
    <s v="PID0988_Isha.pdf"/>
    <s v="Regular Followup"/>
    <m/>
    <m/>
    <s v="Ask for Readmission"/>
    <s v="Ask for Readmission"/>
  </r>
  <r>
    <s v="PID0989"/>
    <s v="Riya Gupta"/>
    <x v="0"/>
    <s v="31-12-1993"/>
    <d v="1993-12-31T00:00:00"/>
    <n v="1993"/>
    <x v="2"/>
    <n v="15"/>
    <s v="Tamil Nadu"/>
    <x v="0"/>
    <s v="South"/>
    <s v="South"/>
    <s v="Tamil Nadu"/>
    <s v="Riya Gupta"/>
    <s v="Riya"/>
    <s v="Gupta"/>
    <m/>
    <s v="PID0989_Riya.pdf"/>
    <s v="Regular Followup"/>
    <m/>
    <m/>
    <s v="Monitor Later"/>
    <s v="Monitor Later"/>
  </r>
  <r>
    <s v="PID0990"/>
    <s v="Aarav Patel "/>
    <x v="1"/>
    <s v="31/12/1978"/>
    <d v="1978-12-31T00:00:00"/>
    <n v="1978"/>
    <x v="6"/>
    <n v="2"/>
    <s v="Uttar Pradesh"/>
    <x v="0"/>
    <s v="North"/>
    <s v="North"/>
    <s v="Punjab"/>
    <s v="Aarav Patel"/>
    <s v="Aarav"/>
    <s v="Patel"/>
    <m/>
    <s v="PID0990_Aarav.pdf"/>
    <s v="High Priority"/>
    <m/>
    <m/>
    <s v="Monitor Later"/>
    <s v="Monitor Later"/>
  </r>
  <r>
    <s v="PID0991"/>
    <s v="Vivaan Raj Sharma"/>
    <x v="1"/>
    <s v="31/12/1978"/>
    <d v="1978-12-31T00:00:00"/>
    <n v="1978"/>
    <x v="6"/>
    <n v="25"/>
    <s v="Kerala"/>
    <x v="0"/>
    <s v="South"/>
    <s v="South"/>
    <s v="Tamil Nadu"/>
    <s v="Vivaan Raj Sharma"/>
    <s v="Vivaan"/>
    <s v="Raj"/>
    <s v="Sharma"/>
    <s v="PID0991_Vivaan.pdf"/>
    <s v="Regular Followup"/>
    <m/>
    <m/>
    <s v="No Action"/>
    <s v="No Action"/>
  </r>
  <r>
    <s v="PID0992"/>
    <s v="Shreya Kumar Patel"/>
    <x v="0"/>
    <s v="31/12/1973"/>
    <d v="1973-12-31T00:00:00"/>
    <n v="1973"/>
    <x v="0"/>
    <n v="12"/>
    <s v="Tamil Nadu"/>
    <x v="0"/>
    <s v="South"/>
    <s v="South"/>
    <s v="Tamil Nadu"/>
    <s v="Shreya Kumar Patel"/>
    <s v="Shreya"/>
    <s v="Kumar"/>
    <s v="Patel"/>
    <s v="PID0992_Shreya.pdf"/>
    <s v="Regular Followup"/>
    <m/>
    <m/>
    <s v="Monitor Later"/>
    <s v="Monitor Later"/>
  </r>
  <r>
    <s v="PID0993"/>
    <s v=" Aarav Gupta "/>
    <x v="1"/>
    <s v="31/12/1973"/>
    <d v="1973-12-31T00:00:00"/>
    <n v="1973"/>
    <x v="0"/>
    <n v="5"/>
    <s v="Karnataka"/>
    <x v="3"/>
    <s v="South"/>
    <s v="South"/>
    <s v="Tamil Nadu"/>
    <s v="Aarav Gupta"/>
    <s v="Aarav"/>
    <s v="Gupta"/>
    <m/>
    <s v="PID0993_Aarav.pdf"/>
    <s v="Regular Followup"/>
    <m/>
    <m/>
    <s v="No Action"/>
    <s v="No Action"/>
  </r>
  <r>
    <s v="PID0994"/>
    <s v="Isha Priya Gupta"/>
    <x v="0"/>
    <s v="31/12/1988"/>
    <d v="1988-12-31T00:00:00"/>
    <n v="1988"/>
    <x v="3"/>
    <n v="5"/>
    <s v="Punjab"/>
    <x v="2"/>
    <s v="North"/>
    <s v="North"/>
    <s v="Punjab"/>
    <s v="Isha Priya Gupta"/>
    <s v="Isha"/>
    <s v="Priya"/>
    <s v="Gupta"/>
    <s v="PID0994_Isha.pdf"/>
    <s v="Regular Followup"/>
    <m/>
    <m/>
    <s v="Monitor Later"/>
    <s v="Monitor Later"/>
  </r>
  <r>
    <s v="PID0995"/>
    <s v="Sai Reddy"/>
    <x v="1"/>
    <s v="31/12/1978"/>
    <d v="1978-12-31T00:00:00"/>
    <n v="1978"/>
    <x v="6"/>
    <n v="30"/>
    <s v="Maharashtra"/>
    <x v="0"/>
    <s v="West"/>
    <s v="West"/>
    <s v="Maharashtra"/>
    <s v="Sai Reddy"/>
    <s v="Sai"/>
    <s v="Reddy"/>
    <m/>
    <s v="PID0995_Sai.pdf"/>
    <s v="Regular Followup"/>
    <m/>
    <m/>
    <s v="Ask for Readmission"/>
    <s v="Ask for Readmission"/>
  </r>
  <r>
    <s v="PID0996"/>
    <s v="Aarav Sharma"/>
    <x v="1"/>
    <s v="31/12/1985"/>
    <d v="1985-12-31T00:00:00"/>
    <n v="1985"/>
    <x v="14"/>
    <n v="20"/>
    <s v="Gujarat"/>
    <x v="2"/>
    <s v="West"/>
    <s v="West"/>
    <s v="Maharashtra"/>
    <s v="Aarav Sharma"/>
    <s v="Aarav"/>
    <s v="Sharma"/>
    <m/>
    <s v="PID0996_Aarav.pdf"/>
    <s v="Regular Followup"/>
    <m/>
    <m/>
    <s v="Monitor Later"/>
    <s v="Monitor Later"/>
  </r>
  <r>
    <s v="PID0997"/>
    <s v="Aanya Raj Sharma"/>
    <x v="0"/>
    <s v="31/12/1958"/>
    <d v="1958-12-31T00:00:00"/>
    <n v="1958"/>
    <x v="16"/>
    <n v="9"/>
    <s v="Karnataka"/>
    <x v="2"/>
    <s v="South"/>
    <s v="South"/>
    <s v="Tamil Nadu"/>
    <s v="Aanya Raj Sharma"/>
    <s v="Aanya"/>
    <s v="Raj"/>
    <s v="Sharma"/>
    <s v="PID0997_Aanya.pdf"/>
    <s v="Regular Followup"/>
    <m/>
    <m/>
    <s v="Ask for Readmission"/>
    <s v="Ask for Readmission"/>
  </r>
  <r>
    <s v="PID0998"/>
    <s v="Aanya Kumar Mehta"/>
    <x v="0"/>
    <s v="31/12/1985"/>
    <d v="1985-12-31T00:00:00"/>
    <n v="1985"/>
    <x v="14"/>
    <n v="4"/>
    <s v="Uttar Pradesh"/>
    <x v="1"/>
    <s v="North"/>
    <s v="North"/>
    <s v="Punjab"/>
    <s v="Aanya Kumar Mehta"/>
    <s v="Aanya"/>
    <s v="Kumar"/>
    <s v="Mehta"/>
    <s v="PID0998_Aanya.pdf"/>
    <s v="High Priority"/>
    <m/>
    <m/>
    <s v="Needs Attention"/>
    <s v="Needs Attention"/>
  </r>
  <r>
    <s v="PID0999"/>
    <s v="Krishna Patel"/>
    <x v="1"/>
    <s v="31/12/1958"/>
    <d v="1958-12-31T00:00:00"/>
    <n v="1958"/>
    <x v="16"/>
    <n v="0.5"/>
    <s v="Uttar Pradesh"/>
    <x v="1"/>
    <s v="North"/>
    <s v="North"/>
    <s v="Punjab"/>
    <s v="Krishna Patel"/>
    <s v="Krishna"/>
    <s v="Patel"/>
    <m/>
    <s v="PID0999_Krishna.pdf"/>
    <s v="High Priority"/>
    <m/>
    <m/>
    <s v="Ask for Readmission"/>
    <s v="Ask for Readmission"/>
  </r>
  <r>
    <s v="PID1000"/>
    <s v="Isha Kumar Sharma"/>
    <x v="0"/>
    <s v="31/12/1981"/>
    <d v="1981-12-31T00:00:00"/>
    <n v="1981"/>
    <x v="8"/>
    <n v="5"/>
    <s v="Maharashtra"/>
    <x v="3"/>
    <s v="West"/>
    <s v="West"/>
    <s v="Maharashtra"/>
    <s v="Isha Kumar Sharma"/>
    <s v="Isha"/>
    <s v="Kumar"/>
    <s v="Sharma"/>
    <s v="PID1000_Isha.pdf"/>
    <s v="Regular Followup"/>
    <m/>
    <m/>
    <s v="Monitor Later"/>
    <s v="Monitor Later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PID0001"/>
    <x v="0"/>
    <x v="0"/>
    <n v="60000"/>
  </r>
  <r>
    <s v="PID0002"/>
    <x v="1"/>
    <x v="1"/>
    <n v="500"/>
  </r>
  <r>
    <s v="PID0003"/>
    <x v="2"/>
    <x v="2"/>
    <n v="18000"/>
  </r>
  <r>
    <s v="PID0004"/>
    <x v="2"/>
    <x v="0"/>
    <n v="48000"/>
  </r>
  <r>
    <s v="PID0005"/>
    <x v="2"/>
    <x v="2"/>
    <n v="21000"/>
  </r>
  <r>
    <s v="PID0006"/>
    <x v="3"/>
    <x v="0"/>
    <n v="18000"/>
  </r>
  <r>
    <s v="PID0007"/>
    <x v="2"/>
    <x v="1"/>
    <n v="3000"/>
  </r>
  <r>
    <s v="PID0008"/>
    <x v="2"/>
    <x v="0"/>
    <n v="20000"/>
  </r>
  <r>
    <s v="PID0009"/>
    <x v="0"/>
    <x v="0"/>
    <n v="72000"/>
  </r>
  <r>
    <s v="PID0010"/>
    <x v="2"/>
    <x v="3"/>
    <n v="250000"/>
  </r>
  <r>
    <s v="PID0011"/>
    <x v="1"/>
    <x v="0"/>
    <n v="16000"/>
  </r>
  <r>
    <s v="PID0012"/>
    <x v="1"/>
    <x v="0"/>
    <n v="45000"/>
  </r>
  <r>
    <s v="PID0013"/>
    <x v="0"/>
    <x v="0"/>
    <n v="18000"/>
  </r>
  <r>
    <s v="PID0014"/>
    <x v="2"/>
    <x v="0"/>
    <n v="14000"/>
  </r>
  <r>
    <s v="PID0015"/>
    <x v="1"/>
    <x v="2"/>
    <n v="60000"/>
  </r>
  <r>
    <s v="PID0016"/>
    <x v="2"/>
    <x v="1"/>
    <n v="240000"/>
  </r>
  <r>
    <s v="PID0017"/>
    <x v="2"/>
    <x v="0"/>
    <n v="1000"/>
  </r>
  <r>
    <s v="PID0018"/>
    <x v="0"/>
    <x v="0"/>
    <n v="40000"/>
  </r>
  <r>
    <s v="PID0019"/>
    <x v="2"/>
    <x v="0"/>
    <n v="500"/>
  </r>
  <r>
    <s v="PID0020"/>
    <x v="0"/>
    <x v="1"/>
    <n v="24000"/>
  </r>
  <r>
    <s v="PID0021"/>
    <x v="2"/>
    <x v="2"/>
    <n v="24000"/>
  </r>
  <r>
    <s v="PID0022"/>
    <x v="0"/>
    <x v="0"/>
    <n v="20000"/>
  </r>
  <r>
    <s v="PID0023"/>
    <x v="0"/>
    <x v="0"/>
    <n v="240000"/>
  </r>
  <r>
    <s v="PID0024"/>
    <x v="1"/>
    <x v="1"/>
    <n v="60000"/>
  </r>
  <r>
    <s v="PID0025"/>
    <x v="2"/>
    <x v="1"/>
    <n v="3000"/>
  </r>
  <r>
    <s v="PID0026"/>
    <x v="0"/>
    <x v="2"/>
    <n v="72000"/>
  </r>
  <r>
    <s v="PID0027"/>
    <x v="0"/>
    <x v="1"/>
    <n v="48000"/>
  </r>
  <r>
    <s v="PID0028"/>
    <x v="2"/>
    <x v="0"/>
    <n v="45000"/>
  </r>
  <r>
    <s v="PID0029"/>
    <x v="2"/>
    <x v="2"/>
    <n v="16000"/>
  </r>
  <r>
    <s v="PID0030"/>
    <x v="4"/>
    <x v="2"/>
    <n v="60000"/>
  </r>
  <r>
    <s v="PID0031"/>
    <x v="2"/>
    <x v="2"/>
    <n v="21000"/>
  </r>
  <r>
    <s v="PID0032"/>
    <x v="0"/>
    <x v="0"/>
    <n v="45000"/>
  </r>
  <r>
    <s v="PID0033"/>
    <x v="4"/>
    <x v="1"/>
    <n v="32000"/>
  </r>
  <r>
    <s v="PID0034"/>
    <x v="2"/>
    <x v="2"/>
    <n v="3000"/>
  </r>
  <r>
    <s v="PID0035"/>
    <x v="0"/>
    <x v="2"/>
    <n v="14000"/>
  </r>
  <r>
    <s v="PID0036"/>
    <x v="0"/>
    <x v="2"/>
    <n v="18000"/>
  </r>
  <r>
    <s v="PID0037"/>
    <x v="1"/>
    <x v="1"/>
    <n v="30000"/>
  </r>
  <r>
    <s v="PID0038"/>
    <x v="2"/>
    <x v="0"/>
    <n v="20000"/>
  </r>
  <r>
    <s v="PID0039"/>
    <x v="0"/>
    <x v="1"/>
    <n v="200000"/>
  </r>
  <r>
    <s v="PID0040"/>
    <x v="2"/>
    <x v="0"/>
    <n v="20000"/>
  </r>
  <r>
    <s v="PID0041"/>
    <x v="0"/>
    <x v="1"/>
    <n v="240000"/>
  </r>
  <r>
    <s v="PID0042"/>
    <x v="1"/>
    <x v="1"/>
    <n v="72000"/>
  </r>
  <r>
    <s v="PID0043"/>
    <x v="0"/>
    <x v="3"/>
    <n v="90000"/>
  </r>
  <r>
    <s v="PID0044"/>
    <x v="2"/>
    <x v="1"/>
    <n v="24000"/>
  </r>
  <r>
    <s v="PID0045"/>
    <x v="1"/>
    <x v="2"/>
    <n v="21000"/>
  </r>
  <r>
    <s v="PID0046"/>
    <x v="2"/>
    <x v="0"/>
    <n v="24000"/>
  </r>
  <r>
    <s v="PID0047"/>
    <x v="2"/>
    <x v="0"/>
    <n v="800"/>
  </r>
  <r>
    <s v="PID0048"/>
    <x v="2"/>
    <x v="1"/>
    <n v="300000"/>
  </r>
  <r>
    <s v="PID0049"/>
    <x v="0"/>
    <x v="0"/>
    <n v="1600"/>
  </r>
  <r>
    <s v="PID0050"/>
    <x v="0"/>
    <x v="3"/>
    <n v="60000"/>
  </r>
  <r>
    <s v="PID0051"/>
    <x v="1"/>
    <x v="1"/>
    <n v="72000"/>
  </r>
  <r>
    <s v="PID0052"/>
    <x v="1"/>
    <x v="1"/>
    <n v="100"/>
  </r>
  <r>
    <s v="PID0053"/>
    <x v="1"/>
    <x v="1"/>
    <n v="24000"/>
  </r>
  <r>
    <s v="PID0054"/>
    <x v="2"/>
    <x v="1"/>
    <n v="100"/>
  </r>
  <r>
    <s v="PID0055"/>
    <x v="0"/>
    <x v="2"/>
    <n v="60000"/>
  </r>
  <r>
    <s v="PID0056"/>
    <x v="1"/>
    <x v="2"/>
    <n v="48000"/>
  </r>
  <r>
    <s v="PID0057"/>
    <x v="0"/>
    <x v="2"/>
    <n v="500"/>
  </r>
  <r>
    <s v="PID0058"/>
    <x v="2"/>
    <x v="0"/>
    <n v="90000"/>
  </r>
  <r>
    <s v="PID0059"/>
    <x v="0"/>
    <x v="0"/>
    <n v="72000"/>
  </r>
  <r>
    <s v="PID0060"/>
    <x v="2"/>
    <x v="2"/>
    <n v="800"/>
  </r>
  <r>
    <s v="PID0061"/>
    <x v="2"/>
    <x v="2"/>
    <n v="14000"/>
  </r>
  <r>
    <s v="PID0062"/>
    <x v="2"/>
    <x v="2"/>
    <n v="75000"/>
  </r>
  <r>
    <s v="PID0063"/>
    <x v="2"/>
    <x v="1"/>
    <n v="45000"/>
  </r>
  <r>
    <s v="PID0064"/>
    <x v="2"/>
    <x v="1"/>
    <n v="100"/>
  </r>
  <r>
    <s v="PID0065"/>
    <x v="1"/>
    <x v="1"/>
    <n v="32000"/>
  </r>
  <r>
    <s v="PID0066"/>
    <x v="2"/>
    <x v="1"/>
    <n v="18000"/>
  </r>
  <r>
    <s v="PID0067"/>
    <x v="3"/>
    <x v="2"/>
    <n v="200000"/>
  </r>
  <r>
    <s v="PID0068"/>
    <x v="0"/>
    <x v="0"/>
    <n v="20000"/>
  </r>
  <r>
    <s v="PID0069"/>
    <x v="1"/>
    <x v="1"/>
    <n v="250000"/>
  </r>
  <r>
    <s v="PID0070"/>
    <x v="2"/>
    <x v="2"/>
    <n v="240000"/>
  </r>
  <r>
    <s v="PID0071"/>
    <x v="1"/>
    <x v="0"/>
    <n v="100"/>
  </r>
  <r>
    <s v="PID0072"/>
    <x v="2"/>
    <x v="1"/>
    <n v="18000"/>
  </r>
  <r>
    <s v="PID0073"/>
    <x v="4"/>
    <x v="1"/>
    <n v="60000"/>
  </r>
  <r>
    <s v="PID0074"/>
    <x v="0"/>
    <x v="0"/>
    <n v="100"/>
  </r>
  <r>
    <s v="PID0075"/>
    <x v="0"/>
    <x v="0"/>
    <n v="48000"/>
  </r>
  <r>
    <s v="PID0076"/>
    <x v="0"/>
    <x v="3"/>
    <n v="300000"/>
  </r>
  <r>
    <s v="PID0077"/>
    <x v="2"/>
    <x v="0"/>
    <n v="300000"/>
  </r>
  <r>
    <s v="PID0078"/>
    <x v="2"/>
    <x v="2"/>
    <n v="100"/>
  </r>
  <r>
    <s v="PID0079"/>
    <x v="2"/>
    <x v="2"/>
    <n v="18000"/>
  </r>
  <r>
    <s v="PID0080"/>
    <x v="2"/>
    <x v="1"/>
    <n v="75000"/>
  </r>
  <r>
    <s v="PID0081"/>
    <x v="1"/>
    <x v="0"/>
    <n v="45000"/>
  </r>
  <r>
    <s v="PID0082"/>
    <x v="1"/>
    <x v="3"/>
    <n v="250000"/>
  </r>
  <r>
    <s v="PID0083"/>
    <x v="2"/>
    <x v="0"/>
    <n v="100"/>
  </r>
  <r>
    <s v="PID0084"/>
    <x v="1"/>
    <x v="0"/>
    <n v="3000"/>
  </r>
  <r>
    <s v="PID0085"/>
    <x v="0"/>
    <x v="0"/>
    <n v="14000"/>
  </r>
  <r>
    <s v="PID0086"/>
    <x v="2"/>
    <x v="1"/>
    <n v="32000"/>
  </r>
  <r>
    <s v="PID0087"/>
    <x v="0"/>
    <x v="2"/>
    <n v="250000"/>
  </r>
  <r>
    <s v="PID0088"/>
    <x v="2"/>
    <x v="0"/>
    <n v="800"/>
  </r>
  <r>
    <s v="PID0089"/>
    <x v="2"/>
    <x v="2"/>
    <n v="72000"/>
  </r>
  <r>
    <s v="PID0090"/>
    <x v="2"/>
    <x v="0"/>
    <n v="20000"/>
  </r>
  <r>
    <s v="PID0091"/>
    <x v="2"/>
    <x v="1"/>
    <n v="500"/>
  </r>
  <r>
    <s v="PID0092"/>
    <x v="1"/>
    <x v="2"/>
    <n v="18000"/>
  </r>
  <r>
    <s v="PID0093"/>
    <x v="2"/>
    <x v="2"/>
    <n v="10000"/>
  </r>
  <r>
    <s v="PID0094"/>
    <x v="2"/>
    <x v="2"/>
    <n v="48000"/>
  </r>
  <r>
    <s v="PID0095"/>
    <x v="1"/>
    <x v="3"/>
    <n v="10000"/>
  </r>
  <r>
    <s v="PID0096"/>
    <x v="0"/>
    <x v="1"/>
    <n v="20000"/>
  </r>
  <r>
    <s v="PID0097"/>
    <x v="2"/>
    <x v="0"/>
    <n v="200"/>
  </r>
  <r>
    <s v="PID0098"/>
    <x v="0"/>
    <x v="0"/>
    <n v="21000"/>
  </r>
  <r>
    <s v="PID0099"/>
    <x v="2"/>
    <x v="2"/>
    <n v="18000"/>
  </r>
  <r>
    <s v="PID0100"/>
    <x v="2"/>
    <x v="1"/>
    <n v="3000"/>
  </r>
  <r>
    <s v="PID0101"/>
    <x v="2"/>
    <x v="1"/>
    <n v="240000"/>
  </r>
  <r>
    <s v="PID0102"/>
    <x v="2"/>
    <x v="1"/>
    <n v="72000"/>
  </r>
  <r>
    <s v="PID0103"/>
    <x v="1"/>
    <x v="0"/>
    <n v="18000"/>
  </r>
  <r>
    <s v="PID0104"/>
    <x v="2"/>
    <x v="3"/>
    <n v="40000"/>
  </r>
  <r>
    <s v="PID0105"/>
    <x v="1"/>
    <x v="1"/>
    <n v="10000"/>
  </r>
  <r>
    <s v="PID0106"/>
    <x v="0"/>
    <x v="2"/>
    <n v="32000"/>
  </r>
  <r>
    <s v="PID0107"/>
    <x v="2"/>
    <x v="1"/>
    <n v="200000"/>
  </r>
  <r>
    <s v="PID0108"/>
    <x v="2"/>
    <x v="1"/>
    <n v="24000"/>
  </r>
  <r>
    <s v="PID0109"/>
    <x v="0"/>
    <x v="2"/>
    <n v="240000"/>
  </r>
  <r>
    <s v="PID0110"/>
    <x v="2"/>
    <x v="0"/>
    <n v="18000"/>
  </r>
  <r>
    <s v="PID0111"/>
    <x v="2"/>
    <x v="1"/>
    <n v="24000"/>
  </r>
  <r>
    <s v="PID0112"/>
    <x v="1"/>
    <x v="3"/>
    <n v="240000"/>
  </r>
  <r>
    <s v="PID0113"/>
    <x v="1"/>
    <x v="1"/>
    <n v="800"/>
  </r>
  <r>
    <s v="PID0114"/>
    <x v="0"/>
    <x v="0"/>
    <n v="90000"/>
  </r>
  <r>
    <s v="PID0115"/>
    <x v="2"/>
    <x v="1"/>
    <n v="100"/>
  </r>
  <r>
    <s v="PID0116"/>
    <x v="2"/>
    <x v="0"/>
    <n v="800"/>
  </r>
  <r>
    <s v="PID0117"/>
    <x v="0"/>
    <x v="1"/>
    <n v="48000"/>
  </r>
  <r>
    <s v="PID0118"/>
    <x v="1"/>
    <x v="0"/>
    <n v="500"/>
  </r>
  <r>
    <s v="PID0119"/>
    <x v="0"/>
    <x v="3"/>
    <n v="500"/>
  </r>
  <r>
    <s v="PID0120"/>
    <x v="2"/>
    <x v="2"/>
    <n v="18000"/>
  </r>
  <r>
    <s v="PID0121"/>
    <x v="2"/>
    <x v="1"/>
    <n v="20000"/>
  </r>
  <r>
    <s v="PID0122"/>
    <x v="1"/>
    <x v="0"/>
    <n v="18000"/>
  </r>
  <r>
    <s v="PID0123"/>
    <x v="2"/>
    <x v="0"/>
    <n v="10000"/>
  </r>
  <r>
    <s v="PID0124"/>
    <x v="1"/>
    <x v="0"/>
    <n v="90000"/>
  </r>
  <r>
    <s v="PID0125"/>
    <x v="1"/>
    <x v="0"/>
    <n v="18000"/>
  </r>
  <r>
    <s v="PID0126"/>
    <x v="2"/>
    <x v="0"/>
    <n v="800"/>
  </r>
  <r>
    <s v="PID0127"/>
    <x v="0"/>
    <x v="0"/>
    <n v="18000"/>
  </r>
  <r>
    <s v="PID0128"/>
    <x v="2"/>
    <x v="0"/>
    <n v="250000"/>
  </r>
  <r>
    <s v="PID0129"/>
    <x v="0"/>
    <x v="1"/>
    <n v="40000"/>
  </r>
  <r>
    <s v="PID0130"/>
    <x v="0"/>
    <x v="0"/>
    <n v="90000"/>
  </r>
  <r>
    <s v="PID0131"/>
    <x v="4"/>
    <x v="0"/>
    <n v="32000"/>
  </r>
  <r>
    <s v="PID0132"/>
    <x v="0"/>
    <x v="3"/>
    <n v="300000"/>
  </r>
  <r>
    <s v="PID0133"/>
    <x v="0"/>
    <x v="0"/>
    <n v="24000"/>
  </r>
  <r>
    <s v="PID0134"/>
    <x v="0"/>
    <x v="0"/>
    <n v="32000"/>
  </r>
  <r>
    <s v="PID0135"/>
    <x v="2"/>
    <x v="1"/>
    <n v="10000"/>
  </r>
  <r>
    <s v="PID0136"/>
    <x v="2"/>
    <x v="0"/>
    <n v="24000"/>
  </r>
  <r>
    <s v="PID0137"/>
    <x v="2"/>
    <x v="1"/>
    <n v="100"/>
  </r>
  <r>
    <s v="PID0138"/>
    <x v="0"/>
    <x v="3"/>
    <n v="800"/>
  </r>
  <r>
    <s v="PID0139"/>
    <x v="0"/>
    <x v="3"/>
    <n v="10000"/>
  </r>
  <r>
    <s v="PID0140"/>
    <x v="0"/>
    <x v="0"/>
    <n v="60000"/>
  </r>
  <r>
    <s v="PID0141"/>
    <x v="2"/>
    <x v="1"/>
    <n v="2000"/>
  </r>
  <r>
    <s v="PID0142"/>
    <x v="0"/>
    <x v="1"/>
    <n v="32000"/>
  </r>
  <r>
    <s v="PID0143"/>
    <x v="0"/>
    <x v="0"/>
    <n v="21000"/>
  </r>
  <r>
    <s v="PID0144"/>
    <x v="0"/>
    <x v="0"/>
    <n v="100"/>
  </r>
  <r>
    <s v="PID0145"/>
    <x v="1"/>
    <x v="0"/>
    <n v="40000"/>
  </r>
  <r>
    <s v="PID0146"/>
    <x v="2"/>
    <x v="1"/>
    <n v="2000"/>
  </r>
  <r>
    <s v="PID0147"/>
    <x v="2"/>
    <x v="3"/>
    <n v="500"/>
  </r>
  <r>
    <s v="PID0148"/>
    <x v="0"/>
    <x v="1"/>
    <n v="200000"/>
  </r>
  <r>
    <s v="PID0149"/>
    <x v="2"/>
    <x v="2"/>
    <n v="60000"/>
  </r>
  <r>
    <s v="PID0150"/>
    <x v="0"/>
    <x v="2"/>
    <n v="240000"/>
  </r>
  <r>
    <s v="PID0151"/>
    <x v="0"/>
    <x v="0"/>
    <n v="10000"/>
  </r>
  <r>
    <s v="PID0152"/>
    <x v="2"/>
    <x v="1"/>
    <n v="24000"/>
  </r>
  <r>
    <s v="PID0153"/>
    <x v="1"/>
    <x v="3"/>
    <n v="40000"/>
  </r>
  <r>
    <s v="PID0154"/>
    <x v="2"/>
    <x v="0"/>
    <n v="60000"/>
  </r>
  <r>
    <s v="PID0155"/>
    <x v="2"/>
    <x v="0"/>
    <n v="800"/>
  </r>
  <r>
    <s v="PID0156"/>
    <x v="1"/>
    <x v="0"/>
    <n v="24000"/>
  </r>
  <r>
    <s v="PID0157"/>
    <x v="2"/>
    <x v="0"/>
    <n v="24000"/>
  </r>
  <r>
    <s v="PID0158"/>
    <x v="4"/>
    <x v="0"/>
    <n v="100"/>
  </r>
  <r>
    <s v="PID0159"/>
    <x v="1"/>
    <x v="3"/>
    <n v="800"/>
  </r>
  <r>
    <s v="PID0160"/>
    <x v="0"/>
    <x v="3"/>
    <n v="300000"/>
  </r>
  <r>
    <s v="PID0161"/>
    <x v="2"/>
    <x v="1"/>
    <n v="60000"/>
  </r>
  <r>
    <s v="PID0162"/>
    <x v="1"/>
    <x v="0"/>
    <n v="60000"/>
  </r>
  <r>
    <s v="PID0163"/>
    <x v="4"/>
    <x v="2"/>
    <n v="24000"/>
  </r>
  <r>
    <s v="PID0164"/>
    <x v="2"/>
    <x v="3"/>
    <n v="40000"/>
  </r>
  <r>
    <s v="PID0165"/>
    <x v="0"/>
    <x v="0"/>
    <n v="18000"/>
  </r>
  <r>
    <s v="PID0166"/>
    <x v="1"/>
    <x v="1"/>
    <n v="20000"/>
  </r>
  <r>
    <s v="PID0167"/>
    <x v="1"/>
    <x v="3"/>
    <n v="250000"/>
  </r>
  <r>
    <s v="PID0168"/>
    <x v="1"/>
    <x v="2"/>
    <n v="100"/>
  </r>
  <r>
    <s v="PID0169"/>
    <x v="0"/>
    <x v="2"/>
    <n v="21000"/>
  </r>
  <r>
    <s v="PID0170"/>
    <x v="0"/>
    <x v="1"/>
    <n v="20000"/>
  </r>
  <r>
    <s v="PID0171"/>
    <x v="0"/>
    <x v="0"/>
    <n v="100"/>
  </r>
  <r>
    <s v="PID0172"/>
    <x v="0"/>
    <x v="2"/>
    <n v="3000"/>
  </r>
  <r>
    <s v="PID0173"/>
    <x v="1"/>
    <x v="1"/>
    <n v="100"/>
  </r>
  <r>
    <s v="PID0174"/>
    <x v="1"/>
    <x v="0"/>
    <n v="3000"/>
  </r>
  <r>
    <s v="PID0175"/>
    <x v="1"/>
    <x v="0"/>
    <n v="36000"/>
  </r>
  <r>
    <s v="PID0176"/>
    <x v="1"/>
    <x v="3"/>
    <n v="800"/>
  </r>
  <r>
    <s v="PID0177"/>
    <x v="2"/>
    <x v="0"/>
    <n v="500"/>
  </r>
  <r>
    <s v="PID0178"/>
    <x v="4"/>
    <x v="1"/>
    <n v="32000"/>
  </r>
  <r>
    <s v="PID0179"/>
    <x v="0"/>
    <x v="0"/>
    <n v="3000"/>
  </r>
  <r>
    <s v="PID0180"/>
    <x v="2"/>
    <x v="1"/>
    <n v="10000"/>
  </r>
  <r>
    <s v="PID0181"/>
    <x v="0"/>
    <x v="0"/>
    <n v="200000"/>
  </r>
  <r>
    <s v="PID0182"/>
    <x v="2"/>
    <x v="0"/>
    <n v="60000"/>
  </r>
  <r>
    <s v="PID0183"/>
    <x v="0"/>
    <x v="1"/>
    <n v="18000"/>
  </r>
  <r>
    <s v="PID0184"/>
    <x v="2"/>
    <x v="2"/>
    <n v="240000"/>
  </r>
  <r>
    <s v="PID0185"/>
    <x v="2"/>
    <x v="0"/>
    <n v="90000"/>
  </r>
  <r>
    <s v="PID0186"/>
    <x v="0"/>
    <x v="0"/>
    <n v="300000"/>
  </r>
  <r>
    <s v="PID0187"/>
    <x v="2"/>
    <x v="0"/>
    <n v="100"/>
  </r>
  <r>
    <s v="PID0188"/>
    <x v="2"/>
    <x v="2"/>
    <n v="10000"/>
  </r>
  <r>
    <s v="PID0189"/>
    <x v="2"/>
    <x v="0"/>
    <n v="240000"/>
  </r>
  <r>
    <s v="PID0190"/>
    <x v="2"/>
    <x v="2"/>
    <n v="18000"/>
  </r>
  <r>
    <s v="PID0191"/>
    <x v="2"/>
    <x v="2"/>
    <n v="75000"/>
  </r>
  <r>
    <s v="PID0192"/>
    <x v="2"/>
    <x v="2"/>
    <n v="2000"/>
  </r>
  <r>
    <s v="PID0193"/>
    <x v="0"/>
    <x v="2"/>
    <n v="3000"/>
  </r>
  <r>
    <s v="PID0194"/>
    <x v="0"/>
    <x v="1"/>
    <n v="12000"/>
  </r>
  <r>
    <s v="PID0195"/>
    <x v="1"/>
    <x v="1"/>
    <n v="60000"/>
  </r>
  <r>
    <s v="PID0196"/>
    <x v="2"/>
    <x v="1"/>
    <n v="75000"/>
  </r>
  <r>
    <s v="PID0197"/>
    <x v="2"/>
    <x v="1"/>
    <n v="21000"/>
  </r>
  <r>
    <s v="PID0198"/>
    <x v="2"/>
    <x v="2"/>
    <n v="3000"/>
  </r>
  <r>
    <s v="PID0199"/>
    <x v="1"/>
    <x v="0"/>
    <n v="45000"/>
  </r>
  <r>
    <s v="PID0200"/>
    <x v="0"/>
    <x v="2"/>
    <n v="1600"/>
  </r>
  <r>
    <s v="PID0201"/>
    <x v="0"/>
    <x v="0"/>
    <n v="800"/>
  </r>
  <r>
    <s v="PID0202"/>
    <x v="1"/>
    <x v="2"/>
    <n v="100"/>
  </r>
  <r>
    <s v="PID0203"/>
    <x v="0"/>
    <x v="3"/>
    <n v="300000"/>
  </r>
  <r>
    <s v="PID0204"/>
    <x v="2"/>
    <x v="3"/>
    <n v="300000"/>
  </r>
  <r>
    <s v="PID0205"/>
    <x v="1"/>
    <x v="0"/>
    <n v="45000"/>
  </r>
  <r>
    <s v="PID0206"/>
    <x v="2"/>
    <x v="2"/>
    <n v="18000"/>
  </r>
  <r>
    <s v="PID0207"/>
    <x v="2"/>
    <x v="0"/>
    <n v="3000"/>
  </r>
  <r>
    <s v="PID0208"/>
    <x v="0"/>
    <x v="3"/>
    <n v="3000"/>
  </r>
  <r>
    <s v="PID0209"/>
    <x v="0"/>
    <x v="3"/>
    <n v="75000"/>
  </r>
  <r>
    <s v="PID0210"/>
    <x v="1"/>
    <x v="2"/>
    <n v="100"/>
  </r>
  <r>
    <s v="PID0211"/>
    <x v="0"/>
    <x v="3"/>
    <n v="20000"/>
  </r>
  <r>
    <s v="PID0212"/>
    <x v="0"/>
    <x v="0"/>
    <n v="60000"/>
  </r>
  <r>
    <s v="PID0213"/>
    <x v="2"/>
    <x v="3"/>
    <n v="90000"/>
  </r>
  <r>
    <s v="PID0214"/>
    <x v="0"/>
    <x v="3"/>
    <n v="32000"/>
  </r>
  <r>
    <s v="PID0215"/>
    <x v="0"/>
    <x v="2"/>
    <n v="18000"/>
  </r>
  <r>
    <s v="PID0216"/>
    <x v="2"/>
    <x v="0"/>
    <n v="12000"/>
  </r>
  <r>
    <s v="PID0217"/>
    <x v="2"/>
    <x v="2"/>
    <n v="2000"/>
  </r>
  <r>
    <s v="PID0218"/>
    <x v="2"/>
    <x v="0"/>
    <n v="10000"/>
  </r>
  <r>
    <s v="PID0219"/>
    <x v="2"/>
    <x v="3"/>
    <n v="250000"/>
  </r>
  <r>
    <s v="PID0220"/>
    <x v="2"/>
    <x v="0"/>
    <n v="36000"/>
  </r>
  <r>
    <s v="PID0221"/>
    <x v="2"/>
    <x v="0"/>
    <n v="800"/>
  </r>
  <r>
    <s v="PID0222"/>
    <x v="2"/>
    <x v="3"/>
    <n v="20000"/>
  </r>
  <r>
    <s v="PID0223"/>
    <x v="1"/>
    <x v="3"/>
    <n v="250000"/>
  </r>
  <r>
    <s v="PID0224"/>
    <x v="2"/>
    <x v="1"/>
    <n v="32000"/>
  </r>
  <r>
    <s v="PID0225"/>
    <x v="0"/>
    <x v="2"/>
    <n v="240000"/>
  </r>
  <r>
    <s v="PID0226"/>
    <x v="0"/>
    <x v="0"/>
    <n v="20000"/>
  </r>
  <r>
    <s v="PID0227"/>
    <x v="1"/>
    <x v="0"/>
    <n v="500"/>
  </r>
  <r>
    <s v="PID0228"/>
    <x v="2"/>
    <x v="1"/>
    <n v="40000"/>
  </r>
  <r>
    <s v="PID0229"/>
    <x v="0"/>
    <x v="2"/>
    <n v="15000"/>
  </r>
  <r>
    <s v="PID0230"/>
    <x v="1"/>
    <x v="1"/>
    <n v="40000"/>
  </r>
  <r>
    <s v="PID0231"/>
    <x v="2"/>
    <x v="1"/>
    <n v="32000"/>
  </r>
  <r>
    <s v="PID0232"/>
    <x v="1"/>
    <x v="1"/>
    <n v="500"/>
  </r>
  <r>
    <s v="PID0233"/>
    <x v="2"/>
    <x v="0"/>
    <n v="16000"/>
  </r>
  <r>
    <s v="PID0234"/>
    <x v="4"/>
    <x v="2"/>
    <n v="500"/>
  </r>
  <r>
    <s v="PID0235"/>
    <x v="2"/>
    <x v="3"/>
    <n v="60000"/>
  </r>
  <r>
    <s v="PID0236"/>
    <x v="3"/>
    <x v="1"/>
    <n v="800"/>
  </r>
  <r>
    <s v="PID0237"/>
    <x v="1"/>
    <x v="1"/>
    <n v="30000"/>
  </r>
  <r>
    <s v="PID0238"/>
    <x v="2"/>
    <x v="2"/>
    <n v="40000"/>
  </r>
  <r>
    <s v="PID0239"/>
    <x v="2"/>
    <x v="3"/>
    <n v="18000"/>
  </r>
  <r>
    <s v="PID0240"/>
    <x v="2"/>
    <x v="1"/>
    <n v="40000"/>
  </r>
  <r>
    <s v="PID0241"/>
    <x v="1"/>
    <x v="1"/>
    <n v="16000"/>
  </r>
  <r>
    <s v="PID0242"/>
    <x v="0"/>
    <x v="3"/>
    <n v="500"/>
  </r>
  <r>
    <s v="PID0243"/>
    <x v="2"/>
    <x v="1"/>
    <n v="16000"/>
  </r>
  <r>
    <s v="PID0244"/>
    <x v="0"/>
    <x v="2"/>
    <n v="12000"/>
  </r>
  <r>
    <s v="PID0245"/>
    <x v="0"/>
    <x v="0"/>
    <n v="40000"/>
  </r>
  <r>
    <s v="PID0246"/>
    <x v="0"/>
    <x v="2"/>
    <n v="200000"/>
  </r>
  <r>
    <s v="PID0247"/>
    <x v="1"/>
    <x v="3"/>
    <n v="30000"/>
  </r>
  <r>
    <s v="PID0248"/>
    <x v="0"/>
    <x v="0"/>
    <n v="60000"/>
  </r>
  <r>
    <s v="PID0249"/>
    <x v="1"/>
    <x v="2"/>
    <n v="800"/>
  </r>
  <r>
    <s v="PID0250"/>
    <x v="2"/>
    <x v="3"/>
    <n v="500"/>
  </r>
  <r>
    <s v="PID0251"/>
    <x v="2"/>
    <x v="0"/>
    <n v="24000"/>
  </r>
  <r>
    <s v="PID0252"/>
    <x v="2"/>
    <x v="3"/>
    <n v="60000"/>
  </r>
  <r>
    <s v="PID0253"/>
    <x v="4"/>
    <x v="2"/>
    <n v="30000"/>
  </r>
  <r>
    <s v="PID0254"/>
    <x v="0"/>
    <x v="1"/>
    <n v="40000"/>
  </r>
  <r>
    <s v="PID0255"/>
    <x v="2"/>
    <x v="0"/>
    <n v="200000"/>
  </r>
  <r>
    <s v="PID0256"/>
    <x v="0"/>
    <x v="2"/>
    <n v="36000"/>
  </r>
  <r>
    <s v="PID0257"/>
    <x v="2"/>
    <x v="0"/>
    <n v="60000"/>
  </r>
  <r>
    <s v="PID0258"/>
    <x v="1"/>
    <x v="2"/>
    <n v="3000"/>
  </r>
  <r>
    <s v="PID0259"/>
    <x v="2"/>
    <x v="1"/>
    <n v="200000"/>
  </r>
  <r>
    <s v="PID0260"/>
    <x v="0"/>
    <x v="3"/>
    <n v="100"/>
  </r>
  <r>
    <s v="PID0261"/>
    <x v="2"/>
    <x v="0"/>
    <n v="800"/>
  </r>
  <r>
    <s v="PID0262"/>
    <x v="2"/>
    <x v="2"/>
    <n v="250000"/>
  </r>
  <r>
    <s v="PID0263"/>
    <x v="0"/>
    <x v="3"/>
    <n v="3000"/>
  </r>
  <r>
    <s v="PID0264"/>
    <x v="2"/>
    <x v="0"/>
    <n v="30000"/>
  </r>
  <r>
    <s v="PID0265"/>
    <x v="2"/>
    <x v="2"/>
    <n v="3000"/>
  </r>
  <r>
    <s v="PID0266"/>
    <x v="2"/>
    <x v="1"/>
    <n v="100"/>
  </r>
  <r>
    <s v="PID0267"/>
    <x v="2"/>
    <x v="1"/>
    <n v="800"/>
  </r>
  <r>
    <s v="PID0268"/>
    <x v="2"/>
    <x v="1"/>
    <n v="12000"/>
  </r>
  <r>
    <s v="PID0269"/>
    <x v="2"/>
    <x v="1"/>
    <n v="40000"/>
  </r>
  <r>
    <s v="PID0270"/>
    <x v="2"/>
    <x v="3"/>
    <n v="240000"/>
  </r>
  <r>
    <s v="PID0271"/>
    <x v="2"/>
    <x v="2"/>
    <n v="90000"/>
  </r>
  <r>
    <s v="PID0272"/>
    <x v="1"/>
    <x v="3"/>
    <n v="32000"/>
  </r>
  <r>
    <s v="PID0273"/>
    <x v="0"/>
    <x v="3"/>
    <n v="15000"/>
  </r>
  <r>
    <s v="PID0274"/>
    <x v="1"/>
    <x v="1"/>
    <n v="90000"/>
  </r>
  <r>
    <s v="PID0275"/>
    <x v="2"/>
    <x v="2"/>
    <n v="12000"/>
  </r>
  <r>
    <s v="PID0276"/>
    <x v="2"/>
    <x v="1"/>
    <n v="40000"/>
  </r>
  <r>
    <s v="PID0277"/>
    <x v="0"/>
    <x v="0"/>
    <n v="18000"/>
  </r>
  <r>
    <s v="PID0278"/>
    <x v="1"/>
    <x v="1"/>
    <n v="60000"/>
  </r>
  <r>
    <s v="PID0279"/>
    <x v="1"/>
    <x v="1"/>
    <n v="24000"/>
  </r>
  <r>
    <s v="PID0280"/>
    <x v="0"/>
    <x v="1"/>
    <n v="24000"/>
  </r>
  <r>
    <s v="PID0281"/>
    <x v="0"/>
    <x v="0"/>
    <n v="20000"/>
  </r>
  <r>
    <s v="PID0282"/>
    <x v="2"/>
    <x v="1"/>
    <n v="2000"/>
  </r>
  <r>
    <s v="PID0283"/>
    <x v="0"/>
    <x v="0"/>
    <n v="12000"/>
  </r>
  <r>
    <s v="PID0284"/>
    <x v="0"/>
    <x v="1"/>
    <n v="250000"/>
  </r>
  <r>
    <s v="PID0285"/>
    <x v="2"/>
    <x v="3"/>
    <n v="100"/>
  </r>
  <r>
    <s v="PID0286"/>
    <x v="0"/>
    <x v="2"/>
    <n v="20000"/>
  </r>
  <r>
    <s v="PID0287"/>
    <x v="2"/>
    <x v="0"/>
    <n v="20000"/>
  </r>
  <r>
    <s v="PID0288"/>
    <x v="4"/>
    <x v="1"/>
    <n v="300000"/>
  </r>
  <r>
    <s v="PID0289"/>
    <x v="4"/>
    <x v="0"/>
    <n v="800"/>
  </r>
  <r>
    <s v="PID0290"/>
    <x v="0"/>
    <x v="1"/>
    <n v="40000"/>
  </r>
  <r>
    <s v="PID0291"/>
    <x v="2"/>
    <x v="0"/>
    <n v="40000"/>
  </r>
  <r>
    <s v="PID0292"/>
    <x v="2"/>
    <x v="0"/>
    <n v="3000"/>
  </r>
  <r>
    <s v="PID0293"/>
    <x v="2"/>
    <x v="1"/>
    <n v="800"/>
  </r>
  <r>
    <s v="PID0294"/>
    <x v="2"/>
    <x v="3"/>
    <n v="20000"/>
  </r>
  <r>
    <s v="PID0295"/>
    <x v="2"/>
    <x v="0"/>
    <n v="3000"/>
  </r>
  <r>
    <s v="PID0296"/>
    <x v="1"/>
    <x v="0"/>
    <n v="48000"/>
  </r>
  <r>
    <s v="PID0297"/>
    <x v="0"/>
    <x v="3"/>
    <n v="60000"/>
  </r>
  <r>
    <s v="PID0298"/>
    <x v="1"/>
    <x v="0"/>
    <n v="1000"/>
  </r>
  <r>
    <s v="PID0299"/>
    <x v="1"/>
    <x v="1"/>
    <n v="90000"/>
  </r>
  <r>
    <s v="PID0300"/>
    <x v="2"/>
    <x v="1"/>
    <n v="20000"/>
  </r>
  <r>
    <s v="PID0301"/>
    <x v="4"/>
    <x v="1"/>
    <n v="45000"/>
  </r>
  <r>
    <s v="PID0302"/>
    <x v="2"/>
    <x v="0"/>
    <n v="40000"/>
  </r>
  <r>
    <s v="PID0303"/>
    <x v="2"/>
    <x v="1"/>
    <n v="18000"/>
  </r>
  <r>
    <s v="PID0304"/>
    <x v="0"/>
    <x v="1"/>
    <n v="21000"/>
  </r>
  <r>
    <s v="PID0305"/>
    <x v="1"/>
    <x v="1"/>
    <n v="800"/>
  </r>
  <r>
    <s v="PID0306"/>
    <x v="2"/>
    <x v="0"/>
    <n v="12000"/>
  </r>
  <r>
    <s v="PID0307"/>
    <x v="1"/>
    <x v="0"/>
    <n v="30000"/>
  </r>
  <r>
    <s v="PID0308"/>
    <x v="1"/>
    <x v="2"/>
    <n v="12000"/>
  </r>
  <r>
    <s v="PID0309"/>
    <x v="0"/>
    <x v="0"/>
    <n v="12000"/>
  </r>
  <r>
    <s v="PID0310"/>
    <x v="2"/>
    <x v="1"/>
    <n v="800"/>
  </r>
  <r>
    <s v="PID0311"/>
    <x v="0"/>
    <x v="0"/>
    <n v="500"/>
  </r>
  <r>
    <s v="PID0312"/>
    <x v="4"/>
    <x v="3"/>
    <n v="90000"/>
  </r>
  <r>
    <s v="PID0313"/>
    <x v="1"/>
    <x v="3"/>
    <n v="12000"/>
  </r>
  <r>
    <s v="PID0314"/>
    <x v="2"/>
    <x v="0"/>
    <n v="60000"/>
  </r>
  <r>
    <s v="PID0315"/>
    <x v="2"/>
    <x v="3"/>
    <n v="18000"/>
  </r>
  <r>
    <s v="PID0316"/>
    <x v="1"/>
    <x v="1"/>
    <n v="45000"/>
  </r>
  <r>
    <s v="PID0317"/>
    <x v="0"/>
    <x v="2"/>
    <n v="16000"/>
  </r>
  <r>
    <s v="PID0318"/>
    <x v="2"/>
    <x v="2"/>
    <n v="250000"/>
  </r>
  <r>
    <s v="PID0319"/>
    <x v="1"/>
    <x v="1"/>
    <n v="100"/>
  </r>
  <r>
    <s v="PID0320"/>
    <x v="0"/>
    <x v="1"/>
    <n v="75000"/>
  </r>
  <r>
    <s v="PID0321"/>
    <x v="2"/>
    <x v="3"/>
    <n v="40000"/>
  </r>
  <r>
    <s v="PID0322"/>
    <x v="2"/>
    <x v="1"/>
    <n v="3000"/>
  </r>
  <r>
    <s v="PID0323"/>
    <x v="2"/>
    <x v="2"/>
    <n v="32000"/>
  </r>
  <r>
    <s v="PID0324"/>
    <x v="1"/>
    <x v="3"/>
    <n v="12000"/>
  </r>
  <r>
    <s v="PID0325"/>
    <x v="0"/>
    <x v="3"/>
    <n v="16000"/>
  </r>
  <r>
    <s v="PID0326"/>
    <x v="1"/>
    <x v="0"/>
    <n v="60000"/>
  </r>
  <r>
    <s v="PID0327"/>
    <x v="2"/>
    <x v="0"/>
    <n v="90000"/>
  </r>
  <r>
    <s v="PID0328"/>
    <x v="0"/>
    <x v="2"/>
    <n v="60000"/>
  </r>
  <r>
    <s v="PID0329"/>
    <x v="4"/>
    <x v="0"/>
    <n v="72000"/>
  </r>
  <r>
    <s v="PID0330"/>
    <x v="0"/>
    <x v="2"/>
    <n v="500"/>
  </r>
  <r>
    <s v="PID0331"/>
    <x v="2"/>
    <x v="2"/>
    <n v="100"/>
  </r>
  <r>
    <s v="PID0332"/>
    <x v="1"/>
    <x v="2"/>
    <n v="72000"/>
  </r>
  <r>
    <s v="PID0333"/>
    <x v="2"/>
    <x v="1"/>
    <n v="48000"/>
  </r>
  <r>
    <s v="PID0334"/>
    <x v="1"/>
    <x v="3"/>
    <n v="12000"/>
  </r>
  <r>
    <s v="PID0335"/>
    <x v="2"/>
    <x v="2"/>
    <n v="60000"/>
  </r>
  <r>
    <s v="PID0336"/>
    <x v="0"/>
    <x v="1"/>
    <n v="32000"/>
  </r>
  <r>
    <s v="PID0337"/>
    <x v="0"/>
    <x v="2"/>
    <n v="54000"/>
  </r>
  <r>
    <s v="PID0338"/>
    <x v="2"/>
    <x v="2"/>
    <n v="250000"/>
  </r>
  <r>
    <s v="PID0339"/>
    <x v="2"/>
    <x v="2"/>
    <n v="12000"/>
  </r>
  <r>
    <s v="PID0340"/>
    <x v="2"/>
    <x v="1"/>
    <n v="12000"/>
  </r>
  <r>
    <s v="PID0341"/>
    <x v="2"/>
    <x v="0"/>
    <n v="60000"/>
  </r>
  <r>
    <s v="PID0342"/>
    <x v="0"/>
    <x v="2"/>
    <n v="300000"/>
  </r>
  <r>
    <s v="PID0343"/>
    <x v="0"/>
    <x v="2"/>
    <n v="500"/>
  </r>
  <r>
    <s v="PID0344"/>
    <x v="0"/>
    <x v="0"/>
    <n v="200000"/>
  </r>
  <r>
    <s v="PID0345"/>
    <x v="2"/>
    <x v="0"/>
    <n v="30000"/>
  </r>
  <r>
    <s v="PID0346"/>
    <x v="2"/>
    <x v="1"/>
    <n v="240000"/>
  </r>
  <r>
    <s v="PID0347"/>
    <x v="2"/>
    <x v="1"/>
    <n v="40000"/>
  </r>
  <r>
    <s v="PID0348"/>
    <x v="1"/>
    <x v="2"/>
    <n v="45000"/>
  </r>
  <r>
    <s v="PID0349"/>
    <x v="0"/>
    <x v="1"/>
    <n v="24000"/>
  </r>
  <r>
    <s v="PID0350"/>
    <x v="2"/>
    <x v="1"/>
    <n v="100"/>
  </r>
  <r>
    <s v="PID0351"/>
    <x v="0"/>
    <x v="1"/>
    <n v="250000"/>
  </r>
  <r>
    <s v="PID0352"/>
    <x v="0"/>
    <x v="0"/>
    <n v="40000"/>
  </r>
  <r>
    <s v="PID0353"/>
    <x v="2"/>
    <x v="0"/>
    <n v="16000"/>
  </r>
  <r>
    <s v="PID0354"/>
    <x v="2"/>
    <x v="2"/>
    <n v="60000"/>
  </r>
  <r>
    <s v="PID0355"/>
    <x v="0"/>
    <x v="0"/>
    <n v="100"/>
  </r>
  <r>
    <s v="PID0356"/>
    <x v="2"/>
    <x v="2"/>
    <n v="500"/>
  </r>
  <r>
    <s v="PID0357"/>
    <x v="2"/>
    <x v="0"/>
    <n v="800"/>
  </r>
  <r>
    <s v="PID0358"/>
    <x v="1"/>
    <x v="1"/>
    <n v="12000"/>
  </r>
  <r>
    <s v="PID0359"/>
    <x v="2"/>
    <x v="1"/>
    <n v="24000"/>
  </r>
  <r>
    <s v="PID0360"/>
    <x v="2"/>
    <x v="0"/>
    <n v="240000"/>
  </r>
  <r>
    <s v="PID0361"/>
    <x v="0"/>
    <x v="3"/>
    <n v="100"/>
  </r>
  <r>
    <s v="PID0362"/>
    <x v="0"/>
    <x v="3"/>
    <n v="500"/>
  </r>
  <r>
    <s v="PID0363"/>
    <x v="0"/>
    <x v="1"/>
    <n v="60000"/>
  </r>
  <r>
    <s v="PID0364"/>
    <x v="1"/>
    <x v="2"/>
    <n v="30000"/>
  </r>
  <r>
    <s v="PID0365"/>
    <x v="0"/>
    <x v="0"/>
    <n v="500"/>
  </r>
  <r>
    <s v="PID0366"/>
    <x v="1"/>
    <x v="1"/>
    <n v="1000"/>
  </r>
  <r>
    <s v="PID0367"/>
    <x v="0"/>
    <x v="1"/>
    <n v="20000"/>
  </r>
  <r>
    <s v="PID0368"/>
    <x v="2"/>
    <x v="2"/>
    <n v="100"/>
  </r>
  <r>
    <s v="PID0369"/>
    <x v="1"/>
    <x v="2"/>
    <n v="500"/>
  </r>
  <r>
    <s v="PID0370"/>
    <x v="0"/>
    <x v="2"/>
    <n v="72000"/>
  </r>
  <r>
    <s v="PID0371"/>
    <x v="0"/>
    <x v="3"/>
    <n v="72000"/>
  </r>
  <r>
    <s v="PID0372"/>
    <x v="0"/>
    <x v="3"/>
    <n v="500"/>
  </r>
  <r>
    <s v="PID0373"/>
    <x v="2"/>
    <x v="2"/>
    <n v="240000"/>
  </r>
  <r>
    <s v="PID0374"/>
    <x v="1"/>
    <x v="0"/>
    <n v="18000"/>
  </r>
  <r>
    <s v="PID0375"/>
    <x v="2"/>
    <x v="0"/>
    <n v="16000"/>
  </r>
  <r>
    <s v="PID0376"/>
    <x v="0"/>
    <x v="2"/>
    <n v="800"/>
  </r>
  <r>
    <s v="PID0377"/>
    <x v="1"/>
    <x v="0"/>
    <n v="72000"/>
  </r>
  <r>
    <s v="PID0378"/>
    <x v="0"/>
    <x v="2"/>
    <n v="30000"/>
  </r>
  <r>
    <s v="PID0379"/>
    <x v="0"/>
    <x v="0"/>
    <n v="21000"/>
  </r>
  <r>
    <s v="PID0380"/>
    <x v="2"/>
    <x v="1"/>
    <n v="100"/>
  </r>
  <r>
    <s v="PID0381"/>
    <x v="1"/>
    <x v="1"/>
    <n v="90000"/>
  </r>
  <r>
    <s v="PID0382"/>
    <x v="2"/>
    <x v="3"/>
    <n v="18000"/>
  </r>
  <r>
    <s v="PID0383"/>
    <x v="1"/>
    <x v="1"/>
    <n v="250000"/>
  </r>
  <r>
    <s v="PID0384"/>
    <x v="2"/>
    <x v="1"/>
    <n v="100"/>
  </r>
  <r>
    <s v="PID0385"/>
    <x v="2"/>
    <x v="2"/>
    <n v="30000"/>
  </r>
  <r>
    <s v="PID0386"/>
    <x v="2"/>
    <x v="2"/>
    <n v="60000"/>
  </r>
  <r>
    <s v="PID0387"/>
    <x v="0"/>
    <x v="2"/>
    <n v="24000"/>
  </r>
  <r>
    <s v="PID0388"/>
    <x v="0"/>
    <x v="3"/>
    <n v="30000"/>
  </r>
  <r>
    <s v="PID0389"/>
    <x v="1"/>
    <x v="3"/>
    <n v="16000"/>
  </r>
  <r>
    <s v="PID0390"/>
    <x v="0"/>
    <x v="0"/>
    <n v="75000"/>
  </r>
  <r>
    <s v="PID0391"/>
    <x v="2"/>
    <x v="0"/>
    <n v="4000"/>
  </r>
  <r>
    <s v="PID0392"/>
    <x v="2"/>
    <x v="0"/>
    <n v="250000"/>
  </r>
  <r>
    <s v="PID0393"/>
    <x v="1"/>
    <x v="3"/>
    <n v="90000"/>
  </r>
  <r>
    <s v="PID0394"/>
    <x v="1"/>
    <x v="1"/>
    <n v="45000"/>
  </r>
  <r>
    <s v="PID0395"/>
    <x v="2"/>
    <x v="3"/>
    <n v="48000"/>
  </r>
  <r>
    <s v="PID0396"/>
    <x v="1"/>
    <x v="2"/>
    <n v="12000"/>
  </r>
  <r>
    <s v="PID0397"/>
    <x v="2"/>
    <x v="2"/>
    <n v="800"/>
  </r>
  <r>
    <s v="PID0398"/>
    <x v="2"/>
    <x v="0"/>
    <n v="24000"/>
  </r>
  <r>
    <s v="PID0399"/>
    <x v="2"/>
    <x v="1"/>
    <n v="60000"/>
  </r>
  <r>
    <s v="PID0400"/>
    <x v="2"/>
    <x v="2"/>
    <n v="24000"/>
  </r>
  <r>
    <s v="PID0401"/>
    <x v="1"/>
    <x v="2"/>
    <n v="60000"/>
  </r>
  <r>
    <s v="PID0402"/>
    <x v="2"/>
    <x v="1"/>
    <n v="250000"/>
  </r>
  <r>
    <s v="PID0403"/>
    <x v="0"/>
    <x v="0"/>
    <n v="1600"/>
  </r>
  <r>
    <s v="PID0404"/>
    <x v="1"/>
    <x v="0"/>
    <n v="12000"/>
  </r>
  <r>
    <s v="PID0405"/>
    <x v="2"/>
    <x v="0"/>
    <n v="32000"/>
  </r>
  <r>
    <s v="PID0406"/>
    <x v="2"/>
    <x v="0"/>
    <n v="12000"/>
  </r>
  <r>
    <s v="PID0407"/>
    <x v="1"/>
    <x v="2"/>
    <n v="100"/>
  </r>
  <r>
    <s v="PID0408"/>
    <x v="0"/>
    <x v="3"/>
    <n v="24000"/>
  </r>
  <r>
    <s v="PID0409"/>
    <x v="1"/>
    <x v="3"/>
    <n v="48000"/>
  </r>
  <r>
    <s v="PID0410"/>
    <x v="0"/>
    <x v="0"/>
    <n v="60000"/>
  </r>
  <r>
    <s v="PID0411"/>
    <x v="2"/>
    <x v="2"/>
    <n v="800"/>
  </r>
  <r>
    <s v="PID0412"/>
    <x v="0"/>
    <x v="0"/>
    <n v="40000"/>
  </r>
  <r>
    <s v="PID0413"/>
    <x v="1"/>
    <x v="2"/>
    <n v="72000"/>
  </r>
  <r>
    <s v="PID0414"/>
    <x v="1"/>
    <x v="3"/>
    <n v="60000"/>
  </r>
  <r>
    <s v="PID0415"/>
    <x v="0"/>
    <x v="2"/>
    <n v="500"/>
  </r>
  <r>
    <s v="PID0416"/>
    <x v="2"/>
    <x v="3"/>
    <n v="32000"/>
  </r>
  <r>
    <s v="PID0417"/>
    <x v="0"/>
    <x v="3"/>
    <n v="32000"/>
  </r>
  <r>
    <s v="PID0418"/>
    <x v="2"/>
    <x v="0"/>
    <n v="90000"/>
  </r>
  <r>
    <s v="PID0419"/>
    <x v="0"/>
    <x v="0"/>
    <n v="200000"/>
  </r>
  <r>
    <s v="PID0420"/>
    <x v="1"/>
    <x v="1"/>
    <n v="240000"/>
  </r>
  <r>
    <s v="PID0421"/>
    <x v="1"/>
    <x v="1"/>
    <n v="45000"/>
  </r>
  <r>
    <s v="PID0422"/>
    <x v="0"/>
    <x v="0"/>
    <n v="800"/>
  </r>
  <r>
    <s v="PID0423"/>
    <x v="0"/>
    <x v="0"/>
    <n v="250000"/>
  </r>
  <r>
    <s v="PID0424"/>
    <x v="0"/>
    <x v="2"/>
    <n v="800"/>
  </r>
  <r>
    <s v="PID0425"/>
    <x v="2"/>
    <x v="1"/>
    <n v="45000"/>
  </r>
  <r>
    <s v="PID0426"/>
    <x v="0"/>
    <x v="0"/>
    <n v="800"/>
  </r>
  <r>
    <s v="PID0427"/>
    <x v="2"/>
    <x v="2"/>
    <n v="40000"/>
  </r>
  <r>
    <s v="PID0428"/>
    <x v="0"/>
    <x v="3"/>
    <n v="3000"/>
  </r>
  <r>
    <s v="PID0429"/>
    <x v="1"/>
    <x v="2"/>
    <n v="40000"/>
  </r>
  <r>
    <s v="PID0430"/>
    <x v="0"/>
    <x v="0"/>
    <n v="72000"/>
  </r>
  <r>
    <s v="PID0431"/>
    <x v="0"/>
    <x v="3"/>
    <n v="12000"/>
  </r>
  <r>
    <s v="PID0432"/>
    <x v="2"/>
    <x v="2"/>
    <n v="54000"/>
  </r>
  <r>
    <s v="PID0433"/>
    <x v="0"/>
    <x v="0"/>
    <n v="45000"/>
  </r>
  <r>
    <s v="PID0434"/>
    <x v="0"/>
    <x v="0"/>
    <n v="100"/>
  </r>
  <r>
    <s v="PID0435"/>
    <x v="0"/>
    <x v="1"/>
    <n v="24000"/>
  </r>
  <r>
    <s v="PID0436"/>
    <x v="2"/>
    <x v="1"/>
    <n v="18000"/>
  </r>
  <r>
    <s v="PID0437"/>
    <x v="1"/>
    <x v="0"/>
    <n v="54000"/>
  </r>
  <r>
    <s v="PID0438"/>
    <x v="1"/>
    <x v="2"/>
    <n v="500"/>
  </r>
  <r>
    <s v="PID0439"/>
    <x v="1"/>
    <x v="0"/>
    <n v="48000"/>
  </r>
  <r>
    <s v="PID0440"/>
    <x v="0"/>
    <x v="1"/>
    <n v="72000"/>
  </r>
  <r>
    <s v="PID0441"/>
    <x v="1"/>
    <x v="0"/>
    <n v="200"/>
  </r>
  <r>
    <s v="PID0442"/>
    <x v="0"/>
    <x v="0"/>
    <n v="20000"/>
  </r>
  <r>
    <s v="PID0443"/>
    <x v="2"/>
    <x v="2"/>
    <n v="60000"/>
  </r>
  <r>
    <s v="PID0444"/>
    <x v="0"/>
    <x v="2"/>
    <n v="45000"/>
  </r>
  <r>
    <s v="PID0445"/>
    <x v="2"/>
    <x v="2"/>
    <n v="24000"/>
  </r>
  <r>
    <s v="PID0446"/>
    <x v="1"/>
    <x v="2"/>
    <n v="15000"/>
  </r>
  <r>
    <s v="PID0447"/>
    <x v="2"/>
    <x v="0"/>
    <n v="250000"/>
  </r>
  <r>
    <s v="PID0448"/>
    <x v="2"/>
    <x v="2"/>
    <n v="24000"/>
  </r>
  <r>
    <s v="PID0449"/>
    <x v="1"/>
    <x v="2"/>
    <n v="250000"/>
  </r>
  <r>
    <s v="PID0450"/>
    <x v="0"/>
    <x v="1"/>
    <n v="300000"/>
  </r>
  <r>
    <s v="PID0451"/>
    <x v="2"/>
    <x v="3"/>
    <n v="18000"/>
  </r>
  <r>
    <s v="PID0452"/>
    <x v="2"/>
    <x v="0"/>
    <n v="3000"/>
  </r>
  <r>
    <s v="PID0453"/>
    <x v="2"/>
    <x v="2"/>
    <n v="18000"/>
  </r>
  <r>
    <s v="PID0454"/>
    <x v="0"/>
    <x v="0"/>
    <n v="32000"/>
  </r>
  <r>
    <s v="PID0455"/>
    <x v="4"/>
    <x v="0"/>
    <n v="100"/>
  </r>
  <r>
    <s v="PID0456"/>
    <x v="0"/>
    <x v="0"/>
    <n v="54000"/>
  </r>
  <r>
    <s v="PID0457"/>
    <x v="0"/>
    <x v="3"/>
    <n v="800"/>
  </r>
  <r>
    <s v="PID0458"/>
    <x v="2"/>
    <x v="2"/>
    <n v="72000"/>
  </r>
  <r>
    <s v="PID0459"/>
    <x v="1"/>
    <x v="0"/>
    <n v="40000"/>
  </r>
  <r>
    <s v="PID0460"/>
    <x v="2"/>
    <x v="1"/>
    <n v="40000"/>
  </r>
  <r>
    <s v="PID0461"/>
    <x v="0"/>
    <x v="2"/>
    <n v="32000"/>
  </r>
  <r>
    <s v="PID0462"/>
    <x v="2"/>
    <x v="0"/>
    <n v="54000"/>
  </r>
  <r>
    <s v="PID0463"/>
    <x v="0"/>
    <x v="3"/>
    <n v="40000"/>
  </r>
  <r>
    <s v="PID0464"/>
    <x v="1"/>
    <x v="0"/>
    <n v="800"/>
  </r>
  <r>
    <s v="PID0465"/>
    <x v="2"/>
    <x v="1"/>
    <n v="32000"/>
  </r>
  <r>
    <s v="PID0466"/>
    <x v="1"/>
    <x v="0"/>
    <n v="12000"/>
  </r>
  <r>
    <s v="PID0467"/>
    <x v="1"/>
    <x v="1"/>
    <n v="40000"/>
  </r>
  <r>
    <s v="PID0468"/>
    <x v="4"/>
    <x v="2"/>
    <n v="21000"/>
  </r>
  <r>
    <s v="PID0469"/>
    <x v="4"/>
    <x v="3"/>
    <n v="3000"/>
  </r>
  <r>
    <s v="PID0470"/>
    <x v="1"/>
    <x v="2"/>
    <n v="75000"/>
  </r>
  <r>
    <s v="PID0471"/>
    <x v="4"/>
    <x v="3"/>
    <n v="800"/>
  </r>
  <r>
    <s v="PID0472"/>
    <x v="0"/>
    <x v="0"/>
    <n v="75000"/>
  </r>
  <r>
    <s v="PID0473"/>
    <x v="0"/>
    <x v="0"/>
    <n v="20000"/>
  </r>
  <r>
    <s v="PID0474"/>
    <x v="0"/>
    <x v="2"/>
    <n v="100"/>
  </r>
  <r>
    <s v="PID0475"/>
    <x v="1"/>
    <x v="1"/>
    <n v="75000"/>
  </r>
  <r>
    <s v="PID0476"/>
    <x v="2"/>
    <x v="0"/>
    <n v="250000"/>
  </r>
  <r>
    <s v="PID0477"/>
    <x v="2"/>
    <x v="1"/>
    <n v="20000"/>
  </r>
  <r>
    <s v="PID0478"/>
    <x v="2"/>
    <x v="2"/>
    <n v="72000"/>
  </r>
  <r>
    <s v="PID0479"/>
    <x v="0"/>
    <x v="0"/>
    <n v="4000"/>
  </r>
  <r>
    <s v="PID0480"/>
    <x v="2"/>
    <x v="0"/>
    <n v="30000"/>
  </r>
  <r>
    <s v="PID0481"/>
    <x v="2"/>
    <x v="2"/>
    <n v="45000"/>
  </r>
  <r>
    <s v="PID0482"/>
    <x v="0"/>
    <x v="1"/>
    <n v="100"/>
  </r>
  <r>
    <s v="PID0483"/>
    <x v="1"/>
    <x v="2"/>
    <n v="500"/>
  </r>
  <r>
    <s v="PID0484"/>
    <x v="2"/>
    <x v="2"/>
    <n v="500"/>
  </r>
  <r>
    <s v="PID0485"/>
    <x v="1"/>
    <x v="0"/>
    <n v="60000"/>
  </r>
  <r>
    <s v="PID0486"/>
    <x v="0"/>
    <x v="0"/>
    <n v="48000"/>
  </r>
  <r>
    <s v="PID0487"/>
    <x v="0"/>
    <x v="0"/>
    <n v="15000"/>
  </r>
  <r>
    <s v="PID0488"/>
    <x v="0"/>
    <x v="0"/>
    <n v="800"/>
  </r>
  <r>
    <s v="PID0489"/>
    <x v="0"/>
    <x v="1"/>
    <n v="21000"/>
  </r>
  <r>
    <s v="PID0490"/>
    <x v="2"/>
    <x v="0"/>
    <n v="40000"/>
  </r>
  <r>
    <s v="PID0491"/>
    <x v="0"/>
    <x v="1"/>
    <n v="500"/>
  </r>
  <r>
    <s v="PID0492"/>
    <x v="2"/>
    <x v="1"/>
    <n v="100"/>
  </r>
  <r>
    <s v="PID0493"/>
    <x v="1"/>
    <x v="2"/>
    <n v="300000"/>
  </r>
  <r>
    <s v="PID0494"/>
    <x v="2"/>
    <x v="0"/>
    <n v="500"/>
  </r>
  <r>
    <s v="PID0495"/>
    <x v="0"/>
    <x v="0"/>
    <n v="300000"/>
  </r>
  <r>
    <s v="PID0496"/>
    <x v="0"/>
    <x v="3"/>
    <n v="20000"/>
  </r>
  <r>
    <s v="PID0497"/>
    <x v="0"/>
    <x v="1"/>
    <n v="3000"/>
  </r>
  <r>
    <s v="PID0498"/>
    <x v="0"/>
    <x v="2"/>
    <n v="60000"/>
  </r>
  <r>
    <s v="PID0499"/>
    <x v="0"/>
    <x v="1"/>
    <n v="100"/>
  </r>
  <r>
    <s v="PID0500"/>
    <x v="1"/>
    <x v="0"/>
    <n v="40000"/>
  </r>
  <r>
    <s v="PID0501"/>
    <x v="2"/>
    <x v="2"/>
    <n v="18000"/>
  </r>
  <r>
    <s v="PID0502"/>
    <x v="0"/>
    <x v="0"/>
    <n v="24000"/>
  </r>
  <r>
    <s v="PID0503"/>
    <x v="0"/>
    <x v="0"/>
    <n v="18000"/>
  </r>
  <r>
    <s v="PID0504"/>
    <x v="2"/>
    <x v="0"/>
    <n v="800"/>
  </r>
  <r>
    <s v="PID0505"/>
    <x v="0"/>
    <x v="3"/>
    <n v="3000"/>
  </r>
  <r>
    <s v="PID0506"/>
    <x v="2"/>
    <x v="2"/>
    <n v="200000"/>
  </r>
  <r>
    <s v="PID0507"/>
    <x v="2"/>
    <x v="1"/>
    <n v="20000"/>
  </r>
  <r>
    <s v="PID0508"/>
    <x v="1"/>
    <x v="0"/>
    <n v="1600"/>
  </r>
  <r>
    <s v="PID0509"/>
    <x v="2"/>
    <x v="0"/>
    <n v="21000"/>
  </r>
  <r>
    <s v="PID0510"/>
    <x v="2"/>
    <x v="2"/>
    <n v="250000"/>
  </r>
  <r>
    <s v="PID0511"/>
    <x v="0"/>
    <x v="2"/>
    <n v="18000"/>
  </r>
  <r>
    <s v="PID0512"/>
    <x v="2"/>
    <x v="2"/>
    <n v="12000"/>
  </r>
  <r>
    <s v="PID0513"/>
    <x v="2"/>
    <x v="2"/>
    <n v="21000"/>
  </r>
  <r>
    <s v="PID0514"/>
    <x v="0"/>
    <x v="2"/>
    <n v="3000"/>
  </r>
  <r>
    <s v="PID0515"/>
    <x v="0"/>
    <x v="0"/>
    <n v="100"/>
  </r>
  <r>
    <s v="PID0516"/>
    <x v="1"/>
    <x v="1"/>
    <n v="40000"/>
  </r>
  <r>
    <s v="PID0517"/>
    <x v="1"/>
    <x v="2"/>
    <n v="32000"/>
  </r>
  <r>
    <s v="PID0518"/>
    <x v="2"/>
    <x v="2"/>
    <n v="12000"/>
  </r>
  <r>
    <s v="PID0519"/>
    <x v="0"/>
    <x v="2"/>
    <n v="500"/>
  </r>
  <r>
    <s v="PID0520"/>
    <x v="1"/>
    <x v="0"/>
    <n v="18000"/>
  </r>
  <r>
    <s v="PID0521"/>
    <x v="2"/>
    <x v="0"/>
    <n v="30000"/>
  </r>
  <r>
    <s v="PID0522"/>
    <x v="2"/>
    <x v="2"/>
    <n v="100"/>
  </r>
  <r>
    <s v="PID0523"/>
    <x v="1"/>
    <x v="2"/>
    <n v="3000"/>
  </r>
  <r>
    <s v="PID0524"/>
    <x v="2"/>
    <x v="1"/>
    <n v="800"/>
  </r>
  <r>
    <s v="PID0525"/>
    <x v="2"/>
    <x v="3"/>
    <n v="60000"/>
  </r>
  <r>
    <s v="PID0526"/>
    <x v="0"/>
    <x v="0"/>
    <n v="60000"/>
  </r>
  <r>
    <s v="PID0527"/>
    <x v="2"/>
    <x v="0"/>
    <n v="60000"/>
  </r>
  <r>
    <s v="PID0528"/>
    <x v="0"/>
    <x v="2"/>
    <n v="240000"/>
  </r>
  <r>
    <s v="PID0529"/>
    <x v="0"/>
    <x v="0"/>
    <n v="500"/>
  </r>
  <r>
    <s v="PID0530"/>
    <x v="0"/>
    <x v="1"/>
    <n v="54000"/>
  </r>
  <r>
    <s v="PID0531"/>
    <x v="1"/>
    <x v="0"/>
    <n v="500"/>
  </r>
  <r>
    <s v="PID0532"/>
    <x v="2"/>
    <x v="3"/>
    <n v="500"/>
  </r>
  <r>
    <s v="PID0533"/>
    <x v="1"/>
    <x v="2"/>
    <n v="4000"/>
  </r>
  <r>
    <s v="PID0534"/>
    <x v="2"/>
    <x v="2"/>
    <n v="30000"/>
  </r>
  <r>
    <s v="PID0535"/>
    <x v="1"/>
    <x v="1"/>
    <n v="500"/>
  </r>
  <r>
    <s v="PID0536"/>
    <x v="2"/>
    <x v="0"/>
    <n v="24000"/>
  </r>
  <r>
    <s v="PID0537"/>
    <x v="2"/>
    <x v="0"/>
    <n v="24000"/>
  </r>
  <r>
    <s v="PID0538"/>
    <x v="0"/>
    <x v="2"/>
    <n v="12000"/>
  </r>
  <r>
    <s v="PID0539"/>
    <x v="2"/>
    <x v="0"/>
    <n v="3000"/>
  </r>
  <r>
    <s v="PID0540"/>
    <x v="0"/>
    <x v="0"/>
    <n v="18000"/>
  </r>
  <r>
    <s v="PID0541"/>
    <x v="0"/>
    <x v="0"/>
    <n v="36000"/>
  </r>
  <r>
    <s v="PID0542"/>
    <x v="1"/>
    <x v="1"/>
    <n v="60000"/>
  </r>
  <r>
    <s v="PID0543"/>
    <x v="0"/>
    <x v="3"/>
    <n v="30000"/>
  </r>
  <r>
    <s v="PID0544"/>
    <x v="0"/>
    <x v="2"/>
    <n v="18000"/>
  </r>
  <r>
    <s v="PID0545"/>
    <x v="0"/>
    <x v="0"/>
    <n v="800"/>
  </r>
  <r>
    <s v="PID0546"/>
    <x v="1"/>
    <x v="2"/>
    <n v="40000"/>
  </r>
  <r>
    <s v="PID0547"/>
    <x v="2"/>
    <x v="1"/>
    <n v="60000"/>
  </r>
  <r>
    <s v="PID0548"/>
    <x v="2"/>
    <x v="0"/>
    <n v="40000"/>
  </r>
  <r>
    <s v="PID0549"/>
    <x v="0"/>
    <x v="2"/>
    <n v="32000"/>
  </r>
  <r>
    <s v="PID0550"/>
    <x v="2"/>
    <x v="1"/>
    <n v="240000"/>
  </r>
  <r>
    <s v="PID0551"/>
    <x v="0"/>
    <x v="2"/>
    <n v="800"/>
  </r>
  <r>
    <s v="PID0552"/>
    <x v="2"/>
    <x v="1"/>
    <n v="18000"/>
  </r>
  <r>
    <s v="PID0553"/>
    <x v="0"/>
    <x v="0"/>
    <n v="12000"/>
  </r>
  <r>
    <s v="PID0554"/>
    <x v="0"/>
    <x v="2"/>
    <n v="16000"/>
  </r>
  <r>
    <s v="PID0555"/>
    <x v="0"/>
    <x v="0"/>
    <n v="200000"/>
  </r>
  <r>
    <s v="PID0556"/>
    <x v="0"/>
    <x v="1"/>
    <n v="250000"/>
  </r>
  <r>
    <s v="PID0557"/>
    <x v="0"/>
    <x v="0"/>
    <n v="3000"/>
  </r>
  <r>
    <s v="PID0558"/>
    <x v="2"/>
    <x v="1"/>
    <n v="100"/>
  </r>
  <r>
    <s v="PID0559"/>
    <x v="2"/>
    <x v="0"/>
    <n v="240000"/>
  </r>
  <r>
    <s v="PID0560"/>
    <x v="2"/>
    <x v="2"/>
    <n v="200000"/>
  </r>
  <r>
    <s v="PID0561"/>
    <x v="2"/>
    <x v="1"/>
    <n v="250000"/>
  </r>
  <r>
    <s v="PID0562"/>
    <x v="2"/>
    <x v="1"/>
    <n v="12000"/>
  </r>
  <r>
    <s v="PID0563"/>
    <x v="2"/>
    <x v="2"/>
    <n v="30000"/>
  </r>
  <r>
    <s v="PID0564"/>
    <x v="2"/>
    <x v="1"/>
    <n v="60000"/>
  </r>
  <r>
    <s v="PID0565"/>
    <x v="0"/>
    <x v="0"/>
    <n v="100"/>
  </r>
  <r>
    <s v="PID0566"/>
    <x v="2"/>
    <x v="0"/>
    <n v="32000"/>
  </r>
  <r>
    <s v="PID0567"/>
    <x v="0"/>
    <x v="0"/>
    <n v="800"/>
  </r>
  <r>
    <s v="PID0568"/>
    <x v="0"/>
    <x v="3"/>
    <n v="18000"/>
  </r>
  <r>
    <s v="PID0569"/>
    <x v="2"/>
    <x v="2"/>
    <n v="500"/>
  </r>
  <r>
    <s v="PID0570"/>
    <x v="2"/>
    <x v="2"/>
    <n v="90000"/>
  </r>
  <r>
    <s v="PID0571"/>
    <x v="2"/>
    <x v="1"/>
    <n v="3000"/>
  </r>
  <r>
    <s v="PID0572"/>
    <x v="0"/>
    <x v="3"/>
    <n v="300000"/>
  </r>
  <r>
    <s v="PID0573"/>
    <x v="0"/>
    <x v="3"/>
    <n v="60000"/>
  </r>
  <r>
    <s v="PID0574"/>
    <x v="1"/>
    <x v="3"/>
    <n v="250000"/>
  </r>
  <r>
    <s v="PID0575"/>
    <x v="0"/>
    <x v="0"/>
    <n v="12000"/>
  </r>
  <r>
    <s v="PID0576"/>
    <x v="2"/>
    <x v="1"/>
    <n v="36000"/>
  </r>
  <r>
    <s v="PID0577"/>
    <x v="2"/>
    <x v="3"/>
    <n v="45000"/>
  </r>
  <r>
    <s v="PID0578"/>
    <x v="2"/>
    <x v="1"/>
    <n v="90000"/>
  </r>
  <r>
    <s v="PID0579"/>
    <x v="2"/>
    <x v="2"/>
    <n v="1000"/>
  </r>
  <r>
    <s v="PID0580"/>
    <x v="0"/>
    <x v="2"/>
    <n v="18000"/>
  </r>
  <r>
    <s v="PID0581"/>
    <x v="0"/>
    <x v="2"/>
    <n v="45000"/>
  </r>
  <r>
    <s v="PID0582"/>
    <x v="1"/>
    <x v="3"/>
    <n v="3000"/>
  </r>
  <r>
    <s v="PID0583"/>
    <x v="0"/>
    <x v="2"/>
    <n v="32000"/>
  </r>
  <r>
    <s v="PID0584"/>
    <x v="0"/>
    <x v="0"/>
    <n v="18000"/>
  </r>
  <r>
    <s v="PID0585"/>
    <x v="2"/>
    <x v="0"/>
    <n v="32000"/>
  </r>
  <r>
    <s v="PID0586"/>
    <x v="0"/>
    <x v="1"/>
    <n v="24000"/>
  </r>
  <r>
    <s v="PID0587"/>
    <x v="0"/>
    <x v="0"/>
    <n v="40000"/>
  </r>
  <r>
    <s v="PID0588"/>
    <x v="2"/>
    <x v="1"/>
    <n v="18000"/>
  </r>
  <r>
    <s v="PID0589"/>
    <x v="0"/>
    <x v="0"/>
    <n v="800"/>
  </r>
  <r>
    <s v="PID0590"/>
    <x v="1"/>
    <x v="3"/>
    <n v="3000"/>
  </r>
  <r>
    <s v="PID0591"/>
    <x v="3"/>
    <x v="2"/>
    <n v="40000"/>
  </r>
  <r>
    <s v="PID0592"/>
    <x v="2"/>
    <x v="0"/>
    <n v="800"/>
  </r>
  <r>
    <s v="PID0593"/>
    <x v="0"/>
    <x v="1"/>
    <n v="40000"/>
  </r>
  <r>
    <s v="PID0594"/>
    <x v="2"/>
    <x v="0"/>
    <n v="100"/>
  </r>
  <r>
    <s v="PID0595"/>
    <x v="2"/>
    <x v="0"/>
    <n v="800"/>
  </r>
  <r>
    <s v="PID0596"/>
    <x v="2"/>
    <x v="2"/>
    <n v="100"/>
  </r>
  <r>
    <s v="PID0597"/>
    <x v="0"/>
    <x v="1"/>
    <n v="45000"/>
  </r>
  <r>
    <s v="PID0598"/>
    <x v="2"/>
    <x v="2"/>
    <n v="240000"/>
  </r>
  <r>
    <s v="PID0599"/>
    <x v="0"/>
    <x v="1"/>
    <n v="21000"/>
  </r>
  <r>
    <s v="PID0600"/>
    <x v="1"/>
    <x v="1"/>
    <n v="18000"/>
  </r>
  <r>
    <s v="PID0601"/>
    <x v="2"/>
    <x v="2"/>
    <n v="4000"/>
  </r>
  <r>
    <s v="PID0602"/>
    <x v="0"/>
    <x v="2"/>
    <n v="100"/>
  </r>
  <r>
    <s v="PID0603"/>
    <x v="2"/>
    <x v="0"/>
    <n v="800"/>
  </r>
  <r>
    <s v="PID0604"/>
    <x v="0"/>
    <x v="0"/>
    <n v="200000"/>
  </r>
  <r>
    <s v="PID0605"/>
    <x v="0"/>
    <x v="2"/>
    <n v="90000"/>
  </r>
  <r>
    <s v="PID0606"/>
    <x v="0"/>
    <x v="1"/>
    <n v="200000"/>
  </r>
  <r>
    <s v="PID0607"/>
    <x v="0"/>
    <x v="0"/>
    <n v="500"/>
  </r>
  <r>
    <s v="PID0608"/>
    <x v="1"/>
    <x v="0"/>
    <n v="21000"/>
  </r>
  <r>
    <s v="PID0609"/>
    <x v="2"/>
    <x v="1"/>
    <n v="45000"/>
  </r>
  <r>
    <s v="PID0610"/>
    <x v="2"/>
    <x v="0"/>
    <n v="45000"/>
  </r>
  <r>
    <s v="PID0611"/>
    <x v="2"/>
    <x v="1"/>
    <n v="100"/>
  </r>
  <r>
    <s v="PID0612"/>
    <x v="2"/>
    <x v="0"/>
    <n v="45000"/>
  </r>
  <r>
    <s v="PID0613"/>
    <x v="0"/>
    <x v="2"/>
    <n v="75000"/>
  </r>
  <r>
    <s v="PID0614"/>
    <x v="0"/>
    <x v="0"/>
    <n v="24000"/>
  </r>
  <r>
    <s v="PID0615"/>
    <x v="0"/>
    <x v="2"/>
    <n v="40000"/>
  </r>
  <r>
    <s v="PID0616"/>
    <x v="2"/>
    <x v="1"/>
    <n v="40000"/>
  </r>
  <r>
    <s v="PID0617"/>
    <x v="2"/>
    <x v="0"/>
    <n v="45000"/>
  </r>
  <r>
    <s v="PID0618"/>
    <x v="2"/>
    <x v="0"/>
    <n v="3000"/>
  </r>
  <r>
    <s v="PID0619"/>
    <x v="2"/>
    <x v="1"/>
    <n v="90000"/>
  </r>
  <r>
    <s v="PID0620"/>
    <x v="2"/>
    <x v="2"/>
    <n v="30000"/>
  </r>
  <r>
    <s v="PID0621"/>
    <x v="2"/>
    <x v="3"/>
    <n v="3000"/>
  </r>
  <r>
    <s v="PID0622"/>
    <x v="2"/>
    <x v="3"/>
    <n v="3000"/>
  </r>
  <r>
    <s v="PID0623"/>
    <x v="2"/>
    <x v="0"/>
    <n v="500"/>
  </r>
  <r>
    <s v="PID0624"/>
    <x v="0"/>
    <x v="0"/>
    <n v="30000"/>
  </r>
  <r>
    <s v="PID0625"/>
    <x v="4"/>
    <x v="0"/>
    <n v="90000"/>
  </r>
  <r>
    <s v="PID0626"/>
    <x v="0"/>
    <x v="3"/>
    <n v="4000"/>
  </r>
  <r>
    <s v="PID0627"/>
    <x v="2"/>
    <x v="1"/>
    <n v="12000"/>
  </r>
  <r>
    <s v="PID0628"/>
    <x v="1"/>
    <x v="2"/>
    <n v="240000"/>
  </r>
  <r>
    <s v="PID0629"/>
    <x v="0"/>
    <x v="0"/>
    <n v="75000"/>
  </r>
  <r>
    <s v="PID0630"/>
    <x v="0"/>
    <x v="3"/>
    <n v="100"/>
  </r>
  <r>
    <s v="PID0631"/>
    <x v="2"/>
    <x v="2"/>
    <n v="45000"/>
  </r>
  <r>
    <s v="PID0632"/>
    <x v="2"/>
    <x v="1"/>
    <n v="16000"/>
  </r>
  <r>
    <s v="PID0633"/>
    <x v="2"/>
    <x v="0"/>
    <n v="300000"/>
  </r>
  <r>
    <s v="PID0634"/>
    <x v="1"/>
    <x v="0"/>
    <n v="500"/>
  </r>
  <r>
    <s v="PID0635"/>
    <x v="0"/>
    <x v="3"/>
    <n v="21000"/>
  </r>
  <r>
    <s v="PID0636"/>
    <x v="0"/>
    <x v="0"/>
    <n v="3000"/>
  </r>
  <r>
    <s v="PID0637"/>
    <x v="1"/>
    <x v="0"/>
    <n v="75000"/>
  </r>
  <r>
    <s v="PID0638"/>
    <x v="2"/>
    <x v="2"/>
    <n v="12000"/>
  </r>
  <r>
    <s v="PID0639"/>
    <x v="0"/>
    <x v="2"/>
    <n v="30000"/>
  </r>
  <r>
    <s v="PID0640"/>
    <x v="0"/>
    <x v="2"/>
    <n v="18000"/>
  </r>
  <r>
    <s v="PID0641"/>
    <x v="2"/>
    <x v="1"/>
    <n v="250000"/>
  </r>
  <r>
    <s v="PID0642"/>
    <x v="0"/>
    <x v="0"/>
    <n v="16000"/>
  </r>
  <r>
    <s v="PID0643"/>
    <x v="0"/>
    <x v="2"/>
    <n v="10000"/>
  </r>
  <r>
    <s v="PID0644"/>
    <x v="0"/>
    <x v="2"/>
    <n v="200000"/>
  </r>
  <r>
    <s v="PID0645"/>
    <x v="2"/>
    <x v="0"/>
    <n v="45000"/>
  </r>
  <r>
    <s v="PID0646"/>
    <x v="0"/>
    <x v="1"/>
    <n v="90000"/>
  </r>
  <r>
    <s v="PID0647"/>
    <x v="0"/>
    <x v="2"/>
    <n v="3000"/>
  </r>
  <r>
    <s v="PID0648"/>
    <x v="2"/>
    <x v="0"/>
    <n v="90000"/>
  </r>
  <r>
    <s v="PID0649"/>
    <x v="3"/>
    <x v="1"/>
    <n v="200000"/>
  </r>
  <r>
    <s v="PID0650"/>
    <x v="1"/>
    <x v="1"/>
    <n v="3000"/>
  </r>
  <r>
    <s v="PID0651"/>
    <x v="2"/>
    <x v="1"/>
    <n v="40000"/>
  </r>
  <r>
    <s v="PID0652"/>
    <x v="2"/>
    <x v="1"/>
    <n v="500"/>
  </r>
  <r>
    <s v="PID0653"/>
    <x v="2"/>
    <x v="1"/>
    <n v="60000"/>
  </r>
  <r>
    <s v="PID0654"/>
    <x v="1"/>
    <x v="2"/>
    <n v="200"/>
  </r>
  <r>
    <s v="PID0655"/>
    <x v="2"/>
    <x v="2"/>
    <n v="200000"/>
  </r>
  <r>
    <s v="PID0656"/>
    <x v="2"/>
    <x v="0"/>
    <n v="250000"/>
  </r>
  <r>
    <s v="PID0657"/>
    <x v="4"/>
    <x v="0"/>
    <n v="60000"/>
  </r>
  <r>
    <s v="PID0658"/>
    <x v="2"/>
    <x v="0"/>
    <n v="40000"/>
  </r>
  <r>
    <s v="PID0659"/>
    <x v="0"/>
    <x v="0"/>
    <n v="21000"/>
  </r>
  <r>
    <s v="PID0660"/>
    <x v="2"/>
    <x v="1"/>
    <n v="300000"/>
  </r>
  <r>
    <s v="PID0661"/>
    <x v="0"/>
    <x v="1"/>
    <n v="20000"/>
  </r>
  <r>
    <s v="PID0662"/>
    <x v="0"/>
    <x v="2"/>
    <n v="90000"/>
  </r>
  <r>
    <s v="PID0663"/>
    <x v="1"/>
    <x v="2"/>
    <n v="200000"/>
  </r>
  <r>
    <s v="PID0664"/>
    <x v="1"/>
    <x v="2"/>
    <n v="60000"/>
  </r>
  <r>
    <s v="PID0665"/>
    <x v="0"/>
    <x v="0"/>
    <n v="24000"/>
  </r>
  <r>
    <s v="PID0666"/>
    <x v="0"/>
    <x v="3"/>
    <n v="36000"/>
  </r>
  <r>
    <s v="PID0667"/>
    <x v="0"/>
    <x v="1"/>
    <n v="250000"/>
  </r>
  <r>
    <s v="PID0668"/>
    <x v="0"/>
    <x v="1"/>
    <n v="60000"/>
  </r>
  <r>
    <s v="PID0669"/>
    <x v="0"/>
    <x v="2"/>
    <n v="90000"/>
  </r>
  <r>
    <s v="PID0670"/>
    <x v="2"/>
    <x v="0"/>
    <n v="60000"/>
  </r>
  <r>
    <s v="PID0671"/>
    <x v="4"/>
    <x v="0"/>
    <n v="12000"/>
  </r>
  <r>
    <s v="PID0672"/>
    <x v="2"/>
    <x v="2"/>
    <n v="12000"/>
  </r>
  <r>
    <s v="PID0673"/>
    <x v="0"/>
    <x v="1"/>
    <n v="12000"/>
  </r>
  <r>
    <s v="PID0674"/>
    <x v="2"/>
    <x v="2"/>
    <n v="48000"/>
  </r>
  <r>
    <s v="PID0675"/>
    <x v="2"/>
    <x v="0"/>
    <n v="18000"/>
  </r>
  <r>
    <s v="PID0676"/>
    <x v="2"/>
    <x v="2"/>
    <n v="60000"/>
  </r>
  <r>
    <s v="PID0677"/>
    <x v="2"/>
    <x v="2"/>
    <n v="24000"/>
  </r>
  <r>
    <s v="PID0678"/>
    <x v="0"/>
    <x v="0"/>
    <n v="60000"/>
  </r>
  <r>
    <s v="PID0679"/>
    <x v="0"/>
    <x v="0"/>
    <n v="500"/>
  </r>
  <r>
    <s v="PID0680"/>
    <x v="2"/>
    <x v="1"/>
    <n v="36000"/>
  </r>
  <r>
    <s v="PID0681"/>
    <x v="0"/>
    <x v="3"/>
    <n v="2000"/>
  </r>
  <r>
    <s v="PID0682"/>
    <x v="1"/>
    <x v="0"/>
    <n v="100"/>
  </r>
  <r>
    <s v="PID0683"/>
    <x v="2"/>
    <x v="0"/>
    <n v="24000"/>
  </r>
  <r>
    <s v="PID0684"/>
    <x v="1"/>
    <x v="0"/>
    <n v="18000"/>
  </r>
  <r>
    <s v="PID0685"/>
    <x v="0"/>
    <x v="0"/>
    <n v="500"/>
  </r>
  <r>
    <s v="PID0686"/>
    <x v="0"/>
    <x v="3"/>
    <n v="20000"/>
  </r>
  <r>
    <s v="PID0687"/>
    <x v="0"/>
    <x v="0"/>
    <n v="500"/>
  </r>
  <r>
    <s v="PID0688"/>
    <x v="2"/>
    <x v="0"/>
    <n v="200000"/>
  </r>
  <r>
    <s v="PID0689"/>
    <x v="2"/>
    <x v="0"/>
    <n v="100"/>
  </r>
  <r>
    <s v="PID0690"/>
    <x v="0"/>
    <x v="2"/>
    <n v="250000"/>
  </r>
  <r>
    <s v="PID0691"/>
    <x v="0"/>
    <x v="0"/>
    <n v="18000"/>
  </r>
  <r>
    <s v="PID0692"/>
    <x v="2"/>
    <x v="2"/>
    <n v="18000"/>
  </r>
  <r>
    <s v="PID0693"/>
    <x v="1"/>
    <x v="3"/>
    <n v="90000"/>
  </r>
  <r>
    <s v="PID0694"/>
    <x v="2"/>
    <x v="2"/>
    <n v="18000"/>
  </r>
  <r>
    <s v="PID0695"/>
    <x v="2"/>
    <x v="2"/>
    <n v="60000"/>
  </r>
  <r>
    <s v="PID0696"/>
    <x v="2"/>
    <x v="0"/>
    <n v="60000"/>
  </r>
  <r>
    <s v="PID0697"/>
    <x v="2"/>
    <x v="2"/>
    <n v="24000"/>
  </r>
  <r>
    <s v="PID0698"/>
    <x v="2"/>
    <x v="2"/>
    <n v="48000"/>
  </r>
  <r>
    <s v="PID0699"/>
    <x v="2"/>
    <x v="0"/>
    <n v="90000"/>
  </r>
  <r>
    <s v="PID0700"/>
    <x v="2"/>
    <x v="0"/>
    <n v="18000"/>
  </r>
  <r>
    <s v="PID0701"/>
    <x v="0"/>
    <x v="0"/>
    <n v="24000"/>
  </r>
  <r>
    <s v="PID0702"/>
    <x v="2"/>
    <x v="0"/>
    <n v="12000"/>
  </r>
  <r>
    <s v="PID0703"/>
    <x v="1"/>
    <x v="3"/>
    <n v="20000"/>
  </r>
  <r>
    <s v="PID0704"/>
    <x v="1"/>
    <x v="2"/>
    <n v="20000"/>
  </r>
  <r>
    <s v="PID0705"/>
    <x v="1"/>
    <x v="2"/>
    <n v="60000"/>
  </r>
  <r>
    <s v="PID0706"/>
    <x v="0"/>
    <x v="1"/>
    <n v="250000"/>
  </r>
  <r>
    <s v="PID0707"/>
    <x v="2"/>
    <x v="2"/>
    <n v="12000"/>
  </r>
  <r>
    <s v="PID0708"/>
    <x v="0"/>
    <x v="0"/>
    <n v="90000"/>
  </r>
  <r>
    <s v="PID0709"/>
    <x v="2"/>
    <x v="1"/>
    <n v="90000"/>
  </r>
  <r>
    <s v="PID0710"/>
    <x v="2"/>
    <x v="1"/>
    <n v="16000"/>
  </r>
  <r>
    <s v="PID0711"/>
    <x v="0"/>
    <x v="2"/>
    <n v="40000"/>
  </r>
  <r>
    <s v="PID0712"/>
    <x v="0"/>
    <x v="1"/>
    <n v="500"/>
  </r>
  <r>
    <s v="PID0713"/>
    <x v="2"/>
    <x v="3"/>
    <n v="500"/>
  </r>
  <r>
    <s v="PID0714"/>
    <x v="0"/>
    <x v="0"/>
    <n v="12000"/>
  </r>
  <r>
    <s v="PID0715"/>
    <x v="0"/>
    <x v="3"/>
    <n v="60000"/>
  </r>
  <r>
    <s v="PID0716"/>
    <x v="0"/>
    <x v="0"/>
    <n v="36000"/>
  </r>
  <r>
    <s v="PID0717"/>
    <x v="0"/>
    <x v="2"/>
    <n v="250000"/>
  </r>
  <r>
    <s v="PID0718"/>
    <x v="1"/>
    <x v="2"/>
    <n v="3000"/>
  </r>
  <r>
    <s v="PID0719"/>
    <x v="2"/>
    <x v="3"/>
    <n v="100"/>
  </r>
  <r>
    <s v="PID0720"/>
    <x v="2"/>
    <x v="0"/>
    <n v="800"/>
  </r>
  <r>
    <s v="PID0721"/>
    <x v="1"/>
    <x v="1"/>
    <n v="500"/>
  </r>
  <r>
    <s v="PID0722"/>
    <x v="2"/>
    <x v="0"/>
    <n v="20000"/>
  </r>
  <r>
    <s v="PID0723"/>
    <x v="2"/>
    <x v="3"/>
    <n v="100"/>
  </r>
  <r>
    <s v="PID0724"/>
    <x v="0"/>
    <x v="0"/>
    <n v="20000"/>
  </r>
  <r>
    <s v="PID0725"/>
    <x v="2"/>
    <x v="0"/>
    <n v="24000"/>
  </r>
  <r>
    <s v="PID0726"/>
    <x v="1"/>
    <x v="0"/>
    <n v="24000"/>
  </r>
  <r>
    <s v="PID0727"/>
    <x v="0"/>
    <x v="0"/>
    <n v="12000"/>
  </r>
  <r>
    <s v="PID0728"/>
    <x v="0"/>
    <x v="2"/>
    <n v="24000"/>
  </r>
  <r>
    <s v="PID0729"/>
    <x v="1"/>
    <x v="1"/>
    <n v="90000"/>
  </r>
  <r>
    <s v="PID0730"/>
    <x v="0"/>
    <x v="0"/>
    <n v="90000"/>
  </r>
  <r>
    <s v="PID0731"/>
    <x v="2"/>
    <x v="1"/>
    <n v="60000"/>
  </r>
  <r>
    <s v="PID0732"/>
    <x v="0"/>
    <x v="1"/>
    <n v="48000"/>
  </r>
  <r>
    <s v="PID0733"/>
    <x v="0"/>
    <x v="1"/>
    <n v="800"/>
  </r>
  <r>
    <s v="PID0734"/>
    <x v="1"/>
    <x v="0"/>
    <n v="40000"/>
  </r>
  <r>
    <s v="PID0735"/>
    <x v="0"/>
    <x v="0"/>
    <n v="12000"/>
  </r>
  <r>
    <s v="PID0736"/>
    <x v="0"/>
    <x v="3"/>
    <n v="15000"/>
  </r>
  <r>
    <s v="PID0737"/>
    <x v="2"/>
    <x v="3"/>
    <n v="12000"/>
  </r>
  <r>
    <s v="PID0738"/>
    <x v="2"/>
    <x v="0"/>
    <n v="20000"/>
  </r>
  <r>
    <s v="PID0739"/>
    <x v="0"/>
    <x v="2"/>
    <n v="45000"/>
  </r>
  <r>
    <s v="PID0740"/>
    <x v="0"/>
    <x v="1"/>
    <n v="24000"/>
  </r>
  <r>
    <s v="PID0741"/>
    <x v="0"/>
    <x v="0"/>
    <n v="90000"/>
  </r>
  <r>
    <s v="PID0742"/>
    <x v="0"/>
    <x v="2"/>
    <n v="3000"/>
  </r>
  <r>
    <s v="PID0743"/>
    <x v="2"/>
    <x v="2"/>
    <n v="20000"/>
  </r>
  <r>
    <s v="PID0744"/>
    <x v="0"/>
    <x v="1"/>
    <n v="3000"/>
  </r>
  <r>
    <s v="PID0745"/>
    <x v="2"/>
    <x v="2"/>
    <n v="12000"/>
  </r>
  <r>
    <s v="PID0746"/>
    <x v="2"/>
    <x v="0"/>
    <n v="500"/>
  </r>
  <r>
    <s v="PID0747"/>
    <x v="2"/>
    <x v="0"/>
    <n v="300000"/>
  </r>
  <r>
    <s v="PID0748"/>
    <x v="2"/>
    <x v="1"/>
    <n v="200000"/>
  </r>
  <r>
    <s v="PID0749"/>
    <x v="0"/>
    <x v="0"/>
    <n v="240000"/>
  </r>
  <r>
    <s v="PID0750"/>
    <x v="1"/>
    <x v="3"/>
    <n v="100"/>
  </r>
  <r>
    <s v="PID0751"/>
    <x v="1"/>
    <x v="1"/>
    <n v="20000"/>
  </r>
  <r>
    <s v="PID0752"/>
    <x v="0"/>
    <x v="0"/>
    <n v="18000"/>
  </r>
  <r>
    <s v="PID0753"/>
    <x v="1"/>
    <x v="0"/>
    <n v="32000"/>
  </r>
  <r>
    <s v="PID0754"/>
    <x v="2"/>
    <x v="3"/>
    <n v="24000"/>
  </r>
  <r>
    <s v="PID0755"/>
    <x v="0"/>
    <x v="2"/>
    <n v="20000"/>
  </r>
  <r>
    <s v="PID0756"/>
    <x v="0"/>
    <x v="1"/>
    <n v="60000"/>
  </r>
  <r>
    <s v="PID0757"/>
    <x v="2"/>
    <x v="0"/>
    <n v="15000"/>
  </r>
  <r>
    <s v="PID0758"/>
    <x v="2"/>
    <x v="1"/>
    <n v="12000"/>
  </r>
  <r>
    <s v="PID0759"/>
    <x v="0"/>
    <x v="2"/>
    <n v="18000"/>
  </r>
  <r>
    <s v="PID0760"/>
    <x v="2"/>
    <x v="0"/>
    <n v="240000"/>
  </r>
  <r>
    <s v="PID0761"/>
    <x v="0"/>
    <x v="3"/>
    <n v="72000"/>
  </r>
  <r>
    <s v="PID0762"/>
    <x v="1"/>
    <x v="1"/>
    <n v="32000"/>
  </r>
  <r>
    <s v="PID0763"/>
    <x v="1"/>
    <x v="1"/>
    <n v="12000"/>
  </r>
  <r>
    <s v="PID0764"/>
    <x v="0"/>
    <x v="1"/>
    <n v="240000"/>
  </r>
  <r>
    <s v="PID0765"/>
    <x v="2"/>
    <x v="0"/>
    <n v="200000"/>
  </r>
  <r>
    <s v="PID0766"/>
    <x v="0"/>
    <x v="2"/>
    <n v="3000"/>
  </r>
  <r>
    <s v="PID0767"/>
    <x v="0"/>
    <x v="0"/>
    <n v="20000"/>
  </r>
  <r>
    <s v="PID0768"/>
    <x v="2"/>
    <x v="0"/>
    <n v="15000"/>
  </r>
  <r>
    <s v="PID0769"/>
    <x v="0"/>
    <x v="2"/>
    <n v="72000"/>
  </r>
  <r>
    <s v="PID0770"/>
    <x v="0"/>
    <x v="0"/>
    <n v="12000"/>
  </r>
  <r>
    <s v="PID0771"/>
    <x v="2"/>
    <x v="2"/>
    <n v="1600"/>
  </r>
  <r>
    <s v="PID0772"/>
    <x v="0"/>
    <x v="2"/>
    <n v="15000"/>
  </r>
  <r>
    <s v="PID0773"/>
    <x v="1"/>
    <x v="1"/>
    <n v="32000"/>
  </r>
  <r>
    <s v="PID0774"/>
    <x v="2"/>
    <x v="1"/>
    <n v="90000"/>
  </r>
  <r>
    <s v="PID0775"/>
    <x v="2"/>
    <x v="0"/>
    <n v="12000"/>
  </r>
  <r>
    <s v="PID0776"/>
    <x v="0"/>
    <x v="1"/>
    <n v="12000"/>
  </r>
  <r>
    <s v="PID0777"/>
    <x v="0"/>
    <x v="1"/>
    <n v="240000"/>
  </r>
  <r>
    <s v="PID0778"/>
    <x v="0"/>
    <x v="1"/>
    <n v="40000"/>
  </r>
  <r>
    <s v="PID0779"/>
    <x v="2"/>
    <x v="3"/>
    <n v="240000"/>
  </r>
  <r>
    <s v="PID0780"/>
    <x v="2"/>
    <x v="0"/>
    <n v="90000"/>
  </r>
  <r>
    <s v="PID0781"/>
    <x v="1"/>
    <x v="0"/>
    <n v="4000"/>
  </r>
  <r>
    <s v="PID0782"/>
    <x v="0"/>
    <x v="0"/>
    <n v="45000"/>
  </r>
  <r>
    <s v="PID0783"/>
    <x v="3"/>
    <x v="0"/>
    <n v="100"/>
  </r>
  <r>
    <s v="PID0784"/>
    <x v="0"/>
    <x v="2"/>
    <n v="72000"/>
  </r>
  <r>
    <s v="PID0785"/>
    <x v="1"/>
    <x v="2"/>
    <n v="3000"/>
  </r>
  <r>
    <s v="PID0786"/>
    <x v="2"/>
    <x v="0"/>
    <n v="500"/>
  </r>
  <r>
    <s v="PID0787"/>
    <x v="1"/>
    <x v="0"/>
    <n v="32000"/>
  </r>
  <r>
    <s v="PID0788"/>
    <x v="4"/>
    <x v="3"/>
    <n v="40000"/>
  </r>
  <r>
    <s v="PID0789"/>
    <x v="1"/>
    <x v="2"/>
    <n v="75000"/>
  </r>
  <r>
    <s v="PID0790"/>
    <x v="2"/>
    <x v="1"/>
    <n v="12000"/>
  </r>
  <r>
    <s v="PID0791"/>
    <x v="0"/>
    <x v="0"/>
    <n v="32000"/>
  </r>
  <r>
    <s v="PID0792"/>
    <x v="2"/>
    <x v="0"/>
    <n v="1000"/>
  </r>
  <r>
    <s v="PID0793"/>
    <x v="3"/>
    <x v="0"/>
    <n v="30000"/>
  </r>
  <r>
    <s v="PID0794"/>
    <x v="1"/>
    <x v="1"/>
    <n v="500"/>
  </r>
  <r>
    <s v="PID0795"/>
    <x v="2"/>
    <x v="0"/>
    <n v="250000"/>
  </r>
  <r>
    <s v="PID0796"/>
    <x v="2"/>
    <x v="0"/>
    <n v="3000"/>
  </r>
  <r>
    <s v="PID0797"/>
    <x v="2"/>
    <x v="3"/>
    <n v="200000"/>
  </r>
  <r>
    <s v="PID0798"/>
    <x v="0"/>
    <x v="0"/>
    <n v="36000"/>
  </r>
  <r>
    <s v="PID0799"/>
    <x v="0"/>
    <x v="2"/>
    <n v="12000"/>
  </r>
  <r>
    <s v="PID0800"/>
    <x v="0"/>
    <x v="1"/>
    <n v="15000"/>
  </r>
  <r>
    <s v="PID0801"/>
    <x v="2"/>
    <x v="1"/>
    <n v="300000"/>
  </r>
  <r>
    <s v="PID0802"/>
    <x v="2"/>
    <x v="1"/>
    <n v="500"/>
  </r>
  <r>
    <s v="PID0803"/>
    <x v="1"/>
    <x v="3"/>
    <n v="60000"/>
  </r>
  <r>
    <s v="PID0804"/>
    <x v="4"/>
    <x v="0"/>
    <n v="48000"/>
  </r>
  <r>
    <s v="PID0805"/>
    <x v="0"/>
    <x v="2"/>
    <n v="24000"/>
  </r>
  <r>
    <s v="PID0806"/>
    <x v="0"/>
    <x v="2"/>
    <n v="3000"/>
  </r>
  <r>
    <s v="PID0807"/>
    <x v="2"/>
    <x v="3"/>
    <n v="800"/>
  </r>
  <r>
    <s v="PID0808"/>
    <x v="4"/>
    <x v="0"/>
    <n v="15000"/>
  </r>
  <r>
    <s v="PID0809"/>
    <x v="0"/>
    <x v="1"/>
    <n v="12000"/>
  </r>
  <r>
    <s v="PID0810"/>
    <x v="2"/>
    <x v="0"/>
    <n v="24000"/>
  </r>
  <r>
    <s v="PID0811"/>
    <x v="0"/>
    <x v="1"/>
    <n v="800"/>
  </r>
  <r>
    <s v="PID0812"/>
    <x v="2"/>
    <x v="3"/>
    <n v="60000"/>
  </r>
  <r>
    <s v="PID0813"/>
    <x v="2"/>
    <x v="2"/>
    <n v="250000"/>
  </r>
  <r>
    <s v="PID0814"/>
    <x v="1"/>
    <x v="1"/>
    <n v="36000"/>
  </r>
  <r>
    <s v="PID0815"/>
    <x v="0"/>
    <x v="3"/>
    <n v="3000"/>
  </r>
  <r>
    <s v="PID0816"/>
    <x v="2"/>
    <x v="2"/>
    <n v="12000"/>
  </r>
  <r>
    <s v="PID0817"/>
    <x v="2"/>
    <x v="1"/>
    <n v="32000"/>
  </r>
  <r>
    <s v="PID0818"/>
    <x v="0"/>
    <x v="2"/>
    <n v="100"/>
  </r>
  <r>
    <s v="PID0819"/>
    <x v="2"/>
    <x v="0"/>
    <n v="240000"/>
  </r>
  <r>
    <s v="PID0820"/>
    <x v="2"/>
    <x v="3"/>
    <n v="16000"/>
  </r>
  <r>
    <s v="PID0821"/>
    <x v="0"/>
    <x v="0"/>
    <n v="300000"/>
  </r>
  <r>
    <s v="PID0822"/>
    <x v="0"/>
    <x v="0"/>
    <n v="500"/>
  </r>
  <r>
    <s v="PID0823"/>
    <x v="1"/>
    <x v="3"/>
    <n v="90000"/>
  </r>
  <r>
    <s v="PID0824"/>
    <x v="2"/>
    <x v="3"/>
    <n v="100"/>
  </r>
  <r>
    <s v="PID0825"/>
    <x v="2"/>
    <x v="1"/>
    <n v="240000"/>
  </r>
  <r>
    <s v="PID0826"/>
    <x v="0"/>
    <x v="0"/>
    <n v="40000"/>
  </r>
  <r>
    <s v="PID0827"/>
    <x v="1"/>
    <x v="2"/>
    <n v="30000"/>
  </r>
  <r>
    <s v="PID0828"/>
    <x v="0"/>
    <x v="0"/>
    <n v="500"/>
  </r>
  <r>
    <s v="PID0829"/>
    <x v="2"/>
    <x v="0"/>
    <n v="800"/>
  </r>
  <r>
    <s v="PID0830"/>
    <x v="2"/>
    <x v="0"/>
    <n v="500"/>
  </r>
  <r>
    <s v="PID0831"/>
    <x v="2"/>
    <x v="2"/>
    <n v="30000"/>
  </r>
  <r>
    <s v="PID0832"/>
    <x v="0"/>
    <x v="0"/>
    <n v="12000"/>
  </r>
  <r>
    <s v="PID0833"/>
    <x v="2"/>
    <x v="0"/>
    <n v="60000"/>
  </r>
  <r>
    <s v="PID0834"/>
    <x v="1"/>
    <x v="3"/>
    <n v="15000"/>
  </r>
  <r>
    <s v="PID0835"/>
    <x v="0"/>
    <x v="0"/>
    <n v="250000"/>
  </r>
  <r>
    <s v="PID0836"/>
    <x v="2"/>
    <x v="1"/>
    <n v="500"/>
  </r>
  <r>
    <s v="PID0837"/>
    <x v="4"/>
    <x v="0"/>
    <n v="1000"/>
  </r>
  <r>
    <s v="PID0838"/>
    <x v="1"/>
    <x v="1"/>
    <n v="250000"/>
  </r>
  <r>
    <s v="PID0839"/>
    <x v="2"/>
    <x v="0"/>
    <n v="15000"/>
  </r>
  <r>
    <s v="PID0840"/>
    <x v="2"/>
    <x v="0"/>
    <n v="45000"/>
  </r>
  <r>
    <s v="PID0841"/>
    <x v="0"/>
    <x v="2"/>
    <n v="240000"/>
  </r>
  <r>
    <s v="PID0842"/>
    <x v="2"/>
    <x v="0"/>
    <n v="800"/>
  </r>
  <r>
    <s v="PID0843"/>
    <x v="2"/>
    <x v="0"/>
    <n v="800"/>
  </r>
  <r>
    <s v="PID0844"/>
    <x v="1"/>
    <x v="1"/>
    <n v="60000"/>
  </r>
  <r>
    <s v="PID0845"/>
    <x v="0"/>
    <x v="2"/>
    <n v="32000"/>
  </r>
  <r>
    <s v="PID0846"/>
    <x v="2"/>
    <x v="2"/>
    <n v="250000"/>
  </r>
  <r>
    <s v="PID0847"/>
    <x v="1"/>
    <x v="2"/>
    <n v="12000"/>
  </r>
  <r>
    <s v="PID0848"/>
    <x v="2"/>
    <x v="3"/>
    <n v="240000"/>
  </r>
  <r>
    <s v="PID0849"/>
    <x v="1"/>
    <x v="3"/>
    <n v="300000"/>
  </r>
  <r>
    <s v="PID0850"/>
    <x v="2"/>
    <x v="3"/>
    <n v="300000"/>
  </r>
  <r>
    <s v="PID0851"/>
    <x v="0"/>
    <x v="2"/>
    <n v="1600"/>
  </r>
  <r>
    <s v="PID0852"/>
    <x v="4"/>
    <x v="0"/>
    <n v="200000"/>
  </r>
  <r>
    <s v="PID0853"/>
    <x v="2"/>
    <x v="1"/>
    <n v="30000"/>
  </r>
  <r>
    <s v="PID0854"/>
    <x v="2"/>
    <x v="0"/>
    <n v="60000"/>
  </r>
  <r>
    <s v="PID0855"/>
    <x v="2"/>
    <x v="0"/>
    <n v="18000"/>
  </r>
  <r>
    <s v="PID0856"/>
    <x v="3"/>
    <x v="2"/>
    <n v="2000"/>
  </r>
  <r>
    <s v="PID0857"/>
    <x v="0"/>
    <x v="1"/>
    <n v="75000"/>
  </r>
  <r>
    <s v="PID0858"/>
    <x v="2"/>
    <x v="1"/>
    <n v="800"/>
  </r>
  <r>
    <s v="PID0859"/>
    <x v="2"/>
    <x v="2"/>
    <n v="18000"/>
  </r>
  <r>
    <s v="PID0860"/>
    <x v="2"/>
    <x v="2"/>
    <n v="18000"/>
  </r>
  <r>
    <s v="PID0861"/>
    <x v="1"/>
    <x v="1"/>
    <n v="800"/>
  </r>
  <r>
    <s v="PID0862"/>
    <x v="2"/>
    <x v="2"/>
    <n v="12000"/>
  </r>
  <r>
    <s v="PID0863"/>
    <x v="3"/>
    <x v="1"/>
    <n v="30000"/>
  </r>
  <r>
    <s v="PID0864"/>
    <x v="1"/>
    <x v="2"/>
    <n v="800"/>
  </r>
  <r>
    <s v="PID0865"/>
    <x v="0"/>
    <x v="2"/>
    <n v="3000"/>
  </r>
  <r>
    <s v="PID0866"/>
    <x v="1"/>
    <x v="0"/>
    <n v="24000"/>
  </r>
  <r>
    <s v="PID0867"/>
    <x v="2"/>
    <x v="0"/>
    <n v="100"/>
  </r>
  <r>
    <s v="PID0868"/>
    <x v="0"/>
    <x v="3"/>
    <n v="18000"/>
  </r>
  <r>
    <s v="PID0869"/>
    <x v="2"/>
    <x v="0"/>
    <n v="40000"/>
  </r>
  <r>
    <s v="PID0870"/>
    <x v="2"/>
    <x v="0"/>
    <n v="200000"/>
  </r>
  <r>
    <s v="PID0871"/>
    <x v="0"/>
    <x v="2"/>
    <n v="50000"/>
  </r>
  <r>
    <s v="PID0872"/>
    <x v="2"/>
    <x v="2"/>
    <n v="32000"/>
  </r>
  <r>
    <s v="PID0873"/>
    <x v="0"/>
    <x v="0"/>
    <n v="500"/>
  </r>
  <r>
    <s v="PID0874"/>
    <x v="2"/>
    <x v="0"/>
    <n v="18000"/>
  </r>
  <r>
    <s v="PID0875"/>
    <x v="2"/>
    <x v="0"/>
    <n v="16000"/>
  </r>
  <r>
    <s v="PID0876"/>
    <x v="1"/>
    <x v="1"/>
    <n v="14000"/>
  </r>
  <r>
    <s v="PID0877"/>
    <x v="2"/>
    <x v="0"/>
    <n v="40000"/>
  </r>
  <r>
    <s v="PID0878"/>
    <x v="2"/>
    <x v="1"/>
    <n v="48000"/>
  </r>
  <r>
    <s v="PID0879"/>
    <x v="0"/>
    <x v="3"/>
    <n v="32000"/>
  </r>
  <r>
    <s v="PID0880"/>
    <x v="2"/>
    <x v="2"/>
    <n v="60000"/>
  </r>
  <r>
    <s v="PID0881"/>
    <x v="2"/>
    <x v="2"/>
    <n v="40000"/>
  </r>
  <r>
    <s v="PID0882"/>
    <x v="0"/>
    <x v="1"/>
    <n v="18000"/>
  </r>
  <r>
    <s v="PID0883"/>
    <x v="4"/>
    <x v="2"/>
    <n v="18000"/>
  </r>
  <r>
    <s v="PID0884"/>
    <x v="0"/>
    <x v="0"/>
    <n v="800"/>
  </r>
  <r>
    <s v="PID0885"/>
    <x v="0"/>
    <x v="0"/>
    <n v="12000"/>
  </r>
  <r>
    <s v="PID0886"/>
    <x v="2"/>
    <x v="1"/>
    <n v="30000"/>
  </r>
  <r>
    <s v="PID0887"/>
    <x v="1"/>
    <x v="1"/>
    <n v="200000"/>
  </r>
  <r>
    <s v="PID0888"/>
    <x v="4"/>
    <x v="1"/>
    <n v="300000"/>
  </r>
  <r>
    <s v="PID0889"/>
    <x v="2"/>
    <x v="0"/>
    <n v="72000"/>
  </r>
  <r>
    <s v="PID0890"/>
    <x v="2"/>
    <x v="1"/>
    <n v="240000"/>
  </r>
  <r>
    <s v="PID0891"/>
    <x v="2"/>
    <x v="2"/>
    <n v="1600"/>
  </r>
  <r>
    <s v="PID0892"/>
    <x v="0"/>
    <x v="3"/>
    <n v="40000"/>
  </r>
  <r>
    <s v="PID0893"/>
    <x v="2"/>
    <x v="0"/>
    <n v="60000"/>
  </r>
  <r>
    <s v="PID0894"/>
    <x v="2"/>
    <x v="0"/>
    <n v="18000"/>
  </r>
  <r>
    <s v="PID0895"/>
    <x v="0"/>
    <x v="0"/>
    <n v="24000"/>
  </r>
  <r>
    <s v="PID0896"/>
    <x v="0"/>
    <x v="2"/>
    <n v="240000"/>
  </r>
  <r>
    <s v="PID0897"/>
    <x v="2"/>
    <x v="2"/>
    <n v="60000"/>
  </r>
  <r>
    <s v="PID0898"/>
    <x v="1"/>
    <x v="3"/>
    <n v="90000"/>
  </r>
  <r>
    <s v="PID0899"/>
    <x v="2"/>
    <x v="0"/>
    <n v="800"/>
  </r>
  <r>
    <s v="PID0900"/>
    <x v="0"/>
    <x v="1"/>
    <n v="90000"/>
  </r>
  <r>
    <s v="PID0901"/>
    <x v="4"/>
    <x v="3"/>
    <n v="100"/>
  </r>
  <r>
    <s v="PID0902"/>
    <x v="2"/>
    <x v="2"/>
    <n v="32000"/>
  </r>
  <r>
    <s v="PID0903"/>
    <x v="2"/>
    <x v="1"/>
    <n v="21000"/>
  </r>
  <r>
    <s v="PID0904"/>
    <x v="0"/>
    <x v="2"/>
    <n v="60000"/>
  </r>
  <r>
    <s v="PID0905"/>
    <x v="0"/>
    <x v="2"/>
    <n v="18000"/>
  </r>
  <r>
    <s v="PID0906"/>
    <x v="2"/>
    <x v="0"/>
    <n v="21000"/>
  </r>
  <r>
    <s v="PID0907"/>
    <x v="0"/>
    <x v="3"/>
    <n v="45000"/>
  </r>
  <r>
    <s v="PID0908"/>
    <x v="1"/>
    <x v="3"/>
    <n v="800"/>
  </r>
  <r>
    <s v="PID0909"/>
    <x v="2"/>
    <x v="2"/>
    <n v="90000"/>
  </r>
  <r>
    <s v="PID0910"/>
    <x v="4"/>
    <x v="0"/>
    <n v="240000"/>
  </r>
  <r>
    <s v="PID0911"/>
    <x v="2"/>
    <x v="0"/>
    <n v="24000"/>
  </r>
  <r>
    <s v="PID0912"/>
    <x v="0"/>
    <x v="3"/>
    <n v="200000"/>
  </r>
  <r>
    <s v="PID0913"/>
    <x v="0"/>
    <x v="1"/>
    <n v="200000"/>
  </r>
  <r>
    <s v="PID0914"/>
    <x v="2"/>
    <x v="2"/>
    <n v="800"/>
  </r>
  <r>
    <s v="PID0915"/>
    <x v="0"/>
    <x v="2"/>
    <n v="21000"/>
  </r>
  <r>
    <s v="PID0916"/>
    <x v="0"/>
    <x v="0"/>
    <n v="30000"/>
  </r>
  <r>
    <s v="PID0917"/>
    <x v="1"/>
    <x v="0"/>
    <n v="800"/>
  </r>
  <r>
    <s v="PID0918"/>
    <x v="0"/>
    <x v="0"/>
    <n v="240000"/>
  </r>
  <r>
    <s v="PID0919"/>
    <x v="2"/>
    <x v="3"/>
    <n v="18000"/>
  </r>
  <r>
    <s v="PID0920"/>
    <x v="2"/>
    <x v="3"/>
    <n v="30000"/>
  </r>
  <r>
    <s v="PID0921"/>
    <x v="2"/>
    <x v="0"/>
    <n v="21000"/>
  </r>
  <r>
    <s v="PID0922"/>
    <x v="0"/>
    <x v="0"/>
    <n v="30000"/>
  </r>
  <r>
    <s v="PID0923"/>
    <x v="2"/>
    <x v="0"/>
    <n v="100"/>
  </r>
  <r>
    <s v="PID0924"/>
    <x v="0"/>
    <x v="1"/>
    <n v="30000"/>
  </r>
  <r>
    <s v="PID0925"/>
    <x v="0"/>
    <x v="1"/>
    <n v="12000"/>
  </r>
  <r>
    <s v="PID0926"/>
    <x v="2"/>
    <x v="0"/>
    <n v="30000"/>
  </r>
  <r>
    <s v="PID0927"/>
    <x v="0"/>
    <x v="0"/>
    <n v="30000"/>
  </r>
  <r>
    <s v="PID0928"/>
    <x v="1"/>
    <x v="3"/>
    <n v="21000"/>
  </r>
  <r>
    <s v="PID0929"/>
    <x v="0"/>
    <x v="0"/>
    <n v="18000"/>
  </r>
  <r>
    <s v="PID0930"/>
    <x v="0"/>
    <x v="0"/>
    <n v="800"/>
  </r>
  <r>
    <s v="PID0931"/>
    <x v="2"/>
    <x v="0"/>
    <n v="45000"/>
  </r>
  <r>
    <s v="PID0932"/>
    <x v="3"/>
    <x v="1"/>
    <n v="32000"/>
  </r>
  <r>
    <s v="PID0933"/>
    <x v="0"/>
    <x v="0"/>
    <n v="16000"/>
  </r>
  <r>
    <s v="PID0934"/>
    <x v="2"/>
    <x v="0"/>
    <n v="90000"/>
  </r>
  <r>
    <s v="PID0935"/>
    <x v="0"/>
    <x v="1"/>
    <n v="18000"/>
  </r>
  <r>
    <s v="PID0936"/>
    <x v="1"/>
    <x v="0"/>
    <n v="3000"/>
  </r>
  <r>
    <s v="PID0937"/>
    <x v="0"/>
    <x v="3"/>
    <n v="45000"/>
  </r>
  <r>
    <s v="PID0938"/>
    <x v="2"/>
    <x v="2"/>
    <n v="240000"/>
  </r>
  <r>
    <s v="PID0939"/>
    <x v="2"/>
    <x v="1"/>
    <n v="12000"/>
  </r>
  <r>
    <s v="PID0940"/>
    <x v="0"/>
    <x v="3"/>
    <n v="60000"/>
  </r>
  <r>
    <s v="PID0941"/>
    <x v="0"/>
    <x v="2"/>
    <n v="75000"/>
  </r>
  <r>
    <s v="PID0942"/>
    <x v="2"/>
    <x v="3"/>
    <n v="4000"/>
  </r>
  <r>
    <s v="PID0943"/>
    <x v="0"/>
    <x v="2"/>
    <n v="240000"/>
  </r>
  <r>
    <s v="PID0944"/>
    <x v="1"/>
    <x v="1"/>
    <n v="3000"/>
  </r>
  <r>
    <s v="PID0945"/>
    <x v="2"/>
    <x v="3"/>
    <n v="100"/>
  </r>
  <r>
    <s v="PID0946"/>
    <x v="0"/>
    <x v="2"/>
    <n v="500"/>
  </r>
  <r>
    <s v="PID0947"/>
    <x v="0"/>
    <x v="3"/>
    <n v="40000"/>
  </r>
  <r>
    <s v="PID0948"/>
    <x v="2"/>
    <x v="0"/>
    <n v="3000"/>
  </r>
  <r>
    <s v="PID0949"/>
    <x v="0"/>
    <x v="1"/>
    <n v="240000"/>
  </r>
  <r>
    <s v="PID0950"/>
    <x v="2"/>
    <x v="0"/>
    <n v="500"/>
  </r>
  <r>
    <s v="PID0951"/>
    <x v="0"/>
    <x v="3"/>
    <n v="21000"/>
  </r>
  <r>
    <s v="PID0952"/>
    <x v="1"/>
    <x v="1"/>
    <n v="60000"/>
  </r>
  <r>
    <s v="PID0953"/>
    <x v="0"/>
    <x v="1"/>
    <n v="3000"/>
  </r>
  <r>
    <s v="PID0954"/>
    <x v="0"/>
    <x v="1"/>
    <n v="18000"/>
  </r>
  <r>
    <s v="PID0955"/>
    <x v="2"/>
    <x v="0"/>
    <n v="300000"/>
  </r>
  <r>
    <s v="PID0956"/>
    <x v="2"/>
    <x v="0"/>
    <n v="200"/>
  </r>
  <r>
    <s v="PID0957"/>
    <x v="0"/>
    <x v="3"/>
    <n v="60000"/>
  </r>
  <r>
    <s v="PID0958"/>
    <x v="2"/>
    <x v="0"/>
    <n v="18000"/>
  </r>
  <r>
    <s v="PID0959"/>
    <x v="2"/>
    <x v="1"/>
    <n v="250000"/>
  </r>
  <r>
    <s v="PID0960"/>
    <x v="2"/>
    <x v="1"/>
    <n v="2000"/>
  </r>
  <r>
    <s v="PID0961"/>
    <x v="2"/>
    <x v="1"/>
    <n v="200000"/>
  </r>
  <r>
    <s v="PID0962"/>
    <x v="2"/>
    <x v="0"/>
    <n v="32000"/>
  </r>
  <r>
    <s v="PID0963"/>
    <x v="1"/>
    <x v="2"/>
    <n v="18000"/>
  </r>
  <r>
    <s v="PID0964"/>
    <x v="2"/>
    <x v="2"/>
    <n v="200000"/>
  </r>
  <r>
    <s v="PID0965"/>
    <x v="2"/>
    <x v="0"/>
    <n v="200000"/>
  </r>
  <r>
    <s v="PID0966"/>
    <x v="0"/>
    <x v="0"/>
    <n v="75000"/>
  </r>
  <r>
    <s v="PID0967"/>
    <x v="0"/>
    <x v="3"/>
    <n v="32000"/>
  </r>
  <r>
    <s v="PID0968"/>
    <x v="2"/>
    <x v="1"/>
    <n v="90000"/>
  </r>
  <r>
    <s v="PID0969"/>
    <x v="0"/>
    <x v="2"/>
    <n v="12000"/>
  </r>
  <r>
    <s v="PID0970"/>
    <x v="0"/>
    <x v="0"/>
    <n v="30000"/>
  </r>
  <r>
    <s v="PID0971"/>
    <x v="0"/>
    <x v="1"/>
    <n v="100"/>
  </r>
  <r>
    <s v="PID0972"/>
    <x v="0"/>
    <x v="1"/>
    <n v="18000"/>
  </r>
  <r>
    <s v="PID0973"/>
    <x v="2"/>
    <x v="2"/>
    <n v="21000"/>
  </r>
  <r>
    <s v="PID0974"/>
    <x v="2"/>
    <x v="0"/>
    <n v="500"/>
  </r>
  <r>
    <s v="PID0975"/>
    <x v="2"/>
    <x v="3"/>
    <n v="12000"/>
  </r>
  <r>
    <s v="PID0976"/>
    <x v="2"/>
    <x v="0"/>
    <n v="12000"/>
  </r>
  <r>
    <s v="PID0977"/>
    <x v="4"/>
    <x v="0"/>
    <n v="18000"/>
  </r>
  <r>
    <s v="PID0978"/>
    <x v="2"/>
    <x v="2"/>
    <n v="36000"/>
  </r>
  <r>
    <s v="PID0979"/>
    <x v="1"/>
    <x v="2"/>
    <n v="16000"/>
  </r>
  <r>
    <s v="PID0980"/>
    <x v="0"/>
    <x v="0"/>
    <n v="40000"/>
  </r>
  <r>
    <s v="PID0981"/>
    <x v="2"/>
    <x v="0"/>
    <n v="18000"/>
  </r>
  <r>
    <s v="PID0982"/>
    <x v="0"/>
    <x v="0"/>
    <n v="800"/>
  </r>
  <r>
    <s v="PID0983"/>
    <x v="1"/>
    <x v="0"/>
    <n v="240000"/>
  </r>
  <r>
    <s v="PID0984"/>
    <x v="3"/>
    <x v="1"/>
    <n v="2000"/>
  </r>
  <r>
    <s v="PID0985"/>
    <x v="1"/>
    <x v="1"/>
    <n v="240000"/>
  </r>
  <r>
    <s v="PID0986"/>
    <x v="4"/>
    <x v="0"/>
    <n v="21000"/>
  </r>
  <r>
    <s v="PID0987"/>
    <x v="2"/>
    <x v="0"/>
    <n v="18000"/>
  </r>
  <r>
    <s v="PID0988"/>
    <x v="2"/>
    <x v="0"/>
    <n v="2000"/>
  </r>
  <r>
    <s v="PID0989"/>
    <x v="2"/>
    <x v="0"/>
    <n v="60000"/>
  </r>
  <r>
    <s v="PID0990"/>
    <x v="0"/>
    <x v="2"/>
    <n v="100"/>
  </r>
  <r>
    <s v="PID0991"/>
    <x v="0"/>
    <x v="0"/>
    <n v="45000"/>
  </r>
  <r>
    <s v="PID0992"/>
    <x v="0"/>
    <x v="0"/>
    <n v="75000"/>
  </r>
  <r>
    <s v="PID0993"/>
    <x v="0"/>
    <x v="0"/>
    <n v="10000"/>
  </r>
  <r>
    <s v="PID0994"/>
    <x v="2"/>
    <x v="2"/>
    <n v="240000"/>
  </r>
  <r>
    <s v="PID0995"/>
    <x v="0"/>
    <x v="1"/>
    <n v="90000"/>
  </r>
  <r>
    <s v="PID0996"/>
    <x v="2"/>
    <x v="1"/>
    <n v="3000"/>
  </r>
  <r>
    <s v="PID0997"/>
    <x v="1"/>
    <x v="0"/>
    <n v="200000"/>
  </r>
  <r>
    <s v="PID0998"/>
    <x v="2"/>
    <x v="2"/>
    <n v="40000"/>
  </r>
  <r>
    <s v="PID0999"/>
    <x v="1"/>
    <x v="2"/>
    <n v="12000"/>
  </r>
  <r>
    <s v="PID1000"/>
    <x v="2"/>
    <x v="1"/>
    <n v="36000"/>
  </r>
  <r>
    <m/>
    <x v="5"/>
    <x v="4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PID0001"/>
    <x v="0"/>
    <x v="0"/>
    <n v="60000"/>
    <n v="32168.649999999998"/>
  </r>
  <r>
    <s v="PID0002"/>
    <x v="1"/>
    <x v="1"/>
    <n v="500"/>
    <n v="0"/>
  </r>
  <r>
    <s v="PID0003"/>
    <x v="2"/>
    <x v="2"/>
    <n v="18000"/>
    <n v="12004.650000000001"/>
  </r>
  <r>
    <s v="PID0004"/>
    <x v="2"/>
    <x v="0"/>
    <n v="48000"/>
    <n v="32956.92"/>
  </r>
  <r>
    <s v="PID0005"/>
    <x v="2"/>
    <x v="2"/>
    <n v="21000"/>
    <n v="16712.080000000002"/>
  </r>
  <r>
    <s v="PID0006"/>
    <x v="3"/>
    <x v="0"/>
    <n v="18000"/>
    <n v="13741.14"/>
  </r>
  <r>
    <s v="PID0007"/>
    <x v="2"/>
    <x v="1"/>
    <n v="3000"/>
    <n v="1831.0500000000002"/>
  </r>
  <r>
    <s v="PID0008"/>
    <x v="2"/>
    <x v="0"/>
    <n v="20000"/>
    <n v="16593.84"/>
  </r>
  <r>
    <s v="PID0009"/>
    <x v="0"/>
    <x v="0"/>
    <n v="72000"/>
    <n v="52009.8"/>
  </r>
  <r>
    <s v="PID0010"/>
    <x v="2"/>
    <x v="3"/>
    <n v="250000"/>
    <n v="0"/>
  </r>
  <r>
    <s v="PID0011"/>
    <x v="1"/>
    <x v="0"/>
    <n v="16000"/>
    <n v="9710.7800000000007"/>
  </r>
  <r>
    <s v="PID0012"/>
    <x v="1"/>
    <x v="0"/>
    <n v="45000"/>
    <n v="38364.959999999999"/>
  </r>
  <r>
    <s v="PID0013"/>
    <x v="0"/>
    <x v="0"/>
    <n v="18000"/>
    <n v="0"/>
  </r>
  <r>
    <s v="PID0014"/>
    <x v="2"/>
    <x v="0"/>
    <n v="14000"/>
    <n v="10220.91"/>
  </r>
  <r>
    <s v="PID0015"/>
    <x v="1"/>
    <x v="2"/>
    <n v="60000"/>
    <n v="46847.1"/>
  </r>
  <r>
    <s v="PID0016"/>
    <x v="2"/>
    <x v="1"/>
    <n v="240000"/>
    <n v="0"/>
  </r>
  <r>
    <s v="PID0017"/>
    <x v="2"/>
    <x v="0"/>
    <n v="1000"/>
    <n v="0"/>
  </r>
  <r>
    <s v="PID0018"/>
    <x v="0"/>
    <x v="0"/>
    <n v="40000"/>
    <n v="21677.3"/>
  </r>
  <r>
    <s v="PID0019"/>
    <x v="2"/>
    <x v="0"/>
    <n v="500"/>
    <n v="399.98"/>
  </r>
  <r>
    <s v="PID0020"/>
    <x v="0"/>
    <x v="1"/>
    <n v="24000"/>
    <n v="12575.07"/>
  </r>
  <r>
    <s v="PID0021"/>
    <x v="2"/>
    <x v="2"/>
    <n v="24000"/>
    <n v="19464.48"/>
  </r>
  <r>
    <s v="PID0022"/>
    <x v="0"/>
    <x v="0"/>
    <n v="20000"/>
    <n v="15581.86"/>
  </r>
  <r>
    <s v="PID0023"/>
    <x v="0"/>
    <x v="0"/>
    <n v="240000"/>
    <n v="0"/>
  </r>
  <r>
    <s v="PID0024"/>
    <x v="1"/>
    <x v="1"/>
    <n v="60000"/>
    <n v="0"/>
  </r>
  <r>
    <s v="PID0025"/>
    <x v="2"/>
    <x v="1"/>
    <n v="3000"/>
    <n v="2157.69"/>
  </r>
  <r>
    <s v="PID0026"/>
    <x v="0"/>
    <x v="2"/>
    <n v="72000"/>
    <n v="42165.48"/>
  </r>
  <r>
    <s v="PID0027"/>
    <x v="0"/>
    <x v="1"/>
    <n v="48000"/>
    <n v="0"/>
  </r>
  <r>
    <s v="PID0028"/>
    <x v="2"/>
    <x v="0"/>
    <n v="45000"/>
    <n v="22743.989999999998"/>
  </r>
  <r>
    <s v="PID0029"/>
    <x v="2"/>
    <x v="2"/>
    <n v="16000"/>
    <n v="0"/>
  </r>
  <r>
    <s v="PID0030"/>
    <x v="4"/>
    <x v="2"/>
    <n v="60000"/>
    <n v="32726.639999999999"/>
  </r>
  <r>
    <s v="PID0031"/>
    <x v="2"/>
    <x v="2"/>
    <n v="21000"/>
    <n v="15341.69"/>
  </r>
  <r>
    <s v="PID0032"/>
    <x v="0"/>
    <x v="0"/>
    <n v="45000"/>
    <n v="0"/>
  </r>
  <r>
    <s v="PID0033"/>
    <x v="4"/>
    <x v="1"/>
    <n v="32000"/>
    <n v="17963.439999999999"/>
  </r>
  <r>
    <s v="PID0034"/>
    <x v="2"/>
    <x v="2"/>
    <n v="3000"/>
    <n v="0"/>
  </r>
  <r>
    <s v="PID0035"/>
    <x v="0"/>
    <x v="2"/>
    <n v="14000"/>
    <n v="7827.47"/>
  </r>
  <r>
    <s v="PID0036"/>
    <x v="0"/>
    <x v="2"/>
    <n v="18000"/>
    <n v="13659.84"/>
  </r>
  <r>
    <s v="PID0037"/>
    <x v="1"/>
    <x v="1"/>
    <n v="30000"/>
    <n v="23257.38"/>
  </r>
  <r>
    <s v="PID0038"/>
    <x v="2"/>
    <x v="0"/>
    <n v="20000"/>
    <n v="15921.2"/>
  </r>
  <r>
    <s v="PID0039"/>
    <x v="0"/>
    <x v="1"/>
    <n v="200000"/>
    <n v="0"/>
  </r>
  <r>
    <s v="PID0040"/>
    <x v="2"/>
    <x v="0"/>
    <n v="20000"/>
    <n v="13998.94"/>
  </r>
  <r>
    <s v="PID0041"/>
    <x v="0"/>
    <x v="1"/>
    <n v="240000"/>
    <n v="148902.72"/>
  </r>
  <r>
    <s v="PID0042"/>
    <x v="1"/>
    <x v="1"/>
    <n v="72000"/>
    <n v="50448.4"/>
  </r>
  <r>
    <s v="PID0043"/>
    <x v="0"/>
    <x v="3"/>
    <n v="90000"/>
    <n v="69839.149999999994"/>
  </r>
  <r>
    <s v="PID0044"/>
    <x v="2"/>
    <x v="1"/>
    <n v="24000"/>
    <n v="20413.2"/>
  </r>
  <r>
    <s v="PID0045"/>
    <x v="1"/>
    <x v="2"/>
    <n v="21000"/>
    <n v="15544.83"/>
  </r>
  <r>
    <s v="PID0046"/>
    <x v="2"/>
    <x v="0"/>
    <n v="24000"/>
    <n v="16811.099999999999"/>
  </r>
  <r>
    <s v="PID0047"/>
    <x v="2"/>
    <x v="0"/>
    <n v="800"/>
    <n v="621.45000000000005"/>
  </r>
  <r>
    <s v="PID0048"/>
    <x v="2"/>
    <x v="1"/>
    <n v="300000"/>
    <n v="189845.84999999998"/>
  </r>
  <r>
    <s v="PID0049"/>
    <x v="0"/>
    <x v="0"/>
    <n v="1600"/>
    <n v="1130.5999999999999"/>
  </r>
  <r>
    <s v="PID0050"/>
    <x v="0"/>
    <x v="3"/>
    <n v="60000"/>
    <n v="43051.95"/>
  </r>
  <r>
    <s v="PID0051"/>
    <x v="1"/>
    <x v="1"/>
    <n v="72000"/>
    <n v="48472.959999999999"/>
  </r>
  <r>
    <s v="PID0052"/>
    <x v="1"/>
    <x v="1"/>
    <n v="100"/>
    <n v="81.36"/>
  </r>
  <r>
    <s v="PID0053"/>
    <x v="1"/>
    <x v="1"/>
    <n v="24000"/>
    <n v="19986.12"/>
  </r>
  <r>
    <s v="PID0054"/>
    <x v="2"/>
    <x v="1"/>
    <n v="100"/>
    <n v="74.3"/>
  </r>
  <r>
    <s v="PID0055"/>
    <x v="0"/>
    <x v="2"/>
    <n v="60000"/>
    <n v="49152.200000000004"/>
  </r>
  <r>
    <s v="PID0056"/>
    <x v="1"/>
    <x v="2"/>
    <n v="48000"/>
    <n v="0"/>
  </r>
  <r>
    <s v="PID0057"/>
    <x v="0"/>
    <x v="2"/>
    <n v="500"/>
    <n v="301.31"/>
  </r>
  <r>
    <s v="PID0058"/>
    <x v="2"/>
    <x v="0"/>
    <n v="90000"/>
    <n v="55462.05"/>
  </r>
  <r>
    <s v="PID0059"/>
    <x v="0"/>
    <x v="0"/>
    <n v="72000"/>
    <n v="51611.56"/>
  </r>
  <r>
    <s v="PID0060"/>
    <x v="2"/>
    <x v="2"/>
    <n v="800"/>
    <n v="0"/>
  </r>
  <r>
    <s v="PID0061"/>
    <x v="2"/>
    <x v="2"/>
    <n v="14000"/>
    <n v="8311.31"/>
  </r>
  <r>
    <s v="PID0062"/>
    <x v="2"/>
    <x v="2"/>
    <n v="75000"/>
    <n v="67475.95"/>
  </r>
  <r>
    <s v="PID0063"/>
    <x v="2"/>
    <x v="1"/>
    <n v="45000"/>
    <n v="24489.69"/>
  </r>
  <r>
    <s v="PID0064"/>
    <x v="2"/>
    <x v="1"/>
    <n v="100"/>
    <n v="53.04"/>
  </r>
  <r>
    <s v="PID0065"/>
    <x v="1"/>
    <x v="1"/>
    <n v="32000"/>
    <n v="18466.8"/>
  </r>
  <r>
    <s v="PID0066"/>
    <x v="2"/>
    <x v="1"/>
    <n v="18000"/>
    <n v="13355.64"/>
  </r>
  <r>
    <s v="PID0067"/>
    <x v="3"/>
    <x v="2"/>
    <n v="200000"/>
    <n v="0"/>
  </r>
  <r>
    <s v="PID0068"/>
    <x v="0"/>
    <x v="0"/>
    <n v="20000"/>
    <n v="17169.96"/>
  </r>
  <r>
    <s v="PID0069"/>
    <x v="1"/>
    <x v="1"/>
    <n v="250000"/>
    <n v="174255.5"/>
  </r>
  <r>
    <s v="PID0070"/>
    <x v="2"/>
    <x v="2"/>
    <n v="240000"/>
    <n v="208135.44"/>
  </r>
  <r>
    <s v="PID0071"/>
    <x v="1"/>
    <x v="0"/>
    <n v="100"/>
    <n v="77.959999999999994"/>
  </r>
  <r>
    <s v="PID0072"/>
    <x v="2"/>
    <x v="1"/>
    <n v="18000"/>
    <n v="10770.36"/>
  </r>
  <r>
    <s v="PID0073"/>
    <x v="4"/>
    <x v="1"/>
    <n v="60000"/>
    <n v="30738.95"/>
  </r>
  <r>
    <s v="PID0074"/>
    <x v="0"/>
    <x v="0"/>
    <n v="100"/>
    <n v="56.05"/>
  </r>
  <r>
    <s v="PID0075"/>
    <x v="0"/>
    <x v="0"/>
    <n v="48000"/>
    <n v="0"/>
  </r>
  <r>
    <s v="PID0076"/>
    <x v="0"/>
    <x v="3"/>
    <n v="300000"/>
    <n v="174141.6"/>
  </r>
  <r>
    <s v="PID0077"/>
    <x v="2"/>
    <x v="0"/>
    <n v="300000"/>
    <n v="217453.08000000002"/>
  </r>
  <r>
    <s v="PID0078"/>
    <x v="2"/>
    <x v="2"/>
    <n v="100"/>
    <n v="0"/>
  </r>
  <r>
    <s v="PID0079"/>
    <x v="2"/>
    <x v="2"/>
    <n v="18000"/>
    <n v="14773.74"/>
  </r>
  <r>
    <s v="PID0080"/>
    <x v="2"/>
    <x v="1"/>
    <n v="75000"/>
    <n v="44458.25"/>
  </r>
  <r>
    <s v="PID0081"/>
    <x v="1"/>
    <x v="0"/>
    <n v="45000"/>
    <n v="28657.98"/>
  </r>
  <r>
    <s v="PID0082"/>
    <x v="1"/>
    <x v="3"/>
    <n v="250000"/>
    <n v="0"/>
  </r>
  <r>
    <s v="PID0083"/>
    <x v="2"/>
    <x v="0"/>
    <n v="100"/>
    <n v="88.17"/>
  </r>
  <r>
    <s v="PID0084"/>
    <x v="1"/>
    <x v="0"/>
    <n v="3000"/>
    <n v="1770.5099999999998"/>
  </r>
  <r>
    <s v="PID0085"/>
    <x v="0"/>
    <x v="0"/>
    <n v="14000"/>
    <n v="8718.2200000000012"/>
  </r>
  <r>
    <s v="PID0086"/>
    <x v="2"/>
    <x v="1"/>
    <n v="32000"/>
    <n v="0"/>
  </r>
  <r>
    <s v="PID0087"/>
    <x v="0"/>
    <x v="2"/>
    <n v="250000"/>
    <n v="125433.3"/>
  </r>
  <r>
    <s v="PID0088"/>
    <x v="2"/>
    <x v="0"/>
    <n v="800"/>
    <n v="714.99"/>
  </r>
  <r>
    <s v="PID0089"/>
    <x v="2"/>
    <x v="2"/>
    <n v="72000"/>
    <n v="57203.6"/>
  </r>
  <r>
    <s v="PID0090"/>
    <x v="2"/>
    <x v="0"/>
    <n v="20000"/>
    <n v="10879.14"/>
  </r>
  <r>
    <s v="PID0091"/>
    <x v="2"/>
    <x v="1"/>
    <n v="500"/>
    <n v="372.41"/>
  </r>
  <r>
    <s v="PID0092"/>
    <x v="1"/>
    <x v="2"/>
    <n v="18000"/>
    <n v="0"/>
  </r>
  <r>
    <s v="PID0093"/>
    <x v="2"/>
    <x v="2"/>
    <n v="10000"/>
    <n v="5506.4"/>
  </r>
  <r>
    <s v="PID0094"/>
    <x v="2"/>
    <x v="2"/>
    <n v="48000"/>
    <n v="38250.120000000003"/>
  </r>
  <r>
    <s v="PID0095"/>
    <x v="1"/>
    <x v="3"/>
    <n v="10000"/>
    <n v="7114.0499999999993"/>
  </r>
  <r>
    <s v="PID0096"/>
    <x v="0"/>
    <x v="1"/>
    <n v="20000"/>
    <n v="14220.48"/>
  </r>
  <r>
    <s v="PID0097"/>
    <x v="2"/>
    <x v="0"/>
    <n v="200"/>
    <n v="116.84"/>
  </r>
  <r>
    <s v="PID0098"/>
    <x v="0"/>
    <x v="0"/>
    <n v="21000"/>
    <n v="17306.52"/>
  </r>
  <r>
    <s v="PID0099"/>
    <x v="2"/>
    <x v="2"/>
    <n v="18000"/>
    <n v="14155.89"/>
  </r>
  <r>
    <s v="PID0100"/>
    <x v="2"/>
    <x v="1"/>
    <n v="3000"/>
    <n v="1695.5099999999998"/>
  </r>
  <r>
    <s v="PID0101"/>
    <x v="2"/>
    <x v="1"/>
    <n v="240000"/>
    <n v="169589.52"/>
  </r>
  <r>
    <s v="PID0102"/>
    <x v="2"/>
    <x v="1"/>
    <n v="72000"/>
    <n v="57341.56"/>
  </r>
  <r>
    <s v="PID0103"/>
    <x v="1"/>
    <x v="0"/>
    <n v="18000"/>
    <n v="0"/>
  </r>
  <r>
    <s v="PID0104"/>
    <x v="2"/>
    <x v="3"/>
    <n v="40000"/>
    <n v="35432.600000000006"/>
  </r>
  <r>
    <s v="PID0105"/>
    <x v="1"/>
    <x v="1"/>
    <n v="10000"/>
    <n v="8403.3000000000011"/>
  </r>
  <r>
    <s v="PID0106"/>
    <x v="0"/>
    <x v="2"/>
    <n v="32000"/>
    <n v="24816.48"/>
  </r>
  <r>
    <s v="PID0107"/>
    <x v="2"/>
    <x v="1"/>
    <n v="200000"/>
    <n v="153134.96"/>
  </r>
  <r>
    <s v="PID0108"/>
    <x v="2"/>
    <x v="1"/>
    <n v="24000"/>
    <n v="20927.52"/>
  </r>
  <r>
    <s v="PID0109"/>
    <x v="0"/>
    <x v="2"/>
    <n v="240000"/>
    <n v="0"/>
  </r>
  <r>
    <s v="PID0110"/>
    <x v="2"/>
    <x v="0"/>
    <n v="18000"/>
    <n v="12518.82"/>
  </r>
  <r>
    <s v="PID0111"/>
    <x v="2"/>
    <x v="1"/>
    <n v="24000"/>
    <n v="12412.04"/>
  </r>
  <r>
    <s v="PID0112"/>
    <x v="1"/>
    <x v="3"/>
    <n v="240000"/>
    <n v="179908.08000000002"/>
  </r>
  <r>
    <s v="PID0113"/>
    <x v="1"/>
    <x v="1"/>
    <n v="800"/>
    <n v="678.92"/>
  </r>
  <r>
    <s v="PID0114"/>
    <x v="0"/>
    <x v="0"/>
    <n v="90000"/>
    <n v="0"/>
  </r>
  <r>
    <s v="PID0115"/>
    <x v="2"/>
    <x v="1"/>
    <n v="100"/>
    <n v="0"/>
  </r>
  <r>
    <s v="PID0116"/>
    <x v="2"/>
    <x v="0"/>
    <n v="800"/>
    <n v="411.43"/>
  </r>
  <r>
    <s v="PID0117"/>
    <x v="0"/>
    <x v="1"/>
    <n v="48000"/>
    <n v="25741.52"/>
  </r>
  <r>
    <s v="PID0118"/>
    <x v="1"/>
    <x v="0"/>
    <n v="500"/>
    <n v="0"/>
  </r>
  <r>
    <s v="PID0119"/>
    <x v="0"/>
    <x v="3"/>
    <n v="500"/>
    <n v="278.88"/>
  </r>
  <r>
    <s v="PID0120"/>
    <x v="2"/>
    <x v="2"/>
    <n v="18000"/>
    <n v="14820.27"/>
  </r>
  <r>
    <s v="PID0121"/>
    <x v="2"/>
    <x v="1"/>
    <n v="20000"/>
    <n v="10985.7"/>
  </r>
  <r>
    <s v="PID0122"/>
    <x v="1"/>
    <x v="0"/>
    <n v="18000"/>
    <n v="10522.68"/>
  </r>
  <r>
    <s v="PID0123"/>
    <x v="2"/>
    <x v="0"/>
    <n v="10000"/>
    <n v="0"/>
  </r>
  <r>
    <s v="PID0124"/>
    <x v="1"/>
    <x v="0"/>
    <n v="90000"/>
    <n v="68611.3"/>
  </r>
  <r>
    <s v="PID0125"/>
    <x v="1"/>
    <x v="0"/>
    <n v="18000"/>
    <n v="10076.52"/>
  </r>
  <r>
    <s v="PID0126"/>
    <x v="2"/>
    <x v="0"/>
    <n v="800"/>
    <n v="499.21"/>
  </r>
  <r>
    <s v="PID0127"/>
    <x v="0"/>
    <x v="0"/>
    <n v="18000"/>
    <n v="11448.42"/>
  </r>
  <r>
    <s v="PID0128"/>
    <x v="2"/>
    <x v="0"/>
    <n v="250000"/>
    <n v="211680"/>
  </r>
  <r>
    <s v="PID0129"/>
    <x v="0"/>
    <x v="1"/>
    <n v="40000"/>
    <n v="35676.199999999997"/>
  </r>
  <r>
    <s v="PID0130"/>
    <x v="0"/>
    <x v="0"/>
    <n v="90000"/>
    <n v="73985"/>
  </r>
  <r>
    <s v="PID0131"/>
    <x v="4"/>
    <x v="0"/>
    <n v="32000"/>
    <n v="23309.4"/>
  </r>
  <r>
    <s v="PID0132"/>
    <x v="0"/>
    <x v="3"/>
    <n v="300000"/>
    <n v="0"/>
  </r>
  <r>
    <s v="PID0133"/>
    <x v="0"/>
    <x v="0"/>
    <n v="24000"/>
    <n v="19197.150000000001"/>
  </r>
  <r>
    <s v="PID0134"/>
    <x v="0"/>
    <x v="0"/>
    <n v="32000"/>
    <n v="27759.8"/>
  </r>
  <r>
    <s v="PID0135"/>
    <x v="2"/>
    <x v="1"/>
    <n v="10000"/>
    <n v="0"/>
  </r>
  <r>
    <s v="PID0136"/>
    <x v="2"/>
    <x v="0"/>
    <n v="24000"/>
    <n v="0"/>
  </r>
  <r>
    <s v="PID0137"/>
    <x v="2"/>
    <x v="1"/>
    <n v="100"/>
    <n v="50.09"/>
  </r>
  <r>
    <s v="PID0138"/>
    <x v="0"/>
    <x v="3"/>
    <n v="800"/>
    <n v="598.46"/>
  </r>
  <r>
    <s v="PID0139"/>
    <x v="0"/>
    <x v="3"/>
    <n v="10000"/>
    <n v="0"/>
  </r>
  <r>
    <s v="PID0140"/>
    <x v="0"/>
    <x v="0"/>
    <n v="60000"/>
    <n v="41536.300000000003"/>
  </r>
  <r>
    <s v="PID0141"/>
    <x v="2"/>
    <x v="1"/>
    <n v="2000"/>
    <n v="1789.7"/>
  </r>
  <r>
    <s v="PID0142"/>
    <x v="0"/>
    <x v="1"/>
    <n v="32000"/>
    <n v="20629.759999999998"/>
  </r>
  <r>
    <s v="PID0143"/>
    <x v="0"/>
    <x v="0"/>
    <n v="21000"/>
    <n v="0"/>
  </r>
  <r>
    <s v="PID0144"/>
    <x v="0"/>
    <x v="0"/>
    <n v="100"/>
    <n v="61.54"/>
  </r>
  <r>
    <s v="PID0145"/>
    <x v="1"/>
    <x v="0"/>
    <n v="40000"/>
    <n v="29298.800000000003"/>
  </r>
  <r>
    <s v="PID0146"/>
    <x v="2"/>
    <x v="1"/>
    <n v="2000"/>
    <n v="1319.34"/>
  </r>
  <r>
    <s v="PID0147"/>
    <x v="2"/>
    <x v="3"/>
    <n v="500"/>
    <n v="259.10000000000002"/>
  </r>
  <r>
    <s v="PID0148"/>
    <x v="0"/>
    <x v="1"/>
    <n v="200000"/>
    <n v="106845.8"/>
  </r>
  <r>
    <s v="PID0149"/>
    <x v="2"/>
    <x v="2"/>
    <n v="60000"/>
    <n v="51135.96"/>
  </r>
  <r>
    <s v="PID0150"/>
    <x v="0"/>
    <x v="2"/>
    <n v="240000"/>
    <n v="137764.79999999999"/>
  </r>
  <r>
    <s v="PID0151"/>
    <x v="0"/>
    <x v="0"/>
    <n v="10000"/>
    <n v="8622.85"/>
  </r>
  <r>
    <s v="PID0152"/>
    <x v="2"/>
    <x v="1"/>
    <n v="24000"/>
    <n v="13038.27"/>
  </r>
  <r>
    <s v="PID0153"/>
    <x v="1"/>
    <x v="3"/>
    <n v="40000"/>
    <n v="35399.4"/>
  </r>
  <r>
    <s v="PID0154"/>
    <x v="2"/>
    <x v="0"/>
    <n v="60000"/>
    <n v="44585.9"/>
  </r>
  <r>
    <s v="PID0155"/>
    <x v="2"/>
    <x v="0"/>
    <n v="800"/>
    <n v="531.89"/>
  </r>
  <r>
    <s v="PID0156"/>
    <x v="1"/>
    <x v="0"/>
    <n v="24000"/>
    <n v="20033.97"/>
  </r>
  <r>
    <s v="PID0157"/>
    <x v="2"/>
    <x v="0"/>
    <n v="24000"/>
    <n v="12658.14"/>
  </r>
  <r>
    <s v="PID0158"/>
    <x v="4"/>
    <x v="0"/>
    <n v="100"/>
    <n v="64.28"/>
  </r>
  <r>
    <s v="PID0159"/>
    <x v="1"/>
    <x v="3"/>
    <n v="800"/>
    <n v="632.6"/>
  </r>
  <r>
    <s v="PID0160"/>
    <x v="0"/>
    <x v="3"/>
    <n v="300000"/>
    <n v="198697.35"/>
  </r>
  <r>
    <s v="PID0161"/>
    <x v="2"/>
    <x v="1"/>
    <n v="60000"/>
    <n v="47214.76"/>
  </r>
  <r>
    <s v="PID0162"/>
    <x v="1"/>
    <x v="0"/>
    <n v="60000"/>
    <n v="47381.56"/>
  </r>
  <r>
    <s v="PID0163"/>
    <x v="4"/>
    <x v="2"/>
    <n v="24000"/>
    <n v="17921.32"/>
  </r>
  <r>
    <s v="PID0164"/>
    <x v="2"/>
    <x v="3"/>
    <n v="40000"/>
    <n v="28057"/>
  </r>
  <r>
    <s v="PID0165"/>
    <x v="0"/>
    <x v="0"/>
    <n v="18000"/>
    <n v="0"/>
  </r>
  <r>
    <s v="PID0166"/>
    <x v="1"/>
    <x v="1"/>
    <n v="20000"/>
    <n v="0"/>
  </r>
  <r>
    <s v="PID0167"/>
    <x v="1"/>
    <x v="3"/>
    <n v="250000"/>
    <n v="203806.19999999998"/>
  </r>
  <r>
    <s v="PID0168"/>
    <x v="1"/>
    <x v="2"/>
    <n v="100"/>
    <n v="72.98"/>
  </r>
  <r>
    <s v="PID0169"/>
    <x v="0"/>
    <x v="2"/>
    <n v="21000"/>
    <n v="17316.740000000002"/>
  </r>
  <r>
    <s v="PID0170"/>
    <x v="0"/>
    <x v="1"/>
    <n v="20000"/>
    <n v="12759.74"/>
  </r>
  <r>
    <s v="PID0171"/>
    <x v="0"/>
    <x v="0"/>
    <n v="100"/>
    <n v="83.26"/>
  </r>
  <r>
    <s v="PID0172"/>
    <x v="0"/>
    <x v="2"/>
    <n v="3000"/>
    <n v="0"/>
  </r>
  <r>
    <s v="PID0173"/>
    <x v="1"/>
    <x v="1"/>
    <n v="100"/>
    <n v="0"/>
  </r>
  <r>
    <s v="PID0174"/>
    <x v="1"/>
    <x v="0"/>
    <n v="3000"/>
    <n v="2684.7599999999998"/>
  </r>
  <r>
    <s v="PID0175"/>
    <x v="1"/>
    <x v="0"/>
    <n v="36000"/>
    <n v="29560.29"/>
  </r>
  <r>
    <s v="PID0176"/>
    <x v="1"/>
    <x v="3"/>
    <n v="800"/>
    <n v="550.38"/>
  </r>
  <r>
    <s v="PID0177"/>
    <x v="2"/>
    <x v="0"/>
    <n v="500"/>
    <n v="394.97"/>
  </r>
  <r>
    <s v="PID0178"/>
    <x v="4"/>
    <x v="1"/>
    <n v="32000"/>
    <n v="20010.64"/>
  </r>
  <r>
    <s v="PID0179"/>
    <x v="0"/>
    <x v="0"/>
    <n v="3000"/>
    <n v="1974.03"/>
  </r>
  <r>
    <s v="PID0180"/>
    <x v="2"/>
    <x v="1"/>
    <n v="10000"/>
    <n v="0"/>
  </r>
  <r>
    <s v="PID0181"/>
    <x v="0"/>
    <x v="0"/>
    <n v="200000"/>
    <n v="163598.39999999999"/>
  </r>
  <r>
    <s v="PID0182"/>
    <x v="2"/>
    <x v="0"/>
    <n v="60000"/>
    <n v="34972.1"/>
  </r>
  <r>
    <s v="PID0183"/>
    <x v="0"/>
    <x v="1"/>
    <n v="18000"/>
    <n v="11502.539999999999"/>
  </r>
  <r>
    <s v="PID0184"/>
    <x v="2"/>
    <x v="2"/>
    <n v="240000"/>
    <n v="164092.20000000001"/>
  </r>
  <r>
    <s v="PID0185"/>
    <x v="2"/>
    <x v="0"/>
    <n v="90000"/>
    <n v="0"/>
  </r>
  <r>
    <s v="PID0186"/>
    <x v="0"/>
    <x v="0"/>
    <n v="300000"/>
    <n v="194773.68"/>
  </r>
  <r>
    <s v="PID0187"/>
    <x v="2"/>
    <x v="0"/>
    <n v="100"/>
    <n v="60.96"/>
  </r>
  <r>
    <s v="PID0188"/>
    <x v="2"/>
    <x v="2"/>
    <n v="10000"/>
    <n v="7939.0999999999995"/>
  </r>
  <r>
    <s v="PID0189"/>
    <x v="2"/>
    <x v="0"/>
    <n v="240000"/>
    <n v="214090.32"/>
  </r>
  <r>
    <s v="PID0190"/>
    <x v="2"/>
    <x v="2"/>
    <n v="18000"/>
    <n v="12382.380000000001"/>
  </r>
  <r>
    <s v="PID0191"/>
    <x v="2"/>
    <x v="2"/>
    <n v="75000"/>
    <n v="57189.799999999996"/>
  </r>
  <r>
    <s v="PID0192"/>
    <x v="2"/>
    <x v="2"/>
    <n v="2000"/>
    <n v="1230.08"/>
  </r>
  <r>
    <s v="PID0193"/>
    <x v="0"/>
    <x v="2"/>
    <n v="3000"/>
    <n v="0"/>
  </r>
  <r>
    <s v="PID0194"/>
    <x v="0"/>
    <x v="1"/>
    <n v="12000"/>
    <n v="8360.16"/>
  </r>
  <r>
    <s v="PID0195"/>
    <x v="1"/>
    <x v="1"/>
    <n v="60000"/>
    <n v="0"/>
  </r>
  <r>
    <s v="PID0196"/>
    <x v="2"/>
    <x v="1"/>
    <n v="75000"/>
    <n v="0"/>
  </r>
  <r>
    <s v="PID0197"/>
    <x v="2"/>
    <x v="1"/>
    <n v="21000"/>
    <n v="13329.75"/>
  </r>
  <r>
    <s v="PID0198"/>
    <x v="2"/>
    <x v="2"/>
    <n v="3000"/>
    <n v="2153.2200000000003"/>
  </r>
  <r>
    <s v="PID0199"/>
    <x v="1"/>
    <x v="0"/>
    <n v="45000"/>
    <n v="40303.020000000004"/>
  </r>
  <r>
    <s v="PID0200"/>
    <x v="0"/>
    <x v="2"/>
    <n v="1600"/>
    <n v="1266.78"/>
  </r>
  <r>
    <s v="PID0201"/>
    <x v="0"/>
    <x v="0"/>
    <n v="800"/>
    <n v="630.48"/>
  </r>
  <r>
    <s v="PID0202"/>
    <x v="1"/>
    <x v="2"/>
    <n v="100"/>
    <n v="0"/>
  </r>
  <r>
    <s v="PID0203"/>
    <x v="0"/>
    <x v="3"/>
    <n v="300000"/>
    <n v="233626.56"/>
  </r>
  <r>
    <s v="PID0204"/>
    <x v="2"/>
    <x v="3"/>
    <n v="300000"/>
    <n v="210807"/>
  </r>
  <r>
    <s v="PID0205"/>
    <x v="1"/>
    <x v="0"/>
    <n v="45000"/>
    <n v="36976.979999999996"/>
  </r>
  <r>
    <s v="PID0206"/>
    <x v="2"/>
    <x v="2"/>
    <n v="18000"/>
    <n v="13231.380000000001"/>
  </r>
  <r>
    <s v="PID0207"/>
    <x v="2"/>
    <x v="0"/>
    <n v="3000"/>
    <n v="0"/>
  </r>
  <r>
    <s v="PID0208"/>
    <x v="0"/>
    <x v="3"/>
    <n v="3000"/>
    <n v="0"/>
  </r>
  <r>
    <s v="PID0209"/>
    <x v="0"/>
    <x v="3"/>
    <n v="75000"/>
    <n v="39899.4"/>
  </r>
  <r>
    <s v="PID0210"/>
    <x v="1"/>
    <x v="2"/>
    <n v="100"/>
    <n v="0"/>
  </r>
  <r>
    <s v="PID0211"/>
    <x v="0"/>
    <x v="3"/>
    <n v="20000"/>
    <n v="16134.38"/>
  </r>
  <r>
    <s v="PID0212"/>
    <x v="0"/>
    <x v="0"/>
    <n v="60000"/>
    <n v="38509.85"/>
  </r>
  <r>
    <s v="PID0213"/>
    <x v="2"/>
    <x v="3"/>
    <n v="90000"/>
    <n v="51209.85"/>
  </r>
  <r>
    <s v="PID0214"/>
    <x v="0"/>
    <x v="3"/>
    <n v="32000"/>
    <n v="0"/>
  </r>
  <r>
    <s v="PID0215"/>
    <x v="0"/>
    <x v="2"/>
    <n v="18000"/>
    <n v="0"/>
  </r>
  <r>
    <s v="PID0216"/>
    <x v="2"/>
    <x v="0"/>
    <n v="12000"/>
    <n v="9943.16"/>
  </r>
  <r>
    <s v="PID0217"/>
    <x v="2"/>
    <x v="2"/>
    <n v="2000"/>
    <n v="1476.98"/>
  </r>
  <r>
    <s v="PID0218"/>
    <x v="2"/>
    <x v="0"/>
    <n v="10000"/>
    <n v="8451.7999999999993"/>
  </r>
  <r>
    <s v="PID0219"/>
    <x v="2"/>
    <x v="3"/>
    <n v="250000"/>
    <n v="165091.4"/>
  </r>
  <r>
    <s v="PID0220"/>
    <x v="2"/>
    <x v="0"/>
    <n v="36000"/>
    <n v="32157.69"/>
  </r>
  <r>
    <s v="PID0221"/>
    <x v="2"/>
    <x v="0"/>
    <n v="800"/>
    <n v="527.08000000000004"/>
  </r>
  <r>
    <s v="PID0222"/>
    <x v="2"/>
    <x v="3"/>
    <n v="20000"/>
    <n v="16606.32"/>
  </r>
  <r>
    <s v="PID0223"/>
    <x v="1"/>
    <x v="3"/>
    <n v="250000"/>
    <n v="141504.59999999998"/>
  </r>
  <r>
    <s v="PID0224"/>
    <x v="2"/>
    <x v="1"/>
    <n v="32000"/>
    <n v="28723.52"/>
  </r>
  <r>
    <s v="PID0225"/>
    <x v="0"/>
    <x v="2"/>
    <n v="240000"/>
    <n v="153766.44"/>
  </r>
  <r>
    <s v="PID0226"/>
    <x v="0"/>
    <x v="0"/>
    <n v="20000"/>
    <n v="11334.86"/>
  </r>
  <r>
    <s v="PID0227"/>
    <x v="1"/>
    <x v="0"/>
    <n v="500"/>
    <n v="285.98"/>
  </r>
  <r>
    <s v="PID0228"/>
    <x v="2"/>
    <x v="1"/>
    <n v="40000"/>
    <n v="34307.72"/>
  </r>
  <r>
    <s v="PID0229"/>
    <x v="0"/>
    <x v="2"/>
    <n v="15000"/>
    <n v="11623.199999999999"/>
  </r>
  <r>
    <s v="PID0230"/>
    <x v="1"/>
    <x v="1"/>
    <n v="40000"/>
    <n v="0"/>
  </r>
  <r>
    <s v="PID0231"/>
    <x v="2"/>
    <x v="1"/>
    <n v="32000"/>
    <n v="25580.6"/>
  </r>
  <r>
    <s v="PID0232"/>
    <x v="1"/>
    <x v="1"/>
    <n v="500"/>
    <n v="0"/>
  </r>
  <r>
    <s v="PID0233"/>
    <x v="2"/>
    <x v="0"/>
    <n v="16000"/>
    <n v="9525.4599999999991"/>
  </r>
  <r>
    <s v="PID0234"/>
    <x v="4"/>
    <x v="2"/>
    <n v="500"/>
    <n v="279.56"/>
  </r>
  <r>
    <s v="PID0235"/>
    <x v="2"/>
    <x v="3"/>
    <n v="60000"/>
    <n v="45790.25"/>
  </r>
  <r>
    <s v="PID0236"/>
    <x v="3"/>
    <x v="1"/>
    <n v="800"/>
    <n v="0"/>
  </r>
  <r>
    <s v="PID0237"/>
    <x v="1"/>
    <x v="1"/>
    <n v="30000"/>
    <n v="16813.59"/>
  </r>
  <r>
    <s v="PID0238"/>
    <x v="2"/>
    <x v="2"/>
    <n v="40000"/>
    <n v="26437.399999999998"/>
  </r>
  <r>
    <s v="PID0239"/>
    <x v="2"/>
    <x v="3"/>
    <n v="18000"/>
    <n v="10284.66"/>
  </r>
  <r>
    <s v="PID0240"/>
    <x v="2"/>
    <x v="1"/>
    <n v="40000"/>
    <n v="34094.800000000003"/>
  </r>
  <r>
    <s v="PID0241"/>
    <x v="1"/>
    <x v="1"/>
    <n v="16000"/>
    <n v="11422.3"/>
  </r>
  <r>
    <s v="PID0242"/>
    <x v="0"/>
    <x v="3"/>
    <n v="500"/>
    <n v="365.85"/>
  </r>
  <r>
    <s v="PID0243"/>
    <x v="2"/>
    <x v="1"/>
    <n v="16000"/>
    <n v="12760.94"/>
  </r>
  <r>
    <s v="PID0244"/>
    <x v="0"/>
    <x v="2"/>
    <n v="12000"/>
    <n v="0"/>
  </r>
  <r>
    <s v="PID0245"/>
    <x v="0"/>
    <x v="0"/>
    <n v="40000"/>
    <n v="25274"/>
  </r>
  <r>
    <s v="PID0246"/>
    <x v="0"/>
    <x v="2"/>
    <n v="200000"/>
    <n v="121054.08"/>
  </r>
  <r>
    <s v="PID0247"/>
    <x v="1"/>
    <x v="3"/>
    <n v="30000"/>
    <n v="21701.46"/>
  </r>
  <r>
    <s v="PID0248"/>
    <x v="0"/>
    <x v="0"/>
    <n v="60000"/>
    <n v="0"/>
  </r>
  <r>
    <s v="PID0249"/>
    <x v="1"/>
    <x v="2"/>
    <n v="800"/>
    <n v="703.87"/>
  </r>
  <r>
    <s v="PID0250"/>
    <x v="2"/>
    <x v="3"/>
    <n v="500"/>
    <n v="270.32"/>
  </r>
  <r>
    <s v="PID0251"/>
    <x v="2"/>
    <x v="0"/>
    <n v="24000"/>
    <n v="18664.68"/>
  </r>
  <r>
    <s v="PID0252"/>
    <x v="2"/>
    <x v="3"/>
    <n v="60000"/>
    <n v="31082"/>
  </r>
  <r>
    <s v="PID0253"/>
    <x v="4"/>
    <x v="2"/>
    <n v="30000"/>
    <n v="26738.129999999997"/>
  </r>
  <r>
    <s v="PID0254"/>
    <x v="0"/>
    <x v="1"/>
    <n v="40000"/>
    <n v="29444.799999999999"/>
  </r>
  <r>
    <s v="PID0255"/>
    <x v="2"/>
    <x v="0"/>
    <n v="200000"/>
    <n v="101161.68"/>
  </r>
  <r>
    <s v="PID0256"/>
    <x v="0"/>
    <x v="2"/>
    <n v="36000"/>
    <n v="31042.68"/>
  </r>
  <r>
    <s v="PID0257"/>
    <x v="2"/>
    <x v="0"/>
    <n v="60000"/>
    <n v="47874.1"/>
  </r>
  <r>
    <s v="PID0258"/>
    <x v="1"/>
    <x v="2"/>
    <n v="3000"/>
    <n v="2277.27"/>
  </r>
  <r>
    <s v="PID0259"/>
    <x v="2"/>
    <x v="1"/>
    <n v="200000"/>
    <n v="161833.76"/>
  </r>
  <r>
    <s v="PID0260"/>
    <x v="0"/>
    <x v="3"/>
    <n v="100"/>
    <n v="82.82"/>
  </r>
  <r>
    <s v="PID0261"/>
    <x v="2"/>
    <x v="0"/>
    <n v="800"/>
    <n v="0"/>
  </r>
  <r>
    <s v="PID0262"/>
    <x v="2"/>
    <x v="2"/>
    <n v="250000"/>
    <n v="190210.2"/>
  </r>
  <r>
    <s v="PID0263"/>
    <x v="0"/>
    <x v="3"/>
    <n v="3000"/>
    <n v="1570.1100000000001"/>
  </r>
  <r>
    <s v="PID0264"/>
    <x v="2"/>
    <x v="0"/>
    <n v="30000"/>
    <n v="25604.159999999996"/>
  </r>
  <r>
    <s v="PID0265"/>
    <x v="2"/>
    <x v="2"/>
    <n v="3000"/>
    <n v="2271.75"/>
  </r>
  <r>
    <s v="PID0266"/>
    <x v="2"/>
    <x v="1"/>
    <n v="100"/>
    <n v="0"/>
  </r>
  <r>
    <s v="PID0267"/>
    <x v="2"/>
    <x v="1"/>
    <n v="800"/>
    <n v="484.88"/>
  </r>
  <r>
    <s v="PID0268"/>
    <x v="2"/>
    <x v="1"/>
    <n v="12000"/>
    <n v="9014.58"/>
  </r>
  <r>
    <s v="PID0269"/>
    <x v="2"/>
    <x v="1"/>
    <n v="40000"/>
    <n v="20636.399999999998"/>
  </r>
  <r>
    <s v="PID0270"/>
    <x v="2"/>
    <x v="3"/>
    <n v="240000"/>
    <n v="161510.04"/>
  </r>
  <r>
    <s v="PID0271"/>
    <x v="2"/>
    <x v="2"/>
    <n v="90000"/>
    <n v="50397.700000000004"/>
  </r>
  <r>
    <s v="PID0272"/>
    <x v="1"/>
    <x v="3"/>
    <n v="32000"/>
    <n v="17619.52"/>
  </r>
  <r>
    <s v="PID0273"/>
    <x v="0"/>
    <x v="3"/>
    <n v="15000"/>
    <n v="12252.550000000001"/>
  </r>
  <r>
    <s v="PID0274"/>
    <x v="1"/>
    <x v="1"/>
    <n v="90000"/>
    <n v="70452.100000000006"/>
  </r>
  <r>
    <s v="PID0275"/>
    <x v="2"/>
    <x v="2"/>
    <n v="12000"/>
    <n v="0"/>
  </r>
  <r>
    <s v="PID0276"/>
    <x v="2"/>
    <x v="1"/>
    <n v="40000"/>
    <n v="32398.1"/>
  </r>
  <r>
    <s v="PID0277"/>
    <x v="0"/>
    <x v="0"/>
    <n v="18000"/>
    <n v="9142.98"/>
  </r>
  <r>
    <s v="PID0278"/>
    <x v="1"/>
    <x v="1"/>
    <n v="60000"/>
    <n v="49946.899999999994"/>
  </r>
  <r>
    <s v="PID0279"/>
    <x v="1"/>
    <x v="1"/>
    <n v="24000"/>
    <n v="0"/>
  </r>
  <r>
    <s v="PID0280"/>
    <x v="0"/>
    <x v="1"/>
    <n v="24000"/>
    <n v="15161.699999999999"/>
  </r>
  <r>
    <s v="PID0281"/>
    <x v="0"/>
    <x v="0"/>
    <n v="20000"/>
    <n v="11828.86"/>
  </r>
  <r>
    <s v="PID0282"/>
    <x v="2"/>
    <x v="1"/>
    <n v="2000"/>
    <n v="1182"/>
  </r>
  <r>
    <s v="PID0283"/>
    <x v="0"/>
    <x v="0"/>
    <n v="12000"/>
    <n v="9412.6"/>
  </r>
  <r>
    <s v="PID0284"/>
    <x v="0"/>
    <x v="1"/>
    <n v="250000"/>
    <n v="175454.59999999998"/>
  </r>
  <r>
    <s v="PID0285"/>
    <x v="2"/>
    <x v="3"/>
    <n v="100"/>
    <n v="56.47"/>
  </r>
  <r>
    <s v="PID0286"/>
    <x v="0"/>
    <x v="2"/>
    <n v="20000"/>
    <n v="0"/>
  </r>
  <r>
    <s v="PID0287"/>
    <x v="2"/>
    <x v="0"/>
    <n v="20000"/>
    <n v="0"/>
  </r>
  <r>
    <s v="PID0288"/>
    <x v="4"/>
    <x v="1"/>
    <n v="300000"/>
    <n v="254042.27999999997"/>
  </r>
  <r>
    <s v="PID0289"/>
    <x v="4"/>
    <x v="0"/>
    <n v="800"/>
    <n v="445.65"/>
  </r>
  <r>
    <s v="PID0290"/>
    <x v="0"/>
    <x v="1"/>
    <n v="40000"/>
    <n v="35435.599999999999"/>
  </r>
  <r>
    <s v="PID0291"/>
    <x v="2"/>
    <x v="0"/>
    <n v="40000"/>
    <n v="23892.800000000003"/>
  </r>
  <r>
    <s v="PID0292"/>
    <x v="2"/>
    <x v="0"/>
    <n v="3000"/>
    <n v="2649.5099999999998"/>
  </r>
  <r>
    <s v="PID0293"/>
    <x v="2"/>
    <x v="1"/>
    <n v="800"/>
    <n v="587.24"/>
  </r>
  <r>
    <s v="PID0294"/>
    <x v="2"/>
    <x v="3"/>
    <n v="20000"/>
    <n v="16863.14"/>
  </r>
  <r>
    <s v="PID0295"/>
    <x v="2"/>
    <x v="0"/>
    <n v="3000"/>
    <n v="2651.88"/>
  </r>
  <r>
    <s v="PID0296"/>
    <x v="1"/>
    <x v="0"/>
    <n v="48000"/>
    <n v="25412.799999999999"/>
  </r>
  <r>
    <s v="PID0297"/>
    <x v="0"/>
    <x v="3"/>
    <n v="60000"/>
    <n v="52542.200000000004"/>
  </r>
  <r>
    <s v="PID0298"/>
    <x v="1"/>
    <x v="0"/>
    <n v="1000"/>
    <n v="608.94000000000005"/>
  </r>
  <r>
    <s v="PID0299"/>
    <x v="1"/>
    <x v="1"/>
    <n v="90000"/>
    <n v="46249.5"/>
  </r>
  <r>
    <s v="PID0300"/>
    <x v="2"/>
    <x v="1"/>
    <n v="20000"/>
    <n v="0"/>
  </r>
  <r>
    <s v="PID0301"/>
    <x v="4"/>
    <x v="1"/>
    <n v="45000"/>
    <n v="26396.19"/>
  </r>
  <r>
    <s v="PID0302"/>
    <x v="2"/>
    <x v="0"/>
    <n v="40000"/>
    <n v="30393.3"/>
  </r>
  <r>
    <s v="PID0303"/>
    <x v="2"/>
    <x v="1"/>
    <n v="18000"/>
    <n v="15337.380000000001"/>
  </r>
  <r>
    <s v="PID0304"/>
    <x v="0"/>
    <x v="1"/>
    <n v="21000"/>
    <n v="17377.78"/>
  </r>
  <r>
    <s v="PID0305"/>
    <x v="1"/>
    <x v="1"/>
    <n v="800"/>
    <n v="555.04"/>
  </r>
  <r>
    <s v="PID0306"/>
    <x v="2"/>
    <x v="0"/>
    <n v="12000"/>
    <n v="6992.64"/>
  </r>
  <r>
    <s v="PID0307"/>
    <x v="1"/>
    <x v="0"/>
    <n v="30000"/>
    <n v="15917.49"/>
  </r>
  <r>
    <s v="PID0308"/>
    <x v="1"/>
    <x v="2"/>
    <n v="12000"/>
    <n v="9607.2000000000007"/>
  </r>
  <r>
    <s v="PID0309"/>
    <x v="0"/>
    <x v="0"/>
    <n v="12000"/>
    <n v="9344"/>
  </r>
  <r>
    <s v="PID0310"/>
    <x v="2"/>
    <x v="1"/>
    <n v="800"/>
    <n v="505.63"/>
  </r>
  <r>
    <s v="PID0311"/>
    <x v="0"/>
    <x v="0"/>
    <n v="500"/>
    <n v="402.18"/>
  </r>
  <r>
    <s v="PID0312"/>
    <x v="4"/>
    <x v="3"/>
    <n v="90000"/>
    <n v="0"/>
  </r>
  <r>
    <s v="PID0313"/>
    <x v="1"/>
    <x v="3"/>
    <n v="12000"/>
    <n v="10441.56"/>
  </r>
  <r>
    <s v="PID0314"/>
    <x v="2"/>
    <x v="0"/>
    <n v="60000"/>
    <n v="34111.4"/>
  </r>
  <r>
    <s v="PID0315"/>
    <x v="2"/>
    <x v="3"/>
    <n v="18000"/>
    <n v="15787.920000000002"/>
  </r>
  <r>
    <s v="PID0316"/>
    <x v="1"/>
    <x v="1"/>
    <n v="45000"/>
    <n v="0"/>
  </r>
  <r>
    <s v="PID0317"/>
    <x v="0"/>
    <x v="2"/>
    <n v="16000"/>
    <n v="11310.02"/>
  </r>
  <r>
    <s v="PID0318"/>
    <x v="2"/>
    <x v="2"/>
    <n v="250000"/>
    <n v="181231.9"/>
  </r>
  <r>
    <s v="PID0319"/>
    <x v="1"/>
    <x v="1"/>
    <n v="100"/>
    <n v="0"/>
  </r>
  <r>
    <s v="PID0320"/>
    <x v="0"/>
    <x v="1"/>
    <n v="75000"/>
    <n v="64758.100000000006"/>
  </r>
  <r>
    <s v="PID0321"/>
    <x v="2"/>
    <x v="3"/>
    <n v="40000"/>
    <n v="0"/>
  </r>
  <r>
    <s v="PID0322"/>
    <x v="2"/>
    <x v="1"/>
    <n v="3000"/>
    <n v="1894.17"/>
  </r>
  <r>
    <s v="PID0323"/>
    <x v="2"/>
    <x v="2"/>
    <n v="32000"/>
    <n v="0"/>
  </r>
  <r>
    <s v="PID0324"/>
    <x v="1"/>
    <x v="3"/>
    <n v="12000"/>
    <n v="6341.88"/>
  </r>
  <r>
    <s v="PID0325"/>
    <x v="0"/>
    <x v="3"/>
    <n v="16000"/>
    <n v="13735.36"/>
  </r>
  <r>
    <s v="PID0326"/>
    <x v="1"/>
    <x v="0"/>
    <n v="60000"/>
    <n v="0"/>
  </r>
  <r>
    <s v="PID0327"/>
    <x v="2"/>
    <x v="0"/>
    <n v="90000"/>
    <n v="49301.899999999994"/>
  </r>
  <r>
    <s v="PID0328"/>
    <x v="0"/>
    <x v="2"/>
    <n v="60000"/>
    <n v="52602.28"/>
  </r>
  <r>
    <s v="PID0329"/>
    <x v="4"/>
    <x v="0"/>
    <n v="72000"/>
    <n v="48491.68"/>
  </r>
  <r>
    <s v="PID0330"/>
    <x v="0"/>
    <x v="2"/>
    <n v="500"/>
    <n v="0"/>
  </r>
  <r>
    <s v="PID0331"/>
    <x v="2"/>
    <x v="2"/>
    <n v="100"/>
    <n v="87.74"/>
  </r>
  <r>
    <s v="PID0332"/>
    <x v="1"/>
    <x v="2"/>
    <n v="72000"/>
    <n v="40552.839999999997"/>
  </r>
  <r>
    <s v="PID0333"/>
    <x v="2"/>
    <x v="1"/>
    <n v="48000"/>
    <n v="37134"/>
  </r>
  <r>
    <s v="PID0334"/>
    <x v="1"/>
    <x v="3"/>
    <n v="12000"/>
    <n v="8904.5999999999985"/>
  </r>
  <r>
    <s v="PID0335"/>
    <x v="2"/>
    <x v="2"/>
    <n v="60000"/>
    <n v="0"/>
  </r>
  <r>
    <s v="PID0336"/>
    <x v="0"/>
    <x v="1"/>
    <n v="32000"/>
    <n v="17880.560000000001"/>
  </r>
  <r>
    <s v="PID0337"/>
    <x v="0"/>
    <x v="2"/>
    <n v="54000"/>
    <n v="0"/>
  </r>
  <r>
    <s v="PID0338"/>
    <x v="2"/>
    <x v="2"/>
    <n v="250000"/>
    <n v="180061.4"/>
  </r>
  <r>
    <s v="PID0339"/>
    <x v="2"/>
    <x v="2"/>
    <n v="12000"/>
    <n v="10036.98"/>
  </r>
  <r>
    <s v="PID0340"/>
    <x v="2"/>
    <x v="1"/>
    <n v="12000"/>
    <n v="10570.68"/>
  </r>
  <r>
    <s v="PID0341"/>
    <x v="2"/>
    <x v="0"/>
    <n v="60000"/>
    <n v="49311.68"/>
  </r>
  <r>
    <s v="PID0342"/>
    <x v="0"/>
    <x v="2"/>
    <n v="300000"/>
    <n v="0"/>
  </r>
  <r>
    <s v="PID0343"/>
    <x v="0"/>
    <x v="2"/>
    <n v="500"/>
    <n v="447.66"/>
  </r>
  <r>
    <s v="PID0344"/>
    <x v="0"/>
    <x v="0"/>
    <n v="200000"/>
    <n v="0"/>
  </r>
  <r>
    <s v="PID0345"/>
    <x v="2"/>
    <x v="0"/>
    <n v="30000"/>
    <n v="23792.699999999997"/>
  </r>
  <r>
    <s v="PID0346"/>
    <x v="2"/>
    <x v="1"/>
    <n v="240000"/>
    <n v="0"/>
  </r>
  <r>
    <s v="PID0347"/>
    <x v="2"/>
    <x v="1"/>
    <n v="40000"/>
    <n v="24642.6"/>
  </r>
  <r>
    <s v="PID0348"/>
    <x v="1"/>
    <x v="2"/>
    <n v="45000"/>
    <n v="39752.79"/>
  </r>
  <r>
    <s v="PID0349"/>
    <x v="0"/>
    <x v="1"/>
    <n v="24000"/>
    <n v="0"/>
  </r>
  <r>
    <s v="PID0350"/>
    <x v="2"/>
    <x v="1"/>
    <n v="100"/>
    <n v="77.66"/>
  </r>
  <r>
    <s v="PID0351"/>
    <x v="0"/>
    <x v="1"/>
    <n v="250000"/>
    <n v="125062.2"/>
  </r>
  <r>
    <s v="PID0352"/>
    <x v="0"/>
    <x v="0"/>
    <n v="40000"/>
    <n v="0"/>
  </r>
  <r>
    <s v="PID0353"/>
    <x v="2"/>
    <x v="0"/>
    <n v="16000"/>
    <n v="9324.06"/>
  </r>
  <r>
    <s v="PID0354"/>
    <x v="2"/>
    <x v="2"/>
    <n v="60000"/>
    <n v="42781.95"/>
  </r>
  <r>
    <s v="PID0355"/>
    <x v="0"/>
    <x v="0"/>
    <n v="100"/>
    <n v="67.64"/>
  </r>
  <r>
    <s v="PID0356"/>
    <x v="2"/>
    <x v="2"/>
    <n v="500"/>
    <n v="265.38"/>
  </r>
  <r>
    <s v="PID0357"/>
    <x v="2"/>
    <x v="0"/>
    <n v="800"/>
    <n v="0"/>
  </r>
  <r>
    <s v="PID0358"/>
    <x v="1"/>
    <x v="1"/>
    <n v="12000"/>
    <n v="7609.14"/>
  </r>
  <r>
    <s v="PID0359"/>
    <x v="2"/>
    <x v="1"/>
    <n v="24000"/>
    <n v="16555.14"/>
  </r>
  <r>
    <s v="PID0360"/>
    <x v="2"/>
    <x v="0"/>
    <n v="240000"/>
    <n v="0"/>
  </r>
  <r>
    <s v="PID0361"/>
    <x v="0"/>
    <x v="3"/>
    <n v="100"/>
    <n v="80.67"/>
  </r>
  <r>
    <s v="PID0362"/>
    <x v="0"/>
    <x v="3"/>
    <n v="500"/>
    <n v="329.07"/>
  </r>
  <r>
    <s v="PID0363"/>
    <x v="0"/>
    <x v="1"/>
    <n v="60000"/>
    <n v="37716.720000000001"/>
  </r>
  <r>
    <s v="PID0364"/>
    <x v="1"/>
    <x v="2"/>
    <n v="30000"/>
    <n v="26951.94"/>
  </r>
  <r>
    <s v="PID0365"/>
    <x v="0"/>
    <x v="0"/>
    <n v="500"/>
    <n v="440.1"/>
  </r>
  <r>
    <s v="PID0366"/>
    <x v="1"/>
    <x v="1"/>
    <n v="1000"/>
    <n v="0"/>
  </r>
  <r>
    <s v="PID0367"/>
    <x v="0"/>
    <x v="1"/>
    <n v="20000"/>
    <n v="16143.4"/>
  </r>
  <r>
    <s v="PID0368"/>
    <x v="2"/>
    <x v="2"/>
    <n v="100"/>
    <n v="65.930000000000007"/>
  </r>
  <r>
    <s v="PID0369"/>
    <x v="1"/>
    <x v="2"/>
    <n v="500"/>
    <n v="0"/>
  </r>
  <r>
    <s v="PID0370"/>
    <x v="0"/>
    <x v="2"/>
    <n v="72000"/>
    <n v="0"/>
  </r>
  <r>
    <s v="PID0371"/>
    <x v="0"/>
    <x v="3"/>
    <n v="72000"/>
    <n v="54838.92"/>
  </r>
  <r>
    <s v="PID0372"/>
    <x v="0"/>
    <x v="3"/>
    <n v="500"/>
    <n v="0"/>
  </r>
  <r>
    <s v="PID0373"/>
    <x v="2"/>
    <x v="2"/>
    <n v="240000"/>
    <n v="196046.63999999998"/>
  </r>
  <r>
    <s v="PID0374"/>
    <x v="1"/>
    <x v="0"/>
    <n v="18000"/>
    <n v="9141.42"/>
  </r>
  <r>
    <s v="PID0375"/>
    <x v="2"/>
    <x v="0"/>
    <n v="16000"/>
    <n v="13267.3"/>
  </r>
  <r>
    <s v="PID0376"/>
    <x v="0"/>
    <x v="2"/>
    <n v="800"/>
    <n v="698.61"/>
  </r>
  <r>
    <s v="PID0377"/>
    <x v="1"/>
    <x v="0"/>
    <n v="72000"/>
    <n v="0"/>
  </r>
  <r>
    <s v="PID0378"/>
    <x v="0"/>
    <x v="2"/>
    <n v="30000"/>
    <n v="23847.09"/>
  </r>
  <r>
    <s v="PID0379"/>
    <x v="0"/>
    <x v="0"/>
    <n v="21000"/>
    <n v="0"/>
  </r>
  <r>
    <s v="PID0380"/>
    <x v="2"/>
    <x v="1"/>
    <n v="100"/>
    <n v="0"/>
  </r>
  <r>
    <s v="PID0381"/>
    <x v="1"/>
    <x v="1"/>
    <n v="90000"/>
    <n v="45637.1"/>
  </r>
  <r>
    <s v="PID0382"/>
    <x v="2"/>
    <x v="3"/>
    <n v="18000"/>
    <n v="11172.539999999999"/>
  </r>
  <r>
    <s v="PID0383"/>
    <x v="1"/>
    <x v="1"/>
    <n v="250000"/>
    <n v="0"/>
  </r>
  <r>
    <s v="PID0384"/>
    <x v="2"/>
    <x v="1"/>
    <n v="100"/>
    <n v="57.71"/>
  </r>
  <r>
    <s v="PID0385"/>
    <x v="2"/>
    <x v="2"/>
    <n v="30000"/>
    <n v="15793.41"/>
  </r>
  <r>
    <s v="PID0386"/>
    <x v="2"/>
    <x v="2"/>
    <n v="60000"/>
    <n v="46224.04"/>
  </r>
  <r>
    <s v="PID0387"/>
    <x v="0"/>
    <x v="2"/>
    <n v="24000"/>
    <n v="15849.300000000001"/>
  </r>
  <r>
    <s v="PID0388"/>
    <x v="0"/>
    <x v="3"/>
    <n v="30000"/>
    <n v="23214.36"/>
  </r>
  <r>
    <s v="PID0389"/>
    <x v="1"/>
    <x v="3"/>
    <n v="16000"/>
    <n v="0"/>
  </r>
  <r>
    <s v="PID0390"/>
    <x v="0"/>
    <x v="0"/>
    <n v="75000"/>
    <n v="52324.55"/>
  </r>
  <r>
    <s v="PID0391"/>
    <x v="2"/>
    <x v="0"/>
    <n v="4000"/>
    <n v="0"/>
  </r>
  <r>
    <s v="PID0392"/>
    <x v="2"/>
    <x v="0"/>
    <n v="250000"/>
    <n v="154333.29999999999"/>
  </r>
  <r>
    <s v="PID0393"/>
    <x v="1"/>
    <x v="3"/>
    <n v="90000"/>
    <n v="54359.3"/>
  </r>
  <r>
    <s v="PID0394"/>
    <x v="1"/>
    <x v="1"/>
    <n v="45000"/>
    <n v="34948.050000000003"/>
  </r>
  <r>
    <s v="PID0395"/>
    <x v="2"/>
    <x v="3"/>
    <n v="48000"/>
    <n v="31165.759999999998"/>
  </r>
  <r>
    <s v="PID0396"/>
    <x v="1"/>
    <x v="2"/>
    <n v="12000"/>
    <n v="9210.5399999999991"/>
  </r>
  <r>
    <s v="PID0397"/>
    <x v="2"/>
    <x v="2"/>
    <n v="800"/>
    <n v="630.55999999999995"/>
  </r>
  <r>
    <s v="PID0398"/>
    <x v="2"/>
    <x v="0"/>
    <n v="24000"/>
    <n v="17480.04"/>
  </r>
  <r>
    <s v="PID0399"/>
    <x v="2"/>
    <x v="1"/>
    <n v="60000"/>
    <n v="39419.75"/>
  </r>
  <r>
    <s v="PID0400"/>
    <x v="2"/>
    <x v="2"/>
    <n v="24000"/>
    <n v="20401.560000000001"/>
  </r>
  <r>
    <s v="PID0401"/>
    <x v="1"/>
    <x v="2"/>
    <n v="60000"/>
    <n v="31762.350000000002"/>
  </r>
  <r>
    <s v="PID0402"/>
    <x v="2"/>
    <x v="1"/>
    <n v="250000"/>
    <n v="207131.6"/>
  </r>
  <r>
    <s v="PID0403"/>
    <x v="0"/>
    <x v="0"/>
    <n v="1600"/>
    <n v="1276.22"/>
  </r>
  <r>
    <s v="PID0404"/>
    <x v="1"/>
    <x v="0"/>
    <n v="12000"/>
    <n v="8430.7800000000007"/>
  </r>
  <r>
    <s v="PID0405"/>
    <x v="2"/>
    <x v="0"/>
    <n v="32000"/>
    <n v="25608.2"/>
  </r>
  <r>
    <s v="PID0406"/>
    <x v="2"/>
    <x v="0"/>
    <n v="12000"/>
    <n v="0"/>
  </r>
  <r>
    <s v="PID0407"/>
    <x v="1"/>
    <x v="2"/>
    <n v="100"/>
    <n v="60.99"/>
  </r>
  <r>
    <s v="PID0408"/>
    <x v="0"/>
    <x v="3"/>
    <n v="24000"/>
    <n v="16421.2"/>
  </r>
  <r>
    <s v="PID0409"/>
    <x v="1"/>
    <x v="3"/>
    <n v="48000"/>
    <n v="0"/>
  </r>
  <r>
    <s v="PID0410"/>
    <x v="0"/>
    <x v="0"/>
    <n v="60000"/>
    <n v="0"/>
  </r>
  <r>
    <s v="PID0411"/>
    <x v="2"/>
    <x v="2"/>
    <n v="800"/>
    <n v="401.91"/>
  </r>
  <r>
    <s v="PID0412"/>
    <x v="0"/>
    <x v="0"/>
    <n v="40000"/>
    <n v="0"/>
  </r>
  <r>
    <s v="PID0413"/>
    <x v="1"/>
    <x v="2"/>
    <n v="72000"/>
    <n v="36270.04"/>
  </r>
  <r>
    <s v="PID0414"/>
    <x v="1"/>
    <x v="3"/>
    <n v="60000"/>
    <n v="36798"/>
  </r>
  <r>
    <s v="PID0415"/>
    <x v="0"/>
    <x v="2"/>
    <n v="500"/>
    <n v="398.78"/>
  </r>
  <r>
    <s v="PID0416"/>
    <x v="2"/>
    <x v="3"/>
    <n v="32000"/>
    <n v="23542.2"/>
  </r>
  <r>
    <s v="PID0417"/>
    <x v="0"/>
    <x v="3"/>
    <n v="32000"/>
    <n v="20557.72"/>
  </r>
  <r>
    <s v="PID0418"/>
    <x v="2"/>
    <x v="0"/>
    <n v="90000"/>
    <n v="66424.05"/>
  </r>
  <r>
    <s v="PID0419"/>
    <x v="0"/>
    <x v="0"/>
    <n v="200000"/>
    <n v="114686.88"/>
  </r>
  <r>
    <s v="PID0420"/>
    <x v="1"/>
    <x v="1"/>
    <n v="240000"/>
    <n v="131303.88"/>
  </r>
  <r>
    <s v="PID0421"/>
    <x v="1"/>
    <x v="1"/>
    <n v="45000"/>
    <n v="26761.53"/>
  </r>
  <r>
    <s v="PID0422"/>
    <x v="0"/>
    <x v="0"/>
    <n v="800"/>
    <n v="0"/>
  </r>
  <r>
    <s v="PID0423"/>
    <x v="0"/>
    <x v="0"/>
    <n v="250000"/>
    <n v="160812.4"/>
  </r>
  <r>
    <s v="PID0424"/>
    <x v="0"/>
    <x v="2"/>
    <n v="800"/>
    <n v="411.18"/>
  </r>
  <r>
    <s v="PID0425"/>
    <x v="2"/>
    <x v="1"/>
    <n v="45000"/>
    <n v="33185.19"/>
  </r>
  <r>
    <s v="PID0426"/>
    <x v="0"/>
    <x v="0"/>
    <n v="800"/>
    <n v="0"/>
  </r>
  <r>
    <s v="PID0427"/>
    <x v="2"/>
    <x v="2"/>
    <n v="40000"/>
    <n v="24492.959999999999"/>
  </r>
  <r>
    <s v="PID0428"/>
    <x v="0"/>
    <x v="3"/>
    <n v="3000"/>
    <n v="2095.89"/>
  </r>
  <r>
    <s v="PID0429"/>
    <x v="1"/>
    <x v="2"/>
    <n v="40000"/>
    <n v="33618.6"/>
  </r>
  <r>
    <s v="PID0430"/>
    <x v="0"/>
    <x v="0"/>
    <n v="72000"/>
    <n v="58499.199999999997"/>
  </r>
  <r>
    <s v="PID0431"/>
    <x v="0"/>
    <x v="3"/>
    <n v="12000"/>
    <n v="6952.4400000000005"/>
  </r>
  <r>
    <s v="PID0432"/>
    <x v="2"/>
    <x v="2"/>
    <n v="54000"/>
    <n v="34491.06"/>
  </r>
  <r>
    <s v="PID0433"/>
    <x v="0"/>
    <x v="0"/>
    <n v="45000"/>
    <n v="24593.67"/>
  </r>
  <r>
    <s v="PID0434"/>
    <x v="0"/>
    <x v="0"/>
    <n v="100"/>
    <n v="52.32"/>
  </r>
  <r>
    <s v="PID0435"/>
    <x v="0"/>
    <x v="1"/>
    <n v="24000"/>
    <n v="18705.88"/>
  </r>
  <r>
    <s v="PID0436"/>
    <x v="2"/>
    <x v="1"/>
    <n v="18000"/>
    <n v="13355.46"/>
  </r>
  <r>
    <s v="PID0437"/>
    <x v="1"/>
    <x v="0"/>
    <n v="54000"/>
    <n v="27150.75"/>
  </r>
  <r>
    <s v="PID0438"/>
    <x v="1"/>
    <x v="2"/>
    <n v="500"/>
    <n v="393.88"/>
  </r>
  <r>
    <s v="PID0439"/>
    <x v="1"/>
    <x v="0"/>
    <n v="48000"/>
    <n v="33606.400000000001"/>
  </r>
  <r>
    <s v="PID0440"/>
    <x v="0"/>
    <x v="1"/>
    <n v="72000"/>
    <n v="36669.199999999997"/>
  </r>
  <r>
    <s v="PID0441"/>
    <x v="1"/>
    <x v="0"/>
    <n v="200"/>
    <n v="101.26"/>
  </r>
  <r>
    <s v="PID0442"/>
    <x v="0"/>
    <x v="0"/>
    <n v="20000"/>
    <n v="10124.379999999999"/>
  </r>
  <r>
    <s v="PID0443"/>
    <x v="2"/>
    <x v="2"/>
    <n v="60000"/>
    <n v="37390.25"/>
  </r>
  <r>
    <s v="PID0444"/>
    <x v="0"/>
    <x v="2"/>
    <n v="45000"/>
    <n v="39564"/>
  </r>
  <r>
    <s v="PID0445"/>
    <x v="2"/>
    <x v="2"/>
    <n v="24000"/>
    <n v="14404.98"/>
  </r>
  <r>
    <s v="PID0446"/>
    <x v="1"/>
    <x v="2"/>
    <n v="15000"/>
    <n v="9615.15"/>
  </r>
  <r>
    <s v="PID0447"/>
    <x v="2"/>
    <x v="0"/>
    <n v="250000"/>
    <n v="166346.30000000002"/>
  </r>
  <r>
    <s v="PID0448"/>
    <x v="2"/>
    <x v="2"/>
    <n v="24000"/>
    <n v="21098.2"/>
  </r>
  <r>
    <s v="PID0449"/>
    <x v="1"/>
    <x v="2"/>
    <n v="250000"/>
    <n v="185578.5"/>
  </r>
  <r>
    <s v="PID0450"/>
    <x v="0"/>
    <x v="1"/>
    <n v="300000"/>
    <n v="0"/>
  </r>
  <r>
    <s v="PID0451"/>
    <x v="2"/>
    <x v="3"/>
    <n v="18000"/>
    <n v="15254.939999999999"/>
  </r>
  <r>
    <s v="PID0452"/>
    <x v="2"/>
    <x v="0"/>
    <n v="3000"/>
    <n v="2236.71"/>
  </r>
  <r>
    <s v="PID0453"/>
    <x v="2"/>
    <x v="2"/>
    <n v="18000"/>
    <n v="0"/>
  </r>
  <r>
    <s v="PID0454"/>
    <x v="0"/>
    <x v="0"/>
    <n v="32000"/>
    <n v="18500.68"/>
  </r>
  <r>
    <s v="PID0455"/>
    <x v="4"/>
    <x v="0"/>
    <n v="100"/>
    <n v="73.209999999999994"/>
  </r>
  <r>
    <s v="PID0456"/>
    <x v="0"/>
    <x v="0"/>
    <n v="54000"/>
    <n v="0"/>
  </r>
  <r>
    <s v="PID0457"/>
    <x v="0"/>
    <x v="3"/>
    <n v="800"/>
    <n v="565.26"/>
  </r>
  <r>
    <s v="PID0458"/>
    <x v="2"/>
    <x v="2"/>
    <n v="72000"/>
    <n v="45460.44"/>
  </r>
  <r>
    <s v="PID0459"/>
    <x v="1"/>
    <x v="0"/>
    <n v="40000"/>
    <n v="21188.600000000002"/>
  </r>
  <r>
    <s v="PID0460"/>
    <x v="2"/>
    <x v="1"/>
    <n v="40000"/>
    <n v="35616"/>
  </r>
  <r>
    <s v="PID0461"/>
    <x v="0"/>
    <x v="2"/>
    <n v="32000"/>
    <n v="0"/>
  </r>
  <r>
    <s v="PID0462"/>
    <x v="2"/>
    <x v="0"/>
    <n v="54000"/>
    <n v="27921.96"/>
  </r>
  <r>
    <s v="PID0463"/>
    <x v="0"/>
    <x v="3"/>
    <n v="40000"/>
    <n v="23114.3"/>
  </r>
  <r>
    <s v="PID0464"/>
    <x v="1"/>
    <x v="0"/>
    <n v="800"/>
    <n v="0"/>
  </r>
  <r>
    <s v="PID0465"/>
    <x v="2"/>
    <x v="1"/>
    <n v="32000"/>
    <n v="26512.240000000002"/>
  </r>
  <r>
    <s v="PID0466"/>
    <x v="1"/>
    <x v="0"/>
    <n v="12000"/>
    <n v="0"/>
  </r>
  <r>
    <s v="PID0467"/>
    <x v="1"/>
    <x v="1"/>
    <n v="40000"/>
    <n v="0"/>
  </r>
  <r>
    <s v="PID0468"/>
    <x v="4"/>
    <x v="2"/>
    <n v="21000"/>
    <n v="13118.279999999999"/>
  </r>
  <r>
    <s v="PID0469"/>
    <x v="4"/>
    <x v="3"/>
    <n v="3000"/>
    <n v="2092.17"/>
  </r>
  <r>
    <s v="PID0470"/>
    <x v="1"/>
    <x v="2"/>
    <n v="75000"/>
    <n v="38626.699999999997"/>
  </r>
  <r>
    <s v="PID0471"/>
    <x v="4"/>
    <x v="3"/>
    <n v="800"/>
    <n v="628.30999999999995"/>
  </r>
  <r>
    <s v="PID0472"/>
    <x v="0"/>
    <x v="0"/>
    <n v="75000"/>
    <n v="0"/>
  </r>
  <r>
    <s v="PID0473"/>
    <x v="0"/>
    <x v="0"/>
    <n v="20000"/>
    <n v="15777.76"/>
  </r>
  <r>
    <s v="PID0474"/>
    <x v="0"/>
    <x v="2"/>
    <n v="100"/>
    <n v="53.65"/>
  </r>
  <r>
    <s v="PID0475"/>
    <x v="1"/>
    <x v="1"/>
    <n v="75000"/>
    <n v="52660.649999999994"/>
  </r>
  <r>
    <s v="PID0476"/>
    <x v="2"/>
    <x v="0"/>
    <n v="250000"/>
    <n v="0"/>
  </r>
  <r>
    <s v="PID0477"/>
    <x v="2"/>
    <x v="1"/>
    <n v="20000"/>
    <n v="16069.82"/>
  </r>
  <r>
    <s v="PID0478"/>
    <x v="2"/>
    <x v="2"/>
    <n v="72000"/>
    <n v="42648.72"/>
  </r>
  <r>
    <s v="PID0479"/>
    <x v="0"/>
    <x v="0"/>
    <n v="4000"/>
    <n v="2417.92"/>
  </r>
  <r>
    <s v="PID0480"/>
    <x v="2"/>
    <x v="0"/>
    <n v="30000"/>
    <n v="20098.86"/>
  </r>
  <r>
    <s v="PID0481"/>
    <x v="2"/>
    <x v="2"/>
    <n v="45000"/>
    <n v="32491.47"/>
  </r>
  <r>
    <s v="PID0482"/>
    <x v="0"/>
    <x v="1"/>
    <n v="100"/>
    <n v="0"/>
  </r>
  <r>
    <s v="PID0483"/>
    <x v="1"/>
    <x v="2"/>
    <n v="500"/>
    <n v="344.06"/>
  </r>
  <r>
    <s v="PID0484"/>
    <x v="2"/>
    <x v="2"/>
    <n v="500"/>
    <n v="261.82"/>
  </r>
  <r>
    <s v="PID0485"/>
    <x v="1"/>
    <x v="0"/>
    <n v="60000"/>
    <n v="0"/>
  </r>
  <r>
    <s v="PID0486"/>
    <x v="0"/>
    <x v="0"/>
    <n v="48000"/>
    <n v="24552.12"/>
  </r>
  <r>
    <s v="PID0487"/>
    <x v="0"/>
    <x v="0"/>
    <n v="15000"/>
    <n v="11420.150000000001"/>
  </r>
  <r>
    <s v="PID0488"/>
    <x v="0"/>
    <x v="0"/>
    <n v="800"/>
    <n v="655.24"/>
  </r>
  <r>
    <s v="PID0489"/>
    <x v="0"/>
    <x v="1"/>
    <n v="21000"/>
    <n v="11200.84"/>
  </r>
  <r>
    <s v="PID0490"/>
    <x v="2"/>
    <x v="0"/>
    <n v="40000"/>
    <n v="23810.400000000001"/>
  </r>
  <r>
    <s v="PID0491"/>
    <x v="0"/>
    <x v="1"/>
    <n v="500"/>
    <n v="287.83999999999997"/>
  </r>
  <r>
    <s v="PID0492"/>
    <x v="2"/>
    <x v="1"/>
    <n v="100"/>
    <n v="51.38"/>
  </r>
  <r>
    <s v="PID0493"/>
    <x v="1"/>
    <x v="2"/>
    <n v="300000"/>
    <n v="211507.65"/>
  </r>
  <r>
    <s v="PID0494"/>
    <x v="2"/>
    <x v="0"/>
    <n v="500"/>
    <n v="284.92"/>
  </r>
  <r>
    <s v="PID0495"/>
    <x v="0"/>
    <x v="0"/>
    <n v="300000"/>
    <n v="185608.34999999998"/>
  </r>
  <r>
    <s v="PID0496"/>
    <x v="0"/>
    <x v="3"/>
    <n v="20000"/>
    <n v="16429.98"/>
  </r>
  <r>
    <s v="PID0497"/>
    <x v="0"/>
    <x v="1"/>
    <n v="3000"/>
    <n v="1761.06"/>
  </r>
  <r>
    <s v="PID0498"/>
    <x v="0"/>
    <x v="2"/>
    <n v="60000"/>
    <n v="38814.75"/>
  </r>
  <r>
    <s v="PID0499"/>
    <x v="0"/>
    <x v="1"/>
    <n v="100"/>
    <n v="0"/>
  </r>
  <r>
    <s v="PID0500"/>
    <x v="1"/>
    <x v="0"/>
    <n v="40000"/>
    <n v="30912.5"/>
  </r>
  <r>
    <s v="PID0501"/>
    <x v="2"/>
    <x v="2"/>
    <n v="18000"/>
    <n v="15163.32"/>
  </r>
  <r>
    <s v="PID0502"/>
    <x v="0"/>
    <x v="0"/>
    <n v="24000"/>
    <n v="15407.22"/>
  </r>
  <r>
    <s v="PID0503"/>
    <x v="0"/>
    <x v="0"/>
    <n v="18000"/>
    <n v="13926.54"/>
  </r>
  <r>
    <s v="PID0504"/>
    <x v="2"/>
    <x v="0"/>
    <n v="800"/>
    <n v="675.79"/>
  </r>
  <r>
    <s v="PID0505"/>
    <x v="0"/>
    <x v="3"/>
    <n v="3000"/>
    <n v="2550.7200000000003"/>
  </r>
  <r>
    <s v="PID0506"/>
    <x v="2"/>
    <x v="2"/>
    <n v="200000"/>
    <n v="136126"/>
  </r>
  <r>
    <s v="PID0507"/>
    <x v="2"/>
    <x v="1"/>
    <n v="20000"/>
    <n v="0"/>
  </r>
  <r>
    <s v="PID0508"/>
    <x v="1"/>
    <x v="0"/>
    <n v="1600"/>
    <n v="831.9"/>
  </r>
  <r>
    <s v="PID0509"/>
    <x v="2"/>
    <x v="0"/>
    <n v="21000"/>
    <n v="0"/>
  </r>
  <r>
    <s v="PID0510"/>
    <x v="2"/>
    <x v="2"/>
    <n v="250000"/>
    <n v="208992.5"/>
  </r>
  <r>
    <s v="PID0511"/>
    <x v="0"/>
    <x v="2"/>
    <n v="18000"/>
    <n v="14072.099999999999"/>
  </r>
  <r>
    <s v="PID0512"/>
    <x v="2"/>
    <x v="2"/>
    <n v="12000"/>
    <n v="8253.24"/>
  </r>
  <r>
    <s v="PID0513"/>
    <x v="2"/>
    <x v="2"/>
    <n v="21000"/>
    <n v="12593.21"/>
  </r>
  <r>
    <s v="PID0514"/>
    <x v="0"/>
    <x v="2"/>
    <n v="3000"/>
    <n v="2591.46"/>
  </r>
  <r>
    <s v="PID0515"/>
    <x v="0"/>
    <x v="0"/>
    <n v="100"/>
    <n v="0"/>
  </r>
  <r>
    <s v="PID0516"/>
    <x v="1"/>
    <x v="1"/>
    <n v="40000"/>
    <n v="0"/>
  </r>
  <r>
    <s v="PID0517"/>
    <x v="1"/>
    <x v="2"/>
    <n v="32000"/>
    <n v="19961.72"/>
  </r>
  <r>
    <s v="PID0518"/>
    <x v="2"/>
    <x v="2"/>
    <n v="12000"/>
    <n v="0"/>
  </r>
  <r>
    <s v="PID0519"/>
    <x v="0"/>
    <x v="2"/>
    <n v="500"/>
    <n v="440.14"/>
  </r>
  <r>
    <s v="PID0520"/>
    <x v="1"/>
    <x v="0"/>
    <n v="18000"/>
    <n v="13589.579999999998"/>
  </r>
  <r>
    <s v="PID0521"/>
    <x v="2"/>
    <x v="0"/>
    <n v="30000"/>
    <n v="25487.22"/>
  </r>
  <r>
    <s v="PID0522"/>
    <x v="2"/>
    <x v="2"/>
    <n v="100"/>
    <n v="78.08"/>
  </r>
  <r>
    <s v="PID0523"/>
    <x v="1"/>
    <x v="2"/>
    <n v="3000"/>
    <n v="2243.25"/>
  </r>
  <r>
    <s v="PID0524"/>
    <x v="2"/>
    <x v="1"/>
    <n v="800"/>
    <n v="0"/>
  </r>
  <r>
    <s v="PID0525"/>
    <x v="2"/>
    <x v="3"/>
    <n v="60000"/>
    <n v="41143.879999999997"/>
  </r>
  <r>
    <s v="PID0526"/>
    <x v="0"/>
    <x v="0"/>
    <n v="60000"/>
    <n v="33533.699999999997"/>
  </r>
  <r>
    <s v="PID0527"/>
    <x v="2"/>
    <x v="0"/>
    <n v="60000"/>
    <n v="44740.639999999999"/>
  </r>
  <r>
    <s v="PID0528"/>
    <x v="0"/>
    <x v="2"/>
    <n v="240000"/>
    <n v="151588.20000000001"/>
  </r>
  <r>
    <s v="PID0529"/>
    <x v="0"/>
    <x v="0"/>
    <n v="500"/>
    <n v="425.63"/>
  </r>
  <r>
    <s v="PID0530"/>
    <x v="0"/>
    <x v="1"/>
    <n v="54000"/>
    <n v="33776.94"/>
  </r>
  <r>
    <s v="PID0531"/>
    <x v="1"/>
    <x v="0"/>
    <n v="500"/>
    <n v="421.74"/>
  </r>
  <r>
    <s v="PID0532"/>
    <x v="2"/>
    <x v="3"/>
    <n v="500"/>
    <n v="331.85"/>
  </r>
  <r>
    <s v="PID0533"/>
    <x v="1"/>
    <x v="2"/>
    <n v="4000"/>
    <n v="3017.36"/>
  </r>
  <r>
    <s v="PID0534"/>
    <x v="2"/>
    <x v="2"/>
    <n v="30000"/>
    <n v="20327.550000000003"/>
  </r>
  <r>
    <s v="PID0535"/>
    <x v="1"/>
    <x v="1"/>
    <n v="500"/>
    <n v="364.49"/>
  </r>
  <r>
    <s v="PID0536"/>
    <x v="2"/>
    <x v="0"/>
    <n v="24000"/>
    <n v="21240.06"/>
  </r>
  <r>
    <s v="PID0537"/>
    <x v="2"/>
    <x v="0"/>
    <n v="24000"/>
    <n v="0"/>
  </r>
  <r>
    <s v="PID0538"/>
    <x v="0"/>
    <x v="2"/>
    <n v="12000"/>
    <n v="10189.74"/>
  </r>
  <r>
    <s v="PID0539"/>
    <x v="2"/>
    <x v="0"/>
    <n v="3000"/>
    <n v="1854.3000000000002"/>
  </r>
  <r>
    <s v="PID0540"/>
    <x v="0"/>
    <x v="0"/>
    <n v="18000"/>
    <n v="13947.39"/>
  </r>
  <r>
    <s v="PID0541"/>
    <x v="0"/>
    <x v="0"/>
    <n v="36000"/>
    <n v="0"/>
  </r>
  <r>
    <s v="PID0542"/>
    <x v="1"/>
    <x v="1"/>
    <n v="60000"/>
    <n v="51130.649999999994"/>
  </r>
  <r>
    <s v="PID0543"/>
    <x v="0"/>
    <x v="3"/>
    <n v="30000"/>
    <n v="0"/>
  </r>
  <r>
    <s v="PID0544"/>
    <x v="0"/>
    <x v="2"/>
    <n v="18000"/>
    <n v="11185.2"/>
  </r>
  <r>
    <s v="PID0545"/>
    <x v="0"/>
    <x v="0"/>
    <n v="800"/>
    <n v="553.55999999999995"/>
  </r>
  <r>
    <s v="PID0546"/>
    <x v="1"/>
    <x v="2"/>
    <n v="40000"/>
    <n v="25096.68"/>
  </r>
  <r>
    <s v="PID0547"/>
    <x v="2"/>
    <x v="1"/>
    <n v="60000"/>
    <n v="38975.100000000006"/>
  </r>
  <r>
    <s v="PID0548"/>
    <x v="2"/>
    <x v="0"/>
    <n v="40000"/>
    <n v="20817"/>
  </r>
  <r>
    <s v="PID0549"/>
    <x v="0"/>
    <x v="2"/>
    <n v="32000"/>
    <n v="16508.88"/>
  </r>
  <r>
    <s v="PID0550"/>
    <x v="2"/>
    <x v="1"/>
    <n v="240000"/>
    <n v="196347.36000000002"/>
  </r>
  <r>
    <s v="PID0551"/>
    <x v="0"/>
    <x v="2"/>
    <n v="800"/>
    <n v="674.58"/>
  </r>
  <r>
    <s v="PID0552"/>
    <x v="2"/>
    <x v="1"/>
    <n v="18000"/>
    <n v="15280.02"/>
  </r>
  <r>
    <s v="PID0553"/>
    <x v="0"/>
    <x v="0"/>
    <n v="12000"/>
    <n v="8012.82"/>
  </r>
  <r>
    <s v="PID0554"/>
    <x v="0"/>
    <x v="2"/>
    <n v="16000"/>
    <n v="0"/>
  </r>
  <r>
    <s v="PID0555"/>
    <x v="0"/>
    <x v="0"/>
    <n v="200000"/>
    <n v="110010.4"/>
  </r>
  <r>
    <s v="PID0556"/>
    <x v="0"/>
    <x v="1"/>
    <n v="250000"/>
    <n v="131051.8"/>
  </r>
  <r>
    <s v="PID0557"/>
    <x v="0"/>
    <x v="0"/>
    <n v="3000"/>
    <n v="1931.88"/>
  </r>
  <r>
    <s v="PID0558"/>
    <x v="2"/>
    <x v="1"/>
    <n v="100"/>
    <n v="83.8"/>
  </r>
  <r>
    <s v="PID0559"/>
    <x v="2"/>
    <x v="0"/>
    <n v="240000"/>
    <n v="130677.12"/>
  </r>
  <r>
    <s v="PID0560"/>
    <x v="2"/>
    <x v="2"/>
    <n v="200000"/>
    <n v="0"/>
  </r>
  <r>
    <s v="PID0561"/>
    <x v="2"/>
    <x v="1"/>
    <n v="250000"/>
    <n v="173905.2"/>
  </r>
  <r>
    <s v="PID0562"/>
    <x v="2"/>
    <x v="1"/>
    <n v="12000"/>
    <n v="0"/>
  </r>
  <r>
    <s v="PID0563"/>
    <x v="2"/>
    <x v="2"/>
    <n v="30000"/>
    <n v="15006.119999999999"/>
  </r>
  <r>
    <s v="PID0564"/>
    <x v="2"/>
    <x v="1"/>
    <n v="60000"/>
    <n v="38081.199999999997"/>
  </r>
  <r>
    <s v="PID0565"/>
    <x v="0"/>
    <x v="0"/>
    <n v="100"/>
    <n v="57.68"/>
  </r>
  <r>
    <s v="PID0566"/>
    <x v="2"/>
    <x v="0"/>
    <n v="32000"/>
    <n v="24633.200000000001"/>
  </r>
  <r>
    <s v="PID0567"/>
    <x v="0"/>
    <x v="0"/>
    <n v="800"/>
    <n v="453.8"/>
  </r>
  <r>
    <s v="PID0568"/>
    <x v="0"/>
    <x v="3"/>
    <n v="18000"/>
    <n v="0"/>
  </r>
  <r>
    <s v="PID0569"/>
    <x v="2"/>
    <x v="2"/>
    <n v="500"/>
    <n v="0"/>
  </r>
  <r>
    <s v="PID0570"/>
    <x v="2"/>
    <x v="2"/>
    <n v="90000"/>
    <n v="46471.95"/>
  </r>
  <r>
    <s v="PID0571"/>
    <x v="2"/>
    <x v="1"/>
    <n v="3000"/>
    <n v="2695.2"/>
  </r>
  <r>
    <s v="PID0572"/>
    <x v="0"/>
    <x v="3"/>
    <n v="300000"/>
    <n v="150311.76"/>
  </r>
  <r>
    <s v="PID0573"/>
    <x v="0"/>
    <x v="3"/>
    <n v="60000"/>
    <n v="41877.64"/>
  </r>
  <r>
    <s v="PID0574"/>
    <x v="1"/>
    <x v="3"/>
    <n v="250000"/>
    <n v="131494.9"/>
  </r>
  <r>
    <s v="PID0575"/>
    <x v="0"/>
    <x v="0"/>
    <n v="12000"/>
    <n v="10342.44"/>
  </r>
  <r>
    <s v="PID0576"/>
    <x v="2"/>
    <x v="1"/>
    <n v="36000"/>
    <n v="18829.23"/>
  </r>
  <r>
    <s v="PID0577"/>
    <x v="2"/>
    <x v="3"/>
    <n v="45000"/>
    <n v="31528.77"/>
  </r>
  <r>
    <s v="PID0578"/>
    <x v="2"/>
    <x v="1"/>
    <n v="90000"/>
    <n v="0"/>
  </r>
  <r>
    <s v="PID0579"/>
    <x v="2"/>
    <x v="2"/>
    <n v="1000"/>
    <n v="0"/>
  </r>
  <r>
    <s v="PID0580"/>
    <x v="0"/>
    <x v="2"/>
    <n v="18000"/>
    <n v="11325.24"/>
  </r>
  <r>
    <s v="PID0581"/>
    <x v="0"/>
    <x v="2"/>
    <n v="45000"/>
    <n v="30751.68"/>
  </r>
  <r>
    <s v="PID0582"/>
    <x v="1"/>
    <x v="3"/>
    <n v="3000"/>
    <n v="2133.06"/>
  </r>
  <r>
    <s v="PID0583"/>
    <x v="0"/>
    <x v="2"/>
    <n v="32000"/>
    <n v="16682.400000000001"/>
  </r>
  <r>
    <s v="PID0584"/>
    <x v="0"/>
    <x v="0"/>
    <n v="18000"/>
    <n v="13722.36"/>
  </r>
  <r>
    <s v="PID0585"/>
    <x v="2"/>
    <x v="0"/>
    <n v="32000"/>
    <n v="16856.32"/>
  </r>
  <r>
    <s v="PID0586"/>
    <x v="0"/>
    <x v="1"/>
    <n v="24000"/>
    <n v="21199.89"/>
  </r>
  <r>
    <s v="PID0587"/>
    <x v="0"/>
    <x v="0"/>
    <n v="40000"/>
    <n v="23629.8"/>
  </r>
  <r>
    <s v="PID0588"/>
    <x v="2"/>
    <x v="1"/>
    <n v="18000"/>
    <n v="9227.67"/>
  </r>
  <r>
    <s v="PID0589"/>
    <x v="0"/>
    <x v="0"/>
    <n v="800"/>
    <n v="461.92"/>
  </r>
  <r>
    <s v="PID0590"/>
    <x v="1"/>
    <x v="3"/>
    <n v="3000"/>
    <n v="1978.02"/>
  </r>
  <r>
    <s v="PID0591"/>
    <x v="3"/>
    <x v="2"/>
    <n v="40000"/>
    <n v="35905.4"/>
  </r>
  <r>
    <s v="PID0592"/>
    <x v="2"/>
    <x v="0"/>
    <n v="800"/>
    <n v="718.39"/>
  </r>
  <r>
    <s v="PID0593"/>
    <x v="0"/>
    <x v="1"/>
    <n v="40000"/>
    <n v="28460.959999999999"/>
  </r>
  <r>
    <s v="PID0594"/>
    <x v="2"/>
    <x v="0"/>
    <n v="100"/>
    <n v="0"/>
  </r>
  <r>
    <s v="PID0595"/>
    <x v="2"/>
    <x v="0"/>
    <n v="800"/>
    <n v="487.16"/>
  </r>
  <r>
    <s v="PID0596"/>
    <x v="2"/>
    <x v="2"/>
    <n v="100"/>
    <n v="0"/>
  </r>
  <r>
    <s v="PID0597"/>
    <x v="0"/>
    <x v="1"/>
    <n v="45000"/>
    <n v="25481.370000000003"/>
  </r>
  <r>
    <s v="PID0598"/>
    <x v="2"/>
    <x v="2"/>
    <n v="240000"/>
    <n v="158937.12"/>
  </r>
  <r>
    <s v="PID0599"/>
    <x v="0"/>
    <x v="1"/>
    <n v="21000"/>
    <n v="13683.88"/>
  </r>
  <r>
    <s v="PID0600"/>
    <x v="1"/>
    <x v="1"/>
    <n v="18000"/>
    <n v="12421.41"/>
  </r>
  <r>
    <s v="PID0601"/>
    <x v="2"/>
    <x v="2"/>
    <n v="4000"/>
    <n v="2881.04"/>
  </r>
  <r>
    <s v="PID0602"/>
    <x v="0"/>
    <x v="2"/>
    <n v="100"/>
    <n v="64.599999999999994"/>
  </r>
  <r>
    <s v="PID0603"/>
    <x v="2"/>
    <x v="0"/>
    <n v="800"/>
    <n v="0"/>
  </r>
  <r>
    <s v="PID0604"/>
    <x v="0"/>
    <x v="0"/>
    <n v="200000"/>
    <n v="118892.32"/>
  </r>
  <r>
    <s v="PID0605"/>
    <x v="0"/>
    <x v="2"/>
    <n v="90000"/>
    <n v="68940.3"/>
  </r>
  <r>
    <s v="PID0606"/>
    <x v="0"/>
    <x v="1"/>
    <n v="200000"/>
    <n v="0"/>
  </r>
  <r>
    <s v="PID0607"/>
    <x v="0"/>
    <x v="0"/>
    <n v="500"/>
    <n v="0"/>
  </r>
  <r>
    <s v="PID0608"/>
    <x v="1"/>
    <x v="0"/>
    <n v="21000"/>
    <n v="14377.929999999998"/>
  </r>
  <r>
    <s v="PID0609"/>
    <x v="2"/>
    <x v="1"/>
    <n v="45000"/>
    <n v="27291.27"/>
  </r>
  <r>
    <s v="PID0610"/>
    <x v="2"/>
    <x v="0"/>
    <n v="45000"/>
    <n v="0"/>
  </r>
  <r>
    <s v="PID0611"/>
    <x v="2"/>
    <x v="1"/>
    <n v="100"/>
    <n v="74.73"/>
  </r>
  <r>
    <s v="PID0612"/>
    <x v="2"/>
    <x v="0"/>
    <n v="45000"/>
    <n v="39937.17"/>
  </r>
  <r>
    <s v="PID0613"/>
    <x v="0"/>
    <x v="2"/>
    <n v="75000"/>
    <n v="39015.199999999997"/>
  </r>
  <r>
    <s v="PID0614"/>
    <x v="0"/>
    <x v="0"/>
    <n v="24000"/>
    <n v="0"/>
  </r>
  <r>
    <s v="PID0615"/>
    <x v="0"/>
    <x v="2"/>
    <n v="40000"/>
    <n v="21460.080000000002"/>
  </r>
  <r>
    <s v="PID0616"/>
    <x v="2"/>
    <x v="1"/>
    <n v="40000"/>
    <n v="34573.9"/>
  </r>
  <r>
    <s v="PID0617"/>
    <x v="2"/>
    <x v="0"/>
    <n v="45000"/>
    <n v="23031.39"/>
  </r>
  <r>
    <s v="PID0618"/>
    <x v="2"/>
    <x v="0"/>
    <n v="3000"/>
    <n v="2212.29"/>
  </r>
  <r>
    <s v="PID0619"/>
    <x v="2"/>
    <x v="1"/>
    <n v="90000"/>
    <n v="75623.599999999991"/>
  </r>
  <r>
    <s v="PID0620"/>
    <x v="2"/>
    <x v="2"/>
    <n v="30000"/>
    <n v="20027.579999999998"/>
  </r>
  <r>
    <s v="PID0621"/>
    <x v="2"/>
    <x v="3"/>
    <n v="3000"/>
    <n v="0"/>
  </r>
  <r>
    <s v="PID0622"/>
    <x v="2"/>
    <x v="3"/>
    <n v="3000"/>
    <n v="0"/>
  </r>
  <r>
    <s v="PID0623"/>
    <x v="2"/>
    <x v="0"/>
    <n v="500"/>
    <n v="377"/>
  </r>
  <r>
    <s v="PID0624"/>
    <x v="0"/>
    <x v="0"/>
    <n v="30000"/>
    <n v="18896.43"/>
  </r>
  <r>
    <s v="PID0625"/>
    <x v="4"/>
    <x v="0"/>
    <n v="90000"/>
    <n v="50164.899999999994"/>
  </r>
  <r>
    <s v="PID0626"/>
    <x v="0"/>
    <x v="3"/>
    <n v="4000"/>
    <n v="3414.52"/>
  </r>
  <r>
    <s v="PID0627"/>
    <x v="2"/>
    <x v="1"/>
    <n v="12000"/>
    <n v="0"/>
  </r>
  <r>
    <s v="PID0628"/>
    <x v="1"/>
    <x v="2"/>
    <n v="240000"/>
    <n v="152671.08000000002"/>
  </r>
  <r>
    <s v="PID0629"/>
    <x v="0"/>
    <x v="0"/>
    <n v="75000"/>
    <n v="0"/>
  </r>
  <r>
    <s v="PID0630"/>
    <x v="0"/>
    <x v="3"/>
    <n v="100"/>
    <n v="50.16"/>
  </r>
  <r>
    <s v="PID0631"/>
    <x v="2"/>
    <x v="2"/>
    <n v="45000"/>
    <n v="25246.350000000002"/>
  </r>
  <r>
    <s v="PID0632"/>
    <x v="2"/>
    <x v="1"/>
    <n v="16000"/>
    <n v="12849.12"/>
  </r>
  <r>
    <s v="PID0633"/>
    <x v="2"/>
    <x v="0"/>
    <n v="300000"/>
    <n v="150218.16"/>
  </r>
  <r>
    <s v="PID0634"/>
    <x v="1"/>
    <x v="0"/>
    <n v="500"/>
    <n v="0"/>
  </r>
  <r>
    <s v="PID0635"/>
    <x v="0"/>
    <x v="3"/>
    <n v="21000"/>
    <n v="13295.94"/>
  </r>
  <r>
    <s v="PID0636"/>
    <x v="0"/>
    <x v="0"/>
    <n v="3000"/>
    <n v="1702.98"/>
  </r>
  <r>
    <s v="PID0637"/>
    <x v="1"/>
    <x v="0"/>
    <n v="75000"/>
    <n v="43878.649999999994"/>
  </r>
  <r>
    <s v="PID0638"/>
    <x v="2"/>
    <x v="2"/>
    <n v="12000"/>
    <n v="8131.7999999999993"/>
  </r>
  <r>
    <s v="PID0639"/>
    <x v="0"/>
    <x v="2"/>
    <n v="30000"/>
    <n v="16801.439999999999"/>
  </r>
  <r>
    <s v="PID0640"/>
    <x v="0"/>
    <x v="2"/>
    <n v="18000"/>
    <n v="0"/>
  </r>
  <r>
    <s v="PID0641"/>
    <x v="2"/>
    <x v="1"/>
    <n v="250000"/>
    <n v="144130.1"/>
  </r>
  <r>
    <s v="PID0642"/>
    <x v="0"/>
    <x v="0"/>
    <n v="16000"/>
    <n v="10594.86"/>
  </r>
  <r>
    <s v="PID0643"/>
    <x v="0"/>
    <x v="2"/>
    <n v="10000"/>
    <n v="0"/>
  </r>
  <r>
    <s v="PID0644"/>
    <x v="0"/>
    <x v="2"/>
    <n v="200000"/>
    <n v="0"/>
  </r>
  <r>
    <s v="PID0645"/>
    <x v="2"/>
    <x v="0"/>
    <n v="45000"/>
    <n v="30544.590000000004"/>
  </r>
  <r>
    <s v="PID0646"/>
    <x v="0"/>
    <x v="1"/>
    <n v="90000"/>
    <n v="48103.05"/>
  </r>
  <r>
    <s v="PID0647"/>
    <x v="0"/>
    <x v="2"/>
    <n v="3000"/>
    <n v="2095.17"/>
  </r>
  <r>
    <s v="PID0648"/>
    <x v="2"/>
    <x v="0"/>
    <n v="90000"/>
    <n v="71874.399999999994"/>
  </r>
  <r>
    <s v="PID0649"/>
    <x v="3"/>
    <x v="1"/>
    <n v="200000"/>
    <n v="159176.6"/>
  </r>
  <r>
    <s v="PID0650"/>
    <x v="1"/>
    <x v="1"/>
    <n v="3000"/>
    <n v="2477.58"/>
  </r>
  <r>
    <s v="PID0651"/>
    <x v="2"/>
    <x v="1"/>
    <n v="40000"/>
    <n v="23723.899999999998"/>
  </r>
  <r>
    <s v="PID0652"/>
    <x v="2"/>
    <x v="1"/>
    <n v="500"/>
    <n v="394.89"/>
  </r>
  <r>
    <s v="PID0653"/>
    <x v="2"/>
    <x v="1"/>
    <n v="60000"/>
    <n v="53382.16"/>
  </r>
  <r>
    <s v="PID0654"/>
    <x v="1"/>
    <x v="2"/>
    <n v="200"/>
    <n v="122.98"/>
  </r>
  <r>
    <s v="PID0655"/>
    <x v="2"/>
    <x v="2"/>
    <n v="200000"/>
    <n v="124213.09999999999"/>
  </r>
  <r>
    <s v="PID0656"/>
    <x v="2"/>
    <x v="0"/>
    <n v="250000"/>
    <n v="200949.1"/>
  </r>
  <r>
    <s v="PID0657"/>
    <x v="4"/>
    <x v="0"/>
    <n v="60000"/>
    <n v="48097.399999999994"/>
  </r>
  <r>
    <s v="PID0658"/>
    <x v="2"/>
    <x v="0"/>
    <n v="40000"/>
    <n v="0"/>
  </r>
  <r>
    <s v="PID0659"/>
    <x v="0"/>
    <x v="0"/>
    <n v="21000"/>
    <n v="16672.600000000002"/>
  </r>
  <r>
    <s v="PID0660"/>
    <x v="2"/>
    <x v="1"/>
    <n v="300000"/>
    <n v="202307.52"/>
  </r>
  <r>
    <s v="PID0661"/>
    <x v="0"/>
    <x v="1"/>
    <n v="20000"/>
    <n v="10666.44"/>
  </r>
  <r>
    <s v="PID0662"/>
    <x v="0"/>
    <x v="2"/>
    <n v="90000"/>
    <n v="64432.799999999996"/>
  </r>
  <r>
    <s v="PID0663"/>
    <x v="1"/>
    <x v="2"/>
    <n v="200000"/>
    <n v="126889.5"/>
  </r>
  <r>
    <s v="PID0664"/>
    <x v="1"/>
    <x v="2"/>
    <n v="60000"/>
    <n v="0"/>
  </r>
  <r>
    <s v="PID0665"/>
    <x v="0"/>
    <x v="0"/>
    <n v="24000"/>
    <n v="16320.78"/>
  </r>
  <r>
    <s v="PID0666"/>
    <x v="0"/>
    <x v="3"/>
    <n v="36000"/>
    <n v="25044.27"/>
  </r>
  <r>
    <s v="PID0667"/>
    <x v="0"/>
    <x v="1"/>
    <n v="250000"/>
    <n v="170546.6"/>
  </r>
  <r>
    <s v="PID0668"/>
    <x v="0"/>
    <x v="1"/>
    <n v="60000"/>
    <n v="31337.919999999998"/>
  </r>
  <r>
    <s v="PID0669"/>
    <x v="0"/>
    <x v="2"/>
    <n v="90000"/>
    <n v="73656"/>
  </r>
  <r>
    <s v="PID0670"/>
    <x v="2"/>
    <x v="0"/>
    <n v="60000"/>
    <n v="32882.85"/>
  </r>
  <r>
    <s v="PID0671"/>
    <x v="4"/>
    <x v="0"/>
    <n v="12000"/>
    <n v="0"/>
  </r>
  <r>
    <s v="PID0672"/>
    <x v="2"/>
    <x v="2"/>
    <n v="12000"/>
    <n v="9054.18"/>
  </r>
  <r>
    <s v="PID0673"/>
    <x v="0"/>
    <x v="1"/>
    <n v="12000"/>
    <n v="8400.9000000000015"/>
  </r>
  <r>
    <s v="PID0674"/>
    <x v="2"/>
    <x v="2"/>
    <n v="48000"/>
    <n v="43134.92"/>
  </r>
  <r>
    <s v="PID0675"/>
    <x v="2"/>
    <x v="0"/>
    <n v="18000"/>
    <n v="9478.98"/>
  </r>
  <r>
    <s v="PID0676"/>
    <x v="2"/>
    <x v="2"/>
    <n v="60000"/>
    <n v="50145.04"/>
  </r>
  <r>
    <s v="PID0677"/>
    <x v="2"/>
    <x v="2"/>
    <n v="24000"/>
    <n v="15096.18"/>
  </r>
  <r>
    <s v="PID0678"/>
    <x v="0"/>
    <x v="0"/>
    <n v="60000"/>
    <n v="43140.5"/>
  </r>
  <r>
    <s v="PID0679"/>
    <x v="0"/>
    <x v="0"/>
    <n v="500"/>
    <n v="288.08999999999997"/>
  </r>
  <r>
    <s v="PID0680"/>
    <x v="2"/>
    <x v="1"/>
    <n v="36000"/>
    <n v="31428.06"/>
  </r>
  <r>
    <s v="PID0681"/>
    <x v="0"/>
    <x v="3"/>
    <n v="2000"/>
    <n v="1304.68"/>
  </r>
  <r>
    <s v="PID0682"/>
    <x v="1"/>
    <x v="0"/>
    <n v="100"/>
    <n v="86.42"/>
  </r>
  <r>
    <s v="PID0683"/>
    <x v="2"/>
    <x v="0"/>
    <n v="24000"/>
    <n v="15400.439999999999"/>
  </r>
  <r>
    <s v="PID0684"/>
    <x v="1"/>
    <x v="0"/>
    <n v="18000"/>
    <n v="0"/>
  </r>
  <r>
    <s v="PID0685"/>
    <x v="0"/>
    <x v="0"/>
    <n v="500"/>
    <n v="309.23"/>
  </r>
  <r>
    <s v="PID0686"/>
    <x v="0"/>
    <x v="3"/>
    <n v="20000"/>
    <n v="15489.94"/>
  </r>
  <r>
    <s v="PID0687"/>
    <x v="0"/>
    <x v="0"/>
    <n v="500"/>
    <n v="262.81"/>
  </r>
  <r>
    <s v="PID0688"/>
    <x v="2"/>
    <x v="0"/>
    <n v="200000"/>
    <n v="167637.20000000001"/>
  </r>
  <r>
    <s v="PID0689"/>
    <x v="2"/>
    <x v="0"/>
    <n v="100"/>
    <n v="59.02"/>
  </r>
  <r>
    <s v="PID0690"/>
    <x v="0"/>
    <x v="2"/>
    <n v="250000"/>
    <n v="139263.20000000001"/>
  </r>
  <r>
    <s v="PID0691"/>
    <x v="0"/>
    <x v="0"/>
    <n v="18000"/>
    <n v="0"/>
  </r>
  <r>
    <s v="PID0692"/>
    <x v="2"/>
    <x v="2"/>
    <n v="18000"/>
    <n v="15191.880000000001"/>
  </r>
  <r>
    <s v="PID0693"/>
    <x v="1"/>
    <x v="3"/>
    <n v="90000"/>
    <n v="0"/>
  </r>
  <r>
    <s v="PID0694"/>
    <x v="2"/>
    <x v="2"/>
    <n v="18000"/>
    <n v="15334.74"/>
  </r>
  <r>
    <s v="PID0695"/>
    <x v="2"/>
    <x v="2"/>
    <n v="60000"/>
    <n v="48267.05"/>
  </r>
  <r>
    <s v="PID0696"/>
    <x v="2"/>
    <x v="0"/>
    <n v="60000"/>
    <n v="44041.1"/>
  </r>
  <r>
    <s v="PID0697"/>
    <x v="2"/>
    <x v="2"/>
    <n v="24000"/>
    <n v="19459.29"/>
  </r>
  <r>
    <s v="PID0698"/>
    <x v="2"/>
    <x v="2"/>
    <n v="48000"/>
    <n v="28136.92"/>
  </r>
  <r>
    <s v="PID0699"/>
    <x v="2"/>
    <x v="0"/>
    <n v="90000"/>
    <n v="66656.2"/>
  </r>
  <r>
    <s v="PID0700"/>
    <x v="2"/>
    <x v="0"/>
    <n v="18000"/>
    <n v="0"/>
  </r>
  <r>
    <s v="PID0701"/>
    <x v="0"/>
    <x v="0"/>
    <n v="24000"/>
    <n v="14503.32"/>
  </r>
  <r>
    <s v="PID0702"/>
    <x v="2"/>
    <x v="0"/>
    <n v="12000"/>
    <n v="8919.66"/>
  </r>
  <r>
    <s v="PID0703"/>
    <x v="1"/>
    <x v="3"/>
    <n v="20000"/>
    <n v="13780.9"/>
  </r>
  <r>
    <s v="PID0704"/>
    <x v="1"/>
    <x v="2"/>
    <n v="20000"/>
    <n v="12907.56"/>
  </r>
  <r>
    <s v="PID0705"/>
    <x v="1"/>
    <x v="2"/>
    <n v="60000"/>
    <n v="35408.32"/>
  </r>
  <r>
    <s v="PID0706"/>
    <x v="0"/>
    <x v="1"/>
    <n v="250000"/>
    <n v="126508.5"/>
  </r>
  <r>
    <s v="PID0707"/>
    <x v="2"/>
    <x v="2"/>
    <n v="12000"/>
    <n v="6771.42"/>
  </r>
  <r>
    <s v="PID0708"/>
    <x v="0"/>
    <x v="0"/>
    <n v="90000"/>
    <n v="59766.450000000004"/>
  </r>
  <r>
    <s v="PID0709"/>
    <x v="2"/>
    <x v="1"/>
    <n v="90000"/>
    <n v="75760.05"/>
  </r>
  <r>
    <s v="PID0710"/>
    <x v="2"/>
    <x v="1"/>
    <n v="16000"/>
    <n v="13875.26"/>
  </r>
  <r>
    <s v="PID0711"/>
    <x v="0"/>
    <x v="2"/>
    <n v="40000"/>
    <n v="35384.899999999994"/>
  </r>
  <r>
    <s v="PID0712"/>
    <x v="0"/>
    <x v="1"/>
    <n v="500"/>
    <n v="406.64"/>
  </r>
  <r>
    <s v="PID0713"/>
    <x v="2"/>
    <x v="3"/>
    <n v="500"/>
    <n v="344.07"/>
  </r>
  <r>
    <s v="PID0714"/>
    <x v="0"/>
    <x v="0"/>
    <n v="12000"/>
    <n v="6670.62"/>
  </r>
  <r>
    <s v="PID0715"/>
    <x v="0"/>
    <x v="3"/>
    <n v="60000"/>
    <n v="51497"/>
  </r>
  <r>
    <s v="PID0716"/>
    <x v="0"/>
    <x v="0"/>
    <n v="36000"/>
    <n v="18567.12"/>
  </r>
  <r>
    <s v="PID0717"/>
    <x v="0"/>
    <x v="2"/>
    <n v="250000"/>
    <n v="154206.1"/>
  </r>
  <r>
    <s v="PID0718"/>
    <x v="1"/>
    <x v="2"/>
    <n v="3000"/>
    <n v="2193.54"/>
  </r>
  <r>
    <s v="PID0719"/>
    <x v="2"/>
    <x v="3"/>
    <n v="100"/>
    <n v="65.45"/>
  </r>
  <r>
    <s v="PID0720"/>
    <x v="2"/>
    <x v="0"/>
    <n v="800"/>
    <n v="557.95000000000005"/>
  </r>
  <r>
    <s v="PID0721"/>
    <x v="1"/>
    <x v="1"/>
    <n v="500"/>
    <n v="366.9"/>
  </r>
  <r>
    <s v="PID0722"/>
    <x v="2"/>
    <x v="0"/>
    <n v="20000"/>
    <n v="15172.92"/>
  </r>
  <r>
    <s v="PID0723"/>
    <x v="2"/>
    <x v="3"/>
    <n v="100"/>
    <n v="87.14"/>
  </r>
  <r>
    <s v="PID0724"/>
    <x v="0"/>
    <x v="0"/>
    <n v="20000"/>
    <n v="13300.26"/>
  </r>
  <r>
    <s v="PID0725"/>
    <x v="2"/>
    <x v="0"/>
    <n v="24000"/>
    <n v="14020.68"/>
  </r>
  <r>
    <s v="PID0726"/>
    <x v="1"/>
    <x v="0"/>
    <n v="24000"/>
    <n v="0"/>
  </r>
  <r>
    <s v="PID0727"/>
    <x v="0"/>
    <x v="0"/>
    <n v="12000"/>
    <n v="8729.76"/>
  </r>
  <r>
    <s v="PID0728"/>
    <x v="0"/>
    <x v="2"/>
    <n v="24000"/>
    <n v="12841.380000000001"/>
  </r>
  <r>
    <s v="PID0729"/>
    <x v="1"/>
    <x v="1"/>
    <n v="90000"/>
    <n v="60509.45"/>
  </r>
  <r>
    <s v="PID0730"/>
    <x v="0"/>
    <x v="0"/>
    <n v="90000"/>
    <n v="0"/>
  </r>
  <r>
    <s v="PID0731"/>
    <x v="2"/>
    <x v="1"/>
    <n v="60000"/>
    <n v="38631.699999999997"/>
  </r>
  <r>
    <s v="PID0732"/>
    <x v="0"/>
    <x v="1"/>
    <n v="48000"/>
    <n v="29553.119999999999"/>
  </r>
  <r>
    <s v="PID0733"/>
    <x v="0"/>
    <x v="1"/>
    <n v="800"/>
    <n v="663.33"/>
  </r>
  <r>
    <s v="PID0734"/>
    <x v="1"/>
    <x v="0"/>
    <n v="40000"/>
    <n v="24648.699999999997"/>
  </r>
  <r>
    <s v="PID0735"/>
    <x v="0"/>
    <x v="0"/>
    <n v="12000"/>
    <n v="10012.26"/>
  </r>
  <r>
    <s v="PID0736"/>
    <x v="0"/>
    <x v="3"/>
    <n v="15000"/>
    <n v="10751.5"/>
  </r>
  <r>
    <s v="PID0737"/>
    <x v="2"/>
    <x v="3"/>
    <n v="12000"/>
    <n v="10198.380000000001"/>
  </r>
  <r>
    <s v="PID0738"/>
    <x v="2"/>
    <x v="0"/>
    <n v="20000"/>
    <n v="10425.280000000001"/>
  </r>
  <r>
    <s v="PID0739"/>
    <x v="0"/>
    <x v="2"/>
    <n v="45000"/>
    <n v="0"/>
  </r>
  <r>
    <s v="PID0740"/>
    <x v="0"/>
    <x v="1"/>
    <n v="24000"/>
    <n v="0"/>
  </r>
  <r>
    <s v="PID0741"/>
    <x v="0"/>
    <x v="0"/>
    <n v="90000"/>
    <n v="66268.25"/>
  </r>
  <r>
    <s v="PID0742"/>
    <x v="0"/>
    <x v="2"/>
    <n v="3000"/>
    <n v="1767.42"/>
  </r>
  <r>
    <s v="PID0743"/>
    <x v="2"/>
    <x v="2"/>
    <n v="20000"/>
    <n v="10044.68"/>
  </r>
  <r>
    <s v="PID0744"/>
    <x v="0"/>
    <x v="1"/>
    <n v="3000"/>
    <n v="2420.9700000000003"/>
  </r>
  <r>
    <s v="PID0745"/>
    <x v="2"/>
    <x v="2"/>
    <n v="12000"/>
    <n v="7689"/>
  </r>
  <r>
    <s v="PID0746"/>
    <x v="2"/>
    <x v="0"/>
    <n v="500"/>
    <n v="405.67"/>
  </r>
  <r>
    <s v="PID0747"/>
    <x v="2"/>
    <x v="0"/>
    <n v="300000"/>
    <n v="0"/>
  </r>
  <r>
    <s v="PID0748"/>
    <x v="2"/>
    <x v="1"/>
    <n v="200000"/>
    <n v="141389.44"/>
  </r>
  <r>
    <s v="PID0749"/>
    <x v="0"/>
    <x v="0"/>
    <n v="240000"/>
    <n v="211079.16"/>
  </r>
  <r>
    <s v="PID0750"/>
    <x v="1"/>
    <x v="3"/>
    <n v="100"/>
    <n v="0"/>
  </r>
  <r>
    <s v="PID0751"/>
    <x v="1"/>
    <x v="1"/>
    <n v="20000"/>
    <n v="15758.62"/>
  </r>
  <r>
    <s v="PID0752"/>
    <x v="0"/>
    <x v="0"/>
    <n v="18000"/>
    <n v="13560.54"/>
  </r>
  <r>
    <s v="PID0753"/>
    <x v="1"/>
    <x v="0"/>
    <n v="32000"/>
    <n v="27093.279999999999"/>
  </r>
  <r>
    <s v="PID0754"/>
    <x v="2"/>
    <x v="3"/>
    <n v="24000"/>
    <n v="13327.14"/>
  </r>
  <r>
    <s v="PID0755"/>
    <x v="0"/>
    <x v="2"/>
    <n v="20000"/>
    <n v="11426.44"/>
  </r>
  <r>
    <s v="PID0756"/>
    <x v="0"/>
    <x v="1"/>
    <n v="60000"/>
    <n v="0"/>
  </r>
  <r>
    <s v="PID0757"/>
    <x v="2"/>
    <x v="0"/>
    <n v="15000"/>
    <n v="12315.599999999999"/>
  </r>
  <r>
    <s v="PID0758"/>
    <x v="2"/>
    <x v="1"/>
    <n v="12000"/>
    <n v="9147.9000000000015"/>
  </r>
  <r>
    <s v="PID0759"/>
    <x v="0"/>
    <x v="2"/>
    <n v="18000"/>
    <n v="0"/>
  </r>
  <r>
    <s v="PID0760"/>
    <x v="2"/>
    <x v="0"/>
    <n v="240000"/>
    <n v="167045.76000000001"/>
  </r>
  <r>
    <s v="PID0761"/>
    <x v="0"/>
    <x v="3"/>
    <n v="72000"/>
    <n v="54255.64"/>
  </r>
  <r>
    <s v="PID0762"/>
    <x v="1"/>
    <x v="1"/>
    <n v="32000"/>
    <n v="28784.2"/>
  </r>
  <r>
    <s v="PID0763"/>
    <x v="1"/>
    <x v="1"/>
    <n v="12000"/>
    <n v="9897.48"/>
  </r>
  <r>
    <s v="PID0764"/>
    <x v="0"/>
    <x v="1"/>
    <n v="240000"/>
    <n v="180338.76"/>
  </r>
  <r>
    <s v="PID0765"/>
    <x v="2"/>
    <x v="0"/>
    <n v="200000"/>
    <n v="0"/>
  </r>
  <r>
    <s v="PID0766"/>
    <x v="0"/>
    <x v="2"/>
    <n v="3000"/>
    <n v="0"/>
  </r>
  <r>
    <s v="PID0767"/>
    <x v="0"/>
    <x v="0"/>
    <n v="20000"/>
    <n v="11516.22"/>
  </r>
  <r>
    <s v="PID0768"/>
    <x v="2"/>
    <x v="0"/>
    <n v="15000"/>
    <n v="9725.4499999999989"/>
  </r>
  <r>
    <s v="PID0769"/>
    <x v="0"/>
    <x v="2"/>
    <n v="72000"/>
    <n v="62499.040000000001"/>
  </r>
  <r>
    <s v="PID0770"/>
    <x v="0"/>
    <x v="0"/>
    <n v="12000"/>
    <n v="10477.24"/>
  </r>
  <r>
    <s v="PID0771"/>
    <x v="2"/>
    <x v="2"/>
    <n v="1600"/>
    <n v="0"/>
  </r>
  <r>
    <s v="PID0772"/>
    <x v="0"/>
    <x v="2"/>
    <n v="15000"/>
    <n v="8053.95"/>
  </r>
  <r>
    <s v="PID0773"/>
    <x v="1"/>
    <x v="1"/>
    <n v="32000"/>
    <n v="22571.599999999999"/>
  </r>
  <r>
    <s v="PID0774"/>
    <x v="2"/>
    <x v="1"/>
    <n v="90000"/>
    <n v="0"/>
  </r>
  <r>
    <s v="PID0775"/>
    <x v="2"/>
    <x v="0"/>
    <n v="12000"/>
    <n v="6521.22"/>
  </r>
  <r>
    <s v="PID0776"/>
    <x v="0"/>
    <x v="1"/>
    <n v="12000"/>
    <n v="0"/>
  </r>
  <r>
    <s v="PID0777"/>
    <x v="0"/>
    <x v="1"/>
    <n v="240000"/>
    <n v="194104.2"/>
  </r>
  <r>
    <s v="PID0778"/>
    <x v="0"/>
    <x v="1"/>
    <n v="40000"/>
    <n v="0"/>
  </r>
  <r>
    <s v="PID0779"/>
    <x v="2"/>
    <x v="3"/>
    <n v="240000"/>
    <n v="0"/>
  </r>
  <r>
    <s v="PID0780"/>
    <x v="2"/>
    <x v="0"/>
    <n v="90000"/>
    <n v="77124.45"/>
  </r>
  <r>
    <s v="PID0781"/>
    <x v="1"/>
    <x v="0"/>
    <n v="4000"/>
    <n v="3240.2"/>
  </r>
  <r>
    <s v="PID0782"/>
    <x v="0"/>
    <x v="0"/>
    <n v="45000"/>
    <n v="29182.86"/>
  </r>
  <r>
    <s v="PID0783"/>
    <x v="3"/>
    <x v="0"/>
    <n v="100"/>
    <n v="0"/>
  </r>
  <r>
    <s v="PID0784"/>
    <x v="0"/>
    <x v="2"/>
    <n v="72000"/>
    <n v="51103.32"/>
  </r>
  <r>
    <s v="PID0785"/>
    <x v="1"/>
    <x v="2"/>
    <n v="3000"/>
    <n v="2647.71"/>
  </r>
  <r>
    <s v="PID0786"/>
    <x v="2"/>
    <x v="0"/>
    <n v="500"/>
    <n v="0"/>
  </r>
  <r>
    <s v="PID0787"/>
    <x v="1"/>
    <x v="0"/>
    <n v="32000"/>
    <n v="27234.04"/>
  </r>
  <r>
    <s v="PID0788"/>
    <x v="4"/>
    <x v="3"/>
    <n v="40000"/>
    <n v="0"/>
  </r>
  <r>
    <s v="PID0789"/>
    <x v="1"/>
    <x v="2"/>
    <n v="75000"/>
    <n v="0"/>
  </r>
  <r>
    <s v="PID0790"/>
    <x v="2"/>
    <x v="1"/>
    <n v="12000"/>
    <n v="6106.7999999999993"/>
  </r>
  <r>
    <s v="PID0791"/>
    <x v="0"/>
    <x v="0"/>
    <n v="32000"/>
    <n v="0"/>
  </r>
  <r>
    <s v="PID0792"/>
    <x v="2"/>
    <x v="0"/>
    <n v="1000"/>
    <n v="788.3"/>
  </r>
  <r>
    <s v="PID0793"/>
    <x v="3"/>
    <x v="0"/>
    <n v="30000"/>
    <n v="23372.489999999998"/>
  </r>
  <r>
    <s v="PID0794"/>
    <x v="1"/>
    <x v="1"/>
    <n v="500"/>
    <n v="401.53"/>
  </r>
  <r>
    <s v="PID0795"/>
    <x v="2"/>
    <x v="0"/>
    <n v="250000"/>
    <n v="164113.4"/>
  </r>
  <r>
    <s v="PID0796"/>
    <x v="2"/>
    <x v="0"/>
    <n v="3000"/>
    <n v="1659.81"/>
  </r>
  <r>
    <s v="PID0797"/>
    <x v="2"/>
    <x v="3"/>
    <n v="200000"/>
    <n v="138011.92000000001"/>
  </r>
  <r>
    <s v="PID0798"/>
    <x v="0"/>
    <x v="0"/>
    <n v="36000"/>
    <n v="27101.040000000001"/>
  </r>
  <r>
    <s v="PID0799"/>
    <x v="0"/>
    <x v="2"/>
    <n v="12000"/>
    <n v="8430.9000000000015"/>
  </r>
  <r>
    <s v="PID0800"/>
    <x v="0"/>
    <x v="1"/>
    <n v="15000"/>
    <n v="7930.4"/>
  </r>
  <r>
    <s v="PID0801"/>
    <x v="2"/>
    <x v="1"/>
    <n v="300000"/>
    <n v="0"/>
  </r>
  <r>
    <s v="PID0802"/>
    <x v="2"/>
    <x v="1"/>
    <n v="500"/>
    <n v="307.77999999999997"/>
  </r>
  <r>
    <s v="PID0803"/>
    <x v="1"/>
    <x v="3"/>
    <n v="60000"/>
    <n v="34598.1"/>
  </r>
  <r>
    <s v="PID0804"/>
    <x v="4"/>
    <x v="0"/>
    <n v="48000"/>
    <n v="41058.559999999998"/>
  </r>
  <r>
    <s v="PID0805"/>
    <x v="0"/>
    <x v="2"/>
    <n v="24000"/>
    <n v="15079.59"/>
  </r>
  <r>
    <s v="PID0806"/>
    <x v="0"/>
    <x v="2"/>
    <n v="3000"/>
    <n v="2123.9700000000003"/>
  </r>
  <r>
    <s v="PID0807"/>
    <x v="2"/>
    <x v="3"/>
    <n v="800"/>
    <n v="689.34"/>
  </r>
  <r>
    <s v="PID0808"/>
    <x v="4"/>
    <x v="0"/>
    <n v="15000"/>
    <n v="9070.75"/>
  </r>
  <r>
    <s v="PID0809"/>
    <x v="0"/>
    <x v="1"/>
    <n v="12000"/>
    <n v="0"/>
  </r>
  <r>
    <s v="PID0810"/>
    <x v="2"/>
    <x v="0"/>
    <n v="24000"/>
    <n v="21522.510000000002"/>
  </r>
  <r>
    <s v="PID0811"/>
    <x v="0"/>
    <x v="1"/>
    <n v="800"/>
    <n v="641.27"/>
  </r>
  <r>
    <s v="PID0812"/>
    <x v="2"/>
    <x v="3"/>
    <n v="60000"/>
    <n v="30478.600000000002"/>
  </r>
  <r>
    <s v="PID0813"/>
    <x v="2"/>
    <x v="2"/>
    <n v="250000"/>
    <n v="148709.1"/>
  </r>
  <r>
    <s v="PID0814"/>
    <x v="1"/>
    <x v="1"/>
    <n v="36000"/>
    <n v="28755.81"/>
  </r>
  <r>
    <s v="PID0815"/>
    <x v="0"/>
    <x v="3"/>
    <n v="3000"/>
    <n v="2108.46"/>
  </r>
  <r>
    <s v="PID0816"/>
    <x v="2"/>
    <x v="2"/>
    <n v="12000"/>
    <n v="0"/>
  </r>
  <r>
    <s v="PID0817"/>
    <x v="2"/>
    <x v="1"/>
    <n v="32000"/>
    <n v="23164.48"/>
  </r>
  <r>
    <s v="PID0818"/>
    <x v="0"/>
    <x v="2"/>
    <n v="100"/>
    <n v="83.65"/>
  </r>
  <r>
    <s v="PID0819"/>
    <x v="2"/>
    <x v="0"/>
    <n v="240000"/>
    <n v="211141.56"/>
  </r>
  <r>
    <s v="PID0820"/>
    <x v="2"/>
    <x v="3"/>
    <n v="16000"/>
    <n v="11177.24"/>
  </r>
  <r>
    <s v="PID0821"/>
    <x v="0"/>
    <x v="0"/>
    <n v="300000"/>
    <n v="0"/>
  </r>
  <r>
    <s v="PID0822"/>
    <x v="0"/>
    <x v="0"/>
    <n v="500"/>
    <n v="358.5"/>
  </r>
  <r>
    <s v="PID0823"/>
    <x v="1"/>
    <x v="3"/>
    <n v="90000"/>
    <n v="69662"/>
  </r>
  <r>
    <s v="PID0824"/>
    <x v="2"/>
    <x v="3"/>
    <n v="100"/>
    <n v="67.66"/>
  </r>
  <r>
    <s v="PID0825"/>
    <x v="2"/>
    <x v="1"/>
    <n v="240000"/>
    <n v="172631.04000000001"/>
  </r>
  <r>
    <s v="PID0826"/>
    <x v="0"/>
    <x v="0"/>
    <n v="40000"/>
    <n v="25682.5"/>
  </r>
  <r>
    <s v="PID0827"/>
    <x v="1"/>
    <x v="2"/>
    <n v="30000"/>
    <n v="24743.82"/>
  </r>
  <r>
    <s v="PID0828"/>
    <x v="0"/>
    <x v="0"/>
    <n v="500"/>
    <n v="314.77999999999997"/>
  </r>
  <r>
    <s v="PID0829"/>
    <x v="2"/>
    <x v="0"/>
    <n v="800"/>
    <n v="418.62"/>
  </r>
  <r>
    <s v="PID0830"/>
    <x v="2"/>
    <x v="0"/>
    <n v="500"/>
    <n v="251.3"/>
  </r>
  <r>
    <s v="PID0831"/>
    <x v="2"/>
    <x v="2"/>
    <n v="30000"/>
    <n v="21453.75"/>
  </r>
  <r>
    <s v="PID0832"/>
    <x v="0"/>
    <x v="0"/>
    <n v="12000"/>
    <n v="0"/>
  </r>
  <r>
    <s v="PID0833"/>
    <x v="2"/>
    <x v="0"/>
    <n v="60000"/>
    <n v="44875.9"/>
  </r>
  <r>
    <s v="PID0834"/>
    <x v="1"/>
    <x v="3"/>
    <n v="15000"/>
    <n v="8541.8499999999985"/>
  </r>
  <r>
    <s v="PID0835"/>
    <x v="0"/>
    <x v="0"/>
    <n v="250000"/>
    <n v="0"/>
  </r>
  <r>
    <s v="PID0836"/>
    <x v="2"/>
    <x v="1"/>
    <n v="500"/>
    <n v="353.6"/>
  </r>
  <r>
    <s v="PID0837"/>
    <x v="4"/>
    <x v="0"/>
    <n v="1000"/>
    <n v="0"/>
  </r>
  <r>
    <s v="PID0838"/>
    <x v="1"/>
    <x v="1"/>
    <n v="250000"/>
    <n v="212641.6"/>
  </r>
  <r>
    <s v="PID0839"/>
    <x v="2"/>
    <x v="0"/>
    <n v="15000"/>
    <n v="12903.95"/>
  </r>
  <r>
    <s v="PID0840"/>
    <x v="2"/>
    <x v="0"/>
    <n v="45000"/>
    <n v="31870.590000000004"/>
  </r>
  <r>
    <s v="PID0841"/>
    <x v="0"/>
    <x v="2"/>
    <n v="240000"/>
    <n v="186596.28"/>
  </r>
  <r>
    <s v="PID0842"/>
    <x v="2"/>
    <x v="0"/>
    <n v="800"/>
    <n v="506.14"/>
  </r>
  <r>
    <s v="PID0843"/>
    <x v="2"/>
    <x v="0"/>
    <n v="800"/>
    <n v="0"/>
  </r>
  <r>
    <s v="PID0844"/>
    <x v="1"/>
    <x v="1"/>
    <n v="60000"/>
    <n v="0"/>
  </r>
  <r>
    <s v="PID0845"/>
    <x v="0"/>
    <x v="2"/>
    <n v="32000"/>
    <n v="26443.52"/>
  </r>
  <r>
    <s v="PID0846"/>
    <x v="2"/>
    <x v="2"/>
    <n v="250000"/>
    <n v="130103.79999999999"/>
  </r>
  <r>
    <s v="PID0847"/>
    <x v="1"/>
    <x v="2"/>
    <n v="12000"/>
    <n v="9364.9599999999991"/>
  </r>
  <r>
    <s v="PID0848"/>
    <x v="2"/>
    <x v="3"/>
    <n v="240000"/>
    <n v="167436.72"/>
  </r>
  <r>
    <s v="PID0849"/>
    <x v="1"/>
    <x v="3"/>
    <n v="300000"/>
    <n v="231831.84"/>
  </r>
  <r>
    <s v="PID0850"/>
    <x v="2"/>
    <x v="3"/>
    <n v="300000"/>
    <n v="201137.88"/>
  </r>
  <r>
    <s v="PID0851"/>
    <x v="0"/>
    <x v="2"/>
    <n v="1600"/>
    <n v="0"/>
  </r>
  <r>
    <s v="PID0852"/>
    <x v="4"/>
    <x v="0"/>
    <n v="200000"/>
    <n v="124849.84"/>
  </r>
  <r>
    <s v="PID0853"/>
    <x v="2"/>
    <x v="1"/>
    <n v="30000"/>
    <n v="16466.07"/>
  </r>
  <r>
    <s v="PID0854"/>
    <x v="2"/>
    <x v="0"/>
    <n v="60000"/>
    <n v="0"/>
  </r>
  <r>
    <s v="PID0855"/>
    <x v="2"/>
    <x v="0"/>
    <n v="18000"/>
    <n v="16160.939999999999"/>
  </r>
  <r>
    <s v="PID0856"/>
    <x v="3"/>
    <x v="2"/>
    <n v="2000"/>
    <n v="0"/>
  </r>
  <r>
    <s v="PID0857"/>
    <x v="0"/>
    <x v="1"/>
    <n v="75000"/>
    <n v="0"/>
  </r>
  <r>
    <s v="PID0858"/>
    <x v="2"/>
    <x v="1"/>
    <n v="800"/>
    <n v="718.38"/>
  </r>
  <r>
    <s v="PID0859"/>
    <x v="2"/>
    <x v="2"/>
    <n v="18000"/>
    <n v="14168.43"/>
  </r>
  <r>
    <s v="PID0860"/>
    <x v="2"/>
    <x v="2"/>
    <n v="18000"/>
    <n v="11696.039999999999"/>
  </r>
  <r>
    <s v="PID0861"/>
    <x v="1"/>
    <x v="1"/>
    <n v="800"/>
    <n v="0"/>
  </r>
  <r>
    <s v="PID0862"/>
    <x v="2"/>
    <x v="2"/>
    <n v="12000"/>
    <n v="8047.14"/>
  </r>
  <r>
    <s v="PID0863"/>
    <x v="3"/>
    <x v="1"/>
    <n v="30000"/>
    <n v="20406.63"/>
  </r>
  <r>
    <s v="PID0864"/>
    <x v="1"/>
    <x v="2"/>
    <n v="800"/>
    <n v="509.19"/>
  </r>
  <r>
    <s v="PID0865"/>
    <x v="0"/>
    <x v="2"/>
    <n v="3000"/>
    <n v="2577.66"/>
  </r>
  <r>
    <s v="PID0866"/>
    <x v="1"/>
    <x v="0"/>
    <n v="24000"/>
    <n v="12221.73"/>
  </r>
  <r>
    <s v="PID0867"/>
    <x v="2"/>
    <x v="0"/>
    <n v="100"/>
    <n v="0"/>
  </r>
  <r>
    <s v="PID0868"/>
    <x v="0"/>
    <x v="3"/>
    <n v="18000"/>
    <n v="9274.59"/>
  </r>
  <r>
    <s v="PID0869"/>
    <x v="2"/>
    <x v="0"/>
    <n v="40000"/>
    <n v="29834.3"/>
  </r>
  <r>
    <s v="PID0870"/>
    <x v="2"/>
    <x v="0"/>
    <n v="200000"/>
    <n v="169415.36"/>
  </r>
  <r>
    <s v="PID0871"/>
    <x v="0"/>
    <x v="2"/>
    <n v="50000"/>
    <n v="37645.199999999997"/>
  </r>
  <r>
    <s v="PID0872"/>
    <x v="2"/>
    <x v="2"/>
    <n v="32000"/>
    <n v="20805.599999999999"/>
  </r>
  <r>
    <s v="PID0873"/>
    <x v="0"/>
    <x v="0"/>
    <n v="500"/>
    <n v="258.39"/>
  </r>
  <r>
    <s v="PID0874"/>
    <x v="2"/>
    <x v="0"/>
    <n v="18000"/>
    <n v="13544.46"/>
  </r>
  <r>
    <s v="PID0875"/>
    <x v="2"/>
    <x v="0"/>
    <n v="16000"/>
    <n v="10448.86"/>
  </r>
  <r>
    <s v="PID0876"/>
    <x v="1"/>
    <x v="1"/>
    <n v="14000"/>
    <n v="8981.9800000000014"/>
  </r>
  <r>
    <s v="PID0877"/>
    <x v="2"/>
    <x v="0"/>
    <n v="40000"/>
    <n v="27412"/>
  </r>
  <r>
    <s v="PID0878"/>
    <x v="2"/>
    <x v="1"/>
    <n v="48000"/>
    <n v="33335.120000000003"/>
  </r>
  <r>
    <s v="PID0879"/>
    <x v="0"/>
    <x v="3"/>
    <n v="32000"/>
    <n v="0"/>
  </r>
  <r>
    <s v="PID0880"/>
    <x v="2"/>
    <x v="2"/>
    <n v="60000"/>
    <n v="0"/>
  </r>
  <r>
    <s v="PID0881"/>
    <x v="2"/>
    <x v="2"/>
    <n v="40000"/>
    <n v="28303.899999999998"/>
  </r>
  <r>
    <s v="PID0882"/>
    <x v="0"/>
    <x v="1"/>
    <n v="18000"/>
    <n v="11834.49"/>
  </r>
  <r>
    <s v="PID0883"/>
    <x v="4"/>
    <x v="2"/>
    <n v="18000"/>
    <n v="13293.48"/>
  </r>
  <r>
    <s v="PID0884"/>
    <x v="0"/>
    <x v="0"/>
    <n v="800"/>
    <n v="514.91"/>
  </r>
  <r>
    <s v="PID0885"/>
    <x v="0"/>
    <x v="0"/>
    <n v="12000"/>
    <n v="10234.32"/>
  </r>
  <r>
    <s v="PID0886"/>
    <x v="2"/>
    <x v="1"/>
    <n v="30000"/>
    <n v="20923.170000000002"/>
  </r>
  <r>
    <s v="PID0887"/>
    <x v="1"/>
    <x v="1"/>
    <n v="200000"/>
    <n v="117180.56"/>
  </r>
  <r>
    <s v="PID0888"/>
    <x v="4"/>
    <x v="1"/>
    <n v="300000"/>
    <n v="205470.9"/>
  </r>
  <r>
    <s v="PID0889"/>
    <x v="2"/>
    <x v="0"/>
    <n v="72000"/>
    <n v="39537.440000000002"/>
  </r>
  <r>
    <s v="PID0890"/>
    <x v="2"/>
    <x v="1"/>
    <n v="240000"/>
    <n v="0"/>
  </r>
  <r>
    <s v="PID0891"/>
    <x v="2"/>
    <x v="2"/>
    <n v="1600"/>
    <n v="946.72"/>
  </r>
  <r>
    <s v="PID0892"/>
    <x v="0"/>
    <x v="3"/>
    <n v="40000"/>
    <n v="32585.24"/>
  </r>
  <r>
    <s v="PID0893"/>
    <x v="2"/>
    <x v="0"/>
    <n v="60000"/>
    <n v="31314.45"/>
  </r>
  <r>
    <s v="PID0894"/>
    <x v="2"/>
    <x v="0"/>
    <n v="18000"/>
    <n v="15437.099999999999"/>
  </r>
  <r>
    <s v="PID0895"/>
    <x v="0"/>
    <x v="0"/>
    <n v="24000"/>
    <n v="13478.699999999999"/>
  </r>
  <r>
    <s v="PID0896"/>
    <x v="0"/>
    <x v="2"/>
    <n v="240000"/>
    <n v="170806.2"/>
  </r>
  <r>
    <s v="PID0897"/>
    <x v="2"/>
    <x v="2"/>
    <n v="60000"/>
    <n v="0"/>
  </r>
  <r>
    <s v="PID0898"/>
    <x v="1"/>
    <x v="3"/>
    <n v="90000"/>
    <n v="52313.149999999994"/>
  </r>
  <r>
    <s v="PID0899"/>
    <x v="2"/>
    <x v="0"/>
    <n v="800"/>
    <n v="629.91"/>
  </r>
  <r>
    <s v="PID0900"/>
    <x v="0"/>
    <x v="1"/>
    <n v="90000"/>
    <n v="0"/>
  </r>
  <r>
    <s v="PID0901"/>
    <x v="4"/>
    <x v="3"/>
    <n v="100"/>
    <n v="67.22"/>
  </r>
  <r>
    <s v="PID0902"/>
    <x v="2"/>
    <x v="2"/>
    <n v="32000"/>
    <n v="24100.36"/>
  </r>
  <r>
    <s v="PID0903"/>
    <x v="2"/>
    <x v="1"/>
    <n v="21000"/>
    <n v="17648.539999999997"/>
  </r>
  <r>
    <s v="PID0904"/>
    <x v="0"/>
    <x v="2"/>
    <n v="60000"/>
    <n v="34967.399999999994"/>
  </r>
  <r>
    <s v="PID0905"/>
    <x v="0"/>
    <x v="2"/>
    <n v="18000"/>
    <n v="0"/>
  </r>
  <r>
    <s v="PID0906"/>
    <x v="2"/>
    <x v="0"/>
    <n v="21000"/>
    <n v="14326.13"/>
  </r>
  <r>
    <s v="PID0907"/>
    <x v="0"/>
    <x v="3"/>
    <n v="45000"/>
    <n v="29029.98"/>
  </r>
  <r>
    <s v="PID0908"/>
    <x v="1"/>
    <x v="3"/>
    <n v="800"/>
    <n v="0"/>
  </r>
  <r>
    <s v="PID0909"/>
    <x v="2"/>
    <x v="2"/>
    <n v="90000"/>
    <n v="73214.95"/>
  </r>
  <r>
    <s v="PID0910"/>
    <x v="4"/>
    <x v="0"/>
    <n v="240000"/>
    <n v="175275.59999999998"/>
  </r>
  <r>
    <s v="PID0911"/>
    <x v="2"/>
    <x v="0"/>
    <n v="24000"/>
    <n v="17538.48"/>
  </r>
  <r>
    <s v="PID0912"/>
    <x v="0"/>
    <x v="3"/>
    <n v="200000"/>
    <n v="167277.44"/>
  </r>
  <r>
    <s v="PID0913"/>
    <x v="0"/>
    <x v="1"/>
    <n v="200000"/>
    <n v="122030.24"/>
  </r>
  <r>
    <s v="PID0914"/>
    <x v="2"/>
    <x v="2"/>
    <n v="800"/>
    <n v="0"/>
  </r>
  <r>
    <s v="PID0915"/>
    <x v="0"/>
    <x v="2"/>
    <n v="21000"/>
    <n v="14887.179999999998"/>
  </r>
  <r>
    <s v="PID0916"/>
    <x v="0"/>
    <x v="0"/>
    <n v="30000"/>
    <n v="17119.650000000001"/>
  </r>
  <r>
    <s v="PID0917"/>
    <x v="1"/>
    <x v="0"/>
    <n v="800"/>
    <n v="489.64"/>
  </r>
  <r>
    <s v="PID0918"/>
    <x v="0"/>
    <x v="0"/>
    <n v="240000"/>
    <n v="141203.04"/>
  </r>
  <r>
    <s v="PID0919"/>
    <x v="2"/>
    <x v="3"/>
    <n v="18000"/>
    <n v="0"/>
  </r>
  <r>
    <s v="PID0920"/>
    <x v="2"/>
    <x v="3"/>
    <n v="30000"/>
    <n v="26468.73"/>
  </r>
  <r>
    <s v="PID0921"/>
    <x v="2"/>
    <x v="0"/>
    <n v="21000"/>
    <n v="0"/>
  </r>
  <r>
    <s v="PID0922"/>
    <x v="0"/>
    <x v="0"/>
    <n v="30000"/>
    <n v="25596.75"/>
  </r>
  <r>
    <s v="PID0923"/>
    <x v="2"/>
    <x v="0"/>
    <n v="100"/>
    <n v="54.98"/>
  </r>
  <r>
    <s v="PID0924"/>
    <x v="0"/>
    <x v="1"/>
    <n v="30000"/>
    <n v="24991.23"/>
  </r>
  <r>
    <s v="PID0925"/>
    <x v="0"/>
    <x v="1"/>
    <n v="12000"/>
    <n v="7718.94"/>
  </r>
  <r>
    <s v="PID0926"/>
    <x v="2"/>
    <x v="0"/>
    <n v="30000"/>
    <n v="0"/>
  </r>
  <r>
    <s v="PID0927"/>
    <x v="0"/>
    <x v="0"/>
    <n v="30000"/>
    <n v="20388.21"/>
  </r>
  <r>
    <s v="PID0928"/>
    <x v="1"/>
    <x v="3"/>
    <n v="21000"/>
    <n v="12310.970000000001"/>
  </r>
  <r>
    <s v="PID0929"/>
    <x v="0"/>
    <x v="0"/>
    <n v="18000"/>
    <n v="12931.32"/>
  </r>
  <r>
    <s v="PID0930"/>
    <x v="0"/>
    <x v="0"/>
    <n v="800"/>
    <n v="659.52"/>
  </r>
  <r>
    <s v="PID0931"/>
    <x v="2"/>
    <x v="0"/>
    <n v="45000"/>
    <n v="26108.25"/>
  </r>
  <r>
    <s v="PID0932"/>
    <x v="3"/>
    <x v="1"/>
    <n v="32000"/>
    <n v="24113.32"/>
  </r>
  <r>
    <s v="PID0933"/>
    <x v="0"/>
    <x v="0"/>
    <n v="16000"/>
    <n v="0"/>
  </r>
  <r>
    <s v="PID0934"/>
    <x v="2"/>
    <x v="0"/>
    <n v="90000"/>
    <n v="71308.7"/>
  </r>
  <r>
    <s v="PID0935"/>
    <x v="0"/>
    <x v="1"/>
    <n v="18000"/>
    <n v="11953.2"/>
  </r>
  <r>
    <s v="PID0936"/>
    <x v="1"/>
    <x v="0"/>
    <n v="3000"/>
    <n v="2158.5299999999997"/>
  </r>
  <r>
    <s v="PID0937"/>
    <x v="0"/>
    <x v="3"/>
    <n v="45000"/>
    <n v="23279.82"/>
  </r>
  <r>
    <s v="PID0938"/>
    <x v="2"/>
    <x v="2"/>
    <n v="240000"/>
    <n v="121635.36000000002"/>
  </r>
  <r>
    <s v="PID0939"/>
    <x v="2"/>
    <x v="1"/>
    <n v="12000"/>
    <n v="9631.86"/>
  </r>
  <r>
    <s v="PID0940"/>
    <x v="0"/>
    <x v="3"/>
    <n v="60000"/>
    <n v="51124"/>
  </r>
  <r>
    <s v="PID0941"/>
    <x v="0"/>
    <x v="2"/>
    <n v="75000"/>
    <n v="39747.550000000003"/>
  </r>
  <r>
    <s v="PID0942"/>
    <x v="2"/>
    <x v="3"/>
    <n v="4000"/>
    <n v="2011.16"/>
  </r>
  <r>
    <s v="PID0943"/>
    <x v="0"/>
    <x v="2"/>
    <n v="240000"/>
    <n v="0"/>
  </r>
  <r>
    <s v="PID0944"/>
    <x v="1"/>
    <x v="1"/>
    <n v="3000"/>
    <n v="2174.79"/>
  </r>
  <r>
    <s v="PID0945"/>
    <x v="2"/>
    <x v="3"/>
    <n v="100"/>
    <n v="59.3"/>
  </r>
  <r>
    <s v="PID0946"/>
    <x v="0"/>
    <x v="2"/>
    <n v="500"/>
    <n v="429.54"/>
  </r>
  <r>
    <s v="PID0947"/>
    <x v="0"/>
    <x v="3"/>
    <n v="40000"/>
    <n v="29043.600000000002"/>
  </r>
  <r>
    <s v="PID0948"/>
    <x v="2"/>
    <x v="0"/>
    <n v="3000"/>
    <n v="0"/>
  </r>
  <r>
    <s v="PID0949"/>
    <x v="0"/>
    <x v="1"/>
    <n v="240000"/>
    <n v="167688.48000000001"/>
  </r>
  <r>
    <s v="PID0950"/>
    <x v="2"/>
    <x v="0"/>
    <n v="500"/>
    <n v="0"/>
  </r>
  <r>
    <s v="PID0951"/>
    <x v="0"/>
    <x v="3"/>
    <n v="21000"/>
    <n v="13389.46"/>
  </r>
  <r>
    <s v="PID0952"/>
    <x v="1"/>
    <x v="1"/>
    <n v="60000"/>
    <n v="36306.879999999997"/>
  </r>
  <r>
    <s v="PID0953"/>
    <x v="0"/>
    <x v="1"/>
    <n v="3000"/>
    <n v="0"/>
  </r>
  <r>
    <s v="PID0954"/>
    <x v="0"/>
    <x v="1"/>
    <n v="18000"/>
    <n v="0"/>
  </r>
  <r>
    <s v="PID0955"/>
    <x v="2"/>
    <x v="0"/>
    <n v="300000"/>
    <n v="261149.4"/>
  </r>
  <r>
    <s v="PID0956"/>
    <x v="2"/>
    <x v="0"/>
    <n v="200"/>
    <n v="168.02"/>
  </r>
  <r>
    <s v="PID0957"/>
    <x v="0"/>
    <x v="3"/>
    <n v="60000"/>
    <n v="33469.15"/>
  </r>
  <r>
    <s v="PID0958"/>
    <x v="2"/>
    <x v="0"/>
    <n v="18000"/>
    <n v="0"/>
  </r>
  <r>
    <s v="PID0959"/>
    <x v="2"/>
    <x v="1"/>
    <n v="250000"/>
    <n v="0"/>
  </r>
  <r>
    <s v="PID0960"/>
    <x v="2"/>
    <x v="1"/>
    <n v="2000"/>
    <n v="1221.58"/>
  </r>
  <r>
    <s v="PID0961"/>
    <x v="2"/>
    <x v="1"/>
    <n v="200000"/>
    <n v="175466.69999999998"/>
  </r>
  <r>
    <s v="PID0962"/>
    <x v="2"/>
    <x v="0"/>
    <n v="32000"/>
    <n v="24734.400000000001"/>
  </r>
  <r>
    <s v="PID0963"/>
    <x v="1"/>
    <x v="2"/>
    <n v="18000"/>
    <n v="12295.349999999999"/>
  </r>
  <r>
    <s v="PID0964"/>
    <x v="2"/>
    <x v="2"/>
    <n v="200000"/>
    <n v="101959.59999999999"/>
  </r>
  <r>
    <s v="PID0965"/>
    <x v="2"/>
    <x v="0"/>
    <n v="200000"/>
    <n v="134773.5"/>
  </r>
  <r>
    <s v="PID0966"/>
    <x v="0"/>
    <x v="0"/>
    <n v="75000"/>
    <n v="52198.75"/>
  </r>
  <r>
    <s v="PID0967"/>
    <x v="0"/>
    <x v="3"/>
    <n v="32000"/>
    <n v="24839.56"/>
  </r>
  <r>
    <s v="PID0968"/>
    <x v="2"/>
    <x v="1"/>
    <n v="90000"/>
    <n v="64257.700000000004"/>
  </r>
  <r>
    <s v="PID0969"/>
    <x v="0"/>
    <x v="2"/>
    <n v="12000"/>
    <n v="7562.2800000000007"/>
  </r>
  <r>
    <s v="PID0970"/>
    <x v="0"/>
    <x v="0"/>
    <n v="30000"/>
    <n v="20021.16"/>
  </r>
  <r>
    <s v="PID0971"/>
    <x v="0"/>
    <x v="1"/>
    <n v="100"/>
    <n v="0"/>
  </r>
  <r>
    <s v="PID0972"/>
    <x v="0"/>
    <x v="1"/>
    <n v="18000"/>
    <n v="10170.93"/>
  </r>
  <r>
    <s v="PID0973"/>
    <x v="2"/>
    <x v="2"/>
    <n v="21000"/>
    <n v="18861.990000000002"/>
  </r>
  <r>
    <s v="PID0974"/>
    <x v="2"/>
    <x v="0"/>
    <n v="500"/>
    <n v="429.74"/>
  </r>
  <r>
    <s v="PID0975"/>
    <x v="2"/>
    <x v="3"/>
    <n v="12000"/>
    <n v="7510.34"/>
  </r>
  <r>
    <s v="PID0976"/>
    <x v="2"/>
    <x v="0"/>
    <n v="12000"/>
    <n v="7631.0999999999995"/>
  </r>
  <r>
    <s v="PID0977"/>
    <x v="4"/>
    <x v="0"/>
    <n v="18000"/>
    <n v="0"/>
  </r>
  <r>
    <s v="PID0978"/>
    <x v="2"/>
    <x v="2"/>
    <n v="36000"/>
    <n v="19800.36"/>
  </r>
  <r>
    <s v="PID0979"/>
    <x v="1"/>
    <x v="2"/>
    <n v="16000"/>
    <n v="12863.76"/>
  </r>
  <r>
    <s v="PID0980"/>
    <x v="0"/>
    <x v="0"/>
    <n v="40000"/>
    <n v="22499"/>
  </r>
  <r>
    <s v="PID0981"/>
    <x v="2"/>
    <x v="0"/>
    <n v="18000"/>
    <n v="9721.619999999999"/>
  </r>
  <r>
    <s v="PID0982"/>
    <x v="0"/>
    <x v="0"/>
    <n v="800"/>
    <n v="433.24"/>
  </r>
  <r>
    <s v="PID0983"/>
    <x v="1"/>
    <x v="0"/>
    <n v="240000"/>
    <n v="173836.79999999999"/>
  </r>
  <r>
    <s v="PID0984"/>
    <x v="3"/>
    <x v="1"/>
    <n v="2000"/>
    <n v="0"/>
  </r>
  <r>
    <s v="PID0985"/>
    <x v="1"/>
    <x v="1"/>
    <n v="240000"/>
    <n v="190077.84"/>
  </r>
  <r>
    <s v="PID0986"/>
    <x v="4"/>
    <x v="0"/>
    <n v="21000"/>
    <n v="17085.600000000002"/>
  </r>
  <r>
    <s v="PID0987"/>
    <x v="2"/>
    <x v="0"/>
    <n v="18000"/>
    <n v="14608.14"/>
  </r>
  <r>
    <s v="PID0988"/>
    <x v="2"/>
    <x v="0"/>
    <n v="2000"/>
    <n v="1656.58"/>
  </r>
  <r>
    <s v="PID0989"/>
    <x v="2"/>
    <x v="0"/>
    <n v="60000"/>
    <n v="53236.3"/>
  </r>
  <r>
    <s v="PID0990"/>
    <x v="0"/>
    <x v="2"/>
    <n v="100"/>
    <n v="59.34"/>
  </r>
  <r>
    <s v="PID0991"/>
    <x v="0"/>
    <x v="0"/>
    <n v="45000"/>
    <n v="37119.840000000004"/>
  </r>
  <r>
    <s v="PID0992"/>
    <x v="0"/>
    <x v="0"/>
    <n v="75000"/>
    <n v="0"/>
  </r>
  <r>
    <s v="PID0993"/>
    <x v="0"/>
    <x v="0"/>
    <n v="10000"/>
    <n v="6685.78"/>
  </r>
  <r>
    <s v="PID0994"/>
    <x v="2"/>
    <x v="2"/>
    <n v="240000"/>
    <n v="0"/>
  </r>
  <r>
    <s v="PID0995"/>
    <x v="0"/>
    <x v="1"/>
    <n v="90000"/>
    <n v="53937.700000000004"/>
  </r>
  <r>
    <s v="PID0996"/>
    <x v="2"/>
    <x v="1"/>
    <n v="3000"/>
    <n v="2309.04"/>
  </r>
  <r>
    <s v="PID0997"/>
    <x v="1"/>
    <x v="0"/>
    <n v="200000"/>
    <n v="129857.09999999999"/>
  </r>
  <r>
    <s v="PID0998"/>
    <x v="2"/>
    <x v="2"/>
    <n v="40000"/>
    <n v="22019.699999999997"/>
  </r>
  <r>
    <s v="PID0999"/>
    <x v="1"/>
    <x v="2"/>
    <n v="12000"/>
    <n v="10652.34"/>
  </r>
  <r>
    <s v="PID1000"/>
    <x v="2"/>
    <x v="1"/>
    <n v="36000"/>
    <n v="0"/>
  </r>
  <r>
    <m/>
    <x v="5"/>
    <x v="4"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PID0001"/>
    <s v="Middle-aged"/>
    <x v="0"/>
    <n v="60000"/>
    <n v="32168.649999999998"/>
    <n v="82.4"/>
  </r>
  <r>
    <s v="PID0002"/>
    <s v="Senior"/>
    <x v="1"/>
    <n v="500"/>
    <n v="0"/>
    <n v="64.8"/>
  </r>
  <r>
    <s v="PID0003"/>
    <s v="Adult"/>
    <x v="2"/>
    <n v="18000"/>
    <n v="12004.650000000001"/>
    <n v="69.400000000000006"/>
  </r>
  <r>
    <s v="PID0004"/>
    <s v="Adult"/>
    <x v="0"/>
    <n v="48000"/>
    <n v="32956.92"/>
    <n v="89.3"/>
  </r>
  <r>
    <s v="PID0005"/>
    <s v="Adult"/>
    <x v="2"/>
    <n v="21000"/>
    <n v="16712.080000000002"/>
    <n v="69.400000000000006"/>
  </r>
  <r>
    <s v="PID0006"/>
    <s v="Elderly"/>
    <x v="0"/>
    <n v="18000"/>
    <n v="13741.14"/>
    <n v="76.599999999999994"/>
  </r>
  <r>
    <s v="PID0007"/>
    <s v="Adult"/>
    <x v="1"/>
    <n v="3000"/>
    <n v="1831.0500000000002"/>
    <n v="91.5"/>
  </r>
  <r>
    <s v="PID0008"/>
    <s v="Adult"/>
    <x v="0"/>
    <n v="20000"/>
    <n v="16593.84"/>
    <n v="75.599999999999994"/>
  </r>
  <r>
    <s v="PID0009"/>
    <s v="Middle-aged"/>
    <x v="0"/>
    <n v="72000"/>
    <n v="52009.8"/>
    <n v="90.7"/>
  </r>
  <r>
    <s v="PID0010"/>
    <s v="Adult"/>
    <x v="3"/>
    <n v="250000"/>
    <n v="0"/>
    <n v="97.9"/>
  </r>
  <r>
    <s v="PID0011"/>
    <s v="Senior"/>
    <x v="0"/>
    <n v="16000"/>
    <n v="9710.7800000000007"/>
    <n v="83.9"/>
  </r>
  <r>
    <s v="PID0012"/>
    <s v="Senior"/>
    <x v="0"/>
    <n v="45000"/>
    <n v="38364.959999999999"/>
    <n v="78.7"/>
  </r>
  <r>
    <s v="PID0013"/>
    <s v="Middle-aged"/>
    <x v="0"/>
    <n v="18000"/>
    <n v="0"/>
    <n v="92.9"/>
  </r>
  <r>
    <s v="PID0014"/>
    <s v="Adult"/>
    <x v="0"/>
    <n v="14000"/>
    <n v="10220.91"/>
    <n v="78.3"/>
  </r>
  <r>
    <s v="PID0015"/>
    <s v="Senior"/>
    <x v="2"/>
    <n v="60000"/>
    <n v="46847.1"/>
    <n v="60.1"/>
  </r>
  <r>
    <s v="PID0016"/>
    <s v="Adult"/>
    <x v="1"/>
    <n v="240000"/>
    <n v="0"/>
    <n v="91.6"/>
  </r>
  <r>
    <s v="PID0017"/>
    <s v="Adult"/>
    <x v="0"/>
    <n v="1000"/>
    <n v="0"/>
    <n v="60.6"/>
  </r>
  <r>
    <s v="PID0018"/>
    <s v="Middle-aged"/>
    <x v="0"/>
    <n v="40000"/>
    <n v="21677.3"/>
    <n v="93.5"/>
  </r>
  <r>
    <s v="PID0019"/>
    <s v="Adult"/>
    <x v="0"/>
    <n v="500"/>
    <n v="399.98"/>
    <n v="99"/>
  </r>
  <r>
    <s v="PID0020"/>
    <s v="Middle-aged"/>
    <x v="1"/>
    <n v="24000"/>
    <n v="12575.07"/>
    <n v="73.7"/>
  </r>
  <r>
    <s v="PID0021"/>
    <s v="Adult"/>
    <x v="2"/>
    <n v="24000"/>
    <n v="19464.48"/>
    <n v="54"/>
  </r>
  <r>
    <s v="PID0022"/>
    <s v="Middle-aged"/>
    <x v="0"/>
    <n v="20000"/>
    <n v="15581.86"/>
    <n v="76"/>
  </r>
  <r>
    <s v="PID0023"/>
    <s v="Middle-aged"/>
    <x v="0"/>
    <n v="240000"/>
    <n v="0"/>
    <n v="86.3"/>
  </r>
  <r>
    <s v="PID0024"/>
    <s v="Senior"/>
    <x v="1"/>
    <n v="60000"/>
    <n v="0"/>
    <n v="64.2"/>
  </r>
  <r>
    <s v="PID0025"/>
    <s v="Adult"/>
    <x v="1"/>
    <n v="3000"/>
    <n v="2157.69"/>
    <n v="61.5"/>
  </r>
  <r>
    <s v="PID0026"/>
    <s v="Middle-aged"/>
    <x v="2"/>
    <n v="72000"/>
    <n v="42165.48"/>
    <n v="68.400000000000006"/>
  </r>
  <r>
    <s v="PID0027"/>
    <s v="Middle-aged"/>
    <x v="1"/>
    <n v="48000"/>
    <n v="0"/>
    <n v="70.099999999999994"/>
  </r>
  <r>
    <s v="PID0028"/>
    <s v="Adult"/>
    <x v="0"/>
    <n v="45000"/>
    <n v="22743.989999999998"/>
    <n v="54.5"/>
  </r>
  <r>
    <s v="PID0029"/>
    <s v="Adult"/>
    <x v="2"/>
    <n v="16000"/>
    <n v="0"/>
    <n v="95"/>
  </r>
  <r>
    <s v="PID0030"/>
    <s v="Young Adult"/>
    <x v="2"/>
    <n v="60000"/>
    <n v="32726.639999999999"/>
    <n v="73.900000000000006"/>
  </r>
  <r>
    <s v="PID0031"/>
    <s v="Adult"/>
    <x v="2"/>
    <n v="21000"/>
    <n v="15341.69"/>
    <n v="59.4"/>
  </r>
  <r>
    <s v="PID0032"/>
    <s v="Middle-aged"/>
    <x v="0"/>
    <n v="45000"/>
    <n v="0"/>
    <n v="59.4"/>
  </r>
  <r>
    <s v="PID0033"/>
    <s v="Young Adult"/>
    <x v="1"/>
    <n v="32000"/>
    <n v="17963.439999999999"/>
    <n v="73.7"/>
  </r>
  <r>
    <s v="PID0034"/>
    <s v="Adult"/>
    <x v="2"/>
    <n v="3000"/>
    <n v="0"/>
    <n v="95.2"/>
  </r>
  <r>
    <s v="PID0035"/>
    <s v="Middle-aged"/>
    <x v="2"/>
    <n v="14000"/>
    <n v="7827.47"/>
    <n v="78.099999999999994"/>
  </r>
  <r>
    <s v="PID0036"/>
    <s v="Middle-aged"/>
    <x v="2"/>
    <n v="18000"/>
    <n v="13659.84"/>
    <n v="78.2"/>
  </r>
  <r>
    <s v="PID0037"/>
    <s v="Senior"/>
    <x v="1"/>
    <n v="30000"/>
    <n v="23257.38"/>
    <n v="60.6"/>
  </r>
  <r>
    <s v="PID0038"/>
    <s v="Adult"/>
    <x v="0"/>
    <n v="20000"/>
    <n v="15921.2"/>
    <n v="99.2"/>
  </r>
  <r>
    <s v="PID0039"/>
    <s v="Middle-aged"/>
    <x v="1"/>
    <n v="200000"/>
    <n v="0"/>
    <n v="58.9"/>
  </r>
  <r>
    <s v="PID0040"/>
    <s v="Adult"/>
    <x v="0"/>
    <n v="20000"/>
    <n v="13998.94"/>
    <n v="79.099999999999994"/>
  </r>
  <r>
    <s v="PID0041"/>
    <s v="Middle-aged"/>
    <x v="1"/>
    <n v="240000"/>
    <n v="148902.72"/>
    <n v="77.400000000000006"/>
  </r>
  <r>
    <s v="PID0042"/>
    <s v="Senior"/>
    <x v="1"/>
    <n v="72000"/>
    <n v="50448.4"/>
    <n v="80.099999999999994"/>
  </r>
  <r>
    <s v="PID0043"/>
    <s v="Middle-aged"/>
    <x v="3"/>
    <n v="90000"/>
    <n v="69839.149999999994"/>
    <n v="81.2"/>
  </r>
  <r>
    <s v="PID0044"/>
    <s v="Adult"/>
    <x v="1"/>
    <n v="24000"/>
    <n v="20413.2"/>
    <n v="85.2"/>
  </r>
  <r>
    <s v="PID0045"/>
    <s v="Senior"/>
    <x v="2"/>
    <n v="21000"/>
    <n v="15544.83"/>
    <n v="74.900000000000006"/>
  </r>
  <r>
    <s v="PID0046"/>
    <s v="Adult"/>
    <x v="0"/>
    <n v="24000"/>
    <n v="16811.099999999999"/>
    <n v="90.2"/>
  </r>
  <r>
    <s v="PID0047"/>
    <s v="Adult"/>
    <x v="0"/>
    <n v="800"/>
    <n v="621.45000000000005"/>
    <n v="76.5"/>
  </r>
  <r>
    <s v="PID0048"/>
    <s v="Adult"/>
    <x v="1"/>
    <n v="300000"/>
    <n v="189845.84999999998"/>
    <n v="88.1"/>
  </r>
  <r>
    <s v="PID0049"/>
    <s v="Middle-aged"/>
    <x v="0"/>
    <n v="1600"/>
    <n v="1130.5999999999999"/>
    <n v="48.2"/>
  </r>
  <r>
    <s v="PID0050"/>
    <s v="Middle-aged"/>
    <x v="3"/>
    <n v="60000"/>
    <n v="43051.95"/>
    <n v="91.1"/>
  </r>
  <r>
    <s v="PID0051"/>
    <s v="Senior"/>
    <x v="1"/>
    <n v="72000"/>
    <n v="48472.959999999999"/>
    <n v="64.900000000000006"/>
  </r>
  <r>
    <s v="PID0052"/>
    <s v="Senior"/>
    <x v="1"/>
    <n v="100"/>
    <n v="81.36"/>
    <n v="87.1"/>
  </r>
  <r>
    <s v="PID0053"/>
    <s v="Senior"/>
    <x v="1"/>
    <n v="24000"/>
    <n v="19986.12"/>
    <n v="72.099999999999994"/>
  </r>
  <r>
    <s v="PID0054"/>
    <s v="Adult"/>
    <x v="1"/>
    <n v="100"/>
    <n v="74.3"/>
    <n v="93.1"/>
  </r>
  <r>
    <s v="PID0055"/>
    <s v="Middle-aged"/>
    <x v="2"/>
    <n v="60000"/>
    <n v="49152.200000000004"/>
    <n v="75.400000000000006"/>
  </r>
  <r>
    <s v="PID0056"/>
    <s v="Senior"/>
    <x v="2"/>
    <n v="48000"/>
    <n v="0"/>
    <n v="57.7"/>
  </r>
  <r>
    <s v="PID0057"/>
    <s v="Middle-aged"/>
    <x v="2"/>
    <n v="500"/>
    <n v="301.31"/>
    <n v="62.6"/>
  </r>
  <r>
    <s v="PID0058"/>
    <s v="Adult"/>
    <x v="0"/>
    <n v="90000"/>
    <n v="55462.05"/>
    <n v="63.5"/>
  </r>
  <r>
    <s v="PID0059"/>
    <s v="Middle-aged"/>
    <x v="0"/>
    <n v="72000"/>
    <n v="51611.56"/>
    <n v="71.7"/>
  </r>
  <r>
    <s v="PID0060"/>
    <s v="Adult"/>
    <x v="2"/>
    <n v="800"/>
    <n v="0"/>
    <n v="104"/>
  </r>
  <r>
    <s v="PID0061"/>
    <s v="Adult"/>
    <x v="2"/>
    <n v="14000"/>
    <n v="8311.31"/>
    <n v="95.7"/>
  </r>
  <r>
    <s v="PID0062"/>
    <s v="Adult"/>
    <x v="2"/>
    <n v="75000"/>
    <n v="67475.95"/>
    <n v="86.7"/>
  </r>
  <r>
    <s v="PID0063"/>
    <s v="Adult"/>
    <x v="1"/>
    <n v="45000"/>
    <n v="24489.69"/>
    <n v="105.9"/>
  </r>
  <r>
    <s v="PID0064"/>
    <s v="Adult"/>
    <x v="1"/>
    <n v="100"/>
    <n v="53.04"/>
    <n v="87.1"/>
  </r>
  <r>
    <s v="PID0065"/>
    <s v="Senior"/>
    <x v="1"/>
    <n v="32000"/>
    <n v="18466.8"/>
    <n v="60.7"/>
  </r>
  <r>
    <s v="PID0066"/>
    <s v="Adult"/>
    <x v="1"/>
    <n v="18000"/>
    <n v="13355.64"/>
    <n v="65.599999999999994"/>
  </r>
  <r>
    <s v="PID0067"/>
    <s v="Elderly"/>
    <x v="2"/>
    <n v="200000"/>
    <n v="0"/>
    <n v="69"/>
  </r>
  <r>
    <s v="PID0068"/>
    <s v="Middle-aged"/>
    <x v="0"/>
    <n v="20000"/>
    <n v="17169.96"/>
    <n v="67.900000000000006"/>
  </r>
  <r>
    <s v="PID0069"/>
    <s v="Senior"/>
    <x v="1"/>
    <n v="250000"/>
    <n v="174255.5"/>
    <n v="78.8"/>
  </r>
  <r>
    <s v="PID0070"/>
    <s v="Adult"/>
    <x v="2"/>
    <n v="240000"/>
    <n v="208135.44"/>
    <n v="89.6"/>
  </r>
  <r>
    <s v="PID0071"/>
    <s v="Senior"/>
    <x v="0"/>
    <n v="100"/>
    <n v="77.959999999999994"/>
    <n v="72.8"/>
  </r>
  <r>
    <s v="PID0072"/>
    <s v="Adult"/>
    <x v="1"/>
    <n v="18000"/>
    <n v="10770.36"/>
    <n v="60"/>
  </r>
  <r>
    <s v="PID0073"/>
    <s v="Young Adult"/>
    <x v="1"/>
    <n v="60000"/>
    <n v="30738.95"/>
    <n v="99.8"/>
  </r>
  <r>
    <s v="PID0074"/>
    <s v="Middle-aged"/>
    <x v="0"/>
    <n v="100"/>
    <n v="56.05"/>
    <n v="73.7"/>
  </r>
  <r>
    <s v="PID0075"/>
    <s v="Middle-aged"/>
    <x v="0"/>
    <n v="48000"/>
    <n v="0"/>
    <n v="60.2"/>
  </r>
  <r>
    <s v="PID0076"/>
    <s v="Middle-aged"/>
    <x v="3"/>
    <n v="300000"/>
    <n v="174141.6"/>
    <n v="81.2"/>
  </r>
  <r>
    <s v="PID0077"/>
    <s v="Adult"/>
    <x v="0"/>
    <n v="300000"/>
    <n v="217453.08000000002"/>
    <n v="83.4"/>
  </r>
  <r>
    <s v="PID0078"/>
    <s v="Adult"/>
    <x v="2"/>
    <n v="100"/>
    <n v="0"/>
    <n v="86.7"/>
  </r>
  <r>
    <s v="PID0079"/>
    <s v="Adult"/>
    <x v="2"/>
    <n v="18000"/>
    <n v="14773.74"/>
    <n v="86.5"/>
  </r>
  <r>
    <s v="PID0080"/>
    <s v="Adult"/>
    <x v="1"/>
    <n v="75000"/>
    <n v="44458.25"/>
    <n v="94.6"/>
  </r>
  <r>
    <s v="PID0081"/>
    <s v="Senior"/>
    <x v="0"/>
    <n v="45000"/>
    <n v="28657.98"/>
    <n v="87"/>
  </r>
  <r>
    <s v="PID0082"/>
    <s v="Senior"/>
    <x v="3"/>
    <n v="250000"/>
    <n v="0"/>
    <n v="61.7"/>
  </r>
  <r>
    <s v="PID0083"/>
    <s v="Adult"/>
    <x v="0"/>
    <n v="100"/>
    <n v="88.17"/>
    <n v="76.2"/>
  </r>
  <r>
    <s v="PID0084"/>
    <s v="Senior"/>
    <x v="0"/>
    <n v="3000"/>
    <n v="1770.5099999999998"/>
    <n v="54.5"/>
  </r>
  <r>
    <s v="PID0085"/>
    <s v="Middle-aged"/>
    <x v="0"/>
    <n v="14000"/>
    <n v="8718.2200000000012"/>
    <n v="69.7"/>
  </r>
  <r>
    <s v="PID0086"/>
    <s v="Adult"/>
    <x v="1"/>
    <n v="32000"/>
    <n v="0"/>
    <n v="89.6"/>
  </r>
  <r>
    <s v="PID0087"/>
    <s v="Middle-aged"/>
    <x v="2"/>
    <n v="250000"/>
    <n v="125433.3"/>
    <n v="73"/>
  </r>
  <r>
    <s v="PID0088"/>
    <s v="Adult"/>
    <x v="0"/>
    <n v="800"/>
    <n v="714.99"/>
    <n v="94.2"/>
  </r>
  <r>
    <s v="PID0089"/>
    <s v="Adult"/>
    <x v="2"/>
    <n v="72000"/>
    <n v="57203.6"/>
    <n v="89.9"/>
  </r>
  <r>
    <s v="PID0090"/>
    <s v="Adult"/>
    <x v="0"/>
    <n v="20000"/>
    <n v="10879.14"/>
    <n v="67.900000000000006"/>
  </r>
  <r>
    <s v="PID0091"/>
    <s v="Adult"/>
    <x v="1"/>
    <n v="500"/>
    <n v="372.41"/>
    <n v="91.7"/>
  </r>
  <r>
    <s v="PID0092"/>
    <s v="Senior"/>
    <x v="2"/>
    <n v="18000"/>
    <n v="0"/>
    <n v="60.4"/>
  </r>
  <r>
    <s v="PID0093"/>
    <s v="Adult"/>
    <x v="2"/>
    <n v="10000"/>
    <n v="5506.4"/>
    <n v="58.7"/>
  </r>
  <r>
    <s v="PID0094"/>
    <s v="Adult"/>
    <x v="2"/>
    <n v="48000"/>
    <n v="38250.120000000003"/>
    <n v="86.8"/>
  </r>
  <r>
    <s v="PID0095"/>
    <s v="Senior"/>
    <x v="3"/>
    <n v="10000"/>
    <n v="7114.0499999999993"/>
    <n v="87.2"/>
  </r>
  <r>
    <s v="PID0096"/>
    <s v="Middle-aged"/>
    <x v="1"/>
    <n v="20000"/>
    <n v="14220.48"/>
    <n v="77.3"/>
  </r>
  <r>
    <s v="PID0097"/>
    <s v="Adult"/>
    <x v="0"/>
    <n v="200"/>
    <n v="116.84"/>
    <n v="86.2"/>
  </r>
  <r>
    <s v="PID0098"/>
    <s v="Middle-aged"/>
    <x v="0"/>
    <n v="21000"/>
    <n v="17306.52"/>
    <n v="92.9"/>
  </r>
  <r>
    <s v="PID0099"/>
    <s v="Adult"/>
    <x v="2"/>
    <n v="18000"/>
    <n v="14155.89"/>
    <n v="92.2"/>
  </r>
  <r>
    <s v="PID0100"/>
    <s v="Adult"/>
    <x v="1"/>
    <n v="3000"/>
    <n v="1695.5099999999998"/>
    <n v="97.1"/>
  </r>
  <r>
    <s v="PID0101"/>
    <s v="Adult"/>
    <x v="1"/>
    <n v="240000"/>
    <n v="169589.52"/>
    <n v="79.8"/>
  </r>
  <r>
    <s v="PID0102"/>
    <s v="Adult"/>
    <x v="1"/>
    <n v="72000"/>
    <n v="57341.56"/>
    <n v="65.8"/>
  </r>
  <r>
    <s v="PID0103"/>
    <s v="Senior"/>
    <x v="0"/>
    <n v="18000"/>
    <n v="0"/>
    <n v="68.3"/>
  </r>
  <r>
    <s v="PID0104"/>
    <s v="Adult"/>
    <x v="3"/>
    <n v="40000"/>
    <n v="35432.600000000006"/>
    <n v="103.9"/>
  </r>
  <r>
    <s v="PID0105"/>
    <s v="Senior"/>
    <x v="1"/>
    <n v="10000"/>
    <n v="8403.3000000000011"/>
    <n v="80"/>
  </r>
  <r>
    <s v="PID0106"/>
    <s v="Middle-aged"/>
    <x v="2"/>
    <n v="32000"/>
    <n v="24816.48"/>
    <n v="81"/>
  </r>
  <r>
    <s v="PID0107"/>
    <s v="Adult"/>
    <x v="1"/>
    <n v="200000"/>
    <n v="153134.96"/>
    <n v="64.099999999999994"/>
  </r>
  <r>
    <s v="PID0108"/>
    <s v="Adult"/>
    <x v="1"/>
    <n v="24000"/>
    <n v="20927.52"/>
    <n v="91"/>
  </r>
  <r>
    <s v="PID0109"/>
    <s v="Middle-aged"/>
    <x v="2"/>
    <n v="240000"/>
    <n v="0"/>
    <n v="79.900000000000006"/>
  </r>
  <r>
    <s v="PID0110"/>
    <s v="Adult"/>
    <x v="0"/>
    <n v="18000"/>
    <n v="12518.82"/>
    <n v="65.3"/>
  </r>
  <r>
    <s v="PID0111"/>
    <s v="Adult"/>
    <x v="1"/>
    <n v="24000"/>
    <n v="12412.04"/>
    <n v="85.9"/>
  </r>
  <r>
    <s v="PID0112"/>
    <s v="Senior"/>
    <x v="3"/>
    <n v="240000"/>
    <n v="179908.08000000002"/>
    <n v="85.3"/>
  </r>
  <r>
    <s v="PID0113"/>
    <s v="Senior"/>
    <x v="1"/>
    <n v="800"/>
    <n v="678.92"/>
    <n v="84.7"/>
  </r>
  <r>
    <s v="PID0114"/>
    <s v="Middle-aged"/>
    <x v="0"/>
    <n v="90000"/>
    <n v="0"/>
    <n v="77.3"/>
  </r>
  <r>
    <s v="PID0115"/>
    <s v="Adult"/>
    <x v="1"/>
    <n v="100"/>
    <n v="0"/>
    <n v="84.1"/>
  </r>
  <r>
    <s v="PID0116"/>
    <s v="Adult"/>
    <x v="0"/>
    <n v="800"/>
    <n v="411.43"/>
    <n v="68.099999999999994"/>
  </r>
  <r>
    <s v="PID0117"/>
    <s v="Middle-aged"/>
    <x v="1"/>
    <n v="48000"/>
    <n v="25741.52"/>
    <n v="56.9"/>
  </r>
  <r>
    <s v="PID0118"/>
    <s v="Senior"/>
    <x v="0"/>
    <n v="500"/>
    <n v="0"/>
    <n v="53"/>
  </r>
  <r>
    <s v="PID0119"/>
    <s v="Middle-aged"/>
    <x v="3"/>
    <n v="500"/>
    <n v="278.88"/>
    <n v="90.9"/>
  </r>
  <r>
    <s v="PID0120"/>
    <s v="Adult"/>
    <x v="2"/>
    <n v="18000"/>
    <n v="14820.27"/>
    <n v="75.7"/>
  </r>
  <r>
    <s v="PID0121"/>
    <s v="Adult"/>
    <x v="1"/>
    <n v="20000"/>
    <n v="10985.7"/>
    <n v="69.2"/>
  </r>
  <r>
    <s v="PID0122"/>
    <s v="Senior"/>
    <x v="0"/>
    <n v="18000"/>
    <n v="10522.68"/>
    <n v="66.3"/>
  </r>
  <r>
    <s v="PID0123"/>
    <s v="Adult"/>
    <x v="0"/>
    <n v="10000"/>
    <n v="0"/>
    <n v="59.7"/>
  </r>
  <r>
    <s v="PID0124"/>
    <s v="Senior"/>
    <x v="0"/>
    <n v="90000"/>
    <n v="68611.3"/>
    <n v="97.6"/>
  </r>
  <r>
    <s v="PID0125"/>
    <s v="Senior"/>
    <x v="0"/>
    <n v="18000"/>
    <n v="10076.52"/>
    <n v="86"/>
  </r>
  <r>
    <s v="PID0126"/>
    <s v="Adult"/>
    <x v="0"/>
    <n v="800"/>
    <n v="499.21"/>
    <n v="71.3"/>
  </r>
  <r>
    <s v="PID0127"/>
    <s v="Middle-aged"/>
    <x v="0"/>
    <n v="18000"/>
    <n v="11448.42"/>
    <n v="66"/>
  </r>
  <r>
    <s v="PID0128"/>
    <s v="Adult"/>
    <x v="0"/>
    <n v="250000"/>
    <n v="211680"/>
    <n v="61.9"/>
  </r>
  <r>
    <s v="PID0129"/>
    <s v="Middle-aged"/>
    <x v="1"/>
    <n v="40000"/>
    <n v="35676.199999999997"/>
    <n v="70.8"/>
  </r>
  <r>
    <s v="PID0130"/>
    <s v="Middle-aged"/>
    <x v="0"/>
    <n v="90000"/>
    <n v="73985"/>
    <n v="84.6"/>
  </r>
  <r>
    <s v="PID0131"/>
    <s v="Young Adult"/>
    <x v="0"/>
    <n v="32000"/>
    <n v="23309.4"/>
    <n v="83.6"/>
  </r>
  <r>
    <s v="PID0132"/>
    <s v="Middle-aged"/>
    <x v="3"/>
    <n v="300000"/>
    <n v="0"/>
    <n v="78.599999999999994"/>
  </r>
  <r>
    <s v="PID0133"/>
    <s v="Middle-aged"/>
    <x v="0"/>
    <n v="24000"/>
    <n v="19197.150000000001"/>
    <n v="61.8"/>
  </r>
  <r>
    <s v="PID0134"/>
    <s v="Middle-aged"/>
    <x v="0"/>
    <n v="32000"/>
    <n v="27759.8"/>
    <n v="50.2"/>
  </r>
  <r>
    <s v="PID0135"/>
    <s v="Adult"/>
    <x v="1"/>
    <n v="10000"/>
    <n v="0"/>
    <n v="83.4"/>
  </r>
  <r>
    <s v="PID0136"/>
    <s v="Adult"/>
    <x v="0"/>
    <n v="24000"/>
    <n v="0"/>
    <n v="58.8"/>
  </r>
  <r>
    <s v="PID0137"/>
    <s v="Adult"/>
    <x v="1"/>
    <n v="100"/>
    <n v="50.09"/>
    <n v="70.599999999999994"/>
  </r>
  <r>
    <s v="PID0138"/>
    <s v="Middle-aged"/>
    <x v="3"/>
    <n v="800"/>
    <n v="598.46"/>
    <n v="77.8"/>
  </r>
  <r>
    <s v="PID0139"/>
    <s v="Middle-aged"/>
    <x v="3"/>
    <n v="10000"/>
    <n v="0"/>
    <n v="63.1"/>
  </r>
  <r>
    <s v="PID0140"/>
    <s v="Middle-aged"/>
    <x v="0"/>
    <n v="60000"/>
    <n v="41536.300000000003"/>
    <n v="62.3"/>
  </r>
  <r>
    <s v="PID0141"/>
    <s v="Adult"/>
    <x v="1"/>
    <n v="2000"/>
    <n v="1789.7"/>
    <n v="90.3"/>
  </r>
  <r>
    <s v="PID0142"/>
    <s v="Middle-aged"/>
    <x v="1"/>
    <n v="32000"/>
    <n v="20629.759999999998"/>
    <n v="104.7"/>
  </r>
  <r>
    <s v="PID0143"/>
    <s v="Middle-aged"/>
    <x v="0"/>
    <n v="21000"/>
    <n v="0"/>
    <n v="70.599999999999994"/>
  </r>
  <r>
    <s v="PID0144"/>
    <s v="Middle-aged"/>
    <x v="0"/>
    <n v="100"/>
    <n v="61.54"/>
    <n v="66.3"/>
  </r>
  <r>
    <s v="PID0145"/>
    <s v="Senior"/>
    <x v="0"/>
    <n v="40000"/>
    <n v="29298.800000000003"/>
    <n v="80.400000000000006"/>
  </r>
  <r>
    <s v="PID0146"/>
    <s v="Adult"/>
    <x v="1"/>
    <n v="2000"/>
    <n v="1319.34"/>
    <n v="59.7"/>
  </r>
  <r>
    <s v="PID0147"/>
    <s v="Adult"/>
    <x v="3"/>
    <n v="500"/>
    <n v="259.10000000000002"/>
    <n v="100.2"/>
  </r>
  <r>
    <s v="PID0148"/>
    <s v="Middle-aged"/>
    <x v="1"/>
    <n v="200000"/>
    <n v="106845.8"/>
    <n v="84.7"/>
  </r>
  <r>
    <s v="PID0149"/>
    <s v="Adult"/>
    <x v="2"/>
    <n v="60000"/>
    <n v="51135.96"/>
    <n v="64.2"/>
  </r>
  <r>
    <s v="PID0150"/>
    <s v="Middle-aged"/>
    <x v="2"/>
    <n v="240000"/>
    <n v="137764.79999999999"/>
    <n v="66.7"/>
  </r>
  <r>
    <s v="PID0151"/>
    <s v="Middle-aged"/>
    <x v="0"/>
    <n v="10000"/>
    <n v="8622.85"/>
    <n v="79.900000000000006"/>
  </r>
  <r>
    <s v="PID0152"/>
    <s v="Adult"/>
    <x v="1"/>
    <n v="24000"/>
    <n v="13038.27"/>
    <n v="87.9"/>
  </r>
  <r>
    <s v="PID0153"/>
    <s v="Senior"/>
    <x v="3"/>
    <n v="40000"/>
    <n v="35399.4"/>
    <n v="71"/>
  </r>
  <r>
    <s v="PID0154"/>
    <s v="Adult"/>
    <x v="0"/>
    <n v="60000"/>
    <n v="44585.9"/>
    <n v="77"/>
  </r>
  <r>
    <s v="PID0155"/>
    <s v="Adult"/>
    <x v="0"/>
    <n v="800"/>
    <n v="531.89"/>
    <n v="88.8"/>
  </r>
  <r>
    <s v="PID0156"/>
    <s v="Senior"/>
    <x v="0"/>
    <n v="24000"/>
    <n v="20033.97"/>
    <n v="76.099999999999994"/>
  </r>
  <r>
    <s v="PID0157"/>
    <s v="Adult"/>
    <x v="0"/>
    <n v="24000"/>
    <n v="12658.14"/>
    <n v="84.9"/>
  </r>
  <r>
    <s v="PID0158"/>
    <s v="Young Adult"/>
    <x v="0"/>
    <n v="100"/>
    <n v="64.28"/>
    <n v="98.8"/>
  </r>
  <r>
    <s v="PID0159"/>
    <s v="Senior"/>
    <x v="3"/>
    <n v="800"/>
    <n v="632.6"/>
    <n v="82.7"/>
  </r>
  <r>
    <s v="PID0160"/>
    <s v="Middle-aged"/>
    <x v="3"/>
    <n v="300000"/>
    <n v="198697.35"/>
    <n v="76"/>
  </r>
  <r>
    <s v="PID0161"/>
    <s v="Adult"/>
    <x v="1"/>
    <n v="60000"/>
    <n v="47214.76"/>
    <n v="72.5"/>
  </r>
  <r>
    <s v="PID0162"/>
    <s v="Senior"/>
    <x v="0"/>
    <n v="60000"/>
    <n v="47381.56"/>
    <n v="59.4"/>
  </r>
  <r>
    <s v="PID0163"/>
    <s v="Young Adult"/>
    <x v="2"/>
    <n v="24000"/>
    <n v="17921.32"/>
    <n v="81.5"/>
  </r>
  <r>
    <s v="PID0164"/>
    <s v="Adult"/>
    <x v="3"/>
    <n v="40000"/>
    <n v="28057"/>
    <n v="85.1"/>
  </r>
  <r>
    <s v="PID0165"/>
    <s v="Middle-aged"/>
    <x v="0"/>
    <n v="18000"/>
    <n v="0"/>
    <n v="100.2"/>
  </r>
  <r>
    <s v="PID0166"/>
    <s v="Senior"/>
    <x v="1"/>
    <n v="20000"/>
    <n v="0"/>
    <n v="83.5"/>
  </r>
  <r>
    <s v="PID0167"/>
    <s v="Senior"/>
    <x v="3"/>
    <n v="250000"/>
    <n v="203806.19999999998"/>
    <n v="69.400000000000006"/>
  </r>
  <r>
    <s v="PID0168"/>
    <s v="Senior"/>
    <x v="2"/>
    <n v="100"/>
    <n v="72.98"/>
    <n v="87.9"/>
  </r>
  <r>
    <s v="PID0169"/>
    <s v="Middle-aged"/>
    <x v="2"/>
    <n v="21000"/>
    <n v="17316.740000000002"/>
    <n v="64.099999999999994"/>
  </r>
  <r>
    <s v="PID0170"/>
    <s v="Middle-aged"/>
    <x v="1"/>
    <n v="20000"/>
    <n v="12759.74"/>
    <n v="85.4"/>
  </r>
  <r>
    <s v="PID0171"/>
    <s v="Middle-aged"/>
    <x v="0"/>
    <n v="100"/>
    <n v="83.26"/>
    <n v="80.099999999999994"/>
  </r>
  <r>
    <s v="PID0172"/>
    <s v="Middle-aged"/>
    <x v="2"/>
    <n v="3000"/>
    <n v="0"/>
    <n v="80.099999999999994"/>
  </r>
  <r>
    <s v="PID0173"/>
    <s v="Senior"/>
    <x v="1"/>
    <n v="100"/>
    <n v="0"/>
    <n v="87.5"/>
  </r>
  <r>
    <s v="PID0174"/>
    <s v="Senior"/>
    <x v="0"/>
    <n v="3000"/>
    <n v="2684.7599999999998"/>
    <n v="72.900000000000006"/>
  </r>
  <r>
    <s v="PID0175"/>
    <s v="Senior"/>
    <x v="0"/>
    <n v="36000"/>
    <n v="29560.29"/>
    <n v="72.8"/>
  </r>
  <r>
    <s v="PID0176"/>
    <s v="Senior"/>
    <x v="3"/>
    <n v="800"/>
    <n v="550.38"/>
    <n v="66.3"/>
  </r>
  <r>
    <s v="PID0177"/>
    <s v="Adult"/>
    <x v="0"/>
    <n v="500"/>
    <n v="394.97"/>
    <n v="108.4"/>
  </r>
  <r>
    <s v="PID0178"/>
    <s v="Young Adult"/>
    <x v="1"/>
    <n v="32000"/>
    <n v="20010.64"/>
    <n v="73.900000000000006"/>
  </r>
  <r>
    <s v="PID0179"/>
    <s v="Middle-aged"/>
    <x v="0"/>
    <n v="3000"/>
    <n v="1974.03"/>
    <n v="63.3"/>
  </r>
  <r>
    <s v="PID0180"/>
    <s v="Adult"/>
    <x v="1"/>
    <n v="10000"/>
    <n v="0"/>
    <n v="66.3"/>
  </r>
  <r>
    <s v="PID0181"/>
    <s v="Middle-aged"/>
    <x v="0"/>
    <n v="200000"/>
    <n v="163598.39999999999"/>
    <n v="83.1"/>
  </r>
  <r>
    <s v="PID0182"/>
    <s v="Adult"/>
    <x v="0"/>
    <n v="60000"/>
    <n v="34972.1"/>
    <n v="94.2"/>
  </r>
  <r>
    <s v="PID0183"/>
    <s v="Middle-aged"/>
    <x v="1"/>
    <n v="18000"/>
    <n v="11502.539999999999"/>
    <n v="82.8"/>
  </r>
  <r>
    <s v="PID0184"/>
    <s v="Adult"/>
    <x v="2"/>
    <n v="240000"/>
    <n v="164092.20000000001"/>
    <n v="92.6"/>
  </r>
  <r>
    <s v="PID0185"/>
    <s v="Adult"/>
    <x v="0"/>
    <n v="90000"/>
    <n v="0"/>
    <n v="64.2"/>
  </r>
  <r>
    <s v="PID0186"/>
    <s v="Middle-aged"/>
    <x v="0"/>
    <n v="300000"/>
    <n v="194773.68"/>
    <n v="85.3"/>
  </r>
  <r>
    <s v="PID0187"/>
    <s v="Adult"/>
    <x v="0"/>
    <n v="100"/>
    <n v="60.96"/>
    <n v="82.1"/>
  </r>
  <r>
    <s v="PID0188"/>
    <s v="Adult"/>
    <x v="2"/>
    <n v="10000"/>
    <n v="7939.0999999999995"/>
    <n v="96.5"/>
  </r>
  <r>
    <s v="PID0189"/>
    <s v="Adult"/>
    <x v="0"/>
    <n v="240000"/>
    <n v="214090.32"/>
    <n v="61.8"/>
  </r>
  <r>
    <s v="PID0190"/>
    <s v="Adult"/>
    <x v="2"/>
    <n v="18000"/>
    <n v="12382.380000000001"/>
    <n v="96.3"/>
  </r>
  <r>
    <s v="PID0191"/>
    <s v="Adult"/>
    <x v="2"/>
    <n v="75000"/>
    <n v="57189.799999999996"/>
    <n v="77.900000000000006"/>
  </r>
  <r>
    <s v="PID0192"/>
    <s v="Adult"/>
    <x v="2"/>
    <n v="2000"/>
    <n v="1230.08"/>
    <n v="102.1"/>
  </r>
  <r>
    <s v="PID0193"/>
    <s v="Middle-aged"/>
    <x v="2"/>
    <n v="3000"/>
    <n v="0"/>
    <n v="79.5"/>
  </r>
  <r>
    <s v="PID0194"/>
    <s v="Middle-aged"/>
    <x v="1"/>
    <n v="12000"/>
    <n v="8360.16"/>
    <n v="64.400000000000006"/>
  </r>
  <r>
    <s v="PID0195"/>
    <s v="Senior"/>
    <x v="1"/>
    <n v="60000"/>
    <n v="0"/>
    <n v="68.7"/>
  </r>
  <r>
    <s v="PID0196"/>
    <s v="Adult"/>
    <x v="1"/>
    <n v="75000"/>
    <n v="0"/>
    <n v="88.1"/>
  </r>
  <r>
    <s v="PID0197"/>
    <s v="Adult"/>
    <x v="1"/>
    <n v="21000"/>
    <n v="13329.75"/>
    <n v="78.400000000000006"/>
  </r>
  <r>
    <s v="PID0198"/>
    <s v="Adult"/>
    <x v="2"/>
    <n v="3000"/>
    <n v="2153.2200000000003"/>
    <n v="62.3"/>
  </r>
  <r>
    <s v="PID0199"/>
    <s v="Senior"/>
    <x v="0"/>
    <n v="45000"/>
    <n v="40303.020000000004"/>
    <n v="53.7"/>
  </r>
  <r>
    <s v="PID0200"/>
    <s v="Middle-aged"/>
    <x v="2"/>
    <n v="1600"/>
    <n v="1266.78"/>
    <n v="89.2"/>
  </r>
  <r>
    <s v="PID0201"/>
    <s v="Middle-aged"/>
    <x v="0"/>
    <n v="800"/>
    <n v="630.48"/>
    <n v="54.1"/>
  </r>
  <r>
    <s v="PID0202"/>
    <s v="Senior"/>
    <x v="2"/>
    <n v="100"/>
    <n v="0"/>
    <n v="80"/>
  </r>
  <r>
    <s v="PID0203"/>
    <s v="Middle-aged"/>
    <x v="3"/>
    <n v="300000"/>
    <n v="233626.56"/>
    <n v="90.8"/>
  </r>
  <r>
    <s v="PID0204"/>
    <s v="Adult"/>
    <x v="3"/>
    <n v="300000"/>
    <n v="210807"/>
    <n v="72.400000000000006"/>
  </r>
  <r>
    <s v="PID0205"/>
    <s v="Senior"/>
    <x v="0"/>
    <n v="45000"/>
    <n v="36976.979999999996"/>
    <n v="60.1"/>
  </r>
  <r>
    <s v="PID0206"/>
    <s v="Adult"/>
    <x v="2"/>
    <n v="18000"/>
    <n v="13231.380000000001"/>
    <n v="72.3"/>
  </r>
  <r>
    <s v="PID0207"/>
    <s v="Adult"/>
    <x v="0"/>
    <n v="3000"/>
    <n v="0"/>
    <n v="90"/>
  </r>
  <r>
    <s v="PID0208"/>
    <s v="Middle-aged"/>
    <x v="3"/>
    <n v="3000"/>
    <n v="0"/>
    <n v="61.1"/>
  </r>
  <r>
    <s v="PID0209"/>
    <s v="Middle-aged"/>
    <x v="3"/>
    <n v="75000"/>
    <n v="39899.4"/>
    <n v="68.8"/>
  </r>
  <r>
    <s v="PID0210"/>
    <s v="Senior"/>
    <x v="2"/>
    <n v="100"/>
    <n v="0"/>
    <n v="51.9"/>
  </r>
  <r>
    <s v="PID0211"/>
    <s v="Middle-aged"/>
    <x v="3"/>
    <n v="20000"/>
    <n v="16134.38"/>
    <n v="82.5"/>
  </r>
  <r>
    <s v="PID0212"/>
    <s v="Middle-aged"/>
    <x v="0"/>
    <n v="60000"/>
    <n v="38509.85"/>
    <n v="100.5"/>
  </r>
  <r>
    <s v="PID0213"/>
    <s v="Adult"/>
    <x v="3"/>
    <n v="90000"/>
    <n v="51209.85"/>
    <n v="93.3"/>
  </r>
  <r>
    <s v="PID0214"/>
    <s v="Middle-aged"/>
    <x v="3"/>
    <n v="32000"/>
    <n v="0"/>
    <n v="70.900000000000006"/>
  </r>
  <r>
    <s v="PID0215"/>
    <s v="Middle-aged"/>
    <x v="2"/>
    <n v="18000"/>
    <n v="0"/>
    <n v="105.6"/>
  </r>
  <r>
    <s v="PID0216"/>
    <s v="Adult"/>
    <x v="0"/>
    <n v="12000"/>
    <n v="9943.16"/>
    <n v="63.3"/>
  </r>
  <r>
    <s v="PID0217"/>
    <s v="Adult"/>
    <x v="2"/>
    <n v="2000"/>
    <n v="1476.98"/>
    <n v="94.7"/>
  </r>
  <r>
    <s v="PID0218"/>
    <s v="Adult"/>
    <x v="0"/>
    <n v="10000"/>
    <n v="8451.7999999999993"/>
    <n v="69.3"/>
  </r>
  <r>
    <s v="PID0219"/>
    <s v="Adult"/>
    <x v="3"/>
    <n v="250000"/>
    <n v="165091.4"/>
    <n v="99.2"/>
  </r>
  <r>
    <s v="PID0220"/>
    <s v="Adult"/>
    <x v="0"/>
    <n v="36000"/>
    <n v="32157.69"/>
    <n v="94.7"/>
  </r>
  <r>
    <s v="PID0221"/>
    <s v="Adult"/>
    <x v="0"/>
    <n v="800"/>
    <n v="527.08000000000004"/>
    <n v="71.599999999999994"/>
  </r>
  <r>
    <s v="PID0222"/>
    <s v="Adult"/>
    <x v="3"/>
    <n v="20000"/>
    <n v="16606.32"/>
    <n v="63.8"/>
  </r>
  <r>
    <s v="PID0223"/>
    <s v="Senior"/>
    <x v="3"/>
    <n v="250000"/>
    <n v="141504.59999999998"/>
    <n v="55.1"/>
  </r>
  <r>
    <s v="PID0224"/>
    <s v="Adult"/>
    <x v="1"/>
    <n v="32000"/>
    <n v="28723.52"/>
    <n v="64.7"/>
  </r>
  <r>
    <s v="PID0225"/>
    <s v="Middle-aged"/>
    <x v="2"/>
    <n v="240000"/>
    <n v="153766.44"/>
    <n v="53.6"/>
  </r>
  <r>
    <s v="PID0226"/>
    <s v="Middle-aged"/>
    <x v="0"/>
    <n v="20000"/>
    <n v="11334.86"/>
    <n v="84.1"/>
  </r>
  <r>
    <s v="PID0227"/>
    <s v="Senior"/>
    <x v="0"/>
    <n v="500"/>
    <n v="285.98"/>
    <n v="56.4"/>
  </r>
  <r>
    <s v="PID0228"/>
    <s v="Adult"/>
    <x v="1"/>
    <n v="40000"/>
    <n v="34307.72"/>
    <n v="81"/>
  </r>
  <r>
    <s v="PID0229"/>
    <s v="Middle-aged"/>
    <x v="2"/>
    <n v="15000"/>
    <n v="11623.199999999999"/>
    <n v="70"/>
  </r>
  <r>
    <s v="PID0230"/>
    <s v="Senior"/>
    <x v="1"/>
    <n v="40000"/>
    <n v="0"/>
    <n v="77.8"/>
  </r>
  <r>
    <s v="PID0231"/>
    <s v="Adult"/>
    <x v="1"/>
    <n v="32000"/>
    <n v="25580.6"/>
    <n v="94.5"/>
  </r>
  <r>
    <s v="PID0232"/>
    <s v="Senior"/>
    <x v="1"/>
    <n v="500"/>
    <n v="0"/>
    <n v="77.599999999999994"/>
  </r>
  <r>
    <s v="PID0233"/>
    <s v="Adult"/>
    <x v="0"/>
    <n v="16000"/>
    <n v="9525.4599999999991"/>
    <n v="57.3"/>
  </r>
  <r>
    <s v="PID0234"/>
    <s v="Young Adult"/>
    <x v="2"/>
    <n v="500"/>
    <n v="279.56"/>
    <n v="106.4"/>
  </r>
  <r>
    <s v="PID0235"/>
    <s v="Adult"/>
    <x v="3"/>
    <n v="60000"/>
    <n v="45790.25"/>
    <n v="89.6"/>
  </r>
  <r>
    <s v="PID0236"/>
    <s v="Elderly"/>
    <x v="1"/>
    <n v="800"/>
    <n v="0"/>
    <n v="48.9"/>
  </r>
  <r>
    <s v="PID0237"/>
    <s v="Senior"/>
    <x v="1"/>
    <n v="30000"/>
    <n v="16813.59"/>
    <n v="89.6"/>
  </r>
  <r>
    <s v="PID0238"/>
    <s v="Adult"/>
    <x v="2"/>
    <n v="40000"/>
    <n v="26437.399999999998"/>
    <n v="88.1"/>
  </r>
  <r>
    <s v="PID0239"/>
    <s v="Adult"/>
    <x v="3"/>
    <n v="18000"/>
    <n v="10284.66"/>
    <n v="66.3"/>
  </r>
  <r>
    <s v="PID0240"/>
    <s v="Adult"/>
    <x v="1"/>
    <n v="40000"/>
    <n v="34094.800000000003"/>
    <n v="67.5"/>
  </r>
  <r>
    <s v="PID0241"/>
    <s v="Senior"/>
    <x v="1"/>
    <n v="16000"/>
    <n v="11422.3"/>
    <n v="85.4"/>
  </r>
  <r>
    <s v="PID0242"/>
    <s v="Middle-aged"/>
    <x v="3"/>
    <n v="500"/>
    <n v="365.85"/>
    <n v="80.5"/>
  </r>
  <r>
    <s v="PID0243"/>
    <s v="Adult"/>
    <x v="1"/>
    <n v="16000"/>
    <n v="12760.94"/>
    <n v="59.5"/>
  </r>
  <r>
    <s v="PID0244"/>
    <s v="Middle-aged"/>
    <x v="2"/>
    <n v="12000"/>
    <n v="0"/>
    <n v="74.400000000000006"/>
  </r>
  <r>
    <s v="PID0245"/>
    <s v="Middle-aged"/>
    <x v="0"/>
    <n v="40000"/>
    <n v="25274"/>
    <n v="59"/>
  </r>
  <r>
    <s v="PID0246"/>
    <s v="Middle-aged"/>
    <x v="2"/>
    <n v="200000"/>
    <n v="121054.08"/>
    <n v="69"/>
  </r>
  <r>
    <s v="PID0247"/>
    <s v="Senior"/>
    <x v="3"/>
    <n v="30000"/>
    <n v="21701.46"/>
    <n v="77.599999999999994"/>
  </r>
  <r>
    <s v="PID0248"/>
    <s v="Middle-aged"/>
    <x v="0"/>
    <n v="60000"/>
    <n v="0"/>
    <n v="83.9"/>
  </r>
  <r>
    <s v="PID0249"/>
    <s v="Senior"/>
    <x v="2"/>
    <n v="800"/>
    <n v="703.87"/>
    <n v="76.8"/>
  </r>
  <r>
    <s v="PID0250"/>
    <s v="Adult"/>
    <x v="3"/>
    <n v="500"/>
    <n v="270.32"/>
    <n v="66.7"/>
  </r>
  <r>
    <s v="PID0251"/>
    <s v="Adult"/>
    <x v="0"/>
    <n v="24000"/>
    <n v="18664.68"/>
    <n v="71.400000000000006"/>
  </r>
  <r>
    <s v="PID0252"/>
    <s v="Adult"/>
    <x v="3"/>
    <n v="60000"/>
    <n v="31082"/>
    <n v="65.599999999999994"/>
  </r>
  <r>
    <s v="PID0253"/>
    <s v="Young Adult"/>
    <x v="2"/>
    <n v="30000"/>
    <n v="26738.129999999997"/>
    <n v="85.2"/>
  </r>
  <r>
    <s v="PID0254"/>
    <s v="Middle-aged"/>
    <x v="1"/>
    <n v="40000"/>
    <n v="29444.799999999999"/>
    <n v="63.9"/>
  </r>
  <r>
    <s v="PID0255"/>
    <s v="Adult"/>
    <x v="0"/>
    <n v="200000"/>
    <n v="101161.68"/>
    <n v="86.6"/>
  </r>
  <r>
    <s v="PID0256"/>
    <s v="Middle-aged"/>
    <x v="2"/>
    <n v="36000"/>
    <n v="31042.68"/>
    <n v="77.5"/>
  </r>
  <r>
    <s v="PID0257"/>
    <s v="Adult"/>
    <x v="0"/>
    <n v="60000"/>
    <n v="47874.1"/>
    <n v="69"/>
  </r>
  <r>
    <s v="PID0258"/>
    <s v="Senior"/>
    <x v="2"/>
    <n v="3000"/>
    <n v="2277.27"/>
    <n v="67.900000000000006"/>
  </r>
  <r>
    <s v="PID0259"/>
    <s v="Adult"/>
    <x v="1"/>
    <n v="200000"/>
    <n v="161833.76"/>
    <n v="87.7"/>
  </r>
  <r>
    <s v="PID0260"/>
    <s v="Middle-aged"/>
    <x v="3"/>
    <n v="100"/>
    <n v="82.82"/>
    <n v="58.4"/>
  </r>
  <r>
    <s v="PID0261"/>
    <s v="Adult"/>
    <x v="0"/>
    <n v="800"/>
    <n v="0"/>
    <n v="89.7"/>
  </r>
  <r>
    <s v="PID0262"/>
    <s v="Adult"/>
    <x v="2"/>
    <n v="250000"/>
    <n v="190210.2"/>
    <n v="65"/>
  </r>
  <r>
    <s v="PID0263"/>
    <s v="Middle-aged"/>
    <x v="3"/>
    <n v="3000"/>
    <n v="1570.1100000000001"/>
    <n v="56.2"/>
  </r>
  <r>
    <s v="PID0264"/>
    <s v="Adult"/>
    <x v="0"/>
    <n v="30000"/>
    <n v="25604.159999999996"/>
    <n v="96.1"/>
  </r>
  <r>
    <s v="PID0265"/>
    <s v="Adult"/>
    <x v="2"/>
    <n v="3000"/>
    <n v="2271.75"/>
    <n v="59.7"/>
  </r>
  <r>
    <s v="PID0266"/>
    <s v="Adult"/>
    <x v="1"/>
    <n v="100"/>
    <n v="0"/>
    <n v="94.6"/>
  </r>
  <r>
    <s v="PID0267"/>
    <s v="Adult"/>
    <x v="1"/>
    <n v="800"/>
    <n v="484.88"/>
    <n v="65.099999999999994"/>
  </r>
  <r>
    <s v="PID0268"/>
    <s v="Adult"/>
    <x v="1"/>
    <n v="12000"/>
    <n v="9014.58"/>
    <n v="104.7"/>
  </r>
  <r>
    <s v="PID0269"/>
    <s v="Adult"/>
    <x v="1"/>
    <n v="40000"/>
    <n v="20636.399999999998"/>
    <n v="73"/>
  </r>
  <r>
    <s v="PID0270"/>
    <s v="Adult"/>
    <x v="3"/>
    <n v="240000"/>
    <n v="161510.04"/>
    <n v="73.2"/>
  </r>
  <r>
    <s v="PID0271"/>
    <s v="Adult"/>
    <x v="2"/>
    <n v="90000"/>
    <n v="50397.700000000004"/>
    <n v="75.2"/>
  </r>
  <r>
    <s v="PID0272"/>
    <s v="Senior"/>
    <x v="3"/>
    <n v="32000"/>
    <n v="17619.52"/>
    <n v="79.099999999999994"/>
  </r>
  <r>
    <s v="PID0273"/>
    <s v="Middle-aged"/>
    <x v="3"/>
    <n v="15000"/>
    <n v="12252.550000000001"/>
    <n v="78"/>
  </r>
  <r>
    <s v="PID0274"/>
    <s v="Senior"/>
    <x v="1"/>
    <n v="90000"/>
    <n v="70452.100000000006"/>
    <n v="49.3"/>
  </r>
  <r>
    <s v="PID0275"/>
    <s v="Adult"/>
    <x v="2"/>
    <n v="12000"/>
    <n v="0"/>
    <n v="94.1"/>
  </r>
  <r>
    <s v="PID0276"/>
    <s v="Adult"/>
    <x v="1"/>
    <n v="40000"/>
    <n v="32398.1"/>
    <n v="100.7"/>
  </r>
  <r>
    <s v="PID0277"/>
    <s v="Middle-aged"/>
    <x v="0"/>
    <n v="18000"/>
    <n v="9142.98"/>
    <n v="52.2"/>
  </r>
  <r>
    <s v="PID0278"/>
    <s v="Senior"/>
    <x v="1"/>
    <n v="60000"/>
    <n v="49946.899999999994"/>
    <n v="67.8"/>
  </r>
  <r>
    <s v="PID0279"/>
    <s v="Senior"/>
    <x v="1"/>
    <n v="24000"/>
    <n v="0"/>
    <n v="71.2"/>
  </r>
  <r>
    <s v="PID0280"/>
    <s v="Middle-aged"/>
    <x v="1"/>
    <n v="24000"/>
    <n v="15161.699999999999"/>
    <n v="69"/>
  </r>
  <r>
    <s v="PID0281"/>
    <s v="Middle-aged"/>
    <x v="0"/>
    <n v="20000"/>
    <n v="11828.86"/>
    <n v="54.6"/>
  </r>
  <r>
    <s v="PID0282"/>
    <s v="Adult"/>
    <x v="1"/>
    <n v="2000"/>
    <n v="1182"/>
    <n v="59.9"/>
  </r>
  <r>
    <s v="PID0283"/>
    <s v="Middle-aged"/>
    <x v="0"/>
    <n v="12000"/>
    <n v="9412.6"/>
    <n v="74"/>
  </r>
  <r>
    <s v="PID0284"/>
    <s v="Middle-aged"/>
    <x v="1"/>
    <n v="250000"/>
    <n v="175454.59999999998"/>
    <n v="84.9"/>
  </r>
  <r>
    <s v="PID0285"/>
    <s v="Adult"/>
    <x v="3"/>
    <n v="100"/>
    <n v="56.47"/>
    <n v="65.5"/>
  </r>
  <r>
    <s v="PID0286"/>
    <s v="Middle-aged"/>
    <x v="2"/>
    <n v="20000"/>
    <n v="0"/>
    <n v="96.3"/>
  </r>
  <r>
    <s v="PID0287"/>
    <s v="Adult"/>
    <x v="0"/>
    <n v="20000"/>
    <n v="0"/>
    <n v="78.099999999999994"/>
  </r>
  <r>
    <s v="PID0288"/>
    <s v="Young Adult"/>
    <x v="1"/>
    <n v="300000"/>
    <n v="254042.27999999997"/>
    <n v="59.6"/>
  </r>
  <r>
    <s v="PID0289"/>
    <s v="Young Adult"/>
    <x v="0"/>
    <n v="800"/>
    <n v="445.65"/>
    <n v="71.400000000000006"/>
  </r>
  <r>
    <s v="PID0290"/>
    <s v="Middle-aged"/>
    <x v="1"/>
    <n v="40000"/>
    <n v="35435.599999999999"/>
    <n v="73"/>
  </r>
  <r>
    <s v="PID0291"/>
    <s v="Adult"/>
    <x v="0"/>
    <n v="40000"/>
    <n v="23892.800000000003"/>
    <n v="92.4"/>
  </r>
  <r>
    <s v="PID0292"/>
    <s v="Adult"/>
    <x v="0"/>
    <n v="3000"/>
    <n v="2649.5099999999998"/>
    <n v="99.1"/>
  </r>
  <r>
    <s v="PID0293"/>
    <s v="Adult"/>
    <x v="1"/>
    <n v="800"/>
    <n v="587.24"/>
    <n v="94.6"/>
  </r>
  <r>
    <s v="PID0294"/>
    <s v="Adult"/>
    <x v="3"/>
    <n v="20000"/>
    <n v="16863.14"/>
    <n v="92.6"/>
  </r>
  <r>
    <s v="PID0295"/>
    <s v="Adult"/>
    <x v="0"/>
    <n v="3000"/>
    <n v="2651.88"/>
    <n v="70"/>
  </r>
  <r>
    <s v="PID0296"/>
    <s v="Senior"/>
    <x v="0"/>
    <n v="48000"/>
    <n v="25412.799999999999"/>
    <n v="73.900000000000006"/>
  </r>
  <r>
    <s v="PID0297"/>
    <s v="Middle-aged"/>
    <x v="3"/>
    <n v="60000"/>
    <n v="52542.200000000004"/>
    <n v="48.1"/>
  </r>
  <r>
    <s v="PID0298"/>
    <s v="Senior"/>
    <x v="0"/>
    <n v="1000"/>
    <n v="608.94000000000005"/>
    <n v="62.8"/>
  </r>
  <r>
    <s v="PID0299"/>
    <s v="Senior"/>
    <x v="1"/>
    <n v="90000"/>
    <n v="46249.5"/>
    <n v="56.5"/>
  </r>
  <r>
    <s v="PID0300"/>
    <s v="Adult"/>
    <x v="1"/>
    <n v="20000"/>
    <n v="0"/>
    <n v="71.400000000000006"/>
  </r>
  <r>
    <s v="PID0301"/>
    <s v="Young Adult"/>
    <x v="1"/>
    <n v="45000"/>
    <n v="26396.19"/>
    <n v="82.4"/>
  </r>
  <r>
    <s v="PID0302"/>
    <s v="Adult"/>
    <x v="0"/>
    <n v="40000"/>
    <n v="30393.3"/>
    <n v="75.400000000000006"/>
  </r>
  <r>
    <s v="PID0303"/>
    <s v="Adult"/>
    <x v="1"/>
    <n v="18000"/>
    <n v="15337.380000000001"/>
    <n v="90.6"/>
  </r>
  <r>
    <s v="PID0304"/>
    <s v="Middle-aged"/>
    <x v="1"/>
    <n v="21000"/>
    <n v="17377.78"/>
    <n v="82.5"/>
  </r>
  <r>
    <s v="PID0305"/>
    <s v="Senior"/>
    <x v="1"/>
    <n v="800"/>
    <n v="555.04"/>
    <n v="74.2"/>
  </r>
  <r>
    <s v="PID0306"/>
    <s v="Adult"/>
    <x v="0"/>
    <n v="12000"/>
    <n v="6992.64"/>
    <n v="66.8"/>
  </r>
  <r>
    <s v="PID0307"/>
    <s v="Senior"/>
    <x v="0"/>
    <n v="30000"/>
    <n v="15917.49"/>
    <n v="89.7"/>
  </r>
  <r>
    <s v="PID0308"/>
    <s v="Senior"/>
    <x v="2"/>
    <n v="12000"/>
    <n v="9607.2000000000007"/>
    <n v="59.7"/>
  </r>
  <r>
    <s v="PID0309"/>
    <s v="Middle-aged"/>
    <x v="0"/>
    <n v="12000"/>
    <n v="9344"/>
    <n v="76.5"/>
  </r>
  <r>
    <s v="PID0310"/>
    <s v="Adult"/>
    <x v="1"/>
    <n v="800"/>
    <n v="505.63"/>
    <n v="84.5"/>
  </r>
  <r>
    <s v="PID0311"/>
    <s v="Middle-aged"/>
    <x v="0"/>
    <n v="500"/>
    <n v="402.18"/>
    <n v="103.1"/>
  </r>
  <r>
    <s v="PID0312"/>
    <s v="Young Adult"/>
    <x v="3"/>
    <n v="90000"/>
    <n v="0"/>
    <n v="80.3"/>
  </r>
  <r>
    <s v="PID0313"/>
    <s v="Senior"/>
    <x v="3"/>
    <n v="12000"/>
    <n v="10441.56"/>
    <n v="65.099999999999994"/>
  </r>
  <r>
    <s v="PID0314"/>
    <s v="Adult"/>
    <x v="0"/>
    <n v="60000"/>
    <n v="34111.4"/>
    <n v="61.4"/>
  </r>
  <r>
    <s v="PID0315"/>
    <s v="Adult"/>
    <x v="3"/>
    <n v="18000"/>
    <n v="15787.920000000002"/>
    <n v="82.7"/>
  </r>
  <r>
    <s v="PID0316"/>
    <s v="Senior"/>
    <x v="1"/>
    <n v="45000"/>
    <n v="0"/>
    <n v="68.8"/>
  </r>
  <r>
    <s v="PID0317"/>
    <s v="Middle-aged"/>
    <x v="2"/>
    <n v="16000"/>
    <n v="11310.02"/>
    <n v="78.900000000000006"/>
  </r>
  <r>
    <s v="PID0318"/>
    <s v="Adult"/>
    <x v="2"/>
    <n v="250000"/>
    <n v="181231.9"/>
    <n v="62.6"/>
  </r>
  <r>
    <s v="PID0319"/>
    <s v="Senior"/>
    <x v="1"/>
    <n v="100"/>
    <n v="0"/>
    <n v="62.9"/>
  </r>
  <r>
    <s v="PID0320"/>
    <s v="Middle-aged"/>
    <x v="1"/>
    <n v="75000"/>
    <n v="64758.100000000006"/>
    <n v="66.5"/>
  </r>
  <r>
    <s v="PID0321"/>
    <s v="Adult"/>
    <x v="3"/>
    <n v="40000"/>
    <n v="0"/>
    <n v="83.4"/>
  </r>
  <r>
    <s v="PID0322"/>
    <s v="Adult"/>
    <x v="1"/>
    <n v="3000"/>
    <n v="1894.17"/>
    <n v="57.3"/>
  </r>
  <r>
    <s v="PID0323"/>
    <s v="Adult"/>
    <x v="2"/>
    <n v="32000"/>
    <n v="0"/>
    <n v="96.5"/>
  </r>
  <r>
    <s v="PID0324"/>
    <s v="Senior"/>
    <x v="3"/>
    <n v="12000"/>
    <n v="6341.88"/>
    <n v="83.8"/>
  </r>
  <r>
    <s v="PID0325"/>
    <s v="Middle-aged"/>
    <x v="3"/>
    <n v="16000"/>
    <n v="13735.36"/>
    <n v="57.4"/>
  </r>
  <r>
    <s v="PID0326"/>
    <s v="Senior"/>
    <x v="0"/>
    <n v="60000"/>
    <n v="0"/>
    <n v="45.3"/>
  </r>
  <r>
    <s v="PID0327"/>
    <s v="Adult"/>
    <x v="0"/>
    <n v="90000"/>
    <n v="49301.899999999994"/>
    <n v="97.5"/>
  </r>
  <r>
    <s v="PID0328"/>
    <s v="Middle-aged"/>
    <x v="2"/>
    <n v="60000"/>
    <n v="52602.28"/>
    <n v="99.9"/>
  </r>
  <r>
    <s v="PID0329"/>
    <s v="Young Adult"/>
    <x v="0"/>
    <n v="72000"/>
    <n v="48491.68"/>
    <n v="82.6"/>
  </r>
  <r>
    <s v="PID0330"/>
    <s v="Middle-aged"/>
    <x v="2"/>
    <n v="500"/>
    <n v="0"/>
    <n v="88.4"/>
  </r>
  <r>
    <s v="PID0331"/>
    <s v="Adult"/>
    <x v="2"/>
    <n v="100"/>
    <n v="87.74"/>
    <n v="102"/>
  </r>
  <r>
    <s v="PID0332"/>
    <s v="Senior"/>
    <x v="2"/>
    <n v="72000"/>
    <n v="40552.839999999997"/>
    <n v="73.3"/>
  </r>
  <r>
    <s v="PID0333"/>
    <s v="Adult"/>
    <x v="1"/>
    <n v="48000"/>
    <n v="37134"/>
    <n v="91"/>
  </r>
  <r>
    <s v="PID0334"/>
    <s v="Senior"/>
    <x v="3"/>
    <n v="12000"/>
    <n v="8904.5999999999985"/>
    <n v="94.6"/>
  </r>
  <r>
    <s v="PID0335"/>
    <s v="Adult"/>
    <x v="2"/>
    <n v="60000"/>
    <n v="0"/>
    <n v="84.5"/>
  </r>
  <r>
    <s v="PID0336"/>
    <s v="Middle-aged"/>
    <x v="1"/>
    <n v="32000"/>
    <n v="17880.560000000001"/>
    <n v="87.1"/>
  </r>
  <r>
    <s v="PID0337"/>
    <s v="Middle-aged"/>
    <x v="2"/>
    <n v="54000"/>
    <n v="0"/>
    <n v="86.6"/>
  </r>
  <r>
    <s v="PID0338"/>
    <s v="Adult"/>
    <x v="2"/>
    <n v="250000"/>
    <n v="180061.4"/>
    <n v="67.3"/>
  </r>
  <r>
    <s v="PID0339"/>
    <s v="Adult"/>
    <x v="2"/>
    <n v="12000"/>
    <n v="10036.98"/>
    <n v="104.5"/>
  </r>
  <r>
    <s v="PID0340"/>
    <s v="Adult"/>
    <x v="1"/>
    <n v="12000"/>
    <n v="10570.68"/>
    <n v="73.400000000000006"/>
  </r>
  <r>
    <s v="PID0341"/>
    <s v="Adult"/>
    <x v="0"/>
    <n v="60000"/>
    <n v="49311.68"/>
    <n v="80.8"/>
  </r>
  <r>
    <s v="PID0342"/>
    <s v="Middle-aged"/>
    <x v="2"/>
    <n v="300000"/>
    <n v="0"/>
    <n v="75.900000000000006"/>
  </r>
  <r>
    <s v="PID0343"/>
    <s v="Middle-aged"/>
    <x v="2"/>
    <n v="500"/>
    <n v="447.66"/>
    <n v="82"/>
  </r>
  <r>
    <s v="PID0344"/>
    <s v="Middle-aged"/>
    <x v="0"/>
    <n v="200000"/>
    <n v="0"/>
    <n v="88.8"/>
  </r>
  <r>
    <s v="PID0345"/>
    <s v="Adult"/>
    <x v="0"/>
    <n v="30000"/>
    <n v="23792.699999999997"/>
    <n v="85.2"/>
  </r>
  <r>
    <s v="PID0346"/>
    <s v="Adult"/>
    <x v="1"/>
    <n v="240000"/>
    <n v="0"/>
    <n v="60.2"/>
  </r>
  <r>
    <s v="PID0347"/>
    <s v="Adult"/>
    <x v="1"/>
    <n v="40000"/>
    <n v="24642.6"/>
    <n v="88.7"/>
  </r>
  <r>
    <s v="PID0348"/>
    <s v="Senior"/>
    <x v="2"/>
    <n v="45000"/>
    <n v="39752.79"/>
    <n v="70"/>
  </r>
  <r>
    <s v="PID0349"/>
    <s v="Middle-aged"/>
    <x v="1"/>
    <n v="24000"/>
    <n v="0"/>
    <n v="92"/>
  </r>
  <r>
    <s v="PID0350"/>
    <s v="Adult"/>
    <x v="1"/>
    <n v="100"/>
    <n v="77.66"/>
    <n v="106.6"/>
  </r>
  <r>
    <s v="PID0351"/>
    <s v="Middle-aged"/>
    <x v="1"/>
    <n v="250000"/>
    <n v="125062.2"/>
    <n v="96.1"/>
  </r>
  <r>
    <s v="PID0352"/>
    <s v="Middle-aged"/>
    <x v="0"/>
    <n v="40000"/>
    <n v="0"/>
    <n v="72.599999999999994"/>
  </r>
  <r>
    <s v="PID0353"/>
    <s v="Adult"/>
    <x v="0"/>
    <n v="16000"/>
    <n v="9324.06"/>
    <n v="78.900000000000006"/>
  </r>
  <r>
    <s v="PID0354"/>
    <s v="Adult"/>
    <x v="2"/>
    <n v="60000"/>
    <n v="42781.95"/>
    <n v="56.7"/>
  </r>
  <r>
    <s v="PID0355"/>
    <s v="Middle-aged"/>
    <x v="0"/>
    <n v="100"/>
    <n v="67.64"/>
    <n v="54"/>
  </r>
  <r>
    <s v="PID0356"/>
    <s v="Adult"/>
    <x v="2"/>
    <n v="500"/>
    <n v="265.38"/>
    <n v="93.2"/>
  </r>
  <r>
    <s v="PID0357"/>
    <s v="Adult"/>
    <x v="0"/>
    <n v="800"/>
    <n v="0"/>
    <n v="80.5"/>
  </r>
  <r>
    <s v="PID0358"/>
    <s v="Senior"/>
    <x v="1"/>
    <n v="12000"/>
    <n v="7609.14"/>
    <n v="79.900000000000006"/>
  </r>
  <r>
    <s v="PID0359"/>
    <s v="Adult"/>
    <x v="1"/>
    <n v="24000"/>
    <n v="16555.14"/>
    <n v="100.8"/>
  </r>
  <r>
    <s v="PID0360"/>
    <s v="Adult"/>
    <x v="0"/>
    <n v="240000"/>
    <n v="0"/>
    <n v="90.4"/>
  </r>
  <r>
    <s v="PID0361"/>
    <s v="Middle-aged"/>
    <x v="3"/>
    <n v="100"/>
    <n v="80.67"/>
    <n v="87.4"/>
  </r>
  <r>
    <s v="PID0362"/>
    <s v="Middle-aged"/>
    <x v="3"/>
    <n v="500"/>
    <n v="329.07"/>
    <n v="95.2"/>
  </r>
  <r>
    <s v="PID0363"/>
    <s v="Middle-aged"/>
    <x v="1"/>
    <n v="60000"/>
    <n v="37716.720000000001"/>
    <n v="94"/>
  </r>
  <r>
    <s v="PID0364"/>
    <s v="Senior"/>
    <x v="2"/>
    <n v="30000"/>
    <n v="26951.94"/>
    <n v="74.099999999999994"/>
  </r>
  <r>
    <s v="PID0365"/>
    <s v="Middle-aged"/>
    <x v="0"/>
    <n v="500"/>
    <n v="440.1"/>
    <n v="87.5"/>
  </r>
  <r>
    <s v="PID0366"/>
    <s v="Senior"/>
    <x v="1"/>
    <n v="1000"/>
    <n v="0"/>
    <n v="72.599999999999994"/>
  </r>
  <r>
    <s v="PID0367"/>
    <s v="Middle-aged"/>
    <x v="1"/>
    <n v="20000"/>
    <n v="16143.4"/>
    <n v="76.7"/>
  </r>
  <r>
    <s v="PID0368"/>
    <s v="Adult"/>
    <x v="2"/>
    <n v="100"/>
    <n v="65.930000000000007"/>
    <n v="84.2"/>
  </r>
  <r>
    <s v="PID0369"/>
    <s v="Senior"/>
    <x v="2"/>
    <n v="500"/>
    <n v="0"/>
    <n v="79.400000000000006"/>
  </r>
  <r>
    <s v="PID0370"/>
    <s v="Middle-aged"/>
    <x v="2"/>
    <n v="72000"/>
    <n v="0"/>
    <n v="73"/>
  </r>
  <r>
    <s v="PID0371"/>
    <s v="Middle-aged"/>
    <x v="3"/>
    <n v="72000"/>
    <n v="54838.92"/>
    <n v="56.4"/>
  </r>
  <r>
    <s v="PID0372"/>
    <s v="Middle-aged"/>
    <x v="3"/>
    <n v="500"/>
    <n v="0"/>
    <n v="76.3"/>
  </r>
  <r>
    <s v="PID0373"/>
    <s v="Adult"/>
    <x v="2"/>
    <n v="240000"/>
    <n v="196046.63999999998"/>
    <n v="58.4"/>
  </r>
  <r>
    <s v="PID0374"/>
    <s v="Senior"/>
    <x v="0"/>
    <n v="18000"/>
    <n v="9141.42"/>
    <n v="49.6"/>
  </r>
  <r>
    <s v="PID0375"/>
    <s v="Adult"/>
    <x v="0"/>
    <n v="16000"/>
    <n v="13267.3"/>
    <n v="86"/>
  </r>
  <r>
    <s v="PID0376"/>
    <s v="Middle-aged"/>
    <x v="2"/>
    <n v="800"/>
    <n v="698.61"/>
    <n v="54.8"/>
  </r>
  <r>
    <s v="PID0377"/>
    <s v="Senior"/>
    <x v="0"/>
    <n v="72000"/>
    <n v="0"/>
    <n v="64.599999999999994"/>
  </r>
  <r>
    <s v="PID0378"/>
    <s v="Middle-aged"/>
    <x v="2"/>
    <n v="30000"/>
    <n v="23847.09"/>
    <n v="90.5"/>
  </r>
  <r>
    <s v="PID0379"/>
    <s v="Middle-aged"/>
    <x v="0"/>
    <n v="21000"/>
    <n v="0"/>
    <n v="65"/>
  </r>
  <r>
    <s v="PID0380"/>
    <s v="Adult"/>
    <x v="1"/>
    <n v="100"/>
    <n v="0"/>
    <n v="64.2"/>
  </r>
  <r>
    <s v="PID0381"/>
    <s v="Senior"/>
    <x v="1"/>
    <n v="90000"/>
    <n v="45637.1"/>
    <n v="65.400000000000006"/>
  </r>
  <r>
    <s v="PID0382"/>
    <s v="Adult"/>
    <x v="3"/>
    <n v="18000"/>
    <n v="11172.539999999999"/>
    <n v="63"/>
  </r>
  <r>
    <s v="PID0383"/>
    <s v="Senior"/>
    <x v="1"/>
    <n v="250000"/>
    <n v="0"/>
    <n v="93.2"/>
  </r>
  <r>
    <s v="PID0384"/>
    <s v="Adult"/>
    <x v="1"/>
    <n v="100"/>
    <n v="57.71"/>
    <n v="81"/>
  </r>
  <r>
    <s v="PID0385"/>
    <s v="Adult"/>
    <x v="2"/>
    <n v="30000"/>
    <n v="15793.41"/>
    <n v="61.8"/>
  </r>
  <r>
    <s v="PID0386"/>
    <s v="Adult"/>
    <x v="2"/>
    <n v="60000"/>
    <n v="46224.04"/>
    <n v="93.4"/>
  </r>
  <r>
    <s v="PID0387"/>
    <s v="Middle-aged"/>
    <x v="2"/>
    <n v="24000"/>
    <n v="15849.300000000001"/>
    <n v="89.4"/>
  </r>
  <r>
    <s v="PID0388"/>
    <s v="Middle-aged"/>
    <x v="3"/>
    <n v="30000"/>
    <n v="23214.36"/>
    <n v="92.9"/>
  </r>
  <r>
    <s v="PID0389"/>
    <s v="Senior"/>
    <x v="3"/>
    <n v="16000"/>
    <n v="0"/>
    <n v="81.400000000000006"/>
  </r>
  <r>
    <s v="PID0390"/>
    <s v="Middle-aged"/>
    <x v="0"/>
    <n v="75000"/>
    <n v="52324.55"/>
    <n v="70.7"/>
  </r>
  <r>
    <s v="PID0391"/>
    <s v="Adult"/>
    <x v="0"/>
    <n v="4000"/>
    <n v="0"/>
    <n v="72.8"/>
  </r>
  <r>
    <s v="PID0392"/>
    <s v="Adult"/>
    <x v="0"/>
    <n v="250000"/>
    <n v="154333.29999999999"/>
    <n v="90.2"/>
  </r>
  <r>
    <s v="PID0393"/>
    <s v="Senior"/>
    <x v="3"/>
    <n v="90000"/>
    <n v="54359.3"/>
    <n v="76.599999999999994"/>
  </r>
  <r>
    <s v="PID0394"/>
    <s v="Senior"/>
    <x v="1"/>
    <n v="45000"/>
    <n v="34948.050000000003"/>
    <n v="81.099999999999994"/>
  </r>
  <r>
    <s v="PID0395"/>
    <s v="Adult"/>
    <x v="3"/>
    <n v="48000"/>
    <n v="31165.759999999998"/>
    <n v="79.3"/>
  </r>
  <r>
    <s v="PID0396"/>
    <s v="Senior"/>
    <x v="2"/>
    <n v="12000"/>
    <n v="9210.5399999999991"/>
    <n v="83.4"/>
  </r>
  <r>
    <s v="PID0397"/>
    <s v="Adult"/>
    <x v="2"/>
    <n v="800"/>
    <n v="630.55999999999995"/>
    <n v="86.9"/>
  </r>
  <r>
    <s v="PID0398"/>
    <s v="Adult"/>
    <x v="0"/>
    <n v="24000"/>
    <n v="17480.04"/>
    <n v="65"/>
  </r>
  <r>
    <s v="PID0399"/>
    <s v="Adult"/>
    <x v="1"/>
    <n v="60000"/>
    <n v="39419.75"/>
    <n v="89.7"/>
  </r>
  <r>
    <s v="PID0400"/>
    <s v="Adult"/>
    <x v="2"/>
    <n v="24000"/>
    <n v="20401.560000000001"/>
    <n v="72"/>
  </r>
  <r>
    <s v="PID0401"/>
    <s v="Senior"/>
    <x v="2"/>
    <n v="60000"/>
    <n v="31762.350000000002"/>
    <n v="46.9"/>
  </r>
  <r>
    <s v="PID0402"/>
    <s v="Adult"/>
    <x v="1"/>
    <n v="250000"/>
    <n v="207131.6"/>
    <n v="87.8"/>
  </r>
  <r>
    <s v="PID0403"/>
    <s v="Middle-aged"/>
    <x v="0"/>
    <n v="1600"/>
    <n v="1276.22"/>
    <n v="92.7"/>
  </r>
  <r>
    <s v="PID0404"/>
    <s v="Senior"/>
    <x v="0"/>
    <n v="12000"/>
    <n v="8430.7800000000007"/>
    <n v="97.4"/>
  </r>
  <r>
    <s v="PID0405"/>
    <s v="Adult"/>
    <x v="0"/>
    <n v="32000"/>
    <n v="25608.2"/>
    <n v="58.1"/>
  </r>
  <r>
    <s v="PID0406"/>
    <s v="Adult"/>
    <x v="0"/>
    <n v="12000"/>
    <n v="0"/>
    <n v="86.9"/>
  </r>
  <r>
    <s v="PID0407"/>
    <s v="Senior"/>
    <x v="2"/>
    <n v="100"/>
    <n v="60.99"/>
    <n v="80.5"/>
  </r>
  <r>
    <s v="PID0408"/>
    <s v="Middle-aged"/>
    <x v="3"/>
    <n v="24000"/>
    <n v="16421.2"/>
    <n v="74.099999999999994"/>
  </r>
  <r>
    <s v="PID0409"/>
    <s v="Senior"/>
    <x v="3"/>
    <n v="48000"/>
    <n v="0"/>
    <n v="84.6"/>
  </r>
  <r>
    <s v="PID0410"/>
    <s v="Middle-aged"/>
    <x v="0"/>
    <n v="60000"/>
    <n v="0"/>
    <n v="87.2"/>
  </r>
  <r>
    <s v="PID0411"/>
    <s v="Adult"/>
    <x v="2"/>
    <n v="800"/>
    <n v="401.91"/>
    <n v="87.6"/>
  </r>
  <r>
    <s v="PID0412"/>
    <s v="Middle-aged"/>
    <x v="0"/>
    <n v="40000"/>
    <n v="0"/>
    <n v="86.3"/>
  </r>
  <r>
    <s v="PID0413"/>
    <s v="Senior"/>
    <x v="2"/>
    <n v="72000"/>
    <n v="36270.04"/>
    <n v="73.400000000000006"/>
  </r>
  <r>
    <s v="PID0414"/>
    <s v="Senior"/>
    <x v="3"/>
    <n v="60000"/>
    <n v="36798"/>
    <n v="55.9"/>
  </r>
  <r>
    <s v="PID0415"/>
    <s v="Middle-aged"/>
    <x v="2"/>
    <n v="500"/>
    <n v="398.78"/>
    <n v="55"/>
  </r>
  <r>
    <s v="PID0416"/>
    <s v="Adult"/>
    <x v="3"/>
    <n v="32000"/>
    <n v="23542.2"/>
    <n v="86.7"/>
  </r>
  <r>
    <s v="PID0417"/>
    <s v="Middle-aged"/>
    <x v="3"/>
    <n v="32000"/>
    <n v="20557.72"/>
    <n v="95.4"/>
  </r>
  <r>
    <s v="PID0418"/>
    <s v="Adult"/>
    <x v="0"/>
    <n v="90000"/>
    <n v="66424.05"/>
    <n v="68.7"/>
  </r>
  <r>
    <s v="PID0419"/>
    <s v="Middle-aged"/>
    <x v="0"/>
    <n v="200000"/>
    <n v="114686.88"/>
    <n v="86.5"/>
  </r>
  <r>
    <s v="PID0420"/>
    <s v="Senior"/>
    <x v="1"/>
    <n v="240000"/>
    <n v="131303.88"/>
    <n v="92.2"/>
  </r>
  <r>
    <s v="PID0421"/>
    <s v="Senior"/>
    <x v="1"/>
    <n v="45000"/>
    <n v="26761.53"/>
    <n v="72"/>
  </r>
  <r>
    <s v="PID0422"/>
    <s v="Middle-aged"/>
    <x v="0"/>
    <n v="800"/>
    <n v="0"/>
    <n v="69.3"/>
  </r>
  <r>
    <s v="PID0423"/>
    <s v="Middle-aged"/>
    <x v="0"/>
    <n v="250000"/>
    <n v="160812.4"/>
    <n v="106.1"/>
  </r>
  <r>
    <s v="PID0424"/>
    <s v="Middle-aged"/>
    <x v="2"/>
    <n v="800"/>
    <n v="411.18"/>
    <n v="86.3"/>
  </r>
  <r>
    <s v="PID0425"/>
    <s v="Adult"/>
    <x v="1"/>
    <n v="45000"/>
    <n v="33185.19"/>
    <n v="60.9"/>
  </r>
  <r>
    <s v="PID0426"/>
    <s v="Middle-aged"/>
    <x v="0"/>
    <n v="800"/>
    <n v="0"/>
    <n v="77.599999999999994"/>
  </r>
  <r>
    <s v="PID0427"/>
    <s v="Adult"/>
    <x v="2"/>
    <n v="40000"/>
    <n v="24492.959999999999"/>
    <n v="66"/>
  </r>
  <r>
    <s v="PID0428"/>
    <s v="Middle-aged"/>
    <x v="3"/>
    <n v="3000"/>
    <n v="2095.89"/>
    <n v="83.6"/>
  </r>
  <r>
    <s v="PID0429"/>
    <s v="Senior"/>
    <x v="2"/>
    <n v="40000"/>
    <n v="33618.6"/>
    <n v="58.9"/>
  </r>
  <r>
    <s v="PID0430"/>
    <s v="Middle-aged"/>
    <x v="0"/>
    <n v="72000"/>
    <n v="58499.199999999997"/>
    <n v="79"/>
  </r>
  <r>
    <s v="PID0431"/>
    <s v="Middle-aged"/>
    <x v="3"/>
    <n v="12000"/>
    <n v="6952.4400000000005"/>
    <n v="98.2"/>
  </r>
  <r>
    <s v="PID0432"/>
    <s v="Adult"/>
    <x v="2"/>
    <n v="54000"/>
    <n v="34491.06"/>
    <n v="74.7"/>
  </r>
  <r>
    <s v="PID0433"/>
    <s v="Middle-aged"/>
    <x v="0"/>
    <n v="45000"/>
    <n v="24593.67"/>
    <n v="80.400000000000006"/>
  </r>
  <r>
    <s v="PID0434"/>
    <s v="Middle-aged"/>
    <x v="0"/>
    <n v="100"/>
    <n v="52.32"/>
    <n v="60.8"/>
  </r>
  <r>
    <s v="PID0435"/>
    <s v="Middle-aged"/>
    <x v="1"/>
    <n v="24000"/>
    <n v="18705.88"/>
    <n v="56"/>
  </r>
  <r>
    <s v="PID0436"/>
    <s v="Adult"/>
    <x v="1"/>
    <n v="18000"/>
    <n v="13355.46"/>
    <n v="74.400000000000006"/>
  </r>
  <r>
    <s v="PID0437"/>
    <s v="Senior"/>
    <x v="0"/>
    <n v="54000"/>
    <n v="27150.75"/>
    <n v="63.4"/>
  </r>
  <r>
    <s v="PID0438"/>
    <s v="Senior"/>
    <x v="2"/>
    <n v="500"/>
    <n v="393.88"/>
    <n v="86"/>
  </r>
  <r>
    <s v="PID0439"/>
    <s v="Senior"/>
    <x v="0"/>
    <n v="48000"/>
    <n v="33606.400000000001"/>
    <n v="78.8"/>
  </r>
  <r>
    <s v="PID0440"/>
    <s v="Middle-aged"/>
    <x v="1"/>
    <n v="72000"/>
    <n v="36669.199999999997"/>
    <n v="74.599999999999994"/>
  </r>
  <r>
    <s v="PID0441"/>
    <s v="Senior"/>
    <x v="0"/>
    <n v="200"/>
    <n v="101.26"/>
    <n v="88.5"/>
  </r>
  <r>
    <s v="PID0442"/>
    <s v="Middle-aged"/>
    <x v="0"/>
    <n v="20000"/>
    <n v="10124.379999999999"/>
    <n v="59.1"/>
  </r>
  <r>
    <s v="PID0443"/>
    <s v="Adult"/>
    <x v="2"/>
    <n v="60000"/>
    <n v="37390.25"/>
    <n v="72.900000000000006"/>
  </r>
  <r>
    <s v="PID0444"/>
    <s v="Middle-aged"/>
    <x v="2"/>
    <n v="45000"/>
    <n v="39564"/>
    <n v="83"/>
  </r>
  <r>
    <s v="PID0445"/>
    <s v="Adult"/>
    <x v="2"/>
    <n v="24000"/>
    <n v="14404.98"/>
    <n v="69.2"/>
  </r>
  <r>
    <s v="PID0446"/>
    <s v="Senior"/>
    <x v="2"/>
    <n v="15000"/>
    <n v="9615.15"/>
    <n v="77.7"/>
  </r>
  <r>
    <s v="PID0447"/>
    <s v="Adult"/>
    <x v="0"/>
    <n v="250000"/>
    <n v="166346.30000000002"/>
    <n v="89.9"/>
  </r>
  <r>
    <s v="PID0448"/>
    <s v="Adult"/>
    <x v="2"/>
    <n v="24000"/>
    <n v="21098.2"/>
    <n v="84.7"/>
  </r>
  <r>
    <s v="PID0449"/>
    <s v="Senior"/>
    <x v="2"/>
    <n v="250000"/>
    <n v="185578.5"/>
    <n v="74.599999999999994"/>
  </r>
  <r>
    <s v="PID0450"/>
    <s v="Middle-aged"/>
    <x v="1"/>
    <n v="300000"/>
    <n v="0"/>
    <n v="93.5"/>
  </r>
  <r>
    <s v="PID0451"/>
    <s v="Adult"/>
    <x v="3"/>
    <n v="18000"/>
    <n v="15254.939999999999"/>
    <n v="83.6"/>
  </r>
  <r>
    <s v="PID0452"/>
    <s v="Adult"/>
    <x v="0"/>
    <n v="3000"/>
    <n v="2236.71"/>
    <n v="69.3"/>
  </r>
  <r>
    <s v="PID0453"/>
    <s v="Adult"/>
    <x v="2"/>
    <n v="18000"/>
    <n v="0"/>
    <n v="72"/>
  </r>
  <r>
    <s v="PID0454"/>
    <s v="Middle-aged"/>
    <x v="0"/>
    <n v="32000"/>
    <n v="18500.68"/>
    <n v="84.8"/>
  </r>
  <r>
    <s v="PID0455"/>
    <s v="Young Adult"/>
    <x v="0"/>
    <n v="100"/>
    <n v="73.209999999999994"/>
    <n v="97.4"/>
  </r>
  <r>
    <s v="PID0456"/>
    <s v="Middle-aged"/>
    <x v="0"/>
    <n v="54000"/>
    <n v="0"/>
    <n v="89.3"/>
  </r>
  <r>
    <s v="PID0457"/>
    <s v="Middle-aged"/>
    <x v="3"/>
    <n v="800"/>
    <n v="565.26"/>
    <n v="69.5"/>
  </r>
  <r>
    <s v="PID0458"/>
    <s v="Adult"/>
    <x v="2"/>
    <n v="72000"/>
    <n v="45460.44"/>
    <n v="87.7"/>
  </r>
  <r>
    <s v="PID0459"/>
    <s v="Senior"/>
    <x v="0"/>
    <n v="40000"/>
    <n v="21188.600000000002"/>
    <n v="81.2"/>
  </r>
  <r>
    <s v="PID0460"/>
    <s v="Adult"/>
    <x v="1"/>
    <n v="40000"/>
    <n v="35616"/>
    <n v="95.7"/>
  </r>
  <r>
    <s v="PID0461"/>
    <s v="Middle-aged"/>
    <x v="2"/>
    <n v="32000"/>
    <n v="0"/>
    <n v="54.9"/>
  </r>
  <r>
    <s v="PID0462"/>
    <s v="Adult"/>
    <x v="0"/>
    <n v="54000"/>
    <n v="27921.96"/>
    <n v="89.1"/>
  </r>
  <r>
    <s v="PID0463"/>
    <s v="Middle-aged"/>
    <x v="3"/>
    <n v="40000"/>
    <n v="23114.3"/>
    <n v="86.6"/>
  </r>
  <r>
    <s v="PID0464"/>
    <s v="Senior"/>
    <x v="0"/>
    <n v="800"/>
    <n v="0"/>
    <n v="88.4"/>
  </r>
  <r>
    <s v="PID0465"/>
    <s v="Adult"/>
    <x v="1"/>
    <n v="32000"/>
    <n v="26512.240000000002"/>
    <n v="84.7"/>
  </r>
  <r>
    <s v="PID0466"/>
    <s v="Senior"/>
    <x v="0"/>
    <n v="12000"/>
    <n v="0"/>
    <n v="74.8"/>
  </r>
  <r>
    <s v="PID0467"/>
    <s v="Senior"/>
    <x v="1"/>
    <n v="40000"/>
    <n v="0"/>
    <n v="85.2"/>
  </r>
  <r>
    <s v="PID0468"/>
    <s v="Young Adult"/>
    <x v="2"/>
    <n v="21000"/>
    <n v="13118.279999999999"/>
    <n v="93.5"/>
  </r>
  <r>
    <s v="PID0469"/>
    <s v="Young Adult"/>
    <x v="3"/>
    <n v="3000"/>
    <n v="2092.17"/>
    <n v="63.4"/>
  </r>
  <r>
    <s v="PID0470"/>
    <s v="Senior"/>
    <x v="2"/>
    <n v="75000"/>
    <n v="38626.699999999997"/>
    <n v="91.5"/>
  </r>
  <r>
    <s v="PID0471"/>
    <s v="Young Adult"/>
    <x v="3"/>
    <n v="800"/>
    <n v="628.30999999999995"/>
    <n v="93.4"/>
  </r>
  <r>
    <s v="PID0472"/>
    <s v="Middle-aged"/>
    <x v="0"/>
    <n v="75000"/>
    <n v="0"/>
    <n v="52.2"/>
  </r>
  <r>
    <s v="PID0473"/>
    <s v="Middle-aged"/>
    <x v="0"/>
    <n v="20000"/>
    <n v="15777.76"/>
    <n v="92.6"/>
  </r>
  <r>
    <s v="PID0474"/>
    <s v="Middle-aged"/>
    <x v="2"/>
    <n v="100"/>
    <n v="53.65"/>
    <n v="65"/>
  </r>
  <r>
    <s v="PID0475"/>
    <s v="Senior"/>
    <x v="1"/>
    <n v="75000"/>
    <n v="52660.649999999994"/>
    <n v="70.900000000000006"/>
  </r>
  <r>
    <s v="PID0476"/>
    <s v="Adult"/>
    <x v="0"/>
    <n v="250000"/>
    <n v="0"/>
    <n v="102.5"/>
  </r>
  <r>
    <s v="PID0477"/>
    <s v="Adult"/>
    <x v="1"/>
    <n v="20000"/>
    <n v="16069.82"/>
    <n v="80.900000000000006"/>
  </r>
  <r>
    <s v="PID0478"/>
    <s v="Adult"/>
    <x v="2"/>
    <n v="72000"/>
    <n v="42648.72"/>
    <n v="67"/>
  </r>
  <r>
    <s v="PID0479"/>
    <s v="Middle-aged"/>
    <x v="0"/>
    <n v="4000"/>
    <n v="2417.92"/>
    <n v="72.400000000000006"/>
  </r>
  <r>
    <s v="PID0480"/>
    <s v="Adult"/>
    <x v="0"/>
    <n v="30000"/>
    <n v="20098.86"/>
    <n v="56.7"/>
  </r>
  <r>
    <s v="PID0481"/>
    <s v="Adult"/>
    <x v="2"/>
    <n v="45000"/>
    <n v="32491.47"/>
    <n v="65"/>
  </r>
  <r>
    <s v="PID0482"/>
    <s v="Middle-aged"/>
    <x v="1"/>
    <n v="100"/>
    <n v="0"/>
    <n v="83.3"/>
  </r>
  <r>
    <s v="PID0483"/>
    <s v="Senior"/>
    <x v="2"/>
    <n v="500"/>
    <n v="344.06"/>
    <n v="81.8"/>
  </r>
  <r>
    <s v="PID0484"/>
    <s v="Adult"/>
    <x v="2"/>
    <n v="500"/>
    <n v="261.82"/>
    <n v="67.2"/>
  </r>
  <r>
    <s v="PID0485"/>
    <s v="Senior"/>
    <x v="0"/>
    <n v="60000"/>
    <n v="0"/>
    <n v="66.599999999999994"/>
  </r>
  <r>
    <s v="PID0486"/>
    <s v="Middle-aged"/>
    <x v="0"/>
    <n v="48000"/>
    <n v="24552.12"/>
    <n v="92.5"/>
  </r>
  <r>
    <s v="PID0487"/>
    <s v="Middle-aged"/>
    <x v="0"/>
    <n v="15000"/>
    <n v="11420.150000000001"/>
    <n v="93.9"/>
  </r>
  <r>
    <s v="PID0488"/>
    <s v="Middle-aged"/>
    <x v="0"/>
    <n v="800"/>
    <n v="655.24"/>
    <n v="95.9"/>
  </r>
  <r>
    <s v="PID0489"/>
    <s v="Middle-aged"/>
    <x v="1"/>
    <n v="21000"/>
    <n v="11200.84"/>
    <n v="64"/>
  </r>
  <r>
    <s v="PID0490"/>
    <s v="Adult"/>
    <x v="0"/>
    <n v="40000"/>
    <n v="23810.400000000001"/>
    <n v="60.9"/>
  </r>
  <r>
    <s v="PID0491"/>
    <s v="Middle-aged"/>
    <x v="1"/>
    <n v="500"/>
    <n v="287.83999999999997"/>
    <n v="85.3"/>
  </r>
  <r>
    <s v="PID0492"/>
    <s v="Adult"/>
    <x v="1"/>
    <n v="100"/>
    <n v="51.38"/>
    <n v="86.1"/>
  </r>
  <r>
    <s v="PID0493"/>
    <s v="Senior"/>
    <x v="2"/>
    <n v="300000"/>
    <n v="211507.65"/>
    <n v="90.8"/>
  </r>
  <r>
    <s v="PID0494"/>
    <s v="Adult"/>
    <x v="0"/>
    <n v="500"/>
    <n v="284.92"/>
    <n v="56.6"/>
  </r>
  <r>
    <s v="PID0495"/>
    <s v="Middle-aged"/>
    <x v="0"/>
    <n v="300000"/>
    <n v="185608.34999999998"/>
    <n v="89.2"/>
  </r>
  <r>
    <s v="PID0496"/>
    <s v="Middle-aged"/>
    <x v="3"/>
    <n v="20000"/>
    <n v="16429.98"/>
    <n v="60.3"/>
  </r>
  <r>
    <s v="PID0497"/>
    <s v="Middle-aged"/>
    <x v="1"/>
    <n v="3000"/>
    <n v="1761.06"/>
    <n v="55.5"/>
  </r>
  <r>
    <s v="PID0498"/>
    <s v="Middle-aged"/>
    <x v="2"/>
    <n v="60000"/>
    <n v="38814.75"/>
    <n v="91.9"/>
  </r>
  <r>
    <s v="PID0499"/>
    <s v="Middle-aged"/>
    <x v="1"/>
    <n v="100"/>
    <n v="0"/>
    <n v="47.9"/>
  </r>
  <r>
    <s v="PID0500"/>
    <s v="Senior"/>
    <x v="0"/>
    <n v="40000"/>
    <n v="30912.5"/>
    <n v="70.900000000000006"/>
  </r>
  <r>
    <s v="PID0501"/>
    <s v="Adult"/>
    <x v="2"/>
    <n v="18000"/>
    <n v="15163.32"/>
    <n v="87.8"/>
  </r>
  <r>
    <s v="PID0502"/>
    <s v="Middle-aged"/>
    <x v="0"/>
    <n v="24000"/>
    <n v="15407.22"/>
    <n v="94.4"/>
  </r>
  <r>
    <s v="PID0503"/>
    <s v="Middle-aged"/>
    <x v="0"/>
    <n v="18000"/>
    <n v="13926.54"/>
    <n v="79.5"/>
  </r>
  <r>
    <s v="PID0504"/>
    <s v="Adult"/>
    <x v="0"/>
    <n v="800"/>
    <n v="675.79"/>
    <n v="95"/>
  </r>
  <r>
    <s v="PID0505"/>
    <s v="Middle-aged"/>
    <x v="3"/>
    <n v="3000"/>
    <n v="2550.7200000000003"/>
    <n v="91.7"/>
  </r>
  <r>
    <s v="PID0506"/>
    <s v="Adult"/>
    <x v="2"/>
    <n v="200000"/>
    <n v="136126"/>
    <n v="94.5"/>
  </r>
  <r>
    <s v="PID0507"/>
    <s v="Adult"/>
    <x v="1"/>
    <n v="20000"/>
    <n v="0"/>
    <n v="73"/>
  </r>
  <r>
    <s v="PID0508"/>
    <s v="Senior"/>
    <x v="0"/>
    <n v="1600"/>
    <n v="831.9"/>
    <n v="80"/>
  </r>
  <r>
    <s v="PID0509"/>
    <s v="Adult"/>
    <x v="0"/>
    <n v="21000"/>
    <n v="0"/>
    <n v="87.1"/>
  </r>
  <r>
    <s v="PID0510"/>
    <s v="Adult"/>
    <x v="2"/>
    <n v="250000"/>
    <n v="208992.5"/>
    <n v="78.5"/>
  </r>
  <r>
    <s v="PID0511"/>
    <s v="Middle-aged"/>
    <x v="2"/>
    <n v="18000"/>
    <n v="14072.099999999999"/>
    <n v="74.3"/>
  </r>
  <r>
    <s v="PID0512"/>
    <s v="Adult"/>
    <x v="2"/>
    <n v="12000"/>
    <n v="8253.24"/>
    <n v="81.7"/>
  </r>
  <r>
    <s v="PID0513"/>
    <s v="Adult"/>
    <x v="2"/>
    <n v="21000"/>
    <n v="12593.21"/>
    <n v="61.8"/>
  </r>
  <r>
    <s v="PID0514"/>
    <s v="Middle-aged"/>
    <x v="2"/>
    <n v="3000"/>
    <n v="2591.46"/>
    <n v="80.8"/>
  </r>
  <r>
    <s v="PID0515"/>
    <s v="Middle-aged"/>
    <x v="0"/>
    <n v="100"/>
    <n v="0"/>
    <n v="89"/>
  </r>
  <r>
    <s v="PID0516"/>
    <s v="Senior"/>
    <x v="1"/>
    <n v="40000"/>
    <n v="0"/>
    <n v="86.6"/>
  </r>
  <r>
    <s v="PID0517"/>
    <s v="Senior"/>
    <x v="2"/>
    <n v="32000"/>
    <n v="19961.72"/>
    <n v="82.7"/>
  </r>
  <r>
    <s v="PID0518"/>
    <s v="Adult"/>
    <x v="2"/>
    <n v="12000"/>
    <n v="0"/>
    <n v="69"/>
  </r>
  <r>
    <s v="PID0519"/>
    <s v="Middle-aged"/>
    <x v="2"/>
    <n v="500"/>
    <n v="440.14"/>
    <n v="89"/>
  </r>
  <r>
    <s v="PID0520"/>
    <s v="Senior"/>
    <x v="0"/>
    <n v="18000"/>
    <n v="13589.579999999998"/>
    <n v="70.400000000000006"/>
  </r>
  <r>
    <s v="PID0521"/>
    <s v="Adult"/>
    <x v="0"/>
    <n v="30000"/>
    <n v="25487.22"/>
    <n v="68.2"/>
  </r>
  <r>
    <s v="PID0522"/>
    <s v="Adult"/>
    <x v="2"/>
    <n v="100"/>
    <n v="78.08"/>
    <n v="95"/>
  </r>
  <r>
    <s v="PID0523"/>
    <s v="Senior"/>
    <x v="2"/>
    <n v="3000"/>
    <n v="2243.25"/>
    <n v="84"/>
  </r>
  <r>
    <s v="PID0524"/>
    <s v="Adult"/>
    <x v="1"/>
    <n v="800"/>
    <n v="0"/>
    <n v="60"/>
  </r>
  <r>
    <s v="PID0525"/>
    <s v="Adult"/>
    <x v="3"/>
    <n v="60000"/>
    <n v="41143.879999999997"/>
    <n v="75.599999999999994"/>
  </r>
  <r>
    <s v="PID0526"/>
    <s v="Middle-aged"/>
    <x v="0"/>
    <n v="60000"/>
    <n v="33533.699999999997"/>
    <n v="85.6"/>
  </r>
  <r>
    <s v="PID0527"/>
    <s v="Adult"/>
    <x v="0"/>
    <n v="60000"/>
    <n v="44740.639999999999"/>
    <n v="87.9"/>
  </r>
  <r>
    <s v="PID0528"/>
    <s v="Middle-aged"/>
    <x v="2"/>
    <n v="240000"/>
    <n v="151588.20000000001"/>
    <n v="88"/>
  </r>
  <r>
    <s v="PID0529"/>
    <s v="Middle-aged"/>
    <x v="0"/>
    <n v="500"/>
    <n v="425.63"/>
    <n v="79.3"/>
  </r>
  <r>
    <s v="PID0530"/>
    <s v="Middle-aged"/>
    <x v="1"/>
    <n v="54000"/>
    <n v="33776.94"/>
    <n v="106.3"/>
  </r>
  <r>
    <s v="PID0531"/>
    <s v="Senior"/>
    <x v="0"/>
    <n v="500"/>
    <n v="421.74"/>
    <n v="80.3"/>
  </r>
  <r>
    <s v="PID0532"/>
    <s v="Adult"/>
    <x v="3"/>
    <n v="500"/>
    <n v="331.85"/>
    <n v="62.1"/>
  </r>
  <r>
    <s v="PID0533"/>
    <s v="Senior"/>
    <x v="2"/>
    <n v="4000"/>
    <n v="3017.36"/>
    <n v="59.3"/>
  </r>
  <r>
    <s v="PID0534"/>
    <s v="Adult"/>
    <x v="2"/>
    <n v="30000"/>
    <n v="20327.550000000003"/>
    <n v="82.2"/>
  </r>
  <r>
    <s v="PID0535"/>
    <s v="Senior"/>
    <x v="1"/>
    <n v="500"/>
    <n v="364.49"/>
    <n v="71.5"/>
  </r>
  <r>
    <s v="PID0536"/>
    <s v="Adult"/>
    <x v="0"/>
    <n v="24000"/>
    <n v="21240.06"/>
    <n v="84.1"/>
  </r>
  <r>
    <s v="PID0537"/>
    <s v="Adult"/>
    <x v="0"/>
    <n v="24000"/>
    <n v="0"/>
    <n v="80.2"/>
  </r>
  <r>
    <s v="PID0538"/>
    <s v="Middle-aged"/>
    <x v="2"/>
    <n v="12000"/>
    <n v="10189.74"/>
    <n v="71.900000000000006"/>
  </r>
  <r>
    <s v="PID0539"/>
    <s v="Adult"/>
    <x v="0"/>
    <n v="3000"/>
    <n v="1854.3000000000002"/>
    <n v="105.9"/>
  </r>
  <r>
    <s v="PID0540"/>
    <s v="Middle-aged"/>
    <x v="0"/>
    <n v="18000"/>
    <n v="13947.39"/>
    <n v="67.400000000000006"/>
  </r>
  <r>
    <s v="PID0541"/>
    <s v="Middle-aged"/>
    <x v="0"/>
    <n v="36000"/>
    <n v="0"/>
    <n v="96.3"/>
  </r>
  <r>
    <s v="PID0542"/>
    <s v="Senior"/>
    <x v="1"/>
    <n v="60000"/>
    <n v="51130.649999999994"/>
    <n v="68.7"/>
  </r>
  <r>
    <s v="PID0543"/>
    <s v="Middle-aged"/>
    <x v="3"/>
    <n v="30000"/>
    <n v="0"/>
    <n v="83.1"/>
  </r>
  <r>
    <s v="PID0544"/>
    <s v="Middle-aged"/>
    <x v="2"/>
    <n v="18000"/>
    <n v="11185.2"/>
    <n v="76.400000000000006"/>
  </r>
  <r>
    <s v="PID0545"/>
    <s v="Middle-aged"/>
    <x v="0"/>
    <n v="800"/>
    <n v="553.55999999999995"/>
    <n v="84.4"/>
  </r>
  <r>
    <s v="PID0546"/>
    <s v="Senior"/>
    <x v="2"/>
    <n v="40000"/>
    <n v="25096.68"/>
    <n v="78.3"/>
  </r>
  <r>
    <s v="PID0547"/>
    <s v="Adult"/>
    <x v="1"/>
    <n v="60000"/>
    <n v="38975.100000000006"/>
    <n v="80.8"/>
  </r>
  <r>
    <s v="PID0548"/>
    <s v="Adult"/>
    <x v="0"/>
    <n v="40000"/>
    <n v="20817"/>
    <n v="85.4"/>
  </r>
  <r>
    <s v="PID0549"/>
    <s v="Middle-aged"/>
    <x v="2"/>
    <n v="32000"/>
    <n v="16508.88"/>
    <n v="54.1"/>
  </r>
  <r>
    <s v="PID0550"/>
    <s v="Adult"/>
    <x v="1"/>
    <n v="240000"/>
    <n v="196347.36000000002"/>
    <n v="91.8"/>
  </r>
  <r>
    <s v="PID0551"/>
    <s v="Middle-aged"/>
    <x v="2"/>
    <n v="800"/>
    <n v="674.58"/>
    <n v="76"/>
  </r>
  <r>
    <s v="PID0552"/>
    <s v="Adult"/>
    <x v="1"/>
    <n v="18000"/>
    <n v="15280.02"/>
    <n v="68.3"/>
  </r>
  <r>
    <s v="PID0553"/>
    <s v="Middle-aged"/>
    <x v="0"/>
    <n v="12000"/>
    <n v="8012.82"/>
    <n v="94.6"/>
  </r>
  <r>
    <s v="PID0554"/>
    <s v="Middle-aged"/>
    <x v="2"/>
    <n v="16000"/>
    <n v="0"/>
    <n v="87.6"/>
  </r>
  <r>
    <s v="PID0555"/>
    <s v="Middle-aged"/>
    <x v="0"/>
    <n v="200000"/>
    <n v="110010.4"/>
    <n v="78.900000000000006"/>
  </r>
  <r>
    <s v="PID0556"/>
    <s v="Middle-aged"/>
    <x v="1"/>
    <n v="250000"/>
    <n v="131051.8"/>
    <n v="92.1"/>
  </r>
  <r>
    <s v="PID0557"/>
    <s v="Middle-aged"/>
    <x v="0"/>
    <n v="3000"/>
    <n v="1931.88"/>
    <n v="61.8"/>
  </r>
  <r>
    <s v="PID0558"/>
    <s v="Adult"/>
    <x v="1"/>
    <n v="100"/>
    <n v="83.8"/>
    <n v="71.599999999999994"/>
  </r>
  <r>
    <s v="PID0559"/>
    <s v="Adult"/>
    <x v="0"/>
    <n v="240000"/>
    <n v="130677.12"/>
    <n v="111.9"/>
  </r>
  <r>
    <s v="PID0560"/>
    <s v="Adult"/>
    <x v="2"/>
    <n v="200000"/>
    <n v="0"/>
    <n v="99.1"/>
  </r>
  <r>
    <s v="PID0561"/>
    <s v="Adult"/>
    <x v="1"/>
    <n v="250000"/>
    <n v="173905.2"/>
    <n v="95.1"/>
  </r>
  <r>
    <s v="PID0562"/>
    <s v="Adult"/>
    <x v="1"/>
    <n v="12000"/>
    <n v="0"/>
    <n v="94.9"/>
  </r>
  <r>
    <s v="PID0563"/>
    <s v="Adult"/>
    <x v="2"/>
    <n v="30000"/>
    <n v="15006.119999999999"/>
    <n v="69.2"/>
  </r>
  <r>
    <s v="PID0564"/>
    <s v="Adult"/>
    <x v="1"/>
    <n v="60000"/>
    <n v="38081.199999999997"/>
    <n v="79.599999999999994"/>
  </r>
  <r>
    <s v="PID0565"/>
    <s v="Middle-aged"/>
    <x v="0"/>
    <n v="100"/>
    <n v="57.68"/>
    <n v="90.9"/>
  </r>
  <r>
    <s v="PID0566"/>
    <s v="Adult"/>
    <x v="0"/>
    <n v="32000"/>
    <n v="24633.200000000001"/>
    <n v="87.1"/>
  </r>
  <r>
    <s v="PID0567"/>
    <s v="Middle-aged"/>
    <x v="0"/>
    <n v="800"/>
    <n v="453.8"/>
    <n v="72.2"/>
  </r>
  <r>
    <s v="PID0568"/>
    <s v="Middle-aged"/>
    <x v="3"/>
    <n v="18000"/>
    <n v="0"/>
    <n v="69.400000000000006"/>
  </r>
  <r>
    <s v="PID0569"/>
    <s v="Adult"/>
    <x v="2"/>
    <n v="500"/>
    <n v="0"/>
    <n v="101.2"/>
  </r>
  <r>
    <s v="PID0570"/>
    <s v="Adult"/>
    <x v="2"/>
    <n v="90000"/>
    <n v="46471.95"/>
    <n v="89.6"/>
  </r>
  <r>
    <s v="PID0571"/>
    <s v="Adult"/>
    <x v="1"/>
    <n v="3000"/>
    <n v="2695.2"/>
    <n v="87.9"/>
  </r>
  <r>
    <s v="PID0572"/>
    <s v="Middle-aged"/>
    <x v="3"/>
    <n v="300000"/>
    <n v="150311.76"/>
    <n v="69.400000000000006"/>
  </r>
  <r>
    <s v="PID0573"/>
    <s v="Middle-aged"/>
    <x v="3"/>
    <n v="60000"/>
    <n v="41877.64"/>
    <n v="68.2"/>
  </r>
  <r>
    <s v="PID0574"/>
    <s v="Senior"/>
    <x v="3"/>
    <n v="250000"/>
    <n v="131494.9"/>
    <n v="79.599999999999994"/>
  </r>
  <r>
    <s v="PID0575"/>
    <s v="Middle-aged"/>
    <x v="0"/>
    <n v="12000"/>
    <n v="10342.44"/>
    <n v="86.2"/>
  </r>
  <r>
    <s v="PID0576"/>
    <s v="Adult"/>
    <x v="1"/>
    <n v="36000"/>
    <n v="18829.23"/>
    <n v="94.5"/>
  </r>
  <r>
    <s v="PID0577"/>
    <s v="Adult"/>
    <x v="3"/>
    <n v="45000"/>
    <n v="31528.77"/>
    <n v="84.1"/>
  </r>
  <r>
    <s v="PID0578"/>
    <s v="Adult"/>
    <x v="1"/>
    <n v="90000"/>
    <n v="0"/>
    <n v="66.099999999999994"/>
  </r>
  <r>
    <s v="PID0579"/>
    <s v="Adult"/>
    <x v="2"/>
    <n v="1000"/>
    <n v="0"/>
    <n v="94"/>
  </r>
  <r>
    <s v="PID0580"/>
    <s v="Middle-aged"/>
    <x v="2"/>
    <n v="18000"/>
    <n v="11325.24"/>
    <n v="76.099999999999994"/>
  </r>
  <r>
    <s v="PID0581"/>
    <s v="Middle-aged"/>
    <x v="2"/>
    <n v="45000"/>
    <n v="30751.68"/>
    <n v="74.599999999999994"/>
  </r>
  <r>
    <s v="PID0582"/>
    <s v="Senior"/>
    <x v="3"/>
    <n v="3000"/>
    <n v="2133.06"/>
    <n v="92.9"/>
  </r>
  <r>
    <s v="PID0583"/>
    <s v="Middle-aged"/>
    <x v="2"/>
    <n v="32000"/>
    <n v="16682.400000000001"/>
    <n v="72.900000000000006"/>
  </r>
  <r>
    <s v="PID0584"/>
    <s v="Middle-aged"/>
    <x v="0"/>
    <n v="18000"/>
    <n v="13722.36"/>
    <n v="79.5"/>
  </r>
  <r>
    <s v="PID0585"/>
    <s v="Adult"/>
    <x v="0"/>
    <n v="32000"/>
    <n v="16856.32"/>
    <n v="71.099999999999994"/>
  </r>
  <r>
    <s v="PID0586"/>
    <s v="Middle-aged"/>
    <x v="1"/>
    <n v="24000"/>
    <n v="21199.89"/>
    <n v="81.3"/>
  </r>
  <r>
    <s v="PID0587"/>
    <s v="Middle-aged"/>
    <x v="0"/>
    <n v="40000"/>
    <n v="23629.8"/>
    <n v="48.8"/>
  </r>
  <r>
    <s v="PID0588"/>
    <s v="Adult"/>
    <x v="1"/>
    <n v="18000"/>
    <n v="9227.67"/>
    <n v="58"/>
  </r>
  <r>
    <s v="PID0589"/>
    <s v="Middle-aged"/>
    <x v="0"/>
    <n v="800"/>
    <n v="461.92"/>
    <n v="82.8"/>
  </r>
  <r>
    <s v="PID0590"/>
    <s v="Senior"/>
    <x v="3"/>
    <n v="3000"/>
    <n v="1978.02"/>
    <n v="73.8"/>
  </r>
  <r>
    <s v="PID0591"/>
    <s v="Elderly"/>
    <x v="2"/>
    <n v="40000"/>
    <n v="35905.4"/>
    <n v="61.8"/>
  </r>
  <r>
    <s v="PID0592"/>
    <s v="Adult"/>
    <x v="0"/>
    <n v="800"/>
    <n v="718.39"/>
    <n v="91.5"/>
  </r>
  <r>
    <s v="PID0593"/>
    <s v="Middle-aged"/>
    <x v="1"/>
    <n v="40000"/>
    <n v="28460.959999999999"/>
    <n v="66.599999999999994"/>
  </r>
  <r>
    <s v="PID0594"/>
    <s v="Adult"/>
    <x v="0"/>
    <n v="100"/>
    <n v="0"/>
    <n v="64.099999999999994"/>
  </r>
  <r>
    <s v="PID0595"/>
    <s v="Adult"/>
    <x v="0"/>
    <n v="800"/>
    <n v="487.16"/>
    <n v="86.6"/>
  </r>
  <r>
    <s v="PID0596"/>
    <s v="Adult"/>
    <x v="2"/>
    <n v="100"/>
    <n v="0"/>
    <n v="96.7"/>
  </r>
  <r>
    <s v="PID0597"/>
    <s v="Middle-aged"/>
    <x v="1"/>
    <n v="45000"/>
    <n v="25481.370000000003"/>
    <n v="89.8"/>
  </r>
  <r>
    <s v="PID0598"/>
    <s v="Adult"/>
    <x v="2"/>
    <n v="240000"/>
    <n v="158937.12"/>
    <n v="85.5"/>
  </r>
  <r>
    <s v="PID0599"/>
    <s v="Middle-aged"/>
    <x v="1"/>
    <n v="21000"/>
    <n v="13683.88"/>
    <n v="63.1"/>
  </r>
  <r>
    <s v="PID0600"/>
    <s v="Senior"/>
    <x v="1"/>
    <n v="18000"/>
    <n v="12421.41"/>
    <n v="79"/>
  </r>
  <r>
    <s v="PID0601"/>
    <s v="Adult"/>
    <x v="2"/>
    <n v="4000"/>
    <n v="2881.04"/>
    <n v="111.7"/>
  </r>
  <r>
    <s v="PID0602"/>
    <s v="Middle-aged"/>
    <x v="2"/>
    <n v="100"/>
    <n v="64.599999999999994"/>
    <n v="61.3"/>
  </r>
  <r>
    <s v="PID0603"/>
    <s v="Adult"/>
    <x v="0"/>
    <n v="800"/>
    <n v="0"/>
    <n v="90.4"/>
  </r>
  <r>
    <s v="PID0604"/>
    <s v="Middle-aged"/>
    <x v="0"/>
    <n v="200000"/>
    <n v="118892.32"/>
    <n v="73.400000000000006"/>
  </r>
  <r>
    <s v="PID0605"/>
    <s v="Middle-aged"/>
    <x v="2"/>
    <n v="90000"/>
    <n v="68940.3"/>
    <n v="75.099999999999994"/>
  </r>
  <r>
    <s v="PID0606"/>
    <s v="Middle-aged"/>
    <x v="1"/>
    <n v="200000"/>
    <n v="0"/>
    <n v="61.2"/>
  </r>
  <r>
    <s v="PID0607"/>
    <s v="Middle-aged"/>
    <x v="0"/>
    <n v="500"/>
    <n v="0"/>
    <n v="83.8"/>
  </r>
  <r>
    <s v="PID0608"/>
    <s v="Senior"/>
    <x v="0"/>
    <n v="21000"/>
    <n v="14377.929999999998"/>
    <n v="84.2"/>
  </r>
  <r>
    <s v="PID0609"/>
    <s v="Adult"/>
    <x v="1"/>
    <n v="45000"/>
    <n v="27291.27"/>
    <n v="79.5"/>
  </r>
  <r>
    <s v="PID0610"/>
    <s v="Adult"/>
    <x v="0"/>
    <n v="45000"/>
    <n v="0"/>
    <n v="69.099999999999994"/>
  </r>
  <r>
    <s v="PID0611"/>
    <s v="Adult"/>
    <x v="1"/>
    <n v="100"/>
    <n v="74.73"/>
    <n v="81.900000000000006"/>
  </r>
  <r>
    <s v="PID0612"/>
    <s v="Adult"/>
    <x v="0"/>
    <n v="45000"/>
    <n v="39937.17"/>
    <n v="83.6"/>
  </r>
  <r>
    <s v="PID0613"/>
    <s v="Middle-aged"/>
    <x v="2"/>
    <n v="75000"/>
    <n v="39015.199999999997"/>
    <n v="72.099999999999994"/>
  </r>
  <r>
    <s v="PID0614"/>
    <s v="Middle-aged"/>
    <x v="0"/>
    <n v="24000"/>
    <n v="0"/>
    <n v="61.6"/>
  </r>
  <r>
    <s v="PID0615"/>
    <s v="Middle-aged"/>
    <x v="2"/>
    <n v="40000"/>
    <n v="21460.080000000002"/>
    <n v="71.3"/>
  </r>
  <r>
    <s v="PID0616"/>
    <s v="Adult"/>
    <x v="1"/>
    <n v="40000"/>
    <n v="34573.9"/>
    <n v="84.2"/>
  </r>
  <r>
    <s v="PID0617"/>
    <s v="Adult"/>
    <x v="0"/>
    <n v="45000"/>
    <n v="23031.39"/>
    <n v="67.900000000000006"/>
  </r>
  <r>
    <s v="PID0618"/>
    <s v="Adult"/>
    <x v="0"/>
    <n v="3000"/>
    <n v="2212.29"/>
    <n v="86"/>
  </r>
  <r>
    <s v="PID0619"/>
    <s v="Adult"/>
    <x v="1"/>
    <n v="90000"/>
    <n v="75623.599999999991"/>
    <n v="66.2"/>
  </r>
  <r>
    <s v="PID0620"/>
    <s v="Adult"/>
    <x v="2"/>
    <n v="30000"/>
    <n v="20027.579999999998"/>
    <n v="68.3"/>
  </r>
  <r>
    <s v="PID0621"/>
    <s v="Adult"/>
    <x v="3"/>
    <n v="3000"/>
    <n v="0"/>
    <n v="81.2"/>
  </r>
  <r>
    <s v="PID0622"/>
    <s v="Adult"/>
    <x v="3"/>
    <n v="3000"/>
    <n v="0"/>
    <n v="75"/>
  </r>
  <r>
    <s v="PID0623"/>
    <s v="Adult"/>
    <x v="0"/>
    <n v="500"/>
    <n v="377"/>
    <n v="78.400000000000006"/>
  </r>
  <r>
    <s v="PID0624"/>
    <s v="Middle-aged"/>
    <x v="0"/>
    <n v="30000"/>
    <n v="18896.43"/>
    <n v="93.9"/>
  </r>
  <r>
    <s v="PID0625"/>
    <s v="Young Adult"/>
    <x v="0"/>
    <n v="90000"/>
    <n v="50164.899999999994"/>
    <n v="81"/>
  </r>
  <r>
    <s v="PID0626"/>
    <s v="Middle-aged"/>
    <x v="3"/>
    <n v="4000"/>
    <n v="3414.52"/>
    <n v="58.5"/>
  </r>
  <r>
    <s v="PID0627"/>
    <s v="Adult"/>
    <x v="1"/>
    <n v="12000"/>
    <n v="0"/>
    <n v="87.8"/>
  </r>
  <r>
    <s v="PID0628"/>
    <s v="Senior"/>
    <x v="2"/>
    <n v="240000"/>
    <n v="152671.08000000002"/>
    <n v="98.2"/>
  </r>
  <r>
    <s v="PID0629"/>
    <s v="Middle-aged"/>
    <x v="0"/>
    <n v="75000"/>
    <n v="0"/>
    <n v="79.5"/>
  </r>
  <r>
    <s v="PID0630"/>
    <s v="Middle-aged"/>
    <x v="3"/>
    <n v="100"/>
    <n v="50.16"/>
    <n v="86.6"/>
  </r>
  <r>
    <s v="PID0631"/>
    <s v="Adult"/>
    <x v="2"/>
    <n v="45000"/>
    <n v="25246.350000000002"/>
    <n v="98.3"/>
  </r>
  <r>
    <s v="PID0632"/>
    <s v="Adult"/>
    <x v="1"/>
    <n v="16000"/>
    <n v="12849.12"/>
    <n v="70.099999999999994"/>
  </r>
  <r>
    <s v="PID0633"/>
    <s v="Adult"/>
    <x v="0"/>
    <n v="300000"/>
    <n v="150218.16"/>
    <n v="66.599999999999994"/>
  </r>
  <r>
    <s v="PID0634"/>
    <s v="Senior"/>
    <x v="0"/>
    <n v="500"/>
    <n v="0"/>
    <n v="60.4"/>
  </r>
  <r>
    <s v="PID0635"/>
    <s v="Middle-aged"/>
    <x v="3"/>
    <n v="21000"/>
    <n v="13295.94"/>
    <n v="87.1"/>
  </r>
  <r>
    <s v="PID0636"/>
    <s v="Middle-aged"/>
    <x v="0"/>
    <n v="3000"/>
    <n v="1702.98"/>
    <n v="77.900000000000006"/>
  </r>
  <r>
    <s v="PID0637"/>
    <s v="Senior"/>
    <x v="0"/>
    <n v="75000"/>
    <n v="43878.649999999994"/>
    <n v="90.5"/>
  </r>
  <r>
    <s v="PID0638"/>
    <s v="Adult"/>
    <x v="2"/>
    <n v="12000"/>
    <n v="8131.7999999999993"/>
    <n v="89"/>
  </r>
  <r>
    <s v="PID0639"/>
    <s v="Middle-aged"/>
    <x v="2"/>
    <n v="30000"/>
    <n v="16801.439999999999"/>
    <n v="86"/>
  </r>
  <r>
    <s v="PID0640"/>
    <s v="Middle-aged"/>
    <x v="2"/>
    <n v="18000"/>
    <n v="0"/>
    <n v="72.900000000000006"/>
  </r>
  <r>
    <s v="PID0641"/>
    <s v="Adult"/>
    <x v="1"/>
    <n v="250000"/>
    <n v="144130.1"/>
    <n v="83.5"/>
  </r>
  <r>
    <s v="PID0642"/>
    <s v="Middle-aged"/>
    <x v="0"/>
    <n v="16000"/>
    <n v="10594.86"/>
    <n v="95.3"/>
  </r>
  <r>
    <s v="PID0643"/>
    <s v="Middle-aged"/>
    <x v="2"/>
    <n v="10000"/>
    <n v="0"/>
    <n v="72"/>
  </r>
  <r>
    <s v="PID0644"/>
    <s v="Middle-aged"/>
    <x v="2"/>
    <n v="200000"/>
    <n v="0"/>
    <n v="72.7"/>
  </r>
  <r>
    <s v="PID0645"/>
    <s v="Adult"/>
    <x v="0"/>
    <n v="45000"/>
    <n v="30544.590000000004"/>
    <n v="81.900000000000006"/>
  </r>
  <r>
    <s v="PID0646"/>
    <s v="Middle-aged"/>
    <x v="1"/>
    <n v="90000"/>
    <n v="48103.05"/>
    <n v="79.2"/>
  </r>
  <r>
    <s v="PID0647"/>
    <s v="Middle-aged"/>
    <x v="2"/>
    <n v="3000"/>
    <n v="2095.17"/>
    <n v="78.599999999999994"/>
  </r>
  <r>
    <s v="PID0648"/>
    <s v="Adult"/>
    <x v="0"/>
    <n v="90000"/>
    <n v="71874.399999999994"/>
    <n v="59.9"/>
  </r>
  <r>
    <s v="PID0649"/>
    <s v="Elderly"/>
    <x v="1"/>
    <n v="200000"/>
    <n v="159176.6"/>
    <n v="55.1"/>
  </r>
  <r>
    <s v="PID0650"/>
    <s v="Senior"/>
    <x v="1"/>
    <n v="3000"/>
    <n v="2477.58"/>
    <n v="55.7"/>
  </r>
  <r>
    <s v="PID0651"/>
    <s v="Adult"/>
    <x v="1"/>
    <n v="40000"/>
    <n v="23723.899999999998"/>
    <n v="62.6"/>
  </r>
  <r>
    <s v="PID0652"/>
    <s v="Adult"/>
    <x v="1"/>
    <n v="500"/>
    <n v="394.89"/>
    <n v="98.5"/>
  </r>
  <r>
    <s v="PID0653"/>
    <s v="Adult"/>
    <x v="1"/>
    <n v="60000"/>
    <n v="53382.16"/>
    <n v="80.3"/>
  </r>
  <r>
    <s v="PID0654"/>
    <s v="Senior"/>
    <x v="2"/>
    <n v="200"/>
    <n v="122.98"/>
    <n v="49.6"/>
  </r>
  <r>
    <s v="PID0655"/>
    <s v="Adult"/>
    <x v="2"/>
    <n v="200000"/>
    <n v="124213.09999999999"/>
    <n v="103.8"/>
  </r>
  <r>
    <s v="PID0656"/>
    <s v="Adult"/>
    <x v="0"/>
    <n v="250000"/>
    <n v="200949.1"/>
    <n v="81"/>
  </r>
  <r>
    <s v="PID0657"/>
    <s v="Young Adult"/>
    <x v="0"/>
    <n v="60000"/>
    <n v="48097.399999999994"/>
    <n v="85.2"/>
  </r>
  <r>
    <s v="PID0658"/>
    <s v="Adult"/>
    <x v="0"/>
    <n v="40000"/>
    <n v="0"/>
    <n v="62.9"/>
  </r>
  <r>
    <s v="PID0659"/>
    <s v="Middle-aged"/>
    <x v="0"/>
    <n v="21000"/>
    <n v="16672.600000000002"/>
    <n v="75.099999999999994"/>
  </r>
  <r>
    <s v="PID0660"/>
    <s v="Adult"/>
    <x v="1"/>
    <n v="300000"/>
    <n v="202307.52"/>
    <n v="74.400000000000006"/>
  </r>
  <r>
    <s v="PID0661"/>
    <s v="Middle-aged"/>
    <x v="1"/>
    <n v="20000"/>
    <n v="10666.44"/>
    <n v="72.099999999999994"/>
  </r>
  <r>
    <s v="PID0662"/>
    <s v="Middle-aged"/>
    <x v="2"/>
    <n v="90000"/>
    <n v="64432.799999999996"/>
    <n v="58.2"/>
  </r>
  <r>
    <s v="PID0663"/>
    <s v="Senior"/>
    <x v="2"/>
    <n v="200000"/>
    <n v="126889.5"/>
    <n v="82.9"/>
  </r>
  <r>
    <s v="PID0664"/>
    <s v="Senior"/>
    <x v="2"/>
    <n v="60000"/>
    <n v="0"/>
    <n v="75.5"/>
  </r>
  <r>
    <s v="PID0665"/>
    <s v="Middle-aged"/>
    <x v="0"/>
    <n v="24000"/>
    <n v="16320.78"/>
    <n v="73.900000000000006"/>
  </r>
  <r>
    <s v="PID0666"/>
    <s v="Middle-aged"/>
    <x v="3"/>
    <n v="36000"/>
    <n v="25044.27"/>
    <n v="62.3"/>
  </r>
  <r>
    <s v="PID0667"/>
    <s v="Middle-aged"/>
    <x v="1"/>
    <n v="250000"/>
    <n v="170546.6"/>
    <n v="86.6"/>
  </r>
  <r>
    <s v="PID0668"/>
    <s v="Middle-aged"/>
    <x v="1"/>
    <n v="60000"/>
    <n v="31337.919999999998"/>
    <n v="52.7"/>
  </r>
  <r>
    <s v="PID0669"/>
    <s v="Middle-aged"/>
    <x v="2"/>
    <n v="90000"/>
    <n v="73656"/>
    <n v="70.8"/>
  </r>
  <r>
    <s v="PID0670"/>
    <s v="Adult"/>
    <x v="0"/>
    <n v="60000"/>
    <n v="32882.85"/>
    <n v="78.3"/>
  </r>
  <r>
    <s v="PID0671"/>
    <s v="Young Adult"/>
    <x v="0"/>
    <n v="12000"/>
    <n v="0"/>
    <n v="95"/>
  </r>
  <r>
    <s v="PID0672"/>
    <s v="Adult"/>
    <x v="2"/>
    <n v="12000"/>
    <n v="9054.18"/>
    <n v="90.6"/>
  </r>
  <r>
    <s v="PID0673"/>
    <s v="Middle-aged"/>
    <x v="1"/>
    <n v="12000"/>
    <n v="8400.9000000000015"/>
    <n v="66.2"/>
  </r>
  <r>
    <s v="PID0674"/>
    <s v="Adult"/>
    <x v="2"/>
    <n v="48000"/>
    <n v="43134.92"/>
    <n v="66.900000000000006"/>
  </r>
  <r>
    <s v="PID0675"/>
    <s v="Adult"/>
    <x v="0"/>
    <n v="18000"/>
    <n v="9478.98"/>
    <n v="58.7"/>
  </r>
  <r>
    <s v="PID0676"/>
    <s v="Adult"/>
    <x v="2"/>
    <n v="60000"/>
    <n v="50145.04"/>
    <n v="104.7"/>
  </r>
  <r>
    <s v="PID0677"/>
    <s v="Adult"/>
    <x v="2"/>
    <n v="24000"/>
    <n v="15096.18"/>
    <n v="83.5"/>
  </r>
  <r>
    <s v="PID0678"/>
    <s v="Middle-aged"/>
    <x v="0"/>
    <n v="60000"/>
    <n v="43140.5"/>
    <n v="87.8"/>
  </r>
  <r>
    <s v="PID0679"/>
    <s v="Middle-aged"/>
    <x v="0"/>
    <n v="500"/>
    <n v="288.08999999999997"/>
    <n v="46.1"/>
  </r>
  <r>
    <s v="PID0680"/>
    <s v="Adult"/>
    <x v="1"/>
    <n v="36000"/>
    <n v="31428.06"/>
    <n v="88.9"/>
  </r>
  <r>
    <s v="PID0681"/>
    <s v="Middle-aged"/>
    <x v="3"/>
    <n v="2000"/>
    <n v="1304.68"/>
    <n v="67.5"/>
  </r>
  <r>
    <s v="PID0682"/>
    <s v="Senior"/>
    <x v="0"/>
    <n v="100"/>
    <n v="86.42"/>
    <n v="60.5"/>
  </r>
  <r>
    <s v="PID0683"/>
    <s v="Adult"/>
    <x v="0"/>
    <n v="24000"/>
    <n v="15400.439999999999"/>
    <n v="57.6"/>
  </r>
  <r>
    <s v="PID0684"/>
    <s v="Senior"/>
    <x v="0"/>
    <n v="18000"/>
    <n v="0"/>
    <n v="62"/>
  </r>
  <r>
    <s v="PID0685"/>
    <s v="Middle-aged"/>
    <x v="0"/>
    <n v="500"/>
    <n v="309.23"/>
    <n v="66.2"/>
  </r>
  <r>
    <s v="PID0686"/>
    <s v="Middle-aged"/>
    <x v="3"/>
    <n v="20000"/>
    <n v="15489.94"/>
    <n v="66.8"/>
  </r>
  <r>
    <s v="PID0687"/>
    <s v="Middle-aged"/>
    <x v="0"/>
    <n v="500"/>
    <n v="262.81"/>
    <n v="67.2"/>
  </r>
  <r>
    <s v="PID0688"/>
    <s v="Adult"/>
    <x v="0"/>
    <n v="200000"/>
    <n v="167637.20000000001"/>
    <n v="91"/>
  </r>
  <r>
    <s v="PID0689"/>
    <s v="Adult"/>
    <x v="0"/>
    <n v="100"/>
    <n v="59.02"/>
    <n v="70.8"/>
  </r>
  <r>
    <s v="PID0690"/>
    <s v="Middle-aged"/>
    <x v="2"/>
    <n v="250000"/>
    <n v="139263.20000000001"/>
    <n v="85.7"/>
  </r>
  <r>
    <s v="PID0691"/>
    <s v="Middle-aged"/>
    <x v="0"/>
    <n v="18000"/>
    <n v="0"/>
    <n v="74.2"/>
  </r>
  <r>
    <s v="PID0692"/>
    <s v="Adult"/>
    <x v="2"/>
    <n v="18000"/>
    <n v="15191.880000000001"/>
    <n v="69.900000000000006"/>
  </r>
  <r>
    <s v="PID0693"/>
    <s v="Senior"/>
    <x v="3"/>
    <n v="90000"/>
    <n v="0"/>
    <n v="83.7"/>
  </r>
  <r>
    <s v="PID0694"/>
    <s v="Adult"/>
    <x v="2"/>
    <n v="18000"/>
    <n v="15334.74"/>
    <n v="101.1"/>
  </r>
  <r>
    <s v="PID0695"/>
    <s v="Adult"/>
    <x v="2"/>
    <n v="60000"/>
    <n v="48267.05"/>
    <n v="81.5"/>
  </r>
  <r>
    <s v="PID0696"/>
    <s v="Adult"/>
    <x v="0"/>
    <n v="60000"/>
    <n v="44041.1"/>
    <n v="85.2"/>
  </r>
  <r>
    <s v="PID0697"/>
    <s v="Adult"/>
    <x v="2"/>
    <n v="24000"/>
    <n v="19459.29"/>
    <n v="84.2"/>
  </r>
  <r>
    <s v="PID0698"/>
    <s v="Adult"/>
    <x v="2"/>
    <n v="48000"/>
    <n v="28136.92"/>
    <n v="60.6"/>
  </r>
  <r>
    <s v="PID0699"/>
    <s v="Adult"/>
    <x v="0"/>
    <n v="90000"/>
    <n v="66656.2"/>
    <n v="93.6"/>
  </r>
  <r>
    <s v="PID0700"/>
    <s v="Adult"/>
    <x v="0"/>
    <n v="18000"/>
    <n v="0"/>
    <n v="92.1"/>
  </r>
  <r>
    <s v="PID0701"/>
    <s v="Middle-aged"/>
    <x v="0"/>
    <n v="24000"/>
    <n v="14503.32"/>
    <n v="55.7"/>
  </r>
  <r>
    <s v="PID0702"/>
    <s v="Adult"/>
    <x v="0"/>
    <n v="12000"/>
    <n v="8919.66"/>
    <n v="82.2"/>
  </r>
  <r>
    <s v="PID0703"/>
    <s v="Senior"/>
    <x v="3"/>
    <n v="20000"/>
    <n v="13780.9"/>
    <n v="54.2"/>
  </r>
  <r>
    <s v="PID0704"/>
    <s v="Senior"/>
    <x v="2"/>
    <n v="20000"/>
    <n v="12907.56"/>
    <n v="67"/>
  </r>
  <r>
    <s v="PID0705"/>
    <s v="Senior"/>
    <x v="2"/>
    <n v="60000"/>
    <n v="35408.32"/>
    <n v="80"/>
  </r>
  <r>
    <s v="PID0706"/>
    <s v="Middle-aged"/>
    <x v="1"/>
    <n v="250000"/>
    <n v="126508.5"/>
    <n v="80.599999999999994"/>
  </r>
  <r>
    <s v="PID0707"/>
    <s v="Adult"/>
    <x v="2"/>
    <n v="12000"/>
    <n v="6771.42"/>
    <n v="80.900000000000006"/>
  </r>
  <r>
    <s v="PID0708"/>
    <s v="Middle-aged"/>
    <x v="0"/>
    <n v="90000"/>
    <n v="59766.450000000004"/>
    <n v="61.8"/>
  </r>
  <r>
    <s v="PID0709"/>
    <s v="Adult"/>
    <x v="1"/>
    <n v="90000"/>
    <n v="75760.05"/>
    <n v="86.7"/>
  </r>
  <r>
    <s v="PID0710"/>
    <s v="Adult"/>
    <x v="1"/>
    <n v="16000"/>
    <n v="13875.26"/>
    <n v="64.8"/>
  </r>
  <r>
    <s v="PID0711"/>
    <s v="Middle-aged"/>
    <x v="2"/>
    <n v="40000"/>
    <n v="35384.899999999994"/>
    <n v="65.099999999999994"/>
  </r>
  <r>
    <s v="PID0712"/>
    <s v="Middle-aged"/>
    <x v="1"/>
    <n v="500"/>
    <n v="406.64"/>
    <n v="96.4"/>
  </r>
  <r>
    <s v="PID0713"/>
    <s v="Adult"/>
    <x v="3"/>
    <n v="500"/>
    <n v="344.07"/>
    <n v="64.8"/>
  </r>
  <r>
    <s v="PID0714"/>
    <s v="Middle-aged"/>
    <x v="0"/>
    <n v="12000"/>
    <n v="6670.62"/>
    <n v="68.5"/>
  </r>
  <r>
    <s v="PID0715"/>
    <s v="Middle-aged"/>
    <x v="3"/>
    <n v="60000"/>
    <n v="51497"/>
    <n v="84.9"/>
  </r>
  <r>
    <s v="PID0716"/>
    <s v="Middle-aged"/>
    <x v="0"/>
    <n v="36000"/>
    <n v="18567.12"/>
    <n v="84.3"/>
  </r>
  <r>
    <s v="PID0717"/>
    <s v="Middle-aged"/>
    <x v="2"/>
    <n v="250000"/>
    <n v="154206.1"/>
    <n v="57.7"/>
  </r>
  <r>
    <s v="PID0718"/>
    <s v="Senior"/>
    <x v="2"/>
    <n v="3000"/>
    <n v="2193.54"/>
    <n v="71.900000000000006"/>
  </r>
  <r>
    <s v="PID0719"/>
    <s v="Adult"/>
    <x v="3"/>
    <n v="100"/>
    <n v="65.45"/>
    <n v="94.9"/>
  </r>
  <r>
    <s v="PID0720"/>
    <s v="Adult"/>
    <x v="0"/>
    <n v="800"/>
    <n v="557.95000000000005"/>
    <n v="80.8"/>
  </r>
  <r>
    <s v="PID0721"/>
    <s v="Senior"/>
    <x v="1"/>
    <n v="500"/>
    <n v="366.9"/>
    <n v="79.2"/>
  </r>
  <r>
    <s v="PID0722"/>
    <s v="Adult"/>
    <x v="0"/>
    <n v="20000"/>
    <n v="15172.92"/>
    <n v="85.8"/>
  </r>
  <r>
    <s v="PID0723"/>
    <s v="Adult"/>
    <x v="3"/>
    <n v="100"/>
    <n v="87.14"/>
    <n v="89.2"/>
  </r>
  <r>
    <s v="PID0724"/>
    <s v="Middle-aged"/>
    <x v="0"/>
    <n v="20000"/>
    <n v="13300.26"/>
    <n v="53.3"/>
  </r>
  <r>
    <s v="PID0725"/>
    <s v="Adult"/>
    <x v="0"/>
    <n v="24000"/>
    <n v="14020.68"/>
    <n v="66.099999999999994"/>
  </r>
  <r>
    <s v="PID0726"/>
    <s v="Senior"/>
    <x v="0"/>
    <n v="24000"/>
    <n v="0"/>
    <n v="70.400000000000006"/>
  </r>
  <r>
    <s v="PID0727"/>
    <s v="Middle-aged"/>
    <x v="0"/>
    <n v="12000"/>
    <n v="8729.76"/>
    <n v="95.6"/>
  </r>
  <r>
    <s v="PID0728"/>
    <s v="Middle-aged"/>
    <x v="2"/>
    <n v="24000"/>
    <n v="12841.380000000001"/>
    <n v="57.6"/>
  </r>
  <r>
    <s v="PID0729"/>
    <s v="Senior"/>
    <x v="1"/>
    <n v="90000"/>
    <n v="60509.45"/>
    <n v="46.5"/>
  </r>
  <r>
    <s v="PID0730"/>
    <s v="Middle-aged"/>
    <x v="0"/>
    <n v="90000"/>
    <n v="0"/>
    <n v="73.900000000000006"/>
  </r>
  <r>
    <s v="PID0731"/>
    <s v="Adult"/>
    <x v="1"/>
    <n v="60000"/>
    <n v="38631.699999999997"/>
    <n v="79.8"/>
  </r>
  <r>
    <s v="PID0732"/>
    <s v="Middle-aged"/>
    <x v="1"/>
    <n v="48000"/>
    <n v="29553.119999999999"/>
    <n v="91.3"/>
  </r>
  <r>
    <s v="PID0733"/>
    <s v="Middle-aged"/>
    <x v="1"/>
    <n v="800"/>
    <n v="663.33"/>
    <n v="75.3"/>
  </r>
  <r>
    <s v="PID0734"/>
    <s v="Senior"/>
    <x v="0"/>
    <n v="40000"/>
    <n v="24648.699999999997"/>
    <n v="79.099999999999994"/>
  </r>
  <r>
    <s v="PID0735"/>
    <s v="Middle-aged"/>
    <x v="0"/>
    <n v="12000"/>
    <n v="10012.26"/>
    <n v="63.8"/>
  </r>
  <r>
    <s v="PID0736"/>
    <s v="Middle-aged"/>
    <x v="3"/>
    <n v="15000"/>
    <n v="10751.5"/>
    <n v="65.099999999999994"/>
  </r>
  <r>
    <s v="PID0737"/>
    <s v="Adult"/>
    <x v="3"/>
    <n v="12000"/>
    <n v="10198.380000000001"/>
    <n v="65.400000000000006"/>
  </r>
  <r>
    <s v="PID0738"/>
    <s v="Adult"/>
    <x v="0"/>
    <n v="20000"/>
    <n v="10425.280000000001"/>
    <n v="86.7"/>
  </r>
  <r>
    <s v="PID0739"/>
    <s v="Middle-aged"/>
    <x v="2"/>
    <n v="45000"/>
    <n v="0"/>
    <n v="82.9"/>
  </r>
  <r>
    <s v="PID0740"/>
    <s v="Middle-aged"/>
    <x v="1"/>
    <n v="24000"/>
    <n v="0"/>
    <n v="68.3"/>
  </r>
  <r>
    <s v="PID0741"/>
    <s v="Middle-aged"/>
    <x v="0"/>
    <n v="90000"/>
    <n v="66268.25"/>
    <n v="91.6"/>
  </r>
  <r>
    <s v="PID0742"/>
    <s v="Middle-aged"/>
    <x v="2"/>
    <n v="3000"/>
    <n v="1767.42"/>
    <n v="66.8"/>
  </r>
  <r>
    <s v="PID0743"/>
    <s v="Adult"/>
    <x v="2"/>
    <n v="20000"/>
    <n v="10044.68"/>
    <n v="87.4"/>
  </r>
  <r>
    <s v="PID0744"/>
    <s v="Middle-aged"/>
    <x v="1"/>
    <n v="3000"/>
    <n v="2420.9700000000003"/>
    <n v="85.8"/>
  </r>
  <r>
    <s v="PID0745"/>
    <s v="Adult"/>
    <x v="2"/>
    <n v="12000"/>
    <n v="7689"/>
    <n v="75.400000000000006"/>
  </r>
  <r>
    <s v="PID0746"/>
    <s v="Adult"/>
    <x v="0"/>
    <n v="500"/>
    <n v="405.67"/>
    <n v="77.900000000000006"/>
  </r>
  <r>
    <s v="PID0747"/>
    <s v="Adult"/>
    <x v="0"/>
    <n v="300000"/>
    <n v="0"/>
    <n v="97.6"/>
  </r>
  <r>
    <s v="PID0748"/>
    <s v="Adult"/>
    <x v="1"/>
    <n v="200000"/>
    <n v="141389.44"/>
    <n v="97.1"/>
  </r>
  <r>
    <s v="PID0749"/>
    <s v="Middle-aged"/>
    <x v="0"/>
    <n v="240000"/>
    <n v="211079.16"/>
    <n v="73"/>
  </r>
  <r>
    <s v="PID0750"/>
    <s v="Senior"/>
    <x v="3"/>
    <n v="100"/>
    <n v="0"/>
    <n v="95.1"/>
  </r>
  <r>
    <s v="PID0751"/>
    <s v="Senior"/>
    <x v="1"/>
    <n v="20000"/>
    <n v="15758.62"/>
    <n v="84.2"/>
  </r>
  <r>
    <s v="PID0752"/>
    <s v="Middle-aged"/>
    <x v="0"/>
    <n v="18000"/>
    <n v="13560.54"/>
    <n v="84.8"/>
  </r>
  <r>
    <s v="PID0753"/>
    <s v="Senior"/>
    <x v="0"/>
    <n v="32000"/>
    <n v="27093.279999999999"/>
    <n v="68.900000000000006"/>
  </r>
  <r>
    <s v="PID0754"/>
    <s v="Adult"/>
    <x v="3"/>
    <n v="24000"/>
    <n v="13327.14"/>
    <n v="70.7"/>
  </r>
  <r>
    <s v="PID0755"/>
    <s v="Middle-aged"/>
    <x v="2"/>
    <n v="20000"/>
    <n v="11426.44"/>
    <n v="60.8"/>
  </r>
  <r>
    <s v="PID0756"/>
    <s v="Middle-aged"/>
    <x v="1"/>
    <n v="60000"/>
    <n v="0"/>
    <n v="58"/>
  </r>
  <r>
    <s v="PID0757"/>
    <s v="Adult"/>
    <x v="0"/>
    <n v="15000"/>
    <n v="12315.599999999999"/>
    <n v="86.6"/>
  </r>
  <r>
    <s v="PID0758"/>
    <s v="Adult"/>
    <x v="1"/>
    <n v="12000"/>
    <n v="9147.9000000000015"/>
    <n v="89.9"/>
  </r>
  <r>
    <s v="PID0759"/>
    <s v="Middle-aged"/>
    <x v="2"/>
    <n v="18000"/>
    <n v="0"/>
    <n v="77.8"/>
  </r>
  <r>
    <s v="PID0760"/>
    <s v="Adult"/>
    <x v="0"/>
    <n v="240000"/>
    <n v="167045.76000000001"/>
    <n v="105.8"/>
  </r>
  <r>
    <s v="PID0761"/>
    <s v="Middle-aged"/>
    <x v="3"/>
    <n v="72000"/>
    <n v="54255.64"/>
    <n v="68.7"/>
  </r>
  <r>
    <s v="PID0762"/>
    <s v="Senior"/>
    <x v="1"/>
    <n v="32000"/>
    <n v="28784.2"/>
    <n v="47"/>
  </r>
  <r>
    <s v="PID0763"/>
    <s v="Senior"/>
    <x v="1"/>
    <n v="12000"/>
    <n v="9897.48"/>
    <n v="56"/>
  </r>
  <r>
    <s v="PID0764"/>
    <s v="Middle-aged"/>
    <x v="1"/>
    <n v="240000"/>
    <n v="180338.76"/>
    <n v="92.3"/>
  </r>
  <r>
    <s v="PID0765"/>
    <s v="Adult"/>
    <x v="0"/>
    <n v="200000"/>
    <n v="0"/>
    <n v="74.7"/>
  </r>
  <r>
    <s v="PID0766"/>
    <s v="Middle-aged"/>
    <x v="2"/>
    <n v="3000"/>
    <n v="0"/>
    <n v="69.8"/>
  </r>
  <r>
    <s v="PID0767"/>
    <s v="Middle-aged"/>
    <x v="0"/>
    <n v="20000"/>
    <n v="11516.22"/>
    <n v="91"/>
  </r>
  <r>
    <s v="PID0768"/>
    <s v="Adult"/>
    <x v="0"/>
    <n v="15000"/>
    <n v="9725.4499999999989"/>
    <n v="70.099999999999994"/>
  </r>
  <r>
    <s v="PID0769"/>
    <s v="Middle-aged"/>
    <x v="2"/>
    <n v="72000"/>
    <n v="62499.040000000001"/>
    <n v="87"/>
  </r>
  <r>
    <s v="PID0770"/>
    <s v="Middle-aged"/>
    <x v="0"/>
    <n v="12000"/>
    <n v="10477.24"/>
    <n v="86.4"/>
  </r>
  <r>
    <s v="PID0771"/>
    <s v="Adult"/>
    <x v="2"/>
    <n v="1600"/>
    <n v="0"/>
    <n v="77.400000000000006"/>
  </r>
  <r>
    <s v="PID0772"/>
    <s v="Middle-aged"/>
    <x v="2"/>
    <n v="15000"/>
    <n v="8053.95"/>
    <n v="50.4"/>
  </r>
  <r>
    <s v="PID0773"/>
    <s v="Senior"/>
    <x v="1"/>
    <n v="32000"/>
    <n v="22571.599999999999"/>
    <n v="75.900000000000006"/>
  </r>
  <r>
    <s v="PID0774"/>
    <s v="Adult"/>
    <x v="1"/>
    <n v="90000"/>
    <n v="0"/>
    <n v="88.9"/>
  </r>
  <r>
    <s v="PID0775"/>
    <s v="Adult"/>
    <x v="0"/>
    <n v="12000"/>
    <n v="6521.22"/>
    <n v="55.4"/>
  </r>
  <r>
    <s v="PID0776"/>
    <s v="Middle-aged"/>
    <x v="1"/>
    <n v="12000"/>
    <n v="0"/>
    <n v="98.2"/>
  </r>
  <r>
    <s v="PID0777"/>
    <s v="Middle-aged"/>
    <x v="1"/>
    <n v="240000"/>
    <n v="194104.2"/>
    <n v="86.2"/>
  </r>
  <r>
    <s v="PID0778"/>
    <s v="Middle-aged"/>
    <x v="1"/>
    <n v="40000"/>
    <n v="0"/>
    <n v="77.7"/>
  </r>
  <r>
    <s v="PID0779"/>
    <s v="Adult"/>
    <x v="3"/>
    <n v="240000"/>
    <n v="0"/>
    <n v="89.8"/>
  </r>
  <r>
    <s v="PID0780"/>
    <s v="Adult"/>
    <x v="0"/>
    <n v="90000"/>
    <n v="77124.45"/>
    <n v="87.7"/>
  </r>
  <r>
    <s v="PID0781"/>
    <s v="Senior"/>
    <x v="0"/>
    <n v="4000"/>
    <n v="3240.2"/>
    <n v="56"/>
  </r>
  <r>
    <s v="PID0782"/>
    <s v="Middle-aged"/>
    <x v="0"/>
    <n v="45000"/>
    <n v="29182.86"/>
    <n v="56.2"/>
  </r>
  <r>
    <s v="PID0783"/>
    <s v="Elderly"/>
    <x v="0"/>
    <n v="100"/>
    <n v="0"/>
    <n v="87.5"/>
  </r>
  <r>
    <s v="PID0784"/>
    <s v="Middle-aged"/>
    <x v="2"/>
    <n v="72000"/>
    <n v="51103.32"/>
    <n v="62.5"/>
  </r>
  <r>
    <s v="PID0785"/>
    <s v="Senior"/>
    <x v="2"/>
    <n v="3000"/>
    <n v="2647.71"/>
    <n v="74.3"/>
  </r>
  <r>
    <s v="PID0786"/>
    <s v="Adult"/>
    <x v="0"/>
    <n v="500"/>
    <n v="0"/>
    <n v="95"/>
  </r>
  <r>
    <s v="PID0787"/>
    <s v="Senior"/>
    <x v="0"/>
    <n v="32000"/>
    <n v="27234.04"/>
    <n v="81.099999999999994"/>
  </r>
  <r>
    <s v="PID0788"/>
    <s v="Young Adult"/>
    <x v="3"/>
    <n v="40000"/>
    <n v="0"/>
    <n v="80.2"/>
  </r>
  <r>
    <s v="PID0789"/>
    <s v="Senior"/>
    <x v="2"/>
    <n v="75000"/>
    <n v="0"/>
    <n v="70.599999999999994"/>
  </r>
  <r>
    <s v="PID0790"/>
    <s v="Adult"/>
    <x v="1"/>
    <n v="12000"/>
    <n v="6106.7999999999993"/>
    <n v="56.7"/>
  </r>
  <r>
    <s v="PID0791"/>
    <s v="Middle-aged"/>
    <x v="0"/>
    <n v="32000"/>
    <n v="0"/>
    <n v="55.7"/>
  </r>
  <r>
    <s v="PID0792"/>
    <s v="Adult"/>
    <x v="0"/>
    <n v="1000"/>
    <n v="788.3"/>
    <n v="91.3"/>
  </r>
  <r>
    <s v="PID0793"/>
    <s v="Elderly"/>
    <x v="0"/>
    <n v="30000"/>
    <n v="23372.489999999998"/>
    <n v="82"/>
  </r>
  <r>
    <s v="PID0794"/>
    <s v="Senior"/>
    <x v="1"/>
    <n v="500"/>
    <n v="401.53"/>
    <n v="59.9"/>
  </r>
  <r>
    <s v="PID0795"/>
    <s v="Adult"/>
    <x v="0"/>
    <n v="250000"/>
    <n v="164113.4"/>
    <n v="78.900000000000006"/>
  </r>
  <r>
    <s v="PID0796"/>
    <s v="Adult"/>
    <x v="0"/>
    <n v="3000"/>
    <n v="1659.81"/>
    <n v="84.1"/>
  </r>
  <r>
    <s v="PID0797"/>
    <s v="Adult"/>
    <x v="3"/>
    <n v="200000"/>
    <n v="138011.92000000001"/>
    <n v="73.5"/>
  </r>
  <r>
    <s v="PID0798"/>
    <s v="Middle-aged"/>
    <x v="0"/>
    <n v="36000"/>
    <n v="27101.040000000001"/>
    <n v="64.2"/>
  </r>
  <r>
    <s v="PID0799"/>
    <s v="Middle-aged"/>
    <x v="2"/>
    <n v="12000"/>
    <n v="8430.9000000000015"/>
    <n v="76.099999999999994"/>
  </r>
  <r>
    <s v="PID0800"/>
    <s v="Middle-aged"/>
    <x v="1"/>
    <n v="15000"/>
    <n v="7930.4"/>
    <n v="57.1"/>
  </r>
  <r>
    <s v="PID0801"/>
    <s v="Adult"/>
    <x v="1"/>
    <n v="300000"/>
    <n v="0"/>
    <n v="67.5"/>
  </r>
  <r>
    <s v="PID0802"/>
    <s v="Adult"/>
    <x v="1"/>
    <n v="500"/>
    <n v="307.77999999999997"/>
    <n v="92.2"/>
  </r>
  <r>
    <s v="PID0803"/>
    <s v="Senior"/>
    <x v="3"/>
    <n v="60000"/>
    <n v="34598.1"/>
    <n v="69.7"/>
  </r>
  <r>
    <s v="PID0804"/>
    <s v="Young Adult"/>
    <x v="0"/>
    <n v="48000"/>
    <n v="41058.559999999998"/>
    <n v="75.7"/>
  </r>
  <r>
    <s v="PID0805"/>
    <s v="Middle-aged"/>
    <x v="2"/>
    <n v="24000"/>
    <n v="15079.59"/>
    <n v="91"/>
  </r>
  <r>
    <s v="PID0806"/>
    <s v="Middle-aged"/>
    <x v="2"/>
    <n v="3000"/>
    <n v="2123.9700000000003"/>
    <n v="76.400000000000006"/>
  </r>
  <r>
    <s v="PID0807"/>
    <s v="Adult"/>
    <x v="3"/>
    <n v="800"/>
    <n v="689.34"/>
    <n v="83.8"/>
  </r>
  <r>
    <s v="PID0808"/>
    <s v="Young Adult"/>
    <x v="0"/>
    <n v="15000"/>
    <n v="9070.75"/>
    <n v="82.5"/>
  </r>
  <r>
    <s v="PID0809"/>
    <s v="Middle-aged"/>
    <x v="1"/>
    <n v="12000"/>
    <n v="0"/>
    <n v="55.7"/>
  </r>
  <r>
    <s v="PID0810"/>
    <s v="Adult"/>
    <x v="0"/>
    <n v="24000"/>
    <n v="21522.510000000002"/>
    <n v="76.400000000000006"/>
  </r>
  <r>
    <s v="PID0811"/>
    <s v="Middle-aged"/>
    <x v="1"/>
    <n v="800"/>
    <n v="641.27"/>
    <n v="65.2"/>
  </r>
  <r>
    <s v="PID0812"/>
    <s v="Adult"/>
    <x v="3"/>
    <n v="60000"/>
    <n v="30478.600000000002"/>
    <n v="74"/>
  </r>
  <r>
    <s v="PID0813"/>
    <s v="Adult"/>
    <x v="2"/>
    <n v="250000"/>
    <n v="148709.1"/>
    <n v="109.1"/>
  </r>
  <r>
    <s v="PID0814"/>
    <s v="Senior"/>
    <x v="1"/>
    <n v="36000"/>
    <n v="28755.81"/>
    <n v="95.5"/>
  </r>
  <r>
    <s v="PID0815"/>
    <s v="Middle-aged"/>
    <x v="3"/>
    <n v="3000"/>
    <n v="2108.46"/>
    <n v="61.6"/>
  </r>
  <r>
    <s v="PID0816"/>
    <s v="Adult"/>
    <x v="2"/>
    <n v="12000"/>
    <n v="0"/>
    <n v="104.7"/>
  </r>
  <r>
    <s v="PID0817"/>
    <s v="Adult"/>
    <x v="1"/>
    <n v="32000"/>
    <n v="23164.48"/>
    <n v="58.9"/>
  </r>
  <r>
    <s v="PID0818"/>
    <s v="Middle-aged"/>
    <x v="2"/>
    <n v="100"/>
    <n v="83.65"/>
    <n v="75.900000000000006"/>
  </r>
  <r>
    <s v="PID0819"/>
    <s v="Adult"/>
    <x v="0"/>
    <n v="240000"/>
    <n v="211141.56"/>
    <n v="68.3"/>
  </r>
  <r>
    <s v="PID0820"/>
    <s v="Adult"/>
    <x v="3"/>
    <n v="16000"/>
    <n v="11177.24"/>
    <n v="93.1"/>
  </r>
  <r>
    <s v="PID0821"/>
    <s v="Middle-aged"/>
    <x v="0"/>
    <n v="300000"/>
    <n v="0"/>
    <n v="105"/>
  </r>
  <r>
    <s v="PID0822"/>
    <s v="Middle-aged"/>
    <x v="0"/>
    <n v="500"/>
    <n v="358.5"/>
    <n v="96.6"/>
  </r>
  <r>
    <s v="PID0823"/>
    <s v="Senior"/>
    <x v="3"/>
    <n v="90000"/>
    <n v="69662"/>
    <n v="58.7"/>
  </r>
  <r>
    <s v="PID0824"/>
    <s v="Adult"/>
    <x v="3"/>
    <n v="100"/>
    <n v="67.66"/>
    <n v="76.7"/>
  </r>
  <r>
    <s v="PID0825"/>
    <s v="Adult"/>
    <x v="1"/>
    <n v="240000"/>
    <n v="172631.04000000001"/>
    <n v="103.1"/>
  </r>
  <r>
    <s v="PID0826"/>
    <s v="Middle-aged"/>
    <x v="0"/>
    <n v="40000"/>
    <n v="25682.5"/>
    <n v="78.400000000000006"/>
  </r>
  <r>
    <s v="PID0827"/>
    <s v="Senior"/>
    <x v="2"/>
    <n v="30000"/>
    <n v="24743.82"/>
    <n v="69.900000000000006"/>
  </r>
  <r>
    <s v="PID0828"/>
    <s v="Middle-aged"/>
    <x v="0"/>
    <n v="500"/>
    <n v="314.77999999999997"/>
    <n v="75.2"/>
  </r>
  <r>
    <s v="PID0829"/>
    <s v="Adult"/>
    <x v="0"/>
    <n v="800"/>
    <n v="418.62"/>
    <n v="83.9"/>
  </r>
  <r>
    <s v="PID0830"/>
    <s v="Adult"/>
    <x v="0"/>
    <n v="500"/>
    <n v="251.3"/>
    <n v="82"/>
  </r>
  <r>
    <s v="PID0831"/>
    <s v="Adult"/>
    <x v="2"/>
    <n v="30000"/>
    <n v="21453.75"/>
    <n v="85.5"/>
  </r>
  <r>
    <s v="PID0832"/>
    <s v="Middle-aged"/>
    <x v="0"/>
    <n v="12000"/>
    <n v="0"/>
    <n v="102.2"/>
  </r>
  <r>
    <s v="PID0833"/>
    <s v="Adult"/>
    <x v="0"/>
    <n v="60000"/>
    <n v="44875.9"/>
    <n v="90.9"/>
  </r>
  <r>
    <s v="PID0834"/>
    <s v="Senior"/>
    <x v="3"/>
    <n v="15000"/>
    <n v="8541.8499999999985"/>
    <n v="58.8"/>
  </r>
  <r>
    <s v="PID0835"/>
    <s v="Middle-aged"/>
    <x v="0"/>
    <n v="250000"/>
    <n v="0"/>
    <n v="91.5"/>
  </r>
  <r>
    <s v="PID0836"/>
    <s v="Adult"/>
    <x v="1"/>
    <n v="500"/>
    <n v="353.6"/>
    <n v="92.6"/>
  </r>
  <r>
    <s v="PID0837"/>
    <s v="Young Adult"/>
    <x v="0"/>
    <n v="1000"/>
    <n v="0"/>
    <n v="68.099999999999994"/>
  </r>
  <r>
    <s v="PID0838"/>
    <s v="Senior"/>
    <x v="1"/>
    <n v="250000"/>
    <n v="212641.6"/>
    <n v="87.2"/>
  </r>
  <r>
    <s v="PID0839"/>
    <s v="Adult"/>
    <x v="0"/>
    <n v="15000"/>
    <n v="12903.95"/>
    <n v="80"/>
  </r>
  <r>
    <s v="PID0840"/>
    <s v="Adult"/>
    <x v="0"/>
    <n v="45000"/>
    <n v="31870.590000000004"/>
    <n v="102.8"/>
  </r>
  <r>
    <s v="PID0841"/>
    <s v="Middle-aged"/>
    <x v="2"/>
    <n v="240000"/>
    <n v="186596.28"/>
    <n v="97.1"/>
  </r>
  <r>
    <s v="PID0842"/>
    <s v="Adult"/>
    <x v="0"/>
    <n v="800"/>
    <n v="506.14"/>
    <n v="89.8"/>
  </r>
  <r>
    <s v="PID0843"/>
    <s v="Adult"/>
    <x v="0"/>
    <n v="800"/>
    <n v="0"/>
    <n v="70.7"/>
  </r>
  <r>
    <s v="PID0844"/>
    <s v="Senior"/>
    <x v="1"/>
    <n v="60000"/>
    <n v="0"/>
    <n v="67.599999999999994"/>
  </r>
  <r>
    <s v="PID0845"/>
    <s v="Middle-aged"/>
    <x v="2"/>
    <n v="32000"/>
    <n v="26443.52"/>
    <n v="59.9"/>
  </r>
  <r>
    <s v="PID0846"/>
    <s v="Adult"/>
    <x v="2"/>
    <n v="250000"/>
    <n v="130103.79999999999"/>
    <n v="101.2"/>
  </r>
  <r>
    <s v="PID0847"/>
    <s v="Senior"/>
    <x v="2"/>
    <n v="12000"/>
    <n v="9364.9599999999991"/>
    <n v="70"/>
  </r>
  <r>
    <s v="PID0848"/>
    <s v="Adult"/>
    <x v="3"/>
    <n v="240000"/>
    <n v="167436.72"/>
    <n v="84.9"/>
  </r>
  <r>
    <s v="PID0849"/>
    <s v="Senior"/>
    <x v="3"/>
    <n v="300000"/>
    <n v="231831.84"/>
    <n v="82.6"/>
  </r>
  <r>
    <s v="PID0850"/>
    <s v="Adult"/>
    <x v="3"/>
    <n v="300000"/>
    <n v="201137.88"/>
    <n v="62.7"/>
  </r>
  <r>
    <s v="PID0851"/>
    <s v="Middle-aged"/>
    <x v="2"/>
    <n v="1600"/>
    <n v="0"/>
    <n v="75"/>
  </r>
  <r>
    <s v="PID0852"/>
    <s v="Young Adult"/>
    <x v="0"/>
    <n v="200000"/>
    <n v="124849.84"/>
    <n v="57.2"/>
  </r>
  <r>
    <s v="PID0853"/>
    <s v="Adult"/>
    <x v="1"/>
    <n v="30000"/>
    <n v="16466.07"/>
    <n v="68.2"/>
  </r>
  <r>
    <s v="PID0854"/>
    <s v="Adult"/>
    <x v="0"/>
    <n v="60000"/>
    <n v="0"/>
    <n v="78.2"/>
  </r>
  <r>
    <s v="PID0855"/>
    <s v="Adult"/>
    <x v="0"/>
    <n v="18000"/>
    <n v="16160.939999999999"/>
    <n v="81"/>
  </r>
  <r>
    <s v="PID0856"/>
    <s v="Elderly"/>
    <x v="2"/>
    <n v="2000"/>
    <n v="0"/>
    <n v="59.8"/>
  </r>
  <r>
    <s v="PID0857"/>
    <s v="Middle-aged"/>
    <x v="1"/>
    <n v="75000"/>
    <n v="0"/>
    <n v="50.3"/>
  </r>
  <r>
    <s v="PID0858"/>
    <s v="Adult"/>
    <x v="1"/>
    <n v="800"/>
    <n v="718.38"/>
    <n v="96.6"/>
  </r>
  <r>
    <s v="PID0859"/>
    <s v="Adult"/>
    <x v="2"/>
    <n v="18000"/>
    <n v="14168.43"/>
    <n v="85.7"/>
  </r>
  <r>
    <s v="PID0860"/>
    <s v="Adult"/>
    <x v="2"/>
    <n v="18000"/>
    <n v="11696.039999999999"/>
    <n v="73.2"/>
  </r>
  <r>
    <s v="PID0861"/>
    <s v="Senior"/>
    <x v="1"/>
    <n v="800"/>
    <n v="0"/>
    <n v="53.5"/>
  </r>
  <r>
    <s v="PID0862"/>
    <s v="Adult"/>
    <x v="2"/>
    <n v="12000"/>
    <n v="8047.14"/>
    <n v="93.4"/>
  </r>
  <r>
    <s v="PID0863"/>
    <s v="Elderly"/>
    <x v="1"/>
    <n v="30000"/>
    <n v="20406.63"/>
    <n v="89.8"/>
  </r>
  <r>
    <s v="PID0864"/>
    <s v="Senior"/>
    <x v="2"/>
    <n v="800"/>
    <n v="509.19"/>
    <n v="82.2"/>
  </r>
  <r>
    <s v="PID0865"/>
    <s v="Middle-aged"/>
    <x v="2"/>
    <n v="3000"/>
    <n v="2577.66"/>
    <n v="85.5"/>
  </r>
  <r>
    <s v="PID0866"/>
    <s v="Senior"/>
    <x v="0"/>
    <n v="24000"/>
    <n v="12221.73"/>
    <n v="79.400000000000006"/>
  </r>
  <r>
    <s v="PID0867"/>
    <s v="Adult"/>
    <x v="0"/>
    <n v="100"/>
    <n v="0"/>
    <n v="72.599999999999994"/>
  </r>
  <r>
    <s v="PID0868"/>
    <s v="Middle-aged"/>
    <x v="3"/>
    <n v="18000"/>
    <n v="9274.59"/>
    <n v="72.3"/>
  </r>
  <r>
    <s v="PID0869"/>
    <s v="Adult"/>
    <x v="0"/>
    <n v="40000"/>
    <n v="29834.3"/>
    <n v="57.7"/>
  </r>
  <r>
    <s v="PID0870"/>
    <s v="Adult"/>
    <x v="0"/>
    <n v="200000"/>
    <n v="169415.36"/>
    <n v="81.099999999999994"/>
  </r>
  <r>
    <s v="PID0871"/>
    <s v="Middle-aged"/>
    <x v="2"/>
    <n v="50000"/>
    <n v="37645.199999999997"/>
    <n v="69.8"/>
  </r>
  <r>
    <s v="PID0872"/>
    <s v="Adult"/>
    <x v="2"/>
    <n v="32000"/>
    <n v="20805.599999999999"/>
    <n v="85"/>
  </r>
  <r>
    <s v="PID0873"/>
    <s v="Middle-aged"/>
    <x v="0"/>
    <n v="500"/>
    <n v="258.39"/>
    <n v="75.400000000000006"/>
  </r>
  <r>
    <s v="PID0874"/>
    <s v="Adult"/>
    <x v="0"/>
    <n v="18000"/>
    <n v="13544.46"/>
    <n v="106.2"/>
  </r>
  <r>
    <s v="PID0875"/>
    <s v="Adult"/>
    <x v="0"/>
    <n v="16000"/>
    <n v="10448.86"/>
    <n v="58.3"/>
  </r>
  <r>
    <s v="PID0876"/>
    <s v="Senior"/>
    <x v="1"/>
    <n v="14000"/>
    <n v="8981.9800000000014"/>
    <n v="56.1"/>
  </r>
  <r>
    <s v="PID0877"/>
    <s v="Adult"/>
    <x v="0"/>
    <n v="40000"/>
    <n v="27412"/>
    <n v="60.1"/>
  </r>
  <r>
    <s v="PID0878"/>
    <s v="Adult"/>
    <x v="1"/>
    <n v="48000"/>
    <n v="33335.120000000003"/>
    <n v="86"/>
  </r>
  <r>
    <s v="PID0879"/>
    <s v="Middle-aged"/>
    <x v="3"/>
    <n v="32000"/>
    <n v="0"/>
    <n v="96.5"/>
  </r>
  <r>
    <s v="PID0880"/>
    <s v="Adult"/>
    <x v="2"/>
    <n v="60000"/>
    <n v="0"/>
    <n v="85"/>
  </r>
  <r>
    <s v="PID0881"/>
    <s v="Adult"/>
    <x v="2"/>
    <n v="40000"/>
    <n v="28303.899999999998"/>
    <n v="83.6"/>
  </r>
  <r>
    <s v="PID0882"/>
    <s v="Middle-aged"/>
    <x v="1"/>
    <n v="18000"/>
    <n v="11834.49"/>
    <n v="93.6"/>
  </r>
  <r>
    <s v="PID0883"/>
    <s v="Young Adult"/>
    <x v="2"/>
    <n v="18000"/>
    <n v="13293.48"/>
    <n v="91.7"/>
  </r>
  <r>
    <s v="PID0884"/>
    <s v="Middle-aged"/>
    <x v="0"/>
    <n v="800"/>
    <n v="514.91"/>
    <n v="74.599999999999994"/>
  </r>
  <r>
    <s v="PID0885"/>
    <s v="Middle-aged"/>
    <x v="0"/>
    <n v="12000"/>
    <n v="10234.32"/>
    <n v="64"/>
  </r>
  <r>
    <s v="PID0886"/>
    <s v="Adult"/>
    <x v="1"/>
    <n v="30000"/>
    <n v="20923.170000000002"/>
    <n v="86.1"/>
  </r>
  <r>
    <s v="PID0887"/>
    <s v="Senior"/>
    <x v="1"/>
    <n v="200000"/>
    <n v="117180.56"/>
    <n v="75.8"/>
  </r>
  <r>
    <s v="PID0888"/>
    <s v="Young Adult"/>
    <x v="1"/>
    <n v="300000"/>
    <n v="205470.9"/>
    <n v="78.7"/>
  </r>
  <r>
    <s v="PID0889"/>
    <s v="Adult"/>
    <x v="0"/>
    <n v="72000"/>
    <n v="39537.440000000002"/>
    <n v="89.3"/>
  </r>
  <r>
    <s v="PID0890"/>
    <s v="Adult"/>
    <x v="1"/>
    <n v="240000"/>
    <n v="0"/>
    <n v="63"/>
  </r>
  <r>
    <s v="PID0891"/>
    <s v="Adult"/>
    <x v="2"/>
    <n v="1600"/>
    <n v="946.72"/>
    <n v="71"/>
  </r>
  <r>
    <s v="PID0892"/>
    <s v="Middle-aged"/>
    <x v="3"/>
    <n v="40000"/>
    <n v="32585.24"/>
    <n v="71.3"/>
  </r>
  <r>
    <s v="PID0893"/>
    <s v="Adult"/>
    <x v="0"/>
    <n v="60000"/>
    <n v="31314.45"/>
    <n v="79.400000000000006"/>
  </r>
  <r>
    <s v="PID0894"/>
    <s v="Adult"/>
    <x v="0"/>
    <n v="18000"/>
    <n v="15437.099999999999"/>
    <n v="64.099999999999994"/>
  </r>
  <r>
    <s v="PID0895"/>
    <s v="Middle-aged"/>
    <x v="0"/>
    <n v="24000"/>
    <n v="13478.699999999999"/>
    <n v="77.7"/>
  </r>
  <r>
    <s v="PID0896"/>
    <s v="Middle-aged"/>
    <x v="2"/>
    <n v="240000"/>
    <n v="170806.2"/>
    <n v="96.8"/>
  </r>
  <r>
    <s v="PID0897"/>
    <s v="Adult"/>
    <x v="2"/>
    <n v="60000"/>
    <n v="0"/>
    <n v="88.7"/>
  </r>
  <r>
    <s v="PID0898"/>
    <s v="Senior"/>
    <x v="3"/>
    <n v="90000"/>
    <n v="52313.149999999994"/>
    <n v="56"/>
  </r>
  <r>
    <s v="PID0899"/>
    <s v="Adult"/>
    <x v="0"/>
    <n v="800"/>
    <n v="629.91"/>
    <n v="62.9"/>
  </r>
  <r>
    <s v="PID0900"/>
    <s v="Middle-aged"/>
    <x v="1"/>
    <n v="90000"/>
    <n v="0"/>
    <n v="61.7"/>
  </r>
  <r>
    <s v="PID0901"/>
    <s v="Young Adult"/>
    <x v="3"/>
    <n v="100"/>
    <n v="67.22"/>
    <n v="54.6"/>
  </r>
  <r>
    <s v="PID0902"/>
    <s v="Adult"/>
    <x v="2"/>
    <n v="32000"/>
    <n v="24100.36"/>
    <n v="88.7"/>
  </r>
  <r>
    <s v="PID0903"/>
    <s v="Adult"/>
    <x v="1"/>
    <n v="21000"/>
    <n v="17648.539999999997"/>
    <n v="79.8"/>
  </r>
  <r>
    <s v="PID0904"/>
    <s v="Middle-aged"/>
    <x v="2"/>
    <n v="60000"/>
    <n v="34967.399999999994"/>
    <n v="61.1"/>
  </r>
  <r>
    <s v="PID0905"/>
    <s v="Middle-aged"/>
    <x v="2"/>
    <n v="18000"/>
    <n v="0"/>
    <n v="89.8"/>
  </r>
  <r>
    <s v="PID0906"/>
    <s v="Adult"/>
    <x v="0"/>
    <n v="21000"/>
    <n v="14326.13"/>
    <n v="67.3"/>
  </r>
  <r>
    <s v="PID0907"/>
    <s v="Middle-aged"/>
    <x v="3"/>
    <n v="45000"/>
    <n v="29029.98"/>
    <n v="56.2"/>
  </r>
  <r>
    <s v="PID0908"/>
    <s v="Senior"/>
    <x v="3"/>
    <n v="800"/>
    <n v="0"/>
    <n v="47"/>
  </r>
  <r>
    <s v="PID0909"/>
    <s v="Adult"/>
    <x v="2"/>
    <n v="90000"/>
    <n v="73214.95"/>
    <n v="101.1"/>
  </r>
  <r>
    <s v="PID0910"/>
    <s v="Young Adult"/>
    <x v="0"/>
    <n v="240000"/>
    <n v="175275.59999999998"/>
    <n v="98.8"/>
  </r>
  <r>
    <s v="PID0911"/>
    <s v="Adult"/>
    <x v="0"/>
    <n v="24000"/>
    <n v="17538.48"/>
    <n v="88.5"/>
  </r>
  <r>
    <s v="PID0912"/>
    <s v="Middle-aged"/>
    <x v="3"/>
    <n v="200000"/>
    <n v="167277.44"/>
    <n v="64.7"/>
  </r>
  <r>
    <s v="PID0913"/>
    <s v="Middle-aged"/>
    <x v="1"/>
    <n v="200000"/>
    <n v="122030.24"/>
    <n v="61.7"/>
  </r>
  <r>
    <s v="PID0914"/>
    <s v="Adult"/>
    <x v="2"/>
    <n v="800"/>
    <n v="0"/>
    <n v="82.2"/>
  </r>
  <r>
    <s v="PID0915"/>
    <s v="Middle-aged"/>
    <x v="2"/>
    <n v="21000"/>
    <n v="14887.179999999998"/>
    <n v="104.3"/>
  </r>
  <r>
    <s v="PID0916"/>
    <s v="Middle-aged"/>
    <x v="0"/>
    <n v="30000"/>
    <n v="17119.650000000001"/>
    <n v="75.900000000000006"/>
  </r>
  <r>
    <s v="PID0917"/>
    <s v="Senior"/>
    <x v="0"/>
    <n v="800"/>
    <n v="489.64"/>
    <n v="84.4"/>
  </r>
  <r>
    <s v="PID0918"/>
    <s v="Middle-aged"/>
    <x v="0"/>
    <n v="240000"/>
    <n v="141203.04"/>
    <n v="90.7"/>
  </r>
  <r>
    <s v="PID0919"/>
    <s v="Adult"/>
    <x v="3"/>
    <n v="18000"/>
    <n v="0"/>
    <n v="87.6"/>
  </r>
  <r>
    <s v="PID0920"/>
    <s v="Adult"/>
    <x v="3"/>
    <n v="30000"/>
    <n v="26468.73"/>
    <n v="61.7"/>
  </r>
  <r>
    <s v="PID0921"/>
    <s v="Adult"/>
    <x v="0"/>
    <n v="21000"/>
    <n v="0"/>
    <n v="78.599999999999994"/>
  </r>
  <r>
    <s v="PID0922"/>
    <s v="Middle-aged"/>
    <x v="0"/>
    <n v="30000"/>
    <n v="25596.75"/>
    <n v="73.900000000000006"/>
  </r>
  <r>
    <s v="PID0923"/>
    <s v="Adult"/>
    <x v="0"/>
    <n v="100"/>
    <n v="54.98"/>
    <n v="92"/>
  </r>
  <r>
    <s v="PID0924"/>
    <s v="Middle-aged"/>
    <x v="1"/>
    <n v="30000"/>
    <n v="24991.23"/>
    <n v="96.2"/>
  </r>
  <r>
    <s v="PID0925"/>
    <s v="Middle-aged"/>
    <x v="1"/>
    <n v="12000"/>
    <n v="7718.94"/>
    <n v="69.7"/>
  </r>
  <r>
    <s v="PID0926"/>
    <s v="Adult"/>
    <x v="0"/>
    <n v="30000"/>
    <n v="0"/>
    <n v="92.9"/>
  </r>
  <r>
    <s v="PID0927"/>
    <s v="Middle-aged"/>
    <x v="0"/>
    <n v="30000"/>
    <n v="20388.21"/>
    <n v="75.599999999999994"/>
  </r>
  <r>
    <s v="PID0928"/>
    <s v="Senior"/>
    <x v="3"/>
    <n v="21000"/>
    <n v="12310.970000000001"/>
    <n v="88.5"/>
  </r>
  <r>
    <s v="PID0929"/>
    <s v="Middle-aged"/>
    <x v="0"/>
    <n v="18000"/>
    <n v="12931.32"/>
    <n v="67.5"/>
  </r>
  <r>
    <s v="PID0930"/>
    <s v="Middle-aged"/>
    <x v="0"/>
    <n v="800"/>
    <n v="659.52"/>
    <n v="93.5"/>
  </r>
  <r>
    <s v="PID0931"/>
    <s v="Adult"/>
    <x v="0"/>
    <n v="45000"/>
    <n v="26108.25"/>
    <n v="91.6"/>
  </r>
  <r>
    <s v="PID0932"/>
    <s v="Elderly"/>
    <x v="1"/>
    <n v="32000"/>
    <n v="24113.32"/>
    <n v="67.5"/>
  </r>
  <r>
    <s v="PID0933"/>
    <s v="Middle-aged"/>
    <x v="0"/>
    <n v="16000"/>
    <n v="0"/>
    <n v="89.4"/>
  </r>
  <r>
    <s v="PID0934"/>
    <s v="Adult"/>
    <x v="0"/>
    <n v="90000"/>
    <n v="71308.7"/>
    <n v="82.7"/>
  </r>
  <r>
    <s v="PID0935"/>
    <s v="Middle-aged"/>
    <x v="1"/>
    <n v="18000"/>
    <n v="11953.2"/>
    <n v="98.4"/>
  </r>
  <r>
    <s v="PID0936"/>
    <s v="Senior"/>
    <x v="0"/>
    <n v="3000"/>
    <n v="2158.5299999999997"/>
    <n v="65"/>
  </r>
  <r>
    <s v="PID0937"/>
    <s v="Middle-aged"/>
    <x v="3"/>
    <n v="45000"/>
    <n v="23279.82"/>
    <n v="71.3"/>
  </r>
  <r>
    <s v="PID0938"/>
    <s v="Adult"/>
    <x v="2"/>
    <n v="240000"/>
    <n v="121635.36000000002"/>
    <n v="90.4"/>
  </r>
  <r>
    <s v="PID0939"/>
    <s v="Adult"/>
    <x v="1"/>
    <n v="12000"/>
    <n v="9631.86"/>
    <n v="94.2"/>
  </r>
  <r>
    <s v="PID0940"/>
    <s v="Middle-aged"/>
    <x v="3"/>
    <n v="60000"/>
    <n v="51124"/>
    <n v="79.900000000000006"/>
  </r>
  <r>
    <s v="PID0941"/>
    <s v="Middle-aged"/>
    <x v="2"/>
    <n v="75000"/>
    <n v="39747.550000000003"/>
    <n v="66.599999999999994"/>
  </r>
  <r>
    <s v="PID0942"/>
    <s v="Adult"/>
    <x v="3"/>
    <n v="4000"/>
    <n v="2011.16"/>
    <n v="92.8"/>
  </r>
  <r>
    <s v="PID0943"/>
    <s v="Middle-aged"/>
    <x v="2"/>
    <n v="240000"/>
    <n v="0"/>
    <n v="50.1"/>
  </r>
  <r>
    <s v="PID0944"/>
    <s v="Senior"/>
    <x v="1"/>
    <n v="3000"/>
    <n v="2174.79"/>
    <n v="90.7"/>
  </r>
  <r>
    <s v="PID0945"/>
    <s v="Adult"/>
    <x v="3"/>
    <n v="100"/>
    <n v="59.3"/>
    <n v="105.5"/>
  </r>
  <r>
    <s v="PID0946"/>
    <s v="Middle-aged"/>
    <x v="2"/>
    <n v="500"/>
    <n v="429.54"/>
    <n v="78.8"/>
  </r>
  <r>
    <s v="PID0947"/>
    <s v="Middle-aged"/>
    <x v="3"/>
    <n v="40000"/>
    <n v="29043.600000000002"/>
    <n v="69"/>
  </r>
  <r>
    <s v="PID0948"/>
    <s v="Adult"/>
    <x v="0"/>
    <n v="3000"/>
    <n v="0"/>
    <n v="92"/>
  </r>
  <r>
    <s v="PID0949"/>
    <s v="Middle-aged"/>
    <x v="1"/>
    <n v="240000"/>
    <n v="167688.48000000001"/>
    <n v="78.5"/>
  </r>
  <r>
    <s v="PID0950"/>
    <s v="Adult"/>
    <x v="0"/>
    <n v="500"/>
    <n v="0"/>
    <n v="97.8"/>
  </r>
  <r>
    <s v="PID0951"/>
    <s v="Middle-aged"/>
    <x v="3"/>
    <n v="21000"/>
    <n v="13389.46"/>
    <n v="71.5"/>
  </r>
  <r>
    <s v="PID0952"/>
    <s v="Senior"/>
    <x v="1"/>
    <n v="60000"/>
    <n v="36306.879999999997"/>
    <n v="77.2"/>
  </r>
  <r>
    <s v="PID0953"/>
    <s v="Middle-aged"/>
    <x v="1"/>
    <n v="3000"/>
    <n v="0"/>
    <n v="64.400000000000006"/>
  </r>
  <r>
    <s v="PID0954"/>
    <s v="Middle-aged"/>
    <x v="1"/>
    <n v="18000"/>
    <n v="0"/>
    <n v="68.900000000000006"/>
  </r>
  <r>
    <s v="PID0955"/>
    <s v="Adult"/>
    <x v="0"/>
    <n v="300000"/>
    <n v="261149.4"/>
    <n v="51.9"/>
  </r>
  <r>
    <s v="PID0956"/>
    <s v="Adult"/>
    <x v="0"/>
    <n v="200"/>
    <n v="168.02"/>
    <n v="87"/>
  </r>
  <r>
    <s v="PID0957"/>
    <s v="Middle-aged"/>
    <x v="3"/>
    <n v="60000"/>
    <n v="33469.15"/>
    <n v="97.6"/>
  </r>
  <r>
    <s v="PID0958"/>
    <s v="Adult"/>
    <x v="0"/>
    <n v="18000"/>
    <n v="0"/>
    <n v="85.4"/>
  </r>
  <r>
    <s v="PID0959"/>
    <s v="Adult"/>
    <x v="1"/>
    <n v="250000"/>
    <n v="0"/>
    <n v="56.2"/>
  </r>
  <r>
    <s v="PID0960"/>
    <s v="Adult"/>
    <x v="1"/>
    <n v="2000"/>
    <n v="1221.58"/>
    <n v="60.3"/>
  </r>
  <r>
    <s v="PID0961"/>
    <s v="Adult"/>
    <x v="1"/>
    <n v="200000"/>
    <n v="175466.69999999998"/>
    <n v="83"/>
  </r>
  <r>
    <s v="PID0962"/>
    <s v="Adult"/>
    <x v="0"/>
    <n v="32000"/>
    <n v="24734.400000000001"/>
    <n v="101"/>
  </r>
  <r>
    <s v="PID0963"/>
    <s v="Senior"/>
    <x v="2"/>
    <n v="18000"/>
    <n v="12295.349999999999"/>
    <n v="80.900000000000006"/>
  </r>
  <r>
    <s v="PID0964"/>
    <s v="Adult"/>
    <x v="2"/>
    <n v="200000"/>
    <n v="101959.59999999999"/>
    <n v="61.8"/>
  </r>
  <r>
    <s v="PID0965"/>
    <s v="Adult"/>
    <x v="0"/>
    <n v="200000"/>
    <n v="134773.5"/>
    <n v="82.3"/>
  </r>
  <r>
    <s v="PID0966"/>
    <s v="Middle-aged"/>
    <x v="0"/>
    <n v="75000"/>
    <n v="52198.75"/>
    <n v="87.2"/>
  </r>
  <r>
    <s v="PID0967"/>
    <s v="Middle-aged"/>
    <x v="3"/>
    <n v="32000"/>
    <n v="24839.56"/>
    <n v="85.2"/>
  </r>
  <r>
    <s v="PID0968"/>
    <s v="Adult"/>
    <x v="1"/>
    <n v="90000"/>
    <n v="64257.700000000004"/>
    <n v="59.1"/>
  </r>
  <r>
    <s v="PID0969"/>
    <s v="Middle-aged"/>
    <x v="2"/>
    <n v="12000"/>
    <n v="7562.2800000000007"/>
    <n v="82.4"/>
  </r>
  <r>
    <s v="PID0970"/>
    <s v="Middle-aged"/>
    <x v="0"/>
    <n v="30000"/>
    <n v="20021.16"/>
    <n v="86.2"/>
  </r>
  <r>
    <s v="PID0971"/>
    <s v="Middle-aged"/>
    <x v="1"/>
    <n v="100"/>
    <n v="0"/>
    <n v="61.8"/>
  </r>
  <r>
    <s v="PID0972"/>
    <s v="Middle-aged"/>
    <x v="1"/>
    <n v="18000"/>
    <n v="10170.93"/>
    <n v="55.9"/>
  </r>
  <r>
    <s v="PID0973"/>
    <s v="Adult"/>
    <x v="2"/>
    <n v="21000"/>
    <n v="18861.990000000002"/>
    <n v="77.2"/>
  </r>
  <r>
    <s v="PID0974"/>
    <s v="Adult"/>
    <x v="0"/>
    <n v="500"/>
    <n v="429.74"/>
    <n v="70.7"/>
  </r>
  <r>
    <s v="PID0975"/>
    <s v="Adult"/>
    <x v="3"/>
    <n v="12000"/>
    <n v="7510.34"/>
    <n v="91.6"/>
  </r>
  <r>
    <s v="PID0976"/>
    <s v="Adult"/>
    <x v="0"/>
    <n v="12000"/>
    <n v="7631.0999999999995"/>
    <n v="84.2"/>
  </r>
  <r>
    <s v="PID0977"/>
    <s v="Young Adult"/>
    <x v="0"/>
    <n v="18000"/>
    <n v="0"/>
    <n v="63.3"/>
  </r>
  <r>
    <s v="PID0978"/>
    <s v="Adult"/>
    <x v="2"/>
    <n v="36000"/>
    <n v="19800.36"/>
    <n v="89.3"/>
  </r>
  <r>
    <s v="PID0979"/>
    <s v="Senior"/>
    <x v="2"/>
    <n v="16000"/>
    <n v="12863.76"/>
    <n v="96.5"/>
  </r>
  <r>
    <s v="PID0980"/>
    <s v="Middle-aged"/>
    <x v="0"/>
    <n v="40000"/>
    <n v="22499"/>
    <n v="80.599999999999994"/>
  </r>
  <r>
    <s v="PID0981"/>
    <s v="Adult"/>
    <x v="0"/>
    <n v="18000"/>
    <n v="9721.619999999999"/>
    <n v="67.900000000000006"/>
  </r>
  <r>
    <s v="PID0982"/>
    <s v="Middle-aged"/>
    <x v="0"/>
    <n v="800"/>
    <n v="433.24"/>
    <n v="80.099999999999994"/>
  </r>
  <r>
    <s v="PID0983"/>
    <s v="Senior"/>
    <x v="0"/>
    <n v="240000"/>
    <n v="173836.79999999999"/>
    <n v="68.8"/>
  </r>
  <r>
    <s v="PID0984"/>
    <s v="Elderly"/>
    <x v="1"/>
    <n v="2000"/>
    <n v="0"/>
    <n v="62.1"/>
  </r>
  <r>
    <s v="PID0985"/>
    <s v="Senior"/>
    <x v="1"/>
    <n v="240000"/>
    <n v="190077.84"/>
    <n v="70.2"/>
  </r>
  <r>
    <s v="PID0986"/>
    <s v="Young Adult"/>
    <x v="0"/>
    <n v="21000"/>
    <n v="17085.600000000002"/>
    <n v="78.2"/>
  </r>
  <r>
    <s v="PID0987"/>
    <s v="Adult"/>
    <x v="0"/>
    <n v="18000"/>
    <n v="14608.14"/>
    <n v="83.8"/>
  </r>
  <r>
    <s v="PID0988"/>
    <s v="Adult"/>
    <x v="0"/>
    <n v="2000"/>
    <n v="1656.58"/>
    <n v="103.7"/>
  </r>
  <r>
    <s v="PID0989"/>
    <s v="Adult"/>
    <x v="0"/>
    <n v="60000"/>
    <n v="53236.3"/>
    <n v="65.900000000000006"/>
  </r>
  <r>
    <s v="PID0990"/>
    <s v="Middle-aged"/>
    <x v="2"/>
    <n v="100"/>
    <n v="59.34"/>
    <n v="85.9"/>
  </r>
  <r>
    <s v="PID0991"/>
    <s v="Middle-aged"/>
    <x v="0"/>
    <n v="45000"/>
    <n v="37119.840000000004"/>
    <n v="79.900000000000006"/>
  </r>
  <r>
    <s v="PID0992"/>
    <s v="Middle-aged"/>
    <x v="0"/>
    <n v="75000"/>
    <n v="0"/>
    <n v="47.9"/>
  </r>
  <r>
    <s v="PID0993"/>
    <s v="Middle-aged"/>
    <x v="0"/>
    <n v="10000"/>
    <n v="6685.78"/>
    <n v="94.1"/>
  </r>
  <r>
    <s v="PID0994"/>
    <s v="Adult"/>
    <x v="2"/>
    <n v="240000"/>
    <n v="0"/>
    <n v="60.8"/>
  </r>
  <r>
    <s v="PID0995"/>
    <s v="Middle-aged"/>
    <x v="1"/>
    <n v="90000"/>
    <n v="53937.700000000004"/>
    <n v="59"/>
  </r>
  <r>
    <s v="PID0996"/>
    <s v="Adult"/>
    <x v="1"/>
    <n v="3000"/>
    <n v="2309.04"/>
    <n v="81.599999999999994"/>
  </r>
  <r>
    <s v="PID0997"/>
    <s v="Senior"/>
    <x v="0"/>
    <n v="200000"/>
    <n v="129857.09999999999"/>
    <n v="60.1"/>
  </r>
  <r>
    <s v="PID0998"/>
    <s v="Adult"/>
    <x v="2"/>
    <n v="40000"/>
    <n v="22019.699999999997"/>
    <n v="97.6"/>
  </r>
  <r>
    <s v="PID0999"/>
    <s v="Senior"/>
    <x v="2"/>
    <n v="12000"/>
    <n v="10652.34"/>
    <n v="74.5"/>
  </r>
  <r>
    <s v="PID1000"/>
    <s v="Adult"/>
    <x v="1"/>
    <n v="36000"/>
    <n v="0"/>
    <n v="63.2"/>
  </r>
  <r>
    <m/>
    <m/>
    <x v="4"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PID0001"/>
    <s v="Middle-aged"/>
    <x v="0"/>
    <n v="60000"/>
    <n v="32168.649999999998"/>
    <n v="82.4"/>
    <x v="0"/>
  </r>
  <r>
    <s v="PID0002"/>
    <s v="Senior"/>
    <x v="1"/>
    <n v="500"/>
    <n v="0"/>
    <n v="64.8"/>
    <x v="0"/>
  </r>
  <r>
    <s v="PID0003"/>
    <s v="Adult"/>
    <x v="2"/>
    <n v="18000"/>
    <n v="12004.650000000001"/>
    <n v="69.400000000000006"/>
    <x v="0"/>
  </r>
  <r>
    <s v="PID0004"/>
    <s v="Adult"/>
    <x v="0"/>
    <n v="48000"/>
    <n v="32956.92"/>
    <n v="89.3"/>
    <x v="1"/>
  </r>
  <r>
    <s v="PID0005"/>
    <s v="Adult"/>
    <x v="2"/>
    <n v="21000"/>
    <n v="16712.080000000002"/>
    <n v="69.400000000000006"/>
    <x v="1"/>
  </r>
  <r>
    <s v="PID0006"/>
    <s v="Elderly"/>
    <x v="0"/>
    <n v="18000"/>
    <n v="13741.14"/>
    <n v="76.599999999999994"/>
    <x v="1"/>
  </r>
  <r>
    <s v="PID0007"/>
    <s v="Adult"/>
    <x v="1"/>
    <n v="3000"/>
    <n v="1831.0500000000002"/>
    <n v="91.5"/>
    <x v="1"/>
  </r>
  <r>
    <s v="PID0008"/>
    <s v="Adult"/>
    <x v="0"/>
    <n v="20000"/>
    <n v="16593.84"/>
    <n v="75.599999999999994"/>
    <x v="0"/>
  </r>
  <r>
    <s v="PID0009"/>
    <s v="Middle-aged"/>
    <x v="0"/>
    <n v="72000"/>
    <n v="52009.8"/>
    <n v="90.7"/>
    <x v="0"/>
  </r>
  <r>
    <s v="PID0010"/>
    <s v="Adult"/>
    <x v="3"/>
    <n v="250000"/>
    <n v="0"/>
    <n v="97.9"/>
    <x v="1"/>
  </r>
  <r>
    <s v="PID0011"/>
    <s v="Senior"/>
    <x v="0"/>
    <n v="16000"/>
    <n v="9710.7800000000007"/>
    <n v="83.9"/>
    <x v="1"/>
  </r>
  <r>
    <s v="PID0012"/>
    <s v="Senior"/>
    <x v="0"/>
    <n v="45000"/>
    <n v="38364.959999999999"/>
    <n v="78.7"/>
    <x v="1"/>
  </r>
  <r>
    <s v="PID0013"/>
    <s v="Middle-aged"/>
    <x v="0"/>
    <n v="18000"/>
    <n v="0"/>
    <n v="92.9"/>
    <x v="0"/>
  </r>
  <r>
    <s v="PID0014"/>
    <s v="Adult"/>
    <x v="0"/>
    <n v="14000"/>
    <n v="10220.91"/>
    <n v="78.3"/>
    <x v="0"/>
  </r>
  <r>
    <s v="PID0015"/>
    <s v="Senior"/>
    <x v="2"/>
    <n v="60000"/>
    <n v="46847.1"/>
    <n v="60.1"/>
    <x v="0"/>
  </r>
  <r>
    <s v="PID0016"/>
    <s v="Adult"/>
    <x v="1"/>
    <n v="240000"/>
    <n v="0"/>
    <n v="91.6"/>
    <x v="0"/>
  </r>
  <r>
    <s v="PID0017"/>
    <s v="Adult"/>
    <x v="0"/>
    <n v="1000"/>
    <n v="0"/>
    <n v="60.6"/>
    <x v="1"/>
  </r>
  <r>
    <s v="PID0018"/>
    <s v="Middle-aged"/>
    <x v="0"/>
    <n v="40000"/>
    <n v="21677.3"/>
    <n v="93.5"/>
    <x v="0"/>
  </r>
  <r>
    <s v="PID0019"/>
    <s v="Adult"/>
    <x v="0"/>
    <n v="500"/>
    <n v="399.98"/>
    <n v="99"/>
    <x v="0"/>
  </r>
  <r>
    <s v="PID0020"/>
    <s v="Middle-aged"/>
    <x v="1"/>
    <n v="24000"/>
    <n v="12575.07"/>
    <n v="73.7"/>
    <x v="1"/>
  </r>
  <r>
    <s v="PID0021"/>
    <s v="Adult"/>
    <x v="2"/>
    <n v="24000"/>
    <n v="19464.48"/>
    <n v="54"/>
    <x v="0"/>
  </r>
  <r>
    <s v="PID0022"/>
    <s v="Middle-aged"/>
    <x v="0"/>
    <n v="20000"/>
    <n v="15581.86"/>
    <n v="76"/>
    <x v="0"/>
  </r>
  <r>
    <s v="PID0023"/>
    <s v="Middle-aged"/>
    <x v="0"/>
    <n v="240000"/>
    <n v="0"/>
    <n v="86.3"/>
    <x v="1"/>
  </r>
  <r>
    <s v="PID0024"/>
    <s v="Senior"/>
    <x v="1"/>
    <n v="60000"/>
    <n v="0"/>
    <n v="64.2"/>
    <x v="1"/>
  </r>
  <r>
    <s v="PID0025"/>
    <s v="Adult"/>
    <x v="1"/>
    <n v="3000"/>
    <n v="2157.69"/>
    <n v="61.5"/>
    <x v="1"/>
  </r>
  <r>
    <s v="PID0026"/>
    <s v="Middle-aged"/>
    <x v="2"/>
    <n v="72000"/>
    <n v="42165.48"/>
    <n v="68.400000000000006"/>
    <x v="0"/>
  </r>
  <r>
    <s v="PID0027"/>
    <s v="Middle-aged"/>
    <x v="1"/>
    <n v="48000"/>
    <n v="0"/>
    <n v="70.099999999999994"/>
    <x v="0"/>
  </r>
  <r>
    <s v="PID0028"/>
    <s v="Adult"/>
    <x v="0"/>
    <n v="45000"/>
    <n v="22743.989999999998"/>
    <n v="54.5"/>
    <x v="1"/>
  </r>
  <r>
    <s v="PID0029"/>
    <s v="Adult"/>
    <x v="2"/>
    <n v="16000"/>
    <n v="0"/>
    <n v="95"/>
    <x v="1"/>
  </r>
  <r>
    <s v="PID0030"/>
    <s v="Young Adult"/>
    <x v="2"/>
    <n v="60000"/>
    <n v="32726.639999999999"/>
    <n v="73.900000000000006"/>
    <x v="0"/>
  </r>
  <r>
    <s v="PID0031"/>
    <s v="Adult"/>
    <x v="2"/>
    <n v="21000"/>
    <n v="15341.69"/>
    <n v="59.4"/>
    <x v="0"/>
  </r>
  <r>
    <s v="PID0032"/>
    <s v="Middle-aged"/>
    <x v="0"/>
    <n v="45000"/>
    <n v="0"/>
    <n v="59.4"/>
    <x v="0"/>
  </r>
  <r>
    <s v="PID0033"/>
    <s v="Young Adult"/>
    <x v="1"/>
    <n v="32000"/>
    <n v="17963.439999999999"/>
    <n v="73.7"/>
    <x v="0"/>
  </r>
  <r>
    <s v="PID0034"/>
    <s v="Adult"/>
    <x v="2"/>
    <n v="3000"/>
    <n v="0"/>
    <n v="95.2"/>
    <x v="1"/>
  </r>
  <r>
    <s v="PID0035"/>
    <s v="Middle-aged"/>
    <x v="2"/>
    <n v="14000"/>
    <n v="7827.47"/>
    <n v="78.099999999999994"/>
    <x v="1"/>
  </r>
  <r>
    <s v="PID0036"/>
    <s v="Middle-aged"/>
    <x v="2"/>
    <n v="18000"/>
    <n v="13659.84"/>
    <n v="78.2"/>
    <x v="0"/>
  </r>
  <r>
    <s v="PID0037"/>
    <s v="Senior"/>
    <x v="1"/>
    <n v="30000"/>
    <n v="23257.38"/>
    <n v="60.6"/>
    <x v="0"/>
  </r>
  <r>
    <s v="PID0038"/>
    <s v="Adult"/>
    <x v="0"/>
    <n v="20000"/>
    <n v="15921.2"/>
    <n v="99.2"/>
    <x v="1"/>
  </r>
  <r>
    <s v="PID0039"/>
    <s v="Middle-aged"/>
    <x v="1"/>
    <n v="200000"/>
    <n v="0"/>
    <n v="58.9"/>
    <x v="0"/>
  </r>
  <r>
    <s v="PID0040"/>
    <s v="Adult"/>
    <x v="0"/>
    <n v="20000"/>
    <n v="13998.94"/>
    <n v="79.099999999999994"/>
    <x v="1"/>
  </r>
  <r>
    <s v="PID0041"/>
    <s v="Middle-aged"/>
    <x v="1"/>
    <n v="240000"/>
    <n v="148902.72"/>
    <n v="77.400000000000006"/>
    <x v="0"/>
  </r>
  <r>
    <s v="PID0042"/>
    <s v="Senior"/>
    <x v="1"/>
    <n v="72000"/>
    <n v="50448.4"/>
    <n v="80.099999999999994"/>
    <x v="0"/>
  </r>
  <r>
    <s v="PID0043"/>
    <s v="Middle-aged"/>
    <x v="3"/>
    <n v="90000"/>
    <n v="69839.149999999994"/>
    <n v="81.2"/>
    <x v="0"/>
  </r>
  <r>
    <s v="PID0044"/>
    <s v="Adult"/>
    <x v="1"/>
    <n v="24000"/>
    <n v="20413.2"/>
    <n v="85.2"/>
    <x v="0"/>
  </r>
  <r>
    <s v="PID0045"/>
    <s v="Senior"/>
    <x v="2"/>
    <n v="21000"/>
    <n v="15544.83"/>
    <n v="74.900000000000006"/>
    <x v="1"/>
  </r>
  <r>
    <s v="PID0046"/>
    <s v="Adult"/>
    <x v="0"/>
    <n v="24000"/>
    <n v="16811.099999999999"/>
    <n v="90.2"/>
    <x v="0"/>
  </r>
  <r>
    <s v="PID0047"/>
    <s v="Adult"/>
    <x v="0"/>
    <n v="800"/>
    <n v="621.45000000000005"/>
    <n v="76.5"/>
    <x v="1"/>
  </r>
  <r>
    <s v="PID0048"/>
    <s v="Adult"/>
    <x v="1"/>
    <n v="300000"/>
    <n v="189845.84999999998"/>
    <n v="88.1"/>
    <x v="0"/>
  </r>
  <r>
    <s v="PID0049"/>
    <s v="Middle-aged"/>
    <x v="0"/>
    <n v="1600"/>
    <n v="1130.5999999999999"/>
    <n v="48.2"/>
    <x v="1"/>
  </r>
  <r>
    <s v="PID0050"/>
    <s v="Middle-aged"/>
    <x v="3"/>
    <n v="60000"/>
    <n v="43051.95"/>
    <n v="91.1"/>
    <x v="0"/>
  </r>
  <r>
    <s v="PID0051"/>
    <s v="Senior"/>
    <x v="1"/>
    <n v="72000"/>
    <n v="48472.959999999999"/>
    <n v="64.900000000000006"/>
    <x v="1"/>
  </r>
  <r>
    <s v="PID0052"/>
    <s v="Senior"/>
    <x v="1"/>
    <n v="100"/>
    <n v="81.36"/>
    <n v="87.1"/>
    <x v="1"/>
  </r>
  <r>
    <s v="PID0053"/>
    <s v="Senior"/>
    <x v="1"/>
    <n v="24000"/>
    <n v="19986.12"/>
    <n v="72.099999999999994"/>
    <x v="0"/>
  </r>
  <r>
    <s v="PID0054"/>
    <s v="Adult"/>
    <x v="1"/>
    <n v="100"/>
    <n v="74.3"/>
    <n v="93.1"/>
    <x v="1"/>
  </r>
  <r>
    <s v="PID0055"/>
    <s v="Middle-aged"/>
    <x v="2"/>
    <n v="60000"/>
    <n v="49152.200000000004"/>
    <n v="75.400000000000006"/>
    <x v="0"/>
  </r>
  <r>
    <s v="PID0056"/>
    <s v="Senior"/>
    <x v="2"/>
    <n v="48000"/>
    <n v="0"/>
    <n v="57.7"/>
    <x v="0"/>
  </r>
  <r>
    <s v="PID0057"/>
    <s v="Middle-aged"/>
    <x v="2"/>
    <n v="500"/>
    <n v="301.31"/>
    <n v="62.6"/>
    <x v="1"/>
  </r>
  <r>
    <s v="PID0058"/>
    <s v="Adult"/>
    <x v="0"/>
    <n v="90000"/>
    <n v="55462.05"/>
    <n v="63.5"/>
    <x v="1"/>
  </r>
  <r>
    <s v="PID0059"/>
    <s v="Middle-aged"/>
    <x v="0"/>
    <n v="72000"/>
    <n v="51611.56"/>
    <n v="71.7"/>
    <x v="0"/>
  </r>
  <r>
    <s v="PID0060"/>
    <s v="Adult"/>
    <x v="2"/>
    <n v="800"/>
    <n v="0"/>
    <n v="104"/>
    <x v="1"/>
  </r>
  <r>
    <s v="PID0061"/>
    <s v="Adult"/>
    <x v="2"/>
    <n v="14000"/>
    <n v="8311.31"/>
    <n v="95.7"/>
    <x v="1"/>
  </r>
  <r>
    <s v="PID0062"/>
    <s v="Adult"/>
    <x v="2"/>
    <n v="75000"/>
    <n v="67475.95"/>
    <n v="86.7"/>
    <x v="0"/>
  </r>
  <r>
    <s v="PID0063"/>
    <s v="Adult"/>
    <x v="1"/>
    <n v="45000"/>
    <n v="24489.69"/>
    <n v="105.9"/>
    <x v="1"/>
  </r>
  <r>
    <s v="PID0064"/>
    <s v="Adult"/>
    <x v="1"/>
    <n v="100"/>
    <n v="53.04"/>
    <n v="87.1"/>
    <x v="0"/>
  </r>
  <r>
    <s v="PID0065"/>
    <s v="Senior"/>
    <x v="1"/>
    <n v="32000"/>
    <n v="18466.8"/>
    <n v="60.7"/>
    <x v="1"/>
  </r>
  <r>
    <s v="PID0066"/>
    <s v="Adult"/>
    <x v="1"/>
    <n v="18000"/>
    <n v="13355.64"/>
    <n v="65.599999999999994"/>
    <x v="0"/>
  </r>
  <r>
    <s v="PID0067"/>
    <s v="Elderly"/>
    <x v="2"/>
    <n v="200000"/>
    <n v="0"/>
    <n v="69"/>
    <x v="1"/>
  </r>
  <r>
    <s v="PID0068"/>
    <s v="Middle-aged"/>
    <x v="0"/>
    <n v="20000"/>
    <n v="17169.96"/>
    <n v="67.900000000000006"/>
    <x v="1"/>
  </r>
  <r>
    <s v="PID0069"/>
    <s v="Senior"/>
    <x v="1"/>
    <n v="250000"/>
    <n v="174255.5"/>
    <n v="78.8"/>
    <x v="0"/>
  </r>
  <r>
    <s v="PID0070"/>
    <s v="Adult"/>
    <x v="2"/>
    <n v="240000"/>
    <n v="208135.44"/>
    <n v="89.6"/>
    <x v="0"/>
  </r>
  <r>
    <s v="PID0071"/>
    <s v="Senior"/>
    <x v="0"/>
    <n v="100"/>
    <n v="77.959999999999994"/>
    <n v="72.8"/>
    <x v="1"/>
  </r>
  <r>
    <s v="PID0072"/>
    <s v="Adult"/>
    <x v="1"/>
    <n v="18000"/>
    <n v="10770.36"/>
    <n v="60"/>
    <x v="0"/>
  </r>
  <r>
    <s v="PID0073"/>
    <s v="Young Adult"/>
    <x v="1"/>
    <n v="60000"/>
    <n v="30738.95"/>
    <n v="99.8"/>
    <x v="0"/>
  </r>
  <r>
    <s v="PID0074"/>
    <s v="Middle-aged"/>
    <x v="0"/>
    <n v="100"/>
    <n v="56.05"/>
    <n v="73.7"/>
    <x v="1"/>
  </r>
  <r>
    <s v="PID0075"/>
    <s v="Middle-aged"/>
    <x v="0"/>
    <n v="48000"/>
    <n v="0"/>
    <n v="60.2"/>
    <x v="1"/>
  </r>
  <r>
    <s v="PID0076"/>
    <s v="Middle-aged"/>
    <x v="3"/>
    <n v="300000"/>
    <n v="174141.6"/>
    <n v="81.2"/>
    <x v="1"/>
  </r>
  <r>
    <s v="PID0077"/>
    <s v="Adult"/>
    <x v="0"/>
    <n v="300000"/>
    <n v="217453.08000000002"/>
    <n v="83.4"/>
    <x v="0"/>
  </r>
  <r>
    <s v="PID0078"/>
    <s v="Adult"/>
    <x v="2"/>
    <n v="100"/>
    <n v="0"/>
    <n v="86.7"/>
    <x v="0"/>
  </r>
  <r>
    <s v="PID0079"/>
    <s v="Adult"/>
    <x v="2"/>
    <n v="18000"/>
    <n v="14773.74"/>
    <n v="86.5"/>
    <x v="0"/>
  </r>
  <r>
    <s v="PID0080"/>
    <s v="Adult"/>
    <x v="1"/>
    <n v="75000"/>
    <n v="44458.25"/>
    <n v="94.6"/>
    <x v="1"/>
  </r>
  <r>
    <s v="PID0081"/>
    <s v="Senior"/>
    <x v="0"/>
    <n v="45000"/>
    <n v="28657.98"/>
    <n v="87"/>
    <x v="1"/>
  </r>
  <r>
    <s v="PID0082"/>
    <s v="Senior"/>
    <x v="3"/>
    <n v="250000"/>
    <n v="0"/>
    <n v="61.7"/>
    <x v="0"/>
  </r>
  <r>
    <s v="PID0083"/>
    <s v="Adult"/>
    <x v="0"/>
    <n v="100"/>
    <n v="88.17"/>
    <n v="76.2"/>
    <x v="1"/>
  </r>
  <r>
    <s v="PID0084"/>
    <s v="Senior"/>
    <x v="0"/>
    <n v="3000"/>
    <n v="1770.5099999999998"/>
    <n v="54.5"/>
    <x v="0"/>
  </r>
  <r>
    <s v="PID0085"/>
    <s v="Middle-aged"/>
    <x v="0"/>
    <n v="14000"/>
    <n v="8718.2200000000012"/>
    <n v="69.7"/>
    <x v="1"/>
  </r>
  <r>
    <s v="PID0086"/>
    <s v="Adult"/>
    <x v="1"/>
    <n v="32000"/>
    <n v="0"/>
    <n v="89.6"/>
    <x v="1"/>
  </r>
  <r>
    <s v="PID0087"/>
    <s v="Middle-aged"/>
    <x v="2"/>
    <n v="250000"/>
    <n v="125433.3"/>
    <n v="73"/>
    <x v="1"/>
  </r>
  <r>
    <s v="PID0088"/>
    <s v="Adult"/>
    <x v="0"/>
    <n v="800"/>
    <n v="714.99"/>
    <n v="94.2"/>
    <x v="0"/>
  </r>
  <r>
    <s v="PID0089"/>
    <s v="Adult"/>
    <x v="2"/>
    <n v="72000"/>
    <n v="57203.6"/>
    <n v="89.9"/>
    <x v="1"/>
  </r>
  <r>
    <s v="PID0090"/>
    <s v="Adult"/>
    <x v="0"/>
    <n v="20000"/>
    <n v="10879.14"/>
    <n v="67.900000000000006"/>
    <x v="0"/>
  </r>
  <r>
    <s v="PID0091"/>
    <s v="Adult"/>
    <x v="1"/>
    <n v="500"/>
    <n v="372.41"/>
    <n v="91.7"/>
    <x v="1"/>
  </r>
  <r>
    <s v="PID0092"/>
    <s v="Senior"/>
    <x v="2"/>
    <n v="18000"/>
    <n v="0"/>
    <n v="60.4"/>
    <x v="1"/>
  </r>
  <r>
    <s v="PID0093"/>
    <s v="Adult"/>
    <x v="2"/>
    <n v="10000"/>
    <n v="5506.4"/>
    <n v="58.7"/>
    <x v="1"/>
  </r>
  <r>
    <s v="PID0094"/>
    <s v="Adult"/>
    <x v="2"/>
    <n v="48000"/>
    <n v="38250.120000000003"/>
    <n v="86.8"/>
    <x v="0"/>
  </r>
  <r>
    <s v="PID0095"/>
    <s v="Senior"/>
    <x v="3"/>
    <n v="10000"/>
    <n v="7114.0499999999993"/>
    <n v="87.2"/>
    <x v="0"/>
  </r>
  <r>
    <s v="PID0096"/>
    <s v="Middle-aged"/>
    <x v="1"/>
    <n v="20000"/>
    <n v="14220.48"/>
    <n v="77.3"/>
    <x v="0"/>
  </r>
  <r>
    <s v="PID0097"/>
    <s v="Adult"/>
    <x v="0"/>
    <n v="200"/>
    <n v="116.84"/>
    <n v="86.2"/>
    <x v="0"/>
  </r>
  <r>
    <s v="PID0098"/>
    <s v="Middle-aged"/>
    <x v="0"/>
    <n v="21000"/>
    <n v="17306.52"/>
    <n v="92.9"/>
    <x v="0"/>
  </r>
  <r>
    <s v="PID0099"/>
    <s v="Adult"/>
    <x v="2"/>
    <n v="18000"/>
    <n v="14155.89"/>
    <n v="92.2"/>
    <x v="1"/>
  </r>
  <r>
    <s v="PID0100"/>
    <s v="Adult"/>
    <x v="1"/>
    <n v="3000"/>
    <n v="1695.5099999999998"/>
    <n v="97.1"/>
    <x v="1"/>
  </r>
  <r>
    <s v="PID0101"/>
    <s v="Adult"/>
    <x v="1"/>
    <n v="240000"/>
    <n v="169589.52"/>
    <n v="79.8"/>
    <x v="1"/>
  </r>
  <r>
    <s v="PID0102"/>
    <s v="Adult"/>
    <x v="1"/>
    <n v="72000"/>
    <n v="57341.56"/>
    <n v="65.8"/>
    <x v="0"/>
  </r>
  <r>
    <s v="PID0103"/>
    <s v="Senior"/>
    <x v="0"/>
    <n v="18000"/>
    <n v="0"/>
    <n v="68.3"/>
    <x v="0"/>
  </r>
  <r>
    <s v="PID0104"/>
    <s v="Adult"/>
    <x v="3"/>
    <n v="40000"/>
    <n v="35432.600000000006"/>
    <n v="103.9"/>
    <x v="1"/>
  </r>
  <r>
    <s v="PID0105"/>
    <s v="Senior"/>
    <x v="1"/>
    <n v="10000"/>
    <n v="8403.3000000000011"/>
    <n v="80"/>
    <x v="0"/>
  </r>
  <r>
    <s v="PID0106"/>
    <s v="Middle-aged"/>
    <x v="2"/>
    <n v="32000"/>
    <n v="24816.48"/>
    <n v="81"/>
    <x v="0"/>
  </r>
  <r>
    <s v="PID0107"/>
    <s v="Adult"/>
    <x v="1"/>
    <n v="200000"/>
    <n v="153134.96"/>
    <n v="64.099999999999994"/>
    <x v="1"/>
  </r>
  <r>
    <s v="PID0108"/>
    <s v="Adult"/>
    <x v="1"/>
    <n v="24000"/>
    <n v="20927.52"/>
    <n v="91"/>
    <x v="0"/>
  </r>
  <r>
    <s v="PID0109"/>
    <s v="Middle-aged"/>
    <x v="2"/>
    <n v="240000"/>
    <n v="0"/>
    <n v="79.900000000000006"/>
    <x v="1"/>
  </r>
  <r>
    <s v="PID0110"/>
    <s v="Adult"/>
    <x v="0"/>
    <n v="18000"/>
    <n v="12518.82"/>
    <n v="65.3"/>
    <x v="1"/>
  </r>
  <r>
    <s v="PID0111"/>
    <s v="Adult"/>
    <x v="1"/>
    <n v="24000"/>
    <n v="12412.04"/>
    <n v="85.9"/>
    <x v="0"/>
  </r>
  <r>
    <s v="PID0112"/>
    <s v="Senior"/>
    <x v="3"/>
    <n v="240000"/>
    <n v="179908.08000000002"/>
    <n v="85.3"/>
    <x v="0"/>
  </r>
  <r>
    <s v="PID0113"/>
    <s v="Senior"/>
    <x v="1"/>
    <n v="800"/>
    <n v="678.92"/>
    <n v="84.7"/>
    <x v="0"/>
  </r>
  <r>
    <s v="PID0114"/>
    <s v="Middle-aged"/>
    <x v="0"/>
    <n v="90000"/>
    <n v="0"/>
    <n v="77.3"/>
    <x v="0"/>
  </r>
  <r>
    <s v="PID0115"/>
    <s v="Adult"/>
    <x v="1"/>
    <n v="100"/>
    <n v="0"/>
    <n v="84.1"/>
    <x v="0"/>
  </r>
  <r>
    <s v="PID0116"/>
    <s v="Adult"/>
    <x v="0"/>
    <n v="800"/>
    <n v="411.43"/>
    <n v="68.099999999999994"/>
    <x v="1"/>
  </r>
  <r>
    <s v="PID0117"/>
    <s v="Middle-aged"/>
    <x v="1"/>
    <n v="48000"/>
    <n v="25741.52"/>
    <n v="56.9"/>
    <x v="0"/>
  </r>
  <r>
    <s v="PID0118"/>
    <s v="Senior"/>
    <x v="0"/>
    <n v="500"/>
    <n v="0"/>
    <n v="53"/>
    <x v="1"/>
  </r>
  <r>
    <s v="PID0119"/>
    <s v="Middle-aged"/>
    <x v="3"/>
    <n v="500"/>
    <n v="278.88"/>
    <n v="90.9"/>
    <x v="0"/>
  </r>
  <r>
    <s v="PID0120"/>
    <s v="Adult"/>
    <x v="2"/>
    <n v="18000"/>
    <n v="14820.27"/>
    <n v="75.7"/>
    <x v="1"/>
  </r>
  <r>
    <s v="PID0121"/>
    <s v="Adult"/>
    <x v="1"/>
    <n v="20000"/>
    <n v="10985.7"/>
    <n v="69.2"/>
    <x v="1"/>
  </r>
  <r>
    <s v="PID0122"/>
    <s v="Senior"/>
    <x v="0"/>
    <n v="18000"/>
    <n v="10522.68"/>
    <n v="66.3"/>
    <x v="0"/>
  </r>
  <r>
    <s v="PID0123"/>
    <s v="Adult"/>
    <x v="0"/>
    <n v="10000"/>
    <n v="0"/>
    <n v="59.7"/>
    <x v="0"/>
  </r>
  <r>
    <s v="PID0124"/>
    <s v="Senior"/>
    <x v="0"/>
    <n v="90000"/>
    <n v="68611.3"/>
    <n v="97.6"/>
    <x v="1"/>
  </r>
  <r>
    <s v="PID0125"/>
    <s v="Senior"/>
    <x v="0"/>
    <n v="18000"/>
    <n v="10076.52"/>
    <n v="86"/>
    <x v="0"/>
  </r>
  <r>
    <s v="PID0126"/>
    <s v="Adult"/>
    <x v="0"/>
    <n v="800"/>
    <n v="499.21"/>
    <n v="71.3"/>
    <x v="1"/>
  </r>
  <r>
    <s v="PID0127"/>
    <s v="Middle-aged"/>
    <x v="0"/>
    <n v="18000"/>
    <n v="11448.42"/>
    <n v="66"/>
    <x v="1"/>
  </r>
  <r>
    <s v="PID0128"/>
    <s v="Adult"/>
    <x v="0"/>
    <n v="250000"/>
    <n v="211680"/>
    <n v="61.9"/>
    <x v="1"/>
  </r>
  <r>
    <s v="PID0129"/>
    <s v="Middle-aged"/>
    <x v="1"/>
    <n v="40000"/>
    <n v="35676.199999999997"/>
    <n v="70.8"/>
    <x v="0"/>
  </r>
  <r>
    <s v="PID0130"/>
    <s v="Middle-aged"/>
    <x v="0"/>
    <n v="90000"/>
    <n v="73985"/>
    <n v="84.6"/>
    <x v="0"/>
  </r>
  <r>
    <s v="PID0131"/>
    <s v="Young Adult"/>
    <x v="0"/>
    <n v="32000"/>
    <n v="23309.4"/>
    <n v="83.6"/>
    <x v="1"/>
  </r>
  <r>
    <s v="PID0132"/>
    <s v="Middle-aged"/>
    <x v="3"/>
    <n v="300000"/>
    <n v="0"/>
    <n v="78.599999999999994"/>
    <x v="1"/>
  </r>
  <r>
    <s v="PID0133"/>
    <s v="Middle-aged"/>
    <x v="0"/>
    <n v="24000"/>
    <n v="19197.150000000001"/>
    <n v="61.8"/>
    <x v="1"/>
  </r>
  <r>
    <s v="PID0134"/>
    <s v="Middle-aged"/>
    <x v="0"/>
    <n v="32000"/>
    <n v="27759.8"/>
    <n v="50.2"/>
    <x v="1"/>
  </r>
  <r>
    <s v="PID0135"/>
    <s v="Adult"/>
    <x v="1"/>
    <n v="10000"/>
    <n v="0"/>
    <n v="83.4"/>
    <x v="1"/>
  </r>
  <r>
    <s v="PID0136"/>
    <s v="Adult"/>
    <x v="0"/>
    <n v="24000"/>
    <n v="0"/>
    <n v="58.8"/>
    <x v="0"/>
  </r>
  <r>
    <s v="PID0137"/>
    <s v="Adult"/>
    <x v="1"/>
    <n v="100"/>
    <n v="50.09"/>
    <n v="70.599999999999994"/>
    <x v="1"/>
  </r>
  <r>
    <s v="PID0138"/>
    <s v="Middle-aged"/>
    <x v="3"/>
    <n v="800"/>
    <n v="598.46"/>
    <n v="77.8"/>
    <x v="1"/>
  </r>
  <r>
    <s v="PID0139"/>
    <s v="Middle-aged"/>
    <x v="3"/>
    <n v="10000"/>
    <n v="0"/>
    <n v="63.1"/>
    <x v="0"/>
  </r>
  <r>
    <s v="PID0140"/>
    <s v="Middle-aged"/>
    <x v="0"/>
    <n v="60000"/>
    <n v="41536.300000000003"/>
    <n v="62.3"/>
    <x v="1"/>
  </r>
  <r>
    <s v="PID0141"/>
    <s v="Adult"/>
    <x v="1"/>
    <n v="2000"/>
    <n v="1789.7"/>
    <n v="90.3"/>
    <x v="1"/>
  </r>
  <r>
    <s v="PID0142"/>
    <s v="Middle-aged"/>
    <x v="1"/>
    <n v="32000"/>
    <n v="20629.759999999998"/>
    <n v="104.7"/>
    <x v="1"/>
  </r>
  <r>
    <s v="PID0143"/>
    <s v="Middle-aged"/>
    <x v="0"/>
    <n v="21000"/>
    <n v="0"/>
    <n v="70.599999999999994"/>
    <x v="0"/>
  </r>
  <r>
    <s v="PID0144"/>
    <s v="Middle-aged"/>
    <x v="0"/>
    <n v="100"/>
    <n v="61.54"/>
    <n v="66.3"/>
    <x v="0"/>
  </r>
  <r>
    <s v="PID0145"/>
    <s v="Senior"/>
    <x v="0"/>
    <n v="40000"/>
    <n v="29298.800000000003"/>
    <n v="80.400000000000006"/>
    <x v="1"/>
  </r>
  <r>
    <s v="PID0146"/>
    <s v="Adult"/>
    <x v="1"/>
    <n v="2000"/>
    <n v="1319.34"/>
    <n v="59.7"/>
    <x v="0"/>
  </r>
  <r>
    <s v="PID0147"/>
    <s v="Adult"/>
    <x v="3"/>
    <n v="500"/>
    <n v="259.10000000000002"/>
    <n v="100.2"/>
    <x v="1"/>
  </r>
  <r>
    <s v="PID0148"/>
    <s v="Middle-aged"/>
    <x v="1"/>
    <n v="200000"/>
    <n v="106845.8"/>
    <n v="84.7"/>
    <x v="1"/>
  </r>
  <r>
    <s v="PID0149"/>
    <s v="Adult"/>
    <x v="2"/>
    <n v="60000"/>
    <n v="51135.96"/>
    <n v="64.2"/>
    <x v="0"/>
  </r>
  <r>
    <s v="PID0150"/>
    <s v="Middle-aged"/>
    <x v="2"/>
    <n v="240000"/>
    <n v="137764.79999999999"/>
    <n v="66.7"/>
    <x v="0"/>
  </r>
  <r>
    <s v="PID0151"/>
    <s v="Middle-aged"/>
    <x v="0"/>
    <n v="10000"/>
    <n v="8622.85"/>
    <n v="79.900000000000006"/>
    <x v="0"/>
  </r>
  <r>
    <s v="PID0152"/>
    <s v="Adult"/>
    <x v="1"/>
    <n v="24000"/>
    <n v="13038.27"/>
    <n v="87.9"/>
    <x v="0"/>
  </r>
  <r>
    <s v="PID0153"/>
    <s v="Senior"/>
    <x v="3"/>
    <n v="40000"/>
    <n v="35399.4"/>
    <n v="71"/>
    <x v="1"/>
  </r>
  <r>
    <s v="PID0154"/>
    <s v="Adult"/>
    <x v="0"/>
    <n v="60000"/>
    <n v="44585.9"/>
    <n v="77"/>
    <x v="1"/>
  </r>
  <r>
    <s v="PID0155"/>
    <s v="Adult"/>
    <x v="0"/>
    <n v="800"/>
    <n v="531.89"/>
    <n v="88.8"/>
    <x v="1"/>
  </r>
  <r>
    <s v="PID0156"/>
    <s v="Senior"/>
    <x v="0"/>
    <n v="24000"/>
    <n v="20033.97"/>
    <n v="76.099999999999994"/>
    <x v="1"/>
  </r>
  <r>
    <s v="PID0157"/>
    <s v="Adult"/>
    <x v="0"/>
    <n v="24000"/>
    <n v="12658.14"/>
    <n v="84.9"/>
    <x v="0"/>
  </r>
  <r>
    <s v="PID0158"/>
    <s v="Young Adult"/>
    <x v="0"/>
    <n v="100"/>
    <n v="64.28"/>
    <n v="98.8"/>
    <x v="0"/>
  </r>
  <r>
    <s v="PID0159"/>
    <s v="Senior"/>
    <x v="3"/>
    <n v="800"/>
    <n v="632.6"/>
    <n v="82.7"/>
    <x v="1"/>
  </r>
  <r>
    <s v="PID0160"/>
    <s v="Middle-aged"/>
    <x v="3"/>
    <n v="300000"/>
    <n v="198697.35"/>
    <n v="76"/>
    <x v="0"/>
  </r>
  <r>
    <s v="PID0161"/>
    <s v="Adult"/>
    <x v="1"/>
    <n v="60000"/>
    <n v="47214.76"/>
    <n v="72.5"/>
    <x v="1"/>
  </r>
  <r>
    <s v="PID0162"/>
    <s v="Senior"/>
    <x v="0"/>
    <n v="60000"/>
    <n v="47381.56"/>
    <n v="59.4"/>
    <x v="0"/>
  </r>
  <r>
    <s v="PID0163"/>
    <s v="Young Adult"/>
    <x v="2"/>
    <n v="24000"/>
    <n v="17921.32"/>
    <n v="81.5"/>
    <x v="0"/>
  </r>
  <r>
    <s v="PID0164"/>
    <s v="Adult"/>
    <x v="3"/>
    <n v="40000"/>
    <n v="28057"/>
    <n v="85.1"/>
    <x v="0"/>
  </r>
  <r>
    <s v="PID0165"/>
    <s v="Middle-aged"/>
    <x v="0"/>
    <n v="18000"/>
    <n v="0"/>
    <n v="100.2"/>
    <x v="1"/>
  </r>
  <r>
    <s v="PID0166"/>
    <s v="Senior"/>
    <x v="1"/>
    <n v="20000"/>
    <n v="0"/>
    <n v="83.5"/>
    <x v="1"/>
  </r>
  <r>
    <s v="PID0167"/>
    <s v="Senior"/>
    <x v="3"/>
    <n v="250000"/>
    <n v="203806.19999999998"/>
    <n v="69.400000000000006"/>
    <x v="1"/>
  </r>
  <r>
    <s v="PID0168"/>
    <s v="Senior"/>
    <x v="2"/>
    <n v="100"/>
    <n v="72.98"/>
    <n v="87.9"/>
    <x v="1"/>
  </r>
  <r>
    <s v="PID0169"/>
    <s v="Middle-aged"/>
    <x v="2"/>
    <n v="21000"/>
    <n v="17316.740000000002"/>
    <n v="64.099999999999994"/>
    <x v="1"/>
  </r>
  <r>
    <s v="PID0170"/>
    <s v="Middle-aged"/>
    <x v="1"/>
    <n v="20000"/>
    <n v="12759.74"/>
    <n v="85.4"/>
    <x v="0"/>
  </r>
  <r>
    <s v="PID0171"/>
    <s v="Middle-aged"/>
    <x v="0"/>
    <n v="100"/>
    <n v="83.26"/>
    <n v="80.099999999999994"/>
    <x v="0"/>
  </r>
  <r>
    <s v="PID0172"/>
    <s v="Middle-aged"/>
    <x v="2"/>
    <n v="3000"/>
    <n v="0"/>
    <n v="80.099999999999994"/>
    <x v="1"/>
  </r>
  <r>
    <s v="PID0173"/>
    <s v="Senior"/>
    <x v="1"/>
    <n v="100"/>
    <n v="0"/>
    <n v="87.5"/>
    <x v="0"/>
  </r>
  <r>
    <s v="PID0174"/>
    <s v="Senior"/>
    <x v="0"/>
    <n v="3000"/>
    <n v="2684.7599999999998"/>
    <n v="72.900000000000006"/>
    <x v="1"/>
  </r>
  <r>
    <s v="PID0175"/>
    <s v="Senior"/>
    <x v="0"/>
    <n v="36000"/>
    <n v="29560.29"/>
    <n v="72.8"/>
    <x v="1"/>
  </r>
  <r>
    <s v="PID0176"/>
    <s v="Senior"/>
    <x v="3"/>
    <n v="800"/>
    <n v="550.38"/>
    <n v="66.3"/>
    <x v="1"/>
  </r>
  <r>
    <s v="PID0177"/>
    <s v="Adult"/>
    <x v="0"/>
    <n v="500"/>
    <n v="394.97"/>
    <n v="108.4"/>
    <x v="0"/>
  </r>
  <r>
    <s v="PID0178"/>
    <s v="Young Adult"/>
    <x v="1"/>
    <n v="32000"/>
    <n v="20010.64"/>
    <n v="73.900000000000006"/>
    <x v="0"/>
  </r>
  <r>
    <s v="PID0179"/>
    <s v="Middle-aged"/>
    <x v="0"/>
    <n v="3000"/>
    <n v="1974.03"/>
    <n v="63.3"/>
    <x v="0"/>
  </r>
  <r>
    <s v="PID0180"/>
    <s v="Adult"/>
    <x v="1"/>
    <n v="10000"/>
    <n v="0"/>
    <n v="66.3"/>
    <x v="0"/>
  </r>
  <r>
    <s v="PID0181"/>
    <s v="Middle-aged"/>
    <x v="0"/>
    <n v="200000"/>
    <n v="163598.39999999999"/>
    <n v="83.1"/>
    <x v="0"/>
  </r>
  <r>
    <s v="PID0182"/>
    <s v="Adult"/>
    <x v="0"/>
    <n v="60000"/>
    <n v="34972.1"/>
    <n v="94.2"/>
    <x v="1"/>
  </r>
  <r>
    <s v="PID0183"/>
    <s v="Middle-aged"/>
    <x v="1"/>
    <n v="18000"/>
    <n v="11502.539999999999"/>
    <n v="82.8"/>
    <x v="1"/>
  </r>
  <r>
    <s v="PID0184"/>
    <s v="Adult"/>
    <x v="2"/>
    <n v="240000"/>
    <n v="164092.20000000001"/>
    <n v="92.6"/>
    <x v="0"/>
  </r>
  <r>
    <s v="PID0185"/>
    <s v="Adult"/>
    <x v="0"/>
    <n v="90000"/>
    <n v="0"/>
    <n v="64.2"/>
    <x v="0"/>
  </r>
  <r>
    <s v="PID0186"/>
    <s v="Middle-aged"/>
    <x v="0"/>
    <n v="300000"/>
    <n v="194773.68"/>
    <n v="85.3"/>
    <x v="1"/>
  </r>
  <r>
    <s v="PID0187"/>
    <s v="Adult"/>
    <x v="0"/>
    <n v="100"/>
    <n v="60.96"/>
    <n v="82.1"/>
    <x v="0"/>
  </r>
  <r>
    <s v="PID0188"/>
    <s v="Adult"/>
    <x v="2"/>
    <n v="10000"/>
    <n v="7939.0999999999995"/>
    <n v="96.5"/>
    <x v="1"/>
  </r>
  <r>
    <s v="PID0189"/>
    <s v="Adult"/>
    <x v="0"/>
    <n v="240000"/>
    <n v="214090.32"/>
    <n v="61.8"/>
    <x v="1"/>
  </r>
  <r>
    <s v="PID0190"/>
    <s v="Adult"/>
    <x v="2"/>
    <n v="18000"/>
    <n v="12382.380000000001"/>
    <n v="96.3"/>
    <x v="0"/>
  </r>
  <r>
    <s v="PID0191"/>
    <s v="Adult"/>
    <x v="2"/>
    <n v="75000"/>
    <n v="57189.799999999996"/>
    <n v="77.900000000000006"/>
    <x v="0"/>
  </r>
  <r>
    <s v="PID0192"/>
    <s v="Adult"/>
    <x v="2"/>
    <n v="2000"/>
    <n v="1230.08"/>
    <n v="102.1"/>
    <x v="0"/>
  </r>
  <r>
    <s v="PID0193"/>
    <s v="Middle-aged"/>
    <x v="2"/>
    <n v="3000"/>
    <n v="0"/>
    <n v="79.5"/>
    <x v="0"/>
  </r>
  <r>
    <s v="PID0194"/>
    <s v="Middle-aged"/>
    <x v="1"/>
    <n v="12000"/>
    <n v="8360.16"/>
    <n v="64.400000000000006"/>
    <x v="0"/>
  </r>
  <r>
    <s v="PID0195"/>
    <s v="Senior"/>
    <x v="1"/>
    <n v="60000"/>
    <n v="0"/>
    <n v="68.7"/>
    <x v="1"/>
  </r>
  <r>
    <s v="PID0196"/>
    <s v="Adult"/>
    <x v="1"/>
    <n v="75000"/>
    <n v="0"/>
    <n v="88.1"/>
    <x v="1"/>
  </r>
  <r>
    <s v="PID0197"/>
    <s v="Adult"/>
    <x v="1"/>
    <n v="21000"/>
    <n v="13329.75"/>
    <n v="78.400000000000006"/>
    <x v="0"/>
  </r>
  <r>
    <s v="PID0198"/>
    <s v="Adult"/>
    <x v="2"/>
    <n v="3000"/>
    <n v="2153.2200000000003"/>
    <n v="62.3"/>
    <x v="0"/>
  </r>
  <r>
    <s v="PID0199"/>
    <s v="Senior"/>
    <x v="0"/>
    <n v="45000"/>
    <n v="40303.020000000004"/>
    <n v="53.7"/>
    <x v="1"/>
  </r>
  <r>
    <s v="PID0200"/>
    <s v="Middle-aged"/>
    <x v="2"/>
    <n v="1600"/>
    <n v="1266.78"/>
    <n v="89.2"/>
    <x v="0"/>
  </r>
  <r>
    <s v="PID0201"/>
    <s v="Middle-aged"/>
    <x v="0"/>
    <n v="800"/>
    <n v="630.48"/>
    <n v="54.1"/>
    <x v="1"/>
  </r>
  <r>
    <s v="PID0202"/>
    <s v="Senior"/>
    <x v="2"/>
    <n v="100"/>
    <n v="0"/>
    <n v="80"/>
    <x v="1"/>
  </r>
  <r>
    <s v="PID0203"/>
    <s v="Middle-aged"/>
    <x v="3"/>
    <n v="300000"/>
    <n v="233626.56"/>
    <n v="90.8"/>
    <x v="0"/>
  </r>
  <r>
    <s v="PID0204"/>
    <s v="Adult"/>
    <x v="3"/>
    <n v="300000"/>
    <n v="210807"/>
    <n v="72.400000000000006"/>
    <x v="0"/>
  </r>
  <r>
    <s v="PID0205"/>
    <s v="Senior"/>
    <x v="0"/>
    <n v="45000"/>
    <n v="36976.979999999996"/>
    <n v="60.1"/>
    <x v="1"/>
  </r>
  <r>
    <s v="PID0206"/>
    <s v="Adult"/>
    <x v="2"/>
    <n v="18000"/>
    <n v="13231.380000000001"/>
    <n v="72.3"/>
    <x v="1"/>
  </r>
  <r>
    <s v="PID0207"/>
    <s v="Adult"/>
    <x v="0"/>
    <n v="3000"/>
    <n v="0"/>
    <n v="90"/>
    <x v="0"/>
  </r>
  <r>
    <s v="PID0208"/>
    <s v="Middle-aged"/>
    <x v="3"/>
    <n v="3000"/>
    <n v="0"/>
    <n v="61.1"/>
    <x v="1"/>
  </r>
  <r>
    <s v="PID0209"/>
    <s v="Middle-aged"/>
    <x v="3"/>
    <n v="75000"/>
    <n v="39899.4"/>
    <n v="68.8"/>
    <x v="1"/>
  </r>
  <r>
    <s v="PID0210"/>
    <s v="Senior"/>
    <x v="2"/>
    <n v="100"/>
    <n v="0"/>
    <n v="51.9"/>
    <x v="1"/>
  </r>
  <r>
    <s v="PID0211"/>
    <s v="Middle-aged"/>
    <x v="3"/>
    <n v="20000"/>
    <n v="16134.38"/>
    <n v="82.5"/>
    <x v="1"/>
  </r>
  <r>
    <s v="PID0212"/>
    <s v="Middle-aged"/>
    <x v="0"/>
    <n v="60000"/>
    <n v="38509.85"/>
    <n v="100.5"/>
    <x v="0"/>
  </r>
  <r>
    <s v="PID0213"/>
    <s v="Adult"/>
    <x v="3"/>
    <n v="90000"/>
    <n v="51209.85"/>
    <n v="93.3"/>
    <x v="0"/>
  </r>
  <r>
    <s v="PID0214"/>
    <s v="Middle-aged"/>
    <x v="3"/>
    <n v="32000"/>
    <n v="0"/>
    <n v="70.900000000000006"/>
    <x v="1"/>
  </r>
  <r>
    <s v="PID0215"/>
    <s v="Middle-aged"/>
    <x v="2"/>
    <n v="18000"/>
    <n v="0"/>
    <n v="105.6"/>
    <x v="1"/>
  </r>
  <r>
    <s v="PID0216"/>
    <s v="Adult"/>
    <x v="0"/>
    <n v="12000"/>
    <n v="9943.16"/>
    <n v="63.3"/>
    <x v="0"/>
  </r>
  <r>
    <s v="PID0217"/>
    <s v="Adult"/>
    <x v="2"/>
    <n v="2000"/>
    <n v="1476.98"/>
    <n v="94.7"/>
    <x v="0"/>
  </r>
  <r>
    <s v="PID0218"/>
    <s v="Adult"/>
    <x v="0"/>
    <n v="10000"/>
    <n v="8451.7999999999993"/>
    <n v="69.3"/>
    <x v="1"/>
  </r>
  <r>
    <s v="PID0219"/>
    <s v="Adult"/>
    <x v="3"/>
    <n v="250000"/>
    <n v="165091.4"/>
    <n v="99.2"/>
    <x v="0"/>
  </r>
  <r>
    <s v="PID0220"/>
    <s v="Adult"/>
    <x v="0"/>
    <n v="36000"/>
    <n v="32157.69"/>
    <n v="94.7"/>
    <x v="1"/>
  </r>
  <r>
    <s v="PID0221"/>
    <s v="Adult"/>
    <x v="0"/>
    <n v="800"/>
    <n v="527.08000000000004"/>
    <n v="71.599999999999994"/>
    <x v="0"/>
  </r>
  <r>
    <s v="PID0222"/>
    <s v="Adult"/>
    <x v="3"/>
    <n v="20000"/>
    <n v="16606.32"/>
    <n v="63.8"/>
    <x v="0"/>
  </r>
  <r>
    <s v="PID0223"/>
    <s v="Senior"/>
    <x v="3"/>
    <n v="250000"/>
    <n v="141504.59999999998"/>
    <n v="55.1"/>
    <x v="0"/>
  </r>
  <r>
    <s v="PID0224"/>
    <s v="Adult"/>
    <x v="1"/>
    <n v="32000"/>
    <n v="28723.52"/>
    <n v="64.7"/>
    <x v="1"/>
  </r>
  <r>
    <s v="PID0225"/>
    <s v="Middle-aged"/>
    <x v="2"/>
    <n v="240000"/>
    <n v="153766.44"/>
    <n v="53.6"/>
    <x v="1"/>
  </r>
  <r>
    <s v="PID0226"/>
    <s v="Middle-aged"/>
    <x v="0"/>
    <n v="20000"/>
    <n v="11334.86"/>
    <n v="84.1"/>
    <x v="1"/>
  </r>
  <r>
    <s v="PID0227"/>
    <s v="Senior"/>
    <x v="0"/>
    <n v="500"/>
    <n v="285.98"/>
    <n v="56.4"/>
    <x v="1"/>
  </r>
  <r>
    <s v="PID0228"/>
    <s v="Adult"/>
    <x v="1"/>
    <n v="40000"/>
    <n v="34307.72"/>
    <n v="81"/>
    <x v="0"/>
  </r>
  <r>
    <s v="PID0229"/>
    <s v="Middle-aged"/>
    <x v="2"/>
    <n v="15000"/>
    <n v="11623.199999999999"/>
    <n v="70"/>
    <x v="0"/>
  </r>
  <r>
    <s v="PID0230"/>
    <s v="Senior"/>
    <x v="1"/>
    <n v="40000"/>
    <n v="0"/>
    <n v="77.8"/>
    <x v="0"/>
  </r>
  <r>
    <s v="PID0231"/>
    <s v="Adult"/>
    <x v="1"/>
    <n v="32000"/>
    <n v="25580.6"/>
    <n v="94.5"/>
    <x v="0"/>
  </r>
  <r>
    <s v="PID0232"/>
    <s v="Senior"/>
    <x v="1"/>
    <n v="500"/>
    <n v="0"/>
    <n v="77.599999999999994"/>
    <x v="1"/>
  </r>
  <r>
    <s v="PID0233"/>
    <s v="Adult"/>
    <x v="0"/>
    <n v="16000"/>
    <n v="9525.4599999999991"/>
    <n v="57.3"/>
    <x v="0"/>
  </r>
  <r>
    <s v="PID0234"/>
    <s v="Young Adult"/>
    <x v="2"/>
    <n v="500"/>
    <n v="279.56"/>
    <n v="106.4"/>
    <x v="0"/>
  </r>
  <r>
    <s v="PID0235"/>
    <s v="Adult"/>
    <x v="3"/>
    <n v="60000"/>
    <n v="45790.25"/>
    <n v="89.6"/>
    <x v="0"/>
  </r>
  <r>
    <s v="PID0236"/>
    <s v="Elderly"/>
    <x v="1"/>
    <n v="800"/>
    <n v="0"/>
    <n v="48.9"/>
    <x v="0"/>
  </r>
  <r>
    <s v="PID0237"/>
    <s v="Senior"/>
    <x v="1"/>
    <n v="30000"/>
    <n v="16813.59"/>
    <n v="89.6"/>
    <x v="0"/>
  </r>
  <r>
    <s v="PID0238"/>
    <s v="Adult"/>
    <x v="2"/>
    <n v="40000"/>
    <n v="26437.399999999998"/>
    <n v="88.1"/>
    <x v="0"/>
  </r>
  <r>
    <s v="PID0239"/>
    <s v="Adult"/>
    <x v="3"/>
    <n v="18000"/>
    <n v="10284.66"/>
    <n v="66.3"/>
    <x v="1"/>
  </r>
  <r>
    <s v="PID0240"/>
    <s v="Adult"/>
    <x v="1"/>
    <n v="40000"/>
    <n v="34094.800000000003"/>
    <n v="67.5"/>
    <x v="0"/>
  </r>
  <r>
    <s v="PID0241"/>
    <s v="Senior"/>
    <x v="1"/>
    <n v="16000"/>
    <n v="11422.3"/>
    <n v="85.4"/>
    <x v="0"/>
  </r>
  <r>
    <s v="PID0242"/>
    <s v="Middle-aged"/>
    <x v="3"/>
    <n v="500"/>
    <n v="365.85"/>
    <n v="80.5"/>
    <x v="1"/>
  </r>
  <r>
    <s v="PID0243"/>
    <s v="Adult"/>
    <x v="1"/>
    <n v="16000"/>
    <n v="12760.94"/>
    <n v="59.5"/>
    <x v="0"/>
  </r>
  <r>
    <s v="PID0244"/>
    <s v="Middle-aged"/>
    <x v="2"/>
    <n v="12000"/>
    <n v="0"/>
    <n v="74.400000000000006"/>
    <x v="0"/>
  </r>
  <r>
    <s v="PID0245"/>
    <s v="Middle-aged"/>
    <x v="0"/>
    <n v="40000"/>
    <n v="25274"/>
    <n v="59"/>
    <x v="0"/>
  </r>
  <r>
    <s v="PID0246"/>
    <s v="Middle-aged"/>
    <x v="2"/>
    <n v="200000"/>
    <n v="121054.08"/>
    <n v="69"/>
    <x v="1"/>
  </r>
  <r>
    <s v="PID0247"/>
    <s v="Senior"/>
    <x v="3"/>
    <n v="30000"/>
    <n v="21701.46"/>
    <n v="77.599999999999994"/>
    <x v="1"/>
  </r>
  <r>
    <s v="PID0248"/>
    <s v="Middle-aged"/>
    <x v="0"/>
    <n v="60000"/>
    <n v="0"/>
    <n v="83.9"/>
    <x v="1"/>
  </r>
  <r>
    <s v="PID0249"/>
    <s v="Senior"/>
    <x v="2"/>
    <n v="800"/>
    <n v="703.87"/>
    <n v="76.8"/>
    <x v="1"/>
  </r>
  <r>
    <s v="PID0250"/>
    <s v="Adult"/>
    <x v="3"/>
    <n v="500"/>
    <n v="270.32"/>
    <n v="66.7"/>
    <x v="1"/>
  </r>
  <r>
    <s v="PID0251"/>
    <s v="Adult"/>
    <x v="0"/>
    <n v="24000"/>
    <n v="18664.68"/>
    <n v="71.400000000000006"/>
    <x v="0"/>
  </r>
  <r>
    <s v="PID0252"/>
    <s v="Adult"/>
    <x v="3"/>
    <n v="60000"/>
    <n v="31082"/>
    <n v="65.599999999999994"/>
    <x v="1"/>
  </r>
  <r>
    <s v="PID0253"/>
    <s v="Young Adult"/>
    <x v="2"/>
    <n v="30000"/>
    <n v="26738.129999999997"/>
    <n v="85.2"/>
    <x v="0"/>
  </r>
  <r>
    <s v="PID0254"/>
    <s v="Middle-aged"/>
    <x v="1"/>
    <n v="40000"/>
    <n v="29444.799999999999"/>
    <n v="63.9"/>
    <x v="1"/>
  </r>
  <r>
    <s v="PID0255"/>
    <s v="Adult"/>
    <x v="0"/>
    <n v="200000"/>
    <n v="101161.68"/>
    <n v="86.6"/>
    <x v="0"/>
  </r>
  <r>
    <s v="PID0256"/>
    <s v="Middle-aged"/>
    <x v="2"/>
    <n v="36000"/>
    <n v="31042.68"/>
    <n v="77.5"/>
    <x v="0"/>
  </r>
  <r>
    <s v="PID0257"/>
    <s v="Adult"/>
    <x v="0"/>
    <n v="60000"/>
    <n v="47874.1"/>
    <n v="69"/>
    <x v="0"/>
  </r>
  <r>
    <s v="PID0258"/>
    <s v="Senior"/>
    <x v="2"/>
    <n v="3000"/>
    <n v="2277.27"/>
    <n v="67.900000000000006"/>
    <x v="0"/>
  </r>
  <r>
    <s v="PID0259"/>
    <s v="Adult"/>
    <x v="1"/>
    <n v="200000"/>
    <n v="161833.76"/>
    <n v="87.7"/>
    <x v="1"/>
  </r>
  <r>
    <s v="PID0260"/>
    <s v="Middle-aged"/>
    <x v="3"/>
    <n v="100"/>
    <n v="82.82"/>
    <n v="58.4"/>
    <x v="1"/>
  </r>
  <r>
    <s v="PID0261"/>
    <s v="Adult"/>
    <x v="0"/>
    <n v="800"/>
    <n v="0"/>
    <n v="89.7"/>
    <x v="1"/>
  </r>
  <r>
    <s v="PID0262"/>
    <s v="Adult"/>
    <x v="2"/>
    <n v="250000"/>
    <n v="190210.2"/>
    <n v="65"/>
    <x v="0"/>
  </r>
  <r>
    <s v="PID0263"/>
    <s v="Middle-aged"/>
    <x v="3"/>
    <n v="3000"/>
    <n v="1570.1100000000001"/>
    <n v="56.2"/>
    <x v="0"/>
  </r>
  <r>
    <s v="PID0264"/>
    <s v="Adult"/>
    <x v="0"/>
    <n v="30000"/>
    <n v="25604.159999999996"/>
    <n v="96.1"/>
    <x v="1"/>
  </r>
  <r>
    <s v="PID0265"/>
    <s v="Adult"/>
    <x v="2"/>
    <n v="3000"/>
    <n v="2271.75"/>
    <n v="59.7"/>
    <x v="1"/>
  </r>
  <r>
    <s v="PID0266"/>
    <s v="Adult"/>
    <x v="1"/>
    <n v="100"/>
    <n v="0"/>
    <n v="94.6"/>
    <x v="0"/>
  </r>
  <r>
    <s v="PID0267"/>
    <s v="Adult"/>
    <x v="1"/>
    <n v="800"/>
    <n v="484.88"/>
    <n v="65.099999999999994"/>
    <x v="0"/>
  </r>
  <r>
    <s v="PID0268"/>
    <s v="Adult"/>
    <x v="1"/>
    <n v="12000"/>
    <n v="9014.58"/>
    <n v="104.7"/>
    <x v="1"/>
  </r>
  <r>
    <s v="PID0269"/>
    <s v="Adult"/>
    <x v="1"/>
    <n v="40000"/>
    <n v="20636.399999999998"/>
    <n v="73"/>
    <x v="1"/>
  </r>
  <r>
    <s v="PID0270"/>
    <s v="Adult"/>
    <x v="3"/>
    <n v="240000"/>
    <n v="161510.04"/>
    <n v="73.2"/>
    <x v="0"/>
  </r>
  <r>
    <s v="PID0271"/>
    <s v="Adult"/>
    <x v="2"/>
    <n v="90000"/>
    <n v="50397.700000000004"/>
    <n v="75.2"/>
    <x v="1"/>
  </r>
  <r>
    <s v="PID0272"/>
    <s v="Senior"/>
    <x v="3"/>
    <n v="32000"/>
    <n v="17619.52"/>
    <n v="79.099999999999994"/>
    <x v="1"/>
  </r>
  <r>
    <s v="PID0273"/>
    <s v="Middle-aged"/>
    <x v="3"/>
    <n v="15000"/>
    <n v="12252.550000000001"/>
    <n v="78"/>
    <x v="1"/>
  </r>
  <r>
    <s v="PID0274"/>
    <s v="Senior"/>
    <x v="1"/>
    <n v="90000"/>
    <n v="70452.100000000006"/>
    <n v="49.3"/>
    <x v="0"/>
  </r>
  <r>
    <s v="PID0275"/>
    <s v="Adult"/>
    <x v="2"/>
    <n v="12000"/>
    <n v="0"/>
    <n v="94.1"/>
    <x v="0"/>
  </r>
  <r>
    <s v="PID0276"/>
    <s v="Adult"/>
    <x v="1"/>
    <n v="40000"/>
    <n v="32398.1"/>
    <n v="100.7"/>
    <x v="1"/>
  </r>
  <r>
    <s v="PID0277"/>
    <s v="Middle-aged"/>
    <x v="0"/>
    <n v="18000"/>
    <n v="9142.98"/>
    <n v="52.2"/>
    <x v="1"/>
  </r>
  <r>
    <s v="PID0278"/>
    <s v="Senior"/>
    <x v="1"/>
    <n v="60000"/>
    <n v="49946.899999999994"/>
    <n v="67.8"/>
    <x v="1"/>
  </r>
  <r>
    <s v="PID0279"/>
    <s v="Senior"/>
    <x v="1"/>
    <n v="24000"/>
    <n v="0"/>
    <n v="71.2"/>
    <x v="1"/>
  </r>
  <r>
    <s v="PID0280"/>
    <s v="Middle-aged"/>
    <x v="1"/>
    <n v="24000"/>
    <n v="15161.699999999999"/>
    <n v="69"/>
    <x v="1"/>
  </r>
  <r>
    <s v="PID0281"/>
    <s v="Middle-aged"/>
    <x v="0"/>
    <n v="20000"/>
    <n v="11828.86"/>
    <n v="54.6"/>
    <x v="1"/>
  </r>
  <r>
    <s v="PID0282"/>
    <s v="Adult"/>
    <x v="1"/>
    <n v="2000"/>
    <n v="1182"/>
    <n v="59.9"/>
    <x v="1"/>
  </r>
  <r>
    <s v="PID0283"/>
    <s v="Middle-aged"/>
    <x v="0"/>
    <n v="12000"/>
    <n v="9412.6"/>
    <n v="74"/>
    <x v="0"/>
  </r>
  <r>
    <s v="PID0284"/>
    <s v="Middle-aged"/>
    <x v="1"/>
    <n v="250000"/>
    <n v="175454.59999999998"/>
    <n v="84.9"/>
    <x v="1"/>
  </r>
  <r>
    <s v="PID0285"/>
    <s v="Adult"/>
    <x v="3"/>
    <n v="100"/>
    <n v="56.47"/>
    <n v="65.5"/>
    <x v="0"/>
  </r>
  <r>
    <s v="PID0286"/>
    <s v="Middle-aged"/>
    <x v="2"/>
    <n v="20000"/>
    <n v="0"/>
    <n v="96.3"/>
    <x v="1"/>
  </r>
  <r>
    <s v="PID0287"/>
    <s v="Adult"/>
    <x v="0"/>
    <n v="20000"/>
    <n v="0"/>
    <n v="78.099999999999994"/>
    <x v="0"/>
  </r>
  <r>
    <s v="PID0288"/>
    <s v="Young Adult"/>
    <x v="1"/>
    <n v="300000"/>
    <n v="254042.27999999997"/>
    <n v="59.6"/>
    <x v="0"/>
  </r>
  <r>
    <s v="PID0289"/>
    <s v="Young Adult"/>
    <x v="0"/>
    <n v="800"/>
    <n v="445.65"/>
    <n v="71.400000000000006"/>
    <x v="0"/>
  </r>
  <r>
    <s v="PID0290"/>
    <s v="Middle-aged"/>
    <x v="1"/>
    <n v="40000"/>
    <n v="35435.599999999999"/>
    <n v="73"/>
    <x v="1"/>
  </r>
  <r>
    <s v="PID0291"/>
    <s v="Adult"/>
    <x v="0"/>
    <n v="40000"/>
    <n v="23892.800000000003"/>
    <n v="92.4"/>
    <x v="0"/>
  </r>
  <r>
    <s v="PID0292"/>
    <s v="Adult"/>
    <x v="0"/>
    <n v="3000"/>
    <n v="2649.5099999999998"/>
    <n v="99.1"/>
    <x v="1"/>
  </r>
  <r>
    <s v="PID0293"/>
    <s v="Adult"/>
    <x v="1"/>
    <n v="800"/>
    <n v="587.24"/>
    <n v="94.6"/>
    <x v="0"/>
  </r>
  <r>
    <s v="PID0294"/>
    <s v="Adult"/>
    <x v="3"/>
    <n v="20000"/>
    <n v="16863.14"/>
    <n v="92.6"/>
    <x v="0"/>
  </r>
  <r>
    <s v="PID0295"/>
    <s v="Adult"/>
    <x v="0"/>
    <n v="3000"/>
    <n v="2651.88"/>
    <n v="70"/>
    <x v="1"/>
  </r>
  <r>
    <s v="PID0296"/>
    <s v="Senior"/>
    <x v="0"/>
    <n v="48000"/>
    <n v="25412.799999999999"/>
    <n v="73.900000000000006"/>
    <x v="0"/>
  </r>
  <r>
    <s v="PID0297"/>
    <s v="Middle-aged"/>
    <x v="3"/>
    <n v="60000"/>
    <n v="52542.200000000004"/>
    <n v="48.1"/>
    <x v="0"/>
  </r>
  <r>
    <s v="PID0298"/>
    <s v="Senior"/>
    <x v="0"/>
    <n v="1000"/>
    <n v="608.94000000000005"/>
    <n v="62.8"/>
    <x v="0"/>
  </r>
  <r>
    <s v="PID0299"/>
    <s v="Senior"/>
    <x v="1"/>
    <n v="90000"/>
    <n v="46249.5"/>
    <n v="56.5"/>
    <x v="0"/>
  </r>
  <r>
    <s v="PID0300"/>
    <s v="Adult"/>
    <x v="1"/>
    <n v="20000"/>
    <n v="0"/>
    <n v="71.400000000000006"/>
    <x v="1"/>
  </r>
  <r>
    <s v="PID0301"/>
    <s v="Young Adult"/>
    <x v="1"/>
    <n v="45000"/>
    <n v="26396.19"/>
    <n v="82.4"/>
    <x v="0"/>
  </r>
  <r>
    <s v="PID0302"/>
    <s v="Adult"/>
    <x v="0"/>
    <n v="40000"/>
    <n v="30393.3"/>
    <n v="75.400000000000006"/>
    <x v="1"/>
  </r>
  <r>
    <s v="PID0303"/>
    <s v="Adult"/>
    <x v="1"/>
    <n v="18000"/>
    <n v="15337.380000000001"/>
    <n v="90.6"/>
    <x v="1"/>
  </r>
  <r>
    <s v="PID0304"/>
    <s v="Middle-aged"/>
    <x v="1"/>
    <n v="21000"/>
    <n v="17377.78"/>
    <n v="82.5"/>
    <x v="0"/>
  </r>
  <r>
    <s v="PID0305"/>
    <s v="Senior"/>
    <x v="1"/>
    <n v="800"/>
    <n v="555.04"/>
    <n v="74.2"/>
    <x v="1"/>
  </r>
  <r>
    <s v="PID0306"/>
    <s v="Adult"/>
    <x v="0"/>
    <n v="12000"/>
    <n v="6992.64"/>
    <n v="66.8"/>
    <x v="0"/>
  </r>
  <r>
    <s v="PID0307"/>
    <s v="Senior"/>
    <x v="0"/>
    <n v="30000"/>
    <n v="15917.49"/>
    <n v="89.7"/>
    <x v="0"/>
  </r>
  <r>
    <s v="PID0308"/>
    <s v="Senior"/>
    <x v="2"/>
    <n v="12000"/>
    <n v="9607.2000000000007"/>
    <n v="59.7"/>
    <x v="0"/>
  </r>
  <r>
    <s v="PID0309"/>
    <s v="Middle-aged"/>
    <x v="0"/>
    <n v="12000"/>
    <n v="9344"/>
    <n v="76.5"/>
    <x v="0"/>
  </r>
  <r>
    <s v="PID0310"/>
    <s v="Adult"/>
    <x v="1"/>
    <n v="800"/>
    <n v="505.63"/>
    <n v="84.5"/>
    <x v="1"/>
  </r>
  <r>
    <s v="PID0311"/>
    <s v="Middle-aged"/>
    <x v="0"/>
    <n v="500"/>
    <n v="402.18"/>
    <n v="103.1"/>
    <x v="0"/>
  </r>
  <r>
    <s v="PID0312"/>
    <s v="Young Adult"/>
    <x v="3"/>
    <n v="90000"/>
    <n v="0"/>
    <n v="80.3"/>
    <x v="0"/>
  </r>
  <r>
    <s v="PID0313"/>
    <s v="Senior"/>
    <x v="3"/>
    <n v="12000"/>
    <n v="10441.56"/>
    <n v="65.099999999999994"/>
    <x v="0"/>
  </r>
  <r>
    <s v="PID0314"/>
    <s v="Adult"/>
    <x v="0"/>
    <n v="60000"/>
    <n v="34111.4"/>
    <n v="61.4"/>
    <x v="0"/>
  </r>
  <r>
    <s v="PID0315"/>
    <s v="Adult"/>
    <x v="3"/>
    <n v="18000"/>
    <n v="15787.920000000002"/>
    <n v="82.7"/>
    <x v="1"/>
  </r>
  <r>
    <s v="PID0316"/>
    <s v="Senior"/>
    <x v="1"/>
    <n v="45000"/>
    <n v="0"/>
    <n v="68.8"/>
    <x v="0"/>
  </r>
  <r>
    <s v="PID0317"/>
    <s v="Middle-aged"/>
    <x v="2"/>
    <n v="16000"/>
    <n v="11310.02"/>
    <n v="78.900000000000006"/>
    <x v="0"/>
  </r>
  <r>
    <s v="PID0318"/>
    <s v="Adult"/>
    <x v="2"/>
    <n v="250000"/>
    <n v="181231.9"/>
    <n v="62.6"/>
    <x v="0"/>
  </r>
  <r>
    <s v="PID0319"/>
    <s v="Senior"/>
    <x v="1"/>
    <n v="100"/>
    <n v="0"/>
    <n v="62.9"/>
    <x v="0"/>
  </r>
  <r>
    <s v="PID0320"/>
    <s v="Middle-aged"/>
    <x v="1"/>
    <n v="75000"/>
    <n v="64758.100000000006"/>
    <n v="66.5"/>
    <x v="1"/>
  </r>
  <r>
    <s v="PID0321"/>
    <s v="Adult"/>
    <x v="3"/>
    <n v="40000"/>
    <n v="0"/>
    <n v="83.4"/>
    <x v="0"/>
  </r>
  <r>
    <s v="PID0322"/>
    <s v="Adult"/>
    <x v="1"/>
    <n v="3000"/>
    <n v="1894.17"/>
    <n v="57.3"/>
    <x v="0"/>
  </r>
  <r>
    <s v="PID0323"/>
    <s v="Adult"/>
    <x v="2"/>
    <n v="32000"/>
    <n v="0"/>
    <n v="96.5"/>
    <x v="1"/>
  </r>
  <r>
    <s v="PID0324"/>
    <s v="Senior"/>
    <x v="3"/>
    <n v="12000"/>
    <n v="6341.88"/>
    <n v="83.8"/>
    <x v="1"/>
  </r>
  <r>
    <s v="PID0325"/>
    <s v="Middle-aged"/>
    <x v="3"/>
    <n v="16000"/>
    <n v="13735.36"/>
    <n v="57.4"/>
    <x v="1"/>
  </r>
  <r>
    <s v="PID0326"/>
    <s v="Senior"/>
    <x v="0"/>
    <n v="60000"/>
    <n v="0"/>
    <n v="45.3"/>
    <x v="0"/>
  </r>
  <r>
    <s v="PID0327"/>
    <s v="Adult"/>
    <x v="0"/>
    <n v="90000"/>
    <n v="49301.899999999994"/>
    <n v="97.5"/>
    <x v="0"/>
  </r>
  <r>
    <s v="PID0328"/>
    <s v="Middle-aged"/>
    <x v="2"/>
    <n v="60000"/>
    <n v="52602.28"/>
    <n v="99.9"/>
    <x v="0"/>
  </r>
  <r>
    <s v="PID0329"/>
    <s v="Young Adult"/>
    <x v="0"/>
    <n v="72000"/>
    <n v="48491.68"/>
    <n v="82.6"/>
    <x v="1"/>
  </r>
  <r>
    <s v="PID0330"/>
    <s v="Middle-aged"/>
    <x v="2"/>
    <n v="500"/>
    <n v="0"/>
    <n v="88.4"/>
    <x v="0"/>
  </r>
  <r>
    <s v="PID0331"/>
    <s v="Adult"/>
    <x v="2"/>
    <n v="100"/>
    <n v="87.74"/>
    <n v="102"/>
    <x v="0"/>
  </r>
  <r>
    <s v="PID0332"/>
    <s v="Senior"/>
    <x v="2"/>
    <n v="72000"/>
    <n v="40552.839999999997"/>
    <n v="73.3"/>
    <x v="1"/>
  </r>
  <r>
    <s v="PID0333"/>
    <s v="Adult"/>
    <x v="1"/>
    <n v="48000"/>
    <n v="37134"/>
    <n v="91"/>
    <x v="0"/>
  </r>
  <r>
    <s v="PID0334"/>
    <s v="Senior"/>
    <x v="3"/>
    <n v="12000"/>
    <n v="8904.5999999999985"/>
    <n v="94.6"/>
    <x v="1"/>
  </r>
  <r>
    <s v="PID0335"/>
    <s v="Adult"/>
    <x v="2"/>
    <n v="60000"/>
    <n v="0"/>
    <n v="84.5"/>
    <x v="0"/>
  </r>
  <r>
    <s v="PID0336"/>
    <s v="Middle-aged"/>
    <x v="1"/>
    <n v="32000"/>
    <n v="17880.560000000001"/>
    <n v="87.1"/>
    <x v="1"/>
  </r>
  <r>
    <s v="PID0337"/>
    <s v="Middle-aged"/>
    <x v="2"/>
    <n v="54000"/>
    <n v="0"/>
    <n v="86.6"/>
    <x v="0"/>
  </r>
  <r>
    <s v="PID0338"/>
    <s v="Adult"/>
    <x v="2"/>
    <n v="250000"/>
    <n v="180061.4"/>
    <n v="67.3"/>
    <x v="1"/>
  </r>
  <r>
    <s v="PID0339"/>
    <s v="Adult"/>
    <x v="2"/>
    <n v="12000"/>
    <n v="10036.98"/>
    <n v="104.5"/>
    <x v="0"/>
  </r>
  <r>
    <s v="PID0340"/>
    <s v="Adult"/>
    <x v="1"/>
    <n v="12000"/>
    <n v="10570.68"/>
    <n v="73.400000000000006"/>
    <x v="1"/>
  </r>
  <r>
    <s v="PID0341"/>
    <s v="Adult"/>
    <x v="0"/>
    <n v="60000"/>
    <n v="49311.68"/>
    <n v="80.8"/>
    <x v="1"/>
  </r>
  <r>
    <s v="PID0342"/>
    <s v="Middle-aged"/>
    <x v="2"/>
    <n v="300000"/>
    <n v="0"/>
    <n v="75.900000000000006"/>
    <x v="1"/>
  </r>
  <r>
    <s v="PID0343"/>
    <s v="Middle-aged"/>
    <x v="2"/>
    <n v="500"/>
    <n v="447.66"/>
    <n v="82"/>
    <x v="1"/>
  </r>
  <r>
    <s v="PID0344"/>
    <s v="Middle-aged"/>
    <x v="0"/>
    <n v="200000"/>
    <n v="0"/>
    <n v="88.8"/>
    <x v="1"/>
  </r>
  <r>
    <s v="PID0345"/>
    <s v="Adult"/>
    <x v="0"/>
    <n v="30000"/>
    <n v="23792.699999999997"/>
    <n v="85.2"/>
    <x v="0"/>
  </r>
  <r>
    <s v="PID0346"/>
    <s v="Adult"/>
    <x v="1"/>
    <n v="240000"/>
    <n v="0"/>
    <n v="60.2"/>
    <x v="1"/>
  </r>
  <r>
    <s v="PID0347"/>
    <s v="Adult"/>
    <x v="1"/>
    <n v="40000"/>
    <n v="24642.6"/>
    <n v="88.7"/>
    <x v="1"/>
  </r>
  <r>
    <s v="PID0348"/>
    <s v="Senior"/>
    <x v="2"/>
    <n v="45000"/>
    <n v="39752.79"/>
    <n v="70"/>
    <x v="0"/>
  </r>
  <r>
    <s v="PID0349"/>
    <s v="Middle-aged"/>
    <x v="1"/>
    <n v="24000"/>
    <n v="0"/>
    <n v="92"/>
    <x v="1"/>
  </r>
  <r>
    <s v="PID0350"/>
    <s v="Adult"/>
    <x v="1"/>
    <n v="100"/>
    <n v="77.66"/>
    <n v="106.6"/>
    <x v="1"/>
  </r>
  <r>
    <s v="PID0351"/>
    <s v="Middle-aged"/>
    <x v="1"/>
    <n v="250000"/>
    <n v="125062.2"/>
    <n v="96.1"/>
    <x v="1"/>
  </r>
  <r>
    <s v="PID0352"/>
    <s v="Middle-aged"/>
    <x v="0"/>
    <n v="40000"/>
    <n v="0"/>
    <n v="72.599999999999994"/>
    <x v="1"/>
  </r>
  <r>
    <s v="PID0353"/>
    <s v="Adult"/>
    <x v="0"/>
    <n v="16000"/>
    <n v="9324.06"/>
    <n v="78.900000000000006"/>
    <x v="1"/>
  </r>
  <r>
    <s v="PID0354"/>
    <s v="Adult"/>
    <x v="2"/>
    <n v="60000"/>
    <n v="42781.95"/>
    <n v="56.7"/>
    <x v="1"/>
  </r>
  <r>
    <s v="PID0355"/>
    <s v="Middle-aged"/>
    <x v="0"/>
    <n v="100"/>
    <n v="67.64"/>
    <n v="54"/>
    <x v="0"/>
  </r>
  <r>
    <s v="PID0356"/>
    <s v="Adult"/>
    <x v="2"/>
    <n v="500"/>
    <n v="265.38"/>
    <n v="93.2"/>
    <x v="0"/>
  </r>
  <r>
    <s v="PID0357"/>
    <s v="Adult"/>
    <x v="0"/>
    <n v="800"/>
    <n v="0"/>
    <n v="80.5"/>
    <x v="1"/>
  </r>
  <r>
    <s v="PID0358"/>
    <s v="Senior"/>
    <x v="1"/>
    <n v="12000"/>
    <n v="7609.14"/>
    <n v="79.900000000000006"/>
    <x v="1"/>
  </r>
  <r>
    <s v="PID0359"/>
    <s v="Adult"/>
    <x v="1"/>
    <n v="24000"/>
    <n v="16555.14"/>
    <n v="100.8"/>
    <x v="1"/>
  </r>
  <r>
    <s v="PID0360"/>
    <s v="Adult"/>
    <x v="0"/>
    <n v="240000"/>
    <n v="0"/>
    <n v="90.4"/>
    <x v="0"/>
  </r>
  <r>
    <s v="PID0361"/>
    <s v="Middle-aged"/>
    <x v="3"/>
    <n v="100"/>
    <n v="80.67"/>
    <n v="87.4"/>
    <x v="1"/>
  </r>
  <r>
    <s v="PID0362"/>
    <s v="Middle-aged"/>
    <x v="3"/>
    <n v="500"/>
    <n v="329.07"/>
    <n v="95.2"/>
    <x v="1"/>
  </r>
  <r>
    <s v="PID0363"/>
    <s v="Middle-aged"/>
    <x v="1"/>
    <n v="60000"/>
    <n v="37716.720000000001"/>
    <n v="94"/>
    <x v="1"/>
  </r>
  <r>
    <s v="PID0364"/>
    <s v="Senior"/>
    <x v="2"/>
    <n v="30000"/>
    <n v="26951.94"/>
    <n v="74.099999999999994"/>
    <x v="0"/>
  </r>
  <r>
    <s v="PID0365"/>
    <s v="Middle-aged"/>
    <x v="0"/>
    <n v="500"/>
    <n v="440.1"/>
    <n v="87.5"/>
    <x v="1"/>
  </r>
  <r>
    <s v="PID0366"/>
    <s v="Senior"/>
    <x v="1"/>
    <n v="1000"/>
    <n v="0"/>
    <n v="72.599999999999994"/>
    <x v="1"/>
  </r>
  <r>
    <s v="PID0367"/>
    <s v="Middle-aged"/>
    <x v="1"/>
    <n v="20000"/>
    <n v="16143.4"/>
    <n v="76.7"/>
    <x v="0"/>
  </r>
  <r>
    <s v="PID0368"/>
    <s v="Adult"/>
    <x v="2"/>
    <n v="100"/>
    <n v="65.930000000000007"/>
    <n v="84.2"/>
    <x v="1"/>
  </r>
  <r>
    <s v="PID0369"/>
    <s v="Senior"/>
    <x v="2"/>
    <n v="500"/>
    <n v="0"/>
    <n v="79.400000000000006"/>
    <x v="1"/>
  </r>
  <r>
    <s v="PID0370"/>
    <s v="Middle-aged"/>
    <x v="2"/>
    <n v="72000"/>
    <n v="0"/>
    <n v="73"/>
    <x v="1"/>
  </r>
  <r>
    <s v="PID0371"/>
    <s v="Middle-aged"/>
    <x v="3"/>
    <n v="72000"/>
    <n v="54838.92"/>
    <n v="56.4"/>
    <x v="0"/>
  </r>
  <r>
    <s v="PID0372"/>
    <s v="Middle-aged"/>
    <x v="3"/>
    <n v="500"/>
    <n v="0"/>
    <n v="76.3"/>
    <x v="1"/>
  </r>
  <r>
    <s v="PID0373"/>
    <s v="Adult"/>
    <x v="2"/>
    <n v="240000"/>
    <n v="196046.63999999998"/>
    <n v="58.4"/>
    <x v="0"/>
  </r>
  <r>
    <s v="PID0374"/>
    <s v="Senior"/>
    <x v="0"/>
    <n v="18000"/>
    <n v="9141.42"/>
    <n v="49.6"/>
    <x v="1"/>
  </r>
  <r>
    <s v="PID0375"/>
    <s v="Adult"/>
    <x v="0"/>
    <n v="16000"/>
    <n v="13267.3"/>
    <n v="86"/>
    <x v="1"/>
  </r>
  <r>
    <s v="PID0376"/>
    <s v="Middle-aged"/>
    <x v="2"/>
    <n v="800"/>
    <n v="698.61"/>
    <n v="54.8"/>
    <x v="0"/>
  </r>
  <r>
    <s v="PID0377"/>
    <s v="Senior"/>
    <x v="0"/>
    <n v="72000"/>
    <n v="0"/>
    <n v="64.599999999999994"/>
    <x v="1"/>
  </r>
  <r>
    <s v="PID0378"/>
    <s v="Middle-aged"/>
    <x v="2"/>
    <n v="30000"/>
    <n v="23847.09"/>
    <n v="90.5"/>
    <x v="1"/>
  </r>
  <r>
    <s v="PID0379"/>
    <s v="Middle-aged"/>
    <x v="0"/>
    <n v="21000"/>
    <n v="0"/>
    <n v="65"/>
    <x v="0"/>
  </r>
  <r>
    <s v="PID0380"/>
    <s v="Adult"/>
    <x v="1"/>
    <n v="100"/>
    <n v="0"/>
    <n v="64.2"/>
    <x v="1"/>
  </r>
  <r>
    <s v="PID0381"/>
    <s v="Senior"/>
    <x v="1"/>
    <n v="90000"/>
    <n v="45637.1"/>
    <n v="65.400000000000006"/>
    <x v="0"/>
  </r>
  <r>
    <s v="PID0382"/>
    <s v="Adult"/>
    <x v="3"/>
    <n v="18000"/>
    <n v="11172.539999999999"/>
    <n v="63"/>
    <x v="0"/>
  </r>
  <r>
    <s v="PID0383"/>
    <s v="Senior"/>
    <x v="1"/>
    <n v="250000"/>
    <n v="0"/>
    <n v="93.2"/>
    <x v="0"/>
  </r>
  <r>
    <s v="PID0384"/>
    <s v="Adult"/>
    <x v="1"/>
    <n v="100"/>
    <n v="57.71"/>
    <n v="81"/>
    <x v="1"/>
  </r>
  <r>
    <s v="PID0385"/>
    <s v="Adult"/>
    <x v="2"/>
    <n v="30000"/>
    <n v="15793.41"/>
    <n v="61.8"/>
    <x v="1"/>
  </r>
  <r>
    <s v="PID0386"/>
    <s v="Adult"/>
    <x v="2"/>
    <n v="60000"/>
    <n v="46224.04"/>
    <n v="93.4"/>
    <x v="0"/>
  </r>
  <r>
    <s v="PID0387"/>
    <s v="Middle-aged"/>
    <x v="2"/>
    <n v="24000"/>
    <n v="15849.300000000001"/>
    <n v="89.4"/>
    <x v="1"/>
  </r>
  <r>
    <s v="PID0388"/>
    <s v="Middle-aged"/>
    <x v="3"/>
    <n v="30000"/>
    <n v="23214.36"/>
    <n v="92.9"/>
    <x v="0"/>
  </r>
  <r>
    <s v="PID0389"/>
    <s v="Senior"/>
    <x v="3"/>
    <n v="16000"/>
    <n v="0"/>
    <n v="81.400000000000006"/>
    <x v="1"/>
  </r>
  <r>
    <s v="PID0390"/>
    <s v="Middle-aged"/>
    <x v="0"/>
    <n v="75000"/>
    <n v="52324.55"/>
    <n v="70.7"/>
    <x v="0"/>
  </r>
  <r>
    <s v="PID0391"/>
    <s v="Adult"/>
    <x v="0"/>
    <n v="4000"/>
    <n v="0"/>
    <n v="72.8"/>
    <x v="0"/>
  </r>
  <r>
    <s v="PID0392"/>
    <s v="Adult"/>
    <x v="0"/>
    <n v="250000"/>
    <n v="154333.29999999999"/>
    <n v="90.2"/>
    <x v="1"/>
  </r>
  <r>
    <s v="PID0393"/>
    <s v="Senior"/>
    <x v="3"/>
    <n v="90000"/>
    <n v="54359.3"/>
    <n v="76.599999999999994"/>
    <x v="0"/>
  </r>
  <r>
    <s v="PID0394"/>
    <s v="Senior"/>
    <x v="1"/>
    <n v="45000"/>
    <n v="34948.050000000003"/>
    <n v="81.099999999999994"/>
    <x v="1"/>
  </r>
  <r>
    <s v="PID0395"/>
    <s v="Adult"/>
    <x v="3"/>
    <n v="48000"/>
    <n v="31165.759999999998"/>
    <n v="79.3"/>
    <x v="1"/>
  </r>
  <r>
    <s v="PID0396"/>
    <s v="Senior"/>
    <x v="2"/>
    <n v="12000"/>
    <n v="9210.5399999999991"/>
    <n v="83.4"/>
    <x v="0"/>
  </r>
  <r>
    <s v="PID0397"/>
    <s v="Adult"/>
    <x v="2"/>
    <n v="800"/>
    <n v="630.55999999999995"/>
    <n v="86.9"/>
    <x v="0"/>
  </r>
  <r>
    <s v="PID0398"/>
    <s v="Adult"/>
    <x v="0"/>
    <n v="24000"/>
    <n v="17480.04"/>
    <n v="65"/>
    <x v="0"/>
  </r>
  <r>
    <s v="PID0399"/>
    <s v="Adult"/>
    <x v="1"/>
    <n v="60000"/>
    <n v="39419.75"/>
    <n v="89.7"/>
    <x v="0"/>
  </r>
  <r>
    <s v="PID0400"/>
    <s v="Adult"/>
    <x v="2"/>
    <n v="24000"/>
    <n v="20401.560000000001"/>
    <n v="72"/>
    <x v="0"/>
  </r>
  <r>
    <s v="PID0401"/>
    <s v="Senior"/>
    <x v="2"/>
    <n v="60000"/>
    <n v="31762.350000000002"/>
    <n v="46.9"/>
    <x v="0"/>
  </r>
  <r>
    <s v="PID0402"/>
    <s v="Adult"/>
    <x v="1"/>
    <n v="250000"/>
    <n v="207131.6"/>
    <n v="87.8"/>
    <x v="0"/>
  </r>
  <r>
    <s v="PID0403"/>
    <s v="Middle-aged"/>
    <x v="0"/>
    <n v="1600"/>
    <n v="1276.22"/>
    <n v="92.7"/>
    <x v="1"/>
  </r>
  <r>
    <s v="PID0404"/>
    <s v="Senior"/>
    <x v="0"/>
    <n v="12000"/>
    <n v="8430.7800000000007"/>
    <n v="97.4"/>
    <x v="1"/>
  </r>
  <r>
    <s v="PID0405"/>
    <s v="Adult"/>
    <x v="0"/>
    <n v="32000"/>
    <n v="25608.2"/>
    <n v="58.1"/>
    <x v="0"/>
  </r>
  <r>
    <s v="PID0406"/>
    <s v="Adult"/>
    <x v="0"/>
    <n v="12000"/>
    <n v="0"/>
    <n v="86.9"/>
    <x v="0"/>
  </r>
  <r>
    <s v="PID0407"/>
    <s v="Senior"/>
    <x v="2"/>
    <n v="100"/>
    <n v="60.99"/>
    <n v="80.5"/>
    <x v="1"/>
  </r>
  <r>
    <s v="PID0408"/>
    <s v="Middle-aged"/>
    <x v="3"/>
    <n v="24000"/>
    <n v="16421.2"/>
    <n v="74.099999999999994"/>
    <x v="1"/>
  </r>
  <r>
    <s v="PID0409"/>
    <s v="Senior"/>
    <x v="3"/>
    <n v="48000"/>
    <n v="0"/>
    <n v="84.6"/>
    <x v="0"/>
  </r>
  <r>
    <s v="PID0410"/>
    <s v="Middle-aged"/>
    <x v="0"/>
    <n v="60000"/>
    <n v="0"/>
    <n v="87.2"/>
    <x v="0"/>
  </r>
  <r>
    <s v="PID0411"/>
    <s v="Adult"/>
    <x v="2"/>
    <n v="800"/>
    <n v="401.91"/>
    <n v="87.6"/>
    <x v="0"/>
  </r>
  <r>
    <s v="PID0412"/>
    <s v="Middle-aged"/>
    <x v="0"/>
    <n v="40000"/>
    <n v="0"/>
    <n v="86.3"/>
    <x v="1"/>
  </r>
  <r>
    <s v="PID0413"/>
    <s v="Senior"/>
    <x v="2"/>
    <n v="72000"/>
    <n v="36270.04"/>
    <n v="73.400000000000006"/>
    <x v="0"/>
  </r>
  <r>
    <s v="PID0414"/>
    <s v="Senior"/>
    <x v="3"/>
    <n v="60000"/>
    <n v="36798"/>
    <n v="55.9"/>
    <x v="1"/>
  </r>
  <r>
    <s v="PID0415"/>
    <s v="Middle-aged"/>
    <x v="2"/>
    <n v="500"/>
    <n v="398.78"/>
    <n v="55"/>
    <x v="0"/>
  </r>
  <r>
    <s v="PID0416"/>
    <s v="Adult"/>
    <x v="3"/>
    <n v="32000"/>
    <n v="23542.2"/>
    <n v="86.7"/>
    <x v="1"/>
  </r>
  <r>
    <s v="PID0417"/>
    <s v="Middle-aged"/>
    <x v="3"/>
    <n v="32000"/>
    <n v="20557.72"/>
    <n v="95.4"/>
    <x v="0"/>
  </r>
  <r>
    <s v="PID0418"/>
    <s v="Adult"/>
    <x v="0"/>
    <n v="90000"/>
    <n v="66424.05"/>
    <n v="68.7"/>
    <x v="1"/>
  </r>
  <r>
    <s v="PID0419"/>
    <s v="Middle-aged"/>
    <x v="0"/>
    <n v="200000"/>
    <n v="114686.88"/>
    <n v="86.5"/>
    <x v="1"/>
  </r>
  <r>
    <s v="PID0420"/>
    <s v="Senior"/>
    <x v="1"/>
    <n v="240000"/>
    <n v="131303.88"/>
    <n v="92.2"/>
    <x v="1"/>
  </r>
  <r>
    <s v="PID0421"/>
    <s v="Senior"/>
    <x v="1"/>
    <n v="45000"/>
    <n v="26761.53"/>
    <n v="72"/>
    <x v="0"/>
  </r>
  <r>
    <s v="PID0422"/>
    <s v="Middle-aged"/>
    <x v="0"/>
    <n v="800"/>
    <n v="0"/>
    <n v="69.3"/>
    <x v="0"/>
  </r>
  <r>
    <s v="PID0423"/>
    <s v="Middle-aged"/>
    <x v="0"/>
    <n v="250000"/>
    <n v="160812.4"/>
    <n v="106.1"/>
    <x v="0"/>
  </r>
  <r>
    <s v="PID0424"/>
    <s v="Middle-aged"/>
    <x v="2"/>
    <n v="800"/>
    <n v="411.18"/>
    <n v="86.3"/>
    <x v="1"/>
  </r>
  <r>
    <s v="PID0425"/>
    <s v="Adult"/>
    <x v="1"/>
    <n v="45000"/>
    <n v="33185.19"/>
    <n v="60.9"/>
    <x v="1"/>
  </r>
  <r>
    <s v="PID0426"/>
    <s v="Middle-aged"/>
    <x v="0"/>
    <n v="800"/>
    <n v="0"/>
    <n v="77.599999999999994"/>
    <x v="0"/>
  </r>
  <r>
    <s v="PID0427"/>
    <s v="Adult"/>
    <x v="2"/>
    <n v="40000"/>
    <n v="24492.959999999999"/>
    <n v="66"/>
    <x v="0"/>
  </r>
  <r>
    <s v="PID0428"/>
    <s v="Middle-aged"/>
    <x v="3"/>
    <n v="3000"/>
    <n v="2095.89"/>
    <n v="83.6"/>
    <x v="0"/>
  </r>
  <r>
    <s v="PID0429"/>
    <s v="Senior"/>
    <x v="2"/>
    <n v="40000"/>
    <n v="33618.6"/>
    <n v="58.9"/>
    <x v="1"/>
  </r>
  <r>
    <s v="PID0430"/>
    <s v="Middle-aged"/>
    <x v="0"/>
    <n v="72000"/>
    <n v="58499.199999999997"/>
    <n v="79"/>
    <x v="0"/>
  </r>
  <r>
    <s v="PID0431"/>
    <s v="Middle-aged"/>
    <x v="3"/>
    <n v="12000"/>
    <n v="6952.4400000000005"/>
    <n v="98.2"/>
    <x v="1"/>
  </r>
  <r>
    <s v="PID0432"/>
    <s v="Adult"/>
    <x v="2"/>
    <n v="54000"/>
    <n v="34491.06"/>
    <n v="74.7"/>
    <x v="0"/>
  </r>
  <r>
    <s v="PID0433"/>
    <s v="Middle-aged"/>
    <x v="0"/>
    <n v="45000"/>
    <n v="24593.67"/>
    <n v="80.400000000000006"/>
    <x v="0"/>
  </r>
  <r>
    <s v="PID0434"/>
    <s v="Middle-aged"/>
    <x v="0"/>
    <n v="100"/>
    <n v="52.32"/>
    <n v="60.8"/>
    <x v="0"/>
  </r>
  <r>
    <s v="PID0435"/>
    <s v="Middle-aged"/>
    <x v="1"/>
    <n v="24000"/>
    <n v="18705.88"/>
    <n v="56"/>
    <x v="1"/>
  </r>
  <r>
    <s v="PID0436"/>
    <s v="Adult"/>
    <x v="1"/>
    <n v="18000"/>
    <n v="13355.46"/>
    <n v="74.400000000000006"/>
    <x v="0"/>
  </r>
  <r>
    <s v="PID0437"/>
    <s v="Senior"/>
    <x v="0"/>
    <n v="54000"/>
    <n v="27150.75"/>
    <n v="63.4"/>
    <x v="1"/>
  </r>
  <r>
    <s v="PID0438"/>
    <s v="Senior"/>
    <x v="2"/>
    <n v="500"/>
    <n v="393.88"/>
    <n v="86"/>
    <x v="1"/>
  </r>
  <r>
    <s v="PID0439"/>
    <s v="Senior"/>
    <x v="0"/>
    <n v="48000"/>
    <n v="33606.400000000001"/>
    <n v="78.8"/>
    <x v="0"/>
  </r>
  <r>
    <s v="PID0440"/>
    <s v="Middle-aged"/>
    <x v="1"/>
    <n v="72000"/>
    <n v="36669.199999999997"/>
    <n v="74.599999999999994"/>
    <x v="1"/>
  </r>
  <r>
    <s v="PID0441"/>
    <s v="Senior"/>
    <x v="0"/>
    <n v="200"/>
    <n v="101.26"/>
    <n v="88.5"/>
    <x v="0"/>
  </r>
  <r>
    <s v="PID0442"/>
    <s v="Middle-aged"/>
    <x v="0"/>
    <n v="20000"/>
    <n v="10124.379999999999"/>
    <n v="59.1"/>
    <x v="1"/>
  </r>
  <r>
    <s v="PID0443"/>
    <s v="Adult"/>
    <x v="2"/>
    <n v="60000"/>
    <n v="37390.25"/>
    <n v="72.900000000000006"/>
    <x v="1"/>
  </r>
  <r>
    <s v="PID0444"/>
    <s v="Middle-aged"/>
    <x v="2"/>
    <n v="45000"/>
    <n v="39564"/>
    <n v="83"/>
    <x v="1"/>
  </r>
  <r>
    <s v="PID0445"/>
    <s v="Adult"/>
    <x v="2"/>
    <n v="24000"/>
    <n v="14404.98"/>
    <n v="69.2"/>
    <x v="0"/>
  </r>
  <r>
    <s v="PID0446"/>
    <s v="Senior"/>
    <x v="2"/>
    <n v="15000"/>
    <n v="9615.15"/>
    <n v="77.7"/>
    <x v="0"/>
  </r>
  <r>
    <s v="PID0447"/>
    <s v="Adult"/>
    <x v="0"/>
    <n v="250000"/>
    <n v="166346.30000000002"/>
    <n v="89.9"/>
    <x v="0"/>
  </r>
  <r>
    <s v="PID0448"/>
    <s v="Adult"/>
    <x v="2"/>
    <n v="24000"/>
    <n v="21098.2"/>
    <n v="84.7"/>
    <x v="0"/>
  </r>
  <r>
    <s v="PID0449"/>
    <s v="Senior"/>
    <x v="2"/>
    <n v="250000"/>
    <n v="185578.5"/>
    <n v="74.599999999999994"/>
    <x v="1"/>
  </r>
  <r>
    <s v="PID0450"/>
    <s v="Middle-aged"/>
    <x v="1"/>
    <n v="300000"/>
    <n v="0"/>
    <n v="93.5"/>
    <x v="0"/>
  </r>
  <r>
    <s v="PID0451"/>
    <s v="Adult"/>
    <x v="3"/>
    <n v="18000"/>
    <n v="15254.939999999999"/>
    <n v="83.6"/>
    <x v="0"/>
  </r>
  <r>
    <s v="PID0452"/>
    <s v="Adult"/>
    <x v="0"/>
    <n v="3000"/>
    <n v="2236.71"/>
    <n v="69.3"/>
    <x v="0"/>
  </r>
  <r>
    <s v="PID0453"/>
    <s v="Adult"/>
    <x v="2"/>
    <n v="18000"/>
    <n v="0"/>
    <n v="72"/>
    <x v="1"/>
  </r>
  <r>
    <s v="PID0454"/>
    <s v="Middle-aged"/>
    <x v="0"/>
    <n v="32000"/>
    <n v="18500.68"/>
    <n v="84.8"/>
    <x v="1"/>
  </r>
  <r>
    <s v="PID0455"/>
    <s v="Young Adult"/>
    <x v="0"/>
    <n v="100"/>
    <n v="73.209999999999994"/>
    <n v="97.4"/>
    <x v="0"/>
  </r>
  <r>
    <s v="PID0456"/>
    <s v="Middle-aged"/>
    <x v="0"/>
    <n v="54000"/>
    <n v="0"/>
    <n v="89.3"/>
    <x v="1"/>
  </r>
  <r>
    <s v="PID0457"/>
    <s v="Middle-aged"/>
    <x v="3"/>
    <n v="800"/>
    <n v="565.26"/>
    <n v="69.5"/>
    <x v="0"/>
  </r>
  <r>
    <s v="PID0458"/>
    <s v="Adult"/>
    <x v="2"/>
    <n v="72000"/>
    <n v="45460.44"/>
    <n v="87.7"/>
    <x v="0"/>
  </r>
  <r>
    <s v="PID0459"/>
    <s v="Senior"/>
    <x v="0"/>
    <n v="40000"/>
    <n v="21188.600000000002"/>
    <n v="81.2"/>
    <x v="1"/>
  </r>
  <r>
    <s v="PID0460"/>
    <s v="Adult"/>
    <x v="1"/>
    <n v="40000"/>
    <n v="35616"/>
    <n v="95.7"/>
    <x v="1"/>
  </r>
  <r>
    <s v="PID0461"/>
    <s v="Middle-aged"/>
    <x v="2"/>
    <n v="32000"/>
    <n v="0"/>
    <n v="54.9"/>
    <x v="1"/>
  </r>
  <r>
    <s v="PID0462"/>
    <s v="Adult"/>
    <x v="0"/>
    <n v="54000"/>
    <n v="27921.96"/>
    <n v="89.1"/>
    <x v="0"/>
  </r>
  <r>
    <s v="PID0463"/>
    <s v="Middle-aged"/>
    <x v="3"/>
    <n v="40000"/>
    <n v="23114.3"/>
    <n v="86.6"/>
    <x v="1"/>
  </r>
  <r>
    <s v="PID0464"/>
    <s v="Senior"/>
    <x v="0"/>
    <n v="800"/>
    <n v="0"/>
    <n v="88.4"/>
    <x v="0"/>
  </r>
  <r>
    <s v="PID0465"/>
    <s v="Adult"/>
    <x v="1"/>
    <n v="32000"/>
    <n v="26512.240000000002"/>
    <n v="84.7"/>
    <x v="1"/>
  </r>
  <r>
    <s v="PID0466"/>
    <s v="Senior"/>
    <x v="0"/>
    <n v="12000"/>
    <n v="0"/>
    <n v="74.8"/>
    <x v="0"/>
  </r>
  <r>
    <s v="PID0467"/>
    <s v="Senior"/>
    <x v="1"/>
    <n v="40000"/>
    <n v="0"/>
    <n v="85.2"/>
    <x v="1"/>
  </r>
  <r>
    <s v="PID0468"/>
    <s v="Young Adult"/>
    <x v="2"/>
    <n v="21000"/>
    <n v="13118.279999999999"/>
    <n v="93.5"/>
    <x v="0"/>
  </r>
  <r>
    <s v="PID0469"/>
    <s v="Young Adult"/>
    <x v="3"/>
    <n v="3000"/>
    <n v="2092.17"/>
    <n v="63.4"/>
    <x v="0"/>
  </r>
  <r>
    <s v="PID0470"/>
    <s v="Senior"/>
    <x v="2"/>
    <n v="75000"/>
    <n v="38626.699999999997"/>
    <n v="91.5"/>
    <x v="1"/>
  </r>
  <r>
    <s v="PID0471"/>
    <s v="Young Adult"/>
    <x v="3"/>
    <n v="800"/>
    <n v="628.30999999999995"/>
    <n v="93.4"/>
    <x v="1"/>
  </r>
  <r>
    <s v="PID0472"/>
    <s v="Middle-aged"/>
    <x v="0"/>
    <n v="75000"/>
    <n v="0"/>
    <n v="52.2"/>
    <x v="0"/>
  </r>
  <r>
    <s v="PID0473"/>
    <s v="Middle-aged"/>
    <x v="0"/>
    <n v="20000"/>
    <n v="15777.76"/>
    <n v="92.6"/>
    <x v="0"/>
  </r>
  <r>
    <s v="PID0474"/>
    <s v="Middle-aged"/>
    <x v="2"/>
    <n v="100"/>
    <n v="53.65"/>
    <n v="65"/>
    <x v="0"/>
  </r>
  <r>
    <s v="PID0475"/>
    <s v="Senior"/>
    <x v="1"/>
    <n v="75000"/>
    <n v="52660.649999999994"/>
    <n v="70.900000000000006"/>
    <x v="1"/>
  </r>
  <r>
    <s v="PID0476"/>
    <s v="Adult"/>
    <x v="0"/>
    <n v="250000"/>
    <n v="0"/>
    <n v="102.5"/>
    <x v="0"/>
  </r>
  <r>
    <s v="PID0477"/>
    <s v="Adult"/>
    <x v="1"/>
    <n v="20000"/>
    <n v="16069.82"/>
    <n v="80.900000000000006"/>
    <x v="0"/>
  </r>
  <r>
    <s v="PID0478"/>
    <s v="Adult"/>
    <x v="2"/>
    <n v="72000"/>
    <n v="42648.72"/>
    <n v="67"/>
    <x v="0"/>
  </r>
  <r>
    <s v="PID0479"/>
    <s v="Middle-aged"/>
    <x v="0"/>
    <n v="4000"/>
    <n v="2417.92"/>
    <n v="72.400000000000006"/>
    <x v="1"/>
  </r>
  <r>
    <s v="PID0480"/>
    <s v="Adult"/>
    <x v="0"/>
    <n v="30000"/>
    <n v="20098.86"/>
    <n v="56.7"/>
    <x v="0"/>
  </r>
  <r>
    <s v="PID0481"/>
    <s v="Adult"/>
    <x v="2"/>
    <n v="45000"/>
    <n v="32491.47"/>
    <n v="65"/>
    <x v="1"/>
  </r>
  <r>
    <s v="PID0482"/>
    <s v="Middle-aged"/>
    <x v="1"/>
    <n v="100"/>
    <n v="0"/>
    <n v="83.3"/>
    <x v="1"/>
  </r>
  <r>
    <s v="PID0483"/>
    <s v="Senior"/>
    <x v="2"/>
    <n v="500"/>
    <n v="344.06"/>
    <n v="81.8"/>
    <x v="0"/>
  </r>
  <r>
    <s v="PID0484"/>
    <s v="Adult"/>
    <x v="2"/>
    <n v="500"/>
    <n v="261.82"/>
    <n v="67.2"/>
    <x v="1"/>
  </r>
  <r>
    <s v="PID0485"/>
    <s v="Senior"/>
    <x v="0"/>
    <n v="60000"/>
    <n v="0"/>
    <n v="66.599999999999994"/>
    <x v="0"/>
  </r>
  <r>
    <s v="PID0486"/>
    <s v="Middle-aged"/>
    <x v="0"/>
    <n v="48000"/>
    <n v="24552.12"/>
    <n v="92.5"/>
    <x v="1"/>
  </r>
  <r>
    <s v="PID0487"/>
    <s v="Middle-aged"/>
    <x v="0"/>
    <n v="15000"/>
    <n v="11420.150000000001"/>
    <n v="93.9"/>
    <x v="1"/>
  </r>
  <r>
    <s v="PID0488"/>
    <s v="Middle-aged"/>
    <x v="0"/>
    <n v="800"/>
    <n v="655.24"/>
    <n v="95.9"/>
    <x v="1"/>
  </r>
  <r>
    <s v="PID0489"/>
    <s v="Middle-aged"/>
    <x v="1"/>
    <n v="21000"/>
    <n v="11200.84"/>
    <n v="64"/>
    <x v="1"/>
  </r>
  <r>
    <s v="PID0490"/>
    <s v="Adult"/>
    <x v="0"/>
    <n v="40000"/>
    <n v="23810.400000000001"/>
    <n v="60.9"/>
    <x v="0"/>
  </r>
  <r>
    <s v="PID0491"/>
    <s v="Middle-aged"/>
    <x v="1"/>
    <n v="500"/>
    <n v="287.83999999999997"/>
    <n v="85.3"/>
    <x v="1"/>
  </r>
  <r>
    <s v="PID0492"/>
    <s v="Adult"/>
    <x v="1"/>
    <n v="100"/>
    <n v="51.38"/>
    <n v="86.1"/>
    <x v="0"/>
  </r>
  <r>
    <s v="PID0493"/>
    <s v="Senior"/>
    <x v="2"/>
    <n v="300000"/>
    <n v="211507.65"/>
    <n v="90.8"/>
    <x v="1"/>
  </r>
  <r>
    <s v="PID0494"/>
    <s v="Adult"/>
    <x v="0"/>
    <n v="500"/>
    <n v="284.92"/>
    <n v="56.6"/>
    <x v="0"/>
  </r>
  <r>
    <s v="PID0495"/>
    <s v="Middle-aged"/>
    <x v="0"/>
    <n v="300000"/>
    <n v="185608.34999999998"/>
    <n v="89.2"/>
    <x v="1"/>
  </r>
  <r>
    <s v="PID0496"/>
    <s v="Middle-aged"/>
    <x v="3"/>
    <n v="20000"/>
    <n v="16429.98"/>
    <n v="60.3"/>
    <x v="1"/>
  </r>
  <r>
    <s v="PID0497"/>
    <s v="Middle-aged"/>
    <x v="1"/>
    <n v="3000"/>
    <n v="1761.06"/>
    <n v="55.5"/>
    <x v="1"/>
  </r>
  <r>
    <s v="PID0498"/>
    <s v="Middle-aged"/>
    <x v="2"/>
    <n v="60000"/>
    <n v="38814.75"/>
    <n v="91.9"/>
    <x v="0"/>
  </r>
  <r>
    <s v="PID0499"/>
    <s v="Middle-aged"/>
    <x v="1"/>
    <n v="100"/>
    <n v="0"/>
    <n v="47.9"/>
    <x v="0"/>
  </r>
  <r>
    <s v="PID0500"/>
    <s v="Senior"/>
    <x v="0"/>
    <n v="40000"/>
    <n v="30912.5"/>
    <n v="70.900000000000006"/>
    <x v="0"/>
  </r>
  <r>
    <s v="PID0501"/>
    <s v="Adult"/>
    <x v="2"/>
    <n v="18000"/>
    <n v="15163.32"/>
    <n v="87.8"/>
    <x v="0"/>
  </r>
  <r>
    <s v="PID0502"/>
    <s v="Middle-aged"/>
    <x v="0"/>
    <n v="24000"/>
    <n v="15407.22"/>
    <n v="94.4"/>
    <x v="1"/>
  </r>
  <r>
    <s v="PID0503"/>
    <s v="Middle-aged"/>
    <x v="0"/>
    <n v="18000"/>
    <n v="13926.54"/>
    <n v="79.5"/>
    <x v="0"/>
  </r>
  <r>
    <s v="PID0504"/>
    <s v="Adult"/>
    <x v="0"/>
    <n v="800"/>
    <n v="675.79"/>
    <n v="95"/>
    <x v="1"/>
  </r>
  <r>
    <s v="PID0505"/>
    <s v="Middle-aged"/>
    <x v="3"/>
    <n v="3000"/>
    <n v="2550.7200000000003"/>
    <n v="91.7"/>
    <x v="1"/>
  </r>
  <r>
    <s v="PID0506"/>
    <s v="Adult"/>
    <x v="2"/>
    <n v="200000"/>
    <n v="136126"/>
    <n v="94.5"/>
    <x v="1"/>
  </r>
  <r>
    <s v="PID0507"/>
    <s v="Adult"/>
    <x v="1"/>
    <n v="20000"/>
    <n v="0"/>
    <n v="73"/>
    <x v="1"/>
  </r>
  <r>
    <s v="PID0508"/>
    <s v="Senior"/>
    <x v="0"/>
    <n v="1600"/>
    <n v="831.9"/>
    <n v="80"/>
    <x v="0"/>
  </r>
  <r>
    <s v="PID0509"/>
    <s v="Adult"/>
    <x v="0"/>
    <n v="21000"/>
    <n v="0"/>
    <n v="87.1"/>
    <x v="0"/>
  </r>
  <r>
    <s v="PID0510"/>
    <s v="Adult"/>
    <x v="2"/>
    <n v="250000"/>
    <n v="208992.5"/>
    <n v="78.5"/>
    <x v="0"/>
  </r>
  <r>
    <s v="PID0511"/>
    <s v="Middle-aged"/>
    <x v="2"/>
    <n v="18000"/>
    <n v="14072.099999999999"/>
    <n v="74.3"/>
    <x v="1"/>
  </r>
  <r>
    <s v="PID0512"/>
    <s v="Adult"/>
    <x v="2"/>
    <n v="12000"/>
    <n v="8253.24"/>
    <n v="81.7"/>
    <x v="0"/>
  </r>
  <r>
    <s v="PID0513"/>
    <s v="Adult"/>
    <x v="2"/>
    <n v="21000"/>
    <n v="12593.21"/>
    <n v="61.8"/>
    <x v="1"/>
  </r>
  <r>
    <s v="PID0514"/>
    <s v="Middle-aged"/>
    <x v="2"/>
    <n v="3000"/>
    <n v="2591.46"/>
    <n v="80.8"/>
    <x v="0"/>
  </r>
  <r>
    <s v="PID0515"/>
    <s v="Middle-aged"/>
    <x v="0"/>
    <n v="100"/>
    <n v="0"/>
    <n v="89"/>
    <x v="0"/>
  </r>
  <r>
    <s v="PID0516"/>
    <s v="Senior"/>
    <x v="1"/>
    <n v="40000"/>
    <n v="0"/>
    <n v="86.6"/>
    <x v="1"/>
  </r>
  <r>
    <s v="PID0517"/>
    <s v="Senior"/>
    <x v="2"/>
    <n v="32000"/>
    <n v="19961.72"/>
    <n v="82.7"/>
    <x v="1"/>
  </r>
  <r>
    <s v="PID0518"/>
    <s v="Adult"/>
    <x v="2"/>
    <n v="12000"/>
    <n v="0"/>
    <n v="69"/>
    <x v="0"/>
  </r>
  <r>
    <s v="PID0519"/>
    <s v="Middle-aged"/>
    <x v="2"/>
    <n v="500"/>
    <n v="440.14"/>
    <n v="89"/>
    <x v="1"/>
  </r>
  <r>
    <s v="PID0520"/>
    <s v="Senior"/>
    <x v="0"/>
    <n v="18000"/>
    <n v="13589.579999999998"/>
    <n v="70.400000000000006"/>
    <x v="1"/>
  </r>
  <r>
    <s v="PID0521"/>
    <s v="Adult"/>
    <x v="0"/>
    <n v="30000"/>
    <n v="25487.22"/>
    <n v="68.2"/>
    <x v="0"/>
  </r>
  <r>
    <s v="PID0522"/>
    <s v="Adult"/>
    <x v="2"/>
    <n v="100"/>
    <n v="78.08"/>
    <n v="95"/>
    <x v="1"/>
  </r>
  <r>
    <s v="PID0523"/>
    <s v="Senior"/>
    <x v="2"/>
    <n v="3000"/>
    <n v="2243.25"/>
    <n v="84"/>
    <x v="1"/>
  </r>
  <r>
    <s v="PID0524"/>
    <s v="Adult"/>
    <x v="1"/>
    <n v="800"/>
    <n v="0"/>
    <n v="60"/>
    <x v="0"/>
  </r>
  <r>
    <s v="PID0525"/>
    <s v="Adult"/>
    <x v="3"/>
    <n v="60000"/>
    <n v="41143.879999999997"/>
    <n v="75.599999999999994"/>
    <x v="0"/>
  </r>
  <r>
    <s v="PID0526"/>
    <s v="Middle-aged"/>
    <x v="0"/>
    <n v="60000"/>
    <n v="33533.699999999997"/>
    <n v="85.6"/>
    <x v="0"/>
  </r>
  <r>
    <s v="PID0527"/>
    <s v="Adult"/>
    <x v="0"/>
    <n v="60000"/>
    <n v="44740.639999999999"/>
    <n v="87.9"/>
    <x v="1"/>
  </r>
  <r>
    <s v="PID0528"/>
    <s v="Middle-aged"/>
    <x v="2"/>
    <n v="240000"/>
    <n v="151588.20000000001"/>
    <n v="88"/>
    <x v="0"/>
  </r>
  <r>
    <s v="PID0529"/>
    <s v="Middle-aged"/>
    <x v="0"/>
    <n v="500"/>
    <n v="425.63"/>
    <n v="79.3"/>
    <x v="1"/>
  </r>
  <r>
    <s v="PID0530"/>
    <s v="Middle-aged"/>
    <x v="1"/>
    <n v="54000"/>
    <n v="33776.94"/>
    <n v="106.3"/>
    <x v="1"/>
  </r>
  <r>
    <s v="PID0531"/>
    <s v="Senior"/>
    <x v="0"/>
    <n v="500"/>
    <n v="421.74"/>
    <n v="80.3"/>
    <x v="0"/>
  </r>
  <r>
    <s v="PID0532"/>
    <s v="Adult"/>
    <x v="3"/>
    <n v="500"/>
    <n v="331.85"/>
    <n v="62.1"/>
    <x v="1"/>
  </r>
  <r>
    <s v="PID0533"/>
    <s v="Senior"/>
    <x v="2"/>
    <n v="4000"/>
    <n v="3017.36"/>
    <n v="59.3"/>
    <x v="1"/>
  </r>
  <r>
    <s v="PID0534"/>
    <s v="Adult"/>
    <x v="2"/>
    <n v="30000"/>
    <n v="20327.550000000003"/>
    <n v="82.2"/>
    <x v="0"/>
  </r>
  <r>
    <s v="PID0535"/>
    <s v="Senior"/>
    <x v="1"/>
    <n v="500"/>
    <n v="364.49"/>
    <n v="71.5"/>
    <x v="1"/>
  </r>
  <r>
    <s v="PID0536"/>
    <s v="Adult"/>
    <x v="0"/>
    <n v="24000"/>
    <n v="21240.06"/>
    <n v="84.1"/>
    <x v="0"/>
  </r>
  <r>
    <s v="PID0537"/>
    <s v="Adult"/>
    <x v="0"/>
    <n v="24000"/>
    <n v="0"/>
    <n v="80.2"/>
    <x v="1"/>
  </r>
  <r>
    <s v="PID0538"/>
    <s v="Middle-aged"/>
    <x v="2"/>
    <n v="12000"/>
    <n v="10189.74"/>
    <n v="71.900000000000006"/>
    <x v="1"/>
  </r>
  <r>
    <s v="PID0539"/>
    <s v="Adult"/>
    <x v="0"/>
    <n v="3000"/>
    <n v="1854.3000000000002"/>
    <n v="105.9"/>
    <x v="0"/>
  </r>
  <r>
    <s v="PID0540"/>
    <s v="Middle-aged"/>
    <x v="0"/>
    <n v="18000"/>
    <n v="13947.39"/>
    <n v="67.400000000000006"/>
    <x v="1"/>
  </r>
  <r>
    <s v="PID0541"/>
    <s v="Middle-aged"/>
    <x v="0"/>
    <n v="36000"/>
    <n v="0"/>
    <n v="96.3"/>
    <x v="1"/>
  </r>
  <r>
    <s v="PID0542"/>
    <s v="Senior"/>
    <x v="1"/>
    <n v="60000"/>
    <n v="51130.649999999994"/>
    <n v="68.7"/>
    <x v="1"/>
  </r>
  <r>
    <s v="PID0543"/>
    <s v="Middle-aged"/>
    <x v="3"/>
    <n v="30000"/>
    <n v="0"/>
    <n v="83.1"/>
    <x v="1"/>
  </r>
  <r>
    <s v="PID0544"/>
    <s v="Middle-aged"/>
    <x v="2"/>
    <n v="18000"/>
    <n v="11185.2"/>
    <n v="76.400000000000006"/>
    <x v="0"/>
  </r>
  <r>
    <s v="PID0545"/>
    <s v="Middle-aged"/>
    <x v="0"/>
    <n v="800"/>
    <n v="553.55999999999995"/>
    <n v="84.4"/>
    <x v="0"/>
  </r>
  <r>
    <s v="PID0546"/>
    <s v="Senior"/>
    <x v="2"/>
    <n v="40000"/>
    <n v="25096.68"/>
    <n v="78.3"/>
    <x v="1"/>
  </r>
  <r>
    <s v="PID0547"/>
    <s v="Adult"/>
    <x v="1"/>
    <n v="60000"/>
    <n v="38975.100000000006"/>
    <n v="80.8"/>
    <x v="0"/>
  </r>
  <r>
    <s v="PID0548"/>
    <s v="Adult"/>
    <x v="0"/>
    <n v="40000"/>
    <n v="20817"/>
    <n v="85.4"/>
    <x v="0"/>
  </r>
  <r>
    <s v="PID0549"/>
    <s v="Middle-aged"/>
    <x v="2"/>
    <n v="32000"/>
    <n v="16508.88"/>
    <n v="54.1"/>
    <x v="0"/>
  </r>
  <r>
    <s v="PID0550"/>
    <s v="Adult"/>
    <x v="1"/>
    <n v="240000"/>
    <n v="196347.36000000002"/>
    <n v="91.8"/>
    <x v="1"/>
  </r>
  <r>
    <s v="PID0551"/>
    <s v="Middle-aged"/>
    <x v="2"/>
    <n v="800"/>
    <n v="674.58"/>
    <n v="76"/>
    <x v="0"/>
  </r>
  <r>
    <s v="PID0552"/>
    <s v="Adult"/>
    <x v="1"/>
    <n v="18000"/>
    <n v="15280.02"/>
    <n v="68.3"/>
    <x v="0"/>
  </r>
  <r>
    <s v="PID0553"/>
    <s v="Middle-aged"/>
    <x v="0"/>
    <n v="12000"/>
    <n v="8012.82"/>
    <n v="94.6"/>
    <x v="0"/>
  </r>
  <r>
    <s v="PID0554"/>
    <s v="Middle-aged"/>
    <x v="2"/>
    <n v="16000"/>
    <n v="0"/>
    <n v="87.6"/>
    <x v="0"/>
  </r>
  <r>
    <s v="PID0555"/>
    <s v="Middle-aged"/>
    <x v="0"/>
    <n v="200000"/>
    <n v="110010.4"/>
    <n v="78.900000000000006"/>
    <x v="0"/>
  </r>
  <r>
    <s v="PID0556"/>
    <s v="Middle-aged"/>
    <x v="1"/>
    <n v="250000"/>
    <n v="131051.8"/>
    <n v="92.1"/>
    <x v="0"/>
  </r>
  <r>
    <s v="PID0557"/>
    <s v="Middle-aged"/>
    <x v="0"/>
    <n v="3000"/>
    <n v="1931.88"/>
    <n v="61.8"/>
    <x v="0"/>
  </r>
  <r>
    <s v="PID0558"/>
    <s v="Adult"/>
    <x v="1"/>
    <n v="100"/>
    <n v="83.8"/>
    <n v="71.599999999999994"/>
    <x v="1"/>
  </r>
  <r>
    <s v="PID0559"/>
    <s v="Adult"/>
    <x v="0"/>
    <n v="240000"/>
    <n v="130677.12"/>
    <n v="111.9"/>
    <x v="0"/>
  </r>
  <r>
    <s v="PID0560"/>
    <s v="Adult"/>
    <x v="2"/>
    <n v="200000"/>
    <n v="0"/>
    <n v="99.1"/>
    <x v="0"/>
  </r>
  <r>
    <s v="PID0561"/>
    <s v="Adult"/>
    <x v="1"/>
    <n v="250000"/>
    <n v="173905.2"/>
    <n v="95.1"/>
    <x v="1"/>
  </r>
  <r>
    <s v="PID0562"/>
    <s v="Adult"/>
    <x v="1"/>
    <n v="12000"/>
    <n v="0"/>
    <n v="94.9"/>
    <x v="0"/>
  </r>
  <r>
    <s v="PID0563"/>
    <s v="Adult"/>
    <x v="2"/>
    <n v="30000"/>
    <n v="15006.119999999999"/>
    <n v="69.2"/>
    <x v="0"/>
  </r>
  <r>
    <s v="PID0564"/>
    <s v="Adult"/>
    <x v="1"/>
    <n v="60000"/>
    <n v="38081.199999999997"/>
    <n v="79.599999999999994"/>
    <x v="1"/>
  </r>
  <r>
    <s v="PID0565"/>
    <s v="Middle-aged"/>
    <x v="0"/>
    <n v="100"/>
    <n v="57.68"/>
    <n v="90.9"/>
    <x v="1"/>
  </r>
  <r>
    <s v="PID0566"/>
    <s v="Adult"/>
    <x v="0"/>
    <n v="32000"/>
    <n v="24633.200000000001"/>
    <n v="87.1"/>
    <x v="0"/>
  </r>
  <r>
    <s v="PID0567"/>
    <s v="Middle-aged"/>
    <x v="0"/>
    <n v="800"/>
    <n v="453.8"/>
    <n v="72.2"/>
    <x v="0"/>
  </r>
  <r>
    <s v="PID0568"/>
    <s v="Middle-aged"/>
    <x v="3"/>
    <n v="18000"/>
    <n v="0"/>
    <n v="69.400000000000006"/>
    <x v="0"/>
  </r>
  <r>
    <s v="PID0569"/>
    <s v="Adult"/>
    <x v="2"/>
    <n v="500"/>
    <n v="0"/>
    <n v="101.2"/>
    <x v="1"/>
  </r>
  <r>
    <s v="PID0570"/>
    <s v="Adult"/>
    <x v="2"/>
    <n v="90000"/>
    <n v="46471.95"/>
    <n v="89.6"/>
    <x v="1"/>
  </r>
  <r>
    <s v="PID0571"/>
    <s v="Adult"/>
    <x v="1"/>
    <n v="3000"/>
    <n v="2695.2"/>
    <n v="87.9"/>
    <x v="1"/>
  </r>
  <r>
    <s v="PID0572"/>
    <s v="Middle-aged"/>
    <x v="3"/>
    <n v="300000"/>
    <n v="150311.76"/>
    <n v="69.400000000000006"/>
    <x v="1"/>
  </r>
  <r>
    <s v="PID0573"/>
    <s v="Middle-aged"/>
    <x v="3"/>
    <n v="60000"/>
    <n v="41877.64"/>
    <n v="68.2"/>
    <x v="1"/>
  </r>
  <r>
    <s v="PID0574"/>
    <s v="Senior"/>
    <x v="3"/>
    <n v="250000"/>
    <n v="131494.9"/>
    <n v="79.599999999999994"/>
    <x v="1"/>
  </r>
  <r>
    <s v="PID0575"/>
    <s v="Middle-aged"/>
    <x v="0"/>
    <n v="12000"/>
    <n v="10342.44"/>
    <n v="86.2"/>
    <x v="1"/>
  </r>
  <r>
    <s v="PID0576"/>
    <s v="Adult"/>
    <x v="1"/>
    <n v="36000"/>
    <n v="18829.23"/>
    <n v="94.5"/>
    <x v="0"/>
  </r>
  <r>
    <s v="PID0577"/>
    <s v="Adult"/>
    <x v="3"/>
    <n v="45000"/>
    <n v="31528.77"/>
    <n v="84.1"/>
    <x v="0"/>
  </r>
  <r>
    <s v="PID0578"/>
    <s v="Adult"/>
    <x v="1"/>
    <n v="90000"/>
    <n v="0"/>
    <n v="66.099999999999994"/>
    <x v="0"/>
  </r>
  <r>
    <s v="PID0579"/>
    <s v="Adult"/>
    <x v="2"/>
    <n v="1000"/>
    <n v="0"/>
    <n v="94"/>
    <x v="1"/>
  </r>
  <r>
    <s v="PID0580"/>
    <s v="Middle-aged"/>
    <x v="2"/>
    <n v="18000"/>
    <n v="11325.24"/>
    <n v="76.099999999999994"/>
    <x v="0"/>
  </r>
  <r>
    <s v="PID0581"/>
    <s v="Middle-aged"/>
    <x v="2"/>
    <n v="45000"/>
    <n v="30751.68"/>
    <n v="74.599999999999994"/>
    <x v="0"/>
  </r>
  <r>
    <s v="PID0582"/>
    <s v="Senior"/>
    <x v="3"/>
    <n v="3000"/>
    <n v="2133.06"/>
    <n v="92.9"/>
    <x v="0"/>
  </r>
  <r>
    <s v="PID0583"/>
    <s v="Middle-aged"/>
    <x v="2"/>
    <n v="32000"/>
    <n v="16682.400000000001"/>
    <n v="72.900000000000006"/>
    <x v="1"/>
  </r>
  <r>
    <s v="PID0584"/>
    <s v="Middle-aged"/>
    <x v="0"/>
    <n v="18000"/>
    <n v="13722.36"/>
    <n v="79.5"/>
    <x v="1"/>
  </r>
  <r>
    <s v="PID0585"/>
    <s v="Adult"/>
    <x v="0"/>
    <n v="32000"/>
    <n v="16856.32"/>
    <n v="71.099999999999994"/>
    <x v="0"/>
  </r>
  <r>
    <s v="PID0586"/>
    <s v="Middle-aged"/>
    <x v="1"/>
    <n v="24000"/>
    <n v="21199.89"/>
    <n v="81.3"/>
    <x v="0"/>
  </r>
  <r>
    <s v="PID0587"/>
    <s v="Middle-aged"/>
    <x v="0"/>
    <n v="40000"/>
    <n v="23629.8"/>
    <n v="48.8"/>
    <x v="1"/>
  </r>
  <r>
    <s v="PID0588"/>
    <s v="Adult"/>
    <x v="1"/>
    <n v="18000"/>
    <n v="9227.67"/>
    <n v="58"/>
    <x v="1"/>
  </r>
  <r>
    <s v="PID0589"/>
    <s v="Middle-aged"/>
    <x v="0"/>
    <n v="800"/>
    <n v="461.92"/>
    <n v="82.8"/>
    <x v="0"/>
  </r>
  <r>
    <s v="PID0590"/>
    <s v="Senior"/>
    <x v="3"/>
    <n v="3000"/>
    <n v="1978.02"/>
    <n v="73.8"/>
    <x v="1"/>
  </r>
  <r>
    <s v="PID0591"/>
    <s v="Elderly"/>
    <x v="2"/>
    <n v="40000"/>
    <n v="35905.4"/>
    <n v="61.8"/>
    <x v="1"/>
  </r>
  <r>
    <s v="PID0592"/>
    <s v="Adult"/>
    <x v="0"/>
    <n v="800"/>
    <n v="718.39"/>
    <n v="91.5"/>
    <x v="0"/>
  </r>
  <r>
    <s v="PID0593"/>
    <s v="Middle-aged"/>
    <x v="1"/>
    <n v="40000"/>
    <n v="28460.959999999999"/>
    <n v="66.599999999999994"/>
    <x v="1"/>
  </r>
  <r>
    <s v="PID0594"/>
    <s v="Adult"/>
    <x v="0"/>
    <n v="100"/>
    <n v="0"/>
    <n v="64.099999999999994"/>
    <x v="0"/>
  </r>
  <r>
    <s v="PID0595"/>
    <s v="Adult"/>
    <x v="0"/>
    <n v="800"/>
    <n v="487.16"/>
    <n v="86.6"/>
    <x v="0"/>
  </r>
  <r>
    <s v="PID0596"/>
    <s v="Adult"/>
    <x v="2"/>
    <n v="100"/>
    <n v="0"/>
    <n v="96.7"/>
    <x v="1"/>
  </r>
  <r>
    <s v="PID0597"/>
    <s v="Middle-aged"/>
    <x v="1"/>
    <n v="45000"/>
    <n v="25481.370000000003"/>
    <n v="89.8"/>
    <x v="1"/>
  </r>
  <r>
    <s v="PID0598"/>
    <s v="Adult"/>
    <x v="2"/>
    <n v="240000"/>
    <n v="158937.12"/>
    <n v="85.5"/>
    <x v="0"/>
  </r>
  <r>
    <s v="PID0599"/>
    <s v="Middle-aged"/>
    <x v="1"/>
    <n v="21000"/>
    <n v="13683.88"/>
    <n v="63.1"/>
    <x v="0"/>
  </r>
  <r>
    <s v="PID0600"/>
    <s v="Senior"/>
    <x v="1"/>
    <n v="18000"/>
    <n v="12421.41"/>
    <n v="79"/>
    <x v="1"/>
  </r>
  <r>
    <s v="PID0601"/>
    <s v="Adult"/>
    <x v="2"/>
    <n v="4000"/>
    <n v="2881.04"/>
    <n v="111.7"/>
    <x v="0"/>
  </r>
  <r>
    <s v="PID0602"/>
    <s v="Middle-aged"/>
    <x v="2"/>
    <n v="100"/>
    <n v="64.599999999999994"/>
    <n v="61.3"/>
    <x v="1"/>
  </r>
  <r>
    <s v="PID0603"/>
    <s v="Adult"/>
    <x v="0"/>
    <n v="800"/>
    <n v="0"/>
    <n v="90.4"/>
    <x v="1"/>
  </r>
  <r>
    <s v="PID0604"/>
    <s v="Middle-aged"/>
    <x v="0"/>
    <n v="200000"/>
    <n v="118892.32"/>
    <n v="73.400000000000006"/>
    <x v="1"/>
  </r>
  <r>
    <s v="PID0605"/>
    <s v="Middle-aged"/>
    <x v="2"/>
    <n v="90000"/>
    <n v="68940.3"/>
    <n v="75.099999999999994"/>
    <x v="0"/>
  </r>
  <r>
    <s v="PID0606"/>
    <s v="Middle-aged"/>
    <x v="1"/>
    <n v="200000"/>
    <n v="0"/>
    <n v="61.2"/>
    <x v="0"/>
  </r>
  <r>
    <s v="PID0607"/>
    <s v="Middle-aged"/>
    <x v="0"/>
    <n v="500"/>
    <n v="0"/>
    <n v="83.8"/>
    <x v="0"/>
  </r>
  <r>
    <s v="PID0608"/>
    <s v="Senior"/>
    <x v="0"/>
    <n v="21000"/>
    <n v="14377.929999999998"/>
    <n v="84.2"/>
    <x v="0"/>
  </r>
  <r>
    <s v="PID0609"/>
    <s v="Adult"/>
    <x v="1"/>
    <n v="45000"/>
    <n v="27291.27"/>
    <n v="79.5"/>
    <x v="1"/>
  </r>
  <r>
    <s v="PID0610"/>
    <s v="Adult"/>
    <x v="0"/>
    <n v="45000"/>
    <n v="0"/>
    <n v="69.099999999999994"/>
    <x v="1"/>
  </r>
  <r>
    <s v="PID0611"/>
    <s v="Adult"/>
    <x v="1"/>
    <n v="100"/>
    <n v="74.73"/>
    <n v="81.900000000000006"/>
    <x v="0"/>
  </r>
  <r>
    <s v="PID0612"/>
    <s v="Adult"/>
    <x v="0"/>
    <n v="45000"/>
    <n v="39937.17"/>
    <n v="83.6"/>
    <x v="1"/>
  </r>
  <r>
    <s v="PID0613"/>
    <s v="Middle-aged"/>
    <x v="2"/>
    <n v="75000"/>
    <n v="39015.199999999997"/>
    <n v="72.099999999999994"/>
    <x v="1"/>
  </r>
  <r>
    <s v="PID0614"/>
    <s v="Middle-aged"/>
    <x v="0"/>
    <n v="24000"/>
    <n v="0"/>
    <n v="61.6"/>
    <x v="1"/>
  </r>
  <r>
    <s v="PID0615"/>
    <s v="Middle-aged"/>
    <x v="2"/>
    <n v="40000"/>
    <n v="21460.080000000002"/>
    <n v="71.3"/>
    <x v="1"/>
  </r>
  <r>
    <s v="PID0616"/>
    <s v="Adult"/>
    <x v="1"/>
    <n v="40000"/>
    <n v="34573.9"/>
    <n v="84.2"/>
    <x v="1"/>
  </r>
  <r>
    <s v="PID0617"/>
    <s v="Adult"/>
    <x v="0"/>
    <n v="45000"/>
    <n v="23031.39"/>
    <n v="67.900000000000006"/>
    <x v="1"/>
  </r>
  <r>
    <s v="PID0618"/>
    <s v="Adult"/>
    <x v="0"/>
    <n v="3000"/>
    <n v="2212.29"/>
    <n v="86"/>
    <x v="1"/>
  </r>
  <r>
    <s v="PID0619"/>
    <s v="Adult"/>
    <x v="1"/>
    <n v="90000"/>
    <n v="75623.599999999991"/>
    <n v="66.2"/>
    <x v="0"/>
  </r>
  <r>
    <s v="PID0620"/>
    <s v="Adult"/>
    <x v="2"/>
    <n v="30000"/>
    <n v="20027.579999999998"/>
    <n v="68.3"/>
    <x v="0"/>
  </r>
  <r>
    <s v="PID0621"/>
    <s v="Adult"/>
    <x v="3"/>
    <n v="3000"/>
    <n v="0"/>
    <n v="81.2"/>
    <x v="0"/>
  </r>
  <r>
    <s v="PID0622"/>
    <s v="Adult"/>
    <x v="3"/>
    <n v="3000"/>
    <n v="0"/>
    <n v="75"/>
    <x v="1"/>
  </r>
  <r>
    <s v="PID0623"/>
    <s v="Adult"/>
    <x v="0"/>
    <n v="500"/>
    <n v="377"/>
    <n v="78.400000000000006"/>
    <x v="0"/>
  </r>
  <r>
    <s v="PID0624"/>
    <s v="Middle-aged"/>
    <x v="0"/>
    <n v="30000"/>
    <n v="18896.43"/>
    <n v="93.9"/>
    <x v="1"/>
  </r>
  <r>
    <s v="PID0625"/>
    <s v="Young Adult"/>
    <x v="0"/>
    <n v="90000"/>
    <n v="50164.899999999994"/>
    <n v="81"/>
    <x v="0"/>
  </r>
  <r>
    <s v="PID0626"/>
    <s v="Middle-aged"/>
    <x v="3"/>
    <n v="4000"/>
    <n v="3414.52"/>
    <n v="58.5"/>
    <x v="1"/>
  </r>
  <r>
    <s v="PID0627"/>
    <s v="Adult"/>
    <x v="1"/>
    <n v="12000"/>
    <n v="0"/>
    <n v="87.8"/>
    <x v="1"/>
  </r>
  <r>
    <s v="PID0628"/>
    <s v="Senior"/>
    <x v="2"/>
    <n v="240000"/>
    <n v="152671.08000000002"/>
    <n v="98.2"/>
    <x v="0"/>
  </r>
  <r>
    <s v="PID0629"/>
    <s v="Middle-aged"/>
    <x v="0"/>
    <n v="75000"/>
    <n v="0"/>
    <n v="79.5"/>
    <x v="1"/>
  </r>
  <r>
    <s v="PID0630"/>
    <s v="Middle-aged"/>
    <x v="3"/>
    <n v="100"/>
    <n v="50.16"/>
    <n v="86.6"/>
    <x v="1"/>
  </r>
  <r>
    <s v="PID0631"/>
    <s v="Adult"/>
    <x v="2"/>
    <n v="45000"/>
    <n v="25246.350000000002"/>
    <n v="98.3"/>
    <x v="1"/>
  </r>
  <r>
    <s v="PID0632"/>
    <s v="Adult"/>
    <x v="1"/>
    <n v="16000"/>
    <n v="12849.12"/>
    <n v="70.099999999999994"/>
    <x v="0"/>
  </r>
  <r>
    <s v="PID0633"/>
    <s v="Adult"/>
    <x v="0"/>
    <n v="300000"/>
    <n v="150218.16"/>
    <n v="66.599999999999994"/>
    <x v="1"/>
  </r>
  <r>
    <s v="PID0634"/>
    <s v="Senior"/>
    <x v="0"/>
    <n v="500"/>
    <n v="0"/>
    <n v="60.4"/>
    <x v="0"/>
  </r>
  <r>
    <s v="PID0635"/>
    <s v="Middle-aged"/>
    <x v="3"/>
    <n v="21000"/>
    <n v="13295.94"/>
    <n v="87.1"/>
    <x v="0"/>
  </r>
  <r>
    <s v="PID0636"/>
    <s v="Middle-aged"/>
    <x v="0"/>
    <n v="3000"/>
    <n v="1702.98"/>
    <n v="77.900000000000006"/>
    <x v="1"/>
  </r>
  <r>
    <s v="PID0637"/>
    <s v="Senior"/>
    <x v="0"/>
    <n v="75000"/>
    <n v="43878.649999999994"/>
    <n v="90.5"/>
    <x v="1"/>
  </r>
  <r>
    <s v="PID0638"/>
    <s v="Adult"/>
    <x v="2"/>
    <n v="12000"/>
    <n v="8131.7999999999993"/>
    <n v="89"/>
    <x v="1"/>
  </r>
  <r>
    <s v="PID0639"/>
    <s v="Middle-aged"/>
    <x v="2"/>
    <n v="30000"/>
    <n v="16801.439999999999"/>
    <n v="86"/>
    <x v="0"/>
  </r>
  <r>
    <s v="PID0640"/>
    <s v="Middle-aged"/>
    <x v="2"/>
    <n v="18000"/>
    <n v="0"/>
    <n v="72.900000000000006"/>
    <x v="1"/>
  </r>
  <r>
    <s v="PID0641"/>
    <s v="Adult"/>
    <x v="1"/>
    <n v="250000"/>
    <n v="144130.1"/>
    <n v="83.5"/>
    <x v="0"/>
  </r>
  <r>
    <s v="PID0642"/>
    <s v="Middle-aged"/>
    <x v="0"/>
    <n v="16000"/>
    <n v="10594.86"/>
    <n v="95.3"/>
    <x v="1"/>
  </r>
  <r>
    <s v="PID0643"/>
    <s v="Middle-aged"/>
    <x v="2"/>
    <n v="10000"/>
    <n v="0"/>
    <n v="72"/>
    <x v="0"/>
  </r>
  <r>
    <s v="PID0644"/>
    <s v="Middle-aged"/>
    <x v="2"/>
    <n v="200000"/>
    <n v="0"/>
    <n v="72.7"/>
    <x v="1"/>
  </r>
  <r>
    <s v="PID0645"/>
    <s v="Adult"/>
    <x v="0"/>
    <n v="45000"/>
    <n v="30544.590000000004"/>
    <n v="81.900000000000006"/>
    <x v="1"/>
  </r>
  <r>
    <s v="PID0646"/>
    <s v="Middle-aged"/>
    <x v="1"/>
    <n v="90000"/>
    <n v="48103.05"/>
    <n v="79.2"/>
    <x v="0"/>
  </r>
  <r>
    <s v="PID0647"/>
    <s v="Middle-aged"/>
    <x v="2"/>
    <n v="3000"/>
    <n v="2095.17"/>
    <n v="78.599999999999994"/>
    <x v="0"/>
  </r>
  <r>
    <s v="PID0648"/>
    <s v="Adult"/>
    <x v="0"/>
    <n v="90000"/>
    <n v="71874.399999999994"/>
    <n v="59.9"/>
    <x v="1"/>
  </r>
  <r>
    <s v="PID0649"/>
    <s v="Elderly"/>
    <x v="1"/>
    <n v="200000"/>
    <n v="159176.6"/>
    <n v="55.1"/>
    <x v="0"/>
  </r>
  <r>
    <s v="PID0650"/>
    <s v="Senior"/>
    <x v="1"/>
    <n v="3000"/>
    <n v="2477.58"/>
    <n v="55.7"/>
    <x v="1"/>
  </r>
  <r>
    <s v="PID0651"/>
    <s v="Adult"/>
    <x v="1"/>
    <n v="40000"/>
    <n v="23723.899999999998"/>
    <n v="62.6"/>
    <x v="0"/>
  </r>
  <r>
    <s v="PID0652"/>
    <s v="Adult"/>
    <x v="1"/>
    <n v="500"/>
    <n v="394.89"/>
    <n v="98.5"/>
    <x v="1"/>
  </r>
  <r>
    <s v="PID0653"/>
    <s v="Adult"/>
    <x v="1"/>
    <n v="60000"/>
    <n v="53382.16"/>
    <n v="80.3"/>
    <x v="0"/>
  </r>
  <r>
    <s v="PID0654"/>
    <s v="Senior"/>
    <x v="2"/>
    <n v="200"/>
    <n v="122.98"/>
    <n v="49.6"/>
    <x v="0"/>
  </r>
  <r>
    <s v="PID0655"/>
    <s v="Adult"/>
    <x v="2"/>
    <n v="200000"/>
    <n v="124213.09999999999"/>
    <n v="103.8"/>
    <x v="0"/>
  </r>
  <r>
    <s v="PID0656"/>
    <s v="Adult"/>
    <x v="0"/>
    <n v="250000"/>
    <n v="200949.1"/>
    <n v="81"/>
    <x v="1"/>
  </r>
  <r>
    <s v="PID0657"/>
    <s v="Young Adult"/>
    <x v="0"/>
    <n v="60000"/>
    <n v="48097.399999999994"/>
    <n v="85.2"/>
    <x v="1"/>
  </r>
  <r>
    <s v="PID0658"/>
    <s v="Adult"/>
    <x v="0"/>
    <n v="40000"/>
    <n v="0"/>
    <n v="62.9"/>
    <x v="1"/>
  </r>
  <r>
    <s v="PID0659"/>
    <s v="Middle-aged"/>
    <x v="0"/>
    <n v="21000"/>
    <n v="16672.600000000002"/>
    <n v="75.099999999999994"/>
    <x v="1"/>
  </r>
  <r>
    <s v="PID0660"/>
    <s v="Adult"/>
    <x v="1"/>
    <n v="300000"/>
    <n v="202307.52"/>
    <n v="74.400000000000006"/>
    <x v="0"/>
  </r>
  <r>
    <s v="PID0661"/>
    <s v="Middle-aged"/>
    <x v="1"/>
    <n v="20000"/>
    <n v="10666.44"/>
    <n v="72.099999999999994"/>
    <x v="0"/>
  </r>
  <r>
    <s v="PID0662"/>
    <s v="Middle-aged"/>
    <x v="2"/>
    <n v="90000"/>
    <n v="64432.799999999996"/>
    <n v="58.2"/>
    <x v="0"/>
  </r>
  <r>
    <s v="PID0663"/>
    <s v="Senior"/>
    <x v="2"/>
    <n v="200000"/>
    <n v="126889.5"/>
    <n v="82.9"/>
    <x v="0"/>
  </r>
  <r>
    <s v="PID0664"/>
    <s v="Senior"/>
    <x v="2"/>
    <n v="60000"/>
    <n v="0"/>
    <n v="75.5"/>
    <x v="0"/>
  </r>
  <r>
    <s v="PID0665"/>
    <s v="Middle-aged"/>
    <x v="0"/>
    <n v="24000"/>
    <n v="16320.78"/>
    <n v="73.900000000000006"/>
    <x v="1"/>
  </r>
  <r>
    <s v="PID0666"/>
    <s v="Middle-aged"/>
    <x v="3"/>
    <n v="36000"/>
    <n v="25044.27"/>
    <n v="62.3"/>
    <x v="1"/>
  </r>
  <r>
    <s v="PID0667"/>
    <s v="Middle-aged"/>
    <x v="1"/>
    <n v="250000"/>
    <n v="170546.6"/>
    <n v="86.6"/>
    <x v="0"/>
  </r>
  <r>
    <s v="PID0668"/>
    <s v="Middle-aged"/>
    <x v="1"/>
    <n v="60000"/>
    <n v="31337.919999999998"/>
    <n v="52.7"/>
    <x v="0"/>
  </r>
  <r>
    <s v="PID0669"/>
    <s v="Middle-aged"/>
    <x v="2"/>
    <n v="90000"/>
    <n v="73656"/>
    <n v="70.8"/>
    <x v="1"/>
  </r>
  <r>
    <s v="PID0670"/>
    <s v="Adult"/>
    <x v="0"/>
    <n v="60000"/>
    <n v="32882.85"/>
    <n v="78.3"/>
    <x v="0"/>
  </r>
  <r>
    <s v="PID0671"/>
    <s v="Young Adult"/>
    <x v="0"/>
    <n v="12000"/>
    <n v="0"/>
    <n v="95"/>
    <x v="0"/>
  </r>
  <r>
    <s v="PID0672"/>
    <s v="Adult"/>
    <x v="2"/>
    <n v="12000"/>
    <n v="9054.18"/>
    <n v="90.6"/>
    <x v="1"/>
  </r>
  <r>
    <s v="PID0673"/>
    <s v="Middle-aged"/>
    <x v="1"/>
    <n v="12000"/>
    <n v="8400.9000000000015"/>
    <n v="66.2"/>
    <x v="0"/>
  </r>
  <r>
    <s v="PID0674"/>
    <s v="Adult"/>
    <x v="2"/>
    <n v="48000"/>
    <n v="43134.92"/>
    <n v="66.900000000000006"/>
    <x v="1"/>
  </r>
  <r>
    <s v="PID0675"/>
    <s v="Adult"/>
    <x v="0"/>
    <n v="18000"/>
    <n v="9478.98"/>
    <n v="58.7"/>
    <x v="1"/>
  </r>
  <r>
    <s v="PID0676"/>
    <s v="Adult"/>
    <x v="2"/>
    <n v="60000"/>
    <n v="50145.04"/>
    <n v="104.7"/>
    <x v="1"/>
  </r>
  <r>
    <s v="PID0677"/>
    <s v="Adult"/>
    <x v="2"/>
    <n v="24000"/>
    <n v="15096.18"/>
    <n v="83.5"/>
    <x v="1"/>
  </r>
  <r>
    <s v="PID0678"/>
    <s v="Middle-aged"/>
    <x v="0"/>
    <n v="60000"/>
    <n v="43140.5"/>
    <n v="87.8"/>
    <x v="0"/>
  </r>
  <r>
    <s v="PID0679"/>
    <s v="Middle-aged"/>
    <x v="0"/>
    <n v="500"/>
    <n v="288.08999999999997"/>
    <n v="46.1"/>
    <x v="0"/>
  </r>
  <r>
    <s v="PID0680"/>
    <s v="Adult"/>
    <x v="1"/>
    <n v="36000"/>
    <n v="31428.06"/>
    <n v="88.9"/>
    <x v="1"/>
  </r>
  <r>
    <s v="PID0681"/>
    <s v="Middle-aged"/>
    <x v="3"/>
    <n v="2000"/>
    <n v="1304.68"/>
    <n v="67.5"/>
    <x v="1"/>
  </r>
  <r>
    <s v="PID0682"/>
    <s v="Senior"/>
    <x v="0"/>
    <n v="100"/>
    <n v="86.42"/>
    <n v="60.5"/>
    <x v="0"/>
  </r>
  <r>
    <s v="PID0683"/>
    <s v="Adult"/>
    <x v="0"/>
    <n v="24000"/>
    <n v="15400.439999999999"/>
    <n v="57.6"/>
    <x v="1"/>
  </r>
  <r>
    <s v="PID0684"/>
    <s v="Senior"/>
    <x v="0"/>
    <n v="18000"/>
    <n v="0"/>
    <n v="62"/>
    <x v="0"/>
  </r>
  <r>
    <s v="PID0685"/>
    <s v="Middle-aged"/>
    <x v="0"/>
    <n v="500"/>
    <n v="309.23"/>
    <n v="66.2"/>
    <x v="0"/>
  </r>
  <r>
    <s v="PID0686"/>
    <s v="Middle-aged"/>
    <x v="3"/>
    <n v="20000"/>
    <n v="15489.94"/>
    <n v="66.8"/>
    <x v="1"/>
  </r>
  <r>
    <s v="PID0687"/>
    <s v="Middle-aged"/>
    <x v="0"/>
    <n v="500"/>
    <n v="262.81"/>
    <n v="67.2"/>
    <x v="0"/>
  </r>
  <r>
    <s v="PID0688"/>
    <s v="Adult"/>
    <x v="0"/>
    <n v="200000"/>
    <n v="167637.20000000001"/>
    <n v="91"/>
    <x v="0"/>
  </r>
  <r>
    <s v="PID0689"/>
    <s v="Adult"/>
    <x v="0"/>
    <n v="100"/>
    <n v="59.02"/>
    <n v="70.8"/>
    <x v="1"/>
  </r>
  <r>
    <s v="PID0690"/>
    <s v="Middle-aged"/>
    <x v="2"/>
    <n v="250000"/>
    <n v="139263.20000000001"/>
    <n v="85.7"/>
    <x v="0"/>
  </r>
  <r>
    <s v="PID0691"/>
    <s v="Middle-aged"/>
    <x v="0"/>
    <n v="18000"/>
    <n v="0"/>
    <n v="74.2"/>
    <x v="0"/>
  </r>
  <r>
    <s v="PID0692"/>
    <s v="Adult"/>
    <x v="2"/>
    <n v="18000"/>
    <n v="15191.880000000001"/>
    <n v="69.900000000000006"/>
    <x v="1"/>
  </r>
  <r>
    <s v="PID0693"/>
    <s v="Senior"/>
    <x v="3"/>
    <n v="90000"/>
    <n v="0"/>
    <n v="83.7"/>
    <x v="0"/>
  </r>
  <r>
    <s v="PID0694"/>
    <s v="Adult"/>
    <x v="2"/>
    <n v="18000"/>
    <n v="15334.74"/>
    <n v="101.1"/>
    <x v="1"/>
  </r>
  <r>
    <s v="PID0695"/>
    <s v="Adult"/>
    <x v="2"/>
    <n v="60000"/>
    <n v="48267.05"/>
    <n v="81.5"/>
    <x v="0"/>
  </r>
  <r>
    <s v="PID0696"/>
    <s v="Adult"/>
    <x v="0"/>
    <n v="60000"/>
    <n v="44041.1"/>
    <n v="85.2"/>
    <x v="1"/>
  </r>
  <r>
    <s v="PID0697"/>
    <s v="Adult"/>
    <x v="2"/>
    <n v="24000"/>
    <n v="19459.29"/>
    <n v="84.2"/>
    <x v="0"/>
  </r>
  <r>
    <s v="PID0698"/>
    <s v="Adult"/>
    <x v="2"/>
    <n v="48000"/>
    <n v="28136.92"/>
    <n v="60.6"/>
    <x v="1"/>
  </r>
  <r>
    <s v="PID0699"/>
    <s v="Adult"/>
    <x v="0"/>
    <n v="90000"/>
    <n v="66656.2"/>
    <n v="93.6"/>
    <x v="1"/>
  </r>
  <r>
    <s v="PID0700"/>
    <s v="Adult"/>
    <x v="0"/>
    <n v="18000"/>
    <n v="0"/>
    <n v="92.1"/>
    <x v="1"/>
  </r>
  <r>
    <s v="PID0701"/>
    <s v="Middle-aged"/>
    <x v="0"/>
    <n v="24000"/>
    <n v="14503.32"/>
    <n v="55.7"/>
    <x v="0"/>
  </r>
  <r>
    <s v="PID0702"/>
    <s v="Adult"/>
    <x v="0"/>
    <n v="12000"/>
    <n v="8919.66"/>
    <n v="82.2"/>
    <x v="0"/>
  </r>
  <r>
    <s v="PID0703"/>
    <s v="Senior"/>
    <x v="3"/>
    <n v="20000"/>
    <n v="13780.9"/>
    <n v="54.2"/>
    <x v="0"/>
  </r>
  <r>
    <s v="PID0704"/>
    <s v="Senior"/>
    <x v="2"/>
    <n v="20000"/>
    <n v="12907.56"/>
    <n v="67"/>
    <x v="0"/>
  </r>
  <r>
    <s v="PID0705"/>
    <s v="Senior"/>
    <x v="2"/>
    <n v="60000"/>
    <n v="35408.32"/>
    <n v="80"/>
    <x v="1"/>
  </r>
  <r>
    <s v="PID0706"/>
    <s v="Middle-aged"/>
    <x v="1"/>
    <n v="250000"/>
    <n v="126508.5"/>
    <n v="80.599999999999994"/>
    <x v="1"/>
  </r>
  <r>
    <s v="PID0707"/>
    <s v="Adult"/>
    <x v="2"/>
    <n v="12000"/>
    <n v="6771.42"/>
    <n v="80.900000000000006"/>
    <x v="1"/>
  </r>
  <r>
    <s v="PID0708"/>
    <s v="Middle-aged"/>
    <x v="0"/>
    <n v="90000"/>
    <n v="59766.450000000004"/>
    <n v="61.8"/>
    <x v="1"/>
  </r>
  <r>
    <s v="PID0709"/>
    <s v="Adult"/>
    <x v="1"/>
    <n v="90000"/>
    <n v="75760.05"/>
    <n v="86.7"/>
    <x v="0"/>
  </r>
  <r>
    <s v="PID0710"/>
    <s v="Adult"/>
    <x v="1"/>
    <n v="16000"/>
    <n v="13875.26"/>
    <n v="64.8"/>
    <x v="1"/>
  </r>
  <r>
    <s v="PID0711"/>
    <s v="Middle-aged"/>
    <x v="2"/>
    <n v="40000"/>
    <n v="35384.899999999994"/>
    <n v="65.099999999999994"/>
    <x v="1"/>
  </r>
  <r>
    <s v="PID0712"/>
    <s v="Middle-aged"/>
    <x v="1"/>
    <n v="500"/>
    <n v="406.64"/>
    <n v="96.4"/>
    <x v="0"/>
  </r>
  <r>
    <s v="PID0713"/>
    <s v="Adult"/>
    <x v="3"/>
    <n v="500"/>
    <n v="344.07"/>
    <n v="64.8"/>
    <x v="0"/>
  </r>
  <r>
    <s v="PID0714"/>
    <s v="Middle-aged"/>
    <x v="0"/>
    <n v="12000"/>
    <n v="6670.62"/>
    <n v="68.5"/>
    <x v="1"/>
  </r>
  <r>
    <s v="PID0715"/>
    <s v="Middle-aged"/>
    <x v="3"/>
    <n v="60000"/>
    <n v="51497"/>
    <n v="84.9"/>
    <x v="1"/>
  </r>
  <r>
    <s v="PID0716"/>
    <s v="Middle-aged"/>
    <x v="0"/>
    <n v="36000"/>
    <n v="18567.12"/>
    <n v="84.3"/>
    <x v="0"/>
  </r>
  <r>
    <s v="PID0717"/>
    <s v="Middle-aged"/>
    <x v="2"/>
    <n v="250000"/>
    <n v="154206.1"/>
    <n v="57.7"/>
    <x v="1"/>
  </r>
  <r>
    <s v="PID0718"/>
    <s v="Senior"/>
    <x v="2"/>
    <n v="3000"/>
    <n v="2193.54"/>
    <n v="71.900000000000006"/>
    <x v="1"/>
  </r>
  <r>
    <s v="PID0719"/>
    <s v="Adult"/>
    <x v="3"/>
    <n v="100"/>
    <n v="65.45"/>
    <n v="94.9"/>
    <x v="1"/>
  </r>
  <r>
    <s v="PID0720"/>
    <s v="Adult"/>
    <x v="0"/>
    <n v="800"/>
    <n v="557.95000000000005"/>
    <n v="80.8"/>
    <x v="0"/>
  </r>
  <r>
    <s v="PID0721"/>
    <s v="Senior"/>
    <x v="1"/>
    <n v="500"/>
    <n v="366.9"/>
    <n v="79.2"/>
    <x v="0"/>
  </r>
  <r>
    <s v="PID0722"/>
    <s v="Adult"/>
    <x v="0"/>
    <n v="20000"/>
    <n v="15172.92"/>
    <n v="85.8"/>
    <x v="0"/>
  </r>
  <r>
    <s v="PID0723"/>
    <s v="Adult"/>
    <x v="3"/>
    <n v="100"/>
    <n v="87.14"/>
    <n v="89.2"/>
    <x v="0"/>
  </r>
  <r>
    <s v="PID0724"/>
    <s v="Middle-aged"/>
    <x v="0"/>
    <n v="20000"/>
    <n v="13300.26"/>
    <n v="53.3"/>
    <x v="1"/>
  </r>
  <r>
    <s v="PID0725"/>
    <s v="Adult"/>
    <x v="0"/>
    <n v="24000"/>
    <n v="14020.68"/>
    <n v="66.099999999999994"/>
    <x v="0"/>
  </r>
  <r>
    <s v="PID0726"/>
    <s v="Senior"/>
    <x v="0"/>
    <n v="24000"/>
    <n v="0"/>
    <n v="70.400000000000006"/>
    <x v="0"/>
  </r>
  <r>
    <s v="PID0727"/>
    <s v="Middle-aged"/>
    <x v="0"/>
    <n v="12000"/>
    <n v="8729.76"/>
    <n v="95.6"/>
    <x v="0"/>
  </r>
  <r>
    <s v="PID0728"/>
    <s v="Middle-aged"/>
    <x v="2"/>
    <n v="24000"/>
    <n v="12841.380000000001"/>
    <n v="57.6"/>
    <x v="1"/>
  </r>
  <r>
    <s v="PID0729"/>
    <s v="Senior"/>
    <x v="1"/>
    <n v="90000"/>
    <n v="60509.45"/>
    <n v="46.5"/>
    <x v="1"/>
  </r>
  <r>
    <s v="PID0730"/>
    <s v="Middle-aged"/>
    <x v="0"/>
    <n v="90000"/>
    <n v="0"/>
    <n v="73.900000000000006"/>
    <x v="1"/>
  </r>
  <r>
    <s v="PID0731"/>
    <s v="Adult"/>
    <x v="1"/>
    <n v="60000"/>
    <n v="38631.699999999997"/>
    <n v="79.8"/>
    <x v="0"/>
  </r>
  <r>
    <s v="PID0732"/>
    <s v="Middle-aged"/>
    <x v="1"/>
    <n v="48000"/>
    <n v="29553.119999999999"/>
    <n v="91.3"/>
    <x v="0"/>
  </r>
  <r>
    <s v="PID0733"/>
    <s v="Middle-aged"/>
    <x v="1"/>
    <n v="800"/>
    <n v="663.33"/>
    <n v="75.3"/>
    <x v="1"/>
  </r>
  <r>
    <s v="PID0734"/>
    <s v="Senior"/>
    <x v="0"/>
    <n v="40000"/>
    <n v="24648.699999999997"/>
    <n v="79.099999999999994"/>
    <x v="0"/>
  </r>
  <r>
    <s v="PID0735"/>
    <s v="Middle-aged"/>
    <x v="0"/>
    <n v="12000"/>
    <n v="10012.26"/>
    <n v="63.8"/>
    <x v="1"/>
  </r>
  <r>
    <s v="PID0736"/>
    <s v="Middle-aged"/>
    <x v="3"/>
    <n v="15000"/>
    <n v="10751.5"/>
    <n v="65.099999999999994"/>
    <x v="1"/>
  </r>
  <r>
    <s v="PID0737"/>
    <s v="Adult"/>
    <x v="3"/>
    <n v="12000"/>
    <n v="10198.380000000001"/>
    <n v="65.400000000000006"/>
    <x v="0"/>
  </r>
  <r>
    <s v="PID0738"/>
    <s v="Adult"/>
    <x v="0"/>
    <n v="20000"/>
    <n v="10425.280000000001"/>
    <n v="86.7"/>
    <x v="1"/>
  </r>
  <r>
    <s v="PID0739"/>
    <s v="Middle-aged"/>
    <x v="2"/>
    <n v="45000"/>
    <n v="0"/>
    <n v="82.9"/>
    <x v="0"/>
  </r>
  <r>
    <s v="PID0740"/>
    <s v="Middle-aged"/>
    <x v="1"/>
    <n v="24000"/>
    <n v="0"/>
    <n v="68.3"/>
    <x v="0"/>
  </r>
  <r>
    <s v="PID0741"/>
    <s v="Middle-aged"/>
    <x v="0"/>
    <n v="90000"/>
    <n v="66268.25"/>
    <n v="91.6"/>
    <x v="0"/>
  </r>
  <r>
    <s v="PID0742"/>
    <s v="Middle-aged"/>
    <x v="2"/>
    <n v="3000"/>
    <n v="1767.42"/>
    <n v="66.8"/>
    <x v="1"/>
  </r>
  <r>
    <s v="PID0743"/>
    <s v="Adult"/>
    <x v="2"/>
    <n v="20000"/>
    <n v="10044.68"/>
    <n v="87.4"/>
    <x v="0"/>
  </r>
  <r>
    <s v="PID0744"/>
    <s v="Middle-aged"/>
    <x v="1"/>
    <n v="3000"/>
    <n v="2420.9700000000003"/>
    <n v="85.8"/>
    <x v="1"/>
  </r>
  <r>
    <s v="PID0745"/>
    <s v="Adult"/>
    <x v="2"/>
    <n v="12000"/>
    <n v="7689"/>
    <n v="75.400000000000006"/>
    <x v="0"/>
  </r>
  <r>
    <s v="PID0746"/>
    <s v="Adult"/>
    <x v="0"/>
    <n v="500"/>
    <n v="405.67"/>
    <n v="77.900000000000006"/>
    <x v="0"/>
  </r>
  <r>
    <s v="PID0747"/>
    <s v="Adult"/>
    <x v="0"/>
    <n v="300000"/>
    <n v="0"/>
    <n v="97.6"/>
    <x v="0"/>
  </r>
  <r>
    <s v="PID0748"/>
    <s v="Adult"/>
    <x v="1"/>
    <n v="200000"/>
    <n v="141389.44"/>
    <n v="97.1"/>
    <x v="0"/>
  </r>
  <r>
    <s v="PID0749"/>
    <s v="Middle-aged"/>
    <x v="0"/>
    <n v="240000"/>
    <n v="211079.16"/>
    <n v="73"/>
    <x v="1"/>
  </r>
  <r>
    <s v="PID0750"/>
    <s v="Senior"/>
    <x v="3"/>
    <n v="100"/>
    <n v="0"/>
    <n v="95.1"/>
    <x v="1"/>
  </r>
  <r>
    <s v="PID0751"/>
    <s v="Senior"/>
    <x v="1"/>
    <n v="20000"/>
    <n v="15758.62"/>
    <n v="84.2"/>
    <x v="1"/>
  </r>
  <r>
    <s v="PID0752"/>
    <s v="Middle-aged"/>
    <x v="0"/>
    <n v="18000"/>
    <n v="13560.54"/>
    <n v="84.8"/>
    <x v="1"/>
  </r>
  <r>
    <s v="PID0753"/>
    <s v="Senior"/>
    <x v="0"/>
    <n v="32000"/>
    <n v="27093.279999999999"/>
    <n v="68.900000000000006"/>
    <x v="1"/>
  </r>
  <r>
    <s v="PID0754"/>
    <s v="Adult"/>
    <x v="3"/>
    <n v="24000"/>
    <n v="13327.14"/>
    <n v="70.7"/>
    <x v="0"/>
  </r>
  <r>
    <s v="PID0755"/>
    <s v="Middle-aged"/>
    <x v="2"/>
    <n v="20000"/>
    <n v="11426.44"/>
    <n v="60.8"/>
    <x v="0"/>
  </r>
  <r>
    <s v="PID0756"/>
    <s v="Middle-aged"/>
    <x v="1"/>
    <n v="60000"/>
    <n v="0"/>
    <n v="58"/>
    <x v="0"/>
  </r>
  <r>
    <s v="PID0757"/>
    <s v="Adult"/>
    <x v="0"/>
    <n v="15000"/>
    <n v="12315.599999999999"/>
    <n v="86.6"/>
    <x v="0"/>
  </r>
  <r>
    <s v="PID0758"/>
    <s v="Adult"/>
    <x v="1"/>
    <n v="12000"/>
    <n v="9147.9000000000015"/>
    <n v="89.9"/>
    <x v="1"/>
  </r>
  <r>
    <s v="PID0759"/>
    <s v="Middle-aged"/>
    <x v="2"/>
    <n v="18000"/>
    <n v="0"/>
    <n v="77.8"/>
    <x v="0"/>
  </r>
  <r>
    <s v="PID0760"/>
    <s v="Adult"/>
    <x v="0"/>
    <n v="240000"/>
    <n v="167045.76000000001"/>
    <n v="105.8"/>
    <x v="0"/>
  </r>
  <r>
    <s v="PID0761"/>
    <s v="Middle-aged"/>
    <x v="3"/>
    <n v="72000"/>
    <n v="54255.64"/>
    <n v="68.7"/>
    <x v="0"/>
  </r>
  <r>
    <s v="PID0762"/>
    <s v="Senior"/>
    <x v="1"/>
    <n v="32000"/>
    <n v="28784.2"/>
    <n v="47"/>
    <x v="1"/>
  </r>
  <r>
    <s v="PID0763"/>
    <s v="Senior"/>
    <x v="1"/>
    <n v="12000"/>
    <n v="9897.48"/>
    <n v="56"/>
    <x v="1"/>
  </r>
  <r>
    <s v="PID0764"/>
    <s v="Middle-aged"/>
    <x v="1"/>
    <n v="240000"/>
    <n v="180338.76"/>
    <n v="92.3"/>
    <x v="0"/>
  </r>
  <r>
    <s v="PID0765"/>
    <s v="Adult"/>
    <x v="0"/>
    <n v="200000"/>
    <n v="0"/>
    <n v="74.7"/>
    <x v="0"/>
  </r>
  <r>
    <s v="PID0766"/>
    <s v="Middle-aged"/>
    <x v="2"/>
    <n v="3000"/>
    <n v="0"/>
    <n v="69.8"/>
    <x v="1"/>
  </r>
  <r>
    <s v="PID0767"/>
    <s v="Middle-aged"/>
    <x v="0"/>
    <n v="20000"/>
    <n v="11516.22"/>
    <n v="91"/>
    <x v="0"/>
  </r>
  <r>
    <s v="PID0768"/>
    <s v="Adult"/>
    <x v="0"/>
    <n v="15000"/>
    <n v="9725.4499999999989"/>
    <n v="70.099999999999994"/>
    <x v="1"/>
  </r>
  <r>
    <s v="PID0769"/>
    <s v="Middle-aged"/>
    <x v="2"/>
    <n v="72000"/>
    <n v="62499.040000000001"/>
    <n v="87"/>
    <x v="1"/>
  </r>
  <r>
    <s v="PID0770"/>
    <s v="Middle-aged"/>
    <x v="0"/>
    <n v="12000"/>
    <n v="10477.24"/>
    <n v="86.4"/>
    <x v="1"/>
  </r>
  <r>
    <s v="PID0771"/>
    <s v="Adult"/>
    <x v="2"/>
    <n v="1600"/>
    <n v="0"/>
    <n v="77.400000000000006"/>
    <x v="1"/>
  </r>
  <r>
    <s v="PID0772"/>
    <s v="Middle-aged"/>
    <x v="2"/>
    <n v="15000"/>
    <n v="8053.95"/>
    <n v="50.4"/>
    <x v="1"/>
  </r>
  <r>
    <s v="PID0773"/>
    <s v="Senior"/>
    <x v="1"/>
    <n v="32000"/>
    <n v="22571.599999999999"/>
    <n v="75.900000000000006"/>
    <x v="0"/>
  </r>
  <r>
    <s v="PID0774"/>
    <s v="Adult"/>
    <x v="1"/>
    <n v="90000"/>
    <n v="0"/>
    <n v="88.9"/>
    <x v="0"/>
  </r>
  <r>
    <s v="PID0775"/>
    <s v="Adult"/>
    <x v="0"/>
    <n v="12000"/>
    <n v="6521.22"/>
    <n v="55.4"/>
    <x v="0"/>
  </r>
  <r>
    <s v="PID0776"/>
    <s v="Middle-aged"/>
    <x v="1"/>
    <n v="12000"/>
    <n v="0"/>
    <n v="98.2"/>
    <x v="0"/>
  </r>
  <r>
    <s v="PID0777"/>
    <s v="Middle-aged"/>
    <x v="1"/>
    <n v="240000"/>
    <n v="194104.2"/>
    <n v="86.2"/>
    <x v="0"/>
  </r>
  <r>
    <s v="PID0778"/>
    <s v="Middle-aged"/>
    <x v="1"/>
    <n v="40000"/>
    <n v="0"/>
    <n v="77.7"/>
    <x v="0"/>
  </r>
  <r>
    <s v="PID0779"/>
    <s v="Adult"/>
    <x v="3"/>
    <n v="240000"/>
    <n v="0"/>
    <n v="89.8"/>
    <x v="0"/>
  </r>
  <r>
    <s v="PID0780"/>
    <s v="Adult"/>
    <x v="0"/>
    <n v="90000"/>
    <n v="77124.45"/>
    <n v="87.7"/>
    <x v="0"/>
  </r>
  <r>
    <s v="PID0781"/>
    <s v="Senior"/>
    <x v="0"/>
    <n v="4000"/>
    <n v="3240.2"/>
    <n v="56"/>
    <x v="1"/>
  </r>
  <r>
    <s v="PID0782"/>
    <s v="Middle-aged"/>
    <x v="0"/>
    <n v="45000"/>
    <n v="29182.86"/>
    <n v="56.2"/>
    <x v="0"/>
  </r>
  <r>
    <s v="PID0783"/>
    <s v="Elderly"/>
    <x v="0"/>
    <n v="100"/>
    <n v="0"/>
    <n v="87.5"/>
    <x v="0"/>
  </r>
  <r>
    <s v="PID0784"/>
    <s v="Middle-aged"/>
    <x v="2"/>
    <n v="72000"/>
    <n v="51103.32"/>
    <n v="62.5"/>
    <x v="1"/>
  </r>
  <r>
    <s v="PID0785"/>
    <s v="Senior"/>
    <x v="2"/>
    <n v="3000"/>
    <n v="2647.71"/>
    <n v="74.3"/>
    <x v="0"/>
  </r>
  <r>
    <s v="PID0786"/>
    <s v="Adult"/>
    <x v="0"/>
    <n v="500"/>
    <n v="0"/>
    <n v="95"/>
    <x v="0"/>
  </r>
  <r>
    <s v="PID0787"/>
    <s v="Senior"/>
    <x v="0"/>
    <n v="32000"/>
    <n v="27234.04"/>
    <n v="81.099999999999994"/>
    <x v="1"/>
  </r>
  <r>
    <s v="PID0788"/>
    <s v="Young Adult"/>
    <x v="3"/>
    <n v="40000"/>
    <n v="0"/>
    <n v="80.2"/>
    <x v="1"/>
  </r>
  <r>
    <s v="PID0789"/>
    <s v="Senior"/>
    <x v="2"/>
    <n v="75000"/>
    <n v="0"/>
    <n v="70.599999999999994"/>
    <x v="0"/>
  </r>
  <r>
    <s v="PID0790"/>
    <s v="Adult"/>
    <x v="1"/>
    <n v="12000"/>
    <n v="6106.7999999999993"/>
    <n v="56.7"/>
    <x v="1"/>
  </r>
  <r>
    <s v="PID0791"/>
    <s v="Middle-aged"/>
    <x v="0"/>
    <n v="32000"/>
    <n v="0"/>
    <n v="55.7"/>
    <x v="0"/>
  </r>
  <r>
    <s v="PID0792"/>
    <s v="Adult"/>
    <x v="0"/>
    <n v="1000"/>
    <n v="788.3"/>
    <n v="91.3"/>
    <x v="0"/>
  </r>
  <r>
    <s v="PID0793"/>
    <s v="Elderly"/>
    <x v="0"/>
    <n v="30000"/>
    <n v="23372.489999999998"/>
    <n v="82"/>
    <x v="0"/>
  </r>
  <r>
    <s v="PID0794"/>
    <s v="Senior"/>
    <x v="1"/>
    <n v="500"/>
    <n v="401.53"/>
    <n v="59.9"/>
    <x v="0"/>
  </r>
  <r>
    <s v="PID0795"/>
    <s v="Adult"/>
    <x v="0"/>
    <n v="250000"/>
    <n v="164113.4"/>
    <n v="78.900000000000006"/>
    <x v="1"/>
  </r>
  <r>
    <s v="PID0796"/>
    <s v="Adult"/>
    <x v="0"/>
    <n v="3000"/>
    <n v="1659.81"/>
    <n v="84.1"/>
    <x v="0"/>
  </r>
  <r>
    <s v="PID0797"/>
    <s v="Adult"/>
    <x v="3"/>
    <n v="200000"/>
    <n v="138011.92000000001"/>
    <n v="73.5"/>
    <x v="0"/>
  </r>
  <r>
    <s v="PID0798"/>
    <s v="Middle-aged"/>
    <x v="0"/>
    <n v="36000"/>
    <n v="27101.040000000001"/>
    <n v="64.2"/>
    <x v="1"/>
  </r>
  <r>
    <s v="PID0799"/>
    <s v="Middle-aged"/>
    <x v="2"/>
    <n v="12000"/>
    <n v="8430.9000000000015"/>
    <n v="76.099999999999994"/>
    <x v="0"/>
  </r>
  <r>
    <s v="PID0800"/>
    <s v="Middle-aged"/>
    <x v="1"/>
    <n v="15000"/>
    <n v="7930.4"/>
    <n v="57.1"/>
    <x v="1"/>
  </r>
  <r>
    <s v="PID0801"/>
    <s v="Adult"/>
    <x v="1"/>
    <n v="300000"/>
    <n v="0"/>
    <n v="67.5"/>
    <x v="0"/>
  </r>
  <r>
    <s v="PID0802"/>
    <s v="Adult"/>
    <x v="1"/>
    <n v="500"/>
    <n v="307.77999999999997"/>
    <n v="92.2"/>
    <x v="1"/>
  </r>
  <r>
    <s v="PID0803"/>
    <s v="Senior"/>
    <x v="3"/>
    <n v="60000"/>
    <n v="34598.1"/>
    <n v="69.7"/>
    <x v="1"/>
  </r>
  <r>
    <s v="PID0804"/>
    <s v="Young Adult"/>
    <x v="0"/>
    <n v="48000"/>
    <n v="41058.559999999998"/>
    <n v="75.7"/>
    <x v="0"/>
  </r>
  <r>
    <s v="PID0805"/>
    <s v="Middle-aged"/>
    <x v="2"/>
    <n v="24000"/>
    <n v="15079.59"/>
    <n v="91"/>
    <x v="0"/>
  </r>
  <r>
    <s v="PID0806"/>
    <s v="Middle-aged"/>
    <x v="2"/>
    <n v="3000"/>
    <n v="2123.9700000000003"/>
    <n v="76.400000000000006"/>
    <x v="1"/>
  </r>
  <r>
    <s v="PID0807"/>
    <s v="Adult"/>
    <x v="3"/>
    <n v="800"/>
    <n v="689.34"/>
    <n v="83.8"/>
    <x v="1"/>
  </r>
  <r>
    <s v="PID0808"/>
    <s v="Young Adult"/>
    <x v="0"/>
    <n v="15000"/>
    <n v="9070.75"/>
    <n v="82.5"/>
    <x v="0"/>
  </r>
  <r>
    <s v="PID0809"/>
    <s v="Middle-aged"/>
    <x v="1"/>
    <n v="12000"/>
    <n v="0"/>
    <n v="55.7"/>
    <x v="1"/>
  </r>
  <r>
    <s v="PID0810"/>
    <s v="Adult"/>
    <x v="0"/>
    <n v="24000"/>
    <n v="21522.510000000002"/>
    <n v="76.400000000000006"/>
    <x v="0"/>
  </r>
  <r>
    <s v="PID0811"/>
    <s v="Middle-aged"/>
    <x v="1"/>
    <n v="800"/>
    <n v="641.27"/>
    <n v="65.2"/>
    <x v="1"/>
  </r>
  <r>
    <s v="PID0812"/>
    <s v="Adult"/>
    <x v="3"/>
    <n v="60000"/>
    <n v="30478.600000000002"/>
    <n v="74"/>
    <x v="0"/>
  </r>
  <r>
    <s v="PID0813"/>
    <s v="Adult"/>
    <x v="2"/>
    <n v="250000"/>
    <n v="148709.1"/>
    <n v="109.1"/>
    <x v="1"/>
  </r>
  <r>
    <s v="PID0814"/>
    <s v="Senior"/>
    <x v="1"/>
    <n v="36000"/>
    <n v="28755.81"/>
    <n v="95.5"/>
    <x v="1"/>
  </r>
  <r>
    <s v="PID0815"/>
    <s v="Middle-aged"/>
    <x v="3"/>
    <n v="3000"/>
    <n v="2108.46"/>
    <n v="61.6"/>
    <x v="1"/>
  </r>
  <r>
    <s v="PID0816"/>
    <s v="Adult"/>
    <x v="2"/>
    <n v="12000"/>
    <n v="0"/>
    <n v="104.7"/>
    <x v="1"/>
  </r>
  <r>
    <s v="PID0817"/>
    <s v="Adult"/>
    <x v="1"/>
    <n v="32000"/>
    <n v="23164.48"/>
    <n v="58.9"/>
    <x v="1"/>
  </r>
  <r>
    <s v="PID0818"/>
    <s v="Middle-aged"/>
    <x v="2"/>
    <n v="100"/>
    <n v="83.65"/>
    <n v="75.900000000000006"/>
    <x v="0"/>
  </r>
  <r>
    <s v="PID0819"/>
    <s v="Adult"/>
    <x v="0"/>
    <n v="240000"/>
    <n v="211141.56"/>
    <n v="68.3"/>
    <x v="1"/>
  </r>
  <r>
    <s v="PID0820"/>
    <s v="Adult"/>
    <x v="3"/>
    <n v="16000"/>
    <n v="11177.24"/>
    <n v="93.1"/>
    <x v="1"/>
  </r>
  <r>
    <s v="PID0821"/>
    <s v="Middle-aged"/>
    <x v="0"/>
    <n v="300000"/>
    <n v="0"/>
    <n v="105"/>
    <x v="1"/>
  </r>
  <r>
    <s v="PID0822"/>
    <s v="Middle-aged"/>
    <x v="0"/>
    <n v="500"/>
    <n v="358.5"/>
    <n v="96.6"/>
    <x v="0"/>
  </r>
  <r>
    <s v="PID0823"/>
    <s v="Senior"/>
    <x v="3"/>
    <n v="90000"/>
    <n v="69662"/>
    <n v="58.7"/>
    <x v="1"/>
  </r>
  <r>
    <s v="PID0824"/>
    <s v="Adult"/>
    <x v="3"/>
    <n v="100"/>
    <n v="67.66"/>
    <n v="76.7"/>
    <x v="1"/>
  </r>
  <r>
    <s v="PID0825"/>
    <s v="Adult"/>
    <x v="1"/>
    <n v="240000"/>
    <n v="172631.04000000001"/>
    <n v="103.1"/>
    <x v="1"/>
  </r>
  <r>
    <s v="PID0826"/>
    <s v="Middle-aged"/>
    <x v="0"/>
    <n v="40000"/>
    <n v="25682.5"/>
    <n v="78.400000000000006"/>
    <x v="1"/>
  </r>
  <r>
    <s v="PID0827"/>
    <s v="Senior"/>
    <x v="2"/>
    <n v="30000"/>
    <n v="24743.82"/>
    <n v="69.900000000000006"/>
    <x v="0"/>
  </r>
  <r>
    <s v="PID0828"/>
    <s v="Middle-aged"/>
    <x v="0"/>
    <n v="500"/>
    <n v="314.77999999999997"/>
    <n v="75.2"/>
    <x v="1"/>
  </r>
  <r>
    <s v="PID0829"/>
    <s v="Adult"/>
    <x v="0"/>
    <n v="800"/>
    <n v="418.62"/>
    <n v="83.9"/>
    <x v="0"/>
  </r>
  <r>
    <s v="PID0830"/>
    <s v="Adult"/>
    <x v="0"/>
    <n v="500"/>
    <n v="251.3"/>
    <n v="82"/>
    <x v="1"/>
  </r>
  <r>
    <s v="PID0831"/>
    <s v="Adult"/>
    <x v="2"/>
    <n v="30000"/>
    <n v="21453.75"/>
    <n v="85.5"/>
    <x v="0"/>
  </r>
  <r>
    <s v="PID0832"/>
    <s v="Middle-aged"/>
    <x v="0"/>
    <n v="12000"/>
    <n v="0"/>
    <n v="102.2"/>
    <x v="1"/>
  </r>
  <r>
    <s v="PID0833"/>
    <s v="Adult"/>
    <x v="0"/>
    <n v="60000"/>
    <n v="44875.9"/>
    <n v="90.9"/>
    <x v="1"/>
  </r>
  <r>
    <s v="PID0834"/>
    <s v="Senior"/>
    <x v="3"/>
    <n v="15000"/>
    <n v="8541.8499999999985"/>
    <n v="58.8"/>
    <x v="0"/>
  </r>
  <r>
    <s v="PID0835"/>
    <s v="Middle-aged"/>
    <x v="0"/>
    <n v="250000"/>
    <n v="0"/>
    <n v="91.5"/>
    <x v="0"/>
  </r>
  <r>
    <s v="PID0836"/>
    <s v="Adult"/>
    <x v="1"/>
    <n v="500"/>
    <n v="353.6"/>
    <n v="92.6"/>
    <x v="1"/>
  </r>
  <r>
    <s v="PID0837"/>
    <s v="Young Adult"/>
    <x v="0"/>
    <n v="1000"/>
    <n v="0"/>
    <n v="68.099999999999994"/>
    <x v="1"/>
  </r>
  <r>
    <s v="PID0838"/>
    <s v="Senior"/>
    <x v="1"/>
    <n v="250000"/>
    <n v="212641.6"/>
    <n v="87.2"/>
    <x v="1"/>
  </r>
  <r>
    <s v="PID0839"/>
    <s v="Adult"/>
    <x v="0"/>
    <n v="15000"/>
    <n v="12903.95"/>
    <n v="80"/>
    <x v="1"/>
  </r>
  <r>
    <s v="PID0840"/>
    <s v="Adult"/>
    <x v="0"/>
    <n v="45000"/>
    <n v="31870.590000000004"/>
    <n v="102.8"/>
    <x v="1"/>
  </r>
  <r>
    <s v="PID0841"/>
    <s v="Middle-aged"/>
    <x v="2"/>
    <n v="240000"/>
    <n v="186596.28"/>
    <n v="97.1"/>
    <x v="1"/>
  </r>
  <r>
    <s v="PID0842"/>
    <s v="Adult"/>
    <x v="0"/>
    <n v="800"/>
    <n v="506.14"/>
    <n v="89.8"/>
    <x v="0"/>
  </r>
  <r>
    <s v="PID0843"/>
    <s v="Adult"/>
    <x v="0"/>
    <n v="800"/>
    <n v="0"/>
    <n v="70.7"/>
    <x v="0"/>
  </r>
  <r>
    <s v="PID0844"/>
    <s v="Senior"/>
    <x v="1"/>
    <n v="60000"/>
    <n v="0"/>
    <n v="67.599999999999994"/>
    <x v="1"/>
  </r>
  <r>
    <s v="PID0845"/>
    <s v="Middle-aged"/>
    <x v="2"/>
    <n v="32000"/>
    <n v="26443.52"/>
    <n v="59.9"/>
    <x v="0"/>
  </r>
  <r>
    <s v="PID0846"/>
    <s v="Adult"/>
    <x v="2"/>
    <n v="250000"/>
    <n v="130103.79999999999"/>
    <n v="101.2"/>
    <x v="1"/>
  </r>
  <r>
    <s v="PID0847"/>
    <s v="Senior"/>
    <x v="2"/>
    <n v="12000"/>
    <n v="9364.9599999999991"/>
    <n v="70"/>
    <x v="0"/>
  </r>
  <r>
    <s v="PID0848"/>
    <s v="Adult"/>
    <x v="3"/>
    <n v="240000"/>
    <n v="167436.72"/>
    <n v="84.9"/>
    <x v="0"/>
  </r>
  <r>
    <s v="PID0849"/>
    <s v="Senior"/>
    <x v="3"/>
    <n v="300000"/>
    <n v="231831.84"/>
    <n v="82.6"/>
    <x v="0"/>
  </r>
  <r>
    <s v="PID0850"/>
    <s v="Adult"/>
    <x v="3"/>
    <n v="300000"/>
    <n v="201137.88"/>
    <n v="62.7"/>
    <x v="1"/>
  </r>
  <r>
    <s v="PID0851"/>
    <s v="Middle-aged"/>
    <x v="2"/>
    <n v="1600"/>
    <n v="0"/>
    <n v="75"/>
    <x v="0"/>
  </r>
  <r>
    <s v="PID0852"/>
    <s v="Young Adult"/>
    <x v="0"/>
    <n v="200000"/>
    <n v="124849.84"/>
    <n v="57.2"/>
    <x v="0"/>
  </r>
  <r>
    <s v="PID0853"/>
    <s v="Adult"/>
    <x v="1"/>
    <n v="30000"/>
    <n v="16466.07"/>
    <n v="68.2"/>
    <x v="0"/>
  </r>
  <r>
    <s v="PID0854"/>
    <s v="Adult"/>
    <x v="0"/>
    <n v="60000"/>
    <n v="0"/>
    <n v="78.2"/>
    <x v="0"/>
  </r>
  <r>
    <s v="PID0855"/>
    <s v="Adult"/>
    <x v="0"/>
    <n v="18000"/>
    <n v="16160.939999999999"/>
    <n v="81"/>
    <x v="1"/>
  </r>
  <r>
    <s v="PID0856"/>
    <s v="Elderly"/>
    <x v="2"/>
    <n v="2000"/>
    <n v="0"/>
    <n v="59.8"/>
    <x v="1"/>
  </r>
  <r>
    <s v="PID0857"/>
    <s v="Middle-aged"/>
    <x v="1"/>
    <n v="75000"/>
    <n v="0"/>
    <n v="50.3"/>
    <x v="0"/>
  </r>
  <r>
    <s v="PID0858"/>
    <s v="Adult"/>
    <x v="1"/>
    <n v="800"/>
    <n v="718.38"/>
    <n v="96.6"/>
    <x v="1"/>
  </r>
  <r>
    <s v="PID0859"/>
    <s v="Adult"/>
    <x v="2"/>
    <n v="18000"/>
    <n v="14168.43"/>
    <n v="85.7"/>
    <x v="1"/>
  </r>
  <r>
    <s v="PID0860"/>
    <s v="Adult"/>
    <x v="2"/>
    <n v="18000"/>
    <n v="11696.039999999999"/>
    <n v="73.2"/>
    <x v="1"/>
  </r>
  <r>
    <s v="PID0861"/>
    <s v="Senior"/>
    <x v="1"/>
    <n v="800"/>
    <n v="0"/>
    <n v="53.5"/>
    <x v="1"/>
  </r>
  <r>
    <s v="PID0862"/>
    <s v="Adult"/>
    <x v="2"/>
    <n v="12000"/>
    <n v="8047.14"/>
    <n v="93.4"/>
    <x v="0"/>
  </r>
  <r>
    <s v="PID0863"/>
    <s v="Elderly"/>
    <x v="1"/>
    <n v="30000"/>
    <n v="20406.63"/>
    <n v="89.8"/>
    <x v="1"/>
  </r>
  <r>
    <s v="PID0864"/>
    <s v="Senior"/>
    <x v="2"/>
    <n v="800"/>
    <n v="509.19"/>
    <n v="82.2"/>
    <x v="1"/>
  </r>
  <r>
    <s v="PID0865"/>
    <s v="Middle-aged"/>
    <x v="2"/>
    <n v="3000"/>
    <n v="2577.66"/>
    <n v="85.5"/>
    <x v="1"/>
  </r>
  <r>
    <s v="PID0866"/>
    <s v="Senior"/>
    <x v="0"/>
    <n v="24000"/>
    <n v="12221.73"/>
    <n v="79.400000000000006"/>
    <x v="1"/>
  </r>
  <r>
    <s v="PID0867"/>
    <s v="Adult"/>
    <x v="0"/>
    <n v="100"/>
    <n v="0"/>
    <n v="72.599999999999994"/>
    <x v="1"/>
  </r>
  <r>
    <s v="PID0868"/>
    <s v="Middle-aged"/>
    <x v="3"/>
    <n v="18000"/>
    <n v="9274.59"/>
    <n v="72.3"/>
    <x v="1"/>
  </r>
  <r>
    <s v="PID0869"/>
    <s v="Adult"/>
    <x v="0"/>
    <n v="40000"/>
    <n v="29834.3"/>
    <n v="57.7"/>
    <x v="1"/>
  </r>
  <r>
    <s v="PID0870"/>
    <s v="Adult"/>
    <x v="0"/>
    <n v="200000"/>
    <n v="169415.36"/>
    <n v="81.099999999999994"/>
    <x v="1"/>
  </r>
  <r>
    <s v="PID0871"/>
    <s v="Middle-aged"/>
    <x v="2"/>
    <n v="50000"/>
    <n v="37645.199999999997"/>
    <n v="69.8"/>
    <x v="0"/>
  </r>
  <r>
    <s v="PID0872"/>
    <s v="Adult"/>
    <x v="2"/>
    <n v="32000"/>
    <n v="20805.599999999999"/>
    <n v="85"/>
    <x v="0"/>
  </r>
  <r>
    <s v="PID0873"/>
    <s v="Middle-aged"/>
    <x v="0"/>
    <n v="500"/>
    <n v="258.39"/>
    <n v="75.400000000000006"/>
    <x v="1"/>
  </r>
  <r>
    <s v="PID0874"/>
    <s v="Adult"/>
    <x v="0"/>
    <n v="18000"/>
    <n v="13544.46"/>
    <n v="106.2"/>
    <x v="0"/>
  </r>
  <r>
    <s v="PID0875"/>
    <s v="Adult"/>
    <x v="0"/>
    <n v="16000"/>
    <n v="10448.86"/>
    <n v="58.3"/>
    <x v="0"/>
  </r>
  <r>
    <s v="PID0876"/>
    <s v="Senior"/>
    <x v="1"/>
    <n v="14000"/>
    <n v="8981.9800000000014"/>
    <n v="56.1"/>
    <x v="0"/>
  </r>
  <r>
    <s v="PID0877"/>
    <s v="Adult"/>
    <x v="0"/>
    <n v="40000"/>
    <n v="27412"/>
    <n v="60.1"/>
    <x v="0"/>
  </r>
  <r>
    <s v="PID0878"/>
    <s v="Adult"/>
    <x v="1"/>
    <n v="48000"/>
    <n v="33335.120000000003"/>
    <n v="86"/>
    <x v="0"/>
  </r>
  <r>
    <s v="PID0879"/>
    <s v="Middle-aged"/>
    <x v="3"/>
    <n v="32000"/>
    <n v="0"/>
    <n v="96.5"/>
    <x v="1"/>
  </r>
  <r>
    <s v="PID0880"/>
    <s v="Adult"/>
    <x v="2"/>
    <n v="60000"/>
    <n v="0"/>
    <n v="85"/>
    <x v="1"/>
  </r>
  <r>
    <s v="PID0881"/>
    <s v="Adult"/>
    <x v="2"/>
    <n v="40000"/>
    <n v="28303.899999999998"/>
    <n v="83.6"/>
    <x v="1"/>
  </r>
  <r>
    <s v="PID0882"/>
    <s v="Middle-aged"/>
    <x v="1"/>
    <n v="18000"/>
    <n v="11834.49"/>
    <n v="93.6"/>
    <x v="0"/>
  </r>
  <r>
    <s v="PID0883"/>
    <s v="Young Adult"/>
    <x v="2"/>
    <n v="18000"/>
    <n v="13293.48"/>
    <n v="91.7"/>
    <x v="1"/>
  </r>
  <r>
    <s v="PID0884"/>
    <s v="Middle-aged"/>
    <x v="0"/>
    <n v="800"/>
    <n v="514.91"/>
    <n v="74.599999999999994"/>
    <x v="0"/>
  </r>
  <r>
    <s v="PID0885"/>
    <s v="Middle-aged"/>
    <x v="0"/>
    <n v="12000"/>
    <n v="10234.32"/>
    <n v="64"/>
    <x v="0"/>
  </r>
  <r>
    <s v="PID0886"/>
    <s v="Adult"/>
    <x v="1"/>
    <n v="30000"/>
    <n v="20923.170000000002"/>
    <n v="86.1"/>
    <x v="0"/>
  </r>
  <r>
    <s v="PID0887"/>
    <s v="Senior"/>
    <x v="1"/>
    <n v="200000"/>
    <n v="117180.56"/>
    <n v="75.8"/>
    <x v="1"/>
  </r>
  <r>
    <s v="PID0888"/>
    <s v="Young Adult"/>
    <x v="1"/>
    <n v="300000"/>
    <n v="205470.9"/>
    <n v="78.7"/>
    <x v="0"/>
  </r>
  <r>
    <s v="PID0889"/>
    <s v="Adult"/>
    <x v="0"/>
    <n v="72000"/>
    <n v="39537.440000000002"/>
    <n v="89.3"/>
    <x v="1"/>
  </r>
  <r>
    <s v="PID0890"/>
    <s v="Adult"/>
    <x v="1"/>
    <n v="240000"/>
    <n v="0"/>
    <n v="63"/>
    <x v="1"/>
  </r>
  <r>
    <s v="PID0891"/>
    <s v="Adult"/>
    <x v="2"/>
    <n v="1600"/>
    <n v="946.72"/>
    <n v="71"/>
    <x v="1"/>
  </r>
  <r>
    <s v="PID0892"/>
    <s v="Middle-aged"/>
    <x v="3"/>
    <n v="40000"/>
    <n v="32585.24"/>
    <n v="71.3"/>
    <x v="1"/>
  </r>
  <r>
    <s v="PID0893"/>
    <s v="Adult"/>
    <x v="0"/>
    <n v="60000"/>
    <n v="31314.45"/>
    <n v="79.400000000000006"/>
    <x v="1"/>
  </r>
  <r>
    <s v="PID0894"/>
    <s v="Adult"/>
    <x v="0"/>
    <n v="18000"/>
    <n v="15437.099999999999"/>
    <n v="64.099999999999994"/>
    <x v="1"/>
  </r>
  <r>
    <s v="PID0895"/>
    <s v="Middle-aged"/>
    <x v="0"/>
    <n v="24000"/>
    <n v="13478.699999999999"/>
    <n v="77.7"/>
    <x v="1"/>
  </r>
  <r>
    <s v="PID0896"/>
    <s v="Middle-aged"/>
    <x v="2"/>
    <n v="240000"/>
    <n v="170806.2"/>
    <n v="96.8"/>
    <x v="1"/>
  </r>
  <r>
    <s v="PID0897"/>
    <s v="Adult"/>
    <x v="2"/>
    <n v="60000"/>
    <n v="0"/>
    <n v="88.7"/>
    <x v="0"/>
  </r>
  <r>
    <s v="PID0898"/>
    <s v="Senior"/>
    <x v="3"/>
    <n v="90000"/>
    <n v="52313.149999999994"/>
    <n v="56"/>
    <x v="0"/>
  </r>
  <r>
    <s v="PID0899"/>
    <s v="Adult"/>
    <x v="0"/>
    <n v="800"/>
    <n v="629.91"/>
    <n v="62.9"/>
    <x v="0"/>
  </r>
  <r>
    <s v="PID0900"/>
    <s v="Middle-aged"/>
    <x v="1"/>
    <n v="90000"/>
    <n v="0"/>
    <n v="61.7"/>
    <x v="1"/>
  </r>
  <r>
    <s v="PID0901"/>
    <s v="Young Adult"/>
    <x v="3"/>
    <n v="100"/>
    <n v="67.22"/>
    <n v="54.6"/>
    <x v="1"/>
  </r>
  <r>
    <s v="PID0902"/>
    <s v="Adult"/>
    <x v="2"/>
    <n v="32000"/>
    <n v="24100.36"/>
    <n v="88.7"/>
    <x v="0"/>
  </r>
  <r>
    <s v="PID0903"/>
    <s v="Adult"/>
    <x v="1"/>
    <n v="21000"/>
    <n v="17648.539999999997"/>
    <n v="79.8"/>
    <x v="1"/>
  </r>
  <r>
    <s v="PID0904"/>
    <s v="Middle-aged"/>
    <x v="2"/>
    <n v="60000"/>
    <n v="34967.399999999994"/>
    <n v="61.1"/>
    <x v="1"/>
  </r>
  <r>
    <s v="PID0905"/>
    <s v="Middle-aged"/>
    <x v="2"/>
    <n v="18000"/>
    <n v="0"/>
    <n v="89.8"/>
    <x v="1"/>
  </r>
  <r>
    <s v="PID0906"/>
    <s v="Adult"/>
    <x v="0"/>
    <n v="21000"/>
    <n v="14326.13"/>
    <n v="67.3"/>
    <x v="1"/>
  </r>
  <r>
    <s v="PID0907"/>
    <s v="Middle-aged"/>
    <x v="3"/>
    <n v="45000"/>
    <n v="29029.98"/>
    <n v="56.2"/>
    <x v="1"/>
  </r>
  <r>
    <s v="PID0908"/>
    <s v="Senior"/>
    <x v="3"/>
    <n v="800"/>
    <n v="0"/>
    <n v="47"/>
    <x v="0"/>
  </r>
  <r>
    <s v="PID0909"/>
    <s v="Adult"/>
    <x v="2"/>
    <n v="90000"/>
    <n v="73214.95"/>
    <n v="101.1"/>
    <x v="0"/>
  </r>
  <r>
    <s v="PID0910"/>
    <s v="Young Adult"/>
    <x v="0"/>
    <n v="240000"/>
    <n v="175275.59999999998"/>
    <n v="98.8"/>
    <x v="0"/>
  </r>
  <r>
    <s v="PID0911"/>
    <s v="Adult"/>
    <x v="0"/>
    <n v="24000"/>
    <n v="17538.48"/>
    <n v="88.5"/>
    <x v="1"/>
  </r>
  <r>
    <s v="PID0912"/>
    <s v="Middle-aged"/>
    <x v="3"/>
    <n v="200000"/>
    <n v="167277.44"/>
    <n v="64.7"/>
    <x v="0"/>
  </r>
  <r>
    <s v="PID0913"/>
    <s v="Middle-aged"/>
    <x v="1"/>
    <n v="200000"/>
    <n v="122030.24"/>
    <n v="61.7"/>
    <x v="1"/>
  </r>
  <r>
    <s v="PID0914"/>
    <s v="Adult"/>
    <x v="2"/>
    <n v="800"/>
    <n v="0"/>
    <n v="82.2"/>
    <x v="0"/>
  </r>
  <r>
    <s v="PID0915"/>
    <s v="Middle-aged"/>
    <x v="2"/>
    <n v="21000"/>
    <n v="14887.179999999998"/>
    <n v="104.3"/>
    <x v="0"/>
  </r>
  <r>
    <s v="PID0916"/>
    <s v="Middle-aged"/>
    <x v="0"/>
    <n v="30000"/>
    <n v="17119.650000000001"/>
    <n v="75.900000000000006"/>
    <x v="1"/>
  </r>
  <r>
    <s v="PID0917"/>
    <s v="Senior"/>
    <x v="0"/>
    <n v="800"/>
    <n v="489.64"/>
    <n v="84.4"/>
    <x v="0"/>
  </r>
  <r>
    <s v="PID0918"/>
    <s v="Middle-aged"/>
    <x v="0"/>
    <n v="240000"/>
    <n v="141203.04"/>
    <n v="90.7"/>
    <x v="1"/>
  </r>
  <r>
    <s v="PID0919"/>
    <s v="Adult"/>
    <x v="3"/>
    <n v="18000"/>
    <n v="0"/>
    <n v="87.6"/>
    <x v="1"/>
  </r>
  <r>
    <s v="PID0920"/>
    <s v="Adult"/>
    <x v="3"/>
    <n v="30000"/>
    <n v="26468.73"/>
    <n v="61.7"/>
    <x v="0"/>
  </r>
  <r>
    <s v="PID0921"/>
    <s v="Adult"/>
    <x v="0"/>
    <n v="21000"/>
    <n v="0"/>
    <n v="78.599999999999994"/>
    <x v="0"/>
  </r>
  <r>
    <s v="PID0922"/>
    <s v="Middle-aged"/>
    <x v="0"/>
    <n v="30000"/>
    <n v="25596.75"/>
    <n v="73.900000000000006"/>
    <x v="1"/>
  </r>
  <r>
    <s v="PID0923"/>
    <s v="Adult"/>
    <x v="0"/>
    <n v="100"/>
    <n v="54.98"/>
    <n v="92"/>
    <x v="0"/>
  </r>
  <r>
    <s v="PID0924"/>
    <s v="Middle-aged"/>
    <x v="1"/>
    <n v="30000"/>
    <n v="24991.23"/>
    <n v="96.2"/>
    <x v="1"/>
  </r>
  <r>
    <s v="PID0925"/>
    <s v="Middle-aged"/>
    <x v="1"/>
    <n v="12000"/>
    <n v="7718.94"/>
    <n v="69.7"/>
    <x v="1"/>
  </r>
  <r>
    <s v="PID0926"/>
    <s v="Adult"/>
    <x v="0"/>
    <n v="30000"/>
    <n v="0"/>
    <n v="92.9"/>
    <x v="1"/>
  </r>
  <r>
    <s v="PID0927"/>
    <s v="Middle-aged"/>
    <x v="0"/>
    <n v="30000"/>
    <n v="20388.21"/>
    <n v="75.599999999999994"/>
    <x v="0"/>
  </r>
  <r>
    <s v="PID0928"/>
    <s v="Senior"/>
    <x v="3"/>
    <n v="21000"/>
    <n v="12310.970000000001"/>
    <n v="88.5"/>
    <x v="1"/>
  </r>
  <r>
    <s v="PID0929"/>
    <s v="Middle-aged"/>
    <x v="0"/>
    <n v="18000"/>
    <n v="12931.32"/>
    <n v="67.5"/>
    <x v="1"/>
  </r>
  <r>
    <s v="PID0930"/>
    <s v="Middle-aged"/>
    <x v="0"/>
    <n v="800"/>
    <n v="659.52"/>
    <n v="93.5"/>
    <x v="1"/>
  </r>
  <r>
    <s v="PID0931"/>
    <s v="Adult"/>
    <x v="0"/>
    <n v="45000"/>
    <n v="26108.25"/>
    <n v="91.6"/>
    <x v="0"/>
  </r>
  <r>
    <s v="PID0932"/>
    <s v="Elderly"/>
    <x v="1"/>
    <n v="32000"/>
    <n v="24113.32"/>
    <n v="67.5"/>
    <x v="1"/>
  </r>
  <r>
    <s v="PID0933"/>
    <s v="Middle-aged"/>
    <x v="0"/>
    <n v="16000"/>
    <n v="0"/>
    <n v="89.4"/>
    <x v="1"/>
  </r>
  <r>
    <s v="PID0934"/>
    <s v="Adult"/>
    <x v="0"/>
    <n v="90000"/>
    <n v="71308.7"/>
    <n v="82.7"/>
    <x v="1"/>
  </r>
  <r>
    <s v="PID0935"/>
    <s v="Middle-aged"/>
    <x v="1"/>
    <n v="18000"/>
    <n v="11953.2"/>
    <n v="98.4"/>
    <x v="1"/>
  </r>
  <r>
    <s v="PID0936"/>
    <s v="Senior"/>
    <x v="0"/>
    <n v="3000"/>
    <n v="2158.5299999999997"/>
    <n v="65"/>
    <x v="1"/>
  </r>
  <r>
    <s v="PID0937"/>
    <s v="Middle-aged"/>
    <x v="3"/>
    <n v="45000"/>
    <n v="23279.82"/>
    <n v="71.3"/>
    <x v="1"/>
  </r>
  <r>
    <s v="PID0938"/>
    <s v="Adult"/>
    <x v="2"/>
    <n v="240000"/>
    <n v="121635.36000000002"/>
    <n v="90.4"/>
    <x v="0"/>
  </r>
  <r>
    <s v="PID0939"/>
    <s v="Adult"/>
    <x v="1"/>
    <n v="12000"/>
    <n v="9631.86"/>
    <n v="94.2"/>
    <x v="1"/>
  </r>
  <r>
    <s v="PID0940"/>
    <s v="Middle-aged"/>
    <x v="3"/>
    <n v="60000"/>
    <n v="51124"/>
    <n v="79.900000000000006"/>
    <x v="1"/>
  </r>
  <r>
    <s v="PID0941"/>
    <s v="Middle-aged"/>
    <x v="2"/>
    <n v="75000"/>
    <n v="39747.550000000003"/>
    <n v="66.599999999999994"/>
    <x v="0"/>
  </r>
  <r>
    <s v="PID0942"/>
    <s v="Adult"/>
    <x v="3"/>
    <n v="4000"/>
    <n v="2011.16"/>
    <n v="92.8"/>
    <x v="1"/>
  </r>
  <r>
    <s v="PID0943"/>
    <s v="Middle-aged"/>
    <x v="2"/>
    <n v="240000"/>
    <n v="0"/>
    <n v="50.1"/>
    <x v="0"/>
  </r>
  <r>
    <s v="PID0944"/>
    <s v="Senior"/>
    <x v="1"/>
    <n v="3000"/>
    <n v="2174.79"/>
    <n v="90.7"/>
    <x v="1"/>
  </r>
  <r>
    <s v="PID0945"/>
    <s v="Adult"/>
    <x v="3"/>
    <n v="100"/>
    <n v="59.3"/>
    <n v="105.5"/>
    <x v="0"/>
  </r>
  <r>
    <s v="PID0946"/>
    <s v="Middle-aged"/>
    <x v="2"/>
    <n v="500"/>
    <n v="429.54"/>
    <n v="78.8"/>
    <x v="1"/>
  </r>
  <r>
    <s v="PID0947"/>
    <s v="Middle-aged"/>
    <x v="3"/>
    <n v="40000"/>
    <n v="29043.600000000002"/>
    <n v="69"/>
    <x v="0"/>
  </r>
  <r>
    <s v="PID0948"/>
    <s v="Adult"/>
    <x v="0"/>
    <n v="3000"/>
    <n v="0"/>
    <n v="92"/>
    <x v="1"/>
  </r>
  <r>
    <s v="PID0949"/>
    <s v="Middle-aged"/>
    <x v="1"/>
    <n v="240000"/>
    <n v="167688.48000000001"/>
    <n v="78.5"/>
    <x v="0"/>
  </r>
  <r>
    <s v="PID0950"/>
    <s v="Adult"/>
    <x v="0"/>
    <n v="500"/>
    <n v="0"/>
    <n v="97.8"/>
    <x v="1"/>
  </r>
  <r>
    <s v="PID0951"/>
    <s v="Middle-aged"/>
    <x v="3"/>
    <n v="21000"/>
    <n v="13389.46"/>
    <n v="71.5"/>
    <x v="1"/>
  </r>
  <r>
    <s v="PID0952"/>
    <s v="Senior"/>
    <x v="1"/>
    <n v="60000"/>
    <n v="36306.879999999997"/>
    <n v="77.2"/>
    <x v="1"/>
  </r>
  <r>
    <s v="PID0953"/>
    <s v="Middle-aged"/>
    <x v="1"/>
    <n v="3000"/>
    <n v="0"/>
    <n v="64.400000000000006"/>
    <x v="0"/>
  </r>
  <r>
    <s v="PID0954"/>
    <s v="Middle-aged"/>
    <x v="1"/>
    <n v="18000"/>
    <n v="0"/>
    <n v="68.900000000000006"/>
    <x v="0"/>
  </r>
  <r>
    <s v="PID0955"/>
    <s v="Adult"/>
    <x v="0"/>
    <n v="300000"/>
    <n v="261149.4"/>
    <n v="51.9"/>
    <x v="1"/>
  </r>
  <r>
    <s v="PID0956"/>
    <s v="Adult"/>
    <x v="0"/>
    <n v="200"/>
    <n v="168.02"/>
    <n v="87"/>
    <x v="0"/>
  </r>
  <r>
    <s v="PID0957"/>
    <s v="Middle-aged"/>
    <x v="3"/>
    <n v="60000"/>
    <n v="33469.15"/>
    <n v="97.6"/>
    <x v="0"/>
  </r>
  <r>
    <s v="PID0958"/>
    <s v="Adult"/>
    <x v="0"/>
    <n v="18000"/>
    <n v="0"/>
    <n v="85.4"/>
    <x v="0"/>
  </r>
  <r>
    <s v="PID0959"/>
    <s v="Adult"/>
    <x v="1"/>
    <n v="250000"/>
    <n v="0"/>
    <n v="56.2"/>
    <x v="1"/>
  </r>
  <r>
    <s v="PID0960"/>
    <s v="Adult"/>
    <x v="1"/>
    <n v="2000"/>
    <n v="1221.58"/>
    <n v="60.3"/>
    <x v="1"/>
  </r>
  <r>
    <s v="PID0961"/>
    <s v="Adult"/>
    <x v="1"/>
    <n v="200000"/>
    <n v="175466.69999999998"/>
    <n v="83"/>
    <x v="1"/>
  </r>
  <r>
    <s v="PID0962"/>
    <s v="Adult"/>
    <x v="0"/>
    <n v="32000"/>
    <n v="24734.400000000001"/>
    <n v="101"/>
    <x v="0"/>
  </r>
  <r>
    <s v="PID0963"/>
    <s v="Senior"/>
    <x v="2"/>
    <n v="18000"/>
    <n v="12295.349999999999"/>
    <n v="80.900000000000006"/>
    <x v="1"/>
  </r>
  <r>
    <s v="PID0964"/>
    <s v="Adult"/>
    <x v="2"/>
    <n v="200000"/>
    <n v="101959.59999999999"/>
    <n v="61.8"/>
    <x v="1"/>
  </r>
  <r>
    <s v="PID0965"/>
    <s v="Adult"/>
    <x v="0"/>
    <n v="200000"/>
    <n v="134773.5"/>
    <n v="82.3"/>
    <x v="1"/>
  </r>
  <r>
    <s v="PID0966"/>
    <s v="Middle-aged"/>
    <x v="0"/>
    <n v="75000"/>
    <n v="52198.75"/>
    <n v="87.2"/>
    <x v="1"/>
  </r>
  <r>
    <s v="PID0967"/>
    <s v="Middle-aged"/>
    <x v="3"/>
    <n v="32000"/>
    <n v="24839.56"/>
    <n v="85.2"/>
    <x v="1"/>
  </r>
  <r>
    <s v="PID0968"/>
    <s v="Adult"/>
    <x v="1"/>
    <n v="90000"/>
    <n v="64257.700000000004"/>
    <n v="59.1"/>
    <x v="0"/>
  </r>
  <r>
    <s v="PID0969"/>
    <s v="Middle-aged"/>
    <x v="2"/>
    <n v="12000"/>
    <n v="7562.2800000000007"/>
    <n v="82.4"/>
    <x v="0"/>
  </r>
  <r>
    <s v="PID0970"/>
    <s v="Middle-aged"/>
    <x v="0"/>
    <n v="30000"/>
    <n v="20021.16"/>
    <n v="86.2"/>
    <x v="0"/>
  </r>
  <r>
    <s v="PID0971"/>
    <s v="Middle-aged"/>
    <x v="1"/>
    <n v="100"/>
    <n v="0"/>
    <n v="61.8"/>
    <x v="1"/>
  </r>
  <r>
    <s v="PID0972"/>
    <s v="Middle-aged"/>
    <x v="1"/>
    <n v="18000"/>
    <n v="10170.93"/>
    <n v="55.9"/>
    <x v="1"/>
  </r>
  <r>
    <s v="PID0973"/>
    <s v="Adult"/>
    <x v="2"/>
    <n v="21000"/>
    <n v="18861.990000000002"/>
    <n v="77.2"/>
    <x v="0"/>
  </r>
  <r>
    <s v="PID0974"/>
    <s v="Adult"/>
    <x v="0"/>
    <n v="500"/>
    <n v="429.74"/>
    <n v="70.7"/>
    <x v="0"/>
  </r>
  <r>
    <s v="PID0975"/>
    <s v="Adult"/>
    <x v="3"/>
    <n v="12000"/>
    <n v="7510.34"/>
    <n v="91.6"/>
    <x v="0"/>
  </r>
  <r>
    <s v="PID0976"/>
    <s v="Adult"/>
    <x v="0"/>
    <n v="12000"/>
    <n v="7631.0999999999995"/>
    <n v="84.2"/>
    <x v="0"/>
  </r>
  <r>
    <s v="PID0977"/>
    <s v="Young Adult"/>
    <x v="0"/>
    <n v="18000"/>
    <n v="0"/>
    <n v="63.3"/>
    <x v="0"/>
  </r>
  <r>
    <s v="PID0978"/>
    <s v="Adult"/>
    <x v="2"/>
    <n v="36000"/>
    <n v="19800.36"/>
    <n v="89.3"/>
    <x v="0"/>
  </r>
  <r>
    <s v="PID0979"/>
    <s v="Senior"/>
    <x v="2"/>
    <n v="16000"/>
    <n v="12863.76"/>
    <n v="96.5"/>
    <x v="0"/>
  </r>
  <r>
    <s v="PID0980"/>
    <s v="Middle-aged"/>
    <x v="0"/>
    <n v="40000"/>
    <n v="22499"/>
    <n v="80.599999999999994"/>
    <x v="0"/>
  </r>
  <r>
    <s v="PID0981"/>
    <s v="Adult"/>
    <x v="0"/>
    <n v="18000"/>
    <n v="9721.619999999999"/>
    <n v="67.900000000000006"/>
    <x v="0"/>
  </r>
  <r>
    <s v="PID0982"/>
    <s v="Middle-aged"/>
    <x v="0"/>
    <n v="800"/>
    <n v="433.24"/>
    <n v="80.099999999999994"/>
    <x v="0"/>
  </r>
  <r>
    <s v="PID0983"/>
    <s v="Senior"/>
    <x v="0"/>
    <n v="240000"/>
    <n v="173836.79999999999"/>
    <n v="68.8"/>
    <x v="0"/>
  </r>
  <r>
    <s v="PID0984"/>
    <s v="Elderly"/>
    <x v="1"/>
    <n v="2000"/>
    <n v="0"/>
    <n v="62.1"/>
    <x v="0"/>
  </r>
  <r>
    <s v="PID0985"/>
    <s v="Senior"/>
    <x v="1"/>
    <n v="240000"/>
    <n v="190077.84"/>
    <n v="70.2"/>
    <x v="0"/>
  </r>
  <r>
    <s v="PID0986"/>
    <s v="Young Adult"/>
    <x v="0"/>
    <n v="21000"/>
    <n v="17085.600000000002"/>
    <n v="78.2"/>
    <x v="0"/>
  </r>
  <r>
    <s v="PID0987"/>
    <s v="Adult"/>
    <x v="0"/>
    <n v="18000"/>
    <n v="14608.14"/>
    <n v="83.8"/>
    <x v="1"/>
  </r>
  <r>
    <s v="PID0988"/>
    <s v="Adult"/>
    <x v="0"/>
    <n v="2000"/>
    <n v="1656.58"/>
    <n v="103.7"/>
    <x v="0"/>
  </r>
  <r>
    <s v="PID0989"/>
    <s v="Adult"/>
    <x v="0"/>
    <n v="60000"/>
    <n v="53236.3"/>
    <n v="65.900000000000006"/>
    <x v="0"/>
  </r>
  <r>
    <s v="PID0990"/>
    <s v="Middle-aged"/>
    <x v="2"/>
    <n v="100"/>
    <n v="59.34"/>
    <n v="85.9"/>
    <x v="1"/>
  </r>
  <r>
    <s v="PID0991"/>
    <s v="Middle-aged"/>
    <x v="0"/>
    <n v="45000"/>
    <n v="37119.840000000004"/>
    <n v="79.900000000000006"/>
    <x v="1"/>
  </r>
  <r>
    <s v="PID0992"/>
    <s v="Middle-aged"/>
    <x v="0"/>
    <n v="75000"/>
    <n v="0"/>
    <n v="47.9"/>
    <x v="0"/>
  </r>
  <r>
    <s v="PID0993"/>
    <s v="Middle-aged"/>
    <x v="0"/>
    <n v="10000"/>
    <n v="6685.78"/>
    <n v="94.1"/>
    <x v="1"/>
  </r>
  <r>
    <s v="PID0994"/>
    <s v="Adult"/>
    <x v="2"/>
    <n v="240000"/>
    <n v="0"/>
    <n v="60.8"/>
    <x v="0"/>
  </r>
  <r>
    <s v="PID0995"/>
    <s v="Middle-aged"/>
    <x v="1"/>
    <n v="90000"/>
    <n v="53937.700000000004"/>
    <n v="59"/>
    <x v="1"/>
  </r>
  <r>
    <s v="PID0996"/>
    <s v="Adult"/>
    <x v="1"/>
    <n v="3000"/>
    <n v="2309.04"/>
    <n v="81.599999999999994"/>
    <x v="1"/>
  </r>
  <r>
    <s v="PID0997"/>
    <s v="Senior"/>
    <x v="0"/>
    <n v="200000"/>
    <n v="129857.09999999999"/>
    <n v="60.1"/>
    <x v="0"/>
  </r>
  <r>
    <s v="PID0998"/>
    <s v="Adult"/>
    <x v="2"/>
    <n v="40000"/>
    <n v="22019.699999999997"/>
    <n v="97.6"/>
    <x v="0"/>
  </r>
  <r>
    <s v="PID0999"/>
    <s v="Senior"/>
    <x v="2"/>
    <n v="12000"/>
    <n v="10652.34"/>
    <n v="74.5"/>
    <x v="1"/>
  </r>
  <r>
    <s v="PID1000"/>
    <s v="Adult"/>
    <x v="1"/>
    <n v="36000"/>
    <n v="0"/>
    <n v="63.2"/>
    <x v="0"/>
  </r>
  <r>
    <m/>
    <m/>
    <x v="4"/>
    <m/>
    <m/>
    <m/>
    <x v="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PID0001"/>
    <s v="Middle-aged"/>
    <x v="0"/>
    <n v="60000"/>
    <n v="32168.649999999998"/>
    <n v="82.4"/>
    <s v="Female"/>
    <x v="0"/>
    <x v="0"/>
    <x v="0"/>
  </r>
  <r>
    <s v="PID0002"/>
    <s v="Senior"/>
    <x v="1"/>
    <n v="500"/>
    <n v="0"/>
    <n v="64.8"/>
    <s v="Female"/>
    <x v="1"/>
    <x v="0"/>
    <x v="0"/>
  </r>
  <r>
    <s v="PID0003"/>
    <s v="Adult"/>
    <x v="2"/>
    <n v="18000"/>
    <n v="12004.650000000001"/>
    <n v="69.400000000000006"/>
    <s v="Female"/>
    <x v="2"/>
    <x v="1"/>
    <x v="0"/>
  </r>
  <r>
    <s v="PID0004"/>
    <s v="Adult"/>
    <x v="0"/>
    <n v="48000"/>
    <n v="32956.92"/>
    <n v="89.3"/>
    <s v="Male"/>
    <x v="3"/>
    <x v="1"/>
    <x v="0"/>
  </r>
  <r>
    <s v="PID0005"/>
    <s v="Adult"/>
    <x v="2"/>
    <n v="21000"/>
    <n v="16712.080000000002"/>
    <n v="69.400000000000006"/>
    <s v="Male"/>
    <x v="0"/>
    <x v="1"/>
    <x v="1"/>
  </r>
  <r>
    <s v="PID0006"/>
    <s v="Elderly"/>
    <x v="0"/>
    <n v="18000"/>
    <n v="13741.14"/>
    <n v="76.599999999999994"/>
    <s v="Male"/>
    <x v="0"/>
    <x v="1"/>
    <x v="0"/>
  </r>
  <r>
    <s v="PID0007"/>
    <s v="Adult"/>
    <x v="1"/>
    <n v="3000"/>
    <n v="1831.0500000000002"/>
    <n v="91.5"/>
    <s v="Male"/>
    <x v="4"/>
    <x v="0"/>
    <x v="1"/>
  </r>
  <r>
    <s v="PID0008"/>
    <s v="Adult"/>
    <x v="0"/>
    <n v="20000"/>
    <n v="16593.84"/>
    <n v="75.599999999999994"/>
    <s v="Female"/>
    <x v="4"/>
    <x v="1"/>
    <x v="1"/>
  </r>
  <r>
    <s v="PID0009"/>
    <s v="Middle-aged"/>
    <x v="0"/>
    <n v="72000"/>
    <n v="52009.8"/>
    <n v="90.7"/>
    <s v="Female"/>
    <x v="1"/>
    <x v="0"/>
    <x v="0"/>
  </r>
  <r>
    <s v="PID0010"/>
    <s v="Adult"/>
    <x v="3"/>
    <n v="250000"/>
    <n v="0"/>
    <n v="97.9"/>
    <s v="Male"/>
    <x v="5"/>
    <x v="1"/>
    <x v="1"/>
  </r>
  <r>
    <s v="PID0011"/>
    <s v="Senior"/>
    <x v="0"/>
    <n v="16000"/>
    <n v="9710.7800000000007"/>
    <n v="83.9"/>
    <s v="Male"/>
    <x v="1"/>
    <x v="0"/>
    <x v="0"/>
  </r>
  <r>
    <s v="PID0012"/>
    <s v="Senior"/>
    <x v="0"/>
    <n v="45000"/>
    <n v="38364.959999999999"/>
    <n v="78.7"/>
    <s v="Male"/>
    <x v="5"/>
    <x v="0"/>
    <x v="1"/>
  </r>
  <r>
    <s v="PID0013"/>
    <s v="Middle-aged"/>
    <x v="0"/>
    <n v="18000"/>
    <n v="0"/>
    <n v="92.9"/>
    <s v="Female"/>
    <x v="0"/>
    <x v="1"/>
    <x v="0"/>
  </r>
  <r>
    <s v="PID0014"/>
    <s v="Adult"/>
    <x v="0"/>
    <n v="14000"/>
    <n v="10220.91"/>
    <n v="78.3"/>
    <s v="Female"/>
    <x v="6"/>
    <x v="0"/>
    <x v="0"/>
  </r>
  <r>
    <s v="PID0015"/>
    <s v="Senior"/>
    <x v="2"/>
    <n v="60000"/>
    <n v="46847.1"/>
    <n v="60.1"/>
    <s v="Female"/>
    <x v="6"/>
    <x v="1"/>
    <x v="0"/>
  </r>
  <r>
    <s v="PID0016"/>
    <s v="Adult"/>
    <x v="1"/>
    <n v="240000"/>
    <n v="0"/>
    <n v="91.6"/>
    <s v="Female"/>
    <x v="2"/>
    <x v="1"/>
    <x v="0"/>
  </r>
  <r>
    <s v="PID0017"/>
    <s v="Adult"/>
    <x v="0"/>
    <n v="1000"/>
    <n v="0"/>
    <n v="60.6"/>
    <s v="Male"/>
    <x v="5"/>
    <x v="0"/>
    <x v="1"/>
  </r>
  <r>
    <s v="PID0018"/>
    <s v="Middle-aged"/>
    <x v="0"/>
    <n v="40000"/>
    <n v="21677.3"/>
    <n v="93.5"/>
    <s v="Female"/>
    <x v="0"/>
    <x v="0"/>
    <x v="0"/>
  </r>
  <r>
    <s v="PID0019"/>
    <s v="Adult"/>
    <x v="0"/>
    <n v="500"/>
    <n v="399.98"/>
    <n v="99"/>
    <s v="Female"/>
    <x v="0"/>
    <x v="1"/>
    <x v="0"/>
  </r>
  <r>
    <s v="PID0020"/>
    <s v="Middle-aged"/>
    <x v="1"/>
    <n v="24000"/>
    <n v="12575.07"/>
    <n v="73.7"/>
    <s v="Male"/>
    <x v="3"/>
    <x v="0"/>
    <x v="0"/>
  </r>
  <r>
    <s v="PID0021"/>
    <s v="Adult"/>
    <x v="2"/>
    <n v="24000"/>
    <n v="19464.48"/>
    <n v="54"/>
    <s v="Female"/>
    <x v="3"/>
    <x v="0"/>
    <x v="1"/>
  </r>
  <r>
    <s v="PID0022"/>
    <s v="Middle-aged"/>
    <x v="0"/>
    <n v="20000"/>
    <n v="15581.86"/>
    <n v="76"/>
    <s v="Female"/>
    <x v="7"/>
    <x v="0"/>
    <x v="0"/>
  </r>
  <r>
    <s v="PID0023"/>
    <s v="Middle-aged"/>
    <x v="0"/>
    <n v="240000"/>
    <n v="0"/>
    <n v="86.3"/>
    <s v="Male"/>
    <x v="3"/>
    <x v="0"/>
    <x v="0"/>
  </r>
  <r>
    <s v="PID0024"/>
    <s v="Senior"/>
    <x v="1"/>
    <n v="60000"/>
    <n v="0"/>
    <n v="64.2"/>
    <s v="Male"/>
    <x v="4"/>
    <x v="0"/>
    <x v="0"/>
  </r>
  <r>
    <s v="PID0025"/>
    <s v="Adult"/>
    <x v="1"/>
    <n v="3000"/>
    <n v="2157.69"/>
    <n v="61.5"/>
    <s v="Male"/>
    <x v="2"/>
    <x v="0"/>
    <x v="0"/>
  </r>
  <r>
    <s v="PID0026"/>
    <s v="Middle-aged"/>
    <x v="2"/>
    <n v="72000"/>
    <n v="42165.48"/>
    <n v="68.400000000000006"/>
    <s v="Female"/>
    <x v="6"/>
    <x v="0"/>
    <x v="0"/>
  </r>
  <r>
    <s v="PID0027"/>
    <s v="Middle-aged"/>
    <x v="1"/>
    <n v="48000"/>
    <n v="0"/>
    <n v="70.099999999999994"/>
    <s v="Female"/>
    <x v="5"/>
    <x v="0"/>
    <x v="0"/>
  </r>
  <r>
    <s v="PID0028"/>
    <s v="Adult"/>
    <x v="0"/>
    <n v="45000"/>
    <n v="22743.989999999998"/>
    <n v="54.5"/>
    <s v="Male"/>
    <x v="4"/>
    <x v="1"/>
    <x v="0"/>
  </r>
  <r>
    <s v="PID0029"/>
    <s v="Adult"/>
    <x v="2"/>
    <n v="16000"/>
    <n v="0"/>
    <n v="95"/>
    <s v="Male"/>
    <x v="3"/>
    <x v="1"/>
    <x v="1"/>
  </r>
  <r>
    <s v="PID0030"/>
    <s v="Young Adult"/>
    <x v="2"/>
    <n v="60000"/>
    <n v="32726.639999999999"/>
    <n v="73.900000000000006"/>
    <s v="Female"/>
    <x v="7"/>
    <x v="0"/>
    <x v="0"/>
  </r>
  <r>
    <s v="PID0031"/>
    <s v="Adult"/>
    <x v="2"/>
    <n v="21000"/>
    <n v="15341.69"/>
    <n v="59.4"/>
    <s v="Female"/>
    <x v="5"/>
    <x v="1"/>
    <x v="1"/>
  </r>
  <r>
    <s v="PID0032"/>
    <s v="Middle-aged"/>
    <x v="0"/>
    <n v="45000"/>
    <n v="0"/>
    <n v="59.4"/>
    <s v="Female"/>
    <x v="3"/>
    <x v="0"/>
    <x v="1"/>
  </r>
  <r>
    <s v="PID0033"/>
    <s v="Young Adult"/>
    <x v="1"/>
    <n v="32000"/>
    <n v="17963.439999999999"/>
    <n v="73.7"/>
    <s v="Female"/>
    <x v="5"/>
    <x v="0"/>
    <x v="1"/>
  </r>
  <r>
    <s v="PID0034"/>
    <s v="Adult"/>
    <x v="2"/>
    <n v="3000"/>
    <n v="0"/>
    <n v="95.2"/>
    <s v="Male"/>
    <x v="3"/>
    <x v="0"/>
    <x v="0"/>
  </r>
  <r>
    <s v="PID0035"/>
    <s v="Middle-aged"/>
    <x v="2"/>
    <n v="14000"/>
    <n v="7827.47"/>
    <n v="78.099999999999994"/>
    <s v="Male"/>
    <x v="4"/>
    <x v="0"/>
    <x v="0"/>
  </r>
  <r>
    <s v="PID0036"/>
    <s v="Middle-aged"/>
    <x v="2"/>
    <n v="18000"/>
    <n v="13659.84"/>
    <n v="78.2"/>
    <s v="Female"/>
    <x v="2"/>
    <x v="0"/>
    <x v="0"/>
  </r>
  <r>
    <s v="PID0037"/>
    <s v="Senior"/>
    <x v="1"/>
    <n v="30000"/>
    <n v="23257.38"/>
    <n v="60.6"/>
    <s v="Female"/>
    <x v="0"/>
    <x v="0"/>
    <x v="1"/>
  </r>
  <r>
    <s v="PID0038"/>
    <s v="Adult"/>
    <x v="0"/>
    <n v="20000"/>
    <n v="15921.2"/>
    <n v="99.2"/>
    <s v="Male"/>
    <x v="0"/>
    <x v="1"/>
    <x v="0"/>
  </r>
  <r>
    <s v="PID0039"/>
    <s v="Middle-aged"/>
    <x v="1"/>
    <n v="200000"/>
    <n v="0"/>
    <n v="58.9"/>
    <s v="Female"/>
    <x v="0"/>
    <x v="0"/>
    <x v="0"/>
  </r>
  <r>
    <s v="PID0040"/>
    <s v="Adult"/>
    <x v="0"/>
    <n v="20000"/>
    <n v="13998.94"/>
    <n v="79.099999999999994"/>
    <s v="Male"/>
    <x v="0"/>
    <x v="1"/>
    <x v="0"/>
  </r>
  <r>
    <s v="PID0041"/>
    <s v="Middle-aged"/>
    <x v="1"/>
    <n v="240000"/>
    <n v="148902.72"/>
    <n v="77.400000000000006"/>
    <s v="Female"/>
    <x v="5"/>
    <x v="0"/>
    <x v="0"/>
  </r>
  <r>
    <s v="PID0042"/>
    <s v="Senior"/>
    <x v="1"/>
    <n v="72000"/>
    <n v="50448.4"/>
    <n v="80.099999999999994"/>
    <s v="Female"/>
    <x v="6"/>
    <x v="0"/>
    <x v="0"/>
  </r>
  <r>
    <s v="PID0043"/>
    <s v="Middle-aged"/>
    <x v="3"/>
    <n v="90000"/>
    <n v="69839.149999999994"/>
    <n v="81.2"/>
    <s v="Female"/>
    <x v="0"/>
    <x v="0"/>
    <x v="0"/>
  </r>
  <r>
    <s v="PID0044"/>
    <s v="Adult"/>
    <x v="1"/>
    <n v="24000"/>
    <n v="20413.2"/>
    <n v="85.2"/>
    <s v="Female"/>
    <x v="4"/>
    <x v="1"/>
    <x v="0"/>
  </r>
  <r>
    <s v="PID0045"/>
    <s v="Senior"/>
    <x v="2"/>
    <n v="21000"/>
    <n v="15544.83"/>
    <n v="74.900000000000006"/>
    <s v="Male"/>
    <x v="2"/>
    <x v="0"/>
    <x v="0"/>
  </r>
  <r>
    <s v="PID0046"/>
    <s v="Adult"/>
    <x v="0"/>
    <n v="24000"/>
    <n v="16811.099999999999"/>
    <n v="90.2"/>
    <s v="Female"/>
    <x v="4"/>
    <x v="0"/>
    <x v="1"/>
  </r>
  <r>
    <s v="PID0047"/>
    <s v="Adult"/>
    <x v="0"/>
    <n v="800"/>
    <n v="621.45000000000005"/>
    <n v="76.5"/>
    <s v="Male"/>
    <x v="1"/>
    <x v="0"/>
    <x v="0"/>
  </r>
  <r>
    <s v="PID0048"/>
    <s v="Adult"/>
    <x v="1"/>
    <n v="300000"/>
    <n v="189845.84999999998"/>
    <n v="88.1"/>
    <s v="Female"/>
    <x v="7"/>
    <x v="0"/>
    <x v="0"/>
  </r>
  <r>
    <s v="PID0049"/>
    <s v="Middle-aged"/>
    <x v="0"/>
    <n v="1600"/>
    <n v="1130.5999999999999"/>
    <n v="48.2"/>
    <s v="Male"/>
    <x v="3"/>
    <x v="1"/>
    <x v="0"/>
  </r>
  <r>
    <s v="PID0050"/>
    <s v="Middle-aged"/>
    <x v="3"/>
    <n v="60000"/>
    <n v="43051.95"/>
    <n v="91.1"/>
    <s v="Female"/>
    <x v="7"/>
    <x v="0"/>
    <x v="0"/>
  </r>
  <r>
    <s v="PID0051"/>
    <s v="Senior"/>
    <x v="1"/>
    <n v="72000"/>
    <n v="48472.959999999999"/>
    <n v="64.900000000000006"/>
    <s v="Male"/>
    <x v="0"/>
    <x v="0"/>
    <x v="0"/>
  </r>
  <r>
    <s v="PID0052"/>
    <s v="Senior"/>
    <x v="1"/>
    <n v="100"/>
    <n v="81.36"/>
    <n v="87.1"/>
    <s v="Male"/>
    <x v="4"/>
    <x v="0"/>
    <x v="0"/>
  </r>
  <r>
    <s v="PID0053"/>
    <s v="Senior"/>
    <x v="1"/>
    <n v="24000"/>
    <n v="19986.12"/>
    <n v="72.099999999999994"/>
    <s v="Female"/>
    <x v="2"/>
    <x v="1"/>
    <x v="0"/>
  </r>
  <r>
    <s v="PID0054"/>
    <s v="Adult"/>
    <x v="1"/>
    <n v="100"/>
    <n v="74.3"/>
    <n v="93.1"/>
    <s v="Male"/>
    <x v="1"/>
    <x v="0"/>
    <x v="0"/>
  </r>
  <r>
    <s v="PID0055"/>
    <s v="Middle-aged"/>
    <x v="2"/>
    <n v="60000"/>
    <n v="49152.200000000004"/>
    <n v="75.400000000000006"/>
    <s v="Female"/>
    <x v="6"/>
    <x v="0"/>
    <x v="0"/>
  </r>
  <r>
    <s v="PID0056"/>
    <s v="Senior"/>
    <x v="2"/>
    <n v="48000"/>
    <n v="0"/>
    <n v="57.7"/>
    <s v="Female"/>
    <x v="1"/>
    <x v="0"/>
    <x v="1"/>
  </r>
  <r>
    <s v="PID0057"/>
    <s v="Middle-aged"/>
    <x v="2"/>
    <n v="500"/>
    <n v="301.31"/>
    <n v="62.6"/>
    <s v="Male"/>
    <x v="0"/>
    <x v="0"/>
    <x v="0"/>
  </r>
  <r>
    <s v="PID0058"/>
    <s v="Adult"/>
    <x v="0"/>
    <n v="90000"/>
    <n v="55462.05"/>
    <n v="63.5"/>
    <s v="Male"/>
    <x v="1"/>
    <x v="1"/>
    <x v="0"/>
  </r>
  <r>
    <s v="PID0059"/>
    <s v="Middle-aged"/>
    <x v="0"/>
    <n v="72000"/>
    <n v="51611.56"/>
    <n v="71.7"/>
    <s v="Female"/>
    <x v="2"/>
    <x v="1"/>
    <x v="0"/>
  </r>
  <r>
    <s v="PID0060"/>
    <s v="Adult"/>
    <x v="2"/>
    <n v="800"/>
    <n v="0"/>
    <n v="104"/>
    <s v="Male"/>
    <x v="7"/>
    <x v="0"/>
    <x v="0"/>
  </r>
  <r>
    <s v="PID0061"/>
    <s v="Adult"/>
    <x v="2"/>
    <n v="14000"/>
    <n v="8311.31"/>
    <n v="95.7"/>
    <s v="Male"/>
    <x v="7"/>
    <x v="1"/>
    <x v="1"/>
  </r>
  <r>
    <s v="PID0062"/>
    <s v="Adult"/>
    <x v="2"/>
    <n v="75000"/>
    <n v="67475.95"/>
    <n v="86.7"/>
    <s v="Female"/>
    <x v="7"/>
    <x v="0"/>
    <x v="1"/>
  </r>
  <r>
    <s v="PID0063"/>
    <s v="Adult"/>
    <x v="1"/>
    <n v="45000"/>
    <n v="24489.69"/>
    <n v="105.9"/>
    <s v="Male"/>
    <x v="0"/>
    <x v="0"/>
    <x v="0"/>
  </r>
  <r>
    <s v="PID0064"/>
    <s v="Adult"/>
    <x v="1"/>
    <n v="100"/>
    <n v="53.04"/>
    <n v="87.1"/>
    <s v="Female"/>
    <x v="5"/>
    <x v="0"/>
    <x v="0"/>
  </r>
  <r>
    <s v="PID0065"/>
    <s v="Senior"/>
    <x v="1"/>
    <n v="32000"/>
    <n v="18466.8"/>
    <n v="60.7"/>
    <s v="Male"/>
    <x v="6"/>
    <x v="0"/>
    <x v="1"/>
  </r>
  <r>
    <s v="PID0066"/>
    <s v="Adult"/>
    <x v="1"/>
    <n v="18000"/>
    <n v="13355.64"/>
    <n v="65.599999999999994"/>
    <s v="Female"/>
    <x v="1"/>
    <x v="0"/>
    <x v="0"/>
  </r>
  <r>
    <s v="PID0067"/>
    <s v="Elderly"/>
    <x v="2"/>
    <n v="200000"/>
    <n v="0"/>
    <n v="69"/>
    <s v="Male"/>
    <x v="5"/>
    <x v="0"/>
    <x v="0"/>
  </r>
  <r>
    <s v="PID0068"/>
    <s v="Middle-aged"/>
    <x v="0"/>
    <n v="20000"/>
    <n v="17169.96"/>
    <n v="67.900000000000006"/>
    <s v="Male"/>
    <x v="6"/>
    <x v="0"/>
    <x v="1"/>
  </r>
  <r>
    <s v="PID0069"/>
    <s v="Senior"/>
    <x v="1"/>
    <n v="250000"/>
    <n v="174255.5"/>
    <n v="78.8"/>
    <s v="Female"/>
    <x v="7"/>
    <x v="0"/>
    <x v="0"/>
  </r>
  <r>
    <s v="PID0070"/>
    <s v="Adult"/>
    <x v="2"/>
    <n v="240000"/>
    <n v="208135.44"/>
    <n v="89.6"/>
    <s v="Female"/>
    <x v="4"/>
    <x v="0"/>
    <x v="1"/>
  </r>
  <r>
    <s v="PID0071"/>
    <s v="Senior"/>
    <x v="0"/>
    <n v="100"/>
    <n v="77.959999999999994"/>
    <n v="72.8"/>
    <s v="Male"/>
    <x v="6"/>
    <x v="1"/>
    <x v="0"/>
  </r>
  <r>
    <s v="PID0072"/>
    <s v="Adult"/>
    <x v="1"/>
    <n v="18000"/>
    <n v="10770.36"/>
    <n v="60"/>
    <s v="Female"/>
    <x v="5"/>
    <x v="0"/>
    <x v="0"/>
  </r>
  <r>
    <s v="PID0073"/>
    <s v="Young Adult"/>
    <x v="1"/>
    <n v="60000"/>
    <n v="30738.95"/>
    <n v="99.8"/>
    <s v="Female"/>
    <x v="5"/>
    <x v="0"/>
    <x v="0"/>
  </r>
  <r>
    <s v="PID0074"/>
    <s v="Middle-aged"/>
    <x v="0"/>
    <n v="100"/>
    <n v="56.05"/>
    <n v="73.7"/>
    <s v="Male"/>
    <x v="2"/>
    <x v="0"/>
    <x v="1"/>
  </r>
  <r>
    <s v="PID0075"/>
    <s v="Middle-aged"/>
    <x v="0"/>
    <n v="48000"/>
    <n v="0"/>
    <n v="60.2"/>
    <s v="Male"/>
    <x v="7"/>
    <x v="1"/>
    <x v="0"/>
  </r>
  <r>
    <s v="PID0076"/>
    <s v="Middle-aged"/>
    <x v="3"/>
    <n v="300000"/>
    <n v="174141.6"/>
    <n v="81.2"/>
    <s v="Male"/>
    <x v="1"/>
    <x v="1"/>
    <x v="1"/>
  </r>
  <r>
    <s v="PID0077"/>
    <s v="Adult"/>
    <x v="0"/>
    <n v="300000"/>
    <n v="217453.08000000002"/>
    <n v="83.4"/>
    <s v="Female"/>
    <x v="1"/>
    <x v="0"/>
    <x v="0"/>
  </r>
  <r>
    <s v="PID0078"/>
    <s v="Adult"/>
    <x v="2"/>
    <n v="100"/>
    <n v="0"/>
    <n v="86.7"/>
    <s v="Female"/>
    <x v="4"/>
    <x v="0"/>
    <x v="0"/>
  </r>
  <r>
    <s v="PID0079"/>
    <s v="Adult"/>
    <x v="2"/>
    <n v="18000"/>
    <n v="14773.74"/>
    <n v="86.5"/>
    <s v="Female"/>
    <x v="7"/>
    <x v="0"/>
    <x v="1"/>
  </r>
  <r>
    <s v="PID0080"/>
    <s v="Adult"/>
    <x v="1"/>
    <n v="75000"/>
    <n v="44458.25"/>
    <n v="94.6"/>
    <s v="Male"/>
    <x v="2"/>
    <x v="1"/>
    <x v="1"/>
  </r>
  <r>
    <s v="PID0081"/>
    <s v="Senior"/>
    <x v="0"/>
    <n v="45000"/>
    <n v="28657.98"/>
    <n v="87"/>
    <s v="Male"/>
    <x v="4"/>
    <x v="1"/>
    <x v="1"/>
  </r>
  <r>
    <s v="PID0082"/>
    <s v="Senior"/>
    <x v="3"/>
    <n v="250000"/>
    <n v="0"/>
    <n v="61.7"/>
    <s v="Female"/>
    <x v="3"/>
    <x v="0"/>
    <x v="0"/>
  </r>
  <r>
    <s v="PID0083"/>
    <s v="Adult"/>
    <x v="0"/>
    <n v="100"/>
    <n v="88.17"/>
    <n v="76.2"/>
    <s v="Male"/>
    <x v="1"/>
    <x v="0"/>
    <x v="0"/>
  </r>
  <r>
    <s v="PID0084"/>
    <s v="Senior"/>
    <x v="0"/>
    <n v="3000"/>
    <n v="1770.5099999999998"/>
    <n v="54.5"/>
    <s v="Female"/>
    <x v="2"/>
    <x v="0"/>
    <x v="0"/>
  </r>
  <r>
    <s v="PID0085"/>
    <s v="Middle-aged"/>
    <x v="0"/>
    <n v="14000"/>
    <n v="8718.2200000000012"/>
    <n v="69.7"/>
    <s v="Male"/>
    <x v="7"/>
    <x v="1"/>
    <x v="1"/>
  </r>
  <r>
    <s v="PID0086"/>
    <s v="Adult"/>
    <x v="1"/>
    <n v="32000"/>
    <n v="0"/>
    <n v="89.6"/>
    <s v="Male"/>
    <x v="5"/>
    <x v="0"/>
    <x v="1"/>
  </r>
  <r>
    <s v="PID0087"/>
    <s v="Middle-aged"/>
    <x v="2"/>
    <n v="250000"/>
    <n v="125433.3"/>
    <n v="73"/>
    <s v="Male"/>
    <x v="7"/>
    <x v="1"/>
    <x v="0"/>
  </r>
  <r>
    <s v="PID0088"/>
    <s v="Adult"/>
    <x v="0"/>
    <n v="800"/>
    <n v="714.99"/>
    <n v="94.2"/>
    <s v="Female"/>
    <x v="7"/>
    <x v="0"/>
    <x v="1"/>
  </r>
  <r>
    <s v="PID0089"/>
    <s v="Adult"/>
    <x v="2"/>
    <n v="72000"/>
    <n v="57203.6"/>
    <n v="89.9"/>
    <s v="Male"/>
    <x v="6"/>
    <x v="1"/>
    <x v="0"/>
  </r>
  <r>
    <s v="PID0090"/>
    <s v="Adult"/>
    <x v="0"/>
    <n v="20000"/>
    <n v="10879.14"/>
    <n v="67.900000000000006"/>
    <s v="Female"/>
    <x v="2"/>
    <x v="1"/>
    <x v="1"/>
  </r>
  <r>
    <s v="PID0091"/>
    <s v="Adult"/>
    <x v="1"/>
    <n v="500"/>
    <n v="372.41"/>
    <n v="91.7"/>
    <s v="Male"/>
    <x v="7"/>
    <x v="0"/>
    <x v="0"/>
  </r>
  <r>
    <s v="PID0092"/>
    <s v="Senior"/>
    <x v="2"/>
    <n v="18000"/>
    <n v="0"/>
    <n v="60.4"/>
    <s v="Male"/>
    <x v="4"/>
    <x v="0"/>
    <x v="0"/>
  </r>
  <r>
    <s v="PID0093"/>
    <s v="Adult"/>
    <x v="2"/>
    <n v="10000"/>
    <n v="5506.4"/>
    <n v="58.7"/>
    <s v="Male"/>
    <x v="2"/>
    <x v="1"/>
    <x v="0"/>
  </r>
  <r>
    <s v="PID0094"/>
    <s v="Adult"/>
    <x v="2"/>
    <n v="48000"/>
    <n v="38250.120000000003"/>
    <n v="86.8"/>
    <s v="Female"/>
    <x v="5"/>
    <x v="0"/>
    <x v="0"/>
  </r>
  <r>
    <s v="PID0095"/>
    <s v="Senior"/>
    <x v="3"/>
    <n v="10000"/>
    <n v="7114.0499999999993"/>
    <n v="87.2"/>
    <s v="Female"/>
    <x v="1"/>
    <x v="0"/>
    <x v="0"/>
  </r>
  <r>
    <s v="PID0096"/>
    <s v="Middle-aged"/>
    <x v="1"/>
    <n v="20000"/>
    <n v="14220.48"/>
    <n v="77.3"/>
    <s v="Female"/>
    <x v="4"/>
    <x v="1"/>
    <x v="0"/>
  </r>
  <r>
    <s v="PID0097"/>
    <s v="Adult"/>
    <x v="0"/>
    <n v="200"/>
    <n v="116.84"/>
    <n v="86.2"/>
    <s v="Female"/>
    <x v="6"/>
    <x v="0"/>
    <x v="0"/>
  </r>
  <r>
    <s v="PID0098"/>
    <s v="Middle-aged"/>
    <x v="0"/>
    <n v="21000"/>
    <n v="17306.52"/>
    <n v="92.9"/>
    <s v="Female"/>
    <x v="3"/>
    <x v="0"/>
    <x v="1"/>
  </r>
  <r>
    <s v="PID0099"/>
    <s v="Adult"/>
    <x v="2"/>
    <n v="18000"/>
    <n v="14155.89"/>
    <n v="92.2"/>
    <s v="Male"/>
    <x v="3"/>
    <x v="1"/>
    <x v="1"/>
  </r>
  <r>
    <s v="PID0100"/>
    <s v="Adult"/>
    <x v="1"/>
    <n v="3000"/>
    <n v="1695.5099999999998"/>
    <n v="97.1"/>
    <s v="Male"/>
    <x v="0"/>
    <x v="0"/>
    <x v="0"/>
  </r>
  <r>
    <s v="PID0101"/>
    <s v="Adult"/>
    <x v="1"/>
    <n v="240000"/>
    <n v="169589.52"/>
    <n v="79.8"/>
    <s v="Male"/>
    <x v="0"/>
    <x v="0"/>
    <x v="1"/>
  </r>
  <r>
    <s v="PID0102"/>
    <s v="Adult"/>
    <x v="1"/>
    <n v="72000"/>
    <n v="57341.56"/>
    <n v="65.8"/>
    <s v="Female"/>
    <x v="0"/>
    <x v="0"/>
    <x v="1"/>
  </r>
  <r>
    <s v="PID0103"/>
    <s v="Senior"/>
    <x v="0"/>
    <n v="18000"/>
    <n v="0"/>
    <n v="68.3"/>
    <s v="Female"/>
    <x v="4"/>
    <x v="0"/>
    <x v="1"/>
  </r>
  <r>
    <s v="PID0104"/>
    <s v="Adult"/>
    <x v="3"/>
    <n v="40000"/>
    <n v="35432.600000000006"/>
    <n v="103.9"/>
    <s v="Male"/>
    <x v="1"/>
    <x v="0"/>
    <x v="1"/>
  </r>
  <r>
    <s v="PID0105"/>
    <s v="Senior"/>
    <x v="1"/>
    <n v="10000"/>
    <n v="8403.3000000000011"/>
    <n v="80"/>
    <s v="Female"/>
    <x v="0"/>
    <x v="0"/>
    <x v="1"/>
  </r>
  <r>
    <s v="PID0106"/>
    <s v="Middle-aged"/>
    <x v="2"/>
    <n v="32000"/>
    <n v="24816.48"/>
    <n v="81"/>
    <s v="Female"/>
    <x v="6"/>
    <x v="0"/>
    <x v="0"/>
  </r>
  <r>
    <s v="PID0107"/>
    <s v="Adult"/>
    <x v="1"/>
    <n v="200000"/>
    <n v="153134.96"/>
    <n v="64.099999999999994"/>
    <s v="Male"/>
    <x v="0"/>
    <x v="0"/>
    <x v="0"/>
  </r>
  <r>
    <s v="PID0108"/>
    <s v="Adult"/>
    <x v="1"/>
    <n v="24000"/>
    <n v="20927.52"/>
    <n v="91"/>
    <s v="Female"/>
    <x v="3"/>
    <x v="0"/>
    <x v="1"/>
  </r>
  <r>
    <s v="PID0109"/>
    <s v="Middle-aged"/>
    <x v="2"/>
    <n v="240000"/>
    <n v="0"/>
    <n v="79.900000000000006"/>
    <s v="Male"/>
    <x v="4"/>
    <x v="0"/>
    <x v="0"/>
  </r>
  <r>
    <s v="PID0110"/>
    <s v="Adult"/>
    <x v="0"/>
    <n v="18000"/>
    <n v="12518.82"/>
    <n v="65.3"/>
    <s v="Male"/>
    <x v="3"/>
    <x v="0"/>
    <x v="2"/>
  </r>
  <r>
    <s v="PID0111"/>
    <s v="Adult"/>
    <x v="1"/>
    <n v="24000"/>
    <n v="12412.04"/>
    <n v="85.9"/>
    <s v="Female"/>
    <x v="2"/>
    <x v="1"/>
    <x v="1"/>
  </r>
  <r>
    <s v="PID0112"/>
    <s v="Senior"/>
    <x v="3"/>
    <n v="240000"/>
    <n v="179908.08000000002"/>
    <n v="85.3"/>
    <s v="Female"/>
    <x v="5"/>
    <x v="0"/>
    <x v="0"/>
  </r>
  <r>
    <s v="PID0113"/>
    <s v="Senior"/>
    <x v="1"/>
    <n v="800"/>
    <n v="678.92"/>
    <n v="84.7"/>
    <s v="Female"/>
    <x v="1"/>
    <x v="0"/>
    <x v="0"/>
  </r>
  <r>
    <s v="PID0114"/>
    <s v="Middle-aged"/>
    <x v="0"/>
    <n v="90000"/>
    <n v="0"/>
    <n v="77.3"/>
    <s v="Female"/>
    <x v="5"/>
    <x v="0"/>
    <x v="0"/>
  </r>
  <r>
    <s v="PID0115"/>
    <s v="Adult"/>
    <x v="1"/>
    <n v="100"/>
    <n v="0"/>
    <n v="84.1"/>
    <s v="Female"/>
    <x v="4"/>
    <x v="1"/>
    <x v="0"/>
  </r>
  <r>
    <s v="PID0116"/>
    <s v="Adult"/>
    <x v="0"/>
    <n v="800"/>
    <n v="411.43"/>
    <n v="68.099999999999994"/>
    <s v="Male"/>
    <x v="2"/>
    <x v="1"/>
    <x v="0"/>
  </r>
  <r>
    <s v="PID0117"/>
    <s v="Middle-aged"/>
    <x v="1"/>
    <n v="48000"/>
    <n v="25741.52"/>
    <n v="56.9"/>
    <s v="Female"/>
    <x v="0"/>
    <x v="1"/>
    <x v="1"/>
  </r>
  <r>
    <s v="PID0118"/>
    <s v="Senior"/>
    <x v="0"/>
    <n v="500"/>
    <n v="0"/>
    <n v="53"/>
    <s v="Male"/>
    <x v="7"/>
    <x v="1"/>
    <x v="0"/>
  </r>
  <r>
    <s v="PID0119"/>
    <s v="Middle-aged"/>
    <x v="3"/>
    <n v="500"/>
    <n v="278.88"/>
    <n v="90.9"/>
    <s v="Female"/>
    <x v="4"/>
    <x v="0"/>
    <x v="0"/>
  </r>
  <r>
    <s v="PID0120"/>
    <s v="Adult"/>
    <x v="2"/>
    <n v="18000"/>
    <n v="14820.27"/>
    <n v="75.7"/>
    <s v="Male"/>
    <x v="6"/>
    <x v="0"/>
    <x v="0"/>
  </r>
  <r>
    <s v="PID0121"/>
    <s v="Adult"/>
    <x v="1"/>
    <n v="20000"/>
    <n v="10985.7"/>
    <n v="69.2"/>
    <s v="Male"/>
    <x v="6"/>
    <x v="0"/>
    <x v="1"/>
  </r>
  <r>
    <s v="PID0122"/>
    <s v="Senior"/>
    <x v="0"/>
    <n v="18000"/>
    <n v="10522.68"/>
    <n v="66.3"/>
    <s v="Female"/>
    <x v="1"/>
    <x v="0"/>
    <x v="0"/>
  </r>
  <r>
    <s v="PID0123"/>
    <s v="Adult"/>
    <x v="0"/>
    <n v="10000"/>
    <n v="0"/>
    <n v="59.7"/>
    <s v="Female"/>
    <x v="7"/>
    <x v="0"/>
    <x v="0"/>
  </r>
  <r>
    <s v="PID0124"/>
    <s v="Senior"/>
    <x v="0"/>
    <n v="90000"/>
    <n v="68611.3"/>
    <n v="97.6"/>
    <s v="Male"/>
    <x v="6"/>
    <x v="0"/>
    <x v="0"/>
  </r>
  <r>
    <s v="PID0125"/>
    <s v="Senior"/>
    <x v="0"/>
    <n v="18000"/>
    <n v="10076.52"/>
    <n v="86"/>
    <s v="Female"/>
    <x v="6"/>
    <x v="1"/>
    <x v="0"/>
  </r>
  <r>
    <s v="PID0126"/>
    <s v="Adult"/>
    <x v="0"/>
    <n v="800"/>
    <n v="499.21"/>
    <n v="71.3"/>
    <s v="Male"/>
    <x v="5"/>
    <x v="0"/>
    <x v="1"/>
  </r>
  <r>
    <s v="PID0127"/>
    <s v="Middle-aged"/>
    <x v="0"/>
    <n v="18000"/>
    <n v="11448.42"/>
    <n v="66"/>
    <s v="Male"/>
    <x v="6"/>
    <x v="0"/>
    <x v="3"/>
  </r>
  <r>
    <s v="PID0128"/>
    <s v="Adult"/>
    <x v="0"/>
    <n v="250000"/>
    <n v="211680"/>
    <n v="61.9"/>
    <s v="Male"/>
    <x v="7"/>
    <x v="0"/>
    <x v="0"/>
  </r>
  <r>
    <s v="PID0129"/>
    <s v="Middle-aged"/>
    <x v="1"/>
    <n v="40000"/>
    <n v="35676.199999999997"/>
    <n v="70.8"/>
    <s v="Female"/>
    <x v="7"/>
    <x v="0"/>
    <x v="1"/>
  </r>
  <r>
    <s v="PID0130"/>
    <s v="Middle-aged"/>
    <x v="0"/>
    <n v="90000"/>
    <n v="73985"/>
    <n v="84.6"/>
    <s v="Female"/>
    <x v="4"/>
    <x v="0"/>
    <x v="0"/>
  </r>
  <r>
    <s v="PID0131"/>
    <s v="Young Adult"/>
    <x v="0"/>
    <n v="32000"/>
    <n v="23309.4"/>
    <n v="83.6"/>
    <s v="Male"/>
    <x v="3"/>
    <x v="1"/>
    <x v="0"/>
  </r>
  <r>
    <s v="PID0132"/>
    <s v="Middle-aged"/>
    <x v="3"/>
    <n v="300000"/>
    <n v="0"/>
    <n v="78.599999999999994"/>
    <s v="Male"/>
    <x v="0"/>
    <x v="0"/>
    <x v="0"/>
  </r>
  <r>
    <s v="PID0133"/>
    <s v="Middle-aged"/>
    <x v="0"/>
    <n v="24000"/>
    <n v="19197.150000000001"/>
    <n v="61.8"/>
    <s v="Male"/>
    <x v="7"/>
    <x v="0"/>
    <x v="0"/>
  </r>
  <r>
    <s v="PID0134"/>
    <s v="Middle-aged"/>
    <x v="0"/>
    <n v="32000"/>
    <n v="27759.8"/>
    <n v="50.2"/>
    <s v="Male"/>
    <x v="6"/>
    <x v="0"/>
    <x v="0"/>
  </r>
  <r>
    <s v="PID0135"/>
    <s v="Adult"/>
    <x v="1"/>
    <n v="10000"/>
    <n v="0"/>
    <n v="83.4"/>
    <s v="Male"/>
    <x v="0"/>
    <x v="0"/>
    <x v="0"/>
  </r>
  <r>
    <s v="PID0136"/>
    <s v="Adult"/>
    <x v="0"/>
    <n v="24000"/>
    <n v="0"/>
    <n v="58.8"/>
    <s v="Female"/>
    <x v="4"/>
    <x v="0"/>
    <x v="1"/>
  </r>
  <r>
    <s v="PID0137"/>
    <s v="Adult"/>
    <x v="1"/>
    <n v="100"/>
    <n v="50.09"/>
    <n v="70.599999999999994"/>
    <s v="Male"/>
    <x v="7"/>
    <x v="1"/>
    <x v="1"/>
  </r>
  <r>
    <s v="PID0138"/>
    <s v="Middle-aged"/>
    <x v="3"/>
    <n v="800"/>
    <n v="598.46"/>
    <n v="77.8"/>
    <s v="Male"/>
    <x v="4"/>
    <x v="0"/>
    <x v="0"/>
  </r>
  <r>
    <s v="PID0139"/>
    <s v="Middle-aged"/>
    <x v="3"/>
    <n v="10000"/>
    <n v="0"/>
    <n v="63.1"/>
    <s v="Female"/>
    <x v="5"/>
    <x v="0"/>
    <x v="0"/>
  </r>
  <r>
    <s v="PID0140"/>
    <s v="Middle-aged"/>
    <x v="0"/>
    <n v="60000"/>
    <n v="41536.300000000003"/>
    <n v="62.3"/>
    <s v="Male"/>
    <x v="6"/>
    <x v="0"/>
    <x v="1"/>
  </r>
  <r>
    <s v="PID0141"/>
    <s v="Adult"/>
    <x v="1"/>
    <n v="2000"/>
    <n v="1789.7"/>
    <n v="90.3"/>
    <s v="Male"/>
    <x v="3"/>
    <x v="0"/>
    <x v="0"/>
  </r>
  <r>
    <s v="PID0142"/>
    <s v="Middle-aged"/>
    <x v="1"/>
    <n v="32000"/>
    <n v="20629.759999999998"/>
    <n v="104.7"/>
    <s v="Male"/>
    <x v="4"/>
    <x v="1"/>
    <x v="0"/>
  </r>
  <r>
    <s v="PID0143"/>
    <s v="Middle-aged"/>
    <x v="0"/>
    <n v="21000"/>
    <n v="0"/>
    <n v="70.599999999999994"/>
    <s v="Female"/>
    <x v="3"/>
    <x v="0"/>
    <x v="0"/>
  </r>
  <r>
    <s v="PID0144"/>
    <s v="Middle-aged"/>
    <x v="0"/>
    <n v="100"/>
    <n v="61.54"/>
    <n v="66.3"/>
    <s v="Female"/>
    <x v="6"/>
    <x v="0"/>
    <x v="0"/>
  </r>
  <r>
    <s v="PID0145"/>
    <s v="Senior"/>
    <x v="0"/>
    <n v="40000"/>
    <n v="29298.800000000003"/>
    <n v="80.400000000000006"/>
    <s v="Male"/>
    <x v="6"/>
    <x v="0"/>
    <x v="1"/>
  </r>
  <r>
    <s v="PID0146"/>
    <s v="Adult"/>
    <x v="1"/>
    <n v="2000"/>
    <n v="1319.34"/>
    <n v="59.7"/>
    <s v="Female"/>
    <x v="6"/>
    <x v="0"/>
    <x v="0"/>
  </r>
  <r>
    <s v="PID0147"/>
    <s v="Adult"/>
    <x v="3"/>
    <n v="500"/>
    <n v="259.10000000000002"/>
    <n v="100.2"/>
    <s v="Male"/>
    <x v="5"/>
    <x v="0"/>
    <x v="0"/>
  </r>
  <r>
    <s v="PID0148"/>
    <s v="Middle-aged"/>
    <x v="1"/>
    <n v="200000"/>
    <n v="106845.8"/>
    <n v="84.7"/>
    <s v="Male"/>
    <x v="6"/>
    <x v="1"/>
    <x v="1"/>
  </r>
  <r>
    <s v="PID0149"/>
    <s v="Adult"/>
    <x v="2"/>
    <n v="60000"/>
    <n v="51135.96"/>
    <n v="64.2"/>
    <s v="Female"/>
    <x v="2"/>
    <x v="1"/>
    <x v="0"/>
  </r>
  <r>
    <s v="PID0150"/>
    <s v="Middle-aged"/>
    <x v="2"/>
    <n v="240000"/>
    <n v="137764.79999999999"/>
    <n v="66.7"/>
    <s v="Female"/>
    <x v="2"/>
    <x v="0"/>
    <x v="1"/>
  </r>
  <r>
    <s v="PID0151"/>
    <s v="Middle-aged"/>
    <x v="0"/>
    <n v="10000"/>
    <n v="8622.85"/>
    <n v="79.900000000000006"/>
    <s v="Female"/>
    <x v="7"/>
    <x v="1"/>
    <x v="0"/>
  </r>
  <r>
    <s v="PID0152"/>
    <s v="Adult"/>
    <x v="1"/>
    <n v="24000"/>
    <n v="13038.27"/>
    <n v="87.9"/>
    <s v="Female"/>
    <x v="2"/>
    <x v="1"/>
    <x v="0"/>
  </r>
  <r>
    <s v="PID0153"/>
    <s v="Senior"/>
    <x v="3"/>
    <n v="40000"/>
    <n v="35399.4"/>
    <n v="71"/>
    <s v="Male"/>
    <x v="5"/>
    <x v="0"/>
    <x v="1"/>
  </r>
  <r>
    <s v="PID0154"/>
    <s v="Adult"/>
    <x v="0"/>
    <n v="60000"/>
    <n v="44585.9"/>
    <n v="77"/>
    <s v="Male"/>
    <x v="7"/>
    <x v="0"/>
    <x v="0"/>
  </r>
  <r>
    <s v="PID0155"/>
    <s v="Adult"/>
    <x v="0"/>
    <n v="800"/>
    <n v="531.89"/>
    <n v="88.8"/>
    <s v="Male"/>
    <x v="1"/>
    <x v="0"/>
    <x v="0"/>
  </r>
  <r>
    <s v="PID0156"/>
    <s v="Senior"/>
    <x v="0"/>
    <n v="24000"/>
    <n v="20033.97"/>
    <n v="76.099999999999994"/>
    <s v="Male"/>
    <x v="6"/>
    <x v="0"/>
    <x v="1"/>
  </r>
  <r>
    <s v="PID0157"/>
    <s v="Adult"/>
    <x v="0"/>
    <n v="24000"/>
    <n v="12658.14"/>
    <n v="84.9"/>
    <s v="Female"/>
    <x v="7"/>
    <x v="0"/>
    <x v="1"/>
  </r>
  <r>
    <s v="PID0158"/>
    <s v="Young Adult"/>
    <x v="0"/>
    <n v="100"/>
    <n v="64.28"/>
    <n v="98.8"/>
    <s v="Female"/>
    <x v="6"/>
    <x v="1"/>
    <x v="0"/>
  </r>
  <r>
    <s v="PID0159"/>
    <s v="Senior"/>
    <x v="3"/>
    <n v="800"/>
    <n v="632.6"/>
    <n v="82.7"/>
    <s v="Male"/>
    <x v="0"/>
    <x v="1"/>
    <x v="1"/>
  </r>
  <r>
    <s v="PID0160"/>
    <s v="Middle-aged"/>
    <x v="3"/>
    <n v="300000"/>
    <n v="198697.35"/>
    <n v="76"/>
    <s v="Female"/>
    <x v="0"/>
    <x v="0"/>
    <x v="1"/>
  </r>
  <r>
    <s v="PID0161"/>
    <s v="Adult"/>
    <x v="1"/>
    <n v="60000"/>
    <n v="47214.76"/>
    <n v="72.5"/>
    <s v="Male"/>
    <x v="5"/>
    <x v="0"/>
    <x v="0"/>
  </r>
  <r>
    <s v="PID0162"/>
    <s v="Senior"/>
    <x v="0"/>
    <n v="60000"/>
    <n v="47381.56"/>
    <n v="59.4"/>
    <s v="Female"/>
    <x v="2"/>
    <x v="0"/>
    <x v="0"/>
  </r>
  <r>
    <s v="PID0163"/>
    <s v="Young Adult"/>
    <x v="2"/>
    <n v="24000"/>
    <n v="17921.32"/>
    <n v="81.5"/>
    <s v="Female"/>
    <x v="0"/>
    <x v="1"/>
    <x v="1"/>
  </r>
  <r>
    <s v="PID0164"/>
    <s v="Adult"/>
    <x v="3"/>
    <n v="40000"/>
    <n v="28057"/>
    <n v="85.1"/>
    <s v="Female"/>
    <x v="0"/>
    <x v="1"/>
    <x v="0"/>
  </r>
  <r>
    <s v="PID0165"/>
    <s v="Middle-aged"/>
    <x v="0"/>
    <n v="18000"/>
    <n v="0"/>
    <n v="100.2"/>
    <s v="Male"/>
    <x v="6"/>
    <x v="0"/>
    <x v="0"/>
  </r>
  <r>
    <s v="PID0166"/>
    <s v="Senior"/>
    <x v="1"/>
    <n v="20000"/>
    <n v="0"/>
    <n v="83.5"/>
    <s v="Male"/>
    <x v="2"/>
    <x v="0"/>
    <x v="0"/>
  </r>
  <r>
    <s v="PID0167"/>
    <s v="Senior"/>
    <x v="3"/>
    <n v="250000"/>
    <n v="203806.19999999998"/>
    <n v="69.400000000000006"/>
    <s v="Male"/>
    <x v="4"/>
    <x v="0"/>
    <x v="1"/>
  </r>
  <r>
    <s v="PID0168"/>
    <s v="Senior"/>
    <x v="2"/>
    <n v="100"/>
    <n v="72.98"/>
    <n v="87.9"/>
    <s v="Male"/>
    <x v="2"/>
    <x v="0"/>
    <x v="0"/>
  </r>
  <r>
    <s v="PID0169"/>
    <s v="Middle-aged"/>
    <x v="2"/>
    <n v="21000"/>
    <n v="17316.740000000002"/>
    <n v="64.099999999999994"/>
    <s v="Male"/>
    <x v="1"/>
    <x v="1"/>
    <x v="1"/>
  </r>
  <r>
    <s v="PID0170"/>
    <s v="Middle-aged"/>
    <x v="1"/>
    <n v="20000"/>
    <n v="12759.74"/>
    <n v="85.4"/>
    <s v="Female"/>
    <x v="0"/>
    <x v="1"/>
    <x v="1"/>
  </r>
  <r>
    <s v="PID0171"/>
    <s v="Middle-aged"/>
    <x v="0"/>
    <n v="100"/>
    <n v="83.26"/>
    <n v="80.099999999999994"/>
    <s v="Female"/>
    <x v="1"/>
    <x v="0"/>
    <x v="0"/>
  </r>
  <r>
    <s v="PID0172"/>
    <s v="Middle-aged"/>
    <x v="2"/>
    <n v="3000"/>
    <n v="0"/>
    <n v="80.099999999999994"/>
    <s v="Male"/>
    <x v="0"/>
    <x v="0"/>
    <x v="0"/>
  </r>
  <r>
    <s v="PID0173"/>
    <s v="Senior"/>
    <x v="1"/>
    <n v="100"/>
    <n v="0"/>
    <n v="87.5"/>
    <s v="Female"/>
    <x v="3"/>
    <x v="0"/>
    <x v="0"/>
  </r>
  <r>
    <s v="PID0174"/>
    <s v="Senior"/>
    <x v="0"/>
    <n v="3000"/>
    <n v="2684.7599999999998"/>
    <n v="72.900000000000006"/>
    <s v="Male"/>
    <x v="0"/>
    <x v="0"/>
    <x v="0"/>
  </r>
  <r>
    <s v="PID0175"/>
    <s v="Senior"/>
    <x v="0"/>
    <n v="36000"/>
    <n v="29560.29"/>
    <n v="72.8"/>
    <s v="Male"/>
    <x v="6"/>
    <x v="0"/>
    <x v="0"/>
  </r>
  <r>
    <s v="PID0176"/>
    <s v="Senior"/>
    <x v="3"/>
    <n v="800"/>
    <n v="550.38"/>
    <n v="66.3"/>
    <s v="Male"/>
    <x v="3"/>
    <x v="0"/>
    <x v="1"/>
  </r>
  <r>
    <s v="PID0177"/>
    <s v="Adult"/>
    <x v="0"/>
    <n v="500"/>
    <n v="394.97"/>
    <n v="108.4"/>
    <s v="Female"/>
    <x v="1"/>
    <x v="0"/>
    <x v="0"/>
  </r>
  <r>
    <s v="PID0178"/>
    <s v="Young Adult"/>
    <x v="1"/>
    <n v="32000"/>
    <n v="20010.64"/>
    <n v="73.900000000000006"/>
    <s v="Female"/>
    <x v="7"/>
    <x v="0"/>
    <x v="0"/>
  </r>
  <r>
    <s v="PID0179"/>
    <s v="Middle-aged"/>
    <x v="0"/>
    <n v="3000"/>
    <n v="1974.03"/>
    <n v="63.3"/>
    <s v="Female"/>
    <x v="3"/>
    <x v="0"/>
    <x v="0"/>
  </r>
  <r>
    <s v="PID0180"/>
    <s v="Adult"/>
    <x v="1"/>
    <n v="10000"/>
    <n v="0"/>
    <n v="66.3"/>
    <s v="Female"/>
    <x v="5"/>
    <x v="0"/>
    <x v="0"/>
  </r>
  <r>
    <s v="PID0181"/>
    <s v="Middle-aged"/>
    <x v="0"/>
    <n v="200000"/>
    <n v="163598.39999999999"/>
    <n v="83.1"/>
    <s v="Female"/>
    <x v="0"/>
    <x v="0"/>
    <x v="0"/>
  </r>
  <r>
    <s v="PID0182"/>
    <s v="Adult"/>
    <x v="0"/>
    <n v="60000"/>
    <n v="34972.1"/>
    <n v="94.2"/>
    <s v="Male"/>
    <x v="5"/>
    <x v="0"/>
    <x v="0"/>
  </r>
  <r>
    <s v="PID0183"/>
    <s v="Middle-aged"/>
    <x v="1"/>
    <n v="18000"/>
    <n v="11502.539999999999"/>
    <n v="82.8"/>
    <s v="Male"/>
    <x v="7"/>
    <x v="1"/>
    <x v="1"/>
  </r>
  <r>
    <s v="PID0184"/>
    <s v="Adult"/>
    <x v="2"/>
    <n v="240000"/>
    <n v="164092.20000000001"/>
    <n v="92.6"/>
    <s v="Female"/>
    <x v="0"/>
    <x v="2"/>
    <x v="0"/>
  </r>
  <r>
    <s v="PID0185"/>
    <s v="Adult"/>
    <x v="0"/>
    <n v="90000"/>
    <n v="0"/>
    <n v="64.2"/>
    <s v="Female"/>
    <x v="6"/>
    <x v="0"/>
    <x v="2"/>
  </r>
  <r>
    <s v="PID0186"/>
    <s v="Middle-aged"/>
    <x v="0"/>
    <n v="300000"/>
    <n v="194773.68"/>
    <n v="85.3"/>
    <s v="Male"/>
    <x v="1"/>
    <x v="0"/>
    <x v="0"/>
  </r>
  <r>
    <s v="PID0187"/>
    <s v="Adult"/>
    <x v="0"/>
    <n v="100"/>
    <n v="60.96"/>
    <n v="82.1"/>
    <s v="Female"/>
    <x v="4"/>
    <x v="1"/>
    <x v="0"/>
  </r>
  <r>
    <s v="PID0188"/>
    <s v="Adult"/>
    <x v="2"/>
    <n v="10000"/>
    <n v="7939.0999999999995"/>
    <n v="96.5"/>
    <s v="Male"/>
    <x v="5"/>
    <x v="0"/>
    <x v="0"/>
  </r>
  <r>
    <s v="PID0189"/>
    <s v="Adult"/>
    <x v="0"/>
    <n v="240000"/>
    <n v="214090.32"/>
    <n v="61.8"/>
    <s v="Male"/>
    <x v="6"/>
    <x v="1"/>
    <x v="1"/>
  </r>
  <r>
    <s v="PID0190"/>
    <s v="Adult"/>
    <x v="2"/>
    <n v="18000"/>
    <n v="12382.380000000001"/>
    <n v="96.3"/>
    <s v="Female"/>
    <x v="7"/>
    <x v="0"/>
    <x v="0"/>
  </r>
  <r>
    <s v="PID0191"/>
    <s v="Adult"/>
    <x v="2"/>
    <n v="75000"/>
    <n v="57189.799999999996"/>
    <n v="77.900000000000006"/>
    <s v="Female"/>
    <x v="1"/>
    <x v="0"/>
    <x v="0"/>
  </r>
  <r>
    <s v="PID0192"/>
    <s v="Adult"/>
    <x v="2"/>
    <n v="2000"/>
    <n v="1230.08"/>
    <n v="102.1"/>
    <s v="Female"/>
    <x v="7"/>
    <x v="1"/>
    <x v="0"/>
  </r>
  <r>
    <s v="PID0193"/>
    <s v="Middle-aged"/>
    <x v="2"/>
    <n v="3000"/>
    <n v="0"/>
    <n v="79.5"/>
    <s v="Female"/>
    <x v="7"/>
    <x v="0"/>
    <x v="0"/>
  </r>
  <r>
    <s v="PID0194"/>
    <s v="Middle-aged"/>
    <x v="1"/>
    <n v="12000"/>
    <n v="8360.16"/>
    <n v="64.400000000000006"/>
    <s v="Female"/>
    <x v="1"/>
    <x v="0"/>
    <x v="0"/>
  </r>
  <r>
    <s v="PID0195"/>
    <s v="Senior"/>
    <x v="1"/>
    <n v="60000"/>
    <n v="0"/>
    <n v="68.7"/>
    <s v="Male"/>
    <x v="0"/>
    <x v="0"/>
    <x v="0"/>
  </r>
  <r>
    <s v="PID0196"/>
    <s v="Adult"/>
    <x v="1"/>
    <n v="75000"/>
    <n v="0"/>
    <n v="88.1"/>
    <s v="Male"/>
    <x v="2"/>
    <x v="0"/>
    <x v="0"/>
  </r>
  <r>
    <s v="PID0197"/>
    <s v="Adult"/>
    <x v="1"/>
    <n v="21000"/>
    <n v="13329.75"/>
    <n v="78.400000000000006"/>
    <s v="Female"/>
    <x v="5"/>
    <x v="0"/>
    <x v="0"/>
  </r>
  <r>
    <s v="PID0198"/>
    <s v="Adult"/>
    <x v="2"/>
    <n v="3000"/>
    <n v="2153.2200000000003"/>
    <n v="62.3"/>
    <s v="Female"/>
    <x v="0"/>
    <x v="3"/>
    <x v="1"/>
  </r>
  <r>
    <s v="PID0199"/>
    <s v="Senior"/>
    <x v="0"/>
    <n v="45000"/>
    <n v="40303.020000000004"/>
    <n v="53.7"/>
    <s v="Male"/>
    <x v="6"/>
    <x v="0"/>
    <x v="0"/>
  </r>
  <r>
    <s v="PID0200"/>
    <s v="Middle-aged"/>
    <x v="2"/>
    <n v="1600"/>
    <n v="1266.78"/>
    <n v="89.2"/>
    <s v="Female"/>
    <x v="2"/>
    <x v="0"/>
    <x v="0"/>
  </r>
  <r>
    <s v="PID0201"/>
    <s v="Middle-aged"/>
    <x v="0"/>
    <n v="800"/>
    <n v="630.48"/>
    <n v="54.1"/>
    <s v="Male"/>
    <x v="3"/>
    <x v="0"/>
    <x v="1"/>
  </r>
  <r>
    <s v="PID0202"/>
    <s v="Senior"/>
    <x v="2"/>
    <n v="100"/>
    <n v="0"/>
    <n v="80"/>
    <s v="Male"/>
    <x v="3"/>
    <x v="0"/>
    <x v="1"/>
  </r>
  <r>
    <s v="PID0203"/>
    <s v="Middle-aged"/>
    <x v="3"/>
    <n v="300000"/>
    <n v="233626.56"/>
    <n v="90.8"/>
    <s v="Female"/>
    <x v="4"/>
    <x v="0"/>
    <x v="0"/>
  </r>
  <r>
    <s v="PID0204"/>
    <s v="Adult"/>
    <x v="3"/>
    <n v="300000"/>
    <n v="210807"/>
    <n v="72.400000000000006"/>
    <s v="Female"/>
    <x v="4"/>
    <x v="0"/>
    <x v="0"/>
  </r>
  <r>
    <s v="PID0205"/>
    <s v="Senior"/>
    <x v="0"/>
    <n v="45000"/>
    <n v="36976.979999999996"/>
    <n v="60.1"/>
    <s v="Male"/>
    <x v="2"/>
    <x v="0"/>
    <x v="0"/>
  </r>
  <r>
    <s v="PID0206"/>
    <s v="Adult"/>
    <x v="2"/>
    <n v="18000"/>
    <n v="13231.380000000001"/>
    <n v="72.3"/>
    <s v="Male"/>
    <x v="7"/>
    <x v="2"/>
    <x v="1"/>
  </r>
  <r>
    <s v="PID0207"/>
    <s v="Adult"/>
    <x v="0"/>
    <n v="3000"/>
    <n v="0"/>
    <n v="90"/>
    <s v="Female"/>
    <x v="2"/>
    <x v="0"/>
    <x v="0"/>
  </r>
  <r>
    <s v="PID0208"/>
    <s v="Middle-aged"/>
    <x v="3"/>
    <n v="3000"/>
    <n v="0"/>
    <n v="61.1"/>
    <s v="Male"/>
    <x v="1"/>
    <x v="0"/>
    <x v="1"/>
  </r>
  <r>
    <s v="PID0209"/>
    <s v="Middle-aged"/>
    <x v="3"/>
    <n v="75000"/>
    <n v="39899.4"/>
    <n v="68.8"/>
    <s v="Male"/>
    <x v="7"/>
    <x v="0"/>
    <x v="0"/>
  </r>
  <r>
    <s v="PID0210"/>
    <s v="Senior"/>
    <x v="2"/>
    <n v="100"/>
    <n v="0"/>
    <n v="51.9"/>
    <s v="Male"/>
    <x v="1"/>
    <x v="0"/>
    <x v="0"/>
  </r>
  <r>
    <s v="PID0211"/>
    <s v="Middle-aged"/>
    <x v="3"/>
    <n v="20000"/>
    <n v="16134.38"/>
    <n v="82.5"/>
    <s v="Male"/>
    <x v="6"/>
    <x v="0"/>
    <x v="0"/>
  </r>
  <r>
    <s v="PID0212"/>
    <s v="Middle-aged"/>
    <x v="0"/>
    <n v="60000"/>
    <n v="38509.85"/>
    <n v="100.5"/>
    <s v="Female"/>
    <x v="4"/>
    <x v="0"/>
    <x v="1"/>
  </r>
  <r>
    <s v="PID0213"/>
    <s v="Adult"/>
    <x v="3"/>
    <n v="90000"/>
    <n v="51209.85"/>
    <n v="93.3"/>
    <s v="Female"/>
    <x v="7"/>
    <x v="0"/>
    <x v="1"/>
  </r>
  <r>
    <s v="PID0214"/>
    <s v="Middle-aged"/>
    <x v="3"/>
    <n v="32000"/>
    <n v="0"/>
    <n v="70.900000000000006"/>
    <s v="Male"/>
    <x v="0"/>
    <x v="0"/>
    <x v="0"/>
  </r>
  <r>
    <s v="PID0215"/>
    <s v="Middle-aged"/>
    <x v="2"/>
    <n v="18000"/>
    <n v="0"/>
    <n v="105.6"/>
    <s v="Male"/>
    <x v="6"/>
    <x v="2"/>
    <x v="1"/>
  </r>
  <r>
    <s v="PID0216"/>
    <s v="Adult"/>
    <x v="0"/>
    <n v="12000"/>
    <n v="9943.16"/>
    <n v="63.3"/>
    <s v="Female"/>
    <x v="7"/>
    <x v="1"/>
    <x v="1"/>
  </r>
  <r>
    <s v="PID0217"/>
    <s v="Adult"/>
    <x v="2"/>
    <n v="2000"/>
    <n v="1476.98"/>
    <n v="94.7"/>
    <s v="Female"/>
    <x v="4"/>
    <x v="0"/>
    <x v="0"/>
  </r>
  <r>
    <s v="PID0218"/>
    <s v="Adult"/>
    <x v="0"/>
    <n v="10000"/>
    <n v="8451.7999999999993"/>
    <n v="69.3"/>
    <s v="Male"/>
    <x v="6"/>
    <x v="1"/>
    <x v="0"/>
  </r>
  <r>
    <s v="PID0219"/>
    <s v="Adult"/>
    <x v="3"/>
    <n v="250000"/>
    <n v="165091.4"/>
    <n v="99.2"/>
    <s v="Female"/>
    <x v="5"/>
    <x v="0"/>
    <x v="0"/>
  </r>
  <r>
    <s v="PID0220"/>
    <s v="Adult"/>
    <x v="0"/>
    <n v="36000"/>
    <n v="32157.69"/>
    <n v="94.7"/>
    <s v="Male"/>
    <x v="6"/>
    <x v="1"/>
    <x v="0"/>
  </r>
  <r>
    <s v="PID0221"/>
    <s v="Adult"/>
    <x v="0"/>
    <n v="800"/>
    <n v="527.08000000000004"/>
    <n v="71.599999999999994"/>
    <s v="Female"/>
    <x v="6"/>
    <x v="0"/>
    <x v="0"/>
  </r>
  <r>
    <s v="PID0222"/>
    <s v="Adult"/>
    <x v="3"/>
    <n v="20000"/>
    <n v="16606.32"/>
    <n v="63.8"/>
    <s v="Female"/>
    <x v="0"/>
    <x v="0"/>
    <x v="0"/>
  </r>
  <r>
    <s v="PID0223"/>
    <s v="Senior"/>
    <x v="3"/>
    <n v="250000"/>
    <n v="141504.59999999998"/>
    <n v="55.1"/>
    <s v="Female"/>
    <x v="4"/>
    <x v="0"/>
    <x v="0"/>
  </r>
  <r>
    <s v="PID0224"/>
    <s v="Adult"/>
    <x v="1"/>
    <n v="32000"/>
    <n v="28723.52"/>
    <n v="64.7"/>
    <s v="Male"/>
    <x v="3"/>
    <x v="2"/>
    <x v="0"/>
  </r>
  <r>
    <s v="PID0225"/>
    <s v="Middle-aged"/>
    <x v="2"/>
    <n v="240000"/>
    <n v="153766.44"/>
    <n v="53.6"/>
    <s v="Male"/>
    <x v="4"/>
    <x v="0"/>
    <x v="1"/>
  </r>
  <r>
    <s v="PID0226"/>
    <s v="Middle-aged"/>
    <x v="0"/>
    <n v="20000"/>
    <n v="11334.86"/>
    <n v="84.1"/>
    <s v="Male"/>
    <x v="6"/>
    <x v="0"/>
    <x v="0"/>
  </r>
  <r>
    <s v="PID0227"/>
    <s v="Senior"/>
    <x v="0"/>
    <n v="500"/>
    <n v="285.98"/>
    <n v="56.4"/>
    <s v="Male"/>
    <x v="5"/>
    <x v="1"/>
    <x v="0"/>
  </r>
  <r>
    <s v="PID0228"/>
    <s v="Adult"/>
    <x v="1"/>
    <n v="40000"/>
    <n v="34307.72"/>
    <n v="81"/>
    <s v="Female"/>
    <x v="4"/>
    <x v="0"/>
    <x v="0"/>
  </r>
  <r>
    <s v="PID0229"/>
    <s v="Middle-aged"/>
    <x v="2"/>
    <n v="15000"/>
    <n v="11623.199999999999"/>
    <n v="70"/>
    <s v="Female"/>
    <x v="0"/>
    <x v="0"/>
    <x v="1"/>
  </r>
  <r>
    <s v="PID0230"/>
    <s v="Senior"/>
    <x v="1"/>
    <n v="40000"/>
    <n v="0"/>
    <n v="77.8"/>
    <s v="Female"/>
    <x v="7"/>
    <x v="0"/>
    <x v="1"/>
  </r>
  <r>
    <s v="PID0231"/>
    <s v="Adult"/>
    <x v="1"/>
    <n v="32000"/>
    <n v="25580.6"/>
    <n v="94.5"/>
    <s v="Female"/>
    <x v="3"/>
    <x v="0"/>
    <x v="0"/>
  </r>
  <r>
    <s v="PID0232"/>
    <s v="Senior"/>
    <x v="1"/>
    <n v="500"/>
    <n v="0"/>
    <n v="77.599999999999994"/>
    <s v="Male"/>
    <x v="4"/>
    <x v="1"/>
    <x v="1"/>
  </r>
  <r>
    <s v="PID0233"/>
    <s v="Adult"/>
    <x v="0"/>
    <n v="16000"/>
    <n v="9525.4599999999991"/>
    <n v="57.3"/>
    <s v="Female"/>
    <x v="3"/>
    <x v="0"/>
    <x v="0"/>
  </r>
  <r>
    <s v="PID0234"/>
    <s v="Young Adult"/>
    <x v="2"/>
    <n v="500"/>
    <n v="279.56"/>
    <n v="106.4"/>
    <s v="Female"/>
    <x v="6"/>
    <x v="0"/>
    <x v="0"/>
  </r>
  <r>
    <s v="PID0235"/>
    <s v="Adult"/>
    <x v="3"/>
    <n v="60000"/>
    <n v="45790.25"/>
    <n v="89.6"/>
    <s v="Female"/>
    <x v="2"/>
    <x v="0"/>
    <x v="1"/>
  </r>
  <r>
    <s v="PID0236"/>
    <s v="Elderly"/>
    <x v="1"/>
    <n v="800"/>
    <n v="0"/>
    <n v="48.9"/>
    <s v="Female"/>
    <x v="2"/>
    <x v="0"/>
    <x v="0"/>
  </r>
  <r>
    <s v="PID0237"/>
    <s v="Senior"/>
    <x v="1"/>
    <n v="30000"/>
    <n v="16813.59"/>
    <n v="89.6"/>
    <s v="Female"/>
    <x v="0"/>
    <x v="0"/>
    <x v="0"/>
  </r>
  <r>
    <s v="PID0238"/>
    <s v="Adult"/>
    <x v="2"/>
    <n v="40000"/>
    <n v="26437.399999999998"/>
    <n v="88.1"/>
    <s v="Female"/>
    <x v="1"/>
    <x v="0"/>
    <x v="1"/>
  </r>
  <r>
    <s v="PID0239"/>
    <s v="Adult"/>
    <x v="3"/>
    <n v="18000"/>
    <n v="10284.66"/>
    <n v="66.3"/>
    <s v="Male"/>
    <x v="1"/>
    <x v="0"/>
    <x v="0"/>
  </r>
  <r>
    <s v="PID0240"/>
    <s v="Adult"/>
    <x v="1"/>
    <n v="40000"/>
    <n v="34094.800000000003"/>
    <n v="67.5"/>
    <s v="Female"/>
    <x v="6"/>
    <x v="0"/>
    <x v="0"/>
  </r>
  <r>
    <s v="PID0241"/>
    <s v="Senior"/>
    <x v="1"/>
    <n v="16000"/>
    <n v="11422.3"/>
    <n v="85.4"/>
    <s v="Female"/>
    <x v="3"/>
    <x v="0"/>
    <x v="0"/>
  </r>
  <r>
    <s v="PID0242"/>
    <s v="Middle-aged"/>
    <x v="3"/>
    <n v="500"/>
    <n v="365.85"/>
    <n v="80.5"/>
    <s v="Male"/>
    <x v="2"/>
    <x v="1"/>
    <x v="0"/>
  </r>
  <r>
    <s v="PID0243"/>
    <s v="Adult"/>
    <x v="1"/>
    <n v="16000"/>
    <n v="12760.94"/>
    <n v="59.5"/>
    <s v="Female"/>
    <x v="3"/>
    <x v="0"/>
    <x v="0"/>
  </r>
  <r>
    <s v="PID0244"/>
    <s v="Middle-aged"/>
    <x v="2"/>
    <n v="12000"/>
    <n v="0"/>
    <n v="74.400000000000006"/>
    <s v="Female"/>
    <x v="2"/>
    <x v="0"/>
    <x v="0"/>
  </r>
  <r>
    <s v="PID0245"/>
    <s v="Middle-aged"/>
    <x v="0"/>
    <n v="40000"/>
    <n v="25274"/>
    <n v="59"/>
    <s v="Female"/>
    <x v="7"/>
    <x v="0"/>
    <x v="0"/>
  </r>
  <r>
    <s v="PID0246"/>
    <s v="Middle-aged"/>
    <x v="2"/>
    <n v="200000"/>
    <n v="121054.08"/>
    <n v="69"/>
    <s v="Male"/>
    <x v="2"/>
    <x v="0"/>
    <x v="1"/>
  </r>
  <r>
    <s v="PID0247"/>
    <s v="Senior"/>
    <x v="3"/>
    <n v="30000"/>
    <n v="21701.46"/>
    <n v="77.599999999999994"/>
    <s v="Male"/>
    <x v="6"/>
    <x v="0"/>
    <x v="0"/>
  </r>
  <r>
    <s v="PID0248"/>
    <s v="Middle-aged"/>
    <x v="0"/>
    <n v="60000"/>
    <n v="0"/>
    <n v="83.9"/>
    <s v="Male"/>
    <x v="5"/>
    <x v="0"/>
    <x v="0"/>
  </r>
  <r>
    <s v="PID0249"/>
    <s v="Senior"/>
    <x v="2"/>
    <n v="800"/>
    <n v="703.87"/>
    <n v="76.8"/>
    <s v="Male"/>
    <x v="2"/>
    <x v="0"/>
    <x v="0"/>
  </r>
  <r>
    <s v="PID0250"/>
    <s v="Adult"/>
    <x v="3"/>
    <n v="500"/>
    <n v="270.32"/>
    <n v="66.7"/>
    <s v="Male"/>
    <x v="6"/>
    <x v="0"/>
    <x v="0"/>
  </r>
  <r>
    <s v="PID0251"/>
    <s v="Adult"/>
    <x v="0"/>
    <n v="24000"/>
    <n v="18664.68"/>
    <n v="71.400000000000006"/>
    <s v="Female"/>
    <x v="4"/>
    <x v="0"/>
    <x v="0"/>
  </r>
  <r>
    <s v="PID0252"/>
    <s v="Adult"/>
    <x v="3"/>
    <n v="60000"/>
    <n v="31082"/>
    <n v="65.599999999999994"/>
    <s v="Male"/>
    <x v="1"/>
    <x v="3"/>
    <x v="0"/>
  </r>
  <r>
    <s v="PID0253"/>
    <s v="Young Adult"/>
    <x v="2"/>
    <n v="30000"/>
    <n v="26738.129999999997"/>
    <n v="85.2"/>
    <s v="Female"/>
    <x v="3"/>
    <x v="0"/>
    <x v="0"/>
  </r>
  <r>
    <s v="PID0254"/>
    <s v="Middle-aged"/>
    <x v="1"/>
    <n v="40000"/>
    <n v="29444.799999999999"/>
    <n v="63.9"/>
    <s v="Male"/>
    <x v="4"/>
    <x v="0"/>
    <x v="0"/>
  </r>
  <r>
    <s v="PID0255"/>
    <s v="Adult"/>
    <x v="0"/>
    <n v="200000"/>
    <n v="101161.68"/>
    <n v="86.6"/>
    <s v="Female"/>
    <x v="3"/>
    <x v="0"/>
    <x v="1"/>
  </r>
  <r>
    <s v="PID0256"/>
    <s v="Middle-aged"/>
    <x v="2"/>
    <n v="36000"/>
    <n v="31042.68"/>
    <n v="77.5"/>
    <s v="Female"/>
    <x v="7"/>
    <x v="0"/>
    <x v="0"/>
  </r>
  <r>
    <s v="PID0257"/>
    <s v="Adult"/>
    <x v="0"/>
    <n v="60000"/>
    <n v="47874.1"/>
    <n v="69"/>
    <s v="Female"/>
    <x v="5"/>
    <x v="0"/>
    <x v="0"/>
  </r>
  <r>
    <s v="PID0258"/>
    <s v="Senior"/>
    <x v="2"/>
    <n v="3000"/>
    <n v="2277.27"/>
    <n v="67.900000000000006"/>
    <s v="Female"/>
    <x v="0"/>
    <x v="0"/>
    <x v="0"/>
  </r>
  <r>
    <s v="PID0259"/>
    <s v="Adult"/>
    <x v="1"/>
    <n v="200000"/>
    <n v="161833.76"/>
    <n v="87.7"/>
    <s v="Male"/>
    <x v="6"/>
    <x v="0"/>
    <x v="0"/>
  </r>
  <r>
    <s v="PID0260"/>
    <s v="Middle-aged"/>
    <x v="3"/>
    <n v="100"/>
    <n v="82.82"/>
    <n v="58.4"/>
    <s v="Male"/>
    <x v="6"/>
    <x v="0"/>
    <x v="1"/>
  </r>
  <r>
    <s v="PID0261"/>
    <s v="Adult"/>
    <x v="0"/>
    <n v="800"/>
    <n v="0"/>
    <n v="89.7"/>
    <s v="Male"/>
    <x v="1"/>
    <x v="0"/>
    <x v="1"/>
  </r>
  <r>
    <s v="PID0262"/>
    <s v="Adult"/>
    <x v="2"/>
    <n v="250000"/>
    <n v="190210.2"/>
    <n v="65"/>
    <s v="Female"/>
    <x v="4"/>
    <x v="0"/>
    <x v="0"/>
  </r>
  <r>
    <s v="PID0263"/>
    <s v="Middle-aged"/>
    <x v="3"/>
    <n v="3000"/>
    <n v="1570.1100000000001"/>
    <n v="56.2"/>
    <s v="Female"/>
    <x v="6"/>
    <x v="0"/>
    <x v="1"/>
  </r>
  <r>
    <s v="PID0264"/>
    <s v="Adult"/>
    <x v="0"/>
    <n v="30000"/>
    <n v="25604.159999999996"/>
    <n v="96.1"/>
    <s v="Male"/>
    <x v="4"/>
    <x v="0"/>
    <x v="0"/>
  </r>
  <r>
    <s v="PID0265"/>
    <s v="Adult"/>
    <x v="2"/>
    <n v="3000"/>
    <n v="2271.75"/>
    <n v="59.7"/>
    <s v="Male"/>
    <x v="7"/>
    <x v="1"/>
    <x v="0"/>
  </r>
  <r>
    <s v="PID0266"/>
    <s v="Adult"/>
    <x v="1"/>
    <n v="100"/>
    <n v="0"/>
    <n v="94.6"/>
    <s v="Female"/>
    <x v="6"/>
    <x v="0"/>
    <x v="0"/>
  </r>
  <r>
    <s v="PID0267"/>
    <s v="Adult"/>
    <x v="1"/>
    <n v="800"/>
    <n v="484.88"/>
    <n v="65.099999999999994"/>
    <s v="Female"/>
    <x v="2"/>
    <x v="1"/>
    <x v="0"/>
  </r>
  <r>
    <s v="PID0268"/>
    <s v="Adult"/>
    <x v="1"/>
    <n v="12000"/>
    <n v="9014.58"/>
    <n v="104.7"/>
    <s v="Male"/>
    <x v="7"/>
    <x v="1"/>
    <x v="0"/>
  </r>
  <r>
    <s v="PID0269"/>
    <s v="Adult"/>
    <x v="1"/>
    <n v="40000"/>
    <n v="20636.399999999998"/>
    <n v="73"/>
    <s v="Male"/>
    <x v="7"/>
    <x v="0"/>
    <x v="0"/>
  </r>
  <r>
    <s v="PID0270"/>
    <s v="Adult"/>
    <x v="3"/>
    <n v="240000"/>
    <n v="161510.04"/>
    <n v="73.2"/>
    <s v="Female"/>
    <x v="4"/>
    <x v="0"/>
    <x v="1"/>
  </r>
  <r>
    <s v="PID0271"/>
    <s v="Adult"/>
    <x v="2"/>
    <n v="90000"/>
    <n v="50397.700000000004"/>
    <n v="75.2"/>
    <s v="Male"/>
    <x v="3"/>
    <x v="0"/>
    <x v="1"/>
  </r>
  <r>
    <s v="PID0272"/>
    <s v="Senior"/>
    <x v="3"/>
    <n v="32000"/>
    <n v="17619.52"/>
    <n v="79.099999999999994"/>
    <s v="Male"/>
    <x v="7"/>
    <x v="0"/>
    <x v="1"/>
  </r>
  <r>
    <s v="PID0273"/>
    <s v="Middle-aged"/>
    <x v="3"/>
    <n v="15000"/>
    <n v="12252.550000000001"/>
    <n v="78"/>
    <s v="Male"/>
    <x v="1"/>
    <x v="1"/>
    <x v="1"/>
  </r>
  <r>
    <s v="PID0274"/>
    <s v="Senior"/>
    <x v="1"/>
    <n v="90000"/>
    <n v="70452.100000000006"/>
    <n v="49.3"/>
    <s v="Female"/>
    <x v="4"/>
    <x v="0"/>
    <x v="0"/>
  </r>
  <r>
    <s v="PID0275"/>
    <s v="Adult"/>
    <x v="2"/>
    <n v="12000"/>
    <n v="0"/>
    <n v="94.1"/>
    <s v="Female"/>
    <x v="7"/>
    <x v="1"/>
    <x v="0"/>
  </r>
  <r>
    <s v="PID0276"/>
    <s v="Adult"/>
    <x v="1"/>
    <n v="40000"/>
    <n v="32398.1"/>
    <n v="100.7"/>
    <s v="Male"/>
    <x v="5"/>
    <x v="0"/>
    <x v="0"/>
  </r>
  <r>
    <s v="PID0277"/>
    <s v="Middle-aged"/>
    <x v="0"/>
    <n v="18000"/>
    <n v="9142.98"/>
    <n v="52.2"/>
    <s v="Male"/>
    <x v="1"/>
    <x v="1"/>
    <x v="0"/>
  </r>
  <r>
    <s v="PID0278"/>
    <s v="Senior"/>
    <x v="1"/>
    <n v="60000"/>
    <n v="49946.899999999994"/>
    <n v="67.8"/>
    <s v="Male"/>
    <x v="0"/>
    <x v="0"/>
    <x v="0"/>
  </r>
  <r>
    <s v="PID0279"/>
    <s v="Senior"/>
    <x v="1"/>
    <n v="24000"/>
    <n v="0"/>
    <n v="71.2"/>
    <s v="Male"/>
    <x v="6"/>
    <x v="0"/>
    <x v="1"/>
  </r>
  <r>
    <s v="PID0280"/>
    <s v="Middle-aged"/>
    <x v="1"/>
    <n v="24000"/>
    <n v="15161.699999999999"/>
    <n v="69"/>
    <s v="Male"/>
    <x v="6"/>
    <x v="1"/>
    <x v="0"/>
  </r>
  <r>
    <s v="PID0281"/>
    <s v="Middle-aged"/>
    <x v="0"/>
    <n v="20000"/>
    <n v="11828.86"/>
    <n v="54.6"/>
    <s v="Male"/>
    <x v="6"/>
    <x v="0"/>
    <x v="1"/>
  </r>
  <r>
    <s v="PID0282"/>
    <s v="Adult"/>
    <x v="1"/>
    <n v="2000"/>
    <n v="1182"/>
    <n v="59.9"/>
    <s v="Male"/>
    <x v="5"/>
    <x v="1"/>
    <x v="1"/>
  </r>
  <r>
    <s v="PID0283"/>
    <s v="Middle-aged"/>
    <x v="0"/>
    <n v="12000"/>
    <n v="9412.6"/>
    <n v="74"/>
    <s v="Female"/>
    <x v="4"/>
    <x v="1"/>
    <x v="0"/>
  </r>
  <r>
    <s v="PID0284"/>
    <s v="Middle-aged"/>
    <x v="1"/>
    <n v="250000"/>
    <n v="175454.59999999998"/>
    <n v="84.9"/>
    <s v="Male"/>
    <x v="6"/>
    <x v="0"/>
    <x v="1"/>
  </r>
  <r>
    <s v="PID0285"/>
    <s v="Adult"/>
    <x v="3"/>
    <n v="100"/>
    <n v="56.47"/>
    <n v="65.5"/>
    <s v="Female"/>
    <x v="5"/>
    <x v="0"/>
    <x v="1"/>
  </r>
  <r>
    <s v="PID0286"/>
    <s v="Middle-aged"/>
    <x v="2"/>
    <n v="20000"/>
    <n v="0"/>
    <n v="96.3"/>
    <s v="Male"/>
    <x v="7"/>
    <x v="0"/>
    <x v="0"/>
  </r>
  <r>
    <s v="PID0287"/>
    <s v="Adult"/>
    <x v="0"/>
    <n v="20000"/>
    <n v="0"/>
    <n v="78.099999999999994"/>
    <s v="Female"/>
    <x v="7"/>
    <x v="1"/>
    <x v="0"/>
  </r>
  <r>
    <s v="PID0288"/>
    <s v="Young Adult"/>
    <x v="1"/>
    <n v="300000"/>
    <n v="254042.27999999997"/>
    <n v="59.6"/>
    <s v="Female"/>
    <x v="1"/>
    <x v="0"/>
    <x v="0"/>
  </r>
  <r>
    <s v="PID0289"/>
    <s v="Young Adult"/>
    <x v="0"/>
    <n v="800"/>
    <n v="445.65"/>
    <n v="71.400000000000006"/>
    <s v="Female"/>
    <x v="4"/>
    <x v="1"/>
    <x v="0"/>
  </r>
  <r>
    <s v="PID0290"/>
    <s v="Middle-aged"/>
    <x v="1"/>
    <n v="40000"/>
    <n v="35435.599999999999"/>
    <n v="73"/>
    <s v="Male"/>
    <x v="7"/>
    <x v="0"/>
    <x v="0"/>
  </r>
  <r>
    <s v="PID0291"/>
    <s v="Adult"/>
    <x v="0"/>
    <n v="40000"/>
    <n v="23892.800000000003"/>
    <n v="92.4"/>
    <s v="Female"/>
    <x v="5"/>
    <x v="1"/>
    <x v="0"/>
  </r>
  <r>
    <s v="PID0292"/>
    <s v="Adult"/>
    <x v="0"/>
    <n v="3000"/>
    <n v="2649.5099999999998"/>
    <n v="99.1"/>
    <s v="Male"/>
    <x v="5"/>
    <x v="0"/>
    <x v="0"/>
  </r>
  <r>
    <s v="PID0293"/>
    <s v="Adult"/>
    <x v="1"/>
    <n v="800"/>
    <n v="587.24"/>
    <n v="94.6"/>
    <s v="Female"/>
    <x v="2"/>
    <x v="0"/>
    <x v="0"/>
  </r>
  <r>
    <s v="PID0294"/>
    <s v="Adult"/>
    <x v="3"/>
    <n v="20000"/>
    <n v="16863.14"/>
    <n v="92.6"/>
    <s v="Female"/>
    <x v="7"/>
    <x v="0"/>
    <x v="0"/>
  </r>
  <r>
    <s v="PID0295"/>
    <s v="Adult"/>
    <x v="0"/>
    <n v="3000"/>
    <n v="2651.88"/>
    <n v="70"/>
    <s v="Male"/>
    <x v="0"/>
    <x v="0"/>
    <x v="0"/>
  </r>
  <r>
    <s v="PID0296"/>
    <s v="Senior"/>
    <x v="0"/>
    <n v="48000"/>
    <n v="25412.799999999999"/>
    <n v="73.900000000000006"/>
    <s v="Female"/>
    <x v="7"/>
    <x v="0"/>
    <x v="0"/>
  </r>
  <r>
    <s v="PID0297"/>
    <s v="Middle-aged"/>
    <x v="3"/>
    <n v="60000"/>
    <n v="52542.200000000004"/>
    <n v="48.1"/>
    <s v="Female"/>
    <x v="1"/>
    <x v="0"/>
    <x v="3"/>
  </r>
  <r>
    <s v="PID0298"/>
    <s v="Senior"/>
    <x v="0"/>
    <n v="1000"/>
    <n v="608.94000000000005"/>
    <n v="62.8"/>
    <s v="Female"/>
    <x v="1"/>
    <x v="1"/>
    <x v="0"/>
  </r>
  <r>
    <s v="PID0299"/>
    <s v="Senior"/>
    <x v="1"/>
    <n v="90000"/>
    <n v="46249.5"/>
    <n v="56.5"/>
    <s v="Female"/>
    <x v="3"/>
    <x v="1"/>
    <x v="0"/>
  </r>
  <r>
    <s v="PID0300"/>
    <s v="Adult"/>
    <x v="1"/>
    <n v="20000"/>
    <n v="0"/>
    <n v="71.400000000000006"/>
    <s v="Male"/>
    <x v="5"/>
    <x v="0"/>
    <x v="1"/>
  </r>
  <r>
    <s v="PID0301"/>
    <s v="Young Adult"/>
    <x v="1"/>
    <n v="45000"/>
    <n v="26396.19"/>
    <n v="82.4"/>
    <s v="Female"/>
    <x v="0"/>
    <x v="0"/>
    <x v="0"/>
  </r>
  <r>
    <s v="PID0302"/>
    <s v="Adult"/>
    <x v="0"/>
    <n v="40000"/>
    <n v="30393.3"/>
    <n v="75.400000000000006"/>
    <s v="Male"/>
    <x v="1"/>
    <x v="0"/>
    <x v="1"/>
  </r>
  <r>
    <s v="PID0303"/>
    <s v="Adult"/>
    <x v="1"/>
    <n v="18000"/>
    <n v="15337.380000000001"/>
    <n v="90.6"/>
    <s v="Male"/>
    <x v="3"/>
    <x v="1"/>
    <x v="0"/>
  </r>
  <r>
    <s v="PID0304"/>
    <s v="Middle-aged"/>
    <x v="1"/>
    <n v="21000"/>
    <n v="17377.78"/>
    <n v="82.5"/>
    <s v="Female"/>
    <x v="5"/>
    <x v="1"/>
    <x v="1"/>
  </r>
  <r>
    <s v="PID0305"/>
    <s v="Senior"/>
    <x v="1"/>
    <n v="800"/>
    <n v="555.04"/>
    <n v="74.2"/>
    <s v="Male"/>
    <x v="1"/>
    <x v="1"/>
    <x v="0"/>
  </r>
  <r>
    <s v="PID0306"/>
    <s v="Adult"/>
    <x v="0"/>
    <n v="12000"/>
    <n v="6992.64"/>
    <n v="66.8"/>
    <s v="Female"/>
    <x v="4"/>
    <x v="0"/>
    <x v="1"/>
  </r>
  <r>
    <s v="PID0307"/>
    <s v="Senior"/>
    <x v="0"/>
    <n v="30000"/>
    <n v="15917.49"/>
    <n v="89.7"/>
    <s v="Female"/>
    <x v="4"/>
    <x v="3"/>
    <x v="0"/>
  </r>
  <r>
    <s v="PID0308"/>
    <s v="Senior"/>
    <x v="2"/>
    <n v="12000"/>
    <n v="9607.2000000000007"/>
    <n v="59.7"/>
    <s v="Female"/>
    <x v="6"/>
    <x v="0"/>
    <x v="0"/>
  </r>
  <r>
    <s v="PID0309"/>
    <s v="Middle-aged"/>
    <x v="0"/>
    <n v="12000"/>
    <n v="9344"/>
    <n v="76.5"/>
    <s v="Female"/>
    <x v="5"/>
    <x v="0"/>
    <x v="0"/>
  </r>
  <r>
    <s v="PID0310"/>
    <s v="Adult"/>
    <x v="1"/>
    <n v="800"/>
    <n v="505.63"/>
    <n v="84.5"/>
    <s v="Male"/>
    <x v="0"/>
    <x v="0"/>
    <x v="1"/>
  </r>
  <r>
    <s v="PID0311"/>
    <s v="Middle-aged"/>
    <x v="0"/>
    <n v="500"/>
    <n v="402.18"/>
    <n v="103.1"/>
    <s v="Female"/>
    <x v="4"/>
    <x v="0"/>
    <x v="1"/>
  </r>
  <r>
    <s v="PID0312"/>
    <s v="Young Adult"/>
    <x v="3"/>
    <n v="90000"/>
    <n v="0"/>
    <n v="80.3"/>
    <s v="Female"/>
    <x v="4"/>
    <x v="0"/>
    <x v="0"/>
  </r>
  <r>
    <s v="PID0313"/>
    <s v="Senior"/>
    <x v="3"/>
    <n v="12000"/>
    <n v="10441.56"/>
    <n v="65.099999999999994"/>
    <s v="Female"/>
    <x v="5"/>
    <x v="0"/>
    <x v="0"/>
  </r>
  <r>
    <s v="PID0314"/>
    <s v="Adult"/>
    <x v="0"/>
    <n v="60000"/>
    <n v="34111.4"/>
    <n v="61.4"/>
    <s v="Female"/>
    <x v="0"/>
    <x v="0"/>
    <x v="1"/>
  </r>
  <r>
    <s v="PID0315"/>
    <s v="Adult"/>
    <x v="3"/>
    <n v="18000"/>
    <n v="15787.920000000002"/>
    <n v="82.7"/>
    <s v="Male"/>
    <x v="5"/>
    <x v="0"/>
    <x v="1"/>
  </r>
  <r>
    <s v="PID0316"/>
    <s v="Senior"/>
    <x v="1"/>
    <n v="45000"/>
    <n v="0"/>
    <n v="68.8"/>
    <s v="Female"/>
    <x v="3"/>
    <x v="0"/>
    <x v="1"/>
  </r>
  <r>
    <s v="PID0317"/>
    <s v="Middle-aged"/>
    <x v="2"/>
    <n v="16000"/>
    <n v="11310.02"/>
    <n v="78.900000000000006"/>
    <s v="Female"/>
    <x v="0"/>
    <x v="0"/>
    <x v="0"/>
  </r>
  <r>
    <s v="PID0318"/>
    <s v="Adult"/>
    <x v="2"/>
    <n v="250000"/>
    <n v="181231.9"/>
    <n v="62.6"/>
    <s v="Female"/>
    <x v="0"/>
    <x v="0"/>
    <x v="0"/>
  </r>
  <r>
    <s v="PID0319"/>
    <s v="Senior"/>
    <x v="1"/>
    <n v="100"/>
    <n v="0"/>
    <n v="62.9"/>
    <s v="Female"/>
    <x v="2"/>
    <x v="0"/>
    <x v="0"/>
  </r>
  <r>
    <s v="PID0320"/>
    <s v="Middle-aged"/>
    <x v="1"/>
    <n v="75000"/>
    <n v="64758.100000000006"/>
    <n v="66.5"/>
    <s v="Male"/>
    <x v="3"/>
    <x v="0"/>
    <x v="1"/>
  </r>
  <r>
    <s v="PID0321"/>
    <s v="Adult"/>
    <x v="3"/>
    <n v="40000"/>
    <n v="0"/>
    <n v="83.4"/>
    <s v="Female"/>
    <x v="6"/>
    <x v="0"/>
    <x v="0"/>
  </r>
  <r>
    <s v="PID0322"/>
    <s v="Adult"/>
    <x v="1"/>
    <n v="3000"/>
    <n v="1894.17"/>
    <n v="57.3"/>
    <s v="Female"/>
    <x v="6"/>
    <x v="0"/>
    <x v="0"/>
  </r>
  <r>
    <s v="PID0323"/>
    <s v="Adult"/>
    <x v="2"/>
    <n v="32000"/>
    <n v="0"/>
    <n v="96.5"/>
    <s v="Male"/>
    <x v="4"/>
    <x v="1"/>
    <x v="0"/>
  </r>
  <r>
    <s v="PID0324"/>
    <s v="Senior"/>
    <x v="3"/>
    <n v="12000"/>
    <n v="6341.88"/>
    <n v="83.8"/>
    <s v="Male"/>
    <x v="2"/>
    <x v="0"/>
    <x v="0"/>
  </r>
  <r>
    <s v="PID0325"/>
    <s v="Middle-aged"/>
    <x v="3"/>
    <n v="16000"/>
    <n v="13735.36"/>
    <n v="57.4"/>
    <s v="Male"/>
    <x v="1"/>
    <x v="0"/>
    <x v="0"/>
  </r>
  <r>
    <s v="PID0326"/>
    <s v="Senior"/>
    <x v="0"/>
    <n v="60000"/>
    <n v="0"/>
    <n v="45.3"/>
    <s v="Female"/>
    <x v="2"/>
    <x v="1"/>
    <x v="0"/>
  </r>
  <r>
    <s v="PID0327"/>
    <s v="Adult"/>
    <x v="0"/>
    <n v="90000"/>
    <n v="49301.899999999994"/>
    <n v="97.5"/>
    <s v="Female"/>
    <x v="0"/>
    <x v="0"/>
    <x v="1"/>
  </r>
  <r>
    <s v="PID0328"/>
    <s v="Middle-aged"/>
    <x v="2"/>
    <n v="60000"/>
    <n v="52602.28"/>
    <n v="99.9"/>
    <s v="Female"/>
    <x v="4"/>
    <x v="0"/>
    <x v="0"/>
  </r>
  <r>
    <s v="PID0329"/>
    <s v="Young Adult"/>
    <x v="0"/>
    <n v="72000"/>
    <n v="48491.68"/>
    <n v="82.6"/>
    <s v="Male"/>
    <x v="3"/>
    <x v="0"/>
    <x v="0"/>
  </r>
  <r>
    <s v="PID0330"/>
    <s v="Middle-aged"/>
    <x v="2"/>
    <n v="500"/>
    <n v="0"/>
    <n v="88.4"/>
    <s v="Female"/>
    <x v="5"/>
    <x v="0"/>
    <x v="0"/>
  </r>
  <r>
    <s v="PID0331"/>
    <s v="Adult"/>
    <x v="2"/>
    <n v="100"/>
    <n v="87.74"/>
    <n v="102"/>
    <s v="Female"/>
    <x v="3"/>
    <x v="0"/>
    <x v="0"/>
  </r>
  <r>
    <s v="PID0332"/>
    <s v="Senior"/>
    <x v="2"/>
    <n v="72000"/>
    <n v="40552.839999999997"/>
    <n v="73.3"/>
    <s v="Male"/>
    <x v="6"/>
    <x v="1"/>
    <x v="0"/>
  </r>
  <r>
    <s v="PID0333"/>
    <s v="Adult"/>
    <x v="1"/>
    <n v="48000"/>
    <n v="37134"/>
    <n v="91"/>
    <s v="Female"/>
    <x v="1"/>
    <x v="0"/>
    <x v="1"/>
  </r>
  <r>
    <s v="PID0334"/>
    <s v="Senior"/>
    <x v="3"/>
    <n v="12000"/>
    <n v="8904.5999999999985"/>
    <n v="94.6"/>
    <s v="Male"/>
    <x v="5"/>
    <x v="3"/>
    <x v="2"/>
  </r>
  <r>
    <s v="PID0335"/>
    <s v="Adult"/>
    <x v="2"/>
    <n v="60000"/>
    <n v="0"/>
    <n v="84.5"/>
    <s v="Female"/>
    <x v="6"/>
    <x v="0"/>
    <x v="1"/>
  </r>
  <r>
    <s v="PID0336"/>
    <s v="Middle-aged"/>
    <x v="1"/>
    <n v="32000"/>
    <n v="17880.560000000001"/>
    <n v="87.1"/>
    <s v="Male"/>
    <x v="0"/>
    <x v="0"/>
    <x v="0"/>
  </r>
  <r>
    <s v="PID0337"/>
    <s v="Middle-aged"/>
    <x v="2"/>
    <n v="54000"/>
    <n v="0"/>
    <n v="86.6"/>
    <s v="Female"/>
    <x v="0"/>
    <x v="1"/>
    <x v="0"/>
  </r>
  <r>
    <s v="PID0338"/>
    <s v="Adult"/>
    <x v="2"/>
    <n v="250000"/>
    <n v="180061.4"/>
    <n v="67.3"/>
    <s v="Male"/>
    <x v="6"/>
    <x v="1"/>
    <x v="0"/>
  </r>
  <r>
    <s v="PID0339"/>
    <s v="Adult"/>
    <x v="2"/>
    <n v="12000"/>
    <n v="10036.98"/>
    <n v="104.5"/>
    <s v="Female"/>
    <x v="3"/>
    <x v="1"/>
    <x v="1"/>
  </r>
  <r>
    <s v="PID0340"/>
    <s v="Adult"/>
    <x v="1"/>
    <n v="12000"/>
    <n v="10570.68"/>
    <n v="73.400000000000006"/>
    <s v="Male"/>
    <x v="0"/>
    <x v="0"/>
    <x v="0"/>
  </r>
  <r>
    <s v="PID0341"/>
    <s v="Adult"/>
    <x v="0"/>
    <n v="60000"/>
    <n v="49311.68"/>
    <n v="80.8"/>
    <s v="Male"/>
    <x v="5"/>
    <x v="1"/>
    <x v="1"/>
  </r>
  <r>
    <s v="PID0342"/>
    <s v="Middle-aged"/>
    <x v="2"/>
    <n v="300000"/>
    <n v="0"/>
    <n v="75.900000000000006"/>
    <s v="Male"/>
    <x v="7"/>
    <x v="1"/>
    <x v="0"/>
  </r>
  <r>
    <s v="PID0343"/>
    <s v="Middle-aged"/>
    <x v="2"/>
    <n v="500"/>
    <n v="447.66"/>
    <n v="82"/>
    <s v="Male"/>
    <x v="3"/>
    <x v="0"/>
    <x v="0"/>
  </r>
  <r>
    <s v="PID0344"/>
    <s v="Middle-aged"/>
    <x v="0"/>
    <n v="200000"/>
    <n v="0"/>
    <n v="88.8"/>
    <s v="Male"/>
    <x v="2"/>
    <x v="1"/>
    <x v="1"/>
  </r>
  <r>
    <s v="PID0345"/>
    <s v="Adult"/>
    <x v="0"/>
    <n v="30000"/>
    <n v="23792.699999999997"/>
    <n v="85.2"/>
    <s v="Female"/>
    <x v="1"/>
    <x v="0"/>
    <x v="1"/>
  </r>
  <r>
    <s v="PID0346"/>
    <s v="Adult"/>
    <x v="1"/>
    <n v="240000"/>
    <n v="0"/>
    <n v="60.2"/>
    <s v="Male"/>
    <x v="4"/>
    <x v="1"/>
    <x v="1"/>
  </r>
  <r>
    <s v="PID0347"/>
    <s v="Adult"/>
    <x v="1"/>
    <n v="40000"/>
    <n v="24642.6"/>
    <n v="88.7"/>
    <s v="Male"/>
    <x v="1"/>
    <x v="0"/>
    <x v="0"/>
  </r>
  <r>
    <s v="PID0348"/>
    <s v="Senior"/>
    <x v="2"/>
    <n v="45000"/>
    <n v="39752.79"/>
    <n v="70"/>
    <s v="Female"/>
    <x v="5"/>
    <x v="0"/>
    <x v="1"/>
  </r>
  <r>
    <s v="PID0349"/>
    <s v="Middle-aged"/>
    <x v="1"/>
    <n v="24000"/>
    <n v="0"/>
    <n v="92"/>
    <s v="Male"/>
    <x v="6"/>
    <x v="0"/>
    <x v="1"/>
  </r>
  <r>
    <s v="PID0350"/>
    <s v="Adult"/>
    <x v="1"/>
    <n v="100"/>
    <n v="77.66"/>
    <n v="106.6"/>
    <s v="Male"/>
    <x v="1"/>
    <x v="1"/>
    <x v="0"/>
  </r>
  <r>
    <s v="PID0351"/>
    <s v="Middle-aged"/>
    <x v="1"/>
    <n v="250000"/>
    <n v="125062.2"/>
    <n v="96.1"/>
    <s v="Male"/>
    <x v="5"/>
    <x v="0"/>
    <x v="0"/>
  </r>
  <r>
    <s v="PID0352"/>
    <s v="Middle-aged"/>
    <x v="0"/>
    <n v="40000"/>
    <n v="0"/>
    <n v="72.599999999999994"/>
    <s v="Male"/>
    <x v="0"/>
    <x v="0"/>
    <x v="0"/>
  </r>
  <r>
    <s v="PID0353"/>
    <s v="Adult"/>
    <x v="0"/>
    <n v="16000"/>
    <n v="9324.06"/>
    <n v="78.900000000000006"/>
    <s v="Male"/>
    <x v="5"/>
    <x v="0"/>
    <x v="0"/>
  </r>
  <r>
    <s v="PID0354"/>
    <s v="Adult"/>
    <x v="2"/>
    <n v="60000"/>
    <n v="42781.95"/>
    <n v="56.7"/>
    <s v="Male"/>
    <x v="0"/>
    <x v="0"/>
    <x v="1"/>
  </r>
  <r>
    <s v="PID0355"/>
    <s v="Middle-aged"/>
    <x v="0"/>
    <n v="100"/>
    <n v="67.64"/>
    <n v="54"/>
    <s v="Female"/>
    <x v="0"/>
    <x v="0"/>
    <x v="1"/>
  </r>
  <r>
    <s v="PID0356"/>
    <s v="Adult"/>
    <x v="2"/>
    <n v="500"/>
    <n v="265.38"/>
    <n v="93.2"/>
    <s v="Female"/>
    <x v="4"/>
    <x v="0"/>
    <x v="0"/>
  </r>
  <r>
    <s v="PID0357"/>
    <s v="Adult"/>
    <x v="0"/>
    <n v="800"/>
    <n v="0"/>
    <n v="80.5"/>
    <s v="Male"/>
    <x v="6"/>
    <x v="0"/>
    <x v="1"/>
  </r>
  <r>
    <s v="PID0358"/>
    <s v="Senior"/>
    <x v="1"/>
    <n v="12000"/>
    <n v="7609.14"/>
    <n v="79.900000000000006"/>
    <s v="Male"/>
    <x v="1"/>
    <x v="0"/>
    <x v="0"/>
  </r>
  <r>
    <s v="PID0359"/>
    <s v="Adult"/>
    <x v="1"/>
    <n v="24000"/>
    <n v="16555.14"/>
    <n v="100.8"/>
    <s v="Male"/>
    <x v="7"/>
    <x v="0"/>
    <x v="0"/>
  </r>
  <r>
    <s v="PID0360"/>
    <s v="Adult"/>
    <x v="0"/>
    <n v="240000"/>
    <n v="0"/>
    <n v="90.4"/>
    <s v="Female"/>
    <x v="1"/>
    <x v="0"/>
    <x v="0"/>
  </r>
  <r>
    <s v="PID0361"/>
    <s v="Middle-aged"/>
    <x v="3"/>
    <n v="100"/>
    <n v="80.67"/>
    <n v="87.4"/>
    <s v="Male"/>
    <x v="4"/>
    <x v="0"/>
    <x v="0"/>
  </r>
  <r>
    <s v="PID0362"/>
    <s v="Middle-aged"/>
    <x v="3"/>
    <n v="500"/>
    <n v="329.07"/>
    <n v="95.2"/>
    <s v="Male"/>
    <x v="2"/>
    <x v="0"/>
    <x v="0"/>
  </r>
  <r>
    <s v="PID0363"/>
    <s v="Middle-aged"/>
    <x v="1"/>
    <n v="60000"/>
    <n v="37716.720000000001"/>
    <n v="94"/>
    <s v="Male"/>
    <x v="4"/>
    <x v="1"/>
    <x v="0"/>
  </r>
  <r>
    <s v="PID0364"/>
    <s v="Senior"/>
    <x v="2"/>
    <n v="30000"/>
    <n v="26951.94"/>
    <n v="74.099999999999994"/>
    <s v="Female"/>
    <x v="7"/>
    <x v="1"/>
    <x v="1"/>
  </r>
  <r>
    <s v="PID0365"/>
    <s v="Middle-aged"/>
    <x v="0"/>
    <n v="500"/>
    <n v="440.1"/>
    <n v="87.5"/>
    <s v="Male"/>
    <x v="7"/>
    <x v="0"/>
    <x v="0"/>
  </r>
  <r>
    <s v="PID0366"/>
    <s v="Senior"/>
    <x v="1"/>
    <n v="1000"/>
    <n v="0"/>
    <n v="72.599999999999994"/>
    <s v="Male"/>
    <x v="7"/>
    <x v="0"/>
    <x v="1"/>
  </r>
  <r>
    <s v="PID0367"/>
    <s v="Middle-aged"/>
    <x v="1"/>
    <n v="20000"/>
    <n v="16143.4"/>
    <n v="76.7"/>
    <s v="Female"/>
    <x v="1"/>
    <x v="1"/>
    <x v="0"/>
  </r>
  <r>
    <s v="PID0368"/>
    <s v="Adult"/>
    <x v="2"/>
    <n v="100"/>
    <n v="65.930000000000007"/>
    <n v="84.2"/>
    <s v="Male"/>
    <x v="2"/>
    <x v="0"/>
    <x v="0"/>
  </r>
  <r>
    <s v="PID0369"/>
    <s v="Senior"/>
    <x v="2"/>
    <n v="500"/>
    <n v="0"/>
    <n v="79.400000000000006"/>
    <s v="Male"/>
    <x v="2"/>
    <x v="0"/>
    <x v="0"/>
  </r>
  <r>
    <s v="PID0370"/>
    <s v="Middle-aged"/>
    <x v="2"/>
    <n v="72000"/>
    <n v="0"/>
    <n v="73"/>
    <s v="Male"/>
    <x v="2"/>
    <x v="0"/>
    <x v="0"/>
  </r>
  <r>
    <s v="PID0371"/>
    <s v="Middle-aged"/>
    <x v="3"/>
    <n v="72000"/>
    <n v="54838.92"/>
    <n v="56.4"/>
    <s v="Female"/>
    <x v="5"/>
    <x v="1"/>
    <x v="0"/>
  </r>
  <r>
    <s v="PID0372"/>
    <s v="Middle-aged"/>
    <x v="3"/>
    <n v="500"/>
    <n v="0"/>
    <n v="76.3"/>
    <s v="Male"/>
    <x v="2"/>
    <x v="1"/>
    <x v="0"/>
  </r>
  <r>
    <s v="PID0373"/>
    <s v="Adult"/>
    <x v="2"/>
    <n v="240000"/>
    <n v="196046.63999999998"/>
    <n v="58.4"/>
    <s v="Female"/>
    <x v="4"/>
    <x v="0"/>
    <x v="3"/>
  </r>
  <r>
    <s v="PID0374"/>
    <s v="Senior"/>
    <x v="0"/>
    <n v="18000"/>
    <n v="9141.42"/>
    <n v="49.6"/>
    <s v="Male"/>
    <x v="7"/>
    <x v="1"/>
    <x v="0"/>
  </r>
  <r>
    <s v="PID0375"/>
    <s v="Adult"/>
    <x v="0"/>
    <n v="16000"/>
    <n v="13267.3"/>
    <n v="86"/>
    <s v="Male"/>
    <x v="4"/>
    <x v="0"/>
    <x v="0"/>
  </r>
  <r>
    <s v="PID0376"/>
    <s v="Middle-aged"/>
    <x v="2"/>
    <n v="800"/>
    <n v="698.61"/>
    <n v="54.8"/>
    <s v="Female"/>
    <x v="6"/>
    <x v="0"/>
    <x v="0"/>
  </r>
  <r>
    <s v="PID0377"/>
    <s v="Senior"/>
    <x v="0"/>
    <n v="72000"/>
    <n v="0"/>
    <n v="64.599999999999994"/>
    <s v="Male"/>
    <x v="3"/>
    <x v="0"/>
    <x v="0"/>
  </r>
  <r>
    <s v="PID0378"/>
    <s v="Middle-aged"/>
    <x v="2"/>
    <n v="30000"/>
    <n v="23847.09"/>
    <n v="90.5"/>
    <s v="Male"/>
    <x v="5"/>
    <x v="1"/>
    <x v="1"/>
  </r>
  <r>
    <s v="PID0379"/>
    <s v="Middle-aged"/>
    <x v="0"/>
    <n v="21000"/>
    <n v="0"/>
    <n v="65"/>
    <s v="Female"/>
    <x v="7"/>
    <x v="0"/>
    <x v="0"/>
  </r>
  <r>
    <s v="PID0380"/>
    <s v="Adult"/>
    <x v="1"/>
    <n v="100"/>
    <n v="0"/>
    <n v="64.2"/>
    <s v="Male"/>
    <x v="7"/>
    <x v="1"/>
    <x v="0"/>
  </r>
  <r>
    <s v="PID0381"/>
    <s v="Senior"/>
    <x v="1"/>
    <n v="90000"/>
    <n v="45637.1"/>
    <n v="65.400000000000006"/>
    <s v="Female"/>
    <x v="6"/>
    <x v="0"/>
    <x v="0"/>
  </r>
  <r>
    <s v="PID0382"/>
    <s v="Adult"/>
    <x v="3"/>
    <n v="18000"/>
    <n v="11172.539999999999"/>
    <n v="63"/>
    <s v="Female"/>
    <x v="7"/>
    <x v="0"/>
    <x v="0"/>
  </r>
  <r>
    <s v="PID0383"/>
    <s v="Senior"/>
    <x v="1"/>
    <n v="250000"/>
    <n v="0"/>
    <n v="93.2"/>
    <s v="Female"/>
    <x v="6"/>
    <x v="0"/>
    <x v="0"/>
  </r>
  <r>
    <s v="PID0384"/>
    <s v="Adult"/>
    <x v="1"/>
    <n v="100"/>
    <n v="57.71"/>
    <n v="81"/>
    <s v="Male"/>
    <x v="7"/>
    <x v="1"/>
    <x v="0"/>
  </r>
  <r>
    <s v="PID0385"/>
    <s v="Adult"/>
    <x v="2"/>
    <n v="30000"/>
    <n v="15793.41"/>
    <n v="61.8"/>
    <s v="Male"/>
    <x v="3"/>
    <x v="0"/>
    <x v="0"/>
  </r>
  <r>
    <s v="PID0386"/>
    <s v="Adult"/>
    <x v="2"/>
    <n v="60000"/>
    <n v="46224.04"/>
    <n v="93.4"/>
    <s v="Female"/>
    <x v="3"/>
    <x v="0"/>
    <x v="0"/>
  </r>
  <r>
    <s v="PID0387"/>
    <s v="Middle-aged"/>
    <x v="2"/>
    <n v="24000"/>
    <n v="15849.300000000001"/>
    <n v="89.4"/>
    <s v="Male"/>
    <x v="7"/>
    <x v="0"/>
    <x v="0"/>
  </r>
  <r>
    <s v="PID0388"/>
    <s v="Middle-aged"/>
    <x v="3"/>
    <n v="30000"/>
    <n v="23214.36"/>
    <n v="92.9"/>
    <s v="Female"/>
    <x v="7"/>
    <x v="0"/>
    <x v="1"/>
  </r>
  <r>
    <s v="PID0389"/>
    <s v="Senior"/>
    <x v="3"/>
    <n v="16000"/>
    <n v="0"/>
    <n v="81.400000000000006"/>
    <s v="Male"/>
    <x v="6"/>
    <x v="0"/>
    <x v="1"/>
  </r>
  <r>
    <s v="PID0390"/>
    <s v="Middle-aged"/>
    <x v="0"/>
    <n v="75000"/>
    <n v="52324.55"/>
    <n v="70.7"/>
    <s v="Female"/>
    <x v="4"/>
    <x v="0"/>
    <x v="1"/>
  </r>
  <r>
    <s v="PID0391"/>
    <s v="Adult"/>
    <x v="0"/>
    <n v="4000"/>
    <n v="0"/>
    <n v="72.8"/>
    <s v="Female"/>
    <x v="1"/>
    <x v="0"/>
    <x v="0"/>
  </r>
  <r>
    <s v="PID0392"/>
    <s v="Adult"/>
    <x v="0"/>
    <n v="250000"/>
    <n v="154333.29999999999"/>
    <n v="90.2"/>
    <s v="Male"/>
    <x v="6"/>
    <x v="0"/>
    <x v="3"/>
  </r>
  <r>
    <s v="PID0393"/>
    <s v="Senior"/>
    <x v="3"/>
    <n v="90000"/>
    <n v="54359.3"/>
    <n v="76.599999999999994"/>
    <s v="Female"/>
    <x v="7"/>
    <x v="0"/>
    <x v="0"/>
  </r>
  <r>
    <s v="PID0394"/>
    <s v="Senior"/>
    <x v="1"/>
    <n v="45000"/>
    <n v="34948.050000000003"/>
    <n v="81.099999999999994"/>
    <s v="Male"/>
    <x v="1"/>
    <x v="0"/>
    <x v="0"/>
  </r>
  <r>
    <s v="PID0395"/>
    <s v="Adult"/>
    <x v="3"/>
    <n v="48000"/>
    <n v="31165.759999999998"/>
    <n v="79.3"/>
    <s v="Male"/>
    <x v="2"/>
    <x v="0"/>
    <x v="0"/>
  </r>
  <r>
    <s v="PID0396"/>
    <s v="Senior"/>
    <x v="2"/>
    <n v="12000"/>
    <n v="9210.5399999999991"/>
    <n v="83.4"/>
    <s v="Female"/>
    <x v="6"/>
    <x v="0"/>
    <x v="0"/>
  </r>
  <r>
    <s v="PID0397"/>
    <s v="Adult"/>
    <x v="2"/>
    <n v="800"/>
    <n v="630.55999999999995"/>
    <n v="86.9"/>
    <s v="Female"/>
    <x v="3"/>
    <x v="0"/>
    <x v="1"/>
  </r>
  <r>
    <s v="PID0398"/>
    <s v="Adult"/>
    <x v="0"/>
    <n v="24000"/>
    <n v="17480.04"/>
    <n v="65"/>
    <s v="Female"/>
    <x v="5"/>
    <x v="0"/>
    <x v="0"/>
  </r>
  <r>
    <s v="PID0399"/>
    <s v="Adult"/>
    <x v="1"/>
    <n v="60000"/>
    <n v="39419.75"/>
    <n v="89.7"/>
    <s v="Female"/>
    <x v="6"/>
    <x v="1"/>
    <x v="0"/>
  </r>
  <r>
    <s v="PID0400"/>
    <s v="Adult"/>
    <x v="2"/>
    <n v="24000"/>
    <n v="20401.560000000001"/>
    <n v="72"/>
    <s v="Female"/>
    <x v="3"/>
    <x v="2"/>
    <x v="0"/>
  </r>
  <r>
    <s v="PID0401"/>
    <s v="Senior"/>
    <x v="2"/>
    <n v="60000"/>
    <n v="31762.350000000002"/>
    <n v="46.9"/>
    <s v="Female"/>
    <x v="4"/>
    <x v="1"/>
    <x v="1"/>
  </r>
  <r>
    <s v="PID0402"/>
    <s v="Adult"/>
    <x v="1"/>
    <n v="250000"/>
    <n v="207131.6"/>
    <n v="87.8"/>
    <s v="Female"/>
    <x v="3"/>
    <x v="1"/>
    <x v="0"/>
  </r>
  <r>
    <s v="PID0403"/>
    <s v="Middle-aged"/>
    <x v="0"/>
    <n v="1600"/>
    <n v="1276.22"/>
    <n v="92.7"/>
    <s v="Male"/>
    <x v="5"/>
    <x v="1"/>
    <x v="0"/>
  </r>
  <r>
    <s v="PID0404"/>
    <s v="Senior"/>
    <x v="0"/>
    <n v="12000"/>
    <n v="8430.7800000000007"/>
    <n v="97.4"/>
    <s v="Male"/>
    <x v="0"/>
    <x v="1"/>
    <x v="0"/>
  </r>
  <r>
    <s v="PID0405"/>
    <s v="Adult"/>
    <x v="0"/>
    <n v="32000"/>
    <n v="25608.2"/>
    <n v="58.1"/>
    <s v="Female"/>
    <x v="0"/>
    <x v="1"/>
    <x v="0"/>
  </r>
  <r>
    <s v="PID0406"/>
    <s v="Adult"/>
    <x v="0"/>
    <n v="12000"/>
    <n v="0"/>
    <n v="86.9"/>
    <s v="Female"/>
    <x v="2"/>
    <x v="0"/>
    <x v="0"/>
  </r>
  <r>
    <s v="PID0407"/>
    <s v="Senior"/>
    <x v="2"/>
    <n v="100"/>
    <n v="60.99"/>
    <n v="80.5"/>
    <s v="Male"/>
    <x v="6"/>
    <x v="0"/>
    <x v="1"/>
  </r>
  <r>
    <s v="PID0408"/>
    <s v="Middle-aged"/>
    <x v="3"/>
    <n v="24000"/>
    <n v="16421.2"/>
    <n v="74.099999999999994"/>
    <s v="Male"/>
    <x v="2"/>
    <x v="0"/>
    <x v="0"/>
  </r>
  <r>
    <s v="PID0409"/>
    <s v="Senior"/>
    <x v="3"/>
    <n v="48000"/>
    <n v="0"/>
    <n v="84.6"/>
    <s v="Female"/>
    <x v="1"/>
    <x v="0"/>
    <x v="0"/>
  </r>
  <r>
    <s v="PID0410"/>
    <s v="Middle-aged"/>
    <x v="0"/>
    <n v="60000"/>
    <n v="0"/>
    <n v="87.2"/>
    <s v="Female"/>
    <x v="5"/>
    <x v="0"/>
    <x v="1"/>
  </r>
  <r>
    <s v="PID0411"/>
    <s v="Adult"/>
    <x v="2"/>
    <n v="800"/>
    <n v="401.91"/>
    <n v="87.6"/>
    <s v="Female"/>
    <x v="1"/>
    <x v="1"/>
    <x v="0"/>
  </r>
  <r>
    <s v="PID0412"/>
    <s v="Middle-aged"/>
    <x v="0"/>
    <n v="40000"/>
    <n v="0"/>
    <n v="86.3"/>
    <s v="Male"/>
    <x v="0"/>
    <x v="0"/>
    <x v="0"/>
  </r>
  <r>
    <s v="PID0413"/>
    <s v="Senior"/>
    <x v="2"/>
    <n v="72000"/>
    <n v="36270.04"/>
    <n v="73.400000000000006"/>
    <s v="Female"/>
    <x v="0"/>
    <x v="0"/>
    <x v="0"/>
  </r>
  <r>
    <s v="PID0414"/>
    <s v="Senior"/>
    <x v="3"/>
    <n v="60000"/>
    <n v="36798"/>
    <n v="55.9"/>
    <s v="Male"/>
    <x v="0"/>
    <x v="0"/>
    <x v="0"/>
  </r>
  <r>
    <s v="PID0415"/>
    <s v="Middle-aged"/>
    <x v="2"/>
    <n v="500"/>
    <n v="398.78"/>
    <n v="55"/>
    <s v="Female"/>
    <x v="1"/>
    <x v="1"/>
    <x v="0"/>
  </r>
  <r>
    <s v="PID0416"/>
    <s v="Adult"/>
    <x v="3"/>
    <n v="32000"/>
    <n v="23542.2"/>
    <n v="86.7"/>
    <s v="Male"/>
    <x v="5"/>
    <x v="0"/>
    <x v="1"/>
  </r>
  <r>
    <s v="PID0417"/>
    <s v="Middle-aged"/>
    <x v="3"/>
    <n v="32000"/>
    <n v="20557.72"/>
    <n v="95.4"/>
    <s v="Female"/>
    <x v="0"/>
    <x v="1"/>
    <x v="0"/>
  </r>
  <r>
    <s v="PID0418"/>
    <s v="Adult"/>
    <x v="0"/>
    <n v="90000"/>
    <n v="66424.05"/>
    <n v="68.7"/>
    <s v="Male"/>
    <x v="2"/>
    <x v="0"/>
    <x v="0"/>
  </r>
  <r>
    <s v="PID0419"/>
    <s v="Middle-aged"/>
    <x v="0"/>
    <n v="200000"/>
    <n v="114686.88"/>
    <n v="86.5"/>
    <s v="Male"/>
    <x v="6"/>
    <x v="1"/>
    <x v="0"/>
  </r>
  <r>
    <s v="PID0420"/>
    <s v="Senior"/>
    <x v="1"/>
    <n v="240000"/>
    <n v="131303.88"/>
    <n v="92.2"/>
    <s v="Male"/>
    <x v="3"/>
    <x v="0"/>
    <x v="0"/>
  </r>
  <r>
    <s v="PID0421"/>
    <s v="Senior"/>
    <x v="1"/>
    <n v="45000"/>
    <n v="26761.53"/>
    <n v="72"/>
    <s v="Female"/>
    <x v="6"/>
    <x v="0"/>
    <x v="0"/>
  </r>
  <r>
    <s v="PID0422"/>
    <s v="Middle-aged"/>
    <x v="0"/>
    <n v="800"/>
    <n v="0"/>
    <n v="69.3"/>
    <s v="Female"/>
    <x v="3"/>
    <x v="0"/>
    <x v="0"/>
  </r>
  <r>
    <s v="PID0423"/>
    <s v="Middle-aged"/>
    <x v="0"/>
    <n v="250000"/>
    <n v="160812.4"/>
    <n v="106.1"/>
    <s v="Female"/>
    <x v="3"/>
    <x v="0"/>
    <x v="0"/>
  </r>
  <r>
    <s v="PID0424"/>
    <s v="Middle-aged"/>
    <x v="2"/>
    <n v="800"/>
    <n v="411.18"/>
    <n v="86.3"/>
    <s v="Male"/>
    <x v="1"/>
    <x v="0"/>
    <x v="0"/>
  </r>
  <r>
    <s v="PID0425"/>
    <s v="Adult"/>
    <x v="1"/>
    <n v="45000"/>
    <n v="33185.19"/>
    <n v="60.9"/>
    <s v="Male"/>
    <x v="2"/>
    <x v="1"/>
    <x v="2"/>
  </r>
  <r>
    <s v="PID0426"/>
    <s v="Middle-aged"/>
    <x v="0"/>
    <n v="800"/>
    <n v="0"/>
    <n v="77.599999999999994"/>
    <s v="Female"/>
    <x v="0"/>
    <x v="1"/>
    <x v="1"/>
  </r>
  <r>
    <s v="PID0427"/>
    <s v="Adult"/>
    <x v="2"/>
    <n v="40000"/>
    <n v="24492.959999999999"/>
    <n v="66"/>
    <s v="Female"/>
    <x v="2"/>
    <x v="0"/>
    <x v="0"/>
  </r>
  <r>
    <s v="PID0428"/>
    <s v="Middle-aged"/>
    <x v="3"/>
    <n v="3000"/>
    <n v="2095.89"/>
    <n v="83.6"/>
    <s v="Female"/>
    <x v="5"/>
    <x v="0"/>
    <x v="0"/>
  </r>
  <r>
    <s v="PID0429"/>
    <s v="Senior"/>
    <x v="2"/>
    <n v="40000"/>
    <n v="33618.6"/>
    <n v="58.9"/>
    <s v="Male"/>
    <x v="6"/>
    <x v="0"/>
    <x v="0"/>
  </r>
  <r>
    <s v="PID0430"/>
    <s v="Middle-aged"/>
    <x v="0"/>
    <n v="72000"/>
    <n v="58499.199999999997"/>
    <n v="79"/>
    <s v="Female"/>
    <x v="7"/>
    <x v="0"/>
    <x v="0"/>
  </r>
  <r>
    <s v="PID0431"/>
    <s v="Middle-aged"/>
    <x v="3"/>
    <n v="12000"/>
    <n v="6952.4400000000005"/>
    <n v="98.2"/>
    <s v="Male"/>
    <x v="4"/>
    <x v="0"/>
    <x v="0"/>
  </r>
  <r>
    <s v="PID0432"/>
    <s v="Adult"/>
    <x v="2"/>
    <n v="54000"/>
    <n v="34491.06"/>
    <n v="74.7"/>
    <s v="Female"/>
    <x v="3"/>
    <x v="0"/>
    <x v="0"/>
  </r>
  <r>
    <s v="PID0433"/>
    <s v="Middle-aged"/>
    <x v="0"/>
    <n v="45000"/>
    <n v="24593.67"/>
    <n v="80.400000000000006"/>
    <s v="Female"/>
    <x v="4"/>
    <x v="0"/>
    <x v="0"/>
  </r>
  <r>
    <s v="PID0434"/>
    <s v="Middle-aged"/>
    <x v="0"/>
    <n v="100"/>
    <n v="52.32"/>
    <n v="60.8"/>
    <s v="Female"/>
    <x v="4"/>
    <x v="0"/>
    <x v="1"/>
  </r>
  <r>
    <s v="PID0435"/>
    <s v="Middle-aged"/>
    <x v="1"/>
    <n v="24000"/>
    <n v="18705.88"/>
    <n v="56"/>
    <s v="Male"/>
    <x v="2"/>
    <x v="0"/>
    <x v="0"/>
  </r>
  <r>
    <s v="PID0436"/>
    <s v="Adult"/>
    <x v="1"/>
    <n v="18000"/>
    <n v="13355.46"/>
    <n v="74.400000000000006"/>
    <s v="Female"/>
    <x v="3"/>
    <x v="0"/>
    <x v="0"/>
  </r>
  <r>
    <s v="PID0437"/>
    <s v="Senior"/>
    <x v="0"/>
    <n v="54000"/>
    <n v="27150.75"/>
    <n v="63.4"/>
    <s v="Male"/>
    <x v="6"/>
    <x v="0"/>
    <x v="0"/>
  </r>
  <r>
    <s v="PID0438"/>
    <s v="Senior"/>
    <x v="2"/>
    <n v="500"/>
    <n v="393.88"/>
    <n v="86"/>
    <s v="Male"/>
    <x v="0"/>
    <x v="0"/>
    <x v="1"/>
  </r>
  <r>
    <s v="PID0439"/>
    <s v="Senior"/>
    <x v="0"/>
    <n v="48000"/>
    <n v="33606.400000000001"/>
    <n v="78.8"/>
    <s v="Female"/>
    <x v="7"/>
    <x v="0"/>
    <x v="0"/>
  </r>
  <r>
    <s v="PID0440"/>
    <s v="Middle-aged"/>
    <x v="1"/>
    <n v="72000"/>
    <n v="36669.199999999997"/>
    <n v="74.599999999999994"/>
    <s v="Male"/>
    <x v="4"/>
    <x v="0"/>
    <x v="1"/>
  </r>
  <r>
    <s v="PID0441"/>
    <s v="Senior"/>
    <x v="0"/>
    <n v="200"/>
    <n v="101.26"/>
    <n v="88.5"/>
    <s v="Female"/>
    <x v="1"/>
    <x v="0"/>
    <x v="0"/>
  </r>
  <r>
    <s v="PID0442"/>
    <s v="Middle-aged"/>
    <x v="0"/>
    <n v="20000"/>
    <n v="10124.379999999999"/>
    <n v="59.1"/>
    <s v="Male"/>
    <x v="7"/>
    <x v="0"/>
    <x v="0"/>
  </r>
  <r>
    <s v="PID0443"/>
    <s v="Adult"/>
    <x v="2"/>
    <n v="60000"/>
    <n v="37390.25"/>
    <n v="72.900000000000006"/>
    <s v="Male"/>
    <x v="7"/>
    <x v="0"/>
    <x v="0"/>
  </r>
  <r>
    <s v="PID0444"/>
    <s v="Middle-aged"/>
    <x v="2"/>
    <n v="45000"/>
    <n v="39564"/>
    <n v="83"/>
    <s v="Male"/>
    <x v="2"/>
    <x v="0"/>
    <x v="0"/>
  </r>
  <r>
    <s v="PID0445"/>
    <s v="Adult"/>
    <x v="2"/>
    <n v="24000"/>
    <n v="14404.98"/>
    <n v="69.2"/>
    <s v="Female"/>
    <x v="5"/>
    <x v="0"/>
    <x v="1"/>
  </r>
  <r>
    <s v="PID0446"/>
    <s v="Senior"/>
    <x v="2"/>
    <n v="15000"/>
    <n v="9615.15"/>
    <n v="77.7"/>
    <s v="Female"/>
    <x v="0"/>
    <x v="0"/>
    <x v="0"/>
  </r>
  <r>
    <s v="PID0447"/>
    <s v="Adult"/>
    <x v="0"/>
    <n v="250000"/>
    <n v="166346.30000000002"/>
    <n v="89.9"/>
    <s v="Female"/>
    <x v="5"/>
    <x v="0"/>
    <x v="0"/>
  </r>
  <r>
    <s v="PID0448"/>
    <s v="Adult"/>
    <x v="2"/>
    <n v="24000"/>
    <n v="21098.2"/>
    <n v="84.7"/>
    <s v="Female"/>
    <x v="0"/>
    <x v="0"/>
    <x v="0"/>
  </r>
  <r>
    <s v="PID0449"/>
    <s v="Senior"/>
    <x v="2"/>
    <n v="250000"/>
    <n v="185578.5"/>
    <n v="74.599999999999994"/>
    <s v="Male"/>
    <x v="2"/>
    <x v="0"/>
    <x v="0"/>
  </r>
  <r>
    <s v="PID0450"/>
    <s v="Middle-aged"/>
    <x v="1"/>
    <n v="300000"/>
    <n v="0"/>
    <n v="93.5"/>
    <s v="Female"/>
    <x v="3"/>
    <x v="0"/>
    <x v="0"/>
  </r>
  <r>
    <s v="PID0451"/>
    <s v="Adult"/>
    <x v="3"/>
    <n v="18000"/>
    <n v="15254.939999999999"/>
    <n v="83.6"/>
    <s v="Female"/>
    <x v="1"/>
    <x v="1"/>
    <x v="0"/>
  </r>
  <r>
    <s v="PID0452"/>
    <s v="Adult"/>
    <x v="0"/>
    <n v="3000"/>
    <n v="2236.71"/>
    <n v="69.3"/>
    <s v="Female"/>
    <x v="0"/>
    <x v="0"/>
    <x v="1"/>
  </r>
  <r>
    <s v="PID0453"/>
    <s v="Adult"/>
    <x v="2"/>
    <n v="18000"/>
    <n v="0"/>
    <n v="72"/>
    <s v="Male"/>
    <x v="7"/>
    <x v="0"/>
    <x v="1"/>
  </r>
  <r>
    <s v="PID0454"/>
    <s v="Middle-aged"/>
    <x v="0"/>
    <n v="32000"/>
    <n v="18500.68"/>
    <n v="84.8"/>
    <s v="Male"/>
    <x v="1"/>
    <x v="0"/>
    <x v="1"/>
  </r>
  <r>
    <s v="PID0455"/>
    <s v="Young Adult"/>
    <x v="0"/>
    <n v="100"/>
    <n v="73.209999999999994"/>
    <n v="97.4"/>
    <s v="Female"/>
    <x v="1"/>
    <x v="2"/>
    <x v="2"/>
  </r>
  <r>
    <s v="PID0456"/>
    <s v="Middle-aged"/>
    <x v="0"/>
    <n v="54000"/>
    <n v="0"/>
    <n v="89.3"/>
    <s v="Male"/>
    <x v="0"/>
    <x v="0"/>
    <x v="0"/>
  </r>
  <r>
    <s v="PID0457"/>
    <s v="Middle-aged"/>
    <x v="3"/>
    <n v="800"/>
    <n v="565.26"/>
    <n v="69.5"/>
    <s v="Female"/>
    <x v="1"/>
    <x v="1"/>
    <x v="0"/>
  </r>
  <r>
    <s v="PID0458"/>
    <s v="Adult"/>
    <x v="2"/>
    <n v="72000"/>
    <n v="45460.44"/>
    <n v="87.7"/>
    <s v="Female"/>
    <x v="4"/>
    <x v="0"/>
    <x v="0"/>
  </r>
  <r>
    <s v="PID0459"/>
    <s v="Senior"/>
    <x v="0"/>
    <n v="40000"/>
    <n v="21188.600000000002"/>
    <n v="81.2"/>
    <s v="Male"/>
    <x v="7"/>
    <x v="0"/>
    <x v="0"/>
  </r>
  <r>
    <s v="PID0460"/>
    <s v="Adult"/>
    <x v="1"/>
    <n v="40000"/>
    <n v="35616"/>
    <n v="95.7"/>
    <s v="Male"/>
    <x v="3"/>
    <x v="0"/>
    <x v="0"/>
  </r>
  <r>
    <s v="PID0461"/>
    <s v="Middle-aged"/>
    <x v="2"/>
    <n v="32000"/>
    <n v="0"/>
    <n v="54.9"/>
    <s v="Male"/>
    <x v="6"/>
    <x v="0"/>
    <x v="0"/>
  </r>
  <r>
    <s v="PID0462"/>
    <s v="Adult"/>
    <x v="0"/>
    <n v="54000"/>
    <n v="27921.96"/>
    <n v="89.1"/>
    <s v="Female"/>
    <x v="0"/>
    <x v="0"/>
    <x v="0"/>
  </r>
  <r>
    <s v="PID0463"/>
    <s v="Middle-aged"/>
    <x v="3"/>
    <n v="40000"/>
    <n v="23114.3"/>
    <n v="86.6"/>
    <s v="Male"/>
    <x v="7"/>
    <x v="0"/>
    <x v="0"/>
  </r>
  <r>
    <s v="PID0464"/>
    <s v="Senior"/>
    <x v="0"/>
    <n v="800"/>
    <n v="0"/>
    <n v="88.4"/>
    <s v="Female"/>
    <x v="0"/>
    <x v="0"/>
    <x v="0"/>
  </r>
  <r>
    <s v="PID0465"/>
    <s v="Adult"/>
    <x v="1"/>
    <n v="32000"/>
    <n v="26512.240000000002"/>
    <n v="84.7"/>
    <s v="Male"/>
    <x v="3"/>
    <x v="0"/>
    <x v="1"/>
  </r>
  <r>
    <s v="PID0466"/>
    <s v="Senior"/>
    <x v="0"/>
    <n v="12000"/>
    <n v="0"/>
    <n v="74.8"/>
    <s v="Female"/>
    <x v="7"/>
    <x v="0"/>
    <x v="1"/>
  </r>
  <r>
    <s v="PID0467"/>
    <s v="Senior"/>
    <x v="1"/>
    <n v="40000"/>
    <n v="0"/>
    <n v="85.2"/>
    <s v="Male"/>
    <x v="4"/>
    <x v="1"/>
    <x v="1"/>
  </r>
  <r>
    <s v="PID0468"/>
    <s v="Young Adult"/>
    <x v="2"/>
    <n v="21000"/>
    <n v="13118.279999999999"/>
    <n v="93.5"/>
    <s v="Female"/>
    <x v="7"/>
    <x v="1"/>
    <x v="1"/>
  </r>
  <r>
    <s v="PID0469"/>
    <s v="Young Adult"/>
    <x v="3"/>
    <n v="3000"/>
    <n v="2092.17"/>
    <n v="63.4"/>
    <s v="Female"/>
    <x v="7"/>
    <x v="0"/>
    <x v="1"/>
  </r>
  <r>
    <s v="PID0470"/>
    <s v="Senior"/>
    <x v="2"/>
    <n v="75000"/>
    <n v="38626.699999999997"/>
    <n v="91.5"/>
    <s v="Male"/>
    <x v="3"/>
    <x v="1"/>
    <x v="1"/>
  </r>
  <r>
    <s v="PID0471"/>
    <s v="Young Adult"/>
    <x v="3"/>
    <n v="800"/>
    <n v="628.30999999999995"/>
    <n v="93.4"/>
    <s v="Male"/>
    <x v="0"/>
    <x v="1"/>
    <x v="1"/>
  </r>
  <r>
    <s v="PID0472"/>
    <s v="Middle-aged"/>
    <x v="0"/>
    <n v="75000"/>
    <n v="0"/>
    <n v="52.2"/>
    <s v="Female"/>
    <x v="7"/>
    <x v="0"/>
    <x v="1"/>
  </r>
  <r>
    <s v="PID0473"/>
    <s v="Middle-aged"/>
    <x v="0"/>
    <n v="20000"/>
    <n v="15777.76"/>
    <n v="92.6"/>
    <s v="Female"/>
    <x v="4"/>
    <x v="0"/>
    <x v="0"/>
  </r>
  <r>
    <s v="PID0474"/>
    <s v="Middle-aged"/>
    <x v="2"/>
    <n v="100"/>
    <n v="53.65"/>
    <n v="65"/>
    <s v="Female"/>
    <x v="2"/>
    <x v="0"/>
    <x v="0"/>
  </r>
  <r>
    <s v="PID0475"/>
    <s v="Senior"/>
    <x v="1"/>
    <n v="75000"/>
    <n v="52660.649999999994"/>
    <n v="70.900000000000006"/>
    <s v="Male"/>
    <x v="7"/>
    <x v="1"/>
    <x v="0"/>
  </r>
  <r>
    <s v="PID0476"/>
    <s v="Adult"/>
    <x v="0"/>
    <n v="250000"/>
    <n v="0"/>
    <n v="102.5"/>
    <s v="Female"/>
    <x v="0"/>
    <x v="1"/>
    <x v="1"/>
  </r>
  <r>
    <s v="PID0477"/>
    <s v="Adult"/>
    <x v="1"/>
    <n v="20000"/>
    <n v="16069.82"/>
    <n v="80.900000000000006"/>
    <s v="Female"/>
    <x v="5"/>
    <x v="1"/>
    <x v="0"/>
  </r>
  <r>
    <s v="PID0478"/>
    <s v="Adult"/>
    <x v="2"/>
    <n v="72000"/>
    <n v="42648.72"/>
    <n v="67"/>
    <s v="Female"/>
    <x v="1"/>
    <x v="0"/>
    <x v="0"/>
  </r>
  <r>
    <s v="PID0479"/>
    <s v="Middle-aged"/>
    <x v="0"/>
    <n v="4000"/>
    <n v="2417.92"/>
    <n v="72.400000000000006"/>
    <s v="Male"/>
    <x v="3"/>
    <x v="1"/>
    <x v="0"/>
  </r>
  <r>
    <s v="PID0480"/>
    <s v="Adult"/>
    <x v="0"/>
    <n v="30000"/>
    <n v="20098.86"/>
    <n v="56.7"/>
    <s v="Female"/>
    <x v="2"/>
    <x v="0"/>
    <x v="0"/>
  </r>
  <r>
    <s v="PID0481"/>
    <s v="Adult"/>
    <x v="2"/>
    <n v="45000"/>
    <n v="32491.47"/>
    <n v="65"/>
    <s v="Male"/>
    <x v="5"/>
    <x v="0"/>
    <x v="1"/>
  </r>
  <r>
    <s v="PID0482"/>
    <s v="Middle-aged"/>
    <x v="1"/>
    <n v="100"/>
    <n v="0"/>
    <n v="83.3"/>
    <s v="Male"/>
    <x v="4"/>
    <x v="0"/>
    <x v="0"/>
  </r>
  <r>
    <s v="PID0483"/>
    <s v="Senior"/>
    <x v="2"/>
    <n v="500"/>
    <n v="344.06"/>
    <n v="81.8"/>
    <s v="Female"/>
    <x v="6"/>
    <x v="0"/>
    <x v="0"/>
  </r>
  <r>
    <s v="PID0484"/>
    <s v="Adult"/>
    <x v="2"/>
    <n v="500"/>
    <n v="261.82"/>
    <n v="67.2"/>
    <s v="Male"/>
    <x v="4"/>
    <x v="0"/>
    <x v="0"/>
  </r>
  <r>
    <s v="PID0485"/>
    <s v="Senior"/>
    <x v="0"/>
    <n v="60000"/>
    <n v="0"/>
    <n v="66.599999999999994"/>
    <s v="Female"/>
    <x v="1"/>
    <x v="1"/>
    <x v="1"/>
  </r>
  <r>
    <s v="PID0486"/>
    <s v="Middle-aged"/>
    <x v="0"/>
    <n v="48000"/>
    <n v="24552.12"/>
    <n v="92.5"/>
    <s v="Male"/>
    <x v="4"/>
    <x v="0"/>
    <x v="0"/>
  </r>
  <r>
    <s v="PID0487"/>
    <s v="Middle-aged"/>
    <x v="0"/>
    <n v="15000"/>
    <n v="11420.150000000001"/>
    <n v="93.9"/>
    <s v="Male"/>
    <x v="5"/>
    <x v="0"/>
    <x v="0"/>
  </r>
  <r>
    <s v="PID0488"/>
    <s v="Middle-aged"/>
    <x v="0"/>
    <n v="800"/>
    <n v="655.24"/>
    <n v="95.9"/>
    <s v="Male"/>
    <x v="0"/>
    <x v="0"/>
    <x v="0"/>
  </r>
  <r>
    <s v="PID0489"/>
    <s v="Middle-aged"/>
    <x v="1"/>
    <n v="21000"/>
    <n v="11200.84"/>
    <n v="64"/>
    <s v="Male"/>
    <x v="2"/>
    <x v="0"/>
    <x v="3"/>
  </r>
  <r>
    <s v="PID0490"/>
    <s v="Adult"/>
    <x v="0"/>
    <n v="40000"/>
    <n v="23810.400000000001"/>
    <n v="60.9"/>
    <s v="Female"/>
    <x v="6"/>
    <x v="0"/>
    <x v="0"/>
  </r>
  <r>
    <s v="PID0491"/>
    <s v="Middle-aged"/>
    <x v="1"/>
    <n v="500"/>
    <n v="287.83999999999997"/>
    <n v="85.3"/>
    <s v="Male"/>
    <x v="3"/>
    <x v="0"/>
    <x v="0"/>
  </r>
  <r>
    <s v="PID0492"/>
    <s v="Adult"/>
    <x v="1"/>
    <n v="100"/>
    <n v="51.38"/>
    <n v="86.1"/>
    <s v="Female"/>
    <x v="0"/>
    <x v="0"/>
    <x v="0"/>
  </r>
  <r>
    <s v="PID0493"/>
    <s v="Senior"/>
    <x v="2"/>
    <n v="300000"/>
    <n v="211507.65"/>
    <n v="90.8"/>
    <s v="Male"/>
    <x v="2"/>
    <x v="0"/>
    <x v="1"/>
  </r>
  <r>
    <s v="PID0494"/>
    <s v="Adult"/>
    <x v="0"/>
    <n v="500"/>
    <n v="284.92"/>
    <n v="56.6"/>
    <s v="Female"/>
    <x v="5"/>
    <x v="0"/>
    <x v="0"/>
  </r>
  <r>
    <s v="PID0495"/>
    <s v="Middle-aged"/>
    <x v="0"/>
    <n v="300000"/>
    <n v="185608.34999999998"/>
    <n v="89.2"/>
    <s v="Male"/>
    <x v="7"/>
    <x v="1"/>
    <x v="0"/>
  </r>
  <r>
    <s v="PID0496"/>
    <s v="Middle-aged"/>
    <x v="3"/>
    <n v="20000"/>
    <n v="16429.98"/>
    <n v="60.3"/>
    <s v="Male"/>
    <x v="0"/>
    <x v="0"/>
    <x v="1"/>
  </r>
  <r>
    <s v="PID0497"/>
    <s v="Middle-aged"/>
    <x v="1"/>
    <n v="3000"/>
    <n v="1761.06"/>
    <n v="55.5"/>
    <s v="Male"/>
    <x v="3"/>
    <x v="0"/>
    <x v="0"/>
  </r>
  <r>
    <s v="PID0498"/>
    <s v="Middle-aged"/>
    <x v="2"/>
    <n v="60000"/>
    <n v="38814.75"/>
    <n v="91.9"/>
    <s v="Female"/>
    <x v="4"/>
    <x v="1"/>
    <x v="1"/>
  </r>
  <r>
    <s v="PID0499"/>
    <s v="Middle-aged"/>
    <x v="1"/>
    <n v="100"/>
    <n v="0"/>
    <n v="47.9"/>
    <s v="Female"/>
    <x v="7"/>
    <x v="0"/>
    <x v="0"/>
  </r>
  <r>
    <s v="PID0500"/>
    <s v="Senior"/>
    <x v="0"/>
    <n v="40000"/>
    <n v="30912.5"/>
    <n v="70.900000000000006"/>
    <s v="Female"/>
    <x v="5"/>
    <x v="1"/>
    <x v="1"/>
  </r>
  <r>
    <s v="PID0501"/>
    <s v="Adult"/>
    <x v="2"/>
    <n v="18000"/>
    <n v="15163.32"/>
    <n v="87.8"/>
    <s v="Female"/>
    <x v="5"/>
    <x v="0"/>
    <x v="0"/>
  </r>
  <r>
    <s v="PID0502"/>
    <s v="Middle-aged"/>
    <x v="0"/>
    <n v="24000"/>
    <n v="15407.22"/>
    <n v="94.4"/>
    <s v="Male"/>
    <x v="5"/>
    <x v="0"/>
    <x v="0"/>
  </r>
  <r>
    <s v="PID0503"/>
    <s v="Middle-aged"/>
    <x v="0"/>
    <n v="18000"/>
    <n v="13926.54"/>
    <n v="79.5"/>
    <s v="Female"/>
    <x v="0"/>
    <x v="0"/>
    <x v="0"/>
  </r>
  <r>
    <s v="PID0504"/>
    <s v="Adult"/>
    <x v="0"/>
    <n v="800"/>
    <n v="675.79"/>
    <n v="95"/>
    <s v="Male"/>
    <x v="2"/>
    <x v="0"/>
    <x v="1"/>
  </r>
  <r>
    <s v="PID0505"/>
    <s v="Middle-aged"/>
    <x v="3"/>
    <n v="3000"/>
    <n v="2550.7200000000003"/>
    <n v="91.7"/>
    <s v="Male"/>
    <x v="1"/>
    <x v="0"/>
    <x v="0"/>
  </r>
  <r>
    <s v="PID0506"/>
    <s v="Adult"/>
    <x v="2"/>
    <n v="200000"/>
    <n v="136126"/>
    <n v="94.5"/>
    <s v="Male"/>
    <x v="7"/>
    <x v="0"/>
    <x v="0"/>
  </r>
  <r>
    <s v="PID0507"/>
    <s v="Adult"/>
    <x v="1"/>
    <n v="20000"/>
    <n v="0"/>
    <n v="73"/>
    <s v="Male"/>
    <x v="3"/>
    <x v="0"/>
    <x v="1"/>
  </r>
  <r>
    <s v="PID0508"/>
    <s v="Senior"/>
    <x v="0"/>
    <n v="1600"/>
    <n v="831.9"/>
    <n v="80"/>
    <s v="Female"/>
    <x v="7"/>
    <x v="0"/>
    <x v="1"/>
  </r>
  <r>
    <s v="PID0509"/>
    <s v="Adult"/>
    <x v="0"/>
    <n v="21000"/>
    <n v="0"/>
    <n v="87.1"/>
    <s v="Female"/>
    <x v="1"/>
    <x v="0"/>
    <x v="1"/>
  </r>
  <r>
    <s v="PID0510"/>
    <s v="Adult"/>
    <x v="2"/>
    <n v="250000"/>
    <n v="208992.5"/>
    <n v="78.5"/>
    <s v="Female"/>
    <x v="0"/>
    <x v="1"/>
    <x v="0"/>
  </r>
  <r>
    <s v="PID0511"/>
    <s v="Middle-aged"/>
    <x v="2"/>
    <n v="18000"/>
    <n v="14072.099999999999"/>
    <n v="74.3"/>
    <s v="Male"/>
    <x v="7"/>
    <x v="1"/>
    <x v="0"/>
  </r>
  <r>
    <s v="PID0512"/>
    <s v="Adult"/>
    <x v="2"/>
    <n v="12000"/>
    <n v="8253.24"/>
    <n v="81.7"/>
    <s v="Female"/>
    <x v="0"/>
    <x v="0"/>
    <x v="0"/>
  </r>
  <r>
    <s v="PID0513"/>
    <s v="Adult"/>
    <x v="2"/>
    <n v="21000"/>
    <n v="12593.21"/>
    <n v="61.8"/>
    <s v="Male"/>
    <x v="7"/>
    <x v="0"/>
    <x v="0"/>
  </r>
  <r>
    <s v="PID0514"/>
    <s v="Middle-aged"/>
    <x v="2"/>
    <n v="3000"/>
    <n v="2591.46"/>
    <n v="80.8"/>
    <s v="Female"/>
    <x v="0"/>
    <x v="1"/>
    <x v="0"/>
  </r>
  <r>
    <s v="PID0515"/>
    <s v="Middle-aged"/>
    <x v="0"/>
    <n v="100"/>
    <n v="0"/>
    <n v="89"/>
    <s v="Female"/>
    <x v="5"/>
    <x v="0"/>
    <x v="0"/>
  </r>
  <r>
    <s v="PID0516"/>
    <s v="Senior"/>
    <x v="1"/>
    <n v="40000"/>
    <n v="0"/>
    <n v="86.6"/>
    <s v="Male"/>
    <x v="6"/>
    <x v="0"/>
    <x v="0"/>
  </r>
  <r>
    <s v="PID0517"/>
    <s v="Senior"/>
    <x v="2"/>
    <n v="32000"/>
    <n v="19961.72"/>
    <n v="82.7"/>
    <s v="Male"/>
    <x v="3"/>
    <x v="0"/>
    <x v="0"/>
  </r>
  <r>
    <s v="PID0518"/>
    <s v="Adult"/>
    <x v="2"/>
    <n v="12000"/>
    <n v="0"/>
    <n v="69"/>
    <s v="Female"/>
    <x v="6"/>
    <x v="0"/>
    <x v="0"/>
  </r>
  <r>
    <s v="PID0519"/>
    <s v="Middle-aged"/>
    <x v="2"/>
    <n v="500"/>
    <n v="440.14"/>
    <n v="89"/>
    <s v="Male"/>
    <x v="4"/>
    <x v="0"/>
    <x v="0"/>
  </r>
  <r>
    <s v="PID0520"/>
    <s v="Senior"/>
    <x v="0"/>
    <n v="18000"/>
    <n v="13589.579999999998"/>
    <n v="70.400000000000006"/>
    <s v="Male"/>
    <x v="3"/>
    <x v="0"/>
    <x v="0"/>
  </r>
  <r>
    <s v="PID0521"/>
    <s v="Adult"/>
    <x v="0"/>
    <n v="30000"/>
    <n v="25487.22"/>
    <n v="68.2"/>
    <s v="Female"/>
    <x v="3"/>
    <x v="0"/>
    <x v="0"/>
  </r>
  <r>
    <s v="PID0522"/>
    <s v="Adult"/>
    <x v="2"/>
    <n v="100"/>
    <n v="78.08"/>
    <n v="95"/>
    <s v="Male"/>
    <x v="2"/>
    <x v="1"/>
    <x v="0"/>
  </r>
  <r>
    <s v="PID0523"/>
    <s v="Senior"/>
    <x v="2"/>
    <n v="3000"/>
    <n v="2243.25"/>
    <n v="84"/>
    <s v="Male"/>
    <x v="2"/>
    <x v="0"/>
    <x v="0"/>
  </r>
  <r>
    <s v="PID0524"/>
    <s v="Adult"/>
    <x v="1"/>
    <n v="800"/>
    <n v="0"/>
    <n v="60"/>
    <s v="Female"/>
    <x v="0"/>
    <x v="0"/>
    <x v="1"/>
  </r>
  <r>
    <s v="PID0525"/>
    <s v="Adult"/>
    <x v="3"/>
    <n v="60000"/>
    <n v="41143.879999999997"/>
    <n v="75.599999999999994"/>
    <s v="Female"/>
    <x v="4"/>
    <x v="0"/>
    <x v="1"/>
  </r>
  <r>
    <s v="PID0526"/>
    <s v="Middle-aged"/>
    <x v="0"/>
    <n v="60000"/>
    <n v="33533.699999999997"/>
    <n v="85.6"/>
    <s v="Female"/>
    <x v="0"/>
    <x v="0"/>
    <x v="0"/>
  </r>
  <r>
    <s v="PID0527"/>
    <s v="Adult"/>
    <x v="0"/>
    <n v="60000"/>
    <n v="44740.639999999999"/>
    <n v="87.9"/>
    <s v="Male"/>
    <x v="4"/>
    <x v="0"/>
    <x v="1"/>
  </r>
  <r>
    <s v="PID0528"/>
    <s v="Middle-aged"/>
    <x v="2"/>
    <n v="240000"/>
    <n v="151588.20000000001"/>
    <n v="88"/>
    <s v="Female"/>
    <x v="7"/>
    <x v="0"/>
    <x v="0"/>
  </r>
  <r>
    <s v="PID0529"/>
    <s v="Middle-aged"/>
    <x v="0"/>
    <n v="500"/>
    <n v="425.63"/>
    <n v="79.3"/>
    <s v="Male"/>
    <x v="0"/>
    <x v="0"/>
    <x v="1"/>
  </r>
  <r>
    <s v="PID0530"/>
    <s v="Middle-aged"/>
    <x v="1"/>
    <n v="54000"/>
    <n v="33776.94"/>
    <n v="106.3"/>
    <s v="Male"/>
    <x v="2"/>
    <x v="1"/>
    <x v="0"/>
  </r>
  <r>
    <s v="PID0531"/>
    <s v="Senior"/>
    <x v="0"/>
    <n v="500"/>
    <n v="421.74"/>
    <n v="80.3"/>
    <s v="Female"/>
    <x v="2"/>
    <x v="0"/>
    <x v="0"/>
  </r>
  <r>
    <s v="PID0532"/>
    <s v="Adult"/>
    <x v="3"/>
    <n v="500"/>
    <n v="331.85"/>
    <n v="62.1"/>
    <s v="Male"/>
    <x v="1"/>
    <x v="1"/>
    <x v="1"/>
  </r>
  <r>
    <s v="PID0533"/>
    <s v="Senior"/>
    <x v="2"/>
    <n v="4000"/>
    <n v="3017.36"/>
    <n v="59.3"/>
    <s v="Male"/>
    <x v="2"/>
    <x v="0"/>
    <x v="1"/>
  </r>
  <r>
    <s v="PID0534"/>
    <s v="Adult"/>
    <x v="2"/>
    <n v="30000"/>
    <n v="20327.550000000003"/>
    <n v="82.2"/>
    <s v="Female"/>
    <x v="2"/>
    <x v="1"/>
    <x v="0"/>
  </r>
  <r>
    <s v="PID0535"/>
    <s v="Senior"/>
    <x v="1"/>
    <n v="500"/>
    <n v="364.49"/>
    <n v="71.5"/>
    <s v="Male"/>
    <x v="3"/>
    <x v="0"/>
    <x v="0"/>
  </r>
  <r>
    <s v="PID0536"/>
    <s v="Adult"/>
    <x v="0"/>
    <n v="24000"/>
    <n v="21240.06"/>
    <n v="84.1"/>
    <s v="Female"/>
    <x v="2"/>
    <x v="1"/>
    <x v="0"/>
  </r>
  <r>
    <s v="PID0537"/>
    <s v="Adult"/>
    <x v="0"/>
    <n v="24000"/>
    <n v="0"/>
    <n v="80.2"/>
    <s v="Male"/>
    <x v="6"/>
    <x v="0"/>
    <x v="1"/>
  </r>
  <r>
    <s v="PID0538"/>
    <s v="Middle-aged"/>
    <x v="2"/>
    <n v="12000"/>
    <n v="10189.74"/>
    <n v="71.900000000000006"/>
    <s v="Male"/>
    <x v="0"/>
    <x v="1"/>
    <x v="0"/>
  </r>
  <r>
    <s v="PID0539"/>
    <s v="Adult"/>
    <x v="0"/>
    <n v="3000"/>
    <n v="1854.3000000000002"/>
    <n v="105.9"/>
    <s v="Female"/>
    <x v="1"/>
    <x v="1"/>
    <x v="0"/>
  </r>
  <r>
    <s v="PID0540"/>
    <s v="Middle-aged"/>
    <x v="0"/>
    <n v="18000"/>
    <n v="13947.39"/>
    <n v="67.400000000000006"/>
    <s v="Male"/>
    <x v="0"/>
    <x v="1"/>
    <x v="0"/>
  </r>
  <r>
    <s v="PID0541"/>
    <s v="Middle-aged"/>
    <x v="0"/>
    <n v="36000"/>
    <n v="0"/>
    <n v="96.3"/>
    <s v="Male"/>
    <x v="2"/>
    <x v="1"/>
    <x v="0"/>
  </r>
  <r>
    <s v="PID0542"/>
    <s v="Senior"/>
    <x v="1"/>
    <n v="60000"/>
    <n v="51130.649999999994"/>
    <n v="68.7"/>
    <s v="Male"/>
    <x v="2"/>
    <x v="0"/>
    <x v="1"/>
  </r>
  <r>
    <s v="PID0543"/>
    <s v="Middle-aged"/>
    <x v="3"/>
    <n v="30000"/>
    <n v="0"/>
    <n v="83.1"/>
    <s v="Male"/>
    <x v="6"/>
    <x v="0"/>
    <x v="0"/>
  </r>
  <r>
    <s v="PID0544"/>
    <s v="Middle-aged"/>
    <x v="2"/>
    <n v="18000"/>
    <n v="11185.2"/>
    <n v="76.400000000000006"/>
    <s v="Female"/>
    <x v="1"/>
    <x v="0"/>
    <x v="1"/>
  </r>
  <r>
    <s v="PID0545"/>
    <s v="Middle-aged"/>
    <x v="0"/>
    <n v="800"/>
    <n v="553.55999999999995"/>
    <n v="84.4"/>
    <s v="Female"/>
    <x v="1"/>
    <x v="0"/>
    <x v="1"/>
  </r>
  <r>
    <s v="PID0546"/>
    <s v="Senior"/>
    <x v="2"/>
    <n v="40000"/>
    <n v="25096.68"/>
    <n v="78.3"/>
    <s v="Male"/>
    <x v="6"/>
    <x v="1"/>
    <x v="0"/>
  </r>
  <r>
    <s v="PID0547"/>
    <s v="Adult"/>
    <x v="1"/>
    <n v="60000"/>
    <n v="38975.100000000006"/>
    <n v="80.8"/>
    <s v="Female"/>
    <x v="3"/>
    <x v="1"/>
    <x v="1"/>
  </r>
  <r>
    <s v="PID0548"/>
    <s v="Adult"/>
    <x v="0"/>
    <n v="40000"/>
    <n v="20817"/>
    <n v="85.4"/>
    <s v="Female"/>
    <x v="3"/>
    <x v="0"/>
    <x v="0"/>
  </r>
  <r>
    <s v="PID0549"/>
    <s v="Middle-aged"/>
    <x v="2"/>
    <n v="32000"/>
    <n v="16508.88"/>
    <n v="54.1"/>
    <s v="Female"/>
    <x v="2"/>
    <x v="1"/>
    <x v="1"/>
  </r>
  <r>
    <s v="PID0550"/>
    <s v="Adult"/>
    <x v="1"/>
    <n v="240000"/>
    <n v="196347.36000000002"/>
    <n v="91.8"/>
    <s v="Male"/>
    <x v="1"/>
    <x v="1"/>
    <x v="0"/>
  </r>
  <r>
    <s v="PID0551"/>
    <s v="Middle-aged"/>
    <x v="2"/>
    <n v="800"/>
    <n v="674.58"/>
    <n v="76"/>
    <s v="Female"/>
    <x v="3"/>
    <x v="0"/>
    <x v="0"/>
  </r>
  <r>
    <s v="PID0552"/>
    <s v="Adult"/>
    <x v="1"/>
    <n v="18000"/>
    <n v="15280.02"/>
    <n v="68.3"/>
    <s v="Female"/>
    <x v="1"/>
    <x v="0"/>
    <x v="0"/>
  </r>
  <r>
    <s v="PID0553"/>
    <s v="Middle-aged"/>
    <x v="0"/>
    <n v="12000"/>
    <n v="8012.82"/>
    <n v="94.6"/>
    <s v="Female"/>
    <x v="0"/>
    <x v="0"/>
    <x v="0"/>
  </r>
  <r>
    <s v="PID0554"/>
    <s v="Middle-aged"/>
    <x v="2"/>
    <n v="16000"/>
    <n v="0"/>
    <n v="87.6"/>
    <s v="Female"/>
    <x v="7"/>
    <x v="0"/>
    <x v="0"/>
  </r>
  <r>
    <s v="PID0555"/>
    <s v="Middle-aged"/>
    <x v="0"/>
    <n v="200000"/>
    <n v="110010.4"/>
    <n v="78.900000000000006"/>
    <s v="Female"/>
    <x v="1"/>
    <x v="1"/>
    <x v="0"/>
  </r>
  <r>
    <s v="PID0556"/>
    <s v="Middle-aged"/>
    <x v="1"/>
    <n v="250000"/>
    <n v="131051.8"/>
    <n v="92.1"/>
    <s v="Female"/>
    <x v="2"/>
    <x v="1"/>
    <x v="0"/>
  </r>
  <r>
    <s v="PID0557"/>
    <s v="Middle-aged"/>
    <x v="0"/>
    <n v="3000"/>
    <n v="1931.88"/>
    <n v="61.8"/>
    <s v="Female"/>
    <x v="3"/>
    <x v="0"/>
    <x v="1"/>
  </r>
  <r>
    <s v="PID0558"/>
    <s v="Adult"/>
    <x v="1"/>
    <n v="100"/>
    <n v="83.8"/>
    <n v="71.599999999999994"/>
    <s v="Male"/>
    <x v="5"/>
    <x v="0"/>
    <x v="1"/>
  </r>
  <r>
    <s v="PID0559"/>
    <s v="Adult"/>
    <x v="0"/>
    <n v="240000"/>
    <n v="130677.12"/>
    <n v="111.9"/>
    <s v="Female"/>
    <x v="2"/>
    <x v="0"/>
    <x v="0"/>
  </r>
  <r>
    <s v="PID0560"/>
    <s v="Adult"/>
    <x v="2"/>
    <n v="200000"/>
    <n v="0"/>
    <n v="99.1"/>
    <s v="Female"/>
    <x v="6"/>
    <x v="0"/>
    <x v="0"/>
  </r>
  <r>
    <s v="PID0561"/>
    <s v="Adult"/>
    <x v="1"/>
    <n v="250000"/>
    <n v="173905.2"/>
    <n v="95.1"/>
    <s v="Male"/>
    <x v="6"/>
    <x v="1"/>
    <x v="1"/>
  </r>
  <r>
    <s v="PID0562"/>
    <s v="Adult"/>
    <x v="1"/>
    <n v="12000"/>
    <n v="0"/>
    <n v="94.9"/>
    <s v="Female"/>
    <x v="3"/>
    <x v="0"/>
    <x v="0"/>
  </r>
  <r>
    <s v="PID0563"/>
    <s v="Adult"/>
    <x v="2"/>
    <n v="30000"/>
    <n v="15006.119999999999"/>
    <n v="69.2"/>
    <s v="Female"/>
    <x v="1"/>
    <x v="1"/>
    <x v="1"/>
  </r>
  <r>
    <s v="PID0564"/>
    <s v="Adult"/>
    <x v="1"/>
    <n v="60000"/>
    <n v="38081.199999999997"/>
    <n v="79.599999999999994"/>
    <s v="Male"/>
    <x v="4"/>
    <x v="0"/>
    <x v="1"/>
  </r>
  <r>
    <s v="PID0565"/>
    <s v="Middle-aged"/>
    <x v="0"/>
    <n v="100"/>
    <n v="57.68"/>
    <n v="90.9"/>
    <s v="Male"/>
    <x v="7"/>
    <x v="1"/>
    <x v="1"/>
  </r>
  <r>
    <s v="PID0566"/>
    <s v="Adult"/>
    <x v="0"/>
    <n v="32000"/>
    <n v="24633.200000000001"/>
    <n v="87.1"/>
    <s v="Female"/>
    <x v="7"/>
    <x v="0"/>
    <x v="0"/>
  </r>
  <r>
    <s v="PID0567"/>
    <s v="Middle-aged"/>
    <x v="0"/>
    <n v="800"/>
    <n v="453.8"/>
    <n v="72.2"/>
    <s v="Female"/>
    <x v="3"/>
    <x v="1"/>
    <x v="0"/>
  </r>
  <r>
    <s v="PID0568"/>
    <s v="Middle-aged"/>
    <x v="3"/>
    <n v="18000"/>
    <n v="0"/>
    <n v="69.400000000000006"/>
    <s v="Female"/>
    <x v="6"/>
    <x v="1"/>
    <x v="0"/>
  </r>
  <r>
    <s v="PID0569"/>
    <s v="Adult"/>
    <x v="2"/>
    <n v="500"/>
    <n v="0"/>
    <n v="101.2"/>
    <s v="Male"/>
    <x v="5"/>
    <x v="0"/>
    <x v="0"/>
  </r>
  <r>
    <s v="PID0570"/>
    <s v="Adult"/>
    <x v="2"/>
    <n v="90000"/>
    <n v="46471.95"/>
    <n v="89.6"/>
    <s v="Male"/>
    <x v="7"/>
    <x v="0"/>
    <x v="0"/>
  </r>
  <r>
    <s v="PID0571"/>
    <s v="Adult"/>
    <x v="1"/>
    <n v="3000"/>
    <n v="2695.2"/>
    <n v="87.9"/>
    <s v="Male"/>
    <x v="6"/>
    <x v="0"/>
    <x v="0"/>
  </r>
  <r>
    <s v="PID0572"/>
    <s v="Middle-aged"/>
    <x v="3"/>
    <n v="300000"/>
    <n v="150311.76"/>
    <n v="69.400000000000006"/>
    <s v="Male"/>
    <x v="7"/>
    <x v="0"/>
    <x v="0"/>
  </r>
  <r>
    <s v="PID0573"/>
    <s v="Middle-aged"/>
    <x v="3"/>
    <n v="60000"/>
    <n v="41877.64"/>
    <n v="68.2"/>
    <s v="Male"/>
    <x v="0"/>
    <x v="1"/>
    <x v="1"/>
  </r>
  <r>
    <s v="PID0574"/>
    <s v="Senior"/>
    <x v="3"/>
    <n v="250000"/>
    <n v="131494.9"/>
    <n v="79.599999999999994"/>
    <s v="Male"/>
    <x v="2"/>
    <x v="1"/>
    <x v="0"/>
  </r>
  <r>
    <s v="PID0575"/>
    <s v="Middle-aged"/>
    <x v="0"/>
    <n v="12000"/>
    <n v="10342.44"/>
    <n v="86.2"/>
    <s v="Male"/>
    <x v="4"/>
    <x v="0"/>
    <x v="0"/>
  </r>
  <r>
    <s v="PID0576"/>
    <s v="Adult"/>
    <x v="1"/>
    <n v="36000"/>
    <n v="18829.23"/>
    <n v="94.5"/>
    <s v="Female"/>
    <x v="4"/>
    <x v="0"/>
    <x v="0"/>
  </r>
  <r>
    <s v="PID0577"/>
    <s v="Adult"/>
    <x v="3"/>
    <n v="45000"/>
    <n v="31528.77"/>
    <n v="84.1"/>
    <s v="Female"/>
    <x v="7"/>
    <x v="1"/>
    <x v="0"/>
  </r>
  <r>
    <s v="PID0578"/>
    <s v="Adult"/>
    <x v="1"/>
    <n v="90000"/>
    <n v="0"/>
    <n v="66.099999999999994"/>
    <s v="Female"/>
    <x v="2"/>
    <x v="0"/>
    <x v="0"/>
  </r>
  <r>
    <s v="PID0579"/>
    <s v="Adult"/>
    <x v="2"/>
    <n v="1000"/>
    <n v="0"/>
    <n v="94"/>
    <s v="Male"/>
    <x v="6"/>
    <x v="3"/>
    <x v="3"/>
  </r>
  <r>
    <s v="PID0580"/>
    <s v="Middle-aged"/>
    <x v="2"/>
    <n v="18000"/>
    <n v="11325.24"/>
    <n v="76.099999999999994"/>
    <s v="Female"/>
    <x v="5"/>
    <x v="0"/>
    <x v="0"/>
  </r>
  <r>
    <s v="PID0581"/>
    <s v="Middle-aged"/>
    <x v="2"/>
    <n v="45000"/>
    <n v="30751.68"/>
    <n v="74.599999999999994"/>
    <s v="Female"/>
    <x v="6"/>
    <x v="1"/>
    <x v="0"/>
  </r>
  <r>
    <s v="PID0582"/>
    <s v="Senior"/>
    <x v="3"/>
    <n v="3000"/>
    <n v="2133.06"/>
    <n v="92.9"/>
    <s v="Female"/>
    <x v="3"/>
    <x v="0"/>
    <x v="0"/>
  </r>
  <r>
    <s v="PID0583"/>
    <s v="Middle-aged"/>
    <x v="2"/>
    <n v="32000"/>
    <n v="16682.400000000001"/>
    <n v="72.900000000000006"/>
    <s v="Male"/>
    <x v="4"/>
    <x v="0"/>
    <x v="0"/>
  </r>
  <r>
    <s v="PID0584"/>
    <s v="Middle-aged"/>
    <x v="0"/>
    <n v="18000"/>
    <n v="13722.36"/>
    <n v="79.5"/>
    <s v="Male"/>
    <x v="7"/>
    <x v="0"/>
    <x v="0"/>
  </r>
  <r>
    <s v="PID0585"/>
    <s v="Adult"/>
    <x v="0"/>
    <n v="32000"/>
    <n v="16856.32"/>
    <n v="71.099999999999994"/>
    <s v="Female"/>
    <x v="0"/>
    <x v="0"/>
    <x v="1"/>
  </r>
  <r>
    <s v="PID0586"/>
    <s v="Middle-aged"/>
    <x v="1"/>
    <n v="24000"/>
    <n v="21199.89"/>
    <n v="81.3"/>
    <s v="Female"/>
    <x v="7"/>
    <x v="1"/>
    <x v="0"/>
  </r>
  <r>
    <s v="PID0587"/>
    <s v="Middle-aged"/>
    <x v="0"/>
    <n v="40000"/>
    <n v="23629.8"/>
    <n v="48.8"/>
    <s v="Male"/>
    <x v="1"/>
    <x v="0"/>
    <x v="0"/>
  </r>
  <r>
    <s v="PID0588"/>
    <s v="Adult"/>
    <x v="1"/>
    <n v="18000"/>
    <n v="9227.67"/>
    <n v="58"/>
    <s v="Male"/>
    <x v="0"/>
    <x v="0"/>
    <x v="0"/>
  </r>
  <r>
    <s v="PID0589"/>
    <s v="Middle-aged"/>
    <x v="0"/>
    <n v="800"/>
    <n v="461.92"/>
    <n v="82.8"/>
    <s v="Female"/>
    <x v="2"/>
    <x v="0"/>
    <x v="0"/>
  </r>
  <r>
    <s v="PID0590"/>
    <s v="Senior"/>
    <x v="3"/>
    <n v="3000"/>
    <n v="1978.02"/>
    <n v="73.8"/>
    <s v="Male"/>
    <x v="3"/>
    <x v="0"/>
    <x v="0"/>
  </r>
  <r>
    <s v="PID0591"/>
    <s v="Elderly"/>
    <x v="2"/>
    <n v="40000"/>
    <n v="35905.4"/>
    <n v="61.8"/>
    <s v="Male"/>
    <x v="0"/>
    <x v="1"/>
    <x v="0"/>
  </r>
  <r>
    <s v="PID0592"/>
    <s v="Adult"/>
    <x v="0"/>
    <n v="800"/>
    <n v="718.39"/>
    <n v="91.5"/>
    <s v="Female"/>
    <x v="1"/>
    <x v="0"/>
    <x v="0"/>
  </r>
  <r>
    <s v="PID0593"/>
    <s v="Middle-aged"/>
    <x v="1"/>
    <n v="40000"/>
    <n v="28460.959999999999"/>
    <n v="66.599999999999994"/>
    <s v="Male"/>
    <x v="1"/>
    <x v="0"/>
    <x v="0"/>
  </r>
  <r>
    <s v="PID0594"/>
    <s v="Adult"/>
    <x v="0"/>
    <n v="100"/>
    <n v="0"/>
    <n v="64.099999999999994"/>
    <s v="Female"/>
    <x v="1"/>
    <x v="0"/>
    <x v="0"/>
  </r>
  <r>
    <s v="PID0595"/>
    <s v="Adult"/>
    <x v="0"/>
    <n v="800"/>
    <n v="487.16"/>
    <n v="86.6"/>
    <s v="Female"/>
    <x v="5"/>
    <x v="0"/>
    <x v="0"/>
  </r>
  <r>
    <s v="PID0596"/>
    <s v="Adult"/>
    <x v="2"/>
    <n v="100"/>
    <n v="0"/>
    <n v="96.7"/>
    <s v="Male"/>
    <x v="5"/>
    <x v="0"/>
    <x v="0"/>
  </r>
  <r>
    <s v="PID0597"/>
    <s v="Middle-aged"/>
    <x v="1"/>
    <n v="45000"/>
    <n v="25481.370000000003"/>
    <n v="89.8"/>
    <s v="Male"/>
    <x v="1"/>
    <x v="0"/>
    <x v="1"/>
  </r>
  <r>
    <s v="PID0598"/>
    <s v="Adult"/>
    <x v="2"/>
    <n v="240000"/>
    <n v="158937.12"/>
    <n v="85.5"/>
    <s v="Female"/>
    <x v="1"/>
    <x v="0"/>
    <x v="0"/>
  </r>
  <r>
    <s v="PID0599"/>
    <s v="Middle-aged"/>
    <x v="1"/>
    <n v="21000"/>
    <n v="13683.88"/>
    <n v="63.1"/>
    <s v="Female"/>
    <x v="0"/>
    <x v="1"/>
    <x v="0"/>
  </r>
  <r>
    <s v="PID0600"/>
    <s v="Senior"/>
    <x v="1"/>
    <n v="18000"/>
    <n v="12421.41"/>
    <n v="79"/>
    <s v="Male"/>
    <x v="4"/>
    <x v="0"/>
    <x v="1"/>
  </r>
  <r>
    <s v="PID0601"/>
    <s v="Adult"/>
    <x v="2"/>
    <n v="4000"/>
    <n v="2881.04"/>
    <n v="111.7"/>
    <s v="Female"/>
    <x v="0"/>
    <x v="1"/>
    <x v="1"/>
  </r>
  <r>
    <s v="PID0602"/>
    <s v="Middle-aged"/>
    <x v="2"/>
    <n v="100"/>
    <n v="64.599999999999994"/>
    <n v="61.3"/>
    <s v="Male"/>
    <x v="1"/>
    <x v="1"/>
    <x v="1"/>
  </r>
  <r>
    <s v="PID0603"/>
    <s v="Adult"/>
    <x v="0"/>
    <n v="800"/>
    <n v="0"/>
    <n v="90.4"/>
    <s v="Male"/>
    <x v="6"/>
    <x v="0"/>
    <x v="0"/>
  </r>
  <r>
    <s v="PID0604"/>
    <s v="Middle-aged"/>
    <x v="0"/>
    <n v="200000"/>
    <n v="118892.32"/>
    <n v="73.400000000000006"/>
    <s v="Male"/>
    <x v="6"/>
    <x v="1"/>
    <x v="1"/>
  </r>
  <r>
    <s v="PID0605"/>
    <s v="Middle-aged"/>
    <x v="2"/>
    <n v="90000"/>
    <n v="68940.3"/>
    <n v="75.099999999999994"/>
    <s v="Female"/>
    <x v="3"/>
    <x v="0"/>
    <x v="1"/>
  </r>
  <r>
    <s v="PID0606"/>
    <s v="Middle-aged"/>
    <x v="1"/>
    <n v="200000"/>
    <n v="0"/>
    <n v="61.2"/>
    <s v="Female"/>
    <x v="2"/>
    <x v="1"/>
    <x v="1"/>
  </r>
  <r>
    <s v="PID0607"/>
    <s v="Middle-aged"/>
    <x v="0"/>
    <n v="500"/>
    <n v="0"/>
    <n v="83.8"/>
    <s v="Female"/>
    <x v="6"/>
    <x v="0"/>
    <x v="0"/>
  </r>
  <r>
    <s v="PID0608"/>
    <s v="Senior"/>
    <x v="0"/>
    <n v="21000"/>
    <n v="14377.929999999998"/>
    <n v="84.2"/>
    <s v="Female"/>
    <x v="0"/>
    <x v="0"/>
    <x v="0"/>
  </r>
  <r>
    <s v="PID0609"/>
    <s v="Adult"/>
    <x v="1"/>
    <n v="45000"/>
    <n v="27291.27"/>
    <n v="79.5"/>
    <s v="Male"/>
    <x v="4"/>
    <x v="1"/>
    <x v="1"/>
  </r>
  <r>
    <s v="PID0610"/>
    <s v="Adult"/>
    <x v="0"/>
    <n v="45000"/>
    <n v="0"/>
    <n v="69.099999999999994"/>
    <s v="Male"/>
    <x v="2"/>
    <x v="0"/>
    <x v="1"/>
  </r>
  <r>
    <s v="PID0611"/>
    <s v="Adult"/>
    <x v="1"/>
    <n v="100"/>
    <n v="74.73"/>
    <n v="81.900000000000006"/>
    <s v="Female"/>
    <x v="6"/>
    <x v="0"/>
    <x v="0"/>
  </r>
  <r>
    <s v="PID0612"/>
    <s v="Adult"/>
    <x v="0"/>
    <n v="45000"/>
    <n v="39937.17"/>
    <n v="83.6"/>
    <s v="Male"/>
    <x v="0"/>
    <x v="0"/>
    <x v="0"/>
  </r>
  <r>
    <s v="PID0613"/>
    <s v="Middle-aged"/>
    <x v="2"/>
    <n v="75000"/>
    <n v="39015.199999999997"/>
    <n v="72.099999999999994"/>
    <s v="Male"/>
    <x v="4"/>
    <x v="0"/>
    <x v="0"/>
  </r>
  <r>
    <s v="PID0614"/>
    <s v="Middle-aged"/>
    <x v="0"/>
    <n v="24000"/>
    <n v="0"/>
    <n v="61.6"/>
    <s v="Male"/>
    <x v="6"/>
    <x v="1"/>
    <x v="0"/>
  </r>
  <r>
    <s v="PID0615"/>
    <s v="Middle-aged"/>
    <x v="2"/>
    <n v="40000"/>
    <n v="21460.080000000002"/>
    <n v="71.3"/>
    <s v="Male"/>
    <x v="3"/>
    <x v="0"/>
    <x v="0"/>
  </r>
  <r>
    <s v="PID0616"/>
    <s v="Adult"/>
    <x v="1"/>
    <n v="40000"/>
    <n v="34573.9"/>
    <n v="84.2"/>
    <s v="Male"/>
    <x v="7"/>
    <x v="1"/>
    <x v="1"/>
  </r>
  <r>
    <s v="PID0617"/>
    <s v="Adult"/>
    <x v="0"/>
    <n v="45000"/>
    <n v="23031.39"/>
    <n v="67.900000000000006"/>
    <s v="Male"/>
    <x v="1"/>
    <x v="0"/>
    <x v="1"/>
  </r>
  <r>
    <s v="PID0618"/>
    <s v="Adult"/>
    <x v="0"/>
    <n v="3000"/>
    <n v="2212.29"/>
    <n v="86"/>
    <s v="Male"/>
    <x v="0"/>
    <x v="0"/>
    <x v="0"/>
  </r>
  <r>
    <s v="PID0619"/>
    <s v="Adult"/>
    <x v="1"/>
    <n v="90000"/>
    <n v="75623.599999999991"/>
    <n v="66.2"/>
    <s v="Female"/>
    <x v="3"/>
    <x v="0"/>
    <x v="0"/>
  </r>
  <r>
    <s v="PID0620"/>
    <s v="Adult"/>
    <x v="2"/>
    <n v="30000"/>
    <n v="20027.579999999998"/>
    <n v="68.3"/>
    <s v="Female"/>
    <x v="2"/>
    <x v="0"/>
    <x v="0"/>
  </r>
  <r>
    <s v="PID0621"/>
    <s v="Adult"/>
    <x v="3"/>
    <n v="3000"/>
    <n v="0"/>
    <n v="81.2"/>
    <s v="Female"/>
    <x v="7"/>
    <x v="0"/>
    <x v="0"/>
  </r>
  <r>
    <s v="PID0622"/>
    <s v="Adult"/>
    <x v="3"/>
    <n v="3000"/>
    <n v="0"/>
    <n v="75"/>
    <s v="Male"/>
    <x v="1"/>
    <x v="0"/>
    <x v="1"/>
  </r>
  <r>
    <s v="PID0623"/>
    <s v="Adult"/>
    <x v="0"/>
    <n v="500"/>
    <n v="377"/>
    <n v="78.400000000000006"/>
    <s v="Female"/>
    <x v="1"/>
    <x v="0"/>
    <x v="0"/>
  </r>
  <r>
    <s v="PID0624"/>
    <s v="Middle-aged"/>
    <x v="0"/>
    <n v="30000"/>
    <n v="18896.43"/>
    <n v="93.9"/>
    <s v="Male"/>
    <x v="5"/>
    <x v="1"/>
    <x v="0"/>
  </r>
  <r>
    <s v="PID0625"/>
    <s v="Young Adult"/>
    <x v="0"/>
    <n v="90000"/>
    <n v="50164.899999999994"/>
    <n v="81"/>
    <s v="Female"/>
    <x v="3"/>
    <x v="0"/>
    <x v="0"/>
  </r>
  <r>
    <s v="PID0626"/>
    <s v="Middle-aged"/>
    <x v="3"/>
    <n v="4000"/>
    <n v="3414.52"/>
    <n v="58.5"/>
    <s v="Male"/>
    <x v="0"/>
    <x v="1"/>
    <x v="0"/>
  </r>
  <r>
    <s v="PID0627"/>
    <s v="Adult"/>
    <x v="1"/>
    <n v="12000"/>
    <n v="0"/>
    <n v="87.8"/>
    <s v="Male"/>
    <x v="0"/>
    <x v="1"/>
    <x v="1"/>
  </r>
  <r>
    <s v="PID0628"/>
    <s v="Senior"/>
    <x v="2"/>
    <n v="240000"/>
    <n v="152671.08000000002"/>
    <n v="98.2"/>
    <s v="Female"/>
    <x v="7"/>
    <x v="0"/>
    <x v="0"/>
  </r>
  <r>
    <s v="PID0629"/>
    <s v="Middle-aged"/>
    <x v="0"/>
    <n v="75000"/>
    <n v="0"/>
    <n v="79.5"/>
    <s v="Male"/>
    <x v="6"/>
    <x v="0"/>
    <x v="0"/>
  </r>
  <r>
    <s v="PID0630"/>
    <s v="Middle-aged"/>
    <x v="3"/>
    <n v="100"/>
    <n v="50.16"/>
    <n v="86.6"/>
    <s v="Male"/>
    <x v="6"/>
    <x v="0"/>
    <x v="0"/>
  </r>
  <r>
    <s v="PID0631"/>
    <s v="Adult"/>
    <x v="2"/>
    <n v="45000"/>
    <n v="25246.350000000002"/>
    <n v="98.3"/>
    <s v="Male"/>
    <x v="5"/>
    <x v="1"/>
    <x v="1"/>
  </r>
  <r>
    <s v="PID0632"/>
    <s v="Adult"/>
    <x v="1"/>
    <n v="16000"/>
    <n v="12849.12"/>
    <n v="70.099999999999994"/>
    <s v="Female"/>
    <x v="0"/>
    <x v="0"/>
    <x v="1"/>
  </r>
  <r>
    <s v="PID0633"/>
    <s v="Adult"/>
    <x v="0"/>
    <n v="300000"/>
    <n v="150218.16"/>
    <n v="66.599999999999994"/>
    <s v="Male"/>
    <x v="2"/>
    <x v="0"/>
    <x v="1"/>
  </r>
  <r>
    <s v="PID0634"/>
    <s v="Senior"/>
    <x v="0"/>
    <n v="500"/>
    <n v="0"/>
    <n v="60.4"/>
    <s v="Female"/>
    <x v="4"/>
    <x v="0"/>
    <x v="1"/>
  </r>
  <r>
    <s v="PID0635"/>
    <s v="Middle-aged"/>
    <x v="3"/>
    <n v="21000"/>
    <n v="13295.94"/>
    <n v="87.1"/>
    <s v="Female"/>
    <x v="7"/>
    <x v="1"/>
    <x v="0"/>
  </r>
  <r>
    <s v="PID0636"/>
    <s v="Middle-aged"/>
    <x v="0"/>
    <n v="3000"/>
    <n v="1702.98"/>
    <n v="77.900000000000006"/>
    <s v="Male"/>
    <x v="1"/>
    <x v="1"/>
    <x v="0"/>
  </r>
  <r>
    <s v="PID0637"/>
    <s v="Senior"/>
    <x v="0"/>
    <n v="75000"/>
    <n v="43878.649999999994"/>
    <n v="90.5"/>
    <s v="Male"/>
    <x v="7"/>
    <x v="0"/>
    <x v="0"/>
  </r>
  <r>
    <s v="PID0638"/>
    <s v="Adult"/>
    <x v="2"/>
    <n v="12000"/>
    <n v="8131.7999999999993"/>
    <n v="89"/>
    <s v="Male"/>
    <x v="4"/>
    <x v="1"/>
    <x v="0"/>
  </r>
  <r>
    <s v="PID0639"/>
    <s v="Middle-aged"/>
    <x v="2"/>
    <n v="30000"/>
    <n v="16801.439999999999"/>
    <n v="86"/>
    <s v="Female"/>
    <x v="7"/>
    <x v="0"/>
    <x v="0"/>
  </r>
  <r>
    <s v="PID0640"/>
    <s v="Middle-aged"/>
    <x v="2"/>
    <n v="18000"/>
    <n v="0"/>
    <n v="72.900000000000006"/>
    <s v="Male"/>
    <x v="3"/>
    <x v="1"/>
    <x v="0"/>
  </r>
  <r>
    <s v="PID0641"/>
    <s v="Adult"/>
    <x v="1"/>
    <n v="250000"/>
    <n v="144130.1"/>
    <n v="83.5"/>
    <s v="Female"/>
    <x v="2"/>
    <x v="0"/>
    <x v="0"/>
  </r>
  <r>
    <s v="PID0642"/>
    <s v="Middle-aged"/>
    <x v="0"/>
    <n v="16000"/>
    <n v="10594.86"/>
    <n v="95.3"/>
    <s v="Male"/>
    <x v="4"/>
    <x v="0"/>
    <x v="0"/>
  </r>
  <r>
    <s v="PID0643"/>
    <s v="Middle-aged"/>
    <x v="2"/>
    <n v="10000"/>
    <n v="0"/>
    <n v="72"/>
    <s v="Female"/>
    <x v="2"/>
    <x v="0"/>
    <x v="1"/>
  </r>
  <r>
    <s v="PID0644"/>
    <s v="Middle-aged"/>
    <x v="2"/>
    <n v="200000"/>
    <n v="0"/>
    <n v="72.7"/>
    <s v="Male"/>
    <x v="5"/>
    <x v="1"/>
    <x v="0"/>
  </r>
  <r>
    <s v="PID0645"/>
    <s v="Adult"/>
    <x v="0"/>
    <n v="45000"/>
    <n v="30544.590000000004"/>
    <n v="81.900000000000006"/>
    <s v="Male"/>
    <x v="7"/>
    <x v="1"/>
    <x v="0"/>
  </r>
  <r>
    <s v="PID0646"/>
    <s v="Middle-aged"/>
    <x v="1"/>
    <n v="90000"/>
    <n v="48103.05"/>
    <n v="79.2"/>
    <s v="Female"/>
    <x v="2"/>
    <x v="0"/>
    <x v="0"/>
  </r>
  <r>
    <s v="PID0647"/>
    <s v="Middle-aged"/>
    <x v="2"/>
    <n v="3000"/>
    <n v="2095.17"/>
    <n v="78.599999999999994"/>
    <s v="Female"/>
    <x v="4"/>
    <x v="1"/>
    <x v="0"/>
  </r>
  <r>
    <s v="PID0648"/>
    <s v="Adult"/>
    <x v="0"/>
    <n v="90000"/>
    <n v="71874.399999999994"/>
    <n v="59.9"/>
    <s v="Male"/>
    <x v="3"/>
    <x v="0"/>
    <x v="0"/>
  </r>
  <r>
    <s v="PID0649"/>
    <s v="Elderly"/>
    <x v="1"/>
    <n v="200000"/>
    <n v="159176.6"/>
    <n v="55.1"/>
    <s v="Female"/>
    <x v="6"/>
    <x v="0"/>
    <x v="0"/>
  </r>
  <r>
    <s v="PID0650"/>
    <s v="Senior"/>
    <x v="1"/>
    <n v="3000"/>
    <n v="2477.58"/>
    <n v="55.7"/>
    <s v="Male"/>
    <x v="4"/>
    <x v="0"/>
    <x v="0"/>
  </r>
  <r>
    <s v="PID0651"/>
    <s v="Adult"/>
    <x v="1"/>
    <n v="40000"/>
    <n v="23723.899999999998"/>
    <n v="62.6"/>
    <s v="Female"/>
    <x v="5"/>
    <x v="0"/>
    <x v="0"/>
  </r>
  <r>
    <s v="PID0652"/>
    <s v="Adult"/>
    <x v="1"/>
    <n v="500"/>
    <n v="394.89"/>
    <n v="98.5"/>
    <s v="Male"/>
    <x v="2"/>
    <x v="1"/>
    <x v="0"/>
  </r>
  <r>
    <s v="PID0653"/>
    <s v="Adult"/>
    <x v="1"/>
    <n v="60000"/>
    <n v="53382.16"/>
    <n v="80.3"/>
    <s v="Female"/>
    <x v="6"/>
    <x v="0"/>
    <x v="1"/>
  </r>
  <r>
    <s v="PID0654"/>
    <s v="Senior"/>
    <x v="2"/>
    <n v="200"/>
    <n v="122.98"/>
    <n v="49.6"/>
    <s v="Female"/>
    <x v="7"/>
    <x v="0"/>
    <x v="1"/>
  </r>
  <r>
    <s v="PID0655"/>
    <s v="Adult"/>
    <x v="2"/>
    <n v="200000"/>
    <n v="124213.09999999999"/>
    <n v="103.8"/>
    <s v="Female"/>
    <x v="4"/>
    <x v="0"/>
    <x v="1"/>
  </r>
  <r>
    <s v="PID0656"/>
    <s v="Adult"/>
    <x v="0"/>
    <n v="250000"/>
    <n v="200949.1"/>
    <n v="81"/>
    <s v="Male"/>
    <x v="2"/>
    <x v="0"/>
    <x v="0"/>
  </r>
  <r>
    <s v="PID0657"/>
    <s v="Young Adult"/>
    <x v="0"/>
    <n v="60000"/>
    <n v="48097.399999999994"/>
    <n v="85.2"/>
    <s v="Male"/>
    <x v="5"/>
    <x v="1"/>
    <x v="1"/>
  </r>
  <r>
    <s v="PID0658"/>
    <s v="Adult"/>
    <x v="0"/>
    <n v="40000"/>
    <n v="0"/>
    <n v="62.9"/>
    <s v="Male"/>
    <x v="6"/>
    <x v="0"/>
    <x v="0"/>
  </r>
  <r>
    <s v="PID0659"/>
    <s v="Middle-aged"/>
    <x v="0"/>
    <n v="21000"/>
    <n v="16672.600000000002"/>
    <n v="75.099999999999994"/>
    <s v="Male"/>
    <x v="7"/>
    <x v="0"/>
    <x v="0"/>
  </r>
  <r>
    <s v="PID0660"/>
    <s v="Adult"/>
    <x v="1"/>
    <n v="300000"/>
    <n v="202307.52"/>
    <n v="74.400000000000006"/>
    <s v="Female"/>
    <x v="0"/>
    <x v="1"/>
    <x v="0"/>
  </r>
  <r>
    <s v="PID0661"/>
    <s v="Middle-aged"/>
    <x v="1"/>
    <n v="20000"/>
    <n v="10666.44"/>
    <n v="72.099999999999994"/>
    <s v="Female"/>
    <x v="0"/>
    <x v="1"/>
    <x v="1"/>
  </r>
  <r>
    <s v="PID0662"/>
    <s v="Middle-aged"/>
    <x v="2"/>
    <n v="90000"/>
    <n v="64432.799999999996"/>
    <n v="58.2"/>
    <s v="Female"/>
    <x v="3"/>
    <x v="1"/>
    <x v="0"/>
  </r>
  <r>
    <s v="PID0663"/>
    <s v="Senior"/>
    <x v="2"/>
    <n v="200000"/>
    <n v="126889.5"/>
    <n v="82.9"/>
    <s v="Female"/>
    <x v="2"/>
    <x v="0"/>
    <x v="0"/>
  </r>
  <r>
    <s v="PID0664"/>
    <s v="Senior"/>
    <x v="2"/>
    <n v="60000"/>
    <n v="0"/>
    <n v="75.5"/>
    <s v="Female"/>
    <x v="1"/>
    <x v="1"/>
    <x v="0"/>
  </r>
  <r>
    <s v="PID0665"/>
    <s v="Middle-aged"/>
    <x v="0"/>
    <n v="24000"/>
    <n v="16320.78"/>
    <n v="73.900000000000006"/>
    <s v="Male"/>
    <x v="7"/>
    <x v="1"/>
    <x v="0"/>
  </r>
  <r>
    <s v="PID0666"/>
    <s v="Middle-aged"/>
    <x v="3"/>
    <n v="36000"/>
    <n v="25044.27"/>
    <n v="62.3"/>
    <s v="Male"/>
    <x v="6"/>
    <x v="0"/>
    <x v="1"/>
  </r>
  <r>
    <s v="PID0667"/>
    <s v="Middle-aged"/>
    <x v="1"/>
    <n v="250000"/>
    <n v="170546.6"/>
    <n v="86.6"/>
    <s v="Female"/>
    <x v="2"/>
    <x v="0"/>
    <x v="1"/>
  </r>
  <r>
    <s v="PID0668"/>
    <s v="Middle-aged"/>
    <x v="1"/>
    <n v="60000"/>
    <n v="31337.919999999998"/>
    <n v="52.7"/>
    <s v="Female"/>
    <x v="3"/>
    <x v="1"/>
    <x v="1"/>
  </r>
  <r>
    <s v="PID0669"/>
    <s v="Middle-aged"/>
    <x v="2"/>
    <n v="90000"/>
    <n v="73656"/>
    <n v="70.8"/>
    <s v="Male"/>
    <x v="3"/>
    <x v="0"/>
    <x v="1"/>
  </r>
  <r>
    <s v="PID0670"/>
    <s v="Adult"/>
    <x v="0"/>
    <n v="60000"/>
    <n v="32882.85"/>
    <n v="78.3"/>
    <s v="Female"/>
    <x v="5"/>
    <x v="0"/>
    <x v="0"/>
  </r>
  <r>
    <s v="PID0671"/>
    <s v="Young Adult"/>
    <x v="0"/>
    <n v="12000"/>
    <n v="0"/>
    <n v="95"/>
    <s v="Female"/>
    <x v="0"/>
    <x v="0"/>
    <x v="1"/>
  </r>
  <r>
    <s v="PID0672"/>
    <s v="Adult"/>
    <x v="2"/>
    <n v="12000"/>
    <n v="9054.18"/>
    <n v="90.6"/>
    <s v="Male"/>
    <x v="5"/>
    <x v="1"/>
    <x v="0"/>
  </r>
  <r>
    <s v="PID0673"/>
    <s v="Middle-aged"/>
    <x v="1"/>
    <n v="12000"/>
    <n v="8400.9000000000015"/>
    <n v="66.2"/>
    <s v="Female"/>
    <x v="4"/>
    <x v="1"/>
    <x v="1"/>
  </r>
  <r>
    <s v="PID0674"/>
    <s v="Adult"/>
    <x v="2"/>
    <n v="48000"/>
    <n v="43134.92"/>
    <n v="66.900000000000006"/>
    <s v="Male"/>
    <x v="3"/>
    <x v="0"/>
    <x v="0"/>
  </r>
  <r>
    <s v="PID0675"/>
    <s v="Adult"/>
    <x v="0"/>
    <n v="18000"/>
    <n v="9478.98"/>
    <n v="58.7"/>
    <s v="Male"/>
    <x v="1"/>
    <x v="0"/>
    <x v="0"/>
  </r>
  <r>
    <s v="PID0676"/>
    <s v="Adult"/>
    <x v="2"/>
    <n v="60000"/>
    <n v="50145.04"/>
    <n v="104.7"/>
    <s v="Male"/>
    <x v="7"/>
    <x v="0"/>
    <x v="0"/>
  </r>
  <r>
    <s v="PID0677"/>
    <s v="Adult"/>
    <x v="2"/>
    <n v="24000"/>
    <n v="15096.18"/>
    <n v="83.5"/>
    <s v="Male"/>
    <x v="1"/>
    <x v="1"/>
    <x v="1"/>
  </r>
  <r>
    <s v="PID0678"/>
    <s v="Middle-aged"/>
    <x v="0"/>
    <n v="60000"/>
    <n v="43140.5"/>
    <n v="87.8"/>
    <s v="Female"/>
    <x v="4"/>
    <x v="1"/>
    <x v="0"/>
  </r>
  <r>
    <s v="PID0679"/>
    <s v="Middle-aged"/>
    <x v="0"/>
    <n v="500"/>
    <n v="288.08999999999997"/>
    <n v="46.1"/>
    <s v="Female"/>
    <x v="7"/>
    <x v="1"/>
    <x v="1"/>
  </r>
  <r>
    <s v="PID0680"/>
    <s v="Adult"/>
    <x v="1"/>
    <n v="36000"/>
    <n v="31428.06"/>
    <n v="88.9"/>
    <s v="Male"/>
    <x v="1"/>
    <x v="1"/>
    <x v="1"/>
  </r>
  <r>
    <s v="PID0681"/>
    <s v="Middle-aged"/>
    <x v="3"/>
    <n v="2000"/>
    <n v="1304.68"/>
    <n v="67.5"/>
    <s v="Male"/>
    <x v="6"/>
    <x v="0"/>
    <x v="0"/>
  </r>
  <r>
    <s v="PID0682"/>
    <s v="Senior"/>
    <x v="0"/>
    <n v="100"/>
    <n v="86.42"/>
    <n v="60.5"/>
    <s v="Female"/>
    <x v="5"/>
    <x v="0"/>
    <x v="1"/>
  </r>
  <r>
    <s v="PID0683"/>
    <s v="Adult"/>
    <x v="0"/>
    <n v="24000"/>
    <n v="15400.439999999999"/>
    <n v="57.6"/>
    <s v="Male"/>
    <x v="4"/>
    <x v="0"/>
    <x v="0"/>
  </r>
  <r>
    <s v="PID0684"/>
    <s v="Senior"/>
    <x v="0"/>
    <n v="18000"/>
    <n v="0"/>
    <n v="62"/>
    <s v="Female"/>
    <x v="5"/>
    <x v="0"/>
    <x v="1"/>
  </r>
  <r>
    <s v="PID0685"/>
    <s v="Middle-aged"/>
    <x v="0"/>
    <n v="500"/>
    <n v="309.23"/>
    <n v="66.2"/>
    <s v="Female"/>
    <x v="0"/>
    <x v="0"/>
    <x v="0"/>
  </r>
  <r>
    <s v="PID0686"/>
    <s v="Middle-aged"/>
    <x v="3"/>
    <n v="20000"/>
    <n v="15489.94"/>
    <n v="66.8"/>
    <s v="Male"/>
    <x v="2"/>
    <x v="1"/>
    <x v="0"/>
  </r>
  <r>
    <s v="PID0687"/>
    <s v="Middle-aged"/>
    <x v="0"/>
    <n v="500"/>
    <n v="262.81"/>
    <n v="67.2"/>
    <s v="Female"/>
    <x v="4"/>
    <x v="0"/>
    <x v="0"/>
  </r>
  <r>
    <s v="PID0688"/>
    <s v="Adult"/>
    <x v="0"/>
    <n v="200000"/>
    <n v="167637.20000000001"/>
    <n v="91"/>
    <s v="Female"/>
    <x v="2"/>
    <x v="0"/>
    <x v="1"/>
  </r>
  <r>
    <s v="PID0689"/>
    <s v="Adult"/>
    <x v="0"/>
    <n v="100"/>
    <n v="59.02"/>
    <n v="70.8"/>
    <s v="Male"/>
    <x v="6"/>
    <x v="0"/>
    <x v="0"/>
  </r>
  <r>
    <s v="PID0690"/>
    <s v="Middle-aged"/>
    <x v="2"/>
    <n v="250000"/>
    <n v="139263.20000000001"/>
    <n v="85.7"/>
    <s v="Female"/>
    <x v="2"/>
    <x v="1"/>
    <x v="0"/>
  </r>
  <r>
    <s v="PID0691"/>
    <s v="Middle-aged"/>
    <x v="0"/>
    <n v="18000"/>
    <n v="0"/>
    <n v="74.2"/>
    <s v="Female"/>
    <x v="3"/>
    <x v="1"/>
    <x v="0"/>
  </r>
  <r>
    <s v="PID0692"/>
    <s v="Adult"/>
    <x v="2"/>
    <n v="18000"/>
    <n v="15191.880000000001"/>
    <n v="69.900000000000006"/>
    <s v="Male"/>
    <x v="1"/>
    <x v="1"/>
    <x v="0"/>
  </r>
  <r>
    <s v="PID0693"/>
    <s v="Senior"/>
    <x v="3"/>
    <n v="90000"/>
    <n v="0"/>
    <n v="83.7"/>
    <s v="Female"/>
    <x v="6"/>
    <x v="0"/>
    <x v="0"/>
  </r>
  <r>
    <s v="PID0694"/>
    <s v="Adult"/>
    <x v="2"/>
    <n v="18000"/>
    <n v="15334.74"/>
    <n v="101.1"/>
    <s v="Male"/>
    <x v="5"/>
    <x v="0"/>
    <x v="1"/>
  </r>
  <r>
    <s v="PID0695"/>
    <s v="Adult"/>
    <x v="2"/>
    <n v="60000"/>
    <n v="48267.05"/>
    <n v="81.5"/>
    <s v="Female"/>
    <x v="4"/>
    <x v="0"/>
    <x v="1"/>
  </r>
  <r>
    <s v="PID0696"/>
    <s v="Adult"/>
    <x v="0"/>
    <n v="60000"/>
    <n v="44041.1"/>
    <n v="85.2"/>
    <s v="Male"/>
    <x v="2"/>
    <x v="1"/>
    <x v="1"/>
  </r>
  <r>
    <s v="PID0697"/>
    <s v="Adult"/>
    <x v="2"/>
    <n v="24000"/>
    <n v="19459.29"/>
    <n v="84.2"/>
    <s v="Female"/>
    <x v="5"/>
    <x v="0"/>
    <x v="1"/>
  </r>
  <r>
    <s v="PID0698"/>
    <s v="Adult"/>
    <x v="2"/>
    <n v="48000"/>
    <n v="28136.92"/>
    <n v="60.6"/>
    <s v="Male"/>
    <x v="5"/>
    <x v="1"/>
    <x v="0"/>
  </r>
  <r>
    <s v="PID0699"/>
    <s v="Adult"/>
    <x v="0"/>
    <n v="90000"/>
    <n v="66656.2"/>
    <n v="93.6"/>
    <s v="Male"/>
    <x v="0"/>
    <x v="0"/>
    <x v="0"/>
  </r>
  <r>
    <s v="PID0700"/>
    <s v="Adult"/>
    <x v="0"/>
    <n v="18000"/>
    <n v="0"/>
    <n v="92.1"/>
    <s v="Male"/>
    <x v="0"/>
    <x v="0"/>
    <x v="0"/>
  </r>
  <r>
    <s v="PID0701"/>
    <s v="Middle-aged"/>
    <x v="0"/>
    <n v="24000"/>
    <n v="14503.32"/>
    <n v="55.7"/>
    <s v="Female"/>
    <x v="4"/>
    <x v="1"/>
    <x v="1"/>
  </r>
  <r>
    <s v="PID0702"/>
    <s v="Adult"/>
    <x v="0"/>
    <n v="12000"/>
    <n v="8919.66"/>
    <n v="82.2"/>
    <s v="Female"/>
    <x v="4"/>
    <x v="1"/>
    <x v="0"/>
  </r>
  <r>
    <s v="PID0703"/>
    <s v="Senior"/>
    <x v="3"/>
    <n v="20000"/>
    <n v="13780.9"/>
    <n v="54.2"/>
    <s v="Female"/>
    <x v="2"/>
    <x v="0"/>
    <x v="1"/>
  </r>
  <r>
    <s v="PID0704"/>
    <s v="Senior"/>
    <x v="2"/>
    <n v="20000"/>
    <n v="12907.56"/>
    <n v="67"/>
    <s v="Female"/>
    <x v="6"/>
    <x v="0"/>
    <x v="0"/>
  </r>
  <r>
    <s v="PID0705"/>
    <s v="Senior"/>
    <x v="2"/>
    <n v="60000"/>
    <n v="35408.32"/>
    <n v="80"/>
    <s v="Male"/>
    <x v="1"/>
    <x v="0"/>
    <x v="0"/>
  </r>
  <r>
    <s v="PID0706"/>
    <s v="Middle-aged"/>
    <x v="1"/>
    <n v="250000"/>
    <n v="126508.5"/>
    <n v="80.599999999999994"/>
    <s v="Male"/>
    <x v="4"/>
    <x v="0"/>
    <x v="0"/>
  </r>
  <r>
    <s v="PID0707"/>
    <s v="Adult"/>
    <x v="2"/>
    <n v="12000"/>
    <n v="6771.42"/>
    <n v="80.900000000000006"/>
    <s v="Male"/>
    <x v="0"/>
    <x v="0"/>
    <x v="0"/>
  </r>
  <r>
    <s v="PID0708"/>
    <s v="Middle-aged"/>
    <x v="0"/>
    <n v="90000"/>
    <n v="59766.450000000004"/>
    <n v="61.8"/>
    <s v="Male"/>
    <x v="5"/>
    <x v="0"/>
    <x v="0"/>
  </r>
  <r>
    <s v="PID0709"/>
    <s v="Adult"/>
    <x v="1"/>
    <n v="90000"/>
    <n v="75760.05"/>
    <n v="86.7"/>
    <s v="Female"/>
    <x v="6"/>
    <x v="1"/>
    <x v="0"/>
  </r>
  <r>
    <s v="PID0710"/>
    <s v="Adult"/>
    <x v="1"/>
    <n v="16000"/>
    <n v="13875.26"/>
    <n v="64.8"/>
    <s v="Male"/>
    <x v="4"/>
    <x v="0"/>
    <x v="1"/>
  </r>
  <r>
    <s v="PID0711"/>
    <s v="Middle-aged"/>
    <x v="2"/>
    <n v="40000"/>
    <n v="35384.899999999994"/>
    <n v="65.099999999999994"/>
    <s v="Male"/>
    <x v="7"/>
    <x v="0"/>
    <x v="0"/>
  </r>
  <r>
    <s v="PID0712"/>
    <s v="Middle-aged"/>
    <x v="1"/>
    <n v="500"/>
    <n v="406.64"/>
    <n v="96.4"/>
    <s v="Female"/>
    <x v="5"/>
    <x v="1"/>
    <x v="0"/>
  </r>
  <r>
    <s v="PID0713"/>
    <s v="Adult"/>
    <x v="3"/>
    <n v="500"/>
    <n v="344.07"/>
    <n v="64.8"/>
    <s v="Female"/>
    <x v="7"/>
    <x v="0"/>
    <x v="0"/>
  </r>
  <r>
    <s v="PID0714"/>
    <s v="Middle-aged"/>
    <x v="0"/>
    <n v="12000"/>
    <n v="6670.62"/>
    <n v="68.5"/>
    <s v="Male"/>
    <x v="2"/>
    <x v="1"/>
    <x v="1"/>
  </r>
  <r>
    <s v="PID0715"/>
    <s v="Middle-aged"/>
    <x v="3"/>
    <n v="60000"/>
    <n v="51497"/>
    <n v="84.9"/>
    <s v="Male"/>
    <x v="4"/>
    <x v="1"/>
    <x v="0"/>
  </r>
  <r>
    <s v="PID0716"/>
    <s v="Middle-aged"/>
    <x v="0"/>
    <n v="36000"/>
    <n v="18567.12"/>
    <n v="84.3"/>
    <s v="Female"/>
    <x v="3"/>
    <x v="0"/>
    <x v="0"/>
  </r>
  <r>
    <s v="PID0717"/>
    <s v="Middle-aged"/>
    <x v="2"/>
    <n v="250000"/>
    <n v="154206.1"/>
    <n v="57.7"/>
    <s v="Male"/>
    <x v="4"/>
    <x v="0"/>
    <x v="0"/>
  </r>
  <r>
    <s v="PID0718"/>
    <s v="Senior"/>
    <x v="2"/>
    <n v="3000"/>
    <n v="2193.54"/>
    <n v="71.900000000000006"/>
    <s v="Male"/>
    <x v="0"/>
    <x v="0"/>
    <x v="0"/>
  </r>
  <r>
    <s v="PID0719"/>
    <s v="Adult"/>
    <x v="3"/>
    <n v="100"/>
    <n v="65.45"/>
    <n v="94.9"/>
    <s v="Male"/>
    <x v="2"/>
    <x v="0"/>
    <x v="0"/>
  </r>
  <r>
    <s v="PID0720"/>
    <s v="Adult"/>
    <x v="0"/>
    <n v="800"/>
    <n v="557.95000000000005"/>
    <n v="80.8"/>
    <s v="Female"/>
    <x v="2"/>
    <x v="1"/>
    <x v="0"/>
  </r>
  <r>
    <s v="PID0721"/>
    <s v="Senior"/>
    <x v="1"/>
    <n v="500"/>
    <n v="366.9"/>
    <n v="79.2"/>
    <s v="Female"/>
    <x v="0"/>
    <x v="0"/>
    <x v="0"/>
  </r>
  <r>
    <s v="PID0722"/>
    <s v="Adult"/>
    <x v="0"/>
    <n v="20000"/>
    <n v="15172.92"/>
    <n v="85.8"/>
    <s v="Female"/>
    <x v="2"/>
    <x v="0"/>
    <x v="0"/>
  </r>
  <r>
    <s v="PID0723"/>
    <s v="Adult"/>
    <x v="3"/>
    <n v="100"/>
    <n v="87.14"/>
    <n v="89.2"/>
    <s v="Female"/>
    <x v="3"/>
    <x v="0"/>
    <x v="0"/>
  </r>
  <r>
    <s v="PID0724"/>
    <s v="Middle-aged"/>
    <x v="0"/>
    <n v="20000"/>
    <n v="13300.26"/>
    <n v="53.3"/>
    <s v="Male"/>
    <x v="3"/>
    <x v="0"/>
    <x v="0"/>
  </r>
  <r>
    <s v="PID0725"/>
    <s v="Adult"/>
    <x v="0"/>
    <n v="24000"/>
    <n v="14020.68"/>
    <n v="66.099999999999994"/>
    <s v="Female"/>
    <x v="7"/>
    <x v="1"/>
    <x v="0"/>
  </r>
  <r>
    <s v="PID0726"/>
    <s v="Senior"/>
    <x v="0"/>
    <n v="24000"/>
    <n v="0"/>
    <n v="70.400000000000006"/>
    <s v="Female"/>
    <x v="2"/>
    <x v="0"/>
    <x v="0"/>
  </r>
  <r>
    <s v="PID0727"/>
    <s v="Middle-aged"/>
    <x v="0"/>
    <n v="12000"/>
    <n v="8729.76"/>
    <n v="95.6"/>
    <s v="Female"/>
    <x v="1"/>
    <x v="0"/>
    <x v="1"/>
  </r>
  <r>
    <s v="PID0728"/>
    <s v="Middle-aged"/>
    <x v="2"/>
    <n v="24000"/>
    <n v="12841.380000000001"/>
    <n v="57.6"/>
    <s v="Male"/>
    <x v="4"/>
    <x v="0"/>
    <x v="0"/>
  </r>
  <r>
    <s v="PID0729"/>
    <s v="Senior"/>
    <x v="1"/>
    <n v="90000"/>
    <n v="60509.45"/>
    <n v="46.5"/>
    <s v="Male"/>
    <x v="1"/>
    <x v="0"/>
    <x v="1"/>
  </r>
  <r>
    <s v="PID0730"/>
    <s v="Middle-aged"/>
    <x v="0"/>
    <n v="90000"/>
    <n v="0"/>
    <n v="73.900000000000006"/>
    <s v="Male"/>
    <x v="5"/>
    <x v="0"/>
    <x v="0"/>
  </r>
  <r>
    <s v="PID0731"/>
    <s v="Adult"/>
    <x v="1"/>
    <n v="60000"/>
    <n v="38631.699999999997"/>
    <n v="79.8"/>
    <s v="Female"/>
    <x v="4"/>
    <x v="0"/>
    <x v="0"/>
  </r>
  <r>
    <s v="PID0732"/>
    <s v="Middle-aged"/>
    <x v="1"/>
    <n v="48000"/>
    <n v="29553.119999999999"/>
    <n v="91.3"/>
    <s v="Female"/>
    <x v="2"/>
    <x v="1"/>
    <x v="0"/>
  </r>
  <r>
    <s v="PID0733"/>
    <s v="Middle-aged"/>
    <x v="1"/>
    <n v="800"/>
    <n v="663.33"/>
    <n v="75.3"/>
    <s v="Male"/>
    <x v="5"/>
    <x v="1"/>
    <x v="0"/>
  </r>
  <r>
    <s v="PID0734"/>
    <s v="Senior"/>
    <x v="0"/>
    <n v="40000"/>
    <n v="24648.699999999997"/>
    <n v="79.099999999999994"/>
    <s v="Female"/>
    <x v="1"/>
    <x v="0"/>
    <x v="0"/>
  </r>
  <r>
    <s v="PID0735"/>
    <s v="Middle-aged"/>
    <x v="0"/>
    <n v="12000"/>
    <n v="10012.26"/>
    <n v="63.8"/>
    <s v="Male"/>
    <x v="0"/>
    <x v="0"/>
    <x v="0"/>
  </r>
  <r>
    <s v="PID0736"/>
    <s v="Middle-aged"/>
    <x v="3"/>
    <n v="15000"/>
    <n v="10751.5"/>
    <n v="65.099999999999994"/>
    <s v="Male"/>
    <x v="4"/>
    <x v="0"/>
    <x v="0"/>
  </r>
  <r>
    <s v="PID0737"/>
    <s v="Adult"/>
    <x v="3"/>
    <n v="12000"/>
    <n v="10198.380000000001"/>
    <n v="65.400000000000006"/>
    <s v="Female"/>
    <x v="4"/>
    <x v="0"/>
    <x v="0"/>
  </r>
  <r>
    <s v="PID0738"/>
    <s v="Adult"/>
    <x v="0"/>
    <n v="20000"/>
    <n v="10425.280000000001"/>
    <n v="86.7"/>
    <s v="Male"/>
    <x v="3"/>
    <x v="0"/>
    <x v="0"/>
  </r>
  <r>
    <s v="PID0739"/>
    <s v="Middle-aged"/>
    <x v="2"/>
    <n v="45000"/>
    <n v="0"/>
    <n v="82.9"/>
    <s v="Female"/>
    <x v="4"/>
    <x v="0"/>
    <x v="0"/>
  </r>
  <r>
    <s v="PID0740"/>
    <s v="Middle-aged"/>
    <x v="1"/>
    <n v="24000"/>
    <n v="0"/>
    <n v="68.3"/>
    <s v="Female"/>
    <x v="7"/>
    <x v="0"/>
    <x v="0"/>
  </r>
  <r>
    <s v="PID0741"/>
    <s v="Middle-aged"/>
    <x v="0"/>
    <n v="90000"/>
    <n v="66268.25"/>
    <n v="91.6"/>
    <s v="Female"/>
    <x v="3"/>
    <x v="1"/>
    <x v="0"/>
  </r>
  <r>
    <s v="PID0742"/>
    <s v="Middle-aged"/>
    <x v="2"/>
    <n v="3000"/>
    <n v="1767.42"/>
    <n v="66.8"/>
    <s v="Male"/>
    <x v="3"/>
    <x v="1"/>
    <x v="0"/>
  </r>
  <r>
    <s v="PID0743"/>
    <s v="Adult"/>
    <x v="2"/>
    <n v="20000"/>
    <n v="10044.68"/>
    <n v="87.4"/>
    <s v="Female"/>
    <x v="2"/>
    <x v="0"/>
    <x v="1"/>
  </r>
  <r>
    <s v="PID0744"/>
    <s v="Middle-aged"/>
    <x v="1"/>
    <n v="3000"/>
    <n v="2420.9700000000003"/>
    <n v="85.8"/>
    <s v="Male"/>
    <x v="3"/>
    <x v="1"/>
    <x v="0"/>
  </r>
  <r>
    <s v="PID0745"/>
    <s v="Adult"/>
    <x v="2"/>
    <n v="12000"/>
    <n v="7689"/>
    <n v="75.400000000000006"/>
    <s v="Female"/>
    <x v="1"/>
    <x v="1"/>
    <x v="0"/>
  </r>
  <r>
    <s v="PID0746"/>
    <s v="Adult"/>
    <x v="0"/>
    <n v="500"/>
    <n v="405.67"/>
    <n v="77.900000000000006"/>
    <s v="Female"/>
    <x v="0"/>
    <x v="0"/>
    <x v="0"/>
  </r>
  <r>
    <s v="PID0747"/>
    <s v="Adult"/>
    <x v="0"/>
    <n v="300000"/>
    <n v="0"/>
    <n v="97.6"/>
    <s v="Female"/>
    <x v="4"/>
    <x v="0"/>
    <x v="0"/>
  </r>
  <r>
    <s v="PID0748"/>
    <s v="Adult"/>
    <x v="1"/>
    <n v="200000"/>
    <n v="141389.44"/>
    <n v="97.1"/>
    <s v="Female"/>
    <x v="0"/>
    <x v="0"/>
    <x v="0"/>
  </r>
  <r>
    <s v="PID0749"/>
    <s v="Middle-aged"/>
    <x v="0"/>
    <n v="240000"/>
    <n v="211079.16"/>
    <n v="73"/>
    <s v="Male"/>
    <x v="3"/>
    <x v="1"/>
    <x v="0"/>
  </r>
  <r>
    <s v="PID0750"/>
    <s v="Senior"/>
    <x v="3"/>
    <n v="100"/>
    <n v="0"/>
    <n v="95.1"/>
    <s v="Male"/>
    <x v="0"/>
    <x v="0"/>
    <x v="0"/>
  </r>
  <r>
    <s v="PID0751"/>
    <s v="Senior"/>
    <x v="1"/>
    <n v="20000"/>
    <n v="15758.62"/>
    <n v="84.2"/>
    <s v="Male"/>
    <x v="3"/>
    <x v="1"/>
    <x v="1"/>
  </r>
  <r>
    <s v="PID0752"/>
    <s v="Middle-aged"/>
    <x v="0"/>
    <n v="18000"/>
    <n v="13560.54"/>
    <n v="84.8"/>
    <s v="Male"/>
    <x v="4"/>
    <x v="0"/>
    <x v="0"/>
  </r>
  <r>
    <s v="PID0753"/>
    <s v="Senior"/>
    <x v="0"/>
    <n v="32000"/>
    <n v="27093.279999999999"/>
    <n v="68.900000000000006"/>
    <s v="Male"/>
    <x v="4"/>
    <x v="0"/>
    <x v="0"/>
  </r>
  <r>
    <s v="PID0754"/>
    <s v="Adult"/>
    <x v="3"/>
    <n v="24000"/>
    <n v="13327.14"/>
    <n v="70.7"/>
    <s v="Female"/>
    <x v="4"/>
    <x v="0"/>
    <x v="0"/>
  </r>
  <r>
    <s v="PID0755"/>
    <s v="Middle-aged"/>
    <x v="2"/>
    <n v="20000"/>
    <n v="11426.44"/>
    <n v="60.8"/>
    <s v="Female"/>
    <x v="7"/>
    <x v="0"/>
    <x v="0"/>
  </r>
  <r>
    <s v="PID0756"/>
    <s v="Middle-aged"/>
    <x v="1"/>
    <n v="60000"/>
    <n v="0"/>
    <n v="58"/>
    <s v="Female"/>
    <x v="4"/>
    <x v="0"/>
    <x v="1"/>
  </r>
  <r>
    <s v="PID0757"/>
    <s v="Adult"/>
    <x v="0"/>
    <n v="15000"/>
    <n v="12315.599999999999"/>
    <n v="86.6"/>
    <s v="Female"/>
    <x v="6"/>
    <x v="0"/>
    <x v="0"/>
  </r>
  <r>
    <s v="PID0758"/>
    <s v="Adult"/>
    <x v="1"/>
    <n v="12000"/>
    <n v="9147.9000000000015"/>
    <n v="89.9"/>
    <s v="Male"/>
    <x v="2"/>
    <x v="1"/>
    <x v="0"/>
  </r>
  <r>
    <s v="PID0759"/>
    <s v="Middle-aged"/>
    <x v="2"/>
    <n v="18000"/>
    <n v="0"/>
    <n v="77.8"/>
    <s v="Female"/>
    <x v="5"/>
    <x v="0"/>
    <x v="1"/>
  </r>
  <r>
    <s v="PID0760"/>
    <s v="Adult"/>
    <x v="0"/>
    <n v="240000"/>
    <n v="167045.76000000001"/>
    <n v="105.8"/>
    <s v="Female"/>
    <x v="6"/>
    <x v="0"/>
    <x v="0"/>
  </r>
  <r>
    <s v="PID0761"/>
    <s v="Middle-aged"/>
    <x v="3"/>
    <n v="72000"/>
    <n v="54255.64"/>
    <n v="68.7"/>
    <s v="Female"/>
    <x v="4"/>
    <x v="0"/>
    <x v="0"/>
  </r>
  <r>
    <s v="PID0762"/>
    <s v="Senior"/>
    <x v="1"/>
    <n v="32000"/>
    <n v="28784.2"/>
    <n v="47"/>
    <s v="Male"/>
    <x v="1"/>
    <x v="0"/>
    <x v="0"/>
  </r>
  <r>
    <s v="PID0763"/>
    <s v="Senior"/>
    <x v="1"/>
    <n v="12000"/>
    <n v="9897.48"/>
    <n v="56"/>
    <s v="Male"/>
    <x v="6"/>
    <x v="0"/>
    <x v="0"/>
  </r>
  <r>
    <s v="PID0764"/>
    <s v="Middle-aged"/>
    <x v="1"/>
    <n v="240000"/>
    <n v="180338.76"/>
    <n v="92.3"/>
    <s v="Female"/>
    <x v="6"/>
    <x v="0"/>
    <x v="1"/>
  </r>
  <r>
    <s v="PID0765"/>
    <s v="Adult"/>
    <x v="0"/>
    <n v="200000"/>
    <n v="0"/>
    <n v="74.7"/>
    <s v="Female"/>
    <x v="6"/>
    <x v="0"/>
    <x v="1"/>
  </r>
  <r>
    <s v="PID0766"/>
    <s v="Middle-aged"/>
    <x v="2"/>
    <n v="3000"/>
    <n v="0"/>
    <n v="69.8"/>
    <s v="Male"/>
    <x v="7"/>
    <x v="1"/>
    <x v="1"/>
  </r>
  <r>
    <s v="PID0767"/>
    <s v="Middle-aged"/>
    <x v="0"/>
    <n v="20000"/>
    <n v="11516.22"/>
    <n v="91"/>
    <s v="Female"/>
    <x v="2"/>
    <x v="0"/>
    <x v="1"/>
  </r>
  <r>
    <s v="PID0768"/>
    <s v="Adult"/>
    <x v="0"/>
    <n v="15000"/>
    <n v="9725.4499999999989"/>
    <n v="70.099999999999994"/>
    <s v="Male"/>
    <x v="5"/>
    <x v="1"/>
    <x v="1"/>
  </r>
  <r>
    <s v="PID0769"/>
    <s v="Middle-aged"/>
    <x v="2"/>
    <n v="72000"/>
    <n v="62499.040000000001"/>
    <n v="87"/>
    <s v="Male"/>
    <x v="1"/>
    <x v="0"/>
    <x v="1"/>
  </r>
  <r>
    <s v="PID0770"/>
    <s v="Middle-aged"/>
    <x v="0"/>
    <n v="12000"/>
    <n v="10477.24"/>
    <n v="86.4"/>
    <s v="Male"/>
    <x v="0"/>
    <x v="0"/>
    <x v="1"/>
  </r>
  <r>
    <s v="PID0771"/>
    <s v="Adult"/>
    <x v="2"/>
    <n v="1600"/>
    <n v="0"/>
    <n v="77.400000000000006"/>
    <s v="Male"/>
    <x v="3"/>
    <x v="0"/>
    <x v="0"/>
  </r>
  <r>
    <s v="PID0772"/>
    <s v="Middle-aged"/>
    <x v="2"/>
    <n v="15000"/>
    <n v="8053.95"/>
    <n v="50.4"/>
    <s v="Male"/>
    <x v="4"/>
    <x v="1"/>
    <x v="0"/>
  </r>
  <r>
    <s v="PID0773"/>
    <s v="Senior"/>
    <x v="1"/>
    <n v="32000"/>
    <n v="22571.599999999999"/>
    <n v="75.900000000000006"/>
    <s v="Female"/>
    <x v="2"/>
    <x v="1"/>
    <x v="0"/>
  </r>
  <r>
    <s v="PID0774"/>
    <s v="Adult"/>
    <x v="1"/>
    <n v="90000"/>
    <n v="0"/>
    <n v="88.9"/>
    <s v="Female"/>
    <x v="6"/>
    <x v="1"/>
    <x v="1"/>
  </r>
  <r>
    <s v="PID0775"/>
    <s v="Adult"/>
    <x v="0"/>
    <n v="12000"/>
    <n v="6521.22"/>
    <n v="55.4"/>
    <s v="Female"/>
    <x v="7"/>
    <x v="0"/>
    <x v="1"/>
  </r>
  <r>
    <s v="PID0776"/>
    <s v="Middle-aged"/>
    <x v="1"/>
    <n v="12000"/>
    <n v="0"/>
    <n v="98.2"/>
    <s v="Female"/>
    <x v="7"/>
    <x v="0"/>
    <x v="0"/>
  </r>
  <r>
    <s v="PID0777"/>
    <s v="Middle-aged"/>
    <x v="1"/>
    <n v="240000"/>
    <n v="194104.2"/>
    <n v="86.2"/>
    <s v="Female"/>
    <x v="2"/>
    <x v="0"/>
    <x v="1"/>
  </r>
  <r>
    <s v="PID0778"/>
    <s v="Middle-aged"/>
    <x v="1"/>
    <n v="40000"/>
    <n v="0"/>
    <n v="77.7"/>
    <s v="Female"/>
    <x v="6"/>
    <x v="1"/>
    <x v="1"/>
  </r>
  <r>
    <s v="PID0779"/>
    <s v="Adult"/>
    <x v="3"/>
    <n v="240000"/>
    <n v="0"/>
    <n v="89.8"/>
    <s v="Female"/>
    <x v="3"/>
    <x v="0"/>
    <x v="0"/>
  </r>
  <r>
    <s v="PID0780"/>
    <s v="Adult"/>
    <x v="0"/>
    <n v="90000"/>
    <n v="77124.45"/>
    <n v="87.7"/>
    <s v="Female"/>
    <x v="6"/>
    <x v="0"/>
    <x v="0"/>
  </r>
  <r>
    <s v="PID0781"/>
    <s v="Senior"/>
    <x v="0"/>
    <n v="4000"/>
    <n v="3240.2"/>
    <n v="56"/>
    <s v="Male"/>
    <x v="2"/>
    <x v="0"/>
    <x v="1"/>
  </r>
  <r>
    <s v="PID0782"/>
    <s v="Middle-aged"/>
    <x v="0"/>
    <n v="45000"/>
    <n v="29182.86"/>
    <n v="56.2"/>
    <s v="Female"/>
    <x v="4"/>
    <x v="1"/>
    <x v="1"/>
  </r>
  <r>
    <s v="PID0783"/>
    <s v="Elderly"/>
    <x v="0"/>
    <n v="100"/>
    <n v="0"/>
    <n v="87.5"/>
    <s v="Female"/>
    <x v="1"/>
    <x v="0"/>
    <x v="0"/>
  </r>
  <r>
    <s v="PID0784"/>
    <s v="Middle-aged"/>
    <x v="2"/>
    <n v="72000"/>
    <n v="51103.32"/>
    <n v="62.5"/>
    <s v="Male"/>
    <x v="4"/>
    <x v="0"/>
    <x v="0"/>
  </r>
  <r>
    <s v="PID0785"/>
    <s v="Senior"/>
    <x v="2"/>
    <n v="3000"/>
    <n v="2647.71"/>
    <n v="74.3"/>
    <s v="Female"/>
    <x v="3"/>
    <x v="0"/>
    <x v="0"/>
  </r>
  <r>
    <s v="PID0786"/>
    <s v="Adult"/>
    <x v="0"/>
    <n v="500"/>
    <n v="0"/>
    <n v="95"/>
    <s v="Female"/>
    <x v="0"/>
    <x v="1"/>
    <x v="0"/>
  </r>
  <r>
    <s v="PID0787"/>
    <s v="Senior"/>
    <x v="0"/>
    <n v="32000"/>
    <n v="27234.04"/>
    <n v="81.099999999999994"/>
    <s v="Male"/>
    <x v="0"/>
    <x v="0"/>
    <x v="1"/>
  </r>
  <r>
    <s v="PID0788"/>
    <s v="Young Adult"/>
    <x v="3"/>
    <n v="40000"/>
    <n v="0"/>
    <n v="80.2"/>
    <s v="Male"/>
    <x v="3"/>
    <x v="1"/>
    <x v="0"/>
  </r>
  <r>
    <s v="PID0789"/>
    <s v="Senior"/>
    <x v="2"/>
    <n v="75000"/>
    <n v="0"/>
    <n v="70.599999999999994"/>
    <s v="Female"/>
    <x v="5"/>
    <x v="1"/>
    <x v="0"/>
  </r>
  <r>
    <s v="PID0790"/>
    <s v="Adult"/>
    <x v="1"/>
    <n v="12000"/>
    <n v="6106.7999999999993"/>
    <n v="56.7"/>
    <s v="Male"/>
    <x v="2"/>
    <x v="0"/>
    <x v="0"/>
  </r>
  <r>
    <s v="PID0791"/>
    <s v="Middle-aged"/>
    <x v="0"/>
    <n v="32000"/>
    <n v="0"/>
    <n v="55.7"/>
    <s v="Female"/>
    <x v="3"/>
    <x v="1"/>
    <x v="1"/>
  </r>
  <r>
    <s v="PID0792"/>
    <s v="Adult"/>
    <x v="0"/>
    <n v="1000"/>
    <n v="788.3"/>
    <n v="91.3"/>
    <s v="Female"/>
    <x v="2"/>
    <x v="1"/>
    <x v="0"/>
  </r>
  <r>
    <s v="PID0793"/>
    <s v="Elderly"/>
    <x v="0"/>
    <n v="30000"/>
    <n v="23372.489999999998"/>
    <n v="82"/>
    <s v="Female"/>
    <x v="4"/>
    <x v="1"/>
    <x v="0"/>
  </r>
  <r>
    <s v="PID0794"/>
    <s v="Senior"/>
    <x v="1"/>
    <n v="500"/>
    <n v="401.53"/>
    <n v="59.9"/>
    <s v="Female"/>
    <x v="0"/>
    <x v="1"/>
    <x v="0"/>
  </r>
  <r>
    <s v="PID0795"/>
    <s v="Adult"/>
    <x v="0"/>
    <n v="250000"/>
    <n v="164113.4"/>
    <n v="78.900000000000006"/>
    <s v="Male"/>
    <x v="6"/>
    <x v="1"/>
    <x v="0"/>
  </r>
  <r>
    <s v="PID0796"/>
    <s v="Adult"/>
    <x v="0"/>
    <n v="3000"/>
    <n v="1659.81"/>
    <n v="84.1"/>
    <s v="Female"/>
    <x v="2"/>
    <x v="0"/>
    <x v="0"/>
  </r>
  <r>
    <s v="PID0797"/>
    <s v="Adult"/>
    <x v="3"/>
    <n v="200000"/>
    <n v="138011.92000000001"/>
    <n v="73.5"/>
    <s v="Female"/>
    <x v="0"/>
    <x v="0"/>
    <x v="0"/>
  </r>
  <r>
    <s v="PID0798"/>
    <s v="Middle-aged"/>
    <x v="0"/>
    <n v="36000"/>
    <n v="27101.040000000001"/>
    <n v="64.2"/>
    <s v="Male"/>
    <x v="1"/>
    <x v="0"/>
    <x v="1"/>
  </r>
  <r>
    <s v="PID0799"/>
    <s v="Middle-aged"/>
    <x v="2"/>
    <n v="12000"/>
    <n v="8430.9000000000015"/>
    <n v="76.099999999999994"/>
    <s v="Female"/>
    <x v="1"/>
    <x v="1"/>
    <x v="0"/>
  </r>
  <r>
    <s v="PID0800"/>
    <s v="Middle-aged"/>
    <x v="1"/>
    <n v="15000"/>
    <n v="7930.4"/>
    <n v="57.1"/>
    <s v="Male"/>
    <x v="6"/>
    <x v="1"/>
    <x v="0"/>
  </r>
  <r>
    <s v="PID0801"/>
    <s v="Adult"/>
    <x v="1"/>
    <n v="300000"/>
    <n v="0"/>
    <n v="67.5"/>
    <s v="Female"/>
    <x v="4"/>
    <x v="0"/>
    <x v="0"/>
  </r>
  <r>
    <s v="PID0802"/>
    <s v="Adult"/>
    <x v="1"/>
    <n v="500"/>
    <n v="307.77999999999997"/>
    <n v="92.2"/>
    <s v="Male"/>
    <x v="4"/>
    <x v="1"/>
    <x v="0"/>
  </r>
  <r>
    <s v="PID0803"/>
    <s v="Senior"/>
    <x v="3"/>
    <n v="60000"/>
    <n v="34598.1"/>
    <n v="69.7"/>
    <s v="Male"/>
    <x v="4"/>
    <x v="1"/>
    <x v="1"/>
  </r>
  <r>
    <s v="PID0804"/>
    <s v="Young Adult"/>
    <x v="0"/>
    <n v="48000"/>
    <n v="41058.559999999998"/>
    <n v="75.7"/>
    <s v="Female"/>
    <x v="4"/>
    <x v="0"/>
    <x v="0"/>
  </r>
  <r>
    <s v="PID0805"/>
    <s v="Middle-aged"/>
    <x v="2"/>
    <n v="24000"/>
    <n v="15079.59"/>
    <n v="91"/>
    <s v="Female"/>
    <x v="3"/>
    <x v="1"/>
    <x v="1"/>
  </r>
  <r>
    <s v="PID0806"/>
    <s v="Middle-aged"/>
    <x v="2"/>
    <n v="3000"/>
    <n v="2123.9700000000003"/>
    <n v="76.400000000000006"/>
    <s v="Male"/>
    <x v="3"/>
    <x v="0"/>
    <x v="1"/>
  </r>
  <r>
    <s v="PID0807"/>
    <s v="Adult"/>
    <x v="3"/>
    <n v="800"/>
    <n v="689.34"/>
    <n v="83.8"/>
    <s v="Male"/>
    <x v="4"/>
    <x v="0"/>
    <x v="0"/>
  </r>
  <r>
    <s v="PID0808"/>
    <s v="Young Adult"/>
    <x v="0"/>
    <n v="15000"/>
    <n v="9070.75"/>
    <n v="82.5"/>
    <s v="Female"/>
    <x v="5"/>
    <x v="0"/>
    <x v="0"/>
  </r>
  <r>
    <s v="PID0809"/>
    <s v="Middle-aged"/>
    <x v="1"/>
    <n v="12000"/>
    <n v="0"/>
    <n v="55.7"/>
    <s v="Male"/>
    <x v="3"/>
    <x v="0"/>
    <x v="1"/>
  </r>
  <r>
    <s v="PID0810"/>
    <s v="Adult"/>
    <x v="0"/>
    <n v="24000"/>
    <n v="21522.510000000002"/>
    <n v="76.400000000000006"/>
    <s v="Female"/>
    <x v="2"/>
    <x v="1"/>
    <x v="0"/>
  </r>
  <r>
    <s v="PID0811"/>
    <s v="Middle-aged"/>
    <x v="1"/>
    <n v="800"/>
    <n v="641.27"/>
    <n v="65.2"/>
    <s v="Male"/>
    <x v="7"/>
    <x v="0"/>
    <x v="0"/>
  </r>
  <r>
    <s v="PID0812"/>
    <s v="Adult"/>
    <x v="3"/>
    <n v="60000"/>
    <n v="30478.600000000002"/>
    <n v="74"/>
    <s v="Female"/>
    <x v="1"/>
    <x v="1"/>
    <x v="1"/>
  </r>
  <r>
    <s v="PID0813"/>
    <s v="Adult"/>
    <x v="2"/>
    <n v="250000"/>
    <n v="148709.1"/>
    <n v="109.1"/>
    <s v="Male"/>
    <x v="4"/>
    <x v="2"/>
    <x v="2"/>
  </r>
  <r>
    <s v="PID0814"/>
    <s v="Senior"/>
    <x v="1"/>
    <n v="36000"/>
    <n v="28755.81"/>
    <n v="95.5"/>
    <s v="Male"/>
    <x v="6"/>
    <x v="0"/>
    <x v="0"/>
  </r>
  <r>
    <s v="PID0815"/>
    <s v="Middle-aged"/>
    <x v="3"/>
    <n v="3000"/>
    <n v="2108.46"/>
    <n v="61.6"/>
    <s v="Male"/>
    <x v="3"/>
    <x v="1"/>
    <x v="0"/>
  </r>
  <r>
    <s v="PID0816"/>
    <s v="Adult"/>
    <x v="2"/>
    <n v="12000"/>
    <n v="0"/>
    <n v="104.7"/>
    <s v="Male"/>
    <x v="4"/>
    <x v="0"/>
    <x v="0"/>
  </r>
  <r>
    <s v="PID0817"/>
    <s v="Adult"/>
    <x v="1"/>
    <n v="32000"/>
    <n v="23164.48"/>
    <n v="58.9"/>
    <s v="Male"/>
    <x v="7"/>
    <x v="0"/>
    <x v="0"/>
  </r>
  <r>
    <s v="PID0818"/>
    <s v="Middle-aged"/>
    <x v="2"/>
    <n v="100"/>
    <n v="83.65"/>
    <n v="75.900000000000006"/>
    <s v="Female"/>
    <x v="5"/>
    <x v="0"/>
    <x v="0"/>
  </r>
  <r>
    <s v="PID0819"/>
    <s v="Adult"/>
    <x v="0"/>
    <n v="240000"/>
    <n v="211141.56"/>
    <n v="68.3"/>
    <s v="Male"/>
    <x v="2"/>
    <x v="1"/>
    <x v="0"/>
  </r>
  <r>
    <s v="PID0820"/>
    <s v="Adult"/>
    <x v="3"/>
    <n v="16000"/>
    <n v="11177.24"/>
    <n v="93.1"/>
    <s v="Male"/>
    <x v="5"/>
    <x v="0"/>
    <x v="1"/>
  </r>
  <r>
    <s v="PID0821"/>
    <s v="Middle-aged"/>
    <x v="0"/>
    <n v="300000"/>
    <n v="0"/>
    <n v="105"/>
    <s v="Male"/>
    <x v="1"/>
    <x v="0"/>
    <x v="0"/>
  </r>
  <r>
    <s v="PID0822"/>
    <s v="Middle-aged"/>
    <x v="0"/>
    <n v="500"/>
    <n v="358.5"/>
    <n v="96.6"/>
    <s v="Female"/>
    <x v="7"/>
    <x v="1"/>
    <x v="1"/>
  </r>
  <r>
    <s v="PID0823"/>
    <s v="Senior"/>
    <x v="3"/>
    <n v="90000"/>
    <n v="69662"/>
    <n v="58.7"/>
    <s v="Male"/>
    <x v="1"/>
    <x v="0"/>
    <x v="0"/>
  </r>
  <r>
    <s v="PID0824"/>
    <s v="Adult"/>
    <x v="3"/>
    <n v="100"/>
    <n v="67.66"/>
    <n v="76.7"/>
    <s v="Male"/>
    <x v="0"/>
    <x v="1"/>
    <x v="1"/>
  </r>
  <r>
    <s v="PID0825"/>
    <s v="Adult"/>
    <x v="1"/>
    <n v="240000"/>
    <n v="172631.04000000001"/>
    <n v="103.1"/>
    <s v="Male"/>
    <x v="6"/>
    <x v="0"/>
    <x v="0"/>
  </r>
  <r>
    <s v="PID0826"/>
    <s v="Middle-aged"/>
    <x v="0"/>
    <n v="40000"/>
    <n v="25682.5"/>
    <n v="78.400000000000006"/>
    <s v="Male"/>
    <x v="2"/>
    <x v="0"/>
    <x v="1"/>
  </r>
  <r>
    <s v="PID0827"/>
    <s v="Senior"/>
    <x v="2"/>
    <n v="30000"/>
    <n v="24743.82"/>
    <n v="69.900000000000006"/>
    <s v="Female"/>
    <x v="3"/>
    <x v="0"/>
    <x v="0"/>
  </r>
  <r>
    <s v="PID0828"/>
    <s v="Middle-aged"/>
    <x v="0"/>
    <n v="500"/>
    <n v="314.77999999999997"/>
    <n v="75.2"/>
    <s v="Male"/>
    <x v="1"/>
    <x v="0"/>
    <x v="0"/>
  </r>
  <r>
    <s v="PID0829"/>
    <s v="Adult"/>
    <x v="0"/>
    <n v="800"/>
    <n v="418.62"/>
    <n v="83.9"/>
    <s v="Female"/>
    <x v="5"/>
    <x v="0"/>
    <x v="1"/>
  </r>
  <r>
    <s v="PID0830"/>
    <s v="Adult"/>
    <x v="0"/>
    <n v="500"/>
    <n v="251.3"/>
    <n v="82"/>
    <s v="Male"/>
    <x v="1"/>
    <x v="1"/>
    <x v="0"/>
  </r>
  <r>
    <s v="PID0831"/>
    <s v="Adult"/>
    <x v="2"/>
    <n v="30000"/>
    <n v="21453.75"/>
    <n v="85.5"/>
    <s v="Female"/>
    <x v="7"/>
    <x v="0"/>
    <x v="1"/>
  </r>
  <r>
    <s v="PID0832"/>
    <s v="Middle-aged"/>
    <x v="0"/>
    <n v="12000"/>
    <n v="0"/>
    <n v="102.2"/>
    <s v="Male"/>
    <x v="4"/>
    <x v="1"/>
    <x v="0"/>
  </r>
  <r>
    <s v="PID0833"/>
    <s v="Adult"/>
    <x v="0"/>
    <n v="60000"/>
    <n v="44875.9"/>
    <n v="90.9"/>
    <s v="Male"/>
    <x v="7"/>
    <x v="1"/>
    <x v="0"/>
  </r>
  <r>
    <s v="PID0834"/>
    <s v="Senior"/>
    <x v="3"/>
    <n v="15000"/>
    <n v="8541.8499999999985"/>
    <n v="58.8"/>
    <s v="Female"/>
    <x v="1"/>
    <x v="0"/>
    <x v="0"/>
  </r>
  <r>
    <s v="PID0835"/>
    <s v="Middle-aged"/>
    <x v="0"/>
    <n v="250000"/>
    <n v="0"/>
    <n v="91.5"/>
    <s v="Female"/>
    <x v="5"/>
    <x v="0"/>
    <x v="1"/>
  </r>
  <r>
    <s v="PID0836"/>
    <s v="Adult"/>
    <x v="1"/>
    <n v="500"/>
    <n v="353.6"/>
    <n v="92.6"/>
    <s v="Male"/>
    <x v="1"/>
    <x v="0"/>
    <x v="0"/>
  </r>
  <r>
    <s v="PID0837"/>
    <s v="Young Adult"/>
    <x v="0"/>
    <n v="1000"/>
    <n v="0"/>
    <n v="68.099999999999994"/>
    <s v="Male"/>
    <x v="6"/>
    <x v="0"/>
    <x v="0"/>
  </r>
  <r>
    <s v="PID0838"/>
    <s v="Senior"/>
    <x v="1"/>
    <n v="250000"/>
    <n v="212641.6"/>
    <n v="87.2"/>
    <s v="Male"/>
    <x v="0"/>
    <x v="0"/>
    <x v="1"/>
  </r>
  <r>
    <s v="PID0839"/>
    <s v="Adult"/>
    <x v="0"/>
    <n v="15000"/>
    <n v="12903.95"/>
    <n v="80"/>
    <s v="Male"/>
    <x v="3"/>
    <x v="1"/>
    <x v="0"/>
  </r>
  <r>
    <s v="PID0840"/>
    <s v="Adult"/>
    <x v="0"/>
    <n v="45000"/>
    <n v="31870.590000000004"/>
    <n v="102.8"/>
    <s v="Male"/>
    <x v="3"/>
    <x v="0"/>
    <x v="0"/>
  </r>
  <r>
    <s v="PID0841"/>
    <s v="Middle-aged"/>
    <x v="2"/>
    <n v="240000"/>
    <n v="186596.28"/>
    <n v="97.1"/>
    <s v="Male"/>
    <x v="1"/>
    <x v="0"/>
    <x v="1"/>
  </r>
  <r>
    <s v="PID0842"/>
    <s v="Adult"/>
    <x v="0"/>
    <n v="800"/>
    <n v="506.14"/>
    <n v="89.8"/>
    <s v="Female"/>
    <x v="3"/>
    <x v="0"/>
    <x v="0"/>
  </r>
  <r>
    <s v="PID0843"/>
    <s v="Adult"/>
    <x v="0"/>
    <n v="800"/>
    <n v="0"/>
    <n v="70.7"/>
    <s v="Female"/>
    <x v="5"/>
    <x v="0"/>
    <x v="1"/>
  </r>
  <r>
    <s v="PID0844"/>
    <s v="Senior"/>
    <x v="1"/>
    <n v="60000"/>
    <n v="0"/>
    <n v="67.599999999999994"/>
    <s v="Male"/>
    <x v="4"/>
    <x v="0"/>
    <x v="0"/>
  </r>
  <r>
    <s v="PID0845"/>
    <s v="Middle-aged"/>
    <x v="2"/>
    <n v="32000"/>
    <n v="26443.52"/>
    <n v="59.9"/>
    <s v="Female"/>
    <x v="2"/>
    <x v="0"/>
    <x v="0"/>
  </r>
  <r>
    <s v="PID0846"/>
    <s v="Adult"/>
    <x v="2"/>
    <n v="250000"/>
    <n v="130103.79999999999"/>
    <n v="101.2"/>
    <s v="Male"/>
    <x v="6"/>
    <x v="0"/>
    <x v="0"/>
  </r>
  <r>
    <s v="PID0847"/>
    <s v="Senior"/>
    <x v="2"/>
    <n v="12000"/>
    <n v="9364.9599999999991"/>
    <n v="70"/>
    <s v="Female"/>
    <x v="4"/>
    <x v="0"/>
    <x v="1"/>
  </r>
  <r>
    <s v="PID0848"/>
    <s v="Adult"/>
    <x v="3"/>
    <n v="240000"/>
    <n v="167436.72"/>
    <n v="84.9"/>
    <s v="Female"/>
    <x v="5"/>
    <x v="1"/>
    <x v="1"/>
  </r>
  <r>
    <s v="PID0849"/>
    <s v="Senior"/>
    <x v="3"/>
    <n v="300000"/>
    <n v="231831.84"/>
    <n v="82.6"/>
    <s v="Female"/>
    <x v="0"/>
    <x v="0"/>
    <x v="0"/>
  </r>
  <r>
    <s v="PID0850"/>
    <s v="Adult"/>
    <x v="3"/>
    <n v="300000"/>
    <n v="201137.88"/>
    <n v="62.7"/>
    <s v="Male"/>
    <x v="5"/>
    <x v="0"/>
    <x v="0"/>
  </r>
  <r>
    <s v="PID0851"/>
    <s v="Middle-aged"/>
    <x v="2"/>
    <n v="1600"/>
    <n v="0"/>
    <n v="75"/>
    <s v="Female"/>
    <x v="7"/>
    <x v="1"/>
    <x v="0"/>
  </r>
  <r>
    <s v="PID0852"/>
    <s v="Young Adult"/>
    <x v="0"/>
    <n v="200000"/>
    <n v="124849.84"/>
    <n v="57.2"/>
    <s v="Female"/>
    <x v="7"/>
    <x v="0"/>
    <x v="0"/>
  </r>
  <r>
    <s v="PID0853"/>
    <s v="Adult"/>
    <x v="1"/>
    <n v="30000"/>
    <n v="16466.07"/>
    <n v="68.2"/>
    <s v="Female"/>
    <x v="3"/>
    <x v="0"/>
    <x v="0"/>
  </r>
  <r>
    <s v="PID0854"/>
    <s v="Adult"/>
    <x v="0"/>
    <n v="60000"/>
    <n v="0"/>
    <n v="78.2"/>
    <s v="Female"/>
    <x v="7"/>
    <x v="1"/>
    <x v="0"/>
  </r>
  <r>
    <s v="PID0855"/>
    <s v="Adult"/>
    <x v="0"/>
    <n v="18000"/>
    <n v="16160.939999999999"/>
    <n v="81"/>
    <s v="Male"/>
    <x v="6"/>
    <x v="1"/>
    <x v="0"/>
  </r>
  <r>
    <s v="PID0856"/>
    <s v="Elderly"/>
    <x v="2"/>
    <n v="2000"/>
    <n v="0"/>
    <n v="59.8"/>
    <s v="Male"/>
    <x v="0"/>
    <x v="0"/>
    <x v="0"/>
  </r>
  <r>
    <s v="PID0857"/>
    <s v="Middle-aged"/>
    <x v="1"/>
    <n v="75000"/>
    <n v="0"/>
    <n v="50.3"/>
    <s v="Female"/>
    <x v="7"/>
    <x v="0"/>
    <x v="0"/>
  </r>
  <r>
    <s v="PID0858"/>
    <s v="Adult"/>
    <x v="1"/>
    <n v="800"/>
    <n v="718.38"/>
    <n v="96.6"/>
    <s v="Male"/>
    <x v="6"/>
    <x v="0"/>
    <x v="0"/>
  </r>
  <r>
    <s v="PID0859"/>
    <s v="Adult"/>
    <x v="2"/>
    <n v="18000"/>
    <n v="14168.43"/>
    <n v="85.7"/>
    <s v="Male"/>
    <x v="5"/>
    <x v="0"/>
    <x v="1"/>
  </r>
  <r>
    <s v="PID0860"/>
    <s v="Adult"/>
    <x v="2"/>
    <n v="18000"/>
    <n v="11696.039999999999"/>
    <n v="73.2"/>
    <s v="Male"/>
    <x v="1"/>
    <x v="0"/>
    <x v="1"/>
  </r>
  <r>
    <s v="PID0861"/>
    <s v="Senior"/>
    <x v="1"/>
    <n v="800"/>
    <n v="0"/>
    <n v="53.5"/>
    <s v="Male"/>
    <x v="0"/>
    <x v="0"/>
    <x v="0"/>
  </r>
  <r>
    <s v="PID0862"/>
    <s v="Adult"/>
    <x v="2"/>
    <n v="12000"/>
    <n v="8047.14"/>
    <n v="93.4"/>
    <s v="Female"/>
    <x v="3"/>
    <x v="0"/>
    <x v="0"/>
  </r>
  <r>
    <s v="PID0863"/>
    <s v="Elderly"/>
    <x v="1"/>
    <n v="30000"/>
    <n v="20406.63"/>
    <n v="89.8"/>
    <s v="Male"/>
    <x v="5"/>
    <x v="0"/>
    <x v="0"/>
  </r>
  <r>
    <s v="PID0864"/>
    <s v="Senior"/>
    <x v="2"/>
    <n v="800"/>
    <n v="509.19"/>
    <n v="82.2"/>
    <s v="Male"/>
    <x v="4"/>
    <x v="1"/>
    <x v="0"/>
  </r>
  <r>
    <s v="PID0865"/>
    <s v="Middle-aged"/>
    <x v="2"/>
    <n v="3000"/>
    <n v="2577.66"/>
    <n v="85.5"/>
    <s v="Male"/>
    <x v="1"/>
    <x v="1"/>
    <x v="1"/>
  </r>
  <r>
    <s v="PID0866"/>
    <s v="Senior"/>
    <x v="0"/>
    <n v="24000"/>
    <n v="12221.73"/>
    <n v="79.400000000000006"/>
    <s v="Male"/>
    <x v="3"/>
    <x v="1"/>
    <x v="0"/>
  </r>
  <r>
    <s v="PID0867"/>
    <s v="Adult"/>
    <x v="0"/>
    <n v="100"/>
    <n v="0"/>
    <n v="72.599999999999994"/>
    <s v="Male"/>
    <x v="4"/>
    <x v="1"/>
    <x v="1"/>
  </r>
  <r>
    <s v="PID0868"/>
    <s v="Middle-aged"/>
    <x v="3"/>
    <n v="18000"/>
    <n v="9274.59"/>
    <n v="72.3"/>
    <s v="Male"/>
    <x v="6"/>
    <x v="0"/>
    <x v="0"/>
  </r>
  <r>
    <s v="PID0869"/>
    <s v="Adult"/>
    <x v="0"/>
    <n v="40000"/>
    <n v="29834.3"/>
    <n v="57.7"/>
    <s v="Male"/>
    <x v="4"/>
    <x v="1"/>
    <x v="1"/>
  </r>
  <r>
    <s v="PID0870"/>
    <s v="Adult"/>
    <x v="0"/>
    <n v="200000"/>
    <n v="169415.36"/>
    <n v="81.099999999999994"/>
    <s v="Male"/>
    <x v="5"/>
    <x v="1"/>
    <x v="0"/>
  </r>
  <r>
    <s v="PID0871"/>
    <s v="Middle-aged"/>
    <x v="2"/>
    <n v="50000"/>
    <n v="37645.199999999997"/>
    <n v="69.8"/>
    <s v="Female"/>
    <x v="0"/>
    <x v="0"/>
    <x v="0"/>
  </r>
  <r>
    <s v="PID0872"/>
    <s v="Adult"/>
    <x v="2"/>
    <n v="32000"/>
    <n v="20805.599999999999"/>
    <n v="85"/>
    <s v="Female"/>
    <x v="6"/>
    <x v="0"/>
    <x v="0"/>
  </r>
  <r>
    <s v="PID0873"/>
    <s v="Middle-aged"/>
    <x v="0"/>
    <n v="500"/>
    <n v="258.39"/>
    <n v="75.400000000000006"/>
    <s v="Male"/>
    <x v="3"/>
    <x v="0"/>
    <x v="0"/>
  </r>
  <r>
    <s v="PID0874"/>
    <s v="Adult"/>
    <x v="0"/>
    <n v="18000"/>
    <n v="13544.46"/>
    <n v="106.2"/>
    <s v="Female"/>
    <x v="7"/>
    <x v="1"/>
    <x v="0"/>
  </r>
  <r>
    <s v="PID0875"/>
    <s v="Adult"/>
    <x v="0"/>
    <n v="16000"/>
    <n v="10448.86"/>
    <n v="58.3"/>
    <s v="Female"/>
    <x v="7"/>
    <x v="1"/>
    <x v="0"/>
  </r>
  <r>
    <s v="PID0876"/>
    <s v="Senior"/>
    <x v="1"/>
    <n v="14000"/>
    <n v="8981.9800000000014"/>
    <n v="56.1"/>
    <s v="Female"/>
    <x v="1"/>
    <x v="1"/>
    <x v="0"/>
  </r>
  <r>
    <s v="PID0877"/>
    <s v="Adult"/>
    <x v="0"/>
    <n v="40000"/>
    <n v="27412"/>
    <n v="60.1"/>
    <s v="Female"/>
    <x v="4"/>
    <x v="0"/>
    <x v="0"/>
  </r>
  <r>
    <s v="PID0878"/>
    <s v="Adult"/>
    <x v="1"/>
    <n v="48000"/>
    <n v="33335.120000000003"/>
    <n v="86"/>
    <s v="Female"/>
    <x v="5"/>
    <x v="1"/>
    <x v="0"/>
  </r>
  <r>
    <s v="PID0879"/>
    <s v="Middle-aged"/>
    <x v="3"/>
    <n v="32000"/>
    <n v="0"/>
    <n v="96.5"/>
    <s v="Male"/>
    <x v="6"/>
    <x v="0"/>
    <x v="0"/>
  </r>
  <r>
    <s v="PID0880"/>
    <s v="Adult"/>
    <x v="2"/>
    <n v="60000"/>
    <n v="0"/>
    <n v="85"/>
    <s v="Male"/>
    <x v="5"/>
    <x v="1"/>
    <x v="1"/>
  </r>
  <r>
    <s v="PID0881"/>
    <s v="Adult"/>
    <x v="2"/>
    <n v="40000"/>
    <n v="28303.899999999998"/>
    <n v="83.6"/>
    <s v="Male"/>
    <x v="0"/>
    <x v="1"/>
    <x v="0"/>
  </r>
  <r>
    <s v="PID0882"/>
    <s v="Middle-aged"/>
    <x v="1"/>
    <n v="18000"/>
    <n v="11834.49"/>
    <n v="93.6"/>
    <s v="Female"/>
    <x v="7"/>
    <x v="0"/>
    <x v="0"/>
  </r>
  <r>
    <s v="PID0883"/>
    <s v="Young Adult"/>
    <x v="2"/>
    <n v="18000"/>
    <n v="13293.48"/>
    <n v="91.7"/>
    <s v="Male"/>
    <x v="7"/>
    <x v="0"/>
    <x v="0"/>
  </r>
  <r>
    <s v="PID0884"/>
    <s v="Middle-aged"/>
    <x v="0"/>
    <n v="800"/>
    <n v="514.91"/>
    <n v="74.599999999999994"/>
    <s v="Female"/>
    <x v="1"/>
    <x v="1"/>
    <x v="0"/>
  </r>
  <r>
    <s v="PID0885"/>
    <s v="Middle-aged"/>
    <x v="0"/>
    <n v="12000"/>
    <n v="10234.32"/>
    <n v="64"/>
    <s v="Female"/>
    <x v="1"/>
    <x v="0"/>
    <x v="1"/>
  </r>
  <r>
    <s v="PID0886"/>
    <s v="Adult"/>
    <x v="1"/>
    <n v="30000"/>
    <n v="20923.170000000002"/>
    <n v="86.1"/>
    <s v="Female"/>
    <x v="4"/>
    <x v="1"/>
    <x v="1"/>
  </r>
  <r>
    <s v="PID0887"/>
    <s v="Senior"/>
    <x v="1"/>
    <n v="200000"/>
    <n v="117180.56"/>
    <n v="75.8"/>
    <s v="Male"/>
    <x v="4"/>
    <x v="0"/>
    <x v="1"/>
  </r>
  <r>
    <s v="PID0888"/>
    <s v="Young Adult"/>
    <x v="1"/>
    <n v="300000"/>
    <n v="205470.9"/>
    <n v="78.7"/>
    <s v="Female"/>
    <x v="7"/>
    <x v="0"/>
    <x v="0"/>
  </r>
  <r>
    <s v="PID0889"/>
    <s v="Adult"/>
    <x v="0"/>
    <n v="72000"/>
    <n v="39537.440000000002"/>
    <n v="89.3"/>
    <s v="Male"/>
    <x v="2"/>
    <x v="0"/>
    <x v="1"/>
  </r>
  <r>
    <s v="PID0890"/>
    <s v="Adult"/>
    <x v="1"/>
    <n v="240000"/>
    <n v="0"/>
    <n v="63"/>
    <s v="Male"/>
    <x v="7"/>
    <x v="1"/>
    <x v="0"/>
  </r>
  <r>
    <s v="PID0891"/>
    <s v="Adult"/>
    <x v="2"/>
    <n v="1600"/>
    <n v="946.72"/>
    <n v="71"/>
    <s v="Male"/>
    <x v="7"/>
    <x v="0"/>
    <x v="0"/>
  </r>
  <r>
    <s v="PID0892"/>
    <s v="Middle-aged"/>
    <x v="3"/>
    <n v="40000"/>
    <n v="32585.24"/>
    <n v="71.3"/>
    <s v="Male"/>
    <x v="6"/>
    <x v="0"/>
    <x v="0"/>
  </r>
  <r>
    <s v="PID0893"/>
    <s v="Adult"/>
    <x v="0"/>
    <n v="60000"/>
    <n v="31314.45"/>
    <n v="79.400000000000006"/>
    <s v="Male"/>
    <x v="4"/>
    <x v="0"/>
    <x v="1"/>
  </r>
  <r>
    <s v="PID0894"/>
    <s v="Adult"/>
    <x v="0"/>
    <n v="18000"/>
    <n v="15437.099999999999"/>
    <n v="64.099999999999994"/>
    <s v="Male"/>
    <x v="2"/>
    <x v="0"/>
    <x v="0"/>
  </r>
  <r>
    <s v="PID0895"/>
    <s v="Middle-aged"/>
    <x v="0"/>
    <n v="24000"/>
    <n v="13478.699999999999"/>
    <n v="77.7"/>
    <s v="Male"/>
    <x v="2"/>
    <x v="0"/>
    <x v="0"/>
  </r>
  <r>
    <s v="PID0896"/>
    <s v="Middle-aged"/>
    <x v="2"/>
    <n v="240000"/>
    <n v="170806.2"/>
    <n v="96.8"/>
    <s v="Male"/>
    <x v="3"/>
    <x v="1"/>
    <x v="0"/>
  </r>
  <r>
    <s v="PID0897"/>
    <s v="Adult"/>
    <x v="2"/>
    <n v="60000"/>
    <n v="0"/>
    <n v="88.7"/>
    <s v="Female"/>
    <x v="5"/>
    <x v="1"/>
    <x v="0"/>
  </r>
  <r>
    <s v="PID0898"/>
    <s v="Senior"/>
    <x v="3"/>
    <n v="90000"/>
    <n v="52313.149999999994"/>
    <n v="56"/>
    <s v="Female"/>
    <x v="3"/>
    <x v="0"/>
    <x v="0"/>
  </r>
  <r>
    <s v="PID0899"/>
    <s v="Adult"/>
    <x v="0"/>
    <n v="800"/>
    <n v="629.91"/>
    <n v="62.9"/>
    <s v="Female"/>
    <x v="2"/>
    <x v="0"/>
    <x v="0"/>
  </r>
  <r>
    <s v="PID0900"/>
    <s v="Middle-aged"/>
    <x v="1"/>
    <n v="90000"/>
    <n v="0"/>
    <n v="61.7"/>
    <s v="Male"/>
    <x v="1"/>
    <x v="0"/>
    <x v="1"/>
  </r>
  <r>
    <s v="PID0901"/>
    <s v="Young Adult"/>
    <x v="3"/>
    <n v="100"/>
    <n v="67.22"/>
    <n v="54.6"/>
    <s v="Male"/>
    <x v="1"/>
    <x v="0"/>
    <x v="0"/>
  </r>
  <r>
    <s v="PID0902"/>
    <s v="Adult"/>
    <x v="2"/>
    <n v="32000"/>
    <n v="24100.36"/>
    <n v="88.7"/>
    <s v="Female"/>
    <x v="5"/>
    <x v="0"/>
    <x v="0"/>
  </r>
  <r>
    <s v="PID0903"/>
    <s v="Adult"/>
    <x v="1"/>
    <n v="21000"/>
    <n v="17648.539999999997"/>
    <n v="79.8"/>
    <s v="Male"/>
    <x v="2"/>
    <x v="0"/>
    <x v="0"/>
  </r>
  <r>
    <s v="PID0904"/>
    <s v="Middle-aged"/>
    <x v="2"/>
    <n v="60000"/>
    <n v="34967.399999999994"/>
    <n v="61.1"/>
    <s v="Male"/>
    <x v="6"/>
    <x v="0"/>
    <x v="0"/>
  </r>
  <r>
    <s v="PID0905"/>
    <s v="Middle-aged"/>
    <x v="2"/>
    <n v="18000"/>
    <n v="0"/>
    <n v="89.8"/>
    <s v="Male"/>
    <x v="5"/>
    <x v="1"/>
    <x v="0"/>
  </r>
  <r>
    <s v="PID0906"/>
    <s v="Adult"/>
    <x v="0"/>
    <n v="21000"/>
    <n v="14326.13"/>
    <n v="67.3"/>
    <s v="Male"/>
    <x v="3"/>
    <x v="0"/>
    <x v="0"/>
  </r>
  <r>
    <s v="PID0907"/>
    <s v="Middle-aged"/>
    <x v="3"/>
    <n v="45000"/>
    <n v="29029.98"/>
    <n v="56.2"/>
    <s v="Male"/>
    <x v="3"/>
    <x v="0"/>
    <x v="1"/>
  </r>
  <r>
    <s v="PID0908"/>
    <s v="Senior"/>
    <x v="3"/>
    <n v="800"/>
    <n v="0"/>
    <n v="47"/>
    <s v="Female"/>
    <x v="2"/>
    <x v="0"/>
    <x v="0"/>
  </r>
  <r>
    <s v="PID0909"/>
    <s v="Adult"/>
    <x v="2"/>
    <n v="90000"/>
    <n v="73214.95"/>
    <n v="101.1"/>
    <s v="Female"/>
    <x v="3"/>
    <x v="0"/>
    <x v="0"/>
  </r>
  <r>
    <s v="PID0910"/>
    <s v="Young Adult"/>
    <x v="0"/>
    <n v="240000"/>
    <n v="175275.59999999998"/>
    <n v="98.8"/>
    <s v="Female"/>
    <x v="2"/>
    <x v="1"/>
    <x v="0"/>
  </r>
  <r>
    <s v="PID0911"/>
    <s v="Adult"/>
    <x v="0"/>
    <n v="24000"/>
    <n v="17538.48"/>
    <n v="88.5"/>
    <s v="Male"/>
    <x v="5"/>
    <x v="0"/>
    <x v="0"/>
  </r>
  <r>
    <s v="PID0912"/>
    <s v="Middle-aged"/>
    <x v="3"/>
    <n v="200000"/>
    <n v="167277.44"/>
    <n v="64.7"/>
    <s v="Female"/>
    <x v="3"/>
    <x v="0"/>
    <x v="0"/>
  </r>
  <r>
    <s v="PID0913"/>
    <s v="Middle-aged"/>
    <x v="1"/>
    <n v="200000"/>
    <n v="122030.24"/>
    <n v="61.7"/>
    <s v="Male"/>
    <x v="2"/>
    <x v="0"/>
    <x v="0"/>
  </r>
  <r>
    <s v="PID0914"/>
    <s v="Adult"/>
    <x v="2"/>
    <n v="800"/>
    <n v="0"/>
    <n v="82.2"/>
    <s v="Female"/>
    <x v="0"/>
    <x v="1"/>
    <x v="0"/>
  </r>
  <r>
    <s v="PID0915"/>
    <s v="Middle-aged"/>
    <x v="2"/>
    <n v="21000"/>
    <n v="14887.179999999998"/>
    <n v="104.3"/>
    <s v="Female"/>
    <x v="7"/>
    <x v="0"/>
    <x v="1"/>
  </r>
  <r>
    <s v="PID0916"/>
    <s v="Middle-aged"/>
    <x v="0"/>
    <n v="30000"/>
    <n v="17119.650000000001"/>
    <n v="75.900000000000006"/>
    <s v="Male"/>
    <x v="6"/>
    <x v="0"/>
    <x v="1"/>
  </r>
  <r>
    <s v="PID0917"/>
    <s v="Senior"/>
    <x v="0"/>
    <n v="800"/>
    <n v="489.64"/>
    <n v="84.4"/>
    <s v="Female"/>
    <x v="0"/>
    <x v="1"/>
    <x v="0"/>
  </r>
  <r>
    <s v="PID0918"/>
    <s v="Middle-aged"/>
    <x v="0"/>
    <n v="240000"/>
    <n v="141203.04"/>
    <n v="90.7"/>
    <s v="Male"/>
    <x v="1"/>
    <x v="1"/>
    <x v="0"/>
  </r>
  <r>
    <s v="PID0919"/>
    <s v="Adult"/>
    <x v="3"/>
    <n v="18000"/>
    <n v="0"/>
    <n v="87.6"/>
    <s v="Male"/>
    <x v="4"/>
    <x v="1"/>
    <x v="0"/>
  </r>
  <r>
    <s v="PID0920"/>
    <s v="Adult"/>
    <x v="3"/>
    <n v="30000"/>
    <n v="26468.73"/>
    <n v="61.7"/>
    <s v="Female"/>
    <x v="6"/>
    <x v="0"/>
    <x v="1"/>
  </r>
  <r>
    <s v="PID0921"/>
    <s v="Adult"/>
    <x v="0"/>
    <n v="21000"/>
    <n v="0"/>
    <n v="78.599999999999994"/>
    <s v="Female"/>
    <x v="5"/>
    <x v="0"/>
    <x v="1"/>
  </r>
  <r>
    <s v="PID0922"/>
    <s v="Middle-aged"/>
    <x v="0"/>
    <n v="30000"/>
    <n v="25596.75"/>
    <n v="73.900000000000006"/>
    <s v="Male"/>
    <x v="1"/>
    <x v="0"/>
    <x v="1"/>
  </r>
  <r>
    <s v="PID0923"/>
    <s v="Adult"/>
    <x v="0"/>
    <n v="100"/>
    <n v="54.98"/>
    <n v="92"/>
    <s v="Female"/>
    <x v="5"/>
    <x v="0"/>
    <x v="0"/>
  </r>
  <r>
    <s v="PID0924"/>
    <s v="Middle-aged"/>
    <x v="1"/>
    <n v="30000"/>
    <n v="24991.23"/>
    <n v="96.2"/>
    <s v="Male"/>
    <x v="7"/>
    <x v="0"/>
    <x v="1"/>
  </r>
  <r>
    <s v="PID0925"/>
    <s v="Middle-aged"/>
    <x v="1"/>
    <n v="12000"/>
    <n v="7718.94"/>
    <n v="69.7"/>
    <s v="Male"/>
    <x v="7"/>
    <x v="1"/>
    <x v="1"/>
  </r>
  <r>
    <s v="PID0926"/>
    <s v="Adult"/>
    <x v="0"/>
    <n v="30000"/>
    <n v="0"/>
    <n v="92.9"/>
    <s v="Male"/>
    <x v="7"/>
    <x v="0"/>
    <x v="0"/>
  </r>
  <r>
    <s v="PID0927"/>
    <s v="Middle-aged"/>
    <x v="0"/>
    <n v="30000"/>
    <n v="20388.21"/>
    <n v="75.599999999999994"/>
    <s v="Female"/>
    <x v="4"/>
    <x v="1"/>
    <x v="0"/>
  </r>
  <r>
    <s v="PID0928"/>
    <s v="Senior"/>
    <x v="3"/>
    <n v="21000"/>
    <n v="12310.970000000001"/>
    <n v="88.5"/>
    <s v="Male"/>
    <x v="6"/>
    <x v="1"/>
    <x v="0"/>
  </r>
  <r>
    <s v="PID0929"/>
    <s v="Middle-aged"/>
    <x v="0"/>
    <n v="18000"/>
    <n v="12931.32"/>
    <n v="67.5"/>
    <s v="Male"/>
    <x v="1"/>
    <x v="1"/>
    <x v="1"/>
  </r>
  <r>
    <s v="PID0930"/>
    <s v="Middle-aged"/>
    <x v="0"/>
    <n v="800"/>
    <n v="659.52"/>
    <n v="93.5"/>
    <s v="Male"/>
    <x v="2"/>
    <x v="0"/>
    <x v="0"/>
  </r>
  <r>
    <s v="PID0931"/>
    <s v="Adult"/>
    <x v="0"/>
    <n v="45000"/>
    <n v="26108.25"/>
    <n v="91.6"/>
    <s v="Female"/>
    <x v="4"/>
    <x v="1"/>
    <x v="0"/>
  </r>
  <r>
    <s v="PID0932"/>
    <s v="Elderly"/>
    <x v="1"/>
    <n v="32000"/>
    <n v="24113.32"/>
    <n v="67.5"/>
    <s v="Male"/>
    <x v="5"/>
    <x v="0"/>
    <x v="1"/>
  </r>
  <r>
    <s v="PID0933"/>
    <s v="Middle-aged"/>
    <x v="0"/>
    <n v="16000"/>
    <n v="0"/>
    <n v="89.4"/>
    <s v="Male"/>
    <x v="2"/>
    <x v="0"/>
    <x v="0"/>
  </r>
  <r>
    <s v="PID0934"/>
    <s v="Adult"/>
    <x v="0"/>
    <n v="90000"/>
    <n v="71308.7"/>
    <n v="82.7"/>
    <s v="Male"/>
    <x v="4"/>
    <x v="0"/>
    <x v="0"/>
  </r>
  <r>
    <s v="PID0935"/>
    <s v="Middle-aged"/>
    <x v="1"/>
    <n v="18000"/>
    <n v="11953.2"/>
    <n v="98.4"/>
    <s v="Male"/>
    <x v="1"/>
    <x v="0"/>
    <x v="0"/>
  </r>
  <r>
    <s v="PID0936"/>
    <s v="Senior"/>
    <x v="0"/>
    <n v="3000"/>
    <n v="2158.5299999999997"/>
    <n v="65"/>
    <s v="Male"/>
    <x v="5"/>
    <x v="0"/>
    <x v="1"/>
  </r>
  <r>
    <s v="PID0937"/>
    <s v="Middle-aged"/>
    <x v="3"/>
    <n v="45000"/>
    <n v="23279.82"/>
    <n v="71.3"/>
    <s v="Male"/>
    <x v="4"/>
    <x v="0"/>
    <x v="1"/>
  </r>
  <r>
    <s v="PID0938"/>
    <s v="Adult"/>
    <x v="2"/>
    <n v="240000"/>
    <n v="121635.36000000002"/>
    <n v="90.4"/>
    <s v="Female"/>
    <x v="5"/>
    <x v="0"/>
    <x v="0"/>
  </r>
  <r>
    <s v="PID0939"/>
    <s v="Adult"/>
    <x v="1"/>
    <n v="12000"/>
    <n v="9631.86"/>
    <n v="94.2"/>
    <s v="Male"/>
    <x v="1"/>
    <x v="1"/>
    <x v="0"/>
  </r>
  <r>
    <s v="PID0940"/>
    <s v="Middle-aged"/>
    <x v="3"/>
    <n v="60000"/>
    <n v="51124"/>
    <n v="79.900000000000006"/>
    <s v="Male"/>
    <x v="3"/>
    <x v="1"/>
    <x v="0"/>
  </r>
  <r>
    <s v="PID0941"/>
    <s v="Middle-aged"/>
    <x v="2"/>
    <n v="75000"/>
    <n v="39747.550000000003"/>
    <n v="66.599999999999994"/>
    <s v="Female"/>
    <x v="7"/>
    <x v="0"/>
    <x v="0"/>
  </r>
  <r>
    <s v="PID0942"/>
    <s v="Adult"/>
    <x v="3"/>
    <n v="4000"/>
    <n v="2011.16"/>
    <n v="92.8"/>
    <s v="Male"/>
    <x v="0"/>
    <x v="1"/>
    <x v="0"/>
  </r>
  <r>
    <s v="PID0943"/>
    <s v="Middle-aged"/>
    <x v="2"/>
    <n v="240000"/>
    <n v="0"/>
    <n v="50.1"/>
    <s v="Female"/>
    <x v="6"/>
    <x v="0"/>
    <x v="1"/>
  </r>
  <r>
    <s v="PID0944"/>
    <s v="Senior"/>
    <x v="1"/>
    <n v="3000"/>
    <n v="2174.79"/>
    <n v="90.7"/>
    <s v="Male"/>
    <x v="3"/>
    <x v="0"/>
    <x v="0"/>
  </r>
  <r>
    <s v="PID0945"/>
    <s v="Adult"/>
    <x v="3"/>
    <n v="100"/>
    <n v="59.3"/>
    <n v="105.5"/>
    <s v="Female"/>
    <x v="4"/>
    <x v="0"/>
    <x v="0"/>
  </r>
  <r>
    <s v="PID0946"/>
    <s v="Middle-aged"/>
    <x v="2"/>
    <n v="500"/>
    <n v="429.54"/>
    <n v="78.8"/>
    <s v="Male"/>
    <x v="7"/>
    <x v="0"/>
    <x v="0"/>
  </r>
  <r>
    <s v="PID0947"/>
    <s v="Middle-aged"/>
    <x v="3"/>
    <n v="40000"/>
    <n v="29043.600000000002"/>
    <n v="69"/>
    <s v="Female"/>
    <x v="5"/>
    <x v="0"/>
    <x v="0"/>
  </r>
  <r>
    <s v="PID0948"/>
    <s v="Adult"/>
    <x v="0"/>
    <n v="3000"/>
    <n v="0"/>
    <n v="92"/>
    <s v="Male"/>
    <x v="5"/>
    <x v="1"/>
    <x v="0"/>
  </r>
  <r>
    <s v="PID0949"/>
    <s v="Middle-aged"/>
    <x v="1"/>
    <n v="240000"/>
    <n v="167688.48000000001"/>
    <n v="78.5"/>
    <s v="Female"/>
    <x v="1"/>
    <x v="1"/>
    <x v="0"/>
  </r>
  <r>
    <s v="PID0950"/>
    <s v="Adult"/>
    <x v="0"/>
    <n v="500"/>
    <n v="0"/>
    <n v="97.8"/>
    <s v="Male"/>
    <x v="5"/>
    <x v="0"/>
    <x v="1"/>
  </r>
  <r>
    <s v="PID0951"/>
    <s v="Middle-aged"/>
    <x v="3"/>
    <n v="21000"/>
    <n v="13389.46"/>
    <n v="71.5"/>
    <s v="Male"/>
    <x v="6"/>
    <x v="0"/>
    <x v="0"/>
  </r>
  <r>
    <s v="PID0952"/>
    <s v="Senior"/>
    <x v="1"/>
    <n v="60000"/>
    <n v="36306.879999999997"/>
    <n v="77.2"/>
    <s v="Male"/>
    <x v="1"/>
    <x v="0"/>
    <x v="0"/>
  </r>
  <r>
    <s v="PID0953"/>
    <s v="Middle-aged"/>
    <x v="1"/>
    <n v="3000"/>
    <n v="0"/>
    <n v="64.400000000000006"/>
    <s v="Female"/>
    <x v="0"/>
    <x v="0"/>
    <x v="0"/>
  </r>
  <r>
    <s v="PID0954"/>
    <s v="Middle-aged"/>
    <x v="1"/>
    <n v="18000"/>
    <n v="0"/>
    <n v="68.900000000000006"/>
    <s v="Female"/>
    <x v="1"/>
    <x v="1"/>
    <x v="1"/>
  </r>
  <r>
    <s v="PID0955"/>
    <s v="Adult"/>
    <x v="0"/>
    <n v="300000"/>
    <n v="261149.4"/>
    <n v="51.9"/>
    <s v="Male"/>
    <x v="4"/>
    <x v="0"/>
    <x v="1"/>
  </r>
  <r>
    <s v="PID0956"/>
    <s v="Adult"/>
    <x v="0"/>
    <n v="200"/>
    <n v="168.02"/>
    <n v="87"/>
    <s v="Female"/>
    <x v="4"/>
    <x v="0"/>
    <x v="1"/>
  </r>
  <r>
    <s v="PID0957"/>
    <s v="Middle-aged"/>
    <x v="3"/>
    <n v="60000"/>
    <n v="33469.15"/>
    <n v="97.6"/>
    <s v="Female"/>
    <x v="6"/>
    <x v="0"/>
    <x v="1"/>
  </r>
  <r>
    <s v="PID0958"/>
    <s v="Adult"/>
    <x v="0"/>
    <n v="18000"/>
    <n v="0"/>
    <n v="85.4"/>
    <s v="Female"/>
    <x v="5"/>
    <x v="0"/>
    <x v="0"/>
  </r>
  <r>
    <s v="PID0959"/>
    <s v="Adult"/>
    <x v="1"/>
    <n v="250000"/>
    <n v="0"/>
    <n v="56.2"/>
    <s v="Male"/>
    <x v="4"/>
    <x v="0"/>
    <x v="0"/>
  </r>
  <r>
    <s v="PID0960"/>
    <s v="Adult"/>
    <x v="1"/>
    <n v="2000"/>
    <n v="1221.58"/>
    <n v="60.3"/>
    <s v="Male"/>
    <x v="6"/>
    <x v="0"/>
    <x v="0"/>
  </r>
  <r>
    <s v="PID0961"/>
    <s v="Adult"/>
    <x v="1"/>
    <n v="200000"/>
    <n v="175466.69999999998"/>
    <n v="83"/>
    <s v="Male"/>
    <x v="1"/>
    <x v="0"/>
    <x v="0"/>
  </r>
  <r>
    <s v="PID0962"/>
    <s v="Adult"/>
    <x v="0"/>
    <n v="32000"/>
    <n v="24734.400000000001"/>
    <n v="101"/>
    <s v="Female"/>
    <x v="3"/>
    <x v="0"/>
    <x v="0"/>
  </r>
  <r>
    <s v="PID0963"/>
    <s v="Senior"/>
    <x v="2"/>
    <n v="18000"/>
    <n v="12295.349999999999"/>
    <n v="80.900000000000006"/>
    <s v="Male"/>
    <x v="2"/>
    <x v="1"/>
    <x v="1"/>
  </r>
  <r>
    <s v="PID0964"/>
    <s v="Adult"/>
    <x v="2"/>
    <n v="200000"/>
    <n v="101959.59999999999"/>
    <n v="61.8"/>
    <s v="Male"/>
    <x v="0"/>
    <x v="2"/>
    <x v="1"/>
  </r>
  <r>
    <s v="PID0965"/>
    <s v="Adult"/>
    <x v="0"/>
    <n v="200000"/>
    <n v="134773.5"/>
    <n v="82.3"/>
    <s v="Male"/>
    <x v="5"/>
    <x v="0"/>
    <x v="0"/>
  </r>
  <r>
    <s v="PID0966"/>
    <s v="Middle-aged"/>
    <x v="0"/>
    <n v="75000"/>
    <n v="52198.75"/>
    <n v="87.2"/>
    <s v="Male"/>
    <x v="7"/>
    <x v="0"/>
    <x v="0"/>
  </r>
  <r>
    <s v="PID0967"/>
    <s v="Middle-aged"/>
    <x v="3"/>
    <n v="32000"/>
    <n v="24839.56"/>
    <n v="85.2"/>
    <s v="Male"/>
    <x v="1"/>
    <x v="0"/>
    <x v="0"/>
  </r>
  <r>
    <s v="PID0968"/>
    <s v="Adult"/>
    <x v="1"/>
    <n v="90000"/>
    <n v="64257.700000000004"/>
    <n v="59.1"/>
    <s v="Female"/>
    <x v="1"/>
    <x v="1"/>
    <x v="0"/>
  </r>
  <r>
    <s v="PID0969"/>
    <s v="Middle-aged"/>
    <x v="2"/>
    <n v="12000"/>
    <n v="7562.2800000000007"/>
    <n v="82.4"/>
    <s v="Female"/>
    <x v="1"/>
    <x v="0"/>
    <x v="0"/>
  </r>
  <r>
    <s v="PID0970"/>
    <s v="Middle-aged"/>
    <x v="0"/>
    <n v="30000"/>
    <n v="20021.16"/>
    <n v="86.2"/>
    <s v="Female"/>
    <x v="5"/>
    <x v="0"/>
    <x v="0"/>
  </r>
  <r>
    <s v="PID0971"/>
    <s v="Middle-aged"/>
    <x v="1"/>
    <n v="100"/>
    <n v="0"/>
    <n v="61.8"/>
    <s v="Male"/>
    <x v="7"/>
    <x v="0"/>
    <x v="0"/>
  </r>
  <r>
    <s v="PID0972"/>
    <s v="Middle-aged"/>
    <x v="1"/>
    <n v="18000"/>
    <n v="10170.93"/>
    <n v="55.9"/>
    <s v="Male"/>
    <x v="1"/>
    <x v="0"/>
    <x v="0"/>
  </r>
  <r>
    <s v="PID0973"/>
    <s v="Adult"/>
    <x v="2"/>
    <n v="21000"/>
    <n v="18861.990000000002"/>
    <n v="77.2"/>
    <s v="Female"/>
    <x v="5"/>
    <x v="0"/>
    <x v="1"/>
  </r>
  <r>
    <s v="PID0974"/>
    <s v="Adult"/>
    <x v="0"/>
    <n v="500"/>
    <n v="429.74"/>
    <n v="70.7"/>
    <s v="Female"/>
    <x v="4"/>
    <x v="1"/>
    <x v="0"/>
  </r>
  <r>
    <s v="PID0975"/>
    <s v="Adult"/>
    <x v="3"/>
    <n v="12000"/>
    <n v="7510.34"/>
    <n v="91.6"/>
    <s v="Female"/>
    <x v="1"/>
    <x v="1"/>
    <x v="0"/>
  </r>
  <r>
    <s v="PID0976"/>
    <s v="Adult"/>
    <x v="0"/>
    <n v="12000"/>
    <n v="7631.0999999999995"/>
    <n v="84.2"/>
    <s v="Female"/>
    <x v="7"/>
    <x v="1"/>
    <x v="1"/>
  </r>
  <r>
    <s v="PID0977"/>
    <s v="Young Adult"/>
    <x v="0"/>
    <n v="18000"/>
    <n v="0"/>
    <n v="63.3"/>
    <s v="Female"/>
    <x v="7"/>
    <x v="0"/>
    <x v="0"/>
  </r>
  <r>
    <s v="PID0978"/>
    <s v="Adult"/>
    <x v="2"/>
    <n v="36000"/>
    <n v="19800.36"/>
    <n v="89.3"/>
    <s v="Female"/>
    <x v="1"/>
    <x v="0"/>
    <x v="1"/>
  </r>
  <r>
    <s v="PID0979"/>
    <s v="Senior"/>
    <x v="2"/>
    <n v="16000"/>
    <n v="12863.76"/>
    <n v="96.5"/>
    <s v="Female"/>
    <x v="1"/>
    <x v="1"/>
    <x v="0"/>
  </r>
  <r>
    <s v="PID0980"/>
    <s v="Middle-aged"/>
    <x v="0"/>
    <n v="40000"/>
    <n v="22499"/>
    <n v="80.599999999999994"/>
    <s v="Female"/>
    <x v="2"/>
    <x v="0"/>
    <x v="0"/>
  </r>
  <r>
    <s v="PID0981"/>
    <s v="Adult"/>
    <x v="0"/>
    <n v="18000"/>
    <n v="9721.619999999999"/>
    <n v="67.900000000000006"/>
    <s v="Female"/>
    <x v="5"/>
    <x v="0"/>
    <x v="0"/>
  </r>
  <r>
    <s v="PID0982"/>
    <s v="Middle-aged"/>
    <x v="0"/>
    <n v="800"/>
    <n v="433.24"/>
    <n v="80.099999999999994"/>
    <s v="Female"/>
    <x v="2"/>
    <x v="1"/>
    <x v="0"/>
  </r>
  <r>
    <s v="PID0983"/>
    <s v="Senior"/>
    <x v="0"/>
    <n v="240000"/>
    <n v="173836.79999999999"/>
    <n v="68.8"/>
    <s v="Female"/>
    <x v="6"/>
    <x v="1"/>
    <x v="0"/>
  </r>
  <r>
    <s v="PID0984"/>
    <s v="Elderly"/>
    <x v="1"/>
    <n v="2000"/>
    <n v="0"/>
    <n v="62.1"/>
    <s v="Female"/>
    <x v="3"/>
    <x v="0"/>
    <x v="0"/>
  </r>
  <r>
    <s v="PID0985"/>
    <s v="Senior"/>
    <x v="1"/>
    <n v="240000"/>
    <n v="190077.84"/>
    <n v="70.2"/>
    <s v="Female"/>
    <x v="4"/>
    <x v="0"/>
    <x v="0"/>
  </r>
  <r>
    <s v="PID0986"/>
    <s v="Young Adult"/>
    <x v="0"/>
    <n v="21000"/>
    <n v="17085.600000000002"/>
    <n v="78.2"/>
    <s v="Female"/>
    <x v="7"/>
    <x v="0"/>
    <x v="1"/>
  </r>
  <r>
    <s v="PID0987"/>
    <s v="Adult"/>
    <x v="0"/>
    <n v="18000"/>
    <n v="14608.14"/>
    <n v="83.8"/>
    <s v="Male"/>
    <x v="5"/>
    <x v="0"/>
    <x v="0"/>
  </r>
  <r>
    <s v="PID0988"/>
    <s v="Adult"/>
    <x v="0"/>
    <n v="2000"/>
    <n v="1656.58"/>
    <n v="103.7"/>
    <s v="Female"/>
    <x v="5"/>
    <x v="0"/>
    <x v="1"/>
  </r>
  <r>
    <s v="PID0989"/>
    <s v="Adult"/>
    <x v="0"/>
    <n v="60000"/>
    <n v="53236.3"/>
    <n v="65.900000000000006"/>
    <s v="Female"/>
    <x v="6"/>
    <x v="1"/>
    <x v="0"/>
  </r>
  <r>
    <s v="PID0990"/>
    <s v="Middle-aged"/>
    <x v="2"/>
    <n v="100"/>
    <n v="59.34"/>
    <n v="85.9"/>
    <s v="Male"/>
    <x v="5"/>
    <x v="0"/>
    <x v="0"/>
  </r>
  <r>
    <s v="PID0991"/>
    <s v="Middle-aged"/>
    <x v="0"/>
    <n v="45000"/>
    <n v="37119.840000000004"/>
    <n v="79.900000000000006"/>
    <s v="Male"/>
    <x v="2"/>
    <x v="0"/>
    <x v="1"/>
  </r>
  <r>
    <s v="PID0992"/>
    <s v="Middle-aged"/>
    <x v="0"/>
    <n v="75000"/>
    <n v="0"/>
    <n v="47.9"/>
    <s v="Female"/>
    <x v="4"/>
    <x v="0"/>
    <x v="1"/>
  </r>
  <r>
    <s v="PID0993"/>
    <s v="Middle-aged"/>
    <x v="0"/>
    <n v="10000"/>
    <n v="6685.78"/>
    <n v="94.1"/>
    <s v="Male"/>
    <x v="2"/>
    <x v="0"/>
    <x v="0"/>
  </r>
  <r>
    <s v="PID0994"/>
    <s v="Adult"/>
    <x v="2"/>
    <n v="240000"/>
    <n v="0"/>
    <n v="60.8"/>
    <s v="Female"/>
    <x v="1"/>
    <x v="0"/>
    <x v="1"/>
  </r>
  <r>
    <s v="PID0995"/>
    <s v="Middle-aged"/>
    <x v="1"/>
    <n v="90000"/>
    <n v="53937.700000000004"/>
    <n v="59"/>
    <s v="Male"/>
    <x v="6"/>
    <x v="0"/>
    <x v="0"/>
  </r>
  <r>
    <s v="PID0996"/>
    <s v="Adult"/>
    <x v="1"/>
    <n v="3000"/>
    <n v="2309.04"/>
    <n v="81.599999999999994"/>
    <s v="Male"/>
    <x v="6"/>
    <x v="0"/>
    <x v="2"/>
  </r>
  <r>
    <s v="PID0997"/>
    <s v="Senior"/>
    <x v="0"/>
    <n v="200000"/>
    <n v="129857.09999999999"/>
    <n v="60.1"/>
    <s v="Female"/>
    <x v="7"/>
    <x v="0"/>
    <x v="0"/>
  </r>
  <r>
    <s v="PID0998"/>
    <s v="Adult"/>
    <x v="2"/>
    <n v="40000"/>
    <n v="22019.699999999997"/>
    <n v="97.6"/>
    <s v="Female"/>
    <x v="3"/>
    <x v="0"/>
    <x v="1"/>
  </r>
  <r>
    <s v="PID0999"/>
    <s v="Senior"/>
    <x v="2"/>
    <n v="12000"/>
    <n v="10652.34"/>
    <n v="74.5"/>
    <s v="Male"/>
    <x v="4"/>
    <x v="0"/>
    <x v="1"/>
  </r>
  <r>
    <s v="PID1000"/>
    <s v="Adult"/>
    <x v="1"/>
    <n v="36000"/>
    <n v="0"/>
    <n v="63.2"/>
    <s v="Female"/>
    <x v="4"/>
    <x v="0"/>
    <x v="0"/>
  </r>
  <r>
    <m/>
    <m/>
    <x v="4"/>
    <m/>
    <m/>
    <m/>
    <m/>
    <x v="8"/>
    <x v="4"/>
    <x v="4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PID0001"/>
    <s v="Middle-aged"/>
    <x v="0"/>
    <n v="60000"/>
    <n v="32168.649999999998"/>
    <n v="82.4"/>
    <s v="Female"/>
    <s v="O+"/>
    <b v="0"/>
    <b v="0"/>
    <x v="0"/>
  </r>
  <r>
    <s v="PID0002"/>
    <s v="Senior"/>
    <x v="1"/>
    <n v="500"/>
    <n v="0"/>
    <n v="64.8"/>
    <s v="Female"/>
    <s v="AB-"/>
    <b v="0"/>
    <b v="0"/>
    <x v="1"/>
  </r>
  <r>
    <s v="PID0003"/>
    <s v="Adult"/>
    <x v="2"/>
    <n v="18000"/>
    <n v="12004.650000000001"/>
    <n v="69.400000000000006"/>
    <s v="Female"/>
    <s v="B+"/>
    <b v="1"/>
    <b v="0"/>
    <x v="0"/>
  </r>
  <r>
    <s v="PID0004"/>
    <s v="Adult"/>
    <x v="0"/>
    <n v="48000"/>
    <n v="32956.92"/>
    <n v="89.3"/>
    <s v="Male"/>
    <s v="A-"/>
    <b v="1"/>
    <b v="0"/>
    <x v="0"/>
  </r>
  <r>
    <s v="PID0005"/>
    <s v="Adult"/>
    <x v="2"/>
    <n v="21000"/>
    <n v="16712.080000000002"/>
    <n v="69.400000000000006"/>
    <s v="Male"/>
    <s v="O+"/>
    <b v="1"/>
    <b v="1"/>
    <x v="0"/>
  </r>
  <r>
    <s v="PID0006"/>
    <s v="Elderly"/>
    <x v="0"/>
    <n v="18000"/>
    <n v="13741.14"/>
    <n v="76.599999999999994"/>
    <s v="Male"/>
    <s v="O+"/>
    <b v="1"/>
    <b v="0"/>
    <x v="0"/>
  </r>
  <r>
    <s v="PID0007"/>
    <s v="Adult"/>
    <x v="1"/>
    <n v="3000"/>
    <n v="1831.0500000000002"/>
    <n v="91.5"/>
    <s v="Male"/>
    <s v="O-"/>
    <b v="0"/>
    <b v="1"/>
    <x v="0"/>
  </r>
  <r>
    <s v="PID0008"/>
    <s v="Adult"/>
    <x v="0"/>
    <n v="20000"/>
    <n v="16593.84"/>
    <n v="75.599999999999994"/>
    <s v="Female"/>
    <s v="O-"/>
    <b v="1"/>
    <b v="1"/>
    <x v="0"/>
  </r>
  <r>
    <s v="PID0009"/>
    <s v="Middle-aged"/>
    <x v="0"/>
    <n v="72000"/>
    <n v="52009.8"/>
    <n v="90.7"/>
    <s v="Female"/>
    <s v="AB-"/>
    <b v="0"/>
    <b v="0"/>
    <x v="0"/>
  </r>
  <r>
    <s v="PID0010"/>
    <s v="Adult"/>
    <x v="3"/>
    <n v="250000"/>
    <n v="0"/>
    <n v="97.9"/>
    <s v="Male"/>
    <s v="A+"/>
    <b v="1"/>
    <b v="1"/>
    <x v="1"/>
  </r>
  <r>
    <s v="PID0011"/>
    <s v="Senior"/>
    <x v="0"/>
    <n v="16000"/>
    <n v="9710.7800000000007"/>
    <n v="83.9"/>
    <s v="Male"/>
    <s v="AB-"/>
    <b v="0"/>
    <b v="0"/>
    <x v="0"/>
  </r>
  <r>
    <s v="PID0012"/>
    <s v="Senior"/>
    <x v="0"/>
    <n v="45000"/>
    <n v="38364.959999999999"/>
    <n v="78.7"/>
    <s v="Male"/>
    <s v="A+"/>
    <b v="0"/>
    <b v="1"/>
    <x v="0"/>
  </r>
  <r>
    <s v="PID0013"/>
    <s v="Middle-aged"/>
    <x v="0"/>
    <n v="18000"/>
    <n v="0"/>
    <n v="92.9"/>
    <s v="Female"/>
    <s v="O+"/>
    <b v="1"/>
    <b v="0"/>
    <x v="1"/>
  </r>
  <r>
    <s v="PID0014"/>
    <s v="Adult"/>
    <x v="0"/>
    <n v="14000"/>
    <n v="10220.91"/>
    <n v="78.3"/>
    <s v="Female"/>
    <s v="AB+"/>
    <b v="0"/>
    <b v="0"/>
    <x v="0"/>
  </r>
  <r>
    <s v="PID0015"/>
    <s v="Senior"/>
    <x v="2"/>
    <n v="60000"/>
    <n v="46847.1"/>
    <n v="60.1"/>
    <s v="Female"/>
    <s v="AB+"/>
    <b v="1"/>
    <b v="0"/>
    <x v="0"/>
  </r>
  <r>
    <s v="PID0016"/>
    <s v="Adult"/>
    <x v="1"/>
    <n v="240000"/>
    <n v="0"/>
    <n v="91.6"/>
    <s v="Female"/>
    <s v="B+"/>
    <b v="1"/>
    <b v="0"/>
    <x v="1"/>
  </r>
  <r>
    <s v="PID0017"/>
    <s v="Adult"/>
    <x v="0"/>
    <n v="1000"/>
    <n v="0"/>
    <n v="60.6"/>
    <s v="Male"/>
    <s v="A+"/>
    <b v="0"/>
    <b v="1"/>
    <x v="1"/>
  </r>
  <r>
    <s v="PID0018"/>
    <s v="Middle-aged"/>
    <x v="0"/>
    <n v="40000"/>
    <n v="21677.3"/>
    <n v="93.5"/>
    <s v="Female"/>
    <s v="O+"/>
    <b v="0"/>
    <b v="0"/>
    <x v="0"/>
  </r>
  <r>
    <s v="PID0019"/>
    <s v="Adult"/>
    <x v="0"/>
    <n v="500"/>
    <n v="399.98"/>
    <n v="99"/>
    <s v="Female"/>
    <s v="O+"/>
    <b v="1"/>
    <b v="0"/>
    <x v="0"/>
  </r>
  <r>
    <s v="PID0020"/>
    <s v="Middle-aged"/>
    <x v="1"/>
    <n v="24000"/>
    <n v="12575.07"/>
    <n v="73.7"/>
    <s v="Male"/>
    <s v="A-"/>
    <b v="0"/>
    <b v="0"/>
    <x v="0"/>
  </r>
  <r>
    <s v="PID0021"/>
    <s v="Adult"/>
    <x v="2"/>
    <n v="24000"/>
    <n v="19464.48"/>
    <n v="54"/>
    <s v="Female"/>
    <s v="A-"/>
    <b v="0"/>
    <b v="1"/>
    <x v="0"/>
  </r>
  <r>
    <s v="PID0022"/>
    <s v="Middle-aged"/>
    <x v="0"/>
    <n v="20000"/>
    <n v="15581.86"/>
    <n v="76"/>
    <s v="Female"/>
    <s v="B-"/>
    <b v="0"/>
    <b v="0"/>
    <x v="0"/>
  </r>
  <r>
    <s v="PID0023"/>
    <s v="Middle-aged"/>
    <x v="0"/>
    <n v="240000"/>
    <n v="0"/>
    <n v="86.3"/>
    <s v="Male"/>
    <s v="A-"/>
    <b v="0"/>
    <b v="0"/>
    <x v="1"/>
  </r>
  <r>
    <s v="PID0024"/>
    <s v="Senior"/>
    <x v="1"/>
    <n v="60000"/>
    <n v="0"/>
    <n v="64.2"/>
    <s v="Male"/>
    <s v="O-"/>
    <b v="0"/>
    <b v="0"/>
    <x v="1"/>
  </r>
  <r>
    <s v="PID0025"/>
    <s v="Adult"/>
    <x v="1"/>
    <n v="3000"/>
    <n v="2157.69"/>
    <n v="61.5"/>
    <s v="Male"/>
    <s v="B+"/>
    <b v="0"/>
    <b v="0"/>
    <x v="0"/>
  </r>
  <r>
    <s v="PID0026"/>
    <s v="Middle-aged"/>
    <x v="2"/>
    <n v="72000"/>
    <n v="42165.48"/>
    <n v="68.400000000000006"/>
    <s v="Female"/>
    <s v="AB+"/>
    <b v="0"/>
    <b v="0"/>
    <x v="0"/>
  </r>
  <r>
    <s v="PID0027"/>
    <s v="Middle-aged"/>
    <x v="1"/>
    <n v="48000"/>
    <n v="0"/>
    <n v="70.099999999999994"/>
    <s v="Female"/>
    <s v="A+"/>
    <b v="0"/>
    <b v="0"/>
    <x v="1"/>
  </r>
  <r>
    <s v="PID0028"/>
    <s v="Adult"/>
    <x v="0"/>
    <n v="45000"/>
    <n v="22743.989999999998"/>
    <n v="54.5"/>
    <s v="Male"/>
    <s v="O-"/>
    <b v="1"/>
    <b v="0"/>
    <x v="0"/>
  </r>
  <r>
    <s v="PID0029"/>
    <s v="Adult"/>
    <x v="2"/>
    <n v="16000"/>
    <n v="0"/>
    <n v="95"/>
    <s v="Male"/>
    <s v="A-"/>
    <b v="1"/>
    <b v="1"/>
    <x v="1"/>
  </r>
  <r>
    <s v="PID0030"/>
    <s v="Young Adult"/>
    <x v="2"/>
    <n v="60000"/>
    <n v="32726.639999999999"/>
    <n v="73.900000000000006"/>
    <s v="Female"/>
    <s v="B-"/>
    <b v="0"/>
    <b v="0"/>
    <x v="0"/>
  </r>
  <r>
    <s v="PID0031"/>
    <s v="Adult"/>
    <x v="2"/>
    <n v="21000"/>
    <n v="15341.69"/>
    <n v="59.4"/>
    <s v="Female"/>
    <s v="A+"/>
    <b v="1"/>
    <b v="1"/>
    <x v="0"/>
  </r>
  <r>
    <s v="PID0032"/>
    <s v="Middle-aged"/>
    <x v="0"/>
    <n v="45000"/>
    <n v="0"/>
    <n v="59.4"/>
    <s v="Female"/>
    <s v="A-"/>
    <b v="0"/>
    <b v="1"/>
    <x v="1"/>
  </r>
  <r>
    <s v="PID0033"/>
    <s v="Young Adult"/>
    <x v="1"/>
    <n v="32000"/>
    <n v="17963.439999999999"/>
    <n v="73.7"/>
    <s v="Female"/>
    <s v="A+"/>
    <b v="0"/>
    <b v="1"/>
    <x v="0"/>
  </r>
  <r>
    <s v="PID0034"/>
    <s v="Adult"/>
    <x v="2"/>
    <n v="3000"/>
    <n v="0"/>
    <n v="95.2"/>
    <s v="Male"/>
    <s v="A-"/>
    <b v="0"/>
    <b v="0"/>
    <x v="1"/>
  </r>
  <r>
    <s v="PID0035"/>
    <s v="Middle-aged"/>
    <x v="2"/>
    <n v="14000"/>
    <n v="7827.47"/>
    <n v="78.099999999999994"/>
    <s v="Male"/>
    <s v="O-"/>
    <b v="0"/>
    <b v="0"/>
    <x v="0"/>
  </r>
  <r>
    <s v="PID0036"/>
    <s v="Middle-aged"/>
    <x v="2"/>
    <n v="18000"/>
    <n v="13659.84"/>
    <n v="78.2"/>
    <s v="Female"/>
    <s v="B+"/>
    <b v="0"/>
    <b v="0"/>
    <x v="0"/>
  </r>
  <r>
    <s v="PID0037"/>
    <s v="Senior"/>
    <x v="1"/>
    <n v="30000"/>
    <n v="23257.38"/>
    <n v="60.6"/>
    <s v="Female"/>
    <s v="O+"/>
    <b v="0"/>
    <b v="1"/>
    <x v="0"/>
  </r>
  <r>
    <s v="PID0038"/>
    <s v="Adult"/>
    <x v="0"/>
    <n v="20000"/>
    <n v="15921.2"/>
    <n v="99.2"/>
    <s v="Male"/>
    <s v="O+"/>
    <b v="1"/>
    <b v="0"/>
    <x v="0"/>
  </r>
  <r>
    <s v="PID0039"/>
    <s v="Middle-aged"/>
    <x v="1"/>
    <n v="200000"/>
    <n v="0"/>
    <n v="58.9"/>
    <s v="Female"/>
    <s v="O+"/>
    <b v="0"/>
    <b v="0"/>
    <x v="1"/>
  </r>
  <r>
    <s v="PID0040"/>
    <s v="Adult"/>
    <x v="0"/>
    <n v="20000"/>
    <n v="13998.94"/>
    <n v="79.099999999999994"/>
    <s v="Male"/>
    <s v="O+"/>
    <b v="1"/>
    <b v="0"/>
    <x v="0"/>
  </r>
  <r>
    <s v="PID0041"/>
    <s v="Middle-aged"/>
    <x v="1"/>
    <n v="240000"/>
    <n v="148902.72"/>
    <n v="77.400000000000006"/>
    <s v="Female"/>
    <s v="A+"/>
    <b v="0"/>
    <b v="0"/>
    <x v="0"/>
  </r>
  <r>
    <s v="PID0042"/>
    <s v="Senior"/>
    <x v="1"/>
    <n v="72000"/>
    <n v="50448.4"/>
    <n v="80.099999999999994"/>
    <s v="Female"/>
    <s v="AB+"/>
    <b v="0"/>
    <b v="0"/>
    <x v="0"/>
  </r>
  <r>
    <s v="PID0043"/>
    <s v="Middle-aged"/>
    <x v="3"/>
    <n v="90000"/>
    <n v="69839.149999999994"/>
    <n v="81.2"/>
    <s v="Female"/>
    <s v="O+"/>
    <b v="0"/>
    <b v="0"/>
    <x v="0"/>
  </r>
  <r>
    <s v="PID0044"/>
    <s v="Adult"/>
    <x v="1"/>
    <n v="24000"/>
    <n v="20413.2"/>
    <n v="85.2"/>
    <s v="Female"/>
    <s v="O-"/>
    <b v="1"/>
    <b v="0"/>
    <x v="0"/>
  </r>
  <r>
    <s v="PID0045"/>
    <s v="Senior"/>
    <x v="2"/>
    <n v="21000"/>
    <n v="15544.83"/>
    <n v="74.900000000000006"/>
    <s v="Male"/>
    <s v="B+"/>
    <b v="0"/>
    <b v="0"/>
    <x v="0"/>
  </r>
  <r>
    <s v="PID0046"/>
    <s v="Adult"/>
    <x v="0"/>
    <n v="24000"/>
    <n v="16811.099999999999"/>
    <n v="90.2"/>
    <s v="Female"/>
    <s v="O-"/>
    <b v="0"/>
    <b v="1"/>
    <x v="0"/>
  </r>
  <r>
    <s v="PID0047"/>
    <s v="Adult"/>
    <x v="0"/>
    <n v="800"/>
    <n v="621.45000000000005"/>
    <n v="76.5"/>
    <s v="Male"/>
    <s v="AB-"/>
    <b v="0"/>
    <b v="0"/>
    <x v="0"/>
  </r>
  <r>
    <s v="PID0048"/>
    <s v="Adult"/>
    <x v="1"/>
    <n v="300000"/>
    <n v="189845.84999999998"/>
    <n v="88.1"/>
    <s v="Female"/>
    <s v="B-"/>
    <b v="0"/>
    <b v="0"/>
    <x v="0"/>
  </r>
  <r>
    <s v="PID0049"/>
    <s v="Middle-aged"/>
    <x v="0"/>
    <n v="1600"/>
    <n v="1130.5999999999999"/>
    <n v="48.2"/>
    <s v="Male"/>
    <s v="A-"/>
    <b v="1"/>
    <b v="0"/>
    <x v="0"/>
  </r>
  <r>
    <s v="PID0050"/>
    <s v="Middle-aged"/>
    <x v="3"/>
    <n v="60000"/>
    <n v="43051.95"/>
    <n v="91.1"/>
    <s v="Female"/>
    <s v="B-"/>
    <b v="0"/>
    <b v="0"/>
    <x v="0"/>
  </r>
  <r>
    <s v="PID0051"/>
    <s v="Senior"/>
    <x v="1"/>
    <n v="72000"/>
    <n v="48472.959999999999"/>
    <n v="64.900000000000006"/>
    <s v="Male"/>
    <s v="O+"/>
    <b v="0"/>
    <b v="0"/>
    <x v="0"/>
  </r>
  <r>
    <s v="PID0052"/>
    <s v="Senior"/>
    <x v="1"/>
    <n v="100"/>
    <n v="81.36"/>
    <n v="87.1"/>
    <s v="Male"/>
    <s v="O-"/>
    <b v="0"/>
    <b v="0"/>
    <x v="0"/>
  </r>
  <r>
    <s v="PID0053"/>
    <s v="Senior"/>
    <x v="1"/>
    <n v="24000"/>
    <n v="19986.12"/>
    <n v="72.099999999999994"/>
    <s v="Female"/>
    <s v="B+"/>
    <b v="1"/>
    <b v="0"/>
    <x v="0"/>
  </r>
  <r>
    <s v="PID0054"/>
    <s v="Adult"/>
    <x v="1"/>
    <n v="100"/>
    <n v="74.3"/>
    <n v="93.1"/>
    <s v="Male"/>
    <s v="AB-"/>
    <b v="0"/>
    <b v="0"/>
    <x v="0"/>
  </r>
  <r>
    <s v="PID0055"/>
    <s v="Middle-aged"/>
    <x v="2"/>
    <n v="60000"/>
    <n v="49152.200000000004"/>
    <n v="75.400000000000006"/>
    <s v="Female"/>
    <s v="AB+"/>
    <b v="0"/>
    <b v="0"/>
    <x v="0"/>
  </r>
  <r>
    <s v="PID0056"/>
    <s v="Senior"/>
    <x v="2"/>
    <n v="48000"/>
    <n v="0"/>
    <n v="57.7"/>
    <s v="Female"/>
    <s v="AB-"/>
    <b v="0"/>
    <b v="1"/>
    <x v="1"/>
  </r>
  <r>
    <s v="PID0057"/>
    <s v="Middle-aged"/>
    <x v="2"/>
    <n v="500"/>
    <n v="301.31"/>
    <n v="62.6"/>
    <s v="Male"/>
    <s v="O+"/>
    <b v="0"/>
    <b v="0"/>
    <x v="0"/>
  </r>
  <r>
    <s v="PID0058"/>
    <s v="Adult"/>
    <x v="0"/>
    <n v="90000"/>
    <n v="55462.05"/>
    <n v="63.5"/>
    <s v="Male"/>
    <s v="AB-"/>
    <b v="1"/>
    <b v="0"/>
    <x v="0"/>
  </r>
  <r>
    <s v="PID0059"/>
    <s v="Middle-aged"/>
    <x v="0"/>
    <n v="72000"/>
    <n v="51611.56"/>
    <n v="71.7"/>
    <s v="Female"/>
    <s v="B+"/>
    <b v="1"/>
    <b v="0"/>
    <x v="0"/>
  </r>
  <r>
    <s v="PID0060"/>
    <s v="Adult"/>
    <x v="2"/>
    <n v="800"/>
    <n v="0"/>
    <n v="104"/>
    <s v="Male"/>
    <s v="B-"/>
    <b v="0"/>
    <b v="0"/>
    <x v="1"/>
  </r>
  <r>
    <s v="PID0061"/>
    <s v="Adult"/>
    <x v="2"/>
    <n v="14000"/>
    <n v="8311.31"/>
    <n v="95.7"/>
    <s v="Male"/>
    <s v="B-"/>
    <b v="1"/>
    <b v="1"/>
    <x v="0"/>
  </r>
  <r>
    <s v="PID0062"/>
    <s v="Adult"/>
    <x v="2"/>
    <n v="75000"/>
    <n v="67475.95"/>
    <n v="86.7"/>
    <s v="Female"/>
    <s v="B-"/>
    <b v="0"/>
    <b v="1"/>
    <x v="0"/>
  </r>
  <r>
    <s v="PID0063"/>
    <s v="Adult"/>
    <x v="1"/>
    <n v="45000"/>
    <n v="24489.69"/>
    <n v="105.9"/>
    <s v="Male"/>
    <s v="O+"/>
    <b v="0"/>
    <b v="0"/>
    <x v="0"/>
  </r>
  <r>
    <s v="PID0064"/>
    <s v="Adult"/>
    <x v="1"/>
    <n v="100"/>
    <n v="53.04"/>
    <n v="87.1"/>
    <s v="Female"/>
    <s v="A+"/>
    <b v="0"/>
    <b v="0"/>
    <x v="0"/>
  </r>
  <r>
    <s v="PID0065"/>
    <s v="Senior"/>
    <x v="1"/>
    <n v="32000"/>
    <n v="18466.8"/>
    <n v="60.7"/>
    <s v="Male"/>
    <s v="AB+"/>
    <b v="0"/>
    <b v="1"/>
    <x v="0"/>
  </r>
  <r>
    <s v="PID0066"/>
    <s v="Adult"/>
    <x v="1"/>
    <n v="18000"/>
    <n v="13355.64"/>
    <n v="65.599999999999994"/>
    <s v="Female"/>
    <s v="AB-"/>
    <b v="0"/>
    <b v="0"/>
    <x v="0"/>
  </r>
  <r>
    <s v="PID0067"/>
    <s v="Elderly"/>
    <x v="2"/>
    <n v="200000"/>
    <n v="0"/>
    <n v="69"/>
    <s v="Male"/>
    <s v="A+"/>
    <b v="0"/>
    <b v="0"/>
    <x v="1"/>
  </r>
  <r>
    <s v="PID0068"/>
    <s v="Middle-aged"/>
    <x v="0"/>
    <n v="20000"/>
    <n v="17169.96"/>
    <n v="67.900000000000006"/>
    <s v="Male"/>
    <s v="AB+"/>
    <b v="0"/>
    <b v="1"/>
    <x v="0"/>
  </r>
  <r>
    <s v="PID0069"/>
    <s v="Senior"/>
    <x v="1"/>
    <n v="250000"/>
    <n v="174255.5"/>
    <n v="78.8"/>
    <s v="Female"/>
    <s v="B-"/>
    <b v="0"/>
    <b v="0"/>
    <x v="0"/>
  </r>
  <r>
    <s v="PID0070"/>
    <s v="Adult"/>
    <x v="2"/>
    <n v="240000"/>
    <n v="208135.44"/>
    <n v="89.6"/>
    <s v="Female"/>
    <s v="O-"/>
    <b v="0"/>
    <b v="1"/>
    <x v="0"/>
  </r>
  <r>
    <s v="PID0071"/>
    <s v="Senior"/>
    <x v="0"/>
    <n v="100"/>
    <n v="77.959999999999994"/>
    <n v="72.8"/>
    <s v="Male"/>
    <s v="AB+"/>
    <b v="1"/>
    <b v="0"/>
    <x v="0"/>
  </r>
  <r>
    <s v="PID0072"/>
    <s v="Adult"/>
    <x v="1"/>
    <n v="18000"/>
    <n v="10770.36"/>
    <n v="60"/>
    <s v="Female"/>
    <s v="A+"/>
    <b v="0"/>
    <b v="0"/>
    <x v="0"/>
  </r>
  <r>
    <s v="PID0073"/>
    <s v="Young Adult"/>
    <x v="1"/>
    <n v="60000"/>
    <n v="30738.95"/>
    <n v="99.8"/>
    <s v="Female"/>
    <s v="A+"/>
    <b v="0"/>
    <b v="0"/>
    <x v="0"/>
  </r>
  <r>
    <s v="PID0074"/>
    <s v="Middle-aged"/>
    <x v="0"/>
    <n v="100"/>
    <n v="56.05"/>
    <n v="73.7"/>
    <s v="Male"/>
    <s v="B+"/>
    <b v="0"/>
    <b v="1"/>
    <x v="0"/>
  </r>
  <r>
    <s v="PID0075"/>
    <s v="Middle-aged"/>
    <x v="0"/>
    <n v="48000"/>
    <n v="0"/>
    <n v="60.2"/>
    <s v="Male"/>
    <s v="B-"/>
    <b v="1"/>
    <b v="0"/>
    <x v="1"/>
  </r>
  <r>
    <s v="PID0076"/>
    <s v="Middle-aged"/>
    <x v="3"/>
    <n v="300000"/>
    <n v="174141.6"/>
    <n v="81.2"/>
    <s v="Male"/>
    <s v="AB-"/>
    <b v="1"/>
    <b v="1"/>
    <x v="0"/>
  </r>
  <r>
    <s v="PID0077"/>
    <s v="Adult"/>
    <x v="0"/>
    <n v="300000"/>
    <n v="217453.08000000002"/>
    <n v="83.4"/>
    <s v="Female"/>
    <s v="AB-"/>
    <b v="0"/>
    <b v="0"/>
    <x v="0"/>
  </r>
  <r>
    <s v="PID0078"/>
    <s v="Adult"/>
    <x v="2"/>
    <n v="100"/>
    <n v="0"/>
    <n v="86.7"/>
    <s v="Female"/>
    <s v="O-"/>
    <b v="0"/>
    <b v="0"/>
    <x v="1"/>
  </r>
  <r>
    <s v="PID0079"/>
    <s v="Adult"/>
    <x v="2"/>
    <n v="18000"/>
    <n v="14773.74"/>
    <n v="86.5"/>
    <s v="Female"/>
    <s v="B-"/>
    <b v="0"/>
    <b v="1"/>
    <x v="0"/>
  </r>
  <r>
    <s v="PID0080"/>
    <s v="Adult"/>
    <x v="1"/>
    <n v="75000"/>
    <n v="44458.25"/>
    <n v="94.6"/>
    <s v="Male"/>
    <s v="B+"/>
    <b v="1"/>
    <b v="1"/>
    <x v="0"/>
  </r>
  <r>
    <s v="PID0081"/>
    <s v="Senior"/>
    <x v="0"/>
    <n v="45000"/>
    <n v="28657.98"/>
    <n v="87"/>
    <s v="Male"/>
    <s v="O-"/>
    <b v="1"/>
    <b v="1"/>
    <x v="0"/>
  </r>
  <r>
    <s v="PID0082"/>
    <s v="Senior"/>
    <x v="3"/>
    <n v="250000"/>
    <n v="0"/>
    <n v="61.7"/>
    <s v="Female"/>
    <s v="A-"/>
    <b v="0"/>
    <b v="0"/>
    <x v="1"/>
  </r>
  <r>
    <s v="PID0083"/>
    <s v="Adult"/>
    <x v="0"/>
    <n v="100"/>
    <n v="88.17"/>
    <n v="76.2"/>
    <s v="Male"/>
    <s v="AB-"/>
    <b v="0"/>
    <b v="0"/>
    <x v="0"/>
  </r>
  <r>
    <s v="PID0084"/>
    <s v="Senior"/>
    <x v="0"/>
    <n v="3000"/>
    <n v="1770.5099999999998"/>
    <n v="54.5"/>
    <s v="Female"/>
    <s v="B+"/>
    <b v="0"/>
    <b v="0"/>
    <x v="0"/>
  </r>
  <r>
    <s v="PID0085"/>
    <s v="Middle-aged"/>
    <x v="0"/>
    <n v="14000"/>
    <n v="8718.2200000000012"/>
    <n v="69.7"/>
    <s v="Male"/>
    <s v="B-"/>
    <b v="1"/>
    <b v="1"/>
    <x v="0"/>
  </r>
  <r>
    <s v="PID0086"/>
    <s v="Adult"/>
    <x v="1"/>
    <n v="32000"/>
    <n v="0"/>
    <n v="89.6"/>
    <s v="Male"/>
    <s v="A+"/>
    <b v="0"/>
    <b v="1"/>
    <x v="1"/>
  </r>
  <r>
    <s v="PID0087"/>
    <s v="Middle-aged"/>
    <x v="2"/>
    <n v="250000"/>
    <n v="125433.3"/>
    <n v="73"/>
    <s v="Male"/>
    <s v="B-"/>
    <b v="1"/>
    <b v="0"/>
    <x v="0"/>
  </r>
  <r>
    <s v="PID0088"/>
    <s v="Adult"/>
    <x v="0"/>
    <n v="800"/>
    <n v="714.99"/>
    <n v="94.2"/>
    <s v="Female"/>
    <s v="B-"/>
    <b v="0"/>
    <b v="1"/>
    <x v="0"/>
  </r>
  <r>
    <s v="PID0089"/>
    <s v="Adult"/>
    <x v="2"/>
    <n v="72000"/>
    <n v="57203.6"/>
    <n v="89.9"/>
    <s v="Male"/>
    <s v="AB+"/>
    <b v="1"/>
    <b v="0"/>
    <x v="0"/>
  </r>
  <r>
    <s v="PID0090"/>
    <s v="Adult"/>
    <x v="0"/>
    <n v="20000"/>
    <n v="10879.14"/>
    <n v="67.900000000000006"/>
    <s v="Female"/>
    <s v="B+"/>
    <b v="1"/>
    <b v="1"/>
    <x v="0"/>
  </r>
  <r>
    <s v="PID0091"/>
    <s v="Adult"/>
    <x v="1"/>
    <n v="500"/>
    <n v="372.41"/>
    <n v="91.7"/>
    <s v="Male"/>
    <s v="B-"/>
    <b v="0"/>
    <b v="0"/>
    <x v="0"/>
  </r>
  <r>
    <s v="PID0092"/>
    <s v="Senior"/>
    <x v="2"/>
    <n v="18000"/>
    <n v="0"/>
    <n v="60.4"/>
    <s v="Male"/>
    <s v="O-"/>
    <b v="0"/>
    <b v="0"/>
    <x v="1"/>
  </r>
  <r>
    <s v="PID0093"/>
    <s v="Adult"/>
    <x v="2"/>
    <n v="10000"/>
    <n v="5506.4"/>
    <n v="58.7"/>
    <s v="Male"/>
    <s v="B+"/>
    <b v="1"/>
    <b v="0"/>
    <x v="0"/>
  </r>
  <r>
    <s v="PID0094"/>
    <s v="Adult"/>
    <x v="2"/>
    <n v="48000"/>
    <n v="38250.120000000003"/>
    <n v="86.8"/>
    <s v="Female"/>
    <s v="A+"/>
    <b v="0"/>
    <b v="0"/>
    <x v="0"/>
  </r>
  <r>
    <s v="PID0095"/>
    <s v="Senior"/>
    <x v="3"/>
    <n v="10000"/>
    <n v="7114.0499999999993"/>
    <n v="87.2"/>
    <s v="Female"/>
    <s v="AB-"/>
    <b v="0"/>
    <b v="0"/>
    <x v="0"/>
  </r>
  <r>
    <s v="PID0096"/>
    <s v="Middle-aged"/>
    <x v="1"/>
    <n v="20000"/>
    <n v="14220.48"/>
    <n v="77.3"/>
    <s v="Female"/>
    <s v="O-"/>
    <b v="1"/>
    <b v="0"/>
    <x v="0"/>
  </r>
  <r>
    <s v="PID0097"/>
    <s v="Adult"/>
    <x v="0"/>
    <n v="200"/>
    <n v="116.84"/>
    <n v="86.2"/>
    <s v="Female"/>
    <s v="AB+"/>
    <b v="0"/>
    <b v="0"/>
    <x v="0"/>
  </r>
  <r>
    <s v="PID0098"/>
    <s v="Middle-aged"/>
    <x v="0"/>
    <n v="21000"/>
    <n v="17306.52"/>
    <n v="92.9"/>
    <s v="Female"/>
    <s v="A-"/>
    <b v="0"/>
    <b v="1"/>
    <x v="0"/>
  </r>
  <r>
    <s v="PID0099"/>
    <s v="Adult"/>
    <x v="2"/>
    <n v="18000"/>
    <n v="14155.89"/>
    <n v="92.2"/>
    <s v="Male"/>
    <s v="A-"/>
    <b v="1"/>
    <b v="1"/>
    <x v="0"/>
  </r>
  <r>
    <s v="PID0100"/>
    <s v="Adult"/>
    <x v="1"/>
    <n v="3000"/>
    <n v="1695.5099999999998"/>
    <n v="97.1"/>
    <s v="Male"/>
    <s v="O+"/>
    <b v="0"/>
    <b v="0"/>
    <x v="0"/>
  </r>
  <r>
    <s v="PID0101"/>
    <s v="Adult"/>
    <x v="1"/>
    <n v="240000"/>
    <n v="169589.52"/>
    <n v="79.8"/>
    <s v="Male"/>
    <s v="O+"/>
    <b v="0"/>
    <b v="1"/>
    <x v="0"/>
  </r>
  <r>
    <s v="PID0102"/>
    <s v="Adult"/>
    <x v="1"/>
    <n v="72000"/>
    <n v="57341.56"/>
    <n v="65.8"/>
    <s v="Female"/>
    <s v="O+"/>
    <b v="0"/>
    <b v="1"/>
    <x v="0"/>
  </r>
  <r>
    <s v="PID0103"/>
    <s v="Senior"/>
    <x v="0"/>
    <n v="18000"/>
    <n v="0"/>
    <n v="68.3"/>
    <s v="Female"/>
    <s v="O-"/>
    <b v="0"/>
    <b v="1"/>
    <x v="1"/>
  </r>
  <r>
    <s v="PID0104"/>
    <s v="Adult"/>
    <x v="3"/>
    <n v="40000"/>
    <n v="35432.600000000006"/>
    <n v="103.9"/>
    <s v="Male"/>
    <s v="AB-"/>
    <b v="0"/>
    <b v="1"/>
    <x v="0"/>
  </r>
  <r>
    <s v="PID0105"/>
    <s v="Senior"/>
    <x v="1"/>
    <n v="10000"/>
    <n v="8403.3000000000011"/>
    <n v="80"/>
    <s v="Female"/>
    <s v="O+"/>
    <b v="0"/>
    <b v="1"/>
    <x v="0"/>
  </r>
  <r>
    <s v="PID0106"/>
    <s v="Middle-aged"/>
    <x v="2"/>
    <n v="32000"/>
    <n v="24816.48"/>
    <n v="81"/>
    <s v="Female"/>
    <s v="AB+"/>
    <b v="0"/>
    <b v="0"/>
    <x v="0"/>
  </r>
  <r>
    <s v="PID0107"/>
    <s v="Adult"/>
    <x v="1"/>
    <n v="200000"/>
    <n v="153134.96"/>
    <n v="64.099999999999994"/>
    <s v="Male"/>
    <s v="O+"/>
    <b v="0"/>
    <b v="0"/>
    <x v="0"/>
  </r>
  <r>
    <s v="PID0108"/>
    <s v="Adult"/>
    <x v="1"/>
    <n v="24000"/>
    <n v="20927.52"/>
    <n v="91"/>
    <s v="Female"/>
    <s v="A-"/>
    <b v="0"/>
    <b v="1"/>
    <x v="0"/>
  </r>
  <r>
    <s v="PID0109"/>
    <s v="Middle-aged"/>
    <x v="2"/>
    <n v="240000"/>
    <n v="0"/>
    <n v="79.900000000000006"/>
    <s v="Male"/>
    <s v="O-"/>
    <b v="0"/>
    <b v="0"/>
    <x v="1"/>
  </r>
  <r>
    <s v="PID0110"/>
    <s v="Adult"/>
    <x v="0"/>
    <n v="18000"/>
    <n v="12518.82"/>
    <n v="65.3"/>
    <s v="Male"/>
    <s v="A-"/>
    <b v="0"/>
    <s v="No"/>
    <x v="0"/>
  </r>
  <r>
    <s v="PID0111"/>
    <s v="Adult"/>
    <x v="1"/>
    <n v="24000"/>
    <n v="12412.04"/>
    <n v="85.9"/>
    <s v="Female"/>
    <s v="B+"/>
    <b v="1"/>
    <b v="1"/>
    <x v="0"/>
  </r>
  <r>
    <s v="PID0112"/>
    <s v="Senior"/>
    <x v="3"/>
    <n v="240000"/>
    <n v="179908.08000000002"/>
    <n v="85.3"/>
    <s v="Female"/>
    <s v="A+"/>
    <b v="0"/>
    <b v="0"/>
    <x v="0"/>
  </r>
  <r>
    <s v="PID0113"/>
    <s v="Senior"/>
    <x v="1"/>
    <n v="800"/>
    <n v="678.92"/>
    <n v="84.7"/>
    <s v="Female"/>
    <s v="AB-"/>
    <b v="0"/>
    <b v="0"/>
    <x v="0"/>
  </r>
  <r>
    <s v="PID0114"/>
    <s v="Middle-aged"/>
    <x v="0"/>
    <n v="90000"/>
    <n v="0"/>
    <n v="77.3"/>
    <s v="Female"/>
    <s v="A+"/>
    <b v="0"/>
    <b v="0"/>
    <x v="1"/>
  </r>
  <r>
    <s v="PID0115"/>
    <s v="Adult"/>
    <x v="1"/>
    <n v="100"/>
    <n v="0"/>
    <n v="84.1"/>
    <s v="Female"/>
    <s v="O-"/>
    <b v="1"/>
    <b v="0"/>
    <x v="1"/>
  </r>
  <r>
    <s v="PID0116"/>
    <s v="Adult"/>
    <x v="0"/>
    <n v="800"/>
    <n v="411.43"/>
    <n v="68.099999999999994"/>
    <s v="Male"/>
    <s v="B+"/>
    <b v="1"/>
    <b v="0"/>
    <x v="0"/>
  </r>
  <r>
    <s v="PID0117"/>
    <s v="Middle-aged"/>
    <x v="1"/>
    <n v="48000"/>
    <n v="25741.52"/>
    <n v="56.9"/>
    <s v="Female"/>
    <s v="O+"/>
    <b v="1"/>
    <b v="1"/>
    <x v="0"/>
  </r>
  <r>
    <s v="PID0118"/>
    <s v="Senior"/>
    <x v="0"/>
    <n v="500"/>
    <n v="0"/>
    <n v="53"/>
    <s v="Male"/>
    <s v="B-"/>
    <b v="1"/>
    <b v="0"/>
    <x v="1"/>
  </r>
  <r>
    <s v="PID0119"/>
    <s v="Middle-aged"/>
    <x v="3"/>
    <n v="500"/>
    <n v="278.88"/>
    <n v="90.9"/>
    <s v="Female"/>
    <s v="O-"/>
    <b v="0"/>
    <b v="0"/>
    <x v="0"/>
  </r>
  <r>
    <s v="PID0120"/>
    <s v="Adult"/>
    <x v="2"/>
    <n v="18000"/>
    <n v="14820.27"/>
    <n v="75.7"/>
    <s v="Male"/>
    <s v="AB+"/>
    <b v="0"/>
    <b v="0"/>
    <x v="0"/>
  </r>
  <r>
    <s v="PID0121"/>
    <s v="Adult"/>
    <x v="1"/>
    <n v="20000"/>
    <n v="10985.7"/>
    <n v="69.2"/>
    <s v="Male"/>
    <s v="AB+"/>
    <b v="0"/>
    <b v="1"/>
    <x v="0"/>
  </r>
  <r>
    <s v="PID0122"/>
    <s v="Senior"/>
    <x v="0"/>
    <n v="18000"/>
    <n v="10522.68"/>
    <n v="66.3"/>
    <s v="Female"/>
    <s v="AB-"/>
    <b v="0"/>
    <b v="0"/>
    <x v="0"/>
  </r>
  <r>
    <s v="PID0123"/>
    <s v="Adult"/>
    <x v="0"/>
    <n v="10000"/>
    <n v="0"/>
    <n v="59.7"/>
    <s v="Female"/>
    <s v="B-"/>
    <b v="0"/>
    <b v="0"/>
    <x v="1"/>
  </r>
  <r>
    <s v="PID0124"/>
    <s v="Senior"/>
    <x v="0"/>
    <n v="90000"/>
    <n v="68611.3"/>
    <n v="97.6"/>
    <s v="Male"/>
    <s v="AB+"/>
    <b v="0"/>
    <b v="0"/>
    <x v="0"/>
  </r>
  <r>
    <s v="PID0125"/>
    <s v="Senior"/>
    <x v="0"/>
    <n v="18000"/>
    <n v="10076.52"/>
    <n v="86"/>
    <s v="Female"/>
    <s v="AB+"/>
    <b v="1"/>
    <b v="0"/>
    <x v="0"/>
  </r>
  <r>
    <s v="PID0126"/>
    <s v="Adult"/>
    <x v="0"/>
    <n v="800"/>
    <n v="499.21"/>
    <n v="71.3"/>
    <s v="Male"/>
    <s v="A+"/>
    <b v="0"/>
    <b v="1"/>
    <x v="0"/>
  </r>
  <r>
    <s v="PID0127"/>
    <s v="Middle-aged"/>
    <x v="0"/>
    <n v="18000"/>
    <n v="11448.42"/>
    <n v="66"/>
    <s v="Male"/>
    <s v="AB+"/>
    <b v="0"/>
    <s v="Yes"/>
    <x v="0"/>
  </r>
  <r>
    <s v="PID0128"/>
    <s v="Adult"/>
    <x v="0"/>
    <n v="250000"/>
    <n v="211680"/>
    <n v="61.9"/>
    <s v="Male"/>
    <s v="B-"/>
    <b v="0"/>
    <b v="0"/>
    <x v="0"/>
  </r>
  <r>
    <s v="PID0129"/>
    <s v="Middle-aged"/>
    <x v="1"/>
    <n v="40000"/>
    <n v="35676.199999999997"/>
    <n v="70.8"/>
    <s v="Female"/>
    <s v="B-"/>
    <b v="0"/>
    <b v="1"/>
    <x v="0"/>
  </r>
  <r>
    <s v="PID0130"/>
    <s v="Middle-aged"/>
    <x v="0"/>
    <n v="90000"/>
    <n v="73985"/>
    <n v="84.6"/>
    <s v="Female"/>
    <s v="O-"/>
    <b v="0"/>
    <b v="0"/>
    <x v="0"/>
  </r>
  <r>
    <s v="PID0131"/>
    <s v="Young Adult"/>
    <x v="0"/>
    <n v="32000"/>
    <n v="23309.4"/>
    <n v="83.6"/>
    <s v="Male"/>
    <s v="A-"/>
    <b v="1"/>
    <b v="0"/>
    <x v="0"/>
  </r>
  <r>
    <s v="PID0132"/>
    <s v="Middle-aged"/>
    <x v="3"/>
    <n v="300000"/>
    <n v="0"/>
    <n v="78.599999999999994"/>
    <s v="Male"/>
    <s v="O+"/>
    <b v="0"/>
    <b v="0"/>
    <x v="1"/>
  </r>
  <r>
    <s v="PID0133"/>
    <s v="Middle-aged"/>
    <x v="0"/>
    <n v="24000"/>
    <n v="19197.150000000001"/>
    <n v="61.8"/>
    <s v="Male"/>
    <s v="B-"/>
    <b v="0"/>
    <b v="0"/>
    <x v="0"/>
  </r>
  <r>
    <s v="PID0134"/>
    <s v="Middle-aged"/>
    <x v="0"/>
    <n v="32000"/>
    <n v="27759.8"/>
    <n v="50.2"/>
    <s v="Male"/>
    <s v="AB+"/>
    <b v="0"/>
    <b v="0"/>
    <x v="0"/>
  </r>
  <r>
    <s v="PID0135"/>
    <s v="Adult"/>
    <x v="1"/>
    <n v="10000"/>
    <n v="0"/>
    <n v="83.4"/>
    <s v="Male"/>
    <s v="O+"/>
    <b v="0"/>
    <b v="0"/>
    <x v="1"/>
  </r>
  <r>
    <s v="PID0136"/>
    <s v="Adult"/>
    <x v="0"/>
    <n v="24000"/>
    <n v="0"/>
    <n v="58.8"/>
    <s v="Female"/>
    <s v="O-"/>
    <b v="0"/>
    <b v="1"/>
    <x v="1"/>
  </r>
  <r>
    <s v="PID0137"/>
    <s v="Adult"/>
    <x v="1"/>
    <n v="100"/>
    <n v="50.09"/>
    <n v="70.599999999999994"/>
    <s v="Male"/>
    <s v="B-"/>
    <b v="1"/>
    <b v="1"/>
    <x v="0"/>
  </r>
  <r>
    <s v="PID0138"/>
    <s v="Middle-aged"/>
    <x v="3"/>
    <n v="800"/>
    <n v="598.46"/>
    <n v="77.8"/>
    <s v="Male"/>
    <s v="O-"/>
    <b v="0"/>
    <b v="0"/>
    <x v="0"/>
  </r>
  <r>
    <s v="PID0139"/>
    <s v="Middle-aged"/>
    <x v="3"/>
    <n v="10000"/>
    <n v="0"/>
    <n v="63.1"/>
    <s v="Female"/>
    <s v="A+"/>
    <b v="0"/>
    <b v="0"/>
    <x v="1"/>
  </r>
  <r>
    <s v="PID0140"/>
    <s v="Middle-aged"/>
    <x v="0"/>
    <n v="60000"/>
    <n v="41536.300000000003"/>
    <n v="62.3"/>
    <s v="Male"/>
    <s v="AB+"/>
    <b v="0"/>
    <b v="1"/>
    <x v="0"/>
  </r>
  <r>
    <s v="PID0141"/>
    <s v="Adult"/>
    <x v="1"/>
    <n v="2000"/>
    <n v="1789.7"/>
    <n v="90.3"/>
    <s v="Male"/>
    <s v="A-"/>
    <b v="0"/>
    <b v="0"/>
    <x v="0"/>
  </r>
  <r>
    <s v="PID0142"/>
    <s v="Middle-aged"/>
    <x v="1"/>
    <n v="32000"/>
    <n v="20629.759999999998"/>
    <n v="104.7"/>
    <s v="Male"/>
    <s v="O-"/>
    <b v="1"/>
    <b v="0"/>
    <x v="0"/>
  </r>
  <r>
    <s v="PID0143"/>
    <s v="Middle-aged"/>
    <x v="0"/>
    <n v="21000"/>
    <n v="0"/>
    <n v="70.599999999999994"/>
    <s v="Female"/>
    <s v="A-"/>
    <b v="0"/>
    <b v="0"/>
    <x v="1"/>
  </r>
  <r>
    <s v="PID0144"/>
    <s v="Middle-aged"/>
    <x v="0"/>
    <n v="100"/>
    <n v="61.54"/>
    <n v="66.3"/>
    <s v="Female"/>
    <s v="AB+"/>
    <b v="0"/>
    <b v="0"/>
    <x v="0"/>
  </r>
  <r>
    <s v="PID0145"/>
    <s v="Senior"/>
    <x v="0"/>
    <n v="40000"/>
    <n v="29298.800000000003"/>
    <n v="80.400000000000006"/>
    <s v="Male"/>
    <s v="AB+"/>
    <b v="0"/>
    <b v="1"/>
    <x v="0"/>
  </r>
  <r>
    <s v="PID0146"/>
    <s v="Adult"/>
    <x v="1"/>
    <n v="2000"/>
    <n v="1319.34"/>
    <n v="59.7"/>
    <s v="Female"/>
    <s v="AB+"/>
    <b v="0"/>
    <b v="0"/>
    <x v="0"/>
  </r>
  <r>
    <s v="PID0147"/>
    <s v="Adult"/>
    <x v="3"/>
    <n v="500"/>
    <n v="259.10000000000002"/>
    <n v="100.2"/>
    <s v="Male"/>
    <s v="A+"/>
    <b v="0"/>
    <b v="0"/>
    <x v="0"/>
  </r>
  <r>
    <s v="PID0148"/>
    <s v="Middle-aged"/>
    <x v="1"/>
    <n v="200000"/>
    <n v="106845.8"/>
    <n v="84.7"/>
    <s v="Male"/>
    <s v="AB+"/>
    <b v="1"/>
    <b v="1"/>
    <x v="0"/>
  </r>
  <r>
    <s v="PID0149"/>
    <s v="Adult"/>
    <x v="2"/>
    <n v="60000"/>
    <n v="51135.96"/>
    <n v="64.2"/>
    <s v="Female"/>
    <s v="B+"/>
    <b v="1"/>
    <b v="0"/>
    <x v="0"/>
  </r>
  <r>
    <s v="PID0150"/>
    <s v="Middle-aged"/>
    <x v="2"/>
    <n v="240000"/>
    <n v="137764.79999999999"/>
    <n v="66.7"/>
    <s v="Female"/>
    <s v="B+"/>
    <b v="0"/>
    <b v="1"/>
    <x v="0"/>
  </r>
  <r>
    <s v="PID0151"/>
    <s v="Middle-aged"/>
    <x v="0"/>
    <n v="10000"/>
    <n v="8622.85"/>
    <n v="79.900000000000006"/>
    <s v="Female"/>
    <s v="B-"/>
    <b v="1"/>
    <b v="0"/>
    <x v="0"/>
  </r>
  <r>
    <s v="PID0152"/>
    <s v="Adult"/>
    <x v="1"/>
    <n v="24000"/>
    <n v="13038.27"/>
    <n v="87.9"/>
    <s v="Female"/>
    <s v="B+"/>
    <b v="1"/>
    <b v="0"/>
    <x v="0"/>
  </r>
  <r>
    <s v="PID0153"/>
    <s v="Senior"/>
    <x v="3"/>
    <n v="40000"/>
    <n v="35399.4"/>
    <n v="71"/>
    <s v="Male"/>
    <s v="A+"/>
    <b v="0"/>
    <b v="1"/>
    <x v="0"/>
  </r>
  <r>
    <s v="PID0154"/>
    <s v="Adult"/>
    <x v="0"/>
    <n v="60000"/>
    <n v="44585.9"/>
    <n v="77"/>
    <s v="Male"/>
    <s v="B-"/>
    <b v="0"/>
    <b v="0"/>
    <x v="0"/>
  </r>
  <r>
    <s v="PID0155"/>
    <s v="Adult"/>
    <x v="0"/>
    <n v="800"/>
    <n v="531.89"/>
    <n v="88.8"/>
    <s v="Male"/>
    <s v="AB-"/>
    <b v="0"/>
    <b v="0"/>
    <x v="0"/>
  </r>
  <r>
    <s v="PID0156"/>
    <s v="Senior"/>
    <x v="0"/>
    <n v="24000"/>
    <n v="20033.97"/>
    <n v="76.099999999999994"/>
    <s v="Male"/>
    <s v="AB+"/>
    <b v="0"/>
    <b v="1"/>
    <x v="0"/>
  </r>
  <r>
    <s v="PID0157"/>
    <s v="Adult"/>
    <x v="0"/>
    <n v="24000"/>
    <n v="12658.14"/>
    <n v="84.9"/>
    <s v="Female"/>
    <s v="B-"/>
    <b v="0"/>
    <b v="1"/>
    <x v="0"/>
  </r>
  <r>
    <s v="PID0158"/>
    <s v="Young Adult"/>
    <x v="0"/>
    <n v="100"/>
    <n v="64.28"/>
    <n v="98.8"/>
    <s v="Female"/>
    <s v="AB+"/>
    <b v="1"/>
    <b v="0"/>
    <x v="0"/>
  </r>
  <r>
    <s v="PID0159"/>
    <s v="Senior"/>
    <x v="3"/>
    <n v="800"/>
    <n v="632.6"/>
    <n v="82.7"/>
    <s v="Male"/>
    <s v="O+"/>
    <b v="1"/>
    <b v="1"/>
    <x v="0"/>
  </r>
  <r>
    <s v="PID0160"/>
    <s v="Middle-aged"/>
    <x v="3"/>
    <n v="300000"/>
    <n v="198697.35"/>
    <n v="76"/>
    <s v="Female"/>
    <s v="O+"/>
    <b v="0"/>
    <b v="1"/>
    <x v="0"/>
  </r>
  <r>
    <s v="PID0161"/>
    <s v="Adult"/>
    <x v="1"/>
    <n v="60000"/>
    <n v="47214.76"/>
    <n v="72.5"/>
    <s v="Male"/>
    <s v="A+"/>
    <b v="0"/>
    <b v="0"/>
    <x v="0"/>
  </r>
  <r>
    <s v="PID0162"/>
    <s v="Senior"/>
    <x v="0"/>
    <n v="60000"/>
    <n v="47381.56"/>
    <n v="59.4"/>
    <s v="Female"/>
    <s v="B+"/>
    <b v="0"/>
    <b v="0"/>
    <x v="0"/>
  </r>
  <r>
    <s v="PID0163"/>
    <s v="Young Adult"/>
    <x v="2"/>
    <n v="24000"/>
    <n v="17921.32"/>
    <n v="81.5"/>
    <s v="Female"/>
    <s v="O+"/>
    <b v="1"/>
    <b v="1"/>
    <x v="0"/>
  </r>
  <r>
    <s v="PID0164"/>
    <s v="Adult"/>
    <x v="3"/>
    <n v="40000"/>
    <n v="28057"/>
    <n v="85.1"/>
    <s v="Female"/>
    <s v="O+"/>
    <b v="1"/>
    <b v="0"/>
    <x v="0"/>
  </r>
  <r>
    <s v="PID0165"/>
    <s v="Middle-aged"/>
    <x v="0"/>
    <n v="18000"/>
    <n v="0"/>
    <n v="100.2"/>
    <s v="Male"/>
    <s v="AB+"/>
    <b v="0"/>
    <b v="0"/>
    <x v="1"/>
  </r>
  <r>
    <s v="PID0166"/>
    <s v="Senior"/>
    <x v="1"/>
    <n v="20000"/>
    <n v="0"/>
    <n v="83.5"/>
    <s v="Male"/>
    <s v="B+"/>
    <b v="0"/>
    <b v="0"/>
    <x v="1"/>
  </r>
  <r>
    <s v="PID0167"/>
    <s v="Senior"/>
    <x v="3"/>
    <n v="250000"/>
    <n v="203806.19999999998"/>
    <n v="69.400000000000006"/>
    <s v="Male"/>
    <s v="O-"/>
    <b v="0"/>
    <b v="1"/>
    <x v="0"/>
  </r>
  <r>
    <s v="PID0168"/>
    <s v="Senior"/>
    <x v="2"/>
    <n v="100"/>
    <n v="72.98"/>
    <n v="87.9"/>
    <s v="Male"/>
    <s v="B+"/>
    <b v="0"/>
    <b v="0"/>
    <x v="0"/>
  </r>
  <r>
    <s v="PID0169"/>
    <s v="Middle-aged"/>
    <x v="2"/>
    <n v="21000"/>
    <n v="17316.740000000002"/>
    <n v="64.099999999999994"/>
    <s v="Male"/>
    <s v="AB-"/>
    <b v="1"/>
    <b v="1"/>
    <x v="0"/>
  </r>
  <r>
    <s v="PID0170"/>
    <s v="Middle-aged"/>
    <x v="1"/>
    <n v="20000"/>
    <n v="12759.74"/>
    <n v="85.4"/>
    <s v="Female"/>
    <s v="O+"/>
    <b v="1"/>
    <b v="1"/>
    <x v="0"/>
  </r>
  <r>
    <s v="PID0171"/>
    <s v="Middle-aged"/>
    <x v="0"/>
    <n v="100"/>
    <n v="83.26"/>
    <n v="80.099999999999994"/>
    <s v="Female"/>
    <s v="AB-"/>
    <b v="0"/>
    <b v="0"/>
    <x v="0"/>
  </r>
  <r>
    <s v="PID0172"/>
    <s v="Middle-aged"/>
    <x v="2"/>
    <n v="3000"/>
    <n v="0"/>
    <n v="80.099999999999994"/>
    <s v="Male"/>
    <s v="O+"/>
    <b v="0"/>
    <b v="0"/>
    <x v="1"/>
  </r>
  <r>
    <s v="PID0173"/>
    <s v="Senior"/>
    <x v="1"/>
    <n v="100"/>
    <n v="0"/>
    <n v="87.5"/>
    <s v="Female"/>
    <s v="A-"/>
    <b v="0"/>
    <b v="0"/>
    <x v="1"/>
  </r>
  <r>
    <s v="PID0174"/>
    <s v="Senior"/>
    <x v="0"/>
    <n v="3000"/>
    <n v="2684.7599999999998"/>
    <n v="72.900000000000006"/>
    <s v="Male"/>
    <s v="O+"/>
    <b v="0"/>
    <b v="0"/>
    <x v="0"/>
  </r>
  <r>
    <s v="PID0175"/>
    <s v="Senior"/>
    <x v="0"/>
    <n v="36000"/>
    <n v="29560.29"/>
    <n v="72.8"/>
    <s v="Male"/>
    <s v="AB+"/>
    <b v="0"/>
    <b v="0"/>
    <x v="0"/>
  </r>
  <r>
    <s v="PID0176"/>
    <s v="Senior"/>
    <x v="3"/>
    <n v="800"/>
    <n v="550.38"/>
    <n v="66.3"/>
    <s v="Male"/>
    <s v="A-"/>
    <b v="0"/>
    <b v="1"/>
    <x v="0"/>
  </r>
  <r>
    <s v="PID0177"/>
    <s v="Adult"/>
    <x v="0"/>
    <n v="500"/>
    <n v="394.97"/>
    <n v="108.4"/>
    <s v="Female"/>
    <s v="AB-"/>
    <b v="0"/>
    <b v="0"/>
    <x v="0"/>
  </r>
  <r>
    <s v="PID0178"/>
    <s v="Young Adult"/>
    <x v="1"/>
    <n v="32000"/>
    <n v="20010.64"/>
    <n v="73.900000000000006"/>
    <s v="Female"/>
    <s v="B-"/>
    <b v="0"/>
    <b v="0"/>
    <x v="0"/>
  </r>
  <r>
    <s v="PID0179"/>
    <s v="Middle-aged"/>
    <x v="0"/>
    <n v="3000"/>
    <n v="1974.03"/>
    <n v="63.3"/>
    <s v="Female"/>
    <s v="A-"/>
    <b v="0"/>
    <b v="0"/>
    <x v="0"/>
  </r>
  <r>
    <s v="PID0180"/>
    <s v="Adult"/>
    <x v="1"/>
    <n v="10000"/>
    <n v="0"/>
    <n v="66.3"/>
    <s v="Female"/>
    <s v="A+"/>
    <b v="0"/>
    <b v="0"/>
    <x v="1"/>
  </r>
  <r>
    <s v="PID0181"/>
    <s v="Middle-aged"/>
    <x v="0"/>
    <n v="200000"/>
    <n v="163598.39999999999"/>
    <n v="83.1"/>
    <s v="Female"/>
    <s v="O+"/>
    <b v="0"/>
    <b v="0"/>
    <x v="0"/>
  </r>
  <r>
    <s v="PID0182"/>
    <s v="Adult"/>
    <x v="0"/>
    <n v="60000"/>
    <n v="34972.1"/>
    <n v="94.2"/>
    <s v="Male"/>
    <s v="A+"/>
    <b v="0"/>
    <b v="0"/>
    <x v="0"/>
  </r>
  <r>
    <s v="PID0183"/>
    <s v="Middle-aged"/>
    <x v="1"/>
    <n v="18000"/>
    <n v="11502.539999999999"/>
    <n v="82.8"/>
    <s v="Male"/>
    <s v="B-"/>
    <b v="1"/>
    <b v="1"/>
    <x v="0"/>
  </r>
  <r>
    <s v="PID0184"/>
    <s v="Adult"/>
    <x v="2"/>
    <n v="240000"/>
    <n v="164092.20000000001"/>
    <n v="92.6"/>
    <s v="Female"/>
    <s v="O+"/>
    <s v="No"/>
    <b v="0"/>
    <x v="0"/>
  </r>
  <r>
    <s v="PID0185"/>
    <s v="Adult"/>
    <x v="0"/>
    <n v="90000"/>
    <n v="0"/>
    <n v="64.2"/>
    <s v="Female"/>
    <s v="AB+"/>
    <b v="0"/>
    <s v="No"/>
    <x v="1"/>
  </r>
  <r>
    <s v="PID0186"/>
    <s v="Middle-aged"/>
    <x v="0"/>
    <n v="300000"/>
    <n v="194773.68"/>
    <n v="85.3"/>
    <s v="Male"/>
    <s v="AB-"/>
    <b v="0"/>
    <b v="0"/>
    <x v="0"/>
  </r>
  <r>
    <s v="PID0187"/>
    <s v="Adult"/>
    <x v="0"/>
    <n v="100"/>
    <n v="60.96"/>
    <n v="82.1"/>
    <s v="Female"/>
    <s v="O-"/>
    <b v="1"/>
    <b v="0"/>
    <x v="0"/>
  </r>
  <r>
    <s v="PID0188"/>
    <s v="Adult"/>
    <x v="2"/>
    <n v="10000"/>
    <n v="7939.0999999999995"/>
    <n v="96.5"/>
    <s v="Male"/>
    <s v="A+"/>
    <b v="0"/>
    <b v="0"/>
    <x v="0"/>
  </r>
  <r>
    <s v="PID0189"/>
    <s v="Adult"/>
    <x v="0"/>
    <n v="240000"/>
    <n v="214090.32"/>
    <n v="61.8"/>
    <s v="Male"/>
    <s v="AB+"/>
    <b v="1"/>
    <b v="1"/>
    <x v="0"/>
  </r>
  <r>
    <s v="PID0190"/>
    <s v="Adult"/>
    <x v="2"/>
    <n v="18000"/>
    <n v="12382.380000000001"/>
    <n v="96.3"/>
    <s v="Female"/>
    <s v="B-"/>
    <b v="0"/>
    <b v="0"/>
    <x v="0"/>
  </r>
  <r>
    <s v="PID0191"/>
    <s v="Adult"/>
    <x v="2"/>
    <n v="75000"/>
    <n v="57189.799999999996"/>
    <n v="77.900000000000006"/>
    <s v="Female"/>
    <s v="AB-"/>
    <b v="0"/>
    <b v="0"/>
    <x v="0"/>
  </r>
  <r>
    <s v="PID0192"/>
    <s v="Adult"/>
    <x v="2"/>
    <n v="2000"/>
    <n v="1230.08"/>
    <n v="102.1"/>
    <s v="Female"/>
    <s v="B-"/>
    <b v="1"/>
    <b v="0"/>
    <x v="0"/>
  </r>
  <r>
    <s v="PID0193"/>
    <s v="Middle-aged"/>
    <x v="2"/>
    <n v="3000"/>
    <n v="0"/>
    <n v="79.5"/>
    <s v="Female"/>
    <s v="B-"/>
    <b v="0"/>
    <b v="0"/>
    <x v="1"/>
  </r>
  <r>
    <s v="PID0194"/>
    <s v="Middle-aged"/>
    <x v="1"/>
    <n v="12000"/>
    <n v="8360.16"/>
    <n v="64.400000000000006"/>
    <s v="Female"/>
    <s v="AB-"/>
    <b v="0"/>
    <b v="0"/>
    <x v="0"/>
  </r>
  <r>
    <s v="PID0195"/>
    <s v="Senior"/>
    <x v="1"/>
    <n v="60000"/>
    <n v="0"/>
    <n v="68.7"/>
    <s v="Male"/>
    <s v="O+"/>
    <b v="0"/>
    <b v="0"/>
    <x v="1"/>
  </r>
  <r>
    <s v="PID0196"/>
    <s v="Adult"/>
    <x v="1"/>
    <n v="75000"/>
    <n v="0"/>
    <n v="88.1"/>
    <s v="Male"/>
    <s v="B+"/>
    <b v="0"/>
    <b v="0"/>
    <x v="1"/>
  </r>
  <r>
    <s v="PID0197"/>
    <s v="Adult"/>
    <x v="1"/>
    <n v="21000"/>
    <n v="13329.75"/>
    <n v="78.400000000000006"/>
    <s v="Female"/>
    <s v="A+"/>
    <b v="0"/>
    <b v="0"/>
    <x v="0"/>
  </r>
  <r>
    <s v="PID0198"/>
    <s v="Adult"/>
    <x v="2"/>
    <n v="3000"/>
    <n v="2153.2200000000003"/>
    <n v="62.3"/>
    <s v="Female"/>
    <s v="O+"/>
    <s v="Yes"/>
    <b v="1"/>
    <x v="0"/>
  </r>
  <r>
    <s v="PID0199"/>
    <s v="Senior"/>
    <x v="0"/>
    <n v="45000"/>
    <n v="40303.020000000004"/>
    <n v="53.7"/>
    <s v="Male"/>
    <s v="AB+"/>
    <b v="0"/>
    <b v="0"/>
    <x v="0"/>
  </r>
  <r>
    <s v="PID0200"/>
    <s v="Middle-aged"/>
    <x v="2"/>
    <n v="1600"/>
    <n v="1266.78"/>
    <n v="89.2"/>
    <s v="Female"/>
    <s v="B+"/>
    <b v="0"/>
    <b v="0"/>
    <x v="0"/>
  </r>
  <r>
    <s v="PID0201"/>
    <s v="Middle-aged"/>
    <x v="0"/>
    <n v="800"/>
    <n v="630.48"/>
    <n v="54.1"/>
    <s v="Male"/>
    <s v="A-"/>
    <b v="0"/>
    <b v="1"/>
    <x v="0"/>
  </r>
  <r>
    <s v="PID0202"/>
    <s v="Senior"/>
    <x v="2"/>
    <n v="100"/>
    <n v="0"/>
    <n v="80"/>
    <s v="Male"/>
    <s v="A-"/>
    <b v="0"/>
    <b v="1"/>
    <x v="1"/>
  </r>
  <r>
    <s v="PID0203"/>
    <s v="Middle-aged"/>
    <x v="3"/>
    <n v="300000"/>
    <n v="233626.56"/>
    <n v="90.8"/>
    <s v="Female"/>
    <s v="O-"/>
    <b v="0"/>
    <b v="0"/>
    <x v="0"/>
  </r>
  <r>
    <s v="PID0204"/>
    <s v="Adult"/>
    <x v="3"/>
    <n v="300000"/>
    <n v="210807"/>
    <n v="72.400000000000006"/>
    <s v="Female"/>
    <s v="O-"/>
    <b v="0"/>
    <b v="0"/>
    <x v="0"/>
  </r>
  <r>
    <s v="PID0205"/>
    <s v="Senior"/>
    <x v="0"/>
    <n v="45000"/>
    <n v="36976.979999999996"/>
    <n v="60.1"/>
    <s v="Male"/>
    <s v="B+"/>
    <b v="0"/>
    <b v="0"/>
    <x v="0"/>
  </r>
  <r>
    <s v="PID0206"/>
    <s v="Adult"/>
    <x v="2"/>
    <n v="18000"/>
    <n v="13231.380000000001"/>
    <n v="72.3"/>
    <s v="Male"/>
    <s v="B-"/>
    <s v="No"/>
    <b v="1"/>
    <x v="0"/>
  </r>
  <r>
    <s v="PID0207"/>
    <s v="Adult"/>
    <x v="0"/>
    <n v="3000"/>
    <n v="0"/>
    <n v="90"/>
    <s v="Female"/>
    <s v="B+"/>
    <b v="0"/>
    <b v="0"/>
    <x v="1"/>
  </r>
  <r>
    <s v="PID0208"/>
    <s v="Middle-aged"/>
    <x v="3"/>
    <n v="3000"/>
    <n v="0"/>
    <n v="61.1"/>
    <s v="Male"/>
    <s v="AB-"/>
    <b v="0"/>
    <b v="1"/>
    <x v="1"/>
  </r>
  <r>
    <s v="PID0209"/>
    <s v="Middle-aged"/>
    <x v="3"/>
    <n v="75000"/>
    <n v="39899.4"/>
    <n v="68.8"/>
    <s v="Male"/>
    <s v="B-"/>
    <b v="0"/>
    <b v="0"/>
    <x v="0"/>
  </r>
  <r>
    <s v="PID0210"/>
    <s v="Senior"/>
    <x v="2"/>
    <n v="100"/>
    <n v="0"/>
    <n v="51.9"/>
    <s v="Male"/>
    <s v="AB-"/>
    <b v="0"/>
    <b v="0"/>
    <x v="1"/>
  </r>
  <r>
    <s v="PID0211"/>
    <s v="Middle-aged"/>
    <x v="3"/>
    <n v="20000"/>
    <n v="16134.38"/>
    <n v="82.5"/>
    <s v="Male"/>
    <s v="AB+"/>
    <b v="0"/>
    <b v="0"/>
    <x v="0"/>
  </r>
  <r>
    <s v="PID0212"/>
    <s v="Middle-aged"/>
    <x v="0"/>
    <n v="60000"/>
    <n v="38509.85"/>
    <n v="100.5"/>
    <s v="Female"/>
    <s v="O-"/>
    <b v="0"/>
    <b v="1"/>
    <x v="0"/>
  </r>
  <r>
    <s v="PID0213"/>
    <s v="Adult"/>
    <x v="3"/>
    <n v="90000"/>
    <n v="51209.85"/>
    <n v="93.3"/>
    <s v="Female"/>
    <s v="B-"/>
    <b v="0"/>
    <b v="1"/>
    <x v="0"/>
  </r>
  <r>
    <s v="PID0214"/>
    <s v="Middle-aged"/>
    <x v="3"/>
    <n v="32000"/>
    <n v="0"/>
    <n v="70.900000000000006"/>
    <s v="Male"/>
    <s v="O+"/>
    <b v="0"/>
    <b v="0"/>
    <x v="1"/>
  </r>
  <r>
    <s v="PID0215"/>
    <s v="Middle-aged"/>
    <x v="2"/>
    <n v="18000"/>
    <n v="0"/>
    <n v="105.6"/>
    <s v="Male"/>
    <s v="AB+"/>
    <s v="No"/>
    <b v="1"/>
    <x v="1"/>
  </r>
  <r>
    <s v="PID0216"/>
    <s v="Adult"/>
    <x v="0"/>
    <n v="12000"/>
    <n v="9943.16"/>
    <n v="63.3"/>
    <s v="Female"/>
    <s v="B-"/>
    <b v="1"/>
    <b v="1"/>
    <x v="0"/>
  </r>
  <r>
    <s v="PID0217"/>
    <s v="Adult"/>
    <x v="2"/>
    <n v="2000"/>
    <n v="1476.98"/>
    <n v="94.7"/>
    <s v="Female"/>
    <s v="O-"/>
    <b v="0"/>
    <b v="0"/>
    <x v="0"/>
  </r>
  <r>
    <s v="PID0218"/>
    <s v="Adult"/>
    <x v="0"/>
    <n v="10000"/>
    <n v="8451.7999999999993"/>
    <n v="69.3"/>
    <s v="Male"/>
    <s v="AB+"/>
    <b v="1"/>
    <b v="0"/>
    <x v="0"/>
  </r>
  <r>
    <s v="PID0219"/>
    <s v="Adult"/>
    <x v="3"/>
    <n v="250000"/>
    <n v="165091.4"/>
    <n v="99.2"/>
    <s v="Female"/>
    <s v="A+"/>
    <b v="0"/>
    <b v="0"/>
    <x v="0"/>
  </r>
  <r>
    <s v="PID0220"/>
    <s v="Adult"/>
    <x v="0"/>
    <n v="36000"/>
    <n v="32157.69"/>
    <n v="94.7"/>
    <s v="Male"/>
    <s v="AB+"/>
    <b v="1"/>
    <b v="0"/>
    <x v="0"/>
  </r>
  <r>
    <s v="PID0221"/>
    <s v="Adult"/>
    <x v="0"/>
    <n v="800"/>
    <n v="527.08000000000004"/>
    <n v="71.599999999999994"/>
    <s v="Female"/>
    <s v="AB+"/>
    <b v="0"/>
    <b v="0"/>
    <x v="0"/>
  </r>
  <r>
    <s v="PID0222"/>
    <s v="Adult"/>
    <x v="3"/>
    <n v="20000"/>
    <n v="16606.32"/>
    <n v="63.8"/>
    <s v="Female"/>
    <s v="O+"/>
    <b v="0"/>
    <b v="0"/>
    <x v="0"/>
  </r>
  <r>
    <s v="PID0223"/>
    <s v="Senior"/>
    <x v="3"/>
    <n v="250000"/>
    <n v="141504.59999999998"/>
    <n v="55.1"/>
    <s v="Female"/>
    <s v="O-"/>
    <b v="0"/>
    <b v="0"/>
    <x v="0"/>
  </r>
  <r>
    <s v="PID0224"/>
    <s v="Adult"/>
    <x v="1"/>
    <n v="32000"/>
    <n v="28723.52"/>
    <n v="64.7"/>
    <s v="Male"/>
    <s v="A-"/>
    <s v="No"/>
    <b v="0"/>
    <x v="0"/>
  </r>
  <r>
    <s v="PID0225"/>
    <s v="Middle-aged"/>
    <x v="2"/>
    <n v="240000"/>
    <n v="153766.44"/>
    <n v="53.6"/>
    <s v="Male"/>
    <s v="O-"/>
    <b v="0"/>
    <b v="1"/>
    <x v="0"/>
  </r>
  <r>
    <s v="PID0226"/>
    <s v="Middle-aged"/>
    <x v="0"/>
    <n v="20000"/>
    <n v="11334.86"/>
    <n v="84.1"/>
    <s v="Male"/>
    <s v="AB+"/>
    <b v="0"/>
    <b v="0"/>
    <x v="0"/>
  </r>
  <r>
    <s v="PID0227"/>
    <s v="Senior"/>
    <x v="0"/>
    <n v="500"/>
    <n v="285.98"/>
    <n v="56.4"/>
    <s v="Male"/>
    <s v="A+"/>
    <b v="1"/>
    <b v="0"/>
    <x v="0"/>
  </r>
  <r>
    <s v="PID0228"/>
    <s v="Adult"/>
    <x v="1"/>
    <n v="40000"/>
    <n v="34307.72"/>
    <n v="81"/>
    <s v="Female"/>
    <s v="O-"/>
    <b v="0"/>
    <b v="0"/>
    <x v="0"/>
  </r>
  <r>
    <s v="PID0229"/>
    <s v="Middle-aged"/>
    <x v="2"/>
    <n v="15000"/>
    <n v="11623.199999999999"/>
    <n v="70"/>
    <s v="Female"/>
    <s v="O+"/>
    <b v="0"/>
    <b v="1"/>
    <x v="0"/>
  </r>
  <r>
    <s v="PID0230"/>
    <s v="Senior"/>
    <x v="1"/>
    <n v="40000"/>
    <n v="0"/>
    <n v="77.8"/>
    <s v="Female"/>
    <s v="B-"/>
    <b v="0"/>
    <b v="1"/>
    <x v="1"/>
  </r>
  <r>
    <s v="PID0231"/>
    <s v="Adult"/>
    <x v="1"/>
    <n v="32000"/>
    <n v="25580.6"/>
    <n v="94.5"/>
    <s v="Female"/>
    <s v="A-"/>
    <b v="0"/>
    <b v="0"/>
    <x v="0"/>
  </r>
  <r>
    <s v="PID0232"/>
    <s v="Senior"/>
    <x v="1"/>
    <n v="500"/>
    <n v="0"/>
    <n v="77.599999999999994"/>
    <s v="Male"/>
    <s v="O-"/>
    <b v="1"/>
    <b v="1"/>
    <x v="1"/>
  </r>
  <r>
    <s v="PID0233"/>
    <s v="Adult"/>
    <x v="0"/>
    <n v="16000"/>
    <n v="9525.4599999999991"/>
    <n v="57.3"/>
    <s v="Female"/>
    <s v="A-"/>
    <b v="0"/>
    <b v="0"/>
    <x v="0"/>
  </r>
  <r>
    <s v="PID0234"/>
    <s v="Young Adult"/>
    <x v="2"/>
    <n v="500"/>
    <n v="279.56"/>
    <n v="106.4"/>
    <s v="Female"/>
    <s v="AB+"/>
    <b v="0"/>
    <b v="0"/>
    <x v="0"/>
  </r>
  <r>
    <s v="PID0235"/>
    <s v="Adult"/>
    <x v="3"/>
    <n v="60000"/>
    <n v="45790.25"/>
    <n v="89.6"/>
    <s v="Female"/>
    <s v="B+"/>
    <b v="0"/>
    <b v="1"/>
    <x v="0"/>
  </r>
  <r>
    <s v="PID0236"/>
    <s v="Elderly"/>
    <x v="1"/>
    <n v="800"/>
    <n v="0"/>
    <n v="48.9"/>
    <s v="Female"/>
    <s v="B+"/>
    <b v="0"/>
    <b v="0"/>
    <x v="1"/>
  </r>
  <r>
    <s v="PID0237"/>
    <s v="Senior"/>
    <x v="1"/>
    <n v="30000"/>
    <n v="16813.59"/>
    <n v="89.6"/>
    <s v="Female"/>
    <s v="O+"/>
    <b v="0"/>
    <b v="0"/>
    <x v="0"/>
  </r>
  <r>
    <s v="PID0238"/>
    <s v="Adult"/>
    <x v="2"/>
    <n v="40000"/>
    <n v="26437.399999999998"/>
    <n v="88.1"/>
    <s v="Female"/>
    <s v="AB-"/>
    <b v="0"/>
    <b v="1"/>
    <x v="0"/>
  </r>
  <r>
    <s v="PID0239"/>
    <s v="Adult"/>
    <x v="3"/>
    <n v="18000"/>
    <n v="10284.66"/>
    <n v="66.3"/>
    <s v="Male"/>
    <s v="AB-"/>
    <b v="0"/>
    <b v="0"/>
    <x v="0"/>
  </r>
  <r>
    <s v="PID0240"/>
    <s v="Adult"/>
    <x v="1"/>
    <n v="40000"/>
    <n v="34094.800000000003"/>
    <n v="67.5"/>
    <s v="Female"/>
    <s v="AB+"/>
    <b v="0"/>
    <b v="0"/>
    <x v="0"/>
  </r>
  <r>
    <s v="PID0241"/>
    <s v="Senior"/>
    <x v="1"/>
    <n v="16000"/>
    <n v="11422.3"/>
    <n v="85.4"/>
    <s v="Female"/>
    <s v="A-"/>
    <b v="0"/>
    <b v="0"/>
    <x v="0"/>
  </r>
  <r>
    <s v="PID0242"/>
    <s v="Middle-aged"/>
    <x v="3"/>
    <n v="500"/>
    <n v="365.85"/>
    <n v="80.5"/>
    <s v="Male"/>
    <s v="B+"/>
    <b v="1"/>
    <b v="0"/>
    <x v="0"/>
  </r>
  <r>
    <s v="PID0243"/>
    <s v="Adult"/>
    <x v="1"/>
    <n v="16000"/>
    <n v="12760.94"/>
    <n v="59.5"/>
    <s v="Female"/>
    <s v="A-"/>
    <b v="0"/>
    <b v="0"/>
    <x v="0"/>
  </r>
  <r>
    <s v="PID0244"/>
    <s v="Middle-aged"/>
    <x v="2"/>
    <n v="12000"/>
    <n v="0"/>
    <n v="74.400000000000006"/>
    <s v="Female"/>
    <s v="B+"/>
    <b v="0"/>
    <b v="0"/>
    <x v="1"/>
  </r>
  <r>
    <s v="PID0245"/>
    <s v="Middle-aged"/>
    <x v="0"/>
    <n v="40000"/>
    <n v="25274"/>
    <n v="59"/>
    <s v="Female"/>
    <s v="B-"/>
    <b v="0"/>
    <b v="0"/>
    <x v="0"/>
  </r>
  <r>
    <s v="PID0246"/>
    <s v="Middle-aged"/>
    <x v="2"/>
    <n v="200000"/>
    <n v="121054.08"/>
    <n v="69"/>
    <s v="Male"/>
    <s v="B+"/>
    <b v="0"/>
    <b v="1"/>
    <x v="0"/>
  </r>
  <r>
    <s v="PID0247"/>
    <s v="Senior"/>
    <x v="3"/>
    <n v="30000"/>
    <n v="21701.46"/>
    <n v="77.599999999999994"/>
    <s v="Male"/>
    <s v="AB+"/>
    <b v="0"/>
    <b v="0"/>
    <x v="0"/>
  </r>
  <r>
    <s v="PID0248"/>
    <s v="Middle-aged"/>
    <x v="0"/>
    <n v="60000"/>
    <n v="0"/>
    <n v="83.9"/>
    <s v="Male"/>
    <s v="A+"/>
    <b v="0"/>
    <b v="0"/>
    <x v="1"/>
  </r>
  <r>
    <s v="PID0249"/>
    <s v="Senior"/>
    <x v="2"/>
    <n v="800"/>
    <n v="703.87"/>
    <n v="76.8"/>
    <s v="Male"/>
    <s v="B+"/>
    <b v="0"/>
    <b v="0"/>
    <x v="0"/>
  </r>
  <r>
    <s v="PID0250"/>
    <s v="Adult"/>
    <x v="3"/>
    <n v="500"/>
    <n v="270.32"/>
    <n v="66.7"/>
    <s v="Male"/>
    <s v="AB+"/>
    <b v="0"/>
    <b v="0"/>
    <x v="0"/>
  </r>
  <r>
    <s v="PID0251"/>
    <s v="Adult"/>
    <x v="0"/>
    <n v="24000"/>
    <n v="18664.68"/>
    <n v="71.400000000000006"/>
    <s v="Female"/>
    <s v="O-"/>
    <b v="0"/>
    <b v="0"/>
    <x v="0"/>
  </r>
  <r>
    <s v="PID0252"/>
    <s v="Adult"/>
    <x v="3"/>
    <n v="60000"/>
    <n v="31082"/>
    <n v="65.599999999999994"/>
    <s v="Male"/>
    <s v="AB-"/>
    <s v="Yes"/>
    <b v="0"/>
    <x v="0"/>
  </r>
  <r>
    <s v="PID0253"/>
    <s v="Young Adult"/>
    <x v="2"/>
    <n v="30000"/>
    <n v="26738.129999999997"/>
    <n v="85.2"/>
    <s v="Female"/>
    <s v="A-"/>
    <b v="0"/>
    <b v="0"/>
    <x v="0"/>
  </r>
  <r>
    <s v="PID0254"/>
    <s v="Middle-aged"/>
    <x v="1"/>
    <n v="40000"/>
    <n v="29444.799999999999"/>
    <n v="63.9"/>
    <s v="Male"/>
    <s v="O-"/>
    <b v="0"/>
    <b v="0"/>
    <x v="0"/>
  </r>
  <r>
    <s v="PID0255"/>
    <s v="Adult"/>
    <x v="0"/>
    <n v="200000"/>
    <n v="101161.68"/>
    <n v="86.6"/>
    <s v="Female"/>
    <s v="A-"/>
    <b v="0"/>
    <b v="1"/>
    <x v="0"/>
  </r>
  <r>
    <s v="PID0256"/>
    <s v="Middle-aged"/>
    <x v="2"/>
    <n v="36000"/>
    <n v="31042.68"/>
    <n v="77.5"/>
    <s v="Female"/>
    <s v="B-"/>
    <b v="0"/>
    <b v="0"/>
    <x v="0"/>
  </r>
  <r>
    <s v="PID0257"/>
    <s v="Adult"/>
    <x v="0"/>
    <n v="60000"/>
    <n v="47874.1"/>
    <n v="69"/>
    <s v="Female"/>
    <s v="A+"/>
    <b v="0"/>
    <b v="0"/>
    <x v="0"/>
  </r>
  <r>
    <s v="PID0258"/>
    <s v="Senior"/>
    <x v="2"/>
    <n v="3000"/>
    <n v="2277.27"/>
    <n v="67.900000000000006"/>
    <s v="Female"/>
    <s v="O+"/>
    <b v="0"/>
    <b v="0"/>
    <x v="0"/>
  </r>
  <r>
    <s v="PID0259"/>
    <s v="Adult"/>
    <x v="1"/>
    <n v="200000"/>
    <n v="161833.76"/>
    <n v="87.7"/>
    <s v="Male"/>
    <s v="AB+"/>
    <b v="0"/>
    <b v="0"/>
    <x v="0"/>
  </r>
  <r>
    <s v="PID0260"/>
    <s v="Middle-aged"/>
    <x v="3"/>
    <n v="100"/>
    <n v="82.82"/>
    <n v="58.4"/>
    <s v="Male"/>
    <s v="AB+"/>
    <b v="0"/>
    <b v="1"/>
    <x v="0"/>
  </r>
  <r>
    <s v="PID0261"/>
    <s v="Adult"/>
    <x v="0"/>
    <n v="800"/>
    <n v="0"/>
    <n v="89.7"/>
    <s v="Male"/>
    <s v="AB-"/>
    <b v="0"/>
    <b v="1"/>
    <x v="1"/>
  </r>
  <r>
    <s v="PID0262"/>
    <s v="Adult"/>
    <x v="2"/>
    <n v="250000"/>
    <n v="190210.2"/>
    <n v="65"/>
    <s v="Female"/>
    <s v="O-"/>
    <b v="0"/>
    <b v="0"/>
    <x v="0"/>
  </r>
  <r>
    <s v="PID0263"/>
    <s v="Middle-aged"/>
    <x v="3"/>
    <n v="3000"/>
    <n v="1570.1100000000001"/>
    <n v="56.2"/>
    <s v="Female"/>
    <s v="AB+"/>
    <b v="0"/>
    <b v="1"/>
    <x v="0"/>
  </r>
  <r>
    <s v="PID0264"/>
    <s v="Adult"/>
    <x v="0"/>
    <n v="30000"/>
    <n v="25604.159999999996"/>
    <n v="96.1"/>
    <s v="Male"/>
    <s v="O-"/>
    <b v="0"/>
    <b v="0"/>
    <x v="0"/>
  </r>
  <r>
    <s v="PID0265"/>
    <s v="Adult"/>
    <x v="2"/>
    <n v="3000"/>
    <n v="2271.75"/>
    <n v="59.7"/>
    <s v="Male"/>
    <s v="B-"/>
    <b v="1"/>
    <b v="0"/>
    <x v="0"/>
  </r>
  <r>
    <s v="PID0266"/>
    <s v="Adult"/>
    <x v="1"/>
    <n v="100"/>
    <n v="0"/>
    <n v="94.6"/>
    <s v="Female"/>
    <s v="AB+"/>
    <b v="0"/>
    <b v="0"/>
    <x v="1"/>
  </r>
  <r>
    <s v="PID0267"/>
    <s v="Adult"/>
    <x v="1"/>
    <n v="800"/>
    <n v="484.88"/>
    <n v="65.099999999999994"/>
    <s v="Female"/>
    <s v="B+"/>
    <b v="1"/>
    <b v="0"/>
    <x v="0"/>
  </r>
  <r>
    <s v="PID0268"/>
    <s v="Adult"/>
    <x v="1"/>
    <n v="12000"/>
    <n v="9014.58"/>
    <n v="104.7"/>
    <s v="Male"/>
    <s v="B-"/>
    <b v="1"/>
    <b v="0"/>
    <x v="0"/>
  </r>
  <r>
    <s v="PID0269"/>
    <s v="Adult"/>
    <x v="1"/>
    <n v="40000"/>
    <n v="20636.399999999998"/>
    <n v="73"/>
    <s v="Male"/>
    <s v="B-"/>
    <b v="0"/>
    <b v="0"/>
    <x v="0"/>
  </r>
  <r>
    <s v="PID0270"/>
    <s v="Adult"/>
    <x v="3"/>
    <n v="240000"/>
    <n v="161510.04"/>
    <n v="73.2"/>
    <s v="Female"/>
    <s v="O-"/>
    <b v="0"/>
    <b v="1"/>
    <x v="0"/>
  </r>
  <r>
    <s v="PID0271"/>
    <s v="Adult"/>
    <x v="2"/>
    <n v="90000"/>
    <n v="50397.700000000004"/>
    <n v="75.2"/>
    <s v="Male"/>
    <s v="A-"/>
    <b v="0"/>
    <b v="1"/>
    <x v="0"/>
  </r>
  <r>
    <s v="PID0272"/>
    <s v="Senior"/>
    <x v="3"/>
    <n v="32000"/>
    <n v="17619.52"/>
    <n v="79.099999999999994"/>
    <s v="Male"/>
    <s v="B-"/>
    <b v="0"/>
    <b v="1"/>
    <x v="0"/>
  </r>
  <r>
    <s v="PID0273"/>
    <s v="Middle-aged"/>
    <x v="3"/>
    <n v="15000"/>
    <n v="12252.550000000001"/>
    <n v="78"/>
    <s v="Male"/>
    <s v="AB-"/>
    <b v="1"/>
    <b v="1"/>
    <x v="0"/>
  </r>
  <r>
    <s v="PID0274"/>
    <s v="Senior"/>
    <x v="1"/>
    <n v="90000"/>
    <n v="70452.100000000006"/>
    <n v="49.3"/>
    <s v="Female"/>
    <s v="O-"/>
    <b v="0"/>
    <b v="0"/>
    <x v="0"/>
  </r>
  <r>
    <s v="PID0275"/>
    <s v="Adult"/>
    <x v="2"/>
    <n v="12000"/>
    <n v="0"/>
    <n v="94.1"/>
    <s v="Female"/>
    <s v="B-"/>
    <b v="1"/>
    <b v="0"/>
    <x v="1"/>
  </r>
  <r>
    <s v="PID0276"/>
    <s v="Adult"/>
    <x v="1"/>
    <n v="40000"/>
    <n v="32398.1"/>
    <n v="100.7"/>
    <s v="Male"/>
    <s v="A+"/>
    <b v="0"/>
    <b v="0"/>
    <x v="0"/>
  </r>
  <r>
    <s v="PID0277"/>
    <s v="Middle-aged"/>
    <x v="0"/>
    <n v="18000"/>
    <n v="9142.98"/>
    <n v="52.2"/>
    <s v="Male"/>
    <s v="AB-"/>
    <b v="1"/>
    <b v="0"/>
    <x v="0"/>
  </r>
  <r>
    <s v="PID0278"/>
    <s v="Senior"/>
    <x v="1"/>
    <n v="60000"/>
    <n v="49946.899999999994"/>
    <n v="67.8"/>
    <s v="Male"/>
    <s v="O+"/>
    <b v="0"/>
    <b v="0"/>
    <x v="0"/>
  </r>
  <r>
    <s v="PID0279"/>
    <s v="Senior"/>
    <x v="1"/>
    <n v="24000"/>
    <n v="0"/>
    <n v="71.2"/>
    <s v="Male"/>
    <s v="AB+"/>
    <b v="0"/>
    <b v="1"/>
    <x v="1"/>
  </r>
  <r>
    <s v="PID0280"/>
    <s v="Middle-aged"/>
    <x v="1"/>
    <n v="24000"/>
    <n v="15161.699999999999"/>
    <n v="69"/>
    <s v="Male"/>
    <s v="AB+"/>
    <b v="1"/>
    <b v="0"/>
    <x v="0"/>
  </r>
  <r>
    <s v="PID0281"/>
    <s v="Middle-aged"/>
    <x v="0"/>
    <n v="20000"/>
    <n v="11828.86"/>
    <n v="54.6"/>
    <s v="Male"/>
    <s v="AB+"/>
    <b v="0"/>
    <b v="1"/>
    <x v="0"/>
  </r>
  <r>
    <s v="PID0282"/>
    <s v="Adult"/>
    <x v="1"/>
    <n v="2000"/>
    <n v="1182"/>
    <n v="59.9"/>
    <s v="Male"/>
    <s v="A+"/>
    <b v="1"/>
    <b v="1"/>
    <x v="0"/>
  </r>
  <r>
    <s v="PID0283"/>
    <s v="Middle-aged"/>
    <x v="0"/>
    <n v="12000"/>
    <n v="9412.6"/>
    <n v="74"/>
    <s v="Female"/>
    <s v="O-"/>
    <b v="1"/>
    <b v="0"/>
    <x v="0"/>
  </r>
  <r>
    <s v="PID0284"/>
    <s v="Middle-aged"/>
    <x v="1"/>
    <n v="250000"/>
    <n v="175454.59999999998"/>
    <n v="84.9"/>
    <s v="Male"/>
    <s v="AB+"/>
    <b v="0"/>
    <b v="1"/>
    <x v="0"/>
  </r>
  <r>
    <s v="PID0285"/>
    <s v="Adult"/>
    <x v="3"/>
    <n v="100"/>
    <n v="56.47"/>
    <n v="65.5"/>
    <s v="Female"/>
    <s v="A+"/>
    <b v="0"/>
    <b v="1"/>
    <x v="0"/>
  </r>
  <r>
    <s v="PID0286"/>
    <s v="Middle-aged"/>
    <x v="2"/>
    <n v="20000"/>
    <n v="0"/>
    <n v="96.3"/>
    <s v="Male"/>
    <s v="B-"/>
    <b v="0"/>
    <b v="0"/>
    <x v="1"/>
  </r>
  <r>
    <s v="PID0287"/>
    <s v="Adult"/>
    <x v="0"/>
    <n v="20000"/>
    <n v="0"/>
    <n v="78.099999999999994"/>
    <s v="Female"/>
    <s v="B-"/>
    <b v="1"/>
    <b v="0"/>
    <x v="1"/>
  </r>
  <r>
    <s v="PID0288"/>
    <s v="Young Adult"/>
    <x v="1"/>
    <n v="300000"/>
    <n v="254042.27999999997"/>
    <n v="59.6"/>
    <s v="Female"/>
    <s v="AB-"/>
    <b v="0"/>
    <b v="0"/>
    <x v="0"/>
  </r>
  <r>
    <s v="PID0289"/>
    <s v="Young Adult"/>
    <x v="0"/>
    <n v="800"/>
    <n v="445.65"/>
    <n v="71.400000000000006"/>
    <s v="Female"/>
    <s v="O-"/>
    <b v="1"/>
    <b v="0"/>
    <x v="0"/>
  </r>
  <r>
    <s v="PID0290"/>
    <s v="Middle-aged"/>
    <x v="1"/>
    <n v="40000"/>
    <n v="35435.599999999999"/>
    <n v="73"/>
    <s v="Male"/>
    <s v="B-"/>
    <b v="0"/>
    <b v="0"/>
    <x v="0"/>
  </r>
  <r>
    <s v="PID0291"/>
    <s v="Adult"/>
    <x v="0"/>
    <n v="40000"/>
    <n v="23892.800000000003"/>
    <n v="92.4"/>
    <s v="Female"/>
    <s v="A+"/>
    <b v="1"/>
    <b v="0"/>
    <x v="0"/>
  </r>
  <r>
    <s v="PID0292"/>
    <s v="Adult"/>
    <x v="0"/>
    <n v="3000"/>
    <n v="2649.5099999999998"/>
    <n v="99.1"/>
    <s v="Male"/>
    <s v="A+"/>
    <b v="0"/>
    <b v="0"/>
    <x v="0"/>
  </r>
  <r>
    <s v="PID0293"/>
    <s v="Adult"/>
    <x v="1"/>
    <n v="800"/>
    <n v="587.24"/>
    <n v="94.6"/>
    <s v="Female"/>
    <s v="B+"/>
    <b v="0"/>
    <b v="0"/>
    <x v="0"/>
  </r>
  <r>
    <s v="PID0294"/>
    <s v="Adult"/>
    <x v="3"/>
    <n v="20000"/>
    <n v="16863.14"/>
    <n v="92.6"/>
    <s v="Female"/>
    <s v="B-"/>
    <b v="0"/>
    <b v="0"/>
    <x v="0"/>
  </r>
  <r>
    <s v="PID0295"/>
    <s v="Adult"/>
    <x v="0"/>
    <n v="3000"/>
    <n v="2651.88"/>
    <n v="70"/>
    <s v="Male"/>
    <s v="O+"/>
    <b v="0"/>
    <b v="0"/>
    <x v="0"/>
  </r>
  <r>
    <s v="PID0296"/>
    <s v="Senior"/>
    <x v="0"/>
    <n v="48000"/>
    <n v="25412.799999999999"/>
    <n v="73.900000000000006"/>
    <s v="Female"/>
    <s v="B-"/>
    <b v="0"/>
    <b v="0"/>
    <x v="0"/>
  </r>
  <r>
    <s v="PID0297"/>
    <s v="Middle-aged"/>
    <x v="3"/>
    <n v="60000"/>
    <n v="52542.200000000004"/>
    <n v="48.1"/>
    <s v="Female"/>
    <s v="AB-"/>
    <b v="0"/>
    <s v="Yes"/>
    <x v="0"/>
  </r>
  <r>
    <s v="PID0298"/>
    <s v="Senior"/>
    <x v="0"/>
    <n v="1000"/>
    <n v="608.94000000000005"/>
    <n v="62.8"/>
    <s v="Female"/>
    <s v="AB-"/>
    <b v="1"/>
    <b v="0"/>
    <x v="0"/>
  </r>
  <r>
    <s v="PID0299"/>
    <s v="Senior"/>
    <x v="1"/>
    <n v="90000"/>
    <n v="46249.5"/>
    <n v="56.5"/>
    <s v="Female"/>
    <s v="A-"/>
    <b v="1"/>
    <b v="0"/>
    <x v="0"/>
  </r>
  <r>
    <s v="PID0300"/>
    <s v="Adult"/>
    <x v="1"/>
    <n v="20000"/>
    <n v="0"/>
    <n v="71.400000000000006"/>
    <s v="Male"/>
    <s v="A+"/>
    <b v="0"/>
    <b v="1"/>
    <x v="1"/>
  </r>
  <r>
    <s v="PID0301"/>
    <s v="Young Adult"/>
    <x v="1"/>
    <n v="45000"/>
    <n v="26396.19"/>
    <n v="82.4"/>
    <s v="Female"/>
    <s v="O+"/>
    <b v="0"/>
    <b v="0"/>
    <x v="0"/>
  </r>
  <r>
    <s v="PID0302"/>
    <s v="Adult"/>
    <x v="0"/>
    <n v="40000"/>
    <n v="30393.3"/>
    <n v="75.400000000000006"/>
    <s v="Male"/>
    <s v="AB-"/>
    <b v="0"/>
    <b v="1"/>
    <x v="0"/>
  </r>
  <r>
    <s v="PID0303"/>
    <s v="Adult"/>
    <x v="1"/>
    <n v="18000"/>
    <n v="15337.380000000001"/>
    <n v="90.6"/>
    <s v="Male"/>
    <s v="A-"/>
    <b v="1"/>
    <b v="0"/>
    <x v="0"/>
  </r>
  <r>
    <s v="PID0304"/>
    <s v="Middle-aged"/>
    <x v="1"/>
    <n v="21000"/>
    <n v="17377.78"/>
    <n v="82.5"/>
    <s v="Female"/>
    <s v="A+"/>
    <b v="1"/>
    <b v="1"/>
    <x v="0"/>
  </r>
  <r>
    <s v="PID0305"/>
    <s v="Senior"/>
    <x v="1"/>
    <n v="800"/>
    <n v="555.04"/>
    <n v="74.2"/>
    <s v="Male"/>
    <s v="AB-"/>
    <b v="1"/>
    <b v="0"/>
    <x v="0"/>
  </r>
  <r>
    <s v="PID0306"/>
    <s v="Adult"/>
    <x v="0"/>
    <n v="12000"/>
    <n v="6992.64"/>
    <n v="66.8"/>
    <s v="Female"/>
    <s v="O-"/>
    <b v="0"/>
    <b v="1"/>
    <x v="0"/>
  </r>
  <r>
    <s v="PID0307"/>
    <s v="Senior"/>
    <x v="0"/>
    <n v="30000"/>
    <n v="15917.49"/>
    <n v="89.7"/>
    <s v="Female"/>
    <s v="O-"/>
    <s v="Yes"/>
    <b v="0"/>
    <x v="0"/>
  </r>
  <r>
    <s v="PID0308"/>
    <s v="Senior"/>
    <x v="2"/>
    <n v="12000"/>
    <n v="9607.2000000000007"/>
    <n v="59.7"/>
    <s v="Female"/>
    <s v="AB+"/>
    <b v="0"/>
    <b v="0"/>
    <x v="0"/>
  </r>
  <r>
    <s v="PID0309"/>
    <s v="Middle-aged"/>
    <x v="0"/>
    <n v="12000"/>
    <n v="9344"/>
    <n v="76.5"/>
    <s v="Female"/>
    <s v="A+"/>
    <b v="0"/>
    <b v="0"/>
    <x v="0"/>
  </r>
  <r>
    <s v="PID0310"/>
    <s v="Adult"/>
    <x v="1"/>
    <n v="800"/>
    <n v="505.63"/>
    <n v="84.5"/>
    <s v="Male"/>
    <s v="O+"/>
    <b v="0"/>
    <b v="1"/>
    <x v="0"/>
  </r>
  <r>
    <s v="PID0311"/>
    <s v="Middle-aged"/>
    <x v="0"/>
    <n v="500"/>
    <n v="402.18"/>
    <n v="103.1"/>
    <s v="Female"/>
    <s v="O-"/>
    <b v="0"/>
    <b v="1"/>
    <x v="0"/>
  </r>
  <r>
    <s v="PID0312"/>
    <s v="Young Adult"/>
    <x v="3"/>
    <n v="90000"/>
    <n v="0"/>
    <n v="80.3"/>
    <s v="Female"/>
    <s v="O-"/>
    <b v="0"/>
    <b v="0"/>
    <x v="1"/>
  </r>
  <r>
    <s v="PID0313"/>
    <s v="Senior"/>
    <x v="3"/>
    <n v="12000"/>
    <n v="10441.56"/>
    <n v="65.099999999999994"/>
    <s v="Female"/>
    <s v="A+"/>
    <b v="0"/>
    <b v="0"/>
    <x v="0"/>
  </r>
  <r>
    <s v="PID0314"/>
    <s v="Adult"/>
    <x v="0"/>
    <n v="60000"/>
    <n v="34111.4"/>
    <n v="61.4"/>
    <s v="Female"/>
    <s v="O+"/>
    <b v="0"/>
    <b v="1"/>
    <x v="0"/>
  </r>
  <r>
    <s v="PID0315"/>
    <s v="Adult"/>
    <x v="3"/>
    <n v="18000"/>
    <n v="15787.920000000002"/>
    <n v="82.7"/>
    <s v="Male"/>
    <s v="A+"/>
    <b v="0"/>
    <b v="1"/>
    <x v="0"/>
  </r>
  <r>
    <s v="PID0316"/>
    <s v="Senior"/>
    <x v="1"/>
    <n v="45000"/>
    <n v="0"/>
    <n v="68.8"/>
    <s v="Female"/>
    <s v="A-"/>
    <b v="0"/>
    <b v="1"/>
    <x v="1"/>
  </r>
  <r>
    <s v="PID0317"/>
    <s v="Middle-aged"/>
    <x v="2"/>
    <n v="16000"/>
    <n v="11310.02"/>
    <n v="78.900000000000006"/>
    <s v="Female"/>
    <s v="O+"/>
    <b v="0"/>
    <b v="0"/>
    <x v="0"/>
  </r>
  <r>
    <s v="PID0318"/>
    <s v="Adult"/>
    <x v="2"/>
    <n v="250000"/>
    <n v="181231.9"/>
    <n v="62.6"/>
    <s v="Female"/>
    <s v="O+"/>
    <b v="0"/>
    <b v="0"/>
    <x v="0"/>
  </r>
  <r>
    <s v="PID0319"/>
    <s v="Senior"/>
    <x v="1"/>
    <n v="100"/>
    <n v="0"/>
    <n v="62.9"/>
    <s v="Female"/>
    <s v="B+"/>
    <b v="0"/>
    <b v="0"/>
    <x v="1"/>
  </r>
  <r>
    <s v="PID0320"/>
    <s v="Middle-aged"/>
    <x v="1"/>
    <n v="75000"/>
    <n v="64758.100000000006"/>
    <n v="66.5"/>
    <s v="Male"/>
    <s v="A-"/>
    <b v="0"/>
    <b v="1"/>
    <x v="0"/>
  </r>
  <r>
    <s v="PID0321"/>
    <s v="Adult"/>
    <x v="3"/>
    <n v="40000"/>
    <n v="0"/>
    <n v="83.4"/>
    <s v="Female"/>
    <s v="AB+"/>
    <b v="0"/>
    <b v="0"/>
    <x v="1"/>
  </r>
  <r>
    <s v="PID0322"/>
    <s v="Adult"/>
    <x v="1"/>
    <n v="3000"/>
    <n v="1894.17"/>
    <n v="57.3"/>
    <s v="Female"/>
    <s v="AB+"/>
    <b v="0"/>
    <b v="0"/>
    <x v="0"/>
  </r>
  <r>
    <s v="PID0323"/>
    <s v="Adult"/>
    <x v="2"/>
    <n v="32000"/>
    <n v="0"/>
    <n v="96.5"/>
    <s v="Male"/>
    <s v="O-"/>
    <b v="1"/>
    <b v="0"/>
    <x v="1"/>
  </r>
  <r>
    <s v="PID0324"/>
    <s v="Senior"/>
    <x v="3"/>
    <n v="12000"/>
    <n v="6341.88"/>
    <n v="83.8"/>
    <s v="Male"/>
    <s v="B+"/>
    <b v="0"/>
    <b v="0"/>
    <x v="0"/>
  </r>
  <r>
    <s v="PID0325"/>
    <s v="Middle-aged"/>
    <x v="3"/>
    <n v="16000"/>
    <n v="13735.36"/>
    <n v="57.4"/>
    <s v="Male"/>
    <s v="AB-"/>
    <b v="0"/>
    <b v="0"/>
    <x v="0"/>
  </r>
  <r>
    <s v="PID0326"/>
    <s v="Senior"/>
    <x v="0"/>
    <n v="60000"/>
    <n v="0"/>
    <n v="45.3"/>
    <s v="Female"/>
    <s v="B+"/>
    <b v="1"/>
    <b v="0"/>
    <x v="1"/>
  </r>
  <r>
    <s v="PID0327"/>
    <s v="Adult"/>
    <x v="0"/>
    <n v="90000"/>
    <n v="49301.899999999994"/>
    <n v="97.5"/>
    <s v="Female"/>
    <s v="O+"/>
    <b v="0"/>
    <b v="1"/>
    <x v="0"/>
  </r>
  <r>
    <s v="PID0328"/>
    <s v="Middle-aged"/>
    <x v="2"/>
    <n v="60000"/>
    <n v="52602.28"/>
    <n v="99.9"/>
    <s v="Female"/>
    <s v="O-"/>
    <b v="0"/>
    <b v="0"/>
    <x v="0"/>
  </r>
  <r>
    <s v="PID0329"/>
    <s v="Young Adult"/>
    <x v="0"/>
    <n v="72000"/>
    <n v="48491.68"/>
    <n v="82.6"/>
    <s v="Male"/>
    <s v="A-"/>
    <b v="0"/>
    <b v="0"/>
    <x v="0"/>
  </r>
  <r>
    <s v="PID0330"/>
    <s v="Middle-aged"/>
    <x v="2"/>
    <n v="500"/>
    <n v="0"/>
    <n v="88.4"/>
    <s v="Female"/>
    <s v="A+"/>
    <b v="0"/>
    <b v="0"/>
    <x v="1"/>
  </r>
  <r>
    <s v="PID0331"/>
    <s v="Adult"/>
    <x v="2"/>
    <n v="100"/>
    <n v="87.74"/>
    <n v="102"/>
    <s v="Female"/>
    <s v="A-"/>
    <b v="0"/>
    <b v="0"/>
    <x v="0"/>
  </r>
  <r>
    <s v="PID0332"/>
    <s v="Senior"/>
    <x v="2"/>
    <n v="72000"/>
    <n v="40552.839999999997"/>
    <n v="73.3"/>
    <s v="Male"/>
    <s v="AB+"/>
    <b v="1"/>
    <b v="0"/>
    <x v="0"/>
  </r>
  <r>
    <s v="PID0333"/>
    <s v="Adult"/>
    <x v="1"/>
    <n v="48000"/>
    <n v="37134"/>
    <n v="91"/>
    <s v="Female"/>
    <s v="AB-"/>
    <b v="0"/>
    <b v="1"/>
    <x v="0"/>
  </r>
  <r>
    <s v="PID0334"/>
    <s v="Senior"/>
    <x v="3"/>
    <n v="12000"/>
    <n v="8904.5999999999985"/>
    <n v="94.6"/>
    <s v="Male"/>
    <s v="A+"/>
    <s v="Yes"/>
    <s v="No"/>
    <x v="0"/>
  </r>
  <r>
    <s v="PID0335"/>
    <s v="Adult"/>
    <x v="2"/>
    <n v="60000"/>
    <n v="0"/>
    <n v="84.5"/>
    <s v="Female"/>
    <s v="AB+"/>
    <b v="0"/>
    <b v="1"/>
    <x v="1"/>
  </r>
  <r>
    <s v="PID0336"/>
    <s v="Middle-aged"/>
    <x v="1"/>
    <n v="32000"/>
    <n v="17880.560000000001"/>
    <n v="87.1"/>
    <s v="Male"/>
    <s v="O+"/>
    <b v="0"/>
    <b v="0"/>
    <x v="0"/>
  </r>
  <r>
    <s v="PID0337"/>
    <s v="Middle-aged"/>
    <x v="2"/>
    <n v="54000"/>
    <n v="0"/>
    <n v="86.6"/>
    <s v="Female"/>
    <s v="O+"/>
    <b v="1"/>
    <b v="0"/>
    <x v="1"/>
  </r>
  <r>
    <s v="PID0338"/>
    <s v="Adult"/>
    <x v="2"/>
    <n v="250000"/>
    <n v="180061.4"/>
    <n v="67.3"/>
    <s v="Male"/>
    <s v="AB+"/>
    <b v="1"/>
    <b v="0"/>
    <x v="0"/>
  </r>
  <r>
    <s v="PID0339"/>
    <s v="Adult"/>
    <x v="2"/>
    <n v="12000"/>
    <n v="10036.98"/>
    <n v="104.5"/>
    <s v="Female"/>
    <s v="A-"/>
    <b v="1"/>
    <b v="1"/>
    <x v="0"/>
  </r>
  <r>
    <s v="PID0340"/>
    <s v="Adult"/>
    <x v="1"/>
    <n v="12000"/>
    <n v="10570.68"/>
    <n v="73.400000000000006"/>
    <s v="Male"/>
    <s v="O+"/>
    <b v="0"/>
    <b v="0"/>
    <x v="0"/>
  </r>
  <r>
    <s v="PID0341"/>
    <s v="Adult"/>
    <x v="0"/>
    <n v="60000"/>
    <n v="49311.68"/>
    <n v="80.8"/>
    <s v="Male"/>
    <s v="A+"/>
    <b v="1"/>
    <b v="1"/>
    <x v="0"/>
  </r>
  <r>
    <s v="PID0342"/>
    <s v="Middle-aged"/>
    <x v="2"/>
    <n v="300000"/>
    <n v="0"/>
    <n v="75.900000000000006"/>
    <s v="Male"/>
    <s v="B-"/>
    <b v="1"/>
    <b v="0"/>
    <x v="1"/>
  </r>
  <r>
    <s v="PID0343"/>
    <s v="Middle-aged"/>
    <x v="2"/>
    <n v="500"/>
    <n v="447.66"/>
    <n v="82"/>
    <s v="Male"/>
    <s v="A-"/>
    <b v="0"/>
    <b v="0"/>
    <x v="0"/>
  </r>
  <r>
    <s v="PID0344"/>
    <s v="Middle-aged"/>
    <x v="0"/>
    <n v="200000"/>
    <n v="0"/>
    <n v="88.8"/>
    <s v="Male"/>
    <s v="B+"/>
    <b v="1"/>
    <b v="1"/>
    <x v="1"/>
  </r>
  <r>
    <s v="PID0345"/>
    <s v="Adult"/>
    <x v="0"/>
    <n v="30000"/>
    <n v="23792.699999999997"/>
    <n v="85.2"/>
    <s v="Female"/>
    <s v="AB-"/>
    <b v="0"/>
    <b v="1"/>
    <x v="0"/>
  </r>
  <r>
    <s v="PID0346"/>
    <s v="Adult"/>
    <x v="1"/>
    <n v="240000"/>
    <n v="0"/>
    <n v="60.2"/>
    <s v="Male"/>
    <s v="O-"/>
    <b v="1"/>
    <b v="1"/>
    <x v="1"/>
  </r>
  <r>
    <s v="PID0347"/>
    <s v="Adult"/>
    <x v="1"/>
    <n v="40000"/>
    <n v="24642.6"/>
    <n v="88.7"/>
    <s v="Male"/>
    <s v="AB-"/>
    <b v="0"/>
    <b v="0"/>
    <x v="0"/>
  </r>
  <r>
    <s v="PID0348"/>
    <s v="Senior"/>
    <x v="2"/>
    <n v="45000"/>
    <n v="39752.79"/>
    <n v="70"/>
    <s v="Female"/>
    <s v="A+"/>
    <b v="0"/>
    <b v="1"/>
    <x v="0"/>
  </r>
  <r>
    <s v="PID0349"/>
    <s v="Middle-aged"/>
    <x v="1"/>
    <n v="24000"/>
    <n v="0"/>
    <n v="92"/>
    <s v="Male"/>
    <s v="AB+"/>
    <b v="0"/>
    <b v="1"/>
    <x v="1"/>
  </r>
  <r>
    <s v="PID0350"/>
    <s v="Adult"/>
    <x v="1"/>
    <n v="100"/>
    <n v="77.66"/>
    <n v="106.6"/>
    <s v="Male"/>
    <s v="AB-"/>
    <b v="1"/>
    <b v="0"/>
    <x v="0"/>
  </r>
  <r>
    <s v="PID0351"/>
    <s v="Middle-aged"/>
    <x v="1"/>
    <n v="250000"/>
    <n v="125062.2"/>
    <n v="96.1"/>
    <s v="Male"/>
    <s v="A+"/>
    <b v="0"/>
    <b v="0"/>
    <x v="0"/>
  </r>
  <r>
    <s v="PID0352"/>
    <s v="Middle-aged"/>
    <x v="0"/>
    <n v="40000"/>
    <n v="0"/>
    <n v="72.599999999999994"/>
    <s v="Male"/>
    <s v="O+"/>
    <b v="0"/>
    <b v="0"/>
    <x v="1"/>
  </r>
  <r>
    <s v="PID0353"/>
    <s v="Adult"/>
    <x v="0"/>
    <n v="16000"/>
    <n v="9324.06"/>
    <n v="78.900000000000006"/>
    <s v="Male"/>
    <s v="A+"/>
    <b v="0"/>
    <b v="0"/>
    <x v="0"/>
  </r>
  <r>
    <s v="PID0354"/>
    <s v="Adult"/>
    <x v="2"/>
    <n v="60000"/>
    <n v="42781.95"/>
    <n v="56.7"/>
    <s v="Male"/>
    <s v="O+"/>
    <b v="0"/>
    <b v="1"/>
    <x v="0"/>
  </r>
  <r>
    <s v="PID0355"/>
    <s v="Middle-aged"/>
    <x v="0"/>
    <n v="100"/>
    <n v="67.64"/>
    <n v="54"/>
    <s v="Female"/>
    <s v="O+"/>
    <b v="0"/>
    <b v="1"/>
    <x v="0"/>
  </r>
  <r>
    <s v="PID0356"/>
    <s v="Adult"/>
    <x v="2"/>
    <n v="500"/>
    <n v="265.38"/>
    <n v="93.2"/>
    <s v="Female"/>
    <s v="O-"/>
    <b v="0"/>
    <b v="0"/>
    <x v="0"/>
  </r>
  <r>
    <s v="PID0357"/>
    <s v="Adult"/>
    <x v="0"/>
    <n v="800"/>
    <n v="0"/>
    <n v="80.5"/>
    <s v="Male"/>
    <s v="AB+"/>
    <b v="0"/>
    <b v="1"/>
    <x v="1"/>
  </r>
  <r>
    <s v="PID0358"/>
    <s v="Senior"/>
    <x v="1"/>
    <n v="12000"/>
    <n v="7609.14"/>
    <n v="79.900000000000006"/>
    <s v="Male"/>
    <s v="AB-"/>
    <b v="0"/>
    <b v="0"/>
    <x v="0"/>
  </r>
  <r>
    <s v="PID0359"/>
    <s v="Adult"/>
    <x v="1"/>
    <n v="24000"/>
    <n v="16555.14"/>
    <n v="100.8"/>
    <s v="Male"/>
    <s v="B-"/>
    <b v="0"/>
    <b v="0"/>
    <x v="0"/>
  </r>
  <r>
    <s v="PID0360"/>
    <s v="Adult"/>
    <x v="0"/>
    <n v="240000"/>
    <n v="0"/>
    <n v="90.4"/>
    <s v="Female"/>
    <s v="AB-"/>
    <b v="0"/>
    <b v="0"/>
    <x v="1"/>
  </r>
  <r>
    <s v="PID0361"/>
    <s v="Middle-aged"/>
    <x v="3"/>
    <n v="100"/>
    <n v="80.67"/>
    <n v="87.4"/>
    <s v="Male"/>
    <s v="O-"/>
    <b v="0"/>
    <b v="0"/>
    <x v="0"/>
  </r>
  <r>
    <s v="PID0362"/>
    <s v="Middle-aged"/>
    <x v="3"/>
    <n v="500"/>
    <n v="329.07"/>
    <n v="95.2"/>
    <s v="Male"/>
    <s v="B+"/>
    <b v="0"/>
    <b v="0"/>
    <x v="0"/>
  </r>
  <r>
    <s v="PID0363"/>
    <s v="Middle-aged"/>
    <x v="1"/>
    <n v="60000"/>
    <n v="37716.720000000001"/>
    <n v="94"/>
    <s v="Male"/>
    <s v="O-"/>
    <b v="1"/>
    <b v="0"/>
    <x v="0"/>
  </r>
  <r>
    <s v="PID0364"/>
    <s v="Senior"/>
    <x v="2"/>
    <n v="30000"/>
    <n v="26951.94"/>
    <n v="74.099999999999994"/>
    <s v="Female"/>
    <s v="B-"/>
    <b v="1"/>
    <b v="1"/>
    <x v="0"/>
  </r>
  <r>
    <s v="PID0365"/>
    <s v="Middle-aged"/>
    <x v="0"/>
    <n v="500"/>
    <n v="440.1"/>
    <n v="87.5"/>
    <s v="Male"/>
    <s v="B-"/>
    <b v="0"/>
    <b v="0"/>
    <x v="0"/>
  </r>
  <r>
    <s v="PID0366"/>
    <s v="Senior"/>
    <x v="1"/>
    <n v="1000"/>
    <n v="0"/>
    <n v="72.599999999999994"/>
    <s v="Male"/>
    <s v="B-"/>
    <b v="0"/>
    <b v="1"/>
    <x v="1"/>
  </r>
  <r>
    <s v="PID0367"/>
    <s v="Middle-aged"/>
    <x v="1"/>
    <n v="20000"/>
    <n v="16143.4"/>
    <n v="76.7"/>
    <s v="Female"/>
    <s v="AB-"/>
    <b v="1"/>
    <b v="0"/>
    <x v="0"/>
  </r>
  <r>
    <s v="PID0368"/>
    <s v="Adult"/>
    <x v="2"/>
    <n v="100"/>
    <n v="65.930000000000007"/>
    <n v="84.2"/>
    <s v="Male"/>
    <s v="B+"/>
    <b v="0"/>
    <b v="0"/>
    <x v="0"/>
  </r>
  <r>
    <s v="PID0369"/>
    <s v="Senior"/>
    <x v="2"/>
    <n v="500"/>
    <n v="0"/>
    <n v="79.400000000000006"/>
    <s v="Male"/>
    <s v="B+"/>
    <b v="0"/>
    <b v="0"/>
    <x v="1"/>
  </r>
  <r>
    <s v="PID0370"/>
    <s v="Middle-aged"/>
    <x v="2"/>
    <n v="72000"/>
    <n v="0"/>
    <n v="73"/>
    <s v="Male"/>
    <s v="B+"/>
    <b v="0"/>
    <b v="0"/>
    <x v="1"/>
  </r>
  <r>
    <s v="PID0371"/>
    <s v="Middle-aged"/>
    <x v="3"/>
    <n v="72000"/>
    <n v="54838.92"/>
    <n v="56.4"/>
    <s v="Female"/>
    <s v="A+"/>
    <b v="1"/>
    <b v="0"/>
    <x v="0"/>
  </r>
  <r>
    <s v="PID0372"/>
    <s v="Middle-aged"/>
    <x v="3"/>
    <n v="500"/>
    <n v="0"/>
    <n v="76.3"/>
    <s v="Male"/>
    <s v="B+"/>
    <b v="1"/>
    <b v="0"/>
    <x v="1"/>
  </r>
  <r>
    <s v="PID0373"/>
    <s v="Adult"/>
    <x v="2"/>
    <n v="240000"/>
    <n v="196046.63999999998"/>
    <n v="58.4"/>
    <s v="Female"/>
    <s v="O-"/>
    <b v="0"/>
    <s v="Yes"/>
    <x v="0"/>
  </r>
  <r>
    <s v="PID0374"/>
    <s v="Senior"/>
    <x v="0"/>
    <n v="18000"/>
    <n v="9141.42"/>
    <n v="49.6"/>
    <s v="Male"/>
    <s v="B-"/>
    <b v="1"/>
    <b v="0"/>
    <x v="0"/>
  </r>
  <r>
    <s v="PID0375"/>
    <s v="Adult"/>
    <x v="0"/>
    <n v="16000"/>
    <n v="13267.3"/>
    <n v="86"/>
    <s v="Male"/>
    <s v="O-"/>
    <b v="0"/>
    <b v="0"/>
    <x v="0"/>
  </r>
  <r>
    <s v="PID0376"/>
    <s v="Middle-aged"/>
    <x v="2"/>
    <n v="800"/>
    <n v="698.61"/>
    <n v="54.8"/>
    <s v="Female"/>
    <s v="AB+"/>
    <b v="0"/>
    <b v="0"/>
    <x v="0"/>
  </r>
  <r>
    <s v="PID0377"/>
    <s v="Senior"/>
    <x v="0"/>
    <n v="72000"/>
    <n v="0"/>
    <n v="64.599999999999994"/>
    <s v="Male"/>
    <s v="A-"/>
    <b v="0"/>
    <b v="0"/>
    <x v="1"/>
  </r>
  <r>
    <s v="PID0378"/>
    <s v="Middle-aged"/>
    <x v="2"/>
    <n v="30000"/>
    <n v="23847.09"/>
    <n v="90.5"/>
    <s v="Male"/>
    <s v="A+"/>
    <b v="1"/>
    <b v="1"/>
    <x v="0"/>
  </r>
  <r>
    <s v="PID0379"/>
    <s v="Middle-aged"/>
    <x v="0"/>
    <n v="21000"/>
    <n v="0"/>
    <n v="65"/>
    <s v="Female"/>
    <s v="B-"/>
    <b v="0"/>
    <b v="0"/>
    <x v="1"/>
  </r>
  <r>
    <s v="PID0380"/>
    <s v="Adult"/>
    <x v="1"/>
    <n v="100"/>
    <n v="0"/>
    <n v="64.2"/>
    <s v="Male"/>
    <s v="B-"/>
    <b v="1"/>
    <b v="0"/>
    <x v="1"/>
  </r>
  <r>
    <s v="PID0381"/>
    <s v="Senior"/>
    <x v="1"/>
    <n v="90000"/>
    <n v="45637.1"/>
    <n v="65.400000000000006"/>
    <s v="Female"/>
    <s v="AB+"/>
    <b v="0"/>
    <b v="0"/>
    <x v="0"/>
  </r>
  <r>
    <s v="PID0382"/>
    <s v="Adult"/>
    <x v="3"/>
    <n v="18000"/>
    <n v="11172.539999999999"/>
    <n v="63"/>
    <s v="Female"/>
    <s v="B-"/>
    <b v="0"/>
    <b v="0"/>
    <x v="0"/>
  </r>
  <r>
    <s v="PID0383"/>
    <s v="Senior"/>
    <x v="1"/>
    <n v="250000"/>
    <n v="0"/>
    <n v="93.2"/>
    <s v="Female"/>
    <s v="AB+"/>
    <b v="0"/>
    <b v="0"/>
    <x v="1"/>
  </r>
  <r>
    <s v="PID0384"/>
    <s v="Adult"/>
    <x v="1"/>
    <n v="100"/>
    <n v="57.71"/>
    <n v="81"/>
    <s v="Male"/>
    <s v="B-"/>
    <b v="1"/>
    <b v="0"/>
    <x v="0"/>
  </r>
  <r>
    <s v="PID0385"/>
    <s v="Adult"/>
    <x v="2"/>
    <n v="30000"/>
    <n v="15793.41"/>
    <n v="61.8"/>
    <s v="Male"/>
    <s v="A-"/>
    <b v="0"/>
    <b v="0"/>
    <x v="0"/>
  </r>
  <r>
    <s v="PID0386"/>
    <s v="Adult"/>
    <x v="2"/>
    <n v="60000"/>
    <n v="46224.04"/>
    <n v="93.4"/>
    <s v="Female"/>
    <s v="A-"/>
    <b v="0"/>
    <b v="0"/>
    <x v="0"/>
  </r>
  <r>
    <s v="PID0387"/>
    <s v="Middle-aged"/>
    <x v="2"/>
    <n v="24000"/>
    <n v="15849.300000000001"/>
    <n v="89.4"/>
    <s v="Male"/>
    <s v="B-"/>
    <b v="0"/>
    <b v="0"/>
    <x v="0"/>
  </r>
  <r>
    <s v="PID0388"/>
    <s v="Middle-aged"/>
    <x v="3"/>
    <n v="30000"/>
    <n v="23214.36"/>
    <n v="92.9"/>
    <s v="Female"/>
    <s v="B-"/>
    <b v="0"/>
    <b v="1"/>
    <x v="0"/>
  </r>
  <r>
    <s v="PID0389"/>
    <s v="Senior"/>
    <x v="3"/>
    <n v="16000"/>
    <n v="0"/>
    <n v="81.400000000000006"/>
    <s v="Male"/>
    <s v="AB+"/>
    <b v="0"/>
    <b v="1"/>
    <x v="1"/>
  </r>
  <r>
    <s v="PID0390"/>
    <s v="Middle-aged"/>
    <x v="0"/>
    <n v="75000"/>
    <n v="52324.55"/>
    <n v="70.7"/>
    <s v="Female"/>
    <s v="O-"/>
    <b v="0"/>
    <b v="1"/>
    <x v="0"/>
  </r>
  <r>
    <s v="PID0391"/>
    <s v="Adult"/>
    <x v="0"/>
    <n v="4000"/>
    <n v="0"/>
    <n v="72.8"/>
    <s v="Female"/>
    <s v="AB-"/>
    <b v="0"/>
    <b v="0"/>
    <x v="1"/>
  </r>
  <r>
    <s v="PID0392"/>
    <s v="Adult"/>
    <x v="0"/>
    <n v="250000"/>
    <n v="154333.29999999999"/>
    <n v="90.2"/>
    <s v="Male"/>
    <s v="AB+"/>
    <b v="0"/>
    <s v="Yes"/>
    <x v="0"/>
  </r>
  <r>
    <s v="PID0393"/>
    <s v="Senior"/>
    <x v="3"/>
    <n v="90000"/>
    <n v="54359.3"/>
    <n v="76.599999999999994"/>
    <s v="Female"/>
    <s v="B-"/>
    <b v="0"/>
    <b v="0"/>
    <x v="0"/>
  </r>
  <r>
    <s v="PID0394"/>
    <s v="Senior"/>
    <x v="1"/>
    <n v="45000"/>
    <n v="34948.050000000003"/>
    <n v="81.099999999999994"/>
    <s v="Male"/>
    <s v="AB-"/>
    <b v="0"/>
    <b v="0"/>
    <x v="0"/>
  </r>
  <r>
    <s v="PID0395"/>
    <s v="Adult"/>
    <x v="3"/>
    <n v="48000"/>
    <n v="31165.759999999998"/>
    <n v="79.3"/>
    <s v="Male"/>
    <s v="B+"/>
    <b v="0"/>
    <b v="0"/>
    <x v="0"/>
  </r>
  <r>
    <s v="PID0396"/>
    <s v="Senior"/>
    <x v="2"/>
    <n v="12000"/>
    <n v="9210.5399999999991"/>
    <n v="83.4"/>
    <s v="Female"/>
    <s v="AB+"/>
    <b v="0"/>
    <b v="0"/>
    <x v="0"/>
  </r>
  <r>
    <s v="PID0397"/>
    <s v="Adult"/>
    <x v="2"/>
    <n v="800"/>
    <n v="630.55999999999995"/>
    <n v="86.9"/>
    <s v="Female"/>
    <s v="A-"/>
    <b v="0"/>
    <b v="1"/>
    <x v="0"/>
  </r>
  <r>
    <s v="PID0398"/>
    <s v="Adult"/>
    <x v="0"/>
    <n v="24000"/>
    <n v="17480.04"/>
    <n v="65"/>
    <s v="Female"/>
    <s v="A+"/>
    <b v="0"/>
    <b v="0"/>
    <x v="0"/>
  </r>
  <r>
    <s v="PID0399"/>
    <s v="Adult"/>
    <x v="1"/>
    <n v="60000"/>
    <n v="39419.75"/>
    <n v="89.7"/>
    <s v="Female"/>
    <s v="AB+"/>
    <b v="1"/>
    <b v="0"/>
    <x v="0"/>
  </r>
  <r>
    <s v="PID0400"/>
    <s v="Adult"/>
    <x v="2"/>
    <n v="24000"/>
    <n v="20401.560000000001"/>
    <n v="72"/>
    <s v="Female"/>
    <s v="A-"/>
    <s v="No"/>
    <b v="0"/>
    <x v="0"/>
  </r>
  <r>
    <s v="PID0401"/>
    <s v="Senior"/>
    <x v="2"/>
    <n v="60000"/>
    <n v="31762.350000000002"/>
    <n v="46.9"/>
    <s v="Female"/>
    <s v="O-"/>
    <b v="1"/>
    <b v="1"/>
    <x v="0"/>
  </r>
  <r>
    <s v="PID0402"/>
    <s v="Adult"/>
    <x v="1"/>
    <n v="250000"/>
    <n v="207131.6"/>
    <n v="87.8"/>
    <s v="Female"/>
    <s v="A-"/>
    <b v="1"/>
    <b v="0"/>
    <x v="0"/>
  </r>
  <r>
    <s v="PID0403"/>
    <s v="Middle-aged"/>
    <x v="0"/>
    <n v="1600"/>
    <n v="1276.22"/>
    <n v="92.7"/>
    <s v="Male"/>
    <s v="A+"/>
    <b v="1"/>
    <b v="0"/>
    <x v="0"/>
  </r>
  <r>
    <s v="PID0404"/>
    <s v="Senior"/>
    <x v="0"/>
    <n v="12000"/>
    <n v="8430.7800000000007"/>
    <n v="97.4"/>
    <s v="Male"/>
    <s v="O+"/>
    <b v="1"/>
    <b v="0"/>
    <x v="0"/>
  </r>
  <r>
    <s v="PID0405"/>
    <s v="Adult"/>
    <x v="0"/>
    <n v="32000"/>
    <n v="25608.2"/>
    <n v="58.1"/>
    <s v="Female"/>
    <s v="O+"/>
    <b v="1"/>
    <b v="0"/>
    <x v="0"/>
  </r>
  <r>
    <s v="PID0406"/>
    <s v="Adult"/>
    <x v="0"/>
    <n v="12000"/>
    <n v="0"/>
    <n v="86.9"/>
    <s v="Female"/>
    <s v="B+"/>
    <b v="0"/>
    <b v="0"/>
    <x v="1"/>
  </r>
  <r>
    <s v="PID0407"/>
    <s v="Senior"/>
    <x v="2"/>
    <n v="100"/>
    <n v="60.99"/>
    <n v="80.5"/>
    <s v="Male"/>
    <s v="AB+"/>
    <b v="0"/>
    <b v="1"/>
    <x v="0"/>
  </r>
  <r>
    <s v="PID0408"/>
    <s v="Middle-aged"/>
    <x v="3"/>
    <n v="24000"/>
    <n v="16421.2"/>
    <n v="74.099999999999994"/>
    <s v="Male"/>
    <s v="B+"/>
    <b v="0"/>
    <b v="0"/>
    <x v="0"/>
  </r>
  <r>
    <s v="PID0409"/>
    <s v="Senior"/>
    <x v="3"/>
    <n v="48000"/>
    <n v="0"/>
    <n v="84.6"/>
    <s v="Female"/>
    <s v="AB-"/>
    <b v="0"/>
    <b v="0"/>
    <x v="1"/>
  </r>
  <r>
    <s v="PID0410"/>
    <s v="Middle-aged"/>
    <x v="0"/>
    <n v="60000"/>
    <n v="0"/>
    <n v="87.2"/>
    <s v="Female"/>
    <s v="A+"/>
    <b v="0"/>
    <b v="1"/>
    <x v="1"/>
  </r>
  <r>
    <s v="PID0411"/>
    <s v="Adult"/>
    <x v="2"/>
    <n v="800"/>
    <n v="401.91"/>
    <n v="87.6"/>
    <s v="Female"/>
    <s v="AB-"/>
    <b v="1"/>
    <b v="0"/>
    <x v="0"/>
  </r>
  <r>
    <s v="PID0412"/>
    <s v="Middle-aged"/>
    <x v="0"/>
    <n v="40000"/>
    <n v="0"/>
    <n v="86.3"/>
    <s v="Male"/>
    <s v="O+"/>
    <b v="0"/>
    <b v="0"/>
    <x v="1"/>
  </r>
  <r>
    <s v="PID0413"/>
    <s v="Senior"/>
    <x v="2"/>
    <n v="72000"/>
    <n v="36270.04"/>
    <n v="73.400000000000006"/>
    <s v="Female"/>
    <s v="O+"/>
    <b v="0"/>
    <b v="0"/>
    <x v="0"/>
  </r>
  <r>
    <s v="PID0414"/>
    <s v="Senior"/>
    <x v="3"/>
    <n v="60000"/>
    <n v="36798"/>
    <n v="55.9"/>
    <s v="Male"/>
    <s v="O+"/>
    <b v="0"/>
    <b v="0"/>
    <x v="0"/>
  </r>
  <r>
    <s v="PID0415"/>
    <s v="Middle-aged"/>
    <x v="2"/>
    <n v="500"/>
    <n v="398.78"/>
    <n v="55"/>
    <s v="Female"/>
    <s v="AB-"/>
    <b v="1"/>
    <b v="0"/>
    <x v="0"/>
  </r>
  <r>
    <s v="PID0416"/>
    <s v="Adult"/>
    <x v="3"/>
    <n v="32000"/>
    <n v="23542.2"/>
    <n v="86.7"/>
    <s v="Male"/>
    <s v="A+"/>
    <b v="0"/>
    <b v="1"/>
    <x v="0"/>
  </r>
  <r>
    <s v="PID0417"/>
    <s v="Middle-aged"/>
    <x v="3"/>
    <n v="32000"/>
    <n v="20557.72"/>
    <n v="95.4"/>
    <s v="Female"/>
    <s v="O+"/>
    <b v="1"/>
    <b v="0"/>
    <x v="0"/>
  </r>
  <r>
    <s v="PID0418"/>
    <s v="Adult"/>
    <x v="0"/>
    <n v="90000"/>
    <n v="66424.05"/>
    <n v="68.7"/>
    <s v="Male"/>
    <s v="B+"/>
    <b v="0"/>
    <b v="0"/>
    <x v="0"/>
  </r>
  <r>
    <s v="PID0419"/>
    <s v="Middle-aged"/>
    <x v="0"/>
    <n v="200000"/>
    <n v="114686.88"/>
    <n v="86.5"/>
    <s v="Male"/>
    <s v="AB+"/>
    <b v="1"/>
    <b v="0"/>
    <x v="0"/>
  </r>
  <r>
    <s v="PID0420"/>
    <s v="Senior"/>
    <x v="1"/>
    <n v="240000"/>
    <n v="131303.88"/>
    <n v="92.2"/>
    <s v="Male"/>
    <s v="A-"/>
    <b v="0"/>
    <b v="0"/>
    <x v="0"/>
  </r>
  <r>
    <s v="PID0421"/>
    <s v="Senior"/>
    <x v="1"/>
    <n v="45000"/>
    <n v="26761.53"/>
    <n v="72"/>
    <s v="Female"/>
    <s v="AB+"/>
    <b v="0"/>
    <b v="0"/>
    <x v="0"/>
  </r>
  <r>
    <s v="PID0422"/>
    <s v="Middle-aged"/>
    <x v="0"/>
    <n v="800"/>
    <n v="0"/>
    <n v="69.3"/>
    <s v="Female"/>
    <s v="A-"/>
    <b v="0"/>
    <b v="0"/>
    <x v="1"/>
  </r>
  <r>
    <s v="PID0423"/>
    <s v="Middle-aged"/>
    <x v="0"/>
    <n v="250000"/>
    <n v="160812.4"/>
    <n v="106.1"/>
    <s v="Female"/>
    <s v="A-"/>
    <b v="0"/>
    <b v="0"/>
    <x v="0"/>
  </r>
  <r>
    <s v="PID0424"/>
    <s v="Middle-aged"/>
    <x v="2"/>
    <n v="800"/>
    <n v="411.18"/>
    <n v="86.3"/>
    <s v="Male"/>
    <s v="AB-"/>
    <b v="0"/>
    <b v="0"/>
    <x v="0"/>
  </r>
  <r>
    <s v="PID0425"/>
    <s v="Adult"/>
    <x v="1"/>
    <n v="45000"/>
    <n v="33185.19"/>
    <n v="60.9"/>
    <s v="Male"/>
    <s v="B+"/>
    <b v="1"/>
    <s v="No"/>
    <x v="0"/>
  </r>
  <r>
    <s v="PID0426"/>
    <s v="Middle-aged"/>
    <x v="0"/>
    <n v="800"/>
    <n v="0"/>
    <n v="77.599999999999994"/>
    <s v="Female"/>
    <s v="O+"/>
    <b v="1"/>
    <b v="1"/>
    <x v="1"/>
  </r>
  <r>
    <s v="PID0427"/>
    <s v="Adult"/>
    <x v="2"/>
    <n v="40000"/>
    <n v="24492.959999999999"/>
    <n v="66"/>
    <s v="Female"/>
    <s v="B+"/>
    <b v="0"/>
    <b v="0"/>
    <x v="0"/>
  </r>
  <r>
    <s v="PID0428"/>
    <s v="Middle-aged"/>
    <x v="3"/>
    <n v="3000"/>
    <n v="2095.89"/>
    <n v="83.6"/>
    <s v="Female"/>
    <s v="A+"/>
    <b v="0"/>
    <b v="0"/>
    <x v="0"/>
  </r>
  <r>
    <s v="PID0429"/>
    <s v="Senior"/>
    <x v="2"/>
    <n v="40000"/>
    <n v="33618.6"/>
    <n v="58.9"/>
    <s v="Male"/>
    <s v="AB+"/>
    <b v="0"/>
    <b v="0"/>
    <x v="0"/>
  </r>
  <r>
    <s v="PID0430"/>
    <s v="Middle-aged"/>
    <x v="0"/>
    <n v="72000"/>
    <n v="58499.199999999997"/>
    <n v="79"/>
    <s v="Female"/>
    <s v="B-"/>
    <b v="0"/>
    <b v="0"/>
    <x v="0"/>
  </r>
  <r>
    <s v="PID0431"/>
    <s v="Middle-aged"/>
    <x v="3"/>
    <n v="12000"/>
    <n v="6952.4400000000005"/>
    <n v="98.2"/>
    <s v="Male"/>
    <s v="O-"/>
    <b v="0"/>
    <b v="0"/>
    <x v="0"/>
  </r>
  <r>
    <s v="PID0432"/>
    <s v="Adult"/>
    <x v="2"/>
    <n v="54000"/>
    <n v="34491.06"/>
    <n v="74.7"/>
    <s v="Female"/>
    <s v="A-"/>
    <b v="0"/>
    <b v="0"/>
    <x v="0"/>
  </r>
  <r>
    <s v="PID0433"/>
    <s v="Middle-aged"/>
    <x v="0"/>
    <n v="45000"/>
    <n v="24593.67"/>
    <n v="80.400000000000006"/>
    <s v="Female"/>
    <s v="O-"/>
    <b v="0"/>
    <b v="0"/>
    <x v="0"/>
  </r>
  <r>
    <s v="PID0434"/>
    <s v="Middle-aged"/>
    <x v="0"/>
    <n v="100"/>
    <n v="52.32"/>
    <n v="60.8"/>
    <s v="Female"/>
    <s v="O-"/>
    <b v="0"/>
    <b v="1"/>
    <x v="0"/>
  </r>
  <r>
    <s v="PID0435"/>
    <s v="Middle-aged"/>
    <x v="1"/>
    <n v="24000"/>
    <n v="18705.88"/>
    <n v="56"/>
    <s v="Male"/>
    <s v="B+"/>
    <b v="0"/>
    <b v="0"/>
    <x v="0"/>
  </r>
  <r>
    <s v="PID0436"/>
    <s v="Adult"/>
    <x v="1"/>
    <n v="18000"/>
    <n v="13355.46"/>
    <n v="74.400000000000006"/>
    <s v="Female"/>
    <s v="A-"/>
    <b v="0"/>
    <b v="0"/>
    <x v="0"/>
  </r>
  <r>
    <s v="PID0437"/>
    <s v="Senior"/>
    <x v="0"/>
    <n v="54000"/>
    <n v="27150.75"/>
    <n v="63.4"/>
    <s v="Male"/>
    <s v="AB+"/>
    <b v="0"/>
    <b v="0"/>
    <x v="0"/>
  </r>
  <r>
    <s v="PID0438"/>
    <s v="Senior"/>
    <x v="2"/>
    <n v="500"/>
    <n v="393.88"/>
    <n v="86"/>
    <s v="Male"/>
    <s v="O+"/>
    <b v="0"/>
    <b v="1"/>
    <x v="0"/>
  </r>
  <r>
    <s v="PID0439"/>
    <s v="Senior"/>
    <x v="0"/>
    <n v="48000"/>
    <n v="33606.400000000001"/>
    <n v="78.8"/>
    <s v="Female"/>
    <s v="B-"/>
    <b v="0"/>
    <b v="0"/>
    <x v="0"/>
  </r>
  <r>
    <s v="PID0440"/>
    <s v="Middle-aged"/>
    <x v="1"/>
    <n v="72000"/>
    <n v="36669.199999999997"/>
    <n v="74.599999999999994"/>
    <s v="Male"/>
    <s v="O-"/>
    <b v="0"/>
    <b v="1"/>
    <x v="0"/>
  </r>
  <r>
    <s v="PID0441"/>
    <s v="Senior"/>
    <x v="0"/>
    <n v="200"/>
    <n v="101.26"/>
    <n v="88.5"/>
    <s v="Female"/>
    <s v="AB-"/>
    <b v="0"/>
    <b v="0"/>
    <x v="0"/>
  </r>
  <r>
    <s v="PID0442"/>
    <s v="Middle-aged"/>
    <x v="0"/>
    <n v="20000"/>
    <n v="10124.379999999999"/>
    <n v="59.1"/>
    <s v="Male"/>
    <s v="B-"/>
    <b v="0"/>
    <b v="0"/>
    <x v="0"/>
  </r>
  <r>
    <s v="PID0443"/>
    <s v="Adult"/>
    <x v="2"/>
    <n v="60000"/>
    <n v="37390.25"/>
    <n v="72.900000000000006"/>
    <s v="Male"/>
    <s v="B-"/>
    <b v="0"/>
    <b v="0"/>
    <x v="0"/>
  </r>
  <r>
    <s v="PID0444"/>
    <s v="Middle-aged"/>
    <x v="2"/>
    <n v="45000"/>
    <n v="39564"/>
    <n v="83"/>
    <s v="Male"/>
    <s v="B+"/>
    <b v="0"/>
    <b v="0"/>
    <x v="0"/>
  </r>
  <r>
    <s v="PID0445"/>
    <s v="Adult"/>
    <x v="2"/>
    <n v="24000"/>
    <n v="14404.98"/>
    <n v="69.2"/>
    <s v="Female"/>
    <s v="A+"/>
    <b v="0"/>
    <b v="1"/>
    <x v="0"/>
  </r>
  <r>
    <s v="PID0446"/>
    <s v="Senior"/>
    <x v="2"/>
    <n v="15000"/>
    <n v="9615.15"/>
    <n v="77.7"/>
    <s v="Female"/>
    <s v="O+"/>
    <b v="0"/>
    <b v="0"/>
    <x v="0"/>
  </r>
  <r>
    <s v="PID0447"/>
    <s v="Adult"/>
    <x v="0"/>
    <n v="250000"/>
    <n v="166346.30000000002"/>
    <n v="89.9"/>
    <s v="Female"/>
    <s v="A+"/>
    <b v="0"/>
    <b v="0"/>
    <x v="0"/>
  </r>
  <r>
    <s v="PID0448"/>
    <s v="Adult"/>
    <x v="2"/>
    <n v="24000"/>
    <n v="21098.2"/>
    <n v="84.7"/>
    <s v="Female"/>
    <s v="O+"/>
    <b v="0"/>
    <b v="0"/>
    <x v="0"/>
  </r>
  <r>
    <s v="PID0449"/>
    <s v="Senior"/>
    <x v="2"/>
    <n v="250000"/>
    <n v="185578.5"/>
    <n v="74.599999999999994"/>
    <s v="Male"/>
    <s v="B+"/>
    <b v="0"/>
    <b v="0"/>
    <x v="0"/>
  </r>
  <r>
    <s v="PID0450"/>
    <s v="Middle-aged"/>
    <x v="1"/>
    <n v="300000"/>
    <n v="0"/>
    <n v="93.5"/>
    <s v="Female"/>
    <s v="A-"/>
    <b v="0"/>
    <b v="0"/>
    <x v="1"/>
  </r>
  <r>
    <s v="PID0451"/>
    <s v="Adult"/>
    <x v="3"/>
    <n v="18000"/>
    <n v="15254.939999999999"/>
    <n v="83.6"/>
    <s v="Female"/>
    <s v="AB-"/>
    <b v="1"/>
    <b v="0"/>
    <x v="0"/>
  </r>
  <r>
    <s v="PID0452"/>
    <s v="Adult"/>
    <x v="0"/>
    <n v="3000"/>
    <n v="2236.71"/>
    <n v="69.3"/>
    <s v="Female"/>
    <s v="O+"/>
    <b v="0"/>
    <b v="1"/>
    <x v="0"/>
  </r>
  <r>
    <s v="PID0453"/>
    <s v="Adult"/>
    <x v="2"/>
    <n v="18000"/>
    <n v="0"/>
    <n v="72"/>
    <s v="Male"/>
    <s v="B-"/>
    <b v="0"/>
    <b v="1"/>
    <x v="1"/>
  </r>
  <r>
    <s v="PID0454"/>
    <s v="Middle-aged"/>
    <x v="0"/>
    <n v="32000"/>
    <n v="18500.68"/>
    <n v="84.8"/>
    <s v="Male"/>
    <s v="AB-"/>
    <b v="0"/>
    <b v="1"/>
    <x v="0"/>
  </r>
  <r>
    <s v="PID0455"/>
    <s v="Young Adult"/>
    <x v="0"/>
    <n v="100"/>
    <n v="73.209999999999994"/>
    <n v="97.4"/>
    <s v="Female"/>
    <s v="AB-"/>
    <s v="No"/>
    <s v="No"/>
    <x v="0"/>
  </r>
  <r>
    <s v="PID0456"/>
    <s v="Middle-aged"/>
    <x v="0"/>
    <n v="54000"/>
    <n v="0"/>
    <n v="89.3"/>
    <s v="Male"/>
    <s v="O+"/>
    <b v="0"/>
    <b v="0"/>
    <x v="1"/>
  </r>
  <r>
    <s v="PID0457"/>
    <s v="Middle-aged"/>
    <x v="3"/>
    <n v="800"/>
    <n v="565.26"/>
    <n v="69.5"/>
    <s v="Female"/>
    <s v="AB-"/>
    <b v="1"/>
    <b v="0"/>
    <x v="0"/>
  </r>
  <r>
    <s v="PID0458"/>
    <s v="Adult"/>
    <x v="2"/>
    <n v="72000"/>
    <n v="45460.44"/>
    <n v="87.7"/>
    <s v="Female"/>
    <s v="O-"/>
    <b v="0"/>
    <b v="0"/>
    <x v="0"/>
  </r>
  <r>
    <s v="PID0459"/>
    <s v="Senior"/>
    <x v="0"/>
    <n v="40000"/>
    <n v="21188.600000000002"/>
    <n v="81.2"/>
    <s v="Male"/>
    <s v="B-"/>
    <b v="0"/>
    <b v="0"/>
    <x v="0"/>
  </r>
  <r>
    <s v="PID0460"/>
    <s v="Adult"/>
    <x v="1"/>
    <n v="40000"/>
    <n v="35616"/>
    <n v="95.7"/>
    <s v="Male"/>
    <s v="A-"/>
    <b v="0"/>
    <b v="0"/>
    <x v="0"/>
  </r>
  <r>
    <s v="PID0461"/>
    <s v="Middle-aged"/>
    <x v="2"/>
    <n v="32000"/>
    <n v="0"/>
    <n v="54.9"/>
    <s v="Male"/>
    <s v="AB+"/>
    <b v="0"/>
    <b v="0"/>
    <x v="1"/>
  </r>
  <r>
    <s v="PID0462"/>
    <s v="Adult"/>
    <x v="0"/>
    <n v="54000"/>
    <n v="27921.96"/>
    <n v="89.1"/>
    <s v="Female"/>
    <s v="O+"/>
    <b v="0"/>
    <b v="0"/>
    <x v="0"/>
  </r>
  <r>
    <s v="PID0463"/>
    <s v="Middle-aged"/>
    <x v="3"/>
    <n v="40000"/>
    <n v="23114.3"/>
    <n v="86.6"/>
    <s v="Male"/>
    <s v="B-"/>
    <b v="0"/>
    <b v="0"/>
    <x v="0"/>
  </r>
  <r>
    <s v="PID0464"/>
    <s v="Senior"/>
    <x v="0"/>
    <n v="800"/>
    <n v="0"/>
    <n v="88.4"/>
    <s v="Female"/>
    <s v="O+"/>
    <b v="0"/>
    <b v="0"/>
    <x v="1"/>
  </r>
  <r>
    <s v="PID0465"/>
    <s v="Adult"/>
    <x v="1"/>
    <n v="32000"/>
    <n v="26512.240000000002"/>
    <n v="84.7"/>
    <s v="Male"/>
    <s v="A-"/>
    <b v="0"/>
    <b v="1"/>
    <x v="0"/>
  </r>
  <r>
    <s v="PID0466"/>
    <s v="Senior"/>
    <x v="0"/>
    <n v="12000"/>
    <n v="0"/>
    <n v="74.8"/>
    <s v="Female"/>
    <s v="B-"/>
    <b v="0"/>
    <b v="1"/>
    <x v="1"/>
  </r>
  <r>
    <s v="PID0467"/>
    <s v="Senior"/>
    <x v="1"/>
    <n v="40000"/>
    <n v="0"/>
    <n v="85.2"/>
    <s v="Male"/>
    <s v="O-"/>
    <b v="1"/>
    <b v="1"/>
    <x v="1"/>
  </r>
  <r>
    <s v="PID0468"/>
    <s v="Young Adult"/>
    <x v="2"/>
    <n v="21000"/>
    <n v="13118.279999999999"/>
    <n v="93.5"/>
    <s v="Female"/>
    <s v="B-"/>
    <b v="1"/>
    <b v="1"/>
    <x v="0"/>
  </r>
  <r>
    <s v="PID0469"/>
    <s v="Young Adult"/>
    <x v="3"/>
    <n v="3000"/>
    <n v="2092.17"/>
    <n v="63.4"/>
    <s v="Female"/>
    <s v="B-"/>
    <b v="0"/>
    <b v="1"/>
    <x v="0"/>
  </r>
  <r>
    <s v="PID0470"/>
    <s v="Senior"/>
    <x v="2"/>
    <n v="75000"/>
    <n v="38626.699999999997"/>
    <n v="91.5"/>
    <s v="Male"/>
    <s v="A-"/>
    <b v="1"/>
    <b v="1"/>
    <x v="0"/>
  </r>
  <r>
    <s v="PID0471"/>
    <s v="Young Adult"/>
    <x v="3"/>
    <n v="800"/>
    <n v="628.30999999999995"/>
    <n v="93.4"/>
    <s v="Male"/>
    <s v="O+"/>
    <b v="1"/>
    <b v="1"/>
    <x v="0"/>
  </r>
  <r>
    <s v="PID0472"/>
    <s v="Middle-aged"/>
    <x v="0"/>
    <n v="75000"/>
    <n v="0"/>
    <n v="52.2"/>
    <s v="Female"/>
    <s v="B-"/>
    <b v="0"/>
    <b v="1"/>
    <x v="1"/>
  </r>
  <r>
    <s v="PID0473"/>
    <s v="Middle-aged"/>
    <x v="0"/>
    <n v="20000"/>
    <n v="15777.76"/>
    <n v="92.6"/>
    <s v="Female"/>
    <s v="O-"/>
    <b v="0"/>
    <b v="0"/>
    <x v="0"/>
  </r>
  <r>
    <s v="PID0474"/>
    <s v="Middle-aged"/>
    <x v="2"/>
    <n v="100"/>
    <n v="53.65"/>
    <n v="65"/>
    <s v="Female"/>
    <s v="B+"/>
    <b v="0"/>
    <b v="0"/>
    <x v="0"/>
  </r>
  <r>
    <s v="PID0475"/>
    <s v="Senior"/>
    <x v="1"/>
    <n v="75000"/>
    <n v="52660.649999999994"/>
    <n v="70.900000000000006"/>
    <s v="Male"/>
    <s v="B-"/>
    <b v="1"/>
    <b v="0"/>
    <x v="0"/>
  </r>
  <r>
    <s v="PID0476"/>
    <s v="Adult"/>
    <x v="0"/>
    <n v="250000"/>
    <n v="0"/>
    <n v="102.5"/>
    <s v="Female"/>
    <s v="O+"/>
    <b v="1"/>
    <b v="1"/>
    <x v="1"/>
  </r>
  <r>
    <s v="PID0477"/>
    <s v="Adult"/>
    <x v="1"/>
    <n v="20000"/>
    <n v="16069.82"/>
    <n v="80.900000000000006"/>
    <s v="Female"/>
    <s v="A+"/>
    <b v="1"/>
    <b v="0"/>
    <x v="0"/>
  </r>
  <r>
    <s v="PID0478"/>
    <s v="Adult"/>
    <x v="2"/>
    <n v="72000"/>
    <n v="42648.72"/>
    <n v="67"/>
    <s v="Female"/>
    <s v="AB-"/>
    <b v="0"/>
    <b v="0"/>
    <x v="0"/>
  </r>
  <r>
    <s v="PID0479"/>
    <s v="Middle-aged"/>
    <x v="0"/>
    <n v="4000"/>
    <n v="2417.92"/>
    <n v="72.400000000000006"/>
    <s v="Male"/>
    <s v="A-"/>
    <b v="1"/>
    <b v="0"/>
    <x v="0"/>
  </r>
  <r>
    <s v="PID0480"/>
    <s v="Adult"/>
    <x v="0"/>
    <n v="30000"/>
    <n v="20098.86"/>
    <n v="56.7"/>
    <s v="Female"/>
    <s v="B+"/>
    <b v="0"/>
    <b v="0"/>
    <x v="0"/>
  </r>
  <r>
    <s v="PID0481"/>
    <s v="Adult"/>
    <x v="2"/>
    <n v="45000"/>
    <n v="32491.47"/>
    <n v="65"/>
    <s v="Male"/>
    <s v="A+"/>
    <b v="0"/>
    <b v="1"/>
    <x v="0"/>
  </r>
  <r>
    <s v="PID0482"/>
    <s v="Middle-aged"/>
    <x v="1"/>
    <n v="100"/>
    <n v="0"/>
    <n v="83.3"/>
    <s v="Male"/>
    <s v="O-"/>
    <b v="0"/>
    <b v="0"/>
    <x v="1"/>
  </r>
  <r>
    <s v="PID0483"/>
    <s v="Senior"/>
    <x v="2"/>
    <n v="500"/>
    <n v="344.06"/>
    <n v="81.8"/>
    <s v="Female"/>
    <s v="AB+"/>
    <b v="0"/>
    <b v="0"/>
    <x v="0"/>
  </r>
  <r>
    <s v="PID0484"/>
    <s v="Adult"/>
    <x v="2"/>
    <n v="500"/>
    <n v="261.82"/>
    <n v="67.2"/>
    <s v="Male"/>
    <s v="O-"/>
    <b v="0"/>
    <b v="0"/>
    <x v="0"/>
  </r>
  <r>
    <s v="PID0485"/>
    <s v="Senior"/>
    <x v="0"/>
    <n v="60000"/>
    <n v="0"/>
    <n v="66.599999999999994"/>
    <s v="Female"/>
    <s v="AB-"/>
    <b v="1"/>
    <b v="1"/>
    <x v="1"/>
  </r>
  <r>
    <s v="PID0486"/>
    <s v="Middle-aged"/>
    <x v="0"/>
    <n v="48000"/>
    <n v="24552.12"/>
    <n v="92.5"/>
    <s v="Male"/>
    <s v="O-"/>
    <b v="0"/>
    <b v="0"/>
    <x v="0"/>
  </r>
  <r>
    <s v="PID0487"/>
    <s v="Middle-aged"/>
    <x v="0"/>
    <n v="15000"/>
    <n v="11420.150000000001"/>
    <n v="93.9"/>
    <s v="Male"/>
    <s v="A+"/>
    <b v="0"/>
    <b v="0"/>
    <x v="0"/>
  </r>
  <r>
    <s v="PID0488"/>
    <s v="Middle-aged"/>
    <x v="0"/>
    <n v="800"/>
    <n v="655.24"/>
    <n v="95.9"/>
    <s v="Male"/>
    <s v="O+"/>
    <b v="0"/>
    <b v="0"/>
    <x v="0"/>
  </r>
  <r>
    <s v="PID0489"/>
    <s v="Middle-aged"/>
    <x v="1"/>
    <n v="21000"/>
    <n v="11200.84"/>
    <n v="64"/>
    <s v="Male"/>
    <s v="B+"/>
    <b v="0"/>
    <s v="Yes"/>
    <x v="0"/>
  </r>
  <r>
    <s v="PID0490"/>
    <s v="Adult"/>
    <x v="0"/>
    <n v="40000"/>
    <n v="23810.400000000001"/>
    <n v="60.9"/>
    <s v="Female"/>
    <s v="AB+"/>
    <b v="0"/>
    <b v="0"/>
    <x v="0"/>
  </r>
  <r>
    <s v="PID0491"/>
    <s v="Middle-aged"/>
    <x v="1"/>
    <n v="500"/>
    <n v="287.83999999999997"/>
    <n v="85.3"/>
    <s v="Male"/>
    <s v="A-"/>
    <b v="0"/>
    <b v="0"/>
    <x v="0"/>
  </r>
  <r>
    <s v="PID0492"/>
    <s v="Adult"/>
    <x v="1"/>
    <n v="100"/>
    <n v="51.38"/>
    <n v="86.1"/>
    <s v="Female"/>
    <s v="O+"/>
    <b v="0"/>
    <b v="0"/>
    <x v="0"/>
  </r>
  <r>
    <s v="PID0493"/>
    <s v="Senior"/>
    <x v="2"/>
    <n v="300000"/>
    <n v="211507.65"/>
    <n v="90.8"/>
    <s v="Male"/>
    <s v="B+"/>
    <b v="0"/>
    <b v="1"/>
    <x v="0"/>
  </r>
  <r>
    <s v="PID0494"/>
    <s v="Adult"/>
    <x v="0"/>
    <n v="500"/>
    <n v="284.92"/>
    <n v="56.6"/>
    <s v="Female"/>
    <s v="A+"/>
    <b v="0"/>
    <b v="0"/>
    <x v="0"/>
  </r>
  <r>
    <s v="PID0495"/>
    <s v="Middle-aged"/>
    <x v="0"/>
    <n v="300000"/>
    <n v="185608.34999999998"/>
    <n v="89.2"/>
    <s v="Male"/>
    <s v="B-"/>
    <b v="1"/>
    <b v="0"/>
    <x v="0"/>
  </r>
  <r>
    <s v="PID0496"/>
    <s v="Middle-aged"/>
    <x v="3"/>
    <n v="20000"/>
    <n v="16429.98"/>
    <n v="60.3"/>
    <s v="Male"/>
    <s v="O+"/>
    <b v="0"/>
    <b v="1"/>
    <x v="0"/>
  </r>
  <r>
    <s v="PID0497"/>
    <s v="Middle-aged"/>
    <x v="1"/>
    <n v="3000"/>
    <n v="1761.06"/>
    <n v="55.5"/>
    <s v="Male"/>
    <s v="A-"/>
    <b v="0"/>
    <b v="0"/>
    <x v="0"/>
  </r>
  <r>
    <s v="PID0498"/>
    <s v="Middle-aged"/>
    <x v="2"/>
    <n v="60000"/>
    <n v="38814.75"/>
    <n v="91.9"/>
    <s v="Female"/>
    <s v="O-"/>
    <b v="1"/>
    <b v="1"/>
    <x v="0"/>
  </r>
  <r>
    <s v="PID0499"/>
    <s v="Middle-aged"/>
    <x v="1"/>
    <n v="100"/>
    <n v="0"/>
    <n v="47.9"/>
    <s v="Female"/>
    <s v="B-"/>
    <b v="0"/>
    <b v="0"/>
    <x v="1"/>
  </r>
  <r>
    <s v="PID0500"/>
    <s v="Senior"/>
    <x v="0"/>
    <n v="40000"/>
    <n v="30912.5"/>
    <n v="70.900000000000006"/>
    <s v="Female"/>
    <s v="A+"/>
    <b v="1"/>
    <b v="1"/>
    <x v="0"/>
  </r>
  <r>
    <s v="PID0501"/>
    <s v="Adult"/>
    <x v="2"/>
    <n v="18000"/>
    <n v="15163.32"/>
    <n v="87.8"/>
    <s v="Female"/>
    <s v="A+"/>
    <b v="0"/>
    <b v="0"/>
    <x v="0"/>
  </r>
  <r>
    <s v="PID0502"/>
    <s v="Middle-aged"/>
    <x v="0"/>
    <n v="24000"/>
    <n v="15407.22"/>
    <n v="94.4"/>
    <s v="Male"/>
    <s v="A+"/>
    <b v="0"/>
    <b v="0"/>
    <x v="0"/>
  </r>
  <r>
    <s v="PID0503"/>
    <s v="Middle-aged"/>
    <x v="0"/>
    <n v="18000"/>
    <n v="13926.54"/>
    <n v="79.5"/>
    <s v="Female"/>
    <s v="O+"/>
    <b v="0"/>
    <b v="0"/>
    <x v="0"/>
  </r>
  <r>
    <s v="PID0504"/>
    <s v="Adult"/>
    <x v="0"/>
    <n v="800"/>
    <n v="675.79"/>
    <n v="95"/>
    <s v="Male"/>
    <s v="B+"/>
    <b v="0"/>
    <b v="1"/>
    <x v="0"/>
  </r>
  <r>
    <s v="PID0505"/>
    <s v="Middle-aged"/>
    <x v="3"/>
    <n v="3000"/>
    <n v="2550.7200000000003"/>
    <n v="91.7"/>
    <s v="Male"/>
    <s v="AB-"/>
    <b v="0"/>
    <b v="0"/>
    <x v="0"/>
  </r>
  <r>
    <s v="PID0506"/>
    <s v="Adult"/>
    <x v="2"/>
    <n v="200000"/>
    <n v="136126"/>
    <n v="94.5"/>
    <s v="Male"/>
    <s v="B-"/>
    <b v="0"/>
    <b v="0"/>
    <x v="0"/>
  </r>
  <r>
    <s v="PID0507"/>
    <s v="Adult"/>
    <x v="1"/>
    <n v="20000"/>
    <n v="0"/>
    <n v="73"/>
    <s v="Male"/>
    <s v="A-"/>
    <b v="0"/>
    <b v="1"/>
    <x v="1"/>
  </r>
  <r>
    <s v="PID0508"/>
    <s v="Senior"/>
    <x v="0"/>
    <n v="1600"/>
    <n v="831.9"/>
    <n v="80"/>
    <s v="Female"/>
    <s v="B-"/>
    <b v="0"/>
    <b v="1"/>
    <x v="0"/>
  </r>
  <r>
    <s v="PID0509"/>
    <s v="Adult"/>
    <x v="0"/>
    <n v="21000"/>
    <n v="0"/>
    <n v="87.1"/>
    <s v="Female"/>
    <s v="AB-"/>
    <b v="0"/>
    <b v="1"/>
    <x v="1"/>
  </r>
  <r>
    <s v="PID0510"/>
    <s v="Adult"/>
    <x v="2"/>
    <n v="250000"/>
    <n v="208992.5"/>
    <n v="78.5"/>
    <s v="Female"/>
    <s v="O+"/>
    <b v="1"/>
    <b v="0"/>
    <x v="0"/>
  </r>
  <r>
    <s v="PID0511"/>
    <s v="Middle-aged"/>
    <x v="2"/>
    <n v="18000"/>
    <n v="14072.099999999999"/>
    <n v="74.3"/>
    <s v="Male"/>
    <s v="B-"/>
    <b v="1"/>
    <b v="0"/>
    <x v="0"/>
  </r>
  <r>
    <s v="PID0512"/>
    <s v="Adult"/>
    <x v="2"/>
    <n v="12000"/>
    <n v="8253.24"/>
    <n v="81.7"/>
    <s v="Female"/>
    <s v="O+"/>
    <b v="0"/>
    <b v="0"/>
    <x v="0"/>
  </r>
  <r>
    <s v="PID0513"/>
    <s v="Adult"/>
    <x v="2"/>
    <n v="21000"/>
    <n v="12593.21"/>
    <n v="61.8"/>
    <s v="Male"/>
    <s v="B-"/>
    <b v="0"/>
    <b v="0"/>
    <x v="0"/>
  </r>
  <r>
    <s v="PID0514"/>
    <s v="Middle-aged"/>
    <x v="2"/>
    <n v="3000"/>
    <n v="2591.46"/>
    <n v="80.8"/>
    <s v="Female"/>
    <s v="O+"/>
    <b v="1"/>
    <b v="0"/>
    <x v="0"/>
  </r>
  <r>
    <s v="PID0515"/>
    <s v="Middle-aged"/>
    <x v="0"/>
    <n v="100"/>
    <n v="0"/>
    <n v="89"/>
    <s v="Female"/>
    <s v="A+"/>
    <b v="0"/>
    <b v="0"/>
    <x v="1"/>
  </r>
  <r>
    <s v="PID0516"/>
    <s v="Senior"/>
    <x v="1"/>
    <n v="40000"/>
    <n v="0"/>
    <n v="86.6"/>
    <s v="Male"/>
    <s v="AB+"/>
    <b v="0"/>
    <b v="0"/>
    <x v="1"/>
  </r>
  <r>
    <s v="PID0517"/>
    <s v="Senior"/>
    <x v="2"/>
    <n v="32000"/>
    <n v="19961.72"/>
    <n v="82.7"/>
    <s v="Male"/>
    <s v="A-"/>
    <b v="0"/>
    <b v="0"/>
    <x v="0"/>
  </r>
  <r>
    <s v="PID0518"/>
    <s v="Adult"/>
    <x v="2"/>
    <n v="12000"/>
    <n v="0"/>
    <n v="69"/>
    <s v="Female"/>
    <s v="AB+"/>
    <b v="0"/>
    <b v="0"/>
    <x v="1"/>
  </r>
  <r>
    <s v="PID0519"/>
    <s v="Middle-aged"/>
    <x v="2"/>
    <n v="500"/>
    <n v="440.14"/>
    <n v="89"/>
    <s v="Male"/>
    <s v="O-"/>
    <b v="0"/>
    <b v="0"/>
    <x v="0"/>
  </r>
  <r>
    <s v="PID0520"/>
    <s v="Senior"/>
    <x v="0"/>
    <n v="18000"/>
    <n v="13589.579999999998"/>
    <n v="70.400000000000006"/>
    <s v="Male"/>
    <s v="A-"/>
    <b v="0"/>
    <b v="0"/>
    <x v="0"/>
  </r>
  <r>
    <s v="PID0521"/>
    <s v="Adult"/>
    <x v="0"/>
    <n v="30000"/>
    <n v="25487.22"/>
    <n v="68.2"/>
    <s v="Female"/>
    <s v="A-"/>
    <b v="0"/>
    <b v="0"/>
    <x v="0"/>
  </r>
  <r>
    <s v="PID0522"/>
    <s v="Adult"/>
    <x v="2"/>
    <n v="100"/>
    <n v="78.08"/>
    <n v="95"/>
    <s v="Male"/>
    <s v="B+"/>
    <b v="1"/>
    <b v="0"/>
    <x v="0"/>
  </r>
  <r>
    <s v="PID0523"/>
    <s v="Senior"/>
    <x v="2"/>
    <n v="3000"/>
    <n v="2243.25"/>
    <n v="84"/>
    <s v="Male"/>
    <s v="B+"/>
    <b v="0"/>
    <b v="0"/>
    <x v="0"/>
  </r>
  <r>
    <s v="PID0524"/>
    <s v="Adult"/>
    <x v="1"/>
    <n v="800"/>
    <n v="0"/>
    <n v="60"/>
    <s v="Female"/>
    <s v="O+"/>
    <b v="0"/>
    <b v="1"/>
    <x v="1"/>
  </r>
  <r>
    <s v="PID0525"/>
    <s v="Adult"/>
    <x v="3"/>
    <n v="60000"/>
    <n v="41143.879999999997"/>
    <n v="75.599999999999994"/>
    <s v="Female"/>
    <s v="O-"/>
    <b v="0"/>
    <b v="1"/>
    <x v="0"/>
  </r>
  <r>
    <s v="PID0526"/>
    <s v="Middle-aged"/>
    <x v="0"/>
    <n v="60000"/>
    <n v="33533.699999999997"/>
    <n v="85.6"/>
    <s v="Female"/>
    <s v="O+"/>
    <b v="0"/>
    <b v="0"/>
    <x v="0"/>
  </r>
  <r>
    <s v="PID0527"/>
    <s v="Adult"/>
    <x v="0"/>
    <n v="60000"/>
    <n v="44740.639999999999"/>
    <n v="87.9"/>
    <s v="Male"/>
    <s v="O-"/>
    <b v="0"/>
    <b v="1"/>
    <x v="0"/>
  </r>
  <r>
    <s v="PID0528"/>
    <s v="Middle-aged"/>
    <x v="2"/>
    <n v="240000"/>
    <n v="151588.20000000001"/>
    <n v="88"/>
    <s v="Female"/>
    <s v="B-"/>
    <b v="0"/>
    <b v="0"/>
    <x v="0"/>
  </r>
  <r>
    <s v="PID0529"/>
    <s v="Middle-aged"/>
    <x v="0"/>
    <n v="500"/>
    <n v="425.63"/>
    <n v="79.3"/>
    <s v="Male"/>
    <s v="O+"/>
    <b v="0"/>
    <b v="1"/>
    <x v="0"/>
  </r>
  <r>
    <s v="PID0530"/>
    <s v="Middle-aged"/>
    <x v="1"/>
    <n v="54000"/>
    <n v="33776.94"/>
    <n v="106.3"/>
    <s v="Male"/>
    <s v="B+"/>
    <b v="1"/>
    <b v="0"/>
    <x v="0"/>
  </r>
  <r>
    <s v="PID0531"/>
    <s v="Senior"/>
    <x v="0"/>
    <n v="500"/>
    <n v="421.74"/>
    <n v="80.3"/>
    <s v="Female"/>
    <s v="B+"/>
    <b v="0"/>
    <b v="0"/>
    <x v="0"/>
  </r>
  <r>
    <s v="PID0532"/>
    <s v="Adult"/>
    <x v="3"/>
    <n v="500"/>
    <n v="331.85"/>
    <n v="62.1"/>
    <s v="Male"/>
    <s v="AB-"/>
    <b v="1"/>
    <b v="1"/>
    <x v="0"/>
  </r>
  <r>
    <s v="PID0533"/>
    <s v="Senior"/>
    <x v="2"/>
    <n v="4000"/>
    <n v="3017.36"/>
    <n v="59.3"/>
    <s v="Male"/>
    <s v="B+"/>
    <b v="0"/>
    <b v="1"/>
    <x v="0"/>
  </r>
  <r>
    <s v="PID0534"/>
    <s v="Adult"/>
    <x v="2"/>
    <n v="30000"/>
    <n v="20327.550000000003"/>
    <n v="82.2"/>
    <s v="Female"/>
    <s v="B+"/>
    <b v="1"/>
    <b v="0"/>
    <x v="0"/>
  </r>
  <r>
    <s v="PID0535"/>
    <s v="Senior"/>
    <x v="1"/>
    <n v="500"/>
    <n v="364.49"/>
    <n v="71.5"/>
    <s v="Male"/>
    <s v="A-"/>
    <b v="0"/>
    <b v="0"/>
    <x v="0"/>
  </r>
  <r>
    <s v="PID0536"/>
    <s v="Adult"/>
    <x v="0"/>
    <n v="24000"/>
    <n v="21240.06"/>
    <n v="84.1"/>
    <s v="Female"/>
    <s v="B+"/>
    <b v="1"/>
    <b v="0"/>
    <x v="0"/>
  </r>
  <r>
    <s v="PID0537"/>
    <s v="Adult"/>
    <x v="0"/>
    <n v="24000"/>
    <n v="0"/>
    <n v="80.2"/>
    <s v="Male"/>
    <s v="AB+"/>
    <b v="0"/>
    <b v="1"/>
    <x v="1"/>
  </r>
  <r>
    <s v="PID0538"/>
    <s v="Middle-aged"/>
    <x v="2"/>
    <n v="12000"/>
    <n v="10189.74"/>
    <n v="71.900000000000006"/>
    <s v="Male"/>
    <s v="O+"/>
    <b v="1"/>
    <b v="0"/>
    <x v="0"/>
  </r>
  <r>
    <s v="PID0539"/>
    <s v="Adult"/>
    <x v="0"/>
    <n v="3000"/>
    <n v="1854.3000000000002"/>
    <n v="105.9"/>
    <s v="Female"/>
    <s v="AB-"/>
    <b v="1"/>
    <b v="0"/>
    <x v="0"/>
  </r>
  <r>
    <s v="PID0540"/>
    <s v="Middle-aged"/>
    <x v="0"/>
    <n v="18000"/>
    <n v="13947.39"/>
    <n v="67.400000000000006"/>
    <s v="Male"/>
    <s v="O+"/>
    <b v="1"/>
    <b v="0"/>
    <x v="0"/>
  </r>
  <r>
    <s v="PID0541"/>
    <s v="Middle-aged"/>
    <x v="0"/>
    <n v="36000"/>
    <n v="0"/>
    <n v="96.3"/>
    <s v="Male"/>
    <s v="B+"/>
    <b v="1"/>
    <b v="0"/>
    <x v="1"/>
  </r>
  <r>
    <s v="PID0542"/>
    <s v="Senior"/>
    <x v="1"/>
    <n v="60000"/>
    <n v="51130.649999999994"/>
    <n v="68.7"/>
    <s v="Male"/>
    <s v="B+"/>
    <b v="0"/>
    <b v="1"/>
    <x v="0"/>
  </r>
  <r>
    <s v="PID0543"/>
    <s v="Middle-aged"/>
    <x v="3"/>
    <n v="30000"/>
    <n v="0"/>
    <n v="83.1"/>
    <s v="Male"/>
    <s v="AB+"/>
    <b v="0"/>
    <b v="0"/>
    <x v="1"/>
  </r>
  <r>
    <s v="PID0544"/>
    <s v="Middle-aged"/>
    <x v="2"/>
    <n v="18000"/>
    <n v="11185.2"/>
    <n v="76.400000000000006"/>
    <s v="Female"/>
    <s v="AB-"/>
    <b v="0"/>
    <b v="1"/>
    <x v="0"/>
  </r>
  <r>
    <s v="PID0545"/>
    <s v="Middle-aged"/>
    <x v="0"/>
    <n v="800"/>
    <n v="553.55999999999995"/>
    <n v="84.4"/>
    <s v="Female"/>
    <s v="AB-"/>
    <b v="0"/>
    <b v="1"/>
    <x v="0"/>
  </r>
  <r>
    <s v="PID0546"/>
    <s v="Senior"/>
    <x v="2"/>
    <n v="40000"/>
    <n v="25096.68"/>
    <n v="78.3"/>
    <s v="Male"/>
    <s v="AB+"/>
    <b v="1"/>
    <b v="0"/>
    <x v="0"/>
  </r>
  <r>
    <s v="PID0547"/>
    <s v="Adult"/>
    <x v="1"/>
    <n v="60000"/>
    <n v="38975.100000000006"/>
    <n v="80.8"/>
    <s v="Female"/>
    <s v="A-"/>
    <b v="1"/>
    <b v="1"/>
    <x v="0"/>
  </r>
  <r>
    <s v="PID0548"/>
    <s v="Adult"/>
    <x v="0"/>
    <n v="40000"/>
    <n v="20817"/>
    <n v="85.4"/>
    <s v="Female"/>
    <s v="A-"/>
    <b v="0"/>
    <b v="0"/>
    <x v="0"/>
  </r>
  <r>
    <s v="PID0549"/>
    <s v="Middle-aged"/>
    <x v="2"/>
    <n v="32000"/>
    <n v="16508.88"/>
    <n v="54.1"/>
    <s v="Female"/>
    <s v="B+"/>
    <b v="1"/>
    <b v="1"/>
    <x v="0"/>
  </r>
  <r>
    <s v="PID0550"/>
    <s v="Adult"/>
    <x v="1"/>
    <n v="240000"/>
    <n v="196347.36000000002"/>
    <n v="91.8"/>
    <s v="Male"/>
    <s v="AB-"/>
    <b v="1"/>
    <b v="0"/>
    <x v="0"/>
  </r>
  <r>
    <s v="PID0551"/>
    <s v="Middle-aged"/>
    <x v="2"/>
    <n v="800"/>
    <n v="674.58"/>
    <n v="76"/>
    <s v="Female"/>
    <s v="A-"/>
    <b v="0"/>
    <b v="0"/>
    <x v="0"/>
  </r>
  <r>
    <s v="PID0552"/>
    <s v="Adult"/>
    <x v="1"/>
    <n v="18000"/>
    <n v="15280.02"/>
    <n v="68.3"/>
    <s v="Female"/>
    <s v="AB-"/>
    <b v="0"/>
    <b v="0"/>
    <x v="0"/>
  </r>
  <r>
    <s v="PID0553"/>
    <s v="Middle-aged"/>
    <x v="0"/>
    <n v="12000"/>
    <n v="8012.82"/>
    <n v="94.6"/>
    <s v="Female"/>
    <s v="O+"/>
    <b v="0"/>
    <b v="0"/>
    <x v="0"/>
  </r>
  <r>
    <s v="PID0554"/>
    <s v="Middle-aged"/>
    <x v="2"/>
    <n v="16000"/>
    <n v="0"/>
    <n v="87.6"/>
    <s v="Female"/>
    <s v="B-"/>
    <b v="0"/>
    <b v="0"/>
    <x v="1"/>
  </r>
  <r>
    <s v="PID0555"/>
    <s v="Middle-aged"/>
    <x v="0"/>
    <n v="200000"/>
    <n v="110010.4"/>
    <n v="78.900000000000006"/>
    <s v="Female"/>
    <s v="AB-"/>
    <b v="1"/>
    <b v="0"/>
    <x v="0"/>
  </r>
  <r>
    <s v="PID0556"/>
    <s v="Middle-aged"/>
    <x v="1"/>
    <n v="250000"/>
    <n v="131051.8"/>
    <n v="92.1"/>
    <s v="Female"/>
    <s v="B+"/>
    <b v="1"/>
    <b v="0"/>
    <x v="0"/>
  </r>
  <r>
    <s v="PID0557"/>
    <s v="Middle-aged"/>
    <x v="0"/>
    <n v="3000"/>
    <n v="1931.88"/>
    <n v="61.8"/>
    <s v="Female"/>
    <s v="A-"/>
    <b v="0"/>
    <b v="1"/>
    <x v="0"/>
  </r>
  <r>
    <s v="PID0558"/>
    <s v="Adult"/>
    <x v="1"/>
    <n v="100"/>
    <n v="83.8"/>
    <n v="71.599999999999994"/>
    <s v="Male"/>
    <s v="A+"/>
    <b v="0"/>
    <b v="1"/>
    <x v="0"/>
  </r>
  <r>
    <s v="PID0559"/>
    <s v="Adult"/>
    <x v="0"/>
    <n v="240000"/>
    <n v="130677.12"/>
    <n v="111.9"/>
    <s v="Female"/>
    <s v="B+"/>
    <b v="0"/>
    <b v="0"/>
    <x v="0"/>
  </r>
  <r>
    <s v="PID0560"/>
    <s v="Adult"/>
    <x v="2"/>
    <n v="200000"/>
    <n v="0"/>
    <n v="99.1"/>
    <s v="Female"/>
    <s v="AB+"/>
    <b v="0"/>
    <b v="0"/>
    <x v="1"/>
  </r>
  <r>
    <s v="PID0561"/>
    <s v="Adult"/>
    <x v="1"/>
    <n v="250000"/>
    <n v="173905.2"/>
    <n v="95.1"/>
    <s v="Male"/>
    <s v="AB+"/>
    <b v="1"/>
    <b v="1"/>
    <x v="0"/>
  </r>
  <r>
    <s v="PID0562"/>
    <s v="Adult"/>
    <x v="1"/>
    <n v="12000"/>
    <n v="0"/>
    <n v="94.9"/>
    <s v="Female"/>
    <s v="A-"/>
    <b v="0"/>
    <b v="0"/>
    <x v="1"/>
  </r>
  <r>
    <s v="PID0563"/>
    <s v="Adult"/>
    <x v="2"/>
    <n v="30000"/>
    <n v="15006.119999999999"/>
    <n v="69.2"/>
    <s v="Female"/>
    <s v="AB-"/>
    <b v="1"/>
    <b v="1"/>
    <x v="0"/>
  </r>
  <r>
    <s v="PID0564"/>
    <s v="Adult"/>
    <x v="1"/>
    <n v="60000"/>
    <n v="38081.199999999997"/>
    <n v="79.599999999999994"/>
    <s v="Male"/>
    <s v="O-"/>
    <b v="0"/>
    <b v="1"/>
    <x v="0"/>
  </r>
  <r>
    <s v="PID0565"/>
    <s v="Middle-aged"/>
    <x v="0"/>
    <n v="100"/>
    <n v="57.68"/>
    <n v="90.9"/>
    <s v="Male"/>
    <s v="B-"/>
    <b v="1"/>
    <b v="1"/>
    <x v="0"/>
  </r>
  <r>
    <s v="PID0566"/>
    <s v="Adult"/>
    <x v="0"/>
    <n v="32000"/>
    <n v="24633.200000000001"/>
    <n v="87.1"/>
    <s v="Female"/>
    <s v="B-"/>
    <b v="0"/>
    <b v="0"/>
    <x v="0"/>
  </r>
  <r>
    <s v="PID0567"/>
    <s v="Middle-aged"/>
    <x v="0"/>
    <n v="800"/>
    <n v="453.8"/>
    <n v="72.2"/>
    <s v="Female"/>
    <s v="A-"/>
    <b v="1"/>
    <b v="0"/>
    <x v="0"/>
  </r>
  <r>
    <s v="PID0568"/>
    <s v="Middle-aged"/>
    <x v="3"/>
    <n v="18000"/>
    <n v="0"/>
    <n v="69.400000000000006"/>
    <s v="Female"/>
    <s v="AB+"/>
    <b v="1"/>
    <b v="0"/>
    <x v="1"/>
  </r>
  <r>
    <s v="PID0569"/>
    <s v="Adult"/>
    <x v="2"/>
    <n v="500"/>
    <n v="0"/>
    <n v="101.2"/>
    <s v="Male"/>
    <s v="A+"/>
    <b v="0"/>
    <b v="0"/>
    <x v="1"/>
  </r>
  <r>
    <s v="PID0570"/>
    <s v="Adult"/>
    <x v="2"/>
    <n v="90000"/>
    <n v="46471.95"/>
    <n v="89.6"/>
    <s v="Male"/>
    <s v="B-"/>
    <b v="0"/>
    <b v="0"/>
    <x v="0"/>
  </r>
  <r>
    <s v="PID0571"/>
    <s v="Adult"/>
    <x v="1"/>
    <n v="3000"/>
    <n v="2695.2"/>
    <n v="87.9"/>
    <s v="Male"/>
    <s v="AB+"/>
    <b v="0"/>
    <b v="0"/>
    <x v="0"/>
  </r>
  <r>
    <s v="PID0572"/>
    <s v="Middle-aged"/>
    <x v="3"/>
    <n v="300000"/>
    <n v="150311.76"/>
    <n v="69.400000000000006"/>
    <s v="Male"/>
    <s v="B-"/>
    <b v="0"/>
    <b v="0"/>
    <x v="0"/>
  </r>
  <r>
    <s v="PID0573"/>
    <s v="Middle-aged"/>
    <x v="3"/>
    <n v="60000"/>
    <n v="41877.64"/>
    <n v="68.2"/>
    <s v="Male"/>
    <s v="O+"/>
    <b v="1"/>
    <b v="1"/>
    <x v="0"/>
  </r>
  <r>
    <s v="PID0574"/>
    <s v="Senior"/>
    <x v="3"/>
    <n v="250000"/>
    <n v="131494.9"/>
    <n v="79.599999999999994"/>
    <s v="Male"/>
    <s v="B+"/>
    <b v="1"/>
    <b v="0"/>
    <x v="0"/>
  </r>
  <r>
    <s v="PID0575"/>
    <s v="Middle-aged"/>
    <x v="0"/>
    <n v="12000"/>
    <n v="10342.44"/>
    <n v="86.2"/>
    <s v="Male"/>
    <s v="O-"/>
    <b v="0"/>
    <b v="0"/>
    <x v="0"/>
  </r>
  <r>
    <s v="PID0576"/>
    <s v="Adult"/>
    <x v="1"/>
    <n v="36000"/>
    <n v="18829.23"/>
    <n v="94.5"/>
    <s v="Female"/>
    <s v="O-"/>
    <b v="0"/>
    <b v="0"/>
    <x v="0"/>
  </r>
  <r>
    <s v="PID0577"/>
    <s v="Adult"/>
    <x v="3"/>
    <n v="45000"/>
    <n v="31528.77"/>
    <n v="84.1"/>
    <s v="Female"/>
    <s v="B-"/>
    <b v="1"/>
    <b v="0"/>
    <x v="0"/>
  </r>
  <r>
    <s v="PID0578"/>
    <s v="Adult"/>
    <x v="1"/>
    <n v="90000"/>
    <n v="0"/>
    <n v="66.099999999999994"/>
    <s v="Female"/>
    <s v="B+"/>
    <b v="0"/>
    <b v="0"/>
    <x v="1"/>
  </r>
  <r>
    <s v="PID0579"/>
    <s v="Adult"/>
    <x v="2"/>
    <n v="1000"/>
    <n v="0"/>
    <n v="94"/>
    <s v="Male"/>
    <s v="AB+"/>
    <s v="Yes"/>
    <s v="Yes"/>
    <x v="1"/>
  </r>
  <r>
    <s v="PID0580"/>
    <s v="Middle-aged"/>
    <x v="2"/>
    <n v="18000"/>
    <n v="11325.24"/>
    <n v="76.099999999999994"/>
    <s v="Female"/>
    <s v="A+"/>
    <b v="0"/>
    <b v="0"/>
    <x v="0"/>
  </r>
  <r>
    <s v="PID0581"/>
    <s v="Middle-aged"/>
    <x v="2"/>
    <n v="45000"/>
    <n v="30751.68"/>
    <n v="74.599999999999994"/>
    <s v="Female"/>
    <s v="AB+"/>
    <b v="1"/>
    <b v="0"/>
    <x v="0"/>
  </r>
  <r>
    <s v="PID0582"/>
    <s v="Senior"/>
    <x v="3"/>
    <n v="3000"/>
    <n v="2133.06"/>
    <n v="92.9"/>
    <s v="Female"/>
    <s v="A-"/>
    <b v="0"/>
    <b v="0"/>
    <x v="0"/>
  </r>
  <r>
    <s v="PID0583"/>
    <s v="Middle-aged"/>
    <x v="2"/>
    <n v="32000"/>
    <n v="16682.400000000001"/>
    <n v="72.900000000000006"/>
    <s v="Male"/>
    <s v="O-"/>
    <b v="0"/>
    <b v="0"/>
    <x v="0"/>
  </r>
  <r>
    <s v="PID0584"/>
    <s v="Middle-aged"/>
    <x v="0"/>
    <n v="18000"/>
    <n v="13722.36"/>
    <n v="79.5"/>
    <s v="Male"/>
    <s v="B-"/>
    <b v="0"/>
    <b v="0"/>
    <x v="0"/>
  </r>
  <r>
    <s v="PID0585"/>
    <s v="Adult"/>
    <x v="0"/>
    <n v="32000"/>
    <n v="16856.32"/>
    <n v="71.099999999999994"/>
    <s v="Female"/>
    <s v="O+"/>
    <b v="0"/>
    <b v="1"/>
    <x v="0"/>
  </r>
  <r>
    <s v="PID0586"/>
    <s v="Middle-aged"/>
    <x v="1"/>
    <n v="24000"/>
    <n v="21199.89"/>
    <n v="81.3"/>
    <s v="Female"/>
    <s v="B-"/>
    <b v="1"/>
    <b v="0"/>
    <x v="0"/>
  </r>
  <r>
    <s v="PID0587"/>
    <s v="Middle-aged"/>
    <x v="0"/>
    <n v="40000"/>
    <n v="23629.8"/>
    <n v="48.8"/>
    <s v="Male"/>
    <s v="AB-"/>
    <b v="0"/>
    <b v="0"/>
    <x v="0"/>
  </r>
  <r>
    <s v="PID0588"/>
    <s v="Adult"/>
    <x v="1"/>
    <n v="18000"/>
    <n v="9227.67"/>
    <n v="58"/>
    <s v="Male"/>
    <s v="O+"/>
    <b v="0"/>
    <b v="0"/>
    <x v="0"/>
  </r>
  <r>
    <s v="PID0589"/>
    <s v="Middle-aged"/>
    <x v="0"/>
    <n v="800"/>
    <n v="461.92"/>
    <n v="82.8"/>
    <s v="Female"/>
    <s v="B+"/>
    <b v="0"/>
    <b v="0"/>
    <x v="0"/>
  </r>
  <r>
    <s v="PID0590"/>
    <s v="Senior"/>
    <x v="3"/>
    <n v="3000"/>
    <n v="1978.02"/>
    <n v="73.8"/>
    <s v="Male"/>
    <s v="A-"/>
    <b v="0"/>
    <b v="0"/>
    <x v="0"/>
  </r>
  <r>
    <s v="PID0591"/>
    <s v="Elderly"/>
    <x v="2"/>
    <n v="40000"/>
    <n v="35905.4"/>
    <n v="61.8"/>
    <s v="Male"/>
    <s v="O+"/>
    <b v="1"/>
    <b v="0"/>
    <x v="0"/>
  </r>
  <r>
    <s v="PID0592"/>
    <s v="Adult"/>
    <x v="0"/>
    <n v="800"/>
    <n v="718.39"/>
    <n v="91.5"/>
    <s v="Female"/>
    <s v="AB-"/>
    <b v="0"/>
    <b v="0"/>
    <x v="0"/>
  </r>
  <r>
    <s v="PID0593"/>
    <s v="Middle-aged"/>
    <x v="1"/>
    <n v="40000"/>
    <n v="28460.959999999999"/>
    <n v="66.599999999999994"/>
    <s v="Male"/>
    <s v="AB-"/>
    <b v="0"/>
    <b v="0"/>
    <x v="0"/>
  </r>
  <r>
    <s v="PID0594"/>
    <s v="Adult"/>
    <x v="0"/>
    <n v="100"/>
    <n v="0"/>
    <n v="64.099999999999994"/>
    <s v="Female"/>
    <s v="AB-"/>
    <b v="0"/>
    <b v="0"/>
    <x v="1"/>
  </r>
  <r>
    <s v="PID0595"/>
    <s v="Adult"/>
    <x v="0"/>
    <n v="800"/>
    <n v="487.16"/>
    <n v="86.6"/>
    <s v="Female"/>
    <s v="A+"/>
    <b v="0"/>
    <b v="0"/>
    <x v="0"/>
  </r>
  <r>
    <s v="PID0596"/>
    <s v="Adult"/>
    <x v="2"/>
    <n v="100"/>
    <n v="0"/>
    <n v="96.7"/>
    <s v="Male"/>
    <s v="A+"/>
    <b v="0"/>
    <b v="0"/>
    <x v="1"/>
  </r>
  <r>
    <s v="PID0597"/>
    <s v="Middle-aged"/>
    <x v="1"/>
    <n v="45000"/>
    <n v="25481.370000000003"/>
    <n v="89.8"/>
    <s v="Male"/>
    <s v="AB-"/>
    <b v="0"/>
    <b v="1"/>
    <x v="0"/>
  </r>
  <r>
    <s v="PID0598"/>
    <s v="Adult"/>
    <x v="2"/>
    <n v="240000"/>
    <n v="158937.12"/>
    <n v="85.5"/>
    <s v="Female"/>
    <s v="AB-"/>
    <b v="0"/>
    <b v="0"/>
    <x v="0"/>
  </r>
  <r>
    <s v="PID0599"/>
    <s v="Middle-aged"/>
    <x v="1"/>
    <n v="21000"/>
    <n v="13683.88"/>
    <n v="63.1"/>
    <s v="Female"/>
    <s v="O+"/>
    <b v="1"/>
    <b v="0"/>
    <x v="0"/>
  </r>
  <r>
    <s v="PID0600"/>
    <s v="Senior"/>
    <x v="1"/>
    <n v="18000"/>
    <n v="12421.41"/>
    <n v="79"/>
    <s v="Male"/>
    <s v="O-"/>
    <b v="0"/>
    <b v="1"/>
    <x v="0"/>
  </r>
  <r>
    <s v="PID0601"/>
    <s v="Adult"/>
    <x v="2"/>
    <n v="4000"/>
    <n v="2881.04"/>
    <n v="111.7"/>
    <s v="Female"/>
    <s v="O+"/>
    <b v="1"/>
    <b v="1"/>
    <x v="0"/>
  </r>
  <r>
    <s v="PID0602"/>
    <s v="Middle-aged"/>
    <x v="2"/>
    <n v="100"/>
    <n v="64.599999999999994"/>
    <n v="61.3"/>
    <s v="Male"/>
    <s v="AB-"/>
    <b v="1"/>
    <b v="1"/>
    <x v="0"/>
  </r>
  <r>
    <s v="PID0603"/>
    <s v="Adult"/>
    <x v="0"/>
    <n v="800"/>
    <n v="0"/>
    <n v="90.4"/>
    <s v="Male"/>
    <s v="AB+"/>
    <b v="0"/>
    <b v="0"/>
    <x v="1"/>
  </r>
  <r>
    <s v="PID0604"/>
    <s v="Middle-aged"/>
    <x v="0"/>
    <n v="200000"/>
    <n v="118892.32"/>
    <n v="73.400000000000006"/>
    <s v="Male"/>
    <s v="AB+"/>
    <b v="1"/>
    <b v="1"/>
    <x v="0"/>
  </r>
  <r>
    <s v="PID0605"/>
    <s v="Middle-aged"/>
    <x v="2"/>
    <n v="90000"/>
    <n v="68940.3"/>
    <n v="75.099999999999994"/>
    <s v="Female"/>
    <s v="A-"/>
    <b v="0"/>
    <b v="1"/>
    <x v="0"/>
  </r>
  <r>
    <s v="PID0606"/>
    <s v="Middle-aged"/>
    <x v="1"/>
    <n v="200000"/>
    <n v="0"/>
    <n v="61.2"/>
    <s v="Female"/>
    <s v="B+"/>
    <b v="1"/>
    <b v="1"/>
    <x v="1"/>
  </r>
  <r>
    <s v="PID0607"/>
    <s v="Middle-aged"/>
    <x v="0"/>
    <n v="500"/>
    <n v="0"/>
    <n v="83.8"/>
    <s v="Female"/>
    <s v="AB+"/>
    <b v="0"/>
    <b v="0"/>
    <x v="1"/>
  </r>
  <r>
    <s v="PID0608"/>
    <s v="Senior"/>
    <x v="0"/>
    <n v="21000"/>
    <n v="14377.929999999998"/>
    <n v="84.2"/>
    <s v="Female"/>
    <s v="O+"/>
    <b v="0"/>
    <b v="0"/>
    <x v="0"/>
  </r>
  <r>
    <s v="PID0609"/>
    <s v="Adult"/>
    <x v="1"/>
    <n v="45000"/>
    <n v="27291.27"/>
    <n v="79.5"/>
    <s v="Male"/>
    <s v="O-"/>
    <b v="1"/>
    <b v="1"/>
    <x v="0"/>
  </r>
  <r>
    <s v="PID0610"/>
    <s v="Adult"/>
    <x v="0"/>
    <n v="45000"/>
    <n v="0"/>
    <n v="69.099999999999994"/>
    <s v="Male"/>
    <s v="B+"/>
    <b v="0"/>
    <b v="1"/>
    <x v="1"/>
  </r>
  <r>
    <s v="PID0611"/>
    <s v="Adult"/>
    <x v="1"/>
    <n v="100"/>
    <n v="74.73"/>
    <n v="81.900000000000006"/>
    <s v="Female"/>
    <s v="AB+"/>
    <b v="0"/>
    <b v="0"/>
    <x v="0"/>
  </r>
  <r>
    <s v="PID0612"/>
    <s v="Adult"/>
    <x v="0"/>
    <n v="45000"/>
    <n v="39937.17"/>
    <n v="83.6"/>
    <s v="Male"/>
    <s v="O+"/>
    <b v="0"/>
    <b v="0"/>
    <x v="0"/>
  </r>
  <r>
    <s v="PID0613"/>
    <s v="Middle-aged"/>
    <x v="2"/>
    <n v="75000"/>
    <n v="39015.199999999997"/>
    <n v="72.099999999999994"/>
    <s v="Male"/>
    <s v="O-"/>
    <b v="0"/>
    <b v="0"/>
    <x v="0"/>
  </r>
  <r>
    <s v="PID0614"/>
    <s v="Middle-aged"/>
    <x v="0"/>
    <n v="24000"/>
    <n v="0"/>
    <n v="61.6"/>
    <s v="Male"/>
    <s v="AB+"/>
    <b v="1"/>
    <b v="0"/>
    <x v="1"/>
  </r>
  <r>
    <s v="PID0615"/>
    <s v="Middle-aged"/>
    <x v="2"/>
    <n v="40000"/>
    <n v="21460.080000000002"/>
    <n v="71.3"/>
    <s v="Male"/>
    <s v="A-"/>
    <b v="0"/>
    <b v="0"/>
    <x v="0"/>
  </r>
  <r>
    <s v="PID0616"/>
    <s v="Adult"/>
    <x v="1"/>
    <n v="40000"/>
    <n v="34573.9"/>
    <n v="84.2"/>
    <s v="Male"/>
    <s v="B-"/>
    <b v="1"/>
    <b v="1"/>
    <x v="0"/>
  </r>
  <r>
    <s v="PID0617"/>
    <s v="Adult"/>
    <x v="0"/>
    <n v="45000"/>
    <n v="23031.39"/>
    <n v="67.900000000000006"/>
    <s v="Male"/>
    <s v="AB-"/>
    <b v="0"/>
    <b v="1"/>
    <x v="0"/>
  </r>
  <r>
    <s v="PID0618"/>
    <s v="Adult"/>
    <x v="0"/>
    <n v="3000"/>
    <n v="2212.29"/>
    <n v="86"/>
    <s v="Male"/>
    <s v="O+"/>
    <b v="0"/>
    <b v="0"/>
    <x v="0"/>
  </r>
  <r>
    <s v="PID0619"/>
    <s v="Adult"/>
    <x v="1"/>
    <n v="90000"/>
    <n v="75623.599999999991"/>
    <n v="66.2"/>
    <s v="Female"/>
    <s v="A-"/>
    <b v="0"/>
    <b v="0"/>
    <x v="0"/>
  </r>
  <r>
    <s v="PID0620"/>
    <s v="Adult"/>
    <x v="2"/>
    <n v="30000"/>
    <n v="20027.579999999998"/>
    <n v="68.3"/>
    <s v="Female"/>
    <s v="B+"/>
    <b v="0"/>
    <b v="0"/>
    <x v="0"/>
  </r>
  <r>
    <s v="PID0621"/>
    <s v="Adult"/>
    <x v="3"/>
    <n v="3000"/>
    <n v="0"/>
    <n v="81.2"/>
    <s v="Female"/>
    <s v="B-"/>
    <b v="0"/>
    <b v="0"/>
    <x v="1"/>
  </r>
  <r>
    <s v="PID0622"/>
    <s v="Adult"/>
    <x v="3"/>
    <n v="3000"/>
    <n v="0"/>
    <n v="75"/>
    <s v="Male"/>
    <s v="AB-"/>
    <b v="0"/>
    <b v="1"/>
    <x v="1"/>
  </r>
  <r>
    <s v="PID0623"/>
    <s v="Adult"/>
    <x v="0"/>
    <n v="500"/>
    <n v="377"/>
    <n v="78.400000000000006"/>
    <s v="Female"/>
    <s v="AB-"/>
    <b v="0"/>
    <b v="0"/>
    <x v="0"/>
  </r>
  <r>
    <s v="PID0624"/>
    <s v="Middle-aged"/>
    <x v="0"/>
    <n v="30000"/>
    <n v="18896.43"/>
    <n v="93.9"/>
    <s v="Male"/>
    <s v="A+"/>
    <b v="1"/>
    <b v="0"/>
    <x v="0"/>
  </r>
  <r>
    <s v="PID0625"/>
    <s v="Young Adult"/>
    <x v="0"/>
    <n v="90000"/>
    <n v="50164.899999999994"/>
    <n v="81"/>
    <s v="Female"/>
    <s v="A-"/>
    <b v="0"/>
    <b v="0"/>
    <x v="0"/>
  </r>
  <r>
    <s v="PID0626"/>
    <s v="Middle-aged"/>
    <x v="3"/>
    <n v="4000"/>
    <n v="3414.52"/>
    <n v="58.5"/>
    <s v="Male"/>
    <s v="O+"/>
    <b v="1"/>
    <b v="0"/>
    <x v="0"/>
  </r>
  <r>
    <s v="PID0627"/>
    <s v="Adult"/>
    <x v="1"/>
    <n v="12000"/>
    <n v="0"/>
    <n v="87.8"/>
    <s v="Male"/>
    <s v="O+"/>
    <b v="1"/>
    <b v="1"/>
    <x v="1"/>
  </r>
  <r>
    <s v="PID0628"/>
    <s v="Senior"/>
    <x v="2"/>
    <n v="240000"/>
    <n v="152671.08000000002"/>
    <n v="98.2"/>
    <s v="Female"/>
    <s v="B-"/>
    <b v="0"/>
    <b v="0"/>
    <x v="0"/>
  </r>
  <r>
    <s v="PID0629"/>
    <s v="Middle-aged"/>
    <x v="0"/>
    <n v="75000"/>
    <n v="0"/>
    <n v="79.5"/>
    <s v="Male"/>
    <s v="AB+"/>
    <b v="0"/>
    <b v="0"/>
    <x v="1"/>
  </r>
  <r>
    <s v="PID0630"/>
    <s v="Middle-aged"/>
    <x v="3"/>
    <n v="100"/>
    <n v="50.16"/>
    <n v="86.6"/>
    <s v="Male"/>
    <s v="AB+"/>
    <b v="0"/>
    <b v="0"/>
    <x v="0"/>
  </r>
  <r>
    <s v="PID0631"/>
    <s v="Adult"/>
    <x v="2"/>
    <n v="45000"/>
    <n v="25246.350000000002"/>
    <n v="98.3"/>
    <s v="Male"/>
    <s v="A+"/>
    <b v="1"/>
    <b v="1"/>
    <x v="0"/>
  </r>
  <r>
    <s v="PID0632"/>
    <s v="Adult"/>
    <x v="1"/>
    <n v="16000"/>
    <n v="12849.12"/>
    <n v="70.099999999999994"/>
    <s v="Female"/>
    <s v="O+"/>
    <b v="0"/>
    <b v="1"/>
    <x v="0"/>
  </r>
  <r>
    <s v="PID0633"/>
    <s v="Adult"/>
    <x v="0"/>
    <n v="300000"/>
    <n v="150218.16"/>
    <n v="66.599999999999994"/>
    <s v="Male"/>
    <s v="B+"/>
    <b v="0"/>
    <b v="1"/>
    <x v="0"/>
  </r>
  <r>
    <s v="PID0634"/>
    <s v="Senior"/>
    <x v="0"/>
    <n v="500"/>
    <n v="0"/>
    <n v="60.4"/>
    <s v="Female"/>
    <s v="O-"/>
    <b v="0"/>
    <b v="1"/>
    <x v="1"/>
  </r>
  <r>
    <s v="PID0635"/>
    <s v="Middle-aged"/>
    <x v="3"/>
    <n v="21000"/>
    <n v="13295.94"/>
    <n v="87.1"/>
    <s v="Female"/>
    <s v="B-"/>
    <b v="1"/>
    <b v="0"/>
    <x v="0"/>
  </r>
  <r>
    <s v="PID0636"/>
    <s v="Middle-aged"/>
    <x v="0"/>
    <n v="3000"/>
    <n v="1702.98"/>
    <n v="77.900000000000006"/>
    <s v="Male"/>
    <s v="AB-"/>
    <b v="1"/>
    <b v="0"/>
    <x v="0"/>
  </r>
  <r>
    <s v="PID0637"/>
    <s v="Senior"/>
    <x v="0"/>
    <n v="75000"/>
    <n v="43878.649999999994"/>
    <n v="90.5"/>
    <s v="Male"/>
    <s v="B-"/>
    <b v="0"/>
    <b v="0"/>
    <x v="0"/>
  </r>
  <r>
    <s v="PID0638"/>
    <s v="Adult"/>
    <x v="2"/>
    <n v="12000"/>
    <n v="8131.7999999999993"/>
    <n v="89"/>
    <s v="Male"/>
    <s v="O-"/>
    <b v="1"/>
    <b v="0"/>
    <x v="0"/>
  </r>
  <r>
    <s v="PID0639"/>
    <s v="Middle-aged"/>
    <x v="2"/>
    <n v="30000"/>
    <n v="16801.439999999999"/>
    <n v="86"/>
    <s v="Female"/>
    <s v="B-"/>
    <b v="0"/>
    <b v="0"/>
    <x v="0"/>
  </r>
  <r>
    <s v="PID0640"/>
    <s v="Middle-aged"/>
    <x v="2"/>
    <n v="18000"/>
    <n v="0"/>
    <n v="72.900000000000006"/>
    <s v="Male"/>
    <s v="A-"/>
    <b v="1"/>
    <b v="0"/>
    <x v="1"/>
  </r>
  <r>
    <s v="PID0641"/>
    <s v="Adult"/>
    <x v="1"/>
    <n v="250000"/>
    <n v="144130.1"/>
    <n v="83.5"/>
    <s v="Female"/>
    <s v="B+"/>
    <b v="0"/>
    <b v="0"/>
    <x v="0"/>
  </r>
  <r>
    <s v="PID0642"/>
    <s v="Middle-aged"/>
    <x v="0"/>
    <n v="16000"/>
    <n v="10594.86"/>
    <n v="95.3"/>
    <s v="Male"/>
    <s v="O-"/>
    <b v="0"/>
    <b v="0"/>
    <x v="0"/>
  </r>
  <r>
    <s v="PID0643"/>
    <s v="Middle-aged"/>
    <x v="2"/>
    <n v="10000"/>
    <n v="0"/>
    <n v="72"/>
    <s v="Female"/>
    <s v="B+"/>
    <b v="0"/>
    <b v="1"/>
    <x v="1"/>
  </r>
  <r>
    <s v="PID0644"/>
    <s v="Middle-aged"/>
    <x v="2"/>
    <n v="200000"/>
    <n v="0"/>
    <n v="72.7"/>
    <s v="Male"/>
    <s v="A+"/>
    <b v="1"/>
    <b v="0"/>
    <x v="1"/>
  </r>
  <r>
    <s v="PID0645"/>
    <s v="Adult"/>
    <x v="0"/>
    <n v="45000"/>
    <n v="30544.590000000004"/>
    <n v="81.900000000000006"/>
    <s v="Male"/>
    <s v="B-"/>
    <b v="1"/>
    <b v="0"/>
    <x v="0"/>
  </r>
  <r>
    <s v="PID0646"/>
    <s v="Middle-aged"/>
    <x v="1"/>
    <n v="90000"/>
    <n v="48103.05"/>
    <n v="79.2"/>
    <s v="Female"/>
    <s v="B+"/>
    <b v="0"/>
    <b v="0"/>
    <x v="0"/>
  </r>
  <r>
    <s v="PID0647"/>
    <s v="Middle-aged"/>
    <x v="2"/>
    <n v="3000"/>
    <n v="2095.17"/>
    <n v="78.599999999999994"/>
    <s v="Female"/>
    <s v="O-"/>
    <b v="1"/>
    <b v="0"/>
    <x v="0"/>
  </r>
  <r>
    <s v="PID0648"/>
    <s v="Adult"/>
    <x v="0"/>
    <n v="90000"/>
    <n v="71874.399999999994"/>
    <n v="59.9"/>
    <s v="Male"/>
    <s v="A-"/>
    <b v="0"/>
    <b v="0"/>
    <x v="0"/>
  </r>
  <r>
    <s v="PID0649"/>
    <s v="Elderly"/>
    <x v="1"/>
    <n v="200000"/>
    <n v="159176.6"/>
    <n v="55.1"/>
    <s v="Female"/>
    <s v="AB+"/>
    <b v="0"/>
    <b v="0"/>
    <x v="0"/>
  </r>
  <r>
    <s v="PID0650"/>
    <s v="Senior"/>
    <x v="1"/>
    <n v="3000"/>
    <n v="2477.58"/>
    <n v="55.7"/>
    <s v="Male"/>
    <s v="O-"/>
    <b v="0"/>
    <b v="0"/>
    <x v="0"/>
  </r>
  <r>
    <s v="PID0651"/>
    <s v="Adult"/>
    <x v="1"/>
    <n v="40000"/>
    <n v="23723.899999999998"/>
    <n v="62.6"/>
    <s v="Female"/>
    <s v="A+"/>
    <b v="0"/>
    <b v="0"/>
    <x v="0"/>
  </r>
  <r>
    <s v="PID0652"/>
    <s v="Adult"/>
    <x v="1"/>
    <n v="500"/>
    <n v="394.89"/>
    <n v="98.5"/>
    <s v="Male"/>
    <s v="B+"/>
    <b v="1"/>
    <b v="0"/>
    <x v="0"/>
  </r>
  <r>
    <s v="PID0653"/>
    <s v="Adult"/>
    <x v="1"/>
    <n v="60000"/>
    <n v="53382.16"/>
    <n v="80.3"/>
    <s v="Female"/>
    <s v="AB+"/>
    <b v="0"/>
    <b v="1"/>
    <x v="0"/>
  </r>
  <r>
    <s v="PID0654"/>
    <s v="Senior"/>
    <x v="2"/>
    <n v="200"/>
    <n v="122.98"/>
    <n v="49.6"/>
    <s v="Female"/>
    <s v="B-"/>
    <b v="0"/>
    <b v="1"/>
    <x v="0"/>
  </r>
  <r>
    <s v="PID0655"/>
    <s v="Adult"/>
    <x v="2"/>
    <n v="200000"/>
    <n v="124213.09999999999"/>
    <n v="103.8"/>
    <s v="Female"/>
    <s v="O-"/>
    <b v="0"/>
    <b v="1"/>
    <x v="0"/>
  </r>
  <r>
    <s v="PID0656"/>
    <s v="Adult"/>
    <x v="0"/>
    <n v="250000"/>
    <n v="200949.1"/>
    <n v="81"/>
    <s v="Male"/>
    <s v="B+"/>
    <b v="0"/>
    <b v="0"/>
    <x v="0"/>
  </r>
  <r>
    <s v="PID0657"/>
    <s v="Young Adult"/>
    <x v="0"/>
    <n v="60000"/>
    <n v="48097.399999999994"/>
    <n v="85.2"/>
    <s v="Male"/>
    <s v="A+"/>
    <b v="1"/>
    <b v="1"/>
    <x v="0"/>
  </r>
  <r>
    <s v="PID0658"/>
    <s v="Adult"/>
    <x v="0"/>
    <n v="40000"/>
    <n v="0"/>
    <n v="62.9"/>
    <s v="Male"/>
    <s v="AB+"/>
    <b v="0"/>
    <b v="0"/>
    <x v="1"/>
  </r>
  <r>
    <s v="PID0659"/>
    <s v="Middle-aged"/>
    <x v="0"/>
    <n v="21000"/>
    <n v="16672.600000000002"/>
    <n v="75.099999999999994"/>
    <s v="Male"/>
    <s v="B-"/>
    <b v="0"/>
    <b v="0"/>
    <x v="0"/>
  </r>
  <r>
    <s v="PID0660"/>
    <s v="Adult"/>
    <x v="1"/>
    <n v="300000"/>
    <n v="202307.52"/>
    <n v="74.400000000000006"/>
    <s v="Female"/>
    <s v="O+"/>
    <b v="1"/>
    <b v="0"/>
    <x v="0"/>
  </r>
  <r>
    <s v="PID0661"/>
    <s v="Middle-aged"/>
    <x v="1"/>
    <n v="20000"/>
    <n v="10666.44"/>
    <n v="72.099999999999994"/>
    <s v="Female"/>
    <s v="O+"/>
    <b v="1"/>
    <b v="1"/>
    <x v="0"/>
  </r>
  <r>
    <s v="PID0662"/>
    <s v="Middle-aged"/>
    <x v="2"/>
    <n v="90000"/>
    <n v="64432.799999999996"/>
    <n v="58.2"/>
    <s v="Female"/>
    <s v="A-"/>
    <b v="1"/>
    <b v="0"/>
    <x v="0"/>
  </r>
  <r>
    <s v="PID0663"/>
    <s v="Senior"/>
    <x v="2"/>
    <n v="200000"/>
    <n v="126889.5"/>
    <n v="82.9"/>
    <s v="Female"/>
    <s v="B+"/>
    <b v="0"/>
    <b v="0"/>
    <x v="0"/>
  </r>
  <r>
    <s v="PID0664"/>
    <s v="Senior"/>
    <x v="2"/>
    <n v="60000"/>
    <n v="0"/>
    <n v="75.5"/>
    <s v="Female"/>
    <s v="AB-"/>
    <b v="1"/>
    <b v="0"/>
    <x v="1"/>
  </r>
  <r>
    <s v="PID0665"/>
    <s v="Middle-aged"/>
    <x v="0"/>
    <n v="24000"/>
    <n v="16320.78"/>
    <n v="73.900000000000006"/>
    <s v="Male"/>
    <s v="B-"/>
    <b v="1"/>
    <b v="0"/>
    <x v="0"/>
  </r>
  <r>
    <s v="PID0666"/>
    <s v="Middle-aged"/>
    <x v="3"/>
    <n v="36000"/>
    <n v="25044.27"/>
    <n v="62.3"/>
    <s v="Male"/>
    <s v="AB+"/>
    <b v="0"/>
    <b v="1"/>
    <x v="0"/>
  </r>
  <r>
    <s v="PID0667"/>
    <s v="Middle-aged"/>
    <x v="1"/>
    <n v="250000"/>
    <n v="170546.6"/>
    <n v="86.6"/>
    <s v="Female"/>
    <s v="B+"/>
    <b v="0"/>
    <b v="1"/>
    <x v="0"/>
  </r>
  <r>
    <s v="PID0668"/>
    <s v="Middle-aged"/>
    <x v="1"/>
    <n v="60000"/>
    <n v="31337.919999999998"/>
    <n v="52.7"/>
    <s v="Female"/>
    <s v="A-"/>
    <b v="1"/>
    <b v="1"/>
    <x v="0"/>
  </r>
  <r>
    <s v="PID0669"/>
    <s v="Middle-aged"/>
    <x v="2"/>
    <n v="90000"/>
    <n v="73656"/>
    <n v="70.8"/>
    <s v="Male"/>
    <s v="A-"/>
    <b v="0"/>
    <b v="1"/>
    <x v="0"/>
  </r>
  <r>
    <s v="PID0670"/>
    <s v="Adult"/>
    <x v="0"/>
    <n v="60000"/>
    <n v="32882.85"/>
    <n v="78.3"/>
    <s v="Female"/>
    <s v="A+"/>
    <b v="0"/>
    <b v="0"/>
    <x v="0"/>
  </r>
  <r>
    <s v="PID0671"/>
    <s v="Young Adult"/>
    <x v="0"/>
    <n v="12000"/>
    <n v="0"/>
    <n v="95"/>
    <s v="Female"/>
    <s v="O+"/>
    <b v="0"/>
    <b v="1"/>
    <x v="1"/>
  </r>
  <r>
    <s v="PID0672"/>
    <s v="Adult"/>
    <x v="2"/>
    <n v="12000"/>
    <n v="9054.18"/>
    <n v="90.6"/>
    <s v="Male"/>
    <s v="A+"/>
    <b v="1"/>
    <b v="0"/>
    <x v="0"/>
  </r>
  <r>
    <s v="PID0673"/>
    <s v="Middle-aged"/>
    <x v="1"/>
    <n v="12000"/>
    <n v="8400.9000000000015"/>
    <n v="66.2"/>
    <s v="Female"/>
    <s v="O-"/>
    <b v="1"/>
    <b v="1"/>
    <x v="0"/>
  </r>
  <r>
    <s v="PID0674"/>
    <s v="Adult"/>
    <x v="2"/>
    <n v="48000"/>
    <n v="43134.92"/>
    <n v="66.900000000000006"/>
    <s v="Male"/>
    <s v="A-"/>
    <b v="0"/>
    <b v="0"/>
    <x v="0"/>
  </r>
  <r>
    <s v="PID0675"/>
    <s v="Adult"/>
    <x v="0"/>
    <n v="18000"/>
    <n v="9478.98"/>
    <n v="58.7"/>
    <s v="Male"/>
    <s v="AB-"/>
    <b v="0"/>
    <b v="0"/>
    <x v="0"/>
  </r>
  <r>
    <s v="PID0676"/>
    <s v="Adult"/>
    <x v="2"/>
    <n v="60000"/>
    <n v="50145.04"/>
    <n v="104.7"/>
    <s v="Male"/>
    <s v="B-"/>
    <b v="0"/>
    <b v="0"/>
    <x v="0"/>
  </r>
  <r>
    <s v="PID0677"/>
    <s v="Adult"/>
    <x v="2"/>
    <n v="24000"/>
    <n v="15096.18"/>
    <n v="83.5"/>
    <s v="Male"/>
    <s v="AB-"/>
    <b v="1"/>
    <b v="1"/>
    <x v="0"/>
  </r>
  <r>
    <s v="PID0678"/>
    <s v="Middle-aged"/>
    <x v="0"/>
    <n v="60000"/>
    <n v="43140.5"/>
    <n v="87.8"/>
    <s v="Female"/>
    <s v="O-"/>
    <b v="1"/>
    <b v="0"/>
    <x v="0"/>
  </r>
  <r>
    <s v="PID0679"/>
    <s v="Middle-aged"/>
    <x v="0"/>
    <n v="500"/>
    <n v="288.08999999999997"/>
    <n v="46.1"/>
    <s v="Female"/>
    <s v="B-"/>
    <b v="1"/>
    <b v="1"/>
    <x v="0"/>
  </r>
  <r>
    <s v="PID0680"/>
    <s v="Adult"/>
    <x v="1"/>
    <n v="36000"/>
    <n v="31428.06"/>
    <n v="88.9"/>
    <s v="Male"/>
    <s v="AB-"/>
    <b v="1"/>
    <b v="1"/>
    <x v="0"/>
  </r>
  <r>
    <s v="PID0681"/>
    <s v="Middle-aged"/>
    <x v="3"/>
    <n v="2000"/>
    <n v="1304.68"/>
    <n v="67.5"/>
    <s v="Male"/>
    <s v="AB+"/>
    <b v="0"/>
    <b v="0"/>
    <x v="0"/>
  </r>
  <r>
    <s v="PID0682"/>
    <s v="Senior"/>
    <x v="0"/>
    <n v="100"/>
    <n v="86.42"/>
    <n v="60.5"/>
    <s v="Female"/>
    <s v="A+"/>
    <b v="0"/>
    <b v="1"/>
    <x v="0"/>
  </r>
  <r>
    <s v="PID0683"/>
    <s v="Adult"/>
    <x v="0"/>
    <n v="24000"/>
    <n v="15400.439999999999"/>
    <n v="57.6"/>
    <s v="Male"/>
    <s v="O-"/>
    <b v="0"/>
    <b v="0"/>
    <x v="0"/>
  </r>
  <r>
    <s v="PID0684"/>
    <s v="Senior"/>
    <x v="0"/>
    <n v="18000"/>
    <n v="0"/>
    <n v="62"/>
    <s v="Female"/>
    <s v="A+"/>
    <b v="0"/>
    <b v="1"/>
    <x v="1"/>
  </r>
  <r>
    <s v="PID0685"/>
    <s v="Middle-aged"/>
    <x v="0"/>
    <n v="500"/>
    <n v="309.23"/>
    <n v="66.2"/>
    <s v="Female"/>
    <s v="O+"/>
    <b v="0"/>
    <b v="0"/>
    <x v="0"/>
  </r>
  <r>
    <s v="PID0686"/>
    <s v="Middle-aged"/>
    <x v="3"/>
    <n v="20000"/>
    <n v="15489.94"/>
    <n v="66.8"/>
    <s v="Male"/>
    <s v="B+"/>
    <b v="1"/>
    <b v="0"/>
    <x v="0"/>
  </r>
  <r>
    <s v="PID0687"/>
    <s v="Middle-aged"/>
    <x v="0"/>
    <n v="500"/>
    <n v="262.81"/>
    <n v="67.2"/>
    <s v="Female"/>
    <s v="O-"/>
    <b v="0"/>
    <b v="0"/>
    <x v="0"/>
  </r>
  <r>
    <s v="PID0688"/>
    <s v="Adult"/>
    <x v="0"/>
    <n v="200000"/>
    <n v="167637.20000000001"/>
    <n v="91"/>
    <s v="Female"/>
    <s v="B+"/>
    <b v="0"/>
    <b v="1"/>
    <x v="0"/>
  </r>
  <r>
    <s v="PID0689"/>
    <s v="Adult"/>
    <x v="0"/>
    <n v="100"/>
    <n v="59.02"/>
    <n v="70.8"/>
    <s v="Male"/>
    <s v="AB+"/>
    <b v="0"/>
    <b v="0"/>
    <x v="0"/>
  </r>
  <r>
    <s v="PID0690"/>
    <s v="Middle-aged"/>
    <x v="2"/>
    <n v="250000"/>
    <n v="139263.20000000001"/>
    <n v="85.7"/>
    <s v="Female"/>
    <s v="B+"/>
    <b v="1"/>
    <b v="0"/>
    <x v="0"/>
  </r>
  <r>
    <s v="PID0691"/>
    <s v="Middle-aged"/>
    <x v="0"/>
    <n v="18000"/>
    <n v="0"/>
    <n v="74.2"/>
    <s v="Female"/>
    <s v="A-"/>
    <b v="1"/>
    <b v="0"/>
    <x v="1"/>
  </r>
  <r>
    <s v="PID0692"/>
    <s v="Adult"/>
    <x v="2"/>
    <n v="18000"/>
    <n v="15191.880000000001"/>
    <n v="69.900000000000006"/>
    <s v="Male"/>
    <s v="AB-"/>
    <b v="1"/>
    <b v="0"/>
    <x v="0"/>
  </r>
  <r>
    <s v="PID0693"/>
    <s v="Senior"/>
    <x v="3"/>
    <n v="90000"/>
    <n v="0"/>
    <n v="83.7"/>
    <s v="Female"/>
    <s v="AB+"/>
    <b v="0"/>
    <b v="0"/>
    <x v="1"/>
  </r>
  <r>
    <s v="PID0694"/>
    <s v="Adult"/>
    <x v="2"/>
    <n v="18000"/>
    <n v="15334.74"/>
    <n v="101.1"/>
    <s v="Male"/>
    <s v="A+"/>
    <b v="0"/>
    <b v="1"/>
    <x v="0"/>
  </r>
  <r>
    <s v="PID0695"/>
    <s v="Adult"/>
    <x v="2"/>
    <n v="60000"/>
    <n v="48267.05"/>
    <n v="81.5"/>
    <s v="Female"/>
    <s v="O-"/>
    <b v="0"/>
    <b v="1"/>
    <x v="0"/>
  </r>
  <r>
    <s v="PID0696"/>
    <s v="Adult"/>
    <x v="0"/>
    <n v="60000"/>
    <n v="44041.1"/>
    <n v="85.2"/>
    <s v="Male"/>
    <s v="B+"/>
    <b v="1"/>
    <b v="1"/>
    <x v="0"/>
  </r>
  <r>
    <s v="PID0697"/>
    <s v="Adult"/>
    <x v="2"/>
    <n v="24000"/>
    <n v="19459.29"/>
    <n v="84.2"/>
    <s v="Female"/>
    <s v="A+"/>
    <b v="0"/>
    <b v="1"/>
    <x v="0"/>
  </r>
  <r>
    <s v="PID0698"/>
    <s v="Adult"/>
    <x v="2"/>
    <n v="48000"/>
    <n v="28136.92"/>
    <n v="60.6"/>
    <s v="Male"/>
    <s v="A+"/>
    <b v="1"/>
    <b v="0"/>
    <x v="0"/>
  </r>
  <r>
    <s v="PID0699"/>
    <s v="Adult"/>
    <x v="0"/>
    <n v="90000"/>
    <n v="66656.2"/>
    <n v="93.6"/>
    <s v="Male"/>
    <s v="O+"/>
    <b v="0"/>
    <b v="0"/>
    <x v="0"/>
  </r>
  <r>
    <s v="PID0700"/>
    <s v="Adult"/>
    <x v="0"/>
    <n v="18000"/>
    <n v="0"/>
    <n v="92.1"/>
    <s v="Male"/>
    <s v="O+"/>
    <b v="0"/>
    <b v="0"/>
    <x v="1"/>
  </r>
  <r>
    <s v="PID0701"/>
    <s v="Middle-aged"/>
    <x v="0"/>
    <n v="24000"/>
    <n v="14503.32"/>
    <n v="55.7"/>
    <s v="Female"/>
    <s v="O-"/>
    <b v="1"/>
    <b v="1"/>
    <x v="0"/>
  </r>
  <r>
    <s v="PID0702"/>
    <s v="Adult"/>
    <x v="0"/>
    <n v="12000"/>
    <n v="8919.66"/>
    <n v="82.2"/>
    <s v="Female"/>
    <s v="O-"/>
    <b v="1"/>
    <b v="0"/>
    <x v="0"/>
  </r>
  <r>
    <s v="PID0703"/>
    <s v="Senior"/>
    <x v="3"/>
    <n v="20000"/>
    <n v="13780.9"/>
    <n v="54.2"/>
    <s v="Female"/>
    <s v="B+"/>
    <b v="0"/>
    <b v="1"/>
    <x v="0"/>
  </r>
  <r>
    <s v="PID0704"/>
    <s v="Senior"/>
    <x v="2"/>
    <n v="20000"/>
    <n v="12907.56"/>
    <n v="67"/>
    <s v="Female"/>
    <s v="AB+"/>
    <b v="0"/>
    <b v="0"/>
    <x v="0"/>
  </r>
  <r>
    <s v="PID0705"/>
    <s v="Senior"/>
    <x v="2"/>
    <n v="60000"/>
    <n v="35408.32"/>
    <n v="80"/>
    <s v="Male"/>
    <s v="AB-"/>
    <b v="0"/>
    <b v="0"/>
    <x v="0"/>
  </r>
  <r>
    <s v="PID0706"/>
    <s v="Middle-aged"/>
    <x v="1"/>
    <n v="250000"/>
    <n v="126508.5"/>
    <n v="80.599999999999994"/>
    <s v="Male"/>
    <s v="O-"/>
    <b v="0"/>
    <b v="0"/>
    <x v="0"/>
  </r>
  <r>
    <s v="PID0707"/>
    <s v="Adult"/>
    <x v="2"/>
    <n v="12000"/>
    <n v="6771.42"/>
    <n v="80.900000000000006"/>
    <s v="Male"/>
    <s v="O+"/>
    <b v="0"/>
    <b v="0"/>
    <x v="0"/>
  </r>
  <r>
    <s v="PID0708"/>
    <s v="Middle-aged"/>
    <x v="0"/>
    <n v="90000"/>
    <n v="59766.450000000004"/>
    <n v="61.8"/>
    <s v="Male"/>
    <s v="A+"/>
    <b v="0"/>
    <b v="0"/>
    <x v="0"/>
  </r>
  <r>
    <s v="PID0709"/>
    <s v="Adult"/>
    <x v="1"/>
    <n v="90000"/>
    <n v="75760.05"/>
    <n v="86.7"/>
    <s v="Female"/>
    <s v="AB+"/>
    <b v="1"/>
    <b v="0"/>
    <x v="0"/>
  </r>
  <r>
    <s v="PID0710"/>
    <s v="Adult"/>
    <x v="1"/>
    <n v="16000"/>
    <n v="13875.26"/>
    <n v="64.8"/>
    <s v="Male"/>
    <s v="O-"/>
    <b v="0"/>
    <b v="1"/>
    <x v="0"/>
  </r>
  <r>
    <s v="PID0711"/>
    <s v="Middle-aged"/>
    <x v="2"/>
    <n v="40000"/>
    <n v="35384.899999999994"/>
    <n v="65.099999999999994"/>
    <s v="Male"/>
    <s v="B-"/>
    <b v="0"/>
    <b v="0"/>
    <x v="0"/>
  </r>
  <r>
    <s v="PID0712"/>
    <s v="Middle-aged"/>
    <x v="1"/>
    <n v="500"/>
    <n v="406.64"/>
    <n v="96.4"/>
    <s v="Female"/>
    <s v="A+"/>
    <b v="1"/>
    <b v="0"/>
    <x v="0"/>
  </r>
  <r>
    <s v="PID0713"/>
    <s v="Adult"/>
    <x v="3"/>
    <n v="500"/>
    <n v="344.07"/>
    <n v="64.8"/>
    <s v="Female"/>
    <s v="B-"/>
    <b v="0"/>
    <b v="0"/>
    <x v="0"/>
  </r>
  <r>
    <s v="PID0714"/>
    <s v="Middle-aged"/>
    <x v="0"/>
    <n v="12000"/>
    <n v="6670.62"/>
    <n v="68.5"/>
    <s v="Male"/>
    <s v="B+"/>
    <b v="1"/>
    <b v="1"/>
    <x v="0"/>
  </r>
  <r>
    <s v="PID0715"/>
    <s v="Middle-aged"/>
    <x v="3"/>
    <n v="60000"/>
    <n v="51497"/>
    <n v="84.9"/>
    <s v="Male"/>
    <s v="O-"/>
    <b v="1"/>
    <b v="0"/>
    <x v="0"/>
  </r>
  <r>
    <s v="PID0716"/>
    <s v="Middle-aged"/>
    <x v="0"/>
    <n v="36000"/>
    <n v="18567.12"/>
    <n v="84.3"/>
    <s v="Female"/>
    <s v="A-"/>
    <b v="0"/>
    <b v="0"/>
    <x v="0"/>
  </r>
  <r>
    <s v="PID0717"/>
    <s v="Middle-aged"/>
    <x v="2"/>
    <n v="250000"/>
    <n v="154206.1"/>
    <n v="57.7"/>
    <s v="Male"/>
    <s v="O-"/>
    <b v="0"/>
    <b v="0"/>
    <x v="0"/>
  </r>
  <r>
    <s v="PID0718"/>
    <s v="Senior"/>
    <x v="2"/>
    <n v="3000"/>
    <n v="2193.54"/>
    <n v="71.900000000000006"/>
    <s v="Male"/>
    <s v="O+"/>
    <b v="0"/>
    <b v="0"/>
    <x v="0"/>
  </r>
  <r>
    <s v="PID0719"/>
    <s v="Adult"/>
    <x v="3"/>
    <n v="100"/>
    <n v="65.45"/>
    <n v="94.9"/>
    <s v="Male"/>
    <s v="B+"/>
    <b v="0"/>
    <b v="0"/>
    <x v="0"/>
  </r>
  <r>
    <s v="PID0720"/>
    <s v="Adult"/>
    <x v="0"/>
    <n v="800"/>
    <n v="557.95000000000005"/>
    <n v="80.8"/>
    <s v="Female"/>
    <s v="B+"/>
    <b v="1"/>
    <b v="0"/>
    <x v="0"/>
  </r>
  <r>
    <s v="PID0721"/>
    <s v="Senior"/>
    <x v="1"/>
    <n v="500"/>
    <n v="366.9"/>
    <n v="79.2"/>
    <s v="Female"/>
    <s v="O+"/>
    <b v="0"/>
    <b v="0"/>
    <x v="0"/>
  </r>
  <r>
    <s v="PID0722"/>
    <s v="Adult"/>
    <x v="0"/>
    <n v="20000"/>
    <n v="15172.92"/>
    <n v="85.8"/>
    <s v="Female"/>
    <s v="B+"/>
    <b v="0"/>
    <b v="0"/>
    <x v="0"/>
  </r>
  <r>
    <s v="PID0723"/>
    <s v="Adult"/>
    <x v="3"/>
    <n v="100"/>
    <n v="87.14"/>
    <n v="89.2"/>
    <s v="Female"/>
    <s v="A-"/>
    <b v="0"/>
    <b v="0"/>
    <x v="0"/>
  </r>
  <r>
    <s v="PID0724"/>
    <s v="Middle-aged"/>
    <x v="0"/>
    <n v="20000"/>
    <n v="13300.26"/>
    <n v="53.3"/>
    <s v="Male"/>
    <s v="A-"/>
    <b v="0"/>
    <b v="0"/>
    <x v="0"/>
  </r>
  <r>
    <s v="PID0725"/>
    <s v="Adult"/>
    <x v="0"/>
    <n v="24000"/>
    <n v="14020.68"/>
    <n v="66.099999999999994"/>
    <s v="Female"/>
    <s v="B-"/>
    <b v="1"/>
    <b v="0"/>
    <x v="0"/>
  </r>
  <r>
    <s v="PID0726"/>
    <s v="Senior"/>
    <x v="0"/>
    <n v="24000"/>
    <n v="0"/>
    <n v="70.400000000000006"/>
    <s v="Female"/>
    <s v="B+"/>
    <b v="0"/>
    <b v="0"/>
    <x v="1"/>
  </r>
  <r>
    <s v="PID0727"/>
    <s v="Middle-aged"/>
    <x v="0"/>
    <n v="12000"/>
    <n v="8729.76"/>
    <n v="95.6"/>
    <s v="Female"/>
    <s v="AB-"/>
    <b v="0"/>
    <b v="1"/>
    <x v="0"/>
  </r>
  <r>
    <s v="PID0728"/>
    <s v="Middle-aged"/>
    <x v="2"/>
    <n v="24000"/>
    <n v="12841.380000000001"/>
    <n v="57.6"/>
    <s v="Male"/>
    <s v="O-"/>
    <b v="0"/>
    <b v="0"/>
    <x v="0"/>
  </r>
  <r>
    <s v="PID0729"/>
    <s v="Senior"/>
    <x v="1"/>
    <n v="90000"/>
    <n v="60509.45"/>
    <n v="46.5"/>
    <s v="Male"/>
    <s v="AB-"/>
    <b v="0"/>
    <b v="1"/>
    <x v="0"/>
  </r>
  <r>
    <s v="PID0730"/>
    <s v="Middle-aged"/>
    <x v="0"/>
    <n v="90000"/>
    <n v="0"/>
    <n v="73.900000000000006"/>
    <s v="Male"/>
    <s v="A+"/>
    <b v="0"/>
    <b v="0"/>
    <x v="1"/>
  </r>
  <r>
    <s v="PID0731"/>
    <s v="Adult"/>
    <x v="1"/>
    <n v="60000"/>
    <n v="38631.699999999997"/>
    <n v="79.8"/>
    <s v="Female"/>
    <s v="O-"/>
    <b v="0"/>
    <b v="0"/>
    <x v="0"/>
  </r>
  <r>
    <s v="PID0732"/>
    <s v="Middle-aged"/>
    <x v="1"/>
    <n v="48000"/>
    <n v="29553.119999999999"/>
    <n v="91.3"/>
    <s v="Female"/>
    <s v="B+"/>
    <b v="1"/>
    <b v="0"/>
    <x v="0"/>
  </r>
  <r>
    <s v="PID0733"/>
    <s v="Middle-aged"/>
    <x v="1"/>
    <n v="800"/>
    <n v="663.33"/>
    <n v="75.3"/>
    <s v="Male"/>
    <s v="A+"/>
    <b v="1"/>
    <b v="0"/>
    <x v="0"/>
  </r>
  <r>
    <s v="PID0734"/>
    <s v="Senior"/>
    <x v="0"/>
    <n v="40000"/>
    <n v="24648.699999999997"/>
    <n v="79.099999999999994"/>
    <s v="Female"/>
    <s v="AB-"/>
    <b v="0"/>
    <b v="0"/>
    <x v="0"/>
  </r>
  <r>
    <s v="PID0735"/>
    <s v="Middle-aged"/>
    <x v="0"/>
    <n v="12000"/>
    <n v="10012.26"/>
    <n v="63.8"/>
    <s v="Male"/>
    <s v="O+"/>
    <b v="0"/>
    <b v="0"/>
    <x v="0"/>
  </r>
  <r>
    <s v="PID0736"/>
    <s v="Middle-aged"/>
    <x v="3"/>
    <n v="15000"/>
    <n v="10751.5"/>
    <n v="65.099999999999994"/>
    <s v="Male"/>
    <s v="O-"/>
    <b v="0"/>
    <b v="0"/>
    <x v="0"/>
  </r>
  <r>
    <s v="PID0737"/>
    <s v="Adult"/>
    <x v="3"/>
    <n v="12000"/>
    <n v="10198.380000000001"/>
    <n v="65.400000000000006"/>
    <s v="Female"/>
    <s v="O-"/>
    <b v="0"/>
    <b v="0"/>
    <x v="0"/>
  </r>
  <r>
    <s v="PID0738"/>
    <s v="Adult"/>
    <x v="0"/>
    <n v="20000"/>
    <n v="10425.280000000001"/>
    <n v="86.7"/>
    <s v="Male"/>
    <s v="A-"/>
    <b v="0"/>
    <b v="0"/>
    <x v="0"/>
  </r>
  <r>
    <s v="PID0739"/>
    <s v="Middle-aged"/>
    <x v="2"/>
    <n v="45000"/>
    <n v="0"/>
    <n v="82.9"/>
    <s v="Female"/>
    <s v="O-"/>
    <b v="0"/>
    <b v="0"/>
    <x v="1"/>
  </r>
  <r>
    <s v="PID0740"/>
    <s v="Middle-aged"/>
    <x v="1"/>
    <n v="24000"/>
    <n v="0"/>
    <n v="68.3"/>
    <s v="Female"/>
    <s v="B-"/>
    <b v="0"/>
    <b v="0"/>
    <x v="1"/>
  </r>
  <r>
    <s v="PID0741"/>
    <s v="Middle-aged"/>
    <x v="0"/>
    <n v="90000"/>
    <n v="66268.25"/>
    <n v="91.6"/>
    <s v="Female"/>
    <s v="A-"/>
    <b v="1"/>
    <b v="0"/>
    <x v="0"/>
  </r>
  <r>
    <s v="PID0742"/>
    <s v="Middle-aged"/>
    <x v="2"/>
    <n v="3000"/>
    <n v="1767.42"/>
    <n v="66.8"/>
    <s v="Male"/>
    <s v="A-"/>
    <b v="1"/>
    <b v="0"/>
    <x v="0"/>
  </r>
  <r>
    <s v="PID0743"/>
    <s v="Adult"/>
    <x v="2"/>
    <n v="20000"/>
    <n v="10044.68"/>
    <n v="87.4"/>
    <s v="Female"/>
    <s v="B+"/>
    <b v="0"/>
    <b v="1"/>
    <x v="0"/>
  </r>
  <r>
    <s v="PID0744"/>
    <s v="Middle-aged"/>
    <x v="1"/>
    <n v="3000"/>
    <n v="2420.9700000000003"/>
    <n v="85.8"/>
    <s v="Male"/>
    <s v="A-"/>
    <b v="1"/>
    <b v="0"/>
    <x v="0"/>
  </r>
  <r>
    <s v="PID0745"/>
    <s v="Adult"/>
    <x v="2"/>
    <n v="12000"/>
    <n v="7689"/>
    <n v="75.400000000000006"/>
    <s v="Female"/>
    <s v="AB-"/>
    <b v="1"/>
    <b v="0"/>
    <x v="0"/>
  </r>
  <r>
    <s v="PID0746"/>
    <s v="Adult"/>
    <x v="0"/>
    <n v="500"/>
    <n v="405.67"/>
    <n v="77.900000000000006"/>
    <s v="Female"/>
    <s v="O+"/>
    <b v="0"/>
    <b v="0"/>
    <x v="0"/>
  </r>
  <r>
    <s v="PID0747"/>
    <s v="Adult"/>
    <x v="0"/>
    <n v="300000"/>
    <n v="0"/>
    <n v="97.6"/>
    <s v="Female"/>
    <s v="O-"/>
    <b v="0"/>
    <b v="0"/>
    <x v="1"/>
  </r>
  <r>
    <s v="PID0748"/>
    <s v="Adult"/>
    <x v="1"/>
    <n v="200000"/>
    <n v="141389.44"/>
    <n v="97.1"/>
    <s v="Female"/>
    <s v="O+"/>
    <b v="0"/>
    <b v="0"/>
    <x v="0"/>
  </r>
  <r>
    <s v="PID0749"/>
    <s v="Middle-aged"/>
    <x v="0"/>
    <n v="240000"/>
    <n v="211079.16"/>
    <n v="73"/>
    <s v="Male"/>
    <s v="A-"/>
    <b v="1"/>
    <b v="0"/>
    <x v="0"/>
  </r>
  <r>
    <s v="PID0750"/>
    <s v="Senior"/>
    <x v="3"/>
    <n v="100"/>
    <n v="0"/>
    <n v="95.1"/>
    <s v="Male"/>
    <s v="O+"/>
    <b v="0"/>
    <b v="0"/>
    <x v="1"/>
  </r>
  <r>
    <s v="PID0751"/>
    <s v="Senior"/>
    <x v="1"/>
    <n v="20000"/>
    <n v="15758.62"/>
    <n v="84.2"/>
    <s v="Male"/>
    <s v="A-"/>
    <b v="1"/>
    <b v="1"/>
    <x v="0"/>
  </r>
  <r>
    <s v="PID0752"/>
    <s v="Middle-aged"/>
    <x v="0"/>
    <n v="18000"/>
    <n v="13560.54"/>
    <n v="84.8"/>
    <s v="Male"/>
    <s v="O-"/>
    <b v="0"/>
    <b v="0"/>
    <x v="0"/>
  </r>
  <r>
    <s v="PID0753"/>
    <s v="Senior"/>
    <x v="0"/>
    <n v="32000"/>
    <n v="27093.279999999999"/>
    <n v="68.900000000000006"/>
    <s v="Male"/>
    <s v="O-"/>
    <b v="0"/>
    <b v="0"/>
    <x v="0"/>
  </r>
  <r>
    <s v="PID0754"/>
    <s v="Adult"/>
    <x v="3"/>
    <n v="24000"/>
    <n v="13327.14"/>
    <n v="70.7"/>
    <s v="Female"/>
    <s v="O-"/>
    <b v="0"/>
    <b v="0"/>
    <x v="0"/>
  </r>
  <r>
    <s v="PID0755"/>
    <s v="Middle-aged"/>
    <x v="2"/>
    <n v="20000"/>
    <n v="11426.44"/>
    <n v="60.8"/>
    <s v="Female"/>
    <s v="B-"/>
    <b v="0"/>
    <b v="0"/>
    <x v="0"/>
  </r>
  <r>
    <s v="PID0756"/>
    <s v="Middle-aged"/>
    <x v="1"/>
    <n v="60000"/>
    <n v="0"/>
    <n v="58"/>
    <s v="Female"/>
    <s v="O-"/>
    <b v="0"/>
    <b v="1"/>
    <x v="1"/>
  </r>
  <r>
    <s v="PID0757"/>
    <s v="Adult"/>
    <x v="0"/>
    <n v="15000"/>
    <n v="12315.599999999999"/>
    <n v="86.6"/>
    <s v="Female"/>
    <s v="AB+"/>
    <b v="0"/>
    <b v="0"/>
    <x v="0"/>
  </r>
  <r>
    <s v="PID0758"/>
    <s v="Adult"/>
    <x v="1"/>
    <n v="12000"/>
    <n v="9147.9000000000015"/>
    <n v="89.9"/>
    <s v="Male"/>
    <s v="B+"/>
    <b v="1"/>
    <b v="0"/>
    <x v="0"/>
  </r>
  <r>
    <s v="PID0759"/>
    <s v="Middle-aged"/>
    <x v="2"/>
    <n v="18000"/>
    <n v="0"/>
    <n v="77.8"/>
    <s v="Female"/>
    <s v="A+"/>
    <b v="0"/>
    <b v="1"/>
    <x v="1"/>
  </r>
  <r>
    <s v="PID0760"/>
    <s v="Adult"/>
    <x v="0"/>
    <n v="240000"/>
    <n v="167045.76000000001"/>
    <n v="105.8"/>
    <s v="Female"/>
    <s v="AB+"/>
    <b v="0"/>
    <b v="0"/>
    <x v="0"/>
  </r>
  <r>
    <s v="PID0761"/>
    <s v="Middle-aged"/>
    <x v="3"/>
    <n v="72000"/>
    <n v="54255.64"/>
    <n v="68.7"/>
    <s v="Female"/>
    <s v="O-"/>
    <b v="0"/>
    <b v="0"/>
    <x v="0"/>
  </r>
  <r>
    <s v="PID0762"/>
    <s v="Senior"/>
    <x v="1"/>
    <n v="32000"/>
    <n v="28784.2"/>
    <n v="47"/>
    <s v="Male"/>
    <s v="AB-"/>
    <b v="0"/>
    <b v="0"/>
    <x v="0"/>
  </r>
  <r>
    <s v="PID0763"/>
    <s v="Senior"/>
    <x v="1"/>
    <n v="12000"/>
    <n v="9897.48"/>
    <n v="56"/>
    <s v="Male"/>
    <s v="AB+"/>
    <b v="0"/>
    <b v="0"/>
    <x v="0"/>
  </r>
  <r>
    <s v="PID0764"/>
    <s v="Middle-aged"/>
    <x v="1"/>
    <n v="240000"/>
    <n v="180338.76"/>
    <n v="92.3"/>
    <s v="Female"/>
    <s v="AB+"/>
    <b v="0"/>
    <b v="1"/>
    <x v="0"/>
  </r>
  <r>
    <s v="PID0765"/>
    <s v="Adult"/>
    <x v="0"/>
    <n v="200000"/>
    <n v="0"/>
    <n v="74.7"/>
    <s v="Female"/>
    <s v="AB+"/>
    <b v="0"/>
    <b v="1"/>
    <x v="1"/>
  </r>
  <r>
    <s v="PID0766"/>
    <s v="Middle-aged"/>
    <x v="2"/>
    <n v="3000"/>
    <n v="0"/>
    <n v="69.8"/>
    <s v="Male"/>
    <s v="B-"/>
    <b v="1"/>
    <b v="1"/>
    <x v="1"/>
  </r>
  <r>
    <s v="PID0767"/>
    <s v="Middle-aged"/>
    <x v="0"/>
    <n v="20000"/>
    <n v="11516.22"/>
    <n v="91"/>
    <s v="Female"/>
    <s v="B+"/>
    <b v="0"/>
    <b v="1"/>
    <x v="0"/>
  </r>
  <r>
    <s v="PID0768"/>
    <s v="Adult"/>
    <x v="0"/>
    <n v="15000"/>
    <n v="9725.4499999999989"/>
    <n v="70.099999999999994"/>
    <s v="Male"/>
    <s v="A+"/>
    <b v="1"/>
    <b v="1"/>
    <x v="0"/>
  </r>
  <r>
    <s v="PID0769"/>
    <s v="Middle-aged"/>
    <x v="2"/>
    <n v="72000"/>
    <n v="62499.040000000001"/>
    <n v="87"/>
    <s v="Male"/>
    <s v="AB-"/>
    <b v="0"/>
    <b v="1"/>
    <x v="0"/>
  </r>
  <r>
    <s v="PID0770"/>
    <s v="Middle-aged"/>
    <x v="0"/>
    <n v="12000"/>
    <n v="10477.24"/>
    <n v="86.4"/>
    <s v="Male"/>
    <s v="O+"/>
    <b v="0"/>
    <b v="1"/>
    <x v="0"/>
  </r>
  <r>
    <s v="PID0771"/>
    <s v="Adult"/>
    <x v="2"/>
    <n v="1600"/>
    <n v="0"/>
    <n v="77.400000000000006"/>
    <s v="Male"/>
    <s v="A-"/>
    <b v="0"/>
    <b v="0"/>
    <x v="1"/>
  </r>
  <r>
    <s v="PID0772"/>
    <s v="Middle-aged"/>
    <x v="2"/>
    <n v="15000"/>
    <n v="8053.95"/>
    <n v="50.4"/>
    <s v="Male"/>
    <s v="O-"/>
    <b v="1"/>
    <b v="0"/>
    <x v="0"/>
  </r>
  <r>
    <s v="PID0773"/>
    <s v="Senior"/>
    <x v="1"/>
    <n v="32000"/>
    <n v="22571.599999999999"/>
    <n v="75.900000000000006"/>
    <s v="Female"/>
    <s v="B+"/>
    <b v="1"/>
    <b v="0"/>
    <x v="0"/>
  </r>
  <r>
    <s v="PID0774"/>
    <s v="Adult"/>
    <x v="1"/>
    <n v="90000"/>
    <n v="0"/>
    <n v="88.9"/>
    <s v="Female"/>
    <s v="AB+"/>
    <b v="1"/>
    <b v="1"/>
    <x v="1"/>
  </r>
  <r>
    <s v="PID0775"/>
    <s v="Adult"/>
    <x v="0"/>
    <n v="12000"/>
    <n v="6521.22"/>
    <n v="55.4"/>
    <s v="Female"/>
    <s v="B-"/>
    <b v="0"/>
    <b v="1"/>
    <x v="0"/>
  </r>
  <r>
    <s v="PID0776"/>
    <s v="Middle-aged"/>
    <x v="1"/>
    <n v="12000"/>
    <n v="0"/>
    <n v="98.2"/>
    <s v="Female"/>
    <s v="B-"/>
    <b v="0"/>
    <b v="0"/>
    <x v="1"/>
  </r>
  <r>
    <s v="PID0777"/>
    <s v="Middle-aged"/>
    <x v="1"/>
    <n v="240000"/>
    <n v="194104.2"/>
    <n v="86.2"/>
    <s v="Female"/>
    <s v="B+"/>
    <b v="0"/>
    <b v="1"/>
    <x v="0"/>
  </r>
  <r>
    <s v="PID0778"/>
    <s v="Middle-aged"/>
    <x v="1"/>
    <n v="40000"/>
    <n v="0"/>
    <n v="77.7"/>
    <s v="Female"/>
    <s v="AB+"/>
    <b v="1"/>
    <b v="1"/>
    <x v="1"/>
  </r>
  <r>
    <s v="PID0779"/>
    <s v="Adult"/>
    <x v="3"/>
    <n v="240000"/>
    <n v="0"/>
    <n v="89.8"/>
    <s v="Female"/>
    <s v="A-"/>
    <b v="0"/>
    <b v="0"/>
    <x v="1"/>
  </r>
  <r>
    <s v="PID0780"/>
    <s v="Adult"/>
    <x v="0"/>
    <n v="90000"/>
    <n v="77124.45"/>
    <n v="87.7"/>
    <s v="Female"/>
    <s v="AB+"/>
    <b v="0"/>
    <b v="0"/>
    <x v="0"/>
  </r>
  <r>
    <s v="PID0781"/>
    <s v="Senior"/>
    <x v="0"/>
    <n v="4000"/>
    <n v="3240.2"/>
    <n v="56"/>
    <s v="Male"/>
    <s v="B+"/>
    <b v="0"/>
    <b v="1"/>
    <x v="0"/>
  </r>
  <r>
    <s v="PID0782"/>
    <s v="Middle-aged"/>
    <x v="0"/>
    <n v="45000"/>
    <n v="29182.86"/>
    <n v="56.2"/>
    <s v="Female"/>
    <s v="O-"/>
    <b v="1"/>
    <b v="1"/>
    <x v="0"/>
  </r>
  <r>
    <s v="PID0783"/>
    <s v="Elderly"/>
    <x v="0"/>
    <n v="100"/>
    <n v="0"/>
    <n v="87.5"/>
    <s v="Female"/>
    <s v="AB-"/>
    <b v="0"/>
    <b v="0"/>
    <x v="1"/>
  </r>
  <r>
    <s v="PID0784"/>
    <s v="Middle-aged"/>
    <x v="2"/>
    <n v="72000"/>
    <n v="51103.32"/>
    <n v="62.5"/>
    <s v="Male"/>
    <s v="O-"/>
    <b v="0"/>
    <b v="0"/>
    <x v="0"/>
  </r>
  <r>
    <s v="PID0785"/>
    <s v="Senior"/>
    <x v="2"/>
    <n v="3000"/>
    <n v="2647.71"/>
    <n v="74.3"/>
    <s v="Female"/>
    <s v="A-"/>
    <b v="0"/>
    <b v="0"/>
    <x v="0"/>
  </r>
  <r>
    <s v="PID0786"/>
    <s v="Adult"/>
    <x v="0"/>
    <n v="500"/>
    <n v="0"/>
    <n v="95"/>
    <s v="Female"/>
    <s v="O+"/>
    <b v="1"/>
    <b v="0"/>
    <x v="1"/>
  </r>
  <r>
    <s v="PID0787"/>
    <s v="Senior"/>
    <x v="0"/>
    <n v="32000"/>
    <n v="27234.04"/>
    <n v="81.099999999999994"/>
    <s v="Male"/>
    <s v="O+"/>
    <b v="0"/>
    <b v="1"/>
    <x v="0"/>
  </r>
  <r>
    <s v="PID0788"/>
    <s v="Young Adult"/>
    <x v="3"/>
    <n v="40000"/>
    <n v="0"/>
    <n v="80.2"/>
    <s v="Male"/>
    <s v="A-"/>
    <b v="1"/>
    <b v="0"/>
    <x v="1"/>
  </r>
  <r>
    <s v="PID0789"/>
    <s v="Senior"/>
    <x v="2"/>
    <n v="75000"/>
    <n v="0"/>
    <n v="70.599999999999994"/>
    <s v="Female"/>
    <s v="A+"/>
    <b v="1"/>
    <b v="0"/>
    <x v="1"/>
  </r>
  <r>
    <s v="PID0790"/>
    <s v="Adult"/>
    <x v="1"/>
    <n v="12000"/>
    <n v="6106.7999999999993"/>
    <n v="56.7"/>
    <s v="Male"/>
    <s v="B+"/>
    <b v="0"/>
    <b v="0"/>
    <x v="0"/>
  </r>
  <r>
    <s v="PID0791"/>
    <s v="Middle-aged"/>
    <x v="0"/>
    <n v="32000"/>
    <n v="0"/>
    <n v="55.7"/>
    <s v="Female"/>
    <s v="A-"/>
    <b v="1"/>
    <b v="1"/>
    <x v="1"/>
  </r>
  <r>
    <s v="PID0792"/>
    <s v="Adult"/>
    <x v="0"/>
    <n v="1000"/>
    <n v="788.3"/>
    <n v="91.3"/>
    <s v="Female"/>
    <s v="B+"/>
    <b v="1"/>
    <b v="0"/>
    <x v="0"/>
  </r>
  <r>
    <s v="PID0793"/>
    <s v="Elderly"/>
    <x v="0"/>
    <n v="30000"/>
    <n v="23372.489999999998"/>
    <n v="82"/>
    <s v="Female"/>
    <s v="O-"/>
    <b v="1"/>
    <b v="0"/>
    <x v="0"/>
  </r>
  <r>
    <s v="PID0794"/>
    <s v="Senior"/>
    <x v="1"/>
    <n v="500"/>
    <n v="401.53"/>
    <n v="59.9"/>
    <s v="Female"/>
    <s v="O+"/>
    <b v="1"/>
    <b v="0"/>
    <x v="0"/>
  </r>
  <r>
    <s v="PID0795"/>
    <s v="Adult"/>
    <x v="0"/>
    <n v="250000"/>
    <n v="164113.4"/>
    <n v="78.900000000000006"/>
    <s v="Male"/>
    <s v="AB+"/>
    <b v="1"/>
    <b v="0"/>
    <x v="0"/>
  </r>
  <r>
    <s v="PID0796"/>
    <s v="Adult"/>
    <x v="0"/>
    <n v="3000"/>
    <n v="1659.81"/>
    <n v="84.1"/>
    <s v="Female"/>
    <s v="B+"/>
    <b v="0"/>
    <b v="0"/>
    <x v="0"/>
  </r>
  <r>
    <s v="PID0797"/>
    <s v="Adult"/>
    <x v="3"/>
    <n v="200000"/>
    <n v="138011.92000000001"/>
    <n v="73.5"/>
    <s v="Female"/>
    <s v="O+"/>
    <b v="0"/>
    <b v="0"/>
    <x v="0"/>
  </r>
  <r>
    <s v="PID0798"/>
    <s v="Middle-aged"/>
    <x v="0"/>
    <n v="36000"/>
    <n v="27101.040000000001"/>
    <n v="64.2"/>
    <s v="Male"/>
    <s v="AB-"/>
    <b v="0"/>
    <b v="1"/>
    <x v="0"/>
  </r>
  <r>
    <s v="PID0799"/>
    <s v="Middle-aged"/>
    <x v="2"/>
    <n v="12000"/>
    <n v="8430.9000000000015"/>
    <n v="76.099999999999994"/>
    <s v="Female"/>
    <s v="AB-"/>
    <b v="1"/>
    <b v="0"/>
    <x v="0"/>
  </r>
  <r>
    <s v="PID0800"/>
    <s v="Middle-aged"/>
    <x v="1"/>
    <n v="15000"/>
    <n v="7930.4"/>
    <n v="57.1"/>
    <s v="Male"/>
    <s v="AB+"/>
    <b v="1"/>
    <b v="0"/>
    <x v="0"/>
  </r>
  <r>
    <s v="PID0801"/>
    <s v="Adult"/>
    <x v="1"/>
    <n v="300000"/>
    <n v="0"/>
    <n v="67.5"/>
    <s v="Female"/>
    <s v="O-"/>
    <b v="0"/>
    <b v="0"/>
    <x v="1"/>
  </r>
  <r>
    <s v="PID0802"/>
    <s v="Adult"/>
    <x v="1"/>
    <n v="500"/>
    <n v="307.77999999999997"/>
    <n v="92.2"/>
    <s v="Male"/>
    <s v="O-"/>
    <b v="1"/>
    <b v="0"/>
    <x v="0"/>
  </r>
  <r>
    <s v="PID0803"/>
    <s v="Senior"/>
    <x v="3"/>
    <n v="60000"/>
    <n v="34598.1"/>
    <n v="69.7"/>
    <s v="Male"/>
    <s v="O-"/>
    <b v="1"/>
    <b v="1"/>
    <x v="0"/>
  </r>
  <r>
    <s v="PID0804"/>
    <s v="Young Adult"/>
    <x v="0"/>
    <n v="48000"/>
    <n v="41058.559999999998"/>
    <n v="75.7"/>
    <s v="Female"/>
    <s v="O-"/>
    <b v="0"/>
    <b v="0"/>
    <x v="0"/>
  </r>
  <r>
    <s v="PID0805"/>
    <s v="Middle-aged"/>
    <x v="2"/>
    <n v="24000"/>
    <n v="15079.59"/>
    <n v="91"/>
    <s v="Female"/>
    <s v="A-"/>
    <b v="1"/>
    <b v="1"/>
    <x v="0"/>
  </r>
  <r>
    <s v="PID0806"/>
    <s v="Middle-aged"/>
    <x v="2"/>
    <n v="3000"/>
    <n v="2123.9700000000003"/>
    <n v="76.400000000000006"/>
    <s v="Male"/>
    <s v="A-"/>
    <b v="0"/>
    <b v="1"/>
    <x v="0"/>
  </r>
  <r>
    <s v="PID0807"/>
    <s v="Adult"/>
    <x v="3"/>
    <n v="800"/>
    <n v="689.34"/>
    <n v="83.8"/>
    <s v="Male"/>
    <s v="O-"/>
    <b v="0"/>
    <b v="0"/>
    <x v="0"/>
  </r>
  <r>
    <s v="PID0808"/>
    <s v="Young Adult"/>
    <x v="0"/>
    <n v="15000"/>
    <n v="9070.75"/>
    <n v="82.5"/>
    <s v="Female"/>
    <s v="A+"/>
    <b v="0"/>
    <b v="0"/>
    <x v="0"/>
  </r>
  <r>
    <s v="PID0809"/>
    <s v="Middle-aged"/>
    <x v="1"/>
    <n v="12000"/>
    <n v="0"/>
    <n v="55.7"/>
    <s v="Male"/>
    <s v="A-"/>
    <b v="0"/>
    <b v="1"/>
    <x v="1"/>
  </r>
  <r>
    <s v="PID0810"/>
    <s v="Adult"/>
    <x v="0"/>
    <n v="24000"/>
    <n v="21522.510000000002"/>
    <n v="76.400000000000006"/>
    <s v="Female"/>
    <s v="B+"/>
    <b v="1"/>
    <b v="0"/>
    <x v="0"/>
  </r>
  <r>
    <s v="PID0811"/>
    <s v="Middle-aged"/>
    <x v="1"/>
    <n v="800"/>
    <n v="641.27"/>
    <n v="65.2"/>
    <s v="Male"/>
    <s v="B-"/>
    <b v="0"/>
    <b v="0"/>
    <x v="0"/>
  </r>
  <r>
    <s v="PID0812"/>
    <s v="Adult"/>
    <x v="3"/>
    <n v="60000"/>
    <n v="30478.600000000002"/>
    <n v="74"/>
    <s v="Female"/>
    <s v="AB-"/>
    <b v="1"/>
    <b v="1"/>
    <x v="0"/>
  </r>
  <r>
    <s v="PID0813"/>
    <s v="Adult"/>
    <x v="2"/>
    <n v="250000"/>
    <n v="148709.1"/>
    <n v="109.1"/>
    <s v="Male"/>
    <s v="O-"/>
    <s v="No"/>
    <s v="No"/>
    <x v="0"/>
  </r>
  <r>
    <s v="PID0814"/>
    <s v="Senior"/>
    <x v="1"/>
    <n v="36000"/>
    <n v="28755.81"/>
    <n v="95.5"/>
    <s v="Male"/>
    <s v="AB+"/>
    <b v="0"/>
    <b v="0"/>
    <x v="0"/>
  </r>
  <r>
    <s v="PID0815"/>
    <s v="Middle-aged"/>
    <x v="3"/>
    <n v="3000"/>
    <n v="2108.46"/>
    <n v="61.6"/>
    <s v="Male"/>
    <s v="A-"/>
    <b v="1"/>
    <b v="0"/>
    <x v="0"/>
  </r>
  <r>
    <s v="PID0816"/>
    <s v="Adult"/>
    <x v="2"/>
    <n v="12000"/>
    <n v="0"/>
    <n v="104.7"/>
    <s v="Male"/>
    <s v="O-"/>
    <b v="0"/>
    <b v="0"/>
    <x v="1"/>
  </r>
  <r>
    <s v="PID0817"/>
    <s v="Adult"/>
    <x v="1"/>
    <n v="32000"/>
    <n v="23164.48"/>
    <n v="58.9"/>
    <s v="Male"/>
    <s v="B-"/>
    <b v="0"/>
    <b v="0"/>
    <x v="0"/>
  </r>
  <r>
    <s v="PID0818"/>
    <s v="Middle-aged"/>
    <x v="2"/>
    <n v="100"/>
    <n v="83.65"/>
    <n v="75.900000000000006"/>
    <s v="Female"/>
    <s v="A+"/>
    <b v="0"/>
    <b v="0"/>
    <x v="0"/>
  </r>
  <r>
    <s v="PID0819"/>
    <s v="Adult"/>
    <x v="0"/>
    <n v="240000"/>
    <n v="211141.56"/>
    <n v="68.3"/>
    <s v="Male"/>
    <s v="B+"/>
    <b v="1"/>
    <b v="0"/>
    <x v="0"/>
  </r>
  <r>
    <s v="PID0820"/>
    <s v="Adult"/>
    <x v="3"/>
    <n v="16000"/>
    <n v="11177.24"/>
    <n v="93.1"/>
    <s v="Male"/>
    <s v="A+"/>
    <b v="0"/>
    <b v="1"/>
    <x v="0"/>
  </r>
  <r>
    <s v="PID0821"/>
    <s v="Middle-aged"/>
    <x v="0"/>
    <n v="300000"/>
    <n v="0"/>
    <n v="105"/>
    <s v="Male"/>
    <s v="AB-"/>
    <b v="0"/>
    <b v="0"/>
    <x v="1"/>
  </r>
  <r>
    <s v="PID0822"/>
    <s v="Middle-aged"/>
    <x v="0"/>
    <n v="500"/>
    <n v="358.5"/>
    <n v="96.6"/>
    <s v="Female"/>
    <s v="B-"/>
    <b v="1"/>
    <b v="1"/>
    <x v="0"/>
  </r>
  <r>
    <s v="PID0823"/>
    <s v="Senior"/>
    <x v="3"/>
    <n v="90000"/>
    <n v="69662"/>
    <n v="58.7"/>
    <s v="Male"/>
    <s v="AB-"/>
    <b v="0"/>
    <b v="0"/>
    <x v="0"/>
  </r>
  <r>
    <s v="PID0824"/>
    <s v="Adult"/>
    <x v="3"/>
    <n v="100"/>
    <n v="67.66"/>
    <n v="76.7"/>
    <s v="Male"/>
    <s v="O+"/>
    <b v="1"/>
    <b v="1"/>
    <x v="0"/>
  </r>
  <r>
    <s v="PID0825"/>
    <s v="Adult"/>
    <x v="1"/>
    <n v="240000"/>
    <n v="172631.04000000001"/>
    <n v="103.1"/>
    <s v="Male"/>
    <s v="AB+"/>
    <b v="0"/>
    <b v="0"/>
    <x v="0"/>
  </r>
  <r>
    <s v="PID0826"/>
    <s v="Middle-aged"/>
    <x v="0"/>
    <n v="40000"/>
    <n v="25682.5"/>
    <n v="78.400000000000006"/>
    <s v="Male"/>
    <s v="B+"/>
    <b v="0"/>
    <b v="1"/>
    <x v="0"/>
  </r>
  <r>
    <s v="PID0827"/>
    <s v="Senior"/>
    <x v="2"/>
    <n v="30000"/>
    <n v="24743.82"/>
    <n v="69.900000000000006"/>
    <s v="Female"/>
    <s v="A-"/>
    <b v="0"/>
    <b v="0"/>
    <x v="0"/>
  </r>
  <r>
    <s v="PID0828"/>
    <s v="Middle-aged"/>
    <x v="0"/>
    <n v="500"/>
    <n v="314.77999999999997"/>
    <n v="75.2"/>
    <s v="Male"/>
    <s v="AB-"/>
    <b v="0"/>
    <b v="0"/>
    <x v="0"/>
  </r>
  <r>
    <s v="PID0829"/>
    <s v="Adult"/>
    <x v="0"/>
    <n v="800"/>
    <n v="418.62"/>
    <n v="83.9"/>
    <s v="Female"/>
    <s v="A+"/>
    <b v="0"/>
    <b v="1"/>
    <x v="0"/>
  </r>
  <r>
    <s v="PID0830"/>
    <s v="Adult"/>
    <x v="0"/>
    <n v="500"/>
    <n v="251.3"/>
    <n v="82"/>
    <s v="Male"/>
    <s v="AB-"/>
    <b v="1"/>
    <b v="0"/>
    <x v="0"/>
  </r>
  <r>
    <s v="PID0831"/>
    <s v="Adult"/>
    <x v="2"/>
    <n v="30000"/>
    <n v="21453.75"/>
    <n v="85.5"/>
    <s v="Female"/>
    <s v="B-"/>
    <b v="0"/>
    <b v="1"/>
    <x v="0"/>
  </r>
  <r>
    <s v="PID0832"/>
    <s v="Middle-aged"/>
    <x v="0"/>
    <n v="12000"/>
    <n v="0"/>
    <n v="102.2"/>
    <s v="Male"/>
    <s v="O-"/>
    <b v="1"/>
    <b v="0"/>
    <x v="1"/>
  </r>
  <r>
    <s v="PID0833"/>
    <s v="Adult"/>
    <x v="0"/>
    <n v="60000"/>
    <n v="44875.9"/>
    <n v="90.9"/>
    <s v="Male"/>
    <s v="B-"/>
    <b v="1"/>
    <b v="0"/>
    <x v="0"/>
  </r>
  <r>
    <s v="PID0834"/>
    <s v="Senior"/>
    <x v="3"/>
    <n v="15000"/>
    <n v="8541.8499999999985"/>
    <n v="58.8"/>
    <s v="Female"/>
    <s v="AB-"/>
    <b v="0"/>
    <b v="0"/>
    <x v="0"/>
  </r>
  <r>
    <s v="PID0835"/>
    <s v="Middle-aged"/>
    <x v="0"/>
    <n v="250000"/>
    <n v="0"/>
    <n v="91.5"/>
    <s v="Female"/>
    <s v="A+"/>
    <b v="0"/>
    <b v="1"/>
    <x v="1"/>
  </r>
  <r>
    <s v="PID0836"/>
    <s v="Adult"/>
    <x v="1"/>
    <n v="500"/>
    <n v="353.6"/>
    <n v="92.6"/>
    <s v="Male"/>
    <s v="AB-"/>
    <b v="0"/>
    <b v="0"/>
    <x v="0"/>
  </r>
  <r>
    <s v="PID0837"/>
    <s v="Young Adult"/>
    <x v="0"/>
    <n v="1000"/>
    <n v="0"/>
    <n v="68.099999999999994"/>
    <s v="Male"/>
    <s v="AB+"/>
    <b v="0"/>
    <b v="0"/>
    <x v="1"/>
  </r>
  <r>
    <s v="PID0838"/>
    <s v="Senior"/>
    <x v="1"/>
    <n v="250000"/>
    <n v="212641.6"/>
    <n v="87.2"/>
    <s v="Male"/>
    <s v="O+"/>
    <b v="0"/>
    <b v="1"/>
    <x v="0"/>
  </r>
  <r>
    <s v="PID0839"/>
    <s v="Adult"/>
    <x v="0"/>
    <n v="15000"/>
    <n v="12903.95"/>
    <n v="80"/>
    <s v="Male"/>
    <s v="A-"/>
    <b v="1"/>
    <b v="0"/>
    <x v="0"/>
  </r>
  <r>
    <s v="PID0840"/>
    <s v="Adult"/>
    <x v="0"/>
    <n v="45000"/>
    <n v="31870.590000000004"/>
    <n v="102.8"/>
    <s v="Male"/>
    <s v="A-"/>
    <b v="0"/>
    <b v="0"/>
    <x v="0"/>
  </r>
  <r>
    <s v="PID0841"/>
    <s v="Middle-aged"/>
    <x v="2"/>
    <n v="240000"/>
    <n v="186596.28"/>
    <n v="97.1"/>
    <s v="Male"/>
    <s v="AB-"/>
    <b v="0"/>
    <b v="1"/>
    <x v="0"/>
  </r>
  <r>
    <s v="PID0842"/>
    <s v="Adult"/>
    <x v="0"/>
    <n v="800"/>
    <n v="506.14"/>
    <n v="89.8"/>
    <s v="Female"/>
    <s v="A-"/>
    <b v="0"/>
    <b v="0"/>
    <x v="0"/>
  </r>
  <r>
    <s v="PID0843"/>
    <s v="Adult"/>
    <x v="0"/>
    <n v="800"/>
    <n v="0"/>
    <n v="70.7"/>
    <s v="Female"/>
    <s v="A+"/>
    <b v="0"/>
    <b v="1"/>
    <x v="1"/>
  </r>
  <r>
    <s v="PID0844"/>
    <s v="Senior"/>
    <x v="1"/>
    <n v="60000"/>
    <n v="0"/>
    <n v="67.599999999999994"/>
    <s v="Male"/>
    <s v="O-"/>
    <b v="0"/>
    <b v="0"/>
    <x v="1"/>
  </r>
  <r>
    <s v="PID0845"/>
    <s v="Middle-aged"/>
    <x v="2"/>
    <n v="32000"/>
    <n v="26443.52"/>
    <n v="59.9"/>
    <s v="Female"/>
    <s v="B+"/>
    <b v="0"/>
    <b v="0"/>
    <x v="0"/>
  </r>
  <r>
    <s v="PID0846"/>
    <s v="Adult"/>
    <x v="2"/>
    <n v="250000"/>
    <n v="130103.79999999999"/>
    <n v="101.2"/>
    <s v="Male"/>
    <s v="AB+"/>
    <b v="0"/>
    <b v="0"/>
    <x v="0"/>
  </r>
  <r>
    <s v="PID0847"/>
    <s v="Senior"/>
    <x v="2"/>
    <n v="12000"/>
    <n v="9364.9599999999991"/>
    <n v="70"/>
    <s v="Female"/>
    <s v="O-"/>
    <b v="0"/>
    <b v="1"/>
    <x v="0"/>
  </r>
  <r>
    <s v="PID0848"/>
    <s v="Adult"/>
    <x v="3"/>
    <n v="240000"/>
    <n v="167436.72"/>
    <n v="84.9"/>
    <s v="Female"/>
    <s v="A+"/>
    <b v="1"/>
    <b v="1"/>
    <x v="0"/>
  </r>
  <r>
    <s v="PID0849"/>
    <s v="Senior"/>
    <x v="3"/>
    <n v="300000"/>
    <n v="231831.84"/>
    <n v="82.6"/>
    <s v="Female"/>
    <s v="O+"/>
    <b v="0"/>
    <b v="0"/>
    <x v="0"/>
  </r>
  <r>
    <s v="PID0850"/>
    <s v="Adult"/>
    <x v="3"/>
    <n v="300000"/>
    <n v="201137.88"/>
    <n v="62.7"/>
    <s v="Male"/>
    <s v="A+"/>
    <b v="0"/>
    <b v="0"/>
    <x v="0"/>
  </r>
  <r>
    <s v="PID0851"/>
    <s v="Middle-aged"/>
    <x v="2"/>
    <n v="1600"/>
    <n v="0"/>
    <n v="75"/>
    <s v="Female"/>
    <s v="B-"/>
    <b v="1"/>
    <b v="0"/>
    <x v="1"/>
  </r>
  <r>
    <s v="PID0852"/>
    <s v="Young Adult"/>
    <x v="0"/>
    <n v="200000"/>
    <n v="124849.84"/>
    <n v="57.2"/>
    <s v="Female"/>
    <s v="B-"/>
    <b v="0"/>
    <b v="0"/>
    <x v="0"/>
  </r>
  <r>
    <s v="PID0853"/>
    <s v="Adult"/>
    <x v="1"/>
    <n v="30000"/>
    <n v="16466.07"/>
    <n v="68.2"/>
    <s v="Female"/>
    <s v="A-"/>
    <b v="0"/>
    <b v="0"/>
    <x v="0"/>
  </r>
  <r>
    <s v="PID0854"/>
    <s v="Adult"/>
    <x v="0"/>
    <n v="60000"/>
    <n v="0"/>
    <n v="78.2"/>
    <s v="Female"/>
    <s v="B-"/>
    <b v="1"/>
    <b v="0"/>
    <x v="1"/>
  </r>
  <r>
    <s v="PID0855"/>
    <s v="Adult"/>
    <x v="0"/>
    <n v="18000"/>
    <n v="16160.939999999999"/>
    <n v="81"/>
    <s v="Male"/>
    <s v="AB+"/>
    <b v="1"/>
    <b v="0"/>
    <x v="0"/>
  </r>
  <r>
    <s v="PID0856"/>
    <s v="Elderly"/>
    <x v="2"/>
    <n v="2000"/>
    <n v="0"/>
    <n v="59.8"/>
    <s v="Male"/>
    <s v="O+"/>
    <b v="0"/>
    <b v="0"/>
    <x v="1"/>
  </r>
  <r>
    <s v="PID0857"/>
    <s v="Middle-aged"/>
    <x v="1"/>
    <n v="75000"/>
    <n v="0"/>
    <n v="50.3"/>
    <s v="Female"/>
    <s v="B-"/>
    <b v="0"/>
    <b v="0"/>
    <x v="1"/>
  </r>
  <r>
    <s v="PID0858"/>
    <s v="Adult"/>
    <x v="1"/>
    <n v="800"/>
    <n v="718.38"/>
    <n v="96.6"/>
    <s v="Male"/>
    <s v="AB+"/>
    <b v="0"/>
    <b v="0"/>
    <x v="0"/>
  </r>
  <r>
    <s v="PID0859"/>
    <s v="Adult"/>
    <x v="2"/>
    <n v="18000"/>
    <n v="14168.43"/>
    <n v="85.7"/>
    <s v="Male"/>
    <s v="A+"/>
    <b v="0"/>
    <b v="1"/>
    <x v="0"/>
  </r>
  <r>
    <s v="PID0860"/>
    <s v="Adult"/>
    <x v="2"/>
    <n v="18000"/>
    <n v="11696.039999999999"/>
    <n v="73.2"/>
    <s v="Male"/>
    <s v="AB-"/>
    <b v="0"/>
    <b v="1"/>
    <x v="0"/>
  </r>
  <r>
    <s v="PID0861"/>
    <s v="Senior"/>
    <x v="1"/>
    <n v="800"/>
    <n v="0"/>
    <n v="53.5"/>
    <s v="Male"/>
    <s v="O+"/>
    <b v="0"/>
    <b v="0"/>
    <x v="1"/>
  </r>
  <r>
    <s v="PID0862"/>
    <s v="Adult"/>
    <x v="2"/>
    <n v="12000"/>
    <n v="8047.14"/>
    <n v="93.4"/>
    <s v="Female"/>
    <s v="A-"/>
    <b v="0"/>
    <b v="0"/>
    <x v="0"/>
  </r>
  <r>
    <s v="PID0863"/>
    <s v="Elderly"/>
    <x v="1"/>
    <n v="30000"/>
    <n v="20406.63"/>
    <n v="89.8"/>
    <s v="Male"/>
    <s v="A+"/>
    <b v="0"/>
    <b v="0"/>
    <x v="0"/>
  </r>
  <r>
    <s v="PID0864"/>
    <s v="Senior"/>
    <x v="2"/>
    <n v="800"/>
    <n v="509.19"/>
    <n v="82.2"/>
    <s v="Male"/>
    <s v="O-"/>
    <b v="1"/>
    <b v="0"/>
    <x v="0"/>
  </r>
  <r>
    <s v="PID0865"/>
    <s v="Middle-aged"/>
    <x v="2"/>
    <n v="3000"/>
    <n v="2577.66"/>
    <n v="85.5"/>
    <s v="Male"/>
    <s v="AB-"/>
    <b v="1"/>
    <b v="1"/>
    <x v="0"/>
  </r>
  <r>
    <s v="PID0866"/>
    <s v="Senior"/>
    <x v="0"/>
    <n v="24000"/>
    <n v="12221.73"/>
    <n v="79.400000000000006"/>
    <s v="Male"/>
    <s v="A-"/>
    <b v="1"/>
    <b v="0"/>
    <x v="0"/>
  </r>
  <r>
    <s v="PID0867"/>
    <s v="Adult"/>
    <x v="0"/>
    <n v="100"/>
    <n v="0"/>
    <n v="72.599999999999994"/>
    <s v="Male"/>
    <s v="O-"/>
    <b v="1"/>
    <b v="1"/>
    <x v="1"/>
  </r>
  <r>
    <s v="PID0868"/>
    <s v="Middle-aged"/>
    <x v="3"/>
    <n v="18000"/>
    <n v="9274.59"/>
    <n v="72.3"/>
    <s v="Male"/>
    <s v="AB+"/>
    <b v="0"/>
    <b v="0"/>
    <x v="0"/>
  </r>
  <r>
    <s v="PID0869"/>
    <s v="Adult"/>
    <x v="0"/>
    <n v="40000"/>
    <n v="29834.3"/>
    <n v="57.7"/>
    <s v="Male"/>
    <s v="O-"/>
    <b v="1"/>
    <b v="1"/>
    <x v="0"/>
  </r>
  <r>
    <s v="PID0870"/>
    <s v="Adult"/>
    <x v="0"/>
    <n v="200000"/>
    <n v="169415.36"/>
    <n v="81.099999999999994"/>
    <s v="Male"/>
    <s v="A+"/>
    <b v="1"/>
    <b v="0"/>
    <x v="0"/>
  </r>
  <r>
    <s v="PID0871"/>
    <s v="Middle-aged"/>
    <x v="2"/>
    <n v="50000"/>
    <n v="37645.199999999997"/>
    <n v="69.8"/>
    <s v="Female"/>
    <s v="O+"/>
    <b v="0"/>
    <b v="0"/>
    <x v="0"/>
  </r>
  <r>
    <s v="PID0872"/>
    <s v="Adult"/>
    <x v="2"/>
    <n v="32000"/>
    <n v="20805.599999999999"/>
    <n v="85"/>
    <s v="Female"/>
    <s v="AB+"/>
    <b v="0"/>
    <b v="0"/>
    <x v="0"/>
  </r>
  <r>
    <s v="PID0873"/>
    <s v="Middle-aged"/>
    <x v="0"/>
    <n v="500"/>
    <n v="258.39"/>
    <n v="75.400000000000006"/>
    <s v="Male"/>
    <s v="A-"/>
    <b v="0"/>
    <b v="0"/>
    <x v="0"/>
  </r>
  <r>
    <s v="PID0874"/>
    <s v="Adult"/>
    <x v="0"/>
    <n v="18000"/>
    <n v="13544.46"/>
    <n v="106.2"/>
    <s v="Female"/>
    <s v="B-"/>
    <b v="1"/>
    <b v="0"/>
    <x v="0"/>
  </r>
  <r>
    <s v="PID0875"/>
    <s v="Adult"/>
    <x v="0"/>
    <n v="16000"/>
    <n v="10448.86"/>
    <n v="58.3"/>
    <s v="Female"/>
    <s v="B-"/>
    <b v="1"/>
    <b v="0"/>
    <x v="0"/>
  </r>
  <r>
    <s v="PID0876"/>
    <s v="Senior"/>
    <x v="1"/>
    <n v="14000"/>
    <n v="8981.9800000000014"/>
    <n v="56.1"/>
    <s v="Female"/>
    <s v="AB-"/>
    <b v="1"/>
    <b v="0"/>
    <x v="0"/>
  </r>
  <r>
    <s v="PID0877"/>
    <s v="Adult"/>
    <x v="0"/>
    <n v="40000"/>
    <n v="27412"/>
    <n v="60.1"/>
    <s v="Female"/>
    <s v="O-"/>
    <b v="0"/>
    <b v="0"/>
    <x v="0"/>
  </r>
  <r>
    <s v="PID0878"/>
    <s v="Adult"/>
    <x v="1"/>
    <n v="48000"/>
    <n v="33335.120000000003"/>
    <n v="86"/>
    <s v="Female"/>
    <s v="A+"/>
    <b v="1"/>
    <b v="0"/>
    <x v="0"/>
  </r>
  <r>
    <s v="PID0879"/>
    <s v="Middle-aged"/>
    <x v="3"/>
    <n v="32000"/>
    <n v="0"/>
    <n v="96.5"/>
    <s v="Male"/>
    <s v="AB+"/>
    <b v="0"/>
    <b v="0"/>
    <x v="1"/>
  </r>
  <r>
    <s v="PID0880"/>
    <s v="Adult"/>
    <x v="2"/>
    <n v="60000"/>
    <n v="0"/>
    <n v="85"/>
    <s v="Male"/>
    <s v="A+"/>
    <b v="1"/>
    <b v="1"/>
    <x v="1"/>
  </r>
  <r>
    <s v="PID0881"/>
    <s v="Adult"/>
    <x v="2"/>
    <n v="40000"/>
    <n v="28303.899999999998"/>
    <n v="83.6"/>
    <s v="Male"/>
    <s v="O+"/>
    <b v="1"/>
    <b v="0"/>
    <x v="0"/>
  </r>
  <r>
    <s v="PID0882"/>
    <s v="Middle-aged"/>
    <x v="1"/>
    <n v="18000"/>
    <n v="11834.49"/>
    <n v="93.6"/>
    <s v="Female"/>
    <s v="B-"/>
    <b v="0"/>
    <b v="0"/>
    <x v="0"/>
  </r>
  <r>
    <s v="PID0883"/>
    <s v="Young Adult"/>
    <x v="2"/>
    <n v="18000"/>
    <n v="13293.48"/>
    <n v="91.7"/>
    <s v="Male"/>
    <s v="B-"/>
    <b v="0"/>
    <b v="0"/>
    <x v="0"/>
  </r>
  <r>
    <s v="PID0884"/>
    <s v="Middle-aged"/>
    <x v="0"/>
    <n v="800"/>
    <n v="514.91"/>
    <n v="74.599999999999994"/>
    <s v="Female"/>
    <s v="AB-"/>
    <b v="1"/>
    <b v="0"/>
    <x v="0"/>
  </r>
  <r>
    <s v="PID0885"/>
    <s v="Middle-aged"/>
    <x v="0"/>
    <n v="12000"/>
    <n v="10234.32"/>
    <n v="64"/>
    <s v="Female"/>
    <s v="AB-"/>
    <b v="0"/>
    <b v="1"/>
    <x v="0"/>
  </r>
  <r>
    <s v="PID0886"/>
    <s v="Adult"/>
    <x v="1"/>
    <n v="30000"/>
    <n v="20923.170000000002"/>
    <n v="86.1"/>
    <s v="Female"/>
    <s v="O-"/>
    <b v="1"/>
    <b v="1"/>
    <x v="0"/>
  </r>
  <r>
    <s v="PID0887"/>
    <s v="Senior"/>
    <x v="1"/>
    <n v="200000"/>
    <n v="117180.56"/>
    <n v="75.8"/>
    <s v="Male"/>
    <s v="O-"/>
    <b v="0"/>
    <b v="1"/>
    <x v="0"/>
  </r>
  <r>
    <s v="PID0888"/>
    <s v="Young Adult"/>
    <x v="1"/>
    <n v="300000"/>
    <n v="205470.9"/>
    <n v="78.7"/>
    <s v="Female"/>
    <s v="B-"/>
    <b v="0"/>
    <b v="0"/>
    <x v="0"/>
  </r>
  <r>
    <s v="PID0889"/>
    <s v="Adult"/>
    <x v="0"/>
    <n v="72000"/>
    <n v="39537.440000000002"/>
    <n v="89.3"/>
    <s v="Male"/>
    <s v="B+"/>
    <b v="0"/>
    <b v="1"/>
    <x v="0"/>
  </r>
  <r>
    <s v="PID0890"/>
    <s v="Adult"/>
    <x v="1"/>
    <n v="240000"/>
    <n v="0"/>
    <n v="63"/>
    <s v="Male"/>
    <s v="B-"/>
    <b v="1"/>
    <b v="0"/>
    <x v="1"/>
  </r>
  <r>
    <s v="PID0891"/>
    <s v="Adult"/>
    <x v="2"/>
    <n v="1600"/>
    <n v="946.72"/>
    <n v="71"/>
    <s v="Male"/>
    <s v="B-"/>
    <b v="0"/>
    <b v="0"/>
    <x v="0"/>
  </r>
  <r>
    <s v="PID0892"/>
    <s v="Middle-aged"/>
    <x v="3"/>
    <n v="40000"/>
    <n v="32585.24"/>
    <n v="71.3"/>
    <s v="Male"/>
    <s v="AB+"/>
    <b v="0"/>
    <b v="0"/>
    <x v="0"/>
  </r>
  <r>
    <s v="PID0893"/>
    <s v="Adult"/>
    <x v="0"/>
    <n v="60000"/>
    <n v="31314.45"/>
    <n v="79.400000000000006"/>
    <s v="Male"/>
    <s v="O-"/>
    <b v="0"/>
    <b v="1"/>
    <x v="0"/>
  </r>
  <r>
    <s v="PID0894"/>
    <s v="Adult"/>
    <x v="0"/>
    <n v="18000"/>
    <n v="15437.099999999999"/>
    <n v="64.099999999999994"/>
    <s v="Male"/>
    <s v="B+"/>
    <b v="0"/>
    <b v="0"/>
    <x v="0"/>
  </r>
  <r>
    <s v="PID0895"/>
    <s v="Middle-aged"/>
    <x v="0"/>
    <n v="24000"/>
    <n v="13478.699999999999"/>
    <n v="77.7"/>
    <s v="Male"/>
    <s v="B+"/>
    <b v="0"/>
    <b v="0"/>
    <x v="0"/>
  </r>
  <r>
    <s v="PID0896"/>
    <s v="Middle-aged"/>
    <x v="2"/>
    <n v="240000"/>
    <n v="170806.2"/>
    <n v="96.8"/>
    <s v="Male"/>
    <s v="A-"/>
    <b v="1"/>
    <b v="0"/>
    <x v="0"/>
  </r>
  <r>
    <s v="PID0897"/>
    <s v="Adult"/>
    <x v="2"/>
    <n v="60000"/>
    <n v="0"/>
    <n v="88.7"/>
    <s v="Female"/>
    <s v="A+"/>
    <b v="1"/>
    <b v="0"/>
    <x v="1"/>
  </r>
  <r>
    <s v="PID0898"/>
    <s v="Senior"/>
    <x v="3"/>
    <n v="90000"/>
    <n v="52313.149999999994"/>
    <n v="56"/>
    <s v="Female"/>
    <s v="A-"/>
    <b v="0"/>
    <b v="0"/>
    <x v="0"/>
  </r>
  <r>
    <s v="PID0899"/>
    <s v="Adult"/>
    <x v="0"/>
    <n v="800"/>
    <n v="629.91"/>
    <n v="62.9"/>
    <s v="Female"/>
    <s v="B+"/>
    <b v="0"/>
    <b v="0"/>
    <x v="0"/>
  </r>
  <r>
    <s v="PID0900"/>
    <s v="Middle-aged"/>
    <x v="1"/>
    <n v="90000"/>
    <n v="0"/>
    <n v="61.7"/>
    <s v="Male"/>
    <s v="AB-"/>
    <b v="0"/>
    <b v="1"/>
    <x v="1"/>
  </r>
  <r>
    <s v="PID0901"/>
    <s v="Young Adult"/>
    <x v="3"/>
    <n v="100"/>
    <n v="67.22"/>
    <n v="54.6"/>
    <s v="Male"/>
    <s v="AB-"/>
    <b v="0"/>
    <b v="0"/>
    <x v="0"/>
  </r>
  <r>
    <s v="PID0902"/>
    <s v="Adult"/>
    <x v="2"/>
    <n v="32000"/>
    <n v="24100.36"/>
    <n v="88.7"/>
    <s v="Female"/>
    <s v="A+"/>
    <b v="0"/>
    <b v="0"/>
    <x v="0"/>
  </r>
  <r>
    <s v="PID0903"/>
    <s v="Adult"/>
    <x v="1"/>
    <n v="21000"/>
    <n v="17648.539999999997"/>
    <n v="79.8"/>
    <s v="Male"/>
    <s v="B+"/>
    <b v="0"/>
    <b v="0"/>
    <x v="0"/>
  </r>
  <r>
    <s v="PID0904"/>
    <s v="Middle-aged"/>
    <x v="2"/>
    <n v="60000"/>
    <n v="34967.399999999994"/>
    <n v="61.1"/>
    <s v="Male"/>
    <s v="AB+"/>
    <b v="0"/>
    <b v="0"/>
    <x v="0"/>
  </r>
  <r>
    <s v="PID0905"/>
    <s v="Middle-aged"/>
    <x v="2"/>
    <n v="18000"/>
    <n v="0"/>
    <n v="89.8"/>
    <s v="Male"/>
    <s v="A+"/>
    <b v="1"/>
    <b v="0"/>
    <x v="1"/>
  </r>
  <r>
    <s v="PID0906"/>
    <s v="Adult"/>
    <x v="0"/>
    <n v="21000"/>
    <n v="14326.13"/>
    <n v="67.3"/>
    <s v="Male"/>
    <s v="A-"/>
    <b v="0"/>
    <b v="0"/>
    <x v="0"/>
  </r>
  <r>
    <s v="PID0907"/>
    <s v="Middle-aged"/>
    <x v="3"/>
    <n v="45000"/>
    <n v="29029.98"/>
    <n v="56.2"/>
    <s v="Male"/>
    <s v="A-"/>
    <b v="0"/>
    <b v="1"/>
    <x v="0"/>
  </r>
  <r>
    <s v="PID0908"/>
    <s v="Senior"/>
    <x v="3"/>
    <n v="800"/>
    <n v="0"/>
    <n v="47"/>
    <s v="Female"/>
    <s v="B+"/>
    <b v="0"/>
    <b v="0"/>
    <x v="1"/>
  </r>
  <r>
    <s v="PID0909"/>
    <s v="Adult"/>
    <x v="2"/>
    <n v="90000"/>
    <n v="73214.95"/>
    <n v="101.1"/>
    <s v="Female"/>
    <s v="A-"/>
    <b v="0"/>
    <b v="0"/>
    <x v="0"/>
  </r>
  <r>
    <s v="PID0910"/>
    <s v="Young Adult"/>
    <x v="0"/>
    <n v="240000"/>
    <n v="175275.59999999998"/>
    <n v="98.8"/>
    <s v="Female"/>
    <s v="B+"/>
    <b v="1"/>
    <b v="0"/>
    <x v="0"/>
  </r>
  <r>
    <s v="PID0911"/>
    <s v="Adult"/>
    <x v="0"/>
    <n v="24000"/>
    <n v="17538.48"/>
    <n v="88.5"/>
    <s v="Male"/>
    <s v="A+"/>
    <b v="0"/>
    <b v="0"/>
    <x v="0"/>
  </r>
  <r>
    <s v="PID0912"/>
    <s v="Middle-aged"/>
    <x v="3"/>
    <n v="200000"/>
    <n v="167277.44"/>
    <n v="64.7"/>
    <s v="Female"/>
    <s v="A-"/>
    <b v="0"/>
    <b v="0"/>
    <x v="0"/>
  </r>
  <r>
    <s v="PID0913"/>
    <s v="Middle-aged"/>
    <x v="1"/>
    <n v="200000"/>
    <n v="122030.24"/>
    <n v="61.7"/>
    <s v="Male"/>
    <s v="B+"/>
    <b v="0"/>
    <b v="0"/>
    <x v="0"/>
  </r>
  <r>
    <s v="PID0914"/>
    <s v="Adult"/>
    <x v="2"/>
    <n v="800"/>
    <n v="0"/>
    <n v="82.2"/>
    <s v="Female"/>
    <s v="O+"/>
    <b v="1"/>
    <b v="0"/>
    <x v="1"/>
  </r>
  <r>
    <s v="PID0915"/>
    <s v="Middle-aged"/>
    <x v="2"/>
    <n v="21000"/>
    <n v="14887.179999999998"/>
    <n v="104.3"/>
    <s v="Female"/>
    <s v="B-"/>
    <b v="0"/>
    <b v="1"/>
    <x v="0"/>
  </r>
  <r>
    <s v="PID0916"/>
    <s v="Middle-aged"/>
    <x v="0"/>
    <n v="30000"/>
    <n v="17119.650000000001"/>
    <n v="75.900000000000006"/>
    <s v="Male"/>
    <s v="AB+"/>
    <b v="0"/>
    <b v="1"/>
    <x v="0"/>
  </r>
  <r>
    <s v="PID0917"/>
    <s v="Senior"/>
    <x v="0"/>
    <n v="800"/>
    <n v="489.64"/>
    <n v="84.4"/>
    <s v="Female"/>
    <s v="O+"/>
    <b v="1"/>
    <b v="0"/>
    <x v="0"/>
  </r>
  <r>
    <s v="PID0918"/>
    <s v="Middle-aged"/>
    <x v="0"/>
    <n v="240000"/>
    <n v="141203.04"/>
    <n v="90.7"/>
    <s v="Male"/>
    <s v="AB-"/>
    <b v="1"/>
    <b v="0"/>
    <x v="0"/>
  </r>
  <r>
    <s v="PID0919"/>
    <s v="Adult"/>
    <x v="3"/>
    <n v="18000"/>
    <n v="0"/>
    <n v="87.6"/>
    <s v="Male"/>
    <s v="O-"/>
    <b v="1"/>
    <b v="0"/>
    <x v="1"/>
  </r>
  <r>
    <s v="PID0920"/>
    <s v="Adult"/>
    <x v="3"/>
    <n v="30000"/>
    <n v="26468.73"/>
    <n v="61.7"/>
    <s v="Female"/>
    <s v="AB+"/>
    <b v="0"/>
    <b v="1"/>
    <x v="0"/>
  </r>
  <r>
    <s v="PID0921"/>
    <s v="Adult"/>
    <x v="0"/>
    <n v="21000"/>
    <n v="0"/>
    <n v="78.599999999999994"/>
    <s v="Female"/>
    <s v="A+"/>
    <b v="0"/>
    <b v="1"/>
    <x v="1"/>
  </r>
  <r>
    <s v="PID0922"/>
    <s v="Middle-aged"/>
    <x v="0"/>
    <n v="30000"/>
    <n v="25596.75"/>
    <n v="73.900000000000006"/>
    <s v="Male"/>
    <s v="AB-"/>
    <b v="0"/>
    <b v="1"/>
    <x v="0"/>
  </r>
  <r>
    <s v="PID0923"/>
    <s v="Adult"/>
    <x v="0"/>
    <n v="100"/>
    <n v="54.98"/>
    <n v="92"/>
    <s v="Female"/>
    <s v="A+"/>
    <b v="0"/>
    <b v="0"/>
    <x v="0"/>
  </r>
  <r>
    <s v="PID0924"/>
    <s v="Middle-aged"/>
    <x v="1"/>
    <n v="30000"/>
    <n v="24991.23"/>
    <n v="96.2"/>
    <s v="Male"/>
    <s v="B-"/>
    <b v="0"/>
    <b v="1"/>
    <x v="0"/>
  </r>
  <r>
    <s v="PID0925"/>
    <s v="Middle-aged"/>
    <x v="1"/>
    <n v="12000"/>
    <n v="7718.94"/>
    <n v="69.7"/>
    <s v="Male"/>
    <s v="B-"/>
    <b v="1"/>
    <b v="1"/>
    <x v="0"/>
  </r>
  <r>
    <s v="PID0926"/>
    <s v="Adult"/>
    <x v="0"/>
    <n v="30000"/>
    <n v="0"/>
    <n v="92.9"/>
    <s v="Male"/>
    <s v="B-"/>
    <b v="0"/>
    <b v="0"/>
    <x v="1"/>
  </r>
  <r>
    <s v="PID0927"/>
    <s v="Middle-aged"/>
    <x v="0"/>
    <n v="30000"/>
    <n v="20388.21"/>
    <n v="75.599999999999994"/>
    <s v="Female"/>
    <s v="O-"/>
    <b v="1"/>
    <b v="0"/>
    <x v="0"/>
  </r>
  <r>
    <s v="PID0928"/>
    <s v="Senior"/>
    <x v="3"/>
    <n v="21000"/>
    <n v="12310.970000000001"/>
    <n v="88.5"/>
    <s v="Male"/>
    <s v="AB+"/>
    <b v="1"/>
    <b v="0"/>
    <x v="0"/>
  </r>
  <r>
    <s v="PID0929"/>
    <s v="Middle-aged"/>
    <x v="0"/>
    <n v="18000"/>
    <n v="12931.32"/>
    <n v="67.5"/>
    <s v="Male"/>
    <s v="AB-"/>
    <b v="1"/>
    <b v="1"/>
    <x v="0"/>
  </r>
  <r>
    <s v="PID0930"/>
    <s v="Middle-aged"/>
    <x v="0"/>
    <n v="800"/>
    <n v="659.52"/>
    <n v="93.5"/>
    <s v="Male"/>
    <s v="B+"/>
    <b v="0"/>
    <b v="0"/>
    <x v="0"/>
  </r>
  <r>
    <s v="PID0931"/>
    <s v="Adult"/>
    <x v="0"/>
    <n v="45000"/>
    <n v="26108.25"/>
    <n v="91.6"/>
    <s v="Female"/>
    <s v="O-"/>
    <b v="1"/>
    <b v="0"/>
    <x v="0"/>
  </r>
  <r>
    <s v="PID0932"/>
    <s v="Elderly"/>
    <x v="1"/>
    <n v="32000"/>
    <n v="24113.32"/>
    <n v="67.5"/>
    <s v="Male"/>
    <s v="A+"/>
    <b v="0"/>
    <b v="1"/>
    <x v="0"/>
  </r>
  <r>
    <s v="PID0933"/>
    <s v="Middle-aged"/>
    <x v="0"/>
    <n v="16000"/>
    <n v="0"/>
    <n v="89.4"/>
    <s v="Male"/>
    <s v="B+"/>
    <b v="0"/>
    <b v="0"/>
    <x v="1"/>
  </r>
  <r>
    <s v="PID0934"/>
    <s v="Adult"/>
    <x v="0"/>
    <n v="90000"/>
    <n v="71308.7"/>
    <n v="82.7"/>
    <s v="Male"/>
    <s v="O-"/>
    <b v="0"/>
    <b v="0"/>
    <x v="0"/>
  </r>
  <r>
    <s v="PID0935"/>
    <s v="Middle-aged"/>
    <x v="1"/>
    <n v="18000"/>
    <n v="11953.2"/>
    <n v="98.4"/>
    <s v="Male"/>
    <s v="AB-"/>
    <b v="0"/>
    <b v="0"/>
    <x v="0"/>
  </r>
  <r>
    <s v="PID0936"/>
    <s v="Senior"/>
    <x v="0"/>
    <n v="3000"/>
    <n v="2158.5299999999997"/>
    <n v="65"/>
    <s v="Male"/>
    <s v="A+"/>
    <b v="0"/>
    <b v="1"/>
    <x v="0"/>
  </r>
  <r>
    <s v="PID0937"/>
    <s v="Middle-aged"/>
    <x v="3"/>
    <n v="45000"/>
    <n v="23279.82"/>
    <n v="71.3"/>
    <s v="Male"/>
    <s v="O-"/>
    <b v="0"/>
    <b v="1"/>
    <x v="0"/>
  </r>
  <r>
    <s v="PID0938"/>
    <s v="Adult"/>
    <x v="2"/>
    <n v="240000"/>
    <n v="121635.36000000002"/>
    <n v="90.4"/>
    <s v="Female"/>
    <s v="A+"/>
    <b v="0"/>
    <b v="0"/>
    <x v="0"/>
  </r>
  <r>
    <s v="PID0939"/>
    <s v="Adult"/>
    <x v="1"/>
    <n v="12000"/>
    <n v="9631.86"/>
    <n v="94.2"/>
    <s v="Male"/>
    <s v="AB-"/>
    <b v="1"/>
    <b v="0"/>
    <x v="0"/>
  </r>
  <r>
    <s v="PID0940"/>
    <s v="Middle-aged"/>
    <x v="3"/>
    <n v="60000"/>
    <n v="51124"/>
    <n v="79.900000000000006"/>
    <s v="Male"/>
    <s v="A-"/>
    <b v="1"/>
    <b v="0"/>
    <x v="0"/>
  </r>
  <r>
    <s v="PID0941"/>
    <s v="Middle-aged"/>
    <x v="2"/>
    <n v="75000"/>
    <n v="39747.550000000003"/>
    <n v="66.599999999999994"/>
    <s v="Female"/>
    <s v="B-"/>
    <b v="0"/>
    <b v="0"/>
    <x v="0"/>
  </r>
  <r>
    <s v="PID0942"/>
    <s v="Adult"/>
    <x v="3"/>
    <n v="4000"/>
    <n v="2011.16"/>
    <n v="92.8"/>
    <s v="Male"/>
    <s v="O+"/>
    <b v="1"/>
    <b v="0"/>
    <x v="0"/>
  </r>
  <r>
    <s v="PID0943"/>
    <s v="Middle-aged"/>
    <x v="2"/>
    <n v="240000"/>
    <n v="0"/>
    <n v="50.1"/>
    <s v="Female"/>
    <s v="AB+"/>
    <b v="0"/>
    <b v="1"/>
    <x v="1"/>
  </r>
  <r>
    <s v="PID0944"/>
    <s v="Senior"/>
    <x v="1"/>
    <n v="3000"/>
    <n v="2174.79"/>
    <n v="90.7"/>
    <s v="Male"/>
    <s v="A-"/>
    <b v="0"/>
    <b v="0"/>
    <x v="0"/>
  </r>
  <r>
    <s v="PID0945"/>
    <s v="Adult"/>
    <x v="3"/>
    <n v="100"/>
    <n v="59.3"/>
    <n v="105.5"/>
    <s v="Female"/>
    <s v="O-"/>
    <b v="0"/>
    <b v="0"/>
    <x v="0"/>
  </r>
  <r>
    <s v="PID0946"/>
    <s v="Middle-aged"/>
    <x v="2"/>
    <n v="500"/>
    <n v="429.54"/>
    <n v="78.8"/>
    <s v="Male"/>
    <s v="B-"/>
    <b v="0"/>
    <b v="0"/>
    <x v="0"/>
  </r>
  <r>
    <s v="PID0947"/>
    <s v="Middle-aged"/>
    <x v="3"/>
    <n v="40000"/>
    <n v="29043.600000000002"/>
    <n v="69"/>
    <s v="Female"/>
    <s v="A+"/>
    <b v="0"/>
    <b v="0"/>
    <x v="0"/>
  </r>
  <r>
    <s v="PID0948"/>
    <s v="Adult"/>
    <x v="0"/>
    <n v="3000"/>
    <n v="0"/>
    <n v="92"/>
    <s v="Male"/>
    <s v="A+"/>
    <b v="1"/>
    <b v="0"/>
    <x v="1"/>
  </r>
  <r>
    <s v="PID0949"/>
    <s v="Middle-aged"/>
    <x v="1"/>
    <n v="240000"/>
    <n v="167688.48000000001"/>
    <n v="78.5"/>
    <s v="Female"/>
    <s v="AB-"/>
    <b v="1"/>
    <b v="0"/>
    <x v="0"/>
  </r>
  <r>
    <s v="PID0950"/>
    <s v="Adult"/>
    <x v="0"/>
    <n v="500"/>
    <n v="0"/>
    <n v="97.8"/>
    <s v="Male"/>
    <s v="A+"/>
    <b v="0"/>
    <b v="1"/>
    <x v="1"/>
  </r>
  <r>
    <s v="PID0951"/>
    <s v="Middle-aged"/>
    <x v="3"/>
    <n v="21000"/>
    <n v="13389.46"/>
    <n v="71.5"/>
    <s v="Male"/>
    <s v="AB+"/>
    <b v="0"/>
    <b v="0"/>
    <x v="0"/>
  </r>
  <r>
    <s v="PID0952"/>
    <s v="Senior"/>
    <x v="1"/>
    <n v="60000"/>
    <n v="36306.879999999997"/>
    <n v="77.2"/>
    <s v="Male"/>
    <s v="AB-"/>
    <b v="0"/>
    <b v="0"/>
    <x v="0"/>
  </r>
  <r>
    <s v="PID0953"/>
    <s v="Middle-aged"/>
    <x v="1"/>
    <n v="3000"/>
    <n v="0"/>
    <n v="64.400000000000006"/>
    <s v="Female"/>
    <s v="O+"/>
    <b v="0"/>
    <b v="0"/>
    <x v="1"/>
  </r>
  <r>
    <s v="PID0954"/>
    <s v="Middle-aged"/>
    <x v="1"/>
    <n v="18000"/>
    <n v="0"/>
    <n v="68.900000000000006"/>
    <s v="Female"/>
    <s v="AB-"/>
    <b v="1"/>
    <b v="1"/>
    <x v="1"/>
  </r>
  <r>
    <s v="PID0955"/>
    <s v="Adult"/>
    <x v="0"/>
    <n v="300000"/>
    <n v="261149.4"/>
    <n v="51.9"/>
    <s v="Male"/>
    <s v="O-"/>
    <b v="0"/>
    <b v="1"/>
    <x v="0"/>
  </r>
  <r>
    <s v="PID0956"/>
    <s v="Adult"/>
    <x v="0"/>
    <n v="200"/>
    <n v="168.02"/>
    <n v="87"/>
    <s v="Female"/>
    <s v="O-"/>
    <b v="0"/>
    <b v="1"/>
    <x v="0"/>
  </r>
  <r>
    <s v="PID0957"/>
    <s v="Middle-aged"/>
    <x v="3"/>
    <n v="60000"/>
    <n v="33469.15"/>
    <n v="97.6"/>
    <s v="Female"/>
    <s v="AB+"/>
    <b v="0"/>
    <b v="1"/>
    <x v="0"/>
  </r>
  <r>
    <s v="PID0958"/>
    <s v="Adult"/>
    <x v="0"/>
    <n v="18000"/>
    <n v="0"/>
    <n v="85.4"/>
    <s v="Female"/>
    <s v="A+"/>
    <b v="0"/>
    <b v="0"/>
    <x v="1"/>
  </r>
  <r>
    <s v="PID0959"/>
    <s v="Adult"/>
    <x v="1"/>
    <n v="250000"/>
    <n v="0"/>
    <n v="56.2"/>
    <s v="Male"/>
    <s v="O-"/>
    <b v="0"/>
    <b v="0"/>
    <x v="1"/>
  </r>
  <r>
    <s v="PID0960"/>
    <s v="Adult"/>
    <x v="1"/>
    <n v="2000"/>
    <n v="1221.58"/>
    <n v="60.3"/>
    <s v="Male"/>
    <s v="AB+"/>
    <b v="0"/>
    <b v="0"/>
    <x v="0"/>
  </r>
  <r>
    <s v="PID0961"/>
    <s v="Adult"/>
    <x v="1"/>
    <n v="200000"/>
    <n v="175466.69999999998"/>
    <n v="83"/>
    <s v="Male"/>
    <s v="AB-"/>
    <b v="0"/>
    <b v="0"/>
    <x v="0"/>
  </r>
  <r>
    <s v="PID0962"/>
    <s v="Adult"/>
    <x v="0"/>
    <n v="32000"/>
    <n v="24734.400000000001"/>
    <n v="101"/>
    <s v="Female"/>
    <s v="A-"/>
    <b v="0"/>
    <b v="0"/>
    <x v="0"/>
  </r>
  <r>
    <s v="PID0963"/>
    <s v="Senior"/>
    <x v="2"/>
    <n v="18000"/>
    <n v="12295.349999999999"/>
    <n v="80.900000000000006"/>
    <s v="Male"/>
    <s v="B+"/>
    <b v="1"/>
    <b v="1"/>
    <x v="0"/>
  </r>
  <r>
    <s v="PID0964"/>
    <s v="Adult"/>
    <x v="2"/>
    <n v="200000"/>
    <n v="101959.59999999999"/>
    <n v="61.8"/>
    <s v="Male"/>
    <s v="O+"/>
    <s v="No"/>
    <b v="1"/>
    <x v="0"/>
  </r>
  <r>
    <s v="PID0965"/>
    <s v="Adult"/>
    <x v="0"/>
    <n v="200000"/>
    <n v="134773.5"/>
    <n v="82.3"/>
    <s v="Male"/>
    <s v="A+"/>
    <b v="0"/>
    <b v="0"/>
    <x v="0"/>
  </r>
  <r>
    <s v="PID0966"/>
    <s v="Middle-aged"/>
    <x v="0"/>
    <n v="75000"/>
    <n v="52198.75"/>
    <n v="87.2"/>
    <s v="Male"/>
    <s v="B-"/>
    <b v="0"/>
    <b v="0"/>
    <x v="0"/>
  </r>
  <r>
    <s v="PID0967"/>
    <s v="Middle-aged"/>
    <x v="3"/>
    <n v="32000"/>
    <n v="24839.56"/>
    <n v="85.2"/>
    <s v="Male"/>
    <s v="AB-"/>
    <b v="0"/>
    <b v="0"/>
    <x v="0"/>
  </r>
  <r>
    <s v="PID0968"/>
    <s v="Adult"/>
    <x v="1"/>
    <n v="90000"/>
    <n v="64257.700000000004"/>
    <n v="59.1"/>
    <s v="Female"/>
    <s v="AB-"/>
    <b v="1"/>
    <b v="0"/>
    <x v="0"/>
  </r>
  <r>
    <s v="PID0969"/>
    <s v="Middle-aged"/>
    <x v="2"/>
    <n v="12000"/>
    <n v="7562.2800000000007"/>
    <n v="82.4"/>
    <s v="Female"/>
    <s v="AB-"/>
    <b v="0"/>
    <b v="0"/>
    <x v="0"/>
  </r>
  <r>
    <s v="PID0970"/>
    <s v="Middle-aged"/>
    <x v="0"/>
    <n v="30000"/>
    <n v="20021.16"/>
    <n v="86.2"/>
    <s v="Female"/>
    <s v="A+"/>
    <b v="0"/>
    <b v="0"/>
    <x v="0"/>
  </r>
  <r>
    <s v="PID0971"/>
    <s v="Middle-aged"/>
    <x v="1"/>
    <n v="100"/>
    <n v="0"/>
    <n v="61.8"/>
    <s v="Male"/>
    <s v="B-"/>
    <b v="0"/>
    <b v="0"/>
    <x v="1"/>
  </r>
  <r>
    <s v="PID0972"/>
    <s v="Middle-aged"/>
    <x v="1"/>
    <n v="18000"/>
    <n v="10170.93"/>
    <n v="55.9"/>
    <s v="Male"/>
    <s v="AB-"/>
    <b v="0"/>
    <b v="0"/>
    <x v="0"/>
  </r>
  <r>
    <s v="PID0973"/>
    <s v="Adult"/>
    <x v="2"/>
    <n v="21000"/>
    <n v="18861.990000000002"/>
    <n v="77.2"/>
    <s v="Female"/>
    <s v="A+"/>
    <b v="0"/>
    <b v="1"/>
    <x v="0"/>
  </r>
  <r>
    <s v="PID0974"/>
    <s v="Adult"/>
    <x v="0"/>
    <n v="500"/>
    <n v="429.74"/>
    <n v="70.7"/>
    <s v="Female"/>
    <s v="O-"/>
    <b v="1"/>
    <b v="0"/>
    <x v="0"/>
  </r>
  <r>
    <s v="PID0975"/>
    <s v="Adult"/>
    <x v="3"/>
    <n v="12000"/>
    <n v="7510.34"/>
    <n v="91.6"/>
    <s v="Female"/>
    <s v="AB-"/>
    <b v="1"/>
    <b v="0"/>
    <x v="0"/>
  </r>
  <r>
    <s v="PID0976"/>
    <s v="Adult"/>
    <x v="0"/>
    <n v="12000"/>
    <n v="7631.0999999999995"/>
    <n v="84.2"/>
    <s v="Female"/>
    <s v="B-"/>
    <b v="1"/>
    <b v="1"/>
    <x v="0"/>
  </r>
  <r>
    <s v="PID0977"/>
    <s v="Young Adult"/>
    <x v="0"/>
    <n v="18000"/>
    <n v="0"/>
    <n v="63.3"/>
    <s v="Female"/>
    <s v="B-"/>
    <b v="0"/>
    <b v="0"/>
    <x v="1"/>
  </r>
  <r>
    <s v="PID0978"/>
    <s v="Adult"/>
    <x v="2"/>
    <n v="36000"/>
    <n v="19800.36"/>
    <n v="89.3"/>
    <s v="Female"/>
    <s v="AB-"/>
    <b v="0"/>
    <b v="1"/>
    <x v="0"/>
  </r>
  <r>
    <s v="PID0979"/>
    <s v="Senior"/>
    <x v="2"/>
    <n v="16000"/>
    <n v="12863.76"/>
    <n v="96.5"/>
    <s v="Female"/>
    <s v="AB-"/>
    <b v="1"/>
    <b v="0"/>
    <x v="0"/>
  </r>
  <r>
    <s v="PID0980"/>
    <s v="Middle-aged"/>
    <x v="0"/>
    <n v="40000"/>
    <n v="22499"/>
    <n v="80.599999999999994"/>
    <s v="Female"/>
    <s v="B+"/>
    <b v="0"/>
    <b v="0"/>
    <x v="0"/>
  </r>
  <r>
    <s v="PID0981"/>
    <s v="Adult"/>
    <x v="0"/>
    <n v="18000"/>
    <n v="9721.619999999999"/>
    <n v="67.900000000000006"/>
    <s v="Female"/>
    <s v="A+"/>
    <b v="0"/>
    <b v="0"/>
    <x v="0"/>
  </r>
  <r>
    <s v="PID0982"/>
    <s v="Middle-aged"/>
    <x v="0"/>
    <n v="800"/>
    <n v="433.24"/>
    <n v="80.099999999999994"/>
    <s v="Female"/>
    <s v="B+"/>
    <b v="1"/>
    <b v="0"/>
    <x v="0"/>
  </r>
  <r>
    <s v="PID0983"/>
    <s v="Senior"/>
    <x v="0"/>
    <n v="240000"/>
    <n v="173836.79999999999"/>
    <n v="68.8"/>
    <s v="Female"/>
    <s v="AB+"/>
    <b v="1"/>
    <b v="0"/>
    <x v="0"/>
  </r>
  <r>
    <s v="PID0984"/>
    <s v="Elderly"/>
    <x v="1"/>
    <n v="2000"/>
    <n v="0"/>
    <n v="62.1"/>
    <s v="Female"/>
    <s v="A-"/>
    <b v="0"/>
    <b v="0"/>
    <x v="1"/>
  </r>
  <r>
    <s v="PID0985"/>
    <s v="Senior"/>
    <x v="1"/>
    <n v="240000"/>
    <n v="190077.84"/>
    <n v="70.2"/>
    <s v="Female"/>
    <s v="O-"/>
    <b v="0"/>
    <b v="0"/>
    <x v="0"/>
  </r>
  <r>
    <s v="PID0986"/>
    <s v="Young Adult"/>
    <x v="0"/>
    <n v="21000"/>
    <n v="17085.600000000002"/>
    <n v="78.2"/>
    <s v="Female"/>
    <s v="B-"/>
    <b v="0"/>
    <b v="1"/>
    <x v="0"/>
  </r>
  <r>
    <s v="PID0987"/>
    <s v="Adult"/>
    <x v="0"/>
    <n v="18000"/>
    <n v="14608.14"/>
    <n v="83.8"/>
    <s v="Male"/>
    <s v="A+"/>
    <b v="0"/>
    <b v="0"/>
    <x v="0"/>
  </r>
  <r>
    <s v="PID0988"/>
    <s v="Adult"/>
    <x v="0"/>
    <n v="2000"/>
    <n v="1656.58"/>
    <n v="103.7"/>
    <s v="Female"/>
    <s v="A+"/>
    <b v="0"/>
    <b v="1"/>
    <x v="0"/>
  </r>
  <r>
    <s v="PID0989"/>
    <s v="Adult"/>
    <x v="0"/>
    <n v="60000"/>
    <n v="53236.3"/>
    <n v="65.900000000000006"/>
    <s v="Female"/>
    <s v="AB+"/>
    <b v="1"/>
    <b v="0"/>
    <x v="0"/>
  </r>
  <r>
    <s v="PID0990"/>
    <s v="Middle-aged"/>
    <x v="2"/>
    <n v="100"/>
    <n v="59.34"/>
    <n v="85.9"/>
    <s v="Male"/>
    <s v="A+"/>
    <b v="0"/>
    <b v="0"/>
    <x v="0"/>
  </r>
  <r>
    <s v="PID0991"/>
    <s v="Middle-aged"/>
    <x v="0"/>
    <n v="45000"/>
    <n v="37119.840000000004"/>
    <n v="79.900000000000006"/>
    <s v="Male"/>
    <s v="B+"/>
    <b v="0"/>
    <b v="1"/>
    <x v="0"/>
  </r>
  <r>
    <s v="PID0992"/>
    <s v="Middle-aged"/>
    <x v="0"/>
    <n v="75000"/>
    <n v="0"/>
    <n v="47.9"/>
    <s v="Female"/>
    <s v="O-"/>
    <b v="0"/>
    <b v="1"/>
    <x v="1"/>
  </r>
  <r>
    <s v="PID0993"/>
    <s v="Middle-aged"/>
    <x v="0"/>
    <n v="10000"/>
    <n v="6685.78"/>
    <n v="94.1"/>
    <s v="Male"/>
    <s v="B+"/>
    <b v="0"/>
    <b v="0"/>
    <x v="0"/>
  </r>
  <r>
    <s v="PID0994"/>
    <s v="Adult"/>
    <x v="2"/>
    <n v="240000"/>
    <n v="0"/>
    <n v="60.8"/>
    <s v="Female"/>
    <s v="AB-"/>
    <b v="0"/>
    <b v="1"/>
    <x v="1"/>
  </r>
  <r>
    <s v="PID0995"/>
    <s v="Middle-aged"/>
    <x v="1"/>
    <n v="90000"/>
    <n v="53937.700000000004"/>
    <n v="59"/>
    <s v="Male"/>
    <s v="AB+"/>
    <b v="0"/>
    <b v="0"/>
    <x v="0"/>
  </r>
  <r>
    <s v="PID0996"/>
    <s v="Adult"/>
    <x v="1"/>
    <n v="3000"/>
    <n v="2309.04"/>
    <n v="81.599999999999994"/>
    <s v="Male"/>
    <s v="AB+"/>
    <b v="0"/>
    <s v="No"/>
    <x v="0"/>
  </r>
  <r>
    <s v="PID0997"/>
    <s v="Senior"/>
    <x v="0"/>
    <n v="200000"/>
    <n v="129857.09999999999"/>
    <n v="60.1"/>
    <s v="Female"/>
    <s v="B-"/>
    <b v="0"/>
    <b v="0"/>
    <x v="0"/>
  </r>
  <r>
    <s v="PID0998"/>
    <s v="Adult"/>
    <x v="2"/>
    <n v="40000"/>
    <n v="22019.699999999997"/>
    <n v="97.6"/>
    <s v="Female"/>
    <s v="A-"/>
    <b v="0"/>
    <b v="1"/>
    <x v="0"/>
  </r>
  <r>
    <s v="PID0999"/>
    <s v="Senior"/>
    <x v="2"/>
    <n v="12000"/>
    <n v="10652.34"/>
    <n v="74.5"/>
    <s v="Male"/>
    <s v="O-"/>
    <b v="0"/>
    <b v="1"/>
    <x v="0"/>
  </r>
  <r>
    <s v="PID1000"/>
    <s v="Adult"/>
    <x v="1"/>
    <n v="36000"/>
    <n v="0"/>
    <n v="63.2"/>
    <s v="Female"/>
    <s v="O-"/>
    <b v="0"/>
    <b v="0"/>
    <x v="1"/>
  </r>
  <r>
    <m/>
    <m/>
    <x v="4"/>
    <m/>
    <m/>
    <m/>
    <m/>
    <m/>
    <m/>
    <m/>
    <x v="2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PID0001"/>
    <s v="Middle-aged"/>
    <x v="0"/>
  </r>
  <r>
    <s v="PID0002"/>
    <s v="Senior"/>
    <x v="1"/>
  </r>
  <r>
    <s v="PID0003"/>
    <s v="Adult"/>
    <x v="2"/>
  </r>
  <r>
    <s v="PID0004"/>
    <s v="Adult"/>
    <x v="0"/>
  </r>
  <r>
    <s v="PID0005"/>
    <s v="Adult"/>
    <x v="2"/>
  </r>
  <r>
    <s v="PID0006"/>
    <s v="Elderly"/>
    <x v="0"/>
  </r>
  <r>
    <s v="PID0007"/>
    <s v="Adult"/>
    <x v="1"/>
  </r>
  <r>
    <s v="PID0008"/>
    <s v="Adult"/>
    <x v="0"/>
  </r>
  <r>
    <s v="PID0009"/>
    <s v="Middle-aged"/>
    <x v="0"/>
  </r>
  <r>
    <s v="PID0010"/>
    <s v="Adult"/>
    <x v="3"/>
  </r>
  <r>
    <s v="PID0011"/>
    <s v="Senior"/>
    <x v="0"/>
  </r>
  <r>
    <s v="PID0012"/>
    <s v="Senior"/>
    <x v="0"/>
  </r>
  <r>
    <s v="PID0013"/>
    <s v="Middle-aged"/>
    <x v="0"/>
  </r>
  <r>
    <s v="PID0014"/>
    <s v="Adult"/>
    <x v="0"/>
  </r>
  <r>
    <s v="PID0015"/>
    <s v="Senior"/>
    <x v="2"/>
  </r>
  <r>
    <s v="PID0016"/>
    <s v="Adult"/>
    <x v="1"/>
  </r>
  <r>
    <s v="PID0017"/>
    <s v="Adult"/>
    <x v="0"/>
  </r>
  <r>
    <s v="PID0018"/>
    <s v="Middle-aged"/>
    <x v="0"/>
  </r>
  <r>
    <s v="PID0019"/>
    <s v="Adult"/>
    <x v="0"/>
  </r>
  <r>
    <s v="PID0020"/>
    <s v="Middle-aged"/>
    <x v="1"/>
  </r>
  <r>
    <s v="PID0021"/>
    <s v="Adult"/>
    <x v="2"/>
  </r>
  <r>
    <s v="PID0022"/>
    <s v="Middle-aged"/>
    <x v="0"/>
  </r>
  <r>
    <s v="PID0023"/>
    <s v="Middle-aged"/>
    <x v="0"/>
  </r>
  <r>
    <s v="PID0024"/>
    <s v="Senior"/>
    <x v="1"/>
  </r>
  <r>
    <s v="PID0025"/>
    <s v="Adult"/>
    <x v="1"/>
  </r>
  <r>
    <s v="PID0026"/>
    <s v="Middle-aged"/>
    <x v="2"/>
  </r>
  <r>
    <s v="PID0027"/>
    <s v="Middle-aged"/>
    <x v="1"/>
  </r>
  <r>
    <s v="PID0028"/>
    <s v="Adult"/>
    <x v="0"/>
  </r>
  <r>
    <s v="PID0029"/>
    <s v="Adult"/>
    <x v="2"/>
  </r>
  <r>
    <s v="PID0030"/>
    <s v="Young Adult"/>
    <x v="2"/>
  </r>
  <r>
    <s v="PID0031"/>
    <s v="Adult"/>
    <x v="2"/>
  </r>
  <r>
    <s v="PID0032"/>
    <s v="Middle-aged"/>
    <x v="0"/>
  </r>
  <r>
    <s v="PID0033"/>
    <s v="Young Adult"/>
    <x v="1"/>
  </r>
  <r>
    <s v="PID0034"/>
    <s v="Adult"/>
    <x v="2"/>
  </r>
  <r>
    <s v="PID0035"/>
    <s v="Middle-aged"/>
    <x v="2"/>
  </r>
  <r>
    <s v="PID0036"/>
    <s v="Middle-aged"/>
    <x v="2"/>
  </r>
  <r>
    <s v="PID0037"/>
    <s v="Senior"/>
    <x v="1"/>
  </r>
  <r>
    <s v="PID0038"/>
    <s v="Adult"/>
    <x v="0"/>
  </r>
  <r>
    <s v="PID0039"/>
    <s v="Middle-aged"/>
    <x v="1"/>
  </r>
  <r>
    <s v="PID0040"/>
    <s v="Adult"/>
    <x v="0"/>
  </r>
  <r>
    <s v="PID0041"/>
    <s v="Middle-aged"/>
    <x v="1"/>
  </r>
  <r>
    <s v="PID0042"/>
    <s v="Senior"/>
    <x v="1"/>
  </r>
  <r>
    <s v="PID0043"/>
    <s v="Middle-aged"/>
    <x v="3"/>
  </r>
  <r>
    <s v="PID0044"/>
    <s v="Adult"/>
    <x v="1"/>
  </r>
  <r>
    <s v="PID0045"/>
    <s v="Senior"/>
    <x v="2"/>
  </r>
  <r>
    <s v="PID0046"/>
    <s v="Adult"/>
    <x v="0"/>
  </r>
  <r>
    <s v="PID0047"/>
    <s v="Adult"/>
    <x v="0"/>
  </r>
  <r>
    <s v="PID0048"/>
    <s v="Adult"/>
    <x v="1"/>
  </r>
  <r>
    <s v="PID0049"/>
    <s v="Middle-aged"/>
    <x v="0"/>
  </r>
  <r>
    <s v="PID0050"/>
    <s v="Middle-aged"/>
    <x v="3"/>
  </r>
  <r>
    <s v="PID0051"/>
    <s v="Senior"/>
    <x v="1"/>
  </r>
  <r>
    <s v="PID0052"/>
    <s v="Senior"/>
    <x v="1"/>
  </r>
  <r>
    <s v="PID0053"/>
    <s v="Senior"/>
    <x v="1"/>
  </r>
  <r>
    <s v="PID0054"/>
    <s v="Adult"/>
    <x v="1"/>
  </r>
  <r>
    <s v="PID0055"/>
    <s v="Middle-aged"/>
    <x v="2"/>
  </r>
  <r>
    <s v="PID0056"/>
    <s v="Senior"/>
    <x v="2"/>
  </r>
  <r>
    <s v="PID0057"/>
    <s v="Middle-aged"/>
    <x v="2"/>
  </r>
  <r>
    <s v="PID0058"/>
    <s v="Adult"/>
    <x v="0"/>
  </r>
  <r>
    <s v="PID0059"/>
    <s v="Middle-aged"/>
    <x v="0"/>
  </r>
  <r>
    <s v="PID0060"/>
    <s v="Adult"/>
    <x v="2"/>
  </r>
  <r>
    <s v="PID0061"/>
    <s v="Adult"/>
    <x v="2"/>
  </r>
  <r>
    <s v="PID0062"/>
    <s v="Adult"/>
    <x v="2"/>
  </r>
  <r>
    <s v="PID0063"/>
    <s v="Adult"/>
    <x v="1"/>
  </r>
  <r>
    <s v="PID0064"/>
    <s v="Adult"/>
    <x v="1"/>
  </r>
  <r>
    <s v="PID0065"/>
    <s v="Senior"/>
    <x v="1"/>
  </r>
  <r>
    <s v="PID0066"/>
    <s v="Adult"/>
    <x v="1"/>
  </r>
  <r>
    <s v="PID0067"/>
    <s v="Elderly"/>
    <x v="2"/>
  </r>
  <r>
    <s v="PID0068"/>
    <s v="Middle-aged"/>
    <x v="0"/>
  </r>
  <r>
    <s v="PID0069"/>
    <s v="Senior"/>
    <x v="1"/>
  </r>
  <r>
    <s v="PID0070"/>
    <s v="Adult"/>
    <x v="2"/>
  </r>
  <r>
    <s v="PID0071"/>
    <s v="Senior"/>
    <x v="0"/>
  </r>
  <r>
    <s v="PID0072"/>
    <s v="Adult"/>
    <x v="1"/>
  </r>
  <r>
    <s v="PID0073"/>
    <s v="Young Adult"/>
    <x v="1"/>
  </r>
  <r>
    <s v="PID0074"/>
    <s v="Middle-aged"/>
    <x v="0"/>
  </r>
  <r>
    <s v="PID0075"/>
    <s v="Middle-aged"/>
    <x v="0"/>
  </r>
  <r>
    <s v="PID0076"/>
    <s v="Middle-aged"/>
    <x v="3"/>
  </r>
  <r>
    <s v="PID0077"/>
    <s v="Adult"/>
    <x v="0"/>
  </r>
  <r>
    <s v="PID0078"/>
    <s v="Adult"/>
    <x v="2"/>
  </r>
  <r>
    <s v="PID0079"/>
    <s v="Adult"/>
    <x v="2"/>
  </r>
  <r>
    <s v="PID0080"/>
    <s v="Adult"/>
    <x v="1"/>
  </r>
  <r>
    <s v="PID0081"/>
    <s v="Senior"/>
    <x v="0"/>
  </r>
  <r>
    <s v="PID0082"/>
    <s v="Senior"/>
    <x v="3"/>
  </r>
  <r>
    <s v="PID0083"/>
    <s v="Adult"/>
    <x v="0"/>
  </r>
  <r>
    <s v="PID0084"/>
    <s v="Senior"/>
    <x v="0"/>
  </r>
  <r>
    <s v="PID0085"/>
    <s v="Middle-aged"/>
    <x v="0"/>
  </r>
  <r>
    <s v="PID0086"/>
    <s v="Adult"/>
    <x v="1"/>
  </r>
  <r>
    <s v="PID0087"/>
    <s v="Middle-aged"/>
    <x v="2"/>
  </r>
  <r>
    <s v="PID0088"/>
    <s v="Adult"/>
    <x v="0"/>
  </r>
  <r>
    <s v="PID0089"/>
    <s v="Adult"/>
    <x v="2"/>
  </r>
  <r>
    <s v="PID0090"/>
    <s v="Adult"/>
    <x v="0"/>
  </r>
  <r>
    <s v="PID0091"/>
    <s v="Adult"/>
    <x v="1"/>
  </r>
  <r>
    <s v="PID0092"/>
    <s v="Senior"/>
    <x v="2"/>
  </r>
  <r>
    <s v="PID0093"/>
    <s v="Adult"/>
    <x v="2"/>
  </r>
  <r>
    <s v="PID0094"/>
    <s v="Adult"/>
    <x v="2"/>
  </r>
  <r>
    <s v="PID0095"/>
    <s v="Senior"/>
    <x v="3"/>
  </r>
  <r>
    <s v="PID0096"/>
    <s v="Middle-aged"/>
    <x v="1"/>
  </r>
  <r>
    <s v="PID0097"/>
    <s v="Adult"/>
    <x v="0"/>
  </r>
  <r>
    <s v="PID0098"/>
    <s v="Middle-aged"/>
    <x v="0"/>
  </r>
  <r>
    <s v="PID0099"/>
    <s v="Adult"/>
    <x v="2"/>
  </r>
  <r>
    <s v="PID0100"/>
    <s v="Adult"/>
    <x v="1"/>
  </r>
  <r>
    <s v="PID0101"/>
    <s v="Adult"/>
    <x v="1"/>
  </r>
  <r>
    <s v="PID0102"/>
    <s v="Adult"/>
    <x v="1"/>
  </r>
  <r>
    <s v="PID0103"/>
    <s v="Senior"/>
    <x v="0"/>
  </r>
  <r>
    <s v="PID0104"/>
    <s v="Adult"/>
    <x v="3"/>
  </r>
  <r>
    <s v="PID0105"/>
    <s v="Senior"/>
    <x v="1"/>
  </r>
  <r>
    <s v="PID0106"/>
    <s v="Middle-aged"/>
    <x v="2"/>
  </r>
  <r>
    <s v="PID0107"/>
    <s v="Adult"/>
    <x v="1"/>
  </r>
  <r>
    <s v="PID0108"/>
    <s v="Adult"/>
    <x v="1"/>
  </r>
  <r>
    <s v="PID0109"/>
    <s v="Middle-aged"/>
    <x v="2"/>
  </r>
  <r>
    <s v="PID0110"/>
    <s v="Adult"/>
    <x v="0"/>
  </r>
  <r>
    <s v="PID0111"/>
    <s v="Adult"/>
    <x v="1"/>
  </r>
  <r>
    <s v="PID0112"/>
    <s v="Senior"/>
    <x v="3"/>
  </r>
  <r>
    <s v="PID0113"/>
    <s v="Senior"/>
    <x v="1"/>
  </r>
  <r>
    <s v="PID0114"/>
    <s v="Middle-aged"/>
    <x v="0"/>
  </r>
  <r>
    <s v="PID0115"/>
    <s v="Adult"/>
    <x v="1"/>
  </r>
  <r>
    <s v="PID0116"/>
    <s v="Adult"/>
    <x v="0"/>
  </r>
  <r>
    <s v="PID0117"/>
    <s v="Middle-aged"/>
    <x v="1"/>
  </r>
  <r>
    <s v="PID0118"/>
    <s v="Senior"/>
    <x v="0"/>
  </r>
  <r>
    <s v="PID0119"/>
    <s v="Middle-aged"/>
    <x v="3"/>
  </r>
  <r>
    <s v="PID0120"/>
    <s v="Adult"/>
    <x v="2"/>
  </r>
  <r>
    <s v="PID0121"/>
    <s v="Adult"/>
    <x v="1"/>
  </r>
  <r>
    <s v="PID0122"/>
    <s v="Senior"/>
    <x v="0"/>
  </r>
  <r>
    <s v="PID0123"/>
    <s v="Adult"/>
    <x v="0"/>
  </r>
  <r>
    <s v="PID0124"/>
    <s v="Senior"/>
    <x v="0"/>
  </r>
  <r>
    <s v="PID0125"/>
    <s v="Senior"/>
    <x v="0"/>
  </r>
  <r>
    <s v="PID0126"/>
    <s v="Adult"/>
    <x v="0"/>
  </r>
  <r>
    <s v="PID0127"/>
    <s v="Middle-aged"/>
    <x v="0"/>
  </r>
  <r>
    <s v="PID0128"/>
    <s v="Adult"/>
    <x v="0"/>
  </r>
  <r>
    <s v="PID0129"/>
    <s v="Middle-aged"/>
    <x v="1"/>
  </r>
  <r>
    <s v="PID0130"/>
    <s v="Middle-aged"/>
    <x v="0"/>
  </r>
  <r>
    <s v="PID0131"/>
    <s v="Young Adult"/>
    <x v="0"/>
  </r>
  <r>
    <s v="PID0132"/>
    <s v="Middle-aged"/>
    <x v="3"/>
  </r>
  <r>
    <s v="PID0133"/>
    <s v="Middle-aged"/>
    <x v="0"/>
  </r>
  <r>
    <s v="PID0134"/>
    <s v="Middle-aged"/>
    <x v="0"/>
  </r>
  <r>
    <s v="PID0135"/>
    <s v="Adult"/>
    <x v="1"/>
  </r>
  <r>
    <s v="PID0136"/>
    <s v="Adult"/>
    <x v="0"/>
  </r>
  <r>
    <s v="PID0137"/>
    <s v="Adult"/>
    <x v="1"/>
  </r>
  <r>
    <s v="PID0138"/>
    <s v="Middle-aged"/>
    <x v="3"/>
  </r>
  <r>
    <s v="PID0139"/>
    <s v="Middle-aged"/>
    <x v="3"/>
  </r>
  <r>
    <s v="PID0140"/>
    <s v="Middle-aged"/>
    <x v="0"/>
  </r>
  <r>
    <s v="PID0141"/>
    <s v="Adult"/>
    <x v="1"/>
  </r>
  <r>
    <s v="PID0142"/>
    <s v="Middle-aged"/>
    <x v="1"/>
  </r>
  <r>
    <s v="PID0143"/>
    <s v="Middle-aged"/>
    <x v="0"/>
  </r>
  <r>
    <s v="PID0144"/>
    <s v="Middle-aged"/>
    <x v="0"/>
  </r>
  <r>
    <s v="PID0145"/>
    <s v="Senior"/>
    <x v="0"/>
  </r>
  <r>
    <s v="PID0146"/>
    <s v="Adult"/>
    <x v="1"/>
  </r>
  <r>
    <s v="PID0147"/>
    <s v="Adult"/>
    <x v="3"/>
  </r>
  <r>
    <s v="PID0148"/>
    <s v="Middle-aged"/>
    <x v="1"/>
  </r>
  <r>
    <s v="PID0149"/>
    <s v="Adult"/>
    <x v="2"/>
  </r>
  <r>
    <s v="PID0150"/>
    <s v="Middle-aged"/>
    <x v="2"/>
  </r>
  <r>
    <s v="PID0151"/>
    <s v="Middle-aged"/>
    <x v="0"/>
  </r>
  <r>
    <s v="PID0152"/>
    <s v="Adult"/>
    <x v="1"/>
  </r>
  <r>
    <s v="PID0153"/>
    <s v="Senior"/>
    <x v="3"/>
  </r>
  <r>
    <s v="PID0154"/>
    <s v="Adult"/>
    <x v="0"/>
  </r>
  <r>
    <s v="PID0155"/>
    <s v="Adult"/>
    <x v="0"/>
  </r>
  <r>
    <s v="PID0156"/>
    <s v="Senior"/>
    <x v="0"/>
  </r>
  <r>
    <s v="PID0157"/>
    <s v="Adult"/>
    <x v="0"/>
  </r>
  <r>
    <s v="PID0158"/>
    <s v="Young Adult"/>
    <x v="0"/>
  </r>
  <r>
    <s v="PID0159"/>
    <s v="Senior"/>
    <x v="3"/>
  </r>
  <r>
    <s v="PID0160"/>
    <s v="Middle-aged"/>
    <x v="3"/>
  </r>
  <r>
    <s v="PID0161"/>
    <s v="Adult"/>
    <x v="1"/>
  </r>
  <r>
    <s v="PID0162"/>
    <s v="Senior"/>
    <x v="0"/>
  </r>
  <r>
    <s v="PID0163"/>
    <s v="Young Adult"/>
    <x v="2"/>
  </r>
  <r>
    <s v="PID0164"/>
    <s v="Adult"/>
    <x v="3"/>
  </r>
  <r>
    <s v="PID0165"/>
    <s v="Middle-aged"/>
    <x v="0"/>
  </r>
  <r>
    <s v="PID0166"/>
    <s v="Senior"/>
    <x v="1"/>
  </r>
  <r>
    <s v="PID0167"/>
    <s v="Senior"/>
    <x v="3"/>
  </r>
  <r>
    <s v="PID0168"/>
    <s v="Senior"/>
    <x v="2"/>
  </r>
  <r>
    <s v="PID0169"/>
    <s v="Middle-aged"/>
    <x v="2"/>
  </r>
  <r>
    <s v="PID0170"/>
    <s v="Middle-aged"/>
    <x v="1"/>
  </r>
  <r>
    <s v="PID0171"/>
    <s v="Middle-aged"/>
    <x v="0"/>
  </r>
  <r>
    <s v="PID0172"/>
    <s v="Middle-aged"/>
    <x v="2"/>
  </r>
  <r>
    <s v="PID0173"/>
    <s v="Senior"/>
    <x v="1"/>
  </r>
  <r>
    <s v="PID0174"/>
    <s v="Senior"/>
    <x v="0"/>
  </r>
  <r>
    <s v="PID0175"/>
    <s v="Senior"/>
    <x v="0"/>
  </r>
  <r>
    <s v="PID0176"/>
    <s v="Senior"/>
    <x v="3"/>
  </r>
  <r>
    <s v="PID0177"/>
    <s v="Adult"/>
    <x v="0"/>
  </r>
  <r>
    <s v="PID0178"/>
    <s v="Young Adult"/>
    <x v="1"/>
  </r>
  <r>
    <s v="PID0179"/>
    <s v="Middle-aged"/>
    <x v="0"/>
  </r>
  <r>
    <s v="PID0180"/>
    <s v="Adult"/>
    <x v="1"/>
  </r>
  <r>
    <s v="PID0181"/>
    <s v="Middle-aged"/>
    <x v="0"/>
  </r>
  <r>
    <s v="PID0182"/>
    <s v="Adult"/>
    <x v="0"/>
  </r>
  <r>
    <s v="PID0183"/>
    <s v="Middle-aged"/>
    <x v="1"/>
  </r>
  <r>
    <s v="PID0184"/>
    <s v="Adult"/>
    <x v="2"/>
  </r>
  <r>
    <s v="PID0185"/>
    <s v="Adult"/>
    <x v="0"/>
  </r>
  <r>
    <s v="PID0186"/>
    <s v="Middle-aged"/>
    <x v="0"/>
  </r>
  <r>
    <s v="PID0187"/>
    <s v="Adult"/>
    <x v="0"/>
  </r>
  <r>
    <s v="PID0188"/>
    <s v="Adult"/>
    <x v="2"/>
  </r>
  <r>
    <s v="PID0189"/>
    <s v="Adult"/>
    <x v="0"/>
  </r>
  <r>
    <s v="PID0190"/>
    <s v="Adult"/>
    <x v="2"/>
  </r>
  <r>
    <s v="PID0191"/>
    <s v="Adult"/>
    <x v="2"/>
  </r>
  <r>
    <s v="PID0192"/>
    <s v="Adult"/>
    <x v="2"/>
  </r>
  <r>
    <s v="PID0193"/>
    <s v="Middle-aged"/>
    <x v="2"/>
  </r>
  <r>
    <s v="PID0194"/>
    <s v="Middle-aged"/>
    <x v="1"/>
  </r>
  <r>
    <s v="PID0195"/>
    <s v="Senior"/>
    <x v="1"/>
  </r>
  <r>
    <s v="PID0196"/>
    <s v="Adult"/>
    <x v="1"/>
  </r>
  <r>
    <s v="PID0197"/>
    <s v="Adult"/>
    <x v="1"/>
  </r>
  <r>
    <s v="PID0198"/>
    <s v="Adult"/>
    <x v="2"/>
  </r>
  <r>
    <s v="PID0199"/>
    <s v="Senior"/>
    <x v="0"/>
  </r>
  <r>
    <s v="PID0200"/>
    <s v="Middle-aged"/>
    <x v="2"/>
  </r>
  <r>
    <s v="PID0201"/>
    <s v="Middle-aged"/>
    <x v="0"/>
  </r>
  <r>
    <s v="PID0202"/>
    <s v="Senior"/>
    <x v="2"/>
  </r>
  <r>
    <s v="PID0203"/>
    <s v="Middle-aged"/>
    <x v="3"/>
  </r>
  <r>
    <s v="PID0204"/>
    <s v="Adult"/>
    <x v="3"/>
  </r>
  <r>
    <s v="PID0205"/>
    <s v="Senior"/>
    <x v="0"/>
  </r>
  <r>
    <s v="PID0206"/>
    <s v="Adult"/>
    <x v="2"/>
  </r>
  <r>
    <s v="PID0207"/>
    <s v="Adult"/>
    <x v="0"/>
  </r>
  <r>
    <s v="PID0208"/>
    <s v="Middle-aged"/>
    <x v="3"/>
  </r>
  <r>
    <s v="PID0209"/>
    <s v="Middle-aged"/>
    <x v="3"/>
  </r>
  <r>
    <s v="PID0210"/>
    <s v="Senior"/>
    <x v="2"/>
  </r>
  <r>
    <s v="PID0211"/>
    <s v="Middle-aged"/>
    <x v="3"/>
  </r>
  <r>
    <s v="PID0212"/>
    <s v="Middle-aged"/>
    <x v="0"/>
  </r>
  <r>
    <s v="PID0213"/>
    <s v="Adult"/>
    <x v="3"/>
  </r>
  <r>
    <s v="PID0214"/>
    <s v="Middle-aged"/>
    <x v="3"/>
  </r>
  <r>
    <s v="PID0215"/>
    <s v="Middle-aged"/>
    <x v="2"/>
  </r>
  <r>
    <s v="PID0216"/>
    <s v="Adult"/>
    <x v="0"/>
  </r>
  <r>
    <s v="PID0217"/>
    <s v="Adult"/>
    <x v="2"/>
  </r>
  <r>
    <s v="PID0218"/>
    <s v="Adult"/>
    <x v="0"/>
  </r>
  <r>
    <s v="PID0219"/>
    <s v="Adult"/>
    <x v="3"/>
  </r>
  <r>
    <s v="PID0220"/>
    <s v="Adult"/>
    <x v="0"/>
  </r>
  <r>
    <s v="PID0221"/>
    <s v="Adult"/>
    <x v="0"/>
  </r>
  <r>
    <s v="PID0222"/>
    <s v="Adult"/>
    <x v="3"/>
  </r>
  <r>
    <s v="PID0223"/>
    <s v="Senior"/>
    <x v="3"/>
  </r>
  <r>
    <s v="PID0224"/>
    <s v="Adult"/>
    <x v="1"/>
  </r>
  <r>
    <s v="PID0225"/>
    <s v="Middle-aged"/>
    <x v="2"/>
  </r>
  <r>
    <s v="PID0226"/>
    <s v="Middle-aged"/>
    <x v="0"/>
  </r>
  <r>
    <s v="PID0227"/>
    <s v="Senior"/>
    <x v="0"/>
  </r>
  <r>
    <s v="PID0228"/>
    <s v="Adult"/>
    <x v="1"/>
  </r>
  <r>
    <s v="PID0229"/>
    <s v="Middle-aged"/>
    <x v="2"/>
  </r>
  <r>
    <s v="PID0230"/>
    <s v="Senior"/>
    <x v="1"/>
  </r>
  <r>
    <s v="PID0231"/>
    <s v="Adult"/>
    <x v="1"/>
  </r>
  <r>
    <s v="PID0232"/>
    <s v="Senior"/>
    <x v="1"/>
  </r>
  <r>
    <s v="PID0233"/>
    <s v="Adult"/>
    <x v="0"/>
  </r>
  <r>
    <s v="PID0234"/>
    <s v="Young Adult"/>
    <x v="2"/>
  </r>
  <r>
    <s v="PID0235"/>
    <s v="Adult"/>
    <x v="3"/>
  </r>
  <r>
    <s v="PID0236"/>
    <s v="Elderly"/>
    <x v="1"/>
  </r>
  <r>
    <s v="PID0237"/>
    <s v="Senior"/>
    <x v="1"/>
  </r>
  <r>
    <s v="PID0238"/>
    <s v="Adult"/>
    <x v="2"/>
  </r>
  <r>
    <s v="PID0239"/>
    <s v="Adult"/>
    <x v="3"/>
  </r>
  <r>
    <s v="PID0240"/>
    <s v="Adult"/>
    <x v="1"/>
  </r>
  <r>
    <s v="PID0241"/>
    <s v="Senior"/>
    <x v="1"/>
  </r>
  <r>
    <s v="PID0242"/>
    <s v="Middle-aged"/>
    <x v="3"/>
  </r>
  <r>
    <s v="PID0243"/>
    <s v="Adult"/>
    <x v="1"/>
  </r>
  <r>
    <s v="PID0244"/>
    <s v="Middle-aged"/>
    <x v="2"/>
  </r>
  <r>
    <s v="PID0245"/>
    <s v="Middle-aged"/>
    <x v="0"/>
  </r>
  <r>
    <s v="PID0246"/>
    <s v="Middle-aged"/>
    <x v="2"/>
  </r>
  <r>
    <s v="PID0247"/>
    <s v="Senior"/>
    <x v="3"/>
  </r>
  <r>
    <s v="PID0248"/>
    <s v="Middle-aged"/>
    <x v="0"/>
  </r>
  <r>
    <s v="PID0249"/>
    <s v="Senior"/>
    <x v="2"/>
  </r>
  <r>
    <s v="PID0250"/>
    <s v="Adult"/>
    <x v="3"/>
  </r>
  <r>
    <s v="PID0251"/>
    <s v="Adult"/>
    <x v="0"/>
  </r>
  <r>
    <s v="PID0252"/>
    <s v="Adult"/>
    <x v="3"/>
  </r>
  <r>
    <s v="PID0253"/>
    <s v="Young Adult"/>
    <x v="2"/>
  </r>
  <r>
    <s v="PID0254"/>
    <s v="Middle-aged"/>
    <x v="1"/>
  </r>
  <r>
    <s v="PID0255"/>
    <s v="Adult"/>
    <x v="0"/>
  </r>
  <r>
    <s v="PID0256"/>
    <s v="Middle-aged"/>
    <x v="2"/>
  </r>
  <r>
    <s v="PID0257"/>
    <s v="Adult"/>
    <x v="0"/>
  </r>
  <r>
    <s v="PID0258"/>
    <s v="Senior"/>
    <x v="2"/>
  </r>
  <r>
    <s v="PID0259"/>
    <s v="Adult"/>
    <x v="1"/>
  </r>
  <r>
    <s v="PID0260"/>
    <s v="Middle-aged"/>
    <x v="3"/>
  </r>
  <r>
    <s v="PID0261"/>
    <s v="Adult"/>
    <x v="0"/>
  </r>
  <r>
    <s v="PID0262"/>
    <s v="Adult"/>
    <x v="2"/>
  </r>
  <r>
    <s v="PID0263"/>
    <s v="Middle-aged"/>
    <x v="3"/>
  </r>
  <r>
    <s v="PID0264"/>
    <s v="Adult"/>
    <x v="0"/>
  </r>
  <r>
    <s v="PID0265"/>
    <s v="Adult"/>
    <x v="2"/>
  </r>
  <r>
    <s v="PID0266"/>
    <s v="Adult"/>
    <x v="1"/>
  </r>
  <r>
    <s v="PID0267"/>
    <s v="Adult"/>
    <x v="1"/>
  </r>
  <r>
    <s v="PID0268"/>
    <s v="Adult"/>
    <x v="1"/>
  </r>
  <r>
    <s v="PID0269"/>
    <s v="Adult"/>
    <x v="1"/>
  </r>
  <r>
    <s v="PID0270"/>
    <s v="Adult"/>
    <x v="3"/>
  </r>
  <r>
    <s v="PID0271"/>
    <s v="Adult"/>
    <x v="2"/>
  </r>
  <r>
    <s v="PID0272"/>
    <s v="Senior"/>
    <x v="3"/>
  </r>
  <r>
    <s v="PID0273"/>
    <s v="Middle-aged"/>
    <x v="3"/>
  </r>
  <r>
    <s v="PID0274"/>
    <s v="Senior"/>
    <x v="1"/>
  </r>
  <r>
    <s v="PID0275"/>
    <s v="Adult"/>
    <x v="2"/>
  </r>
  <r>
    <s v="PID0276"/>
    <s v="Adult"/>
    <x v="1"/>
  </r>
  <r>
    <s v="PID0277"/>
    <s v="Middle-aged"/>
    <x v="0"/>
  </r>
  <r>
    <s v="PID0278"/>
    <s v="Senior"/>
    <x v="1"/>
  </r>
  <r>
    <s v="PID0279"/>
    <s v="Senior"/>
    <x v="1"/>
  </r>
  <r>
    <s v="PID0280"/>
    <s v="Middle-aged"/>
    <x v="1"/>
  </r>
  <r>
    <s v="PID0281"/>
    <s v="Middle-aged"/>
    <x v="0"/>
  </r>
  <r>
    <s v="PID0282"/>
    <s v="Adult"/>
    <x v="1"/>
  </r>
  <r>
    <s v="PID0283"/>
    <s v="Middle-aged"/>
    <x v="0"/>
  </r>
  <r>
    <s v="PID0284"/>
    <s v="Middle-aged"/>
    <x v="1"/>
  </r>
  <r>
    <s v="PID0285"/>
    <s v="Adult"/>
    <x v="3"/>
  </r>
  <r>
    <s v="PID0286"/>
    <s v="Middle-aged"/>
    <x v="2"/>
  </r>
  <r>
    <s v="PID0287"/>
    <s v="Adult"/>
    <x v="0"/>
  </r>
  <r>
    <s v="PID0288"/>
    <s v="Young Adult"/>
    <x v="1"/>
  </r>
  <r>
    <s v="PID0289"/>
    <s v="Young Adult"/>
    <x v="0"/>
  </r>
  <r>
    <s v="PID0290"/>
    <s v="Middle-aged"/>
    <x v="1"/>
  </r>
  <r>
    <s v="PID0291"/>
    <s v="Adult"/>
    <x v="0"/>
  </r>
  <r>
    <s v="PID0292"/>
    <s v="Adult"/>
    <x v="0"/>
  </r>
  <r>
    <s v="PID0293"/>
    <s v="Adult"/>
    <x v="1"/>
  </r>
  <r>
    <s v="PID0294"/>
    <s v="Adult"/>
    <x v="3"/>
  </r>
  <r>
    <s v="PID0295"/>
    <s v="Adult"/>
    <x v="0"/>
  </r>
  <r>
    <s v="PID0296"/>
    <s v="Senior"/>
    <x v="0"/>
  </r>
  <r>
    <s v="PID0297"/>
    <s v="Middle-aged"/>
    <x v="3"/>
  </r>
  <r>
    <s v="PID0298"/>
    <s v="Senior"/>
    <x v="0"/>
  </r>
  <r>
    <s v="PID0299"/>
    <s v="Senior"/>
    <x v="1"/>
  </r>
  <r>
    <s v="PID0300"/>
    <s v="Adult"/>
    <x v="1"/>
  </r>
  <r>
    <s v="PID0301"/>
    <s v="Young Adult"/>
    <x v="1"/>
  </r>
  <r>
    <s v="PID0302"/>
    <s v="Adult"/>
    <x v="0"/>
  </r>
  <r>
    <s v="PID0303"/>
    <s v="Adult"/>
    <x v="1"/>
  </r>
  <r>
    <s v="PID0304"/>
    <s v="Middle-aged"/>
    <x v="1"/>
  </r>
  <r>
    <s v="PID0305"/>
    <s v="Senior"/>
    <x v="1"/>
  </r>
  <r>
    <s v="PID0306"/>
    <s v="Adult"/>
    <x v="0"/>
  </r>
  <r>
    <s v="PID0307"/>
    <s v="Senior"/>
    <x v="0"/>
  </r>
  <r>
    <s v="PID0308"/>
    <s v="Senior"/>
    <x v="2"/>
  </r>
  <r>
    <s v="PID0309"/>
    <s v="Middle-aged"/>
    <x v="0"/>
  </r>
  <r>
    <s v="PID0310"/>
    <s v="Adult"/>
    <x v="1"/>
  </r>
  <r>
    <s v="PID0311"/>
    <s v="Middle-aged"/>
    <x v="0"/>
  </r>
  <r>
    <s v="PID0312"/>
    <s v="Young Adult"/>
    <x v="3"/>
  </r>
  <r>
    <s v="PID0313"/>
    <s v="Senior"/>
    <x v="3"/>
  </r>
  <r>
    <s v="PID0314"/>
    <s v="Adult"/>
    <x v="0"/>
  </r>
  <r>
    <s v="PID0315"/>
    <s v="Adult"/>
    <x v="3"/>
  </r>
  <r>
    <s v="PID0316"/>
    <s v="Senior"/>
    <x v="1"/>
  </r>
  <r>
    <s v="PID0317"/>
    <s v="Middle-aged"/>
    <x v="2"/>
  </r>
  <r>
    <s v="PID0318"/>
    <s v="Adult"/>
    <x v="2"/>
  </r>
  <r>
    <s v="PID0319"/>
    <s v="Senior"/>
    <x v="1"/>
  </r>
  <r>
    <s v="PID0320"/>
    <s v="Middle-aged"/>
    <x v="1"/>
  </r>
  <r>
    <s v="PID0321"/>
    <s v="Adult"/>
    <x v="3"/>
  </r>
  <r>
    <s v="PID0322"/>
    <s v="Adult"/>
    <x v="1"/>
  </r>
  <r>
    <s v="PID0323"/>
    <s v="Adult"/>
    <x v="2"/>
  </r>
  <r>
    <s v="PID0324"/>
    <s v="Senior"/>
    <x v="3"/>
  </r>
  <r>
    <s v="PID0325"/>
    <s v="Middle-aged"/>
    <x v="3"/>
  </r>
  <r>
    <s v="PID0326"/>
    <s v="Senior"/>
    <x v="0"/>
  </r>
  <r>
    <s v="PID0327"/>
    <s v="Adult"/>
    <x v="0"/>
  </r>
  <r>
    <s v="PID0328"/>
    <s v="Middle-aged"/>
    <x v="2"/>
  </r>
  <r>
    <s v="PID0329"/>
    <s v="Young Adult"/>
    <x v="0"/>
  </r>
  <r>
    <s v="PID0330"/>
    <s v="Middle-aged"/>
    <x v="2"/>
  </r>
  <r>
    <s v="PID0331"/>
    <s v="Adult"/>
    <x v="2"/>
  </r>
  <r>
    <s v="PID0332"/>
    <s v="Senior"/>
    <x v="2"/>
  </r>
  <r>
    <s v="PID0333"/>
    <s v="Adult"/>
    <x v="1"/>
  </r>
  <r>
    <s v="PID0334"/>
    <s v="Senior"/>
    <x v="3"/>
  </r>
  <r>
    <s v="PID0335"/>
    <s v="Adult"/>
    <x v="2"/>
  </r>
  <r>
    <s v="PID0336"/>
    <s v="Middle-aged"/>
    <x v="1"/>
  </r>
  <r>
    <s v="PID0337"/>
    <s v="Middle-aged"/>
    <x v="2"/>
  </r>
  <r>
    <s v="PID0338"/>
    <s v="Adult"/>
    <x v="2"/>
  </r>
  <r>
    <s v="PID0339"/>
    <s v="Adult"/>
    <x v="2"/>
  </r>
  <r>
    <s v="PID0340"/>
    <s v="Adult"/>
    <x v="1"/>
  </r>
  <r>
    <s v="PID0341"/>
    <s v="Adult"/>
    <x v="0"/>
  </r>
  <r>
    <s v="PID0342"/>
    <s v="Middle-aged"/>
    <x v="2"/>
  </r>
  <r>
    <s v="PID0343"/>
    <s v="Middle-aged"/>
    <x v="2"/>
  </r>
  <r>
    <s v="PID0344"/>
    <s v="Middle-aged"/>
    <x v="0"/>
  </r>
  <r>
    <s v="PID0345"/>
    <s v="Adult"/>
    <x v="0"/>
  </r>
  <r>
    <s v="PID0346"/>
    <s v="Adult"/>
    <x v="1"/>
  </r>
  <r>
    <s v="PID0347"/>
    <s v="Adult"/>
    <x v="1"/>
  </r>
  <r>
    <s v="PID0348"/>
    <s v="Senior"/>
    <x v="2"/>
  </r>
  <r>
    <s v="PID0349"/>
    <s v="Middle-aged"/>
    <x v="1"/>
  </r>
  <r>
    <s v="PID0350"/>
    <s v="Adult"/>
    <x v="1"/>
  </r>
  <r>
    <s v="PID0351"/>
    <s v="Middle-aged"/>
    <x v="1"/>
  </r>
  <r>
    <s v="PID0352"/>
    <s v="Middle-aged"/>
    <x v="0"/>
  </r>
  <r>
    <s v="PID0353"/>
    <s v="Adult"/>
    <x v="0"/>
  </r>
  <r>
    <s v="PID0354"/>
    <s v="Adult"/>
    <x v="2"/>
  </r>
  <r>
    <s v="PID0355"/>
    <s v="Middle-aged"/>
    <x v="0"/>
  </r>
  <r>
    <s v="PID0356"/>
    <s v="Adult"/>
    <x v="2"/>
  </r>
  <r>
    <s v="PID0357"/>
    <s v="Adult"/>
    <x v="0"/>
  </r>
  <r>
    <s v="PID0358"/>
    <s v="Senior"/>
    <x v="1"/>
  </r>
  <r>
    <s v="PID0359"/>
    <s v="Adult"/>
    <x v="1"/>
  </r>
  <r>
    <s v="PID0360"/>
    <s v="Adult"/>
    <x v="0"/>
  </r>
  <r>
    <s v="PID0361"/>
    <s v="Middle-aged"/>
    <x v="3"/>
  </r>
  <r>
    <s v="PID0362"/>
    <s v="Middle-aged"/>
    <x v="3"/>
  </r>
  <r>
    <s v="PID0363"/>
    <s v="Middle-aged"/>
    <x v="1"/>
  </r>
  <r>
    <s v="PID0364"/>
    <s v="Senior"/>
    <x v="2"/>
  </r>
  <r>
    <s v="PID0365"/>
    <s v="Middle-aged"/>
    <x v="0"/>
  </r>
  <r>
    <s v="PID0366"/>
    <s v="Senior"/>
    <x v="1"/>
  </r>
  <r>
    <s v="PID0367"/>
    <s v="Middle-aged"/>
    <x v="1"/>
  </r>
  <r>
    <s v="PID0368"/>
    <s v="Adult"/>
    <x v="2"/>
  </r>
  <r>
    <s v="PID0369"/>
    <s v="Senior"/>
    <x v="2"/>
  </r>
  <r>
    <s v="PID0370"/>
    <s v="Middle-aged"/>
    <x v="2"/>
  </r>
  <r>
    <s v="PID0371"/>
    <s v="Middle-aged"/>
    <x v="3"/>
  </r>
  <r>
    <s v="PID0372"/>
    <s v="Middle-aged"/>
    <x v="3"/>
  </r>
  <r>
    <s v="PID0373"/>
    <s v="Adult"/>
    <x v="2"/>
  </r>
  <r>
    <s v="PID0374"/>
    <s v="Senior"/>
    <x v="0"/>
  </r>
  <r>
    <s v="PID0375"/>
    <s v="Adult"/>
    <x v="0"/>
  </r>
  <r>
    <s v="PID0376"/>
    <s v="Middle-aged"/>
    <x v="2"/>
  </r>
  <r>
    <s v="PID0377"/>
    <s v="Senior"/>
    <x v="0"/>
  </r>
  <r>
    <s v="PID0378"/>
    <s v="Middle-aged"/>
    <x v="2"/>
  </r>
  <r>
    <s v="PID0379"/>
    <s v="Middle-aged"/>
    <x v="0"/>
  </r>
  <r>
    <s v="PID0380"/>
    <s v="Adult"/>
    <x v="1"/>
  </r>
  <r>
    <s v="PID0381"/>
    <s v="Senior"/>
    <x v="1"/>
  </r>
  <r>
    <s v="PID0382"/>
    <s v="Adult"/>
    <x v="3"/>
  </r>
  <r>
    <s v="PID0383"/>
    <s v="Senior"/>
    <x v="1"/>
  </r>
  <r>
    <s v="PID0384"/>
    <s v="Adult"/>
    <x v="1"/>
  </r>
  <r>
    <s v="PID0385"/>
    <s v="Adult"/>
    <x v="2"/>
  </r>
  <r>
    <s v="PID0386"/>
    <s v="Adult"/>
    <x v="2"/>
  </r>
  <r>
    <s v="PID0387"/>
    <s v="Middle-aged"/>
    <x v="2"/>
  </r>
  <r>
    <s v="PID0388"/>
    <s v="Middle-aged"/>
    <x v="3"/>
  </r>
  <r>
    <s v="PID0389"/>
    <s v="Senior"/>
    <x v="3"/>
  </r>
  <r>
    <s v="PID0390"/>
    <s v="Middle-aged"/>
    <x v="0"/>
  </r>
  <r>
    <s v="PID0391"/>
    <s v="Adult"/>
    <x v="0"/>
  </r>
  <r>
    <s v="PID0392"/>
    <s v="Adult"/>
    <x v="0"/>
  </r>
  <r>
    <s v="PID0393"/>
    <s v="Senior"/>
    <x v="3"/>
  </r>
  <r>
    <s v="PID0394"/>
    <s v="Senior"/>
    <x v="1"/>
  </r>
  <r>
    <s v="PID0395"/>
    <s v="Adult"/>
    <x v="3"/>
  </r>
  <r>
    <s v="PID0396"/>
    <s v="Senior"/>
    <x v="2"/>
  </r>
  <r>
    <s v="PID0397"/>
    <s v="Adult"/>
    <x v="2"/>
  </r>
  <r>
    <s v="PID0398"/>
    <s v="Adult"/>
    <x v="0"/>
  </r>
  <r>
    <s v="PID0399"/>
    <s v="Adult"/>
    <x v="1"/>
  </r>
  <r>
    <s v="PID0400"/>
    <s v="Adult"/>
    <x v="2"/>
  </r>
  <r>
    <s v="PID0401"/>
    <s v="Senior"/>
    <x v="2"/>
  </r>
  <r>
    <s v="PID0402"/>
    <s v="Adult"/>
    <x v="1"/>
  </r>
  <r>
    <s v="PID0403"/>
    <s v="Middle-aged"/>
    <x v="0"/>
  </r>
  <r>
    <s v="PID0404"/>
    <s v="Senior"/>
    <x v="0"/>
  </r>
  <r>
    <s v="PID0405"/>
    <s v="Adult"/>
    <x v="0"/>
  </r>
  <r>
    <s v="PID0406"/>
    <s v="Adult"/>
    <x v="0"/>
  </r>
  <r>
    <s v="PID0407"/>
    <s v="Senior"/>
    <x v="2"/>
  </r>
  <r>
    <s v="PID0408"/>
    <s v="Middle-aged"/>
    <x v="3"/>
  </r>
  <r>
    <s v="PID0409"/>
    <s v="Senior"/>
    <x v="3"/>
  </r>
  <r>
    <s v="PID0410"/>
    <s v="Middle-aged"/>
    <x v="0"/>
  </r>
  <r>
    <s v="PID0411"/>
    <s v="Adult"/>
    <x v="2"/>
  </r>
  <r>
    <s v="PID0412"/>
    <s v="Middle-aged"/>
    <x v="0"/>
  </r>
  <r>
    <s v="PID0413"/>
    <s v="Senior"/>
    <x v="2"/>
  </r>
  <r>
    <s v="PID0414"/>
    <s v="Senior"/>
    <x v="3"/>
  </r>
  <r>
    <s v="PID0415"/>
    <s v="Middle-aged"/>
    <x v="2"/>
  </r>
  <r>
    <s v="PID0416"/>
    <s v="Adult"/>
    <x v="3"/>
  </r>
  <r>
    <s v="PID0417"/>
    <s v="Middle-aged"/>
    <x v="3"/>
  </r>
  <r>
    <s v="PID0418"/>
    <s v="Adult"/>
    <x v="0"/>
  </r>
  <r>
    <s v="PID0419"/>
    <s v="Middle-aged"/>
    <x v="0"/>
  </r>
  <r>
    <s v="PID0420"/>
    <s v="Senior"/>
    <x v="1"/>
  </r>
  <r>
    <s v="PID0421"/>
    <s v="Senior"/>
    <x v="1"/>
  </r>
  <r>
    <s v="PID0422"/>
    <s v="Middle-aged"/>
    <x v="0"/>
  </r>
  <r>
    <s v="PID0423"/>
    <s v="Middle-aged"/>
    <x v="0"/>
  </r>
  <r>
    <s v="PID0424"/>
    <s v="Middle-aged"/>
    <x v="2"/>
  </r>
  <r>
    <s v="PID0425"/>
    <s v="Adult"/>
    <x v="1"/>
  </r>
  <r>
    <s v="PID0426"/>
    <s v="Middle-aged"/>
    <x v="0"/>
  </r>
  <r>
    <s v="PID0427"/>
    <s v="Adult"/>
    <x v="2"/>
  </r>
  <r>
    <s v="PID0428"/>
    <s v="Middle-aged"/>
    <x v="3"/>
  </r>
  <r>
    <s v="PID0429"/>
    <s v="Senior"/>
    <x v="2"/>
  </r>
  <r>
    <s v="PID0430"/>
    <s v="Middle-aged"/>
    <x v="0"/>
  </r>
  <r>
    <s v="PID0431"/>
    <s v="Middle-aged"/>
    <x v="3"/>
  </r>
  <r>
    <s v="PID0432"/>
    <s v="Adult"/>
    <x v="2"/>
  </r>
  <r>
    <s v="PID0433"/>
    <s v="Middle-aged"/>
    <x v="0"/>
  </r>
  <r>
    <s v="PID0434"/>
    <s v="Middle-aged"/>
    <x v="0"/>
  </r>
  <r>
    <s v="PID0435"/>
    <s v="Middle-aged"/>
    <x v="1"/>
  </r>
  <r>
    <s v="PID0436"/>
    <s v="Adult"/>
    <x v="1"/>
  </r>
  <r>
    <s v="PID0437"/>
    <s v="Senior"/>
    <x v="0"/>
  </r>
  <r>
    <s v="PID0438"/>
    <s v="Senior"/>
    <x v="2"/>
  </r>
  <r>
    <s v="PID0439"/>
    <s v="Senior"/>
    <x v="0"/>
  </r>
  <r>
    <s v="PID0440"/>
    <s v="Middle-aged"/>
    <x v="1"/>
  </r>
  <r>
    <s v="PID0441"/>
    <s v="Senior"/>
    <x v="0"/>
  </r>
  <r>
    <s v="PID0442"/>
    <s v="Middle-aged"/>
    <x v="0"/>
  </r>
  <r>
    <s v="PID0443"/>
    <s v="Adult"/>
    <x v="2"/>
  </r>
  <r>
    <s v="PID0444"/>
    <s v="Middle-aged"/>
    <x v="2"/>
  </r>
  <r>
    <s v="PID0445"/>
    <s v="Adult"/>
    <x v="2"/>
  </r>
  <r>
    <s v="PID0446"/>
    <s v="Senior"/>
    <x v="2"/>
  </r>
  <r>
    <s v="PID0447"/>
    <s v="Adult"/>
    <x v="0"/>
  </r>
  <r>
    <s v="PID0448"/>
    <s v="Adult"/>
    <x v="2"/>
  </r>
  <r>
    <s v="PID0449"/>
    <s v="Senior"/>
    <x v="2"/>
  </r>
  <r>
    <s v="PID0450"/>
    <s v="Middle-aged"/>
    <x v="1"/>
  </r>
  <r>
    <s v="PID0451"/>
    <s v="Adult"/>
    <x v="3"/>
  </r>
  <r>
    <s v="PID0452"/>
    <s v="Adult"/>
    <x v="0"/>
  </r>
  <r>
    <s v="PID0453"/>
    <s v="Adult"/>
    <x v="2"/>
  </r>
  <r>
    <s v="PID0454"/>
    <s v="Middle-aged"/>
    <x v="0"/>
  </r>
  <r>
    <s v="PID0455"/>
    <s v="Young Adult"/>
    <x v="0"/>
  </r>
  <r>
    <s v="PID0456"/>
    <s v="Middle-aged"/>
    <x v="0"/>
  </r>
  <r>
    <s v="PID0457"/>
    <s v="Middle-aged"/>
    <x v="3"/>
  </r>
  <r>
    <s v="PID0458"/>
    <s v="Adult"/>
    <x v="2"/>
  </r>
  <r>
    <s v="PID0459"/>
    <s v="Senior"/>
    <x v="0"/>
  </r>
  <r>
    <s v="PID0460"/>
    <s v="Adult"/>
    <x v="1"/>
  </r>
  <r>
    <s v="PID0461"/>
    <s v="Middle-aged"/>
    <x v="2"/>
  </r>
  <r>
    <s v="PID0462"/>
    <s v="Adult"/>
    <x v="0"/>
  </r>
  <r>
    <s v="PID0463"/>
    <s v="Middle-aged"/>
    <x v="3"/>
  </r>
  <r>
    <s v="PID0464"/>
    <s v="Senior"/>
    <x v="0"/>
  </r>
  <r>
    <s v="PID0465"/>
    <s v="Adult"/>
    <x v="1"/>
  </r>
  <r>
    <s v="PID0466"/>
    <s v="Senior"/>
    <x v="0"/>
  </r>
  <r>
    <s v="PID0467"/>
    <s v="Senior"/>
    <x v="1"/>
  </r>
  <r>
    <s v="PID0468"/>
    <s v="Young Adult"/>
    <x v="2"/>
  </r>
  <r>
    <s v="PID0469"/>
    <s v="Young Adult"/>
    <x v="3"/>
  </r>
  <r>
    <s v="PID0470"/>
    <s v="Senior"/>
    <x v="2"/>
  </r>
  <r>
    <s v="PID0471"/>
    <s v="Young Adult"/>
    <x v="3"/>
  </r>
  <r>
    <s v="PID0472"/>
    <s v="Middle-aged"/>
    <x v="0"/>
  </r>
  <r>
    <s v="PID0473"/>
    <s v="Middle-aged"/>
    <x v="0"/>
  </r>
  <r>
    <s v="PID0474"/>
    <s v="Middle-aged"/>
    <x v="2"/>
  </r>
  <r>
    <s v="PID0475"/>
    <s v="Senior"/>
    <x v="1"/>
  </r>
  <r>
    <s v="PID0476"/>
    <s v="Adult"/>
    <x v="0"/>
  </r>
  <r>
    <s v="PID0477"/>
    <s v="Adult"/>
    <x v="1"/>
  </r>
  <r>
    <s v="PID0478"/>
    <s v="Adult"/>
    <x v="2"/>
  </r>
  <r>
    <s v="PID0479"/>
    <s v="Middle-aged"/>
    <x v="0"/>
  </r>
  <r>
    <s v="PID0480"/>
    <s v="Adult"/>
    <x v="0"/>
  </r>
  <r>
    <s v="PID0481"/>
    <s v="Adult"/>
    <x v="2"/>
  </r>
  <r>
    <s v="PID0482"/>
    <s v="Middle-aged"/>
    <x v="1"/>
  </r>
  <r>
    <s v="PID0483"/>
    <s v="Senior"/>
    <x v="2"/>
  </r>
  <r>
    <s v="PID0484"/>
    <s v="Adult"/>
    <x v="2"/>
  </r>
  <r>
    <s v="PID0485"/>
    <s v="Senior"/>
    <x v="0"/>
  </r>
  <r>
    <s v="PID0486"/>
    <s v="Middle-aged"/>
    <x v="0"/>
  </r>
  <r>
    <s v="PID0487"/>
    <s v="Middle-aged"/>
    <x v="0"/>
  </r>
  <r>
    <s v="PID0488"/>
    <s v="Middle-aged"/>
    <x v="0"/>
  </r>
  <r>
    <s v="PID0489"/>
    <s v="Middle-aged"/>
    <x v="1"/>
  </r>
  <r>
    <s v="PID0490"/>
    <s v="Adult"/>
    <x v="0"/>
  </r>
  <r>
    <s v="PID0491"/>
    <s v="Middle-aged"/>
    <x v="1"/>
  </r>
  <r>
    <s v="PID0492"/>
    <s v="Adult"/>
    <x v="1"/>
  </r>
  <r>
    <s v="PID0493"/>
    <s v="Senior"/>
    <x v="2"/>
  </r>
  <r>
    <s v="PID0494"/>
    <s v="Adult"/>
    <x v="0"/>
  </r>
  <r>
    <s v="PID0495"/>
    <s v="Middle-aged"/>
    <x v="0"/>
  </r>
  <r>
    <s v="PID0496"/>
    <s v="Middle-aged"/>
    <x v="3"/>
  </r>
  <r>
    <s v="PID0497"/>
    <s v="Middle-aged"/>
    <x v="1"/>
  </r>
  <r>
    <s v="PID0498"/>
    <s v="Middle-aged"/>
    <x v="2"/>
  </r>
  <r>
    <s v="PID0499"/>
    <s v="Middle-aged"/>
    <x v="1"/>
  </r>
  <r>
    <s v="PID0500"/>
    <s v="Senior"/>
    <x v="0"/>
  </r>
  <r>
    <s v="PID0501"/>
    <s v="Adult"/>
    <x v="2"/>
  </r>
  <r>
    <s v="PID0502"/>
    <s v="Middle-aged"/>
    <x v="0"/>
  </r>
  <r>
    <s v="PID0503"/>
    <s v="Middle-aged"/>
    <x v="0"/>
  </r>
  <r>
    <s v="PID0504"/>
    <s v="Adult"/>
    <x v="0"/>
  </r>
  <r>
    <s v="PID0505"/>
    <s v="Middle-aged"/>
    <x v="3"/>
  </r>
  <r>
    <s v="PID0506"/>
    <s v="Adult"/>
    <x v="2"/>
  </r>
  <r>
    <s v="PID0507"/>
    <s v="Adult"/>
    <x v="1"/>
  </r>
  <r>
    <s v="PID0508"/>
    <s v="Senior"/>
    <x v="0"/>
  </r>
  <r>
    <s v="PID0509"/>
    <s v="Adult"/>
    <x v="0"/>
  </r>
  <r>
    <s v="PID0510"/>
    <s v="Adult"/>
    <x v="2"/>
  </r>
  <r>
    <s v="PID0511"/>
    <s v="Middle-aged"/>
    <x v="2"/>
  </r>
  <r>
    <s v="PID0512"/>
    <s v="Adult"/>
    <x v="2"/>
  </r>
  <r>
    <s v="PID0513"/>
    <s v="Adult"/>
    <x v="2"/>
  </r>
  <r>
    <s v="PID0514"/>
    <s v="Middle-aged"/>
    <x v="2"/>
  </r>
  <r>
    <s v="PID0515"/>
    <s v="Middle-aged"/>
    <x v="0"/>
  </r>
  <r>
    <s v="PID0516"/>
    <s v="Senior"/>
    <x v="1"/>
  </r>
  <r>
    <s v="PID0517"/>
    <s v="Senior"/>
    <x v="2"/>
  </r>
  <r>
    <s v="PID0518"/>
    <s v="Adult"/>
    <x v="2"/>
  </r>
  <r>
    <s v="PID0519"/>
    <s v="Middle-aged"/>
    <x v="2"/>
  </r>
  <r>
    <s v="PID0520"/>
    <s v="Senior"/>
    <x v="0"/>
  </r>
  <r>
    <s v="PID0521"/>
    <s v="Adult"/>
    <x v="0"/>
  </r>
  <r>
    <s v="PID0522"/>
    <s v="Adult"/>
    <x v="2"/>
  </r>
  <r>
    <s v="PID0523"/>
    <s v="Senior"/>
    <x v="2"/>
  </r>
  <r>
    <s v="PID0524"/>
    <s v="Adult"/>
    <x v="1"/>
  </r>
  <r>
    <s v="PID0525"/>
    <s v="Adult"/>
    <x v="3"/>
  </r>
  <r>
    <s v="PID0526"/>
    <s v="Middle-aged"/>
    <x v="0"/>
  </r>
  <r>
    <s v="PID0527"/>
    <s v="Adult"/>
    <x v="0"/>
  </r>
  <r>
    <s v="PID0528"/>
    <s v="Middle-aged"/>
    <x v="2"/>
  </r>
  <r>
    <s v="PID0529"/>
    <s v="Middle-aged"/>
    <x v="0"/>
  </r>
  <r>
    <s v="PID0530"/>
    <s v="Middle-aged"/>
    <x v="1"/>
  </r>
  <r>
    <s v="PID0531"/>
    <s v="Senior"/>
    <x v="0"/>
  </r>
  <r>
    <s v="PID0532"/>
    <s v="Adult"/>
    <x v="3"/>
  </r>
  <r>
    <s v="PID0533"/>
    <s v="Senior"/>
    <x v="2"/>
  </r>
  <r>
    <s v="PID0534"/>
    <s v="Adult"/>
    <x v="2"/>
  </r>
  <r>
    <s v="PID0535"/>
    <s v="Senior"/>
    <x v="1"/>
  </r>
  <r>
    <s v="PID0536"/>
    <s v="Adult"/>
    <x v="0"/>
  </r>
  <r>
    <s v="PID0537"/>
    <s v="Adult"/>
    <x v="0"/>
  </r>
  <r>
    <s v="PID0538"/>
    <s v="Middle-aged"/>
    <x v="2"/>
  </r>
  <r>
    <s v="PID0539"/>
    <s v="Adult"/>
    <x v="0"/>
  </r>
  <r>
    <s v="PID0540"/>
    <s v="Middle-aged"/>
    <x v="0"/>
  </r>
  <r>
    <s v="PID0541"/>
    <s v="Middle-aged"/>
    <x v="0"/>
  </r>
  <r>
    <s v="PID0542"/>
    <s v="Senior"/>
    <x v="1"/>
  </r>
  <r>
    <s v="PID0543"/>
    <s v="Middle-aged"/>
    <x v="3"/>
  </r>
  <r>
    <s v="PID0544"/>
    <s v="Middle-aged"/>
    <x v="2"/>
  </r>
  <r>
    <s v="PID0545"/>
    <s v="Middle-aged"/>
    <x v="0"/>
  </r>
  <r>
    <s v="PID0546"/>
    <s v="Senior"/>
    <x v="2"/>
  </r>
  <r>
    <s v="PID0547"/>
    <s v="Adult"/>
    <x v="1"/>
  </r>
  <r>
    <s v="PID0548"/>
    <s v="Adult"/>
    <x v="0"/>
  </r>
  <r>
    <s v="PID0549"/>
    <s v="Middle-aged"/>
    <x v="2"/>
  </r>
  <r>
    <s v="PID0550"/>
    <s v="Adult"/>
    <x v="1"/>
  </r>
  <r>
    <s v="PID0551"/>
    <s v="Middle-aged"/>
    <x v="2"/>
  </r>
  <r>
    <s v="PID0552"/>
    <s v="Adult"/>
    <x v="1"/>
  </r>
  <r>
    <s v="PID0553"/>
    <s v="Middle-aged"/>
    <x v="0"/>
  </r>
  <r>
    <s v="PID0554"/>
    <s v="Middle-aged"/>
    <x v="2"/>
  </r>
  <r>
    <s v="PID0555"/>
    <s v="Middle-aged"/>
    <x v="0"/>
  </r>
  <r>
    <s v="PID0556"/>
    <s v="Middle-aged"/>
    <x v="1"/>
  </r>
  <r>
    <s v="PID0557"/>
    <s v="Middle-aged"/>
    <x v="0"/>
  </r>
  <r>
    <s v="PID0558"/>
    <s v="Adult"/>
    <x v="1"/>
  </r>
  <r>
    <s v="PID0559"/>
    <s v="Adult"/>
    <x v="0"/>
  </r>
  <r>
    <s v="PID0560"/>
    <s v="Adult"/>
    <x v="2"/>
  </r>
  <r>
    <s v="PID0561"/>
    <s v="Adult"/>
    <x v="1"/>
  </r>
  <r>
    <s v="PID0562"/>
    <s v="Adult"/>
    <x v="1"/>
  </r>
  <r>
    <s v="PID0563"/>
    <s v="Adult"/>
    <x v="2"/>
  </r>
  <r>
    <s v="PID0564"/>
    <s v="Adult"/>
    <x v="1"/>
  </r>
  <r>
    <s v="PID0565"/>
    <s v="Middle-aged"/>
    <x v="0"/>
  </r>
  <r>
    <s v="PID0566"/>
    <s v="Adult"/>
    <x v="0"/>
  </r>
  <r>
    <s v="PID0567"/>
    <s v="Middle-aged"/>
    <x v="0"/>
  </r>
  <r>
    <s v="PID0568"/>
    <s v="Middle-aged"/>
    <x v="3"/>
  </r>
  <r>
    <s v="PID0569"/>
    <s v="Adult"/>
    <x v="2"/>
  </r>
  <r>
    <s v="PID0570"/>
    <s v="Adult"/>
    <x v="2"/>
  </r>
  <r>
    <s v="PID0571"/>
    <s v="Adult"/>
    <x v="1"/>
  </r>
  <r>
    <s v="PID0572"/>
    <s v="Middle-aged"/>
    <x v="3"/>
  </r>
  <r>
    <s v="PID0573"/>
    <s v="Middle-aged"/>
    <x v="3"/>
  </r>
  <r>
    <s v="PID0574"/>
    <s v="Senior"/>
    <x v="3"/>
  </r>
  <r>
    <s v="PID0575"/>
    <s v="Middle-aged"/>
    <x v="0"/>
  </r>
  <r>
    <s v="PID0576"/>
    <s v="Adult"/>
    <x v="1"/>
  </r>
  <r>
    <s v="PID0577"/>
    <s v="Adult"/>
    <x v="3"/>
  </r>
  <r>
    <s v="PID0578"/>
    <s v="Adult"/>
    <x v="1"/>
  </r>
  <r>
    <s v="PID0579"/>
    <s v="Adult"/>
    <x v="2"/>
  </r>
  <r>
    <s v="PID0580"/>
    <s v="Middle-aged"/>
    <x v="2"/>
  </r>
  <r>
    <s v="PID0581"/>
    <s v="Middle-aged"/>
    <x v="2"/>
  </r>
  <r>
    <s v="PID0582"/>
    <s v="Senior"/>
    <x v="3"/>
  </r>
  <r>
    <s v="PID0583"/>
    <s v="Middle-aged"/>
    <x v="2"/>
  </r>
  <r>
    <s v="PID0584"/>
    <s v="Middle-aged"/>
    <x v="0"/>
  </r>
  <r>
    <s v="PID0585"/>
    <s v="Adult"/>
    <x v="0"/>
  </r>
  <r>
    <s v="PID0586"/>
    <s v="Middle-aged"/>
    <x v="1"/>
  </r>
  <r>
    <s v="PID0587"/>
    <s v="Middle-aged"/>
    <x v="0"/>
  </r>
  <r>
    <s v="PID0588"/>
    <s v="Adult"/>
    <x v="1"/>
  </r>
  <r>
    <s v="PID0589"/>
    <s v="Middle-aged"/>
    <x v="0"/>
  </r>
  <r>
    <s v="PID0590"/>
    <s v="Senior"/>
    <x v="3"/>
  </r>
  <r>
    <s v="PID0591"/>
    <s v="Elderly"/>
    <x v="2"/>
  </r>
  <r>
    <s v="PID0592"/>
    <s v="Adult"/>
    <x v="0"/>
  </r>
  <r>
    <s v="PID0593"/>
    <s v="Middle-aged"/>
    <x v="1"/>
  </r>
  <r>
    <s v="PID0594"/>
    <s v="Adult"/>
    <x v="0"/>
  </r>
  <r>
    <s v="PID0595"/>
    <s v="Adult"/>
    <x v="0"/>
  </r>
  <r>
    <s v="PID0596"/>
    <s v="Adult"/>
    <x v="2"/>
  </r>
  <r>
    <s v="PID0597"/>
    <s v="Middle-aged"/>
    <x v="1"/>
  </r>
  <r>
    <s v="PID0598"/>
    <s v="Adult"/>
    <x v="2"/>
  </r>
  <r>
    <s v="PID0599"/>
    <s v="Middle-aged"/>
    <x v="1"/>
  </r>
  <r>
    <s v="PID0600"/>
    <s v="Senior"/>
    <x v="1"/>
  </r>
  <r>
    <s v="PID0601"/>
    <s v="Adult"/>
    <x v="2"/>
  </r>
  <r>
    <s v="PID0602"/>
    <s v="Middle-aged"/>
    <x v="2"/>
  </r>
  <r>
    <s v="PID0603"/>
    <s v="Adult"/>
    <x v="0"/>
  </r>
  <r>
    <s v="PID0604"/>
    <s v="Middle-aged"/>
    <x v="0"/>
  </r>
  <r>
    <s v="PID0605"/>
    <s v="Middle-aged"/>
    <x v="2"/>
  </r>
  <r>
    <s v="PID0606"/>
    <s v="Middle-aged"/>
    <x v="1"/>
  </r>
  <r>
    <s v="PID0607"/>
    <s v="Middle-aged"/>
    <x v="0"/>
  </r>
  <r>
    <s v="PID0608"/>
    <s v="Senior"/>
    <x v="0"/>
  </r>
  <r>
    <s v="PID0609"/>
    <s v="Adult"/>
    <x v="1"/>
  </r>
  <r>
    <s v="PID0610"/>
    <s v="Adult"/>
    <x v="0"/>
  </r>
  <r>
    <s v="PID0611"/>
    <s v="Adult"/>
    <x v="1"/>
  </r>
  <r>
    <s v="PID0612"/>
    <s v="Adult"/>
    <x v="0"/>
  </r>
  <r>
    <s v="PID0613"/>
    <s v="Middle-aged"/>
    <x v="2"/>
  </r>
  <r>
    <s v="PID0614"/>
    <s v="Middle-aged"/>
    <x v="0"/>
  </r>
  <r>
    <s v="PID0615"/>
    <s v="Middle-aged"/>
    <x v="2"/>
  </r>
  <r>
    <s v="PID0616"/>
    <s v="Adult"/>
    <x v="1"/>
  </r>
  <r>
    <s v="PID0617"/>
    <s v="Adult"/>
    <x v="0"/>
  </r>
  <r>
    <s v="PID0618"/>
    <s v="Adult"/>
    <x v="0"/>
  </r>
  <r>
    <s v="PID0619"/>
    <s v="Adult"/>
    <x v="1"/>
  </r>
  <r>
    <s v="PID0620"/>
    <s v="Adult"/>
    <x v="2"/>
  </r>
  <r>
    <s v="PID0621"/>
    <s v="Adult"/>
    <x v="3"/>
  </r>
  <r>
    <s v="PID0622"/>
    <s v="Adult"/>
    <x v="3"/>
  </r>
  <r>
    <s v="PID0623"/>
    <s v="Adult"/>
    <x v="0"/>
  </r>
  <r>
    <s v="PID0624"/>
    <s v="Middle-aged"/>
    <x v="0"/>
  </r>
  <r>
    <s v="PID0625"/>
    <s v="Young Adult"/>
    <x v="0"/>
  </r>
  <r>
    <s v="PID0626"/>
    <s v="Middle-aged"/>
    <x v="3"/>
  </r>
  <r>
    <s v="PID0627"/>
    <s v="Adult"/>
    <x v="1"/>
  </r>
  <r>
    <s v="PID0628"/>
    <s v="Senior"/>
    <x v="2"/>
  </r>
  <r>
    <s v="PID0629"/>
    <s v="Middle-aged"/>
    <x v="0"/>
  </r>
  <r>
    <s v="PID0630"/>
    <s v="Middle-aged"/>
    <x v="3"/>
  </r>
  <r>
    <s v="PID0631"/>
    <s v="Adult"/>
    <x v="2"/>
  </r>
  <r>
    <s v="PID0632"/>
    <s v="Adult"/>
    <x v="1"/>
  </r>
  <r>
    <s v="PID0633"/>
    <s v="Adult"/>
    <x v="0"/>
  </r>
  <r>
    <s v="PID0634"/>
    <s v="Senior"/>
    <x v="0"/>
  </r>
  <r>
    <s v="PID0635"/>
    <s v="Middle-aged"/>
    <x v="3"/>
  </r>
  <r>
    <s v="PID0636"/>
    <s v="Middle-aged"/>
    <x v="0"/>
  </r>
  <r>
    <s v="PID0637"/>
    <s v="Senior"/>
    <x v="0"/>
  </r>
  <r>
    <s v="PID0638"/>
    <s v="Adult"/>
    <x v="2"/>
  </r>
  <r>
    <s v="PID0639"/>
    <s v="Middle-aged"/>
    <x v="2"/>
  </r>
  <r>
    <s v="PID0640"/>
    <s v="Middle-aged"/>
    <x v="2"/>
  </r>
  <r>
    <s v="PID0641"/>
    <s v="Adult"/>
    <x v="1"/>
  </r>
  <r>
    <s v="PID0642"/>
    <s v="Middle-aged"/>
    <x v="0"/>
  </r>
  <r>
    <s v="PID0643"/>
    <s v="Middle-aged"/>
    <x v="2"/>
  </r>
  <r>
    <s v="PID0644"/>
    <s v="Middle-aged"/>
    <x v="2"/>
  </r>
  <r>
    <s v="PID0645"/>
    <s v="Adult"/>
    <x v="0"/>
  </r>
  <r>
    <s v="PID0646"/>
    <s v="Middle-aged"/>
    <x v="1"/>
  </r>
  <r>
    <s v="PID0647"/>
    <s v="Middle-aged"/>
    <x v="2"/>
  </r>
  <r>
    <s v="PID0648"/>
    <s v="Adult"/>
    <x v="0"/>
  </r>
  <r>
    <s v="PID0649"/>
    <s v="Elderly"/>
    <x v="1"/>
  </r>
  <r>
    <s v="PID0650"/>
    <s v="Senior"/>
    <x v="1"/>
  </r>
  <r>
    <s v="PID0651"/>
    <s v="Adult"/>
    <x v="1"/>
  </r>
  <r>
    <s v="PID0652"/>
    <s v="Adult"/>
    <x v="1"/>
  </r>
  <r>
    <s v="PID0653"/>
    <s v="Adult"/>
    <x v="1"/>
  </r>
  <r>
    <s v="PID0654"/>
    <s v="Senior"/>
    <x v="2"/>
  </r>
  <r>
    <s v="PID0655"/>
    <s v="Adult"/>
    <x v="2"/>
  </r>
  <r>
    <s v="PID0656"/>
    <s v="Adult"/>
    <x v="0"/>
  </r>
  <r>
    <s v="PID0657"/>
    <s v="Young Adult"/>
    <x v="0"/>
  </r>
  <r>
    <s v="PID0658"/>
    <s v="Adult"/>
    <x v="0"/>
  </r>
  <r>
    <s v="PID0659"/>
    <s v="Middle-aged"/>
    <x v="0"/>
  </r>
  <r>
    <s v="PID0660"/>
    <s v="Adult"/>
    <x v="1"/>
  </r>
  <r>
    <s v="PID0661"/>
    <s v="Middle-aged"/>
    <x v="1"/>
  </r>
  <r>
    <s v="PID0662"/>
    <s v="Middle-aged"/>
    <x v="2"/>
  </r>
  <r>
    <s v="PID0663"/>
    <s v="Senior"/>
    <x v="2"/>
  </r>
  <r>
    <s v="PID0664"/>
    <s v="Senior"/>
    <x v="2"/>
  </r>
  <r>
    <s v="PID0665"/>
    <s v="Middle-aged"/>
    <x v="0"/>
  </r>
  <r>
    <s v="PID0666"/>
    <s v="Middle-aged"/>
    <x v="3"/>
  </r>
  <r>
    <s v="PID0667"/>
    <s v="Middle-aged"/>
    <x v="1"/>
  </r>
  <r>
    <s v="PID0668"/>
    <s v="Middle-aged"/>
    <x v="1"/>
  </r>
  <r>
    <s v="PID0669"/>
    <s v="Middle-aged"/>
    <x v="2"/>
  </r>
  <r>
    <s v="PID0670"/>
    <s v="Adult"/>
    <x v="0"/>
  </r>
  <r>
    <s v="PID0671"/>
    <s v="Young Adult"/>
    <x v="0"/>
  </r>
  <r>
    <s v="PID0672"/>
    <s v="Adult"/>
    <x v="2"/>
  </r>
  <r>
    <s v="PID0673"/>
    <s v="Middle-aged"/>
    <x v="1"/>
  </r>
  <r>
    <s v="PID0674"/>
    <s v="Adult"/>
    <x v="2"/>
  </r>
  <r>
    <s v="PID0675"/>
    <s v="Adult"/>
    <x v="0"/>
  </r>
  <r>
    <s v="PID0676"/>
    <s v="Adult"/>
    <x v="2"/>
  </r>
  <r>
    <s v="PID0677"/>
    <s v="Adult"/>
    <x v="2"/>
  </r>
  <r>
    <s v="PID0678"/>
    <s v="Middle-aged"/>
    <x v="0"/>
  </r>
  <r>
    <s v="PID0679"/>
    <s v="Middle-aged"/>
    <x v="0"/>
  </r>
  <r>
    <s v="PID0680"/>
    <s v="Adult"/>
    <x v="1"/>
  </r>
  <r>
    <s v="PID0681"/>
    <s v="Middle-aged"/>
    <x v="3"/>
  </r>
  <r>
    <s v="PID0682"/>
    <s v="Senior"/>
    <x v="0"/>
  </r>
  <r>
    <s v="PID0683"/>
    <s v="Adult"/>
    <x v="0"/>
  </r>
  <r>
    <s v="PID0684"/>
    <s v="Senior"/>
    <x v="0"/>
  </r>
  <r>
    <s v="PID0685"/>
    <s v="Middle-aged"/>
    <x v="0"/>
  </r>
  <r>
    <s v="PID0686"/>
    <s v="Middle-aged"/>
    <x v="3"/>
  </r>
  <r>
    <s v="PID0687"/>
    <s v="Middle-aged"/>
    <x v="0"/>
  </r>
  <r>
    <s v="PID0688"/>
    <s v="Adult"/>
    <x v="0"/>
  </r>
  <r>
    <s v="PID0689"/>
    <s v="Adult"/>
    <x v="0"/>
  </r>
  <r>
    <s v="PID0690"/>
    <s v="Middle-aged"/>
    <x v="2"/>
  </r>
  <r>
    <s v="PID0691"/>
    <s v="Middle-aged"/>
    <x v="0"/>
  </r>
  <r>
    <s v="PID0692"/>
    <s v="Adult"/>
    <x v="2"/>
  </r>
  <r>
    <s v="PID0693"/>
    <s v="Senior"/>
    <x v="3"/>
  </r>
  <r>
    <s v="PID0694"/>
    <s v="Adult"/>
    <x v="2"/>
  </r>
  <r>
    <s v="PID0695"/>
    <s v="Adult"/>
    <x v="2"/>
  </r>
  <r>
    <s v="PID0696"/>
    <s v="Adult"/>
    <x v="0"/>
  </r>
  <r>
    <s v="PID0697"/>
    <s v="Adult"/>
    <x v="2"/>
  </r>
  <r>
    <s v="PID0698"/>
    <s v="Adult"/>
    <x v="2"/>
  </r>
  <r>
    <s v="PID0699"/>
    <s v="Adult"/>
    <x v="0"/>
  </r>
  <r>
    <s v="PID0700"/>
    <s v="Adult"/>
    <x v="0"/>
  </r>
  <r>
    <s v="PID0701"/>
    <s v="Middle-aged"/>
    <x v="0"/>
  </r>
  <r>
    <s v="PID0702"/>
    <s v="Adult"/>
    <x v="0"/>
  </r>
  <r>
    <s v="PID0703"/>
    <s v="Senior"/>
    <x v="3"/>
  </r>
  <r>
    <s v="PID0704"/>
    <s v="Senior"/>
    <x v="2"/>
  </r>
  <r>
    <s v="PID0705"/>
    <s v="Senior"/>
    <x v="2"/>
  </r>
  <r>
    <s v="PID0706"/>
    <s v="Middle-aged"/>
    <x v="1"/>
  </r>
  <r>
    <s v="PID0707"/>
    <s v="Adult"/>
    <x v="2"/>
  </r>
  <r>
    <s v="PID0708"/>
    <s v="Middle-aged"/>
    <x v="0"/>
  </r>
  <r>
    <s v="PID0709"/>
    <s v="Adult"/>
    <x v="1"/>
  </r>
  <r>
    <s v="PID0710"/>
    <s v="Adult"/>
    <x v="1"/>
  </r>
  <r>
    <s v="PID0711"/>
    <s v="Middle-aged"/>
    <x v="2"/>
  </r>
  <r>
    <s v="PID0712"/>
    <s v="Middle-aged"/>
    <x v="1"/>
  </r>
  <r>
    <s v="PID0713"/>
    <s v="Adult"/>
    <x v="3"/>
  </r>
  <r>
    <s v="PID0714"/>
    <s v="Middle-aged"/>
    <x v="0"/>
  </r>
  <r>
    <s v="PID0715"/>
    <s v="Middle-aged"/>
    <x v="3"/>
  </r>
  <r>
    <s v="PID0716"/>
    <s v="Middle-aged"/>
    <x v="0"/>
  </r>
  <r>
    <s v="PID0717"/>
    <s v="Middle-aged"/>
    <x v="2"/>
  </r>
  <r>
    <s v="PID0718"/>
    <s v="Senior"/>
    <x v="2"/>
  </r>
  <r>
    <s v="PID0719"/>
    <s v="Adult"/>
    <x v="3"/>
  </r>
  <r>
    <s v="PID0720"/>
    <s v="Adult"/>
    <x v="0"/>
  </r>
  <r>
    <s v="PID0721"/>
    <s v="Senior"/>
    <x v="1"/>
  </r>
  <r>
    <s v="PID0722"/>
    <s v="Adult"/>
    <x v="0"/>
  </r>
  <r>
    <s v="PID0723"/>
    <s v="Adult"/>
    <x v="3"/>
  </r>
  <r>
    <s v="PID0724"/>
    <s v="Middle-aged"/>
    <x v="0"/>
  </r>
  <r>
    <s v="PID0725"/>
    <s v="Adult"/>
    <x v="0"/>
  </r>
  <r>
    <s v="PID0726"/>
    <s v="Senior"/>
    <x v="0"/>
  </r>
  <r>
    <s v="PID0727"/>
    <s v="Middle-aged"/>
    <x v="0"/>
  </r>
  <r>
    <s v="PID0728"/>
    <s v="Middle-aged"/>
    <x v="2"/>
  </r>
  <r>
    <s v="PID0729"/>
    <s v="Senior"/>
    <x v="1"/>
  </r>
  <r>
    <s v="PID0730"/>
    <s v="Middle-aged"/>
    <x v="0"/>
  </r>
  <r>
    <s v="PID0731"/>
    <s v="Adult"/>
    <x v="1"/>
  </r>
  <r>
    <s v="PID0732"/>
    <s v="Middle-aged"/>
    <x v="1"/>
  </r>
  <r>
    <s v="PID0733"/>
    <s v="Middle-aged"/>
    <x v="1"/>
  </r>
  <r>
    <s v="PID0734"/>
    <s v="Senior"/>
    <x v="0"/>
  </r>
  <r>
    <s v="PID0735"/>
    <s v="Middle-aged"/>
    <x v="0"/>
  </r>
  <r>
    <s v="PID0736"/>
    <s v="Middle-aged"/>
    <x v="3"/>
  </r>
  <r>
    <s v="PID0737"/>
    <s v="Adult"/>
    <x v="3"/>
  </r>
  <r>
    <s v="PID0738"/>
    <s v="Adult"/>
    <x v="0"/>
  </r>
  <r>
    <s v="PID0739"/>
    <s v="Middle-aged"/>
    <x v="2"/>
  </r>
  <r>
    <s v="PID0740"/>
    <s v="Middle-aged"/>
    <x v="1"/>
  </r>
  <r>
    <s v="PID0741"/>
    <s v="Middle-aged"/>
    <x v="0"/>
  </r>
  <r>
    <s v="PID0742"/>
    <s v="Middle-aged"/>
    <x v="2"/>
  </r>
  <r>
    <s v="PID0743"/>
    <s v="Adult"/>
    <x v="2"/>
  </r>
  <r>
    <s v="PID0744"/>
    <s v="Middle-aged"/>
    <x v="1"/>
  </r>
  <r>
    <s v="PID0745"/>
    <s v="Adult"/>
    <x v="2"/>
  </r>
  <r>
    <s v="PID0746"/>
    <s v="Adult"/>
    <x v="0"/>
  </r>
  <r>
    <s v="PID0747"/>
    <s v="Adult"/>
    <x v="0"/>
  </r>
  <r>
    <s v="PID0748"/>
    <s v="Adult"/>
    <x v="1"/>
  </r>
  <r>
    <s v="PID0749"/>
    <s v="Middle-aged"/>
    <x v="0"/>
  </r>
  <r>
    <s v="PID0750"/>
    <s v="Senior"/>
    <x v="3"/>
  </r>
  <r>
    <s v="PID0751"/>
    <s v="Senior"/>
    <x v="1"/>
  </r>
  <r>
    <s v="PID0752"/>
    <s v="Middle-aged"/>
    <x v="0"/>
  </r>
  <r>
    <s v="PID0753"/>
    <s v="Senior"/>
    <x v="0"/>
  </r>
  <r>
    <s v="PID0754"/>
    <s v="Adult"/>
    <x v="3"/>
  </r>
  <r>
    <s v="PID0755"/>
    <s v="Middle-aged"/>
    <x v="2"/>
  </r>
  <r>
    <s v="PID0756"/>
    <s v="Middle-aged"/>
    <x v="1"/>
  </r>
  <r>
    <s v="PID0757"/>
    <s v="Adult"/>
    <x v="0"/>
  </r>
  <r>
    <s v="PID0758"/>
    <s v="Adult"/>
    <x v="1"/>
  </r>
  <r>
    <s v="PID0759"/>
    <s v="Middle-aged"/>
    <x v="2"/>
  </r>
  <r>
    <s v="PID0760"/>
    <s v="Adult"/>
    <x v="0"/>
  </r>
  <r>
    <s v="PID0761"/>
    <s v="Middle-aged"/>
    <x v="3"/>
  </r>
  <r>
    <s v="PID0762"/>
    <s v="Senior"/>
    <x v="1"/>
  </r>
  <r>
    <s v="PID0763"/>
    <s v="Senior"/>
    <x v="1"/>
  </r>
  <r>
    <s v="PID0764"/>
    <s v="Middle-aged"/>
    <x v="1"/>
  </r>
  <r>
    <s v="PID0765"/>
    <s v="Adult"/>
    <x v="0"/>
  </r>
  <r>
    <s v="PID0766"/>
    <s v="Middle-aged"/>
    <x v="2"/>
  </r>
  <r>
    <s v="PID0767"/>
    <s v="Middle-aged"/>
    <x v="0"/>
  </r>
  <r>
    <s v="PID0768"/>
    <s v="Adult"/>
    <x v="0"/>
  </r>
  <r>
    <s v="PID0769"/>
    <s v="Middle-aged"/>
    <x v="2"/>
  </r>
  <r>
    <s v="PID0770"/>
    <s v="Middle-aged"/>
    <x v="0"/>
  </r>
  <r>
    <s v="PID0771"/>
    <s v="Adult"/>
    <x v="2"/>
  </r>
  <r>
    <s v="PID0772"/>
    <s v="Middle-aged"/>
    <x v="2"/>
  </r>
  <r>
    <s v="PID0773"/>
    <s v="Senior"/>
    <x v="1"/>
  </r>
  <r>
    <s v="PID0774"/>
    <s v="Adult"/>
    <x v="1"/>
  </r>
  <r>
    <s v="PID0775"/>
    <s v="Adult"/>
    <x v="0"/>
  </r>
  <r>
    <s v="PID0776"/>
    <s v="Middle-aged"/>
    <x v="1"/>
  </r>
  <r>
    <s v="PID0777"/>
    <s v="Middle-aged"/>
    <x v="1"/>
  </r>
  <r>
    <s v="PID0778"/>
    <s v="Middle-aged"/>
    <x v="1"/>
  </r>
  <r>
    <s v="PID0779"/>
    <s v="Adult"/>
    <x v="3"/>
  </r>
  <r>
    <s v="PID0780"/>
    <s v="Adult"/>
    <x v="0"/>
  </r>
  <r>
    <s v="PID0781"/>
    <s v="Senior"/>
    <x v="0"/>
  </r>
  <r>
    <s v="PID0782"/>
    <s v="Middle-aged"/>
    <x v="0"/>
  </r>
  <r>
    <s v="PID0783"/>
    <s v="Elderly"/>
    <x v="0"/>
  </r>
  <r>
    <s v="PID0784"/>
    <s v="Middle-aged"/>
    <x v="2"/>
  </r>
  <r>
    <s v="PID0785"/>
    <s v="Senior"/>
    <x v="2"/>
  </r>
  <r>
    <s v="PID0786"/>
    <s v="Adult"/>
    <x v="0"/>
  </r>
  <r>
    <s v="PID0787"/>
    <s v="Senior"/>
    <x v="0"/>
  </r>
  <r>
    <s v="PID0788"/>
    <s v="Young Adult"/>
    <x v="3"/>
  </r>
  <r>
    <s v="PID0789"/>
    <s v="Senior"/>
    <x v="2"/>
  </r>
  <r>
    <s v="PID0790"/>
    <s v="Adult"/>
    <x v="1"/>
  </r>
  <r>
    <s v="PID0791"/>
    <s v="Middle-aged"/>
    <x v="0"/>
  </r>
  <r>
    <s v="PID0792"/>
    <s v="Adult"/>
    <x v="0"/>
  </r>
  <r>
    <s v="PID0793"/>
    <s v="Elderly"/>
    <x v="0"/>
  </r>
  <r>
    <s v="PID0794"/>
    <s v="Senior"/>
    <x v="1"/>
  </r>
  <r>
    <s v="PID0795"/>
    <s v="Adult"/>
    <x v="0"/>
  </r>
  <r>
    <s v="PID0796"/>
    <s v="Adult"/>
    <x v="0"/>
  </r>
  <r>
    <s v="PID0797"/>
    <s v="Adult"/>
    <x v="3"/>
  </r>
  <r>
    <s v="PID0798"/>
    <s v="Middle-aged"/>
    <x v="0"/>
  </r>
  <r>
    <s v="PID0799"/>
    <s v="Middle-aged"/>
    <x v="2"/>
  </r>
  <r>
    <s v="PID0800"/>
    <s v="Middle-aged"/>
    <x v="1"/>
  </r>
  <r>
    <s v="PID0801"/>
    <s v="Adult"/>
    <x v="1"/>
  </r>
  <r>
    <s v="PID0802"/>
    <s v="Adult"/>
    <x v="1"/>
  </r>
  <r>
    <s v="PID0803"/>
    <s v="Senior"/>
    <x v="3"/>
  </r>
  <r>
    <s v="PID0804"/>
    <s v="Young Adult"/>
    <x v="0"/>
  </r>
  <r>
    <s v="PID0805"/>
    <s v="Middle-aged"/>
    <x v="2"/>
  </r>
  <r>
    <s v="PID0806"/>
    <s v="Middle-aged"/>
    <x v="2"/>
  </r>
  <r>
    <s v="PID0807"/>
    <s v="Adult"/>
    <x v="3"/>
  </r>
  <r>
    <s v="PID0808"/>
    <s v="Young Adult"/>
    <x v="0"/>
  </r>
  <r>
    <s v="PID0809"/>
    <s v="Middle-aged"/>
    <x v="1"/>
  </r>
  <r>
    <s v="PID0810"/>
    <s v="Adult"/>
    <x v="0"/>
  </r>
  <r>
    <s v="PID0811"/>
    <s v="Middle-aged"/>
    <x v="1"/>
  </r>
  <r>
    <s v="PID0812"/>
    <s v="Adult"/>
    <x v="3"/>
  </r>
  <r>
    <s v="PID0813"/>
    <s v="Adult"/>
    <x v="2"/>
  </r>
  <r>
    <s v="PID0814"/>
    <s v="Senior"/>
    <x v="1"/>
  </r>
  <r>
    <s v="PID0815"/>
    <s v="Middle-aged"/>
    <x v="3"/>
  </r>
  <r>
    <s v="PID0816"/>
    <s v="Adult"/>
    <x v="2"/>
  </r>
  <r>
    <s v="PID0817"/>
    <s v="Adult"/>
    <x v="1"/>
  </r>
  <r>
    <s v="PID0818"/>
    <s v="Middle-aged"/>
    <x v="2"/>
  </r>
  <r>
    <s v="PID0819"/>
    <s v="Adult"/>
    <x v="0"/>
  </r>
  <r>
    <s v="PID0820"/>
    <s v="Adult"/>
    <x v="3"/>
  </r>
  <r>
    <s v="PID0821"/>
    <s v="Middle-aged"/>
    <x v="0"/>
  </r>
  <r>
    <s v="PID0822"/>
    <s v="Middle-aged"/>
    <x v="0"/>
  </r>
  <r>
    <s v="PID0823"/>
    <s v="Senior"/>
    <x v="3"/>
  </r>
  <r>
    <s v="PID0824"/>
    <s v="Adult"/>
    <x v="3"/>
  </r>
  <r>
    <s v="PID0825"/>
    <s v="Adult"/>
    <x v="1"/>
  </r>
  <r>
    <s v="PID0826"/>
    <s v="Middle-aged"/>
    <x v="0"/>
  </r>
  <r>
    <s v="PID0827"/>
    <s v="Senior"/>
    <x v="2"/>
  </r>
  <r>
    <s v="PID0828"/>
    <s v="Middle-aged"/>
    <x v="0"/>
  </r>
  <r>
    <s v="PID0829"/>
    <s v="Adult"/>
    <x v="0"/>
  </r>
  <r>
    <s v="PID0830"/>
    <s v="Adult"/>
    <x v="0"/>
  </r>
  <r>
    <s v="PID0831"/>
    <s v="Adult"/>
    <x v="2"/>
  </r>
  <r>
    <s v="PID0832"/>
    <s v="Middle-aged"/>
    <x v="0"/>
  </r>
  <r>
    <s v="PID0833"/>
    <s v="Adult"/>
    <x v="0"/>
  </r>
  <r>
    <s v="PID0834"/>
    <s v="Senior"/>
    <x v="3"/>
  </r>
  <r>
    <s v="PID0835"/>
    <s v="Middle-aged"/>
    <x v="0"/>
  </r>
  <r>
    <s v="PID0836"/>
    <s v="Adult"/>
    <x v="1"/>
  </r>
  <r>
    <s v="PID0837"/>
    <s v="Young Adult"/>
    <x v="0"/>
  </r>
  <r>
    <s v="PID0838"/>
    <s v="Senior"/>
    <x v="1"/>
  </r>
  <r>
    <s v="PID0839"/>
    <s v="Adult"/>
    <x v="0"/>
  </r>
  <r>
    <s v="PID0840"/>
    <s v="Adult"/>
    <x v="0"/>
  </r>
  <r>
    <s v="PID0841"/>
    <s v="Middle-aged"/>
    <x v="2"/>
  </r>
  <r>
    <s v="PID0842"/>
    <s v="Adult"/>
    <x v="0"/>
  </r>
  <r>
    <s v="PID0843"/>
    <s v="Adult"/>
    <x v="0"/>
  </r>
  <r>
    <s v="PID0844"/>
    <s v="Senior"/>
    <x v="1"/>
  </r>
  <r>
    <s v="PID0845"/>
    <s v="Middle-aged"/>
    <x v="2"/>
  </r>
  <r>
    <s v="PID0846"/>
    <s v="Adult"/>
    <x v="2"/>
  </r>
  <r>
    <s v="PID0847"/>
    <s v="Senior"/>
    <x v="2"/>
  </r>
  <r>
    <s v="PID0848"/>
    <s v="Adult"/>
    <x v="3"/>
  </r>
  <r>
    <s v="PID0849"/>
    <s v="Senior"/>
    <x v="3"/>
  </r>
  <r>
    <s v="PID0850"/>
    <s v="Adult"/>
    <x v="3"/>
  </r>
  <r>
    <s v="PID0851"/>
    <s v="Middle-aged"/>
    <x v="2"/>
  </r>
  <r>
    <s v="PID0852"/>
    <s v="Young Adult"/>
    <x v="0"/>
  </r>
  <r>
    <s v="PID0853"/>
    <s v="Adult"/>
    <x v="1"/>
  </r>
  <r>
    <s v="PID0854"/>
    <s v="Adult"/>
    <x v="0"/>
  </r>
  <r>
    <s v="PID0855"/>
    <s v="Adult"/>
    <x v="0"/>
  </r>
  <r>
    <s v="PID0856"/>
    <s v="Elderly"/>
    <x v="2"/>
  </r>
  <r>
    <s v="PID0857"/>
    <s v="Middle-aged"/>
    <x v="1"/>
  </r>
  <r>
    <s v="PID0858"/>
    <s v="Adult"/>
    <x v="1"/>
  </r>
  <r>
    <s v="PID0859"/>
    <s v="Adult"/>
    <x v="2"/>
  </r>
  <r>
    <s v="PID0860"/>
    <s v="Adult"/>
    <x v="2"/>
  </r>
  <r>
    <s v="PID0861"/>
    <s v="Senior"/>
    <x v="1"/>
  </r>
  <r>
    <s v="PID0862"/>
    <s v="Adult"/>
    <x v="2"/>
  </r>
  <r>
    <s v="PID0863"/>
    <s v="Elderly"/>
    <x v="1"/>
  </r>
  <r>
    <s v="PID0864"/>
    <s v="Senior"/>
    <x v="2"/>
  </r>
  <r>
    <s v="PID0865"/>
    <s v="Middle-aged"/>
    <x v="2"/>
  </r>
  <r>
    <s v="PID0866"/>
    <s v="Senior"/>
    <x v="0"/>
  </r>
  <r>
    <s v="PID0867"/>
    <s v="Adult"/>
    <x v="0"/>
  </r>
  <r>
    <s v="PID0868"/>
    <s v="Middle-aged"/>
    <x v="3"/>
  </r>
  <r>
    <s v="PID0869"/>
    <s v="Adult"/>
    <x v="0"/>
  </r>
  <r>
    <s v="PID0870"/>
    <s v="Adult"/>
    <x v="0"/>
  </r>
  <r>
    <s v="PID0871"/>
    <s v="Middle-aged"/>
    <x v="2"/>
  </r>
  <r>
    <s v="PID0872"/>
    <s v="Adult"/>
    <x v="2"/>
  </r>
  <r>
    <s v="PID0873"/>
    <s v="Middle-aged"/>
    <x v="0"/>
  </r>
  <r>
    <s v="PID0874"/>
    <s v="Adult"/>
    <x v="0"/>
  </r>
  <r>
    <s v="PID0875"/>
    <s v="Adult"/>
    <x v="0"/>
  </r>
  <r>
    <s v="PID0876"/>
    <s v="Senior"/>
    <x v="1"/>
  </r>
  <r>
    <s v="PID0877"/>
    <s v="Adult"/>
    <x v="0"/>
  </r>
  <r>
    <s v="PID0878"/>
    <s v="Adult"/>
    <x v="1"/>
  </r>
  <r>
    <s v="PID0879"/>
    <s v="Middle-aged"/>
    <x v="3"/>
  </r>
  <r>
    <s v="PID0880"/>
    <s v="Adult"/>
    <x v="2"/>
  </r>
  <r>
    <s v="PID0881"/>
    <s v="Adult"/>
    <x v="2"/>
  </r>
  <r>
    <s v="PID0882"/>
    <s v="Middle-aged"/>
    <x v="1"/>
  </r>
  <r>
    <s v="PID0883"/>
    <s v="Young Adult"/>
    <x v="2"/>
  </r>
  <r>
    <s v="PID0884"/>
    <s v="Middle-aged"/>
    <x v="0"/>
  </r>
  <r>
    <s v="PID0885"/>
    <s v="Middle-aged"/>
    <x v="0"/>
  </r>
  <r>
    <s v="PID0886"/>
    <s v="Adult"/>
    <x v="1"/>
  </r>
  <r>
    <s v="PID0887"/>
    <s v="Senior"/>
    <x v="1"/>
  </r>
  <r>
    <s v="PID0888"/>
    <s v="Young Adult"/>
    <x v="1"/>
  </r>
  <r>
    <s v="PID0889"/>
    <s v="Adult"/>
    <x v="0"/>
  </r>
  <r>
    <s v="PID0890"/>
    <s v="Adult"/>
    <x v="1"/>
  </r>
  <r>
    <s v="PID0891"/>
    <s v="Adult"/>
    <x v="2"/>
  </r>
  <r>
    <s v="PID0892"/>
    <s v="Middle-aged"/>
    <x v="3"/>
  </r>
  <r>
    <s v="PID0893"/>
    <s v="Adult"/>
    <x v="0"/>
  </r>
  <r>
    <s v="PID0894"/>
    <s v="Adult"/>
    <x v="0"/>
  </r>
  <r>
    <s v="PID0895"/>
    <s v="Middle-aged"/>
    <x v="0"/>
  </r>
  <r>
    <s v="PID0896"/>
    <s v="Middle-aged"/>
    <x v="2"/>
  </r>
  <r>
    <s v="PID0897"/>
    <s v="Adult"/>
    <x v="2"/>
  </r>
  <r>
    <s v="PID0898"/>
    <s v="Senior"/>
    <x v="3"/>
  </r>
  <r>
    <s v="PID0899"/>
    <s v="Adult"/>
    <x v="0"/>
  </r>
  <r>
    <s v="PID0900"/>
    <s v="Middle-aged"/>
    <x v="1"/>
  </r>
  <r>
    <s v="PID0901"/>
    <s v="Young Adult"/>
    <x v="3"/>
  </r>
  <r>
    <s v="PID0902"/>
    <s v="Adult"/>
    <x v="2"/>
  </r>
  <r>
    <s v="PID0903"/>
    <s v="Adult"/>
    <x v="1"/>
  </r>
  <r>
    <s v="PID0904"/>
    <s v="Middle-aged"/>
    <x v="2"/>
  </r>
  <r>
    <s v="PID0905"/>
    <s v="Middle-aged"/>
    <x v="2"/>
  </r>
  <r>
    <s v="PID0906"/>
    <s v="Adult"/>
    <x v="0"/>
  </r>
  <r>
    <s v="PID0907"/>
    <s v="Middle-aged"/>
    <x v="3"/>
  </r>
  <r>
    <s v="PID0908"/>
    <s v="Senior"/>
    <x v="3"/>
  </r>
  <r>
    <s v="PID0909"/>
    <s v="Adult"/>
    <x v="2"/>
  </r>
  <r>
    <s v="PID0910"/>
    <s v="Young Adult"/>
    <x v="0"/>
  </r>
  <r>
    <s v="PID0911"/>
    <s v="Adult"/>
    <x v="0"/>
  </r>
  <r>
    <s v="PID0912"/>
    <s v="Middle-aged"/>
    <x v="3"/>
  </r>
  <r>
    <s v="PID0913"/>
    <s v="Middle-aged"/>
    <x v="1"/>
  </r>
  <r>
    <s v="PID0914"/>
    <s v="Adult"/>
    <x v="2"/>
  </r>
  <r>
    <s v="PID0915"/>
    <s v="Middle-aged"/>
    <x v="2"/>
  </r>
  <r>
    <s v="PID0916"/>
    <s v="Middle-aged"/>
    <x v="0"/>
  </r>
  <r>
    <s v="PID0917"/>
    <s v="Senior"/>
    <x v="0"/>
  </r>
  <r>
    <s v="PID0918"/>
    <s v="Middle-aged"/>
    <x v="0"/>
  </r>
  <r>
    <s v="PID0919"/>
    <s v="Adult"/>
    <x v="3"/>
  </r>
  <r>
    <s v="PID0920"/>
    <s v="Adult"/>
    <x v="3"/>
  </r>
  <r>
    <s v="PID0921"/>
    <s v="Adult"/>
    <x v="0"/>
  </r>
  <r>
    <s v="PID0922"/>
    <s v="Middle-aged"/>
    <x v="0"/>
  </r>
  <r>
    <s v="PID0923"/>
    <s v="Adult"/>
    <x v="0"/>
  </r>
  <r>
    <s v="PID0924"/>
    <s v="Middle-aged"/>
    <x v="1"/>
  </r>
  <r>
    <s v="PID0925"/>
    <s v="Middle-aged"/>
    <x v="1"/>
  </r>
  <r>
    <s v="PID0926"/>
    <s v="Adult"/>
    <x v="0"/>
  </r>
  <r>
    <s v="PID0927"/>
    <s v="Middle-aged"/>
    <x v="0"/>
  </r>
  <r>
    <s v="PID0928"/>
    <s v="Senior"/>
    <x v="3"/>
  </r>
  <r>
    <s v="PID0929"/>
    <s v="Middle-aged"/>
    <x v="0"/>
  </r>
  <r>
    <s v="PID0930"/>
    <s v="Middle-aged"/>
    <x v="0"/>
  </r>
  <r>
    <s v="PID0931"/>
    <s v="Adult"/>
    <x v="0"/>
  </r>
  <r>
    <s v="PID0932"/>
    <s v="Elderly"/>
    <x v="1"/>
  </r>
  <r>
    <s v="PID0933"/>
    <s v="Middle-aged"/>
    <x v="0"/>
  </r>
  <r>
    <s v="PID0934"/>
    <s v="Adult"/>
    <x v="0"/>
  </r>
  <r>
    <s v="PID0935"/>
    <s v="Middle-aged"/>
    <x v="1"/>
  </r>
  <r>
    <s v="PID0936"/>
    <s v="Senior"/>
    <x v="0"/>
  </r>
  <r>
    <s v="PID0937"/>
    <s v="Middle-aged"/>
    <x v="3"/>
  </r>
  <r>
    <s v="PID0938"/>
    <s v="Adult"/>
    <x v="2"/>
  </r>
  <r>
    <s v="PID0939"/>
    <s v="Adult"/>
    <x v="1"/>
  </r>
  <r>
    <s v="PID0940"/>
    <s v="Middle-aged"/>
    <x v="3"/>
  </r>
  <r>
    <s v="PID0941"/>
    <s v="Middle-aged"/>
    <x v="2"/>
  </r>
  <r>
    <s v="PID0942"/>
    <s v="Adult"/>
    <x v="3"/>
  </r>
  <r>
    <s v="PID0943"/>
    <s v="Middle-aged"/>
    <x v="2"/>
  </r>
  <r>
    <s v="PID0944"/>
    <s v="Senior"/>
    <x v="1"/>
  </r>
  <r>
    <s v="PID0945"/>
    <s v="Adult"/>
    <x v="3"/>
  </r>
  <r>
    <s v="PID0946"/>
    <s v="Middle-aged"/>
    <x v="2"/>
  </r>
  <r>
    <s v="PID0947"/>
    <s v="Middle-aged"/>
    <x v="3"/>
  </r>
  <r>
    <s v="PID0948"/>
    <s v="Adult"/>
    <x v="0"/>
  </r>
  <r>
    <s v="PID0949"/>
    <s v="Middle-aged"/>
    <x v="1"/>
  </r>
  <r>
    <s v="PID0950"/>
    <s v="Adult"/>
    <x v="0"/>
  </r>
  <r>
    <s v="PID0951"/>
    <s v="Middle-aged"/>
    <x v="3"/>
  </r>
  <r>
    <s v="PID0952"/>
    <s v="Senior"/>
    <x v="1"/>
  </r>
  <r>
    <s v="PID0953"/>
    <s v="Middle-aged"/>
    <x v="1"/>
  </r>
  <r>
    <s v="PID0954"/>
    <s v="Middle-aged"/>
    <x v="1"/>
  </r>
  <r>
    <s v="PID0955"/>
    <s v="Adult"/>
    <x v="0"/>
  </r>
  <r>
    <s v="PID0956"/>
    <s v="Adult"/>
    <x v="0"/>
  </r>
  <r>
    <s v="PID0957"/>
    <s v="Middle-aged"/>
    <x v="3"/>
  </r>
  <r>
    <s v="PID0958"/>
    <s v="Adult"/>
    <x v="0"/>
  </r>
  <r>
    <s v="PID0959"/>
    <s v="Adult"/>
    <x v="1"/>
  </r>
  <r>
    <s v="PID0960"/>
    <s v="Adult"/>
    <x v="1"/>
  </r>
  <r>
    <s v="PID0961"/>
    <s v="Adult"/>
    <x v="1"/>
  </r>
  <r>
    <s v="PID0962"/>
    <s v="Adult"/>
    <x v="0"/>
  </r>
  <r>
    <s v="PID0963"/>
    <s v="Senior"/>
    <x v="2"/>
  </r>
  <r>
    <s v="PID0964"/>
    <s v="Adult"/>
    <x v="2"/>
  </r>
  <r>
    <s v="PID0965"/>
    <s v="Adult"/>
    <x v="0"/>
  </r>
  <r>
    <s v="PID0966"/>
    <s v="Middle-aged"/>
    <x v="0"/>
  </r>
  <r>
    <s v="PID0967"/>
    <s v="Middle-aged"/>
    <x v="3"/>
  </r>
  <r>
    <s v="PID0968"/>
    <s v="Adult"/>
    <x v="1"/>
  </r>
  <r>
    <s v="PID0969"/>
    <s v="Middle-aged"/>
    <x v="2"/>
  </r>
  <r>
    <s v="PID0970"/>
    <s v="Middle-aged"/>
    <x v="0"/>
  </r>
  <r>
    <s v="PID0971"/>
    <s v="Middle-aged"/>
    <x v="1"/>
  </r>
  <r>
    <s v="PID0972"/>
    <s v="Middle-aged"/>
    <x v="1"/>
  </r>
  <r>
    <s v="PID0973"/>
    <s v="Adult"/>
    <x v="2"/>
  </r>
  <r>
    <s v="PID0974"/>
    <s v="Adult"/>
    <x v="0"/>
  </r>
  <r>
    <s v="PID0975"/>
    <s v="Adult"/>
    <x v="3"/>
  </r>
  <r>
    <s v="PID0976"/>
    <s v="Adult"/>
    <x v="0"/>
  </r>
  <r>
    <s v="PID0977"/>
    <s v="Young Adult"/>
    <x v="0"/>
  </r>
  <r>
    <s v="PID0978"/>
    <s v="Adult"/>
    <x v="2"/>
  </r>
  <r>
    <s v="PID0979"/>
    <s v="Senior"/>
    <x v="2"/>
  </r>
  <r>
    <s v="PID0980"/>
    <s v="Middle-aged"/>
    <x v="0"/>
  </r>
  <r>
    <s v="PID0981"/>
    <s v="Adult"/>
    <x v="0"/>
  </r>
  <r>
    <s v="PID0982"/>
    <s v="Middle-aged"/>
    <x v="0"/>
  </r>
  <r>
    <s v="PID0983"/>
    <s v="Senior"/>
    <x v="0"/>
  </r>
  <r>
    <s v="PID0984"/>
    <s v="Elderly"/>
    <x v="1"/>
  </r>
  <r>
    <s v="PID0985"/>
    <s v="Senior"/>
    <x v="1"/>
  </r>
  <r>
    <s v="PID0986"/>
    <s v="Young Adult"/>
    <x v="0"/>
  </r>
  <r>
    <s v="PID0987"/>
    <s v="Adult"/>
    <x v="0"/>
  </r>
  <r>
    <s v="PID0988"/>
    <s v="Adult"/>
    <x v="0"/>
  </r>
  <r>
    <s v="PID0989"/>
    <s v="Adult"/>
    <x v="0"/>
  </r>
  <r>
    <s v="PID0990"/>
    <s v="Middle-aged"/>
    <x v="2"/>
  </r>
  <r>
    <s v="PID0991"/>
    <s v="Middle-aged"/>
    <x v="0"/>
  </r>
  <r>
    <s v="PID0992"/>
    <s v="Middle-aged"/>
    <x v="0"/>
  </r>
  <r>
    <s v="PID0993"/>
    <s v="Middle-aged"/>
    <x v="0"/>
  </r>
  <r>
    <s v="PID0994"/>
    <s v="Adult"/>
    <x v="2"/>
  </r>
  <r>
    <s v="PID0995"/>
    <s v="Middle-aged"/>
    <x v="1"/>
  </r>
  <r>
    <s v="PID0996"/>
    <s v="Adult"/>
    <x v="1"/>
  </r>
  <r>
    <s v="PID0997"/>
    <s v="Senior"/>
    <x v="0"/>
  </r>
  <r>
    <s v="PID0998"/>
    <s v="Adult"/>
    <x v="2"/>
  </r>
  <r>
    <s v="PID0999"/>
    <s v="Senior"/>
    <x v="2"/>
  </r>
  <r>
    <s v="PID1000"/>
    <s v="Adult"/>
    <x v="1"/>
  </r>
  <r>
    <m/>
    <m/>
    <x v="4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PID0001"/>
    <x v="0"/>
    <x v="0"/>
    <n v="60000"/>
    <n v="32168.649999999998"/>
    <n v="82.4"/>
    <x v="0"/>
    <s v="O+"/>
    <b v="0"/>
    <b v="0"/>
    <b v="1"/>
    <x v="0"/>
  </r>
  <r>
    <s v="PID0002"/>
    <x v="1"/>
    <x v="1"/>
    <n v="500"/>
    <n v="0"/>
    <n v="64.8"/>
    <x v="0"/>
    <s v="AB-"/>
    <b v="0"/>
    <b v="0"/>
    <b v="0"/>
    <x v="1"/>
  </r>
  <r>
    <s v="PID0003"/>
    <x v="2"/>
    <x v="2"/>
    <n v="18000"/>
    <n v="12004.650000000001"/>
    <n v="69.400000000000006"/>
    <x v="0"/>
    <s v="B+"/>
    <b v="1"/>
    <b v="0"/>
    <b v="1"/>
    <x v="0"/>
  </r>
  <r>
    <s v="PID0004"/>
    <x v="2"/>
    <x v="0"/>
    <n v="48000"/>
    <n v="32956.92"/>
    <n v="89.3"/>
    <x v="1"/>
    <s v="A-"/>
    <b v="1"/>
    <b v="0"/>
    <b v="1"/>
    <x v="1"/>
  </r>
  <r>
    <s v="PID0005"/>
    <x v="2"/>
    <x v="2"/>
    <n v="21000"/>
    <n v="16712.080000000002"/>
    <n v="69.400000000000006"/>
    <x v="1"/>
    <s v="O+"/>
    <b v="1"/>
    <b v="1"/>
    <b v="1"/>
    <x v="2"/>
  </r>
  <r>
    <s v="PID0006"/>
    <x v="3"/>
    <x v="0"/>
    <n v="18000"/>
    <n v="13741.14"/>
    <n v="76.599999999999994"/>
    <x v="1"/>
    <s v="O+"/>
    <b v="1"/>
    <b v="0"/>
    <b v="1"/>
    <x v="0"/>
  </r>
  <r>
    <s v="PID0007"/>
    <x v="2"/>
    <x v="1"/>
    <n v="3000"/>
    <n v="1831.0500000000002"/>
    <n v="91.5"/>
    <x v="1"/>
    <s v="O-"/>
    <b v="0"/>
    <b v="1"/>
    <b v="1"/>
    <x v="3"/>
  </r>
  <r>
    <s v="PID0008"/>
    <x v="2"/>
    <x v="0"/>
    <n v="20000"/>
    <n v="16593.84"/>
    <n v="75.599999999999994"/>
    <x v="0"/>
    <s v="O-"/>
    <b v="1"/>
    <b v="1"/>
    <b v="1"/>
    <x v="4"/>
  </r>
  <r>
    <s v="PID0009"/>
    <x v="0"/>
    <x v="0"/>
    <n v="72000"/>
    <n v="52009.8"/>
    <n v="90.7"/>
    <x v="0"/>
    <s v="AB-"/>
    <b v="0"/>
    <b v="0"/>
    <b v="1"/>
    <x v="0"/>
  </r>
  <r>
    <s v="PID0010"/>
    <x v="2"/>
    <x v="3"/>
    <n v="250000"/>
    <n v="0"/>
    <n v="97.9"/>
    <x v="1"/>
    <s v="A+"/>
    <b v="1"/>
    <b v="1"/>
    <b v="0"/>
    <x v="2"/>
  </r>
  <r>
    <s v="PID0011"/>
    <x v="1"/>
    <x v="0"/>
    <n v="16000"/>
    <n v="9710.7800000000007"/>
    <n v="83.9"/>
    <x v="1"/>
    <s v="AB-"/>
    <b v="0"/>
    <b v="0"/>
    <b v="1"/>
    <x v="5"/>
  </r>
  <r>
    <s v="PID0012"/>
    <x v="1"/>
    <x v="0"/>
    <n v="45000"/>
    <n v="38364.959999999999"/>
    <n v="78.7"/>
    <x v="1"/>
    <s v="A+"/>
    <b v="0"/>
    <b v="1"/>
    <b v="1"/>
    <x v="1"/>
  </r>
  <r>
    <s v="PID0013"/>
    <x v="0"/>
    <x v="0"/>
    <n v="18000"/>
    <n v="0"/>
    <n v="92.9"/>
    <x v="0"/>
    <s v="O+"/>
    <b v="1"/>
    <b v="0"/>
    <b v="0"/>
    <x v="6"/>
  </r>
  <r>
    <s v="PID0014"/>
    <x v="2"/>
    <x v="0"/>
    <n v="14000"/>
    <n v="10220.91"/>
    <n v="78.3"/>
    <x v="0"/>
    <s v="AB+"/>
    <b v="0"/>
    <b v="0"/>
    <b v="1"/>
    <x v="1"/>
  </r>
  <r>
    <s v="PID0015"/>
    <x v="1"/>
    <x v="2"/>
    <n v="60000"/>
    <n v="46847.1"/>
    <n v="60.1"/>
    <x v="0"/>
    <s v="AB+"/>
    <b v="1"/>
    <b v="0"/>
    <b v="1"/>
    <x v="2"/>
  </r>
  <r>
    <s v="PID0016"/>
    <x v="2"/>
    <x v="1"/>
    <n v="240000"/>
    <n v="0"/>
    <n v="91.6"/>
    <x v="0"/>
    <s v="B+"/>
    <b v="1"/>
    <b v="0"/>
    <b v="0"/>
    <x v="1"/>
  </r>
  <r>
    <s v="PID0017"/>
    <x v="2"/>
    <x v="0"/>
    <n v="1000"/>
    <n v="0"/>
    <n v="60.6"/>
    <x v="1"/>
    <s v="A+"/>
    <b v="0"/>
    <b v="1"/>
    <b v="0"/>
    <x v="6"/>
  </r>
  <r>
    <s v="PID0018"/>
    <x v="0"/>
    <x v="0"/>
    <n v="40000"/>
    <n v="21677.3"/>
    <n v="93.5"/>
    <x v="0"/>
    <s v="O+"/>
    <b v="0"/>
    <b v="0"/>
    <b v="1"/>
    <x v="5"/>
  </r>
  <r>
    <s v="PID0019"/>
    <x v="2"/>
    <x v="0"/>
    <n v="500"/>
    <n v="399.98"/>
    <n v="99"/>
    <x v="0"/>
    <s v="O+"/>
    <b v="1"/>
    <b v="0"/>
    <b v="1"/>
    <x v="7"/>
  </r>
  <r>
    <s v="PID0020"/>
    <x v="0"/>
    <x v="1"/>
    <n v="24000"/>
    <n v="12575.07"/>
    <n v="73.7"/>
    <x v="1"/>
    <s v="A-"/>
    <b v="0"/>
    <b v="0"/>
    <b v="1"/>
    <x v="1"/>
  </r>
  <r>
    <s v="PID0021"/>
    <x v="2"/>
    <x v="2"/>
    <n v="24000"/>
    <n v="19464.48"/>
    <n v="54"/>
    <x v="0"/>
    <s v="A-"/>
    <b v="0"/>
    <b v="1"/>
    <b v="1"/>
    <x v="4"/>
  </r>
  <r>
    <s v="PID0022"/>
    <x v="0"/>
    <x v="0"/>
    <n v="20000"/>
    <n v="15581.86"/>
    <n v="76"/>
    <x v="0"/>
    <s v="B-"/>
    <b v="0"/>
    <b v="0"/>
    <b v="1"/>
    <x v="2"/>
  </r>
  <r>
    <s v="PID0023"/>
    <x v="0"/>
    <x v="0"/>
    <n v="240000"/>
    <n v="0"/>
    <n v="86.3"/>
    <x v="1"/>
    <s v="A-"/>
    <b v="0"/>
    <b v="0"/>
    <b v="0"/>
    <x v="3"/>
  </r>
  <r>
    <s v="PID0024"/>
    <x v="1"/>
    <x v="1"/>
    <n v="60000"/>
    <n v="0"/>
    <n v="64.2"/>
    <x v="1"/>
    <s v="O-"/>
    <b v="0"/>
    <b v="0"/>
    <b v="0"/>
    <x v="1"/>
  </r>
  <r>
    <s v="PID0025"/>
    <x v="2"/>
    <x v="1"/>
    <n v="3000"/>
    <n v="2157.69"/>
    <n v="61.5"/>
    <x v="1"/>
    <s v="B+"/>
    <b v="0"/>
    <b v="0"/>
    <b v="1"/>
    <x v="8"/>
  </r>
  <r>
    <s v="PID0026"/>
    <x v="0"/>
    <x v="2"/>
    <n v="72000"/>
    <n v="42165.48"/>
    <n v="68.400000000000006"/>
    <x v="0"/>
    <s v="AB+"/>
    <b v="0"/>
    <b v="0"/>
    <b v="1"/>
    <x v="2"/>
  </r>
  <r>
    <s v="PID0027"/>
    <x v="0"/>
    <x v="1"/>
    <n v="48000"/>
    <n v="0"/>
    <n v="70.099999999999994"/>
    <x v="0"/>
    <s v="A+"/>
    <b v="0"/>
    <b v="0"/>
    <b v="0"/>
    <x v="9"/>
  </r>
  <r>
    <s v="PID0028"/>
    <x v="2"/>
    <x v="0"/>
    <n v="45000"/>
    <n v="22743.989999999998"/>
    <n v="54.5"/>
    <x v="1"/>
    <s v="O-"/>
    <b v="1"/>
    <b v="0"/>
    <b v="1"/>
    <x v="10"/>
  </r>
  <r>
    <s v="PID0029"/>
    <x v="2"/>
    <x v="2"/>
    <n v="16000"/>
    <n v="0"/>
    <n v="95"/>
    <x v="1"/>
    <s v="A-"/>
    <b v="1"/>
    <b v="1"/>
    <b v="0"/>
    <x v="2"/>
  </r>
  <r>
    <s v="PID0030"/>
    <x v="4"/>
    <x v="2"/>
    <n v="60000"/>
    <n v="32726.639999999999"/>
    <n v="73.900000000000006"/>
    <x v="0"/>
    <s v="B-"/>
    <b v="0"/>
    <b v="0"/>
    <b v="1"/>
    <x v="4"/>
  </r>
  <r>
    <s v="PID0031"/>
    <x v="2"/>
    <x v="2"/>
    <n v="21000"/>
    <n v="15341.69"/>
    <n v="59.4"/>
    <x v="0"/>
    <s v="A+"/>
    <b v="1"/>
    <b v="1"/>
    <b v="1"/>
    <x v="11"/>
  </r>
  <r>
    <s v="PID0032"/>
    <x v="0"/>
    <x v="0"/>
    <n v="45000"/>
    <n v="0"/>
    <n v="59.4"/>
    <x v="0"/>
    <s v="A-"/>
    <b v="0"/>
    <b v="1"/>
    <b v="0"/>
    <x v="12"/>
  </r>
  <r>
    <s v="PID0033"/>
    <x v="4"/>
    <x v="1"/>
    <n v="32000"/>
    <n v="17963.439999999999"/>
    <n v="73.7"/>
    <x v="0"/>
    <s v="A+"/>
    <b v="0"/>
    <b v="1"/>
    <b v="1"/>
    <x v="1"/>
  </r>
  <r>
    <s v="PID0034"/>
    <x v="2"/>
    <x v="2"/>
    <n v="3000"/>
    <n v="0"/>
    <n v="95.2"/>
    <x v="1"/>
    <s v="A-"/>
    <b v="0"/>
    <b v="0"/>
    <b v="0"/>
    <x v="1"/>
  </r>
  <r>
    <s v="PID0035"/>
    <x v="0"/>
    <x v="2"/>
    <n v="14000"/>
    <n v="7827.47"/>
    <n v="78.099999999999994"/>
    <x v="1"/>
    <s v="O-"/>
    <b v="0"/>
    <b v="0"/>
    <b v="1"/>
    <x v="2"/>
  </r>
  <r>
    <s v="PID0036"/>
    <x v="0"/>
    <x v="2"/>
    <n v="18000"/>
    <n v="13659.84"/>
    <n v="78.2"/>
    <x v="0"/>
    <s v="B+"/>
    <b v="0"/>
    <b v="0"/>
    <b v="1"/>
    <x v="7"/>
  </r>
  <r>
    <s v="PID0037"/>
    <x v="1"/>
    <x v="1"/>
    <n v="30000"/>
    <n v="23257.38"/>
    <n v="60.6"/>
    <x v="0"/>
    <s v="O+"/>
    <b v="0"/>
    <b v="1"/>
    <b v="1"/>
    <x v="13"/>
  </r>
  <r>
    <s v="PID0038"/>
    <x v="2"/>
    <x v="0"/>
    <n v="20000"/>
    <n v="15921.2"/>
    <n v="99.2"/>
    <x v="1"/>
    <s v="O+"/>
    <b v="1"/>
    <b v="0"/>
    <b v="1"/>
    <x v="1"/>
  </r>
  <r>
    <s v="PID0039"/>
    <x v="0"/>
    <x v="1"/>
    <n v="200000"/>
    <n v="0"/>
    <n v="58.9"/>
    <x v="0"/>
    <s v="O+"/>
    <b v="0"/>
    <b v="0"/>
    <b v="0"/>
    <x v="10"/>
  </r>
  <r>
    <s v="PID0040"/>
    <x v="2"/>
    <x v="0"/>
    <n v="20000"/>
    <n v="13998.94"/>
    <n v="79.099999999999994"/>
    <x v="1"/>
    <s v="O+"/>
    <b v="1"/>
    <b v="0"/>
    <b v="1"/>
    <x v="4"/>
  </r>
  <r>
    <s v="PID0041"/>
    <x v="0"/>
    <x v="1"/>
    <n v="240000"/>
    <n v="148902.72"/>
    <n v="77.400000000000006"/>
    <x v="0"/>
    <s v="A+"/>
    <b v="0"/>
    <b v="0"/>
    <b v="1"/>
    <x v="6"/>
  </r>
  <r>
    <s v="PID0042"/>
    <x v="1"/>
    <x v="1"/>
    <n v="72000"/>
    <n v="50448.4"/>
    <n v="80.099999999999994"/>
    <x v="0"/>
    <s v="AB+"/>
    <b v="0"/>
    <b v="0"/>
    <b v="1"/>
    <x v="8"/>
  </r>
  <r>
    <s v="PID0043"/>
    <x v="0"/>
    <x v="3"/>
    <n v="90000"/>
    <n v="69839.149999999994"/>
    <n v="81.2"/>
    <x v="0"/>
    <s v="O+"/>
    <b v="0"/>
    <b v="0"/>
    <b v="1"/>
    <x v="13"/>
  </r>
  <r>
    <s v="PID0044"/>
    <x v="2"/>
    <x v="1"/>
    <n v="24000"/>
    <n v="20413.2"/>
    <n v="85.2"/>
    <x v="0"/>
    <s v="O-"/>
    <b v="1"/>
    <b v="0"/>
    <b v="1"/>
    <x v="8"/>
  </r>
  <r>
    <s v="PID0045"/>
    <x v="1"/>
    <x v="2"/>
    <n v="21000"/>
    <n v="15544.83"/>
    <n v="74.900000000000006"/>
    <x v="1"/>
    <s v="B+"/>
    <b v="0"/>
    <b v="0"/>
    <b v="1"/>
    <x v="2"/>
  </r>
  <r>
    <s v="PID0046"/>
    <x v="2"/>
    <x v="0"/>
    <n v="24000"/>
    <n v="16811.099999999999"/>
    <n v="90.2"/>
    <x v="0"/>
    <s v="O-"/>
    <b v="0"/>
    <b v="1"/>
    <b v="1"/>
    <x v="4"/>
  </r>
  <r>
    <s v="PID0047"/>
    <x v="2"/>
    <x v="0"/>
    <n v="800"/>
    <n v="621.45000000000005"/>
    <n v="76.5"/>
    <x v="1"/>
    <s v="AB-"/>
    <b v="0"/>
    <b v="0"/>
    <b v="1"/>
    <x v="14"/>
  </r>
  <r>
    <s v="PID0048"/>
    <x v="2"/>
    <x v="1"/>
    <n v="300000"/>
    <n v="189845.84999999998"/>
    <n v="88.1"/>
    <x v="0"/>
    <s v="B-"/>
    <b v="0"/>
    <b v="0"/>
    <b v="1"/>
    <x v="10"/>
  </r>
  <r>
    <s v="PID0049"/>
    <x v="0"/>
    <x v="0"/>
    <n v="1600"/>
    <n v="1130.5999999999999"/>
    <n v="48.2"/>
    <x v="1"/>
    <s v="A-"/>
    <b v="1"/>
    <b v="0"/>
    <b v="1"/>
    <x v="0"/>
  </r>
  <r>
    <s v="PID0050"/>
    <x v="0"/>
    <x v="3"/>
    <n v="60000"/>
    <n v="43051.95"/>
    <n v="91.1"/>
    <x v="0"/>
    <s v="B-"/>
    <b v="0"/>
    <b v="0"/>
    <b v="1"/>
    <x v="7"/>
  </r>
  <r>
    <s v="PID0051"/>
    <x v="1"/>
    <x v="1"/>
    <n v="72000"/>
    <n v="48472.959999999999"/>
    <n v="64.900000000000006"/>
    <x v="1"/>
    <s v="O+"/>
    <b v="0"/>
    <b v="0"/>
    <b v="1"/>
    <x v="12"/>
  </r>
  <r>
    <s v="PID0052"/>
    <x v="1"/>
    <x v="1"/>
    <n v="100"/>
    <n v="81.36"/>
    <n v="87.1"/>
    <x v="1"/>
    <s v="O-"/>
    <b v="0"/>
    <b v="0"/>
    <b v="1"/>
    <x v="10"/>
  </r>
  <r>
    <s v="PID0053"/>
    <x v="1"/>
    <x v="1"/>
    <n v="24000"/>
    <n v="19986.12"/>
    <n v="72.099999999999994"/>
    <x v="0"/>
    <s v="B+"/>
    <b v="1"/>
    <b v="0"/>
    <b v="1"/>
    <x v="14"/>
  </r>
  <r>
    <s v="PID0054"/>
    <x v="2"/>
    <x v="1"/>
    <n v="100"/>
    <n v="74.3"/>
    <n v="93.1"/>
    <x v="1"/>
    <s v="AB-"/>
    <b v="0"/>
    <b v="0"/>
    <b v="1"/>
    <x v="9"/>
  </r>
  <r>
    <s v="PID0055"/>
    <x v="0"/>
    <x v="2"/>
    <n v="60000"/>
    <n v="49152.200000000004"/>
    <n v="75.400000000000006"/>
    <x v="0"/>
    <s v="AB+"/>
    <b v="0"/>
    <b v="0"/>
    <b v="1"/>
    <x v="7"/>
  </r>
  <r>
    <s v="PID0056"/>
    <x v="1"/>
    <x v="2"/>
    <n v="48000"/>
    <n v="0"/>
    <n v="57.7"/>
    <x v="0"/>
    <s v="AB-"/>
    <b v="0"/>
    <b v="1"/>
    <b v="0"/>
    <x v="2"/>
  </r>
  <r>
    <s v="PID0057"/>
    <x v="0"/>
    <x v="2"/>
    <n v="500"/>
    <n v="301.31"/>
    <n v="62.6"/>
    <x v="1"/>
    <s v="O+"/>
    <b v="0"/>
    <b v="0"/>
    <b v="1"/>
    <x v="2"/>
  </r>
  <r>
    <s v="PID0058"/>
    <x v="2"/>
    <x v="0"/>
    <n v="90000"/>
    <n v="55462.05"/>
    <n v="63.5"/>
    <x v="1"/>
    <s v="AB-"/>
    <b v="1"/>
    <b v="0"/>
    <b v="1"/>
    <x v="13"/>
  </r>
  <r>
    <s v="PID0059"/>
    <x v="0"/>
    <x v="0"/>
    <n v="72000"/>
    <n v="51611.56"/>
    <n v="71.7"/>
    <x v="0"/>
    <s v="B+"/>
    <b v="1"/>
    <b v="0"/>
    <b v="1"/>
    <x v="0"/>
  </r>
  <r>
    <s v="PID0060"/>
    <x v="2"/>
    <x v="2"/>
    <n v="800"/>
    <n v="0"/>
    <n v="104"/>
    <x v="1"/>
    <s v="B-"/>
    <b v="0"/>
    <b v="0"/>
    <b v="0"/>
    <x v="11"/>
  </r>
  <r>
    <s v="PID0061"/>
    <x v="2"/>
    <x v="2"/>
    <n v="14000"/>
    <n v="8311.31"/>
    <n v="95.7"/>
    <x v="1"/>
    <s v="B-"/>
    <b v="1"/>
    <b v="1"/>
    <b v="1"/>
    <x v="1"/>
  </r>
  <r>
    <s v="PID0062"/>
    <x v="2"/>
    <x v="2"/>
    <n v="75000"/>
    <n v="67475.95"/>
    <n v="86.7"/>
    <x v="0"/>
    <s v="B-"/>
    <b v="0"/>
    <b v="1"/>
    <b v="1"/>
    <x v="2"/>
  </r>
  <r>
    <s v="PID0063"/>
    <x v="2"/>
    <x v="1"/>
    <n v="45000"/>
    <n v="24489.69"/>
    <n v="105.9"/>
    <x v="1"/>
    <s v="O+"/>
    <b v="0"/>
    <b v="0"/>
    <b v="1"/>
    <x v="3"/>
  </r>
  <r>
    <s v="PID0064"/>
    <x v="2"/>
    <x v="1"/>
    <n v="100"/>
    <n v="53.04"/>
    <n v="87.1"/>
    <x v="0"/>
    <s v="A+"/>
    <b v="0"/>
    <b v="0"/>
    <b v="1"/>
    <x v="3"/>
  </r>
  <r>
    <s v="PID0065"/>
    <x v="1"/>
    <x v="1"/>
    <n v="32000"/>
    <n v="18466.8"/>
    <n v="60.7"/>
    <x v="1"/>
    <s v="AB+"/>
    <b v="0"/>
    <b v="1"/>
    <b v="1"/>
    <x v="8"/>
  </r>
  <r>
    <s v="PID0066"/>
    <x v="2"/>
    <x v="1"/>
    <n v="18000"/>
    <n v="13355.64"/>
    <n v="65.599999999999994"/>
    <x v="0"/>
    <s v="AB-"/>
    <b v="0"/>
    <b v="0"/>
    <b v="1"/>
    <x v="0"/>
  </r>
  <r>
    <s v="PID0067"/>
    <x v="3"/>
    <x v="2"/>
    <n v="200000"/>
    <n v="0"/>
    <n v="69"/>
    <x v="1"/>
    <s v="A+"/>
    <b v="0"/>
    <b v="0"/>
    <b v="0"/>
    <x v="7"/>
  </r>
  <r>
    <s v="PID0068"/>
    <x v="0"/>
    <x v="0"/>
    <n v="20000"/>
    <n v="17169.96"/>
    <n v="67.900000000000006"/>
    <x v="1"/>
    <s v="AB+"/>
    <b v="0"/>
    <b v="1"/>
    <b v="1"/>
    <x v="13"/>
  </r>
  <r>
    <s v="PID0069"/>
    <x v="1"/>
    <x v="1"/>
    <n v="250000"/>
    <n v="174255.5"/>
    <n v="78.8"/>
    <x v="0"/>
    <s v="B-"/>
    <b v="0"/>
    <b v="0"/>
    <b v="1"/>
    <x v="15"/>
  </r>
  <r>
    <s v="PID0070"/>
    <x v="2"/>
    <x v="2"/>
    <n v="240000"/>
    <n v="208135.44"/>
    <n v="89.6"/>
    <x v="0"/>
    <s v="O-"/>
    <b v="0"/>
    <b v="1"/>
    <b v="1"/>
    <x v="16"/>
  </r>
  <r>
    <s v="PID0071"/>
    <x v="1"/>
    <x v="0"/>
    <n v="100"/>
    <n v="77.959999999999994"/>
    <n v="72.8"/>
    <x v="1"/>
    <s v="AB+"/>
    <b v="1"/>
    <b v="0"/>
    <b v="1"/>
    <x v="1"/>
  </r>
  <r>
    <s v="PID0072"/>
    <x v="2"/>
    <x v="1"/>
    <n v="18000"/>
    <n v="10770.36"/>
    <n v="60"/>
    <x v="0"/>
    <s v="A+"/>
    <b v="0"/>
    <b v="0"/>
    <b v="1"/>
    <x v="6"/>
  </r>
  <r>
    <s v="PID0073"/>
    <x v="4"/>
    <x v="1"/>
    <n v="60000"/>
    <n v="30738.95"/>
    <n v="99.8"/>
    <x v="0"/>
    <s v="A+"/>
    <b v="0"/>
    <b v="0"/>
    <b v="1"/>
    <x v="1"/>
  </r>
  <r>
    <s v="PID0074"/>
    <x v="0"/>
    <x v="0"/>
    <n v="100"/>
    <n v="56.05"/>
    <n v="73.7"/>
    <x v="1"/>
    <s v="B+"/>
    <b v="0"/>
    <b v="1"/>
    <b v="1"/>
    <x v="10"/>
  </r>
  <r>
    <s v="PID0075"/>
    <x v="0"/>
    <x v="0"/>
    <n v="48000"/>
    <n v="0"/>
    <n v="60.2"/>
    <x v="1"/>
    <s v="B-"/>
    <b v="1"/>
    <b v="0"/>
    <b v="0"/>
    <x v="2"/>
  </r>
  <r>
    <s v="PID0076"/>
    <x v="0"/>
    <x v="3"/>
    <n v="300000"/>
    <n v="174141.6"/>
    <n v="81.2"/>
    <x v="1"/>
    <s v="AB-"/>
    <b v="1"/>
    <b v="1"/>
    <b v="1"/>
    <x v="0"/>
  </r>
  <r>
    <s v="PID0077"/>
    <x v="2"/>
    <x v="0"/>
    <n v="300000"/>
    <n v="217453.08000000002"/>
    <n v="83.4"/>
    <x v="0"/>
    <s v="AB-"/>
    <b v="0"/>
    <b v="0"/>
    <b v="1"/>
    <x v="7"/>
  </r>
  <r>
    <s v="PID0078"/>
    <x v="2"/>
    <x v="2"/>
    <n v="100"/>
    <n v="0"/>
    <n v="86.7"/>
    <x v="0"/>
    <s v="O-"/>
    <b v="0"/>
    <b v="0"/>
    <b v="0"/>
    <x v="2"/>
  </r>
  <r>
    <s v="PID0079"/>
    <x v="2"/>
    <x v="2"/>
    <n v="18000"/>
    <n v="14773.74"/>
    <n v="86.5"/>
    <x v="0"/>
    <s v="B-"/>
    <b v="0"/>
    <b v="1"/>
    <b v="1"/>
    <x v="7"/>
  </r>
  <r>
    <s v="PID0080"/>
    <x v="2"/>
    <x v="1"/>
    <n v="75000"/>
    <n v="44458.25"/>
    <n v="94.6"/>
    <x v="1"/>
    <s v="B+"/>
    <b v="1"/>
    <b v="1"/>
    <b v="1"/>
    <x v="8"/>
  </r>
  <r>
    <s v="PID0081"/>
    <x v="1"/>
    <x v="0"/>
    <n v="45000"/>
    <n v="28657.98"/>
    <n v="87"/>
    <x v="1"/>
    <s v="O-"/>
    <b v="1"/>
    <b v="1"/>
    <b v="1"/>
    <x v="0"/>
  </r>
  <r>
    <s v="PID0082"/>
    <x v="1"/>
    <x v="3"/>
    <n v="250000"/>
    <n v="0"/>
    <n v="61.7"/>
    <x v="0"/>
    <s v="A-"/>
    <b v="0"/>
    <b v="0"/>
    <b v="0"/>
    <x v="1"/>
  </r>
  <r>
    <s v="PID0083"/>
    <x v="2"/>
    <x v="0"/>
    <n v="100"/>
    <n v="88.17"/>
    <n v="76.2"/>
    <x v="1"/>
    <s v="AB-"/>
    <b v="0"/>
    <b v="0"/>
    <b v="1"/>
    <x v="3"/>
  </r>
  <r>
    <s v="PID0084"/>
    <x v="1"/>
    <x v="0"/>
    <n v="3000"/>
    <n v="1770.5099999999998"/>
    <n v="54.5"/>
    <x v="0"/>
    <s v="B+"/>
    <b v="0"/>
    <b v="0"/>
    <b v="1"/>
    <x v="3"/>
  </r>
  <r>
    <s v="PID0085"/>
    <x v="0"/>
    <x v="0"/>
    <n v="14000"/>
    <n v="8718.2200000000012"/>
    <n v="69.7"/>
    <x v="1"/>
    <s v="B-"/>
    <b v="1"/>
    <b v="1"/>
    <b v="1"/>
    <x v="8"/>
  </r>
  <r>
    <s v="PID0086"/>
    <x v="2"/>
    <x v="1"/>
    <n v="32000"/>
    <n v="0"/>
    <n v="89.6"/>
    <x v="1"/>
    <s v="A+"/>
    <b v="0"/>
    <b v="1"/>
    <b v="0"/>
    <x v="17"/>
  </r>
  <r>
    <s v="PID0087"/>
    <x v="0"/>
    <x v="2"/>
    <n v="250000"/>
    <n v="125433.3"/>
    <n v="73"/>
    <x v="1"/>
    <s v="B-"/>
    <b v="1"/>
    <b v="0"/>
    <b v="1"/>
    <x v="8"/>
  </r>
  <r>
    <s v="PID0088"/>
    <x v="2"/>
    <x v="0"/>
    <n v="800"/>
    <n v="714.99"/>
    <n v="94.2"/>
    <x v="0"/>
    <s v="B-"/>
    <b v="0"/>
    <b v="1"/>
    <b v="1"/>
    <x v="10"/>
  </r>
  <r>
    <s v="PID0089"/>
    <x v="2"/>
    <x v="2"/>
    <n v="72000"/>
    <n v="57203.6"/>
    <n v="89.9"/>
    <x v="1"/>
    <s v="AB+"/>
    <b v="1"/>
    <b v="0"/>
    <b v="1"/>
    <x v="3"/>
  </r>
  <r>
    <s v="PID0090"/>
    <x v="2"/>
    <x v="0"/>
    <n v="20000"/>
    <n v="10879.14"/>
    <n v="67.900000000000006"/>
    <x v="0"/>
    <s v="B+"/>
    <b v="1"/>
    <b v="1"/>
    <b v="1"/>
    <x v="6"/>
  </r>
  <r>
    <s v="PID0091"/>
    <x v="2"/>
    <x v="1"/>
    <n v="500"/>
    <n v="372.41"/>
    <n v="91.7"/>
    <x v="1"/>
    <s v="B-"/>
    <b v="0"/>
    <b v="0"/>
    <b v="1"/>
    <x v="6"/>
  </r>
  <r>
    <s v="PID0092"/>
    <x v="1"/>
    <x v="2"/>
    <n v="18000"/>
    <n v="0"/>
    <n v="60.4"/>
    <x v="1"/>
    <s v="O-"/>
    <b v="0"/>
    <b v="0"/>
    <b v="0"/>
    <x v="5"/>
  </r>
  <r>
    <s v="PID0093"/>
    <x v="2"/>
    <x v="2"/>
    <n v="10000"/>
    <n v="5506.4"/>
    <n v="58.7"/>
    <x v="1"/>
    <s v="B+"/>
    <b v="1"/>
    <b v="0"/>
    <b v="1"/>
    <x v="11"/>
  </r>
  <r>
    <s v="PID0094"/>
    <x v="2"/>
    <x v="2"/>
    <n v="48000"/>
    <n v="38250.120000000003"/>
    <n v="86.8"/>
    <x v="0"/>
    <s v="A+"/>
    <b v="0"/>
    <b v="0"/>
    <b v="1"/>
    <x v="0"/>
  </r>
  <r>
    <s v="PID0095"/>
    <x v="1"/>
    <x v="3"/>
    <n v="10000"/>
    <n v="7114.0499999999993"/>
    <n v="87.2"/>
    <x v="0"/>
    <s v="AB-"/>
    <b v="0"/>
    <b v="0"/>
    <b v="1"/>
    <x v="0"/>
  </r>
  <r>
    <s v="PID0096"/>
    <x v="0"/>
    <x v="1"/>
    <n v="20000"/>
    <n v="14220.48"/>
    <n v="77.3"/>
    <x v="0"/>
    <s v="O-"/>
    <b v="1"/>
    <b v="0"/>
    <b v="1"/>
    <x v="13"/>
  </r>
  <r>
    <s v="PID0097"/>
    <x v="2"/>
    <x v="0"/>
    <n v="200"/>
    <n v="116.84"/>
    <n v="86.2"/>
    <x v="0"/>
    <s v="AB+"/>
    <b v="0"/>
    <b v="0"/>
    <b v="1"/>
    <x v="3"/>
  </r>
  <r>
    <s v="PID0098"/>
    <x v="0"/>
    <x v="0"/>
    <n v="21000"/>
    <n v="17306.52"/>
    <n v="92.9"/>
    <x v="0"/>
    <s v="A-"/>
    <b v="0"/>
    <b v="1"/>
    <b v="1"/>
    <x v="12"/>
  </r>
  <r>
    <s v="PID0099"/>
    <x v="2"/>
    <x v="2"/>
    <n v="18000"/>
    <n v="14155.89"/>
    <n v="92.2"/>
    <x v="1"/>
    <s v="A-"/>
    <b v="1"/>
    <b v="1"/>
    <b v="1"/>
    <x v="1"/>
  </r>
  <r>
    <s v="PID0100"/>
    <x v="2"/>
    <x v="1"/>
    <n v="3000"/>
    <n v="1695.5099999999998"/>
    <n v="97.1"/>
    <x v="1"/>
    <s v="O+"/>
    <b v="0"/>
    <b v="0"/>
    <b v="1"/>
    <x v="0"/>
  </r>
  <r>
    <s v="PID0101"/>
    <x v="2"/>
    <x v="1"/>
    <n v="240000"/>
    <n v="169589.52"/>
    <n v="79.8"/>
    <x v="1"/>
    <s v="O+"/>
    <b v="0"/>
    <b v="1"/>
    <b v="1"/>
    <x v="10"/>
  </r>
  <r>
    <s v="PID0102"/>
    <x v="2"/>
    <x v="1"/>
    <n v="72000"/>
    <n v="57341.56"/>
    <n v="65.8"/>
    <x v="0"/>
    <s v="O+"/>
    <b v="0"/>
    <b v="1"/>
    <b v="1"/>
    <x v="6"/>
  </r>
  <r>
    <s v="PID0103"/>
    <x v="1"/>
    <x v="0"/>
    <n v="18000"/>
    <n v="0"/>
    <n v="68.3"/>
    <x v="0"/>
    <s v="O-"/>
    <b v="0"/>
    <b v="1"/>
    <b v="0"/>
    <x v="13"/>
  </r>
  <r>
    <s v="PID0104"/>
    <x v="2"/>
    <x v="3"/>
    <n v="40000"/>
    <n v="35432.600000000006"/>
    <n v="103.9"/>
    <x v="1"/>
    <s v="AB-"/>
    <b v="0"/>
    <b v="1"/>
    <b v="1"/>
    <x v="8"/>
  </r>
  <r>
    <s v="PID0105"/>
    <x v="1"/>
    <x v="1"/>
    <n v="10000"/>
    <n v="8403.3000000000011"/>
    <n v="80"/>
    <x v="0"/>
    <s v="O+"/>
    <b v="0"/>
    <b v="1"/>
    <b v="1"/>
    <x v="6"/>
  </r>
  <r>
    <s v="PID0106"/>
    <x v="0"/>
    <x v="2"/>
    <n v="32000"/>
    <n v="24816.48"/>
    <n v="81"/>
    <x v="0"/>
    <s v="AB+"/>
    <b v="0"/>
    <b v="0"/>
    <b v="1"/>
    <x v="3"/>
  </r>
  <r>
    <s v="PID0107"/>
    <x v="2"/>
    <x v="1"/>
    <n v="200000"/>
    <n v="153134.96"/>
    <n v="64.099999999999994"/>
    <x v="1"/>
    <s v="O+"/>
    <b v="0"/>
    <b v="0"/>
    <b v="1"/>
    <x v="12"/>
  </r>
  <r>
    <s v="PID0108"/>
    <x v="2"/>
    <x v="1"/>
    <n v="24000"/>
    <n v="20927.52"/>
    <n v="91"/>
    <x v="0"/>
    <s v="A-"/>
    <b v="0"/>
    <b v="1"/>
    <b v="1"/>
    <x v="15"/>
  </r>
  <r>
    <s v="PID0109"/>
    <x v="0"/>
    <x v="2"/>
    <n v="240000"/>
    <n v="0"/>
    <n v="79.900000000000006"/>
    <x v="1"/>
    <s v="O-"/>
    <b v="0"/>
    <b v="0"/>
    <b v="0"/>
    <x v="2"/>
  </r>
  <r>
    <s v="PID0110"/>
    <x v="2"/>
    <x v="0"/>
    <n v="18000"/>
    <n v="12518.82"/>
    <n v="65.3"/>
    <x v="1"/>
    <s v="A-"/>
    <b v="0"/>
    <s v="No"/>
    <b v="1"/>
    <x v="4"/>
  </r>
  <r>
    <s v="PID0111"/>
    <x v="2"/>
    <x v="1"/>
    <n v="24000"/>
    <n v="12412.04"/>
    <n v="85.9"/>
    <x v="0"/>
    <s v="B+"/>
    <b v="1"/>
    <b v="1"/>
    <b v="1"/>
    <x v="9"/>
  </r>
  <r>
    <s v="PID0112"/>
    <x v="1"/>
    <x v="3"/>
    <n v="240000"/>
    <n v="179908.08000000002"/>
    <n v="85.3"/>
    <x v="0"/>
    <s v="A+"/>
    <b v="0"/>
    <b v="0"/>
    <b v="1"/>
    <x v="0"/>
  </r>
  <r>
    <s v="PID0113"/>
    <x v="1"/>
    <x v="1"/>
    <n v="800"/>
    <n v="678.92"/>
    <n v="84.7"/>
    <x v="0"/>
    <s v="AB-"/>
    <b v="0"/>
    <b v="0"/>
    <b v="1"/>
    <x v="13"/>
  </r>
  <r>
    <s v="PID0114"/>
    <x v="0"/>
    <x v="0"/>
    <n v="90000"/>
    <n v="0"/>
    <n v="77.3"/>
    <x v="0"/>
    <s v="A+"/>
    <b v="0"/>
    <b v="0"/>
    <b v="0"/>
    <x v="8"/>
  </r>
  <r>
    <s v="PID0115"/>
    <x v="2"/>
    <x v="1"/>
    <n v="100"/>
    <n v="0"/>
    <n v="84.1"/>
    <x v="0"/>
    <s v="O-"/>
    <b v="1"/>
    <b v="0"/>
    <b v="0"/>
    <x v="13"/>
  </r>
  <r>
    <s v="PID0116"/>
    <x v="2"/>
    <x v="0"/>
    <n v="800"/>
    <n v="411.43"/>
    <n v="68.099999999999994"/>
    <x v="1"/>
    <s v="B+"/>
    <b v="1"/>
    <b v="0"/>
    <b v="1"/>
    <x v="8"/>
  </r>
  <r>
    <s v="PID0117"/>
    <x v="0"/>
    <x v="1"/>
    <n v="48000"/>
    <n v="25741.52"/>
    <n v="56.9"/>
    <x v="0"/>
    <s v="O+"/>
    <b v="1"/>
    <b v="1"/>
    <b v="1"/>
    <x v="6"/>
  </r>
  <r>
    <s v="PID0118"/>
    <x v="1"/>
    <x v="0"/>
    <n v="500"/>
    <n v="0"/>
    <n v="53"/>
    <x v="1"/>
    <s v="B-"/>
    <b v="1"/>
    <b v="0"/>
    <b v="0"/>
    <x v="6"/>
  </r>
  <r>
    <s v="PID0119"/>
    <x v="0"/>
    <x v="3"/>
    <n v="500"/>
    <n v="278.88"/>
    <n v="90.9"/>
    <x v="0"/>
    <s v="O-"/>
    <b v="0"/>
    <b v="0"/>
    <b v="1"/>
    <x v="6"/>
  </r>
  <r>
    <s v="PID0120"/>
    <x v="2"/>
    <x v="2"/>
    <n v="18000"/>
    <n v="14820.27"/>
    <n v="75.7"/>
    <x v="1"/>
    <s v="AB+"/>
    <b v="0"/>
    <b v="0"/>
    <b v="1"/>
    <x v="16"/>
  </r>
  <r>
    <s v="PID0121"/>
    <x v="2"/>
    <x v="1"/>
    <n v="20000"/>
    <n v="10985.7"/>
    <n v="69.2"/>
    <x v="1"/>
    <s v="AB+"/>
    <b v="0"/>
    <b v="1"/>
    <b v="1"/>
    <x v="18"/>
  </r>
  <r>
    <s v="PID0122"/>
    <x v="1"/>
    <x v="0"/>
    <n v="18000"/>
    <n v="10522.68"/>
    <n v="66.3"/>
    <x v="0"/>
    <s v="AB-"/>
    <b v="0"/>
    <b v="0"/>
    <b v="1"/>
    <x v="5"/>
  </r>
  <r>
    <s v="PID0123"/>
    <x v="2"/>
    <x v="0"/>
    <n v="10000"/>
    <n v="0"/>
    <n v="59.7"/>
    <x v="0"/>
    <s v="B-"/>
    <b v="0"/>
    <b v="0"/>
    <b v="0"/>
    <x v="0"/>
  </r>
  <r>
    <s v="PID0124"/>
    <x v="1"/>
    <x v="0"/>
    <n v="90000"/>
    <n v="68611.3"/>
    <n v="97.6"/>
    <x v="1"/>
    <s v="AB+"/>
    <b v="0"/>
    <b v="0"/>
    <b v="1"/>
    <x v="10"/>
  </r>
  <r>
    <s v="PID0125"/>
    <x v="1"/>
    <x v="0"/>
    <n v="18000"/>
    <n v="10076.52"/>
    <n v="86"/>
    <x v="0"/>
    <s v="AB+"/>
    <b v="1"/>
    <b v="0"/>
    <b v="1"/>
    <x v="3"/>
  </r>
  <r>
    <s v="PID0126"/>
    <x v="2"/>
    <x v="0"/>
    <n v="800"/>
    <n v="499.21"/>
    <n v="71.3"/>
    <x v="1"/>
    <s v="A+"/>
    <b v="0"/>
    <b v="1"/>
    <b v="1"/>
    <x v="7"/>
  </r>
  <r>
    <s v="PID0127"/>
    <x v="0"/>
    <x v="0"/>
    <n v="18000"/>
    <n v="11448.42"/>
    <n v="66"/>
    <x v="1"/>
    <s v="AB+"/>
    <b v="0"/>
    <s v="Yes"/>
    <b v="1"/>
    <x v="7"/>
  </r>
  <r>
    <s v="PID0128"/>
    <x v="2"/>
    <x v="0"/>
    <n v="250000"/>
    <n v="211680"/>
    <n v="61.9"/>
    <x v="1"/>
    <s v="B-"/>
    <b v="0"/>
    <b v="0"/>
    <b v="1"/>
    <x v="6"/>
  </r>
  <r>
    <s v="PID0129"/>
    <x v="0"/>
    <x v="1"/>
    <n v="40000"/>
    <n v="35676.199999999997"/>
    <n v="70.8"/>
    <x v="0"/>
    <s v="B-"/>
    <b v="0"/>
    <b v="1"/>
    <b v="1"/>
    <x v="0"/>
  </r>
  <r>
    <s v="PID0130"/>
    <x v="0"/>
    <x v="0"/>
    <n v="90000"/>
    <n v="73985"/>
    <n v="84.6"/>
    <x v="0"/>
    <s v="O-"/>
    <b v="0"/>
    <b v="0"/>
    <b v="1"/>
    <x v="15"/>
  </r>
  <r>
    <s v="PID0131"/>
    <x v="4"/>
    <x v="0"/>
    <n v="32000"/>
    <n v="23309.4"/>
    <n v="83.6"/>
    <x v="1"/>
    <s v="A-"/>
    <b v="1"/>
    <b v="0"/>
    <b v="1"/>
    <x v="2"/>
  </r>
  <r>
    <s v="PID0132"/>
    <x v="0"/>
    <x v="3"/>
    <n v="300000"/>
    <n v="0"/>
    <n v="78.599999999999994"/>
    <x v="1"/>
    <s v="O+"/>
    <b v="0"/>
    <b v="0"/>
    <b v="0"/>
    <x v="19"/>
  </r>
  <r>
    <s v="PID0133"/>
    <x v="0"/>
    <x v="0"/>
    <n v="24000"/>
    <n v="19197.150000000001"/>
    <n v="61.8"/>
    <x v="1"/>
    <s v="B-"/>
    <b v="0"/>
    <b v="0"/>
    <b v="1"/>
    <x v="13"/>
  </r>
  <r>
    <s v="PID0134"/>
    <x v="0"/>
    <x v="0"/>
    <n v="32000"/>
    <n v="27759.8"/>
    <n v="50.2"/>
    <x v="1"/>
    <s v="AB+"/>
    <b v="0"/>
    <b v="0"/>
    <b v="1"/>
    <x v="13"/>
  </r>
  <r>
    <s v="PID0135"/>
    <x v="2"/>
    <x v="1"/>
    <n v="10000"/>
    <n v="0"/>
    <n v="83.4"/>
    <x v="1"/>
    <s v="O+"/>
    <b v="0"/>
    <b v="0"/>
    <b v="0"/>
    <x v="6"/>
  </r>
  <r>
    <s v="PID0136"/>
    <x v="2"/>
    <x v="0"/>
    <n v="24000"/>
    <n v="0"/>
    <n v="58.8"/>
    <x v="0"/>
    <s v="O-"/>
    <b v="0"/>
    <b v="1"/>
    <b v="0"/>
    <x v="7"/>
  </r>
  <r>
    <s v="PID0137"/>
    <x v="2"/>
    <x v="1"/>
    <n v="100"/>
    <n v="50.09"/>
    <n v="70.599999999999994"/>
    <x v="1"/>
    <s v="B-"/>
    <b v="1"/>
    <b v="1"/>
    <b v="1"/>
    <x v="10"/>
  </r>
  <r>
    <s v="PID0138"/>
    <x v="0"/>
    <x v="3"/>
    <n v="800"/>
    <n v="598.46"/>
    <n v="77.8"/>
    <x v="1"/>
    <s v="O-"/>
    <b v="0"/>
    <b v="0"/>
    <b v="1"/>
    <x v="0"/>
  </r>
  <r>
    <s v="PID0139"/>
    <x v="0"/>
    <x v="3"/>
    <n v="10000"/>
    <n v="0"/>
    <n v="63.1"/>
    <x v="0"/>
    <s v="A+"/>
    <b v="0"/>
    <b v="0"/>
    <b v="0"/>
    <x v="8"/>
  </r>
  <r>
    <s v="PID0140"/>
    <x v="0"/>
    <x v="0"/>
    <n v="60000"/>
    <n v="41536.300000000003"/>
    <n v="62.3"/>
    <x v="1"/>
    <s v="AB+"/>
    <b v="0"/>
    <b v="1"/>
    <b v="1"/>
    <x v="5"/>
  </r>
  <r>
    <s v="PID0141"/>
    <x v="2"/>
    <x v="1"/>
    <n v="2000"/>
    <n v="1789.7"/>
    <n v="90.3"/>
    <x v="1"/>
    <s v="A-"/>
    <b v="0"/>
    <b v="0"/>
    <b v="1"/>
    <x v="13"/>
  </r>
  <r>
    <s v="PID0142"/>
    <x v="0"/>
    <x v="1"/>
    <n v="32000"/>
    <n v="20629.759999999998"/>
    <n v="104.7"/>
    <x v="1"/>
    <s v="O-"/>
    <b v="1"/>
    <b v="0"/>
    <b v="1"/>
    <x v="0"/>
  </r>
  <r>
    <s v="PID0143"/>
    <x v="0"/>
    <x v="0"/>
    <n v="21000"/>
    <n v="0"/>
    <n v="70.599999999999994"/>
    <x v="0"/>
    <s v="A-"/>
    <b v="0"/>
    <b v="0"/>
    <b v="0"/>
    <x v="8"/>
  </r>
  <r>
    <s v="PID0144"/>
    <x v="0"/>
    <x v="0"/>
    <n v="100"/>
    <n v="61.54"/>
    <n v="66.3"/>
    <x v="0"/>
    <s v="AB+"/>
    <b v="0"/>
    <b v="0"/>
    <b v="1"/>
    <x v="5"/>
  </r>
  <r>
    <s v="PID0145"/>
    <x v="1"/>
    <x v="0"/>
    <n v="40000"/>
    <n v="29298.800000000003"/>
    <n v="80.400000000000006"/>
    <x v="1"/>
    <s v="AB+"/>
    <b v="0"/>
    <b v="1"/>
    <b v="1"/>
    <x v="13"/>
  </r>
  <r>
    <s v="PID0146"/>
    <x v="2"/>
    <x v="1"/>
    <n v="2000"/>
    <n v="1319.34"/>
    <n v="59.7"/>
    <x v="0"/>
    <s v="AB+"/>
    <b v="0"/>
    <b v="0"/>
    <b v="1"/>
    <x v="13"/>
  </r>
  <r>
    <s v="PID0147"/>
    <x v="2"/>
    <x v="3"/>
    <n v="500"/>
    <n v="259.10000000000002"/>
    <n v="100.2"/>
    <x v="1"/>
    <s v="A+"/>
    <b v="0"/>
    <b v="0"/>
    <b v="1"/>
    <x v="18"/>
  </r>
  <r>
    <s v="PID0148"/>
    <x v="0"/>
    <x v="1"/>
    <n v="200000"/>
    <n v="106845.8"/>
    <n v="84.7"/>
    <x v="1"/>
    <s v="AB+"/>
    <b v="1"/>
    <b v="1"/>
    <b v="1"/>
    <x v="13"/>
  </r>
  <r>
    <s v="PID0149"/>
    <x v="2"/>
    <x v="2"/>
    <n v="60000"/>
    <n v="51135.96"/>
    <n v="64.2"/>
    <x v="0"/>
    <s v="B+"/>
    <b v="1"/>
    <b v="0"/>
    <b v="1"/>
    <x v="7"/>
  </r>
  <r>
    <s v="PID0150"/>
    <x v="0"/>
    <x v="2"/>
    <n v="240000"/>
    <n v="137764.79999999999"/>
    <n v="66.7"/>
    <x v="0"/>
    <s v="B+"/>
    <b v="0"/>
    <b v="1"/>
    <b v="1"/>
    <x v="5"/>
  </r>
  <r>
    <s v="PID0151"/>
    <x v="0"/>
    <x v="0"/>
    <n v="10000"/>
    <n v="8622.85"/>
    <n v="79.900000000000006"/>
    <x v="0"/>
    <s v="B-"/>
    <b v="1"/>
    <b v="0"/>
    <b v="1"/>
    <x v="6"/>
  </r>
  <r>
    <s v="PID0152"/>
    <x v="2"/>
    <x v="1"/>
    <n v="24000"/>
    <n v="13038.27"/>
    <n v="87.9"/>
    <x v="0"/>
    <s v="B+"/>
    <b v="1"/>
    <b v="0"/>
    <b v="1"/>
    <x v="1"/>
  </r>
  <r>
    <s v="PID0153"/>
    <x v="1"/>
    <x v="3"/>
    <n v="40000"/>
    <n v="35399.4"/>
    <n v="71"/>
    <x v="1"/>
    <s v="A+"/>
    <b v="0"/>
    <b v="1"/>
    <b v="1"/>
    <x v="2"/>
  </r>
  <r>
    <s v="PID0154"/>
    <x v="2"/>
    <x v="0"/>
    <n v="60000"/>
    <n v="44585.9"/>
    <n v="77"/>
    <x v="1"/>
    <s v="B-"/>
    <b v="0"/>
    <b v="0"/>
    <b v="1"/>
    <x v="0"/>
  </r>
  <r>
    <s v="PID0155"/>
    <x v="2"/>
    <x v="0"/>
    <n v="800"/>
    <n v="531.89"/>
    <n v="88.8"/>
    <x v="1"/>
    <s v="AB-"/>
    <b v="0"/>
    <b v="0"/>
    <b v="1"/>
    <x v="5"/>
  </r>
  <r>
    <s v="PID0156"/>
    <x v="1"/>
    <x v="0"/>
    <n v="24000"/>
    <n v="20033.97"/>
    <n v="76.099999999999994"/>
    <x v="1"/>
    <s v="AB+"/>
    <b v="0"/>
    <b v="1"/>
    <b v="1"/>
    <x v="6"/>
  </r>
  <r>
    <s v="PID0157"/>
    <x v="2"/>
    <x v="0"/>
    <n v="24000"/>
    <n v="12658.14"/>
    <n v="84.9"/>
    <x v="0"/>
    <s v="B-"/>
    <b v="0"/>
    <b v="1"/>
    <b v="1"/>
    <x v="15"/>
  </r>
  <r>
    <s v="PID0158"/>
    <x v="4"/>
    <x v="0"/>
    <n v="100"/>
    <n v="64.28"/>
    <n v="98.8"/>
    <x v="0"/>
    <s v="AB+"/>
    <b v="1"/>
    <b v="0"/>
    <b v="1"/>
    <x v="6"/>
  </r>
  <r>
    <s v="PID0159"/>
    <x v="1"/>
    <x v="3"/>
    <n v="800"/>
    <n v="632.6"/>
    <n v="82.7"/>
    <x v="1"/>
    <s v="O+"/>
    <b v="1"/>
    <b v="1"/>
    <b v="1"/>
    <x v="10"/>
  </r>
  <r>
    <s v="PID0160"/>
    <x v="0"/>
    <x v="3"/>
    <n v="300000"/>
    <n v="198697.35"/>
    <n v="76"/>
    <x v="0"/>
    <s v="O+"/>
    <b v="0"/>
    <b v="1"/>
    <b v="1"/>
    <x v="12"/>
  </r>
  <r>
    <s v="PID0161"/>
    <x v="2"/>
    <x v="1"/>
    <n v="60000"/>
    <n v="47214.76"/>
    <n v="72.5"/>
    <x v="1"/>
    <s v="A+"/>
    <b v="0"/>
    <b v="0"/>
    <b v="1"/>
    <x v="8"/>
  </r>
  <r>
    <s v="PID0162"/>
    <x v="1"/>
    <x v="0"/>
    <n v="60000"/>
    <n v="47381.56"/>
    <n v="59.4"/>
    <x v="0"/>
    <s v="B+"/>
    <b v="0"/>
    <b v="0"/>
    <b v="1"/>
    <x v="20"/>
  </r>
  <r>
    <s v="PID0163"/>
    <x v="4"/>
    <x v="2"/>
    <n v="24000"/>
    <n v="17921.32"/>
    <n v="81.5"/>
    <x v="0"/>
    <s v="O+"/>
    <b v="1"/>
    <b v="1"/>
    <b v="1"/>
    <x v="0"/>
  </r>
  <r>
    <s v="PID0164"/>
    <x v="2"/>
    <x v="3"/>
    <n v="40000"/>
    <n v="28057"/>
    <n v="85.1"/>
    <x v="0"/>
    <s v="O+"/>
    <b v="1"/>
    <b v="0"/>
    <b v="1"/>
    <x v="13"/>
  </r>
  <r>
    <s v="PID0165"/>
    <x v="0"/>
    <x v="0"/>
    <n v="18000"/>
    <n v="0"/>
    <n v="100.2"/>
    <x v="1"/>
    <s v="AB+"/>
    <b v="0"/>
    <b v="0"/>
    <b v="0"/>
    <x v="4"/>
  </r>
  <r>
    <s v="PID0166"/>
    <x v="1"/>
    <x v="1"/>
    <n v="20000"/>
    <n v="0"/>
    <n v="83.5"/>
    <x v="1"/>
    <s v="B+"/>
    <b v="0"/>
    <b v="0"/>
    <b v="0"/>
    <x v="3"/>
  </r>
  <r>
    <s v="PID0167"/>
    <x v="1"/>
    <x v="3"/>
    <n v="250000"/>
    <n v="203806.19999999998"/>
    <n v="69.400000000000006"/>
    <x v="1"/>
    <s v="O-"/>
    <b v="0"/>
    <b v="1"/>
    <b v="1"/>
    <x v="0"/>
  </r>
  <r>
    <s v="PID0168"/>
    <x v="1"/>
    <x v="2"/>
    <n v="100"/>
    <n v="72.98"/>
    <n v="87.9"/>
    <x v="1"/>
    <s v="B+"/>
    <b v="0"/>
    <b v="0"/>
    <b v="1"/>
    <x v="16"/>
  </r>
  <r>
    <s v="PID0169"/>
    <x v="0"/>
    <x v="2"/>
    <n v="21000"/>
    <n v="17316.740000000002"/>
    <n v="64.099999999999994"/>
    <x v="1"/>
    <s v="AB-"/>
    <b v="1"/>
    <b v="1"/>
    <b v="1"/>
    <x v="0"/>
  </r>
  <r>
    <s v="PID0170"/>
    <x v="0"/>
    <x v="1"/>
    <n v="20000"/>
    <n v="12759.74"/>
    <n v="85.4"/>
    <x v="0"/>
    <s v="O+"/>
    <b v="1"/>
    <b v="1"/>
    <b v="1"/>
    <x v="14"/>
  </r>
  <r>
    <s v="PID0171"/>
    <x v="0"/>
    <x v="0"/>
    <n v="100"/>
    <n v="83.26"/>
    <n v="80.099999999999994"/>
    <x v="0"/>
    <s v="AB-"/>
    <b v="0"/>
    <b v="0"/>
    <b v="1"/>
    <x v="12"/>
  </r>
  <r>
    <s v="PID0172"/>
    <x v="0"/>
    <x v="2"/>
    <n v="3000"/>
    <n v="0"/>
    <n v="80.099999999999994"/>
    <x v="1"/>
    <s v="O+"/>
    <b v="0"/>
    <b v="0"/>
    <b v="0"/>
    <x v="0"/>
  </r>
  <r>
    <s v="PID0173"/>
    <x v="1"/>
    <x v="1"/>
    <n v="100"/>
    <n v="0"/>
    <n v="87.5"/>
    <x v="0"/>
    <s v="A-"/>
    <b v="0"/>
    <b v="0"/>
    <b v="0"/>
    <x v="17"/>
  </r>
  <r>
    <s v="PID0174"/>
    <x v="1"/>
    <x v="0"/>
    <n v="3000"/>
    <n v="2684.7599999999998"/>
    <n v="72.900000000000006"/>
    <x v="1"/>
    <s v="O+"/>
    <b v="0"/>
    <b v="0"/>
    <b v="1"/>
    <x v="1"/>
  </r>
  <r>
    <s v="PID0175"/>
    <x v="1"/>
    <x v="0"/>
    <n v="36000"/>
    <n v="29560.29"/>
    <n v="72.8"/>
    <x v="1"/>
    <s v="AB+"/>
    <b v="0"/>
    <b v="0"/>
    <b v="1"/>
    <x v="6"/>
  </r>
  <r>
    <s v="PID0176"/>
    <x v="1"/>
    <x v="3"/>
    <n v="800"/>
    <n v="550.38"/>
    <n v="66.3"/>
    <x v="1"/>
    <s v="A-"/>
    <b v="0"/>
    <b v="1"/>
    <b v="1"/>
    <x v="8"/>
  </r>
  <r>
    <s v="PID0177"/>
    <x v="2"/>
    <x v="0"/>
    <n v="500"/>
    <n v="394.97"/>
    <n v="108.4"/>
    <x v="0"/>
    <s v="AB-"/>
    <b v="0"/>
    <b v="0"/>
    <b v="1"/>
    <x v="8"/>
  </r>
  <r>
    <s v="PID0178"/>
    <x v="4"/>
    <x v="1"/>
    <n v="32000"/>
    <n v="20010.64"/>
    <n v="73.900000000000006"/>
    <x v="0"/>
    <s v="B-"/>
    <b v="0"/>
    <b v="0"/>
    <b v="1"/>
    <x v="8"/>
  </r>
  <r>
    <s v="PID0179"/>
    <x v="0"/>
    <x v="0"/>
    <n v="3000"/>
    <n v="1974.03"/>
    <n v="63.3"/>
    <x v="0"/>
    <s v="A-"/>
    <b v="0"/>
    <b v="0"/>
    <b v="1"/>
    <x v="3"/>
  </r>
  <r>
    <s v="PID0180"/>
    <x v="2"/>
    <x v="1"/>
    <n v="10000"/>
    <n v="0"/>
    <n v="66.3"/>
    <x v="0"/>
    <s v="A+"/>
    <b v="0"/>
    <b v="0"/>
    <b v="0"/>
    <x v="8"/>
  </r>
  <r>
    <s v="PID0181"/>
    <x v="0"/>
    <x v="0"/>
    <n v="200000"/>
    <n v="163598.39999999999"/>
    <n v="83.1"/>
    <x v="0"/>
    <s v="O+"/>
    <b v="0"/>
    <b v="0"/>
    <b v="1"/>
    <x v="8"/>
  </r>
  <r>
    <s v="PID0182"/>
    <x v="2"/>
    <x v="0"/>
    <n v="60000"/>
    <n v="34972.1"/>
    <n v="94.2"/>
    <x v="1"/>
    <s v="A+"/>
    <b v="0"/>
    <b v="0"/>
    <b v="1"/>
    <x v="21"/>
  </r>
  <r>
    <s v="PID0183"/>
    <x v="0"/>
    <x v="1"/>
    <n v="18000"/>
    <n v="11502.539999999999"/>
    <n v="82.8"/>
    <x v="1"/>
    <s v="B-"/>
    <b v="1"/>
    <b v="1"/>
    <b v="1"/>
    <x v="8"/>
  </r>
  <r>
    <s v="PID0184"/>
    <x v="2"/>
    <x v="2"/>
    <n v="240000"/>
    <n v="164092.20000000001"/>
    <n v="92.6"/>
    <x v="0"/>
    <s v="O+"/>
    <s v="No"/>
    <b v="0"/>
    <b v="1"/>
    <x v="6"/>
  </r>
  <r>
    <s v="PID0185"/>
    <x v="2"/>
    <x v="0"/>
    <n v="90000"/>
    <n v="0"/>
    <n v="64.2"/>
    <x v="0"/>
    <s v="AB+"/>
    <b v="0"/>
    <s v="No"/>
    <b v="0"/>
    <x v="13"/>
  </r>
  <r>
    <s v="PID0186"/>
    <x v="0"/>
    <x v="0"/>
    <n v="300000"/>
    <n v="194773.68"/>
    <n v="85.3"/>
    <x v="1"/>
    <s v="AB-"/>
    <b v="0"/>
    <b v="0"/>
    <b v="1"/>
    <x v="13"/>
  </r>
  <r>
    <s v="PID0187"/>
    <x v="2"/>
    <x v="0"/>
    <n v="100"/>
    <n v="60.96"/>
    <n v="82.1"/>
    <x v="0"/>
    <s v="O-"/>
    <b v="1"/>
    <b v="0"/>
    <b v="1"/>
    <x v="7"/>
  </r>
  <r>
    <s v="PID0188"/>
    <x v="2"/>
    <x v="2"/>
    <n v="10000"/>
    <n v="7939.0999999999995"/>
    <n v="96.5"/>
    <x v="1"/>
    <s v="A+"/>
    <b v="0"/>
    <b v="0"/>
    <b v="1"/>
    <x v="9"/>
  </r>
  <r>
    <s v="PID0189"/>
    <x v="2"/>
    <x v="0"/>
    <n v="240000"/>
    <n v="214090.32"/>
    <n v="61.8"/>
    <x v="1"/>
    <s v="AB+"/>
    <b v="1"/>
    <b v="1"/>
    <b v="1"/>
    <x v="0"/>
  </r>
  <r>
    <s v="PID0190"/>
    <x v="2"/>
    <x v="2"/>
    <n v="18000"/>
    <n v="12382.380000000001"/>
    <n v="96.3"/>
    <x v="0"/>
    <s v="B-"/>
    <b v="0"/>
    <b v="0"/>
    <b v="1"/>
    <x v="4"/>
  </r>
  <r>
    <s v="PID0191"/>
    <x v="2"/>
    <x v="2"/>
    <n v="75000"/>
    <n v="57189.799999999996"/>
    <n v="77.900000000000006"/>
    <x v="0"/>
    <s v="AB-"/>
    <b v="0"/>
    <b v="0"/>
    <b v="1"/>
    <x v="12"/>
  </r>
  <r>
    <s v="PID0192"/>
    <x v="2"/>
    <x v="2"/>
    <n v="2000"/>
    <n v="1230.08"/>
    <n v="102.1"/>
    <x v="0"/>
    <s v="B-"/>
    <b v="1"/>
    <b v="0"/>
    <b v="1"/>
    <x v="7"/>
  </r>
  <r>
    <s v="PID0193"/>
    <x v="0"/>
    <x v="2"/>
    <n v="3000"/>
    <n v="0"/>
    <n v="79.5"/>
    <x v="0"/>
    <s v="B-"/>
    <b v="0"/>
    <b v="0"/>
    <b v="0"/>
    <x v="1"/>
  </r>
  <r>
    <s v="PID0194"/>
    <x v="0"/>
    <x v="1"/>
    <n v="12000"/>
    <n v="8360.16"/>
    <n v="64.400000000000006"/>
    <x v="0"/>
    <s v="AB-"/>
    <b v="0"/>
    <b v="0"/>
    <b v="1"/>
    <x v="13"/>
  </r>
  <r>
    <s v="PID0195"/>
    <x v="1"/>
    <x v="1"/>
    <n v="60000"/>
    <n v="0"/>
    <n v="68.7"/>
    <x v="1"/>
    <s v="O+"/>
    <b v="0"/>
    <b v="0"/>
    <b v="0"/>
    <x v="8"/>
  </r>
  <r>
    <s v="PID0196"/>
    <x v="2"/>
    <x v="1"/>
    <n v="75000"/>
    <n v="0"/>
    <n v="88.1"/>
    <x v="1"/>
    <s v="B+"/>
    <b v="0"/>
    <b v="0"/>
    <b v="0"/>
    <x v="0"/>
  </r>
  <r>
    <s v="PID0197"/>
    <x v="2"/>
    <x v="1"/>
    <n v="21000"/>
    <n v="13329.75"/>
    <n v="78.400000000000006"/>
    <x v="0"/>
    <s v="A+"/>
    <b v="0"/>
    <b v="0"/>
    <b v="1"/>
    <x v="12"/>
  </r>
  <r>
    <s v="PID0198"/>
    <x v="2"/>
    <x v="2"/>
    <n v="3000"/>
    <n v="2153.2200000000003"/>
    <n v="62.3"/>
    <x v="0"/>
    <s v="O+"/>
    <s v="Yes"/>
    <b v="1"/>
    <b v="1"/>
    <x v="1"/>
  </r>
  <r>
    <s v="PID0199"/>
    <x v="1"/>
    <x v="0"/>
    <n v="45000"/>
    <n v="40303.020000000004"/>
    <n v="53.7"/>
    <x v="1"/>
    <s v="AB+"/>
    <b v="0"/>
    <b v="0"/>
    <b v="1"/>
    <x v="4"/>
  </r>
  <r>
    <s v="PID0200"/>
    <x v="0"/>
    <x v="2"/>
    <n v="1600"/>
    <n v="1266.78"/>
    <n v="89.2"/>
    <x v="0"/>
    <s v="B+"/>
    <b v="0"/>
    <b v="0"/>
    <b v="1"/>
    <x v="16"/>
  </r>
  <r>
    <s v="PID0201"/>
    <x v="0"/>
    <x v="0"/>
    <n v="800"/>
    <n v="630.48"/>
    <n v="54.1"/>
    <x v="1"/>
    <s v="A-"/>
    <b v="0"/>
    <b v="1"/>
    <b v="1"/>
    <x v="15"/>
  </r>
  <r>
    <s v="PID0202"/>
    <x v="1"/>
    <x v="2"/>
    <n v="100"/>
    <n v="0"/>
    <n v="80"/>
    <x v="1"/>
    <s v="A-"/>
    <b v="0"/>
    <b v="1"/>
    <b v="0"/>
    <x v="5"/>
  </r>
  <r>
    <s v="PID0203"/>
    <x v="0"/>
    <x v="3"/>
    <n v="300000"/>
    <n v="233626.56"/>
    <n v="90.8"/>
    <x v="0"/>
    <s v="O-"/>
    <b v="0"/>
    <b v="0"/>
    <b v="1"/>
    <x v="8"/>
  </r>
  <r>
    <s v="PID0204"/>
    <x v="2"/>
    <x v="3"/>
    <n v="300000"/>
    <n v="210807"/>
    <n v="72.400000000000006"/>
    <x v="0"/>
    <s v="O-"/>
    <b v="0"/>
    <b v="0"/>
    <b v="1"/>
    <x v="0"/>
  </r>
  <r>
    <s v="PID0205"/>
    <x v="1"/>
    <x v="0"/>
    <n v="45000"/>
    <n v="36976.979999999996"/>
    <n v="60.1"/>
    <x v="1"/>
    <s v="B+"/>
    <b v="0"/>
    <b v="0"/>
    <b v="1"/>
    <x v="2"/>
  </r>
  <r>
    <s v="PID0206"/>
    <x v="2"/>
    <x v="2"/>
    <n v="18000"/>
    <n v="13231.380000000001"/>
    <n v="72.3"/>
    <x v="1"/>
    <s v="B-"/>
    <s v="No"/>
    <b v="1"/>
    <b v="1"/>
    <x v="5"/>
  </r>
  <r>
    <s v="PID0207"/>
    <x v="2"/>
    <x v="0"/>
    <n v="3000"/>
    <n v="0"/>
    <n v="90"/>
    <x v="0"/>
    <s v="B+"/>
    <b v="0"/>
    <b v="0"/>
    <b v="0"/>
    <x v="10"/>
  </r>
  <r>
    <s v="PID0208"/>
    <x v="0"/>
    <x v="3"/>
    <n v="3000"/>
    <n v="0"/>
    <n v="61.1"/>
    <x v="1"/>
    <s v="AB-"/>
    <b v="0"/>
    <b v="1"/>
    <b v="0"/>
    <x v="12"/>
  </r>
  <r>
    <s v="PID0209"/>
    <x v="0"/>
    <x v="3"/>
    <n v="75000"/>
    <n v="39899.4"/>
    <n v="68.8"/>
    <x v="1"/>
    <s v="B-"/>
    <b v="0"/>
    <b v="0"/>
    <b v="1"/>
    <x v="12"/>
  </r>
  <r>
    <s v="PID0210"/>
    <x v="1"/>
    <x v="2"/>
    <n v="100"/>
    <n v="0"/>
    <n v="51.9"/>
    <x v="1"/>
    <s v="AB-"/>
    <b v="0"/>
    <b v="0"/>
    <b v="0"/>
    <x v="22"/>
  </r>
  <r>
    <s v="PID0211"/>
    <x v="0"/>
    <x v="3"/>
    <n v="20000"/>
    <n v="16134.38"/>
    <n v="82.5"/>
    <x v="1"/>
    <s v="AB+"/>
    <b v="0"/>
    <b v="0"/>
    <b v="1"/>
    <x v="3"/>
  </r>
  <r>
    <s v="PID0212"/>
    <x v="0"/>
    <x v="0"/>
    <n v="60000"/>
    <n v="38509.85"/>
    <n v="100.5"/>
    <x v="0"/>
    <s v="O-"/>
    <b v="0"/>
    <b v="1"/>
    <b v="1"/>
    <x v="1"/>
  </r>
  <r>
    <s v="PID0213"/>
    <x v="2"/>
    <x v="3"/>
    <n v="90000"/>
    <n v="51209.85"/>
    <n v="93.3"/>
    <x v="0"/>
    <s v="B-"/>
    <b v="0"/>
    <b v="1"/>
    <b v="1"/>
    <x v="13"/>
  </r>
  <r>
    <s v="PID0214"/>
    <x v="0"/>
    <x v="3"/>
    <n v="32000"/>
    <n v="0"/>
    <n v="70.900000000000006"/>
    <x v="1"/>
    <s v="O+"/>
    <b v="0"/>
    <b v="0"/>
    <b v="0"/>
    <x v="19"/>
  </r>
  <r>
    <s v="PID0215"/>
    <x v="0"/>
    <x v="2"/>
    <n v="18000"/>
    <n v="0"/>
    <n v="105.6"/>
    <x v="1"/>
    <s v="AB+"/>
    <s v="No"/>
    <b v="1"/>
    <b v="0"/>
    <x v="2"/>
  </r>
  <r>
    <s v="PID0216"/>
    <x v="2"/>
    <x v="0"/>
    <n v="12000"/>
    <n v="9943.16"/>
    <n v="63.3"/>
    <x v="0"/>
    <s v="B-"/>
    <b v="1"/>
    <b v="1"/>
    <b v="1"/>
    <x v="8"/>
  </r>
  <r>
    <s v="PID0217"/>
    <x v="2"/>
    <x v="2"/>
    <n v="2000"/>
    <n v="1476.98"/>
    <n v="94.7"/>
    <x v="0"/>
    <s v="O-"/>
    <b v="0"/>
    <b v="0"/>
    <b v="1"/>
    <x v="8"/>
  </r>
  <r>
    <s v="PID0218"/>
    <x v="2"/>
    <x v="0"/>
    <n v="10000"/>
    <n v="8451.7999999999993"/>
    <n v="69.3"/>
    <x v="1"/>
    <s v="AB+"/>
    <b v="1"/>
    <b v="0"/>
    <b v="1"/>
    <x v="6"/>
  </r>
  <r>
    <s v="PID0219"/>
    <x v="2"/>
    <x v="3"/>
    <n v="250000"/>
    <n v="165091.4"/>
    <n v="99.2"/>
    <x v="0"/>
    <s v="A+"/>
    <b v="0"/>
    <b v="0"/>
    <b v="1"/>
    <x v="1"/>
  </r>
  <r>
    <s v="PID0220"/>
    <x v="2"/>
    <x v="0"/>
    <n v="36000"/>
    <n v="32157.69"/>
    <n v="94.7"/>
    <x v="1"/>
    <s v="AB+"/>
    <b v="1"/>
    <b v="0"/>
    <b v="1"/>
    <x v="13"/>
  </r>
  <r>
    <s v="PID0221"/>
    <x v="2"/>
    <x v="0"/>
    <n v="800"/>
    <n v="527.08000000000004"/>
    <n v="71.599999999999994"/>
    <x v="0"/>
    <s v="AB+"/>
    <b v="0"/>
    <b v="0"/>
    <b v="1"/>
    <x v="4"/>
  </r>
  <r>
    <s v="PID0222"/>
    <x v="2"/>
    <x v="3"/>
    <n v="20000"/>
    <n v="16606.32"/>
    <n v="63.8"/>
    <x v="0"/>
    <s v="O+"/>
    <b v="0"/>
    <b v="0"/>
    <b v="1"/>
    <x v="9"/>
  </r>
  <r>
    <s v="PID0223"/>
    <x v="1"/>
    <x v="3"/>
    <n v="250000"/>
    <n v="141504.59999999998"/>
    <n v="55.1"/>
    <x v="0"/>
    <s v="O-"/>
    <b v="0"/>
    <b v="0"/>
    <b v="1"/>
    <x v="7"/>
  </r>
  <r>
    <s v="PID0224"/>
    <x v="2"/>
    <x v="1"/>
    <n v="32000"/>
    <n v="28723.52"/>
    <n v="64.7"/>
    <x v="1"/>
    <s v="A-"/>
    <s v="No"/>
    <b v="0"/>
    <b v="1"/>
    <x v="12"/>
  </r>
  <r>
    <s v="PID0225"/>
    <x v="0"/>
    <x v="2"/>
    <n v="240000"/>
    <n v="153766.44"/>
    <n v="53.6"/>
    <x v="1"/>
    <s v="O-"/>
    <b v="0"/>
    <b v="1"/>
    <b v="1"/>
    <x v="2"/>
  </r>
  <r>
    <s v="PID0226"/>
    <x v="0"/>
    <x v="0"/>
    <n v="20000"/>
    <n v="11334.86"/>
    <n v="84.1"/>
    <x v="1"/>
    <s v="AB+"/>
    <b v="0"/>
    <b v="0"/>
    <b v="1"/>
    <x v="4"/>
  </r>
  <r>
    <s v="PID0227"/>
    <x v="1"/>
    <x v="0"/>
    <n v="500"/>
    <n v="285.98"/>
    <n v="56.4"/>
    <x v="1"/>
    <s v="A+"/>
    <b v="1"/>
    <b v="0"/>
    <b v="1"/>
    <x v="10"/>
  </r>
  <r>
    <s v="PID0228"/>
    <x v="2"/>
    <x v="1"/>
    <n v="40000"/>
    <n v="34307.72"/>
    <n v="81"/>
    <x v="0"/>
    <s v="O-"/>
    <b v="0"/>
    <b v="0"/>
    <b v="1"/>
    <x v="18"/>
  </r>
  <r>
    <s v="PID0229"/>
    <x v="0"/>
    <x v="2"/>
    <n v="15000"/>
    <n v="11623.199999999999"/>
    <n v="70"/>
    <x v="0"/>
    <s v="O+"/>
    <b v="0"/>
    <b v="1"/>
    <b v="1"/>
    <x v="1"/>
  </r>
  <r>
    <s v="PID0230"/>
    <x v="1"/>
    <x v="1"/>
    <n v="40000"/>
    <n v="0"/>
    <n v="77.8"/>
    <x v="0"/>
    <s v="B-"/>
    <b v="0"/>
    <b v="1"/>
    <b v="0"/>
    <x v="19"/>
  </r>
  <r>
    <s v="PID0231"/>
    <x v="2"/>
    <x v="1"/>
    <n v="32000"/>
    <n v="25580.6"/>
    <n v="94.5"/>
    <x v="0"/>
    <s v="A-"/>
    <b v="0"/>
    <b v="0"/>
    <b v="1"/>
    <x v="14"/>
  </r>
  <r>
    <s v="PID0232"/>
    <x v="1"/>
    <x v="1"/>
    <n v="500"/>
    <n v="0"/>
    <n v="77.599999999999994"/>
    <x v="1"/>
    <s v="O-"/>
    <b v="1"/>
    <b v="1"/>
    <b v="0"/>
    <x v="6"/>
  </r>
  <r>
    <s v="PID0233"/>
    <x v="2"/>
    <x v="0"/>
    <n v="16000"/>
    <n v="9525.4599999999991"/>
    <n v="57.3"/>
    <x v="0"/>
    <s v="A-"/>
    <b v="0"/>
    <b v="0"/>
    <b v="1"/>
    <x v="13"/>
  </r>
  <r>
    <s v="PID0234"/>
    <x v="4"/>
    <x v="2"/>
    <n v="500"/>
    <n v="279.56"/>
    <n v="106.4"/>
    <x v="0"/>
    <s v="AB+"/>
    <b v="0"/>
    <b v="0"/>
    <b v="1"/>
    <x v="16"/>
  </r>
  <r>
    <s v="PID0235"/>
    <x v="2"/>
    <x v="3"/>
    <n v="60000"/>
    <n v="45790.25"/>
    <n v="89.6"/>
    <x v="0"/>
    <s v="B+"/>
    <b v="0"/>
    <b v="1"/>
    <b v="1"/>
    <x v="3"/>
  </r>
  <r>
    <s v="PID0236"/>
    <x v="3"/>
    <x v="1"/>
    <n v="800"/>
    <n v="0"/>
    <n v="48.9"/>
    <x v="0"/>
    <s v="B+"/>
    <b v="0"/>
    <b v="0"/>
    <b v="0"/>
    <x v="8"/>
  </r>
  <r>
    <s v="PID0237"/>
    <x v="1"/>
    <x v="1"/>
    <n v="30000"/>
    <n v="16813.59"/>
    <n v="89.6"/>
    <x v="0"/>
    <s v="O+"/>
    <b v="0"/>
    <b v="0"/>
    <b v="1"/>
    <x v="12"/>
  </r>
  <r>
    <s v="PID0238"/>
    <x v="2"/>
    <x v="2"/>
    <n v="40000"/>
    <n v="26437.399999999998"/>
    <n v="88.1"/>
    <x v="0"/>
    <s v="AB-"/>
    <b v="0"/>
    <b v="1"/>
    <b v="1"/>
    <x v="2"/>
  </r>
  <r>
    <s v="PID0239"/>
    <x v="2"/>
    <x v="3"/>
    <n v="18000"/>
    <n v="10284.66"/>
    <n v="66.3"/>
    <x v="1"/>
    <s v="AB-"/>
    <b v="0"/>
    <b v="0"/>
    <b v="1"/>
    <x v="2"/>
  </r>
  <r>
    <s v="PID0240"/>
    <x v="2"/>
    <x v="1"/>
    <n v="40000"/>
    <n v="34094.800000000003"/>
    <n v="67.5"/>
    <x v="0"/>
    <s v="AB+"/>
    <b v="0"/>
    <b v="0"/>
    <b v="1"/>
    <x v="12"/>
  </r>
  <r>
    <s v="PID0241"/>
    <x v="1"/>
    <x v="1"/>
    <n v="16000"/>
    <n v="11422.3"/>
    <n v="85.4"/>
    <x v="0"/>
    <s v="A-"/>
    <b v="0"/>
    <b v="0"/>
    <b v="1"/>
    <x v="13"/>
  </r>
  <r>
    <s v="PID0242"/>
    <x v="0"/>
    <x v="3"/>
    <n v="500"/>
    <n v="365.85"/>
    <n v="80.5"/>
    <x v="1"/>
    <s v="B+"/>
    <b v="1"/>
    <b v="0"/>
    <b v="1"/>
    <x v="3"/>
  </r>
  <r>
    <s v="PID0243"/>
    <x v="2"/>
    <x v="1"/>
    <n v="16000"/>
    <n v="12760.94"/>
    <n v="59.5"/>
    <x v="0"/>
    <s v="A-"/>
    <b v="0"/>
    <b v="0"/>
    <b v="1"/>
    <x v="6"/>
  </r>
  <r>
    <s v="PID0244"/>
    <x v="0"/>
    <x v="2"/>
    <n v="12000"/>
    <n v="0"/>
    <n v="74.400000000000006"/>
    <x v="0"/>
    <s v="B+"/>
    <b v="0"/>
    <b v="0"/>
    <b v="0"/>
    <x v="8"/>
  </r>
  <r>
    <s v="PID0245"/>
    <x v="0"/>
    <x v="0"/>
    <n v="40000"/>
    <n v="25274"/>
    <n v="59"/>
    <x v="0"/>
    <s v="B-"/>
    <b v="0"/>
    <b v="0"/>
    <b v="1"/>
    <x v="1"/>
  </r>
  <r>
    <s v="PID0246"/>
    <x v="0"/>
    <x v="2"/>
    <n v="200000"/>
    <n v="121054.08"/>
    <n v="69"/>
    <x v="1"/>
    <s v="B+"/>
    <b v="0"/>
    <b v="1"/>
    <b v="1"/>
    <x v="23"/>
  </r>
  <r>
    <s v="PID0247"/>
    <x v="1"/>
    <x v="3"/>
    <n v="30000"/>
    <n v="21701.46"/>
    <n v="77.599999999999994"/>
    <x v="1"/>
    <s v="AB+"/>
    <b v="0"/>
    <b v="0"/>
    <b v="1"/>
    <x v="6"/>
  </r>
  <r>
    <s v="PID0248"/>
    <x v="0"/>
    <x v="0"/>
    <n v="60000"/>
    <n v="0"/>
    <n v="83.9"/>
    <x v="1"/>
    <s v="A+"/>
    <b v="0"/>
    <b v="0"/>
    <b v="0"/>
    <x v="6"/>
  </r>
  <r>
    <s v="PID0249"/>
    <x v="1"/>
    <x v="2"/>
    <n v="800"/>
    <n v="703.87"/>
    <n v="76.8"/>
    <x v="1"/>
    <s v="B+"/>
    <b v="0"/>
    <b v="0"/>
    <b v="1"/>
    <x v="16"/>
  </r>
  <r>
    <s v="PID0250"/>
    <x v="2"/>
    <x v="3"/>
    <n v="500"/>
    <n v="270.32"/>
    <n v="66.7"/>
    <x v="1"/>
    <s v="AB+"/>
    <b v="0"/>
    <b v="0"/>
    <b v="1"/>
    <x v="13"/>
  </r>
  <r>
    <s v="PID0251"/>
    <x v="2"/>
    <x v="0"/>
    <n v="24000"/>
    <n v="18664.68"/>
    <n v="71.400000000000006"/>
    <x v="0"/>
    <s v="O-"/>
    <b v="0"/>
    <b v="0"/>
    <b v="1"/>
    <x v="12"/>
  </r>
  <r>
    <s v="PID0252"/>
    <x v="2"/>
    <x v="3"/>
    <n v="60000"/>
    <n v="31082"/>
    <n v="65.599999999999994"/>
    <x v="1"/>
    <s v="AB-"/>
    <s v="Yes"/>
    <b v="0"/>
    <b v="1"/>
    <x v="2"/>
  </r>
  <r>
    <s v="PID0253"/>
    <x v="4"/>
    <x v="2"/>
    <n v="30000"/>
    <n v="26738.129999999997"/>
    <n v="85.2"/>
    <x v="0"/>
    <s v="A-"/>
    <b v="0"/>
    <b v="0"/>
    <b v="1"/>
    <x v="2"/>
  </r>
  <r>
    <s v="PID0254"/>
    <x v="0"/>
    <x v="1"/>
    <n v="40000"/>
    <n v="29444.799999999999"/>
    <n v="63.9"/>
    <x v="1"/>
    <s v="O-"/>
    <b v="0"/>
    <b v="0"/>
    <b v="1"/>
    <x v="1"/>
  </r>
  <r>
    <s v="PID0255"/>
    <x v="2"/>
    <x v="0"/>
    <n v="200000"/>
    <n v="101161.68"/>
    <n v="86.6"/>
    <x v="0"/>
    <s v="A-"/>
    <b v="0"/>
    <b v="1"/>
    <b v="1"/>
    <x v="0"/>
  </r>
  <r>
    <s v="PID0256"/>
    <x v="0"/>
    <x v="2"/>
    <n v="36000"/>
    <n v="31042.68"/>
    <n v="77.5"/>
    <x v="0"/>
    <s v="B-"/>
    <b v="0"/>
    <b v="0"/>
    <b v="1"/>
    <x v="4"/>
  </r>
  <r>
    <s v="PID0257"/>
    <x v="2"/>
    <x v="0"/>
    <n v="60000"/>
    <n v="47874.1"/>
    <n v="69"/>
    <x v="0"/>
    <s v="A+"/>
    <b v="0"/>
    <b v="0"/>
    <b v="1"/>
    <x v="19"/>
  </r>
  <r>
    <s v="PID0258"/>
    <x v="1"/>
    <x v="2"/>
    <n v="3000"/>
    <n v="2277.27"/>
    <n v="67.900000000000006"/>
    <x v="0"/>
    <s v="O+"/>
    <b v="0"/>
    <b v="0"/>
    <b v="1"/>
    <x v="6"/>
  </r>
  <r>
    <s v="PID0259"/>
    <x v="2"/>
    <x v="1"/>
    <n v="200000"/>
    <n v="161833.76"/>
    <n v="87.7"/>
    <x v="1"/>
    <s v="AB+"/>
    <b v="0"/>
    <b v="0"/>
    <b v="1"/>
    <x v="6"/>
  </r>
  <r>
    <s v="PID0260"/>
    <x v="0"/>
    <x v="3"/>
    <n v="100"/>
    <n v="82.82"/>
    <n v="58.4"/>
    <x v="1"/>
    <s v="AB+"/>
    <b v="0"/>
    <b v="1"/>
    <b v="1"/>
    <x v="5"/>
  </r>
  <r>
    <s v="PID0261"/>
    <x v="2"/>
    <x v="0"/>
    <n v="800"/>
    <n v="0"/>
    <n v="89.7"/>
    <x v="1"/>
    <s v="AB-"/>
    <b v="0"/>
    <b v="1"/>
    <b v="0"/>
    <x v="7"/>
  </r>
  <r>
    <s v="PID0262"/>
    <x v="2"/>
    <x v="2"/>
    <n v="250000"/>
    <n v="190210.2"/>
    <n v="65"/>
    <x v="0"/>
    <s v="O-"/>
    <b v="0"/>
    <b v="0"/>
    <b v="1"/>
    <x v="6"/>
  </r>
  <r>
    <s v="PID0263"/>
    <x v="0"/>
    <x v="3"/>
    <n v="3000"/>
    <n v="1570.1100000000001"/>
    <n v="56.2"/>
    <x v="0"/>
    <s v="AB+"/>
    <b v="0"/>
    <b v="1"/>
    <b v="1"/>
    <x v="4"/>
  </r>
  <r>
    <s v="PID0264"/>
    <x v="2"/>
    <x v="0"/>
    <n v="30000"/>
    <n v="25604.159999999996"/>
    <n v="96.1"/>
    <x v="1"/>
    <s v="O-"/>
    <b v="0"/>
    <b v="0"/>
    <b v="1"/>
    <x v="1"/>
  </r>
  <r>
    <s v="PID0265"/>
    <x v="2"/>
    <x v="2"/>
    <n v="3000"/>
    <n v="2271.75"/>
    <n v="59.7"/>
    <x v="1"/>
    <s v="B-"/>
    <b v="1"/>
    <b v="0"/>
    <b v="1"/>
    <x v="13"/>
  </r>
  <r>
    <s v="PID0266"/>
    <x v="2"/>
    <x v="1"/>
    <n v="100"/>
    <n v="0"/>
    <n v="94.6"/>
    <x v="0"/>
    <s v="AB+"/>
    <b v="0"/>
    <b v="0"/>
    <b v="0"/>
    <x v="12"/>
  </r>
  <r>
    <s v="PID0267"/>
    <x v="2"/>
    <x v="1"/>
    <n v="800"/>
    <n v="484.88"/>
    <n v="65.099999999999994"/>
    <x v="0"/>
    <s v="B+"/>
    <b v="1"/>
    <b v="0"/>
    <b v="1"/>
    <x v="6"/>
  </r>
  <r>
    <s v="PID0268"/>
    <x v="2"/>
    <x v="1"/>
    <n v="12000"/>
    <n v="9014.58"/>
    <n v="104.7"/>
    <x v="1"/>
    <s v="B-"/>
    <b v="1"/>
    <b v="0"/>
    <b v="1"/>
    <x v="8"/>
  </r>
  <r>
    <s v="PID0269"/>
    <x v="2"/>
    <x v="1"/>
    <n v="40000"/>
    <n v="20636.399999999998"/>
    <n v="73"/>
    <x v="1"/>
    <s v="B-"/>
    <b v="0"/>
    <b v="0"/>
    <b v="1"/>
    <x v="8"/>
  </r>
  <r>
    <s v="PID0270"/>
    <x v="2"/>
    <x v="3"/>
    <n v="240000"/>
    <n v="161510.04"/>
    <n v="73.2"/>
    <x v="0"/>
    <s v="O-"/>
    <b v="0"/>
    <b v="1"/>
    <b v="1"/>
    <x v="1"/>
  </r>
  <r>
    <s v="PID0271"/>
    <x v="2"/>
    <x v="2"/>
    <n v="90000"/>
    <n v="50397.700000000004"/>
    <n v="75.2"/>
    <x v="1"/>
    <s v="A-"/>
    <b v="0"/>
    <b v="1"/>
    <b v="1"/>
    <x v="10"/>
  </r>
  <r>
    <s v="PID0272"/>
    <x v="1"/>
    <x v="3"/>
    <n v="32000"/>
    <n v="17619.52"/>
    <n v="79.099999999999994"/>
    <x v="1"/>
    <s v="B-"/>
    <b v="0"/>
    <b v="1"/>
    <b v="1"/>
    <x v="12"/>
  </r>
  <r>
    <s v="PID0273"/>
    <x v="0"/>
    <x v="3"/>
    <n v="15000"/>
    <n v="12252.550000000001"/>
    <n v="78"/>
    <x v="1"/>
    <s v="AB-"/>
    <b v="1"/>
    <b v="1"/>
    <b v="1"/>
    <x v="8"/>
  </r>
  <r>
    <s v="PID0274"/>
    <x v="1"/>
    <x v="1"/>
    <n v="90000"/>
    <n v="70452.100000000006"/>
    <n v="49.3"/>
    <x v="0"/>
    <s v="O-"/>
    <b v="0"/>
    <b v="0"/>
    <b v="1"/>
    <x v="13"/>
  </r>
  <r>
    <s v="PID0275"/>
    <x v="2"/>
    <x v="2"/>
    <n v="12000"/>
    <n v="0"/>
    <n v="94.1"/>
    <x v="0"/>
    <s v="B-"/>
    <b v="1"/>
    <b v="0"/>
    <b v="0"/>
    <x v="16"/>
  </r>
  <r>
    <s v="PID0276"/>
    <x v="2"/>
    <x v="1"/>
    <n v="40000"/>
    <n v="32398.1"/>
    <n v="100.7"/>
    <x v="1"/>
    <s v="A+"/>
    <b v="0"/>
    <b v="0"/>
    <b v="1"/>
    <x v="3"/>
  </r>
  <r>
    <s v="PID0277"/>
    <x v="0"/>
    <x v="0"/>
    <n v="18000"/>
    <n v="9142.98"/>
    <n v="52.2"/>
    <x v="1"/>
    <s v="AB-"/>
    <b v="1"/>
    <b v="0"/>
    <b v="1"/>
    <x v="0"/>
  </r>
  <r>
    <s v="PID0278"/>
    <x v="1"/>
    <x v="1"/>
    <n v="60000"/>
    <n v="49946.899999999994"/>
    <n v="67.8"/>
    <x v="1"/>
    <s v="O+"/>
    <b v="0"/>
    <b v="0"/>
    <b v="1"/>
    <x v="1"/>
  </r>
  <r>
    <s v="PID0279"/>
    <x v="1"/>
    <x v="1"/>
    <n v="24000"/>
    <n v="0"/>
    <n v="71.2"/>
    <x v="1"/>
    <s v="AB+"/>
    <b v="0"/>
    <b v="1"/>
    <b v="0"/>
    <x v="12"/>
  </r>
  <r>
    <s v="PID0280"/>
    <x v="0"/>
    <x v="1"/>
    <n v="24000"/>
    <n v="15161.699999999999"/>
    <n v="69"/>
    <x v="1"/>
    <s v="AB+"/>
    <b v="1"/>
    <b v="0"/>
    <b v="1"/>
    <x v="8"/>
  </r>
  <r>
    <s v="PID0281"/>
    <x v="0"/>
    <x v="0"/>
    <n v="20000"/>
    <n v="11828.86"/>
    <n v="54.6"/>
    <x v="1"/>
    <s v="AB+"/>
    <b v="0"/>
    <b v="1"/>
    <b v="1"/>
    <x v="4"/>
  </r>
  <r>
    <s v="PID0282"/>
    <x v="2"/>
    <x v="1"/>
    <n v="2000"/>
    <n v="1182"/>
    <n v="59.9"/>
    <x v="1"/>
    <s v="A+"/>
    <b v="1"/>
    <b v="1"/>
    <b v="1"/>
    <x v="13"/>
  </r>
  <r>
    <s v="PID0283"/>
    <x v="0"/>
    <x v="0"/>
    <n v="12000"/>
    <n v="9412.6"/>
    <n v="74"/>
    <x v="0"/>
    <s v="O-"/>
    <b v="1"/>
    <b v="0"/>
    <b v="1"/>
    <x v="7"/>
  </r>
  <r>
    <s v="PID0284"/>
    <x v="0"/>
    <x v="1"/>
    <n v="250000"/>
    <n v="175454.59999999998"/>
    <n v="84.9"/>
    <x v="1"/>
    <s v="AB+"/>
    <b v="0"/>
    <b v="1"/>
    <b v="1"/>
    <x v="13"/>
  </r>
  <r>
    <s v="PID0285"/>
    <x v="2"/>
    <x v="3"/>
    <n v="100"/>
    <n v="56.47"/>
    <n v="65.5"/>
    <x v="0"/>
    <s v="A+"/>
    <b v="0"/>
    <b v="1"/>
    <b v="1"/>
    <x v="2"/>
  </r>
  <r>
    <s v="PID0286"/>
    <x v="0"/>
    <x v="2"/>
    <n v="20000"/>
    <n v="0"/>
    <n v="96.3"/>
    <x v="1"/>
    <s v="B-"/>
    <b v="0"/>
    <b v="0"/>
    <b v="0"/>
    <x v="12"/>
  </r>
  <r>
    <s v="PID0287"/>
    <x v="2"/>
    <x v="0"/>
    <n v="20000"/>
    <n v="0"/>
    <n v="78.099999999999994"/>
    <x v="0"/>
    <s v="B-"/>
    <b v="1"/>
    <b v="0"/>
    <b v="0"/>
    <x v="9"/>
  </r>
  <r>
    <s v="PID0288"/>
    <x v="4"/>
    <x v="1"/>
    <n v="300000"/>
    <n v="254042.27999999997"/>
    <n v="59.6"/>
    <x v="0"/>
    <s v="AB-"/>
    <b v="0"/>
    <b v="0"/>
    <b v="1"/>
    <x v="1"/>
  </r>
  <r>
    <s v="PID0289"/>
    <x v="4"/>
    <x v="0"/>
    <n v="800"/>
    <n v="445.65"/>
    <n v="71.400000000000006"/>
    <x v="0"/>
    <s v="O-"/>
    <b v="1"/>
    <b v="0"/>
    <b v="1"/>
    <x v="6"/>
  </r>
  <r>
    <s v="PID0290"/>
    <x v="0"/>
    <x v="1"/>
    <n v="40000"/>
    <n v="35435.599999999999"/>
    <n v="73"/>
    <x v="1"/>
    <s v="B-"/>
    <b v="0"/>
    <b v="0"/>
    <b v="1"/>
    <x v="8"/>
  </r>
  <r>
    <s v="PID0291"/>
    <x v="2"/>
    <x v="0"/>
    <n v="40000"/>
    <n v="23892.800000000003"/>
    <n v="92.4"/>
    <x v="0"/>
    <s v="A+"/>
    <b v="1"/>
    <b v="0"/>
    <b v="1"/>
    <x v="1"/>
  </r>
  <r>
    <s v="PID0292"/>
    <x v="2"/>
    <x v="0"/>
    <n v="3000"/>
    <n v="2649.5099999999998"/>
    <n v="99.1"/>
    <x v="1"/>
    <s v="A+"/>
    <b v="0"/>
    <b v="0"/>
    <b v="1"/>
    <x v="1"/>
  </r>
  <r>
    <s v="PID0293"/>
    <x v="2"/>
    <x v="1"/>
    <n v="800"/>
    <n v="587.24"/>
    <n v="94.6"/>
    <x v="0"/>
    <s v="B+"/>
    <b v="0"/>
    <b v="0"/>
    <b v="1"/>
    <x v="0"/>
  </r>
  <r>
    <s v="PID0294"/>
    <x v="2"/>
    <x v="3"/>
    <n v="20000"/>
    <n v="16863.14"/>
    <n v="92.6"/>
    <x v="0"/>
    <s v="B-"/>
    <b v="0"/>
    <b v="0"/>
    <b v="1"/>
    <x v="1"/>
  </r>
  <r>
    <s v="PID0295"/>
    <x v="2"/>
    <x v="0"/>
    <n v="3000"/>
    <n v="2651.88"/>
    <n v="70"/>
    <x v="1"/>
    <s v="O+"/>
    <b v="0"/>
    <b v="0"/>
    <b v="1"/>
    <x v="12"/>
  </r>
  <r>
    <s v="PID0296"/>
    <x v="1"/>
    <x v="0"/>
    <n v="48000"/>
    <n v="25412.799999999999"/>
    <n v="73.900000000000006"/>
    <x v="0"/>
    <s v="B-"/>
    <b v="0"/>
    <b v="0"/>
    <b v="1"/>
    <x v="13"/>
  </r>
  <r>
    <s v="PID0297"/>
    <x v="0"/>
    <x v="3"/>
    <n v="60000"/>
    <n v="52542.200000000004"/>
    <n v="48.1"/>
    <x v="0"/>
    <s v="AB-"/>
    <b v="0"/>
    <s v="Yes"/>
    <b v="1"/>
    <x v="7"/>
  </r>
  <r>
    <s v="PID0298"/>
    <x v="1"/>
    <x v="0"/>
    <n v="1000"/>
    <n v="608.94000000000005"/>
    <n v="62.8"/>
    <x v="0"/>
    <s v="AB-"/>
    <b v="1"/>
    <b v="0"/>
    <b v="1"/>
    <x v="12"/>
  </r>
  <r>
    <s v="PID0299"/>
    <x v="1"/>
    <x v="1"/>
    <n v="90000"/>
    <n v="46249.5"/>
    <n v="56.5"/>
    <x v="0"/>
    <s v="A-"/>
    <b v="1"/>
    <b v="0"/>
    <b v="1"/>
    <x v="0"/>
  </r>
  <r>
    <s v="PID0300"/>
    <x v="2"/>
    <x v="1"/>
    <n v="20000"/>
    <n v="0"/>
    <n v="71.400000000000006"/>
    <x v="1"/>
    <s v="A+"/>
    <b v="0"/>
    <b v="1"/>
    <b v="0"/>
    <x v="13"/>
  </r>
  <r>
    <s v="PID0301"/>
    <x v="4"/>
    <x v="1"/>
    <n v="45000"/>
    <n v="26396.19"/>
    <n v="82.4"/>
    <x v="0"/>
    <s v="O+"/>
    <b v="0"/>
    <b v="0"/>
    <b v="1"/>
    <x v="19"/>
  </r>
  <r>
    <s v="PID0302"/>
    <x v="2"/>
    <x v="0"/>
    <n v="40000"/>
    <n v="30393.3"/>
    <n v="75.400000000000006"/>
    <x v="1"/>
    <s v="AB-"/>
    <b v="0"/>
    <b v="1"/>
    <b v="1"/>
    <x v="1"/>
  </r>
  <r>
    <s v="PID0303"/>
    <x v="2"/>
    <x v="1"/>
    <n v="18000"/>
    <n v="15337.380000000001"/>
    <n v="90.6"/>
    <x v="1"/>
    <s v="A-"/>
    <b v="1"/>
    <b v="0"/>
    <b v="1"/>
    <x v="0"/>
  </r>
  <r>
    <s v="PID0304"/>
    <x v="0"/>
    <x v="1"/>
    <n v="21000"/>
    <n v="17377.78"/>
    <n v="82.5"/>
    <x v="0"/>
    <s v="A+"/>
    <b v="1"/>
    <b v="1"/>
    <b v="1"/>
    <x v="0"/>
  </r>
  <r>
    <s v="PID0305"/>
    <x v="1"/>
    <x v="1"/>
    <n v="800"/>
    <n v="555.04"/>
    <n v="74.2"/>
    <x v="1"/>
    <s v="AB-"/>
    <b v="1"/>
    <b v="0"/>
    <b v="1"/>
    <x v="4"/>
  </r>
  <r>
    <s v="PID0306"/>
    <x v="2"/>
    <x v="0"/>
    <n v="12000"/>
    <n v="6992.64"/>
    <n v="66.8"/>
    <x v="0"/>
    <s v="O-"/>
    <b v="0"/>
    <b v="1"/>
    <b v="1"/>
    <x v="6"/>
  </r>
  <r>
    <s v="PID0307"/>
    <x v="1"/>
    <x v="0"/>
    <n v="30000"/>
    <n v="15917.49"/>
    <n v="89.7"/>
    <x v="0"/>
    <s v="O-"/>
    <s v="Yes"/>
    <b v="0"/>
    <b v="1"/>
    <x v="22"/>
  </r>
  <r>
    <s v="PID0308"/>
    <x v="1"/>
    <x v="2"/>
    <n v="12000"/>
    <n v="9607.2000000000007"/>
    <n v="59.7"/>
    <x v="0"/>
    <s v="AB+"/>
    <b v="0"/>
    <b v="0"/>
    <b v="1"/>
    <x v="2"/>
  </r>
  <r>
    <s v="PID0309"/>
    <x v="0"/>
    <x v="0"/>
    <n v="12000"/>
    <n v="9344"/>
    <n v="76.5"/>
    <x v="0"/>
    <s v="A+"/>
    <b v="0"/>
    <b v="0"/>
    <b v="1"/>
    <x v="8"/>
  </r>
  <r>
    <s v="PID0310"/>
    <x v="2"/>
    <x v="1"/>
    <n v="800"/>
    <n v="505.63"/>
    <n v="84.5"/>
    <x v="1"/>
    <s v="O+"/>
    <b v="0"/>
    <b v="1"/>
    <b v="1"/>
    <x v="8"/>
  </r>
  <r>
    <s v="PID0311"/>
    <x v="0"/>
    <x v="0"/>
    <n v="500"/>
    <n v="402.18"/>
    <n v="103.1"/>
    <x v="0"/>
    <s v="O-"/>
    <b v="0"/>
    <b v="1"/>
    <b v="1"/>
    <x v="4"/>
  </r>
  <r>
    <s v="PID0312"/>
    <x v="4"/>
    <x v="3"/>
    <n v="90000"/>
    <n v="0"/>
    <n v="80.3"/>
    <x v="0"/>
    <s v="O-"/>
    <b v="0"/>
    <b v="0"/>
    <b v="0"/>
    <x v="13"/>
  </r>
  <r>
    <s v="PID0313"/>
    <x v="1"/>
    <x v="3"/>
    <n v="12000"/>
    <n v="10441.56"/>
    <n v="65.099999999999994"/>
    <x v="0"/>
    <s v="A+"/>
    <b v="0"/>
    <b v="0"/>
    <b v="1"/>
    <x v="10"/>
  </r>
  <r>
    <s v="PID0314"/>
    <x v="2"/>
    <x v="0"/>
    <n v="60000"/>
    <n v="34111.4"/>
    <n v="61.4"/>
    <x v="0"/>
    <s v="O+"/>
    <b v="0"/>
    <b v="1"/>
    <b v="1"/>
    <x v="8"/>
  </r>
  <r>
    <s v="PID0315"/>
    <x v="2"/>
    <x v="3"/>
    <n v="18000"/>
    <n v="15787.920000000002"/>
    <n v="82.7"/>
    <x v="1"/>
    <s v="A+"/>
    <b v="0"/>
    <b v="1"/>
    <b v="1"/>
    <x v="2"/>
  </r>
  <r>
    <s v="PID0316"/>
    <x v="1"/>
    <x v="1"/>
    <n v="45000"/>
    <n v="0"/>
    <n v="68.8"/>
    <x v="0"/>
    <s v="A-"/>
    <b v="0"/>
    <b v="1"/>
    <b v="0"/>
    <x v="0"/>
  </r>
  <r>
    <s v="PID0317"/>
    <x v="0"/>
    <x v="2"/>
    <n v="16000"/>
    <n v="11310.02"/>
    <n v="78.900000000000006"/>
    <x v="0"/>
    <s v="O+"/>
    <b v="0"/>
    <b v="0"/>
    <b v="1"/>
    <x v="19"/>
  </r>
  <r>
    <s v="PID0318"/>
    <x v="2"/>
    <x v="2"/>
    <n v="250000"/>
    <n v="181231.9"/>
    <n v="62.6"/>
    <x v="0"/>
    <s v="O+"/>
    <b v="0"/>
    <b v="0"/>
    <b v="1"/>
    <x v="2"/>
  </r>
  <r>
    <s v="PID0319"/>
    <x v="1"/>
    <x v="1"/>
    <n v="100"/>
    <n v="0"/>
    <n v="62.9"/>
    <x v="0"/>
    <s v="B+"/>
    <b v="0"/>
    <b v="0"/>
    <b v="0"/>
    <x v="20"/>
  </r>
  <r>
    <s v="PID0320"/>
    <x v="0"/>
    <x v="1"/>
    <n v="75000"/>
    <n v="64758.100000000006"/>
    <n v="66.5"/>
    <x v="1"/>
    <s v="A-"/>
    <b v="0"/>
    <b v="1"/>
    <b v="1"/>
    <x v="10"/>
  </r>
  <r>
    <s v="PID0321"/>
    <x v="2"/>
    <x v="3"/>
    <n v="40000"/>
    <n v="0"/>
    <n v="83.4"/>
    <x v="0"/>
    <s v="AB+"/>
    <b v="0"/>
    <b v="0"/>
    <b v="0"/>
    <x v="13"/>
  </r>
  <r>
    <s v="PID0322"/>
    <x v="2"/>
    <x v="1"/>
    <n v="3000"/>
    <n v="1894.17"/>
    <n v="57.3"/>
    <x v="0"/>
    <s v="AB+"/>
    <b v="0"/>
    <b v="0"/>
    <b v="1"/>
    <x v="0"/>
  </r>
  <r>
    <s v="PID0323"/>
    <x v="2"/>
    <x v="2"/>
    <n v="32000"/>
    <n v="0"/>
    <n v="96.5"/>
    <x v="1"/>
    <s v="O-"/>
    <b v="1"/>
    <b v="0"/>
    <b v="0"/>
    <x v="5"/>
  </r>
  <r>
    <s v="PID0324"/>
    <x v="1"/>
    <x v="3"/>
    <n v="12000"/>
    <n v="6341.88"/>
    <n v="83.8"/>
    <x v="1"/>
    <s v="B+"/>
    <b v="0"/>
    <b v="0"/>
    <b v="1"/>
    <x v="10"/>
  </r>
  <r>
    <s v="PID0325"/>
    <x v="0"/>
    <x v="3"/>
    <n v="16000"/>
    <n v="13735.36"/>
    <n v="57.4"/>
    <x v="1"/>
    <s v="AB-"/>
    <b v="0"/>
    <b v="0"/>
    <b v="1"/>
    <x v="3"/>
  </r>
  <r>
    <s v="PID0326"/>
    <x v="1"/>
    <x v="0"/>
    <n v="60000"/>
    <n v="0"/>
    <n v="45.3"/>
    <x v="0"/>
    <s v="B+"/>
    <b v="1"/>
    <b v="0"/>
    <b v="0"/>
    <x v="8"/>
  </r>
  <r>
    <s v="PID0327"/>
    <x v="2"/>
    <x v="0"/>
    <n v="90000"/>
    <n v="49301.899999999994"/>
    <n v="97.5"/>
    <x v="0"/>
    <s v="O+"/>
    <b v="0"/>
    <b v="1"/>
    <b v="1"/>
    <x v="6"/>
  </r>
  <r>
    <s v="PID0328"/>
    <x v="0"/>
    <x v="2"/>
    <n v="60000"/>
    <n v="52602.28"/>
    <n v="99.9"/>
    <x v="0"/>
    <s v="O-"/>
    <b v="0"/>
    <b v="0"/>
    <b v="1"/>
    <x v="7"/>
  </r>
  <r>
    <s v="PID0329"/>
    <x v="4"/>
    <x v="0"/>
    <n v="72000"/>
    <n v="48491.68"/>
    <n v="82.6"/>
    <x v="1"/>
    <s v="A-"/>
    <b v="0"/>
    <b v="0"/>
    <b v="1"/>
    <x v="7"/>
  </r>
  <r>
    <s v="PID0330"/>
    <x v="0"/>
    <x v="2"/>
    <n v="500"/>
    <n v="0"/>
    <n v="88.4"/>
    <x v="0"/>
    <s v="A+"/>
    <b v="0"/>
    <b v="0"/>
    <b v="0"/>
    <x v="7"/>
  </r>
  <r>
    <s v="PID0331"/>
    <x v="2"/>
    <x v="2"/>
    <n v="100"/>
    <n v="87.74"/>
    <n v="102"/>
    <x v="0"/>
    <s v="A-"/>
    <b v="0"/>
    <b v="0"/>
    <b v="1"/>
    <x v="12"/>
  </r>
  <r>
    <s v="PID0332"/>
    <x v="1"/>
    <x v="2"/>
    <n v="72000"/>
    <n v="40552.839999999997"/>
    <n v="73.3"/>
    <x v="1"/>
    <s v="AB+"/>
    <b v="1"/>
    <b v="0"/>
    <b v="1"/>
    <x v="6"/>
  </r>
  <r>
    <s v="PID0333"/>
    <x v="2"/>
    <x v="1"/>
    <n v="48000"/>
    <n v="37134"/>
    <n v="91"/>
    <x v="0"/>
    <s v="AB-"/>
    <b v="0"/>
    <b v="1"/>
    <b v="1"/>
    <x v="8"/>
  </r>
  <r>
    <s v="PID0334"/>
    <x v="1"/>
    <x v="3"/>
    <n v="12000"/>
    <n v="8904.5999999999985"/>
    <n v="94.6"/>
    <x v="1"/>
    <s v="A+"/>
    <s v="Yes"/>
    <s v="No"/>
    <b v="1"/>
    <x v="12"/>
  </r>
  <r>
    <s v="PID0335"/>
    <x v="2"/>
    <x v="2"/>
    <n v="60000"/>
    <n v="0"/>
    <n v="84.5"/>
    <x v="0"/>
    <s v="AB+"/>
    <b v="0"/>
    <b v="1"/>
    <b v="0"/>
    <x v="8"/>
  </r>
  <r>
    <s v="PID0336"/>
    <x v="0"/>
    <x v="1"/>
    <n v="32000"/>
    <n v="17880.560000000001"/>
    <n v="87.1"/>
    <x v="1"/>
    <s v="O+"/>
    <b v="0"/>
    <b v="0"/>
    <b v="1"/>
    <x v="12"/>
  </r>
  <r>
    <s v="PID0337"/>
    <x v="0"/>
    <x v="2"/>
    <n v="54000"/>
    <n v="0"/>
    <n v="86.6"/>
    <x v="0"/>
    <s v="O+"/>
    <b v="1"/>
    <b v="0"/>
    <b v="0"/>
    <x v="5"/>
  </r>
  <r>
    <s v="PID0338"/>
    <x v="2"/>
    <x v="2"/>
    <n v="250000"/>
    <n v="180061.4"/>
    <n v="67.3"/>
    <x v="1"/>
    <s v="AB+"/>
    <b v="1"/>
    <b v="0"/>
    <b v="1"/>
    <x v="11"/>
  </r>
  <r>
    <s v="PID0339"/>
    <x v="2"/>
    <x v="2"/>
    <n v="12000"/>
    <n v="10036.98"/>
    <n v="104.5"/>
    <x v="0"/>
    <s v="A-"/>
    <b v="1"/>
    <b v="1"/>
    <b v="1"/>
    <x v="2"/>
  </r>
  <r>
    <s v="PID0340"/>
    <x v="2"/>
    <x v="1"/>
    <n v="12000"/>
    <n v="10570.68"/>
    <n v="73.400000000000006"/>
    <x v="1"/>
    <s v="O+"/>
    <b v="0"/>
    <b v="0"/>
    <b v="1"/>
    <x v="20"/>
  </r>
  <r>
    <s v="PID0341"/>
    <x v="2"/>
    <x v="0"/>
    <n v="60000"/>
    <n v="49311.68"/>
    <n v="80.8"/>
    <x v="1"/>
    <s v="A+"/>
    <b v="1"/>
    <b v="1"/>
    <b v="1"/>
    <x v="10"/>
  </r>
  <r>
    <s v="PID0342"/>
    <x v="0"/>
    <x v="2"/>
    <n v="300000"/>
    <n v="0"/>
    <n v="75.900000000000006"/>
    <x v="1"/>
    <s v="B-"/>
    <b v="1"/>
    <b v="0"/>
    <b v="0"/>
    <x v="16"/>
  </r>
  <r>
    <s v="PID0343"/>
    <x v="0"/>
    <x v="2"/>
    <n v="500"/>
    <n v="447.66"/>
    <n v="82"/>
    <x v="1"/>
    <s v="A-"/>
    <b v="0"/>
    <b v="0"/>
    <b v="1"/>
    <x v="16"/>
  </r>
  <r>
    <s v="PID0344"/>
    <x v="0"/>
    <x v="0"/>
    <n v="200000"/>
    <n v="0"/>
    <n v="88.8"/>
    <x v="1"/>
    <s v="B+"/>
    <b v="1"/>
    <b v="1"/>
    <b v="0"/>
    <x v="8"/>
  </r>
  <r>
    <s v="PID0345"/>
    <x v="2"/>
    <x v="0"/>
    <n v="30000"/>
    <n v="23792.699999999997"/>
    <n v="85.2"/>
    <x v="0"/>
    <s v="AB-"/>
    <b v="0"/>
    <b v="1"/>
    <b v="1"/>
    <x v="1"/>
  </r>
  <r>
    <s v="PID0346"/>
    <x v="2"/>
    <x v="1"/>
    <n v="240000"/>
    <n v="0"/>
    <n v="60.2"/>
    <x v="1"/>
    <s v="O-"/>
    <b v="1"/>
    <b v="1"/>
    <b v="0"/>
    <x v="6"/>
  </r>
  <r>
    <s v="PID0347"/>
    <x v="2"/>
    <x v="1"/>
    <n v="40000"/>
    <n v="24642.6"/>
    <n v="88.7"/>
    <x v="1"/>
    <s v="AB-"/>
    <b v="0"/>
    <b v="0"/>
    <b v="1"/>
    <x v="12"/>
  </r>
  <r>
    <s v="PID0348"/>
    <x v="1"/>
    <x v="2"/>
    <n v="45000"/>
    <n v="39752.79"/>
    <n v="70"/>
    <x v="0"/>
    <s v="A+"/>
    <b v="0"/>
    <b v="1"/>
    <b v="1"/>
    <x v="16"/>
  </r>
  <r>
    <s v="PID0349"/>
    <x v="0"/>
    <x v="1"/>
    <n v="24000"/>
    <n v="0"/>
    <n v="92"/>
    <x v="1"/>
    <s v="AB+"/>
    <b v="0"/>
    <b v="1"/>
    <b v="0"/>
    <x v="12"/>
  </r>
  <r>
    <s v="PID0350"/>
    <x v="2"/>
    <x v="1"/>
    <n v="100"/>
    <n v="77.66"/>
    <n v="106.6"/>
    <x v="1"/>
    <s v="AB-"/>
    <b v="1"/>
    <b v="0"/>
    <b v="1"/>
    <x v="17"/>
  </r>
  <r>
    <s v="PID0351"/>
    <x v="0"/>
    <x v="1"/>
    <n v="250000"/>
    <n v="125062.2"/>
    <n v="96.1"/>
    <x v="1"/>
    <s v="A+"/>
    <b v="0"/>
    <b v="0"/>
    <b v="1"/>
    <x v="12"/>
  </r>
  <r>
    <s v="PID0352"/>
    <x v="0"/>
    <x v="0"/>
    <n v="40000"/>
    <n v="0"/>
    <n v="72.599999999999994"/>
    <x v="1"/>
    <s v="O+"/>
    <b v="0"/>
    <b v="0"/>
    <b v="0"/>
    <x v="7"/>
  </r>
  <r>
    <s v="PID0353"/>
    <x v="2"/>
    <x v="0"/>
    <n v="16000"/>
    <n v="9324.06"/>
    <n v="78.900000000000006"/>
    <x v="1"/>
    <s v="A+"/>
    <b v="0"/>
    <b v="0"/>
    <b v="1"/>
    <x v="10"/>
  </r>
  <r>
    <s v="PID0354"/>
    <x v="2"/>
    <x v="2"/>
    <n v="60000"/>
    <n v="42781.95"/>
    <n v="56.7"/>
    <x v="1"/>
    <s v="O+"/>
    <b v="0"/>
    <b v="1"/>
    <b v="1"/>
    <x v="2"/>
  </r>
  <r>
    <s v="PID0355"/>
    <x v="0"/>
    <x v="0"/>
    <n v="100"/>
    <n v="67.64"/>
    <n v="54"/>
    <x v="0"/>
    <s v="O+"/>
    <b v="0"/>
    <b v="1"/>
    <b v="1"/>
    <x v="6"/>
  </r>
  <r>
    <s v="PID0356"/>
    <x v="2"/>
    <x v="2"/>
    <n v="500"/>
    <n v="265.38"/>
    <n v="93.2"/>
    <x v="0"/>
    <s v="O-"/>
    <b v="0"/>
    <b v="0"/>
    <b v="1"/>
    <x v="1"/>
  </r>
  <r>
    <s v="PID0357"/>
    <x v="2"/>
    <x v="0"/>
    <n v="800"/>
    <n v="0"/>
    <n v="80.5"/>
    <x v="1"/>
    <s v="AB+"/>
    <b v="0"/>
    <b v="1"/>
    <b v="0"/>
    <x v="0"/>
  </r>
  <r>
    <s v="PID0358"/>
    <x v="1"/>
    <x v="1"/>
    <n v="12000"/>
    <n v="7609.14"/>
    <n v="79.900000000000006"/>
    <x v="1"/>
    <s v="AB-"/>
    <b v="0"/>
    <b v="0"/>
    <b v="1"/>
    <x v="8"/>
  </r>
  <r>
    <s v="PID0359"/>
    <x v="2"/>
    <x v="1"/>
    <n v="24000"/>
    <n v="16555.14"/>
    <n v="100.8"/>
    <x v="1"/>
    <s v="B-"/>
    <b v="0"/>
    <b v="0"/>
    <b v="1"/>
    <x v="8"/>
  </r>
  <r>
    <s v="PID0360"/>
    <x v="2"/>
    <x v="0"/>
    <n v="240000"/>
    <n v="0"/>
    <n v="90.4"/>
    <x v="0"/>
    <s v="AB-"/>
    <b v="0"/>
    <b v="0"/>
    <b v="0"/>
    <x v="13"/>
  </r>
  <r>
    <s v="PID0361"/>
    <x v="0"/>
    <x v="3"/>
    <n v="100"/>
    <n v="80.67"/>
    <n v="87.4"/>
    <x v="1"/>
    <s v="O-"/>
    <b v="0"/>
    <b v="0"/>
    <b v="1"/>
    <x v="21"/>
  </r>
  <r>
    <s v="PID0362"/>
    <x v="0"/>
    <x v="3"/>
    <n v="500"/>
    <n v="329.07"/>
    <n v="95.2"/>
    <x v="1"/>
    <s v="B+"/>
    <b v="0"/>
    <b v="0"/>
    <b v="1"/>
    <x v="12"/>
  </r>
  <r>
    <s v="PID0363"/>
    <x v="0"/>
    <x v="1"/>
    <n v="60000"/>
    <n v="37716.720000000001"/>
    <n v="94"/>
    <x v="1"/>
    <s v="O-"/>
    <b v="1"/>
    <b v="0"/>
    <b v="1"/>
    <x v="13"/>
  </r>
  <r>
    <s v="PID0364"/>
    <x v="1"/>
    <x v="2"/>
    <n v="30000"/>
    <n v="26951.94"/>
    <n v="74.099999999999994"/>
    <x v="0"/>
    <s v="B-"/>
    <b v="1"/>
    <b v="1"/>
    <b v="1"/>
    <x v="16"/>
  </r>
  <r>
    <s v="PID0365"/>
    <x v="0"/>
    <x v="0"/>
    <n v="500"/>
    <n v="440.1"/>
    <n v="87.5"/>
    <x v="1"/>
    <s v="B-"/>
    <b v="0"/>
    <b v="0"/>
    <b v="1"/>
    <x v="1"/>
  </r>
  <r>
    <s v="PID0366"/>
    <x v="1"/>
    <x v="1"/>
    <n v="1000"/>
    <n v="0"/>
    <n v="72.599999999999994"/>
    <x v="1"/>
    <s v="B-"/>
    <b v="0"/>
    <b v="1"/>
    <b v="0"/>
    <x v="4"/>
  </r>
  <r>
    <s v="PID0367"/>
    <x v="0"/>
    <x v="1"/>
    <n v="20000"/>
    <n v="16143.4"/>
    <n v="76.7"/>
    <x v="0"/>
    <s v="AB-"/>
    <b v="1"/>
    <b v="0"/>
    <b v="1"/>
    <x v="6"/>
  </r>
  <r>
    <s v="PID0368"/>
    <x v="2"/>
    <x v="2"/>
    <n v="100"/>
    <n v="65.930000000000007"/>
    <n v="84.2"/>
    <x v="1"/>
    <s v="B+"/>
    <b v="0"/>
    <b v="0"/>
    <b v="1"/>
    <x v="7"/>
  </r>
  <r>
    <s v="PID0369"/>
    <x v="1"/>
    <x v="2"/>
    <n v="500"/>
    <n v="0"/>
    <n v="79.400000000000006"/>
    <x v="1"/>
    <s v="B+"/>
    <b v="0"/>
    <b v="0"/>
    <b v="0"/>
    <x v="16"/>
  </r>
  <r>
    <s v="PID0370"/>
    <x v="0"/>
    <x v="2"/>
    <n v="72000"/>
    <n v="0"/>
    <n v="73"/>
    <x v="1"/>
    <s v="B+"/>
    <b v="0"/>
    <b v="0"/>
    <b v="0"/>
    <x v="7"/>
  </r>
  <r>
    <s v="PID0371"/>
    <x v="0"/>
    <x v="3"/>
    <n v="72000"/>
    <n v="54838.92"/>
    <n v="56.4"/>
    <x v="0"/>
    <s v="A+"/>
    <b v="1"/>
    <b v="0"/>
    <b v="1"/>
    <x v="6"/>
  </r>
  <r>
    <s v="PID0372"/>
    <x v="0"/>
    <x v="3"/>
    <n v="500"/>
    <n v="0"/>
    <n v="76.3"/>
    <x v="1"/>
    <s v="B+"/>
    <b v="1"/>
    <b v="0"/>
    <b v="0"/>
    <x v="1"/>
  </r>
  <r>
    <s v="PID0373"/>
    <x v="2"/>
    <x v="2"/>
    <n v="240000"/>
    <n v="196046.63999999998"/>
    <n v="58.4"/>
    <x v="0"/>
    <s v="O-"/>
    <b v="0"/>
    <s v="Yes"/>
    <b v="1"/>
    <x v="23"/>
  </r>
  <r>
    <s v="PID0374"/>
    <x v="1"/>
    <x v="0"/>
    <n v="18000"/>
    <n v="9141.42"/>
    <n v="49.6"/>
    <x v="1"/>
    <s v="B-"/>
    <b v="1"/>
    <b v="0"/>
    <b v="1"/>
    <x v="8"/>
  </r>
  <r>
    <s v="PID0375"/>
    <x v="2"/>
    <x v="0"/>
    <n v="16000"/>
    <n v="13267.3"/>
    <n v="86"/>
    <x v="1"/>
    <s v="O-"/>
    <b v="0"/>
    <b v="0"/>
    <b v="1"/>
    <x v="10"/>
  </r>
  <r>
    <s v="PID0376"/>
    <x v="0"/>
    <x v="2"/>
    <n v="800"/>
    <n v="698.61"/>
    <n v="54.8"/>
    <x v="0"/>
    <s v="AB+"/>
    <b v="0"/>
    <b v="0"/>
    <b v="1"/>
    <x v="13"/>
  </r>
  <r>
    <s v="PID0377"/>
    <x v="1"/>
    <x v="0"/>
    <n v="72000"/>
    <n v="0"/>
    <n v="64.599999999999994"/>
    <x v="1"/>
    <s v="A-"/>
    <b v="0"/>
    <b v="0"/>
    <b v="0"/>
    <x v="1"/>
  </r>
  <r>
    <s v="PID0378"/>
    <x v="0"/>
    <x v="2"/>
    <n v="30000"/>
    <n v="23847.09"/>
    <n v="90.5"/>
    <x v="1"/>
    <s v="A+"/>
    <b v="1"/>
    <b v="1"/>
    <b v="1"/>
    <x v="0"/>
  </r>
  <r>
    <s v="PID0379"/>
    <x v="0"/>
    <x v="0"/>
    <n v="21000"/>
    <n v="0"/>
    <n v="65"/>
    <x v="0"/>
    <s v="B-"/>
    <b v="0"/>
    <b v="0"/>
    <b v="0"/>
    <x v="13"/>
  </r>
  <r>
    <s v="PID0380"/>
    <x v="2"/>
    <x v="1"/>
    <n v="100"/>
    <n v="0"/>
    <n v="64.2"/>
    <x v="1"/>
    <s v="B-"/>
    <b v="1"/>
    <b v="0"/>
    <b v="0"/>
    <x v="12"/>
  </r>
  <r>
    <s v="PID0381"/>
    <x v="1"/>
    <x v="1"/>
    <n v="90000"/>
    <n v="45637.1"/>
    <n v="65.400000000000006"/>
    <x v="0"/>
    <s v="AB+"/>
    <b v="0"/>
    <b v="0"/>
    <b v="1"/>
    <x v="8"/>
  </r>
  <r>
    <s v="PID0382"/>
    <x v="2"/>
    <x v="3"/>
    <n v="18000"/>
    <n v="11172.539999999999"/>
    <n v="63"/>
    <x v="0"/>
    <s v="B-"/>
    <b v="0"/>
    <b v="0"/>
    <b v="1"/>
    <x v="21"/>
  </r>
  <r>
    <s v="PID0383"/>
    <x v="1"/>
    <x v="1"/>
    <n v="250000"/>
    <n v="0"/>
    <n v="93.2"/>
    <x v="0"/>
    <s v="AB+"/>
    <b v="0"/>
    <b v="0"/>
    <b v="0"/>
    <x v="17"/>
  </r>
  <r>
    <s v="PID0384"/>
    <x v="2"/>
    <x v="1"/>
    <n v="100"/>
    <n v="57.71"/>
    <n v="81"/>
    <x v="1"/>
    <s v="B-"/>
    <b v="1"/>
    <b v="0"/>
    <b v="1"/>
    <x v="1"/>
  </r>
  <r>
    <s v="PID0385"/>
    <x v="2"/>
    <x v="2"/>
    <n v="30000"/>
    <n v="15793.41"/>
    <n v="61.8"/>
    <x v="1"/>
    <s v="A-"/>
    <b v="0"/>
    <b v="0"/>
    <b v="1"/>
    <x v="2"/>
  </r>
  <r>
    <s v="PID0386"/>
    <x v="2"/>
    <x v="2"/>
    <n v="60000"/>
    <n v="46224.04"/>
    <n v="93.4"/>
    <x v="0"/>
    <s v="A-"/>
    <b v="0"/>
    <b v="0"/>
    <b v="1"/>
    <x v="2"/>
  </r>
  <r>
    <s v="PID0387"/>
    <x v="0"/>
    <x v="2"/>
    <n v="24000"/>
    <n v="15849.300000000001"/>
    <n v="89.4"/>
    <x v="1"/>
    <s v="B-"/>
    <b v="0"/>
    <b v="0"/>
    <b v="1"/>
    <x v="5"/>
  </r>
  <r>
    <s v="PID0388"/>
    <x v="0"/>
    <x v="3"/>
    <n v="30000"/>
    <n v="23214.36"/>
    <n v="92.9"/>
    <x v="0"/>
    <s v="B-"/>
    <b v="0"/>
    <b v="1"/>
    <b v="1"/>
    <x v="2"/>
  </r>
  <r>
    <s v="PID0389"/>
    <x v="1"/>
    <x v="3"/>
    <n v="16000"/>
    <n v="0"/>
    <n v="81.400000000000006"/>
    <x v="1"/>
    <s v="AB+"/>
    <b v="0"/>
    <b v="1"/>
    <b v="0"/>
    <x v="0"/>
  </r>
  <r>
    <s v="PID0390"/>
    <x v="0"/>
    <x v="0"/>
    <n v="75000"/>
    <n v="52324.55"/>
    <n v="70.7"/>
    <x v="0"/>
    <s v="O-"/>
    <b v="0"/>
    <b v="1"/>
    <b v="1"/>
    <x v="8"/>
  </r>
  <r>
    <s v="PID0391"/>
    <x v="2"/>
    <x v="0"/>
    <n v="4000"/>
    <n v="0"/>
    <n v="72.8"/>
    <x v="0"/>
    <s v="AB-"/>
    <b v="0"/>
    <b v="0"/>
    <b v="0"/>
    <x v="8"/>
  </r>
  <r>
    <s v="PID0392"/>
    <x v="2"/>
    <x v="0"/>
    <n v="250000"/>
    <n v="154333.29999999999"/>
    <n v="90.2"/>
    <x v="1"/>
    <s v="AB+"/>
    <b v="0"/>
    <s v="Yes"/>
    <b v="1"/>
    <x v="8"/>
  </r>
  <r>
    <s v="PID0393"/>
    <x v="1"/>
    <x v="3"/>
    <n v="90000"/>
    <n v="54359.3"/>
    <n v="76.599999999999994"/>
    <x v="0"/>
    <s v="B-"/>
    <b v="0"/>
    <b v="0"/>
    <b v="1"/>
    <x v="12"/>
  </r>
  <r>
    <s v="PID0394"/>
    <x v="1"/>
    <x v="1"/>
    <n v="45000"/>
    <n v="34948.050000000003"/>
    <n v="81.099999999999994"/>
    <x v="1"/>
    <s v="AB-"/>
    <b v="0"/>
    <b v="0"/>
    <b v="1"/>
    <x v="10"/>
  </r>
  <r>
    <s v="PID0395"/>
    <x v="2"/>
    <x v="3"/>
    <n v="48000"/>
    <n v="31165.759999999998"/>
    <n v="79.3"/>
    <x v="1"/>
    <s v="B+"/>
    <b v="0"/>
    <b v="0"/>
    <b v="1"/>
    <x v="9"/>
  </r>
  <r>
    <s v="PID0396"/>
    <x v="1"/>
    <x v="2"/>
    <n v="12000"/>
    <n v="9210.5399999999991"/>
    <n v="83.4"/>
    <x v="0"/>
    <s v="AB+"/>
    <b v="0"/>
    <b v="0"/>
    <b v="1"/>
    <x v="16"/>
  </r>
  <r>
    <s v="PID0397"/>
    <x v="2"/>
    <x v="2"/>
    <n v="800"/>
    <n v="630.55999999999995"/>
    <n v="86.9"/>
    <x v="0"/>
    <s v="A-"/>
    <b v="0"/>
    <b v="1"/>
    <b v="1"/>
    <x v="8"/>
  </r>
  <r>
    <s v="PID0398"/>
    <x v="2"/>
    <x v="0"/>
    <n v="24000"/>
    <n v="17480.04"/>
    <n v="65"/>
    <x v="0"/>
    <s v="A+"/>
    <b v="0"/>
    <b v="0"/>
    <b v="1"/>
    <x v="8"/>
  </r>
  <r>
    <s v="PID0399"/>
    <x v="2"/>
    <x v="1"/>
    <n v="60000"/>
    <n v="39419.75"/>
    <n v="89.7"/>
    <x v="0"/>
    <s v="AB+"/>
    <b v="1"/>
    <b v="0"/>
    <b v="1"/>
    <x v="1"/>
  </r>
  <r>
    <s v="PID0400"/>
    <x v="2"/>
    <x v="2"/>
    <n v="24000"/>
    <n v="20401.560000000001"/>
    <n v="72"/>
    <x v="0"/>
    <s v="A-"/>
    <s v="No"/>
    <b v="0"/>
    <b v="1"/>
    <x v="5"/>
  </r>
  <r>
    <s v="PID0401"/>
    <x v="1"/>
    <x v="2"/>
    <n v="60000"/>
    <n v="31762.350000000002"/>
    <n v="46.9"/>
    <x v="0"/>
    <s v="O-"/>
    <b v="1"/>
    <b v="1"/>
    <b v="1"/>
    <x v="2"/>
  </r>
  <r>
    <s v="PID0402"/>
    <x v="2"/>
    <x v="1"/>
    <n v="250000"/>
    <n v="207131.6"/>
    <n v="87.8"/>
    <x v="0"/>
    <s v="A-"/>
    <b v="1"/>
    <b v="0"/>
    <b v="1"/>
    <x v="6"/>
  </r>
  <r>
    <s v="PID0403"/>
    <x v="0"/>
    <x v="0"/>
    <n v="1600"/>
    <n v="1276.22"/>
    <n v="92.7"/>
    <x v="1"/>
    <s v="A+"/>
    <b v="1"/>
    <b v="0"/>
    <b v="1"/>
    <x v="6"/>
  </r>
  <r>
    <s v="PID0404"/>
    <x v="1"/>
    <x v="0"/>
    <n v="12000"/>
    <n v="8430.7800000000007"/>
    <n v="97.4"/>
    <x v="1"/>
    <s v="O+"/>
    <b v="1"/>
    <b v="0"/>
    <b v="1"/>
    <x v="6"/>
  </r>
  <r>
    <s v="PID0405"/>
    <x v="2"/>
    <x v="0"/>
    <n v="32000"/>
    <n v="25608.2"/>
    <n v="58.1"/>
    <x v="0"/>
    <s v="O+"/>
    <b v="1"/>
    <b v="0"/>
    <b v="1"/>
    <x v="1"/>
  </r>
  <r>
    <s v="PID0406"/>
    <x v="2"/>
    <x v="0"/>
    <n v="12000"/>
    <n v="0"/>
    <n v="86.9"/>
    <x v="0"/>
    <s v="B+"/>
    <b v="0"/>
    <b v="0"/>
    <b v="0"/>
    <x v="1"/>
  </r>
  <r>
    <s v="PID0407"/>
    <x v="1"/>
    <x v="2"/>
    <n v="100"/>
    <n v="60.99"/>
    <n v="80.5"/>
    <x v="1"/>
    <s v="AB+"/>
    <b v="0"/>
    <b v="1"/>
    <b v="1"/>
    <x v="17"/>
  </r>
  <r>
    <s v="PID0408"/>
    <x v="0"/>
    <x v="3"/>
    <n v="24000"/>
    <n v="16421.2"/>
    <n v="74.099999999999994"/>
    <x v="1"/>
    <s v="B+"/>
    <b v="0"/>
    <b v="0"/>
    <b v="1"/>
    <x v="6"/>
  </r>
  <r>
    <s v="PID0409"/>
    <x v="1"/>
    <x v="3"/>
    <n v="48000"/>
    <n v="0"/>
    <n v="84.6"/>
    <x v="0"/>
    <s v="AB-"/>
    <b v="0"/>
    <b v="0"/>
    <b v="0"/>
    <x v="13"/>
  </r>
  <r>
    <s v="PID0410"/>
    <x v="0"/>
    <x v="0"/>
    <n v="60000"/>
    <n v="0"/>
    <n v="87.2"/>
    <x v="0"/>
    <s v="A+"/>
    <b v="0"/>
    <b v="1"/>
    <b v="0"/>
    <x v="0"/>
  </r>
  <r>
    <s v="PID0411"/>
    <x v="2"/>
    <x v="2"/>
    <n v="800"/>
    <n v="401.91"/>
    <n v="87.6"/>
    <x v="0"/>
    <s v="AB-"/>
    <b v="1"/>
    <b v="0"/>
    <b v="1"/>
    <x v="16"/>
  </r>
  <r>
    <s v="PID0412"/>
    <x v="0"/>
    <x v="0"/>
    <n v="40000"/>
    <n v="0"/>
    <n v="86.3"/>
    <x v="1"/>
    <s v="O+"/>
    <b v="0"/>
    <b v="0"/>
    <b v="0"/>
    <x v="20"/>
  </r>
  <r>
    <s v="PID0413"/>
    <x v="1"/>
    <x v="2"/>
    <n v="72000"/>
    <n v="36270.04"/>
    <n v="73.400000000000006"/>
    <x v="0"/>
    <s v="O+"/>
    <b v="0"/>
    <b v="0"/>
    <b v="1"/>
    <x v="10"/>
  </r>
  <r>
    <s v="PID0414"/>
    <x v="1"/>
    <x v="3"/>
    <n v="60000"/>
    <n v="36798"/>
    <n v="55.9"/>
    <x v="1"/>
    <s v="O+"/>
    <b v="0"/>
    <b v="0"/>
    <b v="1"/>
    <x v="3"/>
  </r>
  <r>
    <s v="PID0415"/>
    <x v="0"/>
    <x v="2"/>
    <n v="500"/>
    <n v="398.78"/>
    <n v="55"/>
    <x v="0"/>
    <s v="AB-"/>
    <b v="1"/>
    <b v="0"/>
    <b v="1"/>
    <x v="2"/>
  </r>
  <r>
    <s v="PID0416"/>
    <x v="2"/>
    <x v="3"/>
    <n v="32000"/>
    <n v="23542.2"/>
    <n v="86.7"/>
    <x v="1"/>
    <s v="A+"/>
    <b v="0"/>
    <b v="1"/>
    <b v="1"/>
    <x v="1"/>
  </r>
  <r>
    <s v="PID0417"/>
    <x v="0"/>
    <x v="3"/>
    <n v="32000"/>
    <n v="20557.72"/>
    <n v="95.4"/>
    <x v="0"/>
    <s v="O+"/>
    <b v="1"/>
    <b v="0"/>
    <b v="1"/>
    <x v="12"/>
  </r>
  <r>
    <s v="PID0418"/>
    <x v="2"/>
    <x v="0"/>
    <n v="90000"/>
    <n v="66424.05"/>
    <n v="68.7"/>
    <x v="1"/>
    <s v="B+"/>
    <b v="0"/>
    <b v="0"/>
    <b v="1"/>
    <x v="10"/>
  </r>
  <r>
    <s v="PID0419"/>
    <x v="0"/>
    <x v="0"/>
    <n v="200000"/>
    <n v="114686.88"/>
    <n v="86.5"/>
    <x v="1"/>
    <s v="AB+"/>
    <b v="1"/>
    <b v="0"/>
    <b v="1"/>
    <x v="8"/>
  </r>
  <r>
    <s v="PID0420"/>
    <x v="1"/>
    <x v="1"/>
    <n v="240000"/>
    <n v="131303.88"/>
    <n v="92.2"/>
    <x v="1"/>
    <s v="A-"/>
    <b v="0"/>
    <b v="0"/>
    <b v="1"/>
    <x v="10"/>
  </r>
  <r>
    <s v="PID0421"/>
    <x v="1"/>
    <x v="1"/>
    <n v="45000"/>
    <n v="26761.53"/>
    <n v="72"/>
    <x v="0"/>
    <s v="AB+"/>
    <b v="0"/>
    <b v="0"/>
    <b v="1"/>
    <x v="8"/>
  </r>
  <r>
    <s v="PID0422"/>
    <x v="0"/>
    <x v="0"/>
    <n v="800"/>
    <n v="0"/>
    <n v="69.3"/>
    <x v="0"/>
    <s v="A-"/>
    <b v="0"/>
    <b v="0"/>
    <b v="0"/>
    <x v="0"/>
  </r>
  <r>
    <s v="PID0423"/>
    <x v="0"/>
    <x v="0"/>
    <n v="250000"/>
    <n v="160812.4"/>
    <n v="106.1"/>
    <x v="0"/>
    <s v="A-"/>
    <b v="0"/>
    <b v="0"/>
    <b v="1"/>
    <x v="13"/>
  </r>
  <r>
    <s v="PID0424"/>
    <x v="0"/>
    <x v="2"/>
    <n v="800"/>
    <n v="411.18"/>
    <n v="86.3"/>
    <x v="1"/>
    <s v="AB-"/>
    <b v="0"/>
    <b v="0"/>
    <b v="1"/>
    <x v="13"/>
  </r>
  <r>
    <s v="PID0425"/>
    <x v="2"/>
    <x v="1"/>
    <n v="45000"/>
    <n v="33185.19"/>
    <n v="60.9"/>
    <x v="1"/>
    <s v="B+"/>
    <b v="1"/>
    <s v="No"/>
    <b v="1"/>
    <x v="8"/>
  </r>
  <r>
    <s v="PID0426"/>
    <x v="0"/>
    <x v="0"/>
    <n v="800"/>
    <n v="0"/>
    <n v="77.599999999999994"/>
    <x v="0"/>
    <s v="O+"/>
    <b v="1"/>
    <b v="1"/>
    <b v="0"/>
    <x v="12"/>
  </r>
  <r>
    <s v="PID0427"/>
    <x v="2"/>
    <x v="2"/>
    <n v="40000"/>
    <n v="24492.959999999999"/>
    <n v="66"/>
    <x v="0"/>
    <s v="B+"/>
    <b v="0"/>
    <b v="0"/>
    <b v="1"/>
    <x v="5"/>
  </r>
  <r>
    <s v="PID0428"/>
    <x v="0"/>
    <x v="3"/>
    <n v="3000"/>
    <n v="2095.89"/>
    <n v="83.6"/>
    <x v="0"/>
    <s v="A+"/>
    <b v="0"/>
    <b v="0"/>
    <b v="1"/>
    <x v="13"/>
  </r>
  <r>
    <s v="PID0429"/>
    <x v="1"/>
    <x v="2"/>
    <n v="40000"/>
    <n v="33618.6"/>
    <n v="58.9"/>
    <x v="1"/>
    <s v="AB+"/>
    <b v="0"/>
    <b v="0"/>
    <b v="1"/>
    <x v="2"/>
  </r>
  <r>
    <s v="PID0430"/>
    <x v="0"/>
    <x v="0"/>
    <n v="72000"/>
    <n v="58499.199999999997"/>
    <n v="79"/>
    <x v="0"/>
    <s v="B-"/>
    <b v="0"/>
    <b v="0"/>
    <b v="1"/>
    <x v="13"/>
  </r>
  <r>
    <s v="PID0431"/>
    <x v="0"/>
    <x v="3"/>
    <n v="12000"/>
    <n v="6952.4400000000005"/>
    <n v="98.2"/>
    <x v="1"/>
    <s v="O-"/>
    <b v="0"/>
    <b v="0"/>
    <b v="1"/>
    <x v="21"/>
  </r>
  <r>
    <s v="PID0432"/>
    <x v="2"/>
    <x v="2"/>
    <n v="54000"/>
    <n v="34491.06"/>
    <n v="74.7"/>
    <x v="0"/>
    <s v="A-"/>
    <b v="0"/>
    <b v="0"/>
    <b v="1"/>
    <x v="16"/>
  </r>
  <r>
    <s v="PID0433"/>
    <x v="0"/>
    <x v="0"/>
    <n v="45000"/>
    <n v="24593.67"/>
    <n v="80.400000000000006"/>
    <x v="0"/>
    <s v="O-"/>
    <b v="0"/>
    <b v="0"/>
    <b v="1"/>
    <x v="17"/>
  </r>
  <r>
    <s v="PID0434"/>
    <x v="0"/>
    <x v="0"/>
    <n v="100"/>
    <n v="52.32"/>
    <n v="60.8"/>
    <x v="0"/>
    <s v="O-"/>
    <b v="0"/>
    <b v="1"/>
    <b v="1"/>
    <x v="8"/>
  </r>
  <r>
    <s v="PID0435"/>
    <x v="0"/>
    <x v="1"/>
    <n v="24000"/>
    <n v="18705.88"/>
    <n v="56"/>
    <x v="1"/>
    <s v="B+"/>
    <b v="0"/>
    <b v="0"/>
    <b v="1"/>
    <x v="8"/>
  </r>
  <r>
    <s v="PID0436"/>
    <x v="2"/>
    <x v="1"/>
    <n v="18000"/>
    <n v="13355.46"/>
    <n v="74.400000000000006"/>
    <x v="0"/>
    <s v="A-"/>
    <b v="0"/>
    <b v="0"/>
    <b v="1"/>
    <x v="13"/>
  </r>
  <r>
    <s v="PID0437"/>
    <x v="1"/>
    <x v="0"/>
    <n v="54000"/>
    <n v="27150.75"/>
    <n v="63.4"/>
    <x v="1"/>
    <s v="AB+"/>
    <b v="0"/>
    <b v="0"/>
    <b v="1"/>
    <x v="17"/>
  </r>
  <r>
    <s v="PID0438"/>
    <x v="1"/>
    <x v="2"/>
    <n v="500"/>
    <n v="393.88"/>
    <n v="86"/>
    <x v="1"/>
    <s v="O+"/>
    <b v="0"/>
    <b v="1"/>
    <b v="1"/>
    <x v="5"/>
  </r>
  <r>
    <s v="PID0439"/>
    <x v="1"/>
    <x v="0"/>
    <n v="48000"/>
    <n v="33606.400000000001"/>
    <n v="78.8"/>
    <x v="0"/>
    <s v="B-"/>
    <b v="0"/>
    <b v="0"/>
    <b v="1"/>
    <x v="18"/>
  </r>
  <r>
    <s v="PID0440"/>
    <x v="0"/>
    <x v="1"/>
    <n v="72000"/>
    <n v="36669.199999999997"/>
    <n v="74.599999999999994"/>
    <x v="1"/>
    <s v="O-"/>
    <b v="0"/>
    <b v="1"/>
    <b v="1"/>
    <x v="10"/>
  </r>
  <r>
    <s v="PID0441"/>
    <x v="1"/>
    <x v="0"/>
    <n v="200"/>
    <n v="101.26"/>
    <n v="88.5"/>
    <x v="0"/>
    <s v="AB-"/>
    <b v="0"/>
    <b v="0"/>
    <b v="1"/>
    <x v="7"/>
  </r>
  <r>
    <s v="PID0442"/>
    <x v="0"/>
    <x v="0"/>
    <n v="20000"/>
    <n v="10124.379999999999"/>
    <n v="59.1"/>
    <x v="1"/>
    <s v="B-"/>
    <b v="0"/>
    <b v="0"/>
    <b v="1"/>
    <x v="8"/>
  </r>
  <r>
    <s v="PID0443"/>
    <x v="2"/>
    <x v="2"/>
    <n v="60000"/>
    <n v="37390.25"/>
    <n v="72.900000000000006"/>
    <x v="1"/>
    <s v="B-"/>
    <b v="0"/>
    <b v="0"/>
    <b v="1"/>
    <x v="11"/>
  </r>
  <r>
    <s v="PID0444"/>
    <x v="0"/>
    <x v="2"/>
    <n v="45000"/>
    <n v="39564"/>
    <n v="83"/>
    <x v="1"/>
    <s v="B+"/>
    <b v="0"/>
    <b v="0"/>
    <b v="1"/>
    <x v="2"/>
  </r>
  <r>
    <s v="PID0445"/>
    <x v="2"/>
    <x v="2"/>
    <n v="24000"/>
    <n v="14404.98"/>
    <n v="69.2"/>
    <x v="0"/>
    <s v="A+"/>
    <b v="0"/>
    <b v="1"/>
    <b v="1"/>
    <x v="0"/>
  </r>
  <r>
    <s v="PID0446"/>
    <x v="1"/>
    <x v="2"/>
    <n v="15000"/>
    <n v="9615.15"/>
    <n v="77.7"/>
    <x v="0"/>
    <s v="O+"/>
    <b v="0"/>
    <b v="0"/>
    <b v="1"/>
    <x v="16"/>
  </r>
  <r>
    <s v="PID0447"/>
    <x v="2"/>
    <x v="0"/>
    <n v="250000"/>
    <n v="166346.30000000002"/>
    <n v="89.9"/>
    <x v="0"/>
    <s v="A+"/>
    <b v="0"/>
    <b v="0"/>
    <b v="1"/>
    <x v="6"/>
  </r>
  <r>
    <s v="PID0448"/>
    <x v="2"/>
    <x v="2"/>
    <n v="24000"/>
    <n v="21098.2"/>
    <n v="84.7"/>
    <x v="0"/>
    <s v="O+"/>
    <b v="0"/>
    <b v="0"/>
    <b v="1"/>
    <x v="11"/>
  </r>
  <r>
    <s v="PID0449"/>
    <x v="1"/>
    <x v="2"/>
    <n v="250000"/>
    <n v="185578.5"/>
    <n v="74.599999999999994"/>
    <x v="1"/>
    <s v="B+"/>
    <b v="0"/>
    <b v="0"/>
    <b v="1"/>
    <x v="2"/>
  </r>
  <r>
    <s v="PID0450"/>
    <x v="0"/>
    <x v="1"/>
    <n v="300000"/>
    <n v="0"/>
    <n v="93.5"/>
    <x v="0"/>
    <s v="A-"/>
    <b v="0"/>
    <b v="0"/>
    <b v="0"/>
    <x v="1"/>
  </r>
  <r>
    <s v="PID0451"/>
    <x v="2"/>
    <x v="3"/>
    <n v="18000"/>
    <n v="15254.939999999999"/>
    <n v="83.6"/>
    <x v="0"/>
    <s v="AB-"/>
    <b v="1"/>
    <b v="0"/>
    <b v="1"/>
    <x v="8"/>
  </r>
  <r>
    <s v="PID0452"/>
    <x v="2"/>
    <x v="0"/>
    <n v="3000"/>
    <n v="2236.71"/>
    <n v="69.3"/>
    <x v="0"/>
    <s v="O+"/>
    <b v="0"/>
    <b v="1"/>
    <b v="1"/>
    <x v="2"/>
  </r>
  <r>
    <s v="PID0453"/>
    <x v="2"/>
    <x v="2"/>
    <n v="18000"/>
    <n v="0"/>
    <n v="72"/>
    <x v="1"/>
    <s v="B-"/>
    <b v="0"/>
    <b v="1"/>
    <b v="0"/>
    <x v="2"/>
  </r>
  <r>
    <s v="PID0454"/>
    <x v="0"/>
    <x v="0"/>
    <n v="32000"/>
    <n v="18500.68"/>
    <n v="84.8"/>
    <x v="1"/>
    <s v="AB-"/>
    <b v="0"/>
    <b v="1"/>
    <b v="1"/>
    <x v="10"/>
  </r>
  <r>
    <s v="PID0455"/>
    <x v="4"/>
    <x v="0"/>
    <n v="100"/>
    <n v="73.209999999999994"/>
    <n v="97.4"/>
    <x v="0"/>
    <s v="AB-"/>
    <s v="No"/>
    <s v="No"/>
    <b v="1"/>
    <x v="8"/>
  </r>
  <r>
    <s v="PID0456"/>
    <x v="0"/>
    <x v="0"/>
    <n v="54000"/>
    <n v="0"/>
    <n v="89.3"/>
    <x v="1"/>
    <s v="O+"/>
    <b v="0"/>
    <b v="0"/>
    <b v="0"/>
    <x v="7"/>
  </r>
  <r>
    <s v="PID0457"/>
    <x v="0"/>
    <x v="3"/>
    <n v="800"/>
    <n v="565.26"/>
    <n v="69.5"/>
    <x v="0"/>
    <s v="AB-"/>
    <b v="1"/>
    <b v="0"/>
    <b v="1"/>
    <x v="2"/>
  </r>
  <r>
    <s v="PID0458"/>
    <x v="2"/>
    <x v="2"/>
    <n v="72000"/>
    <n v="45460.44"/>
    <n v="87.7"/>
    <x v="0"/>
    <s v="O-"/>
    <b v="0"/>
    <b v="0"/>
    <b v="1"/>
    <x v="2"/>
  </r>
  <r>
    <s v="PID0459"/>
    <x v="1"/>
    <x v="0"/>
    <n v="40000"/>
    <n v="21188.600000000002"/>
    <n v="81.2"/>
    <x v="1"/>
    <s v="B-"/>
    <b v="0"/>
    <b v="0"/>
    <b v="1"/>
    <x v="10"/>
  </r>
  <r>
    <s v="PID0460"/>
    <x v="2"/>
    <x v="1"/>
    <n v="40000"/>
    <n v="35616"/>
    <n v="95.7"/>
    <x v="1"/>
    <s v="A-"/>
    <b v="0"/>
    <b v="0"/>
    <b v="1"/>
    <x v="0"/>
  </r>
  <r>
    <s v="PID0461"/>
    <x v="0"/>
    <x v="2"/>
    <n v="32000"/>
    <n v="0"/>
    <n v="54.9"/>
    <x v="1"/>
    <s v="AB+"/>
    <b v="0"/>
    <b v="0"/>
    <b v="0"/>
    <x v="11"/>
  </r>
  <r>
    <s v="PID0462"/>
    <x v="2"/>
    <x v="0"/>
    <n v="54000"/>
    <n v="27921.96"/>
    <n v="89.1"/>
    <x v="0"/>
    <s v="O+"/>
    <b v="0"/>
    <b v="0"/>
    <b v="1"/>
    <x v="10"/>
  </r>
  <r>
    <s v="PID0463"/>
    <x v="0"/>
    <x v="3"/>
    <n v="40000"/>
    <n v="23114.3"/>
    <n v="86.6"/>
    <x v="1"/>
    <s v="B-"/>
    <b v="0"/>
    <b v="0"/>
    <b v="1"/>
    <x v="6"/>
  </r>
  <r>
    <s v="PID0464"/>
    <x v="1"/>
    <x v="0"/>
    <n v="800"/>
    <n v="0"/>
    <n v="88.4"/>
    <x v="0"/>
    <s v="O+"/>
    <b v="0"/>
    <b v="0"/>
    <b v="0"/>
    <x v="8"/>
  </r>
  <r>
    <s v="PID0465"/>
    <x v="2"/>
    <x v="1"/>
    <n v="32000"/>
    <n v="26512.240000000002"/>
    <n v="84.7"/>
    <x v="1"/>
    <s v="A-"/>
    <b v="0"/>
    <b v="1"/>
    <b v="1"/>
    <x v="6"/>
  </r>
  <r>
    <s v="PID0466"/>
    <x v="1"/>
    <x v="0"/>
    <n v="12000"/>
    <n v="0"/>
    <n v="74.8"/>
    <x v="0"/>
    <s v="B-"/>
    <b v="0"/>
    <b v="1"/>
    <b v="0"/>
    <x v="12"/>
  </r>
  <r>
    <s v="PID0467"/>
    <x v="1"/>
    <x v="1"/>
    <n v="40000"/>
    <n v="0"/>
    <n v="85.2"/>
    <x v="1"/>
    <s v="O-"/>
    <b v="1"/>
    <b v="1"/>
    <b v="0"/>
    <x v="6"/>
  </r>
  <r>
    <s v="PID0468"/>
    <x v="4"/>
    <x v="2"/>
    <n v="21000"/>
    <n v="13118.279999999999"/>
    <n v="93.5"/>
    <x v="0"/>
    <s v="B-"/>
    <b v="1"/>
    <b v="1"/>
    <b v="1"/>
    <x v="13"/>
  </r>
  <r>
    <s v="PID0469"/>
    <x v="4"/>
    <x v="3"/>
    <n v="3000"/>
    <n v="2092.17"/>
    <n v="63.4"/>
    <x v="0"/>
    <s v="B-"/>
    <b v="0"/>
    <b v="1"/>
    <b v="1"/>
    <x v="5"/>
  </r>
  <r>
    <s v="PID0470"/>
    <x v="1"/>
    <x v="2"/>
    <n v="75000"/>
    <n v="38626.699999999997"/>
    <n v="91.5"/>
    <x v="1"/>
    <s v="A-"/>
    <b v="1"/>
    <b v="1"/>
    <b v="1"/>
    <x v="8"/>
  </r>
  <r>
    <s v="PID0471"/>
    <x v="4"/>
    <x v="3"/>
    <n v="800"/>
    <n v="628.30999999999995"/>
    <n v="93.4"/>
    <x v="1"/>
    <s v="O+"/>
    <b v="1"/>
    <b v="1"/>
    <b v="1"/>
    <x v="1"/>
  </r>
  <r>
    <s v="PID0472"/>
    <x v="0"/>
    <x v="0"/>
    <n v="75000"/>
    <n v="0"/>
    <n v="52.2"/>
    <x v="0"/>
    <s v="B-"/>
    <b v="0"/>
    <b v="1"/>
    <b v="0"/>
    <x v="17"/>
  </r>
  <r>
    <s v="PID0473"/>
    <x v="0"/>
    <x v="0"/>
    <n v="20000"/>
    <n v="15777.76"/>
    <n v="92.6"/>
    <x v="0"/>
    <s v="O-"/>
    <b v="0"/>
    <b v="0"/>
    <b v="1"/>
    <x v="13"/>
  </r>
  <r>
    <s v="PID0474"/>
    <x v="0"/>
    <x v="2"/>
    <n v="100"/>
    <n v="53.65"/>
    <n v="65"/>
    <x v="0"/>
    <s v="B+"/>
    <b v="0"/>
    <b v="0"/>
    <b v="1"/>
    <x v="6"/>
  </r>
  <r>
    <s v="PID0475"/>
    <x v="1"/>
    <x v="1"/>
    <n v="75000"/>
    <n v="52660.649999999994"/>
    <n v="70.900000000000006"/>
    <x v="1"/>
    <s v="B-"/>
    <b v="1"/>
    <b v="0"/>
    <b v="1"/>
    <x v="8"/>
  </r>
  <r>
    <s v="PID0476"/>
    <x v="2"/>
    <x v="0"/>
    <n v="250000"/>
    <n v="0"/>
    <n v="102.5"/>
    <x v="0"/>
    <s v="O+"/>
    <b v="1"/>
    <b v="1"/>
    <b v="0"/>
    <x v="4"/>
  </r>
  <r>
    <s v="PID0477"/>
    <x v="2"/>
    <x v="1"/>
    <n v="20000"/>
    <n v="16069.82"/>
    <n v="80.900000000000006"/>
    <x v="0"/>
    <s v="A+"/>
    <b v="1"/>
    <b v="0"/>
    <b v="1"/>
    <x v="1"/>
  </r>
  <r>
    <s v="PID0478"/>
    <x v="2"/>
    <x v="2"/>
    <n v="72000"/>
    <n v="42648.72"/>
    <n v="67"/>
    <x v="0"/>
    <s v="AB-"/>
    <b v="0"/>
    <b v="0"/>
    <b v="1"/>
    <x v="16"/>
  </r>
  <r>
    <s v="PID0479"/>
    <x v="0"/>
    <x v="0"/>
    <n v="4000"/>
    <n v="2417.92"/>
    <n v="72.400000000000006"/>
    <x v="1"/>
    <s v="A-"/>
    <b v="1"/>
    <b v="0"/>
    <b v="1"/>
    <x v="1"/>
  </r>
  <r>
    <s v="PID0480"/>
    <x v="2"/>
    <x v="0"/>
    <n v="30000"/>
    <n v="20098.86"/>
    <n v="56.7"/>
    <x v="0"/>
    <s v="B+"/>
    <b v="0"/>
    <b v="0"/>
    <b v="1"/>
    <x v="0"/>
  </r>
  <r>
    <s v="PID0481"/>
    <x v="2"/>
    <x v="2"/>
    <n v="45000"/>
    <n v="32491.47"/>
    <n v="65"/>
    <x v="1"/>
    <s v="A+"/>
    <b v="0"/>
    <b v="1"/>
    <b v="1"/>
    <x v="7"/>
  </r>
  <r>
    <s v="PID0482"/>
    <x v="0"/>
    <x v="1"/>
    <n v="100"/>
    <n v="0"/>
    <n v="83.3"/>
    <x v="1"/>
    <s v="O-"/>
    <b v="0"/>
    <b v="0"/>
    <b v="0"/>
    <x v="3"/>
  </r>
  <r>
    <s v="PID0483"/>
    <x v="1"/>
    <x v="2"/>
    <n v="500"/>
    <n v="344.06"/>
    <n v="81.8"/>
    <x v="0"/>
    <s v="AB+"/>
    <b v="0"/>
    <b v="0"/>
    <b v="1"/>
    <x v="1"/>
  </r>
  <r>
    <s v="PID0484"/>
    <x v="2"/>
    <x v="2"/>
    <n v="500"/>
    <n v="261.82"/>
    <n v="67.2"/>
    <x v="1"/>
    <s v="O-"/>
    <b v="0"/>
    <b v="0"/>
    <b v="1"/>
    <x v="16"/>
  </r>
  <r>
    <s v="PID0485"/>
    <x v="1"/>
    <x v="0"/>
    <n v="60000"/>
    <n v="0"/>
    <n v="66.599999999999994"/>
    <x v="0"/>
    <s v="AB-"/>
    <b v="1"/>
    <b v="1"/>
    <b v="0"/>
    <x v="4"/>
  </r>
  <r>
    <s v="PID0486"/>
    <x v="0"/>
    <x v="0"/>
    <n v="48000"/>
    <n v="24552.12"/>
    <n v="92.5"/>
    <x v="1"/>
    <s v="O-"/>
    <b v="0"/>
    <b v="0"/>
    <b v="1"/>
    <x v="12"/>
  </r>
  <r>
    <s v="PID0487"/>
    <x v="0"/>
    <x v="0"/>
    <n v="15000"/>
    <n v="11420.150000000001"/>
    <n v="93.9"/>
    <x v="1"/>
    <s v="A+"/>
    <b v="0"/>
    <b v="0"/>
    <b v="1"/>
    <x v="6"/>
  </r>
  <r>
    <s v="PID0488"/>
    <x v="0"/>
    <x v="0"/>
    <n v="800"/>
    <n v="655.24"/>
    <n v="95.9"/>
    <x v="1"/>
    <s v="O+"/>
    <b v="0"/>
    <b v="0"/>
    <b v="1"/>
    <x v="5"/>
  </r>
  <r>
    <s v="PID0489"/>
    <x v="0"/>
    <x v="1"/>
    <n v="21000"/>
    <n v="11200.84"/>
    <n v="64"/>
    <x v="1"/>
    <s v="B+"/>
    <b v="0"/>
    <s v="Yes"/>
    <b v="1"/>
    <x v="8"/>
  </r>
  <r>
    <s v="PID0490"/>
    <x v="2"/>
    <x v="0"/>
    <n v="40000"/>
    <n v="23810.400000000001"/>
    <n v="60.9"/>
    <x v="0"/>
    <s v="AB+"/>
    <b v="0"/>
    <b v="0"/>
    <b v="1"/>
    <x v="6"/>
  </r>
  <r>
    <s v="PID0491"/>
    <x v="0"/>
    <x v="1"/>
    <n v="500"/>
    <n v="287.83999999999997"/>
    <n v="85.3"/>
    <x v="1"/>
    <s v="A-"/>
    <b v="0"/>
    <b v="0"/>
    <b v="1"/>
    <x v="13"/>
  </r>
  <r>
    <s v="PID0492"/>
    <x v="2"/>
    <x v="1"/>
    <n v="100"/>
    <n v="51.38"/>
    <n v="86.1"/>
    <x v="0"/>
    <s v="O+"/>
    <b v="0"/>
    <b v="0"/>
    <b v="1"/>
    <x v="0"/>
  </r>
  <r>
    <s v="PID0493"/>
    <x v="1"/>
    <x v="2"/>
    <n v="300000"/>
    <n v="211507.65"/>
    <n v="90.8"/>
    <x v="1"/>
    <s v="B+"/>
    <b v="0"/>
    <b v="1"/>
    <b v="1"/>
    <x v="13"/>
  </r>
  <r>
    <s v="PID0494"/>
    <x v="2"/>
    <x v="0"/>
    <n v="500"/>
    <n v="284.92"/>
    <n v="56.6"/>
    <x v="0"/>
    <s v="A+"/>
    <b v="0"/>
    <b v="0"/>
    <b v="1"/>
    <x v="1"/>
  </r>
  <r>
    <s v="PID0495"/>
    <x v="0"/>
    <x v="0"/>
    <n v="300000"/>
    <n v="185608.34999999998"/>
    <n v="89.2"/>
    <x v="1"/>
    <s v="B-"/>
    <b v="1"/>
    <b v="0"/>
    <b v="1"/>
    <x v="2"/>
  </r>
  <r>
    <s v="PID0496"/>
    <x v="0"/>
    <x v="3"/>
    <n v="20000"/>
    <n v="16429.98"/>
    <n v="60.3"/>
    <x v="1"/>
    <s v="O+"/>
    <b v="0"/>
    <b v="1"/>
    <b v="1"/>
    <x v="0"/>
  </r>
  <r>
    <s v="PID0497"/>
    <x v="0"/>
    <x v="1"/>
    <n v="3000"/>
    <n v="1761.06"/>
    <n v="55.5"/>
    <x v="1"/>
    <s v="A-"/>
    <b v="0"/>
    <b v="0"/>
    <b v="1"/>
    <x v="13"/>
  </r>
  <r>
    <s v="PID0498"/>
    <x v="0"/>
    <x v="2"/>
    <n v="60000"/>
    <n v="38814.75"/>
    <n v="91.9"/>
    <x v="0"/>
    <s v="O-"/>
    <b v="1"/>
    <b v="1"/>
    <b v="1"/>
    <x v="2"/>
  </r>
  <r>
    <s v="PID0499"/>
    <x v="0"/>
    <x v="1"/>
    <n v="100"/>
    <n v="0"/>
    <n v="47.9"/>
    <x v="0"/>
    <s v="B-"/>
    <b v="0"/>
    <b v="0"/>
    <b v="0"/>
    <x v="23"/>
  </r>
  <r>
    <s v="PID0500"/>
    <x v="1"/>
    <x v="0"/>
    <n v="40000"/>
    <n v="30912.5"/>
    <n v="70.900000000000006"/>
    <x v="0"/>
    <s v="A+"/>
    <b v="1"/>
    <b v="1"/>
    <b v="1"/>
    <x v="4"/>
  </r>
  <r>
    <s v="PID0501"/>
    <x v="2"/>
    <x v="2"/>
    <n v="18000"/>
    <n v="15163.32"/>
    <n v="87.8"/>
    <x v="0"/>
    <s v="A+"/>
    <b v="0"/>
    <b v="0"/>
    <b v="1"/>
    <x v="5"/>
  </r>
  <r>
    <s v="PID0502"/>
    <x v="0"/>
    <x v="0"/>
    <n v="24000"/>
    <n v="15407.22"/>
    <n v="94.4"/>
    <x v="1"/>
    <s v="A+"/>
    <b v="0"/>
    <b v="0"/>
    <b v="1"/>
    <x v="1"/>
  </r>
  <r>
    <s v="PID0503"/>
    <x v="0"/>
    <x v="0"/>
    <n v="18000"/>
    <n v="13926.54"/>
    <n v="79.5"/>
    <x v="0"/>
    <s v="O+"/>
    <b v="0"/>
    <b v="0"/>
    <b v="1"/>
    <x v="4"/>
  </r>
  <r>
    <s v="PID0504"/>
    <x v="2"/>
    <x v="0"/>
    <n v="800"/>
    <n v="675.79"/>
    <n v="95"/>
    <x v="1"/>
    <s v="B+"/>
    <b v="0"/>
    <b v="1"/>
    <b v="1"/>
    <x v="5"/>
  </r>
  <r>
    <s v="PID0505"/>
    <x v="0"/>
    <x v="3"/>
    <n v="3000"/>
    <n v="2550.7200000000003"/>
    <n v="91.7"/>
    <x v="1"/>
    <s v="AB-"/>
    <b v="0"/>
    <b v="0"/>
    <b v="1"/>
    <x v="4"/>
  </r>
  <r>
    <s v="PID0506"/>
    <x v="2"/>
    <x v="2"/>
    <n v="200000"/>
    <n v="136126"/>
    <n v="94.5"/>
    <x v="1"/>
    <s v="B-"/>
    <b v="0"/>
    <b v="0"/>
    <b v="1"/>
    <x v="2"/>
  </r>
  <r>
    <s v="PID0507"/>
    <x v="2"/>
    <x v="1"/>
    <n v="20000"/>
    <n v="0"/>
    <n v="73"/>
    <x v="1"/>
    <s v="A-"/>
    <b v="0"/>
    <b v="1"/>
    <b v="0"/>
    <x v="6"/>
  </r>
  <r>
    <s v="PID0508"/>
    <x v="1"/>
    <x v="0"/>
    <n v="1600"/>
    <n v="831.9"/>
    <n v="80"/>
    <x v="0"/>
    <s v="B-"/>
    <b v="0"/>
    <b v="1"/>
    <b v="1"/>
    <x v="8"/>
  </r>
  <r>
    <s v="PID0509"/>
    <x v="2"/>
    <x v="0"/>
    <n v="21000"/>
    <n v="0"/>
    <n v="87.1"/>
    <x v="0"/>
    <s v="AB-"/>
    <b v="0"/>
    <b v="1"/>
    <b v="0"/>
    <x v="10"/>
  </r>
  <r>
    <s v="PID0510"/>
    <x v="2"/>
    <x v="2"/>
    <n v="250000"/>
    <n v="208992.5"/>
    <n v="78.5"/>
    <x v="0"/>
    <s v="O+"/>
    <b v="1"/>
    <b v="0"/>
    <b v="1"/>
    <x v="8"/>
  </r>
  <r>
    <s v="PID0511"/>
    <x v="0"/>
    <x v="2"/>
    <n v="18000"/>
    <n v="14072.099999999999"/>
    <n v="74.3"/>
    <x v="1"/>
    <s v="B-"/>
    <b v="1"/>
    <b v="0"/>
    <b v="1"/>
    <x v="16"/>
  </r>
  <r>
    <s v="PID0512"/>
    <x v="2"/>
    <x v="2"/>
    <n v="12000"/>
    <n v="8253.24"/>
    <n v="81.7"/>
    <x v="0"/>
    <s v="O+"/>
    <b v="0"/>
    <b v="0"/>
    <b v="1"/>
    <x v="2"/>
  </r>
  <r>
    <s v="PID0513"/>
    <x v="2"/>
    <x v="2"/>
    <n v="21000"/>
    <n v="12593.21"/>
    <n v="61.8"/>
    <x v="1"/>
    <s v="B-"/>
    <b v="0"/>
    <b v="0"/>
    <b v="1"/>
    <x v="2"/>
  </r>
  <r>
    <s v="PID0514"/>
    <x v="0"/>
    <x v="2"/>
    <n v="3000"/>
    <n v="2591.46"/>
    <n v="80.8"/>
    <x v="0"/>
    <s v="O+"/>
    <b v="1"/>
    <b v="0"/>
    <b v="1"/>
    <x v="5"/>
  </r>
  <r>
    <s v="PID0515"/>
    <x v="0"/>
    <x v="0"/>
    <n v="100"/>
    <n v="0"/>
    <n v="89"/>
    <x v="0"/>
    <s v="A+"/>
    <b v="0"/>
    <b v="0"/>
    <b v="0"/>
    <x v="12"/>
  </r>
  <r>
    <s v="PID0516"/>
    <x v="1"/>
    <x v="1"/>
    <n v="40000"/>
    <n v="0"/>
    <n v="86.6"/>
    <x v="1"/>
    <s v="AB+"/>
    <b v="0"/>
    <b v="0"/>
    <b v="0"/>
    <x v="0"/>
  </r>
  <r>
    <s v="PID0517"/>
    <x v="1"/>
    <x v="2"/>
    <n v="32000"/>
    <n v="19961.72"/>
    <n v="82.7"/>
    <x v="1"/>
    <s v="A-"/>
    <b v="0"/>
    <b v="0"/>
    <b v="1"/>
    <x v="4"/>
  </r>
  <r>
    <s v="PID0518"/>
    <x v="2"/>
    <x v="2"/>
    <n v="12000"/>
    <n v="0"/>
    <n v="69"/>
    <x v="0"/>
    <s v="AB+"/>
    <b v="0"/>
    <b v="0"/>
    <b v="0"/>
    <x v="1"/>
  </r>
  <r>
    <s v="PID0519"/>
    <x v="0"/>
    <x v="2"/>
    <n v="500"/>
    <n v="440.14"/>
    <n v="89"/>
    <x v="1"/>
    <s v="O-"/>
    <b v="0"/>
    <b v="0"/>
    <b v="1"/>
    <x v="2"/>
  </r>
  <r>
    <s v="PID0520"/>
    <x v="1"/>
    <x v="0"/>
    <n v="18000"/>
    <n v="13589.579999999998"/>
    <n v="70.400000000000006"/>
    <x v="1"/>
    <s v="A-"/>
    <b v="0"/>
    <b v="0"/>
    <b v="1"/>
    <x v="22"/>
  </r>
  <r>
    <s v="PID0521"/>
    <x v="2"/>
    <x v="0"/>
    <n v="30000"/>
    <n v="25487.22"/>
    <n v="68.2"/>
    <x v="0"/>
    <s v="A-"/>
    <b v="0"/>
    <b v="0"/>
    <b v="1"/>
    <x v="3"/>
  </r>
  <r>
    <s v="PID0522"/>
    <x v="2"/>
    <x v="2"/>
    <n v="100"/>
    <n v="78.08"/>
    <n v="95"/>
    <x v="1"/>
    <s v="B+"/>
    <b v="1"/>
    <b v="0"/>
    <b v="1"/>
    <x v="8"/>
  </r>
  <r>
    <s v="PID0523"/>
    <x v="1"/>
    <x v="2"/>
    <n v="3000"/>
    <n v="2243.25"/>
    <n v="84"/>
    <x v="1"/>
    <s v="B+"/>
    <b v="0"/>
    <b v="0"/>
    <b v="1"/>
    <x v="2"/>
  </r>
  <r>
    <s v="PID0524"/>
    <x v="2"/>
    <x v="1"/>
    <n v="800"/>
    <n v="0"/>
    <n v="60"/>
    <x v="0"/>
    <s v="O+"/>
    <b v="0"/>
    <b v="1"/>
    <b v="0"/>
    <x v="8"/>
  </r>
  <r>
    <s v="PID0525"/>
    <x v="2"/>
    <x v="3"/>
    <n v="60000"/>
    <n v="41143.879999999997"/>
    <n v="75.599999999999994"/>
    <x v="0"/>
    <s v="O-"/>
    <b v="0"/>
    <b v="1"/>
    <b v="1"/>
    <x v="3"/>
  </r>
  <r>
    <s v="PID0526"/>
    <x v="0"/>
    <x v="0"/>
    <n v="60000"/>
    <n v="33533.699999999997"/>
    <n v="85.6"/>
    <x v="0"/>
    <s v="O+"/>
    <b v="0"/>
    <b v="0"/>
    <b v="1"/>
    <x v="13"/>
  </r>
  <r>
    <s v="PID0527"/>
    <x v="2"/>
    <x v="0"/>
    <n v="60000"/>
    <n v="44740.639999999999"/>
    <n v="87.9"/>
    <x v="1"/>
    <s v="O-"/>
    <b v="0"/>
    <b v="1"/>
    <b v="1"/>
    <x v="1"/>
  </r>
  <r>
    <s v="PID0528"/>
    <x v="0"/>
    <x v="2"/>
    <n v="240000"/>
    <n v="151588.20000000001"/>
    <n v="88"/>
    <x v="0"/>
    <s v="B-"/>
    <b v="0"/>
    <b v="0"/>
    <b v="1"/>
    <x v="5"/>
  </r>
  <r>
    <s v="PID0529"/>
    <x v="0"/>
    <x v="0"/>
    <n v="500"/>
    <n v="425.63"/>
    <n v="79.3"/>
    <x v="1"/>
    <s v="O+"/>
    <b v="0"/>
    <b v="1"/>
    <b v="1"/>
    <x v="13"/>
  </r>
  <r>
    <s v="PID0530"/>
    <x v="0"/>
    <x v="1"/>
    <n v="54000"/>
    <n v="33776.94"/>
    <n v="106.3"/>
    <x v="1"/>
    <s v="B+"/>
    <b v="1"/>
    <b v="0"/>
    <b v="1"/>
    <x v="3"/>
  </r>
  <r>
    <s v="PID0531"/>
    <x v="1"/>
    <x v="0"/>
    <n v="500"/>
    <n v="421.74"/>
    <n v="80.3"/>
    <x v="0"/>
    <s v="B+"/>
    <b v="0"/>
    <b v="0"/>
    <b v="1"/>
    <x v="12"/>
  </r>
  <r>
    <s v="PID0532"/>
    <x v="2"/>
    <x v="3"/>
    <n v="500"/>
    <n v="331.85"/>
    <n v="62.1"/>
    <x v="1"/>
    <s v="AB-"/>
    <b v="1"/>
    <b v="1"/>
    <b v="1"/>
    <x v="0"/>
  </r>
  <r>
    <s v="PID0533"/>
    <x v="1"/>
    <x v="2"/>
    <n v="4000"/>
    <n v="3017.36"/>
    <n v="59.3"/>
    <x v="1"/>
    <s v="B+"/>
    <b v="0"/>
    <b v="1"/>
    <b v="1"/>
    <x v="6"/>
  </r>
  <r>
    <s v="PID0534"/>
    <x v="2"/>
    <x v="2"/>
    <n v="30000"/>
    <n v="20327.550000000003"/>
    <n v="82.2"/>
    <x v="0"/>
    <s v="B+"/>
    <b v="1"/>
    <b v="0"/>
    <b v="1"/>
    <x v="9"/>
  </r>
  <r>
    <s v="PID0535"/>
    <x v="1"/>
    <x v="1"/>
    <n v="500"/>
    <n v="364.49"/>
    <n v="71.5"/>
    <x v="1"/>
    <s v="A-"/>
    <b v="0"/>
    <b v="0"/>
    <b v="1"/>
    <x v="0"/>
  </r>
  <r>
    <s v="PID0536"/>
    <x v="2"/>
    <x v="0"/>
    <n v="24000"/>
    <n v="21240.06"/>
    <n v="84.1"/>
    <x v="0"/>
    <s v="B+"/>
    <b v="1"/>
    <b v="0"/>
    <b v="1"/>
    <x v="10"/>
  </r>
  <r>
    <s v="PID0537"/>
    <x v="2"/>
    <x v="0"/>
    <n v="24000"/>
    <n v="0"/>
    <n v="80.2"/>
    <x v="1"/>
    <s v="AB+"/>
    <b v="0"/>
    <b v="1"/>
    <b v="0"/>
    <x v="12"/>
  </r>
  <r>
    <s v="PID0538"/>
    <x v="0"/>
    <x v="2"/>
    <n v="12000"/>
    <n v="10189.74"/>
    <n v="71.900000000000006"/>
    <x v="1"/>
    <s v="O+"/>
    <b v="1"/>
    <b v="0"/>
    <b v="1"/>
    <x v="2"/>
  </r>
  <r>
    <s v="PID0539"/>
    <x v="2"/>
    <x v="0"/>
    <n v="3000"/>
    <n v="1854.3000000000002"/>
    <n v="105.9"/>
    <x v="0"/>
    <s v="AB-"/>
    <b v="1"/>
    <b v="0"/>
    <b v="1"/>
    <x v="2"/>
  </r>
  <r>
    <s v="PID0540"/>
    <x v="0"/>
    <x v="0"/>
    <n v="18000"/>
    <n v="13947.39"/>
    <n v="67.400000000000006"/>
    <x v="1"/>
    <s v="O+"/>
    <b v="1"/>
    <b v="0"/>
    <b v="1"/>
    <x v="0"/>
  </r>
  <r>
    <s v="PID0541"/>
    <x v="0"/>
    <x v="0"/>
    <n v="36000"/>
    <n v="0"/>
    <n v="96.3"/>
    <x v="1"/>
    <s v="B+"/>
    <b v="1"/>
    <b v="0"/>
    <b v="0"/>
    <x v="13"/>
  </r>
  <r>
    <s v="PID0542"/>
    <x v="1"/>
    <x v="1"/>
    <n v="60000"/>
    <n v="51130.649999999994"/>
    <n v="68.7"/>
    <x v="1"/>
    <s v="B+"/>
    <b v="0"/>
    <b v="1"/>
    <b v="1"/>
    <x v="12"/>
  </r>
  <r>
    <s v="PID0543"/>
    <x v="0"/>
    <x v="3"/>
    <n v="30000"/>
    <n v="0"/>
    <n v="83.1"/>
    <x v="1"/>
    <s v="AB+"/>
    <b v="0"/>
    <b v="0"/>
    <b v="0"/>
    <x v="13"/>
  </r>
  <r>
    <s v="PID0544"/>
    <x v="0"/>
    <x v="2"/>
    <n v="18000"/>
    <n v="11185.2"/>
    <n v="76.400000000000006"/>
    <x v="0"/>
    <s v="AB-"/>
    <b v="0"/>
    <b v="1"/>
    <b v="1"/>
    <x v="7"/>
  </r>
  <r>
    <s v="PID0545"/>
    <x v="0"/>
    <x v="0"/>
    <n v="800"/>
    <n v="553.55999999999995"/>
    <n v="84.4"/>
    <x v="0"/>
    <s v="AB-"/>
    <b v="0"/>
    <b v="1"/>
    <b v="1"/>
    <x v="3"/>
  </r>
  <r>
    <s v="PID0546"/>
    <x v="1"/>
    <x v="2"/>
    <n v="40000"/>
    <n v="25096.68"/>
    <n v="78.3"/>
    <x v="1"/>
    <s v="AB+"/>
    <b v="1"/>
    <b v="0"/>
    <b v="1"/>
    <x v="10"/>
  </r>
  <r>
    <s v="PID0547"/>
    <x v="2"/>
    <x v="1"/>
    <n v="60000"/>
    <n v="38975.100000000006"/>
    <n v="80.8"/>
    <x v="0"/>
    <s v="A-"/>
    <b v="1"/>
    <b v="1"/>
    <b v="1"/>
    <x v="15"/>
  </r>
  <r>
    <s v="PID0548"/>
    <x v="2"/>
    <x v="0"/>
    <n v="40000"/>
    <n v="20817"/>
    <n v="85.4"/>
    <x v="0"/>
    <s v="A-"/>
    <b v="0"/>
    <b v="0"/>
    <b v="1"/>
    <x v="0"/>
  </r>
  <r>
    <s v="PID0549"/>
    <x v="0"/>
    <x v="2"/>
    <n v="32000"/>
    <n v="16508.88"/>
    <n v="54.1"/>
    <x v="0"/>
    <s v="B+"/>
    <b v="1"/>
    <b v="1"/>
    <b v="1"/>
    <x v="7"/>
  </r>
  <r>
    <s v="PID0550"/>
    <x v="2"/>
    <x v="1"/>
    <n v="240000"/>
    <n v="196347.36000000002"/>
    <n v="91.8"/>
    <x v="1"/>
    <s v="AB-"/>
    <b v="1"/>
    <b v="0"/>
    <b v="1"/>
    <x v="4"/>
  </r>
  <r>
    <s v="PID0551"/>
    <x v="0"/>
    <x v="2"/>
    <n v="800"/>
    <n v="674.58"/>
    <n v="76"/>
    <x v="0"/>
    <s v="A-"/>
    <b v="0"/>
    <b v="0"/>
    <b v="1"/>
    <x v="7"/>
  </r>
  <r>
    <s v="PID0552"/>
    <x v="2"/>
    <x v="1"/>
    <n v="18000"/>
    <n v="15280.02"/>
    <n v="68.3"/>
    <x v="0"/>
    <s v="AB-"/>
    <b v="0"/>
    <b v="0"/>
    <b v="1"/>
    <x v="10"/>
  </r>
  <r>
    <s v="PID0553"/>
    <x v="0"/>
    <x v="0"/>
    <n v="12000"/>
    <n v="8012.82"/>
    <n v="94.6"/>
    <x v="0"/>
    <s v="O+"/>
    <b v="0"/>
    <b v="0"/>
    <b v="1"/>
    <x v="9"/>
  </r>
  <r>
    <s v="PID0554"/>
    <x v="0"/>
    <x v="2"/>
    <n v="16000"/>
    <n v="0"/>
    <n v="87.6"/>
    <x v="0"/>
    <s v="B-"/>
    <b v="0"/>
    <b v="0"/>
    <b v="0"/>
    <x v="2"/>
  </r>
  <r>
    <s v="PID0555"/>
    <x v="0"/>
    <x v="0"/>
    <n v="200000"/>
    <n v="110010.4"/>
    <n v="78.900000000000006"/>
    <x v="0"/>
    <s v="AB-"/>
    <b v="1"/>
    <b v="0"/>
    <b v="1"/>
    <x v="12"/>
  </r>
  <r>
    <s v="PID0556"/>
    <x v="0"/>
    <x v="1"/>
    <n v="250000"/>
    <n v="131051.8"/>
    <n v="92.1"/>
    <x v="0"/>
    <s v="B+"/>
    <b v="1"/>
    <b v="0"/>
    <b v="1"/>
    <x v="0"/>
  </r>
  <r>
    <s v="PID0557"/>
    <x v="0"/>
    <x v="0"/>
    <n v="3000"/>
    <n v="1931.88"/>
    <n v="61.8"/>
    <x v="0"/>
    <s v="A-"/>
    <b v="0"/>
    <b v="1"/>
    <b v="1"/>
    <x v="7"/>
  </r>
  <r>
    <s v="PID0558"/>
    <x v="2"/>
    <x v="1"/>
    <n v="100"/>
    <n v="83.8"/>
    <n v="71.599999999999994"/>
    <x v="1"/>
    <s v="A+"/>
    <b v="0"/>
    <b v="1"/>
    <b v="1"/>
    <x v="8"/>
  </r>
  <r>
    <s v="PID0559"/>
    <x v="2"/>
    <x v="0"/>
    <n v="240000"/>
    <n v="130677.12"/>
    <n v="111.9"/>
    <x v="0"/>
    <s v="B+"/>
    <b v="0"/>
    <b v="0"/>
    <b v="1"/>
    <x v="13"/>
  </r>
  <r>
    <s v="PID0560"/>
    <x v="2"/>
    <x v="2"/>
    <n v="200000"/>
    <n v="0"/>
    <n v="99.1"/>
    <x v="0"/>
    <s v="AB+"/>
    <b v="0"/>
    <b v="0"/>
    <b v="0"/>
    <x v="0"/>
  </r>
  <r>
    <s v="PID0561"/>
    <x v="2"/>
    <x v="1"/>
    <n v="250000"/>
    <n v="173905.2"/>
    <n v="95.1"/>
    <x v="1"/>
    <s v="AB+"/>
    <b v="1"/>
    <b v="1"/>
    <b v="1"/>
    <x v="6"/>
  </r>
  <r>
    <s v="PID0562"/>
    <x v="2"/>
    <x v="1"/>
    <n v="12000"/>
    <n v="0"/>
    <n v="94.9"/>
    <x v="0"/>
    <s v="A-"/>
    <b v="0"/>
    <b v="0"/>
    <b v="0"/>
    <x v="10"/>
  </r>
  <r>
    <s v="PID0563"/>
    <x v="2"/>
    <x v="2"/>
    <n v="30000"/>
    <n v="15006.119999999999"/>
    <n v="69.2"/>
    <x v="0"/>
    <s v="AB-"/>
    <b v="1"/>
    <b v="1"/>
    <b v="1"/>
    <x v="1"/>
  </r>
  <r>
    <s v="PID0564"/>
    <x v="2"/>
    <x v="1"/>
    <n v="60000"/>
    <n v="38081.199999999997"/>
    <n v="79.599999999999994"/>
    <x v="1"/>
    <s v="O-"/>
    <b v="0"/>
    <b v="1"/>
    <b v="1"/>
    <x v="13"/>
  </r>
  <r>
    <s v="PID0565"/>
    <x v="0"/>
    <x v="0"/>
    <n v="100"/>
    <n v="57.68"/>
    <n v="90.9"/>
    <x v="1"/>
    <s v="B-"/>
    <b v="1"/>
    <b v="1"/>
    <b v="1"/>
    <x v="6"/>
  </r>
  <r>
    <s v="PID0566"/>
    <x v="2"/>
    <x v="0"/>
    <n v="32000"/>
    <n v="24633.200000000001"/>
    <n v="87.1"/>
    <x v="0"/>
    <s v="B-"/>
    <b v="0"/>
    <b v="0"/>
    <b v="1"/>
    <x v="4"/>
  </r>
  <r>
    <s v="PID0567"/>
    <x v="0"/>
    <x v="0"/>
    <n v="800"/>
    <n v="453.8"/>
    <n v="72.2"/>
    <x v="0"/>
    <s v="A-"/>
    <b v="1"/>
    <b v="0"/>
    <b v="1"/>
    <x v="13"/>
  </r>
  <r>
    <s v="PID0568"/>
    <x v="0"/>
    <x v="3"/>
    <n v="18000"/>
    <n v="0"/>
    <n v="69.400000000000006"/>
    <x v="0"/>
    <s v="AB+"/>
    <b v="1"/>
    <b v="0"/>
    <b v="0"/>
    <x v="8"/>
  </r>
  <r>
    <s v="PID0569"/>
    <x v="2"/>
    <x v="2"/>
    <n v="500"/>
    <n v="0"/>
    <n v="101.2"/>
    <x v="1"/>
    <s v="A+"/>
    <b v="0"/>
    <b v="0"/>
    <b v="0"/>
    <x v="2"/>
  </r>
  <r>
    <s v="PID0570"/>
    <x v="2"/>
    <x v="2"/>
    <n v="90000"/>
    <n v="46471.95"/>
    <n v="89.6"/>
    <x v="1"/>
    <s v="B-"/>
    <b v="0"/>
    <b v="0"/>
    <b v="1"/>
    <x v="8"/>
  </r>
  <r>
    <s v="PID0571"/>
    <x v="2"/>
    <x v="1"/>
    <n v="3000"/>
    <n v="2695.2"/>
    <n v="87.9"/>
    <x v="1"/>
    <s v="AB+"/>
    <b v="0"/>
    <b v="0"/>
    <b v="1"/>
    <x v="1"/>
  </r>
  <r>
    <s v="PID0572"/>
    <x v="0"/>
    <x v="3"/>
    <n v="300000"/>
    <n v="150311.76"/>
    <n v="69.400000000000006"/>
    <x v="1"/>
    <s v="B-"/>
    <b v="0"/>
    <b v="0"/>
    <b v="1"/>
    <x v="5"/>
  </r>
  <r>
    <s v="PID0573"/>
    <x v="0"/>
    <x v="3"/>
    <n v="60000"/>
    <n v="41877.64"/>
    <n v="68.2"/>
    <x v="1"/>
    <s v="O+"/>
    <b v="1"/>
    <b v="1"/>
    <b v="1"/>
    <x v="3"/>
  </r>
  <r>
    <s v="PID0574"/>
    <x v="1"/>
    <x v="3"/>
    <n v="250000"/>
    <n v="131494.9"/>
    <n v="79.599999999999994"/>
    <x v="1"/>
    <s v="B+"/>
    <b v="1"/>
    <b v="0"/>
    <b v="1"/>
    <x v="1"/>
  </r>
  <r>
    <s v="PID0575"/>
    <x v="0"/>
    <x v="0"/>
    <n v="12000"/>
    <n v="10342.44"/>
    <n v="86.2"/>
    <x v="1"/>
    <s v="O-"/>
    <b v="0"/>
    <b v="0"/>
    <b v="1"/>
    <x v="2"/>
  </r>
  <r>
    <s v="PID0576"/>
    <x v="2"/>
    <x v="1"/>
    <n v="36000"/>
    <n v="18829.23"/>
    <n v="94.5"/>
    <x v="0"/>
    <s v="O-"/>
    <b v="0"/>
    <b v="0"/>
    <b v="1"/>
    <x v="6"/>
  </r>
  <r>
    <s v="PID0577"/>
    <x v="2"/>
    <x v="3"/>
    <n v="45000"/>
    <n v="31528.77"/>
    <n v="84.1"/>
    <x v="0"/>
    <s v="B-"/>
    <b v="1"/>
    <b v="0"/>
    <b v="1"/>
    <x v="9"/>
  </r>
  <r>
    <s v="PID0578"/>
    <x v="2"/>
    <x v="1"/>
    <n v="90000"/>
    <n v="0"/>
    <n v="66.099999999999994"/>
    <x v="0"/>
    <s v="B+"/>
    <b v="0"/>
    <b v="0"/>
    <b v="0"/>
    <x v="1"/>
  </r>
  <r>
    <s v="PID0579"/>
    <x v="2"/>
    <x v="2"/>
    <n v="1000"/>
    <n v="0"/>
    <n v="94"/>
    <x v="1"/>
    <s v="AB+"/>
    <s v="Yes"/>
    <s v="Yes"/>
    <b v="0"/>
    <x v="2"/>
  </r>
  <r>
    <s v="PID0580"/>
    <x v="0"/>
    <x v="2"/>
    <n v="18000"/>
    <n v="11325.24"/>
    <n v="76.099999999999994"/>
    <x v="0"/>
    <s v="A+"/>
    <b v="0"/>
    <b v="0"/>
    <b v="1"/>
    <x v="1"/>
  </r>
  <r>
    <s v="PID0581"/>
    <x v="0"/>
    <x v="2"/>
    <n v="45000"/>
    <n v="30751.68"/>
    <n v="74.599999999999994"/>
    <x v="0"/>
    <s v="AB+"/>
    <b v="1"/>
    <b v="0"/>
    <b v="1"/>
    <x v="4"/>
  </r>
  <r>
    <s v="PID0582"/>
    <x v="1"/>
    <x v="3"/>
    <n v="3000"/>
    <n v="2133.06"/>
    <n v="92.9"/>
    <x v="0"/>
    <s v="A-"/>
    <b v="0"/>
    <b v="0"/>
    <b v="1"/>
    <x v="0"/>
  </r>
  <r>
    <s v="PID0583"/>
    <x v="0"/>
    <x v="2"/>
    <n v="32000"/>
    <n v="16682.400000000001"/>
    <n v="72.900000000000006"/>
    <x v="1"/>
    <s v="O-"/>
    <b v="0"/>
    <b v="0"/>
    <b v="1"/>
    <x v="6"/>
  </r>
  <r>
    <s v="PID0584"/>
    <x v="0"/>
    <x v="0"/>
    <n v="18000"/>
    <n v="13722.36"/>
    <n v="79.5"/>
    <x v="1"/>
    <s v="B-"/>
    <b v="0"/>
    <b v="0"/>
    <b v="1"/>
    <x v="2"/>
  </r>
  <r>
    <s v="PID0585"/>
    <x v="2"/>
    <x v="0"/>
    <n v="32000"/>
    <n v="16856.32"/>
    <n v="71.099999999999994"/>
    <x v="0"/>
    <s v="O+"/>
    <b v="0"/>
    <b v="1"/>
    <b v="1"/>
    <x v="4"/>
  </r>
  <r>
    <s v="PID0586"/>
    <x v="0"/>
    <x v="1"/>
    <n v="24000"/>
    <n v="21199.89"/>
    <n v="81.3"/>
    <x v="0"/>
    <s v="B-"/>
    <b v="1"/>
    <b v="0"/>
    <b v="1"/>
    <x v="10"/>
  </r>
  <r>
    <s v="PID0587"/>
    <x v="0"/>
    <x v="0"/>
    <n v="40000"/>
    <n v="23629.8"/>
    <n v="48.8"/>
    <x v="1"/>
    <s v="AB-"/>
    <b v="0"/>
    <b v="0"/>
    <b v="1"/>
    <x v="1"/>
  </r>
  <r>
    <s v="PID0588"/>
    <x v="2"/>
    <x v="1"/>
    <n v="18000"/>
    <n v="9227.67"/>
    <n v="58"/>
    <x v="1"/>
    <s v="O+"/>
    <b v="0"/>
    <b v="0"/>
    <b v="1"/>
    <x v="23"/>
  </r>
  <r>
    <s v="PID0589"/>
    <x v="0"/>
    <x v="0"/>
    <n v="800"/>
    <n v="461.92"/>
    <n v="82.8"/>
    <x v="0"/>
    <s v="B+"/>
    <b v="0"/>
    <b v="0"/>
    <b v="1"/>
    <x v="2"/>
  </r>
  <r>
    <s v="PID0590"/>
    <x v="1"/>
    <x v="3"/>
    <n v="3000"/>
    <n v="1978.02"/>
    <n v="73.8"/>
    <x v="1"/>
    <s v="A-"/>
    <b v="0"/>
    <b v="0"/>
    <b v="1"/>
    <x v="5"/>
  </r>
  <r>
    <s v="PID0591"/>
    <x v="3"/>
    <x v="2"/>
    <n v="40000"/>
    <n v="35905.4"/>
    <n v="61.8"/>
    <x v="1"/>
    <s v="O+"/>
    <b v="1"/>
    <b v="0"/>
    <b v="1"/>
    <x v="16"/>
  </r>
  <r>
    <s v="PID0592"/>
    <x v="2"/>
    <x v="0"/>
    <n v="800"/>
    <n v="718.39"/>
    <n v="91.5"/>
    <x v="0"/>
    <s v="AB-"/>
    <b v="0"/>
    <b v="0"/>
    <b v="1"/>
    <x v="12"/>
  </r>
  <r>
    <s v="PID0593"/>
    <x v="0"/>
    <x v="1"/>
    <n v="40000"/>
    <n v="28460.959999999999"/>
    <n v="66.599999999999994"/>
    <x v="1"/>
    <s v="AB-"/>
    <b v="0"/>
    <b v="0"/>
    <b v="1"/>
    <x v="13"/>
  </r>
  <r>
    <s v="PID0594"/>
    <x v="2"/>
    <x v="0"/>
    <n v="100"/>
    <n v="0"/>
    <n v="64.099999999999994"/>
    <x v="0"/>
    <s v="AB-"/>
    <b v="0"/>
    <b v="0"/>
    <b v="0"/>
    <x v="23"/>
  </r>
  <r>
    <s v="PID0595"/>
    <x v="2"/>
    <x v="0"/>
    <n v="800"/>
    <n v="487.16"/>
    <n v="86.6"/>
    <x v="0"/>
    <s v="A+"/>
    <b v="0"/>
    <b v="0"/>
    <b v="1"/>
    <x v="19"/>
  </r>
  <r>
    <s v="PID0596"/>
    <x v="2"/>
    <x v="2"/>
    <n v="100"/>
    <n v="0"/>
    <n v="96.7"/>
    <x v="1"/>
    <s v="A+"/>
    <b v="0"/>
    <b v="0"/>
    <b v="0"/>
    <x v="7"/>
  </r>
  <r>
    <s v="PID0597"/>
    <x v="0"/>
    <x v="1"/>
    <n v="45000"/>
    <n v="25481.370000000003"/>
    <n v="89.8"/>
    <x v="1"/>
    <s v="AB-"/>
    <b v="0"/>
    <b v="1"/>
    <b v="1"/>
    <x v="8"/>
  </r>
  <r>
    <s v="PID0598"/>
    <x v="2"/>
    <x v="2"/>
    <n v="240000"/>
    <n v="158937.12"/>
    <n v="85.5"/>
    <x v="0"/>
    <s v="AB-"/>
    <b v="0"/>
    <b v="0"/>
    <b v="1"/>
    <x v="8"/>
  </r>
  <r>
    <s v="PID0599"/>
    <x v="0"/>
    <x v="1"/>
    <n v="21000"/>
    <n v="13683.88"/>
    <n v="63.1"/>
    <x v="0"/>
    <s v="O+"/>
    <b v="1"/>
    <b v="0"/>
    <b v="1"/>
    <x v="1"/>
  </r>
  <r>
    <s v="PID0600"/>
    <x v="1"/>
    <x v="1"/>
    <n v="18000"/>
    <n v="12421.41"/>
    <n v="79"/>
    <x v="1"/>
    <s v="O-"/>
    <b v="0"/>
    <b v="1"/>
    <b v="1"/>
    <x v="1"/>
  </r>
  <r>
    <s v="PID0601"/>
    <x v="2"/>
    <x v="2"/>
    <n v="4000"/>
    <n v="2881.04"/>
    <n v="111.7"/>
    <x v="0"/>
    <s v="O+"/>
    <b v="1"/>
    <b v="1"/>
    <b v="1"/>
    <x v="21"/>
  </r>
  <r>
    <s v="PID0602"/>
    <x v="0"/>
    <x v="2"/>
    <n v="100"/>
    <n v="64.599999999999994"/>
    <n v="61.3"/>
    <x v="1"/>
    <s v="AB-"/>
    <b v="1"/>
    <b v="1"/>
    <b v="1"/>
    <x v="14"/>
  </r>
  <r>
    <s v="PID0603"/>
    <x v="2"/>
    <x v="0"/>
    <n v="800"/>
    <n v="0"/>
    <n v="90.4"/>
    <x v="1"/>
    <s v="AB+"/>
    <b v="0"/>
    <b v="0"/>
    <b v="0"/>
    <x v="10"/>
  </r>
  <r>
    <s v="PID0604"/>
    <x v="0"/>
    <x v="0"/>
    <n v="200000"/>
    <n v="118892.32"/>
    <n v="73.400000000000006"/>
    <x v="1"/>
    <s v="AB+"/>
    <b v="1"/>
    <b v="1"/>
    <b v="1"/>
    <x v="3"/>
  </r>
  <r>
    <s v="PID0605"/>
    <x v="0"/>
    <x v="2"/>
    <n v="90000"/>
    <n v="68940.3"/>
    <n v="75.099999999999994"/>
    <x v="0"/>
    <s v="A-"/>
    <b v="0"/>
    <b v="1"/>
    <b v="1"/>
    <x v="13"/>
  </r>
  <r>
    <s v="PID0606"/>
    <x v="0"/>
    <x v="1"/>
    <n v="200000"/>
    <n v="0"/>
    <n v="61.2"/>
    <x v="0"/>
    <s v="B+"/>
    <b v="1"/>
    <b v="1"/>
    <b v="0"/>
    <x v="0"/>
  </r>
  <r>
    <s v="PID0607"/>
    <x v="0"/>
    <x v="0"/>
    <n v="500"/>
    <n v="0"/>
    <n v="83.8"/>
    <x v="0"/>
    <s v="AB+"/>
    <b v="0"/>
    <b v="0"/>
    <b v="0"/>
    <x v="6"/>
  </r>
  <r>
    <s v="PID0608"/>
    <x v="1"/>
    <x v="0"/>
    <n v="21000"/>
    <n v="14377.929999999998"/>
    <n v="84.2"/>
    <x v="0"/>
    <s v="O+"/>
    <b v="0"/>
    <b v="0"/>
    <b v="1"/>
    <x v="20"/>
  </r>
  <r>
    <s v="PID0609"/>
    <x v="2"/>
    <x v="1"/>
    <n v="45000"/>
    <n v="27291.27"/>
    <n v="79.5"/>
    <x v="1"/>
    <s v="O-"/>
    <b v="1"/>
    <b v="1"/>
    <b v="1"/>
    <x v="6"/>
  </r>
  <r>
    <s v="PID0610"/>
    <x v="2"/>
    <x v="0"/>
    <n v="45000"/>
    <n v="0"/>
    <n v="69.099999999999994"/>
    <x v="1"/>
    <s v="B+"/>
    <b v="0"/>
    <b v="1"/>
    <b v="0"/>
    <x v="0"/>
  </r>
  <r>
    <s v="PID0611"/>
    <x v="2"/>
    <x v="1"/>
    <n v="100"/>
    <n v="74.73"/>
    <n v="81.900000000000006"/>
    <x v="0"/>
    <s v="AB+"/>
    <b v="0"/>
    <b v="0"/>
    <b v="1"/>
    <x v="4"/>
  </r>
  <r>
    <s v="PID0612"/>
    <x v="2"/>
    <x v="0"/>
    <n v="45000"/>
    <n v="39937.17"/>
    <n v="83.6"/>
    <x v="1"/>
    <s v="O+"/>
    <b v="0"/>
    <b v="0"/>
    <b v="1"/>
    <x v="10"/>
  </r>
  <r>
    <s v="PID0613"/>
    <x v="0"/>
    <x v="2"/>
    <n v="75000"/>
    <n v="39015.199999999997"/>
    <n v="72.099999999999994"/>
    <x v="1"/>
    <s v="O-"/>
    <b v="0"/>
    <b v="0"/>
    <b v="1"/>
    <x v="8"/>
  </r>
  <r>
    <s v="PID0614"/>
    <x v="0"/>
    <x v="0"/>
    <n v="24000"/>
    <n v="0"/>
    <n v="61.6"/>
    <x v="1"/>
    <s v="AB+"/>
    <b v="1"/>
    <b v="0"/>
    <b v="0"/>
    <x v="2"/>
  </r>
  <r>
    <s v="PID0615"/>
    <x v="0"/>
    <x v="2"/>
    <n v="40000"/>
    <n v="21460.080000000002"/>
    <n v="71.3"/>
    <x v="1"/>
    <s v="A-"/>
    <b v="0"/>
    <b v="0"/>
    <b v="1"/>
    <x v="11"/>
  </r>
  <r>
    <s v="PID0616"/>
    <x v="2"/>
    <x v="1"/>
    <n v="40000"/>
    <n v="34573.9"/>
    <n v="84.2"/>
    <x v="1"/>
    <s v="B-"/>
    <b v="1"/>
    <b v="1"/>
    <b v="1"/>
    <x v="1"/>
  </r>
  <r>
    <s v="PID0617"/>
    <x v="2"/>
    <x v="0"/>
    <n v="45000"/>
    <n v="23031.39"/>
    <n v="67.900000000000006"/>
    <x v="1"/>
    <s v="AB-"/>
    <b v="0"/>
    <b v="1"/>
    <b v="1"/>
    <x v="0"/>
  </r>
  <r>
    <s v="PID0618"/>
    <x v="2"/>
    <x v="0"/>
    <n v="3000"/>
    <n v="2212.29"/>
    <n v="86"/>
    <x v="1"/>
    <s v="O+"/>
    <b v="0"/>
    <b v="0"/>
    <b v="1"/>
    <x v="12"/>
  </r>
  <r>
    <s v="PID0619"/>
    <x v="2"/>
    <x v="1"/>
    <n v="90000"/>
    <n v="75623.599999999991"/>
    <n v="66.2"/>
    <x v="0"/>
    <s v="A-"/>
    <b v="0"/>
    <b v="0"/>
    <b v="1"/>
    <x v="3"/>
  </r>
  <r>
    <s v="PID0620"/>
    <x v="2"/>
    <x v="2"/>
    <n v="30000"/>
    <n v="20027.579999999998"/>
    <n v="68.3"/>
    <x v="0"/>
    <s v="B+"/>
    <b v="0"/>
    <b v="0"/>
    <b v="1"/>
    <x v="13"/>
  </r>
  <r>
    <s v="PID0621"/>
    <x v="2"/>
    <x v="3"/>
    <n v="3000"/>
    <n v="0"/>
    <n v="81.2"/>
    <x v="0"/>
    <s v="B-"/>
    <b v="0"/>
    <b v="0"/>
    <b v="0"/>
    <x v="12"/>
  </r>
  <r>
    <s v="PID0622"/>
    <x v="2"/>
    <x v="3"/>
    <n v="3000"/>
    <n v="0"/>
    <n v="75"/>
    <x v="1"/>
    <s v="AB-"/>
    <b v="0"/>
    <b v="1"/>
    <b v="0"/>
    <x v="18"/>
  </r>
  <r>
    <s v="PID0623"/>
    <x v="2"/>
    <x v="0"/>
    <n v="500"/>
    <n v="377"/>
    <n v="78.400000000000006"/>
    <x v="0"/>
    <s v="AB-"/>
    <b v="0"/>
    <b v="0"/>
    <b v="1"/>
    <x v="13"/>
  </r>
  <r>
    <s v="PID0624"/>
    <x v="0"/>
    <x v="0"/>
    <n v="30000"/>
    <n v="18896.43"/>
    <n v="93.9"/>
    <x v="1"/>
    <s v="A+"/>
    <b v="1"/>
    <b v="0"/>
    <b v="1"/>
    <x v="12"/>
  </r>
  <r>
    <s v="PID0625"/>
    <x v="4"/>
    <x v="0"/>
    <n v="90000"/>
    <n v="50164.899999999994"/>
    <n v="81"/>
    <x v="0"/>
    <s v="A-"/>
    <b v="0"/>
    <b v="0"/>
    <b v="1"/>
    <x v="0"/>
  </r>
  <r>
    <s v="PID0626"/>
    <x v="0"/>
    <x v="3"/>
    <n v="4000"/>
    <n v="3414.52"/>
    <n v="58.5"/>
    <x v="1"/>
    <s v="O+"/>
    <b v="1"/>
    <b v="0"/>
    <b v="1"/>
    <x v="8"/>
  </r>
  <r>
    <s v="PID0627"/>
    <x v="2"/>
    <x v="1"/>
    <n v="12000"/>
    <n v="0"/>
    <n v="87.8"/>
    <x v="1"/>
    <s v="O+"/>
    <b v="1"/>
    <b v="1"/>
    <b v="0"/>
    <x v="0"/>
  </r>
  <r>
    <s v="PID0628"/>
    <x v="1"/>
    <x v="2"/>
    <n v="240000"/>
    <n v="152671.08000000002"/>
    <n v="98.2"/>
    <x v="0"/>
    <s v="B-"/>
    <b v="0"/>
    <b v="0"/>
    <b v="1"/>
    <x v="18"/>
  </r>
  <r>
    <s v="PID0629"/>
    <x v="0"/>
    <x v="0"/>
    <n v="75000"/>
    <n v="0"/>
    <n v="79.5"/>
    <x v="1"/>
    <s v="AB+"/>
    <b v="0"/>
    <b v="0"/>
    <b v="0"/>
    <x v="8"/>
  </r>
  <r>
    <s v="PID0630"/>
    <x v="0"/>
    <x v="3"/>
    <n v="100"/>
    <n v="50.16"/>
    <n v="86.6"/>
    <x v="1"/>
    <s v="AB+"/>
    <b v="0"/>
    <b v="0"/>
    <b v="1"/>
    <x v="9"/>
  </r>
  <r>
    <s v="PID0631"/>
    <x v="2"/>
    <x v="2"/>
    <n v="45000"/>
    <n v="25246.350000000002"/>
    <n v="98.3"/>
    <x v="1"/>
    <s v="A+"/>
    <b v="1"/>
    <b v="1"/>
    <b v="1"/>
    <x v="2"/>
  </r>
  <r>
    <s v="PID0632"/>
    <x v="2"/>
    <x v="1"/>
    <n v="16000"/>
    <n v="12849.12"/>
    <n v="70.099999999999994"/>
    <x v="0"/>
    <s v="O+"/>
    <b v="0"/>
    <b v="1"/>
    <b v="1"/>
    <x v="13"/>
  </r>
  <r>
    <s v="PID0633"/>
    <x v="2"/>
    <x v="0"/>
    <n v="300000"/>
    <n v="150218.16"/>
    <n v="66.599999999999994"/>
    <x v="1"/>
    <s v="B+"/>
    <b v="0"/>
    <b v="1"/>
    <b v="1"/>
    <x v="10"/>
  </r>
  <r>
    <s v="PID0634"/>
    <x v="1"/>
    <x v="0"/>
    <n v="500"/>
    <n v="0"/>
    <n v="60.4"/>
    <x v="0"/>
    <s v="O-"/>
    <b v="0"/>
    <b v="1"/>
    <b v="0"/>
    <x v="22"/>
  </r>
  <r>
    <s v="PID0635"/>
    <x v="0"/>
    <x v="3"/>
    <n v="21000"/>
    <n v="13295.94"/>
    <n v="87.1"/>
    <x v="0"/>
    <s v="B-"/>
    <b v="1"/>
    <b v="0"/>
    <b v="1"/>
    <x v="12"/>
  </r>
  <r>
    <s v="PID0636"/>
    <x v="0"/>
    <x v="0"/>
    <n v="3000"/>
    <n v="1702.98"/>
    <n v="77.900000000000006"/>
    <x v="1"/>
    <s v="AB-"/>
    <b v="1"/>
    <b v="0"/>
    <b v="1"/>
    <x v="8"/>
  </r>
  <r>
    <s v="PID0637"/>
    <x v="1"/>
    <x v="0"/>
    <n v="75000"/>
    <n v="43878.649999999994"/>
    <n v="90.5"/>
    <x v="1"/>
    <s v="B-"/>
    <b v="0"/>
    <b v="0"/>
    <b v="1"/>
    <x v="7"/>
  </r>
  <r>
    <s v="PID0638"/>
    <x v="2"/>
    <x v="2"/>
    <n v="12000"/>
    <n v="8131.7999999999993"/>
    <n v="89"/>
    <x v="1"/>
    <s v="O-"/>
    <b v="1"/>
    <b v="0"/>
    <b v="1"/>
    <x v="2"/>
  </r>
  <r>
    <s v="PID0639"/>
    <x v="0"/>
    <x v="2"/>
    <n v="30000"/>
    <n v="16801.439999999999"/>
    <n v="86"/>
    <x v="0"/>
    <s v="B-"/>
    <b v="0"/>
    <b v="0"/>
    <b v="1"/>
    <x v="1"/>
  </r>
  <r>
    <s v="PID0640"/>
    <x v="0"/>
    <x v="2"/>
    <n v="18000"/>
    <n v="0"/>
    <n v="72.900000000000006"/>
    <x v="1"/>
    <s v="A-"/>
    <b v="1"/>
    <b v="0"/>
    <b v="0"/>
    <x v="11"/>
  </r>
  <r>
    <s v="PID0641"/>
    <x v="2"/>
    <x v="1"/>
    <n v="250000"/>
    <n v="144130.1"/>
    <n v="83.5"/>
    <x v="0"/>
    <s v="B+"/>
    <b v="0"/>
    <b v="0"/>
    <b v="1"/>
    <x v="8"/>
  </r>
  <r>
    <s v="PID0642"/>
    <x v="0"/>
    <x v="0"/>
    <n v="16000"/>
    <n v="10594.86"/>
    <n v="95.3"/>
    <x v="1"/>
    <s v="O-"/>
    <b v="0"/>
    <b v="0"/>
    <b v="1"/>
    <x v="13"/>
  </r>
  <r>
    <s v="PID0643"/>
    <x v="0"/>
    <x v="2"/>
    <n v="10000"/>
    <n v="0"/>
    <n v="72"/>
    <x v="0"/>
    <s v="B+"/>
    <b v="0"/>
    <b v="1"/>
    <b v="0"/>
    <x v="4"/>
  </r>
  <r>
    <s v="PID0644"/>
    <x v="0"/>
    <x v="2"/>
    <n v="200000"/>
    <n v="0"/>
    <n v="72.7"/>
    <x v="1"/>
    <s v="A+"/>
    <b v="1"/>
    <b v="0"/>
    <b v="0"/>
    <x v="16"/>
  </r>
  <r>
    <s v="PID0645"/>
    <x v="2"/>
    <x v="0"/>
    <n v="45000"/>
    <n v="30544.590000000004"/>
    <n v="81.900000000000006"/>
    <x v="1"/>
    <s v="B-"/>
    <b v="1"/>
    <b v="0"/>
    <b v="1"/>
    <x v="23"/>
  </r>
  <r>
    <s v="PID0646"/>
    <x v="0"/>
    <x v="1"/>
    <n v="90000"/>
    <n v="48103.05"/>
    <n v="79.2"/>
    <x v="0"/>
    <s v="B+"/>
    <b v="0"/>
    <b v="0"/>
    <b v="1"/>
    <x v="12"/>
  </r>
  <r>
    <s v="PID0647"/>
    <x v="0"/>
    <x v="2"/>
    <n v="3000"/>
    <n v="2095.17"/>
    <n v="78.599999999999994"/>
    <x v="0"/>
    <s v="O-"/>
    <b v="1"/>
    <b v="0"/>
    <b v="1"/>
    <x v="2"/>
  </r>
  <r>
    <s v="PID0648"/>
    <x v="2"/>
    <x v="0"/>
    <n v="90000"/>
    <n v="71874.399999999994"/>
    <n v="59.9"/>
    <x v="1"/>
    <s v="A-"/>
    <b v="0"/>
    <b v="0"/>
    <b v="1"/>
    <x v="18"/>
  </r>
  <r>
    <s v="PID0649"/>
    <x v="3"/>
    <x v="1"/>
    <n v="200000"/>
    <n v="159176.6"/>
    <n v="55.1"/>
    <x v="0"/>
    <s v="AB+"/>
    <b v="0"/>
    <b v="0"/>
    <b v="1"/>
    <x v="13"/>
  </r>
  <r>
    <s v="PID0650"/>
    <x v="1"/>
    <x v="1"/>
    <n v="3000"/>
    <n v="2477.58"/>
    <n v="55.7"/>
    <x v="1"/>
    <s v="O-"/>
    <b v="0"/>
    <b v="0"/>
    <b v="1"/>
    <x v="12"/>
  </r>
  <r>
    <s v="PID0651"/>
    <x v="2"/>
    <x v="1"/>
    <n v="40000"/>
    <n v="23723.899999999998"/>
    <n v="62.6"/>
    <x v="0"/>
    <s v="A+"/>
    <b v="0"/>
    <b v="0"/>
    <b v="1"/>
    <x v="13"/>
  </r>
  <r>
    <s v="PID0652"/>
    <x v="2"/>
    <x v="1"/>
    <n v="500"/>
    <n v="394.89"/>
    <n v="98.5"/>
    <x v="1"/>
    <s v="B+"/>
    <b v="1"/>
    <b v="0"/>
    <b v="1"/>
    <x v="1"/>
  </r>
  <r>
    <s v="PID0653"/>
    <x v="2"/>
    <x v="1"/>
    <n v="60000"/>
    <n v="53382.16"/>
    <n v="80.3"/>
    <x v="0"/>
    <s v="AB+"/>
    <b v="0"/>
    <b v="1"/>
    <b v="1"/>
    <x v="10"/>
  </r>
  <r>
    <s v="PID0654"/>
    <x v="1"/>
    <x v="2"/>
    <n v="200"/>
    <n v="122.98"/>
    <n v="49.6"/>
    <x v="0"/>
    <s v="B-"/>
    <b v="0"/>
    <b v="1"/>
    <b v="1"/>
    <x v="8"/>
  </r>
  <r>
    <s v="PID0655"/>
    <x v="2"/>
    <x v="2"/>
    <n v="200000"/>
    <n v="124213.09999999999"/>
    <n v="103.8"/>
    <x v="0"/>
    <s v="O-"/>
    <b v="0"/>
    <b v="1"/>
    <b v="1"/>
    <x v="0"/>
  </r>
  <r>
    <s v="PID0656"/>
    <x v="2"/>
    <x v="0"/>
    <n v="250000"/>
    <n v="200949.1"/>
    <n v="81"/>
    <x v="1"/>
    <s v="B+"/>
    <b v="0"/>
    <b v="0"/>
    <b v="1"/>
    <x v="9"/>
  </r>
  <r>
    <s v="PID0657"/>
    <x v="4"/>
    <x v="0"/>
    <n v="60000"/>
    <n v="48097.399999999994"/>
    <n v="85.2"/>
    <x v="1"/>
    <s v="A+"/>
    <b v="1"/>
    <b v="1"/>
    <b v="1"/>
    <x v="6"/>
  </r>
  <r>
    <s v="PID0658"/>
    <x v="2"/>
    <x v="0"/>
    <n v="40000"/>
    <n v="0"/>
    <n v="62.9"/>
    <x v="1"/>
    <s v="AB+"/>
    <b v="0"/>
    <b v="0"/>
    <b v="0"/>
    <x v="6"/>
  </r>
  <r>
    <s v="PID0659"/>
    <x v="0"/>
    <x v="0"/>
    <n v="21000"/>
    <n v="16672.600000000002"/>
    <n v="75.099999999999994"/>
    <x v="1"/>
    <s v="B-"/>
    <b v="0"/>
    <b v="0"/>
    <b v="1"/>
    <x v="5"/>
  </r>
  <r>
    <s v="PID0660"/>
    <x v="2"/>
    <x v="1"/>
    <n v="300000"/>
    <n v="202307.52"/>
    <n v="74.400000000000006"/>
    <x v="0"/>
    <s v="O+"/>
    <b v="1"/>
    <b v="0"/>
    <b v="1"/>
    <x v="0"/>
  </r>
  <r>
    <s v="PID0661"/>
    <x v="0"/>
    <x v="1"/>
    <n v="20000"/>
    <n v="10666.44"/>
    <n v="72.099999999999994"/>
    <x v="0"/>
    <s v="O+"/>
    <b v="1"/>
    <b v="1"/>
    <b v="1"/>
    <x v="1"/>
  </r>
  <r>
    <s v="PID0662"/>
    <x v="0"/>
    <x v="2"/>
    <n v="90000"/>
    <n v="64432.799999999996"/>
    <n v="58.2"/>
    <x v="0"/>
    <s v="A-"/>
    <b v="1"/>
    <b v="0"/>
    <b v="1"/>
    <x v="8"/>
  </r>
  <r>
    <s v="PID0663"/>
    <x v="1"/>
    <x v="2"/>
    <n v="200000"/>
    <n v="126889.5"/>
    <n v="82.9"/>
    <x v="0"/>
    <s v="B+"/>
    <b v="0"/>
    <b v="0"/>
    <b v="1"/>
    <x v="1"/>
  </r>
  <r>
    <s v="PID0664"/>
    <x v="1"/>
    <x v="2"/>
    <n v="60000"/>
    <n v="0"/>
    <n v="75.5"/>
    <x v="0"/>
    <s v="AB-"/>
    <b v="1"/>
    <b v="0"/>
    <b v="0"/>
    <x v="4"/>
  </r>
  <r>
    <s v="PID0665"/>
    <x v="0"/>
    <x v="0"/>
    <n v="24000"/>
    <n v="16320.78"/>
    <n v="73.900000000000006"/>
    <x v="1"/>
    <s v="B-"/>
    <b v="1"/>
    <b v="0"/>
    <b v="1"/>
    <x v="1"/>
  </r>
  <r>
    <s v="PID0666"/>
    <x v="0"/>
    <x v="3"/>
    <n v="36000"/>
    <n v="25044.27"/>
    <n v="62.3"/>
    <x v="1"/>
    <s v="AB+"/>
    <b v="0"/>
    <b v="1"/>
    <b v="1"/>
    <x v="6"/>
  </r>
  <r>
    <s v="PID0667"/>
    <x v="0"/>
    <x v="1"/>
    <n v="250000"/>
    <n v="170546.6"/>
    <n v="86.6"/>
    <x v="0"/>
    <s v="B+"/>
    <b v="0"/>
    <b v="1"/>
    <b v="1"/>
    <x v="13"/>
  </r>
  <r>
    <s v="PID0668"/>
    <x v="0"/>
    <x v="1"/>
    <n v="60000"/>
    <n v="31337.919999999998"/>
    <n v="52.7"/>
    <x v="0"/>
    <s v="A-"/>
    <b v="1"/>
    <b v="1"/>
    <b v="1"/>
    <x v="0"/>
  </r>
  <r>
    <s v="PID0669"/>
    <x v="0"/>
    <x v="2"/>
    <n v="90000"/>
    <n v="73656"/>
    <n v="70.8"/>
    <x v="1"/>
    <s v="A-"/>
    <b v="0"/>
    <b v="1"/>
    <b v="1"/>
    <x v="9"/>
  </r>
  <r>
    <s v="PID0670"/>
    <x v="2"/>
    <x v="0"/>
    <n v="60000"/>
    <n v="32882.85"/>
    <n v="78.3"/>
    <x v="0"/>
    <s v="A+"/>
    <b v="0"/>
    <b v="0"/>
    <b v="1"/>
    <x v="17"/>
  </r>
  <r>
    <s v="PID0671"/>
    <x v="4"/>
    <x v="0"/>
    <n v="12000"/>
    <n v="0"/>
    <n v="95"/>
    <x v="0"/>
    <s v="O+"/>
    <b v="0"/>
    <b v="1"/>
    <b v="0"/>
    <x v="0"/>
  </r>
  <r>
    <s v="PID0672"/>
    <x v="2"/>
    <x v="2"/>
    <n v="12000"/>
    <n v="9054.18"/>
    <n v="90.6"/>
    <x v="1"/>
    <s v="A+"/>
    <b v="1"/>
    <b v="0"/>
    <b v="1"/>
    <x v="0"/>
  </r>
  <r>
    <s v="PID0673"/>
    <x v="0"/>
    <x v="1"/>
    <n v="12000"/>
    <n v="8400.9000000000015"/>
    <n v="66.2"/>
    <x v="0"/>
    <s v="O-"/>
    <b v="1"/>
    <b v="1"/>
    <b v="1"/>
    <x v="1"/>
  </r>
  <r>
    <s v="PID0674"/>
    <x v="2"/>
    <x v="2"/>
    <n v="48000"/>
    <n v="43134.92"/>
    <n v="66.900000000000006"/>
    <x v="1"/>
    <s v="A-"/>
    <b v="0"/>
    <b v="0"/>
    <b v="1"/>
    <x v="2"/>
  </r>
  <r>
    <s v="PID0675"/>
    <x v="2"/>
    <x v="0"/>
    <n v="18000"/>
    <n v="9478.98"/>
    <n v="58.7"/>
    <x v="1"/>
    <s v="AB-"/>
    <b v="0"/>
    <b v="0"/>
    <b v="1"/>
    <x v="1"/>
  </r>
  <r>
    <s v="PID0676"/>
    <x v="2"/>
    <x v="2"/>
    <n v="60000"/>
    <n v="50145.04"/>
    <n v="104.7"/>
    <x v="1"/>
    <s v="B-"/>
    <b v="0"/>
    <b v="0"/>
    <b v="1"/>
    <x v="12"/>
  </r>
  <r>
    <s v="PID0677"/>
    <x v="2"/>
    <x v="2"/>
    <n v="24000"/>
    <n v="15096.18"/>
    <n v="83.5"/>
    <x v="1"/>
    <s v="AB-"/>
    <b v="1"/>
    <b v="1"/>
    <b v="1"/>
    <x v="9"/>
  </r>
  <r>
    <s v="PID0678"/>
    <x v="0"/>
    <x v="0"/>
    <n v="60000"/>
    <n v="43140.5"/>
    <n v="87.8"/>
    <x v="0"/>
    <s v="O-"/>
    <b v="1"/>
    <b v="0"/>
    <b v="1"/>
    <x v="8"/>
  </r>
  <r>
    <s v="PID0679"/>
    <x v="0"/>
    <x v="0"/>
    <n v="500"/>
    <n v="288.08999999999997"/>
    <n v="46.1"/>
    <x v="0"/>
    <s v="B-"/>
    <b v="1"/>
    <b v="1"/>
    <b v="1"/>
    <x v="8"/>
  </r>
  <r>
    <s v="PID0680"/>
    <x v="2"/>
    <x v="1"/>
    <n v="36000"/>
    <n v="31428.06"/>
    <n v="88.9"/>
    <x v="1"/>
    <s v="AB-"/>
    <b v="1"/>
    <b v="1"/>
    <b v="1"/>
    <x v="0"/>
  </r>
  <r>
    <s v="PID0681"/>
    <x v="0"/>
    <x v="3"/>
    <n v="2000"/>
    <n v="1304.68"/>
    <n v="67.5"/>
    <x v="1"/>
    <s v="AB+"/>
    <b v="0"/>
    <b v="0"/>
    <b v="1"/>
    <x v="6"/>
  </r>
  <r>
    <s v="PID0682"/>
    <x v="1"/>
    <x v="0"/>
    <n v="100"/>
    <n v="86.42"/>
    <n v="60.5"/>
    <x v="0"/>
    <s v="A+"/>
    <b v="0"/>
    <b v="1"/>
    <b v="1"/>
    <x v="3"/>
  </r>
  <r>
    <s v="PID0683"/>
    <x v="2"/>
    <x v="0"/>
    <n v="24000"/>
    <n v="15400.439999999999"/>
    <n v="57.6"/>
    <x v="1"/>
    <s v="O-"/>
    <b v="0"/>
    <b v="0"/>
    <b v="1"/>
    <x v="4"/>
  </r>
  <r>
    <s v="PID0684"/>
    <x v="1"/>
    <x v="0"/>
    <n v="18000"/>
    <n v="0"/>
    <n v="62"/>
    <x v="0"/>
    <s v="A+"/>
    <b v="0"/>
    <b v="1"/>
    <b v="0"/>
    <x v="12"/>
  </r>
  <r>
    <s v="PID0685"/>
    <x v="0"/>
    <x v="0"/>
    <n v="500"/>
    <n v="309.23"/>
    <n v="66.2"/>
    <x v="0"/>
    <s v="O+"/>
    <b v="0"/>
    <b v="0"/>
    <b v="1"/>
    <x v="10"/>
  </r>
  <r>
    <s v="PID0686"/>
    <x v="0"/>
    <x v="3"/>
    <n v="20000"/>
    <n v="15489.94"/>
    <n v="66.8"/>
    <x v="1"/>
    <s v="B+"/>
    <b v="1"/>
    <b v="0"/>
    <b v="1"/>
    <x v="5"/>
  </r>
  <r>
    <s v="PID0687"/>
    <x v="0"/>
    <x v="0"/>
    <n v="500"/>
    <n v="262.81"/>
    <n v="67.2"/>
    <x v="0"/>
    <s v="O-"/>
    <b v="0"/>
    <b v="0"/>
    <b v="1"/>
    <x v="3"/>
  </r>
  <r>
    <s v="PID0688"/>
    <x v="2"/>
    <x v="0"/>
    <n v="200000"/>
    <n v="167637.20000000001"/>
    <n v="91"/>
    <x v="0"/>
    <s v="B+"/>
    <b v="0"/>
    <b v="1"/>
    <b v="1"/>
    <x v="2"/>
  </r>
  <r>
    <s v="PID0689"/>
    <x v="2"/>
    <x v="0"/>
    <n v="100"/>
    <n v="59.02"/>
    <n v="70.8"/>
    <x v="1"/>
    <s v="AB+"/>
    <b v="0"/>
    <b v="0"/>
    <b v="1"/>
    <x v="13"/>
  </r>
  <r>
    <s v="PID0690"/>
    <x v="0"/>
    <x v="2"/>
    <n v="250000"/>
    <n v="139263.20000000001"/>
    <n v="85.7"/>
    <x v="0"/>
    <s v="B+"/>
    <b v="1"/>
    <b v="0"/>
    <b v="1"/>
    <x v="6"/>
  </r>
  <r>
    <s v="PID0691"/>
    <x v="0"/>
    <x v="0"/>
    <n v="18000"/>
    <n v="0"/>
    <n v="74.2"/>
    <x v="0"/>
    <s v="A-"/>
    <b v="1"/>
    <b v="0"/>
    <b v="0"/>
    <x v="7"/>
  </r>
  <r>
    <s v="PID0692"/>
    <x v="2"/>
    <x v="2"/>
    <n v="18000"/>
    <n v="15191.880000000001"/>
    <n v="69.900000000000006"/>
    <x v="1"/>
    <s v="AB-"/>
    <b v="1"/>
    <b v="0"/>
    <b v="1"/>
    <x v="16"/>
  </r>
  <r>
    <s v="PID0693"/>
    <x v="1"/>
    <x v="3"/>
    <n v="90000"/>
    <n v="0"/>
    <n v="83.7"/>
    <x v="0"/>
    <s v="AB+"/>
    <b v="0"/>
    <b v="0"/>
    <b v="0"/>
    <x v="13"/>
  </r>
  <r>
    <s v="PID0694"/>
    <x v="2"/>
    <x v="2"/>
    <n v="18000"/>
    <n v="15334.74"/>
    <n v="101.1"/>
    <x v="1"/>
    <s v="A+"/>
    <b v="0"/>
    <b v="1"/>
    <b v="1"/>
    <x v="20"/>
  </r>
  <r>
    <s v="PID0695"/>
    <x v="2"/>
    <x v="2"/>
    <n v="60000"/>
    <n v="48267.05"/>
    <n v="81.5"/>
    <x v="0"/>
    <s v="O-"/>
    <b v="0"/>
    <b v="1"/>
    <b v="1"/>
    <x v="12"/>
  </r>
  <r>
    <s v="PID0696"/>
    <x v="2"/>
    <x v="0"/>
    <n v="60000"/>
    <n v="44041.1"/>
    <n v="85.2"/>
    <x v="1"/>
    <s v="B+"/>
    <b v="1"/>
    <b v="1"/>
    <b v="1"/>
    <x v="6"/>
  </r>
  <r>
    <s v="PID0697"/>
    <x v="2"/>
    <x v="2"/>
    <n v="24000"/>
    <n v="19459.29"/>
    <n v="84.2"/>
    <x v="0"/>
    <s v="A+"/>
    <b v="0"/>
    <b v="1"/>
    <b v="1"/>
    <x v="2"/>
  </r>
  <r>
    <s v="PID0698"/>
    <x v="2"/>
    <x v="2"/>
    <n v="48000"/>
    <n v="28136.92"/>
    <n v="60.6"/>
    <x v="1"/>
    <s v="A+"/>
    <b v="1"/>
    <b v="0"/>
    <b v="1"/>
    <x v="13"/>
  </r>
  <r>
    <s v="PID0699"/>
    <x v="2"/>
    <x v="0"/>
    <n v="90000"/>
    <n v="66656.2"/>
    <n v="93.6"/>
    <x v="1"/>
    <s v="O+"/>
    <b v="0"/>
    <b v="0"/>
    <b v="1"/>
    <x v="1"/>
  </r>
  <r>
    <s v="PID0700"/>
    <x v="2"/>
    <x v="0"/>
    <n v="18000"/>
    <n v="0"/>
    <n v="92.1"/>
    <x v="1"/>
    <s v="O+"/>
    <b v="0"/>
    <b v="0"/>
    <b v="0"/>
    <x v="8"/>
  </r>
  <r>
    <s v="PID0701"/>
    <x v="0"/>
    <x v="0"/>
    <n v="24000"/>
    <n v="14503.32"/>
    <n v="55.7"/>
    <x v="0"/>
    <s v="O-"/>
    <b v="1"/>
    <b v="1"/>
    <b v="1"/>
    <x v="3"/>
  </r>
  <r>
    <s v="PID0702"/>
    <x v="2"/>
    <x v="0"/>
    <n v="12000"/>
    <n v="8919.66"/>
    <n v="82.2"/>
    <x v="0"/>
    <s v="O-"/>
    <b v="1"/>
    <b v="0"/>
    <b v="1"/>
    <x v="13"/>
  </r>
  <r>
    <s v="PID0703"/>
    <x v="1"/>
    <x v="3"/>
    <n v="20000"/>
    <n v="13780.9"/>
    <n v="54.2"/>
    <x v="0"/>
    <s v="B+"/>
    <b v="0"/>
    <b v="1"/>
    <b v="1"/>
    <x v="17"/>
  </r>
  <r>
    <s v="PID0704"/>
    <x v="1"/>
    <x v="2"/>
    <n v="20000"/>
    <n v="12907.56"/>
    <n v="67"/>
    <x v="0"/>
    <s v="AB+"/>
    <b v="0"/>
    <b v="0"/>
    <b v="1"/>
    <x v="13"/>
  </r>
  <r>
    <s v="PID0705"/>
    <x v="1"/>
    <x v="2"/>
    <n v="60000"/>
    <n v="35408.32"/>
    <n v="80"/>
    <x v="1"/>
    <s v="AB-"/>
    <b v="0"/>
    <b v="0"/>
    <b v="1"/>
    <x v="11"/>
  </r>
  <r>
    <s v="PID0706"/>
    <x v="0"/>
    <x v="1"/>
    <n v="250000"/>
    <n v="126508.5"/>
    <n v="80.599999999999994"/>
    <x v="1"/>
    <s v="O-"/>
    <b v="0"/>
    <b v="0"/>
    <b v="1"/>
    <x v="22"/>
  </r>
  <r>
    <s v="PID0707"/>
    <x v="2"/>
    <x v="2"/>
    <n v="12000"/>
    <n v="6771.42"/>
    <n v="80.900000000000006"/>
    <x v="1"/>
    <s v="O+"/>
    <b v="0"/>
    <b v="0"/>
    <b v="1"/>
    <x v="3"/>
  </r>
  <r>
    <s v="PID0708"/>
    <x v="0"/>
    <x v="0"/>
    <n v="90000"/>
    <n v="59766.450000000004"/>
    <n v="61.8"/>
    <x v="1"/>
    <s v="A+"/>
    <b v="0"/>
    <b v="0"/>
    <b v="1"/>
    <x v="2"/>
  </r>
  <r>
    <s v="PID0709"/>
    <x v="2"/>
    <x v="1"/>
    <n v="90000"/>
    <n v="75760.05"/>
    <n v="86.7"/>
    <x v="0"/>
    <s v="AB+"/>
    <b v="1"/>
    <b v="0"/>
    <b v="1"/>
    <x v="13"/>
  </r>
  <r>
    <s v="PID0710"/>
    <x v="2"/>
    <x v="1"/>
    <n v="16000"/>
    <n v="13875.26"/>
    <n v="64.8"/>
    <x v="1"/>
    <s v="O-"/>
    <b v="0"/>
    <b v="1"/>
    <b v="1"/>
    <x v="1"/>
  </r>
  <r>
    <s v="PID0711"/>
    <x v="0"/>
    <x v="2"/>
    <n v="40000"/>
    <n v="35384.899999999994"/>
    <n v="65.099999999999994"/>
    <x v="1"/>
    <s v="B-"/>
    <b v="0"/>
    <b v="0"/>
    <b v="1"/>
    <x v="11"/>
  </r>
  <r>
    <s v="PID0712"/>
    <x v="0"/>
    <x v="1"/>
    <n v="500"/>
    <n v="406.64"/>
    <n v="96.4"/>
    <x v="0"/>
    <s v="A+"/>
    <b v="1"/>
    <b v="0"/>
    <b v="1"/>
    <x v="3"/>
  </r>
  <r>
    <s v="PID0713"/>
    <x v="2"/>
    <x v="3"/>
    <n v="500"/>
    <n v="344.07"/>
    <n v="64.8"/>
    <x v="0"/>
    <s v="B-"/>
    <b v="0"/>
    <b v="0"/>
    <b v="1"/>
    <x v="0"/>
  </r>
  <r>
    <s v="PID0714"/>
    <x v="0"/>
    <x v="0"/>
    <n v="12000"/>
    <n v="6670.62"/>
    <n v="68.5"/>
    <x v="1"/>
    <s v="B+"/>
    <b v="1"/>
    <b v="1"/>
    <b v="1"/>
    <x v="13"/>
  </r>
  <r>
    <s v="PID0715"/>
    <x v="0"/>
    <x v="3"/>
    <n v="60000"/>
    <n v="51497"/>
    <n v="84.9"/>
    <x v="1"/>
    <s v="O-"/>
    <b v="1"/>
    <b v="0"/>
    <b v="1"/>
    <x v="0"/>
  </r>
  <r>
    <s v="PID0716"/>
    <x v="0"/>
    <x v="0"/>
    <n v="36000"/>
    <n v="18567.12"/>
    <n v="84.3"/>
    <x v="0"/>
    <s v="A-"/>
    <b v="0"/>
    <b v="0"/>
    <b v="1"/>
    <x v="8"/>
  </r>
  <r>
    <s v="PID0717"/>
    <x v="0"/>
    <x v="2"/>
    <n v="250000"/>
    <n v="154206.1"/>
    <n v="57.7"/>
    <x v="1"/>
    <s v="O-"/>
    <b v="0"/>
    <b v="0"/>
    <b v="1"/>
    <x v="5"/>
  </r>
  <r>
    <s v="PID0718"/>
    <x v="1"/>
    <x v="2"/>
    <n v="3000"/>
    <n v="2193.54"/>
    <n v="71.900000000000006"/>
    <x v="1"/>
    <s v="O+"/>
    <b v="0"/>
    <b v="0"/>
    <b v="1"/>
    <x v="8"/>
  </r>
  <r>
    <s v="PID0719"/>
    <x v="2"/>
    <x v="3"/>
    <n v="100"/>
    <n v="65.45"/>
    <n v="94.9"/>
    <x v="1"/>
    <s v="B+"/>
    <b v="0"/>
    <b v="0"/>
    <b v="1"/>
    <x v="0"/>
  </r>
  <r>
    <s v="PID0720"/>
    <x v="2"/>
    <x v="0"/>
    <n v="800"/>
    <n v="557.95000000000005"/>
    <n v="80.8"/>
    <x v="0"/>
    <s v="B+"/>
    <b v="1"/>
    <b v="0"/>
    <b v="1"/>
    <x v="3"/>
  </r>
  <r>
    <s v="PID0721"/>
    <x v="1"/>
    <x v="1"/>
    <n v="500"/>
    <n v="366.9"/>
    <n v="79.2"/>
    <x v="0"/>
    <s v="O+"/>
    <b v="0"/>
    <b v="0"/>
    <b v="1"/>
    <x v="1"/>
  </r>
  <r>
    <s v="PID0722"/>
    <x v="2"/>
    <x v="0"/>
    <n v="20000"/>
    <n v="15172.92"/>
    <n v="85.8"/>
    <x v="0"/>
    <s v="B+"/>
    <b v="0"/>
    <b v="0"/>
    <b v="1"/>
    <x v="10"/>
  </r>
  <r>
    <s v="PID0723"/>
    <x v="2"/>
    <x v="3"/>
    <n v="100"/>
    <n v="87.14"/>
    <n v="89.2"/>
    <x v="0"/>
    <s v="A-"/>
    <b v="0"/>
    <b v="0"/>
    <b v="1"/>
    <x v="8"/>
  </r>
  <r>
    <s v="PID0724"/>
    <x v="0"/>
    <x v="0"/>
    <n v="20000"/>
    <n v="13300.26"/>
    <n v="53.3"/>
    <x v="1"/>
    <s v="A-"/>
    <b v="0"/>
    <b v="0"/>
    <b v="1"/>
    <x v="3"/>
  </r>
  <r>
    <s v="PID0725"/>
    <x v="2"/>
    <x v="0"/>
    <n v="24000"/>
    <n v="14020.68"/>
    <n v="66.099999999999994"/>
    <x v="0"/>
    <s v="B-"/>
    <b v="1"/>
    <b v="0"/>
    <b v="1"/>
    <x v="10"/>
  </r>
  <r>
    <s v="PID0726"/>
    <x v="1"/>
    <x v="0"/>
    <n v="24000"/>
    <n v="0"/>
    <n v="70.400000000000006"/>
    <x v="0"/>
    <s v="B+"/>
    <b v="0"/>
    <b v="0"/>
    <b v="0"/>
    <x v="6"/>
  </r>
  <r>
    <s v="PID0727"/>
    <x v="0"/>
    <x v="0"/>
    <n v="12000"/>
    <n v="8729.76"/>
    <n v="95.6"/>
    <x v="0"/>
    <s v="AB-"/>
    <b v="0"/>
    <b v="1"/>
    <b v="1"/>
    <x v="5"/>
  </r>
  <r>
    <s v="PID0728"/>
    <x v="0"/>
    <x v="2"/>
    <n v="24000"/>
    <n v="12841.380000000001"/>
    <n v="57.6"/>
    <x v="1"/>
    <s v="O-"/>
    <b v="0"/>
    <b v="0"/>
    <b v="1"/>
    <x v="1"/>
  </r>
  <r>
    <s v="PID0729"/>
    <x v="1"/>
    <x v="1"/>
    <n v="90000"/>
    <n v="60509.45"/>
    <n v="46.5"/>
    <x v="1"/>
    <s v="AB-"/>
    <b v="0"/>
    <b v="1"/>
    <b v="1"/>
    <x v="4"/>
  </r>
  <r>
    <s v="PID0730"/>
    <x v="0"/>
    <x v="0"/>
    <n v="90000"/>
    <n v="0"/>
    <n v="73.900000000000006"/>
    <x v="1"/>
    <s v="A+"/>
    <b v="0"/>
    <b v="0"/>
    <b v="0"/>
    <x v="3"/>
  </r>
  <r>
    <s v="PID0731"/>
    <x v="2"/>
    <x v="1"/>
    <n v="60000"/>
    <n v="38631.699999999997"/>
    <n v="79.8"/>
    <x v="0"/>
    <s v="O-"/>
    <b v="0"/>
    <b v="0"/>
    <b v="1"/>
    <x v="1"/>
  </r>
  <r>
    <s v="PID0732"/>
    <x v="0"/>
    <x v="1"/>
    <n v="48000"/>
    <n v="29553.119999999999"/>
    <n v="91.3"/>
    <x v="0"/>
    <s v="B+"/>
    <b v="1"/>
    <b v="0"/>
    <b v="1"/>
    <x v="8"/>
  </r>
  <r>
    <s v="PID0733"/>
    <x v="0"/>
    <x v="1"/>
    <n v="800"/>
    <n v="663.33"/>
    <n v="75.3"/>
    <x v="1"/>
    <s v="A+"/>
    <b v="1"/>
    <b v="0"/>
    <b v="1"/>
    <x v="1"/>
  </r>
  <r>
    <s v="PID0734"/>
    <x v="1"/>
    <x v="0"/>
    <n v="40000"/>
    <n v="24648.699999999997"/>
    <n v="79.099999999999994"/>
    <x v="0"/>
    <s v="AB-"/>
    <b v="0"/>
    <b v="0"/>
    <b v="1"/>
    <x v="12"/>
  </r>
  <r>
    <s v="PID0735"/>
    <x v="0"/>
    <x v="0"/>
    <n v="12000"/>
    <n v="10012.26"/>
    <n v="63.8"/>
    <x v="1"/>
    <s v="O+"/>
    <b v="0"/>
    <b v="0"/>
    <b v="1"/>
    <x v="0"/>
  </r>
  <r>
    <s v="PID0736"/>
    <x v="0"/>
    <x v="3"/>
    <n v="15000"/>
    <n v="10751.5"/>
    <n v="65.099999999999994"/>
    <x v="1"/>
    <s v="O-"/>
    <b v="0"/>
    <b v="0"/>
    <b v="1"/>
    <x v="6"/>
  </r>
  <r>
    <s v="PID0737"/>
    <x v="2"/>
    <x v="3"/>
    <n v="12000"/>
    <n v="10198.380000000001"/>
    <n v="65.400000000000006"/>
    <x v="0"/>
    <s v="O-"/>
    <b v="0"/>
    <b v="0"/>
    <b v="1"/>
    <x v="0"/>
  </r>
  <r>
    <s v="PID0738"/>
    <x v="2"/>
    <x v="0"/>
    <n v="20000"/>
    <n v="10425.280000000001"/>
    <n v="86.7"/>
    <x v="1"/>
    <s v="A-"/>
    <b v="0"/>
    <b v="0"/>
    <b v="1"/>
    <x v="5"/>
  </r>
  <r>
    <s v="PID0739"/>
    <x v="0"/>
    <x v="2"/>
    <n v="45000"/>
    <n v="0"/>
    <n v="82.9"/>
    <x v="0"/>
    <s v="O-"/>
    <b v="0"/>
    <b v="0"/>
    <b v="0"/>
    <x v="10"/>
  </r>
  <r>
    <s v="PID0740"/>
    <x v="0"/>
    <x v="1"/>
    <n v="24000"/>
    <n v="0"/>
    <n v="68.3"/>
    <x v="0"/>
    <s v="B-"/>
    <b v="0"/>
    <b v="0"/>
    <b v="0"/>
    <x v="6"/>
  </r>
  <r>
    <s v="PID0741"/>
    <x v="0"/>
    <x v="0"/>
    <n v="90000"/>
    <n v="66268.25"/>
    <n v="91.6"/>
    <x v="0"/>
    <s v="A-"/>
    <b v="1"/>
    <b v="0"/>
    <b v="1"/>
    <x v="13"/>
  </r>
  <r>
    <s v="PID0742"/>
    <x v="0"/>
    <x v="2"/>
    <n v="3000"/>
    <n v="1767.42"/>
    <n v="66.8"/>
    <x v="1"/>
    <s v="A-"/>
    <b v="1"/>
    <b v="0"/>
    <b v="1"/>
    <x v="5"/>
  </r>
  <r>
    <s v="PID0743"/>
    <x v="2"/>
    <x v="2"/>
    <n v="20000"/>
    <n v="10044.68"/>
    <n v="87.4"/>
    <x v="0"/>
    <s v="B+"/>
    <b v="0"/>
    <b v="1"/>
    <b v="1"/>
    <x v="2"/>
  </r>
  <r>
    <s v="PID0744"/>
    <x v="0"/>
    <x v="1"/>
    <n v="3000"/>
    <n v="2420.9700000000003"/>
    <n v="85.8"/>
    <x v="1"/>
    <s v="A-"/>
    <b v="1"/>
    <b v="0"/>
    <b v="1"/>
    <x v="10"/>
  </r>
  <r>
    <s v="PID0745"/>
    <x v="2"/>
    <x v="2"/>
    <n v="12000"/>
    <n v="7689"/>
    <n v="75.400000000000006"/>
    <x v="0"/>
    <s v="AB-"/>
    <b v="1"/>
    <b v="0"/>
    <b v="1"/>
    <x v="16"/>
  </r>
  <r>
    <s v="PID0746"/>
    <x v="2"/>
    <x v="0"/>
    <n v="500"/>
    <n v="405.67"/>
    <n v="77.900000000000006"/>
    <x v="0"/>
    <s v="O+"/>
    <b v="0"/>
    <b v="0"/>
    <b v="1"/>
    <x v="0"/>
  </r>
  <r>
    <s v="PID0747"/>
    <x v="2"/>
    <x v="0"/>
    <n v="300000"/>
    <n v="0"/>
    <n v="97.6"/>
    <x v="0"/>
    <s v="O-"/>
    <b v="0"/>
    <b v="0"/>
    <b v="0"/>
    <x v="3"/>
  </r>
  <r>
    <s v="PID0748"/>
    <x v="2"/>
    <x v="1"/>
    <n v="200000"/>
    <n v="141389.44"/>
    <n v="97.1"/>
    <x v="0"/>
    <s v="O+"/>
    <b v="0"/>
    <b v="0"/>
    <b v="1"/>
    <x v="0"/>
  </r>
  <r>
    <s v="PID0749"/>
    <x v="0"/>
    <x v="0"/>
    <n v="240000"/>
    <n v="211079.16"/>
    <n v="73"/>
    <x v="1"/>
    <s v="A-"/>
    <b v="1"/>
    <b v="0"/>
    <b v="1"/>
    <x v="10"/>
  </r>
  <r>
    <s v="PID0750"/>
    <x v="1"/>
    <x v="3"/>
    <n v="100"/>
    <n v="0"/>
    <n v="95.1"/>
    <x v="1"/>
    <s v="O+"/>
    <b v="0"/>
    <b v="0"/>
    <b v="0"/>
    <x v="1"/>
  </r>
  <r>
    <s v="PID0751"/>
    <x v="1"/>
    <x v="1"/>
    <n v="20000"/>
    <n v="15758.62"/>
    <n v="84.2"/>
    <x v="1"/>
    <s v="A-"/>
    <b v="1"/>
    <b v="1"/>
    <b v="1"/>
    <x v="21"/>
  </r>
  <r>
    <s v="PID0752"/>
    <x v="0"/>
    <x v="0"/>
    <n v="18000"/>
    <n v="13560.54"/>
    <n v="84.8"/>
    <x v="1"/>
    <s v="O-"/>
    <b v="0"/>
    <b v="0"/>
    <b v="1"/>
    <x v="0"/>
  </r>
  <r>
    <s v="PID0753"/>
    <x v="1"/>
    <x v="0"/>
    <n v="32000"/>
    <n v="27093.279999999999"/>
    <n v="68.900000000000006"/>
    <x v="1"/>
    <s v="O-"/>
    <b v="0"/>
    <b v="0"/>
    <b v="1"/>
    <x v="12"/>
  </r>
  <r>
    <s v="PID0754"/>
    <x v="2"/>
    <x v="3"/>
    <n v="24000"/>
    <n v="13327.14"/>
    <n v="70.7"/>
    <x v="0"/>
    <s v="O-"/>
    <b v="0"/>
    <b v="0"/>
    <b v="1"/>
    <x v="3"/>
  </r>
  <r>
    <s v="PID0755"/>
    <x v="0"/>
    <x v="2"/>
    <n v="20000"/>
    <n v="11426.44"/>
    <n v="60.8"/>
    <x v="0"/>
    <s v="B-"/>
    <b v="0"/>
    <b v="0"/>
    <b v="1"/>
    <x v="3"/>
  </r>
  <r>
    <s v="PID0756"/>
    <x v="0"/>
    <x v="1"/>
    <n v="60000"/>
    <n v="0"/>
    <n v="58"/>
    <x v="0"/>
    <s v="O-"/>
    <b v="0"/>
    <b v="1"/>
    <b v="0"/>
    <x v="4"/>
  </r>
  <r>
    <s v="PID0757"/>
    <x v="2"/>
    <x v="0"/>
    <n v="15000"/>
    <n v="12315.599999999999"/>
    <n v="86.6"/>
    <x v="0"/>
    <s v="AB+"/>
    <b v="0"/>
    <b v="0"/>
    <b v="1"/>
    <x v="0"/>
  </r>
  <r>
    <s v="PID0758"/>
    <x v="2"/>
    <x v="1"/>
    <n v="12000"/>
    <n v="9147.9000000000015"/>
    <n v="89.9"/>
    <x v="1"/>
    <s v="B+"/>
    <b v="1"/>
    <b v="0"/>
    <b v="1"/>
    <x v="10"/>
  </r>
  <r>
    <s v="PID0759"/>
    <x v="0"/>
    <x v="2"/>
    <n v="18000"/>
    <n v="0"/>
    <n v="77.8"/>
    <x v="0"/>
    <s v="A+"/>
    <b v="0"/>
    <b v="1"/>
    <b v="0"/>
    <x v="5"/>
  </r>
  <r>
    <s v="PID0760"/>
    <x v="2"/>
    <x v="0"/>
    <n v="240000"/>
    <n v="167045.76000000001"/>
    <n v="105.8"/>
    <x v="0"/>
    <s v="AB+"/>
    <b v="0"/>
    <b v="0"/>
    <b v="1"/>
    <x v="2"/>
  </r>
  <r>
    <s v="PID0761"/>
    <x v="0"/>
    <x v="3"/>
    <n v="72000"/>
    <n v="54255.64"/>
    <n v="68.7"/>
    <x v="0"/>
    <s v="O-"/>
    <b v="0"/>
    <b v="0"/>
    <b v="1"/>
    <x v="13"/>
  </r>
  <r>
    <s v="PID0762"/>
    <x v="1"/>
    <x v="1"/>
    <n v="32000"/>
    <n v="28784.2"/>
    <n v="47"/>
    <x v="1"/>
    <s v="AB-"/>
    <b v="0"/>
    <b v="0"/>
    <b v="1"/>
    <x v="6"/>
  </r>
  <r>
    <s v="PID0763"/>
    <x v="1"/>
    <x v="1"/>
    <n v="12000"/>
    <n v="9897.48"/>
    <n v="56"/>
    <x v="1"/>
    <s v="AB+"/>
    <b v="0"/>
    <b v="0"/>
    <b v="1"/>
    <x v="4"/>
  </r>
  <r>
    <s v="PID0764"/>
    <x v="0"/>
    <x v="1"/>
    <n v="240000"/>
    <n v="180338.76"/>
    <n v="92.3"/>
    <x v="0"/>
    <s v="AB+"/>
    <b v="0"/>
    <b v="1"/>
    <b v="1"/>
    <x v="6"/>
  </r>
  <r>
    <s v="PID0765"/>
    <x v="2"/>
    <x v="0"/>
    <n v="200000"/>
    <n v="0"/>
    <n v="74.7"/>
    <x v="0"/>
    <s v="AB+"/>
    <b v="0"/>
    <b v="1"/>
    <b v="0"/>
    <x v="5"/>
  </r>
  <r>
    <s v="PID0766"/>
    <x v="0"/>
    <x v="2"/>
    <n v="3000"/>
    <n v="0"/>
    <n v="69.8"/>
    <x v="1"/>
    <s v="B-"/>
    <b v="1"/>
    <b v="1"/>
    <b v="0"/>
    <x v="2"/>
  </r>
  <r>
    <s v="PID0767"/>
    <x v="0"/>
    <x v="0"/>
    <n v="20000"/>
    <n v="11516.22"/>
    <n v="91"/>
    <x v="0"/>
    <s v="B+"/>
    <b v="0"/>
    <b v="1"/>
    <b v="1"/>
    <x v="4"/>
  </r>
  <r>
    <s v="PID0768"/>
    <x v="2"/>
    <x v="0"/>
    <n v="15000"/>
    <n v="9725.4499999999989"/>
    <n v="70.099999999999994"/>
    <x v="1"/>
    <s v="A+"/>
    <b v="1"/>
    <b v="1"/>
    <b v="1"/>
    <x v="0"/>
  </r>
  <r>
    <s v="PID0769"/>
    <x v="0"/>
    <x v="2"/>
    <n v="72000"/>
    <n v="62499.040000000001"/>
    <n v="87"/>
    <x v="1"/>
    <s v="AB-"/>
    <b v="0"/>
    <b v="1"/>
    <b v="1"/>
    <x v="16"/>
  </r>
  <r>
    <s v="PID0770"/>
    <x v="0"/>
    <x v="0"/>
    <n v="12000"/>
    <n v="10477.24"/>
    <n v="86.4"/>
    <x v="1"/>
    <s v="O+"/>
    <b v="0"/>
    <b v="1"/>
    <b v="1"/>
    <x v="1"/>
  </r>
  <r>
    <s v="PID0771"/>
    <x v="2"/>
    <x v="2"/>
    <n v="1600"/>
    <n v="0"/>
    <n v="77.400000000000006"/>
    <x v="1"/>
    <s v="A-"/>
    <b v="0"/>
    <b v="0"/>
    <b v="0"/>
    <x v="2"/>
  </r>
  <r>
    <s v="PID0772"/>
    <x v="0"/>
    <x v="2"/>
    <n v="15000"/>
    <n v="8053.95"/>
    <n v="50.4"/>
    <x v="1"/>
    <s v="O-"/>
    <b v="1"/>
    <b v="0"/>
    <b v="1"/>
    <x v="16"/>
  </r>
  <r>
    <s v="PID0773"/>
    <x v="1"/>
    <x v="1"/>
    <n v="32000"/>
    <n v="22571.599999999999"/>
    <n v="75.900000000000006"/>
    <x v="0"/>
    <s v="B+"/>
    <b v="1"/>
    <b v="0"/>
    <b v="1"/>
    <x v="12"/>
  </r>
  <r>
    <s v="PID0774"/>
    <x v="2"/>
    <x v="1"/>
    <n v="90000"/>
    <n v="0"/>
    <n v="88.9"/>
    <x v="0"/>
    <s v="AB+"/>
    <b v="1"/>
    <b v="1"/>
    <b v="0"/>
    <x v="12"/>
  </r>
  <r>
    <s v="PID0775"/>
    <x v="2"/>
    <x v="0"/>
    <n v="12000"/>
    <n v="6521.22"/>
    <n v="55.4"/>
    <x v="0"/>
    <s v="B-"/>
    <b v="0"/>
    <b v="1"/>
    <b v="1"/>
    <x v="6"/>
  </r>
  <r>
    <s v="PID0776"/>
    <x v="0"/>
    <x v="1"/>
    <n v="12000"/>
    <n v="0"/>
    <n v="98.2"/>
    <x v="0"/>
    <s v="B-"/>
    <b v="0"/>
    <b v="0"/>
    <b v="0"/>
    <x v="3"/>
  </r>
  <r>
    <s v="PID0777"/>
    <x v="0"/>
    <x v="1"/>
    <n v="240000"/>
    <n v="194104.2"/>
    <n v="86.2"/>
    <x v="0"/>
    <s v="B+"/>
    <b v="0"/>
    <b v="1"/>
    <b v="1"/>
    <x v="4"/>
  </r>
  <r>
    <s v="PID0778"/>
    <x v="0"/>
    <x v="1"/>
    <n v="40000"/>
    <n v="0"/>
    <n v="77.7"/>
    <x v="0"/>
    <s v="AB+"/>
    <b v="1"/>
    <b v="1"/>
    <b v="0"/>
    <x v="13"/>
  </r>
  <r>
    <s v="PID0779"/>
    <x v="2"/>
    <x v="3"/>
    <n v="240000"/>
    <n v="0"/>
    <n v="89.8"/>
    <x v="0"/>
    <s v="A-"/>
    <b v="0"/>
    <b v="0"/>
    <b v="0"/>
    <x v="4"/>
  </r>
  <r>
    <s v="PID0780"/>
    <x v="2"/>
    <x v="0"/>
    <n v="90000"/>
    <n v="77124.45"/>
    <n v="87.7"/>
    <x v="0"/>
    <s v="AB+"/>
    <b v="0"/>
    <b v="0"/>
    <b v="1"/>
    <x v="21"/>
  </r>
  <r>
    <s v="PID0781"/>
    <x v="1"/>
    <x v="0"/>
    <n v="4000"/>
    <n v="3240.2"/>
    <n v="56"/>
    <x v="1"/>
    <s v="B+"/>
    <b v="0"/>
    <b v="1"/>
    <b v="1"/>
    <x v="6"/>
  </r>
  <r>
    <s v="PID0782"/>
    <x v="0"/>
    <x v="0"/>
    <n v="45000"/>
    <n v="29182.86"/>
    <n v="56.2"/>
    <x v="0"/>
    <s v="O-"/>
    <b v="1"/>
    <b v="1"/>
    <b v="1"/>
    <x v="1"/>
  </r>
  <r>
    <s v="PID0783"/>
    <x v="3"/>
    <x v="0"/>
    <n v="100"/>
    <n v="0"/>
    <n v="87.5"/>
    <x v="0"/>
    <s v="AB-"/>
    <b v="0"/>
    <b v="0"/>
    <b v="0"/>
    <x v="3"/>
  </r>
  <r>
    <s v="PID0784"/>
    <x v="0"/>
    <x v="2"/>
    <n v="72000"/>
    <n v="51103.32"/>
    <n v="62.5"/>
    <x v="1"/>
    <s v="O-"/>
    <b v="0"/>
    <b v="0"/>
    <b v="1"/>
    <x v="1"/>
  </r>
  <r>
    <s v="PID0785"/>
    <x v="1"/>
    <x v="2"/>
    <n v="3000"/>
    <n v="2647.71"/>
    <n v="74.3"/>
    <x v="0"/>
    <s v="A-"/>
    <b v="0"/>
    <b v="0"/>
    <b v="1"/>
    <x v="2"/>
  </r>
  <r>
    <s v="PID0786"/>
    <x v="2"/>
    <x v="0"/>
    <n v="500"/>
    <n v="0"/>
    <n v="95"/>
    <x v="0"/>
    <s v="O+"/>
    <b v="1"/>
    <b v="0"/>
    <b v="0"/>
    <x v="4"/>
  </r>
  <r>
    <s v="PID0787"/>
    <x v="1"/>
    <x v="0"/>
    <n v="32000"/>
    <n v="27234.04"/>
    <n v="81.099999999999994"/>
    <x v="1"/>
    <s v="O+"/>
    <b v="0"/>
    <b v="1"/>
    <b v="1"/>
    <x v="0"/>
  </r>
  <r>
    <s v="PID0788"/>
    <x v="4"/>
    <x v="3"/>
    <n v="40000"/>
    <n v="0"/>
    <n v="80.2"/>
    <x v="1"/>
    <s v="A-"/>
    <b v="1"/>
    <b v="0"/>
    <b v="0"/>
    <x v="12"/>
  </r>
  <r>
    <s v="PID0789"/>
    <x v="1"/>
    <x v="2"/>
    <n v="75000"/>
    <n v="0"/>
    <n v="70.599999999999994"/>
    <x v="0"/>
    <s v="A+"/>
    <b v="1"/>
    <b v="0"/>
    <b v="0"/>
    <x v="5"/>
  </r>
  <r>
    <s v="PID0790"/>
    <x v="2"/>
    <x v="1"/>
    <n v="12000"/>
    <n v="6106.7999999999993"/>
    <n v="56.7"/>
    <x v="1"/>
    <s v="B+"/>
    <b v="0"/>
    <b v="0"/>
    <b v="1"/>
    <x v="13"/>
  </r>
  <r>
    <s v="PID0791"/>
    <x v="0"/>
    <x v="0"/>
    <n v="32000"/>
    <n v="0"/>
    <n v="55.7"/>
    <x v="0"/>
    <s v="A-"/>
    <b v="1"/>
    <b v="1"/>
    <b v="0"/>
    <x v="0"/>
  </r>
  <r>
    <s v="PID0792"/>
    <x v="2"/>
    <x v="0"/>
    <n v="1000"/>
    <n v="788.3"/>
    <n v="91.3"/>
    <x v="0"/>
    <s v="B+"/>
    <b v="1"/>
    <b v="0"/>
    <b v="1"/>
    <x v="7"/>
  </r>
  <r>
    <s v="PID0793"/>
    <x v="3"/>
    <x v="0"/>
    <n v="30000"/>
    <n v="23372.489999999998"/>
    <n v="82"/>
    <x v="0"/>
    <s v="O-"/>
    <b v="1"/>
    <b v="0"/>
    <b v="1"/>
    <x v="4"/>
  </r>
  <r>
    <s v="PID0794"/>
    <x v="1"/>
    <x v="1"/>
    <n v="500"/>
    <n v="401.53"/>
    <n v="59.9"/>
    <x v="0"/>
    <s v="O+"/>
    <b v="1"/>
    <b v="0"/>
    <b v="1"/>
    <x v="6"/>
  </r>
  <r>
    <s v="PID0795"/>
    <x v="2"/>
    <x v="0"/>
    <n v="250000"/>
    <n v="164113.4"/>
    <n v="78.900000000000006"/>
    <x v="1"/>
    <s v="AB+"/>
    <b v="1"/>
    <b v="0"/>
    <b v="1"/>
    <x v="22"/>
  </r>
  <r>
    <s v="PID0796"/>
    <x v="2"/>
    <x v="0"/>
    <n v="3000"/>
    <n v="1659.81"/>
    <n v="84.1"/>
    <x v="0"/>
    <s v="B+"/>
    <b v="0"/>
    <b v="0"/>
    <b v="1"/>
    <x v="3"/>
  </r>
  <r>
    <s v="PID0797"/>
    <x v="2"/>
    <x v="3"/>
    <n v="200000"/>
    <n v="138011.92000000001"/>
    <n v="73.5"/>
    <x v="0"/>
    <s v="O+"/>
    <b v="0"/>
    <b v="0"/>
    <b v="1"/>
    <x v="10"/>
  </r>
  <r>
    <s v="PID0798"/>
    <x v="0"/>
    <x v="0"/>
    <n v="36000"/>
    <n v="27101.040000000001"/>
    <n v="64.2"/>
    <x v="1"/>
    <s v="AB-"/>
    <b v="0"/>
    <b v="1"/>
    <b v="1"/>
    <x v="2"/>
  </r>
  <r>
    <s v="PID0799"/>
    <x v="0"/>
    <x v="2"/>
    <n v="12000"/>
    <n v="8430.9000000000015"/>
    <n v="76.099999999999994"/>
    <x v="0"/>
    <s v="AB-"/>
    <b v="1"/>
    <b v="0"/>
    <b v="1"/>
    <x v="10"/>
  </r>
  <r>
    <s v="PID0800"/>
    <x v="0"/>
    <x v="1"/>
    <n v="15000"/>
    <n v="7930.4"/>
    <n v="57.1"/>
    <x v="1"/>
    <s v="AB+"/>
    <b v="1"/>
    <b v="0"/>
    <b v="1"/>
    <x v="0"/>
  </r>
  <r>
    <s v="PID0801"/>
    <x v="2"/>
    <x v="1"/>
    <n v="300000"/>
    <n v="0"/>
    <n v="67.5"/>
    <x v="0"/>
    <s v="O-"/>
    <b v="0"/>
    <b v="0"/>
    <b v="0"/>
    <x v="1"/>
  </r>
  <r>
    <s v="PID0802"/>
    <x v="2"/>
    <x v="1"/>
    <n v="500"/>
    <n v="307.77999999999997"/>
    <n v="92.2"/>
    <x v="1"/>
    <s v="O-"/>
    <b v="1"/>
    <b v="0"/>
    <b v="1"/>
    <x v="0"/>
  </r>
  <r>
    <s v="PID0803"/>
    <x v="1"/>
    <x v="3"/>
    <n v="60000"/>
    <n v="34598.1"/>
    <n v="69.7"/>
    <x v="1"/>
    <s v="O-"/>
    <b v="1"/>
    <b v="1"/>
    <b v="1"/>
    <x v="10"/>
  </r>
  <r>
    <s v="PID0804"/>
    <x v="4"/>
    <x v="0"/>
    <n v="48000"/>
    <n v="41058.559999999998"/>
    <n v="75.7"/>
    <x v="0"/>
    <s v="O-"/>
    <b v="0"/>
    <b v="0"/>
    <b v="1"/>
    <x v="6"/>
  </r>
  <r>
    <s v="PID0805"/>
    <x v="0"/>
    <x v="2"/>
    <n v="24000"/>
    <n v="15079.59"/>
    <n v="91"/>
    <x v="0"/>
    <s v="A-"/>
    <b v="1"/>
    <b v="1"/>
    <b v="1"/>
    <x v="3"/>
  </r>
  <r>
    <s v="PID0806"/>
    <x v="0"/>
    <x v="2"/>
    <n v="3000"/>
    <n v="2123.9700000000003"/>
    <n v="76.400000000000006"/>
    <x v="1"/>
    <s v="A-"/>
    <b v="0"/>
    <b v="1"/>
    <b v="1"/>
    <x v="10"/>
  </r>
  <r>
    <s v="PID0807"/>
    <x v="2"/>
    <x v="3"/>
    <n v="800"/>
    <n v="689.34"/>
    <n v="83.8"/>
    <x v="1"/>
    <s v="O-"/>
    <b v="0"/>
    <b v="0"/>
    <b v="1"/>
    <x v="0"/>
  </r>
  <r>
    <s v="PID0808"/>
    <x v="4"/>
    <x v="0"/>
    <n v="15000"/>
    <n v="9070.75"/>
    <n v="82.5"/>
    <x v="0"/>
    <s v="A+"/>
    <b v="0"/>
    <b v="0"/>
    <b v="1"/>
    <x v="0"/>
  </r>
  <r>
    <s v="PID0809"/>
    <x v="0"/>
    <x v="1"/>
    <n v="12000"/>
    <n v="0"/>
    <n v="55.7"/>
    <x v="1"/>
    <s v="A-"/>
    <b v="0"/>
    <b v="1"/>
    <b v="0"/>
    <x v="6"/>
  </r>
  <r>
    <s v="PID0810"/>
    <x v="2"/>
    <x v="0"/>
    <n v="24000"/>
    <n v="21522.510000000002"/>
    <n v="76.400000000000006"/>
    <x v="0"/>
    <s v="B+"/>
    <b v="1"/>
    <b v="0"/>
    <b v="1"/>
    <x v="8"/>
  </r>
  <r>
    <s v="PID0811"/>
    <x v="0"/>
    <x v="1"/>
    <n v="800"/>
    <n v="641.27"/>
    <n v="65.2"/>
    <x v="1"/>
    <s v="B-"/>
    <b v="0"/>
    <b v="0"/>
    <b v="1"/>
    <x v="0"/>
  </r>
  <r>
    <s v="PID0812"/>
    <x v="2"/>
    <x v="3"/>
    <n v="60000"/>
    <n v="30478.600000000002"/>
    <n v="74"/>
    <x v="0"/>
    <s v="AB-"/>
    <b v="1"/>
    <b v="1"/>
    <b v="1"/>
    <x v="10"/>
  </r>
  <r>
    <s v="PID0813"/>
    <x v="2"/>
    <x v="2"/>
    <n v="250000"/>
    <n v="148709.1"/>
    <n v="109.1"/>
    <x v="1"/>
    <s v="O-"/>
    <s v="No"/>
    <s v="No"/>
    <b v="1"/>
    <x v="0"/>
  </r>
  <r>
    <s v="PID0814"/>
    <x v="1"/>
    <x v="1"/>
    <n v="36000"/>
    <n v="28755.81"/>
    <n v="95.5"/>
    <x v="1"/>
    <s v="AB+"/>
    <b v="0"/>
    <b v="0"/>
    <b v="1"/>
    <x v="6"/>
  </r>
  <r>
    <s v="PID0815"/>
    <x v="0"/>
    <x v="3"/>
    <n v="3000"/>
    <n v="2108.46"/>
    <n v="61.6"/>
    <x v="1"/>
    <s v="A-"/>
    <b v="1"/>
    <b v="0"/>
    <b v="1"/>
    <x v="21"/>
  </r>
  <r>
    <s v="PID0816"/>
    <x v="2"/>
    <x v="2"/>
    <n v="12000"/>
    <n v="0"/>
    <n v="104.7"/>
    <x v="1"/>
    <s v="O-"/>
    <b v="0"/>
    <b v="0"/>
    <b v="0"/>
    <x v="12"/>
  </r>
  <r>
    <s v="PID0817"/>
    <x v="2"/>
    <x v="1"/>
    <n v="32000"/>
    <n v="23164.48"/>
    <n v="58.9"/>
    <x v="1"/>
    <s v="B-"/>
    <b v="0"/>
    <b v="0"/>
    <b v="1"/>
    <x v="13"/>
  </r>
  <r>
    <s v="PID0818"/>
    <x v="0"/>
    <x v="2"/>
    <n v="100"/>
    <n v="83.65"/>
    <n v="75.900000000000006"/>
    <x v="0"/>
    <s v="A+"/>
    <b v="0"/>
    <b v="0"/>
    <b v="1"/>
    <x v="12"/>
  </r>
  <r>
    <s v="PID0819"/>
    <x v="2"/>
    <x v="0"/>
    <n v="240000"/>
    <n v="211141.56"/>
    <n v="68.3"/>
    <x v="1"/>
    <s v="B+"/>
    <b v="1"/>
    <b v="0"/>
    <b v="1"/>
    <x v="10"/>
  </r>
  <r>
    <s v="PID0820"/>
    <x v="2"/>
    <x v="3"/>
    <n v="16000"/>
    <n v="11177.24"/>
    <n v="93.1"/>
    <x v="1"/>
    <s v="A+"/>
    <b v="0"/>
    <b v="1"/>
    <b v="1"/>
    <x v="5"/>
  </r>
  <r>
    <s v="PID0821"/>
    <x v="0"/>
    <x v="0"/>
    <n v="300000"/>
    <n v="0"/>
    <n v="105"/>
    <x v="1"/>
    <s v="AB-"/>
    <b v="0"/>
    <b v="0"/>
    <b v="0"/>
    <x v="2"/>
  </r>
  <r>
    <s v="PID0822"/>
    <x v="0"/>
    <x v="0"/>
    <n v="500"/>
    <n v="358.5"/>
    <n v="96.6"/>
    <x v="0"/>
    <s v="B-"/>
    <b v="1"/>
    <b v="1"/>
    <b v="1"/>
    <x v="10"/>
  </r>
  <r>
    <s v="PID0823"/>
    <x v="1"/>
    <x v="3"/>
    <n v="90000"/>
    <n v="69662"/>
    <n v="58.7"/>
    <x v="1"/>
    <s v="AB-"/>
    <b v="0"/>
    <b v="0"/>
    <b v="1"/>
    <x v="3"/>
  </r>
  <r>
    <s v="PID0824"/>
    <x v="2"/>
    <x v="3"/>
    <n v="100"/>
    <n v="67.66"/>
    <n v="76.7"/>
    <x v="1"/>
    <s v="O+"/>
    <b v="1"/>
    <b v="1"/>
    <b v="1"/>
    <x v="8"/>
  </r>
  <r>
    <s v="PID0825"/>
    <x v="2"/>
    <x v="1"/>
    <n v="240000"/>
    <n v="172631.04000000001"/>
    <n v="103.1"/>
    <x v="1"/>
    <s v="AB+"/>
    <b v="0"/>
    <b v="0"/>
    <b v="1"/>
    <x v="3"/>
  </r>
  <r>
    <s v="PID0826"/>
    <x v="0"/>
    <x v="0"/>
    <n v="40000"/>
    <n v="25682.5"/>
    <n v="78.400000000000006"/>
    <x v="1"/>
    <s v="B+"/>
    <b v="0"/>
    <b v="1"/>
    <b v="1"/>
    <x v="9"/>
  </r>
  <r>
    <s v="PID0827"/>
    <x v="1"/>
    <x v="2"/>
    <n v="30000"/>
    <n v="24743.82"/>
    <n v="69.900000000000006"/>
    <x v="0"/>
    <s v="A-"/>
    <b v="0"/>
    <b v="0"/>
    <b v="1"/>
    <x v="11"/>
  </r>
  <r>
    <s v="PID0828"/>
    <x v="0"/>
    <x v="0"/>
    <n v="500"/>
    <n v="314.77999999999997"/>
    <n v="75.2"/>
    <x v="1"/>
    <s v="AB-"/>
    <b v="0"/>
    <b v="0"/>
    <b v="1"/>
    <x v="13"/>
  </r>
  <r>
    <s v="PID0829"/>
    <x v="2"/>
    <x v="0"/>
    <n v="800"/>
    <n v="418.62"/>
    <n v="83.9"/>
    <x v="0"/>
    <s v="A+"/>
    <b v="0"/>
    <b v="1"/>
    <b v="1"/>
    <x v="18"/>
  </r>
  <r>
    <s v="PID0830"/>
    <x v="2"/>
    <x v="0"/>
    <n v="500"/>
    <n v="251.3"/>
    <n v="82"/>
    <x v="1"/>
    <s v="AB-"/>
    <b v="1"/>
    <b v="0"/>
    <b v="1"/>
    <x v="1"/>
  </r>
  <r>
    <s v="PID0831"/>
    <x v="2"/>
    <x v="2"/>
    <n v="30000"/>
    <n v="21453.75"/>
    <n v="85.5"/>
    <x v="0"/>
    <s v="B-"/>
    <b v="0"/>
    <b v="1"/>
    <b v="1"/>
    <x v="2"/>
  </r>
  <r>
    <s v="PID0832"/>
    <x v="0"/>
    <x v="0"/>
    <n v="12000"/>
    <n v="0"/>
    <n v="102.2"/>
    <x v="1"/>
    <s v="O-"/>
    <b v="1"/>
    <b v="0"/>
    <b v="0"/>
    <x v="10"/>
  </r>
  <r>
    <s v="PID0833"/>
    <x v="2"/>
    <x v="0"/>
    <n v="60000"/>
    <n v="44875.9"/>
    <n v="90.9"/>
    <x v="1"/>
    <s v="B-"/>
    <b v="1"/>
    <b v="0"/>
    <b v="1"/>
    <x v="8"/>
  </r>
  <r>
    <s v="PID0834"/>
    <x v="1"/>
    <x v="3"/>
    <n v="15000"/>
    <n v="8541.8499999999985"/>
    <n v="58.8"/>
    <x v="0"/>
    <s v="AB-"/>
    <b v="0"/>
    <b v="0"/>
    <b v="1"/>
    <x v="21"/>
  </r>
  <r>
    <s v="PID0835"/>
    <x v="0"/>
    <x v="0"/>
    <n v="250000"/>
    <n v="0"/>
    <n v="91.5"/>
    <x v="0"/>
    <s v="A+"/>
    <b v="0"/>
    <b v="1"/>
    <b v="0"/>
    <x v="3"/>
  </r>
  <r>
    <s v="PID0836"/>
    <x v="2"/>
    <x v="1"/>
    <n v="500"/>
    <n v="353.6"/>
    <n v="92.6"/>
    <x v="1"/>
    <s v="AB-"/>
    <b v="0"/>
    <b v="0"/>
    <b v="1"/>
    <x v="0"/>
  </r>
  <r>
    <s v="PID0837"/>
    <x v="4"/>
    <x v="0"/>
    <n v="1000"/>
    <n v="0"/>
    <n v="68.099999999999994"/>
    <x v="1"/>
    <s v="AB+"/>
    <b v="0"/>
    <b v="0"/>
    <b v="0"/>
    <x v="10"/>
  </r>
  <r>
    <s v="PID0838"/>
    <x v="1"/>
    <x v="1"/>
    <n v="250000"/>
    <n v="212641.6"/>
    <n v="87.2"/>
    <x v="1"/>
    <s v="O+"/>
    <b v="0"/>
    <b v="1"/>
    <b v="1"/>
    <x v="8"/>
  </r>
  <r>
    <s v="PID0839"/>
    <x v="2"/>
    <x v="0"/>
    <n v="15000"/>
    <n v="12903.95"/>
    <n v="80"/>
    <x v="1"/>
    <s v="A-"/>
    <b v="1"/>
    <b v="0"/>
    <b v="1"/>
    <x v="4"/>
  </r>
  <r>
    <s v="PID0840"/>
    <x v="2"/>
    <x v="0"/>
    <n v="45000"/>
    <n v="31870.590000000004"/>
    <n v="102.8"/>
    <x v="1"/>
    <s v="A-"/>
    <b v="0"/>
    <b v="0"/>
    <b v="1"/>
    <x v="8"/>
  </r>
  <r>
    <s v="PID0841"/>
    <x v="0"/>
    <x v="2"/>
    <n v="240000"/>
    <n v="186596.28"/>
    <n v="97.1"/>
    <x v="1"/>
    <s v="AB-"/>
    <b v="0"/>
    <b v="1"/>
    <b v="1"/>
    <x v="0"/>
  </r>
  <r>
    <s v="PID0842"/>
    <x v="2"/>
    <x v="0"/>
    <n v="800"/>
    <n v="506.14"/>
    <n v="89.8"/>
    <x v="0"/>
    <s v="A-"/>
    <b v="0"/>
    <b v="0"/>
    <b v="1"/>
    <x v="6"/>
  </r>
  <r>
    <s v="PID0843"/>
    <x v="2"/>
    <x v="0"/>
    <n v="800"/>
    <n v="0"/>
    <n v="70.7"/>
    <x v="0"/>
    <s v="A+"/>
    <b v="0"/>
    <b v="1"/>
    <b v="0"/>
    <x v="23"/>
  </r>
  <r>
    <s v="PID0844"/>
    <x v="1"/>
    <x v="1"/>
    <n v="60000"/>
    <n v="0"/>
    <n v="67.599999999999994"/>
    <x v="1"/>
    <s v="O-"/>
    <b v="0"/>
    <b v="0"/>
    <b v="0"/>
    <x v="0"/>
  </r>
  <r>
    <s v="PID0845"/>
    <x v="0"/>
    <x v="2"/>
    <n v="32000"/>
    <n v="26443.52"/>
    <n v="59.9"/>
    <x v="0"/>
    <s v="B+"/>
    <b v="0"/>
    <b v="0"/>
    <b v="1"/>
    <x v="5"/>
  </r>
  <r>
    <s v="PID0846"/>
    <x v="2"/>
    <x v="2"/>
    <n v="250000"/>
    <n v="130103.79999999999"/>
    <n v="101.2"/>
    <x v="1"/>
    <s v="AB+"/>
    <b v="0"/>
    <b v="0"/>
    <b v="1"/>
    <x v="1"/>
  </r>
  <r>
    <s v="PID0847"/>
    <x v="1"/>
    <x v="2"/>
    <n v="12000"/>
    <n v="9364.9599999999991"/>
    <n v="70"/>
    <x v="0"/>
    <s v="O-"/>
    <b v="0"/>
    <b v="1"/>
    <b v="1"/>
    <x v="5"/>
  </r>
  <r>
    <s v="PID0848"/>
    <x v="2"/>
    <x v="3"/>
    <n v="240000"/>
    <n v="167436.72"/>
    <n v="84.9"/>
    <x v="0"/>
    <s v="A+"/>
    <b v="1"/>
    <b v="1"/>
    <b v="1"/>
    <x v="12"/>
  </r>
  <r>
    <s v="PID0849"/>
    <x v="1"/>
    <x v="3"/>
    <n v="300000"/>
    <n v="231831.84"/>
    <n v="82.6"/>
    <x v="0"/>
    <s v="O+"/>
    <b v="0"/>
    <b v="0"/>
    <b v="1"/>
    <x v="0"/>
  </r>
  <r>
    <s v="PID0850"/>
    <x v="2"/>
    <x v="3"/>
    <n v="300000"/>
    <n v="201137.88"/>
    <n v="62.7"/>
    <x v="1"/>
    <s v="A+"/>
    <b v="0"/>
    <b v="0"/>
    <b v="1"/>
    <x v="12"/>
  </r>
  <r>
    <s v="PID0851"/>
    <x v="0"/>
    <x v="2"/>
    <n v="1600"/>
    <n v="0"/>
    <n v="75"/>
    <x v="0"/>
    <s v="B-"/>
    <b v="1"/>
    <b v="0"/>
    <b v="0"/>
    <x v="13"/>
  </r>
  <r>
    <s v="PID0852"/>
    <x v="4"/>
    <x v="0"/>
    <n v="200000"/>
    <n v="124849.84"/>
    <n v="57.2"/>
    <x v="0"/>
    <s v="B-"/>
    <b v="0"/>
    <b v="0"/>
    <b v="1"/>
    <x v="12"/>
  </r>
  <r>
    <s v="PID0853"/>
    <x v="2"/>
    <x v="1"/>
    <n v="30000"/>
    <n v="16466.07"/>
    <n v="68.2"/>
    <x v="0"/>
    <s v="A-"/>
    <b v="0"/>
    <b v="0"/>
    <b v="1"/>
    <x v="13"/>
  </r>
  <r>
    <s v="PID0854"/>
    <x v="2"/>
    <x v="0"/>
    <n v="60000"/>
    <n v="0"/>
    <n v="78.2"/>
    <x v="0"/>
    <s v="B-"/>
    <b v="1"/>
    <b v="0"/>
    <b v="0"/>
    <x v="1"/>
  </r>
  <r>
    <s v="PID0855"/>
    <x v="2"/>
    <x v="0"/>
    <n v="18000"/>
    <n v="16160.939999999999"/>
    <n v="81"/>
    <x v="1"/>
    <s v="AB+"/>
    <b v="1"/>
    <b v="0"/>
    <b v="1"/>
    <x v="22"/>
  </r>
  <r>
    <s v="PID0856"/>
    <x v="3"/>
    <x v="2"/>
    <n v="2000"/>
    <n v="0"/>
    <n v="59.8"/>
    <x v="1"/>
    <s v="O+"/>
    <b v="0"/>
    <b v="0"/>
    <b v="0"/>
    <x v="24"/>
  </r>
  <r>
    <s v="PID0857"/>
    <x v="0"/>
    <x v="1"/>
    <n v="75000"/>
    <n v="0"/>
    <n v="50.3"/>
    <x v="0"/>
    <s v="B-"/>
    <b v="0"/>
    <b v="0"/>
    <b v="0"/>
    <x v="12"/>
  </r>
  <r>
    <s v="PID0858"/>
    <x v="2"/>
    <x v="1"/>
    <n v="800"/>
    <n v="718.38"/>
    <n v="96.6"/>
    <x v="1"/>
    <s v="AB+"/>
    <b v="0"/>
    <b v="0"/>
    <b v="1"/>
    <x v="6"/>
  </r>
  <r>
    <s v="PID0859"/>
    <x v="2"/>
    <x v="2"/>
    <n v="18000"/>
    <n v="14168.43"/>
    <n v="85.7"/>
    <x v="1"/>
    <s v="A+"/>
    <b v="0"/>
    <b v="1"/>
    <b v="1"/>
    <x v="10"/>
  </r>
  <r>
    <s v="PID0860"/>
    <x v="2"/>
    <x v="2"/>
    <n v="18000"/>
    <n v="11696.039999999999"/>
    <n v="73.2"/>
    <x v="1"/>
    <s v="AB-"/>
    <b v="0"/>
    <b v="1"/>
    <b v="1"/>
    <x v="8"/>
  </r>
  <r>
    <s v="PID0861"/>
    <x v="1"/>
    <x v="1"/>
    <n v="800"/>
    <n v="0"/>
    <n v="53.5"/>
    <x v="1"/>
    <s v="O+"/>
    <b v="0"/>
    <b v="0"/>
    <b v="0"/>
    <x v="12"/>
  </r>
  <r>
    <s v="PID0862"/>
    <x v="2"/>
    <x v="2"/>
    <n v="12000"/>
    <n v="8047.14"/>
    <n v="93.4"/>
    <x v="0"/>
    <s v="A-"/>
    <b v="0"/>
    <b v="0"/>
    <b v="1"/>
    <x v="2"/>
  </r>
  <r>
    <s v="PID0863"/>
    <x v="3"/>
    <x v="1"/>
    <n v="30000"/>
    <n v="20406.63"/>
    <n v="89.8"/>
    <x v="1"/>
    <s v="A+"/>
    <b v="0"/>
    <b v="0"/>
    <b v="1"/>
    <x v="8"/>
  </r>
  <r>
    <s v="PID0864"/>
    <x v="1"/>
    <x v="2"/>
    <n v="800"/>
    <n v="509.19"/>
    <n v="82.2"/>
    <x v="1"/>
    <s v="O-"/>
    <b v="1"/>
    <b v="0"/>
    <b v="1"/>
    <x v="13"/>
  </r>
  <r>
    <s v="PID0865"/>
    <x v="0"/>
    <x v="2"/>
    <n v="3000"/>
    <n v="2577.66"/>
    <n v="85.5"/>
    <x v="1"/>
    <s v="AB-"/>
    <b v="1"/>
    <b v="1"/>
    <b v="1"/>
    <x v="5"/>
  </r>
  <r>
    <s v="PID0866"/>
    <x v="1"/>
    <x v="0"/>
    <n v="24000"/>
    <n v="12221.73"/>
    <n v="79.400000000000006"/>
    <x v="1"/>
    <s v="A-"/>
    <b v="1"/>
    <b v="0"/>
    <b v="1"/>
    <x v="0"/>
  </r>
  <r>
    <s v="PID0867"/>
    <x v="2"/>
    <x v="0"/>
    <n v="100"/>
    <n v="0"/>
    <n v="72.599999999999994"/>
    <x v="1"/>
    <s v="O-"/>
    <b v="1"/>
    <b v="1"/>
    <b v="0"/>
    <x v="12"/>
  </r>
  <r>
    <s v="PID0868"/>
    <x v="0"/>
    <x v="3"/>
    <n v="18000"/>
    <n v="9274.59"/>
    <n v="72.3"/>
    <x v="1"/>
    <s v="AB+"/>
    <b v="0"/>
    <b v="0"/>
    <b v="1"/>
    <x v="12"/>
  </r>
  <r>
    <s v="PID0869"/>
    <x v="2"/>
    <x v="0"/>
    <n v="40000"/>
    <n v="29834.3"/>
    <n v="57.7"/>
    <x v="1"/>
    <s v="O-"/>
    <b v="1"/>
    <b v="1"/>
    <b v="1"/>
    <x v="10"/>
  </r>
  <r>
    <s v="PID0870"/>
    <x v="2"/>
    <x v="0"/>
    <n v="200000"/>
    <n v="169415.36"/>
    <n v="81.099999999999994"/>
    <x v="1"/>
    <s v="A+"/>
    <b v="1"/>
    <b v="0"/>
    <b v="1"/>
    <x v="12"/>
  </r>
  <r>
    <s v="PID0871"/>
    <x v="0"/>
    <x v="2"/>
    <n v="50000"/>
    <n v="37645.199999999997"/>
    <n v="69.8"/>
    <x v="0"/>
    <s v="O+"/>
    <b v="0"/>
    <b v="0"/>
    <b v="1"/>
    <x v="1"/>
  </r>
  <r>
    <s v="PID0872"/>
    <x v="2"/>
    <x v="2"/>
    <n v="32000"/>
    <n v="20805.599999999999"/>
    <n v="85"/>
    <x v="0"/>
    <s v="AB+"/>
    <b v="0"/>
    <b v="0"/>
    <b v="1"/>
    <x v="11"/>
  </r>
  <r>
    <s v="PID0873"/>
    <x v="0"/>
    <x v="0"/>
    <n v="500"/>
    <n v="258.39"/>
    <n v="75.400000000000006"/>
    <x v="1"/>
    <s v="A-"/>
    <b v="0"/>
    <b v="0"/>
    <b v="1"/>
    <x v="4"/>
  </r>
  <r>
    <s v="PID0874"/>
    <x v="2"/>
    <x v="0"/>
    <n v="18000"/>
    <n v="13544.46"/>
    <n v="106.2"/>
    <x v="0"/>
    <s v="B-"/>
    <b v="1"/>
    <b v="0"/>
    <b v="1"/>
    <x v="1"/>
  </r>
  <r>
    <s v="PID0875"/>
    <x v="2"/>
    <x v="0"/>
    <n v="16000"/>
    <n v="10448.86"/>
    <n v="58.3"/>
    <x v="0"/>
    <s v="B-"/>
    <b v="1"/>
    <b v="0"/>
    <b v="1"/>
    <x v="8"/>
  </r>
  <r>
    <s v="PID0876"/>
    <x v="1"/>
    <x v="1"/>
    <n v="14000"/>
    <n v="8981.9800000000014"/>
    <n v="56.1"/>
    <x v="0"/>
    <s v="AB-"/>
    <b v="1"/>
    <b v="0"/>
    <b v="1"/>
    <x v="8"/>
  </r>
  <r>
    <s v="PID0877"/>
    <x v="2"/>
    <x v="0"/>
    <n v="40000"/>
    <n v="27412"/>
    <n v="60.1"/>
    <x v="0"/>
    <s v="O-"/>
    <b v="0"/>
    <b v="0"/>
    <b v="1"/>
    <x v="12"/>
  </r>
  <r>
    <s v="PID0878"/>
    <x v="2"/>
    <x v="1"/>
    <n v="48000"/>
    <n v="33335.120000000003"/>
    <n v="86"/>
    <x v="0"/>
    <s v="A+"/>
    <b v="1"/>
    <b v="0"/>
    <b v="1"/>
    <x v="6"/>
  </r>
  <r>
    <s v="PID0879"/>
    <x v="0"/>
    <x v="3"/>
    <n v="32000"/>
    <n v="0"/>
    <n v="96.5"/>
    <x v="1"/>
    <s v="AB+"/>
    <b v="0"/>
    <b v="0"/>
    <b v="0"/>
    <x v="8"/>
  </r>
  <r>
    <s v="PID0880"/>
    <x v="2"/>
    <x v="2"/>
    <n v="60000"/>
    <n v="0"/>
    <n v="85"/>
    <x v="1"/>
    <s v="A+"/>
    <b v="1"/>
    <b v="1"/>
    <b v="0"/>
    <x v="5"/>
  </r>
  <r>
    <s v="PID0881"/>
    <x v="2"/>
    <x v="2"/>
    <n v="40000"/>
    <n v="28303.899999999998"/>
    <n v="83.6"/>
    <x v="1"/>
    <s v="O+"/>
    <b v="1"/>
    <b v="0"/>
    <b v="1"/>
    <x v="7"/>
  </r>
  <r>
    <s v="PID0882"/>
    <x v="0"/>
    <x v="1"/>
    <n v="18000"/>
    <n v="11834.49"/>
    <n v="93.6"/>
    <x v="0"/>
    <s v="B-"/>
    <b v="0"/>
    <b v="0"/>
    <b v="1"/>
    <x v="6"/>
  </r>
  <r>
    <s v="PID0883"/>
    <x v="4"/>
    <x v="2"/>
    <n v="18000"/>
    <n v="13293.48"/>
    <n v="91.7"/>
    <x v="1"/>
    <s v="B-"/>
    <b v="0"/>
    <b v="0"/>
    <b v="1"/>
    <x v="2"/>
  </r>
  <r>
    <s v="PID0884"/>
    <x v="0"/>
    <x v="0"/>
    <n v="800"/>
    <n v="514.91"/>
    <n v="74.599999999999994"/>
    <x v="0"/>
    <s v="AB-"/>
    <b v="1"/>
    <b v="0"/>
    <b v="1"/>
    <x v="1"/>
  </r>
  <r>
    <s v="PID0885"/>
    <x v="0"/>
    <x v="0"/>
    <n v="12000"/>
    <n v="10234.32"/>
    <n v="64"/>
    <x v="0"/>
    <s v="AB-"/>
    <b v="0"/>
    <b v="1"/>
    <b v="1"/>
    <x v="2"/>
  </r>
  <r>
    <s v="PID0886"/>
    <x v="2"/>
    <x v="1"/>
    <n v="30000"/>
    <n v="20923.170000000002"/>
    <n v="86.1"/>
    <x v="0"/>
    <s v="O-"/>
    <b v="1"/>
    <b v="1"/>
    <b v="1"/>
    <x v="13"/>
  </r>
  <r>
    <s v="PID0887"/>
    <x v="1"/>
    <x v="1"/>
    <n v="200000"/>
    <n v="117180.56"/>
    <n v="75.8"/>
    <x v="1"/>
    <s v="O-"/>
    <b v="0"/>
    <b v="1"/>
    <b v="1"/>
    <x v="8"/>
  </r>
  <r>
    <s v="PID0888"/>
    <x v="4"/>
    <x v="1"/>
    <n v="300000"/>
    <n v="205470.9"/>
    <n v="78.7"/>
    <x v="0"/>
    <s v="B-"/>
    <b v="0"/>
    <b v="0"/>
    <b v="1"/>
    <x v="8"/>
  </r>
  <r>
    <s v="PID0889"/>
    <x v="2"/>
    <x v="0"/>
    <n v="72000"/>
    <n v="39537.440000000002"/>
    <n v="89.3"/>
    <x v="1"/>
    <s v="B+"/>
    <b v="0"/>
    <b v="1"/>
    <b v="1"/>
    <x v="1"/>
  </r>
  <r>
    <s v="PID0890"/>
    <x v="2"/>
    <x v="1"/>
    <n v="240000"/>
    <n v="0"/>
    <n v="63"/>
    <x v="1"/>
    <s v="B-"/>
    <b v="1"/>
    <b v="0"/>
    <b v="0"/>
    <x v="3"/>
  </r>
  <r>
    <s v="PID0891"/>
    <x v="2"/>
    <x v="2"/>
    <n v="1600"/>
    <n v="946.72"/>
    <n v="71"/>
    <x v="1"/>
    <s v="B-"/>
    <b v="0"/>
    <b v="0"/>
    <b v="1"/>
    <x v="2"/>
  </r>
  <r>
    <s v="PID0892"/>
    <x v="0"/>
    <x v="3"/>
    <n v="40000"/>
    <n v="32585.24"/>
    <n v="71.3"/>
    <x v="1"/>
    <s v="AB+"/>
    <b v="0"/>
    <b v="0"/>
    <b v="1"/>
    <x v="8"/>
  </r>
  <r>
    <s v="PID0893"/>
    <x v="2"/>
    <x v="0"/>
    <n v="60000"/>
    <n v="31314.45"/>
    <n v="79.400000000000006"/>
    <x v="1"/>
    <s v="O-"/>
    <b v="0"/>
    <b v="1"/>
    <b v="1"/>
    <x v="5"/>
  </r>
  <r>
    <s v="PID0894"/>
    <x v="2"/>
    <x v="0"/>
    <n v="18000"/>
    <n v="15437.099999999999"/>
    <n v="64.099999999999994"/>
    <x v="1"/>
    <s v="B+"/>
    <b v="0"/>
    <b v="0"/>
    <b v="1"/>
    <x v="8"/>
  </r>
  <r>
    <s v="PID0895"/>
    <x v="0"/>
    <x v="0"/>
    <n v="24000"/>
    <n v="13478.699999999999"/>
    <n v="77.7"/>
    <x v="1"/>
    <s v="B+"/>
    <b v="0"/>
    <b v="0"/>
    <b v="1"/>
    <x v="7"/>
  </r>
  <r>
    <s v="PID0896"/>
    <x v="0"/>
    <x v="2"/>
    <n v="240000"/>
    <n v="170806.2"/>
    <n v="96.8"/>
    <x v="1"/>
    <s v="A-"/>
    <b v="1"/>
    <b v="0"/>
    <b v="1"/>
    <x v="11"/>
  </r>
  <r>
    <s v="PID0897"/>
    <x v="2"/>
    <x v="2"/>
    <n v="60000"/>
    <n v="0"/>
    <n v="88.7"/>
    <x v="0"/>
    <s v="A+"/>
    <b v="1"/>
    <b v="0"/>
    <b v="0"/>
    <x v="2"/>
  </r>
  <r>
    <s v="PID0898"/>
    <x v="1"/>
    <x v="3"/>
    <n v="90000"/>
    <n v="52313.149999999994"/>
    <n v="56"/>
    <x v="0"/>
    <s v="A-"/>
    <b v="0"/>
    <b v="0"/>
    <b v="1"/>
    <x v="8"/>
  </r>
  <r>
    <s v="PID0899"/>
    <x v="2"/>
    <x v="0"/>
    <n v="800"/>
    <n v="629.91"/>
    <n v="62.9"/>
    <x v="0"/>
    <s v="B+"/>
    <b v="0"/>
    <b v="0"/>
    <b v="1"/>
    <x v="0"/>
  </r>
  <r>
    <s v="PID0900"/>
    <x v="0"/>
    <x v="1"/>
    <n v="90000"/>
    <n v="0"/>
    <n v="61.7"/>
    <x v="1"/>
    <s v="AB-"/>
    <b v="0"/>
    <b v="1"/>
    <b v="0"/>
    <x v="12"/>
  </r>
  <r>
    <s v="PID0901"/>
    <x v="4"/>
    <x v="3"/>
    <n v="100"/>
    <n v="67.22"/>
    <n v="54.6"/>
    <x v="1"/>
    <s v="AB-"/>
    <b v="0"/>
    <b v="0"/>
    <b v="1"/>
    <x v="6"/>
  </r>
  <r>
    <s v="PID0902"/>
    <x v="2"/>
    <x v="2"/>
    <n v="32000"/>
    <n v="24100.36"/>
    <n v="88.7"/>
    <x v="0"/>
    <s v="A+"/>
    <b v="0"/>
    <b v="0"/>
    <b v="1"/>
    <x v="16"/>
  </r>
  <r>
    <s v="PID0903"/>
    <x v="2"/>
    <x v="1"/>
    <n v="21000"/>
    <n v="17648.539999999997"/>
    <n v="79.8"/>
    <x v="1"/>
    <s v="B+"/>
    <b v="0"/>
    <b v="0"/>
    <b v="1"/>
    <x v="13"/>
  </r>
  <r>
    <s v="PID0904"/>
    <x v="0"/>
    <x v="2"/>
    <n v="60000"/>
    <n v="34967.399999999994"/>
    <n v="61.1"/>
    <x v="1"/>
    <s v="AB+"/>
    <b v="0"/>
    <b v="0"/>
    <b v="1"/>
    <x v="22"/>
  </r>
  <r>
    <s v="PID0905"/>
    <x v="0"/>
    <x v="2"/>
    <n v="18000"/>
    <n v="0"/>
    <n v="89.8"/>
    <x v="1"/>
    <s v="A+"/>
    <b v="1"/>
    <b v="0"/>
    <b v="0"/>
    <x v="13"/>
  </r>
  <r>
    <s v="PID0906"/>
    <x v="2"/>
    <x v="0"/>
    <n v="21000"/>
    <n v="14326.13"/>
    <n v="67.3"/>
    <x v="1"/>
    <s v="A-"/>
    <b v="0"/>
    <b v="0"/>
    <b v="1"/>
    <x v="13"/>
  </r>
  <r>
    <s v="PID0907"/>
    <x v="0"/>
    <x v="3"/>
    <n v="45000"/>
    <n v="29029.98"/>
    <n v="56.2"/>
    <x v="1"/>
    <s v="A-"/>
    <b v="0"/>
    <b v="1"/>
    <b v="1"/>
    <x v="12"/>
  </r>
  <r>
    <s v="PID0908"/>
    <x v="1"/>
    <x v="3"/>
    <n v="800"/>
    <n v="0"/>
    <n v="47"/>
    <x v="0"/>
    <s v="B+"/>
    <b v="0"/>
    <b v="0"/>
    <b v="0"/>
    <x v="3"/>
  </r>
  <r>
    <s v="PID0909"/>
    <x v="2"/>
    <x v="2"/>
    <n v="90000"/>
    <n v="73214.95"/>
    <n v="101.1"/>
    <x v="0"/>
    <s v="A-"/>
    <b v="0"/>
    <b v="0"/>
    <b v="1"/>
    <x v="2"/>
  </r>
  <r>
    <s v="PID0910"/>
    <x v="4"/>
    <x v="0"/>
    <n v="240000"/>
    <n v="175275.59999999998"/>
    <n v="98.8"/>
    <x v="0"/>
    <s v="B+"/>
    <b v="1"/>
    <b v="0"/>
    <b v="1"/>
    <x v="0"/>
  </r>
  <r>
    <s v="PID0911"/>
    <x v="2"/>
    <x v="0"/>
    <n v="24000"/>
    <n v="17538.48"/>
    <n v="88.5"/>
    <x v="1"/>
    <s v="A+"/>
    <b v="0"/>
    <b v="0"/>
    <b v="1"/>
    <x v="10"/>
  </r>
  <r>
    <s v="PID0912"/>
    <x v="0"/>
    <x v="3"/>
    <n v="200000"/>
    <n v="167277.44"/>
    <n v="64.7"/>
    <x v="0"/>
    <s v="A-"/>
    <b v="0"/>
    <b v="0"/>
    <b v="1"/>
    <x v="12"/>
  </r>
  <r>
    <s v="PID0913"/>
    <x v="0"/>
    <x v="1"/>
    <n v="200000"/>
    <n v="122030.24"/>
    <n v="61.7"/>
    <x v="1"/>
    <s v="B+"/>
    <b v="0"/>
    <b v="0"/>
    <b v="1"/>
    <x v="1"/>
  </r>
  <r>
    <s v="PID0914"/>
    <x v="2"/>
    <x v="2"/>
    <n v="800"/>
    <n v="0"/>
    <n v="82.2"/>
    <x v="0"/>
    <s v="O+"/>
    <b v="1"/>
    <b v="0"/>
    <b v="0"/>
    <x v="4"/>
  </r>
  <r>
    <s v="PID0915"/>
    <x v="0"/>
    <x v="2"/>
    <n v="21000"/>
    <n v="14887.179999999998"/>
    <n v="104.3"/>
    <x v="0"/>
    <s v="B-"/>
    <b v="0"/>
    <b v="1"/>
    <b v="1"/>
    <x v="2"/>
  </r>
  <r>
    <s v="PID0916"/>
    <x v="0"/>
    <x v="0"/>
    <n v="30000"/>
    <n v="17119.650000000001"/>
    <n v="75.900000000000006"/>
    <x v="1"/>
    <s v="AB+"/>
    <b v="0"/>
    <b v="1"/>
    <b v="1"/>
    <x v="3"/>
  </r>
  <r>
    <s v="PID0917"/>
    <x v="1"/>
    <x v="0"/>
    <n v="800"/>
    <n v="489.64"/>
    <n v="84.4"/>
    <x v="0"/>
    <s v="O+"/>
    <b v="1"/>
    <b v="0"/>
    <b v="1"/>
    <x v="8"/>
  </r>
  <r>
    <s v="PID0918"/>
    <x v="0"/>
    <x v="0"/>
    <n v="240000"/>
    <n v="141203.04"/>
    <n v="90.7"/>
    <x v="1"/>
    <s v="AB-"/>
    <b v="1"/>
    <b v="0"/>
    <b v="1"/>
    <x v="8"/>
  </r>
  <r>
    <s v="PID0919"/>
    <x v="2"/>
    <x v="3"/>
    <n v="18000"/>
    <n v="0"/>
    <n v="87.6"/>
    <x v="1"/>
    <s v="O-"/>
    <b v="1"/>
    <b v="0"/>
    <b v="0"/>
    <x v="4"/>
  </r>
  <r>
    <s v="PID0920"/>
    <x v="2"/>
    <x v="3"/>
    <n v="30000"/>
    <n v="26468.73"/>
    <n v="61.7"/>
    <x v="0"/>
    <s v="AB+"/>
    <b v="0"/>
    <b v="1"/>
    <b v="1"/>
    <x v="6"/>
  </r>
  <r>
    <s v="PID0921"/>
    <x v="2"/>
    <x v="0"/>
    <n v="21000"/>
    <n v="0"/>
    <n v="78.599999999999994"/>
    <x v="0"/>
    <s v="A+"/>
    <b v="0"/>
    <b v="1"/>
    <b v="0"/>
    <x v="0"/>
  </r>
  <r>
    <s v="PID0922"/>
    <x v="0"/>
    <x v="0"/>
    <n v="30000"/>
    <n v="25596.75"/>
    <n v="73.900000000000006"/>
    <x v="1"/>
    <s v="AB-"/>
    <b v="0"/>
    <b v="1"/>
    <b v="1"/>
    <x v="0"/>
  </r>
  <r>
    <s v="PID0923"/>
    <x v="2"/>
    <x v="0"/>
    <n v="100"/>
    <n v="54.98"/>
    <n v="92"/>
    <x v="0"/>
    <s v="A+"/>
    <b v="0"/>
    <b v="0"/>
    <b v="1"/>
    <x v="5"/>
  </r>
  <r>
    <s v="PID0924"/>
    <x v="0"/>
    <x v="1"/>
    <n v="30000"/>
    <n v="24991.23"/>
    <n v="96.2"/>
    <x v="1"/>
    <s v="B-"/>
    <b v="0"/>
    <b v="1"/>
    <b v="1"/>
    <x v="18"/>
  </r>
  <r>
    <s v="PID0925"/>
    <x v="0"/>
    <x v="1"/>
    <n v="12000"/>
    <n v="7718.94"/>
    <n v="69.7"/>
    <x v="1"/>
    <s v="B-"/>
    <b v="1"/>
    <b v="1"/>
    <b v="1"/>
    <x v="23"/>
  </r>
  <r>
    <s v="PID0926"/>
    <x v="2"/>
    <x v="0"/>
    <n v="30000"/>
    <n v="0"/>
    <n v="92.9"/>
    <x v="1"/>
    <s v="B-"/>
    <b v="0"/>
    <b v="0"/>
    <b v="0"/>
    <x v="1"/>
  </r>
  <r>
    <s v="PID0927"/>
    <x v="0"/>
    <x v="0"/>
    <n v="30000"/>
    <n v="20388.21"/>
    <n v="75.599999999999994"/>
    <x v="0"/>
    <s v="O-"/>
    <b v="1"/>
    <b v="0"/>
    <b v="1"/>
    <x v="0"/>
  </r>
  <r>
    <s v="PID0928"/>
    <x v="1"/>
    <x v="3"/>
    <n v="21000"/>
    <n v="12310.970000000001"/>
    <n v="88.5"/>
    <x v="1"/>
    <s v="AB+"/>
    <b v="1"/>
    <b v="0"/>
    <b v="1"/>
    <x v="13"/>
  </r>
  <r>
    <s v="PID0929"/>
    <x v="0"/>
    <x v="0"/>
    <n v="18000"/>
    <n v="12931.32"/>
    <n v="67.5"/>
    <x v="1"/>
    <s v="AB-"/>
    <b v="1"/>
    <b v="1"/>
    <b v="1"/>
    <x v="13"/>
  </r>
  <r>
    <s v="PID0930"/>
    <x v="0"/>
    <x v="0"/>
    <n v="800"/>
    <n v="659.52"/>
    <n v="93.5"/>
    <x v="1"/>
    <s v="B+"/>
    <b v="0"/>
    <b v="0"/>
    <b v="1"/>
    <x v="0"/>
  </r>
  <r>
    <s v="PID0931"/>
    <x v="2"/>
    <x v="0"/>
    <n v="45000"/>
    <n v="26108.25"/>
    <n v="91.6"/>
    <x v="0"/>
    <s v="O-"/>
    <b v="1"/>
    <b v="0"/>
    <b v="1"/>
    <x v="6"/>
  </r>
  <r>
    <s v="PID0932"/>
    <x v="3"/>
    <x v="1"/>
    <n v="32000"/>
    <n v="24113.32"/>
    <n v="67.5"/>
    <x v="1"/>
    <s v="A+"/>
    <b v="0"/>
    <b v="1"/>
    <b v="1"/>
    <x v="15"/>
  </r>
  <r>
    <s v="PID0933"/>
    <x v="0"/>
    <x v="0"/>
    <n v="16000"/>
    <n v="0"/>
    <n v="89.4"/>
    <x v="1"/>
    <s v="B+"/>
    <b v="0"/>
    <b v="0"/>
    <b v="0"/>
    <x v="12"/>
  </r>
  <r>
    <s v="PID0934"/>
    <x v="2"/>
    <x v="0"/>
    <n v="90000"/>
    <n v="71308.7"/>
    <n v="82.7"/>
    <x v="1"/>
    <s v="O-"/>
    <b v="0"/>
    <b v="0"/>
    <b v="1"/>
    <x v="10"/>
  </r>
  <r>
    <s v="PID0935"/>
    <x v="0"/>
    <x v="1"/>
    <n v="18000"/>
    <n v="11953.2"/>
    <n v="98.4"/>
    <x v="1"/>
    <s v="AB-"/>
    <b v="0"/>
    <b v="0"/>
    <b v="1"/>
    <x v="9"/>
  </r>
  <r>
    <s v="PID0936"/>
    <x v="1"/>
    <x v="0"/>
    <n v="3000"/>
    <n v="2158.5299999999997"/>
    <n v="65"/>
    <x v="1"/>
    <s v="A+"/>
    <b v="0"/>
    <b v="1"/>
    <b v="1"/>
    <x v="8"/>
  </r>
  <r>
    <s v="PID0937"/>
    <x v="0"/>
    <x v="3"/>
    <n v="45000"/>
    <n v="23279.82"/>
    <n v="71.3"/>
    <x v="1"/>
    <s v="O-"/>
    <b v="0"/>
    <b v="1"/>
    <b v="1"/>
    <x v="13"/>
  </r>
  <r>
    <s v="PID0938"/>
    <x v="2"/>
    <x v="2"/>
    <n v="240000"/>
    <n v="121635.36000000002"/>
    <n v="90.4"/>
    <x v="0"/>
    <s v="A+"/>
    <b v="0"/>
    <b v="0"/>
    <b v="1"/>
    <x v="1"/>
  </r>
  <r>
    <s v="PID0939"/>
    <x v="2"/>
    <x v="1"/>
    <n v="12000"/>
    <n v="9631.86"/>
    <n v="94.2"/>
    <x v="1"/>
    <s v="AB-"/>
    <b v="1"/>
    <b v="0"/>
    <b v="1"/>
    <x v="0"/>
  </r>
  <r>
    <s v="PID0940"/>
    <x v="0"/>
    <x v="3"/>
    <n v="60000"/>
    <n v="51124"/>
    <n v="79.900000000000006"/>
    <x v="1"/>
    <s v="A-"/>
    <b v="1"/>
    <b v="0"/>
    <b v="1"/>
    <x v="13"/>
  </r>
  <r>
    <s v="PID0941"/>
    <x v="0"/>
    <x v="2"/>
    <n v="75000"/>
    <n v="39747.550000000003"/>
    <n v="66.599999999999994"/>
    <x v="0"/>
    <s v="B-"/>
    <b v="0"/>
    <b v="0"/>
    <b v="1"/>
    <x v="0"/>
  </r>
  <r>
    <s v="PID0942"/>
    <x v="2"/>
    <x v="3"/>
    <n v="4000"/>
    <n v="2011.16"/>
    <n v="92.8"/>
    <x v="1"/>
    <s v="O+"/>
    <b v="1"/>
    <b v="0"/>
    <b v="1"/>
    <x v="12"/>
  </r>
  <r>
    <s v="PID0943"/>
    <x v="0"/>
    <x v="2"/>
    <n v="240000"/>
    <n v="0"/>
    <n v="50.1"/>
    <x v="0"/>
    <s v="AB+"/>
    <b v="0"/>
    <b v="1"/>
    <b v="0"/>
    <x v="2"/>
  </r>
  <r>
    <s v="PID0944"/>
    <x v="1"/>
    <x v="1"/>
    <n v="3000"/>
    <n v="2174.79"/>
    <n v="90.7"/>
    <x v="1"/>
    <s v="A-"/>
    <b v="0"/>
    <b v="0"/>
    <b v="1"/>
    <x v="8"/>
  </r>
  <r>
    <s v="PID0945"/>
    <x v="2"/>
    <x v="3"/>
    <n v="100"/>
    <n v="59.3"/>
    <n v="105.5"/>
    <x v="0"/>
    <s v="O-"/>
    <b v="0"/>
    <b v="0"/>
    <b v="1"/>
    <x v="2"/>
  </r>
  <r>
    <s v="PID0946"/>
    <x v="0"/>
    <x v="2"/>
    <n v="500"/>
    <n v="429.54"/>
    <n v="78.8"/>
    <x v="1"/>
    <s v="B-"/>
    <b v="0"/>
    <b v="0"/>
    <b v="1"/>
    <x v="11"/>
  </r>
  <r>
    <s v="PID0947"/>
    <x v="0"/>
    <x v="3"/>
    <n v="40000"/>
    <n v="29043.600000000002"/>
    <n v="69"/>
    <x v="0"/>
    <s v="A+"/>
    <b v="0"/>
    <b v="0"/>
    <b v="1"/>
    <x v="5"/>
  </r>
  <r>
    <s v="PID0948"/>
    <x v="2"/>
    <x v="0"/>
    <n v="3000"/>
    <n v="0"/>
    <n v="92"/>
    <x v="1"/>
    <s v="A+"/>
    <b v="1"/>
    <b v="0"/>
    <b v="0"/>
    <x v="3"/>
  </r>
  <r>
    <s v="PID0949"/>
    <x v="0"/>
    <x v="1"/>
    <n v="240000"/>
    <n v="167688.48000000001"/>
    <n v="78.5"/>
    <x v="0"/>
    <s v="AB-"/>
    <b v="1"/>
    <b v="0"/>
    <b v="1"/>
    <x v="6"/>
  </r>
  <r>
    <s v="PID0950"/>
    <x v="2"/>
    <x v="0"/>
    <n v="500"/>
    <n v="0"/>
    <n v="97.8"/>
    <x v="1"/>
    <s v="A+"/>
    <b v="0"/>
    <b v="1"/>
    <b v="0"/>
    <x v="19"/>
  </r>
  <r>
    <s v="PID0951"/>
    <x v="0"/>
    <x v="3"/>
    <n v="21000"/>
    <n v="13389.46"/>
    <n v="71.5"/>
    <x v="1"/>
    <s v="AB+"/>
    <b v="0"/>
    <b v="0"/>
    <b v="1"/>
    <x v="13"/>
  </r>
  <r>
    <s v="PID0952"/>
    <x v="1"/>
    <x v="1"/>
    <n v="60000"/>
    <n v="36306.879999999997"/>
    <n v="77.2"/>
    <x v="1"/>
    <s v="AB-"/>
    <b v="0"/>
    <b v="0"/>
    <b v="1"/>
    <x v="8"/>
  </r>
  <r>
    <s v="PID0953"/>
    <x v="0"/>
    <x v="1"/>
    <n v="3000"/>
    <n v="0"/>
    <n v="64.400000000000006"/>
    <x v="0"/>
    <s v="O+"/>
    <b v="0"/>
    <b v="0"/>
    <b v="0"/>
    <x v="19"/>
  </r>
  <r>
    <s v="PID0954"/>
    <x v="0"/>
    <x v="1"/>
    <n v="18000"/>
    <n v="0"/>
    <n v="68.900000000000006"/>
    <x v="0"/>
    <s v="AB-"/>
    <b v="1"/>
    <b v="1"/>
    <b v="0"/>
    <x v="12"/>
  </r>
  <r>
    <s v="PID0955"/>
    <x v="2"/>
    <x v="0"/>
    <n v="300000"/>
    <n v="261149.4"/>
    <n v="51.9"/>
    <x v="1"/>
    <s v="O-"/>
    <b v="0"/>
    <b v="1"/>
    <b v="1"/>
    <x v="4"/>
  </r>
  <r>
    <s v="PID0956"/>
    <x v="2"/>
    <x v="0"/>
    <n v="200"/>
    <n v="168.02"/>
    <n v="87"/>
    <x v="0"/>
    <s v="O-"/>
    <b v="0"/>
    <b v="1"/>
    <b v="1"/>
    <x v="1"/>
  </r>
  <r>
    <s v="PID0957"/>
    <x v="0"/>
    <x v="3"/>
    <n v="60000"/>
    <n v="33469.15"/>
    <n v="97.6"/>
    <x v="0"/>
    <s v="AB+"/>
    <b v="0"/>
    <b v="1"/>
    <b v="1"/>
    <x v="5"/>
  </r>
  <r>
    <s v="PID0958"/>
    <x v="2"/>
    <x v="0"/>
    <n v="18000"/>
    <n v="0"/>
    <n v="85.4"/>
    <x v="0"/>
    <s v="A+"/>
    <b v="0"/>
    <b v="0"/>
    <b v="0"/>
    <x v="12"/>
  </r>
  <r>
    <s v="PID0959"/>
    <x v="2"/>
    <x v="1"/>
    <n v="250000"/>
    <n v="0"/>
    <n v="56.2"/>
    <x v="1"/>
    <s v="O-"/>
    <b v="0"/>
    <b v="0"/>
    <b v="0"/>
    <x v="0"/>
  </r>
  <r>
    <s v="PID0960"/>
    <x v="2"/>
    <x v="1"/>
    <n v="2000"/>
    <n v="1221.58"/>
    <n v="60.3"/>
    <x v="1"/>
    <s v="AB+"/>
    <b v="0"/>
    <b v="0"/>
    <b v="1"/>
    <x v="19"/>
  </r>
  <r>
    <s v="PID0961"/>
    <x v="2"/>
    <x v="1"/>
    <n v="200000"/>
    <n v="175466.69999999998"/>
    <n v="83"/>
    <x v="1"/>
    <s v="AB-"/>
    <b v="0"/>
    <b v="0"/>
    <b v="1"/>
    <x v="6"/>
  </r>
  <r>
    <s v="PID0962"/>
    <x v="2"/>
    <x v="0"/>
    <n v="32000"/>
    <n v="24734.400000000001"/>
    <n v="101"/>
    <x v="0"/>
    <s v="A-"/>
    <b v="0"/>
    <b v="0"/>
    <b v="1"/>
    <x v="10"/>
  </r>
  <r>
    <s v="PID0963"/>
    <x v="1"/>
    <x v="2"/>
    <n v="18000"/>
    <n v="12295.349999999999"/>
    <n v="80.900000000000006"/>
    <x v="1"/>
    <s v="B+"/>
    <b v="1"/>
    <b v="1"/>
    <b v="1"/>
    <x v="0"/>
  </r>
  <r>
    <s v="PID0964"/>
    <x v="2"/>
    <x v="2"/>
    <n v="200000"/>
    <n v="101959.59999999999"/>
    <n v="61.8"/>
    <x v="1"/>
    <s v="O+"/>
    <s v="No"/>
    <b v="1"/>
    <b v="1"/>
    <x v="19"/>
  </r>
  <r>
    <s v="PID0965"/>
    <x v="2"/>
    <x v="0"/>
    <n v="200000"/>
    <n v="134773.5"/>
    <n v="82.3"/>
    <x v="1"/>
    <s v="A+"/>
    <b v="0"/>
    <b v="0"/>
    <b v="1"/>
    <x v="5"/>
  </r>
  <r>
    <s v="PID0966"/>
    <x v="0"/>
    <x v="0"/>
    <n v="75000"/>
    <n v="52198.75"/>
    <n v="87.2"/>
    <x v="1"/>
    <s v="B-"/>
    <b v="0"/>
    <b v="0"/>
    <b v="1"/>
    <x v="3"/>
  </r>
  <r>
    <s v="PID0967"/>
    <x v="0"/>
    <x v="3"/>
    <n v="32000"/>
    <n v="24839.56"/>
    <n v="85.2"/>
    <x v="1"/>
    <s v="AB-"/>
    <b v="0"/>
    <b v="0"/>
    <b v="1"/>
    <x v="7"/>
  </r>
  <r>
    <s v="PID0968"/>
    <x v="2"/>
    <x v="1"/>
    <n v="90000"/>
    <n v="64257.700000000004"/>
    <n v="59.1"/>
    <x v="0"/>
    <s v="AB-"/>
    <b v="1"/>
    <b v="0"/>
    <b v="1"/>
    <x v="8"/>
  </r>
  <r>
    <s v="PID0969"/>
    <x v="0"/>
    <x v="2"/>
    <n v="12000"/>
    <n v="7562.2800000000007"/>
    <n v="82.4"/>
    <x v="0"/>
    <s v="AB-"/>
    <b v="0"/>
    <b v="0"/>
    <b v="1"/>
    <x v="2"/>
  </r>
  <r>
    <s v="PID0970"/>
    <x v="0"/>
    <x v="0"/>
    <n v="30000"/>
    <n v="20021.16"/>
    <n v="86.2"/>
    <x v="0"/>
    <s v="A+"/>
    <b v="0"/>
    <b v="0"/>
    <b v="1"/>
    <x v="21"/>
  </r>
  <r>
    <s v="PID0971"/>
    <x v="0"/>
    <x v="1"/>
    <n v="100"/>
    <n v="0"/>
    <n v="61.8"/>
    <x v="1"/>
    <s v="B-"/>
    <b v="0"/>
    <b v="0"/>
    <b v="0"/>
    <x v="4"/>
  </r>
  <r>
    <s v="PID0972"/>
    <x v="0"/>
    <x v="1"/>
    <n v="18000"/>
    <n v="10170.93"/>
    <n v="55.9"/>
    <x v="1"/>
    <s v="AB-"/>
    <b v="0"/>
    <b v="0"/>
    <b v="1"/>
    <x v="4"/>
  </r>
  <r>
    <s v="PID0973"/>
    <x v="2"/>
    <x v="2"/>
    <n v="21000"/>
    <n v="18861.990000000002"/>
    <n v="77.2"/>
    <x v="0"/>
    <s v="A+"/>
    <b v="0"/>
    <b v="1"/>
    <b v="1"/>
    <x v="1"/>
  </r>
  <r>
    <s v="PID0974"/>
    <x v="2"/>
    <x v="0"/>
    <n v="500"/>
    <n v="429.74"/>
    <n v="70.7"/>
    <x v="0"/>
    <s v="O-"/>
    <b v="1"/>
    <b v="0"/>
    <b v="1"/>
    <x v="6"/>
  </r>
  <r>
    <s v="PID0975"/>
    <x v="2"/>
    <x v="3"/>
    <n v="12000"/>
    <n v="7510.34"/>
    <n v="91.6"/>
    <x v="0"/>
    <s v="AB-"/>
    <b v="1"/>
    <b v="0"/>
    <b v="1"/>
    <x v="5"/>
  </r>
  <r>
    <s v="PID0976"/>
    <x v="2"/>
    <x v="0"/>
    <n v="12000"/>
    <n v="7631.0999999999995"/>
    <n v="84.2"/>
    <x v="0"/>
    <s v="B-"/>
    <b v="1"/>
    <b v="1"/>
    <b v="1"/>
    <x v="1"/>
  </r>
  <r>
    <s v="PID0977"/>
    <x v="4"/>
    <x v="0"/>
    <n v="18000"/>
    <n v="0"/>
    <n v="63.3"/>
    <x v="0"/>
    <s v="B-"/>
    <b v="0"/>
    <b v="0"/>
    <b v="0"/>
    <x v="12"/>
  </r>
  <r>
    <s v="PID0978"/>
    <x v="2"/>
    <x v="2"/>
    <n v="36000"/>
    <n v="19800.36"/>
    <n v="89.3"/>
    <x v="0"/>
    <s v="AB-"/>
    <b v="0"/>
    <b v="1"/>
    <b v="1"/>
    <x v="7"/>
  </r>
  <r>
    <s v="PID0979"/>
    <x v="1"/>
    <x v="2"/>
    <n v="16000"/>
    <n v="12863.76"/>
    <n v="96.5"/>
    <x v="0"/>
    <s v="AB-"/>
    <b v="1"/>
    <b v="0"/>
    <b v="1"/>
    <x v="2"/>
  </r>
  <r>
    <s v="PID0980"/>
    <x v="0"/>
    <x v="0"/>
    <n v="40000"/>
    <n v="22499"/>
    <n v="80.599999999999994"/>
    <x v="0"/>
    <s v="B+"/>
    <b v="0"/>
    <b v="0"/>
    <b v="1"/>
    <x v="1"/>
  </r>
  <r>
    <s v="PID0981"/>
    <x v="2"/>
    <x v="0"/>
    <n v="18000"/>
    <n v="9721.619999999999"/>
    <n v="67.900000000000006"/>
    <x v="0"/>
    <s v="A+"/>
    <b v="0"/>
    <b v="0"/>
    <b v="1"/>
    <x v="13"/>
  </r>
  <r>
    <s v="PID0982"/>
    <x v="0"/>
    <x v="0"/>
    <n v="800"/>
    <n v="433.24"/>
    <n v="80.099999999999994"/>
    <x v="0"/>
    <s v="B+"/>
    <b v="1"/>
    <b v="0"/>
    <b v="1"/>
    <x v="1"/>
  </r>
  <r>
    <s v="PID0983"/>
    <x v="1"/>
    <x v="0"/>
    <n v="240000"/>
    <n v="173836.79999999999"/>
    <n v="68.8"/>
    <x v="0"/>
    <s v="AB+"/>
    <b v="1"/>
    <b v="0"/>
    <b v="1"/>
    <x v="10"/>
  </r>
  <r>
    <s v="PID0984"/>
    <x v="3"/>
    <x v="1"/>
    <n v="2000"/>
    <n v="0"/>
    <n v="62.1"/>
    <x v="0"/>
    <s v="A-"/>
    <b v="0"/>
    <b v="0"/>
    <b v="0"/>
    <x v="0"/>
  </r>
  <r>
    <s v="PID0985"/>
    <x v="1"/>
    <x v="1"/>
    <n v="240000"/>
    <n v="190077.84"/>
    <n v="70.2"/>
    <x v="0"/>
    <s v="O-"/>
    <b v="0"/>
    <b v="0"/>
    <b v="1"/>
    <x v="0"/>
  </r>
  <r>
    <s v="PID0986"/>
    <x v="4"/>
    <x v="0"/>
    <n v="21000"/>
    <n v="17085.600000000002"/>
    <n v="78.2"/>
    <x v="0"/>
    <s v="B-"/>
    <b v="0"/>
    <b v="1"/>
    <b v="1"/>
    <x v="13"/>
  </r>
  <r>
    <s v="PID0987"/>
    <x v="2"/>
    <x v="0"/>
    <n v="18000"/>
    <n v="14608.14"/>
    <n v="83.8"/>
    <x v="1"/>
    <s v="A+"/>
    <b v="0"/>
    <b v="0"/>
    <b v="1"/>
    <x v="4"/>
  </r>
  <r>
    <s v="PID0988"/>
    <x v="2"/>
    <x v="0"/>
    <n v="2000"/>
    <n v="1656.58"/>
    <n v="103.7"/>
    <x v="0"/>
    <s v="A+"/>
    <b v="0"/>
    <b v="1"/>
    <b v="1"/>
    <x v="17"/>
  </r>
  <r>
    <s v="PID0989"/>
    <x v="2"/>
    <x v="0"/>
    <n v="60000"/>
    <n v="53236.3"/>
    <n v="65.900000000000006"/>
    <x v="0"/>
    <s v="AB+"/>
    <b v="1"/>
    <b v="0"/>
    <b v="1"/>
    <x v="1"/>
  </r>
  <r>
    <s v="PID0990"/>
    <x v="0"/>
    <x v="2"/>
    <n v="100"/>
    <n v="59.34"/>
    <n v="85.9"/>
    <x v="1"/>
    <s v="A+"/>
    <b v="0"/>
    <b v="0"/>
    <b v="1"/>
    <x v="2"/>
  </r>
  <r>
    <s v="PID0991"/>
    <x v="0"/>
    <x v="0"/>
    <n v="45000"/>
    <n v="37119.840000000004"/>
    <n v="79.900000000000006"/>
    <x v="1"/>
    <s v="B+"/>
    <b v="0"/>
    <b v="1"/>
    <b v="1"/>
    <x v="10"/>
  </r>
  <r>
    <s v="PID0992"/>
    <x v="0"/>
    <x v="0"/>
    <n v="75000"/>
    <n v="0"/>
    <n v="47.9"/>
    <x v="0"/>
    <s v="O-"/>
    <b v="0"/>
    <b v="1"/>
    <b v="0"/>
    <x v="8"/>
  </r>
  <r>
    <s v="PID0993"/>
    <x v="0"/>
    <x v="0"/>
    <n v="10000"/>
    <n v="6685.78"/>
    <n v="94.1"/>
    <x v="1"/>
    <s v="B+"/>
    <b v="0"/>
    <b v="0"/>
    <b v="1"/>
    <x v="13"/>
  </r>
  <r>
    <s v="PID0994"/>
    <x v="2"/>
    <x v="2"/>
    <n v="240000"/>
    <n v="0"/>
    <n v="60.8"/>
    <x v="0"/>
    <s v="AB-"/>
    <b v="0"/>
    <b v="1"/>
    <b v="0"/>
    <x v="13"/>
  </r>
  <r>
    <s v="PID0995"/>
    <x v="0"/>
    <x v="1"/>
    <n v="90000"/>
    <n v="53937.700000000004"/>
    <n v="59"/>
    <x v="1"/>
    <s v="AB+"/>
    <b v="0"/>
    <b v="0"/>
    <b v="1"/>
    <x v="4"/>
  </r>
  <r>
    <s v="PID0996"/>
    <x v="2"/>
    <x v="1"/>
    <n v="3000"/>
    <n v="2309.04"/>
    <n v="81.599999999999994"/>
    <x v="1"/>
    <s v="AB+"/>
    <b v="0"/>
    <s v="No"/>
    <b v="1"/>
    <x v="0"/>
  </r>
  <r>
    <s v="PID0997"/>
    <x v="1"/>
    <x v="0"/>
    <n v="200000"/>
    <n v="129857.09999999999"/>
    <n v="60.1"/>
    <x v="0"/>
    <s v="B-"/>
    <b v="0"/>
    <b v="0"/>
    <b v="1"/>
    <x v="12"/>
  </r>
  <r>
    <s v="PID0998"/>
    <x v="2"/>
    <x v="2"/>
    <n v="40000"/>
    <n v="22019.699999999997"/>
    <n v="97.6"/>
    <x v="0"/>
    <s v="A-"/>
    <b v="0"/>
    <b v="1"/>
    <b v="1"/>
    <x v="7"/>
  </r>
  <r>
    <s v="PID0999"/>
    <x v="1"/>
    <x v="2"/>
    <n v="12000"/>
    <n v="10652.34"/>
    <n v="74.5"/>
    <x v="1"/>
    <s v="O-"/>
    <b v="0"/>
    <b v="1"/>
    <b v="1"/>
    <x v="16"/>
  </r>
  <r>
    <s v="PID1000"/>
    <x v="2"/>
    <x v="1"/>
    <n v="36000"/>
    <n v="0"/>
    <n v="63.2"/>
    <x v="0"/>
    <s v="O-"/>
    <b v="0"/>
    <b v="0"/>
    <b v="0"/>
    <x v="13"/>
  </r>
  <r>
    <m/>
    <x v="5"/>
    <x v="4"/>
    <m/>
    <m/>
    <m/>
    <x v="2"/>
    <m/>
    <m/>
    <m/>
    <m/>
    <x v="25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PID0001"/>
    <s v="Middle-aged"/>
    <x v="0"/>
    <n v="60000"/>
    <n v="32168.649999999998"/>
    <n v="82.4"/>
    <s v="Female"/>
    <s v="O+"/>
    <b v="0"/>
    <b v="0"/>
    <b v="1"/>
    <n v="20"/>
    <n v="29.195011337868486"/>
    <b v="1"/>
    <x v="0"/>
  </r>
  <r>
    <s v="PID0002"/>
    <s v="Senior"/>
    <x v="1"/>
    <n v="500"/>
    <n v="0"/>
    <n v="64.8"/>
    <s v="Female"/>
    <s v="AB-"/>
    <b v="0"/>
    <b v="0"/>
    <b v="0"/>
    <n v="15"/>
    <n v="28.047091412742382"/>
    <b v="1"/>
    <x v="0"/>
  </r>
  <r>
    <s v="PID0003"/>
    <s v="Adult"/>
    <x v="2"/>
    <n v="18000"/>
    <n v="12004.650000000001"/>
    <n v="69.400000000000006"/>
    <s v="Female"/>
    <s v="B+"/>
    <b v="1"/>
    <b v="0"/>
    <b v="1"/>
    <n v="20"/>
    <n v="24.021878892733568"/>
    <b v="0"/>
    <x v="1"/>
  </r>
  <r>
    <s v="PID0004"/>
    <s v="Adult"/>
    <x v="0"/>
    <n v="48000"/>
    <n v="32956.92"/>
    <n v="89.3"/>
    <s v="Male"/>
    <s v="A-"/>
    <b v="1"/>
    <b v="0"/>
    <b v="1"/>
    <n v="15"/>
    <n v="31.266412240467773"/>
    <b v="1"/>
    <x v="0"/>
  </r>
  <r>
    <s v="PID0005"/>
    <s v="Adult"/>
    <x v="2"/>
    <n v="21000"/>
    <n v="16712.080000000002"/>
    <n v="69.400000000000006"/>
    <s v="Male"/>
    <s v="O+"/>
    <b v="1"/>
    <b v="1"/>
    <b v="1"/>
    <n v="2"/>
    <n v="26.773658423671925"/>
    <b v="0"/>
    <x v="1"/>
  </r>
  <r>
    <s v="PID0006"/>
    <s v="Elderly"/>
    <x v="0"/>
    <n v="18000"/>
    <n v="13741.14"/>
    <n v="76.599999999999994"/>
    <s v="Male"/>
    <s v="O+"/>
    <b v="1"/>
    <b v="0"/>
    <b v="1"/>
    <n v="20"/>
    <n v="31.076311412227675"/>
    <b v="1"/>
    <x v="0"/>
  </r>
  <r>
    <s v="PID0007"/>
    <s v="Adult"/>
    <x v="1"/>
    <n v="3000"/>
    <n v="1831.0500000000002"/>
    <n v="91.5"/>
    <s v="Male"/>
    <s v="O-"/>
    <b v="0"/>
    <b v="1"/>
    <b v="1"/>
    <n v="40"/>
    <n v="30.928880475932939"/>
    <b v="1"/>
    <x v="0"/>
  </r>
  <r>
    <s v="PID0008"/>
    <s v="Adult"/>
    <x v="0"/>
    <n v="20000"/>
    <n v="16593.84"/>
    <n v="75.599999999999994"/>
    <s v="Female"/>
    <s v="O-"/>
    <b v="1"/>
    <b v="1"/>
    <b v="1"/>
    <n v="30"/>
    <n v="29.165541452876042"/>
    <b v="1"/>
    <x v="0"/>
  </r>
  <r>
    <s v="PID0009"/>
    <s v="Middle-aged"/>
    <x v="0"/>
    <n v="72000"/>
    <n v="52009.8"/>
    <n v="90.7"/>
    <s v="Female"/>
    <s v="AB-"/>
    <b v="0"/>
    <b v="0"/>
    <b v="1"/>
    <n v="20"/>
    <n v="29.280733471074381"/>
    <b v="1"/>
    <x v="0"/>
  </r>
  <r>
    <s v="PID0010"/>
    <s v="Adult"/>
    <x v="3"/>
    <n v="250000"/>
    <n v="0"/>
    <n v="97.9"/>
    <s v="Male"/>
    <s v="A+"/>
    <b v="1"/>
    <b v="1"/>
    <b v="0"/>
    <n v="2"/>
    <n v="33.480387127663221"/>
    <b v="1"/>
    <x v="0"/>
  </r>
  <r>
    <s v="PID0011"/>
    <s v="Senior"/>
    <x v="0"/>
    <n v="16000"/>
    <n v="9710.7800000000007"/>
    <n v="83.9"/>
    <s v="Male"/>
    <s v="AB-"/>
    <b v="0"/>
    <b v="0"/>
    <b v="1"/>
    <n v="3"/>
    <n v="30.083545483882538"/>
    <b v="1"/>
    <x v="0"/>
  </r>
  <r>
    <s v="PID0012"/>
    <s v="Senior"/>
    <x v="0"/>
    <n v="45000"/>
    <n v="38364.959999999999"/>
    <n v="78.7"/>
    <s v="Male"/>
    <s v="A+"/>
    <b v="0"/>
    <b v="1"/>
    <b v="1"/>
    <n v="15"/>
    <n v="31.130097701831414"/>
    <b v="1"/>
    <x v="0"/>
  </r>
  <r>
    <s v="PID0013"/>
    <s v="Middle-aged"/>
    <x v="0"/>
    <n v="18000"/>
    <n v="0"/>
    <n v="92.9"/>
    <s v="Female"/>
    <s v="O+"/>
    <b v="1"/>
    <b v="0"/>
    <b v="0"/>
    <n v="7"/>
    <n v="33.713165916678768"/>
    <b v="1"/>
    <x v="0"/>
  </r>
  <r>
    <s v="PID0014"/>
    <s v="Adult"/>
    <x v="0"/>
    <n v="14000"/>
    <n v="10220.91"/>
    <n v="78.3"/>
    <s v="Female"/>
    <s v="AB+"/>
    <b v="0"/>
    <b v="0"/>
    <b v="1"/>
    <n v="15"/>
    <n v="26.777469990766392"/>
    <b v="0"/>
    <x v="1"/>
  </r>
  <r>
    <s v="PID0015"/>
    <s v="Senior"/>
    <x v="2"/>
    <n v="60000"/>
    <n v="46847.1"/>
    <n v="60.1"/>
    <s v="Female"/>
    <s v="AB+"/>
    <b v="1"/>
    <b v="0"/>
    <b v="1"/>
    <n v="2"/>
    <n v="24.382327883484116"/>
    <b v="0"/>
    <x v="1"/>
  </r>
  <r>
    <s v="PID0016"/>
    <s v="Adult"/>
    <x v="1"/>
    <n v="240000"/>
    <n v="0"/>
    <n v="91.6"/>
    <s v="Female"/>
    <s v="B+"/>
    <b v="1"/>
    <b v="0"/>
    <b v="0"/>
    <n v="15"/>
    <n v="33.645546372819105"/>
    <b v="1"/>
    <x v="0"/>
  </r>
  <r>
    <s v="PID0017"/>
    <s v="Adult"/>
    <x v="0"/>
    <n v="1000"/>
    <n v="0"/>
    <n v="60.6"/>
    <s v="Male"/>
    <s v="A+"/>
    <b v="0"/>
    <b v="1"/>
    <b v="0"/>
    <n v="7"/>
    <n v="21.728997095629101"/>
    <b v="0"/>
    <x v="1"/>
  </r>
  <r>
    <s v="PID0018"/>
    <s v="Middle-aged"/>
    <x v="0"/>
    <n v="40000"/>
    <n v="21677.3"/>
    <n v="93.5"/>
    <s v="Female"/>
    <s v="O+"/>
    <b v="0"/>
    <b v="0"/>
    <b v="1"/>
    <n v="3"/>
    <n v="33.525762845566355"/>
    <b v="1"/>
    <x v="0"/>
  </r>
  <r>
    <s v="PID0019"/>
    <s v="Adult"/>
    <x v="0"/>
    <n v="500"/>
    <n v="399.98"/>
    <n v="99"/>
    <s v="Female"/>
    <s v="O+"/>
    <b v="1"/>
    <b v="0"/>
    <b v="1"/>
    <n v="4"/>
    <n v="33.856571252693136"/>
    <b v="1"/>
    <x v="0"/>
  </r>
  <r>
    <s v="PID0020"/>
    <s v="Middle-aged"/>
    <x v="1"/>
    <n v="24000"/>
    <n v="12575.07"/>
    <n v="73.7"/>
    <s v="Male"/>
    <s v="A-"/>
    <b v="0"/>
    <b v="0"/>
    <b v="1"/>
    <n v="15"/>
    <n v="28.432545040700589"/>
    <b v="1"/>
    <x v="0"/>
  </r>
  <r>
    <s v="PID0021"/>
    <s v="Adult"/>
    <x v="2"/>
    <n v="24000"/>
    <n v="19464.48"/>
    <n v="54"/>
    <s v="Female"/>
    <s v="A-"/>
    <b v="0"/>
    <b v="1"/>
    <b v="1"/>
    <n v="30"/>
    <n v="20.832529609197174"/>
    <b v="0"/>
    <x v="1"/>
  </r>
  <r>
    <s v="PID0022"/>
    <s v="Middle-aged"/>
    <x v="0"/>
    <n v="20000"/>
    <n v="15581.86"/>
    <n v="76"/>
    <s v="Female"/>
    <s v="B-"/>
    <b v="0"/>
    <b v="0"/>
    <b v="1"/>
    <n v="2"/>
    <n v="25.689561925365066"/>
    <b v="0"/>
    <x v="1"/>
  </r>
  <r>
    <s v="PID0023"/>
    <s v="Middle-aged"/>
    <x v="0"/>
    <n v="240000"/>
    <n v="0"/>
    <n v="86.3"/>
    <s v="Male"/>
    <s v="A-"/>
    <b v="0"/>
    <b v="0"/>
    <b v="0"/>
    <n v="40"/>
    <n v="30.216028850530446"/>
    <b v="1"/>
    <x v="0"/>
  </r>
  <r>
    <s v="PID0024"/>
    <s v="Senior"/>
    <x v="1"/>
    <n v="60000"/>
    <n v="0"/>
    <n v="64.2"/>
    <s v="Male"/>
    <s v="O-"/>
    <b v="0"/>
    <b v="0"/>
    <b v="0"/>
    <n v="15"/>
    <n v="24.16349881440777"/>
    <b v="0"/>
    <x v="1"/>
  </r>
  <r>
    <s v="PID0025"/>
    <s v="Adult"/>
    <x v="1"/>
    <n v="3000"/>
    <n v="2157.69"/>
    <n v="61.5"/>
    <s v="Male"/>
    <s v="B+"/>
    <b v="0"/>
    <b v="0"/>
    <b v="1"/>
    <n v="12"/>
    <n v="20.081632653061224"/>
    <b v="0"/>
    <x v="1"/>
  </r>
  <r>
    <s v="PID0026"/>
    <s v="Middle-aged"/>
    <x v="2"/>
    <n v="72000"/>
    <n v="42165.48"/>
    <n v="68.400000000000006"/>
    <s v="Female"/>
    <s v="AB+"/>
    <b v="0"/>
    <b v="0"/>
    <b v="1"/>
    <n v="2"/>
    <n v="30.400000000000002"/>
    <b v="1"/>
    <x v="0"/>
  </r>
  <r>
    <s v="PID0027"/>
    <s v="Middle-aged"/>
    <x v="1"/>
    <n v="48000"/>
    <n v="0"/>
    <n v="70.099999999999994"/>
    <s v="Female"/>
    <s v="A+"/>
    <b v="0"/>
    <b v="0"/>
    <b v="0"/>
    <n v="0"/>
    <n v="24.543958544868879"/>
    <b v="0"/>
    <x v="1"/>
  </r>
  <r>
    <s v="PID0028"/>
    <s v="Adult"/>
    <x v="0"/>
    <n v="45000"/>
    <n v="22743.989999999998"/>
    <n v="54.5"/>
    <s v="Male"/>
    <s v="O-"/>
    <b v="1"/>
    <b v="0"/>
    <b v="1"/>
    <n v="25"/>
    <n v="20.512627498212204"/>
    <b v="0"/>
    <x v="1"/>
  </r>
  <r>
    <s v="PID0029"/>
    <s v="Adult"/>
    <x v="2"/>
    <n v="16000"/>
    <n v="0"/>
    <n v="95"/>
    <s v="Male"/>
    <s v="A-"/>
    <b v="1"/>
    <b v="1"/>
    <b v="0"/>
    <n v="2"/>
    <n v="34.475250399187111"/>
    <b v="1"/>
    <x v="0"/>
  </r>
  <r>
    <s v="PID0030"/>
    <s v="Young Adult"/>
    <x v="2"/>
    <n v="60000"/>
    <n v="32726.639999999999"/>
    <n v="73.900000000000006"/>
    <s v="Female"/>
    <s v="B-"/>
    <b v="0"/>
    <b v="0"/>
    <b v="1"/>
    <n v="30"/>
    <n v="26.818115836841343"/>
    <b v="0"/>
    <x v="1"/>
  </r>
  <r>
    <s v="PID0031"/>
    <s v="Adult"/>
    <x v="2"/>
    <n v="21000"/>
    <n v="15341.69"/>
    <n v="59.4"/>
    <s v="Female"/>
    <s v="A+"/>
    <b v="1"/>
    <b v="1"/>
    <b v="1"/>
    <n v="1"/>
    <n v="22.915782570116889"/>
    <b v="0"/>
    <x v="1"/>
  </r>
  <r>
    <s v="PID0032"/>
    <s v="Middle-aged"/>
    <x v="0"/>
    <n v="45000"/>
    <n v="0"/>
    <n v="59.4"/>
    <s v="Female"/>
    <s v="A-"/>
    <b v="0"/>
    <b v="1"/>
    <b v="0"/>
    <n v="9"/>
    <n v="24.408284023668635"/>
    <b v="0"/>
    <x v="1"/>
  </r>
  <r>
    <s v="PID0033"/>
    <s v="Young Adult"/>
    <x v="1"/>
    <n v="32000"/>
    <n v="17963.439999999999"/>
    <n v="73.7"/>
    <s v="Female"/>
    <s v="A+"/>
    <b v="0"/>
    <b v="1"/>
    <b v="1"/>
    <n v="15"/>
    <n v="25.501730103806231"/>
    <b v="0"/>
    <x v="1"/>
  </r>
  <r>
    <s v="PID0034"/>
    <s v="Adult"/>
    <x v="2"/>
    <n v="3000"/>
    <n v="0"/>
    <n v="95.2"/>
    <s v="Male"/>
    <s v="A-"/>
    <b v="0"/>
    <b v="0"/>
    <b v="0"/>
    <n v="15"/>
    <n v="31.808613719135288"/>
    <b v="1"/>
    <x v="0"/>
  </r>
  <r>
    <s v="PID0035"/>
    <s v="Middle-aged"/>
    <x v="2"/>
    <n v="14000"/>
    <n v="7827.47"/>
    <n v="78.099999999999994"/>
    <s v="Male"/>
    <s v="O-"/>
    <b v="0"/>
    <b v="0"/>
    <b v="1"/>
    <n v="2"/>
    <n v="28.686868686868689"/>
    <b v="1"/>
    <x v="0"/>
  </r>
  <r>
    <s v="PID0036"/>
    <s v="Middle-aged"/>
    <x v="2"/>
    <n v="18000"/>
    <n v="13659.84"/>
    <n v="78.2"/>
    <s v="Female"/>
    <s v="B+"/>
    <b v="0"/>
    <b v="0"/>
    <b v="1"/>
    <n v="4"/>
    <n v="30.168589174800353"/>
    <b v="1"/>
    <x v="0"/>
  </r>
  <r>
    <s v="PID0037"/>
    <s v="Senior"/>
    <x v="1"/>
    <n v="30000"/>
    <n v="23257.38"/>
    <n v="60.6"/>
    <s v="Female"/>
    <s v="O+"/>
    <b v="0"/>
    <b v="1"/>
    <b v="1"/>
    <n v="5"/>
    <n v="24.901380670611438"/>
    <b v="0"/>
    <x v="1"/>
  </r>
  <r>
    <s v="PID0038"/>
    <s v="Adult"/>
    <x v="0"/>
    <n v="20000"/>
    <n v="15921.2"/>
    <n v="99.2"/>
    <s v="Male"/>
    <s v="O+"/>
    <b v="1"/>
    <b v="0"/>
    <b v="1"/>
    <n v="15"/>
    <n v="34.732677427260953"/>
    <b v="1"/>
    <x v="0"/>
  </r>
  <r>
    <s v="PID0039"/>
    <s v="Middle-aged"/>
    <x v="1"/>
    <n v="200000"/>
    <n v="0"/>
    <n v="58.9"/>
    <s v="Female"/>
    <s v="O+"/>
    <b v="0"/>
    <b v="0"/>
    <b v="0"/>
    <n v="25"/>
    <n v="23.2981290297061"/>
    <b v="0"/>
    <x v="1"/>
  </r>
  <r>
    <s v="PID0040"/>
    <s v="Adult"/>
    <x v="0"/>
    <n v="20000"/>
    <n v="13998.94"/>
    <n v="79.099999999999994"/>
    <s v="Male"/>
    <s v="O+"/>
    <b v="1"/>
    <b v="0"/>
    <b v="1"/>
    <n v="30"/>
    <n v="30.515798001620301"/>
    <b v="1"/>
    <x v="0"/>
  </r>
  <r>
    <s v="PID0041"/>
    <s v="Middle-aged"/>
    <x v="1"/>
    <n v="240000"/>
    <n v="148902.72"/>
    <n v="77.400000000000006"/>
    <s v="Female"/>
    <s v="A+"/>
    <b v="0"/>
    <b v="0"/>
    <b v="1"/>
    <n v="7"/>
    <n v="28.429752066115707"/>
    <b v="1"/>
    <x v="0"/>
  </r>
  <r>
    <s v="PID0042"/>
    <s v="Senior"/>
    <x v="1"/>
    <n v="72000"/>
    <n v="50448.4"/>
    <n v="80.099999999999994"/>
    <s v="Female"/>
    <s v="AB+"/>
    <b v="0"/>
    <b v="0"/>
    <b v="1"/>
    <n v="12"/>
    <n v="32.914201183431949"/>
    <b v="1"/>
    <x v="0"/>
  </r>
  <r>
    <s v="PID0043"/>
    <s v="Middle-aged"/>
    <x v="3"/>
    <n v="90000"/>
    <n v="69839.149999999994"/>
    <n v="81.2"/>
    <s v="Female"/>
    <s v="O+"/>
    <b v="0"/>
    <b v="0"/>
    <b v="1"/>
    <n v="5"/>
    <n v="31.718749999999996"/>
    <b v="1"/>
    <x v="0"/>
  </r>
  <r>
    <s v="PID0044"/>
    <s v="Adult"/>
    <x v="1"/>
    <n v="24000"/>
    <n v="20413.2"/>
    <n v="85.2"/>
    <s v="Female"/>
    <s v="O-"/>
    <b v="1"/>
    <b v="0"/>
    <b v="1"/>
    <n v="12"/>
    <n v="29.137170411408643"/>
    <b v="1"/>
    <x v="0"/>
  </r>
  <r>
    <s v="PID0045"/>
    <s v="Senior"/>
    <x v="2"/>
    <n v="21000"/>
    <n v="15544.83"/>
    <n v="74.900000000000006"/>
    <s v="Male"/>
    <s v="B+"/>
    <b v="0"/>
    <b v="0"/>
    <b v="1"/>
    <n v="2"/>
    <n v="31.582054309327042"/>
    <b v="1"/>
    <x v="0"/>
  </r>
  <r>
    <s v="PID0046"/>
    <s v="Adult"/>
    <x v="0"/>
    <n v="24000"/>
    <n v="16811.099999999999"/>
    <n v="90.2"/>
    <s v="Female"/>
    <s v="O-"/>
    <b v="0"/>
    <b v="1"/>
    <b v="1"/>
    <n v="30"/>
    <n v="30.847098252453751"/>
    <b v="1"/>
    <x v="0"/>
  </r>
  <r>
    <s v="PID0047"/>
    <s v="Adult"/>
    <x v="0"/>
    <n v="800"/>
    <n v="621.45000000000005"/>
    <n v="76.5"/>
    <s v="Male"/>
    <s v="AB-"/>
    <b v="0"/>
    <b v="0"/>
    <b v="1"/>
    <n v="300"/>
    <n v="24.144678702184066"/>
    <b v="0"/>
    <x v="1"/>
  </r>
  <r>
    <s v="PID0048"/>
    <s v="Adult"/>
    <x v="1"/>
    <n v="300000"/>
    <n v="189845.84999999998"/>
    <n v="88.1"/>
    <s v="Female"/>
    <s v="B-"/>
    <b v="0"/>
    <b v="0"/>
    <b v="1"/>
    <n v="25"/>
    <n v="28.441373966942148"/>
    <b v="1"/>
    <x v="0"/>
  </r>
  <r>
    <s v="PID0049"/>
    <s v="Middle-aged"/>
    <x v="0"/>
    <n v="1600"/>
    <n v="1130.5999999999999"/>
    <n v="48.2"/>
    <s v="Male"/>
    <s v="A-"/>
    <b v="1"/>
    <b v="0"/>
    <b v="1"/>
    <n v="20"/>
    <n v="20.590371224742622"/>
    <b v="0"/>
    <x v="1"/>
  </r>
  <r>
    <s v="PID0050"/>
    <s v="Middle-aged"/>
    <x v="3"/>
    <n v="60000"/>
    <n v="43051.95"/>
    <n v="91.1"/>
    <s v="Female"/>
    <s v="B-"/>
    <b v="0"/>
    <b v="0"/>
    <b v="1"/>
    <n v="4"/>
    <n v="33.461891643709826"/>
    <b v="1"/>
    <x v="0"/>
  </r>
  <r>
    <s v="PID0051"/>
    <s v="Senior"/>
    <x v="1"/>
    <n v="72000"/>
    <n v="48472.959999999999"/>
    <n v="64.900000000000006"/>
    <s v="Male"/>
    <s v="O+"/>
    <b v="0"/>
    <b v="0"/>
    <b v="1"/>
    <n v="9"/>
    <n v="25.997436308283927"/>
    <b v="0"/>
    <x v="1"/>
  </r>
  <r>
    <s v="PID0052"/>
    <s v="Senior"/>
    <x v="1"/>
    <n v="100"/>
    <n v="81.36"/>
    <n v="87.1"/>
    <s v="Male"/>
    <s v="O-"/>
    <b v="0"/>
    <b v="0"/>
    <b v="1"/>
    <n v="25"/>
    <n v="31.230951271110474"/>
    <b v="1"/>
    <x v="0"/>
  </r>
  <r>
    <s v="PID0053"/>
    <s v="Senior"/>
    <x v="1"/>
    <n v="24000"/>
    <n v="19986.12"/>
    <n v="72.099999999999994"/>
    <s v="Female"/>
    <s v="B+"/>
    <b v="1"/>
    <b v="0"/>
    <b v="1"/>
    <n v="300"/>
    <n v="28.164062499999993"/>
    <b v="1"/>
    <x v="0"/>
  </r>
  <r>
    <s v="PID0054"/>
    <s v="Adult"/>
    <x v="1"/>
    <n v="100"/>
    <n v="74.3"/>
    <n v="93.1"/>
    <s v="Male"/>
    <s v="AB-"/>
    <b v="0"/>
    <b v="0"/>
    <b v="1"/>
    <n v="0"/>
    <n v="33.382337122162859"/>
    <b v="1"/>
    <x v="0"/>
  </r>
  <r>
    <s v="PID0055"/>
    <s v="Middle-aged"/>
    <x v="2"/>
    <n v="60000"/>
    <n v="49152.200000000004"/>
    <n v="75.400000000000006"/>
    <s v="Female"/>
    <s v="AB+"/>
    <b v="0"/>
    <b v="0"/>
    <b v="1"/>
    <n v="4"/>
    <n v="23.532349177616183"/>
    <b v="0"/>
    <x v="1"/>
  </r>
  <r>
    <s v="PID0056"/>
    <s v="Senior"/>
    <x v="2"/>
    <n v="48000"/>
    <n v="0"/>
    <n v="57.7"/>
    <s v="Female"/>
    <s v="AB-"/>
    <b v="0"/>
    <b v="1"/>
    <b v="0"/>
    <n v="2"/>
    <n v="22.259943675012536"/>
    <b v="0"/>
    <x v="1"/>
  </r>
  <r>
    <s v="PID0057"/>
    <s v="Middle-aged"/>
    <x v="2"/>
    <n v="500"/>
    <n v="301.31"/>
    <n v="62.6"/>
    <s v="Male"/>
    <s v="O+"/>
    <b v="0"/>
    <b v="0"/>
    <b v="1"/>
    <n v="2"/>
    <n v="23.274836406900658"/>
    <b v="0"/>
    <x v="1"/>
  </r>
  <r>
    <s v="PID0058"/>
    <s v="Adult"/>
    <x v="0"/>
    <n v="90000"/>
    <n v="55462.05"/>
    <n v="63.5"/>
    <s v="Male"/>
    <s v="AB-"/>
    <b v="1"/>
    <b v="0"/>
    <b v="1"/>
    <n v="5"/>
    <n v="23.900033874063759"/>
    <b v="0"/>
    <x v="1"/>
  </r>
  <r>
    <s v="PID0059"/>
    <s v="Middle-aged"/>
    <x v="0"/>
    <n v="72000"/>
    <n v="51611.56"/>
    <n v="71.7"/>
    <s v="Female"/>
    <s v="B+"/>
    <b v="1"/>
    <b v="0"/>
    <b v="1"/>
    <n v="20"/>
    <n v="24.236073553272043"/>
    <b v="0"/>
    <x v="1"/>
  </r>
  <r>
    <s v="PID0060"/>
    <s v="Adult"/>
    <x v="2"/>
    <n v="800"/>
    <n v="0"/>
    <n v="104"/>
    <s v="Male"/>
    <s v="B-"/>
    <b v="0"/>
    <b v="0"/>
    <b v="0"/>
    <n v="1"/>
    <n v="32.824138366367883"/>
    <b v="1"/>
    <x v="0"/>
  </r>
  <r>
    <s v="PID0061"/>
    <s v="Adult"/>
    <x v="2"/>
    <n v="14000"/>
    <n v="8311.31"/>
    <n v="95.7"/>
    <s v="Male"/>
    <s v="B-"/>
    <b v="1"/>
    <b v="1"/>
    <b v="1"/>
    <n v="15"/>
    <n v="30.894886363636367"/>
    <b v="1"/>
    <x v="0"/>
  </r>
  <r>
    <s v="PID0062"/>
    <s v="Adult"/>
    <x v="2"/>
    <n v="75000"/>
    <n v="67475.95"/>
    <n v="86.7"/>
    <s v="Female"/>
    <s v="B-"/>
    <b v="0"/>
    <b v="1"/>
    <b v="1"/>
    <n v="2"/>
    <n v="30.356079969188759"/>
    <b v="1"/>
    <x v="0"/>
  </r>
  <r>
    <s v="PID0063"/>
    <s v="Adult"/>
    <x v="1"/>
    <n v="45000"/>
    <n v="24489.69"/>
    <n v="105.9"/>
    <s v="Male"/>
    <s v="O+"/>
    <b v="0"/>
    <b v="0"/>
    <b v="1"/>
    <n v="40"/>
    <n v="34.187790547520663"/>
    <b v="1"/>
    <x v="0"/>
  </r>
  <r>
    <s v="PID0064"/>
    <s v="Adult"/>
    <x v="1"/>
    <n v="100"/>
    <n v="53.04"/>
    <n v="87.1"/>
    <s v="Female"/>
    <s v="A+"/>
    <b v="0"/>
    <b v="0"/>
    <b v="1"/>
    <n v="40"/>
    <n v="31.608361155465236"/>
    <b v="1"/>
    <x v="0"/>
  </r>
  <r>
    <s v="PID0065"/>
    <s v="Senior"/>
    <x v="1"/>
    <n v="32000"/>
    <n v="18466.8"/>
    <n v="60.7"/>
    <s v="Male"/>
    <s v="AB+"/>
    <b v="0"/>
    <b v="1"/>
    <b v="1"/>
    <n v="12"/>
    <n v="23.12909617436366"/>
    <b v="0"/>
    <x v="1"/>
  </r>
  <r>
    <s v="PID0066"/>
    <s v="Adult"/>
    <x v="1"/>
    <n v="18000"/>
    <n v="13355.64"/>
    <n v="65.599999999999994"/>
    <s v="Female"/>
    <s v="AB-"/>
    <b v="0"/>
    <b v="0"/>
    <b v="1"/>
    <n v="20"/>
    <n v="24.095500459136822"/>
    <b v="0"/>
    <x v="1"/>
  </r>
  <r>
    <s v="PID0067"/>
    <s v="Elderly"/>
    <x v="2"/>
    <n v="200000"/>
    <n v="0"/>
    <n v="69"/>
    <s v="Male"/>
    <s v="A+"/>
    <b v="0"/>
    <b v="0"/>
    <b v="0"/>
    <n v="4"/>
    <n v="30.666666666666668"/>
    <b v="1"/>
    <x v="0"/>
  </r>
  <r>
    <s v="PID0068"/>
    <s v="Middle-aged"/>
    <x v="0"/>
    <n v="20000"/>
    <n v="17169.96"/>
    <n v="67.900000000000006"/>
    <s v="Male"/>
    <s v="AB+"/>
    <b v="0"/>
    <b v="1"/>
    <b v="1"/>
    <n v="5"/>
    <n v="23.773677392248175"/>
    <b v="0"/>
    <x v="1"/>
  </r>
  <r>
    <s v="PID0069"/>
    <s v="Senior"/>
    <x v="1"/>
    <n v="250000"/>
    <n v="174255.5"/>
    <n v="78.8"/>
    <s v="Female"/>
    <s v="B-"/>
    <b v="0"/>
    <b v="0"/>
    <b v="1"/>
    <n v="50"/>
    <n v="31.565454254125935"/>
    <b v="1"/>
    <x v="0"/>
  </r>
  <r>
    <s v="PID0070"/>
    <s v="Adult"/>
    <x v="2"/>
    <n v="240000"/>
    <n v="208135.44"/>
    <n v="89.6"/>
    <s v="Female"/>
    <s v="O-"/>
    <b v="0"/>
    <b v="1"/>
    <b v="1"/>
    <n v="0.5"/>
    <n v="32.910927456382005"/>
    <b v="1"/>
    <x v="0"/>
  </r>
  <r>
    <s v="PID0071"/>
    <s v="Senior"/>
    <x v="0"/>
    <n v="100"/>
    <n v="77.959999999999994"/>
    <n v="72.8"/>
    <s v="Male"/>
    <s v="AB+"/>
    <b v="1"/>
    <b v="0"/>
    <b v="1"/>
    <n v="15"/>
    <n v="29.161993270309239"/>
    <b v="1"/>
    <x v="0"/>
  </r>
  <r>
    <s v="PID0072"/>
    <s v="Adult"/>
    <x v="1"/>
    <n v="18000"/>
    <n v="10770.36"/>
    <n v="60"/>
    <s v="Female"/>
    <s v="A+"/>
    <b v="0"/>
    <b v="0"/>
    <b v="1"/>
    <n v="7"/>
    <n v="22.582709172343712"/>
    <b v="0"/>
    <x v="1"/>
  </r>
  <r>
    <s v="PID0073"/>
    <s v="Young Adult"/>
    <x v="1"/>
    <n v="60000"/>
    <n v="30738.95"/>
    <n v="99.8"/>
    <s v="Female"/>
    <s v="A+"/>
    <b v="0"/>
    <b v="0"/>
    <b v="1"/>
    <n v="15"/>
    <n v="33.345584550101904"/>
    <b v="1"/>
    <x v="0"/>
  </r>
  <r>
    <s v="PID0074"/>
    <s v="Middle-aged"/>
    <x v="0"/>
    <n v="100"/>
    <n v="56.05"/>
    <n v="73.7"/>
    <s v="Male"/>
    <s v="B+"/>
    <b v="0"/>
    <b v="1"/>
    <b v="1"/>
    <n v="25"/>
    <n v="28.082609358329517"/>
    <b v="1"/>
    <x v="0"/>
  </r>
  <r>
    <s v="PID0075"/>
    <s v="Middle-aged"/>
    <x v="0"/>
    <n v="48000"/>
    <n v="0"/>
    <n v="60.2"/>
    <s v="Male"/>
    <s v="B-"/>
    <b v="1"/>
    <b v="0"/>
    <b v="0"/>
    <n v="2"/>
    <n v="26.056094182825486"/>
    <b v="0"/>
    <x v="1"/>
  </r>
  <r>
    <s v="PID0076"/>
    <s v="Middle-aged"/>
    <x v="3"/>
    <n v="300000"/>
    <n v="174141.6"/>
    <n v="81.2"/>
    <s v="Male"/>
    <s v="AB-"/>
    <b v="1"/>
    <b v="1"/>
    <b v="1"/>
    <n v="20"/>
    <n v="26.213842975206614"/>
    <b v="0"/>
    <x v="1"/>
  </r>
  <r>
    <s v="PID0077"/>
    <s v="Adult"/>
    <x v="0"/>
    <n v="300000"/>
    <n v="217453.08000000002"/>
    <n v="83.4"/>
    <s v="Female"/>
    <s v="AB-"/>
    <b v="0"/>
    <b v="0"/>
    <b v="1"/>
    <n v="4"/>
    <n v="31.008328375966695"/>
    <b v="1"/>
    <x v="0"/>
  </r>
  <r>
    <s v="PID0078"/>
    <s v="Adult"/>
    <x v="2"/>
    <n v="100"/>
    <n v="0"/>
    <n v="86.7"/>
    <s v="Female"/>
    <s v="O-"/>
    <b v="0"/>
    <b v="0"/>
    <b v="0"/>
    <n v="2"/>
    <n v="30.356079969188759"/>
    <b v="1"/>
    <x v="0"/>
  </r>
  <r>
    <s v="PID0079"/>
    <s v="Adult"/>
    <x v="2"/>
    <n v="18000"/>
    <n v="14773.74"/>
    <n v="86.5"/>
    <s v="Female"/>
    <s v="B-"/>
    <b v="0"/>
    <b v="1"/>
    <b v="1"/>
    <n v="4"/>
    <n v="29.238777717685238"/>
    <b v="1"/>
    <x v="0"/>
  </r>
  <r>
    <s v="PID0080"/>
    <s v="Adult"/>
    <x v="1"/>
    <n v="75000"/>
    <n v="44458.25"/>
    <n v="94.6"/>
    <s v="Male"/>
    <s v="B+"/>
    <b v="1"/>
    <b v="1"/>
    <b v="1"/>
    <n v="12"/>
    <n v="30.539772727272727"/>
    <b v="1"/>
    <x v="0"/>
  </r>
  <r>
    <s v="PID0081"/>
    <s v="Senior"/>
    <x v="0"/>
    <n v="45000"/>
    <n v="28657.98"/>
    <n v="87"/>
    <s v="Male"/>
    <s v="O-"/>
    <b v="1"/>
    <b v="1"/>
    <b v="1"/>
    <n v="20"/>
    <n v="30.824829931972793"/>
    <b v="1"/>
    <x v="0"/>
  </r>
  <r>
    <s v="PID0082"/>
    <s v="Senior"/>
    <x v="3"/>
    <n v="250000"/>
    <n v="0"/>
    <n v="61.7"/>
    <s v="Female"/>
    <s v="A-"/>
    <b v="0"/>
    <b v="0"/>
    <b v="0"/>
    <n v="15"/>
    <n v="22.940214158239147"/>
    <b v="0"/>
    <x v="1"/>
  </r>
  <r>
    <s v="PID0083"/>
    <s v="Adult"/>
    <x v="0"/>
    <n v="100"/>
    <n v="88.17"/>
    <n v="76.2"/>
    <s v="Male"/>
    <s v="AB-"/>
    <b v="0"/>
    <b v="0"/>
    <b v="1"/>
    <n v="40"/>
    <n v="29.035208047553724"/>
    <b v="1"/>
    <x v="0"/>
  </r>
  <r>
    <s v="PID0084"/>
    <s v="Senior"/>
    <x v="0"/>
    <n v="3000"/>
    <n v="1770.5099999999998"/>
    <n v="54.5"/>
    <s v="Female"/>
    <s v="B+"/>
    <b v="0"/>
    <b v="0"/>
    <b v="1"/>
    <n v="40"/>
    <n v="21.557691547011586"/>
    <b v="0"/>
    <x v="1"/>
  </r>
  <r>
    <s v="PID0085"/>
    <s v="Middle-aged"/>
    <x v="0"/>
    <n v="14000"/>
    <n v="8718.2200000000012"/>
    <n v="69.7"/>
    <s v="Male"/>
    <s v="B-"/>
    <b v="1"/>
    <b v="1"/>
    <b v="1"/>
    <n v="12"/>
    <n v="25.601469237832877"/>
    <b v="0"/>
    <x v="1"/>
  </r>
  <r>
    <s v="PID0086"/>
    <s v="Adult"/>
    <x v="1"/>
    <n v="32000"/>
    <n v="0"/>
    <n v="89.6"/>
    <s v="Male"/>
    <s v="A+"/>
    <b v="0"/>
    <b v="1"/>
    <b v="0"/>
    <n v="200"/>
    <n v="29.257142857142856"/>
    <b v="1"/>
    <x v="0"/>
  </r>
  <r>
    <s v="PID0087"/>
    <s v="Middle-aged"/>
    <x v="2"/>
    <n v="250000"/>
    <n v="125433.3"/>
    <n v="73"/>
    <s v="Male"/>
    <s v="B-"/>
    <b v="1"/>
    <b v="0"/>
    <b v="1"/>
    <n v="12"/>
    <n v="30.780907404284029"/>
    <b v="1"/>
    <x v="0"/>
  </r>
  <r>
    <s v="PID0088"/>
    <s v="Adult"/>
    <x v="0"/>
    <n v="800"/>
    <n v="714.99"/>
    <n v="94.2"/>
    <s v="Female"/>
    <s v="B-"/>
    <b v="0"/>
    <b v="1"/>
    <b v="1"/>
    <n v="25"/>
    <n v="31.113753468093538"/>
    <b v="1"/>
    <x v="0"/>
  </r>
  <r>
    <s v="PID0089"/>
    <s v="Adult"/>
    <x v="2"/>
    <n v="72000"/>
    <n v="57203.6"/>
    <n v="89.9"/>
    <s v="Male"/>
    <s v="AB+"/>
    <b v="1"/>
    <b v="0"/>
    <b v="1"/>
    <n v="40"/>
    <n v="29.022469008264466"/>
    <b v="1"/>
    <x v="0"/>
  </r>
  <r>
    <s v="PID0090"/>
    <s v="Adult"/>
    <x v="0"/>
    <n v="20000"/>
    <n v="10879.14"/>
    <n v="67.900000000000006"/>
    <s v="Female"/>
    <s v="B+"/>
    <b v="1"/>
    <b v="1"/>
    <b v="1"/>
    <n v="7"/>
    <n v="24.346516547742841"/>
    <b v="0"/>
    <x v="1"/>
  </r>
  <r>
    <s v="PID0091"/>
    <s v="Adult"/>
    <x v="1"/>
    <n v="500"/>
    <n v="372.41"/>
    <n v="91.7"/>
    <s v="Male"/>
    <s v="B-"/>
    <b v="0"/>
    <b v="0"/>
    <b v="1"/>
    <n v="7"/>
    <n v="31.360076604767283"/>
    <b v="1"/>
    <x v="0"/>
  </r>
  <r>
    <s v="PID0092"/>
    <s v="Senior"/>
    <x v="2"/>
    <n v="18000"/>
    <n v="0"/>
    <n v="60.4"/>
    <s v="Male"/>
    <s v="O-"/>
    <b v="0"/>
    <b v="0"/>
    <b v="0"/>
    <n v="3"/>
    <n v="21.919001306430541"/>
    <b v="0"/>
    <x v="1"/>
  </r>
  <r>
    <s v="PID0093"/>
    <s v="Adult"/>
    <x v="2"/>
    <n v="10000"/>
    <n v="5506.4"/>
    <n v="58.7"/>
    <s v="Male"/>
    <s v="B+"/>
    <b v="1"/>
    <b v="0"/>
    <b v="1"/>
    <n v="1"/>
    <n v="20.311418685121112"/>
    <b v="0"/>
    <x v="1"/>
  </r>
  <r>
    <s v="PID0094"/>
    <s v="Adult"/>
    <x v="2"/>
    <n v="48000"/>
    <n v="38250.120000000003"/>
    <n v="86.8"/>
    <s v="Female"/>
    <s v="A+"/>
    <b v="0"/>
    <b v="0"/>
    <b v="1"/>
    <n v="20"/>
    <n v="31.123381978557855"/>
    <b v="1"/>
    <x v="0"/>
  </r>
  <r>
    <s v="PID0095"/>
    <s v="Senior"/>
    <x v="3"/>
    <n v="10000"/>
    <n v="7114.0499999999993"/>
    <n v="87.2"/>
    <s v="Female"/>
    <s v="AB-"/>
    <b v="0"/>
    <b v="0"/>
    <b v="1"/>
    <n v="20"/>
    <n v="30.89569160997733"/>
    <b v="1"/>
    <x v="0"/>
  </r>
  <r>
    <s v="PID0096"/>
    <s v="Middle-aged"/>
    <x v="1"/>
    <n v="20000"/>
    <n v="14220.48"/>
    <n v="77.3"/>
    <s v="Female"/>
    <s v="O-"/>
    <b v="1"/>
    <b v="0"/>
    <b v="1"/>
    <n v="5"/>
    <n v="31.763642340565415"/>
    <b v="1"/>
    <x v="0"/>
  </r>
  <r>
    <s v="PID0097"/>
    <s v="Adult"/>
    <x v="0"/>
    <n v="200"/>
    <n v="116.84"/>
    <n v="86.2"/>
    <s v="Female"/>
    <s v="AB+"/>
    <b v="0"/>
    <b v="0"/>
    <b v="1"/>
    <n v="40"/>
    <n v="33.671874999999993"/>
    <b v="1"/>
    <x v="0"/>
  </r>
  <r>
    <s v="PID0098"/>
    <s v="Middle-aged"/>
    <x v="0"/>
    <n v="21000"/>
    <n v="17306.52"/>
    <n v="92.9"/>
    <s v="Female"/>
    <s v="A-"/>
    <b v="0"/>
    <b v="1"/>
    <b v="1"/>
    <n v="9"/>
    <n v="33.310624260461118"/>
    <b v="1"/>
    <x v="0"/>
  </r>
  <r>
    <s v="PID0099"/>
    <s v="Adult"/>
    <x v="2"/>
    <n v="18000"/>
    <n v="14155.89"/>
    <n v="92.2"/>
    <s v="Male"/>
    <s v="A-"/>
    <b v="1"/>
    <b v="1"/>
    <b v="1"/>
    <n v="15"/>
    <n v="32.667233560090708"/>
    <b v="1"/>
    <x v="0"/>
  </r>
  <r>
    <s v="PID0100"/>
    <s v="Adult"/>
    <x v="1"/>
    <n v="3000"/>
    <n v="1695.5099999999998"/>
    <n v="97.1"/>
    <s v="Male"/>
    <s v="O+"/>
    <b v="0"/>
    <b v="0"/>
    <b v="1"/>
    <n v="20"/>
    <n v="34.816594356197783"/>
    <b v="1"/>
    <x v="0"/>
  </r>
  <r>
    <s v="PID0101"/>
    <s v="Adult"/>
    <x v="1"/>
    <n v="240000"/>
    <n v="169589.52"/>
    <n v="79.8"/>
    <s v="Male"/>
    <s v="O+"/>
    <b v="0"/>
    <b v="1"/>
    <b v="1"/>
    <n v="25"/>
    <n v="28.273809523809526"/>
    <b v="1"/>
    <x v="0"/>
  </r>
  <r>
    <s v="PID0102"/>
    <s v="Adult"/>
    <x v="1"/>
    <n v="72000"/>
    <n v="57341.56"/>
    <n v="65.8"/>
    <s v="Female"/>
    <s v="O+"/>
    <b v="0"/>
    <b v="1"/>
    <b v="1"/>
    <n v="7"/>
    <n v="20.767579851028909"/>
    <b v="0"/>
    <x v="1"/>
  </r>
  <r>
    <s v="PID0103"/>
    <s v="Senior"/>
    <x v="0"/>
    <n v="18000"/>
    <n v="0"/>
    <n v="68.3"/>
    <s v="Female"/>
    <s v="O-"/>
    <b v="0"/>
    <b v="1"/>
    <b v="0"/>
    <n v="5"/>
    <n v="24.199263038548754"/>
    <b v="0"/>
    <x v="1"/>
  </r>
  <r>
    <s v="PID0104"/>
    <s v="Adult"/>
    <x v="3"/>
    <n v="40000"/>
    <n v="35432.600000000006"/>
    <n v="103.9"/>
    <s v="Male"/>
    <s v="AB-"/>
    <b v="0"/>
    <b v="1"/>
    <b v="1"/>
    <n v="12"/>
    <n v="33.164161000989495"/>
    <b v="1"/>
    <x v="0"/>
  </r>
  <r>
    <s v="PID0105"/>
    <s v="Senior"/>
    <x v="1"/>
    <n v="10000"/>
    <n v="8403.3000000000011"/>
    <n v="80"/>
    <s v="Female"/>
    <s v="O+"/>
    <b v="0"/>
    <b v="1"/>
    <b v="1"/>
    <n v="7"/>
    <n v="34.626038781163437"/>
    <b v="1"/>
    <x v="0"/>
  </r>
  <r>
    <s v="PID0106"/>
    <s v="Middle-aged"/>
    <x v="2"/>
    <n v="32000"/>
    <n v="24816.48"/>
    <n v="81"/>
    <s v="Female"/>
    <s v="AB+"/>
    <b v="0"/>
    <b v="0"/>
    <b v="1"/>
    <n v="40"/>
    <n v="29.3946871824648"/>
    <b v="1"/>
    <x v="0"/>
  </r>
  <r>
    <s v="PID0107"/>
    <s v="Adult"/>
    <x v="1"/>
    <n v="200000"/>
    <n v="153134.96"/>
    <n v="64.099999999999994"/>
    <s v="Male"/>
    <s v="O+"/>
    <b v="0"/>
    <b v="0"/>
    <b v="1"/>
    <n v="9"/>
    <n v="20.460276421207183"/>
    <b v="0"/>
    <x v="1"/>
  </r>
  <r>
    <s v="PID0108"/>
    <s v="Adult"/>
    <x v="1"/>
    <n v="24000"/>
    <n v="20927.52"/>
    <n v="91"/>
    <s v="Female"/>
    <s v="A-"/>
    <b v="0"/>
    <b v="1"/>
    <b v="1"/>
    <n v="50"/>
    <n v="30.759870200108171"/>
    <b v="1"/>
    <x v="0"/>
  </r>
  <r>
    <s v="PID0109"/>
    <s v="Middle-aged"/>
    <x v="2"/>
    <n v="240000"/>
    <n v="0"/>
    <n v="79.900000000000006"/>
    <s v="Male"/>
    <s v="O-"/>
    <b v="0"/>
    <b v="0"/>
    <b v="0"/>
    <n v="2"/>
    <n v="31.210937499999996"/>
    <b v="1"/>
    <x v="0"/>
  </r>
  <r>
    <s v="PID0110"/>
    <s v="Adult"/>
    <x v="0"/>
    <n v="18000"/>
    <n v="12518.82"/>
    <n v="65.3"/>
    <s v="Male"/>
    <s v="A-"/>
    <b v="0"/>
    <s v="No"/>
    <b v="1"/>
    <n v="30"/>
    <n v="24.57751514923407"/>
    <b v="0"/>
    <x v="1"/>
  </r>
  <r>
    <s v="PID0111"/>
    <s v="Adult"/>
    <x v="1"/>
    <n v="24000"/>
    <n v="12412.04"/>
    <n v="85.9"/>
    <s v="Female"/>
    <s v="B+"/>
    <b v="1"/>
    <b v="1"/>
    <b v="1"/>
    <n v="0"/>
    <n v="29.723183391003467"/>
    <b v="1"/>
    <x v="0"/>
  </r>
  <r>
    <s v="PID0112"/>
    <s v="Senior"/>
    <x v="3"/>
    <n v="240000"/>
    <n v="179908.08000000002"/>
    <n v="85.3"/>
    <s v="Female"/>
    <s v="A+"/>
    <b v="0"/>
    <b v="0"/>
    <b v="1"/>
    <n v="20"/>
    <n v="33.740753925873179"/>
    <b v="1"/>
    <x v="0"/>
  </r>
  <r>
    <s v="PID0113"/>
    <s v="Senior"/>
    <x v="1"/>
    <n v="800"/>
    <n v="678.92"/>
    <n v="84.7"/>
    <s v="Female"/>
    <s v="AB-"/>
    <b v="0"/>
    <b v="0"/>
    <b v="1"/>
    <n v="5"/>
    <n v="30.737407461169983"/>
    <b v="1"/>
    <x v="0"/>
  </r>
  <r>
    <s v="PID0114"/>
    <s v="Middle-aged"/>
    <x v="0"/>
    <n v="90000"/>
    <n v="0"/>
    <n v="77.3"/>
    <s v="Female"/>
    <s v="A+"/>
    <b v="0"/>
    <b v="0"/>
    <b v="0"/>
    <n v="12"/>
    <n v="33.902021841147317"/>
    <b v="1"/>
    <x v="0"/>
  </r>
  <r>
    <s v="PID0115"/>
    <s v="Adult"/>
    <x v="1"/>
    <n v="100"/>
    <n v="0"/>
    <n v="84.1"/>
    <s v="Female"/>
    <s v="O-"/>
    <b v="1"/>
    <b v="0"/>
    <b v="0"/>
    <n v="5"/>
    <n v="28.427528393726341"/>
    <b v="1"/>
    <x v="0"/>
  </r>
  <r>
    <s v="PID0116"/>
    <s v="Adult"/>
    <x v="0"/>
    <n v="800"/>
    <n v="411.43"/>
    <n v="68.099999999999994"/>
    <s v="Male"/>
    <s v="B+"/>
    <b v="1"/>
    <b v="0"/>
    <b v="1"/>
    <n v="12"/>
    <n v="24.713311075627811"/>
    <b v="0"/>
    <x v="1"/>
  </r>
  <r>
    <s v="PID0117"/>
    <s v="Middle-aged"/>
    <x v="1"/>
    <n v="48000"/>
    <n v="25741.52"/>
    <n v="56.9"/>
    <s v="Female"/>
    <s v="O+"/>
    <b v="1"/>
    <b v="1"/>
    <b v="1"/>
    <n v="7"/>
    <n v="20.899908172635445"/>
    <s v="No"/>
    <x v="1"/>
  </r>
  <r>
    <s v="PID0118"/>
    <s v="Senior"/>
    <x v="0"/>
    <n v="500"/>
    <n v="0"/>
    <n v="53"/>
    <s v="Male"/>
    <s v="B-"/>
    <b v="1"/>
    <b v="0"/>
    <b v="0"/>
    <n v="7"/>
    <n v="22.939750692520775"/>
    <b v="0"/>
    <x v="1"/>
  </r>
  <r>
    <s v="PID0119"/>
    <s v="Middle-aged"/>
    <x v="3"/>
    <n v="500"/>
    <n v="278.88"/>
    <n v="90.9"/>
    <s v="Female"/>
    <s v="O-"/>
    <b v="0"/>
    <b v="0"/>
    <b v="1"/>
    <n v="7"/>
    <n v="33.796847114812621"/>
    <b v="1"/>
    <x v="0"/>
  </r>
  <r>
    <s v="PID0120"/>
    <s v="Adult"/>
    <x v="2"/>
    <n v="18000"/>
    <n v="14820.27"/>
    <n v="75.7"/>
    <s v="Male"/>
    <s v="AB+"/>
    <b v="0"/>
    <b v="0"/>
    <b v="1"/>
    <n v="0.5"/>
    <n v="29.570312499999996"/>
    <b v="1"/>
    <x v="0"/>
  </r>
  <r>
    <s v="PID0121"/>
    <s v="Adult"/>
    <x v="1"/>
    <n v="20000"/>
    <n v="10985.7"/>
    <n v="69.2"/>
    <s v="Male"/>
    <s v="AB+"/>
    <b v="0"/>
    <b v="1"/>
    <b v="1"/>
    <n v="150"/>
    <n v="26.696500906600825"/>
    <b v="0"/>
    <x v="1"/>
  </r>
  <r>
    <s v="PID0122"/>
    <s v="Senior"/>
    <x v="0"/>
    <n v="18000"/>
    <n v="10522.68"/>
    <n v="66.3"/>
    <s v="Female"/>
    <s v="AB-"/>
    <b v="0"/>
    <b v="0"/>
    <b v="1"/>
    <n v="3"/>
    <n v="24.650505651397982"/>
    <b v="0"/>
    <x v="1"/>
  </r>
  <r>
    <s v="PID0123"/>
    <s v="Adult"/>
    <x v="0"/>
    <n v="10000"/>
    <n v="0"/>
    <n v="59.7"/>
    <s v="Female"/>
    <s v="B-"/>
    <b v="0"/>
    <b v="0"/>
    <b v="0"/>
    <n v="20"/>
    <n v="21.664973145594427"/>
    <b v="0"/>
    <x v="1"/>
  </r>
  <r>
    <s v="PID0124"/>
    <s v="Senior"/>
    <x v="0"/>
    <n v="90000"/>
    <n v="68611.3"/>
    <n v="97.6"/>
    <s v="Male"/>
    <s v="AB+"/>
    <b v="0"/>
    <b v="0"/>
    <b v="1"/>
    <n v="25"/>
    <n v="34.172472952627714"/>
    <b v="1"/>
    <x v="0"/>
  </r>
  <r>
    <s v="PID0125"/>
    <s v="Senior"/>
    <x v="0"/>
    <n v="18000"/>
    <n v="10076.52"/>
    <n v="86"/>
    <s v="Female"/>
    <s v="AB+"/>
    <b v="1"/>
    <b v="0"/>
    <b v="1"/>
    <n v="40"/>
    <n v="32.368549813692653"/>
    <b v="1"/>
    <x v="0"/>
  </r>
  <r>
    <s v="PID0126"/>
    <s v="Adult"/>
    <x v="0"/>
    <n v="800"/>
    <n v="499.21"/>
    <n v="71.3"/>
    <s v="Male"/>
    <s v="A+"/>
    <b v="0"/>
    <b v="1"/>
    <b v="1"/>
    <n v="4"/>
    <n v="22.758466596444187"/>
    <b v="0"/>
    <x v="1"/>
  </r>
  <r>
    <s v="PID0127"/>
    <s v="Middle-aged"/>
    <x v="0"/>
    <n v="18000"/>
    <n v="11448.42"/>
    <n v="66"/>
    <s v="Male"/>
    <s v="AB+"/>
    <b v="0"/>
    <s v="Yes"/>
    <b v="1"/>
    <n v="4"/>
    <n v="24.242424242424246"/>
    <b v="0"/>
    <x v="1"/>
  </r>
  <r>
    <s v="PID0128"/>
    <s v="Adult"/>
    <x v="0"/>
    <n v="250000"/>
    <n v="211680"/>
    <n v="61.9"/>
    <s v="Male"/>
    <s v="B-"/>
    <b v="0"/>
    <b v="0"/>
    <b v="1"/>
    <n v="7"/>
    <n v="20.212244897959184"/>
    <b v="0"/>
    <x v="1"/>
  </r>
  <r>
    <s v="PID0129"/>
    <s v="Middle-aged"/>
    <x v="1"/>
    <n v="40000"/>
    <n v="35676.199999999997"/>
    <n v="70.8"/>
    <s v="Female"/>
    <s v="B-"/>
    <b v="0"/>
    <b v="1"/>
    <b v="1"/>
    <n v="20"/>
    <n v="22.096688617708562"/>
    <b v="0"/>
    <x v="1"/>
  </r>
  <r>
    <s v="PID0130"/>
    <s v="Middle-aged"/>
    <x v="0"/>
    <n v="90000"/>
    <n v="73985"/>
    <n v="84.6"/>
    <s v="Female"/>
    <s v="O-"/>
    <b v="0"/>
    <b v="0"/>
    <b v="1"/>
    <n v="50"/>
    <n v="26.701174094180026"/>
    <b v="0"/>
    <x v="1"/>
  </r>
  <r>
    <s v="PID0131"/>
    <s v="Young Adult"/>
    <x v="0"/>
    <n v="32000"/>
    <n v="23309.4"/>
    <n v="83.6"/>
    <s v="Male"/>
    <s v="A-"/>
    <b v="1"/>
    <b v="0"/>
    <b v="1"/>
    <n v="2"/>
    <n v="28.25851811790157"/>
    <b v="1"/>
    <x v="0"/>
  </r>
  <r>
    <s v="PID0132"/>
    <s v="Middle-aged"/>
    <x v="3"/>
    <n v="300000"/>
    <n v="0"/>
    <n v="78.599999999999994"/>
    <s v="Male"/>
    <s v="O+"/>
    <b v="0"/>
    <b v="0"/>
    <b v="0"/>
    <n v="70"/>
    <n v="33.576829424580289"/>
    <b v="1"/>
    <x v="0"/>
  </r>
  <r>
    <s v="PID0133"/>
    <s v="Middle-aged"/>
    <x v="0"/>
    <n v="24000"/>
    <n v="19197.150000000001"/>
    <n v="61.8"/>
    <s v="Male"/>
    <s v="B-"/>
    <b v="0"/>
    <b v="0"/>
    <b v="1"/>
    <n v="5"/>
    <n v="22.977394408090426"/>
    <b v="0"/>
    <x v="1"/>
  </r>
  <r>
    <s v="PID0134"/>
    <s v="Middle-aged"/>
    <x v="0"/>
    <n v="32000"/>
    <n v="27759.8"/>
    <n v="50.2"/>
    <s v="Male"/>
    <s v="AB+"/>
    <b v="0"/>
    <b v="0"/>
    <b v="1"/>
    <n v="5"/>
    <n v="21.167144543767922"/>
    <b v="0"/>
    <x v="1"/>
  </r>
  <r>
    <s v="PID0135"/>
    <s v="Adult"/>
    <x v="1"/>
    <n v="10000"/>
    <n v="0"/>
    <n v="83.4"/>
    <s v="Male"/>
    <s v="O+"/>
    <b v="0"/>
    <b v="0"/>
    <b v="0"/>
    <n v="7"/>
    <n v="28.858131487889278"/>
    <b v="1"/>
    <x v="0"/>
  </r>
  <r>
    <s v="PID0136"/>
    <s v="Adult"/>
    <x v="0"/>
    <n v="24000"/>
    <n v="0"/>
    <n v="58.8"/>
    <s v="Female"/>
    <s v="O-"/>
    <b v="0"/>
    <b v="1"/>
    <b v="0"/>
    <n v="4"/>
    <n v="20.108754830546154"/>
    <b v="0"/>
    <x v="1"/>
  </r>
  <r>
    <s v="PID0137"/>
    <s v="Adult"/>
    <x v="1"/>
    <n v="100"/>
    <n v="50.09"/>
    <n v="70.599999999999994"/>
    <s v="Male"/>
    <s v="B-"/>
    <b v="1"/>
    <b v="1"/>
    <b v="1"/>
    <n v="25"/>
    <n v="23.318800369929974"/>
    <b v="0"/>
    <x v="1"/>
  </r>
  <r>
    <s v="PID0138"/>
    <s v="Middle-aged"/>
    <x v="3"/>
    <n v="800"/>
    <n v="598.46"/>
    <n v="77.8"/>
    <s v="Male"/>
    <s v="O-"/>
    <b v="0"/>
    <b v="0"/>
    <b v="1"/>
    <n v="20"/>
    <n v="30.774099125825714"/>
    <b v="1"/>
    <x v="0"/>
  </r>
  <r>
    <s v="PID0139"/>
    <s v="Middle-aged"/>
    <x v="3"/>
    <n v="10000"/>
    <n v="0"/>
    <n v="63.1"/>
    <s v="Female"/>
    <s v="A+"/>
    <b v="0"/>
    <b v="0"/>
    <b v="0"/>
    <n v="12"/>
    <n v="24.343196635932255"/>
    <b v="0"/>
    <x v="1"/>
  </r>
  <r>
    <s v="PID0140"/>
    <s v="Middle-aged"/>
    <x v="0"/>
    <n v="60000"/>
    <n v="41536.300000000003"/>
    <n v="62.3"/>
    <s v="Male"/>
    <s v="AB+"/>
    <b v="0"/>
    <b v="1"/>
    <b v="1"/>
    <n v="3"/>
    <n v="21.812961731031827"/>
    <b v="0"/>
    <x v="1"/>
  </r>
  <r>
    <s v="PID0141"/>
    <s v="Adult"/>
    <x v="1"/>
    <n v="2000"/>
    <n v="1789.7"/>
    <n v="90.3"/>
    <s v="Male"/>
    <s v="A-"/>
    <b v="0"/>
    <b v="0"/>
    <b v="1"/>
    <n v="5"/>
    <n v="31.245674740484432"/>
    <b v="1"/>
    <x v="0"/>
  </r>
  <r>
    <s v="PID0142"/>
    <s v="Middle-aged"/>
    <x v="1"/>
    <n v="32000"/>
    <n v="20629.759999999998"/>
    <n v="104.7"/>
    <s v="Male"/>
    <s v="O-"/>
    <b v="1"/>
    <b v="0"/>
    <b v="1"/>
    <n v="20"/>
    <n v="34.187755102040818"/>
    <b v="1"/>
    <x v="0"/>
  </r>
  <r>
    <s v="PID0143"/>
    <s v="Middle-aged"/>
    <x v="0"/>
    <n v="21000"/>
    <n v="0"/>
    <n v="70.599999999999994"/>
    <s v="Female"/>
    <s v="A-"/>
    <b v="0"/>
    <b v="0"/>
    <b v="0"/>
    <n v="12"/>
    <n v="26.901386983691502"/>
    <b v="0"/>
    <x v="1"/>
  </r>
  <r>
    <s v="PID0144"/>
    <s v="Middle-aged"/>
    <x v="0"/>
    <n v="100"/>
    <n v="61.54"/>
    <n v="66.3"/>
    <s v="Female"/>
    <s v="AB+"/>
    <b v="0"/>
    <b v="0"/>
    <b v="1"/>
    <n v="3"/>
    <n v="29.466666666666665"/>
    <b v="1"/>
    <x v="0"/>
  </r>
  <r>
    <s v="PID0145"/>
    <s v="Senior"/>
    <x v="0"/>
    <n v="40000"/>
    <n v="29298.800000000003"/>
    <n v="80.400000000000006"/>
    <s v="Male"/>
    <s v="AB+"/>
    <b v="0"/>
    <b v="1"/>
    <b v="1"/>
    <n v="5"/>
    <n v="33.901163771293646"/>
    <b v="1"/>
    <x v="0"/>
  </r>
  <r>
    <s v="PID0146"/>
    <s v="Adult"/>
    <x v="1"/>
    <n v="2000"/>
    <n v="1319.34"/>
    <n v="59.7"/>
    <s v="Female"/>
    <s v="AB+"/>
    <b v="0"/>
    <b v="0"/>
    <b v="1"/>
    <n v="5"/>
    <n v="21.406289217971246"/>
    <b v="0"/>
    <x v="1"/>
  </r>
  <r>
    <s v="PID0147"/>
    <s v="Adult"/>
    <x v="3"/>
    <n v="500"/>
    <n v="259.10000000000002"/>
    <n v="100.2"/>
    <s v="Male"/>
    <s v="A+"/>
    <b v="0"/>
    <b v="0"/>
    <b v="1"/>
    <n v="150"/>
    <n v="34.671280276816617"/>
    <b v="1"/>
    <x v="0"/>
  </r>
  <r>
    <s v="PID0148"/>
    <s v="Middle-aged"/>
    <x v="1"/>
    <n v="200000"/>
    <n v="106845.8"/>
    <n v="84.7"/>
    <s v="Male"/>
    <s v="AB+"/>
    <b v="1"/>
    <b v="1"/>
    <b v="1"/>
    <n v="5"/>
    <n v="29.655824375897208"/>
    <b v="1"/>
    <x v="0"/>
  </r>
  <r>
    <s v="PID0149"/>
    <s v="Adult"/>
    <x v="2"/>
    <n v="60000"/>
    <n v="51135.96"/>
    <n v="64.2"/>
    <s v="Female"/>
    <s v="B+"/>
    <b v="1"/>
    <b v="0"/>
    <b v="1"/>
    <n v="4"/>
    <n v="21.95547347901919"/>
    <b v="0"/>
    <x v="1"/>
  </r>
  <r>
    <s v="PID0150"/>
    <s v="Middle-aged"/>
    <x v="2"/>
    <n v="240000"/>
    <n v="137764.79999999999"/>
    <n v="66.7"/>
    <s v="Female"/>
    <s v="B+"/>
    <b v="0"/>
    <b v="1"/>
    <b v="1"/>
    <n v="3"/>
    <n v="25.104445029922093"/>
    <b v="0"/>
    <x v="1"/>
  </r>
  <r>
    <s v="PID0151"/>
    <s v="Middle-aged"/>
    <x v="0"/>
    <n v="10000"/>
    <n v="8622.85"/>
    <n v="79.900000000000006"/>
    <s v="Female"/>
    <s v="B-"/>
    <b v="1"/>
    <b v="0"/>
    <b v="1"/>
    <n v="7"/>
    <n v="32.415108117976388"/>
    <b v="1"/>
    <x v="0"/>
  </r>
  <r>
    <s v="PID0152"/>
    <s v="Adult"/>
    <x v="1"/>
    <n v="24000"/>
    <n v="13038.27"/>
    <n v="87.9"/>
    <s v="Female"/>
    <s v="B+"/>
    <b v="1"/>
    <b v="0"/>
    <b v="1"/>
    <n v="15"/>
    <n v="29.712006489994597"/>
    <b v="1"/>
    <x v="0"/>
  </r>
  <r>
    <s v="PID0153"/>
    <s v="Senior"/>
    <x v="3"/>
    <n v="40000"/>
    <n v="35399.4"/>
    <n v="71"/>
    <s v="Male"/>
    <s v="A+"/>
    <b v="0"/>
    <b v="1"/>
    <b v="1"/>
    <n v="2"/>
    <n v="28.440954975164232"/>
    <b v="1"/>
    <x v="0"/>
  </r>
  <r>
    <s v="PID0154"/>
    <s v="Adult"/>
    <x v="0"/>
    <n v="60000"/>
    <n v="44585.9"/>
    <n v="77"/>
    <s v="Male"/>
    <s v="B-"/>
    <b v="0"/>
    <b v="0"/>
    <b v="1"/>
    <n v="20"/>
    <n v="30.078124999999993"/>
    <b v="1"/>
    <x v="0"/>
  </r>
  <r>
    <s v="PID0155"/>
    <s v="Adult"/>
    <x v="0"/>
    <n v="800"/>
    <n v="531.89"/>
    <n v="88.8"/>
    <s v="Male"/>
    <s v="AB-"/>
    <b v="0"/>
    <b v="0"/>
    <b v="1"/>
    <n v="3"/>
    <n v="31.091348342144887"/>
    <b v="1"/>
    <x v="0"/>
  </r>
  <r>
    <s v="PID0156"/>
    <s v="Senior"/>
    <x v="0"/>
    <n v="24000"/>
    <n v="20033.97"/>
    <n v="76.099999999999994"/>
    <s v="Male"/>
    <s v="AB+"/>
    <b v="0"/>
    <b v="1"/>
    <b v="1"/>
    <n v="7"/>
    <n v="26.962868480725625"/>
    <b v="0"/>
    <x v="1"/>
  </r>
  <r>
    <s v="PID0157"/>
    <s v="Adult"/>
    <x v="0"/>
    <n v="24000"/>
    <n v="12658.14"/>
    <n v="84.9"/>
    <s v="Female"/>
    <s v="B-"/>
    <b v="0"/>
    <b v="1"/>
    <b v="1"/>
    <n v="50"/>
    <n v="32.753365996682227"/>
    <b v="1"/>
    <x v="0"/>
  </r>
  <r>
    <s v="PID0158"/>
    <s v="Young Adult"/>
    <x v="0"/>
    <n v="100"/>
    <n v="64.28"/>
    <n v="98.8"/>
    <s v="Female"/>
    <s v="AB+"/>
    <b v="1"/>
    <b v="0"/>
    <b v="1"/>
    <n v="7"/>
    <n v="31.895661157024794"/>
    <b v="1"/>
    <x v="0"/>
  </r>
  <r>
    <s v="PID0159"/>
    <s v="Senior"/>
    <x v="3"/>
    <n v="800"/>
    <n v="632.6"/>
    <n v="82.7"/>
    <s v="Male"/>
    <s v="O+"/>
    <b v="1"/>
    <b v="1"/>
    <b v="1"/>
    <n v="25"/>
    <n v="30.748066627007741"/>
    <b v="1"/>
    <x v="0"/>
  </r>
  <r>
    <s v="PID0160"/>
    <s v="Middle-aged"/>
    <x v="3"/>
    <n v="300000"/>
    <n v="198697.35"/>
    <n v="76"/>
    <s v="Female"/>
    <s v="O+"/>
    <b v="0"/>
    <b v="1"/>
    <b v="1"/>
    <n v="9"/>
    <n v="29.319856487018246"/>
    <b v="1"/>
    <x v="0"/>
  </r>
  <r>
    <s v="PID0161"/>
    <s v="Adult"/>
    <x v="1"/>
    <n v="60000"/>
    <n v="47214.76"/>
    <n v="72.5"/>
    <s v="Male"/>
    <s v="A+"/>
    <b v="0"/>
    <b v="0"/>
    <b v="1"/>
    <n v="12"/>
    <n v="23.673469387755102"/>
    <b v="0"/>
    <x v="1"/>
  </r>
  <r>
    <s v="PID0162"/>
    <s v="Senior"/>
    <x v="0"/>
    <n v="60000"/>
    <n v="47381.56"/>
    <n v="59.4"/>
    <s v="Female"/>
    <s v="B+"/>
    <b v="0"/>
    <b v="0"/>
    <b v="1"/>
    <n v="90"/>
    <n v="22.915782570116889"/>
    <b v="0"/>
    <x v="1"/>
  </r>
  <r>
    <s v="PID0163"/>
    <s v="Young Adult"/>
    <x v="2"/>
    <n v="24000"/>
    <n v="17921.32"/>
    <n v="81.5"/>
    <s v="Female"/>
    <s v="O+"/>
    <b v="1"/>
    <b v="1"/>
    <b v="1"/>
    <n v="20"/>
    <n v="26.919011758488573"/>
    <b v="0"/>
    <x v="1"/>
  </r>
  <r>
    <s v="PID0164"/>
    <s v="Adult"/>
    <x v="3"/>
    <n v="40000"/>
    <n v="28057"/>
    <n v="85.1"/>
    <s v="Female"/>
    <s v="O+"/>
    <b v="1"/>
    <b v="0"/>
    <b v="1"/>
    <n v="5"/>
    <n v="30.513822654093012"/>
    <b v="1"/>
    <x v="0"/>
  </r>
  <r>
    <s v="PID0165"/>
    <s v="Middle-aged"/>
    <x v="0"/>
    <n v="18000"/>
    <n v="0"/>
    <n v="100.2"/>
    <s v="Male"/>
    <s v="AB+"/>
    <b v="0"/>
    <b v="0"/>
    <b v="0"/>
    <n v="30"/>
    <n v="34.671280276816617"/>
    <b v="1"/>
    <x v="0"/>
  </r>
  <r>
    <s v="PID0166"/>
    <s v="Senior"/>
    <x v="1"/>
    <n v="20000"/>
    <n v="0"/>
    <n v="83.5"/>
    <s v="Male"/>
    <s v="B+"/>
    <b v="0"/>
    <b v="0"/>
    <b v="0"/>
    <n v="40"/>
    <n v="34.755463059313215"/>
    <b v="1"/>
    <x v="0"/>
  </r>
  <r>
    <s v="PID0167"/>
    <s v="Senior"/>
    <x v="3"/>
    <n v="250000"/>
    <n v="203806.19999999998"/>
    <n v="69.400000000000006"/>
    <s v="Male"/>
    <s v="O-"/>
    <b v="0"/>
    <b v="1"/>
    <b v="1"/>
    <n v="20"/>
    <n v="28.517422748191979"/>
    <b v="1"/>
    <x v="0"/>
  </r>
  <r>
    <s v="PID0168"/>
    <s v="Senior"/>
    <x v="2"/>
    <n v="100"/>
    <n v="72.98"/>
    <n v="87.9"/>
    <s v="Male"/>
    <s v="B+"/>
    <b v="0"/>
    <b v="0"/>
    <b v="1"/>
    <n v="0.5"/>
    <n v="33.910728752748732"/>
    <b v="1"/>
    <x v="0"/>
  </r>
  <r>
    <s v="PID0169"/>
    <s v="Middle-aged"/>
    <x v="2"/>
    <n v="21000"/>
    <n v="17316.740000000002"/>
    <n v="64.099999999999994"/>
    <s v="Male"/>
    <s v="AB-"/>
    <b v="1"/>
    <b v="1"/>
    <b v="1"/>
    <n v="20"/>
    <n v="26.339579224194605"/>
    <b v="0"/>
    <x v="1"/>
  </r>
  <r>
    <s v="PID0170"/>
    <s v="Middle-aged"/>
    <x v="1"/>
    <n v="20000"/>
    <n v="12759.74"/>
    <n v="85.4"/>
    <s v="Female"/>
    <s v="O+"/>
    <b v="1"/>
    <b v="1"/>
    <b v="1"/>
    <n v="300"/>
    <n v="34.646435960890912"/>
    <b v="1"/>
    <x v="0"/>
  </r>
  <r>
    <s v="PID0171"/>
    <s v="Middle-aged"/>
    <x v="0"/>
    <n v="100"/>
    <n v="83.26"/>
    <n v="80.099999999999994"/>
    <s v="Female"/>
    <s v="AB-"/>
    <b v="0"/>
    <b v="0"/>
    <b v="1"/>
    <n v="9"/>
    <n v="31.683873264506936"/>
    <b v="1"/>
    <x v="0"/>
  </r>
  <r>
    <s v="PID0172"/>
    <s v="Middle-aged"/>
    <x v="2"/>
    <n v="3000"/>
    <n v="0"/>
    <n v="80.099999999999994"/>
    <s v="Male"/>
    <s v="O+"/>
    <b v="0"/>
    <b v="0"/>
    <b v="0"/>
    <n v="20"/>
    <n v="29.781380130874481"/>
    <b v="1"/>
    <x v="0"/>
  </r>
  <r>
    <s v="PID0173"/>
    <s v="Senior"/>
    <x v="1"/>
    <n v="100"/>
    <n v="0"/>
    <n v="87.5"/>
    <s v="Female"/>
    <s v="A-"/>
    <b v="0"/>
    <b v="0"/>
    <b v="0"/>
    <n v="200"/>
    <n v="31.753520104514447"/>
    <b v="1"/>
    <x v="0"/>
  </r>
  <r>
    <s v="PID0174"/>
    <s v="Senior"/>
    <x v="0"/>
    <n v="3000"/>
    <n v="2684.7599999999998"/>
    <n v="72.900000000000006"/>
    <s v="Male"/>
    <s v="O+"/>
    <b v="0"/>
    <b v="0"/>
    <b v="1"/>
    <n v="15"/>
    <n v="31.552977839335181"/>
    <b v="1"/>
    <x v="0"/>
  </r>
  <r>
    <s v="PID0175"/>
    <s v="Senior"/>
    <x v="0"/>
    <n v="36000"/>
    <n v="29560.29"/>
    <n v="72.8"/>
    <s v="Male"/>
    <s v="AB+"/>
    <b v="0"/>
    <b v="0"/>
    <b v="1"/>
    <n v="7"/>
    <n v="26.418928726956018"/>
    <b v="0"/>
    <x v="1"/>
  </r>
  <r>
    <s v="PID0176"/>
    <s v="Senior"/>
    <x v="3"/>
    <n v="800"/>
    <n v="550.38"/>
    <n v="66.3"/>
    <s v="Male"/>
    <s v="A-"/>
    <b v="0"/>
    <b v="1"/>
    <b v="1"/>
    <n v="12"/>
    <n v="29.077672031928422"/>
    <b v="1"/>
    <x v="0"/>
  </r>
  <r>
    <s v="PID0177"/>
    <s v="Adult"/>
    <x v="0"/>
    <n v="500"/>
    <n v="394.97"/>
    <n v="108.4"/>
    <s v="Female"/>
    <s v="AB-"/>
    <b v="0"/>
    <b v="0"/>
    <b v="1"/>
    <n v="12"/>
    <n v="34.994834710743802"/>
    <b v="1"/>
    <x v="0"/>
  </r>
  <r>
    <s v="PID0178"/>
    <s v="Young Adult"/>
    <x v="1"/>
    <n v="32000"/>
    <n v="20010.64"/>
    <n v="73.900000000000006"/>
    <s v="Female"/>
    <s v="B-"/>
    <b v="0"/>
    <b v="0"/>
    <b v="1"/>
    <n v="12"/>
    <n v="31.569054637105388"/>
    <b v="1"/>
    <x v="0"/>
  </r>
  <r>
    <s v="PID0179"/>
    <s v="Middle-aged"/>
    <x v="0"/>
    <n v="3000"/>
    <n v="1974.03"/>
    <n v="63.3"/>
    <s v="Female"/>
    <s v="A-"/>
    <b v="0"/>
    <b v="0"/>
    <b v="1"/>
    <n v="40"/>
    <n v="25.356513379266136"/>
    <b v="0"/>
    <x v="1"/>
  </r>
  <r>
    <s v="PID0180"/>
    <s v="Adult"/>
    <x v="1"/>
    <n v="10000"/>
    <n v="0"/>
    <n v="66.3"/>
    <s v="Female"/>
    <s v="A+"/>
    <b v="0"/>
    <b v="0"/>
    <b v="0"/>
    <n v="12"/>
    <n v="21.162501196974048"/>
    <b v="0"/>
    <x v="1"/>
  </r>
  <r>
    <s v="PID0181"/>
    <s v="Middle-aged"/>
    <x v="0"/>
    <n v="200000"/>
    <n v="163598.39999999999"/>
    <n v="83.1"/>
    <s v="Female"/>
    <s v="O+"/>
    <b v="0"/>
    <b v="0"/>
    <b v="1"/>
    <n v="12"/>
    <n v="30.896787626412852"/>
    <b v="1"/>
    <x v="0"/>
  </r>
  <r>
    <s v="PID0182"/>
    <s v="Adult"/>
    <x v="0"/>
    <n v="60000"/>
    <n v="34972.1"/>
    <n v="94.2"/>
    <s v="Male"/>
    <s v="A+"/>
    <b v="0"/>
    <b v="0"/>
    <b v="1"/>
    <n v="120"/>
    <n v="33.776757861522469"/>
    <b v="1"/>
    <x v="0"/>
  </r>
  <r>
    <s v="PID0183"/>
    <s v="Middle-aged"/>
    <x v="1"/>
    <n v="18000"/>
    <n v="11502.539999999999"/>
    <n v="82.8"/>
    <s v="Male"/>
    <s v="B-"/>
    <b v="1"/>
    <b v="1"/>
    <b v="1"/>
    <n v="12"/>
    <n v="32.343749999999993"/>
    <b v="1"/>
    <x v="0"/>
  </r>
  <r>
    <s v="PID0184"/>
    <s v="Adult"/>
    <x v="2"/>
    <n v="240000"/>
    <n v="164092.20000000001"/>
    <n v="92.6"/>
    <s v="Female"/>
    <s v="O+"/>
    <s v="No"/>
    <b v="0"/>
    <b v="1"/>
    <n v="7"/>
    <n v="31.667863616155401"/>
    <b v="1"/>
    <x v="0"/>
  </r>
  <r>
    <s v="PID0185"/>
    <s v="Adult"/>
    <x v="0"/>
    <n v="90000"/>
    <n v="0"/>
    <n v="64.2"/>
    <s v="Female"/>
    <s v="AB+"/>
    <b v="0"/>
    <s v="No"/>
    <b v="0"/>
    <n v="5"/>
    <n v="21.95547347901919"/>
    <b v="0"/>
    <x v="1"/>
  </r>
  <r>
    <s v="PID0186"/>
    <s v="Middle-aged"/>
    <x v="0"/>
    <n v="300000"/>
    <n v="194773.68"/>
    <n v="85.3"/>
    <s v="Male"/>
    <s v="AB-"/>
    <b v="0"/>
    <b v="0"/>
    <b v="1"/>
    <n v="5"/>
    <n v="31.714753123140991"/>
    <b v="1"/>
    <x v="0"/>
  </r>
  <r>
    <s v="PID0187"/>
    <s v="Adult"/>
    <x v="0"/>
    <n v="100"/>
    <n v="60.96"/>
    <n v="82.1"/>
    <s v="Female"/>
    <s v="O-"/>
    <b v="1"/>
    <b v="0"/>
    <b v="1"/>
    <n v="4"/>
    <n v="25.912132306526949"/>
    <b v="0"/>
    <x v="1"/>
  </r>
  <r>
    <s v="PID0188"/>
    <s v="Adult"/>
    <x v="2"/>
    <n v="10000"/>
    <n v="7939.0999999999995"/>
    <n v="96.5"/>
    <s v="Male"/>
    <s v="A+"/>
    <b v="0"/>
    <b v="0"/>
    <b v="1"/>
    <n v="0"/>
    <n v="33.787332376317359"/>
    <b v="1"/>
    <x v="0"/>
  </r>
  <r>
    <s v="PID0189"/>
    <s v="Adult"/>
    <x v="0"/>
    <n v="240000"/>
    <n v="214090.32"/>
    <n v="61.8"/>
    <s v="Male"/>
    <s v="AB+"/>
    <b v="1"/>
    <b v="1"/>
    <b v="1"/>
    <n v="20"/>
    <n v="22.159274265839578"/>
    <b v="0"/>
    <x v="1"/>
  </r>
  <r>
    <s v="PID0190"/>
    <s v="Adult"/>
    <x v="2"/>
    <n v="18000"/>
    <n v="12382.380000000001"/>
    <n v="96.3"/>
    <s v="Female"/>
    <s v="B-"/>
    <b v="0"/>
    <b v="0"/>
    <b v="1"/>
    <n v="30"/>
    <n v="31.088584710743802"/>
    <b v="1"/>
    <x v="0"/>
  </r>
  <r>
    <s v="PID0191"/>
    <s v="Adult"/>
    <x v="2"/>
    <n v="75000"/>
    <n v="57189.799999999996"/>
    <n v="77.900000000000006"/>
    <s v="Female"/>
    <s v="AB-"/>
    <b v="0"/>
    <b v="0"/>
    <b v="1"/>
    <n v="9"/>
    <n v="28.96341463414635"/>
    <b v="1"/>
    <x v="0"/>
  </r>
  <r>
    <s v="PID0192"/>
    <s v="Adult"/>
    <x v="2"/>
    <n v="2000"/>
    <n v="1230.08"/>
    <n v="102.1"/>
    <s v="Female"/>
    <s v="B-"/>
    <b v="1"/>
    <b v="0"/>
    <b v="1"/>
    <n v="4"/>
    <n v="34.916726514141104"/>
    <b v="1"/>
    <x v="0"/>
  </r>
  <r>
    <s v="PID0193"/>
    <s v="Middle-aged"/>
    <x v="2"/>
    <n v="3000"/>
    <n v="0"/>
    <n v="79.5"/>
    <s v="Female"/>
    <s v="B-"/>
    <b v="0"/>
    <b v="0"/>
    <b v="0"/>
    <n v="15"/>
    <n v="30.292638317329668"/>
    <b v="1"/>
    <x v="0"/>
  </r>
  <r>
    <s v="PID0194"/>
    <s v="Middle-aged"/>
    <x v="1"/>
    <n v="12000"/>
    <n v="8360.16"/>
    <n v="64.400000000000006"/>
    <s v="Female"/>
    <s v="AB-"/>
    <b v="0"/>
    <b v="0"/>
    <b v="1"/>
    <n v="5"/>
    <n v="24.844720496894411"/>
    <b v="0"/>
    <x v="1"/>
  </r>
  <r>
    <s v="PID0195"/>
    <s v="Senior"/>
    <x v="1"/>
    <n v="60000"/>
    <n v="0"/>
    <n v="68.7"/>
    <s v="Male"/>
    <s v="O+"/>
    <b v="0"/>
    <b v="0"/>
    <b v="0"/>
    <n v="12"/>
    <n v="30.533333333333335"/>
    <b v="1"/>
    <x v="0"/>
  </r>
  <r>
    <s v="PID0196"/>
    <s v="Adult"/>
    <x v="1"/>
    <n v="75000"/>
    <n v="0"/>
    <n v="88.1"/>
    <s v="Male"/>
    <s v="B+"/>
    <b v="0"/>
    <b v="0"/>
    <b v="0"/>
    <n v="20"/>
    <n v="29.436332653947673"/>
    <b v="1"/>
    <x v="0"/>
  </r>
  <r>
    <s v="PID0197"/>
    <s v="Adult"/>
    <x v="1"/>
    <n v="21000"/>
    <n v="13329.75"/>
    <n v="78.400000000000006"/>
    <s v="Female"/>
    <s v="A+"/>
    <b v="0"/>
    <b v="0"/>
    <b v="1"/>
    <n v="9"/>
    <n v="29.873494894071023"/>
    <b v="1"/>
    <x v="0"/>
  </r>
  <r>
    <s v="PID0198"/>
    <s v="Adult"/>
    <x v="2"/>
    <n v="3000"/>
    <n v="2153.2200000000003"/>
    <n v="62.3"/>
    <s v="Female"/>
    <s v="O+"/>
    <s v="Yes"/>
    <b v="1"/>
    <b v="1"/>
    <n v="15"/>
    <n v="24.335937499999993"/>
    <b v="0"/>
    <x v="1"/>
  </r>
  <r>
    <s v="PID0199"/>
    <s v="Senior"/>
    <x v="0"/>
    <n v="45000"/>
    <n v="40303.020000000004"/>
    <n v="53.7"/>
    <s v="Male"/>
    <s v="AB+"/>
    <b v="0"/>
    <b v="0"/>
    <b v="1"/>
    <n v="30"/>
    <n v="20.461819844535892"/>
    <b v="0"/>
    <x v="1"/>
  </r>
  <r>
    <s v="PID0200"/>
    <s v="Middle-aged"/>
    <x v="2"/>
    <n v="1600"/>
    <n v="1266.78"/>
    <n v="89.2"/>
    <s v="Female"/>
    <s v="B+"/>
    <b v="0"/>
    <b v="0"/>
    <b v="1"/>
    <n v="0.5"/>
    <n v="32.370445637973582"/>
    <b v="1"/>
    <x v="0"/>
  </r>
  <r>
    <s v="PID0201"/>
    <s v="Middle-aged"/>
    <x v="0"/>
    <n v="800"/>
    <n v="630.48"/>
    <n v="54.1"/>
    <s v="Male"/>
    <s v="A-"/>
    <b v="0"/>
    <b v="1"/>
    <b v="1"/>
    <n v="50"/>
    <n v="22.230440499671268"/>
    <b v="0"/>
    <x v="1"/>
  </r>
  <r>
    <s v="PID0202"/>
    <s v="Senior"/>
    <x v="2"/>
    <n v="100"/>
    <n v="0"/>
    <n v="80"/>
    <s v="Male"/>
    <s v="A-"/>
    <b v="0"/>
    <b v="1"/>
    <b v="0"/>
    <n v="3"/>
    <n v="33.732501264968796"/>
    <b v="1"/>
    <x v="0"/>
  </r>
  <r>
    <s v="PID0203"/>
    <s v="Middle-aged"/>
    <x v="3"/>
    <n v="300000"/>
    <n v="233626.56"/>
    <n v="90.8"/>
    <s v="Female"/>
    <s v="O-"/>
    <b v="0"/>
    <b v="0"/>
    <b v="1"/>
    <n v="12"/>
    <n v="32.171201814058961"/>
    <b v="1"/>
    <x v="0"/>
  </r>
  <r>
    <s v="PID0204"/>
    <s v="Adult"/>
    <x v="3"/>
    <n v="300000"/>
    <n v="210807"/>
    <n v="72.400000000000006"/>
    <s v="Female"/>
    <s v="O-"/>
    <b v="0"/>
    <b v="0"/>
    <b v="1"/>
    <n v="20"/>
    <n v="26.918500892326001"/>
    <b v="0"/>
    <x v="1"/>
  </r>
  <r>
    <s v="PID0205"/>
    <s v="Senior"/>
    <x v="0"/>
    <n v="45000"/>
    <n v="36976.979999999996"/>
    <n v="60.1"/>
    <s v="Male"/>
    <s v="B+"/>
    <b v="0"/>
    <b v="0"/>
    <b v="1"/>
    <n v="2"/>
    <n v="21.810132094643638"/>
    <b v="0"/>
    <x v="1"/>
  </r>
  <r>
    <s v="PID0206"/>
    <s v="Adult"/>
    <x v="2"/>
    <n v="18000"/>
    <n v="13231.380000000001"/>
    <n v="72.3"/>
    <s v="Male"/>
    <s v="B-"/>
    <s v="No"/>
    <b v="1"/>
    <b v="1"/>
    <n v="3"/>
    <n v="25.924199505181253"/>
    <s v="No"/>
    <x v="1"/>
  </r>
  <r>
    <s v="PID0207"/>
    <s v="Adult"/>
    <x v="0"/>
    <n v="3000"/>
    <n v="0"/>
    <n v="90"/>
    <s v="Female"/>
    <s v="B+"/>
    <b v="0"/>
    <b v="0"/>
    <b v="0"/>
    <n v="25"/>
    <n v="29.054752066115704"/>
    <b v="1"/>
    <x v="0"/>
  </r>
  <r>
    <s v="PID0208"/>
    <s v="Middle-aged"/>
    <x v="3"/>
    <n v="3000"/>
    <n v="0"/>
    <n v="61.1"/>
    <s v="Male"/>
    <s v="AB-"/>
    <b v="0"/>
    <b v="1"/>
    <b v="0"/>
    <n v="9"/>
    <n v="23.571621465221249"/>
    <b v="0"/>
    <x v="1"/>
  </r>
  <r>
    <s v="PID0209"/>
    <s v="Middle-aged"/>
    <x v="3"/>
    <n v="75000"/>
    <n v="39899.4"/>
    <n v="68.8"/>
    <s v="Male"/>
    <s v="B-"/>
    <b v="0"/>
    <b v="0"/>
    <b v="1"/>
    <n v="9"/>
    <n v="26.542185872458621"/>
    <b v="0"/>
    <x v="1"/>
  </r>
  <r>
    <s v="PID0210"/>
    <s v="Senior"/>
    <x v="2"/>
    <n v="100"/>
    <n v="0"/>
    <n v="51.9"/>
    <s v="Male"/>
    <s v="AB-"/>
    <b v="0"/>
    <b v="0"/>
    <b v="0"/>
    <n v="250"/>
    <n v="20.022375679950617"/>
    <b v="0"/>
    <x v="1"/>
  </r>
  <r>
    <s v="PID0211"/>
    <s v="Middle-aged"/>
    <x v="3"/>
    <n v="20000"/>
    <n v="16134.38"/>
    <n v="82.5"/>
    <s v="Male"/>
    <s v="AB+"/>
    <b v="0"/>
    <b v="0"/>
    <b v="1"/>
    <n v="40"/>
    <n v="34.786641929499076"/>
    <b v="1"/>
    <x v="0"/>
  </r>
  <r>
    <s v="PID0212"/>
    <s v="Middle-aged"/>
    <x v="0"/>
    <n v="60000"/>
    <n v="38509.85"/>
    <n v="100.5"/>
    <s v="Female"/>
    <s v="O-"/>
    <b v="0"/>
    <b v="1"/>
    <b v="1"/>
    <n v="15"/>
    <n v="34.775086505190316"/>
    <b v="1"/>
    <x v="0"/>
  </r>
  <r>
    <s v="PID0213"/>
    <s v="Adult"/>
    <x v="3"/>
    <n v="90000"/>
    <n v="51209.85"/>
    <n v="93.3"/>
    <s v="Female"/>
    <s v="B-"/>
    <b v="0"/>
    <b v="1"/>
    <b v="1"/>
    <n v="5"/>
    <n v="34.269972451790636"/>
    <b v="1"/>
    <x v="0"/>
  </r>
  <r>
    <s v="PID0214"/>
    <s v="Middle-aged"/>
    <x v="3"/>
    <n v="32000"/>
    <n v="0"/>
    <n v="70.900000000000006"/>
    <s v="Male"/>
    <s v="O+"/>
    <b v="0"/>
    <b v="0"/>
    <b v="0"/>
    <n v="70"/>
    <n v="25.422209473269035"/>
    <b v="0"/>
    <x v="1"/>
  </r>
  <r>
    <s v="PID0215"/>
    <s v="Middle-aged"/>
    <x v="2"/>
    <n v="18000"/>
    <n v="0"/>
    <n v="105.6"/>
    <s v="Male"/>
    <s v="AB+"/>
    <s v="No"/>
    <b v="1"/>
    <b v="0"/>
    <n v="2"/>
    <n v="33.329125110465846"/>
    <b v="1"/>
    <x v="0"/>
  </r>
  <r>
    <s v="PID0216"/>
    <s v="Adult"/>
    <x v="0"/>
    <n v="12000"/>
    <n v="9943.16"/>
    <n v="63.3"/>
    <s v="Female"/>
    <s v="B-"/>
    <b v="1"/>
    <b v="1"/>
    <b v="1"/>
    <n v="12"/>
    <n v="24.420354153003352"/>
    <b v="0"/>
    <x v="1"/>
  </r>
  <r>
    <s v="PID0217"/>
    <s v="Adult"/>
    <x v="2"/>
    <n v="2000"/>
    <n v="1476.98"/>
    <n v="94.7"/>
    <s v="Female"/>
    <s v="O-"/>
    <b v="0"/>
    <b v="0"/>
    <b v="1"/>
    <n v="12"/>
    <n v="32.38603330939435"/>
    <b v="1"/>
    <x v="0"/>
  </r>
  <r>
    <s v="PID0218"/>
    <s v="Adult"/>
    <x v="0"/>
    <n v="10000"/>
    <n v="8451.7999999999993"/>
    <n v="69.3"/>
    <s v="Male"/>
    <s v="AB+"/>
    <b v="1"/>
    <b v="0"/>
    <b v="1"/>
    <n v="7"/>
    <n v="26.083029094056986"/>
    <b v="0"/>
    <x v="1"/>
  </r>
  <r>
    <s v="PID0219"/>
    <s v="Adult"/>
    <x v="3"/>
    <n v="250000"/>
    <n v="165091.4"/>
    <n v="99.2"/>
    <s v="Female"/>
    <s v="A+"/>
    <b v="0"/>
    <b v="0"/>
    <b v="1"/>
    <n v="15"/>
    <n v="30.960332074529511"/>
    <b v="1"/>
    <x v="0"/>
  </r>
  <r>
    <s v="PID0220"/>
    <s v="Adult"/>
    <x v="0"/>
    <n v="36000"/>
    <n v="32157.69"/>
    <n v="94.7"/>
    <s v="Male"/>
    <s v="AB+"/>
    <b v="1"/>
    <b v="0"/>
    <b v="1"/>
    <n v="5"/>
    <n v="30.572055785123968"/>
    <b v="1"/>
    <x v="0"/>
  </r>
  <r>
    <s v="PID0221"/>
    <s v="Adult"/>
    <x v="0"/>
    <n v="800"/>
    <n v="527.08000000000004"/>
    <n v="71.599999999999994"/>
    <s v="Female"/>
    <s v="AB+"/>
    <b v="0"/>
    <b v="0"/>
    <b v="1"/>
    <n v="30"/>
    <n v="22.854224520412394"/>
    <b v="0"/>
    <x v="1"/>
  </r>
  <r>
    <s v="PID0222"/>
    <s v="Adult"/>
    <x v="3"/>
    <n v="20000"/>
    <n v="16606.32"/>
    <n v="63.8"/>
    <s v="Female"/>
    <s v="O+"/>
    <b v="0"/>
    <b v="0"/>
    <b v="1"/>
    <n v="0"/>
    <n v="21.317117177319655"/>
    <b v="0"/>
    <x v="1"/>
  </r>
  <r>
    <s v="PID0223"/>
    <s v="Senior"/>
    <x v="3"/>
    <n v="250000"/>
    <n v="141504.59999999998"/>
    <n v="55.1"/>
    <s v="Female"/>
    <s v="O-"/>
    <b v="0"/>
    <b v="0"/>
    <b v="1"/>
    <n v="4"/>
    <n v="24.488888888888891"/>
    <b v="0"/>
    <x v="1"/>
  </r>
  <r>
    <s v="PID0224"/>
    <s v="Adult"/>
    <x v="1"/>
    <n v="32000"/>
    <n v="28723.52"/>
    <n v="64.7"/>
    <s v="Male"/>
    <s v="A-"/>
    <s v="No"/>
    <b v="0"/>
    <b v="1"/>
    <n v="9"/>
    <n v="22.653268442981691"/>
    <b v="0"/>
    <x v="1"/>
  </r>
  <r>
    <s v="PID0225"/>
    <s v="Middle-aged"/>
    <x v="2"/>
    <n v="240000"/>
    <n v="153766.44"/>
    <n v="53.6"/>
    <s v="Male"/>
    <s v="O-"/>
    <b v="0"/>
    <b v="1"/>
    <b v="1"/>
    <n v="2"/>
    <n v="23.507740888557521"/>
    <b v="0"/>
    <x v="1"/>
  </r>
  <r>
    <s v="PID0226"/>
    <s v="Middle-aged"/>
    <x v="0"/>
    <n v="20000"/>
    <n v="11334.86"/>
    <n v="84.1"/>
    <s v="Male"/>
    <s v="AB+"/>
    <b v="0"/>
    <b v="0"/>
    <b v="1"/>
    <n v="30"/>
    <n v="31.268590124925641"/>
    <b v="1"/>
    <x v="0"/>
  </r>
  <r>
    <s v="PID0227"/>
    <s v="Senior"/>
    <x v="0"/>
    <n v="500"/>
    <n v="285.98"/>
    <n v="56.4"/>
    <s v="Male"/>
    <s v="A+"/>
    <b v="1"/>
    <b v="0"/>
    <b v="1"/>
    <n v="25"/>
    <n v="25.066666666666666"/>
    <b v="0"/>
    <x v="1"/>
  </r>
  <r>
    <s v="PID0228"/>
    <s v="Adult"/>
    <x v="1"/>
    <n v="40000"/>
    <n v="34307.72"/>
    <n v="81"/>
    <s v="Female"/>
    <s v="O-"/>
    <b v="0"/>
    <b v="0"/>
    <b v="1"/>
    <n v="150"/>
    <n v="28.360351528307834"/>
    <b v="1"/>
    <x v="0"/>
  </r>
  <r>
    <s v="PID0229"/>
    <s v="Middle-aged"/>
    <x v="2"/>
    <n v="15000"/>
    <n v="11623.199999999999"/>
    <n v="70"/>
    <s v="Female"/>
    <s v="O+"/>
    <b v="0"/>
    <b v="1"/>
    <b v="1"/>
    <n v="15"/>
    <n v="22.093170054286073"/>
    <b v="0"/>
    <x v="1"/>
  </r>
  <r>
    <s v="PID0230"/>
    <s v="Senior"/>
    <x v="1"/>
    <n v="40000"/>
    <n v="0"/>
    <n v="77.8"/>
    <s v="Female"/>
    <s v="B-"/>
    <b v="0"/>
    <b v="1"/>
    <b v="0"/>
    <n v="70"/>
    <n v="30.014274140658149"/>
    <b v="1"/>
    <x v="0"/>
  </r>
  <r>
    <s v="PID0231"/>
    <s v="Adult"/>
    <x v="1"/>
    <n v="32000"/>
    <n v="25580.6"/>
    <n v="94.5"/>
    <s v="Female"/>
    <s v="A-"/>
    <b v="0"/>
    <b v="0"/>
    <b v="1"/>
    <n v="300"/>
    <n v="33.087076783025807"/>
    <b v="1"/>
    <x v="0"/>
  </r>
  <r>
    <s v="PID0232"/>
    <s v="Senior"/>
    <x v="1"/>
    <n v="500"/>
    <n v="0"/>
    <n v="77.599999999999994"/>
    <s v="Male"/>
    <s v="O-"/>
    <b v="1"/>
    <b v="1"/>
    <b v="0"/>
    <n v="7"/>
    <n v="32.720526227019732"/>
    <b v="1"/>
    <x v="0"/>
  </r>
  <r>
    <s v="PID0233"/>
    <s v="Adult"/>
    <x v="0"/>
    <n v="16000"/>
    <n v="9525.4599999999991"/>
    <n v="57.3"/>
    <s v="Female"/>
    <s v="A-"/>
    <b v="0"/>
    <b v="0"/>
    <b v="1"/>
    <n v="5"/>
    <n v="22.382812499999993"/>
    <b v="0"/>
    <x v="1"/>
  </r>
  <r>
    <s v="PID0234"/>
    <s v="Young Adult"/>
    <x v="2"/>
    <n v="500"/>
    <n v="279.56"/>
    <n v="106.4"/>
    <s v="Female"/>
    <s v="AB+"/>
    <b v="0"/>
    <b v="0"/>
    <b v="1"/>
    <n v="0.5"/>
    <n v="34.349173553719012"/>
    <b v="1"/>
    <x v="0"/>
  </r>
  <r>
    <s v="PID0235"/>
    <s v="Adult"/>
    <x v="3"/>
    <n v="60000"/>
    <n v="45790.25"/>
    <n v="89.6"/>
    <s v="Female"/>
    <s v="B+"/>
    <b v="0"/>
    <b v="1"/>
    <b v="1"/>
    <n v="40"/>
    <n v="29.937518794480265"/>
    <b v="1"/>
    <x v="0"/>
  </r>
  <r>
    <s v="PID0236"/>
    <s v="Elderly"/>
    <x v="1"/>
    <n v="800"/>
    <n v="0"/>
    <n v="48.9"/>
    <s v="Female"/>
    <s v="B+"/>
    <b v="0"/>
    <b v="0"/>
    <b v="0"/>
    <n v="12"/>
    <n v="20.353798126951091"/>
    <b v="0"/>
    <x v="1"/>
  </r>
  <r>
    <s v="PID0237"/>
    <s v="Senior"/>
    <x v="1"/>
    <n v="30000"/>
    <n v="16813.59"/>
    <n v="89.6"/>
    <s v="Female"/>
    <s v="O+"/>
    <b v="0"/>
    <b v="0"/>
    <b v="1"/>
    <n v="9"/>
    <n v="34.566567647853084"/>
    <b v="1"/>
    <x v="0"/>
  </r>
  <r>
    <s v="PID0238"/>
    <s v="Adult"/>
    <x v="2"/>
    <n v="40000"/>
    <n v="26437.399999999998"/>
    <n v="88.1"/>
    <s v="Female"/>
    <s v="AB-"/>
    <b v="0"/>
    <b v="1"/>
    <b v="1"/>
    <n v="2"/>
    <n v="30.128928559214803"/>
    <b v="1"/>
    <x v="0"/>
  </r>
  <r>
    <s v="PID0239"/>
    <s v="Adult"/>
    <x v="3"/>
    <n v="18000"/>
    <n v="10284.66"/>
    <n v="66.3"/>
    <s v="Male"/>
    <s v="AB-"/>
    <b v="0"/>
    <b v="0"/>
    <b v="1"/>
    <n v="2"/>
    <n v="21.898533491874751"/>
    <b v="0"/>
    <x v="1"/>
  </r>
  <r>
    <s v="PID0240"/>
    <s v="Adult"/>
    <x v="1"/>
    <n v="40000"/>
    <n v="34094.800000000003"/>
    <n v="67.5"/>
    <s v="Female"/>
    <s v="AB+"/>
    <b v="0"/>
    <b v="0"/>
    <b v="1"/>
    <n v="9"/>
    <n v="26.045291462520733"/>
    <b v="0"/>
    <x v="1"/>
  </r>
  <r>
    <s v="PID0241"/>
    <s v="Senior"/>
    <x v="1"/>
    <n v="16000"/>
    <n v="11422.3"/>
    <n v="85.4"/>
    <s v="Female"/>
    <s v="A-"/>
    <b v="0"/>
    <b v="0"/>
    <b v="1"/>
    <n v="5"/>
    <n v="31.368227731864103"/>
    <b v="1"/>
    <x v="0"/>
  </r>
  <r>
    <s v="PID0242"/>
    <s v="Middle-aged"/>
    <x v="3"/>
    <n v="500"/>
    <n v="365.85"/>
    <n v="80.5"/>
    <s v="Male"/>
    <s v="B+"/>
    <b v="1"/>
    <b v="0"/>
    <b v="1"/>
    <n v="40"/>
    <n v="29.213238496153291"/>
    <b v="1"/>
    <x v="0"/>
  </r>
  <r>
    <s v="PID0243"/>
    <s v="Adult"/>
    <x v="1"/>
    <n v="16000"/>
    <n v="12760.94"/>
    <n v="59.5"/>
    <s v="Female"/>
    <s v="A-"/>
    <b v="0"/>
    <b v="0"/>
    <b v="1"/>
    <n v="7"/>
    <n v="21.592393671069821"/>
    <b v="0"/>
    <x v="1"/>
  </r>
  <r>
    <s v="PID0244"/>
    <s v="Middle-aged"/>
    <x v="2"/>
    <n v="12000"/>
    <n v="0"/>
    <n v="74.400000000000006"/>
    <s v="Female"/>
    <s v="B+"/>
    <b v="0"/>
    <b v="0"/>
    <b v="0"/>
    <n v="12"/>
    <n v="28.70259635044944"/>
    <b v="1"/>
    <x v="0"/>
  </r>
  <r>
    <s v="PID0245"/>
    <s v="Middle-aged"/>
    <x v="0"/>
    <n v="40000"/>
    <n v="25274"/>
    <n v="59"/>
    <s v="Female"/>
    <s v="B-"/>
    <b v="0"/>
    <b v="0"/>
    <b v="1"/>
    <n v="15"/>
    <n v="24.557752341311129"/>
    <b v="0"/>
    <x v="1"/>
  </r>
  <r>
    <s v="PID0246"/>
    <s v="Middle-aged"/>
    <x v="2"/>
    <n v="200000"/>
    <n v="121054.08"/>
    <n v="69"/>
    <s v="Male"/>
    <s v="B+"/>
    <b v="0"/>
    <b v="1"/>
    <b v="1"/>
    <n v="400"/>
    <n v="28.353057199211044"/>
    <b v="1"/>
    <x v="0"/>
  </r>
  <r>
    <s v="PID0247"/>
    <s v="Senior"/>
    <x v="3"/>
    <n v="30000"/>
    <n v="21701.46"/>
    <n v="77.599999999999994"/>
    <s v="Male"/>
    <s v="AB+"/>
    <b v="0"/>
    <b v="0"/>
    <b v="1"/>
    <n v="7"/>
    <n v="29.937116623587048"/>
    <b v="1"/>
    <x v="0"/>
  </r>
  <r>
    <s v="PID0248"/>
    <s v="Middle-aged"/>
    <x v="0"/>
    <n v="60000"/>
    <n v="0"/>
    <n v="83.9"/>
    <s v="Male"/>
    <s v="A+"/>
    <b v="0"/>
    <b v="0"/>
    <b v="0"/>
    <n v="7"/>
    <n v="29.7264739229025"/>
    <b v="1"/>
    <x v="0"/>
  </r>
  <r>
    <s v="PID0249"/>
    <s v="Senior"/>
    <x v="2"/>
    <n v="800"/>
    <n v="703.87"/>
    <n v="76.8"/>
    <s v="Male"/>
    <s v="B+"/>
    <b v="0"/>
    <b v="0"/>
    <b v="1"/>
    <n v="0.5"/>
    <n v="33.682733213455549"/>
    <b v="1"/>
    <x v="0"/>
  </r>
  <r>
    <s v="PID0250"/>
    <s v="Adult"/>
    <x v="3"/>
    <n v="500"/>
    <n v="270.32"/>
    <n v="66.7"/>
    <s v="Male"/>
    <s v="AB+"/>
    <b v="0"/>
    <b v="0"/>
    <b v="1"/>
    <n v="5"/>
    <n v="24.499540863177231"/>
    <b v="0"/>
    <x v="1"/>
  </r>
  <r>
    <s v="PID0251"/>
    <s v="Adult"/>
    <x v="0"/>
    <n v="24000"/>
    <n v="18664.68"/>
    <n v="71.400000000000006"/>
    <s v="Female"/>
    <s v="O-"/>
    <b v="0"/>
    <b v="0"/>
    <b v="1"/>
    <n v="9"/>
    <n v="25.91087240528379"/>
    <b v="0"/>
    <x v="1"/>
  </r>
  <r>
    <s v="PID0252"/>
    <s v="Adult"/>
    <x v="3"/>
    <n v="60000"/>
    <n v="31082"/>
    <n v="65.599999999999994"/>
    <s v="Male"/>
    <s v="AB-"/>
    <s v="Yes"/>
    <b v="0"/>
    <b v="1"/>
    <n v="2"/>
    <n v="21.918540545958766"/>
    <b v="0"/>
    <x v="1"/>
  </r>
  <r>
    <s v="PID0253"/>
    <s v="Young Adult"/>
    <x v="2"/>
    <n v="30000"/>
    <n v="26738.129999999997"/>
    <n v="85.2"/>
    <s v="Female"/>
    <s v="A-"/>
    <b v="0"/>
    <b v="0"/>
    <b v="1"/>
    <n v="2"/>
    <n v="31.294765840220389"/>
    <b v="1"/>
    <x v="0"/>
  </r>
  <r>
    <s v="PID0254"/>
    <s v="Middle-aged"/>
    <x v="1"/>
    <n v="40000"/>
    <n v="29444.799999999999"/>
    <n v="63.9"/>
    <s v="Male"/>
    <s v="O-"/>
    <b v="0"/>
    <b v="0"/>
    <b v="1"/>
    <n v="15"/>
    <n v="21.852877808556482"/>
    <b v="0"/>
    <x v="1"/>
  </r>
  <r>
    <s v="PID0255"/>
    <s v="Adult"/>
    <x v="0"/>
    <n v="200000"/>
    <n v="101161.68"/>
    <n v="86.6"/>
    <s v="Female"/>
    <s v="A-"/>
    <b v="0"/>
    <b v="1"/>
    <b v="1"/>
    <n v="20"/>
    <n v="29.615950206901271"/>
    <b v="1"/>
    <x v="0"/>
  </r>
  <r>
    <s v="PID0256"/>
    <s v="Middle-aged"/>
    <x v="2"/>
    <n v="36000"/>
    <n v="31042.68"/>
    <n v="77.5"/>
    <s v="Female"/>
    <s v="B-"/>
    <b v="0"/>
    <b v="0"/>
    <b v="1"/>
    <n v="30"/>
    <n v="30.655432933823818"/>
    <b v="1"/>
    <x v="0"/>
  </r>
  <r>
    <s v="PID0257"/>
    <s v="Adult"/>
    <x v="0"/>
    <n v="60000"/>
    <n v="47874.1"/>
    <n v="69"/>
    <s v="Female"/>
    <s v="A+"/>
    <b v="0"/>
    <b v="0"/>
    <b v="1"/>
    <n v="70"/>
    <n v="25.970115548195267"/>
    <b v="0"/>
    <x v="1"/>
  </r>
  <r>
    <s v="PID0258"/>
    <s v="Senior"/>
    <x v="2"/>
    <n v="3000"/>
    <n v="2277.27"/>
    <n v="67.900000000000006"/>
    <s v="Female"/>
    <s v="O+"/>
    <b v="0"/>
    <b v="0"/>
    <b v="1"/>
    <n v="7"/>
    <n v="24.346516547742841"/>
    <b v="0"/>
    <x v="1"/>
  </r>
  <r>
    <s v="PID0259"/>
    <s v="Adult"/>
    <x v="1"/>
    <n v="200000"/>
    <n v="161833.76"/>
    <n v="87.7"/>
    <s v="Male"/>
    <s v="AB+"/>
    <b v="0"/>
    <b v="0"/>
    <b v="1"/>
    <n v="7"/>
    <n v="34.257812499999993"/>
    <b v="1"/>
    <x v="0"/>
  </r>
  <r>
    <s v="PID0260"/>
    <s v="Middle-aged"/>
    <x v="3"/>
    <n v="100"/>
    <n v="82.82"/>
    <n v="58.4"/>
    <s v="Male"/>
    <s v="AB+"/>
    <b v="0"/>
    <b v="1"/>
    <b v="1"/>
    <n v="3"/>
    <n v="22.812499999999996"/>
    <b v="0"/>
    <x v="1"/>
  </r>
  <r>
    <s v="PID0261"/>
    <s v="Adult"/>
    <x v="0"/>
    <n v="800"/>
    <n v="0"/>
    <n v="89.7"/>
    <s v="Male"/>
    <s v="AB-"/>
    <b v="0"/>
    <b v="1"/>
    <b v="0"/>
    <n v="4"/>
    <n v="29.970931203849108"/>
    <b v="1"/>
    <x v="0"/>
  </r>
  <r>
    <s v="PID0262"/>
    <s v="Adult"/>
    <x v="2"/>
    <n v="250000"/>
    <n v="190210.2"/>
    <n v="65"/>
    <s v="Female"/>
    <s v="O-"/>
    <b v="0"/>
    <b v="0"/>
    <b v="1"/>
    <n v="7"/>
    <n v="22.491349480968861"/>
    <b v="0"/>
    <x v="1"/>
  </r>
  <r>
    <s v="PID0263"/>
    <s v="Middle-aged"/>
    <x v="3"/>
    <n v="3000"/>
    <n v="1570.1100000000001"/>
    <n v="56.2"/>
    <s v="Female"/>
    <s v="AB+"/>
    <b v="0"/>
    <b v="1"/>
    <b v="1"/>
    <n v="30"/>
    <n v="22.230133301689015"/>
    <b v="0"/>
    <x v="1"/>
  </r>
  <r>
    <s v="PID0264"/>
    <s v="Adult"/>
    <x v="0"/>
    <n v="30000"/>
    <n v="25604.159999999996"/>
    <n v="96.1"/>
    <s v="Male"/>
    <s v="O-"/>
    <b v="0"/>
    <b v="0"/>
    <b v="1"/>
    <n v="15"/>
    <n v="34.049036281179141"/>
    <b v="1"/>
    <x v="0"/>
  </r>
  <r>
    <s v="PID0265"/>
    <s v="Adult"/>
    <x v="2"/>
    <n v="3000"/>
    <n v="2271.75"/>
    <n v="59.7"/>
    <s v="Male"/>
    <s v="B-"/>
    <b v="1"/>
    <b v="0"/>
    <b v="1"/>
    <n v="5"/>
    <n v="21.406289217971246"/>
    <b v="0"/>
    <x v="1"/>
  </r>
  <r>
    <s v="PID0266"/>
    <s v="Adult"/>
    <x v="1"/>
    <n v="100"/>
    <n v="0"/>
    <n v="94.6"/>
    <s v="Female"/>
    <s v="AB+"/>
    <b v="0"/>
    <b v="0"/>
    <b v="0"/>
    <n v="9"/>
    <n v="29.85734124479232"/>
    <b v="1"/>
    <x v="0"/>
  </r>
  <r>
    <s v="PID0267"/>
    <s v="Adult"/>
    <x v="1"/>
    <n v="800"/>
    <n v="484.88"/>
    <n v="65.099999999999994"/>
    <s v="Female"/>
    <s v="B+"/>
    <b v="1"/>
    <b v="0"/>
    <b v="1"/>
    <n v="7"/>
    <n v="22.525951557093425"/>
    <b v="0"/>
    <x v="1"/>
  </r>
  <r>
    <s v="PID0268"/>
    <s v="Adult"/>
    <x v="1"/>
    <n v="12000"/>
    <n v="9014.58"/>
    <n v="104.7"/>
    <s v="Male"/>
    <s v="B-"/>
    <b v="1"/>
    <b v="0"/>
    <b v="1"/>
    <n v="12"/>
    <n v="34.98279260917505"/>
    <b v="1"/>
    <x v="0"/>
  </r>
  <r>
    <s v="PID0269"/>
    <s v="Adult"/>
    <x v="1"/>
    <n v="40000"/>
    <n v="20636.399999999998"/>
    <n v="73"/>
    <s v="Male"/>
    <s v="B-"/>
    <b v="0"/>
    <b v="0"/>
    <b v="1"/>
    <n v="12"/>
    <n v="28.515624999999993"/>
    <b v="1"/>
    <x v="0"/>
  </r>
  <r>
    <s v="PID0270"/>
    <s v="Adult"/>
    <x v="3"/>
    <n v="240000"/>
    <n v="161510.04"/>
    <n v="73.2"/>
    <s v="Female"/>
    <s v="O-"/>
    <b v="0"/>
    <b v="1"/>
    <b v="1"/>
    <n v="15"/>
    <n v="24.177566389219184"/>
    <b v="0"/>
    <x v="1"/>
  </r>
  <r>
    <s v="PID0271"/>
    <s v="Adult"/>
    <x v="2"/>
    <n v="90000"/>
    <n v="50397.700000000004"/>
    <n v="75.2"/>
    <s v="Male"/>
    <s v="A-"/>
    <b v="0"/>
    <b v="1"/>
    <b v="1"/>
    <n v="25"/>
    <n v="25.126131845367368"/>
    <b v="0"/>
    <x v="1"/>
  </r>
  <r>
    <s v="PID0272"/>
    <s v="Senior"/>
    <x v="3"/>
    <n v="32000"/>
    <n v="17619.52"/>
    <n v="79.099999999999994"/>
    <s v="Male"/>
    <s v="B-"/>
    <b v="0"/>
    <b v="1"/>
    <b v="1"/>
    <n v="9"/>
    <n v="32.090551340825179"/>
    <b v="1"/>
    <x v="0"/>
  </r>
  <r>
    <s v="PID0273"/>
    <s v="Middle-aged"/>
    <x v="3"/>
    <n v="15000"/>
    <n v="12252.550000000001"/>
    <n v="78"/>
    <s v="Male"/>
    <s v="AB-"/>
    <b v="1"/>
    <b v="1"/>
    <b v="1"/>
    <n v="12"/>
    <n v="26.061679307694877"/>
    <b v="0"/>
    <x v="1"/>
  </r>
  <r>
    <s v="PID0274"/>
    <s v="Senior"/>
    <x v="1"/>
    <n v="90000"/>
    <n v="70452.100000000006"/>
    <n v="49.3"/>
    <s v="Female"/>
    <s v="O-"/>
    <b v="0"/>
    <b v="0"/>
    <b v="1"/>
    <n v="5"/>
    <n v="21.060275962236744"/>
    <b v="0"/>
    <x v="1"/>
  </r>
  <r>
    <s v="PID0275"/>
    <s v="Adult"/>
    <x v="2"/>
    <n v="12000"/>
    <n v="0"/>
    <n v="94.1"/>
    <s v="Female"/>
    <s v="B-"/>
    <b v="1"/>
    <b v="0"/>
    <b v="0"/>
    <n v="0.5"/>
    <n v="29.699532887261707"/>
    <b v="1"/>
    <x v="0"/>
  </r>
  <r>
    <s v="PID0276"/>
    <s v="Adult"/>
    <x v="1"/>
    <n v="40000"/>
    <n v="32398.1"/>
    <n v="100.7"/>
    <s v="Male"/>
    <s v="A+"/>
    <b v="0"/>
    <b v="0"/>
    <b v="1"/>
    <n v="40"/>
    <n v="32.881632653061224"/>
    <b v="1"/>
    <x v="0"/>
  </r>
  <r>
    <s v="PID0277"/>
    <s v="Middle-aged"/>
    <x v="0"/>
    <n v="18000"/>
    <n v="9142.98"/>
    <n v="52.2"/>
    <s v="Male"/>
    <s v="AB-"/>
    <b v="1"/>
    <b v="0"/>
    <b v="1"/>
    <n v="20"/>
    <n v="20.138111955557267"/>
    <b v="0"/>
    <x v="1"/>
  </r>
  <r>
    <s v="PID0278"/>
    <s v="Senior"/>
    <x v="1"/>
    <n v="60000"/>
    <n v="49946.899999999994"/>
    <n v="67.8"/>
    <s v="Male"/>
    <s v="O+"/>
    <b v="0"/>
    <b v="0"/>
    <b v="1"/>
    <n v="15"/>
    <n v="24.310660116891963"/>
    <b v="0"/>
    <x v="1"/>
  </r>
  <r>
    <s v="PID0279"/>
    <s v="Senior"/>
    <x v="1"/>
    <n v="24000"/>
    <n v="0"/>
    <n v="71.2"/>
    <s v="Male"/>
    <s v="AB+"/>
    <b v="0"/>
    <b v="1"/>
    <b v="0"/>
    <n v="9"/>
    <n v="26.472337894110655"/>
    <b v="0"/>
    <x v="1"/>
  </r>
  <r>
    <s v="PID0280"/>
    <s v="Middle-aged"/>
    <x v="1"/>
    <n v="24000"/>
    <n v="15161.699999999999"/>
    <n v="69"/>
    <s v="Male"/>
    <s v="AB+"/>
    <b v="1"/>
    <b v="0"/>
    <b v="1"/>
    <n v="12"/>
    <n v="23.87543252595156"/>
    <b v="0"/>
    <x v="1"/>
  </r>
  <r>
    <s v="PID0281"/>
    <s v="Middle-aged"/>
    <x v="0"/>
    <n v="20000"/>
    <n v="11828.86"/>
    <n v="54.6"/>
    <s v="Male"/>
    <s v="AB+"/>
    <b v="0"/>
    <b v="1"/>
    <b v="1"/>
    <n v="30"/>
    <n v="21.064002160410475"/>
    <b v="0"/>
    <x v="1"/>
  </r>
  <r>
    <s v="PID0282"/>
    <s v="Adult"/>
    <x v="1"/>
    <n v="2000"/>
    <n v="1182"/>
    <n v="59.9"/>
    <s v="Male"/>
    <s v="A+"/>
    <b v="1"/>
    <b v="1"/>
    <b v="1"/>
    <n v="5"/>
    <n v="22.270969660916126"/>
    <b v="0"/>
    <x v="1"/>
  </r>
  <r>
    <s v="PID0283"/>
    <s v="Middle-aged"/>
    <x v="0"/>
    <n v="12000"/>
    <n v="9412.6"/>
    <n v="74"/>
    <s v="Female"/>
    <s v="O-"/>
    <b v="1"/>
    <b v="0"/>
    <b v="1"/>
    <n v="4"/>
    <n v="24.441802087462015"/>
    <b v="0"/>
    <x v="1"/>
  </r>
  <r>
    <s v="PID0284"/>
    <s v="Middle-aged"/>
    <x v="1"/>
    <n v="250000"/>
    <n v="175454.59999999998"/>
    <n v="84.9"/>
    <s v="Male"/>
    <s v="AB+"/>
    <b v="0"/>
    <b v="1"/>
    <b v="1"/>
    <n v="5"/>
    <n v="34.886587771203153"/>
    <b v="1"/>
    <x v="0"/>
  </r>
  <r>
    <s v="PID0285"/>
    <s v="Adult"/>
    <x v="3"/>
    <n v="100"/>
    <n v="56.47"/>
    <n v="65.5"/>
    <s v="Female"/>
    <s v="A+"/>
    <b v="0"/>
    <b v="1"/>
    <b v="1"/>
    <n v="2"/>
    <n v="21.88512813658993"/>
    <b v="0"/>
    <x v="1"/>
  </r>
  <r>
    <s v="PID0286"/>
    <s v="Middle-aged"/>
    <x v="2"/>
    <n v="20000"/>
    <n v="0"/>
    <n v="96.3"/>
    <s v="Male"/>
    <s v="B-"/>
    <b v="0"/>
    <b v="0"/>
    <b v="0"/>
    <n v="9"/>
    <n v="31.807372175980973"/>
    <b v="1"/>
    <x v="0"/>
  </r>
  <r>
    <s v="PID0287"/>
    <s v="Adult"/>
    <x v="0"/>
    <n v="20000"/>
    <n v="0"/>
    <n v="78.099999999999994"/>
    <s v="Female"/>
    <s v="B-"/>
    <b v="1"/>
    <b v="0"/>
    <b v="0"/>
    <n v="0"/>
    <n v="28.003872494531894"/>
    <b v="1"/>
    <x v="0"/>
  </r>
  <r>
    <s v="PID0288"/>
    <s v="Young Adult"/>
    <x v="1"/>
    <n v="300000"/>
    <n v="254042.27999999997"/>
    <n v="59.6"/>
    <s v="Female"/>
    <s v="AB-"/>
    <b v="0"/>
    <b v="0"/>
    <b v="1"/>
    <n v="15"/>
    <n v="22.159428911362287"/>
    <b v="0"/>
    <x v="1"/>
  </r>
  <r>
    <s v="PID0289"/>
    <s v="Young Adult"/>
    <x v="0"/>
    <n v="800"/>
    <n v="445.65"/>
    <n v="71.400000000000006"/>
    <s v="Female"/>
    <s v="O-"/>
    <b v="1"/>
    <b v="0"/>
    <b v="1"/>
    <n v="7"/>
    <n v="24.134667387777181"/>
    <b v="0"/>
    <x v="1"/>
  </r>
  <r>
    <s v="PID0290"/>
    <s v="Middle-aged"/>
    <x v="1"/>
    <n v="40000"/>
    <n v="35435.599999999999"/>
    <n v="73"/>
    <s v="Male"/>
    <s v="B-"/>
    <b v="0"/>
    <b v="0"/>
    <b v="1"/>
    <n v="12"/>
    <n v="25.864512471655331"/>
    <b v="0"/>
    <x v="1"/>
  </r>
  <r>
    <s v="PID0291"/>
    <s v="Adult"/>
    <x v="0"/>
    <n v="40000"/>
    <n v="23892.800000000003"/>
    <n v="92.4"/>
    <s v="Female"/>
    <s v="A+"/>
    <b v="1"/>
    <b v="0"/>
    <b v="1"/>
    <n v="15"/>
    <n v="29.162984471657619"/>
    <b v="1"/>
    <x v="0"/>
  </r>
  <r>
    <s v="PID0292"/>
    <s v="Adult"/>
    <x v="0"/>
    <n v="3000"/>
    <n v="2649.5099999999998"/>
    <n v="99.1"/>
    <s v="Male"/>
    <s v="A+"/>
    <b v="0"/>
    <b v="0"/>
    <b v="1"/>
    <n v="15"/>
    <n v="31.992510330578511"/>
    <b v="1"/>
    <x v="0"/>
  </r>
  <r>
    <s v="PID0293"/>
    <s v="Adult"/>
    <x v="1"/>
    <n v="800"/>
    <n v="587.24"/>
    <n v="94.6"/>
    <s v="Female"/>
    <s v="B+"/>
    <b v="0"/>
    <b v="0"/>
    <b v="1"/>
    <n v="20"/>
    <n v="32.733564013840834"/>
    <b v="1"/>
    <x v="0"/>
  </r>
  <r>
    <s v="PID0294"/>
    <s v="Adult"/>
    <x v="3"/>
    <n v="20000"/>
    <n v="16863.14"/>
    <n v="92.6"/>
    <s v="Female"/>
    <s v="B-"/>
    <b v="0"/>
    <b v="0"/>
    <b v="1"/>
    <n v="15"/>
    <n v="33.203054967908493"/>
    <b v="1"/>
    <x v="0"/>
  </r>
  <r>
    <s v="PID0295"/>
    <s v="Adult"/>
    <x v="0"/>
    <n v="3000"/>
    <n v="2651.88"/>
    <n v="70"/>
    <s v="Male"/>
    <s v="O+"/>
    <b v="0"/>
    <b v="0"/>
    <b v="1"/>
    <n v="9"/>
    <n v="22.343515592581952"/>
    <b v="0"/>
    <x v="1"/>
  </r>
  <r>
    <s v="PID0296"/>
    <s v="Senior"/>
    <x v="0"/>
    <n v="48000"/>
    <n v="25412.799999999999"/>
    <n v="73.900000000000006"/>
    <s v="Female"/>
    <s v="B-"/>
    <b v="0"/>
    <b v="0"/>
    <b v="1"/>
    <n v="5"/>
    <n v="25.874444172122828"/>
    <b v="0"/>
    <x v="1"/>
  </r>
  <r>
    <s v="PID0297"/>
    <s v="Middle-aged"/>
    <x v="3"/>
    <n v="60000"/>
    <n v="52542.200000000004"/>
    <n v="48.1"/>
    <s v="Female"/>
    <s v="AB-"/>
    <b v="0"/>
    <s v="Yes"/>
    <b v="1"/>
    <n v="4"/>
    <n v="20.281666385562492"/>
    <b v="0"/>
    <x v="1"/>
  </r>
  <r>
    <s v="PID0298"/>
    <s v="Senior"/>
    <x v="0"/>
    <n v="1000"/>
    <n v="608.94000000000005"/>
    <n v="62.8"/>
    <s v="Female"/>
    <s v="AB-"/>
    <b v="1"/>
    <b v="0"/>
    <b v="1"/>
    <n v="9"/>
    <n v="26.139438085327779"/>
    <b v="0"/>
    <x v="1"/>
  </r>
  <r>
    <s v="PID0299"/>
    <s v="Senior"/>
    <x v="1"/>
    <n v="90000"/>
    <n v="46249.5"/>
    <n v="56.5"/>
    <s v="Female"/>
    <s v="A-"/>
    <b v="1"/>
    <b v="0"/>
    <b v="1"/>
    <n v="20"/>
    <n v="22.632590930940552"/>
    <b v="0"/>
    <x v="1"/>
  </r>
  <r>
    <s v="PID0300"/>
    <s v="Adult"/>
    <x v="1"/>
    <n v="20000"/>
    <n v="0"/>
    <n v="71.400000000000006"/>
    <s v="Male"/>
    <s v="A+"/>
    <b v="0"/>
    <b v="1"/>
    <b v="0"/>
    <n v="5"/>
    <n v="25.601491627523398"/>
    <b v="0"/>
    <x v="1"/>
  </r>
  <r>
    <s v="PID0301"/>
    <s v="Young Adult"/>
    <x v="1"/>
    <n v="45000"/>
    <n v="26396.19"/>
    <n v="82.4"/>
    <s v="Female"/>
    <s v="O+"/>
    <b v="0"/>
    <b v="0"/>
    <b v="1"/>
    <n v="70"/>
    <n v="30.266299357208453"/>
    <b v="1"/>
    <x v="0"/>
  </r>
  <r>
    <s v="PID0302"/>
    <s v="Adult"/>
    <x v="0"/>
    <n v="40000"/>
    <n v="30393.3"/>
    <n v="75.400000000000006"/>
    <s v="Male"/>
    <s v="AB-"/>
    <b v="0"/>
    <b v="1"/>
    <b v="1"/>
    <n v="15"/>
    <n v="29.088383935804945"/>
    <b v="1"/>
    <x v="0"/>
  </r>
  <r>
    <s v="PID0303"/>
    <s v="Adult"/>
    <x v="1"/>
    <n v="18000"/>
    <n v="15337.380000000001"/>
    <n v="90.6"/>
    <s v="Male"/>
    <s v="A-"/>
    <b v="1"/>
    <b v="0"/>
    <b v="1"/>
    <n v="20"/>
    <n v="33.685306365258775"/>
    <b v="1"/>
    <x v="0"/>
  </r>
  <r>
    <s v="PID0304"/>
    <s v="Middle-aged"/>
    <x v="1"/>
    <n v="21000"/>
    <n v="17377.78"/>
    <n v="82.5"/>
    <s v="Female"/>
    <s v="A+"/>
    <b v="1"/>
    <b v="1"/>
    <b v="1"/>
    <n v="20"/>
    <n v="29.58155545197031"/>
    <b v="1"/>
    <x v="0"/>
  </r>
  <r>
    <s v="PID0305"/>
    <s v="Senior"/>
    <x v="1"/>
    <n v="800"/>
    <n v="555.04"/>
    <n v="74.2"/>
    <s v="Male"/>
    <s v="AB-"/>
    <b v="1"/>
    <b v="0"/>
    <b v="1"/>
    <n v="30"/>
    <n v="26.289682539682545"/>
    <b v="0"/>
    <x v="1"/>
  </r>
  <r>
    <s v="PID0306"/>
    <s v="Adult"/>
    <x v="0"/>
    <n v="12000"/>
    <n v="6992.64"/>
    <n v="66.8"/>
    <s v="Female"/>
    <s v="O-"/>
    <b v="0"/>
    <b v="1"/>
    <b v="1"/>
    <n v="7"/>
    <n v="23.66780045351474"/>
    <b v="0"/>
    <x v="1"/>
  </r>
  <r>
    <s v="PID0307"/>
    <s v="Senior"/>
    <x v="0"/>
    <n v="30000"/>
    <n v="15917.49"/>
    <n v="89.7"/>
    <s v="Female"/>
    <s v="O-"/>
    <s v="Yes"/>
    <b v="0"/>
    <b v="1"/>
    <n v="250"/>
    <n v="34.605146406388641"/>
    <s v="Yes"/>
    <x v="0"/>
  </r>
  <r>
    <s v="PID0308"/>
    <s v="Senior"/>
    <x v="2"/>
    <n v="12000"/>
    <n v="9607.2000000000007"/>
    <n v="59.7"/>
    <s v="Female"/>
    <s v="AB+"/>
    <b v="0"/>
    <b v="0"/>
    <b v="1"/>
    <n v="2"/>
    <n v="23.031518845723543"/>
    <b v="0"/>
    <x v="1"/>
  </r>
  <r>
    <s v="PID0309"/>
    <s v="Middle-aged"/>
    <x v="0"/>
    <n v="12000"/>
    <n v="9344"/>
    <n v="76.5"/>
    <s v="Female"/>
    <s v="A+"/>
    <b v="0"/>
    <b v="0"/>
    <b v="1"/>
    <n v="12"/>
    <n v="31.035741815083774"/>
    <b v="1"/>
    <x v="0"/>
  </r>
  <r>
    <s v="PID0310"/>
    <s v="Adult"/>
    <x v="1"/>
    <n v="800"/>
    <n v="505.63"/>
    <n v="84.5"/>
    <s v="Male"/>
    <s v="O+"/>
    <b v="0"/>
    <b v="1"/>
    <b v="1"/>
    <n v="12"/>
    <n v="31.037649219467404"/>
    <b v="1"/>
    <x v="0"/>
  </r>
  <r>
    <s v="PID0311"/>
    <s v="Middle-aged"/>
    <x v="0"/>
    <n v="500"/>
    <n v="402.18"/>
    <n v="103.1"/>
    <s v="Female"/>
    <s v="O-"/>
    <b v="0"/>
    <b v="1"/>
    <b v="1"/>
    <n v="30"/>
    <n v="33.283832644628099"/>
    <b v="1"/>
    <x v="0"/>
  </r>
  <r>
    <s v="PID0312"/>
    <s v="Young Adult"/>
    <x v="3"/>
    <n v="90000"/>
    <n v="0"/>
    <n v="80.3"/>
    <s v="Female"/>
    <s v="O-"/>
    <b v="0"/>
    <b v="0"/>
    <b v="0"/>
    <n v="5"/>
    <n v="28.792713973251104"/>
    <b v="1"/>
    <x v="0"/>
  </r>
  <r>
    <s v="PID0313"/>
    <s v="Senior"/>
    <x v="3"/>
    <n v="12000"/>
    <n v="10441.56"/>
    <n v="65.099999999999994"/>
    <s v="Female"/>
    <s v="A+"/>
    <b v="0"/>
    <b v="0"/>
    <b v="1"/>
    <n v="25"/>
    <n v="25.114771806643258"/>
    <b v="0"/>
    <x v="1"/>
  </r>
  <r>
    <s v="PID0314"/>
    <s v="Adult"/>
    <x v="0"/>
    <n v="60000"/>
    <n v="34111.4"/>
    <n v="61.4"/>
    <s v="Female"/>
    <s v="O+"/>
    <b v="0"/>
    <b v="1"/>
    <b v="1"/>
    <n v="12"/>
    <n v="23.395823807346435"/>
    <b v="0"/>
    <x v="1"/>
  </r>
  <r>
    <s v="PID0315"/>
    <s v="Adult"/>
    <x v="3"/>
    <n v="18000"/>
    <n v="15787.920000000002"/>
    <n v="82.7"/>
    <s v="Male"/>
    <s v="A+"/>
    <b v="0"/>
    <b v="1"/>
    <b v="1"/>
    <n v="2"/>
    <n v="26.101502335563691"/>
    <b v="0"/>
    <x v="1"/>
  </r>
  <r>
    <s v="PID0316"/>
    <s v="Senior"/>
    <x v="1"/>
    <n v="45000"/>
    <n v="0"/>
    <n v="68.8"/>
    <s v="Female"/>
    <s v="A-"/>
    <b v="0"/>
    <b v="1"/>
    <b v="0"/>
    <n v="20"/>
    <n v="28.270874424720574"/>
    <b v="1"/>
    <x v="0"/>
  </r>
  <r>
    <s v="PID0317"/>
    <s v="Middle-aged"/>
    <x v="2"/>
    <n v="16000"/>
    <n v="11310.02"/>
    <n v="78.900000000000006"/>
    <s v="Female"/>
    <s v="O+"/>
    <b v="0"/>
    <b v="0"/>
    <b v="1"/>
    <n v="70"/>
    <n v="25.471332644628102"/>
    <b v="0"/>
    <x v="1"/>
  </r>
  <r>
    <s v="PID0318"/>
    <s v="Adult"/>
    <x v="2"/>
    <n v="250000"/>
    <n v="181231.9"/>
    <n v="62.6"/>
    <s v="Female"/>
    <s v="O+"/>
    <b v="0"/>
    <b v="0"/>
    <b v="1"/>
    <n v="2"/>
    <n v="24.150302843254501"/>
    <b v="0"/>
    <x v="1"/>
  </r>
  <r>
    <s v="PID0319"/>
    <s v="Senior"/>
    <x v="1"/>
    <n v="100"/>
    <n v="0"/>
    <n v="62.9"/>
    <s v="Female"/>
    <s v="B+"/>
    <b v="0"/>
    <b v="0"/>
    <b v="0"/>
    <n v="90"/>
    <n v="23.967383020880959"/>
    <b v="0"/>
    <x v="1"/>
  </r>
  <r>
    <s v="PID0320"/>
    <s v="Middle-aged"/>
    <x v="1"/>
    <n v="75000"/>
    <n v="64758.100000000006"/>
    <n v="66.5"/>
    <s v="Male"/>
    <s v="A-"/>
    <b v="0"/>
    <b v="1"/>
    <b v="1"/>
    <n v="25"/>
    <n v="25.654874426140964"/>
    <b v="0"/>
    <x v="1"/>
  </r>
  <r>
    <s v="PID0321"/>
    <s v="Adult"/>
    <x v="3"/>
    <n v="40000"/>
    <n v="0"/>
    <n v="83.4"/>
    <s v="Female"/>
    <s v="AB+"/>
    <b v="0"/>
    <b v="0"/>
    <b v="0"/>
    <n v="5"/>
    <n v="26.029150151368562"/>
    <b v="0"/>
    <x v="1"/>
  </r>
  <r>
    <s v="PID0322"/>
    <s v="Adult"/>
    <x v="1"/>
    <n v="3000"/>
    <n v="1894.17"/>
    <n v="57.3"/>
    <s v="Female"/>
    <s v="AB+"/>
    <b v="0"/>
    <b v="0"/>
    <b v="1"/>
    <n v="20"/>
    <n v="22.382812499999993"/>
    <b v="0"/>
    <x v="1"/>
  </r>
  <r>
    <s v="PID0323"/>
    <s v="Adult"/>
    <x v="2"/>
    <n v="32000"/>
    <n v="0"/>
    <n v="96.5"/>
    <s v="Male"/>
    <s v="O-"/>
    <b v="1"/>
    <b v="0"/>
    <b v="0"/>
    <n v="3"/>
    <n v="33.391003460207614"/>
    <b v="1"/>
    <x v="0"/>
  </r>
  <r>
    <s v="PID0324"/>
    <s v="Senior"/>
    <x v="3"/>
    <n v="12000"/>
    <n v="6341.88"/>
    <n v="83.8"/>
    <s v="Male"/>
    <s v="B+"/>
    <b v="0"/>
    <b v="0"/>
    <b v="1"/>
    <n v="25"/>
    <n v="34.434582511505582"/>
    <b v="1"/>
    <x v="0"/>
  </r>
  <r>
    <s v="PID0325"/>
    <s v="Middle-aged"/>
    <x v="3"/>
    <n v="16000"/>
    <n v="13735.36"/>
    <n v="57.4"/>
    <s v="Male"/>
    <s v="AB-"/>
    <b v="0"/>
    <b v="0"/>
    <b v="1"/>
    <n v="40"/>
    <n v="22.704798069696608"/>
    <b v="0"/>
    <x v="1"/>
  </r>
  <r>
    <s v="PID0326"/>
    <s v="Senior"/>
    <x v="0"/>
    <n v="60000"/>
    <n v="0"/>
    <n v="45.3"/>
    <s v="Female"/>
    <s v="B+"/>
    <b v="1"/>
    <b v="0"/>
    <b v="0"/>
    <n v="12"/>
    <n v="20.133333333333333"/>
    <b v="0"/>
    <x v="1"/>
  </r>
  <r>
    <s v="PID0327"/>
    <s v="Adult"/>
    <x v="0"/>
    <n v="90000"/>
    <n v="49301.899999999994"/>
    <n v="97.5"/>
    <s v="Female"/>
    <s v="O+"/>
    <b v="0"/>
    <b v="1"/>
    <b v="1"/>
    <n v="7"/>
    <n v="33.343592900379605"/>
    <b v="1"/>
    <x v="0"/>
  </r>
  <r>
    <s v="PID0328"/>
    <s v="Middle-aged"/>
    <x v="2"/>
    <n v="60000"/>
    <n v="52602.28"/>
    <n v="99.9"/>
    <s v="Female"/>
    <s v="O-"/>
    <b v="0"/>
    <b v="0"/>
    <b v="1"/>
    <n v="4"/>
    <n v="34.977766884913002"/>
    <b v="1"/>
    <x v="0"/>
  </r>
  <r>
    <s v="PID0329"/>
    <s v="Young Adult"/>
    <x v="0"/>
    <n v="72000"/>
    <n v="48491.68"/>
    <n v="82.6"/>
    <s v="Male"/>
    <s v="A-"/>
    <b v="0"/>
    <b v="0"/>
    <b v="1"/>
    <n v="4"/>
    <n v="29.617411882821184"/>
    <b v="1"/>
    <x v="0"/>
  </r>
  <r>
    <s v="PID0330"/>
    <s v="Middle-aged"/>
    <x v="2"/>
    <n v="500"/>
    <n v="0"/>
    <n v="88.4"/>
    <s v="Female"/>
    <s v="A+"/>
    <b v="0"/>
    <b v="0"/>
    <b v="0"/>
    <n v="4"/>
    <n v="29.881016765819368"/>
    <b v="1"/>
    <x v="0"/>
  </r>
  <r>
    <s v="PID0331"/>
    <s v="Adult"/>
    <x v="2"/>
    <n v="100"/>
    <n v="87.74"/>
    <n v="102"/>
    <s v="Female"/>
    <s v="A-"/>
    <b v="0"/>
    <b v="0"/>
    <b v="1"/>
    <n v="9"/>
    <n v="32.192904936245419"/>
    <b v="1"/>
    <x v="0"/>
  </r>
  <r>
    <s v="PID0332"/>
    <s v="Senior"/>
    <x v="2"/>
    <n v="72000"/>
    <n v="40552.839999999997"/>
    <n v="73.3"/>
    <s v="Male"/>
    <s v="AB+"/>
    <b v="1"/>
    <b v="0"/>
    <b v="1"/>
    <n v="7"/>
    <n v="32.577777777777776"/>
    <b v="1"/>
    <x v="0"/>
  </r>
  <r>
    <s v="PID0333"/>
    <s v="Adult"/>
    <x v="1"/>
    <n v="48000"/>
    <n v="37134"/>
    <n v="91"/>
    <s v="Female"/>
    <s v="AB-"/>
    <b v="0"/>
    <b v="1"/>
    <b v="1"/>
    <n v="12"/>
    <n v="33.023660908695021"/>
    <b v="1"/>
    <x v="0"/>
  </r>
  <r>
    <s v="PID0334"/>
    <s v="Senior"/>
    <x v="3"/>
    <n v="12000"/>
    <n v="8904.5999999999985"/>
    <n v="94.6"/>
    <s v="Male"/>
    <s v="A+"/>
    <s v="Yes"/>
    <s v="No"/>
    <b v="1"/>
    <n v="9"/>
    <n v="33.517573696145128"/>
    <b v="1"/>
    <x v="0"/>
  </r>
  <r>
    <s v="PID0335"/>
    <s v="Adult"/>
    <x v="2"/>
    <n v="60000"/>
    <n v="0"/>
    <n v="84.5"/>
    <s v="Female"/>
    <s v="AB+"/>
    <b v="0"/>
    <b v="1"/>
    <b v="0"/>
    <n v="12"/>
    <n v="32.599050962540019"/>
    <b v="1"/>
    <x v="0"/>
  </r>
  <r>
    <s v="PID0336"/>
    <s v="Middle-aged"/>
    <x v="1"/>
    <n v="32000"/>
    <n v="17880.560000000001"/>
    <n v="87.1"/>
    <s v="Male"/>
    <s v="O+"/>
    <b v="0"/>
    <b v="0"/>
    <b v="1"/>
    <n v="9"/>
    <n v="31.230951271110474"/>
    <b v="1"/>
    <x v="0"/>
  </r>
  <r>
    <s v="PID0337"/>
    <s v="Middle-aged"/>
    <x v="2"/>
    <n v="54000"/>
    <n v="0"/>
    <n v="86.6"/>
    <s v="Female"/>
    <s v="O+"/>
    <b v="1"/>
    <b v="0"/>
    <b v="0"/>
    <n v="3"/>
    <n v="33.828124999999993"/>
    <b v="1"/>
    <x v="0"/>
  </r>
  <r>
    <s v="PID0338"/>
    <s v="Adult"/>
    <x v="2"/>
    <n v="250000"/>
    <n v="180061.4"/>
    <n v="67.3"/>
    <s v="Male"/>
    <s v="AB+"/>
    <b v="1"/>
    <b v="0"/>
    <b v="1"/>
    <n v="1"/>
    <n v="21.975510204081633"/>
    <b v="0"/>
    <x v="1"/>
  </r>
  <r>
    <s v="PID0339"/>
    <s v="Adult"/>
    <x v="2"/>
    <n v="12000"/>
    <n v="10036.98"/>
    <n v="104.5"/>
    <s v="Female"/>
    <s v="A-"/>
    <b v="1"/>
    <b v="1"/>
    <b v="1"/>
    <n v="2"/>
    <n v="34.915967790437364"/>
    <b v="1"/>
    <x v="0"/>
  </r>
  <r>
    <s v="PID0340"/>
    <s v="Adult"/>
    <x v="1"/>
    <n v="12000"/>
    <n v="10570.68"/>
    <n v="73.400000000000006"/>
    <s v="Male"/>
    <s v="O+"/>
    <b v="0"/>
    <b v="0"/>
    <b v="1"/>
    <n v="90"/>
    <n v="28.671874999999996"/>
    <b v="1"/>
    <x v="0"/>
  </r>
  <r>
    <s v="PID0341"/>
    <s v="Adult"/>
    <x v="0"/>
    <n v="60000"/>
    <n v="49311.68"/>
    <n v="80.8"/>
    <s v="Male"/>
    <s v="A+"/>
    <b v="1"/>
    <b v="1"/>
    <b v="1"/>
    <n v="25"/>
    <n v="31.562499999999993"/>
    <b v="1"/>
    <x v="0"/>
  </r>
  <r>
    <s v="PID0342"/>
    <s v="Middle-aged"/>
    <x v="2"/>
    <n v="300000"/>
    <n v="0"/>
    <n v="75.900000000000006"/>
    <s v="Male"/>
    <s v="B-"/>
    <b v="1"/>
    <b v="0"/>
    <b v="0"/>
    <n v="0.5"/>
    <n v="30.022546576480359"/>
    <b v="1"/>
    <x v="0"/>
  </r>
  <r>
    <s v="PID0343"/>
    <s v="Middle-aged"/>
    <x v="2"/>
    <n v="500"/>
    <n v="447.66"/>
    <n v="82"/>
    <s v="Male"/>
    <s v="A-"/>
    <b v="0"/>
    <b v="0"/>
    <b v="1"/>
    <n v="0.5"/>
    <n v="33.267069657998292"/>
    <b v="1"/>
    <x v="0"/>
  </r>
  <r>
    <s v="PID0344"/>
    <s v="Middle-aged"/>
    <x v="0"/>
    <n v="200000"/>
    <n v="0"/>
    <n v="88.8"/>
    <s v="Male"/>
    <s v="B+"/>
    <b v="1"/>
    <b v="1"/>
    <b v="0"/>
    <n v="12"/>
    <n v="30.726643598615919"/>
    <b v="1"/>
    <x v="0"/>
  </r>
  <r>
    <s v="PID0345"/>
    <s v="Adult"/>
    <x v="0"/>
    <n v="30000"/>
    <n v="23792.699999999997"/>
    <n v="85.2"/>
    <s v="Female"/>
    <s v="AB-"/>
    <b v="0"/>
    <b v="1"/>
    <b v="1"/>
    <n v="15"/>
    <n v="29.480968858131494"/>
    <b v="1"/>
    <x v="0"/>
  </r>
  <r>
    <s v="PID0346"/>
    <s v="Adult"/>
    <x v="1"/>
    <n v="240000"/>
    <n v="0"/>
    <n v="60.2"/>
    <s v="Male"/>
    <s v="O-"/>
    <b v="1"/>
    <b v="1"/>
    <b v="0"/>
    <n v="7"/>
    <n v="23.515624999999996"/>
    <b v="0"/>
    <x v="1"/>
  </r>
  <r>
    <s v="PID0347"/>
    <s v="Adult"/>
    <x v="1"/>
    <n v="40000"/>
    <n v="24642.6"/>
    <n v="88.7"/>
    <s v="Male"/>
    <s v="AB-"/>
    <b v="0"/>
    <b v="0"/>
    <b v="1"/>
    <n v="9"/>
    <n v="31.804654164724447"/>
    <b v="1"/>
    <x v="0"/>
  </r>
  <r>
    <s v="PID0348"/>
    <s v="Senior"/>
    <x v="2"/>
    <n v="45000"/>
    <n v="39752.79"/>
    <n v="70"/>
    <s v="Female"/>
    <s v="A+"/>
    <b v="0"/>
    <b v="1"/>
    <b v="1"/>
    <n v="0.5"/>
    <n v="29.903028749626213"/>
    <b v="1"/>
    <x v="0"/>
  </r>
  <r>
    <s v="PID0349"/>
    <s v="Middle-aged"/>
    <x v="1"/>
    <n v="24000"/>
    <n v="0"/>
    <n v="92"/>
    <s v="Male"/>
    <s v="AB+"/>
    <b v="0"/>
    <b v="1"/>
    <b v="0"/>
    <n v="9"/>
    <n v="34.205829863176689"/>
    <b v="1"/>
    <x v="0"/>
  </r>
  <r>
    <s v="PID0350"/>
    <s v="Adult"/>
    <x v="1"/>
    <n v="100"/>
    <n v="77.66"/>
    <n v="106.6"/>
    <s v="Male"/>
    <s v="AB-"/>
    <b v="1"/>
    <b v="0"/>
    <b v="1"/>
    <n v="200"/>
    <n v="33.269872975250458"/>
    <b v="1"/>
    <x v="0"/>
  </r>
  <r>
    <s v="PID0351"/>
    <s v="Middle-aged"/>
    <x v="1"/>
    <n v="250000"/>
    <n v="125062.2"/>
    <n v="96.1"/>
    <s v="Male"/>
    <s v="A+"/>
    <b v="0"/>
    <b v="0"/>
    <b v="1"/>
    <n v="9"/>
    <n v="30.674454977816076"/>
    <b v="1"/>
    <x v="0"/>
  </r>
  <r>
    <s v="PID0352"/>
    <s v="Middle-aged"/>
    <x v="0"/>
    <n v="40000"/>
    <n v="0"/>
    <n v="72.599999999999994"/>
    <s v="Male"/>
    <s v="O+"/>
    <b v="0"/>
    <b v="0"/>
    <b v="0"/>
    <n v="4"/>
    <n v="28.00817869680953"/>
    <b v="1"/>
    <x v="0"/>
  </r>
  <r>
    <s v="PID0353"/>
    <s v="Adult"/>
    <x v="0"/>
    <n v="16000"/>
    <n v="9324.06"/>
    <n v="78.900000000000006"/>
    <s v="Male"/>
    <s v="A+"/>
    <b v="0"/>
    <b v="0"/>
    <b v="1"/>
    <n v="25"/>
    <n v="30.438640484549207"/>
    <b v="1"/>
    <x v="0"/>
  </r>
  <r>
    <s v="PID0354"/>
    <s v="Adult"/>
    <x v="2"/>
    <n v="60000"/>
    <n v="42781.95"/>
    <n v="56.7"/>
    <s v="Male"/>
    <s v="O+"/>
    <b v="0"/>
    <b v="1"/>
    <b v="1"/>
    <n v="2"/>
    <n v="21.340660167864808"/>
    <b v="0"/>
    <x v="1"/>
  </r>
  <r>
    <s v="PID0355"/>
    <s v="Middle-aged"/>
    <x v="0"/>
    <n v="100"/>
    <n v="67.64"/>
    <n v="54"/>
    <s v="Female"/>
    <s v="O+"/>
    <b v="0"/>
    <b v="1"/>
    <b v="1"/>
    <n v="7"/>
    <n v="22.476586888657646"/>
    <b v="0"/>
    <x v="1"/>
  </r>
  <r>
    <s v="PID0356"/>
    <s v="Adult"/>
    <x v="2"/>
    <n v="500"/>
    <n v="265.38"/>
    <n v="93.2"/>
    <s v="Female"/>
    <s v="O-"/>
    <b v="0"/>
    <b v="0"/>
    <b v="1"/>
    <n v="15"/>
    <n v="30.087809917355372"/>
    <b v="1"/>
    <x v="0"/>
  </r>
  <r>
    <s v="PID0357"/>
    <s v="Adult"/>
    <x v="0"/>
    <n v="800"/>
    <n v="0"/>
    <n v="80.5"/>
    <s v="Male"/>
    <s v="AB+"/>
    <b v="0"/>
    <b v="1"/>
    <b v="0"/>
    <n v="20"/>
    <n v="31.445312499999993"/>
    <b v="1"/>
    <x v="0"/>
  </r>
  <r>
    <s v="PID0358"/>
    <s v="Senior"/>
    <x v="1"/>
    <n v="12000"/>
    <n v="7609.14"/>
    <n v="79.900000000000006"/>
    <s v="Male"/>
    <s v="AB-"/>
    <b v="0"/>
    <b v="0"/>
    <b v="1"/>
    <n v="12"/>
    <n v="30.445054107605543"/>
    <b v="1"/>
    <x v="0"/>
  </r>
  <r>
    <s v="PID0359"/>
    <s v="Adult"/>
    <x v="1"/>
    <n v="24000"/>
    <n v="16555.14"/>
    <n v="100.8"/>
    <s v="Male"/>
    <s v="B-"/>
    <b v="0"/>
    <b v="0"/>
    <b v="1"/>
    <n v="12"/>
    <n v="32.174662453318007"/>
    <b v="1"/>
    <x v="0"/>
  </r>
  <r>
    <s v="PID0360"/>
    <s v="Adult"/>
    <x v="0"/>
    <n v="240000"/>
    <n v="0"/>
    <n v="90.4"/>
    <s v="Female"/>
    <s v="AB-"/>
    <b v="0"/>
    <b v="0"/>
    <b v="0"/>
    <n v="5"/>
    <n v="30.915495366095556"/>
    <b v="1"/>
    <x v="0"/>
  </r>
  <r>
    <s v="PID0361"/>
    <s v="Middle-aged"/>
    <x v="3"/>
    <n v="100"/>
    <n v="80.67"/>
    <n v="87.4"/>
    <s v="Male"/>
    <s v="O-"/>
    <b v="0"/>
    <b v="0"/>
    <b v="1"/>
    <n v="120"/>
    <n v="31.717230367252146"/>
    <b v="1"/>
    <x v="0"/>
  </r>
  <r>
    <s v="PID0362"/>
    <s v="Middle-aged"/>
    <x v="3"/>
    <n v="500"/>
    <n v="329.07"/>
    <n v="95.2"/>
    <s v="Male"/>
    <s v="B+"/>
    <b v="0"/>
    <b v="0"/>
    <b v="1"/>
    <n v="9"/>
    <n v="30.387181205911453"/>
    <b v="1"/>
    <x v="0"/>
  </r>
  <r>
    <s v="PID0363"/>
    <s v="Middle-aged"/>
    <x v="1"/>
    <n v="60000"/>
    <n v="37716.720000000001"/>
    <n v="94"/>
    <s v="Male"/>
    <s v="O-"/>
    <b v="1"/>
    <b v="0"/>
    <b v="1"/>
    <n v="5"/>
    <n v="34.112353026564087"/>
    <b v="1"/>
    <x v="0"/>
  </r>
  <r>
    <s v="PID0364"/>
    <s v="Senior"/>
    <x v="2"/>
    <n v="30000"/>
    <n v="26951.94"/>
    <n v="74.099999999999994"/>
    <s v="Female"/>
    <s v="B-"/>
    <b v="1"/>
    <b v="1"/>
    <b v="1"/>
    <n v="0.5"/>
    <n v="30.062071483630163"/>
    <b v="1"/>
    <x v="0"/>
  </r>
  <r>
    <s v="PID0365"/>
    <s v="Middle-aged"/>
    <x v="0"/>
    <n v="500"/>
    <n v="440.1"/>
    <n v="87.5"/>
    <s v="Male"/>
    <s v="B-"/>
    <b v="0"/>
    <b v="0"/>
    <b v="1"/>
    <n v="15"/>
    <n v="33.340954122847123"/>
    <b v="1"/>
    <x v="0"/>
  </r>
  <r>
    <s v="PID0366"/>
    <s v="Senior"/>
    <x v="1"/>
    <n v="1000"/>
    <n v="0"/>
    <n v="72.599999999999994"/>
    <s v="Male"/>
    <s v="B-"/>
    <b v="0"/>
    <b v="1"/>
    <b v="0"/>
    <n v="30"/>
    <n v="25.722789115646261"/>
    <b v="0"/>
    <x v="1"/>
  </r>
  <r>
    <s v="PID0367"/>
    <s v="Middle-aged"/>
    <x v="1"/>
    <n v="20000"/>
    <n v="16143.4"/>
    <n v="76.7"/>
    <s v="Female"/>
    <s v="AB-"/>
    <b v="1"/>
    <b v="0"/>
    <b v="1"/>
    <n v="7"/>
    <n v="31.92507804370447"/>
    <b v="1"/>
    <x v="0"/>
  </r>
  <r>
    <s v="PID0368"/>
    <s v="Adult"/>
    <x v="2"/>
    <n v="100"/>
    <n v="65.930000000000007"/>
    <n v="84.2"/>
    <s v="Male"/>
    <s v="B+"/>
    <b v="0"/>
    <b v="0"/>
    <b v="1"/>
    <n v="4"/>
    <n v="31.305770374776923"/>
    <b v="1"/>
    <x v="0"/>
  </r>
  <r>
    <s v="PID0369"/>
    <s v="Senior"/>
    <x v="2"/>
    <n v="500"/>
    <n v="0"/>
    <n v="79.400000000000006"/>
    <s v="Male"/>
    <s v="B+"/>
    <b v="0"/>
    <b v="0"/>
    <b v="0"/>
    <n v="0.5"/>
    <n v="33.918578324576018"/>
    <b v="1"/>
    <x v="0"/>
  </r>
  <r>
    <s v="PID0370"/>
    <s v="Middle-aged"/>
    <x v="2"/>
    <n v="72000"/>
    <n v="0"/>
    <n v="73"/>
    <s v="Male"/>
    <s v="B+"/>
    <b v="0"/>
    <b v="0"/>
    <b v="0"/>
    <n v="4"/>
    <n v="30.780907404284029"/>
    <b v="1"/>
    <x v="0"/>
  </r>
  <r>
    <s v="PID0371"/>
    <s v="Middle-aged"/>
    <x v="3"/>
    <n v="72000"/>
    <n v="54838.92"/>
    <n v="56.4"/>
    <s v="Female"/>
    <s v="A+"/>
    <b v="1"/>
    <b v="0"/>
    <b v="1"/>
    <n v="7"/>
    <n v="22.309244096356945"/>
    <b v="0"/>
    <x v="1"/>
  </r>
  <r>
    <s v="PID0372"/>
    <s v="Middle-aged"/>
    <x v="3"/>
    <n v="500"/>
    <n v="0"/>
    <n v="76.3"/>
    <s v="Male"/>
    <s v="B+"/>
    <b v="1"/>
    <b v="0"/>
    <b v="0"/>
    <n v="15"/>
    <n v="28.025711662075299"/>
    <b v="1"/>
    <x v="0"/>
  </r>
  <r>
    <s v="PID0373"/>
    <s v="Adult"/>
    <x v="2"/>
    <n v="240000"/>
    <n v="196046.63999999998"/>
    <n v="58.4"/>
    <s v="Female"/>
    <s v="O-"/>
    <b v="0"/>
    <s v="Yes"/>
    <b v="1"/>
    <n v="400"/>
    <n v="20.447463324113304"/>
    <b v="0"/>
    <x v="1"/>
  </r>
  <r>
    <s v="PID0374"/>
    <s v="Senior"/>
    <x v="0"/>
    <n v="18000"/>
    <n v="9141.42"/>
    <n v="49.6"/>
    <s v="Male"/>
    <s v="B-"/>
    <b v="1"/>
    <b v="0"/>
    <b v="1"/>
    <n v="12"/>
    <n v="20.381328073635764"/>
    <b v="0"/>
    <x v="1"/>
  </r>
  <r>
    <s v="PID0375"/>
    <s v="Adult"/>
    <x v="0"/>
    <n v="16000"/>
    <n v="13267.3"/>
    <n v="86"/>
    <s v="Male"/>
    <s v="O-"/>
    <b v="0"/>
    <b v="0"/>
    <b v="1"/>
    <n v="25"/>
    <n v="29.069767441860467"/>
    <b v="1"/>
    <x v="0"/>
  </r>
  <r>
    <s v="PID0376"/>
    <s v="Middle-aged"/>
    <x v="2"/>
    <n v="800"/>
    <n v="698.61"/>
    <n v="54.8"/>
    <s v="Female"/>
    <s v="AB+"/>
    <b v="0"/>
    <b v="0"/>
    <b v="1"/>
    <n v="5"/>
    <n v="23.71883656509695"/>
    <b v="0"/>
    <x v="1"/>
  </r>
  <r>
    <s v="PID0377"/>
    <s v="Senior"/>
    <x v="0"/>
    <n v="72000"/>
    <n v="0"/>
    <n v="64.599999999999994"/>
    <s v="Male"/>
    <s v="A-"/>
    <b v="0"/>
    <b v="0"/>
    <b v="0"/>
    <n v="15"/>
    <n v="24.615150129553413"/>
    <b v="0"/>
    <x v="1"/>
  </r>
  <r>
    <s v="PID0378"/>
    <s v="Middle-aged"/>
    <x v="2"/>
    <n v="30000"/>
    <n v="23847.09"/>
    <n v="90.5"/>
    <s v="Male"/>
    <s v="A+"/>
    <b v="1"/>
    <b v="1"/>
    <b v="1"/>
    <n v="20"/>
    <n v="34.484072549916164"/>
    <b v="1"/>
    <x v="0"/>
  </r>
  <r>
    <s v="PID0379"/>
    <s v="Middle-aged"/>
    <x v="0"/>
    <n v="21000"/>
    <n v="0"/>
    <n v="65"/>
    <s v="Female"/>
    <s v="B-"/>
    <b v="0"/>
    <b v="0"/>
    <b v="0"/>
    <n v="5"/>
    <n v="23.875114784205696"/>
    <b v="0"/>
    <x v="1"/>
  </r>
  <r>
    <s v="PID0380"/>
    <s v="Adult"/>
    <x v="1"/>
    <n v="100"/>
    <n v="0"/>
    <n v="64.2"/>
    <s v="Male"/>
    <s v="B-"/>
    <b v="1"/>
    <b v="0"/>
    <b v="0"/>
    <n v="9"/>
    <n v="21.204914783987316"/>
    <b v="0"/>
    <x v="1"/>
  </r>
  <r>
    <s v="PID0381"/>
    <s v="Senior"/>
    <x v="1"/>
    <n v="90000"/>
    <n v="45637.1"/>
    <n v="65.400000000000006"/>
    <s v="Female"/>
    <s v="AB+"/>
    <b v="0"/>
    <b v="0"/>
    <b v="1"/>
    <n v="12"/>
    <n v="26.532516532110836"/>
    <b v="0"/>
    <x v="1"/>
  </r>
  <r>
    <s v="PID0382"/>
    <s v="Adult"/>
    <x v="3"/>
    <n v="18000"/>
    <n v="11172.539999999999"/>
    <n v="63"/>
    <s v="Female"/>
    <s v="B-"/>
    <b v="0"/>
    <b v="0"/>
    <b v="1"/>
    <n v="120"/>
    <n v="20.571428571428573"/>
    <b v="0"/>
    <x v="1"/>
  </r>
  <r>
    <s v="PID0383"/>
    <s v="Senior"/>
    <x v="1"/>
    <n v="250000"/>
    <n v="0"/>
    <n v="93.2"/>
    <s v="Female"/>
    <s v="AB+"/>
    <b v="0"/>
    <b v="0"/>
    <b v="0"/>
    <n v="200"/>
    <n v="33.822035128465672"/>
    <b v="1"/>
    <x v="0"/>
  </r>
  <r>
    <s v="PID0384"/>
    <s v="Adult"/>
    <x v="1"/>
    <n v="100"/>
    <n v="57.71"/>
    <n v="81"/>
    <s v="Male"/>
    <s v="B-"/>
    <b v="1"/>
    <b v="0"/>
    <b v="1"/>
    <n v="15"/>
    <n v="30.864197530864192"/>
    <b v="1"/>
    <x v="0"/>
  </r>
  <r>
    <s v="PID0385"/>
    <s v="Adult"/>
    <x v="2"/>
    <n v="30000"/>
    <n v="15793.41"/>
    <n v="61.8"/>
    <s v="Male"/>
    <s v="A-"/>
    <b v="0"/>
    <b v="0"/>
    <b v="1"/>
    <n v="2"/>
    <n v="23.841672774970096"/>
    <b v="0"/>
    <x v="1"/>
  </r>
  <r>
    <s v="PID0386"/>
    <s v="Adult"/>
    <x v="2"/>
    <n v="60000"/>
    <n v="46224.04"/>
    <n v="93.4"/>
    <s v="Female"/>
    <s v="A-"/>
    <b v="0"/>
    <b v="0"/>
    <b v="1"/>
    <n v="2"/>
    <n v="29.150151368559037"/>
    <b v="1"/>
    <x v="0"/>
  </r>
  <r>
    <s v="PID0387"/>
    <s v="Middle-aged"/>
    <x v="2"/>
    <n v="24000"/>
    <n v="15849.300000000001"/>
    <n v="89.4"/>
    <s v="Male"/>
    <s v="B-"/>
    <b v="0"/>
    <b v="0"/>
    <b v="1"/>
    <n v="3"/>
    <n v="30.934256055363328"/>
    <b v="1"/>
    <x v="0"/>
  </r>
  <r>
    <s v="PID0388"/>
    <s v="Middle-aged"/>
    <x v="3"/>
    <n v="30000"/>
    <n v="23214.36"/>
    <n v="92.9"/>
    <s v="Female"/>
    <s v="B-"/>
    <b v="0"/>
    <b v="1"/>
    <b v="1"/>
    <n v="2"/>
    <n v="34.540452111838199"/>
    <b v="1"/>
    <x v="0"/>
  </r>
  <r>
    <s v="PID0389"/>
    <s v="Senior"/>
    <x v="3"/>
    <n v="16000"/>
    <n v="0"/>
    <n v="81.400000000000006"/>
    <s v="Male"/>
    <s v="AB+"/>
    <b v="0"/>
    <b v="1"/>
    <b v="0"/>
    <n v="20"/>
    <n v="33.448389217619983"/>
    <b v="1"/>
    <x v="0"/>
  </r>
  <r>
    <s v="PID0390"/>
    <s v="Middle-aged"/>
    <x v="0"/>
    <n v="75000"/>
    <n v="52324.55"/>
    <n v="70.7"/>
    <s v="Female"/>
    <s v="O-"/>
    <b v="0"/>
    <b v="1"/>
    <b v="1"/>
    <n v="12"/>
    <n v="30.600761772853186"/>
    <b v="1"/>
    <x v="0"/>
  </r>
  <r>
    <s v="PID0391"/>
    <s v="Adult"/>
    <x v="0"/>
    <n v="4000"/>
    <n v="0"/>
    <n v="72.8"/>
    <s v="Female"/>
    <s v="AB-"/>
    <b v="0"/>
    <b v="0"/>
    <b v="0"/>
    <n v="12"/>
    <n v="28.085336213880634"/>
    <b v="1"/>
    <x v="0"/>
  </r>
  <r>
    <s v="PID0392"/>
    <s v="Adult"/>
    <x v="0"/>
    <n v="250000"/>
    <n v="154333.29999999999"/>
    <n v="90.2"/>
    <s v="Male"/>
    <s v="AB+"/>
    <b v="0"/>
    <s v="Yes"/>
    <b v="1"/>
    <n v="12"/>
    <n v="30.847098252453751"/>
    <b v="1"/>
    <x v="0"/>
  </r>
  <r>
    <s v="PID0393"/>
    <s v="Senior"/>
    <x v="3"/>
    <n v="90000"/>
    <n v="54359.3"/>
    <n v="76.599999999999994"/>
    <s v="Female"/>
    <s v="B-"/>
    <b v="0"/>
    <b v="0"/>
    <b v="1"/>
    <n v="9"/>
    <n v="30.299434357818118"/>
    <b v="1"/>
    <x v="0"/>
  </r>
  <r>
    <s v="PID0394"/>
    <s v="Senior"/>
    <x v="1"/>
    <n v="45000"/>
    <n v="34948.050000000003"/>
    <n v="81.099999999999994"/>
    <s v="Male"/>
    <s v="AB-"/>
    <b v="0"/>
    <b v="0"/>
    <b v="1"/>
    <n v="25"/>
    <n v="32.079427237846602"/>
    <b v="1"/>
    <x v="0"/>
  </r>
  <r>
    <s v="PID0395"/>
    <s v="Adult"/>
    <x v="3"/>
    <n v="48000"/>
    <n v="31165.759999999998"/>
    <n v="79.3"/>
    <s v="Male"/>
    <s v="B+"/>
    <b v="0"/>
    <b v="0"/>
    <b v="1"/>
    <n v="0"/>
    <n v="29.846813956114268"/>
    <b v="1"/>
    <x v="0"/>
  </r>
  <r>
    <s v="PID0396"/>
    <s v="Senior"/>
    <x v="2"/>
    <n v="12000"/>
    <n v="9210.5399999999991"/>
    <n v="83.4"/>
    <s v="Female"/>
    <s v="AB+"/>
    <b v="0"/>
    <b v="0"/>
    <b v="1"/>
    <n v="0.5"/>
    <n v="29.904263329628172"/>
    <b v="1"/>
    <x v="0"/>
  </r>
  <r>
    <s v="PID0397"/>
    <s v="Adult"/>
    <x v="2"/>
    <n v="800"/>
    <n v="630.55999999999995"/>
    <n v="86.9"/>
    <s v="Female"/>
    <s v="A-"/>
    <b v="0"/>
    <b v="1"/>
    <b v="1"/>
    <n v="12"/>
    <n v="29.035383741521603"/>
    <b v="1"/>
    <x v="0"/>
  </r>
  <r>
    <s v="PID0398"/>
    <s v="Adult"/>
    <x v="0"/>
    <n v="24000"/>
    <n v="17480.04"/>
    <n v="65"/>
    <s v="Female"/>
    <s v="A+"/>
    <b v="0"/>
    <b v="0"/>
    <b v="1"/>
    <n v="12"/>
    <n v="23.030045351473927"/>
    <b v="0"/>
    <x v="1"/>
  </r>
  <r>
    <s v="PID0399"/>
    <s v="Adult"/>
    <x v="1"/>
    <n v="60000"/>
    <n v="39419.75"/>
    <n v="89.7"/>
    <s v="Female"/>
    <s v="AB+"/>
    <b v="1"/>
    <b v="0"/>
    <b v="1"/>
    <n v="15"/>
    <n v="30.320443482963768"/>
    <b v="1"/>
    <x v="0"/>
  </r>
  <r>
    <s v="PID0400"/>
    <s v="Adult"/>
    <x v="2"/>
    <n v="24000"/>
    <n v="20401.560000000001"/>
    <n v="72"/>
    <s v="Female"/>
    <s v="A-"/>
    <s v="No"/>
    <b v="0"/>
    <b v="1"/>
    <n v="3"/>
    <n v="26.1286108288576"/>
    <b v="0"/>
    <x v="1"/>
  </r>
  <r>
    <s v="PID0401"/>
    <s v="Senior"/>
    <x v="2"/>
    <n v="60000"/>
    <n v="31762.350000000002"/>
    <n v="46.9"/>
    <s v="Female"/>
    <s v="O-"/>
    <b v="1"/>
    <b v="1"/>
    <b v="1"/>
    <n v="2"/>
    <n v="20.844444444444445"/>
    <b v="0"/>
    <x v="1"/>
  </r>
  <r>
    <s v="PID0402"/>
    <s v="Adult"/>
    <x v="1"/>
    <n v="250000"/>
    <n v="207131.6"/>
    <n v="87.8"/>
    <s v="Female"/>
    <s v="A-"/>
    <b v="1"/>
    <b v="0"/>
    <b v="1"/>
    <n v="7"/>
    <n v="30.026332888752098"/>
    <b v="1"/>
    <x v="0"/>
  </r>
  <r>
    <s v="PID0403"/>
    <s v="Middle-aged"/>
    <x v="0"/>
    <n v="1600"/>
    <n v="1276.22"/>
    <n v="92.7"/>
    <s v="Male"/>
    <s v="A+"/>
    <b v="1"/>
    <b v="0"/>
    <b v="1"/>
    <n v="7"/>
    <n v="34.894463472467919"/>
    <b v="1"/>
    <x v="0"/>
  </r>
  <r>
    <s v="PID0404"/>
    <s v="Senior"/>
    <x v="0"/>
    <n v="12000"/>
    <n v="8430.7800000000007"/>
    <n v="97.4"/>
    <s v="Male"/>
    <s v="O+"/>
    <b v="1"/>
    <b v="0"/>
    <b v="1"/>
    <n v="7"/>
    <n v="34.924163648750408"/>
    <b v="1"/>
    <x v="0"/>
  </r>
  <r>
    <s v="PID0405"/>
    <s v="Adult"/>
    <x v="0"/>
    <n v="32000"/>
    <n v="25608.2"/>
    <n v="58.1"/>
    <s v="Female"/>
    <s v="O+"/>
    <b v="1"/>
    <b v="0"/>
    <b v="1"/>
    <n v="15"/>
    <n v="22.13839353757049"/>
    <b v="0"/>
    <x v="1"/>
  </r>
  <r>
    <s v="PID0406"/>
    <s v="Adult"/>
    <x v="0"/>
    <n v="12000"/>
    <n v="0"/>
    <n v="86.9"/>
    <s v="Female"/>
    <s v="B+"/>
    <b v="0"/>
    <b v="0"/>
    <b v="0"/>
    <n v="15"/>
    <n v="32.707290451277807"/>
    <b v="1"/>
    <x v="0"/>
  </r>
  <r>
    <s v="PID0407"/>
    <s v="Senior"/>
    <x v="2"/>
    <n v="100"/>
    <n v="60.99"/>
    <n v="80.5"/>
    <s v="Male"/>
    <s v="AB+"/>
    <b v="0"/>
    <b v="1"/>
    <b v="1"/>
    <n v="200"/>
    <n v="34.842451523545705"/>
    <b v="1"/>
    <x v="0"/>
  </r>
  <r>
    <s v="PID0408"/>
    <s v="Middle-aged"/>
    <x v="3"/>
    <n v="24000"/>
    <n v="16421.2"/>
    <n v="74.099999999999994"/>
    <s v="Male"/>
    <s v="B+"/>
    <b v="0"/>
    <b v="0"/>
    <b v="1"/>
    <n v="7"/>
    <n v="28.945312499999993"/>
    <b v="1"/>
    <x v="0"/>
  </r>
  <r>
    <s v="PID0409"/>
    <s v="Senior"/>
    <x v="3"/>
    <n v="48000"/>
    <n v="0"/>
    <n v="84.6"/>
    <s v="Female"/>
    <s v="AB-"/>
    <b v="0"/>
    <b v="0"/>
    <b v="0"/>
    <n v="5"/>
    <n v="30.334540499838646"/>
    <b v="1"/>
    <x v="0"/>
  </r>
  <r>
    <s v="PID0410"/>
    <s v="Middle-aged"/>
    <x v="0"/>
    <n v="60000"/>
    <n v="0"/>
    <n v="87.2"/>
    <s v="Female"/>
    <s v="A+"/>
    <b v="0"/>
    <b v="1"/>
    <b v="0"/>
    <n v="20"/>
    <n v="33.226642280140219"/>
    <b v="1"/>
    <x v="0"/>
  </r>
  <r>
    <s v="PID0411"/>
    <s v="Adult"/>
    <x v="2"/>
    <n v="800"/>
    <n v="401.91"/>
    <n v="87.6"/>
    <s v="Female"/>
    <s v="AB-"/>
    <b v="1"/>
    <b v="0"/>
    <b v="1"/>
    <n v="0.5"/>
    <n v="31.789809841776744"/>
    <b v="1"/>
    <x v="0"/>
  </r>
  <r>
    <s v="PID0412"/>
    <s v="Middle-aged"/>
    <x v="0"/>
    <n v="40000"/>
    <n v="0"/>
    <n v="86.3"/>
    <s v="Male"/>
    <s v="O+"/>
    <b v="0"/>
    <b v="0"/>
    <b v="0"/>
    <n v="90"/>
    <n v="32.08655562165378"/>
    <b v="1"/>
    <x v="0"/>
  </r>
  <r>
    <s v="PID0413"/>
    <s v="Senior"/>
    <x v="2"/>
    <n v="72000"/>
    <n v="36270.04"/>
    <n v="73.400000000000006"/>
    <s v="Female"/>
    <s v="O+"/>
    <b v="0"/>
    <b v="0"/>
    <b v="1"/>
    <n v="25"/>
    <n v="29.033661643131204"/>
    <b v="1"/>
    <x v="0"/>
  </r>
  <r>
    <s v="PID0414"/>
    <s v="Senior"/>
    <x v="3"/>
    <n v="60000"/>
    <n v="36798"/>
    <n v="55.9"/>
    <s v="Male"/>
    <s v="O+"/>
    <b v="0"/>
    <b v="0"/>
    <b v="1"/>
    <n v="40"/>
    <n v="24.194944598337951"/>
    <b v="0"/>
    <x v="1"/>
  </r>
  <r>
    <s v="PID0415"/>
    <s v="Middle-aged"/>
    <x v="2"/>
    <n v="500"/>
    <n v="398.78"/>
    <n v="55"/>
    <s v="Female"/>
    <s v="AB-"/>
    <b v="1"/>
    <b v="0"/>
    <b v="1"/>
    <n v="2"/>
    <n v="22.892819979188342"/>
    <b v="0"/>
    <x v="1"/>
  </r>
  <r>
    <s v="PID0416"/>
    <s v="Adult"/>
    <x v="3"/>
    <n v="32000"/>
    <n v="23542.2"/>
    <n v="86.7"/>
    <s v="Male"/>
    <s v="A+"/>
    <b v="0"/>
    <b v="1"/>
    <b v="1"/>
    <n v="15"/>
    <n v="32.632014754036661"/>
    <b v="1"/>
    <x v="0"/>
  </r>
  <r>
    <s v="PID0417"/>
    <s v="Middle-aged"/>
    <x v="3"/>
    <n v="32000"/>
    <n v="20557.72"/>
    <n v="95.4"/>
    <s v="Female"/>
    <s v="O+"/>
    <b v="1"/>
    <b v="0"/>
    <b v="1"/>
    <n v="9"/>
    <n v="31.875438537872967"/>
    <b v="1"/>
    <x v="0"/>
  </r>
  <r>
    <s v="PID0418"/>
    <s v="Adult"/>
    <x v="0"/>
    <n v="90000"/>
    <n v="66424.05"/>
    <n v="68.7"/>
    <s v="Male"/>
    <s v="B+"/>
    <b v="0"/>
    <b v="0"/>
    <b v="1"/>
    <n v="25"/>
    <n v="22.432653061224492"/>
    <b v="0"/>
    <x v="1"/>
  </r>
  <r>
    <s v="PID0419"/>
    <s v="Middle-aged"/>
    <x v="0"/>
    <n v="200000"/>
    <n v="114686.88"/>
    <n v="86.5"/>
    <s v="Male"/>
    <s v="AB+"/>
    <b v="1"/>
    <b v="0"/>
    <b v="1"/>
    <n v="12"/>
    <n v="33.370626133251029"/>
    <b v="1"/>
    <x v="0"/>
  </r>
  <r>
    <s v="PID0420"/>
    <s v="Senior"/>
    <x v="1"/>
    <n v="240000"/>
    <n v="131303.88"/>
    <n v="92.2"/>
    <s v="Male"/>
    <s v="A-"/>
    <b v="0"/>
    <b v="0"/>
    <b v="1"/>
    <n v="25"/>
    <n v="34.702096428168169"/>
    <b v="1"/>
    <x v="0"/>
  </r>
  <r>
    <s v="PID0421"/>
    <s v="Senior"/>
    <x v="1"/>
    <n v="45000"/>
    <n v="26761.53"/>
    <n v="72"/>
    <s v="Female"/>
    <s v="AB+"/>
    <b v="0"/>
    <b v="0"/>
    <b v="1"/>
    <n v="12"/>
    <n v="26.1286108288576"/>
    <b v="0"/>
    <x v="1"/>
  </r>
  <r>
    <s v="PID0422"/>
    <s v="Middle-aged"/>
    <x v="0"/>
    <n v="800"/>
    <n v="0"/>
    <n v="69.3"/>
    <s v="Female"/>
    <s v="A-"/>
    <b v="0"/>
    <b v="0"/>
    <b v="0"/>
    <n v="20"/>
    <n v="28.844953173777309"/>
    <b v="1"/>
    <x v="0"/>
  </r>
  <r>
    <s v="PID0423"/>
    <s v="Middle-aged"/>
    <x v="0"/>
    <n v="250000"/>
    <n v="160812.4"/>
    <n v="106.1"/>
    <s v="Female"/>
    <s v="A-"/>
    <b v="0"/>
    <b v="0"/>
    <b v="1"/>
    <n v="5"/>
    <n v="33.113822914390937"/>
    <b v="1"/>
    <x v="0"/>
  </r>
  <r>
    <s v="PID0424"/>
    <s v="Middle-aged"/>
    <x v="2"/>
    <n v="800"/>
    <n v="411.18"/>
    <n v="86.3"/>
    <s v="Male"/>
    <s v="AB-"/>
    <b v="0"/>
    <b v="0"/>
    <b v="1"/>
    <n v="5"/>
    <n v="34.569780483896807"/>
    <b v="1"/>
    <x v="0"/>
  </r>
  <r>
    <s v="PID0425"/>
    <s v="Adult"/>
    <x v="1"/>
    <n v="45000"/>
    <n v="33185.19"/>
    <n v="60.9"/>
    <s v="Male"/>
    <s v="B+"/>
    <b v="1"/>
    <s v="No"/>
    <b v="1"/>
    <n v="12"/>
    <n v="22.369146005509645"/>
    <b v="0"/>
    <x v="1"/>
  </r>
  <r>
    <s v="PID0426"/>
    <s v="Middle-aged"/>
    <x v="0"/>
    <n v="800"/>
    <n v="0"/>
    <n v="77.599999999999994"/>
    <s v="Female"/>
    <s v="O+"/>
    <b v="1"/>
    <b v="1"/>
    <b v="0"/>
    <n v="9"/>
    <n v="34.033595017762373"/>
    <b v="1"/>
    <x v="0"/>
  </r>
  <r>
    <s v="PID0427"/>
    <s v="Adult"/>
    <x v="2"/>
    <n v="40000"/>
    <n v="24492.959999999999"/>
    <n v="66"/>
    <s v="Female"/>
    <s v="B+"/>
    <b v="0"/>
    <b v="0"/>
    <b v="1"/>
    <n v="3"/>
    <n v="22.309356408869661"/>
    <b v="0"/>
    <x v="1"/>
  </r>
  <r>
    <s v="PID0428"/>
    <s v="Middle-aged"/>
    <x v="3"/>
    <n v="3000"/>
    <n v="2095.89"/>
    <n v="83.6"/>
    <s v="Female"/>
    <s v="A+"/>
    <b v="0"/>
    <b v="0"/>
    <b v="1"/>
    <n v="5"/>
    <n v="34.352399737015119"/>
    <b v="1"/>
    <x v="0"/>
  </r>
  <r>
    <s v="PID0429"/>
    <s v="Senior"/>
    <x v="2"/>
    <n v="40000"/>
    <n v="33618.6"/>
    <n v="58.9"/>
    <s v="Male"/>
    <s v="AB+"/>
    <b v="0"/>
    <b v="0"/>
    <b v="1"/>
    <n v="2"/>
    <n v="22.168692837517408"/>
    <b v="0"/>
    <x v="1"/>
  </r>
  <r>
    <s v="PID0430"/>
    <s v="Middle-aged"/>
    <x v="0"/>
    <n v="72000"/>
    <n v="58499.199999999997"/>
    <n v="79"/>
    <s v="Female"/>
    <s v="B-"/>
    <b v="0"/>
    <b v="0"/>
    <b v="1"/>
    <n v="5"/>
    <n v="29.372397382510414"/>
    <b v="1"/>
    <x v="0"/>
  </r>
  <r>
    <s v="PID0431"/>
    <s v="Middle-aged"/>
    <x v="3"/>
    <n v="12000"/>
    <n v="6952.4400000000005"/>
    <n v="98.2"/>
    <s v="Male"/>
    <s v="O-"/>
    <b v="0"/>
    <b v="0"/>
    <b v="1"/>
    <n v="120"/>
    <n v="31.34476044559354"/>
    <b v="1"/>
    <x v="0"/>
  </r>
  <r>
    <s v="PID0432"/>
    <s v="Adult"/>
    <x v="2"/>
    <n v="54000"/>
    <n v="34491.06"/>
    <n v="74.7"/>
    <s v="Female"/>
    <s v="A-"/>
    <b v="0"/>
    <b v="0"/>
    <b v="1"/>
    <n v="0.5"/>
    <n v="24.673008323424494"/>
    <b v="0"/>
    <x v="1"/>
  </r>
  <r>
    <s v="PID0433"/>
    <s v="Middle-aged"/>
    <x v="0"/>
    <n v="45000"/>
    <n v="24593.67"/>
    <n v="80.400000000000006"/>
    <s v="Female"/>
    <s v="O-"/>
    <b v="0"/>
    <b v="0"/>
    <b v="1"/>
    <n v="200"/>
    <n v="29.531680440771357"/>
    <b v="1"/>
    <x v="0"/>
  </r>
  <r>
    <s v="PID0434"/>
    <s v="Middle-aged"/>
    <x v="0"/>
    <n v="100"/>
    <n v="52.32"/>
    <n v="60.8"/>
    <s v="Female"/>
    <s v="O-"/>
    <b v="0"/>
    <b v="1"/>
    <b v="1"/>
    <n v="12"/>
    <n v="25.636700961376285"/>
    <b v="0"/>
    <x v="1"/>
  </r>
  <r>
    <s v="PID0435"/>
    <s v="Middle-aged"/>
    <x v="1"/>
    <n v="24000"/>
    <n v="18705.88"/>
    <n v="56"/>
    <s v="Male"/>
    <s v="B+"/>
    <b v="0"/>
    <b v="0"/>
    <b v="1"/>
    <n v="12"/>
    <n v="21.338210638622158"/>
    <b v="0"/>
    <x v="1"/>
  </r>
  <r>
    <s v="PID0436"/>
    <s v="Adult"/>
    <x v="1"/>
    <n v="18000"/>
    <n v="13355.46"/>
    <n v="74.400000000000006"/>
    <s v="Female"/>
    <s v="A-"/>
    <b v="0"/>
    <b v="0"/>
    <b v="1"/>
    <n v="5"/>
    <n v="29.062499999999996"/>
    <b v="1"/>
    <x v="0"/>
  </r>
  <r>
    <s v="PID0437"/>
    <s v="Senior"/>
    <x v="0"/>
    <n v="54000"/>
    <n v="27150.75"/>
    <n v="63.4"/>
    <s v="Male"/>
    <s v="AB+"/>
    <b v="0"/>
    <b v="0"/>
    <b v="1"/>
    <n v="200"/>
    <n v="23.287419651056016"/>
    <b v="0"/>
    <x v="1"/>
  </r>
  <r>
    <s v="PID0438"/>
    <s v="Senior"/>
    <x v="2"/>
    <n v="500"/>
    <n v="393.88"/>
    <n v="86"/>
    <s v="Male"/>
    <s v="O+"/>
    <b v="0"/>
    <b v="1"/>
    <b v="1"/>
    <n v="3"/>
    <n v="32.769394909312595"/>
    <b v="1"/>
    <x v="0"/>
  </r>
  <r>
    <s v="PID0439"/>
    <s v="Senior"/>
    <x v="0"/>
    <n v="48000"/>
    <n v="33606.400000000001"/>
    <n v="78.8"/>
    <s v="Female"/>
    <s v="B-"/>
    <b v="0"/>
    <b v="0"/>
    <b v="1"/>
    <n v="150"/>
    <n v="30.781249999999993"/>
    <b v="1"/>
    <x v="0"/>
  </r>
  <r>
    <s v="PID0440"/>
    <s v="Middle-aged"/>
    <x v="1"/>
    <n v="72000"/>
    <n v="36669.199999999997"/>
    <n v="74.599999999999994"/>
    <s v="Male"/>
    <s v="O-"/>
    <b v="0"/>
    <b v="1"/>
    <b v="1"/>
    <n v="25"/>
    <n v="25.512123388393011"/>
    <b v="0"/>
    <x v="1"/>
  </r>
  <r>
    <s v="PID0441"/>
    <s v="Senior"/>
    <x v="0"/>
    <n v="200"/>
    <n v="101.26"/>
    <n v="88.5"/>
    <s v="Female"/>
    <s v="AB-"/>
    <b v="0"/>
    <b v="0"/>
    <b v="1"/>
    <n v="4"/>
    <n v="34.570312499999993"/>
    <b v="1"/>
    <x v="0"/>
  </r>
  <r>
    <s v="PID0442"/>
    <s v="Middle-aged"/>
    <x v="0"/>
    <n v="20000"/>
    <n v="10124.379999999999"/>
    <n v="59.1"/>
    <s v="Male"/>
    <s v="B-"/>
    <b v="0"/>
    <b v="0"/>
    <b v="1"/>
    <n v="12"/>
    <n v="20.692552781765347"/>
    <b v="0"/>
    <x v="1"/>
  </r>
  <r>
    <s v="PID0443"/>
    <s v="Adult"/>
    <x v="2"/>
    <n v="60000"/>
    <n v="37390.25"/>
    <n v="72.900000000000006"/>
    <s v="Male"/>
    <s v="B-"/>
    <b v="0"/>
    <b v="0"/>
    <b v="1"/>
    <n v="1"/>
    <n v="25.524316375477053"/>
    <b v="0"/>
    <x v="1"/>
  </r>
  <r>
    <s v="PID0444"/>
    <s v="Middle-aged"/>
    <x v="2"/>
    <n v="45000"/>
    <n v="39564"/>
    <n v="83"/>
    <s v="Male"/>
    <s v="B+"/>
    <b v="0"/>
    <b v="0"/>
    <b v="1"/>
    <n v="2"/>
    <n v="31.239414355075468"/>
    <b v="1"/>
    <x v="0"/>
  </r>
  <r>
    <s v="PID0445"/>
    <s v="Adult"/>
    <x v="2"/>
    <n v="24000"/>
    <n v="14404.98"/>
    <n v="69.2"/>
    <s v="Female"/>
    <s v="A+"/>
    <b v="0"/>
    <b v="1"/>
    <b v="1"/>
    <n v="20"/>
    <n v="26.696500906600825"/>
    <b v="0"/>
    <x v="1"/>
  </r>
  <r>
    <s v="PID0446"/>
    <s v="Senior"/>
    <x v="2"/>
    <n v="15000"/>
    <n v="9615.15"/>
    <n v="77.7"/>
    <s v="Female"/>
    <s v="O+"/>
    <b v="0"/>
    <b v="0"/>
    <b v="1"/>
    <n v="0.5"/>
    <n v="30.734543728491751"/>
    <b v="1"/>
    <x v="0"/>
  </r>
  <r>
    <s v="PID0447"/>
    <s v="Adult"/>
    <x v="0"/>
    <n v="250000"/>
    <n v="166346.30000000002"/>
    <n v="89.9"/>
    <s v="Female"/>
    <s v="A+"/>
    <b v="0"/>
    <b v="0"/>
    <b v="1"/>
    <n v="7"/>
    <n v="33.836425909894992"/>
    <b v="1"/>
    <x v="0"/>
  </r>
  <r>
    <s v="PID0448"/>
    <s v="Adult"/>
    <x v="2"/>
    <n v="24000"/>
    <n v="21098.2"/>
    <n v="84.7"/>
    <s v="Female"/>
    <s v="O+"/>
    <b v="0"/>
    <b v="0"/>
    <b v="1"/>
    <n v="1"/>
    <n v="31.491671624033319"/>
    <b v="1"/>
    <x v="0"/>
  </r>
  <r>
    <s v="PID0449"/>
    <s v="Senior"/>
    <x v="2"/>
    <n v="250000"/>
    <n v="185578.5"/>
    <n v="74.599999999999994"/>
    <s v="Male"/>
    <s v="B+"/>
    <b v="0"/>
    <b v="0"/>
    <b v="1"/>
    <n v="2"/>
    <n v="29.508326411138796"/>
    <b v="1"/>
    <x v="0"/>
  </r>
  <r>
    <s v="PID0450"/>
    <s v="Middle-aged"/>
    <x v="1"/>
    <n v="300000"/>
    <n v="0"/>
    <n v="93.5"/>
    <s v="Female"/>
    <s v="A-"/>
    <b v="0"/>
    <b v="0"/>
    <b v="0"/>
    <n v="15"/>
    <n v="33.127834467120188"/>
    <b v="1"/>
    <x v="0"/>
  </r>
  <r>
    <s v="PID0451"/>
    <s v="Adult"/>
    <x v="3"/>
    <n v="18000"/>
    <n v="15254.939999999999"/>
    <n v="83.6"/>
    <s v="Female"/>
    <s v="AB-"/>
    <b v="1"/>
    <b v="0"/>
    <b v="1"/>
    <n v="12"/>
    <n v="31.082688875669248"/>
    <b v="1"/>
    <x v="0"/>
  </r>
  <r>
    <s v="PID0452"/>
    <s v="Adult"/>
    <x v="0"/>
    <n v="3000"/>
    <n v="2236.71"/>
    <n v="69.3"/>
    <s v="Female"/>
    <s v="O+"/>
    <b v="0"/>
    <b v="1"/>
    <b v="1"/>
    <n v="2"/>
    <n v="24.553571428571431"/>
    <b v="0"/>
    <x v="1"/>
  </r>
  <r>
    <s v="PID0453"/>
    <s v="Adult"/>
    <x v="2"/>
    <n v="18000"/>
    <n v="0"/>
    <n v="72"/>
    <s v="Male"/>
    <s v="B-"/>
    <b v="0"/>
    <b v="1"/>
    <b v="0"/>
    <n v="2"/>
    <n v="24.056934745564501"/>
    <b v="0"/>
    <x v="1"/>
  </r>
  <r>
    <s v="PID0454"/>
    <s v="Middle-aged"/>
    <x v="0"/>
    <n v="32000"/>
    <n v="18500.68"/>
    <n v="84.8"/>
    <s v="Male"/>
    <s v="AB-"/>
    <b v="0"/>
    <b v="1"/>
    <b v="1"/>
    <n v="25"/>
    <n v="26.764297437192273"/>
    <b v="0"/>
    <x v="1"/>
  </r>
  <r>
    <s v="PID0455"/>
    <s v="Young Adult"/>
    <x v="0"/>
    <n v="100"/>
    <n v="73.209999999999994"/>
    <n v="97.4"/>
    <s v="Female"/>
    <s v="AB-"/>
    <s v="No"/>
    <s v="No"/>
    <b v="1"/>
    <n v="12"/>
    <n v="32.923201730665227"/>
    <b v="1"/>
    <x v="0"/>
  </r>
  <r>
    <s v="PID0456"/>
    <s v="Middle-aged"/>
    <x v="0"/>
    <n v="54000"/>
    <n v="0"/>
    <n v="89.3"/>
    <s v="Male"/>
    <s v="O+"/>
    <b v="0"/>
    <b v="0"/>
    <b v="0"/>
    <n v="4"/>
    <n v="32.800734618916437"/>
    <b v="1"/>
    <x v="0"/>
  </r>
  <r>
    <s v="PID0457"/>
    <s v="Middle-aged"/>
    <x v="3"/>
    <n v="800"/>
    <n v="565.26"/>
    <n v="69.5"/>
    <s v="Female"/>
    <s v="AB-"/>
    <b v="1"/>
    <b v="0"/>
    <b v="1"/>
    <n v="2"/>
    <n v="25.221367397300046"/>
    <b v="0"/>
    <x v="1"/>
  </r>
  <r>
    <s v="PID0458"/>
    <s v="Adult"/>
    <x v="2"/>
    <n v="72000"/>
    <n v="45460.44"/>
    <n v="87.7"/>
    <s v="Female"/>
    <s v="O-"/>
    <b v="0"/>
    <b v="0"/>
    <b v="1"/>
    <n v="2"/>
    <n v="31.826099579039052"/>
    <b v="1"/>
    <x v="0"/>
  </r>
  <r>
    <s v="PID0459"/>
    <s v="Senior"/>
    <x v="0"/>
    <n v="40000"/>
    <n v="21188.600000000002"/>
    <n v="81.2"/>
    <s v="Male"/>
    <s v="B-"/>
    <b v="0"/>
    <b v="0"/>
    <b v="1"/>
    <n v="25"/>
    <n v="33.798126951092605"/>
    <b v="1"/>
    <x v="0"/>
  </r>
  <r>
    <s v="PID0460"/>
    <s v="Adult"/>
    <x v="1"/>
    <n v="40000"/>
    <n v="35616"/>
    <n v="95.7"/>
    <s v="Male"/>
    <s v="A-"/>
    <b v="0"/>
    <b v="0"/>
    <b v="1"/>
    <n v="20"/>
    <n v="31.609195402298852"/>
    <b v="1"/>
    <x v="0"/>
  </r>
  <r>
    <s v="PID0461"/>
    <s v="Middle-aged"/>
    <x v="2"/>
    <n v="32000"/>
    <n v="0"/>
    <n v="54.9"/>
    <s v="Male"/>
    <s v="AB+"/>
    <b v="0"/>
    <b v="0"/>
    <b v="0"/>
    <n v="1"/>
    <n v="20.919067215363508"/>
    <b v="0"/>
    <x v="1"/>
  </r>
  <r>
    <s v="PID0462"/>
    <s v="Adult"/>
    <x v="0"/>
    <n v="54000"/>
    <n v="27921.96"/>
    <n v="89.1"/>
    <s v="Female"/>
    <s v="O+"/>
    <b v="0"/>
    <b v="0"/>
    <b v="1"/>
    <n v="25"/>
    <n v="30.830449826989621"/>
    <b v="1"/>
    <x v="0"/>
  </r>
  <r>
    <s v="PID0463"/>
    <s v="Middle-aged"/>
    <x v="3"/>
    <n v="40000"/>
    <n v="23114.3"/>
    <n v="86.6"/>
    <s v="Male"/>
    <s v="B-"/>
    <b v="0"/>
    <b v="0"/>
    <b v="1"/>
    <n v="7"/>
    <n v="29.27257977285019"/>
    <b v="1"/>
    <x v="0"/>
  </r>
  <r>
    <s v="PID0464"/>
    <s v="Senior"/>
    <x v="0"/>
    <n v="800"/>
    <n v="0"/>
    <n v="88.4"/>
    <s v="Female"/>
    <s v="O+"/>
    <b v="0"/>
    <b v="0"/>
    <b v="0"/>
    <n v="12"/>
    <n v="32.470156106519745"/>
    <b v="1"/>
    <x v="0"/>
  </r>
  <r>
    <s v="PID0465"/>
    <s v="Adult"/>
    <x v="1"/>
    <n v="32000"/>
    <n v="26512.240000000002"/>
    <n v="84.7"/>
    <s v="Male"/>
    <s v="A-"/>
    <b v="0"/>
    <b v="1"/>
    <b v="1"/>
    <n v="7"/>
    <n v="30.00992063492064"/>
    <s v="Yes"/>
    <x v="0"/>
  </r>
  <r>
    <s v="PID0466"/>
    <s v="Senior"/>
    <x v="0"/>
    <n v="12000"/>
    <n v="0"/>
    <n v="74.8"/>
    <s v="Female"/>
    <s v="B-"/>
    <b v="0"/>
    <b v="1"/>
    <b v="0"/>
    <n v="9"/>
    <n v="31.134235171696144"/>
    <b v="1"/>
    <x v="0"/>
  </r>
  <r>
    <s v="PID0467"/>
    <s v="Senior"/>
    <x v="1"/>
    <n v="40000"/>
    <n v="0"/>
    <n v="85.2"/>
    <s v="Male"/>
    <s v="O-"/>
    <b v="1"/>
    <b v="1"/>
    <b v="0"/>
    <n v="7"/>
    <n v="33.701198528539216"/>
    <b v="1"/>
    <x v="0"/>
  </r>
  <r>
    <s v="PID0468"/>
    <s v="Young Adult"/>
    <x v="2"/>
    <n v="21000"/>
    <n v="13118.279999999999"/>
    <n v="93.5"/>
    <s v="Female"/>
    <s v="B-"/>
    <b v="1"/>
    <b v="1"/>
    <b v="1"/>
    <n v="5"/>
    <n v="32.352941176470594"/>
    <b v="1"/>
    <x v="0"/>
  </r>
  <r>
    <s v="PID0469"/>
    <s v="Young Adult"/>
    <x v="3"/>
    <n v="3000"/>
    <n v="2092.17"/>
    <n v="63.4"/>
    <s v="Female"/>
    <s v="B-"/>
    <b v="0"/>
    <b v="1"/>
    <b v="1"/>
    <n v="3"/>
    <n v="21.93771626297578"/>
    <b v="0"/>
    <x v="1"/>
  </r>
  <r>
    <s v="PID0470"/>
    <s v="Senior"/>
    <x v="2"/>
    <n v="75000"/>
    <n v="38626.699999999997"/>
    <n v="91.5"/>
    <s v="Male"/>
    <s v="A-"/>
    <b v="1"/>
    <b v="1"/>
    <b v="1"/>
    <n v="12"/>
    <n v="34.438631487824161"/>
    <b v="1"/>
    <x v="0"/>
  </r>
  <r>
    <s v="PID0471"/>
    <s v="Young Adult"/>
    <x v="3"/>
    <n v="800"/>
    <n v="628.30999999999995"/>
    <n v="93.4"/>
    <s v="Male"/>
    <s v="O+"/>
    <b v="1"/>
    <b v="1"/>
    <b v="1"/>
    <n v="15"/>
    <n v="31.941452070722622"/>
    <b v="1"/>
    <x v="0"/>
  </r>
  <r>
    <s v="PID0472"/>
    <s v="Middle-aged"/>
    <x v="0"/>
    <n v="75000"/>
    <n v="0"/>
    <n v="52.2"/>
    <s v="Female"/>
    <s v="B-"/>
    <b v="0"/>
    <b v="1"/>
    <b v="0"/>
    <n v="200"/>
    <n v="20.390624999999996"/>
    <b v="0"/>
    <x v="1"/>
  </r>
  <r>
    <s v="PID0473"/>
    <s v="Middle-aged"/>
    <x v="0"/>
    <n v="20000"/>
    <n v="15777.76"/>
    <n v="92.6"/>
    <s v="Female"/>
    <s v="O-"/>
    <b v="0"/>
    <b v="0"/>
    <b v="1"/>
    <n v="5"/>
    <n v="34.012855831037648"/>
    <b v="1"/>
    <x v="0"/>
  </r>
  <r>
    <s v="PID0474"/>
    <s v="Middle-aged"/>
    <x v="2"/>
    <n v="100"/>
    <n v="53.65"/>
    <n v="65"/>
    <s v="Female"/>
    <s v="B+"/>
    <b v="0"/>
    <b v="0"/>
    <b v="1"/>
    <n v="7"/>
    <n v="28.133656509695292"/>
    <b v="1"/>
    <x v="0"/>
  </r>
  <r>
    <s v="PID0475"/>
    <s v="Senior"/>
    <x v="1"/>
    <n v="75000"/>
    <n v="52660.649999999994"/>
    <n v="70.900000000000006"/>
    <s v="Male"/>
    <s v="B-"/>
    <b v="1"/>
    <b v="0"/>
    <b v="1"/>
    <n v="12"/>
    <n v="29.895429246078599"/>
    <b v="1"/>
    <x v="0"/>
  </r>
  <r>
    <s v="PID0476"/>
    <s v="Adult"/>
    <x v="0"/>
    <n v="250000"/>
    <n v="0"/>
    <n v="102.5"/>
    <s v="Female"/>
    <s v="O+"/>
    <b v="1"/>
    <b v="1"/>
    <b v="0"/>
    <n v="30"/>
    <n v="33.090134297520663"/>
    <b v="1"/>
    <x v="0"/>
  </r>
  <r>
    <s v="PID0477"/>
    <s v="Adult"/>
    <x v="1"/>
    <n v="20000"/>
    <n v="16069.82"/>
    <n v="80.900000000000006"/>
    <s v="Female"/>
    <s v="A+"/>
    <b v="1"/>
    <b v="0"/>
    <b v="1"/>
    <n v="15"/>
    <n v="25.822720163426858"/>
    <b v="0"/>
    <x v="1"/>
  </r>
  <r>
    <s v="PID0478"/>
    <s v="Adult"/>
    <x v="2"/>
    <n v="72000"/>
    <n v="42648.72"/>
    <n v="67"/>
    <s v="Female"/>
    <s v="AB-"/>
    <b v="0"/>
    <b v="0"/>
    <b v="1"/>
    <n v="0.5"/>
    <n v="21.877551020408163"/>
    <b v="0"/>
    <x v="1"/>
  </r>
  <r>
    <s v="PID0479"/>
    <s v="Middle-aged"/>
    <x v="0"/>
    <n v="4000"/>
    <n v="2417.92"/>
    <n v="72.400000000000006"/>
    <s v="Male"/>
    <s v="A-"/>
    <b v="1"/>
    <b v="0"/>
    <b v="1"/>
    <n v="15"/>
    <n v="28.281249999999996"/>
    <b v="1"/>
    <x v="0"/>
  </r>
  <r>
    <s v="PID0480"/>
    <s v="Adult"/>
    <x v="0"/>
    <n v="30000"/>
    <n v="20098.86"/>
    <n v="56.7"/>
    <s v="Female"/>
    <s v="B+"/>
    <b v="0"/>
    <b v="0"/>
    <b v="1"/>
    <n v="20"/>
    <n v="20.576281027725361"/>
    <b v="0"/>
    <x v="1"/>
  </r>
  <r>
    <s v="PID0481"/>
    <s v="Adult"/>
    <x v="2"/>
    <n v="45000"/>
    <n v="32491.47"/>
    <n v="65"/>
    <s v="Male"/>
    <s v="A+"/>
    <b v="0"/>
    <b v="1"/>
    <b v="1"/>
    <n v="4"/>
    <n v="24.767565919829291"/>
    <b v="0"/>
    <x v="1"/>
  </r>
  <r>
    <s v="PID0482"/>
    <s v="Middle-aged"/>
    <x v="1"/>
    <n v="100"/>
    <n v="0"/>
    <n v="83.3"/>
    <s v="Male"/>
    <s v="O-"/>
    <b v="0"/>
    <b v="0"/>
    <b v="0"/>
    <n v="40"/>
    <n v="32.539062499999993"/>
    <b v="1"/>
    <x v="0"/>
  </r>
  <r>
    <s v="PID0483"/>
    <s v="Senior"/>
    <x v="2"/>
    <n v="500"/>
    <n v="344.06"/>
    <n v="81.8"/>
    <s v="Female"/>
    <s v="AB+"/>
    <b v="0"/>
    <b v="0"/>
    <b v="1"/>
    <n v="15"/>
    <n v="34.943825024563203"/>
    <b v="1"/>
    <x v="0"/>
  </r>
  <r>
    <s v="PID0484"/>
    <s v="Adult"/>
    <x v="2"/>
    <n v="500"/>
    <n v="261.82"/>
    <n v="67.2"/>
    <s v="Male"/>
    <s v="O-"/>
    <b v="0"/>
    <b v="0"/>
    <b v="1"/>
    <n v="0.5"/>
    <n v="24.691349862258956"/>
    <b v="0"/>
    <x v="1"/>
  </r>
  <r>
    <s v="PID0485"/>
    <s v="Senior"/>
    <x v="0"/>
    <n v="60000"/>
    <n v="0"/>
    <n v="66.599999999999994"/>
    <s v="Female"/>
    <s v="AB-"/>
    <b v="1"/>
    <b v="1"/>
    <b v="0"/>
    <n v="30"/>
    <n v="28.826177285318558"/>
    <b v="1"/>
    <x v="0"/>
  </r>
  <r>
    <s v="PID0486"/>
    <s v="Middle-aged"/>
    <x v="0"/>
    <n v="48000"/>
    <n v="24552.12"/>
    <n v="92.5"/>
    <s v="Male"/>
    <s v="O-"/>
    <b v="0"/>
    <b v="0"/>
    <b v="1"/>
    <n v="9"/>
    <n v="33.976124885215796"/>
    <b v="1"/>
    <x v="0"/>
  </r>
  <r>
    <s v="PID0487"/>
    <s v="Middle-aged"/>
    <x v="0"/>
    <n v="15000"/>
    <n v="11420.150000000001"/>
    <n v="93.9"/>
    <s v="Male"/>
    <s v="A+"/>
    <b v="0"/>
    <b v="0"/>
    <b v="1"/>
    <n v="7"/>
    <n v="30.66122448979592"/>
    <b v="1"/>
    <x v="0"/>
  </r>
  <r>
    <s v="PID0488"/>
    <s v="Middle-aged"/>
    <x v="0"/>
    <n v="800"/>
    <n v="655.24"/>
    <n v="95.9"/>
    <s v="Male"/>
    <s v="O+"/>
    <b v="0"/>
    <b v="0"/>
    <b v="1"/>
    <n v="3"/>
    <n v="30.267642974371924"/>
    <b v="1"/>
    <x v="0"/>
  </r>
  <r>
    <s v="PID0489"/>
    <s v="Middle-aged"/>
    <x v="1"/>
    <n v="21000"/>
    <n v="11200.84"/>
    <n v="64"/>
    <s v="Male"/>
    <s v="B+"/>
    <b v="0"/>
    <s v="Yes"/>
    <b v="1"/>
    <n v="12"/>
    <n v="28.444444444444443"/>
    <b v="1"/>
    <x v="0"/>
  </r>
  <r>
    <s v="PID0490"/>
    <s v="Adult"/>
    <x v="0"/>
    <n v="40000"/>
    <n v="23810.400000000001"/>
    <n v="60.9"/>
    <s v="Female"/>
    <s v="AB+"/>
    <b v="0"/>
    <b v="0"/>
    <b v="1"/>
    <n v="7"/>
    <n v="22.100449992742053"/>
    <b v="0"/>
    <x v="1"/>
  </r>
  <r>
    <s v="PID0491"/>
    <s v="Middle-aged"/>
    <x v="1"/>
    <n v="500"/>
    <n v="287.83999999999997"/>
    <n v="85.3"/>
    <s v="Male"/>
    <s v="A-"/>
    <b v="0"/>
    <b v="0"/>
    <b v="1"/>
    <n v="5"/>
    <n v="32.907681030824421"/>
    <b v="1"/>
    <x v="0"/>
  </r>
  <r>
    <s v="PID0492"/>
    <s v="Adult"/>
    <x v="1"/>
    <n v="100"/>
    <n v="51.38"/>
    <n v="86.1"/>
    <s v="Female"/>
    <s v="O+"/>
    <b v="0"/>
    <b v="0"/>
    <b v="1"/>
    <n v="20"/>
    <n v="28.114285714285714"/>
    <b v="1"/>
    <x v="0"/>
  </r>
  <r>
    <s v="PID0493"/>
    <s v="Senior"/>
    <x v="2"/>
    <n v="300000"/>
    <n v="211507.65"/>
    <n v="90.8"/>
    <s v="Male"/>
    <s v="B+"/>
    <b v="0"/>
    <b v="1"/>
    <b v="1"/>
    <n v="5"/>
    <n v="33.759666864961339"/>
    <b v="1"/>
    <x v="0"/>
  </r>
  <r>
    <s v="PID0494"/>
    <s v="Adult"/>
    <x v="0"/>
    <n v="500"/>
    <n v="284.92"/>
    <n v="56.6"/>
    <s v="Female"/>
    <s v="A+"/>
    <b v="0"/>
    <b v="0"/>
    <b v="1"/>
    <n v="15"/>
    <n v="22.109374999999996"/>
    <b v="0"/>
    <x v="1"/>
  </r>
  <r>
    <s v="PID0495"/>
    <s v="Middle-aged"/>
    <x v="0"/>
    <n v="300000"/>
    <n v="185608.34999999998"/>
    <n v="89.2"/>
    <s v="Male"/>
    <s v="B-"/>
    <b v="1"/>
    <b v="0"/>
    <b v="1"/>
    <n v="2"/>
    <n v="32.370445637973582"/>
    <b v="1"/>
    <x v="0"/>
  </r>
  <r>
    <s v="PID0496"/>
    <s v="Middle-aged"/>
    <x v="3"/>
    <n v="20000"/>
    <n v="16429.98"/>
    <n v="60.3"/>
    <s v="Male"/>
    <s v="O+"/>
    <b v="0"/>
    <b v="1"/>
    <b v="1"/>
    <n v="20"/>
    <n v="22.976680384087786"/>
    <b v="0"/>
    <x v="1"/>
  </r>
  <r>
    <s v="PID0497"/>
    <s v="Middle-aged"/>
    <x v="1"/>
    <n v="3000"/>
    <n v="1761.06"/>
    <n v="55.5"/>
    <s v="Male"/>
    <s v="A-"/>
    <b v="0"/>
    <b v="0"/>
    <b v="1"/>
    <n v="5"/>
    <n v="20.140804180577735"/>
    <b v="0"/>
    <x v="1"/>
  </r>
  <r>
    <s v="PID0498"/>
    <s v="Middle-aged"/>
    <x v="2"/>
    <n v="60000"/>
    <n v="38814.75"/>
    <n v="91.9"/>
    <s v="Female"/>
    <s v="O-"/>
    <b v="1"/>
    <b v="1"/>
    <b v="1"/>
    <n v="2"/>
    <n v="28.682001185980464"/>
    <b v="1"/>
    <x v="0"/>
  </r>
  <r>
    <s v="PID0499"/>
    <s v="Middle-aged"/>
    <x v="1"/>
    <n v="100"/>
    <n v="0"/>
    <n v="47.9"/>
    <s v="Female"/>
    <s v="B-"/>
    <b v="0"/>
    <b v="0"/>
    <b v="0"/>
    <n v="400"/>
    <n v="20.732340720221607"/>
    <b v="0"/>
    <x v="1"/>
  </r>
  <r>
    <s v="PID0500"/>
    <s v="Senior"/>
    <x v="0"/>
    <n v="40000"/>
    <n v="30912.5"/>
    <n v="70.900000000000006"/>
    <s v="Female"/>
    <s v="A+"/>
    <b v="1"/>
    <b v="1"/>
    <b v="1"/>
    <n v="30"/>
    <n v="26.36079714455682"/>
    <b v="0"/>
    <x v="1"/>
  </r>
  <r>
    <s v="PID0501"/>
    <s v="Adult"/>
    <x v="2"/>
    <n v="18000"/>
    <n v="15163.32"/>
    <n v="87.8"/>
    <s v="Female"/>
    <s v="A+"/>
    <b v="0"/>
    <b v="0"/>
    <b v="1"/>
    <n v="3"/>
    <n v="30.380622837370243"/>
    <b v="1"/>
    <x v="0"/>
  </r>
  <r>
    <s v="PID0502"/>
    <s v="Middle-aged"/>
    <x v="0"/>
    <n v="24000"/>
    <n v="15407.22"/>
    <n v="94.4"/>
    <s v="Male"/>
    <s v="A+"/>
    <b v="0"/>
    <b v="0"/>
    <b v="1"/>
    <n v="15"/>
    <n v="29.79421790178008"/>
    <b v="1"/>
    <x v="0"/>
  </r>
  <r>
    <s v="PID0503"/>
    <s v="Middle-aged"/>
    <x v="0"/>
    <n v="18000"/>
    <n v="13926.54"/>
    <n v="79.5"/>
    <s v="Female"/>
    <s v="O+"/>
    <b v="0"/>
    <b v="0"/>
    <b v="1"/>
    <n v="30"/>
    <n v="28.850341123530267"/>
    <b v="1"/>
    <x v="0"/>
  </r>
  <r>
    <s v="PID0504"/>
    <s v="Adult"/>
    <x v="0"/>
    <n v="800"/>
    <n v="675.79"/>
    <n v="95"/>
    <s v="Male"/>
    <s v="B+"/>
    <b v="0"/>
    <b v="1"/>
    <b v="1"/>
    <n v="3"/>
    <n v="29.983587930816814"/>
    <b v="1"/>
    <x v="0"/>
  </r>
  <r>
    <s v="PID0505"/>
    <s v="Middle-aged"/>
    <x v="3"/>
    <n v="3000"/>
    <n v="2550.7200000000003"/>
    <n v="91.7"/>
    <s v="Male"/>
    <s v="AB-"/>
    <b v="0"/>
    <b v="0"/>
    <b v="1"/>
    <n v="30"/>
    <n v="29.60356404958678"/>
    <b v="1"/>
    <x v="0"/>
  </r>
  <r>
    <s v="PID0506"/>
    <s v="Adult"/>
    <x v="2"/>
    <n v="200000"/>
    <n v="136126"/>
    <n v="94.5"/>
    <s v="Male"/>
    <s v="B-"/>
    <b v="0"/>
    <b v="0"/>
    <b v="1"/>
    <n v="2"/>
    <n v="31.942942130881562"/>
    <b v="1"/>
    <x v="0"/>
  </r>
  <r>
    <s v="PID0507"/>
    <s v="Adult"/>
    <x v="1"/>
    <n v="20000"/>
    <n v="0"/>
    <n v="73"/>
    <s v="Male"/>
    <s v="A-"/>
    <b v="0"/>
    <b v="1"/>
    <b v="0"/>
    <n v="7"/>
    <n v="25.559329155141629"/>
    <b v="0"/>
    <x v="1"/>
  </r>
  <r>
    <s v="PID0508"/>
    <s v="Senior"/>
    <x v="0"/>
    <n v="1600"/>
    <n v="831.9"/>
    <n v="80"/>
    <s v="Female"/>
    <s v="B-"/>
    <b v="0"/>
    <b v="1"/>
    <b v="1"/>
    <n v="12"/>
    <n v="28.685144680698485"/>
    <b v="1"/>
    <x v="0"/>
  </r>
  <r>
    <s v="PID0509"/>
    <s v="Adult"/>
    <x v="0"/>
    <n v="21000"/>
    <n v="0"/>
    <n v="87.1"/>
    <s v="Female"/>
    <s v="AB-"/>
    <b v="0"/>
    <b v="1"/>
    <b v="0"/>
    <n v="25"/>
    <n v="29.441590048674961"/>
    <b v="1"/>
    <x v="0"/>
  </r>
  <r>
    <s v="PID0510"/>
    <s v="Adult"/>
    <x v="2"/>
    <n v="250000"/>
    <n v="208992.5"/>
    <n v="78.5"/>
    <s v="Female"/>
    <s v="O+"/>
    <b v="1"/>
    <b v="0"/>
    <b v="1"/>
    <n v="12"/>
    <n v="29.545711167149687"/>
    <b v="1"/>
    <x v="0"/>
  </r>
  <r>
    <s v="PID0511"/>
    <s v="Middle-aged"/>
    <x v="2"/>
    <n v="18000"/>
    <n v="14072.099999999999"/>
    <n v="74.3"/>
    <s v="Male"/>
    <s v="B-"/>
    <b v="1"/>
    <b v="0"/>
    <b v="1"/>
    <n v="0.5"/>
    <n v="32.15893351800554"/>
    <b v="1"/>
    <x v="0"/>
  </r>
  <r>
    <s v="PID0512"/>
    <s v="Adult"/>
    <x v="2"/>
    <n v="12000"/>
    <n v="8253.24"/>
    <n v="81.7"/>
    <s v="Female"/>
    <s v="O+"/>
    <b v="0"/>
    <b v="0"/>
    <b v="1"/>
    <n v="2"/>
    <n v="30.750122323008021"/>
    <b v="1"/>
    <x v="0"/>
  </r>
  <r>
    <s v="PID0513"/>
    <s v="Adult"/>
    <x v="2"/>
    <n v="21000"/>
    <n v="12593.21"/>
    <n v="61.8"/>
    <s v="Male"/>
    <s v="B-"/>
    <b v="0"/>
    <b v="0"/>
    <b v="1"/>
    <n v="2"/>
    <n v="22.699724517906336"/>
    <b v="0"/>
    <x v="1"/>
  </r>
  <r>
    <s v="PID0514"/>
    <s v="Middle-aged"/>
    <x v="2"/>
    <n v="3000"/>
    <n v="2591.46"/>
    <n v="80.8"/>
    <s v="Female"/>
    <s v="O+"/>
    <b v="1"/>
    <b v="0"/>
    <b v="1"/>
    <n v="3"/>
    <n v="30.411381685422864"/>
    <b v="1"/>
    <x v="0"/>
  </r>
  <r>
    <s v="PID0515"/>
    <s v="Middle-aged"/>
    <x v="0"/>
    <n v="100"/>
    <n v="0"/>
    <n v="89"/>
    <s v="Female"/>
    <s v="A+"/>
    <b v="0"/>
    <b v="0"/>
    <b v="0"/>
    <n v="9"/>
    <n v="33.912513336381643"/>
    <b v="1"/>
    <x v="0"/>
  </r>
  <r>
    <s v="PID0516"/>
    <s v="Senior"/>
    <x v="1"/>
    <n v="40000"/>
    <n v="0"/>
    <n v="86.6"/>
    <s v="Male"/>
    <s v="AB+"/>
    <b v="0"/>
    <b v="0"/>
    <b v="0"/>
    <n v="20"/>
    <n v="32.198096371207619"/>
    <b v="1"/>
    <x v="0"/>
  </r>
  <r>
    <s v="PID0517"/>
    <s v="Senior"/>
    <x v="2"/>
    <n v="32000"/>
    <n v="19961.72"/>
    <n v="82.7"/>
    <s v="Male"/>
    <s v="A-"/>
    <b v="0"/>
    <b v="0"/>
    <b v="1"/>
    <n v="30"/>
    <n v="32.304687499999993"/>
    <b v="1"/>
    <x v="0"/>
  </r>
  <r>
    <s v="PID0518"/>
    <s v="Adult"/>
    <x v="2"/>
    <n v="12000"/>
    <n v="0"/>
    <n v="69"/>
    <s v="Female"/>
    <s v="AB+"/>
    <b v="0"/>
    <b v="0"/>
    <b v="0"/>
    <n v="15"/>
    <n v="21.777553339224845"/>
    <b v="0"/>
    <x v="1"/>
  </r>
  <r>
    <s v="PID0519"/>
    <s v="Middle-aged"/>
    <x v="2"/>
    <n v="500"/>
    <n v="440.14"/>
    <n v="89"/>
    <s v="Male"/>
    <s v="O-"/>
    <b v="0"/>
    <b v="0"/>
    <b v="1"/>
    <n v="2"/>
    <n v="28.408184110568481"/>
    <b v="1"/>
    <x v="0"/>
  </r>
  <r>
    <s v="PID0520"/>
    <s v="Senior"/>
    <x v="0"/>
    <n v="18000"/>
    <n v="13589.579999999998"/>
    <n v="70.400000000000006"/>
    <s v="Male"/>
    <s v="A-"/>
    <b v="0"/>
    <b v="0"/>
    <b v="1"/>
    <n v="250"/>
    <n v="24.648996883862615"/>
    <b v="0"/>
    <x v="1"/>
  </r>
  <r>
    <s v="PID0521"/>
    <s v="Adult"/>
    <x v="0"/>
    <n v="30000"/>
    <n v="25487.22"/>
    <n v="68.2"/>
    <s v="Female"/>
    <s v="A-"/>
    <b v="0"/>
    <b v="0"/>
    <b v="1"/>
    <n v="40"/>
    <n v="25.050505050505055"/>
    <b v="0"/>
    <x v="1"/>
  </r>
  <r>
    <s v="PID0522"/>
    <s v="Adult"/>
    <x v="2"/>
    <n v="100"/>
    <n v="78.08"/>
    <n v="95"/>
    <s v="Male"/>
    <s v="B+"/>
    <b v="1"/>
    <b v="0"/>
    <b v="1"/>
    <n v="12"/>
    <n v="29.983587930816814"/>
    <b v="1"/>
    <x v="0"/>
  </r>
  <r>
    <s v="PID0523"/>
    <s v="Senior"/>
    <x v="2"/>
    <n v="3000"/>
    <n v="2243.25"/>
    <n v="84"/>
    <s v="Male"/>
    <s v="B+"/>
    <b v="0"/>
    <b v="0"/>
    <b v="1"/>
    <n v="2"/>
    <n v="32.406157169862269"/>
    <b v="1"/>
    <x v="0"/>
  </r>
  <r>
    <s v="PID0524"/>
    <s v="Adult"/>
    <x v="1"/>
    <n v="800"/>
    <n v="0"/>
    <n v="60"/>
    <s v="Female"/>
    <s v="O+"/>
    <b v="0"/>
    <b v="1"/>
    <b v="0"/>
    <n v="12"/>
    <n v="23.437499999999996"/>
    <b v="0"/>
    <x v="1"/>
  </r>
  <r>
    <s v="PID0525"/>
    <s v="Adult"/>
    <x v="3"/>
    <n v="60000"/>
    <n v="41143.879999999997"/>
    <n v="75.599999999999994"/>
    <s v="Female"/>
    <s v="O-"/>
    <b v="0"/>
    <b v="1"/>
    <b v="1"/>
    <n v="40"/>
    <n v="23.86062365862896"/>
    <b v="0"/>
    <x v="1"/>
  </r>
  <r>
    <s v="PID0526"/>
    <s v="Middle-aged"/>
    <x v="0"/>
    <n v="60000"/>
    <n v="33533.699999999997"/>
    <n v="85.6"/>
    <s v="Female"/>
    <s v="O+"/>
    <b v="0"/>
    <b v="0"/>
    <b v="1"/>
    <n v="5"/>
    <n v="31.064015096530699"/>
    <b v="1"/>
    <x v="0"/>
  </r>
  <r>
    <s v="PID0527"/>
    <s v="Adult"/>
    <x v="0"/>
    <n v="60000"/>
    <n v="44740.639999999999"/>
    <n v="87.9"/>
    <s v="Male"/>
    <s v="O-"/>
    <b v="0"/>
    <b v="1"/>
    <b v="1"/>
    <n v="15"/>
    <n v="31.143707482993204"/>
    <b v="1"/>
    <x v="0"/>
  </r>
  <r>
    <s v="PID0528"/>
    <s v="Middle-aged"/>
    <x v="2"/>
    <n v="240000"/>
    <n v="151588.20000000001"/>
    <n v="88"/>
    <s v="Female"/>
    <s v="B-"/>
    <b v="0"/>
    <b v="0"/>
    <b v="1"/>
    <n v="3"/>
    <n v="33.121306786104107"/>
    <b v="1"/>
    <x v="0"/>
  </r>
  <r>
    <s v="PID0529"/>
    <s v="Middle-aged"/>
    <x v="0"/>
    <n v="500"/>
    <n v="425.63"/>
    <n v="79.3"/>
    <s v="Male"/>
    <s v="O+"/>
    <b v="0"/>
    <b v="1"/>
    <b v="1"/>
    <n v="5"/>
    <n v="30.592955518691404"/>
    <b v="1"/>
    <x v="0"/>
  </r>
  <r>
    <s v="PID0530"/>
    <s v="Middle-aged"/>
    <x v="1"/>
    <n v="54000"/>
    <n v="33776.94"/>
    <n v="106.3"/>
    <s v="Male"/>
    <s v="B+"/>
    <b v="1"/>
    <b v="0"/>
    <b v="1"/>
    <n v="40"/>
    <n v="34.316890495867767"/>
    <b v="1"/>
    <x v="0"/>
  </r>
  <r>
    <s v="PID0531"/>
    <s v="Senior"/>
    <x v="0"/>
    <n v="500"/>
    <n v="421.74"/>
    <n v="80.3"/>
    <s v="Female"/>
    <s v="B+"/>
    <b v="0"/>
    <b v="0"/>
    <b v="1"/>
    <n v="9"/>
    <n v="30.597469897881414"/>
    <b v="1"/>
    <x v="0"/>
  </r>
  <r>
    <s v="PID0532"/>
    <s v="Adult"/>
    <x v="3"/>
    <n v="500"/>
    <n v="331.85"/>
    <n v="62.1"/>
    <s v="Male"/>
    <s v="AB-"/>
    <b v="1"/>
    <b v="1"/>
    <b v="1"/>
    <n v="20"/>
    <n v="20.047778925619834"/>
    <b v="0"/>
    <x v="1"/>
  </r>
  <r>
    <s v="PID0533"/>
    <s v="Senior"/>
    <x v="2"/>
    <n v="4000"/>
    <n v="3017.36"/>
    <n v="59.3"/>
    <s v="Male"/>
    <s v="B+"/>
    <b v="0"/>
    <b v="1"/>
    <b v="1"/>
    <n v="7"/>
    <n v="22.595640908398103"/>
    <b v="0"/>
    <x v="1"/>
  </r>
  <r>
    <s v="PID0534"/>
    <s v="Adult"/>
    <x v="2"/>
    <n v="30000"/>
    <n v="20327.550000000003"/>
    <n v="82.2"/>
    <s v="Female"/>
    <s v="B+"/>
    <b v="1"/>
    <b v="0"/>
    <b v="1"/>
    <n v="0"/>
    <n v="28.442906574394467"/>
    <b v="1"/>
    <x v="0"/>
  </r>
  <r>
    <s v="PID0535"/>
    <s v="Senior"/>
    <x v="1"/>
    <n v="500"/>
    <n v="364.49"/>
    <n v="71.5"/>
    <s v="Male"/>
    <s v="A-"/>
    <b v="0"/>
    <b v="0"/>
    <b v="1"/>
    <n v="20"/>
    <n v="30.148423005565864"/>
    <b v="1"/>
    <x v="0"/>
  </r>
  <r>
    <s v="PID0536"/>
    <s v="Adult"/>
    <x v="0"/>
    <n v="24000"/>
    <n v="21240.06"/>
    <n v="84.1"/>
    <s v="Female"/>
    <s v="B+"/>
    <b v="1"/>
    <b v="0"/>
    <b v="1"/>
    <n v="25"/>
    <n v="30.519669037596167"/>
    <b v="1"/>
    <x v="0"/>
  </r>
  <r>
    <s v="PID0537"/>
    <s v="Adult"/>
    <x v="0"/>
    <n v="24000"/>
    <n v="0"/>
    <n v="80.2"/>
    <s v="Male"/>
    <s v="AB+"/>
    <b v="0"/>
    <b v="1"/>
    <b v="0"/>
    <n v="9"/>
    <n v="28.415532879818599"/>
    <b v="1"/>
    <x v="0"/>
  </r>
  <r>
    <s v="PID0538"/>
    <s v="Middle-aged"/>
    <x v="2"/>
    <n v="12000"/>
    <n v="10189.74"/>
    <n v="71.900000000000006"/>
    <s v="Male"/>
    <s v="O+"/>
    <b v="1"/>
    <b v="0"/>
    <b v="1"/>
    <n v="2"/>
    <n v="30.714682387116071"/>
    <b v="1"/>
    <x v="0"/>
  </r>
  <r>
    <s v="PID0539"/>
    <s v="Adult"/>
    <x v="0"/>
    <n v="3000"/>
    <n v="1854.3000000000002"/>
    <n v="105.9"/>
    <s v="Female"/>
    <s v="AB-"/>
    <b v="1"/>
    <b v="0"/>
    <b v="1"/>
    <n v="2"/>
    <n v="34.978200554894968"/>
    <b v="1"/>
    <x v="0"/>
  </r>
  <r>
    <s v="PID0540"/>
    <s v="Middle-aged"/>
    <x v="0"/>
    <n v="18000"/>
    <n v="13947.39"/>
    <n v="67.400000000000006"/>
    <s v="Male"/>
    <s v="O+"/>
    <b v="1"/>
    <b v="0"/>
    <b v="1"/>
    <n v="20"/>
    <n v="21.035548203863801"/>
    <b v="0"/>
    <x v="1"/>
  </r>
  <r>
    <s v="PID0541"/>
    <s v="Middle-aged"/>
    <x v="0"/>
    <n v="36000"/>
    <n v="0"/>
    <n v="96.3"/>
    <s v="Male"/>
    <s v="B+"/>
    <b v="1"/>
    <b v="0"/>
    <b v="0"/>
    <n v="5"/>
    <n v="33.717306816988206"/>
    <b v="1"/>
    <x v="0"/>
  </r>
  <r>
    <s v="PID0542"/>
    <s v="Senior"/>
    <x v="1"/>
    <n v="60000"/>
    <n v="51130.649999999994"/>
    <n v="68.7"/>
    <s v="Male"/>
    <s v="B+"/>
    <b v="0"/>
    <b v="1"/>
    <b v="1"/>
    <n v="9"/>
    <n v="30.533333333333335"/>
    <b v="1"/>
    <x v="0"/>
  </r>
  <r>
    <s v="PID0543"/>
    <s v="Middle-aged"/>
    <x v="3"/>
    <n v="30000"/>
    <n v="0"/>
    <n v="83.1"/>
    <s v="Male"/>
    <s v="AB+"/>
    <b v="0"/>
    <b v="0"/>
    <b v="0"/>
    <n v="5"/>
    <n v="29.443027210884356"/>
    <b v="1"/>
    <x v="0"/>
  </r>
  <r>
    <s v="PID0544"/>
    <s v="Middle-aged"/>
    <x v="2"/>
    <n v="18000"/>
    <n v="11185.2"/>
    <n v="76.400000000000006"/>
    <s v="Female"/>
    <s v="AB-"/>
    <b v="0"/>
    <b v="1"/>
    <b v="1"/>
    <n v="4"/>
    <n v="30.60406986059926"/>
    <b v="1"/>
    <x v="0"/>
  </r>
  <r>
    <s v="PID0545"/>
    <s v="Middle-aged"/>
    <x v="0"/>
    <n v="800"/>
    <n v="553.55999999999995"/>
    <n v="84.4"/>
    <s v="Female"/>
    <s v="AB-"/>
    <b v="0"/>
    <b v="1"/>
    <b v="1"/>
    <n v="40"/>
    <n v="31.000918273645553"/>
    <b v="1"/>
    <x v="0"/>
  </r>
  <r>
    <s v="PID0546"/>
    <s v="Senior"/>
    <x v="2"/>
    <n v="40000"/>
    <n v="25096.68"/>
    <n v="78.3"/>
    <s v="Male"/>
    <s v="AB+"/>
    <b v="1"/>
    <b v="0"/>
    <b v="1"/>
    <n v="25"/>
    <n v="31.365165838807876"/>
    <b v="1"/>
    <x v="0"/>
  </r>
  <r>
    <s v="PID0547"/>
    <s v="Adult"/>
    <x v="1"/>
    <n v="60000"/>
    <n v="38975.100000000006"/>
    <n v="80.8"/>
    <s v="Female"/>
    <s v="A-"/>
    <b v="1"/>
    <b v="1"/>
    <b v="1"/>
    <n v="50"/>
    <n v="29.322107707940194"/>
    <b v="1"/>
    <x v="0"/>
  </r>
  <r>
    <s v="PID0548"/>
    <s v="Adult"/>
    <x v="0"/>
    <n v="40000"/>
    <n v="20817"/>
    <n v="85.4"/>
    <s v="Female"/>
    <s v="A-"/>
    <b v="0"/>
    <b v="0"/>
    <b v="1"/>
    <n v="20"/>
    <n v="32.142722721969214"/>
    <b v="1"/>
    <x v="0"/>
  </r>
  <r>
    <s v="PID0549"/>
    <s v="Middle-aged"/>
    <x v="2"/>
    <n v="32000"/>
    <n v="16508.88"/>
    <n v="54.1"/>
    <s v="Female"/>
    <s v="B+"/>
    <b v="1"/>
    <b v="1"/>
    <b v="1"/>
    <n v="4"/>
    <n v="21.671206537413873"/>
    <b v="0"/>
    <x v="1"/>
  </r>
  <r>
    <s v="PID0550"/>
    <s v="Adult"/>
    <x v="1"/>
    <n v="240000"/>
    <n v="196347.36000000002"/>
    <n v="91.8"/>
    <s v="Male"/>
    <s v="AB-"/>
    <b v="1"/>
    <b v="0"/>
    <b v="1"/>
    <n v="30"/>
    <n v="34.131469363474125"/>
    <b v="1"/>
    <x v="0"/>
  </r>
  <r>
    <s v="PID0551"/>
    <s v="Middle-aged"/>
    <x v="2"/>
    <n v="800"/>
    <n v="674.58"/>
    <n v="76"/>
    <s v="Female"/>
    <s v="A-"/>
    <b v="0"/>
    <b v="0"/>
    <b v="1"/>
    <n v="4"/>
    <n v="33.777777777777779"/>
    <b v="1"/>
    <x v="0"/>
  </r>
  <r>
    <s v="PID0552"/>
    <s v="Adult"/>
    <x v="1"/>
    <n v="18000"/>
    <n v="15280.02"/>
    <n v="68.3"/>
    <s v="Female"/>
    <s v="AB-"/>
    <b v="0"/>
    <b v="0"/>
    <b v="1"/>
    <n v="25"/>
    <n v="24.785890550152416"/>
    <b v="0"/>
    <x v="1"/>
  </r>
  <r>
    <s v="PID0553"/>
    <s v="Middle-aged"/>
    <x v="0"/>
    <n v="12000"/>
    <n v="8012.82"/>
    <n v="94.6"/>
    <s v="Female"/>
    <s v="O+"/>
    <b v="0"/>
    <b v="0"/>
    <b v="1"/>
    <n v="0"/>
    <n v="34.747474747474747"/>
    <b v="1"/>
    <x v="0"/>
  </r>
  <r>
    <s v="PID0554"/>
    <s v="Middle-aged"/>
    <x v="2"/>
    <n v="16000"/>
    <n v="0"/>
    <n v="87.6"/>
    <s v="Female"/>
    <s v="B-"/>
    <b v="0"/>
    <b v="0"/>
    <b v="0"/>
    <n v="2"/>
    <n v="34.6505280645544"/>
    <b v="1"/>
    <x v="0"/>
  </r>
  <r>
    <s v="PID0555"/>
    <s v="Middle-aged"/>
    <x v="0"/>
    <n v="200000"/>
    <n v="110010.4"/>
    <n v="78.900000000000006"/>
    <s v="Female"/>
    <s v="AB-"/>
    <b v="1"/>
    <b v="0"/>
    <b v="1"/>
    <n v="9"/>
    <n v="30.064014631915864"/>
    <b v="1"/>
    <x v="0"/>
  </r>
  <r>
    <s v="PID0556"/>
    <s v="Middle-aged"/>
    <x v="1"/>
    <n v="250000"/>
    <n v="131051.8"/>
    <n v="92.1"/>
    <s v="Female"/>
    <s v="B+"/>
    <b v="1"/>
    <b v="0"/>
    <b v="1"/>
    <n v="20"/>
    <n v="29.397682658239965"/>
    <b v="1"/>
    <x v="0"/>
  </r>
  <r>
    <s v="PID0557"/>
    <s v="Middle-aged"/>
    <x v="0"/>
    <n v="3000"/>
    <n v="1931.88"/>
    <n v="61.8"/>
    <s v="Female"/>
    <s v="A-"/>
    <b v="0"/>
    <b v="1"/>
    <b v="1"/>
    <n v="4"/>
    <n v="23.54823959762231"/>
    <b v="0"/>
    <x v="1"/>
  </r>
  <r>
    <s v="PID0558"/>
    <s v="Adult"/>
    <x v="1"/>
    <n v="100"/>
    <n v="83.8"/>
    <n v="71.599999999999994"/>
    <s v="Male"/>
    <s v="A+"/>
    <b v="0"/>
    <b v="1"/>
    <b v="1"/>
    <n v="12"/>
    <n v="25.368480725623584"/>
    <b v="0"/>
    <x v="1"/>
  </r>
  <r>
    <s v="PID0559"/>
    <s v="Adult"/>
    <x v="0"/>
    <n v="240000"/>
    <n v="130677.12"/>
    <n v="111.9"/>
    <s v="Female"/>
    <s v="B+"/>
    <b v="0"/>
    <b v="0"/>
    <b v="1"/>
    <n v="5"/>
    <n v="34.924003620361411"/>
    <b v="1"/>
    <x v="0"/>
  </r>
  <r>
    <s v="PID0560"/>
    <s v="Adult"/>
    <x v="2"/>
    <n v="200000"/>
    <n v="0"/>
    <n v="99.1"/>
    <s v="Female"/>
    <s v="AB+"/>
    <b v="0"/>
    <b v="0"/>
    <b v="0"/>
    <n v="20"/>
    <n v="32.732197119830886"/>
    <b v="1"/>
    <x v="0"/>
  </r>
  <r>
    <s v="PID0561"/>
    <s v="Adult"/>
    <x v="1"/>
    <n v="250000"/>
    <n v="173905.2"/>
    <n v="95.1"/>
    <s v="Male"/>
    <s v="AB+"/>
    <b v="1"/>
    <b v="1"/>
    <b v="1"/>
    <n v="7"/>
    <n v="33.694727891156468"/>
    <b v="1"/>
    <x v="0"/>
  </r>
  <r>
    <s v="PID0562"/>
    <s v="Adult"/>
    <x v="1"/>
    <n v="12000"/>
    <n v="0"/>
    <n v="94.9"/>
    <s v="Female"/>
    <s v="A-"/>
    <b v="0"/>
    <b v="0"/>
    <b v="0"/>
    <n v="25"/>
    <n v="29.952026259310696"/>
    <b v="1"/>
    <x v="0"/>
  </r>
  <r>
    <s v="PID0563"/>
    <s v="Adult"/>
    <x v="2"/>
    <n v="30000"/>
    <n v="15006.119999999999"/>
    <n v="69.2"/>
    <s v="Female"/>
    <s v="AB-"/>
    <b v="1"/>
    <b v="1"/>
    <b v="1"/>
    <n v="15"/>
    <n v="25.11249818551314"/>
    <b v="0"/>
    <x v="1"/>
  </r>
  <r>
    <s v="PID0564"/>
    <s v="Adult"/>
    <x v="1"/>
    <n v="60000"/>
    <n v="38081.199999999997"/>
    <n v="79.599999999999994"/>
    <s v="Male"/>
    <s v="O-"/>
    <b v="0"/>
    <b v="1"/>
    <b v="1"/>
    <n v="5"/>
    <n v="29.237832874196513"/>
    <b v="1"/>
    <x v="0"/>
  </r>
  <r>
    <s v="PID0565"/>
    <s v="Middle-aged"/>
    <x v="0"/>
    <n v="100"/>
    <n v="57.68"/>
    <n v="90.9"/>
    <s v="Male"/>
    <s v="B-"/>
    <b v="1"/>
    <b v="1"/>
    <b v="1"/>
    <n v="7"/>
    <n v="34.212804396100722"/>
    <b v="1"/>
    <x v="0"/>
  </r>
  <r>
    <s v="PID0566"/>
    <s v="Adult"/>
    <x v="0"/>
    <n v="32000"/>
    <n v="24633.200000000001"/>
    <n v="87.1"/>
    <s v="Female"/>
    <s v="B-"/>
    <b v="0"/>
    <b v="0"/>
    <b v="1"/>
    <n v="30"/>
    <n v="28.440816326530609"/>
    <b v="1"/>
    <x v="0"/>
  </r>
  <r>
    <s v="PID0567"/>
    <s v="Middle-aged"/>
    <x v="0"/>
    <n v="800"/>
    <n v="453.8"/>
    <n v="72.2"/>
    <s v="Female"/>
    <s v="A-"/>
    <b v="1"/>
    <b v="0"/>
    <b v="1"/>
    <n v="5"/>
    <n v="30.44358239163434"/>
    <b v="1"/>
    <x v="0"/>
  </r>
  <r>
    <s v="PID0568"/>
    <s v="Middle-aged"/>
    <x v="3"/>
    <n v="18000"/>
    <n v="0"/>
    <n v="69.400000000000006"/>
    <s v="Female"/>
    <s v="AB+"/>
    <b v="1"/>
    <b v="0"/>
    <b v="0"/>
    <n v="12"/>
    <n v="28.886576482830385"/>
    <b v="1"/>
    <x v="0"/>
  </r>
  <r>
    <s v="PID0569"/>
    <s v="Adult"/>
    <x v="2"/>
    <n v="500"/>
    <n v="0"/>
    <n v="101.2"/>
    <s v="Male"/>
    <s v="A+"/>
    <b v="0"/>
    <b v="0"/>
    <b v="0"/>
    <n v="2"/>
    <n v="33.813358281265664"/>
    <b v="1"/>
    <x v="0"/>
  </r>
  <r>
    <s v="PID0570"/>
    <s v="Adult"/>
    <x v="2"/>
    <n v="90000"/>
    <n v="46471.95"/>
    <n v="89.6"/>
    <s v="Male"/>
    <s v="B-"/>
    <b v="0"/>
    <b v="0"/>
    <b v="1"/>
    <n v="12"/>
    <n v="33.31350386674599"/>
    <b v="1"/>
    <x v="0"/>
  </r>
  <r>
    <s v="PID0571"/>
    <s v="Adult"/>
    <x v="1"/>
    <n v="3000"/>
    <n v="2695.2"/>
    <n v="87.9"/>
    <s v="Male"/>
    <s v="AB+"/>
    <b v="0"/>
    <b v="0"/>
    <b v="1"/>
    <n v="15"/>
    <n v="29.369507835209998"/>
    <b v="1"/>
    <x v="0"/>
  </r>
  <r>
    <s v="PID0572"/>
    <s v="Middle-aged"/>
    <x v="3"/>
    <n v="300000"/>
    <n v="150311.76"/>
    <n v="69.400000000000006"/>
    <s v="Male"/>
    <s v="B-"/>
    <b v="0"/>
    <b v="0"/>
    <b v="1"/>
    <n v="3"/>
    <n v="25.491276400367315"/>
    <b v="0"/>
    <x v="1"/>
  </r>
  <r>
    <s v="PID0573"/>
    <s v="Middle-aged"/>
    <x v="3"/>
    <n v="60000"/>
    <n v="41877.64"/>
    <n v="68.2"/>
    <s v="Male"/>
    <s v="O+"/>
    <b v="1"/>
    <b v="1"/>
    <b v="1"/>
    <n v="40"/>
    <n v="30.311111111111114"/>
    <b v="1"/>
    <x v="0"/>
  </r>
  <r>
    <s v="PID0574"/>
    <s v="Senior"/>
    <x v="3"/>
    <n v="250000"/>
    <n v="131494.9"/>
    <n v="79.599999999999994"/>
    <s v="Male"/>
    <s v="B+"/>
    <b v="1"/>
    <b v="0"/>
    <b v="1"/>
    <n v="15"/>
    <n v="32.708744247205779"/>
    <b v="1"/>
    <x v="0"/>
  </r>
  <r>
    <s v="PID0575"/>
    <s v="Middle-aged"/>
    <x v="0"/>
    <n v="12000"/>
    <n v="10342.44"/>
    <n v="86.2"/>
    <s v="Male"/>
    <s v="O-"/>
    <b v="0"/>
    <b v="0"/>
    <b v="1"/>
    <n v="2"/>
    <n v="32.443825510933799"/>
    <b v="1"/>
    <x v="0"/>
  </r>
  <r>
    <s v="PID0576"/>
    <s v="Adult"/>
    <x v="1"/>
    <n v="36000"/>
    <n v="18829.23"/>
    <n v="94.5"/>
    <s v="Female"/>
    <s v="O-"/>
    <b v="0"/>
    <b v="0"/>
    <b v="1"/>
    <n v="7"/>
    <n v="34.293801712875599"/>
    <b v="1"/>
    <x v="0"/>
  </r>
  <r>
    <s v="PID0577"/>
    <s v="Adult"/>
    <x v="3"/>
    <n v="45000"/>
    <n v="31528.77"/>
    <n v="84.1"/>
    <s v="Female"/>
    <s v="B-"/>
    <b v="1"/>
    <b v="0"/>
    <b v="1"/>
    <n v="0"/>
    <n v="31.268590124925641"/>
    <b v="1"/>
    <x v="0"/>
  </r>
  <r>
    <s v="PID0578"/>
    <s v="Adult"/>
    <x v="1"/>
    <n v="90000"/>
    <n v="0"/>
    <n v="66.099999999999994"/>
    <s v="Female"/>
    <s v="B+"/>
    <b v="0"/>
    <b v="0"/>
    <b v="0"/>
    <n v="15"/>
    <n v="21.832474567314041"/>
    <b v="0"/>
    <x v="1"/>
  </r>
  <r>
    <s v="PID0579"/>
    <s v="Adult"/>
    <x v="2"/>
    <n v="1000"/>
    <n v="0"/>
    <n v="94"/>
    <s v="Male"/>
    <s v="AB+"/>
    <s v="Yes"/>
    <s v="Yes"/>
    <b v="0"/>
    <n v="2"/>
    <n v="34.112353026564087"/>
    <b v="1"/>
    <x v="0"/>
  </r>
  <r>
    <s v="PID0580"/>
    <s v="Middle-aged"/>
    <x v="2"/>
    <n v="18000"/>
    <n v="11325.24"/>
    <n v="76.099999999999994"/>
    <s v="Female"/>
    <s v="A+"/>
    <b v="0"/>
    <b v="0"/>
    <b v="1"/>
    <n v="15"/>
    <n v="30.483896811408421"/>
    <b v="1"/>
    <x v="0"/>
  </r>
  <r>
    <s v="PID0581"/>
    <s v="Middle-aged"/>
    <x v="2"/>
    <n v="45000"/>
    <n v="30751.68"/>
    <n v="74.599999999999994"/>
    <s v="Female"/>
    <s v="AB+"/>
    <b v="1"/>
    <b v="0"/>
    <b v="1"/>
    <n v="30"/>
    <n v="30.264919469349667"/>
    <b v="1"/>
    <x v="0"/>
  </r>
  <r>
    <s v="PID0582"/>
    <s v="Senior"/>
    <x v="3"/>
    <n v="3000"/>
    <n v="2133.06"/>
    <n v="92.9"/>
    <s v="Female"/>
    <s v="A-"/>
    <b v="0"/>
    <b v="0"/>
    <b v="1"/>
    <n v="20"/>
    <n v="33.310624260461118"/>
    <b v="1"/>
    <x v="0"/>
  </r>
  <r>
    <s v="PID0583"/>
    <s v="Middle-aged"/>
    <x v="2"/>
    <n v="32000"/>
    <n v="16682.400000000001"/>
    <n v="72.900000000000006"/>
    <s v="Male"/>
    <s v="O-"/>
    <b v="0"/>
    <b v="0"/>
    <b v="1"/>
    <n v="7"/>
    <n v="26.455218464218323"/>
    <b v="0"/>
    <x v="1"/>
  </r>
  <r>
    <s v="PID0584"/>
    <s v="Middle-aged"/>
    <x v="0"/>
    <n v="18000"/>
    <n v="13722.36"/>
    <n v="79.5"/>
    <s v="Male"/>
    <s v="B-"/>
    <b v="0"/>
    <b v="0"/>
    <b v="1"/>
    <n v="2"/>
    <n v="33.961296937075481"/>
    <b v="1"/>
    <x v="0"/>
  </r>
  <r>
    <s v="PID0585"/>
    <s v="Adult"/>
    <x v="0"/>
    <n v="32000"/>
    <n v="16856.32"/>
    <n v="71.099999999999994"/>
    <s v="Female"/>
    <s v="O+"/>
    <b v="0"/>
    <b v="1"/>
    <b v="1"/>
    <n v="30"/>
    <n v="24.602076124567475"/>
    <b v="0"/>
    <x v="1"/>
  </r>
  <r>
    <s v="PID0586"/>
    <s v="Middle-aged"/>
    <x v="1"/>
    <n v="24000"/>
    <n v="21199.89"/>
    <n v="81.3"/>
    <s v="Female"/>
    <s v="B-"/>
    <b v="1"/>
    <b v="0"/>
    <b v="1"/>
    <n v="25"/>
    <n v="26.546938775510203"/>
    <b v="0"/>
    <x v="1"/>
  </r>
  <r>
    <s v="PID0587"/>
    <s v="Middle-aged"/>
    <x v="0"/>
    <n v="40000"/>
    <n v="23629.8"/>
    <n v="48.8"/>
    <s v="Male"/>
    <s v="AB-"/>
    <b v="0"/>
    <b v="0"/>
    <b v="1"/>
    <n v="15"/>
    <n v="21.402570062716546"/>
    <b v="0"/>
    <x v="1"/>
  </r>
  <r>
    <s v="PID0588"/>
    <s v="Adult"/>
    <x v="1"/>
    <n v="18000"/>
    <n v="9227.67"/>
    <n v="58"/>
    <s v="Male"/>
    <s v="O+"/>
    <b v="0"/>
    <b v="0"/>
    <b v="1"/>
    <n v="400"/>
    <n v="22.375679950619187"/>
    <b v="0"/>
    <x v="1"/>
  </r>
  <r>
    <s v="PID0589"/>
    <s v="Middle-aged"/>
    <x v="0"/>
    <n v="800"/>
    <n v="461.92"/>
    <n v="82.8"/>
    <s v="Female"/>
    <s v="B+"/>
    <b v="0"/>
    <b v="0"/>
    <b v="1"/>
    <n v="2"/>
    <n v="31.164138657834318"/>
    <b v="1"/>
    <x v="0"/>
  </r>
  <r>
    <s v="PID0590"/>
    <s v="Senior"/>
    <x v="3"/>
    <n v="3000"/>
    <n v="1978.02"/>
    <n v="73.8"/>
    <s v="Male"/>
    <s v="A-"/>
    <b v="0"/>
    <b v="0"/>
    <b v="1"/>
    <n v="3"/>
    <n v="26.462045967944352"/>
    <b v="0"/>
    <x v="1"/>
  </r>
  <r>
    <s v="PID0591"/>
    <s v="Elderly"/>
    <x v="2"/>
    <n v="40000"/>
    <n v="35905.4"/>
    <n v="61.8"/>
    <s v="Male"/>
    <s v="O+"/>
    <b v="1"/>
    <b v="0"/>
    <b v="1"/>
    <n v="0.5"/>
    <n v="26.748614958448751"/>
    <b v="0"/>
    <x v="1"/>
  </r>
  <r>
    <s v="PID0592"/>
    <s v="Adult"/>
    <x v="0"/>
    <n v="800"/>
    <n v="718.39"/>
    <n v="91.5"/>
    <s v="Female"/>
    <s v="AB-"/>
    <b v="0"/>
    <b v="0"/>
    <b v="1"/>
    <n v="9"/>
    <n v="32.419217687074834"/>
    <b v="1"/>
    <x v="0"/>
  </r>
  <r>
    <s v="PID0593"/>
    <s v="Middle-aged"/>
    <x v="1"/>
    <n v="40000"/>
    <n v="28460.959999999999"/>
    <n v="66.599999999999994"/>
    <s v="Male"/>
    <s v="AB-"/>
    <b v="0"/>
    <b v="0"/>
    <b v="1"/>
    <n v="5"/>
    <n v="28.826177285318558"/>
    <b v="1"/>
    <x v="0"/>
  </r>
  <r>
    <s v="PID0594"/>
    <s v="Adult"/>
    <x v="0"/>
    <n v="100"/>
    <n v="0"/>
    <n v="64.099999999999994"/>
    <s v="Female"/>
    <s v="AB-"/>
    <b v="0"/>
    <b v="0"/>
    <b v="0"/>
    <n v="400"/>
    <n v="20.930612244897958"/>
    <b v="0"/>
    <x v="1"/>
  </r>
  <r>
    <s v="PID0595"/>
    <s v="Adult"/>
    <x v="0"/>
    <n v="800"/>
    <n v="487.16"/>
    <n v="86.6"/>
    <s v="Female"/>
    <s v="A+"/>
    <b v="0"/>
    <b v="0"/>
    <b v="1"/>
    <n v="70"/>
    <n v="33.828124999999993"/>
    <b v="1"/>
    <x v="0"/>
  </r>
  <r>
    <s v="PID0596"/>
    <s v="Adult"/>
    <x v="2"/>
    <n v="100"/>
    <n v="0"/>
    <n v="96.7"/>
    <s v="Male"/>
    <s v="A+"/>
    <b v="0"/>
    <b v="0"/>
    <b v="0"/>
    <n v="4"/>
    <n v="33.070004445812394"/>
    <b v="1"/>
    <x v="0"/>
  </r>
  <r>
    <s v="PID0597"/>
    <s v="Middle-aged"/>
    <x v="1"/>
    <n v="45000"/>
    <n v="25481.370000000003"/>
    <n v="89.8"/>
    <s v="Male"/>
    <s v="AB-"/>
    <b v="0"/>
    <b v="1"/>
    <b v="1"/>
    <n v="12"/>
    <n v="31.816893424036284"/>
    <b v="1"/>
    <x v="0"/>
  </r>
  <r>
    <s v="PID0598"/>
    <s v="Adult"/>
    <x v="2"/>
    <n v="240000"/>
    <n v="158937.12"/>
    <n v="85.5"/>
    <s v="Female"/>
    <s v="AB-"/>
    <b v="0"/>
    <b v="0"/>
    <b v="1"/>
    <n v="12"/>
    <n v="33.398437499999993"/>
    <b v="1"/>
    <x v="0"/>
  </r>
  <r>
    <s v="PID0599"/>
    <s v="Middle-aged"/>
    <x v="1"/>
    <n v="21000"/>
    <n v="13683.88"/>
    <n v="63.1"/>
    <s v="Female"/>
    <s v="O+"/>
    <b v="1"/>
    <b v="0"/>
    <b v="1"/>
    <n v="15"/>
    <n v="23.460737656157054"/>
    <b v="0"/>
    <x v="1"/>
  </r>
  <r>
    <s v="PID0600"/>
    <s v="Senior"/>
    <x v="1"/>
    <n v="18000"/>
    <n v="12421.41"/>
    <n v="79"/>
    <s v="Male"/>
    <s v="O-"/>
    <b v="0"/>
    <b v="1"/>
    <b v="1"/>
    <n v="15"/>
    <n v="31.645569620253159"/>
    <b v="1"/>
    <x v="0"/>
  </r>
  <r>
    <s v="PID0601"/>
    <s v="Adult"/>
    <x v="2"/>
    <n v="4000"/>
    <n v="2881.04"/>
    <n v="111.7"/>
    <s v="Female"/>
    <s v="O+"/>
    <b v="1"/>
    <b v="1"/>
    <b v="1"/>
    <n v="120"/>
    <n v="34.861583596017603"/>
    <b v="1"/>
    <x v="0"/>
  </r>
  <r>
    <s v="PID0602"/>
    <s v="Middle-aged"/>
    <x v="2"/>
    <n v="100"/>
    <n v="64.599999999999994"/>
    <n v="61.3"/>
    <s v="Male"/>
    <s v="AB-"/>
    <b v="1"/>
    <b v="1"/>
    <b v="1"/>
    <n v="300"/>
    <n v="21.462833934386051"/>
    <b v="0"/>
    <x v="1"/>
  </r>
  <r>
    <s v="PID0603"/>
    <s v="Adult"/>
    <x v="0"/>
    <n v="800"/>
    <n v="0"/>
    <n v="90.4"/>
    <s v="Male"/>
    <s v="AB+"/>
    <b v="0"/>
    <b v="0"/>
    <b v="0"/>
    <n v="25"/>
    <n v="31.651552816778128"/>
    <b v="1"/>
    <x v="0"/>
  </r>
  <r>
    <s v="PID0604"/>
    <s v="Middle-aged"/>
    <x v="0"/>
    <n v="200000"/>
    <n v="118892.32"/>
    <n v="73.400000000000006"/>
    <s v="Male"/>
    <s v="AB+"/>
    <b v="1"/>
    <b v="1"/>
    <b v="1"/>
    <n v="40"/>
    <n v="28.316808765093938"/>
    <b v="1"/>
    <x v="0"/>
  </r>
  <r>
    <s v="PID0605"/>
    <s v="Middle-aged"/>
    <x v="2"/>
    <n v="90000"/>
    <n v="68940.3"/>
    <n v="75.099999999999994"/>
    <s v="Female"/>
    <s v="A-"/>
    <b v="0"/>
    <b v="1"/>
    <b v="1"/>
    <n v="5"/>
    <n v="26.9281795690057"/>
    <b v="0"/>
    <x v="1"/>
  </r>
  <r>
    <s v="PID0606"/>
    <s v="Middle-aged"/>
    <x v="1"/>
    <n v="200000"/>
    <n v="0"/>
    <n v="61.2"/>
    <s v="Female"/>
    <s v="B+"/>
    <b v="1"/>
    <b v="1"/>
    <b v="0"/>
    <n v="20"/>
    <n v="22.754312908982754"/>
    <b v="0"/>
    <x v="1"/>
  </r>
  <r>
    <s v="PID0607"/>
    <s v="Middle-aged"/>
    <x v="0"/>
    <n v="500"/>
    <n v="0"/>
    <n v="83.8"/>
    <s v="Female"/>
    <s v="AB+"/>
    <b v="0"/>
    <b v="0"/>
    <b v="0"/>
    <n v="7"/>
    <n v="28.996539792387544"/>
    <b v="1"/>
    <x v="0"/>
  </r>
  <r>
    <s v="PID0608"/>
    <s v="Senior"/>
    <x v="0"/>
    <n v="21000"/>
    <n v="14377.929999999998"/>
    <n v="84.2"/>
    <s v="Female"/>
    <s v="O+"/>
    <b v="0"/>
    <b v="0"/>
    <b v="1"/>
    <n v="90"/>
    <n v="29.832766439909303"/>
    <b v="1"/>
    <x v="0"/>
  </r>
  <r>
    <s v="PID0609"/>
    <s v="Adult"/>
    <x v="1"/>
    <n v="45000"/>
    <n v="27291.27"/>
    <n v="79.5"/>
    <s v="Male"/>
    <s v="O-"/>
    <b v="1"/>
    <b v="1"/>
    <b v="1"/>
    <n v="7"/>
    <n v="25.665030991735538"/>
    <b v="0"/>
    <x v="1"/>
  </r>
  <r>
    <s v="PID0610"/>
    <s v="Adult"/>
    <x v="0"/>
    <n v="45000"/>
    <n v="0"/>
    <n v="69.099999999999994"/>
    <s v="Male"/>
    <s v="B+"/>
    <b v="0"/>
    <b v="1"/>
    <b v="0"/>
    <n v="20"/>
    <n v="23.63120276324339"/>
    <b v="0"/>
    <x v="1"/>
  </r>
  <r>
    <s v="PID0611"/>
    <s v="Adult"/>
    <x v="1"/>
    <n v="100"/>
    <n v="74.73"/>
    <n v="81.900000000000006"/>
    <s v="Female"/>
    <s v="AB+"/>
    <b v="0"/>
    <b v="0"/>
    <b v="1"/>
    <n v="30"/>
    <n v="31.207133058984908"/>
    <b v="1"/>
    <x v="0"/>
  </r>
  <r>
    <s v="PID0612"/>
    <s v="Adult"/>
    <x v="0"/>
    <n v="45000"/>
    <n v="39937.17"/>
    <n v="83.6"/>
    <s v="Male"/>
    <s v="O+"/>
    <b v="0"/>
    <b v="0"/>
    <b v="1"/>
    <n v="25"/>
    <n v="26.385557379118797"/>
    <b v="0"/>
    <x v="1"/>
  </r>
  <r>
    <s v="PID0613"/>
    <s v="Middle-aged"/>
    <x v="2"/>
    <n v="75000"/>
    <n v="39015.199999999997"/>
    <n v="72.099999999999994"/>
    <s v="Male"/>
    <s v="O-"/>
    <b v="0"/>
    <b v="0"/>
    <b v="1"/>
    <n v="12"/>
    <n v="29.250679540752156"/>
    <b v="1"/>
    <x v="0"/>
  </r>
  <r>
    <s v="PID0614"/>
    <s v="Middle-aged"/>
    <x v="0"/>
    <n v="24000"/>
    <n v="0"/>
    <n v="61.6"/>
    <s v="Male"/>
    <s v="AB+"/>
    <b v="1"/>
    <b v="0"/>
    <b v="0"/>
    <n v="2"/>
    <n v="26.662049861495845"/>
    <b v="0"/>
    <x v="1"/>
  </r>
  <r>
    <s v="PID0615"/>
    <s v="Middle-aged"/>
    <x v="2"/>
    <n v="40000"/>
    <n v="21460.080000000002"/>
    <n v="71.3"/>
    <s v="Male"/>
    <s v="A-"/>
    <b v="0"/>
    <b v="0"/>
    <b v="1"/>
    <n v="1"/>
    <n v="23.823047879982624"/>
    <b v="0"/>
    <x v="1"/>
  </r>
  <r>
    <s v="PID0616"/>
    <s v="Adult"/>
    <x v="1"/>
    <n v="40000"/>
    <n v="34573.9"/>
    <n v="84.2"/>
    <s v="Male"/>
    <s v="B-"/>
    <b v="1"/>
    <b v="1"/>
    <b v="1"/>
    <n v="15"/>
    <n v="29.134948096885818"/>
    <b v="1"/>
    <x v="0"/>
  </r>
  <r>
    <s v="PID0617"/>
    <s v="Adult"/>
    <x v="0"/>
    <n v="45000"/>
    <n v="23031.39"/>
    <n v="67.900000000000006"/>
    <s v="Male"/>
    <s v="AB-"/>
    <b v="0"/>
    <b v="1"/>
    <b v="1"/>
    <n v="20"/>
    <n v="25.245389649018449"/>
    <b v="0"/>
    <x v="1"/>
  </r>
  <r>
    <s v="PID0618"/>
    <s v="Adult"/>
    <x v="0"/>
    <n v="3000"/>
    <n v="2212.29"/>
    <n v="86"/>
    <s v="Male"/>
    <s v="O+"/>
    <b v="0"/>
    <b v="0"/>
    <b v="1"/>
    <n v="9"/>
    <n v="31.588613406795229"/>
    <b v="1"/>
    <x v="0"/>
  </r>
  <r>
    <s v="PID0619"/>
    <s v="Adult"/>
    <x v="1"/>
    <n v="90000"/>
    <n v="75623.599999999991"/>
    <n v="66.2"/>
    <s v="Female"/>
    <s v="A-"/>
    <b v="0"/>
    <b v="0"/>
    <b v="1"/>
    <n v="40"/>
    <n v="24.916255786819228"/>
    <b v="0"/>
    <x v="1"/>
  </r>
  <r>
    <s v="PID0620"/>
    <s v="Adult"/>
    <x v="2"/>
    <n v="30000"/>
    <n v="20027.579999999998"/>
    <n v="68.3"/>
    <s v="Female"/>
    <s v="B+"/>
    <b v="0"/>
    <b v="0"/>
    <b v="1"/>
    <n v="5"/>
    <n v="23.086803677663603"/>
    <b v="0"/>
    <x v="1"/>
  </r>
  <r>
    <s v="PID0621"/>
    <s v="Adult"/>
    <x v="3"/>
    <n v="3000"/>
    <n v="0"/>
    <n v="81.2"/>
    <s v="Female"/>
    <s v="B-"/>
    <b v="0"/>
    <b v="0"/>
    <b v="0"/>
    <n v="9"/>
    <n v="26.213842975206614"/>
    <b v="0"/>
    <x v="1"/>
  </r>
  <r>
    <s v="PID0622"/>
    <s v="Adult"/>
    <x v="3"/>
    <n v="3000"/>
    <n v="0"/>
    <n v="75"/>
    <s v="Male"/>
    <s v="AB-"/>
    <b v="0"/>
    <b v="1"/>
    <b v="0"/>
    <n v="150"/>
    <n v="24.212293388429753"/>
    <b v="0"/>
    <x v="1"/>
  </r>
  <r>
    <s v="PID0623"/>
    <s v="Adult"/>
    <x v="0"/>
    <n v="500"/>
    <n v="377"/>
    <n v="78.400000000000006"/>
    <s v="Female"/>
    <s v="AB-"/>
    <b v="0"/>
    <b v="0"/>
    <b v="1"/>
    <n v="5"/>
    <n v="28.451154013644945"/>
    <b v="1"/>
    <x v="0"/>
  </r>
  <r>
    <s v="PID0624"/>
    <s v="Middle-aged"/>
    <x v="0"/>
    <n v="30000"/>
    <n v="18896.43"/>
    <n v="93.9"/>
    <s v="Male"/>
    <s v="A+"/>
    <b v="1"/>
    <b v="0"/>
    <b v="1"/>
    <n v="9"/>
    <n v="34.490358126721766"/>
    <b v="1"/>
    <x v="0"/>
  </r>
  <r>
    <s v="PID0625"/>
    <s v="Young Adult"/>
    <x v="0"/>
    <n v="90000"/>
    <n v="50164.899999999994"/>
    <n v="81"/>
    <s v="Female"/>
    <s v="A-"/>
    <b v="0"/>
    <b v="0"/>
    <b v="1"/>
    <n v="20"/>
    <n v="26.149276859504134"/>
    <b v="0"/>
    <x v="1"/>
  </r>
  <r>
    <s v="PID0626"/>
    <s v="Middle-aged"/>
    <x v="3"/>
    <n v="4000"/>
    <n v="3414.52"/>
    <n v="58.5"/>
    <s v="Male"/>
    <s v="O+"/>
    <b v="1"/>
    <b v="0"/>
    <b v="1"/>
    <n v="12"/>
    <n v="23.433744592212783"/>
    <b v="0"/>
    <x v="1"/>
  </r>
  <r>
    <s v="PID0627"/>
    <s v="Adult"/>
    <x v="1"/>
    <n v="12000"/>
    <n v="0"/>
    <n v="87.8"/>
    <s v="Male"/>
    <s v="O+"/>
    <b v="1"/>
    <b v="1"/>
    <b v="0"/>
    <n v="20"/>
    <n v="33.455265965554027"/>
    <b v="1"/>
    <x v="0"/>
  </r>
  <r>
    <s v="PID0628"/>
    <s v="Senior"/>
    <x v="2"/>
    <n v="240000"/>
    <n v="152671.08000000002"/>
    <n v="98.2"/>
    <s v="Female"/>
    <s v="B-"/>
    <b v="0"/>
    <b v="0"/>
    <b v="1"/>
    <n v="150"/>
    <n v="34.382549630615181"/>
    <b v="1"/>
    <x v="0"/>
  </r>
  <r>
    <s v="PID0629"/>
    <s v="Middle-aged"/>
    <x v="0"/>
    <n v="75000"/>
    <n v="0"/>
    <n v="79.5"/>
    <s v="Male"/>
    <s v="AB+"/>
    <b v="0"/>
    <b v="0"/>
    <b v="0"/>
    <n v="12"/>
    <n v="28.850341123530267"/>
    <b v="1"/>
    <x v="0"/>
  </r>
  <r>
    <s v="PID0630"/>
    <s v="Middle-aged"/>
    <x v="3"/>
    <n v="100"/>
    <n v="50.16"/>
    <n v="86.6"/>
    <s v="Male"/>
    <s v="AB+"/>
    <b v="0"/>
    <b v="0"/>
    <b v="1"/>
    <n v="0"/>
    <n v="29.615950206901271"/>
    <b v="1"/>
    <x v="0"/>
  </r>
  <r>
    <s v="PID0631"/>
    <s v="Adult"/>
    <x v="2"/>
    <n v="45000"/>
    <n v="25246.350000000002"/>
    <n v="98.3"/>
    <s v="Male"/>
    <s v="A+"/>
    <b v="1"/>
    <b v="1"/>
    <b v="1"/>
    <n v="2"/>
    <n v="34.828514739229028"/>
    <b v="1"/>
    <x v="0"/>
  </r>
  <r>
    <s v="PID0632"/>
    <s v="Adult"/>
    <x v="1"/>
    <n v="16000"/>
    <n v="12849.12"/>
    <n v="70.099999999999994"/>
    <s v="Female"/>
    <s v="O+"/>
    <b v="0"/>
    <b v="1"/>
    <b v="1"/>
    <n v="5"/>
    <n v="22.889795918367344"/>
    <b v="0"/>
    <x v="1"/>
  </r>
  <r>
    <s v="PID0633"/>
    <s v="Adult"/>
    <x v="0"/>
    <n v="300000"/>
    <n v="150218.16"/>
    <n v="66.599999999999994"/>
    <s v="Male"/>
    <s v="B+"/>
    <b v="0"/>
    <b v="1"/>
    <b v="1"/>
    <n v="25"/>
    <n v="25.377229080932779"/>
    <b v="0"/>
    <x v="1"/>
  </r>
  <r>
    <s v="PID0634"/>
    <s v="Senior"/>
    <x v="0"/>
    <n v="500"/>
    <n v="0"/>
    <n v="60.4"/>
    <s v="Female"/>
    <s v="O-"/>
    <b v="0"/>
    <b v="1"/>
    <b v="0"/>
    <n v="250"/>
    <n v="25.140478668054108"/>
    <b v="0"/>
    <x v="1"/>
  </r>
  <r>
    <s v="PID0635"/>
    <s v="Middle-aged"/>
    <x v="3"/>
    <n v="21000"/>
    <n v="13295.94"/>
    <n v="87.1"/>
    <s v="Female"/>
    <s v="B-"/>
    <b v="1"/>
    <b v="0"/>
    <b v="1"/>
    <n v="9"/>
    <n v="30.13840830449827"/>
    <b v="1"/>
    <x v="0"/>
  </r>
  <r>
    <s v="PID0636"/>
    <s v="Middle-aged"/>
    <x v="0"/>
    <n v="3000"/>
    <n v="1702.98"/>
    <n v="77.900000000000006"/>
    <s v="Male"/>
    <s v="AB-"/>
    <b v="1"/>
    <b v="0"/>
    <b v="1"/>
    <n v="12"/>
    <n v="32.01019066403682"/>
    <b v="1"/>
    <x v="0"/>
  </r>
  <r>
    <s v="PID0637"/>
    <s v="Senior"/>
    <x v="0"/>
    <n v="75000"/>
    <n v="43878.649999999994"/>
    <n v="90.5"/>
    <s v="Male"/>
    <s v="B-"/>
    <b v="0"/>
    <b v="0"/>
    <b v="1"/>
    <n v="4"/>
    <n v="32.450069920040157"/>
    <b v="1"/>
    <x v="0"/>
  </r>
  <r>
    <s v="PID0638"/>
    <s v="Adult"/>
    <x v="2"/>
    <n v="12000"/>
    <n v="8131.7999999999993"/>
    <n v="89"/>
    <s v="Male"/>
    <s v="O-"/>
    <b v="1"/>
    <b v="0"/>
    <b v="1"/>
    <n v="2"/>
    <n v="32.29786616344898"/>
    <b v="1"/>
    <x v="0"/>
  </r>
  <r>
    <s v="PID0639"/>
    <s v="Middle-aged"/>
    <x v="2"/>
    <n v="30000"/>
    <n v="16801.439999999999"/>
    <n v="86"/>
    <s v="Female"/>
    <s v="B-"/>
    <b v="0"/>
    <b v="0"/>
    <b v="1"/>
    <n v="15"/>
    <n v="30.110990511536716"/>
    <b v="1"/>
    <x v="0"/>
  </r>
  <r>
    <s v="PID0640"/>
    <s v="Middle-aged"/>
    <x v="2"/>
    <n v="18000"/>
    <n v="0"/>
    <n v="72.900000000000006"/>
    <s v="Male"/>
    <s v="A-"/>
    <b v="1"/>
    <b v="0"/>
    <b v="0"/>
    <n v="1"/>
    <n v="28.123914972416188"/>
    <b v="1"/>
    <x v="0"/>
  </r>
  <r>
    <s v="PID0641"/>
    <s v="Adult"/>
    <x v="1"/>
    <n v="250000"/>
    <n v="144130.1"/>
    <n v="83.5"/>
    <s v="Female"/>
    <s v="B+"/>
    <b v="0"/>
    <b v="0"/>
    <b v="1"/>
    <n v="12"/>
    <n v="28.555794945453304"/>
    <b v="1"/>
    <x v="0"/>
  </r>
  <r>
    <s v="PID0642"/>
    <s v="Middle-aged"/>
    <x v="0"/>
    <n v="16000"/>
    <n v="10594.86"/>
    <n v="95.3"/>
    <s v="Male"/>
    <s v="O-"/>
    <b v="0"/>
    <b v="0"/>
    <b v="1"/>
    <n v="5"/>
    <n v="34.171178600882065"/>
    <b v="1"/>
    <x v="0"/>
  </r>
  <r>
    <s v="PID0643"/>
    <s v="Middle-aged"/>
    <x v="2"/>
    <n v="10000"/>
    <n v="0"/>
    <n v="72"/>
    <s v="Female"/>
    <s v="B+"/>
    <b v="0"/>
    <b v="1"/>
    <b v="0"/>
    <n v="30"/>
    <n v="28.124999999999993"/>
    <b v="1"/>
    <x v="0"/>
  </r>
  <r>
    <s v="PID0644"/>
    <s v="Middle-aged"/>
    <x v="2"/>
    <n v="200000"/>
    <n v="0"/>
    <n v="72.7"/>
    <s v="Male"/>
    <s v="A+"/>
    <b v="1"/>
    <b v="0"/>
    <b v="0"/>
    <n v="0.5"/>
    <n v="29.494097123615564"/>
    <b v="1"/>
    <x v="0"/>
  </r>
  <r>
    <s v="PID0645"/>
    <s v="Adult"/>
    <x v="0"/>
    <n v="45000"/>
    <n v="30544.590000000004"/>
    <n v="81.900000000000006"/>
    <s v="Male"/>
    <s v="B-"/>
    <b v="1"/>
    <b v="0"/>
    <b v="1"/>
    <n v="400"/>
    <n v="30.450624628197509"/>
    <b v="1"/>
    <x v="0"/>
  </r>
  <r>
    <s v="PID0646"/>
    <s v="Middle-aged"/>
    <x v="1"/>
    <n v="90000"/>
    <n v="48103.05"/>
    <n v="79.2"/>
    <s v="Female"/>
    <s v="B+"/>
    <b v="0"/>
    <b v="0"/>
    <b v="1"/>
    <n v="9"/>
    <n v="29.809176107493698"/>
    <b v="1"/>
    <x v="0"/>
  </r>
  <r>
    <s v="PID0647"/>
    <s v="Middle-aged"/>
    <x v="2"/>
    <n v="3000"/>
    <n v="2095.17"/>
    <n v="78.599999999999994"/>
    <s v="Female"/>
    <s v="O-"/>
    <b v="1"/>
    <b v="0"/>
    <b v="1"/>
    <n v="2"/>
    <n v="33.142186709394501"/>
    <b v="1"/>
    <x v="0"/>
  </r>
  <r>
    <s v="PID0648"/>
    <s v="Adult"/>
    <x v="0"/>
    <n v="90000"/>
    <n v="71874.399999999994"/>
    <n v="59.9"/>
    <s v="Male"/>
    <s v="A-"/>
    <b v="0"/>
    <b v="0"/>
    <b v="1"/>
    <n v="150"/>
    <n v="20.014033211934912"/>
    <b v="0"/>
    <x v="1"/>
  </r>
  <r>
    <s v="PID0649"/>
    <s v="Elderly"/>
    <x v="1"/>
    <n v="200000"/>
    <n v="159176.6"/>
    <n v="55.1"/>
    <s v="Female"/>
    <s v="AB+"/>
    <b v="0"/>
    <b v="0"/>
    <b v="1"/>
    <n v="5"/>
    <n v="23.848684210526315"/>
    <b v="0"/>
    <x v="1"/>
  </r>
  <r>
    <s v="PID0650"/>
    <s v="Senior"/>
    <x v="1"/>
    <n v="3000"/>
    <n v="2477.58"/>
    <n v="55.7"/>
    <s v="Male"/>
    <s v="O-"/>
    <b v="0"/>
    <b v="0"/>
    <b v="1"/>
    <n v="9"/>
    <n v="20.213383655102341"/>
    <b v="0"/>
    <x v="1"/>
  </r>
  <r>
    <s v="PID0651"/>
    <s v="Adult"/>
    <x v="1"/>
    <n v="40000"/>
    <n v="23723.899999999998"/>
    <n v="62.6"/>
    <s v="Female"/>
    <s v="A+"/>
    <b v="0"/>
    <b v="0"/>
    <b v="1"/>
    <n v="5"/>
    <n v="22.99357208448118"/>
    <b v="0"/>
    <x v="1"/>
  </r>
  <r>
    <s v="PID0652"/>
    <s v="Adult"/>
    <x v="1"/>
    <n v="500"/>
    <n v="394.89"/>
    <n v="98.5"/>
    <s v="Male"/>
    <s v="B+"/>
    <b v="1"/>
    <b v="0"/>
    <b v="1"/>
    <n v="15"/>
    <n v="30.741861989326175"/>
    <b v="1"/>
    <x v="0"/>
  </r>
  <r>
    <s v="PID0653"/>
    <s v="Adult"/>
    <x v="1"/>
    <n v="60000"/>
    <n v="53382.16"/>
    <n v="80.3"/>
    <s v="Female"/>
    <s v="AB+"/>
    <b v="0"/>
    <b v="1"/>
    <b v="1"/>
    <n v="25"/>
    <n v="26.52265821112432"/>
    <b v="0"/>
    <x v="1"/>
  </r>
  <r>
    <s v="PID0654"/>
    <s v="Senior"/>
    <x v="2"/>
    <n v="200"/>
    <n v="122.98"/>
    <n v="49.6"/>
    <s v="Female"/>
    <s v="B-"/>
    <b v="0"/>
    <b v="1"/>
    <b v="1"/>
    <n v="12"/>
    <n v="22.044444444444444"/>
    <b v="0"/>
    <x v="1"/>
  </r>
  <r>
    <s v="PID0655"/>
    <s v="Adult"/>
    <x v="2"/>
    <n v="200000"/>
    <n v="124213.09999999999"/>
    <n v="103.8"/>
    <s v="Female"/>
    <s v="O-"/>
    <b v="0"/>
    <b v="1"/>
    <b v="1"/>
    <n v="20"/>
    <n v="33.13224169300009"/>
    <b v="1"/>
    <x v="0"/>
  </r>
  <r>
    <s v="PID0656"/>
    <s v="Adult"/>
    <x v="0"/>
    <n v="250000"/>
    <n v="200949.1"/>
    <n v="81"/>
    <s v="Male"/>
    <s v="B+"/>
    <b v="0"/>
    <b v="0"/>
    <b v="1"/>
    <n v="0"/>
    <n v="25.280109859242845"/>
    <b v="0"/>
    <x v="1"/>
  </r>
  <r>
    <s v="PID0657"/>
    <s v="Young Adult"/>
    <x v="0"/>
    <n v="60000"/>
    <n v="48097.399999999994"/>
    <n v="85.2"/>
    <s v="Male"/>
    <s v="A+"/>
    <b v="1"/>
    <b v="1"/>
    <b v="1"/>
    <n v="7"/>
    <n v="26.890544123216767"/>
    <b v="0"/>
    <x v="1"/>
  </r>
  <r>
    <s v="PID0658"/>
    <s v="Adult"/>
    <x v="0"/>
    <n v="40000"/>
    <n v="0"/>
    <n v="62.9"/>
    <s v="Male"/>
    <s v="AB+"/>
    <b v="0"/>
    <b v="0"/>
    <b v="0"/>
    <n v="7"/>
    <n v="23.386377156454493"/>
    <b v="0"/>
    <x v="1"/>
  </r>
  <r>
    <s v="PID0659"/>
    <s v="Middle-aged"/>
    <x v="0"/>
    <n v="21000"/>
    <n v="16672.600000000002"/>
    <n v="75.099999999999994"/>
    <s v="Male"/>
    <s v="B-"/>
    <b v="0"/>
    <b v="0"/>
    <b v="1"/>
    <n v="3"/>
    <n v="31.259105098855354"/>
    <b v="1"/>
    <x v="0"/>
  </r>
  <r>
    <s v="PID0660"/>
    <s v="Adult"/>
    <x v="1"/>
    <n v="300000"/>
    <n v="202307.52"/>
    <n v="74.400000000000006"/>
    <s v="Female"/>
    <s v="O+"/>
    <b v="1"/>
    <b v="0"/>
    <b v="1"/>
    <n v="20"/>
    <n v="28.002559373706202"/>
    <b v="1"/>
    <x v="0"/>
  </r>
  <r>
    <s v="PID0661"/>
    <s v="Middle-aged"/>
    <x v="1"/>
    <n v="20000"/>
    <n v="10666.44"/>
    <n v="72.099999999999994"/>
    <s v="Female"/>
    <s v="O+"/>
    <b v="1"/>
    <b v="1"/>
    <b v="1"/>
    <n v="15"/>
    <n v="25.24421413816043"/>
    <b v="0"/>
    <x v="1"/>
  </r>
  <r>
    <s v="PID0662"/>
    <s v="Middle-aged"/>
    <x v="2"/>
    <n v="90000"/>
    <n v="64432.799999999996"/>
    <n v="58.2"/>
    <s v="Female"/>
    <s v="A-"/>
    <b v="1"/>
    <b v="0"/>
    <b v="1"/>
    <n v="12"/>
    <n v="21.377410468319564"/>
    <b v="0"/>
    <x v="1"/>
  </r>
  <r>
    <s v="PID0663"/>
    <s v="Senior"/>
    <x v="2"/>
    <n v="200000"/>
    <n v="126889.5"/>
    <n v="82.9"/>
    <s v="Female"/>
    <s v="B+"/>
    <b v="0"/>
    <b v="0"/>
    <b v="1"/>
    <n v="15"/>
    <n v="33.207819259734016"/>
    <b v="1"/>
    <x v="0"/>
  </r>
  <r>
    <s v="PID0664"/>
    <s v="Senior"/>
    <x v="2"/>
    <n v="60000"/>
    <n v="0"/>
    <n v="75.5"/>
    <s v="Female"/>
    <s v="AB-"/>
    <b v="1"/>
    <b v="0"/>
    <b v="0"/>
    <n v="30"/>
    <n v="29.126962694340492"/>
    <b v="1"/>
    <x v="0"/>
  </r>
  <r>
    <s v="PID0665"/>
    <s v="Middle-aged"/>
    <x v="0"/>
    <n v="24000"/>
    <n v="16320.78"/>
    <n v="73.900000000000006"/>
    <s v="Male"/>
    <s v="B-"/>
    <b v="1"/>
    <b v="0"/>
    <b v="1"/>
    <n v="15"/>
    <n v="23.324075243024872"/>
    <b v="0"/>
    <x v="1"/>
  </r>
  <r>
    <s v="PID0666"/>
    <s v="Middle-aged"/>
    <x v="3"/>
    <n v="36000"/>
    <n v="25044.27"/>
    <n v="62.3"/>
    <s v="Male"/>
    <s v="AB+"/>
    <b v="0"/>
    <b v="1"/>
    <b v="1"/>
    <n v="7"/>
    <n v="23.738759335467147"/>
    <b v="0"/>
    <x v="1"/>
  </r>
  <r>
    <s v="PID0667"/>
    <s v="Middle-aged"/>
    <x v="1"/>
    <n v="250000"/>
    <n v="170546.6"/>
    <n v="86.6"/>
    <s v="Female"/>
    <s v="B+"/>
    <b v="0"/>
    <b v="1"/>
    <b v="1"/>
    <n v="5"/>
    <n v="30.321067189524179"/>
    <b v="1"/>
    <x v="0"/>
  </r>
  <r>
    <s v="PID0668"/>
    <s v="Middle-aged"/>
    <x v="1"/>
    <n v="60000"/>
    <n v="31337.919999999998"/>
    <n v="52.7"/>
    <s v="Female"/>
    <s v="A-"/>
    <b v="1"/>
    <b v="1"/>
    <b v="1"/>
    <n v="20"/>
    <n v="21.11039897452331"/>
    <b v="0"/>
    <x v="1"/>
  </r>
  <r>
    <s v="PID0669"/>
    <s v="Middle-aged"/>
    <x v="2"/>
    <n v="90000"/>
    <n v="73656"/>
    <n v="70.8"/>
    <s v="Male"/>
    <s v="A-"/>
    <b v="0"/>
    <b v="1"/>
    <b v="1"/>
    <n v="0"/>
    <n v="30.644044321329638"/>
    <b v="1"/>
    <x v="0"/>
  </r>
  <r>
    <s v="PID0670"/>
    <s v="Adult"/>
    <x v="0"/>
    <n v="60000"/>
    <n v="32882.85"/>
    <n v="78.3"/>
    <s v="Female"/>
    <s v="A+"/>
    <b v="0"/>
    <b v="0"/>
    <b v="1"/>
    <n v="200"/>
    <n v="28.414864276382641"/>
    <b v="1"/>
    <x v="0"/>
  </r>
  <r>
    <s v="PID0671"/>
    <s v="Young Adult"/>
    <x v="0"/>
    <n v="12000"/>
    <n v="0"/>
    <n v="95"/>
    <s v="Female"/>
    <s v="O+"/>
    <b v="0"/>
    <b v="1"/>
    <b v="0"/>
    <n v="20"/>
    <n v="31.741788900397605"/>
    <b v="1"/>
    <x v="0"/>
  </r>
  <r>
    <s v="PID0672"/>
    <s v="Adult"/>
    <x v="2"/>
    <n v="12000"/>
    <n v="9054.18"/>
    <n v="90.6"/>
    <s v="Male"/>
    <s v="A+"/>
    <b v="1"/>
    <b v="0"/>
    <b v="1"/>
    <n v="20"/>
    <n v="29.92469282600079"/>
    <b v="1"/>
    <x v="0"/>
  </r>
  <r>
    <s v="PID0673"/>
    <s v="Middle-aged"/>
    <x v="1"/>
    <n v="12000"/>
    <n v="8400.9000000000015"/>
    <n v="66.2"/>
    <s v="Female"/>
    <s v="O-"/>
    <b v="1"/>
    <b v="1"/>
    <b v="1"/>
    <n v="15"/>
    <n v="28.279721474646504"/>
    <b v="1"/>
    <x v="0"/>
  </r>
  <r>
    <s v="PID0674"/>
    <s v="Adult"/>
    <x v="2"/>
    <n v="48000"/>
    <n v="43134.92"/>
    <n v="66.900000000000006"/>
    <s v="Male"/>
    <s v="A-"/>
    <b v="0"/>
    <b v="0"/>
    <b v="1"/>
    <n v="2"/>
    <n v="21.59736570247934"/>
    <b v="0"/>
    <x v="1"/>
  </r>
  <r>
    <s v="PID0675"/>
    <s v="Adult"/>
    <x v="0"/>
    <n v="18000"/>
    <n v="9478.98"/>
    <n v="58.7"/>
    <s v="Male"/>
    <s v="AB-"/>
    <b v="0"/>
    <b v="0"/>
    <b v="1"/>
    <n v="15"/>
    <n v="21.047724909462513"/>
    <b v="0"/>
    <x v="1"/>
  </r>
  <r>
    <s v="PID0676"/>
    <s v="Adult"/>
    <x v="2"/>
    <n v="60000"/>
    <n v="50145.04"/>
    <n v="104.7"/>
    <s v="Male"/>
    <s v="B-"/>
    <b v="0"/>
    <b v="0"/>
    <b v="1"/>
    <n v="9"/>
    <n v="33.41951546490472"/>
    <b v="1"/>
    <x v="0"/>
  </r>
  <r>
    <s v="PID0677"/>
    <s v="Adult"/>
    <x v="2"/>
    <n v="24000"/>
    <n v="15096.18"/>
    <n v="83.5"/>
    <s v="Male"/>
    <s v="AB-"/>
    <b v="1"/>
    <b v="1"/>
    <b v="1"/>
    <n v="0"/>
    <n v="28.555794945453304"/>
    <b v="1"/>
    <x v="0"/>
  </r>
  <r>
    <s v="PID0678"/>
    <s v="Middle-aged"/>
    <x v="0"/>
    <n v="60000"/>
    <n v="43140.5"/>
    <n v="87.8"/>
    <s v="Female"/>
    <s v="O-"/>
    <b v="1"/>
    <b v="0"/>
    <b v="1"/>
    <n v="12"/>
    <n v="34.296874999999993"/>
    <b v="1"/>
    <x v="0"/>
  </r>
  <r>
    <s v="PID0679"/>
    <s v="Middle-aged"/>
    <x v="0"/>
    <n v="500"/>
    <n v="288.08999999999997"/>
    <n v="46.1"/>
    <s v="Female"/>
    <s v="B-"/>
    <b v="1"/>
    <b v="1"/>
    <b v="1"/>
    <n v="12"/>
    <n v="20.488888888888891"/>
    <b v="0"/>
    <x v="1"/>
  </r>
  <r>
    <s v="PID0680"/>
    <s v="Adult"/>
    <x v="1"/>
    <n v="36000"/>
    <n v="31428.06"/>
    <n v="88.9"/>
    <s v="Male"/>
    <s v="AB-"/>
    <b v="1"/>
    <b v="1"/>
    <b v="1"/>
    <n v="20"/>
    <n v="32.653810835629024"/>
    <b v="1"/>
    <x v="0"/>
  </r>
  <r>
    <s v="PID0681"/>
    <s v="Middle-aged"/>
    <x v="3"/>
    <n v="2000"/>
    <n v="1304.68"/>
    <n v="67.5"/>
    <s v="Male"/>
    <s v="AB+"/>
    <b v="0"/>
    <b v="0"/>
    <b v="1"/>
    <n v="7"/>
    <n v="23.633626273589865"/>
    <b v="0"/>
    <x v="1"/>
  </r>
  <r>
    <s v="PID0682"/>
    <s v="Senior"/>
    <x v="0"/>
    <n v="100"/>
    <n v="86.42"/>
    <n v="60.5"/>
    <s v="Female"/>
    <s v="A+"/>
    <b v="0"/>
    <b v="1"/>
    <b v="1"/>
    <n v="40"/>
    <n v="23.931015387049559"/>
    <b v="0"/>
    <x v="1"/>
  </r>
  <r>
    <s v="PID0683"/>
    <s v="Adult"/>
    <x v="0"/>
    <n v="24000"/>
    <n v="15400.439999999999"/>
    <n v="57.6"/>
    <s v="Male"/>
    <s v="O-"/>
    <b v="0"/>
    <b v="0"/>
    <b v="1"/>
    <n v="30"/>
    <n v="22.499999999999996"/>
    <b v="0"/>
    <x v="1"/>
  </r>
  <r>
    <s v="PID0684"/>
    <s v="Senior"/>
    <x v="0"/>
    <n v="18000"/>
    <n v="0"/>
    <n v="62"/>
    <s v="Female"/>
    <s v="A+"/>
    <b v="0"/>
    <b v="1"/>
    <b v="0"/>
    <n v="9"/>
    <n v="23.335466144755166"/>
    <b v="0"/>
    <x v="1"/>
  </r>
  <r>
    <s v="PID0685"/>
    <s v="Middle-aged"/>
    <x v="0"/>
    <n v="500"/>
    <n v="309.23"/>
    <n v="66.2"/>
    <s v="Female"/>
    <s v="O+"/>
    <b v="0"/>
    <b v="0"/>
    <b v="1"/>
    <n v="25"/>
    <n v="22.906574394463671"/>
    <b v="0"/>
    <x v="1"/>
  </r>
  <r>
    <s v="PID0686"/>
    <s v="Middle-aged"/>
    <x v="3"/>
    <n v="20000"/>
    <n v="15489.94"/>
    <n v="66.8"/>
    <s v="Male"/>
    <s v="B+"/>
    <b v="1"/>
    <b v="0"/>
    <b v="1"/>
    <n v="3"/>
    <n v="23.952095808383234"/>
    <b v="0"/>
    <x v="1"/>
  </r>
  <r>
    <s v="PID0687"/>
    <s v="Middle-aged"/>
    <x v="0"/>
    <n v="500"/>
    <n v="262.81"/>
    <n v="67.2"/>
    <s v="Female"/>
    <s v="O-"/>
    <b v="0"/>
    <b v="0"/>
    <b v="1"/>
    <n v="40"/>
    <n v="26.581227008425298"/>
    <b v="0"/>
    <x v="1"/>
  </r>
  <r>
    <s v="PID0688"/>
    <s v="Adult"/>
    <x v="0"/>
    <n v="200000"/>
    <n v="167637.20000000001"/>
    <n v="91"/>
    <s v="Female"/>
    <s v="B+"/>
    <b v="0"/>
    <b v="1"/>
    <b v="1"/>
    <n v="2"/>
    <n v="28.721121070571897"/>
    <b v="1"/>
    <x v="0"/>
  </r>
  <r>
    <s v="PID0689"/>
    <s v="Adult"/>
    <x v="0"/>
    <n v="100"/>
    <n v="59.02"/>
    <n v="70.8"/>
    <s v="Male"/>
    <s v="AB+"/>
    <b v="0"/>
    <b v="0"/>
    <b v="1"/>
    <n v="5"/>
    <n v="23.118367346938776"/>
    <b v="0"/>
    <x v="1"/>
  </r>
  <r>
    <s v="PID0690"/>
    <s v="Middle-aged"/>
    <x v="2"/>
    <n v="250000"/>
    <n v="139263.20000000001"/>
    <n v="85.7"/>
    <s v="Female"/>
    <s v="B+"/>
    <b v="1"/>
    <b v="0"/>
    <b v="1"/>
    <n v="7"/>
    <n v="31.863474122546108"/>
    <b v="1"/>
    <x v="0"/>
  </r>
  <r>
    <s v="PID0691"/>
    <s v="Middle-aged"/>
    <x v="0"/>
    <n v="18000"/>
    <n v="0"/>
    <n v="74.2"/>
    <s v="Female"/>
    <s v="A-"/>
    <b v="1"/>
    <b v="0"/>
    <b v="0"/>
    <n v="4"/>
    <n v="26.92698504862825"/>
    <b v="0"/>
    <x v="1"/>
  </r>
  <r>
    <s v="PID0692"/>
    <s v="Adult"/>
    <x v="2"/>
    <n v="18000"/>
    <n v="15191.880000000001"/>
    <n v="69.900000000000006"/>
    <s v="Male"/>
    <s v="AB-"/>
    <b v="1"/>
    <b v="0"/>
    <b v="1"/>
    <n v="0.5"/>
    <n v="23.087594133967499"/>
    <b v="0"/>
    <x v="1"/>
  </r>
  <r>
    <s v="PID0693"/>
    <s v="Senior"/>
    <x v="3"/>
    <n v="90000"/>
    <n v="0"/>
    <n v="83.7"/>
    <s v="Female"/>
    <s v="AB+"/>
    <b v="0"/>
    <b v="0"/>
    <b v="0"/>
    <n v="5"/>
    <n v="34.39349112426035"/>
    <b v="1"/>
    <x v="0"/>
  </r>
  <r>
    <s v="PID0694"/>
    <s v="Adult"/>
    <x v="2"/>
    <n v="18000"/>
    <n v="15334.74"/>
    <n v="101.1"/>
    <s v="Male"/>
    <s v="A+"/>
    <b v="0"/>
    <b v="1"/>
    <b v="1"/>
    <n v="90"/>
    <n v="33.012244897959185"/>
    <b v="1"/>
    <x v="0"/>
  </r>
  <r>
    <s v="PID0695"/>
    <s v="Adult"/>
    <x v="2"/>
    <n v="60000"/>
    <n v="48267.05"/>
    <n v="81.5"/>
    <s v="Female"/>
    <s v="O-"/>
    <b v="0"/>
    <b v="1"/>
    <b v="1"/>
    <n v="9"/>
    <n v="30.301903628792392"/>
    <b v="1"/>
    <x v="0"/>
  </r>
  <r>
    <s v="PID0696"/>
    <s v="Adult"/>
    <x v="0"/>
    <n v="60000"/>
    <n v="44041.1"/>
    <n v="85.2"/>
    <s v="Male"/>
    <s v="B+"/>
    <b v="1"/>
    <b v="1"/>
    <b v="1"/>
    <n v="7"/>
    <n v="29.480968858131494"/>
    <b v="1"/>
    <x v="0"/>
  </r>
  <r>
    <s v="PID0697"/>
    <s v="Adult"/>
    <x v="2"/>
    <n v="24000"/>
    <n v="19459.29"/>
    <n v="84.2"/>
    <s v="Female"/>
    <s v="A+"/>
    <b v="0"/>
    <b v="1"/>
    <b v="1"/>
    <n v="2"/>
    <n v="31.305770374776923"/>
    <b v="1"/>
    <x v="0"/>
  </r>
  <r>
    <s v="PID0698"/>
    <s v="Adult"/>
    <x v="2"/>
    <n v="48000"/>
    <n v="28136.92"/>
    <n v="60.6"/>
    <s v="Male"/>
    <s v="A+"/>
    <b v="1"/>
    <b v="0"/>
    <b v="1"/>
    <n v="5"/>
    <n v="20.247920077516788"/>
    <b v="0"/>
    <x v="1"/>
  </r>
  <r>
    <s v="PID0699"/>
    <s v="Adult"/>
    <x v="0"/>
    <n v="90000"/>
    <n v="66656.2"/>
    <n v="93.6"/>
    <s v="Male"/>
    <s v="O+"/>
    <b v="0"/>
    <b v="0"/>
    <b v="1"/>
    <n v="15"/>
    <n v="29.212571392902841"/>
    <b v="1"/>
    <x v="0"/>
  </r>
  <r>
    <s v="PID0700"/>
    <s v="Adult"/>
    <x v="0"/>
    <n v="18000"/>
    <n v="0"/>
    <n v="92.1"/>
    <s v="Male"/>
    <s v="O+"/>
    <b v="0"/>
    <b v="0"/>
    <b v="0"/>
    <n v="12"/>
    <n v="33.422848018580346"/>
    <b v="1"/>
    <x v="0"/>
  </r>
  <r>
    <s v="PID0701"/>
    <s v="Middle-aged"/>
    <x v="0"/>
    <n v="24000"/>
    <n v="14503.32"/>
    <n v="55.7"/>
    <s v="Female"/>
    <s v="O-"/>
    <b v="1"/>
    <b v="1"/>
    <b v="1"/>
    <n v="40"/>
    <n v="21.223898795915254"/>
    <b v="0"/>
    <x v="1"/>
  </r>
  <r>
    <s v="PID0702"/>
    <s v="Adult"/>
    <x v="0"/>
    <n v="12000"/>
    <n v="8919.66"/>
    <n v="82.2"/>
    <s v="Female"/>
    <s v="O-"/>
    <b v="1"/>
    <b v="0"/>
    <b v="1"/>
    <n v="5"/>
    <n v="30.938311566110883"/>
    <b v="1"/>
    <x v="0"/>
  </r>
  <r>
    <s v="PID0703"/>
    <s v="Senior"/>
    <x v="3"/>
    <n v="20000"/>
    <n v="13780.9"/>
    <n v="54.2"/>
    <s v="Female"/>
    <s v="B+"/>
    <b v="0"/>
    <b v="1"/>
    <b v="1"/>
    <n v="200"/>
    <n v="21.43902535500969"/>
    <b v="0"/>
    <x v="1"/>
  </r>
  <r>
    <s v="PID0704"/>
    <s v="Senior"/>
    <x v="2"/>
    <n v="20000"/>
    <n v="12907.56"/>
    <n v="67"/>
    <s v="Female"/>
    <s v="AB+"/>
    <b v="0"/>
    <b v="0"/>
    <b v="1"/>
    <n v="5"/>
    <n v="25.847768218818715"/>
    <b v="0"/>
    <x v="1"/>
  </r>
  <r>
    <s v="PID0705"/>
    <s v="Senior"/>
    <x v="2"/>
    <n v="60000"/>
    <n v="35408.32"/>
    <n v="80"/>
    <s v="Male"/>
    <s v="AB-"/>
    <b v="0"/>
    <b v="0"/>
    <b v="1"/>
    <n v="1"/>
    <n v="32.455677715120288"/>
    <b v="1"/>
    <x v="0"/>
  </r>
  <r>
    <s v="PID0706"/>
    <s v="Middle-aged"/>
    <x v="1"/>
    <n v="250000"/>
    <n v="126508.5"/>
    <n v="80.599999999999994"/>
    <s v="Male"/>
    <s v="O-"/>
    <b v="0"/>
    <b v="0"/>
    <b v="1"/>
    <n v="250"/>
    <n v="32.286492549270946"/>
    <b v="1"/>
    <x v="0"/>
  </r>
  <r>
    <s v="PID0707"/>
    <s v="Adult"/>
    <x v="2"/>
    <n v="12000"/>
    <n v="6771.42"/>
    <n v="80.900000000000006"/>
    <s v="Male"/>
    <s v="O+"/>
    <b v="0"/>
    <b v="0"/>
    <b v="1"/>
    <n v="40"/>
    <n v="26.416326530612245"/>
    <b v="0"/>
    <x v="1"/>
  </r>
  <r>
    <s v="PID0708"/>
    <s v="Middle-aged"/>
    <x v="0"/>
    <n v="90000"/>
    <n v="59766.450000000004"/>
    <n v="61.8"/>
    <s v="Male"/>
    <s v="A+"/>
    <b v="0"/>
    <b v="0"/>
    <b v="1"/>
    <n v="2"/>
    <n v="26.748614958448751"/>
    <b v="0"/>
    <x v="1"/>
  </r>
  <r>
    <s v="PID0709"/>
    <s v="Adult"/>
    <x v="1"/>
    <n v="90000"/>
    <n v="75760.05"/>
    <n v="86.7"/>
    <s v="Female"/>
    <s v="AB+"/>
    <b v="1"/>
    <b v="0"/>
    <b v="1"/>
    <n v="5"/>
    <n v="28.96855892278392"/>
    <b v="1"/>
    <x v="0"/>
  </r>
  <r>
    <s v="PID0710"/>
    <s v="Adult"/>
    <x v="1"/>
    <n v="16000"/>
    <n v="13875.26"/>
    <n v="64.8"/>
    <s v="Male"/>
    <s v="O-"/>
    <b v="0"/>
    <b v="1"/>
    <b v="1"/>
    <n v="15"/>
    <n v="21.903731746890212"/>
    <b v="0"/>
    <x v="1"/>
  </r>
  <r>
    <s v="PID0711"/>
    <s v="Middle-aged"/>
    <x v="2"/>
    <n v="40000"/>
    <n v="35384.899999999994"/>
    <n v="65.099999999999994"/>
    <s v="Male"/>
    <s v="B-"/>
    <b v="0"/>
    <b v="0"/>
    <b v="1"/>
    <n v="1"/>
    <n v="28.551379325468179"/>
    <b v="1"/>
    <x v="0"/>
  </r>
  <r>
    <s v="PID0712"/>
    <s v="Middle-aged"/>
    <x v="1"/>
    <n v="500"/>
    <n v="406.64"/>
    <n v="96.4"/>
    <s v="Female"/>
    <s v="A+"/>
    <b v="1"/>
    <b v="0"/>
    <b v="1"/>
    <n v="40"/>
    <n v="33.752319596652782"/>
    <b v="1"/>
    <x v="0"/>
  </r>
  <r>
    <s v="PID0713"/>
    <s v="Adult"/>
    <x v="3"/>
    <n v="500"/>
    <n v="344.07"/>
    <n v="64.8"/>
    <s v="Female"/>
    <s v="B-"/>
    <b v="0"/>
    <b v="0"/>
    <b v="1"/>
    <n v="20"/>
    <n v="23.801652892561986"/>
    <b v="0"/>
    <x v="1"/>
  </r>
  <r>
    <s v="PID0714"/>
    <s v="Middle-aged"/>
    <x v="0"/>
    <n v="12000"/>
    <n v="6670.62"/>
    <n v="68.5"/>
    <s v="Male"/>
    <s v="B+"/>
    <b v="1"/>
    <b v="1"/>
    <b v="1"/>
    <n v="5"/>
    <n v="23.154407787993513"/>
    <b v="0"/>
    <x v="1"/>
  </r>
  <r>
    <s v="PID0715"/>
    <s v="Middle-aged"/>
    <x v="3"/>
    <n v="60000"/>
    <n v="51497"/>
    <n v="84.9"/>
    <s v="Male"/>
    <s v="O-"/>
    <b v="1"/>
    <b v="0"/>
    <b v="1"/>
    <n v="20"/>
    <n v="32.350251486053949"/>
    <b v="1"/>
    <x v="0"/>
  </r>
  <r>
    <s v="PID0716"/>
    <s v="Middle-aged"/>
    <x v="0"/>
    <n v="36000"/>
    <n v="18567.12"/>
    <n v="84.3"/>
    <s v="Female"/>
    <s v="A-"/>
    <b v="0"/>
    <b v="0"/>
    <b v="1"/>
    <n v="12"/>
    <n v="30.226971207286027"/>
    <b v="1"/>
    <x v="0"/>
  </r>
  <r>
    <s v="PID0717"/>
    <s v="Middle-aged"/>
    <x v="2"/>
    <n v="250000"/>
    <n v="154206.1"/>
    <n v="57.7"/>
    <s v="Male"/>
    <s v="O-"/>
    <b v="0"/>
    <b v="0"/>
    <b v="1"/>
    <n v="3"/>
    <n v="20.443594104308396"/>
    <b v="0"/>
    <x v="1"/>
  </r>
  <r>
    <s v="PID0718"/>
    <s v="Senior"/>
    <x v="2"/>
    <n v="3000"/>
    <n v="2193.54"/>
    <n v="71.900000000000006"/>
    <s v="Male"/>
    <s v="O+"/>
    <b v="0"/>
    <b v="0"/>
    <b v="1"/>
    <n v="12"/>
    <n v="28.085937499999996"/>
    <b v="1"/>
    <x v="0"/>
  </r>
  <r>
    <s v="PID0719"/>
    <s v="Adult"/>
    <x v="3"/>
    <n v="100"/>
    <n v="65.45"/>
    <n v="94.9"/>
    <s v="Male"/>
    <s v="B+"/>
    <b v="0"/>
    <b v="0"/>
    <b v="1"/>
    <n v="20"/>
    <n v="34.857667584940316"/>
    <b v="1"/>
    <x v="0"/>
  </r>
  <r>
    <s v="PID0720"/>
    <s v="Adult"/>
    <x v="0"/>
    <n v="800"/>
    <n v="557.95000000000005"/>
    <n v="80.8"/>
    <s v="Female"/>
    <s v="B+"/>
    <b v="1"/>
    <b v="0"/>
    <b v="1"/>
    <n v="40"/>
    <n v="31.17163689672466"/>
    <b v="1"/>
    <x v="0"/>
  </r>
  <r>
    <s v="PID0721"/>
    <s v="Senior"/>
    <x v="1"/>
    <n v="500"/>
    <n v="366.9"/>
    <n v="79.2"/>
    <s v="Female"/>
    <s v="O+"/>
    <b v="0"/>
    <b v="0"/>
    <b v="1"/>
    <n v="15"/>
    <n v="28.398293233891501"/>
    <b v="1"/>
    <x v="0"/>
  </r>
  <r>
    <s v="PID0722"/>
    <s v="Adult"/>
    <x v="0"/>
    <n v="20000"/>
    <n v="15172.92"/>
    <n v="85.8"/>
    <s v="Female"/>
    <s v="B+"/>
    <b v="0"/>
    <b v="0"/>
    <b v="1"/>
    <n v="25"/>
    <n v="29.688581314878896"/>
    <b v="1"/>
    <x v="0"/>
  </r>
  <r>
    <s v="PID0723"/>
    <s v="Adult"/>
    <x v="3"/>
    <n v="100"/>
    <n v="87.14"/>
    <n v="89.2"/>
    <s v="Female"/>
    <s v="A-"/>
    <b v="0"/>
    <b v="0"/>
    <b v="1"/>
    <n v="12"/>
    <n v="28.472022726547287"/>
    <b v="1"/>
    <x v="0"/>
  </r>
  <r>
    <s v="PID0724"/>
    <s v="Middle-aged"/>
    <x v="0"/>
    <n v="20000"/>
    <n v="13300.26"/>
    <n v="53.3"/>
    <s v="Male"/>
    <s v="A-"/>
    <b v="0"/>
    <b v="0"/>
    <b v="1"/>
    <n v="40"/>
    <n v="23.688888888888886"/>
    <b v="0"/>
    <x v="1"/>
  </r>
  <r>
    <s v="PID0725"/>
    <s v="Adult"/>
    <x v="0"/>
    <n v="24000"/>
    <n v="14020.68"/>
    <n v="66.099999999999994"/>
    <s v="Female"/>
    <s v="B-"/>
    <b v="1"/>
    <b v="0"/>
    <b v="1"/>
    <n v="25"/>
    <n v="22.343158464034612"/>
    <b v="0"/>
    <x v="1"/>
  </r>
  <r>
    <s v="PID0726"/>
    <s v="Senior"/>
    <x v="0"/>
    <n v="24000"/>
    <n v="0"/>
    <n v="70.400000000000006"/>
    <s v="Female"/>
    <s v="B+"/>
    <b v="0"/>
    <b v="0"/>
    <b v="0"/>
    <n v="7"/>
    <n v="28.200608876782564"/>
    <b v="1"/>
    <x v="0"/>
  </r>
  <r>
    <s v="PID0727"/>
    <s v="Middle-aged"/>
    <x v="0"/>
    <n v="12000"/>
    <n v="8729.76"/>
    <n v="95.6"/>
    <s v="Female"/>
    <s v="AB-"/>
    <b v="0"/>
    <b v="1"/>
    <b v="1"/>
    <n v="3"/>
    <n v="33.472217359336163"/>
    <b v="1"/>
    <x v="0"/>
  </r>
  <r>
    <s v="PID0728"/>
    <s v="Middle-aged"/>
    <x v="2"/>
    <n v="24000"/>
    <n v="12841.380000000001"/>
    <n v="57.6"/>
    <s v="Male"/>
    <s v="O-"/>
    <b v="0"/>
    <b v="0"/>
    <b v="1"/>
    <n v="15"/>
    <n v="20.902888663086081"/>
    <b v="0"/>
    <x v="1"/>
  </r>
  <r>
    <s v="PID0729"/>
    <s v="Senior"/>
    <x v="1"/>
    <n v="90000"/>
    <n v="60509.45"/>
    <n v="46.5"/>
    <s v="Male"/>
    <s v="AB-"/>
    <b v="0"/>
    <b v="1"/>
    <b v="1"/>
    <n v="30"/>
    <n v="20.393842375334415"/>
    <b v="0"/>
    <x v="1"/>
  </r>
  <r>
    <s v="PID0730"/>
    <s v="Middle-aged"/>
    <x v="0"/>
    <n v="90000"/>
    <n v="0"/>
    <n v="73.900000000000006"/>
    <s v="Male"/>
    <s v="A+"/>
    <b v="0"/>
    <b v="0"/>
    <b v="0"/>
    <n v="40"/>
    <n v="28.158817253467458"/>
    <b v="1"/>
    <x v="0"/>
  </r>
  <r>
    <s v="PID0731"/>
    <s v="Adult"/>
    <x v="1"/>
    <n v="60000"/>
    <n v="38631.699999999997"/>
    <n v="79.8"/>
    <s v="Female"/>
    <s v="O-"/>
    <b v="0"/>
    <b v="0"/>
    <b v="1"/>
    <n v="15"/>
    <n v="29.669839381320646"/>
    <b v="1"/>
    <x v="0"/>
  </r>
  <r>
    <s v="PID0732"/>
    <s v="Middle-aged"/>
    <x v="1"/>
    <n v="48000"/>
    <n v="29553.119999999999"/>
    <n v="91.3"/>
    <s v="Female"/>
    <s v="B+"/>
    <b v="1"/>
    <b v="0"/>
    <b v="1"/>
    <n v="12"/>
    <n v="29.812244897959182"/>
    <b v="1"/>
    <x v="0"/>
  </r>
  <r>
    <s v="PID0733"/>
    <s v="Middle-aged"/>
    <x v="1"/>
    <n v="800"/>
    <n v="663.33"/>
    <n v="75.3"/>
    <s v="Male"/>
    <s v="A+"/>
    <b v="1"/>
    <b v="0"/>
    <b v="1"/>
    <n v="15"/>
    <n v="23.501139165444275"/>
    <b v="0"/>
    <x v="1"/>
  </r>
  <r>
    <s v="PID0734"/>
    <s v="Senior"/>
    <x v="0"/>
    <n v="40000"/>
    <n v="24648.699999999997"/>
    <n v="79.099999999999994"/>
    <s v="Female"/>
    <s v="AB-"/>
    <b v="0"/>
    <b v="0"/>
    <b v="1"/>
    <n v="9"/>
    <n v="30.898437499999993"/>
    <b v="1"/>
    <x v="0"/>
  </r>
  <r>
    <s v="PID0735"/>
    <s v="Middle-aged"/>
    <x v="0"/>
    <n v="12000"/>
    <n v="10012.26"/>
    <n v="63.8"/>
    <s v="Male"/>
    <s v="O+"/>
    <b v="0"/>
    <b v="0"/>
    <b v="1"/>
    <n v="20"/>
    <n v="24.310318549001671"/>
    <b v="0"/>
    <x v="1"/>
  </r>
  <r>
    <s v="PID0736"/>
    <s v="Middle-aged"/>
    <x v="3"/>
    <n v="15000"/>
    <n v="10751.5"/>
    <n v="65.099999999999994"/>
    <s v="Male"/>
    <s v="O-"/>
    <b v="0"/>
    <b v="0"/>
    <b v="1"/>
    <n v="7"/>
    <n v="22.793319561640001"/>
    <b v="0"/>
    <x v="1"/>
  </r>
  <r>
    <s v="PID0737"/>
    <s v="Adult"/>
    <x v="3"/>
    <n v="12000"/>
    <n v="10198.380000000001"/>
    <n v="65.400000000000006"/>
    <s v="Female"/>
    <s v="O-"/>
    <b v="0"/>
    <b v="0"/>
    <b v="1"/>
    <n v="20"/>
    <n v="20.875227425069426"/>
    <b v="0"/>
    <x v="1"/>
  </r>
  <r>
    <s v="PID0738"/>
    <s v="Adult"/>
    <x v="0"/>
    <n v="20000"/>
    <n v="10425.280000000001"/>
    <n v="86.7"/>
    <s v="Male"/>
    <s v="A-"/>
    <b v="0"/>
    <b v="0"/>
    <b v="1"/>
    <n v="3"/>
    <n v="29.650148763722175"/>
    <b v="1"/>
    <x v="0"/>
  </r>
  <r>
    <s v="PID0739"/>
    <s v="Middle-aged"/>
    <x v="2"/>
    <n v="45000"/>
    <n v="0"/>
    <n v="82.9"/>
    <s v="Female"/>
    <s v="O-"/>
    <b v="0"/>
    <b v="0"/>
    <b v="0"/>
    <n v="25"/>
    <n v="30.084192190448544"/>
    <b v="1"/>
    <x v="0"/>
  </r>
  <r>
    <s v="PID0740"/>
    <s v="Middle-aged"/>
    <x v="1"/>
    <n v="24000"/>
    <n v="0"/>
    <n v="68.3"/>
    <s v="Female"/>
    <s v="B-"/>
    <b v="0"/>
    <b v="0"/>
    <b v="0"/>
    <n v="7"/>
    <n v="25.706650607851255"/>
    <b v="0"/>
    <x v="1"/>
  </r>
  <r>
    <s v="PID0741"/>
    <s v="Middle-aged"/>
    <x v="0"/>
    <n v="90000"/>
    <n v="66268.25"/>
    <n v="91.6"/>
    <s v="Female"/>
    <s v="A-"/>
    <b v="1"/>
    <b v="0"/>
    <b v="1"/>
    <n v="5"/>
    <n v="33.645546372819105"/>
    <b v="1"/>
    <x v="0"/>
  </r>
  <r>
    <s v="PID0742"/>
    <s v="Middle-aged"/>
    <x v="2"/>
    <n v="3000"/>
    <n v="1767.42"/>
    <n v="66.8"/>
    <s v="Male"/>
    <s v="A-"/>
    <b v="1"/>
    <b v="0"/>
    <b v="1"/>
    <n v="3"/>
    <n v="23.952095808383234"/>
    <b v="0"/>
    <x v="1"/>
  </r>
  <r>
    <s v="PID0743"/>
    <s v="Adult"/>
    <x v="2"/>
    <n v="20000"/>
    <n v="10044.68"/>
    <n v="87.4"/>
    <s v="Female"/>
    <s v="B+"/>
    <b v="0"/>
    <b v="1"/>
    <b v="1"/>
    <n v="2"/>
    <n v="29.2024457883658"/>
    <b v="1"/>
    <x v="0"/>
  </r>
  <r>
    <s v="PID0744"/>
    <s v="Middle-aged"/>
    <x v="1"/>
    <n v="3000"/>
    <n v="2420.9700000000003"/>
    <n v="85.8"/>
    <s v="Male"/>
    <s v="A-"/>
    <b v="1"/>
    <b v="0"/>
    <b v="1"/>
    <n v="25"/>
    <n v="29.342361752334053"/>
    <b v="1"/>
    <x v="0"/>
  </r>
  <r>
    <s v="PID0745"/>
    <s v="Adult"/>
    <x v="2"/>
    <n v="12000"/>
    <n v="7689"/>
    <n v="75.400000000000006"/>
    <s v="Female"/>
    <s v="AB-"/>
    <b v="1"/>
    <b v="0"/>
    <b v="1"/>
    <n v="0.5"/>
    <n v="24.620408163265306"/>
    <b v="0"/>
    <x v="1"/>
  </r>
  <r>
    <s v="PID0746"/>
    <s v="Adult"/>
    <x v="0"/>
    <n v="500"/>
    <n v="405.67"/>
    <n v="77.900000000000006"/>
    <s v="Female"/>
    <s v="O+"/>
    <b v="0"/>
    <b v="0"/>
    <b v="1"/>
    <n v="20"/>
    <n v="24.3125994819138"/>
    <b v="0"/>
    <x v="1"/>
  </r>
  <r>
    <s v="PID0747"/>
    <s v="Adult"/>
    <x v="0"/>
    <n v="300000"/>
    <n v="0"/>
    <n v="97.6"/>
    <s v="Female"/>
    <s v="O-"/>
    <b v="0"/>
    <b v="0"/>
    <b v="0"/>
    <n v="40"/>
    <n v="30.804191389976012"/>
    <b v="1"/>
    <x v="0"/>
  </r>
  <r>
    <s v="PID0748"/>
    <s v="Adult"/>
    <x v="1"/>
    <n v="200000"/>
    <n v="141389.44"/>
    <n v="97.1"/>
    <s v="Female"/>
    <s v="O+"/>
    <b v="0"/>
    <b v="0"/>
    <b v="1"/>
    <n v="20"/>
    <n v="30.304921818919507"/>
    <b v="1"/>
    <x v="0"/>
  </r>
  <r>
    <s v="PID0749"/>
    <s v="Middle-aged"/>
    <x v="0"/>
    <n v="240000"/>
    <n v="211079.16"/>
    <n v="73"/>
    <s v="Male"/>
    <s v="A-"/>
    <b v="1"/>
    <b v="0"/>
    <b v="1"/>
    <n v="25"/>
    <n v="28.515624999999993"/>
    <b v="1"/>
    <x v="0"/>
  </r>
  <r>
    <s v="PID0750"/>
    <s v="Senior"/>
    <x v="3"/>
    <n v="100"/>
    <n v="0"/>
    <n v="95.1"/>
    <s v="Male"/>
    <s v="O+"/>
    <b v="0"/>
    <b v="0"/>
    <b v="0"/>
    <n v="15"/>
    <n v="33.694727891156468"/>
    <b v="1"/>
    <x v="0"/>
  </r>
  <r>
    <s v="PID0751"/>
    <s v="Senior"/>
    <x v="1"/>
    <n v="20000"/>
    <n v="15758.62"/>
    <n v="84.2"/>
    <s v="Male"/>
    <s v="A-"/>
    <b v="1"/>
    <b v="1"/>
    <b v="1"/>
    <n v="120"/>
    <n v="30.927456382001839"/>
    <s v="Yes"/>
    <x v="0"/>
  </r>
  <r>
    <s v="PID0752"/>
    <s v="Middle-aged"/>
    <x v="0"/>
    <n v="18000"/>
    <n v="13560.54"/>
    <n v="84.8"/>
    <s v="Male"/>
    <s v="O-"/>
    <b v="0"/>
    <b v="0"/>
    <b v="1"/>
    <n v="20"/>
    <n v="33.968915237942632"/>
    <b v="1"/>
    <x v="0"/>
  </r>
  <r>
    <s v="PID0753"/>
    <s v="Senior"/>
    <x v="0"/>
    <n v="32000"/>
    <n v="27093.279999999999"/>
    <n v="68.900000000000006"/>
    <s v="Male"/>
    <s v="O-"/>
    <b v="0"/>
    <b v="0"/>
    <b v="1"/>
    <n v="9"/>
    <n v="26.580764630994175"/>
    <b v="0"/>
    <x v="1"/>
  </r>
  <r>
    <s v="PID0754"/>
    <s v="Adult"/>
    <x v="3"/>
    <n v="24000"/>
    <n v="13327.14"/>
    <n v="70.7"/>
    <s v="Female"/>
    <s v="O-"/>
    <b v="0"/>
    <b v="0"/>
    <b v="1"/>
    <n v="40"/>
    <n v="23.622573423769587"/>
    <b v="0"/>
    <x v="1"/>
  </r>
  <r>
    <s v="PID0755"/>
    <s v="Middle-aged"/>
    <x v="2"/>
    <n v="20000"/>
    <n v="11426.44"/>
    <n v="60.8"/>
    <s v="Female"/>
    <s v="B-"/>
    <b v="0"/>
    <b v="0"/>
    <b v="1"/>
    <n v="40"/>
    <n v="24.359477647812845"/>
    <b v="0"/>
    <x v="1"/>
  </r>
  <r>
    <s v="PID0756"/>
    <s v="Middle-aged"/>
    <x v="1"/>
    <n v="60000"/>
    <n v="0"/>
    <n v="58"/>
    <s v="Female"/>
    <s v="O-"/>
    <b v="0"/>
    <b v="1"/>
    <b v="0"/>
    <n v="30"/>
    <n v="22.942130453700404"/>
    <b v="0"/>
    <x v="1"/>
  </r>
  <r>
    <s v="PID0757"/>
    <s v="Adult"/>
    <x v="0"/>
    <n v="15000"/>
    <n v="12315.599999999999"/>
    <n v="86.6"/>
    <s v="Female"/>
    <s v="AB+"/>
    <b v="0"/>
    <b v="0"/>
    <b v="1"/>
    <n v="20"/>
    <n v="31.426912469153724"/>
    <b v="1"/>
    <x v="0"/>
  </r>
  <r>
    <s v="PID0758"/>
    <s v="Adult"/>
    <x v="1"/>
    <n v="12000"/>
    <n v="9147.9000000000015"/>
    <n v="89.9"/>
    <s v="Male"/>
    <s v="B+"/>
    <b v="1"/>
    <b v="0"/>
    <b v="1"/>
    <n v="25"/>
    <n v="33.021120293847574"/>
    <b v="1"/>
    <x v="0"/>
  </r>
  <r>
    <s v="PID0759"/>
    <s v="Middle-aged"/>
    <x v="2"/>
    <n v="18000"/>
    <n v="0"/>
    <n v="77.8"/>
    <s v="Female"/>
    <s v="A+"/>
    <b v="0"/>
    <b v="1"/>
    <b v="0"/>
    <n v="3"/>
    <n v="31.16487742348982"/>
    <b v="1"/>
    <x v="0"/>
  </r>
  <r>
    <s v="PID0760"/>
    <s v="Adult"/>
    <x v="0"/>
    <n v="240000"/>
    <n v="167045.76000000001"/>
    <n v="105.8"/>
    <s v="Female"/>
    <s v="AB+"/>
    <b v="0"/>
    <b v="0"/>
    <b v="1"/>
    <n v="2"/>
    <n v="33.392248453478096"/>
    <b v="1"/>
    <x v="0"/>
  </r>
  <r>
    <s v="PID0761"/>
    <s v="Middle-aged"/>
    <x v="3"/>
    <n v="72000"/>
    <n v="54255.64"/>
    <n v="68.7"/>
    <s v="Female"/>
    <s v="O-"/>
    <b v="0"/>
    <b v="0"/>
    <b v="1"/>
    <n v="5"/>
    <n v="26.177411979881111"/>
    <b v="0"/>
    <x v="1"/>
  </r>
  <r>
    <s v="PID0762"/>
    <s v="Senior"/>
    <x v="1"/>
    <n v="32000"/>
    <n v="28784.2"/>
    <n v="47"/>
    <s v="Male"/>
    <s v="AB-"/>
    <b v="0"/>
    <b v="0"/>
    <b v="1"/>
    <n v="7"/>
    <n v="20.077747874749029"/>
    <b v="0"/>
    <x v="1"/>
  </r>
  <r>
    <s v="PID0763"/>
    <s v="Senior"/>
    <x v="1"/>
    <n v="12000"/>
    <n v="9897.48"/>
    <n v="56"/>
    <s v="Male"/>
    <s v="AB+"/>
    <b v="0"/>
    <b v="0"/>
    <b v="1"/>
    <n v="30"/>
    <n v="23.92242299970097"/>
    <b v="0"/>
    <x v="1"/>
  </r>
  <r>
    <s v="PID0764"/>
    <s v="Middle-aged"/>
    <x v="1"/>
    <n v="240000"/>
    <n v="180338.76"/>
    <n v="92.3"/>
    <s v="Female"/>
    <s v="AB+"/>
    <b v="0"/>
    <b v="1"/>
    <b v="1"/>
    <n v="7"/>
    <n v="30.138775510204081"/>
    <b v="1"/>
    <x v="0"/>
  </r>
  <r>
    <s v="PID0765"/>
    <s v="Adult"/>
    <x v="0"/>
    <n v="200000"/>
    <n v="0"/>
    <n v="74.7"/>
    <s v="Female"/>
    <s v="AB+"/>
    <b v="0"/>
    <b v="1"/>
    <b v="0"/>
    <n v="3"/>
    <n v="23.313879092412847"/>
    <b v="0"/>
    <x v="1"/>
  </r>
  <r>
    <s v="PID0766"/>
    <s v="Middle-aged"/>
    <x v="2"/>
    <n v="3000"/>
    <n v="0"/>
    <n v="69.8"/>
    <s v="Male"/>
    <s v="B-"/>
    <b v="1"/>
    <b v="1"/>
    <b v="0"/>
    <n v="2"/>
    <n v="29.431607353685276"/>
    <b v="1"/>
    <x v="0"/>
  </r>
  <r>
    <s v="PID0767"/>
    <s v="Middle-aged"/>
    <x v="0"/>
    <n v="20000"/>
    <n v="11516.22"/>
    <n v="91"/>
    <s v="Female"/>
    <s v="B+"/>
    <b v="0"/>
    <b v="1"/>
    <b v="1"/>
    <n v="30"/>
    <n v="33.834027364663896"/>
    <b v="1"/>
    <x v="0"/>
  </r>
  <r>
    <s v="PID0768"/>
    <s v="Adult"/>
    <x v="0"/>
    <n v="15000"/>
    <n v="9725.4499999999989"/>
    <n v="70.099999999999994"/>
    <s v="Male"/>
    <s v="A+"/>
    <b v="1"/>
    <b v="1"/>
    <b v="1"/>
    <n v="20"/>
    <n v="23.422098967556547"/>
    <b v="0"/>
    <x v="1"/>
  </r>
  <r>
    <s v="PID0769"/>
    <s v="Middle-aged"/>
    <x v="2"/>
    <n v="72000"/>
    <n v="62499.040000000001"/>
    <n v="87"/>
    <s v="Male"/>
    <s v="AB-"/>
    <b v="0"/>
    <b v="1"/>
    <b v="1"/>
    <n v="0.5"/>
    <n v="33.150434385002278"/>
    <b v="1"/>
    <x v="0"/>
  </r>
  <r>
    <s v="PID0770"/>
    <s v="Middle-aged"/>
    <x v="0"/>
    <n v="12000"/>
    <n v="10477.24"/>
    <n v="86.4"/>
    <s v="Male"/>
    <s v="O+"/>
    <b v="0"/>
    <b v="1"/>
    <b v="1"/>
    <n v="15"/>
    <n v="32.123735871505062"/>
    <b v="1"/>
    <x v="0"/>
  </r>
  <r>
    <s v="PID0771"/>
    <s v="Adult"/>
    <x v="2"/>
    <n v="1600"/>
    <n v="0"/>
    <n v="77.400000000000006"/>
    <s v="Male"/>
    <s v="A-"/>
    <b v="0"/>
    <b v="0"/>
    <b v="0"/>
    <n v="2"/>
    <n v="24.156549421054276"/>
    <b v="0"/>
    <x v="1"/>
  </r>
  <r>
    <s v="PID0772"/>
    <s v="Middle-aged"/>
    <x v="2"/>
    <n v="15000"/>
    <n v="8053.95"/>
    <n v="50.4"/>
    <s v="Male"/>
    <s v="O-"/>
    <b v="1"/>
    <b v="0"/>
    <b v="1"/>
    <n v="0.5"/>
    <n v="22.4"/>
    <b v="0"/>
    <x v="1"/>
  </r>
  <r>
    <s v="PID0773"/>
    <s v="Senior"/>
    <x v="1"/>
    <n v="32000"/>
    <n v="22571.599999999999"/>
    <n v="75.900000000000006"/>
    <s v="Female"/>
    <s v="B+"/>
    <b v="1"/>
    <b v="0"/>
    <b v="1"/>
    <n v="9"/>
    <n v="31.18836291913215"/>
    <b v="1"/>
    <x v="0"/>
  </r>
  <r>
    <s v="PID0774"/>
    <s v="Adult"/>
    <x v="1"/>
    <n v="90000"/>
    <n v="0"/>
    <n v="88.9"/>
    <s v="Female"/>
    <s v="AB+"/>
    <b v="1"/>
    <b v="1"/>
    <b v="0"/>
    <n v="9"/>
    <n v="34.29651633810424"/>
    <b v="1"/>
    <x v="0"/>
  </r>
  <r>
    <s v="PID0775"/>
    <s v="Adult"/>
    <x v="0"/>
    <n v="12000"/>
    <n v="6521.22"/>
    <n v="55.4"/>
    <s v="Female"/>
    <s v="B-"/>
    <b v="0"/>
    <b v="1"/>
    <b v="1"/>
    <n v="7"/>
    <n v="20.104514443315431"/>
    <b v="0"/>
    <x v="1"/>
  </r>
  <r>
    <s v="PID0776"/>
    <s v="Middle-aged"/>
    <x v="1"/>
    <n v="12000"/>
    <n v="0"/>
    <n v="98.2"/>
    <s v="Female"/>
    <s v="B-"/>
    <b v="0"/>
    <b v="0"/>
    <b v="0"/>
    <n v="40"/>
    <n v="31.701962809917358"/>
    <b v="1"/>
    <x v="0"/>
  </r>
  <r>
    <s v="PID0777"/>
    <s v="Middle-aged"/>
    <x v="1"/>
    <n v="240000"/>
    <n v="194104.2"/>
    <n v="86.2"/>
    <s v="Female"/>
    <s v="B+"/>
    <b v="0"/>
    <b v="1"/>
    <b v="1"/>
    <n v="30"/>
    <n v="30.541383219954653"/>
    <b v="1"/>
    <x v="0"/>
  </r>
  <r>
    <s v="PID0778"/>
    <s v="Middle-aged"/>
    <x v="1"/>
    <n v="40000"/>
    <n v="0"/>
    <n v="77.7"/>
    <s v="Female"/>
    <s v="AB+"/>
    <b v="1"/>
    <b v="1"/>
    <b v="0"/>
    <n v="5"/>
    <n v="28.197125852808828"/>
    <b v="1"/>
    <x v="0"/>
  </r>
  <r>
    <s v="PID0779"/>
    <s v="Adult"/>
    <x v="3"/>
    <n v="240000"/>
    <n v="0"/>
    <n v="89.8"/>
    <s v="Female"/>
    <s v="A-"/>
    <b v="0"/>
    <b v="0"/>
    <b v="0"/>
    <n v="30"/>
    <n v="28.026590930370464"/>
    <b v="1"/>
    <x v="0"/>
  </r>
  <r>
    <s v="PID0780"/>
    <s v="Adult"/>
    <x v="0"/>
    <n v="90000"/>
    <n v="77124.45"/>
    <n v="87.7"/>
    <s v="Female"/>
    <s v="AB+"/>
    <b v="0"/>
    <b v="0"/>
    <b v="1"/>
    <n v="120"/>
    <n v="33.417162017985056"/>
    <b v="1"/>
    <x v="0"/>
  </r>
  <r>
    <s v="PID0781"/>
    <s v="Senior"/>
    <x v="0"/>
    <n v="4000"/>
    <n v="3240.2"/>
    <n v="56"/>
    <s v="Male"/>
    <s v="B+"/>
    <b v="0"/>
    <b v="1"/>
    <b v="1"/>
    <n v="7"/>
    <n v="21.874999999999996"/>
    <b v="0"/>
    <x v="1"/>
  </r>
  <r>
    <s v="PID0782"/>
    <s v="Middle-aged"/>
    <x v="0"/>
    <n v="45000"/>
    <n v="29182.86"/>
    <n v="56.2"/>
    <s v="Female"/>
    <s v="O-"/>
    <b v="1"/>
    <b v="1"/>
    <b v="1"/>
    <n v="15"/>
    <n v="24.977777777777778"/>
    <b v="0"/>
    <x v="1"/>
  </r>
  <r>
    <s v="PID0783"/>
    <s v="Elderly"/>
    <x v="0"/>
    <n v="100"/>
    <n v="0"/>
    <n v="87.5"/>
    <s v="Female"/>
    <s v="AB-"/>
    <b v="0"/>
    <b v="0"/>
    <b v="0"/>
    <n v="40"/>
    <n v="32.933117543001245"/>
    <b v="1"/>
    <x v="0"/>
  </r>
  <r>
    <s v="PID0784"/>
    <s v="Middle-aged"/>
    <x v="2"/>
    <n v="72000"/>
    <n v="51103.32"/>
    <n v="62.5"/>
    <s v="Male"/>
    <s v="O-"/>
    <b v="0"/>
    <b v="0"/>
    <b v="1"/>
    <n v="15"/>
    <n v="20.882755855524742"/>
    <b v="0"/>
    <x v="1"/>
  </r>
  <r>
    <s v="PID0785"/>
    <s v="Senior"/>
    <x v="2"/>
    <n v="3000"/>
    <n v="2647.71"/>
    <n v="74.3"/>
    <s v="Female"/>
    <s v="A-"/>
    <b v="0"/>
    <b v="0"/>
    <b v="1"/>
    <n v="2"/>
    <n v="31.739929087103249"/>
    <b v="1"/>
    <x v="0"/>
  </r>
  <r>
    <s v="PID0786"/>
    <s v="Adult"/>
    <x v="0"/>
    <n v="500"/>
    <n v="0"/>
    <n v="95"/>
    <s v="Female"/>
    <s v="O+"/>
    <b v="1"/>
    <b v="0"/>
    <b v="0"/>
    <n v="30"/>
    <n v="31.37798916633637"/>
    <b v="1"/>
    <x v="0"/>
  </r>
  <r>
    <s v="PID0787"/>
    <s v="Senior"/>
    <x v="0"/>
    <n v="32000"/>
    <n v="27234.04"/>
    <n v="81.099999999999994"/>
    <s v="Male"/>
    <s v="O+"/>
    <b v="0"/>
    <b v="1"/>
    <b v="1"/>
    <n v="20"/>
    <n v="29.079565420058085"/>
    <b v="1"/>
    <x v="0"/>
  </r>
  <r>
    <s v="PID0788"/>
    <s v="Young Adult"/>
    <x v="3"/>
    <n v="40000"/>
    <n v="0"/>
    <n v="80.2"/>
    <s v="Male"/>
    <s v="A-"/>
    <b v="1"/>
    <b v="0"/>
    <b v="0"/>
    <n v="9"/>
    <n v="28.415532879818599"/>
    <b v="1"/>
    <x v="0"/>
  </r>
  <r>
    <s v="PID0789"/>
    <s v="Senior"/>
    <x v="2"/>
    <n v="75000"/>
    <n v="0"/>
    <n v="70.599999999999994"/>
    <s v="Female"/>
    <s v="A+"/>
    <b v="1"/>
    <b v="0"/>
    <b v="0"/>
    <n v="3"/>
    <n v="29.010519395134775"/>
    <b v="1"/>
    <x v="0"/>
  </r>
  <r>
    <s v="PID0790"/>
    <s v="Adult"/>
    <x v="1"/>
    <n v="12000"/>
    <n v="6106.7999999999993"/>
    <n v="56.7"/>
    <s v="Male"/>
    <s v="B+"/>
    <b v="0"/>
    <b v="0"/>
    <b v="1"/>
    <n v="5"/>
    <n v="21.604938271604937"/>
    <b v="0"/>
    <x v="1"/>
  </r>
  <r>
    <s v="PID0791"/>
    <s v="Middle-aged"/>
    <x v="0"/>
    <n v="32000"/>
    <n v="0"/>
    <n v="55.7"/>
    <s v="Female"/>
    <s v="A-"/>
    <b v="1"/>
    <b v="1"/>
    <b v="0"/>
    <n v="20"/>
    <n v="22.887902695595002"/>
    <b v="0"/>
    <x v="1"/>
  </r>
  <r>
    <s v="PID0792"/>
    <s v="Adult"/>
    <x v="0"/>
    <n v="1000"/>
    <n v="788.3"/>
    <n v="91.3"/>
    <s v="Female"/>
    <s v="B+"/>
    <b v="1"/>
    <b v="0"/>
    <b v="1"/>
    <n v="4"/>
    <n v="33.945568114217735"/>
    <b v="1"/>
    <x v="0"/>
  </r>
  <r>
    <s v="PID0793"/>
    <s v="Elderly"/>
    <x v="0"/>
    <n v="30000"/>
    <n v="23372.489999999998"/>
    <n v="82"/>
    <s v="Female"/>
    <s v="O-"/>
    <b v="1"/>
    <b v="0"/>
    <b v="1"/>
    <n v="30"/>
    <n v="32.031249999999993"/>
    <b v="1"/>
    <x v="0"/>
  </r>
  <r>
    <s v="PID0794"/>
    <s v="Senior"/>
    <x v="1"/>
    <n v="500"/>
    <n v="401.53"/>
    <n v="59.9"/>
    <s v="Female"/>
    <s v="O+"/>
    <b v="1"/>
    <b v="0"/>
    <b v="1"/>
    <n v="7"/>
    <n v="20.972655019081966"/>
    <b v="0"/>
    <x v="1"/>
  </r>
  <r>
    <s v="PID0795"/>
    <s v="Adult"/>
    <x v="0"/>
    <n v="250000"/>
    <n v="164113.4"/>
    <n v="78.900000000000006"/>
    <s v="Male"/>
    <s v="AB+"/>
    <b v="1"/>
    <b v="0"/>
    <b v="1"/>
    <n v="250"/>
    <n v="29.696262561631983"/>
    <b v="1"/>
    <x v="0"/>
  </r>
  <r>
    <s v="PID0796"/>
    <s v="Adult"/>
    <x v="0"/>
    <n v="3000"/>
    <n v="1659.81"/>
    <n v="84.1"/>
    <s v="Female"/>
    <s v="B+"/>
    <b v="0"/>
    <b v="0"/>
    <b v="1"/>
    <n v="40"/>
    <n v="28.760986286378717"/>
    <b v="1"/>
    <x v="0"/>
  </r>
  <r>
    <s v="PID0797"/>
    <s v="Adult"/>
    <x v="3"/>
    <n v="200000"/>
    <n v="138011.92000000001"/>
    <n v="73.5"/>
    <s v="Female"/>
    <s v="O+"/>
    <b v="0"/>
    <b v="0"/>
    <b v="1"/>
    <n v="25"/>
    <n v="24.558120886097097"/>
    <b v="0"/>
    <x v="1"/>
  </r>
  <r>
    <s v="PID0798"/>
    <s v="Middle-aged"/>
    <x v="0"/>
    <n v="36000"/>
    <n v="27101.040000000001"/>
    <n v="64.2"/>
    <s v="Male"/>
    <s v="AB-"/>
    <b v="0"/>
    <b v="1"/>
    <b v="1"/>
    <n v="2"/>
    <n v="25.078124999999996"/>
    <b v="0"/>
    <x v="1"/>
  </r>
  <r>
    <s v="PID0799"/>
    <s v="Middle-aged"/>
    <x v="2"/>
    <n v="12000"/>
    <n v="8430.9000000000015"/>
    <n v="76.099999999999994"/>
    <s v="Female"/>
    <s v="AB-"/>
    <b v="1"/>
    <b v="0"/>
    <b v="1"/>
    <n v="25"/>
    <n v="30.483896811408421"/>
    <b v="1"/>
    <x v="0"/>
  </r>
  <r>
    <s v="PID0800"/>
    <s v="Middle-aged"/>
    <x v="1"/>
    <n v="15000"/>
    <n v="7930.4"/>
    <n v="57.1"/>
    <s v="Male"/>
    <s v="AB+"/>
    <b v="1"/>
    <b v="0"/>
    <b v="1"/>
    <n v="20"/>
    <n v="25.37777777777778"/>
    <b v="0"/>
    <x v="1"/>
  </r>
  <r>
    <s v="PID0801"/>
    <s v="Adult"/>
    <x v="1"/>
    <n v="300000"/>
    <n v="0"/>
    <n v="67.5"/>
    <s v="Female"/>
    <s v="O-"/>
    <b v="0"/>
    <b v="0"/>
    <b v="0"/>
    <n v="15"/>
    <n v="26.367187499999996"/>
    <b v="0"/>
    <x v="1"/>
  </r>
  <r>
    <s v="PID0802"/>
    <s v="Adult"/>
    <x v="1"/>
    <n v="500"/>
    <n v="307.77999999999997"/>
    <n v="92.2"/>
    <s v="Male"/>
    <s v="O-"/>
    <b v="1"/>
    <b v="0"/>
    <b v="1"/>
    <n v="20"/>
    <n v="31.531069388871792"/>
    <b v="1"/>
    <x v="0"/>
  </r>
  <r>
    <s v="PID0803"/>
    <s v="Senior"/>
    <x v="3"/>
    <n v="60000"/>
    <n v="34598.1"/>
    <n v="69.7"/>
    <s v="Male"/>
    <s v="O-"/>
    <b v="1"/>
    <b v="1"/>
    <b v="1"/>
    <n v="25"/>
    <n v="25.293946871824652"/>
    <b v="0"/>
    <x v="1"/>
  </r>
  <r>
    <s v="PID0804"/>
    <s v="Young Adult"/>
    <x v="0"/>
    <n v="48000"/>
    <n v="41058.559999999998"/>
    <n v="75.7"/>
    <s v="Female"/>
    <s v="O-"/>
    <b v="0"/>
    <b v="0"/>
    <b v="1"/>
    <n v="7"/>
    <n v="28.844688309708882"/>
    <b v="1"/>
    <x v="0"/>
  </r>
  <r>
    <s v="PID0805"/>
    <s v="Middle-aged"/>
    <x v="2"/>
    <n v="24000"/>
    <n v="15079.59"/>
    <n v="91"/>
    <s v="Female"/>
    <s v="A-"/>
    <b v="1"/>
    <b v="1"/>
    <b v="1"/>
    <n v="40"/>
    <n v="33.425160697887975"/>
    <b v="1"/>
    <x v="0"/>
  </r>
  <r>
    <s v="PID0806"/>
    <s v="Middle-aged"/>
    <x v="2"/>
    <n v="3000"/>
    <n v="2123.9700000000003"/>
    <n v="76.400000000000006"/>
    <s v="Male"/>
    <s v="A-"/>
    <b v="0"/>
    <b v="1"/>
    <b v="1"/>
    <n v="25"/>
    <n v="26.749763663737269"/>
    <b v="0"/>
    <x v="1"/>
  </r>
  <r>
    <s v="PID0807"/>
    <s v="Adult"/>
    <x v="3"/>
    <n v="800"/>
    <n v="689.34"/>
    <n v="83.8"/>
    <s v="Male"/>
    <s v="O-"/>
    <b v="0"/>
    <b v="0"/>
    <b v="1"/>
    <n v="20"/>
    <n v="28.658390615916009"/>
    <b v="1"/>
    <x v="0"/>
  </r>
  <r>
    <s v="PID0808"/>
    <s v="Young Adult"/>
    <x v="0"/>
    <n v="15000"/>
    <n v="9070.75"/>
    <n v="82.5"/>
    <s v="Female"/>
    <s v="A+"/>
    <b v="0"/>
    <b v="0"/>
    <b v="1"/>
    <n v="20"/>
    <n v="32.226562499999993"/>
    <b v="1"/>
    <x v="0"/>
  </r>
  <r>
    <s v="PID0809"/>
    <s v="Middle-aged"/>
    <x v="1"/>
    <n v="12000"/>
    <n v="0"/>
    <n v="55.7"/>
    <s v="Male"/>
    <s v="A-"/>
    <b v="0"/>
    <b v="1"/>
    <b v="0"/>
    <n v="7"/>
    <n v="21.223898795915254"/>
    <b v="0"/>
    <x v="1"/>
  </r>
  <r>
    <s v="PID0810"/>
    <s v="Adult"/>
    <x v="0"/>
    <n v="24000"/>
    <n v="21522.510000000002"/>
    <n v="76.400000000000006"/>
    <s v="Female"/>
    <s v="B+"/>
    <b v="1"/>
    <b v="0"/>
    <b v="1"/>
    <n v="12"/>
    <n v="29.474171521160446"/>
    <b v="1"/>
    <x v="0"/>
  </r>
  <r>
    <s v="PID0811"/>
    <s v="Middle-aged"/>
    <x v="1"/>
    <n v="800"/>
    <n v="641.27"/>
    <n v="65.2"/>
    <s v="Male"/>
    <s v="B-"/>
    <b v="0"/>
    <b v="0"/>
    <b v="1"/>
    <n v="20"/>
    <n v="23.100907029478464"/>
    <b v="0"/>
    <x v="1"/>
  </r>
  <r>
    <s v="PID0812"/>
    <s v="Adult"/>
    <x v="3"/>
    <n v="60000"/>
    <n v="30478.600000000002"/>
    <n v="74"/>
    <s v="Female"/>
    <s v="AB-"/>
    <b v="1"/>
    <b v="1"/>
    <b v="1"/>
    <n v="25"/>
    <n v="24.725182932941294"/>
    <b v="0"/>
    <x v="1"/>
  </r>
  <r>
    <s v="PID0813"/>
    <s v="Adult"/>
    <x v="2"/>
    <n v="250000"/>
    <n v="148709.1"/>
    <n v="109.1"/>
    <s v="Male"/>
    <s v="O-"/>
    <s v="No"/>
    <s v="No"/>
    <b v="1"/>
    <n v="20"/>
    <n v="34.433783613180154"/>
    <b v="1"/>
    <x v="0"/>
  </r>
  <r>
    <s v="PID0814"/>
    <s v="Senior"/>
    <x v="1"/>
    <n v="36000"/>
    <n v="28755.81"/>
    <n v="95.5"/>
    <s v="Male"/>
    <s v="AB+"/>
    <b v="0"/>
    <b v="0"/>
    <b v="1"/>
    <n v="7"/>
    <n v="34.656699085498623"/>
    <b v="1"/>
    <x v="0"/>
  </r>
  <r>
    <s v="PID0815"/>
    <s v="Middle-aged"/>
    <x v="3"/>
    <n v="3000"/>
    <n v="2108.46"/>
    <n v="61.6"/>
    <s v="Male"/>
    <s v="A-"/>
    <b v="1"/>
    <b v="0"/>
    <b v="1"/>
    <n v="120"/>
    <n v="25.312294543063771"/>
    <b v="0"/>
    <x v="1"/>
  </r>
  <r>
    <s v="PID0816"/>
    <s v="Adult"/>
    <x v="2"/>
    <n v="12000"/>
    <n v="0"/>
    <n v="104.7"/>
    <s v="Male"/>
    <s v="O-"/>
    <b v="0"/>
    <b v="0"/>
    <b v="0"/>
    <n v="9"/>
    <n v="34.98279260917505"/>
    <b v="1"/>
    <x v="0"/>
  </r>
  <r>
    <s v="PID0817"/>
    <s v="Adult"/>
    <x v="1"/>
    <n v="32000"/>
    <n v="23164.48"/>
    <n v="58.9"/>
    <s v="Male"/>
    <s v="B-"/>
    <b v="0"/>
    <b v="0"/>
    <b v="1"/>
    <n v="5"/>
    <n v="20.868764172335602"/>
    <b v="0"/>
    <x v="1"/>
  </r>
  <r>
    <s v="PID0818"/>
    <s v="Middle-aged"/>
    <x v="2"/>
    <n v="100"/>
    <n v="83.65"/>
    <n v="75.900000000000006"/>
    <s v="Female"/>
    <s v="A+"/>
    <b v="0"/>
    <b v="0"/>
    <b v="1"/>
    <n v="9"/>
    <n v="26.892006802721095"/>
    <b v="0"/>
    <x v="1"/>
  </r>
  <r>
    <s v="PID0819"/>
    <s v="Adult"/>
    <x v="0"/>
    <n v="240000"/>
    <n v="211141.56"/>
    <n v="68.3"/>
    <s v="Male"/>
    <s v="B+"/>
    <b v="1"/>
    <b v="0"/>
    <b v="1"/>
    <n v="25"/>
    <n v="24.785890550152416"/>
    <b v="0"/>
    <x v="1"/>
  </r>
  <r>
    <s v="PID0820"/>
    <s v="Adult"/>
    <x v="3"/>
    <n v="16000"/>
    <n v="11177.24"/>
    <n v="93.1"/>
    <s v="Male"/>
    <s v="A+"/>
    <b v="0"/>
    <b v="1"/>
    <b v="1"/>
    <n v="3"/>
    <n v="31.83885640025991"/>
    <b v="1"/>
    <x v="0"/>
  </r>
  <r>
    <s v="PID0821"/>
    <s v="Middle-aged"/>
    <x v="0"/>
    <n v="300000"/>
    <n v="0"/>
    <n v="105"/>
    <s v="Male"/>
    <s v="AB-"/>
    <b v="0"/>
    <b v="0"/>
    <b v="0"/>
    <n v="2"/>
    <n v="33.515273388872927"/>
    <b v="1"/>
    <x v="0"/>
  </r>
  <r>
    <s v="PID0822"/>
    <s v="Middle-aged"/>
    <x v="0"/>
    <n v="500"/>
    <n v="358.5"/>
    <n v="96.6"/>
    <s v="Female"/>
    <s v="B-"/>
    <b v="1"/>
    <b v="1"/>
    <b v="1"/>
    <n v="25"/>
    <n v="33.822345155981935"/>
    <b v="1"/>
    <x v="0"/>
  </r>
  <r>
    <s v="PID0823"/>
    <s v="Senior"/>
    <x v="3"/>
    <n v="90000"/>
    <n v="69662"/>
    <n v="58.7"/>
    <s v="Male"/>
    <s v="AB-"/>
    <b v="0"/>
    <b v="0"/>
    <b v="1"/>
    <n v="40"/>
    <n v="21.561065197428839"/>
    <b v="0"/>
    <x v="1"/>
  </r>
  <r>
    <s v="PID0824"/>
    <s v="Adult"/>
    <x v="3"/>
    <n v="100"/>
    <n v="67.66"/>
    <n v="76.7"/>
    <s v="Male"/>
    <s v="O+"/>
    <b v="1"/>
    <b v="1"/>
    <b v="1"/>
    <n v="12"/>
    <n v="29.225727785398561"/>
    <b v="1"/>
    <x v="0"/>
  </r>
  <r>
    <s v="PID0825"/>
    <s v="Adult"/>
    <x v="1"/>
    <n v="240000"/>
    <n v="172631.04000000001"/>
    <n v="103.1"/>
    <s v="Male"/>
    <s v="AB+"/>
    <b v="0"/>
    <b v="0"/>
    <b v="1"/>
    <n v="40"/>
    <n v="33.283832644628099"/>
    <b v="1"/>
    <x v="0"/>
  </r>
  <r>
    <s v="PID0826"/>
    <s v="Middle-aged"/>
    <x v="0"/>
    <n v="40000"/>
    <n v="25682.5"/>
    <n v="78.400000000000006"/>
    <s v="Male"/>
    <s v="B+"/>
    <b v="0"/>
    <b v="1"/>
    <b v="1"/>
    <n v="0"/>
    <n v="26.500811249323963"/>
    <b v="0"/>
    <x v="1"/>
  </r>
  <r>
    <s v="PID0827"/>
    <s v="Senior"/>
    <x v="2"/>
    <n v="30000"/>
    <n v="24743.82"/>
    <n v="69.900000000000006"/>
    <s v="Female"/>
    <s v="A-"/>
    <b v="0"/>
    <b v="0"/>
    <b v="1"/>
    <n v="1"/>
    <n v="28.722879684418146"/>
    <b v="1"/>
    <x v="0"/>
  </r>
  <r>
    <s v="PID0828"/>
    <s v="Middle-aged"/>
    <x v="0"/>
    <n v="500"/>
    <n v="314.77999999999997"/>
    <n v="75.2"/>
    <s v="Male"/>
    <s v="AB-"/>
    <b v="0"/>
    <b v="0"/>
    <b v="1"/>
    <n v="5"/>
    <n v="30.508337052213072"/>
    <b v="1"/>
    <x v="0"/>
  </r>
  <r>
    <s v="PID0829"/>
    <s v="Adult"/>
    <x v="0"/>
    <n v="800"/>
    <n v="418.62"/>
    <n v="83.9"/>
    <s v="Female"/>
    <s v="A+"/>
    <b v="0"/>
    <b v="1"/>
    <b v="1"/>
    <n v="150"/>
    <n v="28.692589172736916"/>
    <b v="1"/>
    <x v="0"/>
  </r>
  <r>
    <s v="PID0830"/>
    <s v="Adult"/>
    <x v="0"/>
    <n v="500"/>
    <n v="251.3"/>
    <n v="82"/>
    <s v="Male"/>
    <s v="AB-"/>
    <b v="1"/>
    <b v="0"/>
    <b v="1"/>
    <n v="15"/>
    <n v="32.031249999999993"/>
    <b v="1"/>
    <x v="0"/>
  </r>
  <r>
    <s v="PID0831"/>
    <s v="Adult"/>
    <x v="2"/>
    <n v="30000"/>
    <n v="21453.75"/>
    <n v="85.5"/>
    <s v="Female"/>
    <s v="B-"/>
    <b v="0"/>
    <b v="1"/>
    <b v="1"/>
    <n v="2"/>
    <n v="31.789113622843551"/>
    <b v="1"/>
    <x v="0"/>
  </r>
  <r>
    <s v="PID0832"/>
    <s v="Middle-aged"/>
    <x v="0"/>
    <n v="12000"/>
    <n v="0"/>
    <n v="102.2"/>
    <s v="Male"/>
    <s v="O-"/>
    <b v="1"/>
    <b v="0"/>
    <b v="0"/>
    <n v="25"/>
    <n v="34.545700378583021"/>
    <b v="1"/>
    <x v="0"/>
  </r>
  <r>
    <s v="PID0833"/>
    <s v="Adult"/>
    <x v="0"/>
    <n v="60000"/>
    <n v="44875.9"/>
    <n v="90.9"/>
    <s v="Male"/>
    <s v="B-"/>
    <b v="1"/>
    <b v="0"/>
    <b v="1"/>
    <n v="12"/>
    <n v="28.369901064261416"/>
    <b v="1"/>
    <x v="0"/>
  </r>
  <r>
    <s v="PID0834"/>
    <s v="Senior"/>
    <x v="3"/>
    <n v="15000"/>
    <n v="8541.8499999999985"/>
    <n v="58.8"/>
    <s v="Female"/>
    <s v="AB-"/>
    <b v="0"/>
    <b v="0"/>
    <b v="1"/>
    <n v="120"/>
    <n v="23.258573632372133"/>
    <b v="0"/>
    <x v="1"/>
  </r>
  <r>
    <s v="PID0835"/>
    <s v="Middle-aged"/>
    <x v="0"/>
    <n v="250000"/>
    <n v="0"/>
    <n v="91.5"/>
    <s v="Female"/>
    <s v="A+"/>
    <b v="0"/>
    <b v="1"/>
    <b v="0"/>
    <n v="40"/>
    <n v="28.878929428102513"/>
    <b v="1"/>
    <x v="0"/>
  </r>
  <r>
    <s v="PID0836"/>
    <s v="Adult"/>
    <x v="1"/>
    <n v="500"/>
    <n v="353.6"/>
    <n v="92.6"/>
    <s v="Male"/>
    <s v="AB-"/>
    <b v="0"/>
    <b v="0"/>
    <b v="1"/>
    <n v="20"/>
    <n v="30.236734693877548"/>
    <b v="1"/>
    <x v="0"/>
  </r>
  <r>
    <s v="PID0837"/>
    <s v="Young Adult"/>
    <x v="0"/>
    <n v="1000"/>
    <n v="0"/>
    <n v="68.099999999999994"/>
    <s v="Male"/>
    <s v="AB+"/>
    <b v="0"/>
    <b v="0"/>
    <b v="0"/>
    <n v="25"/>
    <n v="24.418229409444582"/>
    <b v="0"/>
    <x v="1"/>
  </r>
  <r>
    <s v="PID0838"/>
    <s v="Senior"/>
    <x v="1"/>
    <n v="250000"/>
    <n v="212641.6"/>
    <n v="87.2"/>
    <s v="Male"/>
    <s v="O+"/>
    <b v="0"/>
    <b v="1"/>
    <b v="1"/>
    <n v="12"/>
    <n v="31.266807701961348"/>
    <b v="1"/>
    <x v="0"/>
  </r>
  <r>
    <s v="PID0839"/>
    <s v="Adult"/>
    <x v="0"/>
    <n v="15000"/>
    <n v="12903.95"/>
    <n v="80"/>
    <s v="Male"/>
    <s v="A-"/>
    <b v="1"/>
    <b v="0"/>
    <b v="1"/>
    <n v="30"/>
    <n v="28.344671201814062"/>
    <b v="1"/>
    <x v="0"/>
  </r>
  <r>
    <s v="PID0840"/>
    <s v="Adult"/>
    <x v="0"/>
    <n v="45000"/>
    <n v="31870.590000000004"/>
    <n v="102.8"/>
    <s v="Male"/>
    <s v="A-"/>
    <b v="0"/>
    <b v="0"/>
    <b v="1"/>
    <n v="12"/>
    <n v="34.748580313683078"/>
    <b v="1"/>
    <x v="0"/>
  </r>
  <r>
    <s v="PID0841"/>
    <s v="Middle-aged"/>
    <x v="2"/>
    <n v="240000"/>
    <n v="186596.28"/>
    <n v="97.1"/>
    <s v="Male"/>
    <s v="AB-"/>
    <b v="0"/>
    <b v="1"/>
    <b v="1"/>
    <n v="20"/>
    <n v="34.816594356197783"/>
    <b v="1"/>
    <x v="0"/>
  </r>
  <r>
    <s v="PID0842"/>
    <s v="Adult"/>
    <x v="0"/>
    <n v="800"/>
    <n v="506.14"/>
    <n v="89.8"/>
    <s v="Female"/>
    <s v="A-"/>
    <b v="0"/>
    <b v="0"/>
    <b v="1"/>
    <n v="7"/>
    <n v="31.441476138790662"/>
    <b v="1"/>
    <x v="0"/>
  </r>
  <r>
    <s v="PID0843"/>
    <s v="Adult"/>
    <x v="0"/>
    <n v="800"/>
    <n v="0"/>
    <n v="70.7"/>
    <s v="Female"/>
    <s v="A+"/>
    <b v="0"/>
    <b v="1"/>
    <b v="0"/>
    <n v="400"/>
    <n v="26.609958974745005"/>
    <b v="0"/>
    <x v="1"/>
  </r>
  <r>
    <s v="PID0844"/>
    <s v="Senior"/>
    <x v="1"/>
    <n v="60000"/>
    <n v="0"/>
    <n v="67.599999999999994"/>
    <s v="Male"/>
    <s v="O-"/>
    <b v="0"/>
    <b v="0"/>
    <b v="0"/>
    <n v="20"/>
    <n v="23.95124716553288"/>
    <b v="0"/>
    <x v="1"/>
  </r>
  <r>
    <s v="PID0845"/>
    <s v="Middle-aged"/>
    <x v="2"/>
    <n v="32000"/>
    <n v="26443.52"/>
    <n v="59.9"/>
    <s v="Female"/>
    <s v="B+"/>
    <b v="0"/>
    <b v="0"/>
    <b v="1"/>
    <n v="3"/>
    <n v="26.62222222222222"/>
    <b v="0"/>
    <x v="1"/>
  </r>
  <r>
    <s v="PID0846"/>
    <s v="Adult"/>
    <x v="2"/>
    <n v="250000"/>
    <n v="130103.79999999999"/>
    <n v="101.2"/>
    <s v="Male"/>
    <s v="AB+"/>
    <b v="0"/>
    <b v="0"/>
    <b v="1"/>
    <n v="15"/>
    <n v="33.044897959183672"/>
    <b v="1"/>
    <x v="0"/>
  </r>
  <r>
    <s v="PID0847"/>
    <s v="Senior"/>
    <x v="2"/>
    <n v="12000"/>
    <n v="9364.9599999999991"/>
    <n v="70"/>
    <s v="Female"/>
    <s v="O-"/>
    <b v="0"/>
    <b v="1"/>
    <b v="1"/>
    <n v="3"/>
    <n v="29.136316337148799"/>
    <b v="1"/>
    <x v="0"/>
  </r>
  <r>
    <s v="PID0848"/>
    <s v="Adult"/>
    <x v="3"/>
    <n v="240000"/>
    <n v="167436.72"/>
    <n v="84.9"/>
    <s v="Female"/>
    <s v="A+"/>
    <b v="1"/>
    <b v="1"/>
    <b v="1"/>
    <n v="9"/>
    <n v="29.725849935226364"/>
    <b v="1"/>
    <x v="0"/>
  </r>
  <r>
    <s v="PID0849"/>
    <s v="Senior"/>
    <x v="3"/>
    <n v="300000"/>
    <n v="231831.84"/>
    <n v="82.6"/>
    <s v="Female"/>
    <s v="O+"/>
    <b v="0"/>
    <b v="0"/>
    <b v="1"/>
    <n v="20"/>
    <n v="31.866054550364563"/>
    <b v="1"/>
    <x v="0"/>
  </r>
  <r>
    <s v="PID0850"/>
    <s v="Adult"/>
    <x v="3"/>
    <n v="300000"/>
    <n v="201137.88"/>
    <n v="62.7"/>
    <s v="Male"/>
    <s v="A+"/>
    <b v="0"/>
    <b v="0"/>
    <b v="1"/>
    <n v="9"/>
    <n v="20.473469387755102"/>
    <b v="0"/>
    <x v="1"/>
  </r>
  <r>
    <s v="PID0851"/>
    <s v="Middle-aged"/>
    <x v="2"/>
    <n v="1600"/>
    <n v="0"/>
    <n v="75"/>
    <s v="Female"/>
    <s v="B-"/>
    <b v="1"/>
    <b v="0"/>
    <b v="0"/>
    <n v="5"/>
    <n v="32.461911357340718"/>
    <b v="1"/>
    <x v="0"/>
  </r>
  <r>
    <s v="PID0852"/>
    <s v="Young Adult"/>
    <x v="0"/>
    <n v="200000"/>
    <n v="124849.84"/>
    <n v="57.2"/>
    <s v="Female"/>
    <s v="B-"/>
    <b v="0"/>
    <b v="0"/>
    <b v="1"/>
    <n v="9"/>
    <n v="23.205809566311007"/>
    <b v="0"/>
    <x v="1"/>
  </r>
  <r>
    <s v="PID0853"/>
    <s v="Adult"/>
    <x v="1"/>
    <n v="30000"/>
    <n v="16466.07"/>
    <n v="68.2"/>
    <s v="Female"/>
    <s v="A-"/>
    <b v="0"/>
    <b v="0"/>
    <b v="1"/>
    <n v="5"/>
    <n v="21.285228301239037"/>
    <b v="0"/>
    <x v="1"/>
  </r>
  <r>
    <s v="PID0854"/>
    <s v="Adult"/>
    <x v="0"/>
    <n v="60000"/>
    <n v="0"/>
    <n v="78.2"/>
    <s v="Female"/>
    <s v="B-"/>
    <b v="1"/>
    <b v="0"/>
    <b v="0"/>
    <n v="15"/>
    <n v="29.797286998933085"/>
    <b v="1"/>
    <x v="0"/>
  </r>
  <r>
    <s v="PID0855"/>
    <s v="Adult"/>
    <x v="0"/>
    <n v="18000"/>
    <n v="16160.939999999999"/>
    <n v="81"/>
    <s v="Male"/>
    <s v="AB+"/>
    <b v="1"/>
    <b v="0"/>
    <b v="1"/>
    <n v="250"/>
    <n v="31.248794413795761"/>
    <b v="1"/>
    <x v="0"/>
  </r>
  <r>
    <s v="PID0856"/>
    <s v="Elderly"/>
    <x v="2"/>
    <n v="2000"/>
    <n v="0"/>
    <n v="59.8"/>
    <s v="Male"/>
    <s v="O+"/>
    <b v="0"/>
    <b v="0"/>
    <b v="0"/>
    <n v="10"/>
    <n v="22.507433475102562"/>
    <b v="0"/>
    <x v="1"/>
  </r>
  <r>
    <s v="PID0857"/>
    <s v="Middle-aged"/>
    <x v="1"/>
    <n v="75000"/>
    <n v="0"/>
    <n v="50.3"/>
    <s v="Female"/>
    <s v="B-"/>
    <b v="0"/>
    <b v="0"/>
    <b v="0"/>
    <n v="9"/>
    <n v="20.668967784352397"/>
    <b v="0"/>
    <x v="1"/>
  </r>
  <r>
    <s v="PID0858"/>
    <s v="Adult"/>
    <x v="1"/>
    <n v="800"/>
    <n v="718.38"/>
    <n v="96.6"/>
    <s v="Male"/>
    <s v="AB+"/>
    <b v="0"/>
    <b v="0"/>
    <b v="1"/>
    <n v="7"/>
    <n v="31.906460562822033"/>
    <b v="1"/>
    <x v="0"/>
  </r>
  <r>
    <s v="PID0859"/>
    <s v="Adult"/>
    <x v="2"/>
    <n v="18000"/>
    <n v="14168.43"/>
    <n v="85.7"/>
    <s v="Male"/>
    <s v="A+"/>
    <b v="0"/>
    <b v="1"/>
    <b v="1"/>
    <n v="25"/>
    <n v="32.655083066605698"/>
    <b v="1"/>
    <x v="0"/>
  </r>
  <r>
    <s v="PID0860"/>
    <s v="Adult"/>
    <x v="2"/>
    <n v="18000"/>
    <n v="11696.039999999999"/>
    <n v="73.2"/>
    <s v="Male"/>
    <s v="AB-"/>
    <b v="0"/>
    <b v="1"/>
    <b v="1"/>
    <n v="12"/>
    <n v="28.593749999999996"/>
    <b v="1"/>
    <x v="0"/>
  </r>
  <r>
    <s v="PID0861"/>
    <s v="Senior"/>
    <x v="1"/>
    <n v="800"/>
    <n v="0"/>
    <n v="53.5"/>
    <s v="Male"/>
    <s v="O+"/>
    <b v="0"/>
    <b v="0"/>
    <b v="0"/>
    <n v="9"/>
    <n v="20.898437499999996"/>
    <b v="0"/>
    <x v="1"/>
  </r>
  <r>
    <s v="PID0862"/>
    <s v="Adult"/>
    <x v="2"/>
    <n v="12000"/>
    <n v="8047.14"/>
    <n v="93.4"/>
    <s v="Female"/>
    <s v="A-"/>
    <b v="0"/>
    <b v="0"/>
    <b v="1"/>
    <n v="2"/>
    <n v="34.306703397612495"/>
    <b v="1"/>
    <x v="0"/>
  </r>
  <r>
    <s v="PID0863"/>
    <s v="Elderly"/>
    <x v="1"/>
    <n v="30000"/>
    <n v="20406.63"/>
    <n v="89.8"/>
    <s v="Male"/>
    <s v="A+"/>
    <b v="0"/>
    <b v="0"/>
    <b v="1"/>
    <n v="12"/>
    <n v="34.643725164924184"/>
    <b v="1"/>
    <x v="0"/>
  </r>
  <r>
    <s v="PID0864"/>
    <s v="Senior"/>
    <x v="2"/>
    <n v="800"/>
    <n v="509.19"/>
    <n v="82.2"/>
    <s v="Male"/>
    <s v="O-"/>
    <b v="1"/>
    <b v="0"/>
    <b v="1"/>
    <n v="5"/>
    <n v="34.214360041623308"/>
    <b v="1"/>
    <x v="0"/>
  </r>
  <r>
    <s v="PID0865"/>
    <s v="Middle-aged"/>
    <x v="2"/>
    <n v="3000"/>
    <n v="2577.66"/>
    <n v="85.5"/>
    <s v="Male"/>
    <s v="AB-"/>
    <b v="1"/>
    <b v="1"/>
    <b v="1"/>
    <n v="3"/>
    <n v="26.684560406978559"/>
    <b v="0"/>
    <x v="1"/>
  </r>
  <r>
    <s v="PID0866"/>
    <s v="Senior"/>
    <x v="0"/>
    <n v="24000"/>
    <n v="12221.73"/>
    <n v="79.400000000000006"/>
    <s v="Male"/>
    <s v="A-"/>
    <b v="1"/>
    <b v="0"/>
    <b v="1"/>
    <n v="20"/>
    <n v="34.823034077452746"/>
    <b v="1"/>
    <x v="0"/>
  </r>
  <r>
    <s v="PID0867"/>
    <s v="Adult"/>
    <x v="0"/>
    <n v="100"/>
    <n v="0"/>
    <n v="72.599999999999994"/>
    <s v="Male"/>
    <s v="O-"/>
    <b v="1"/>
    <b v="1"/>
    <b v="0"/>
    <n v="9"/>
    <n v="25.419278036483316"/>
    <b v="0"/>
    <x v="1"/>
  </r>
  <r>
    <s v="PID0868"/>
    <s v="Middle-aged"/>
    <x v="3"/>
    <n v="18000"/>
    <n v="9274.59"/>
    <n v="72.3"/>
    <s v="Male"/>
    <s v="AB+"/>
    <b v="0"/>
    <b v="0"/>
    <b v="1"/>
    <n v="9"/>
    <n v="28.961704854991183"/>
    <b v="1"/>
    <x v="0"/>
  </r>
  <r>
    <s v="PID0869"/>
    <s v="Adult"/>
    <x v="0"/>
    <n v="40000"/>
    <n v="29834.3"/>
    <n v="57.7"/>
    <s v="Male"/>
    <s v="O-"/>
    <b v="1"/>
    <b v="1"/>
    <b v="1"/>
    <n v="25"/>
    <n v="21.193755739210289"/>
    <b v="0"/>
    <x v="1"/>
  </r>
  <r>
    <s v="PID0870"/>
    <s v="Adult"/>
    <x v="0"/>
    <n v="200000"/>
    <n v="169415.36"/>
    <n v="81.099999999999994"/>
    <s v="Male"/>
    <s v="A+"/>
    <b v="1"/>
    <b v="0"/>
    <b v="1"/>
    <n v="9"/>
    <n v="26.481632653061222"/>
    <b v="0"/>
    <x v="1"/>
  </r>
  <r>
    <s v="PID0871"/>
    <s v="Middle-aged"/>
    <x v="2"/>
    <n v="50000"/>
    <n v="37645.199999999997"/>
    <n v="69.8"/>
    <s v="Female"/>
    <s v="O+"/>
    <b v="0"/>
    <b v="0"/>
    <b v="1"/>
    <n v="15"/>
    <n v="25.027788733909425"/>
    <b v="0"/>
    <x v="1"/>
  </r>
  <r>
    <s v="PID0872"/>
    <s v="Adult"/>
    <x v="2"/>
    <n v="32000"/>
    <n v="20805.599999999999"/>
    <n v="85"/>
    <s v="Female"/>
    <s v="AB+"/>
    <b v="0"/>
    <b v="0"/>
    <b v="1"/>
    <n v="1"/>
    <n v="31.992171327486922"/>
    <b v="1"/>
    <x v="0"/>
  </r>
  <r>
    <s v="PID0873"/>
    <s v="Middle-aged"/>
    <x v="0"/>
    <n v="500"/>
    <n v="258.39"/>
    <n v="75.400000000000006"/>
    <s v="Male"/>
    <s v="A-"/>
    <b v="0"/>
    <b v="0"/>
    <b v="1"/>
    <n v="30"/>
    <n v="26.399635867091494"/>
    <b v="0"/>
    <x v="1"/>
  </r>
  <r>
    <s v="PID0874"/>
    <s v="Adult"/>
    <x v="0"/>
    <n v="18000"/>
    <n v="13544.46"/>
    <n v="106.2"/>
    <s v="Female"/>
    <s v="B-"/>
    <b v="1"/>
    <b v="0"/>
    <b v="1"/>
    <n v="15"/>
    <n v="34.284607438016529"/>
    <b v="1"/>
    <x v="0"/>
  </r>
  <r>
    <s v="PID0875"/>
    <s v="Adult"/>
    <x v="0"/>
    <n v="16000"/>
    <n v="10448.86"/>
    <n v="58.3"/>
    <s v="Female"/>
    <s v="B-"/>
    <b v="1"/>
    <b v="0"/>
    <b v="1"/>
    <n v="12"/>
    <n v="21.94286574579397"/>
    <b v="0"/>
    <x v="1"/>
  </r>
  <r>
    <s v="PID0876"/>
    <s v="Senior"/>
    <x v="1"/>
    <n v="14000"/>
    <n v="8981.9800000000014"/>
    <n v="56.1"/>
    <s v="Female"/>
    <s v="AB-"/>
    <b v="1"/>
    <b v="0"/>
    <b v="1"/>
    <n v="12"/>
    <n v="21.64268353844373"/>
    <b v="0"/>
    <x v="1"/>
  </r>
  <r>
    <s v="PID0877"/>
    <s v="Adult"/>
    <x v="0"/>
    <n v="40000"/>
    <n v="27412"/>
    <n v="60.1"/>
    <s v="Female"/>
    <s v="O-"/>
    <b v="0"/>
    <b v="0"/>
    <b v="1"/>
    <n v="9"/>
    <n v="22.620347020964285"/>
    <b v="0"/>
    <x v="1"/>
  </r>
  <r>
    <s v="PID0878"/>
    <s v="Adult"/>
    <x v="1"/>
    <n v="48000"/>
    <n v="33335.120000000003"/>
    <n v="86"/>
    <s v="Female"/>
    <s v="A+"/>
    <b v="1"/>
    <b v="0"/>
    <b v="1"/>
    <n v="7"/>
    <n v="32.368549813692653"/>
    <b v="1"/>
    <x v="0"/>
  </r>
  <r>
    <s v="PID0879"/>
    <s v="Middle-aged"/>
    <x v="3"/>
    <n v="32000"/>
    <n v="0"/>
    <n v="96.5"/>
    <s v="Male"/>
    <s v="AB+"/>
    <b v="0"/>
    <b v="0"/>
    <b v="0"/>
    <n v="12"/>
    <n v="34.601455771092546"/>
    <b v="1"/>
    <x v="0"/>
  </r>
  <r>
    <s v="PID0880"/>
    <s v="Adult"/>
    <x v="2"/>
    <n v="60000"/>
    <n v="0"/>
    <n v="85"/>
    <s v="Male"/>
    <s v="A+"/>
    <b v="1"/>
    <b v="1"/>
    <b v="0"/>
    <n v="3"/>
    <n v="30.116213151927443"/>
    <b v="1"/>
    <x v="0"/>
  </r>
  <r>
    <s v="PID0881"/>
    <s v="Adult"/>
    <x v="2"/>
    <n v="40000"/>
    <n v="28303.899999999998"/>
    <n v="83.6"/>
    <s v="Male"/>
    <s v="O+"/>
    <b v="1"/>
    <b v="0"/>
    <b v="1"/>
    <n v="4"/>
    <n v="32.251842135720068"/>
    <b v="1"/>
    <x v="0"/>
  </r>
  <r>
    <s v="PID0882"/>
    <s v="Middle-aged"/>
    <x v="1"/>
    <n v="18000"/>
    <n v="11834.49"/>
    <n v="93.6"/>
    <s v="Female"/>
    <s v="B-"/>
    <b v="0"/>
    <b v="0"/>
    <b v="1"/>
    <n v="7"/>
    <n v="34.380165289256198"/>
    <b v="1"/>
    <x v="0"/>
  </r>
  <r>
    <s v="PID0883"/>
    <s v="Young Adult"/>
    <x v="2"/>
    <n v="18000"/>
    <n v="13293.48"/>
    <n v="91.7"/>
    <s v="Male"/>
    <s v="B-"/>
    <b v="0"/>
    <b v="0"/>
    <b v="1"/>
    <n v="2"/>
    <n v="30.639179391225902"/>
    <b v="1"/>
    <x v="0"/>
  </r>
  <r>
    <s v="PID0884"/>
    <s v="Middle-aged"/>
    <x v="0"/>
    <n v="800"/>
    <n v="514.91"/>
    <n v="74.599999999999994"/>
    <s v="Female"/>
    <s v="AB-"/>
    <b v="1"/>
    <b v="0"/>
    <b v="1"/>
    <n v="15"/>
    <n v="29.140624999999993"/>
    <b v="1"/>
    <x v="0"/>
  </r>
  <r>
    <s v="PID0885"/>
    <s v="Middle-aged"/>
    <x v="0"/>
    <n v="12000"/>
    <n v="10234.32"/>
    <n v="64"/>
    <s v="Female"/>
    <s v="AB-"/>
    <b v="0"/>
    <b v="1"/>
    <b v="1"/>
    <n v="2"/>
    <n v="24.690405462752206"/>
    <b v="0"/>
    <x v="1"/>
  </r>
  <r>
    <s v="PID0886"/>
    <s v="Adult"/>
    <x v="1"/>
    <n v="30000"/>
    <n v="20923.170000000002"/>
    <n v="86.1"/>
    <s v="Female"/>
    <s v="O-"/>
    <b v="1"/>
    <b v="1"/>
    <b v="1"/>
    <n v="5"/>
    <n v="29.792387543252598"/>
    <b v="1"/>
    <x v="0"/>
  </r>
  <r>
    <s v="PID0887"/>
    <s v="Senior"/>
    <x v="1"/>
    <n v="200000"/>
    <n v="117180.56"/>
    <n v="75.8"/>
    <s v="Male"/>
    <s v="O-"/>
    <b v="0"/>
    <b v="1"/>
    <b v="1"/>
    <n v="12"/>
    <n v="31.147271531886911"/>
    <b v="1"/>
    <x v="0"/>
  </r>
  <r>
    <s v="PID0888"/>
    <s v="Young Adult"/>
    <x v="1"/>
    <n v="300000"/>
    <n v="205470.9"/>
    <n v="78.7"/>
    <s v="Female"/>
    <s v="B-"/>
    <b v="0"/>
    <b v="0"/>
    <b v="1"/>
    <n v="12"/>
    <n v="25.406766528925623"/>
    <b v="0"/>
    <x v="1"/>
  </r>
  <r>
    <s v="PID0889"/>
    <s v="Adult"/>
    <x v="0"/>
    <n v="72000"/>
    <n v="39537.440000000002"/>
    <n v="89.3"/>
    <s v="Male"/>
    <s v="B+"/>
    <b v="0"/>
    <b v="1"/>
    <b v="1"/>
    <n v="15"/>
    <n v="29.159183673469386"/>
    <b v="1"/>
    <x v="0"/>
  </r>
  <r>
    <s v="PID0890"/>
    <s v="Adult"/>
    <x v="1"/>
    <n v="240000"/>
    <n v="0"/>
    <n v="63"/>
    <s v="Male"/>
    <s v="B-"/>
    <b v="1"/>
    <b v="0"/>
    <b v="0"/>
    <n v="40"/>
    <n v="20.109164033323754"/>
    <b v="0"/>
    <x v="1"/>
  </r>
  <r>
    <s v="PID0891"/>
    <s v="Adult"/>
    <x v="2"/>
    <n v="1600"/>
    <n v="946.72"/>
    <n v="71"/>
    <s v="Male"/>
    <s v="B-"/>
    <b v="0"/>
    <b v="0"/>
    <b v="1"/>
    <n v="2"/>
    <n v="24.567474048442911"/>
    <b v="0"/>
    <x v="1"/>
  </r>
  <r>
    <s v="PID0892"/>
    <s v="Middle-aged"/>
    <x v="3"/>
    <n v="40000"/>
    <n v="32585.24"/>
    <n v="71.3"/>
    <s v="Male"/>
    <s v="AB+"/>
    <b v="0"/>
    <b v="0"/>
    <b v="1"/>
    <n v="12"/>
    <n v="23.550006605892456"/>
    <b v="0"/>
    <x v="1"/>
  </r>
  <r>
    <s v="PID0893"/>
    <s v="Adult"/>
    <x v="0"/>
    <n v="60000"/>
    <n v="31314.45"/>
    <n v="79.400000000000006"/>
    <s v="Male"/>
    <s v="O-"/>
    <b v="0"/>
    <b v="1"/>
    <b v="1"/>
    <n v="3"/>
    <n v="30.631534277226958"/>
    <b v="1"/>
    <x v="0"/>
  </r>
  <r>
    <s v="PID0894"/>
    <s v="Adult"/>
    <x v="0"/>
    <n v="18000"/>
    <n v="15437.099999999999"/>
    <n v="64.099999999999994"/>
    <s v="Male"/>
    <s v="B+"/>
    <b v="0"/>
    <b v="0"/>
    <b v="1"/>
    <n v="12"/>
    <n v="20.231031435424818"/>
    <b v="0"/>
    <x v="1"/>
  </r>
  <r>
    <s v="PID0895"/>
    <s v="Middle-aged"/>
    <x v="0"/>
    <n v="24000"/>
    <n v="13478.699999999999"/>
    <n v="77.7"/>
    <s v="Male"/>
    <s v="B+"/>
    <b v="0"/>
    <b v="0"/>
    <b v="1"/>
    <n v="4"/>
    <n v="29.975695382122602"/>
    <b v="1"/>
    <x v="0"/>
  </r>
  <r>
    <s v="PID0896"/>
    <s v="Middle-aged"/>
    <x v="2"/>
    <n v="240000"/>
    <n v="170806.2"/>
    <n v="96.8"/>
    <s v="Male"/>
    <s v="A-"/>
    <b v="1"/>
    <b v="0"/>
    <b v="1"/>
    <n v="1"/>
    <n v="33.892370715311095"/>
    <b v="1"/>
    <x v="0"/>
  </r>
  <r>
    <s v="PID0897"/>
    <s v="Adult"/>
    <x v="2"/>
    <n v="60000"/>
    <n v="0"/>
    <n v="88.7"/>
    <s v="Female"/>
    <s v="A+"/>
    <b v="1"/>
    <b v="0"/>
    <b v="0"/>
    <n v="2"/>
    <n v="31.427154195011344"/>
    <b v="1"/>
    <x v="0"/>
  </r>
  <r>
    <s v="PID0898"/>
    <s v="Senior"/>
    <x v="3"/>
    <n v="90000"/>
    <n v="52313.149999999994"/>
    <n v="56"/>
    <s v="Female"/>
    <s v="A-"/>
    <b v="0"/>
    <b v="0"/>
    <b v="1"/>
    <n v="12"/>
    <n v="23.309053069719038"/>
    <b v="0"/>
    <x v="1"/>
  </r>
  <r>
    <s v="PID0899"/>
    <s v="Adult"/>
    <x v="0"/>
    <n v="800"/>
    <n v="629.91"/>
    <n v="62.9"/>
    <s v="Female"/>
    <s v="B+"/>
    <b v="0"/>
    <b v="0"/>
    <b v="1"/>
    <n v="20"/>
    <n v="22.826244737988098"/>
    <b v="0"/>
    <x v="1"/>
  </r>
  <r>
    <s v="PID0900"/>
    <s v="Middle-aged"/>
    <x v="1"/>
    <n v="90000"/>
    <n v="0"/>
    <n v="61.7"/>
    <s v="Male"/>
    <s v="AB-"/>
    <b v="0"/>
    <b v="1"/>
    <b v="0"/>
    <n v="9"/>
    <n v="20.615456580574026"/>
    <b v="0"/>
    <x v="1"/>
  </r>
  <r>
    <s v="PID0901"/>
    <s v="Young Adult"/>
    <x v="3"/>
    <n v="100"/>
    <n v="67.22"/>
    <n v="54.6"/>
    <s v="Male"/>
    <s v="AB-"/>
    <b v="0"/>
    <b v="0"/>
    <b v="1"/>
    <n v="7"/>
    <n v="21.328124999999996"/>
    <b v="0"/>
    <x v="1"/>
  </r>
  <r>
    <s v="PID0902"/>
    <s v="Adult"/>
    <x v="2"/>
    <n v="32000"/>
    <n v="24100.36"/>
    <n v="88.7"/>
    <s v="Female"/>
    <s v="A+"/>
    <b v="0"/>
    <b v="0"/>
    <b v="1"/>
    <n v="0.5"/>
    <n v="28.312426186600273"/>
    <b v="1"/>
    <x v="0"/>
  </r>
  <r>
    <s v="PID0903"/>
    <s v="Adult"/>
    <x v="1"/>
    <n v="21000"/>
    <n v="17648.539999999997"/>
    <n v="79.8"/>
    <s v="Male"/>
    <s v="B+"/>
    <b v="0"/>
    <b v="0"/>
    <b v="1"/>
    <n v="5"/>
    <n v="25.186213861886124"/>
    <b v="0"/>
    <x v="1"/>
  </r>
  <r>
    <s v="PID0904"/>
    <s v="Middle-aged"/>
    <x v="2"/>
    <n v="60000"/>
    <n v="34967.399999999994"/>
    <n v="61.1"/>
    <s v="Male"/>
    <s v="AB+"/>
    <b v="0"/>
    <b v="0"/>
    <b v="1"/>
    <n v="250"/>
    <n v="22.442607897153355"/>
    <s v="No"/>
    <x v="1"/>
  </r>
  <r>
    <s v="PID0905"/>
    <s v="Middle-aged"/>
    <x v="2"/>
    <n v="18000"/>
    <n v="0"/>
    <n v="89.8"/>
    <s v="Male"/>
    <s v="A+"/>
    <b v="1"/>
    <b v="0"/>
    <b v="0"/>
    <n v="5"/>
    <n v="31.816893424036284"/>
    <b v="1"/>
    <x v="0"/>
  </r>
  <r>
    <s v="PID0906"/>
    <s v="Adult"/>
    <x v="0"/>
    <n v="21000"/>
    <n v="14326.13"/>
    <n v="67.3"/>
    <s v="Male"/>
    <s v="A-"/>
    <b v="0"/>
    <b v="0"/>
    <b v="1"/>
    <n v="5"/>
    <n v="25.643956713915557"/>
    <b v="0"/>
    <x v="1"/>
  </r>
  <r>
    <s v="PID0907"/>
    <s v="Middle-aged"/>
    <x v="3"/>
    <n v="45000"/>
    <n v="29029.98"/>
    <n v="56.2"/>
    <s v="Male"/>
    <s v="A-"/>
    <b v="0"/>
    <b v="1"/>
    <b v="1"/>
    <n v="9"/>
    <n v="22.800113594872002"/>
    <b v="0"/>
    <x v="1"/>
  </r>
  <r>
    <s v="PID0908"/>
    <s v="Senior"/>
    <x v="3"/>
    <n v="800"/>
    <n v="0"/>
    <n v="47"/>
    <s v="Female"/>
    <s v="B+"/>
    <b v="0"/>
    <b v="0"/>
    <b v="0"/>
    <n v="40"/>
    <n v="20.613131003026183"/>
    <b v="0"/>
    <x v="1"/>
  </r>
  <r>
    <s v="PID0909"/>
    <s v="Adult"/>
    <x v="2"/>
    <n v="90000"/>
    <n v="73214.95"/>
    <n v="101.1"/>
    <s v="Female"/>
    <s v="A-"/>
    <b v="0"/>
    <b v="0"/>
    <b v="1"/>
    <n v="2"/>
    <n v="33.779945871896821"/>
    <b v="1"/>
    <x v="0"/>
  </r>
  <r>
    <s v="PID0910"/>
    <s v="Young Adult"/>
    <x v="0"/>
    <n v="240000"/>
    <n v="175275.59999999998"/>
    <n v="98.8"/>
    <s v="Female"/>
    <s v="B+"/>
    <b v="1"/>
    <b v="0"/>
    <b v="1"/>
    <n v="20"/>
    <n v="35.005668934240369"/>
    <b v="1"/>
    <x v="0"/>
  </r>
  <r>
    <s v="PID0911"/>
    <s v="Adult"/>
    <x v="0"/>
    <n v="24000"/>
    <n v="17538.48"/>
    <n v="88.5"/>
    <s v="Male"/>
    <s v="A+"/>
    <b v="0"/>
    <b v="0"/>
    <b v="1"/>
    <n v="25"/>
    <n v="30.62283737024222"/>
    <b v="1"/>
    <x v="0"/>
  </r>
  <r>
    <s v="PID0912"/>
    <s v="Middle-aged"/>
    <x v="3"/>
    <n v="200000"/>
    <n v="167277.44"/>
    <n v="64.7"/>
    <s v="Female"/>
    <s v="A-"/>
    <b v="0"/>
    <b v="0"/>
    <b v="1"/>
    <n v="9"/>
    <n v="23.764921946740131"/>
    <b v="0"/>
    <x v="1"/>
  </r>
  <r>
    <s v="PID0913"/>
    <s v="Middle-aged"/>
    <x v="1"/>
    <n v="200000"/>
    <n v="122030.24"/>
    <n v="61.7"/>
    <s v="Male"/>
    <s v="B+"/>
    <b v="0"/>
    <b v="0"/>
    <b v="1"/>
    <n v="15"/>
    <n v="21.860827664399096"/>
    <b v="0"/>
    <x v="1"/>
  </r>
  <r>
    <s v="PID0914"/>
    <s v="Adult"/>
    <x v="2"/>
    <n v="800"/>
    <n v="0"/>
    <n v="82.2"/>
    <s v="Female"/>
    <s v="O+"/>
    <b v="1"/>
    <b v="0"/>
    <b v="0"/>
    <n v="30"/>
    <n v="26.237671167289093"/>
    <b v="0"/>
    <x v="1"/>
  </r>
  <r>
    <s v="PID0915"/>
    <s v="Middle-aged"/>
    <x v="2"/>
    <n v="21000"/>
    <n v="14887.179999999998"/>
    <n v="104.3"/>
    <s v="Female"/>
    <s v="B-"/>
    <b v="0"/>
    <b v="1"/>
    <b v="1"/>
    <n v="2"/>
    <n v="34.057142857142857"/>
    <b v="1"/>
    <x v="0"/>
  </r>
  <r>
    <s v="PID0916"/>
    <s v="Middle-aged"/>
    <x v="0"/>
    <n v="30000"/>
    <n v="17119.650000000001"/>
    <n v="75.900000000000006"/>
    <s v="Male"/>
    <s v="AB+"/>
    <b v="0"/>
    <b v="1"/>
    <b v="1"/>
    <n v="40"/>
    <n v="32.851454293628812"/>
    <b v="1"/>
    <x v="0"/>
  </r>
  <r>
    <s v="PID0917"/>
    <s v="Senior"/>
    <x v="0"/>
    <n v="800"/>
    <n v="489.64"/>
    <n v="84.4"/>
    <s v="Female"/>
    <s v="O+"/>
    <b v="1"/>
    <b v="0"/>
    <b v="1"/>
    <n v="12"/>
    <n v="31.766344235763487"/>
    <b v="1"/>
    <x v="0"/>
  </r>
  <r>
    <s v="PID0918"/>
    <s v="Middle-aged"/>
    <x v="0"/>
    <n v="240000"/>
    <n v="141203.04"/>
    <n v="90.7"/>
    <s v="Male"/>
    <s v="AB-"/>
    <b v="1"/>
    <b v="0"/>
    <b v="1"/>
    <n v="12"/>
    <n v="32.914791696908118"/>
    <b v="1"/>
    <x v="0"/>
  </r>
  <r>
    <s v="PID0919"/>
    <s v="Adult"/>
    <x v="3"/>
    <n v="18000"/>
    <n v="0"/>
    <n v="87.6"/>
    <s v="Male"/>
    <s v="O-"/>
    <b v="1"/>
    <b v="0"/>
    <b v="0"/>
    <n v="30"/>
    <n v="33.794992477142081"/>
    <b v="1"/>
    <x v="0"/>
  </r>
  <r>
    <s v="PID0920"/>
    <s v="Adult"/>
    <x v="3"/>
    <n v="30000"/>
    <n v="26468.73"/>
    <n v="61.7"/>
    <s v="Female"/>
    <s v="AB+"/>
    <b v="0"/>
    <b v="1"/>
    <b v="1"/>
    <n v="7"/>
    <n v="20.855868036776638"/>
    <b v="0"/>
    <x v="1"/>
  </r>
  <r>
    <s v="PID0921"/>
    <s v="Adult"/>
    <x v="0"/>
    <n v="21000"/>
    <n v="0"/>
    <n v="78.599999999999994"/>
    <s v="Female"/>
    <s v="A+"/>
    <b v="0"/>
    <b v="1"/>
    <b v="0"/>
    <n v="20"/>
    <n v="26.262153763907911"/>
    <b v="0"/>
    <x v="1"/>
  </r>
  <r>
    <s v="PID0922"/>
    <s v="Middle-aged"/>
    <x v="0"/>
    <n v="30000"/>
    <n v="25596.75"/>
    <n v="73.900000000000006"/>
    <s v="Male"/>
    <s v="AB-"/>
    <b v="0"/>
    <b v="1"/>
    <b v="1"/>
    <n v="20"/>
    <n v="28.158817253467458"/>
    <b v="1"/>
    <x v="0"/>
  </r>
  <r>
    <s v="PID0923"/>
    <s v="Adult"/>
    <x v="0"/>
    <n v="100"/>
    <n v="54.98"/>
    <n v="92"/>
    <s v="Female"/>
    <s v="A+"/>
    <b v="0"/>
    <b v="0"/>
    <b v="1"/>
    <n v="3"/>
    <n v="32.596371882086174"/>
    <b v="1"/>
    <x v="0"/>
  </r>
  <r>
    <s v="PID0924"/>
    <s v="Middle-aged"/>
    <x v="1"/>
    <n v="30000"/>
    <n v="24991.23"/>
    <n v="96.2"/>
    <s v="Male"/>
    <s v="B-"/>
    <b v="0"/>
    <b v="1"/>
    <b v="1"/>
    <n v="150"/>
    <n v="31.412244897959184"/>
    <b v="1"/>
    <x v="0"/>
  </r>
  <r>
    <s v="PID0925"/>
    <s v="Middle-aged"/>
    <x v="1"/>
    <n v="12000"/>
    <n v="7718.94"/>
    <n v="69.7"/>
    <s v="Male"/>
    <s v="B-"/>
    <b v="1"/>
    <b v="1"/>
    <b v="1"/>
    <n v="400"/>
    <n v="26.233580488539278"/>
    <b v="0"/>
    <x v="1"/>
  </r>
  <r>
    <s v="PID0926"/>
    <s v="Adult"/>
    <x v="0"/>
    <n v="30000"/>
    <n v="0"/>
    <n v="92.9"/>
    <s v="Male"/>
    <s v="B-"/>
    <b v="0"/>
    <b v="0"/>
    <b v="0"/>
    <n v="15"/>
    <n v="28.994101307699513"/>
    <b v="1"/>
    <x v="0"/>
  </r>
  <r>
    <s v="PID0927"/>
    <s v="Middle-aged"/>
    <x v="0"/>
    <n v="30000"/>
    <n v="20388.21"/>
    <n v="75.599999999999994"/>
    <s v="Female"/>
    <s v="O-"/>
    <b v="1"/>
    <b v="0"/>
    <b v="1"/>
    <n v="20"/>
    <n v="31.467221644120702"/>
    <b v="1"/>
    <x v="0"/>
  </r>
  <r>
    <s v="PID0928"/>
    <s v="Senior"/>
    <x v="3"/>
    <n v="21000"/>
    <n v="12310.970000000001"/>
    <n v="88.5"/>
    <s v="Male"/>
    <s v="AB+"/>
    <b v="1"/>
    <b v="0"/>
    <b v="1"/>
    <n v="5"/>
    <n v="34.570312499999993"/>
    <b v="1"/>
    <x v="0"/>
  </r>
  <r>
    <s v="PID0929"/>
    <s v="Middle-aged"/>
    <x v="0"/>
    <n v="18000"/>
    <n v="12931.32"/>
    <n v="67.5"/>
    <s v="Male"/>
    <s v="AB-"/>
    <b v="1"/>
    <b v="1"/>
    <b v="1"/>
    <n v="5"/>
    <n v="28.461797942317425"/>
    <b v="1"/>
    <x v="0"/>
  </r>
  <r>
    <s v="PID0930"/>
    <s v="Middle-aged"/>
    <x v="0"/>
    <n v="800"/>
    <n v="659.52"/>
    <n v="93.5"/>
    <s v="Male"/>
    <s v="B+"/>
    <b v="0"/>
    <b v="0"/>
    <b v="1"/>
    <n v="20"/>
    <n v="33.127834467120188"/>
    <b v="1"/>
    <x v="0"/>
  </r>
  <r>
    <s v="PID0931"/>
    <s v="Adult"/>
    <x v="0"/>
    <n v="45000"/>
    <n v="26108.25"/>
    <n v="91.6"/>
    <s v="Female"/>
    <s v="O-"/>
    <b v="1"/>
    <b v="0"/>
    <b v="1"/>
    <n v="7"/>
    <n v="30.605766981857059"/>
    <b v="1"/>
    <x v="0"/>
  </r>
  <r>
    <s v="PID0932"/>
    <s v="Elderly"/>
    <x v="1"/>
    <n v="32000"/>
    <n v="24113.32"/>
    <n v="67.5"/>
    <s v="Male"/>
    <s v="A+"/>
    <b v="0"/>
    <b v="1"/>
    <b v="1"/>
    <n v="50"/>
    <n v="25.096668649613331"/>
    <b v="0"/>
    <x v="1"/>
  </r>
  <r>
    <s v="PID0933"/>
    <s v="Middle-aged"/>
    <x v="0"/>
    <n v="16000"/>
    <n v="0"/>
    <n v="89.4"/>
    <s v="Male"/>
    <s v="B+"/>
    <b v="0"/>
    <b v="0"/>
    <b v="0"/>
    <n v="9"/>
    <n v="30.573509797886533"/>
    <b v="1"/>
    <x v="0"/>
  </r>
  <r>
    <s v="PID0934"/>
    <s v="Adult"/>
    <x v="0"/>
    <n v="90000"/>
    <n v="71308.7"/>
    <n v="82.7"/>
    <s v="Male"/>
    <s v="O-"/>
    <b v="0"/>
    <b v="0"/>
    <b v="1"/>
    <n v="25"/>
    <n v="30.011612715923938"/>
    <b v="1"/>
    <x v="0"/>
  </r>
  <r>
    <s v="PID0935"/>
    <s v="Middle-aged"/>
    <x v="1"/>
    <n v="18000"/>
    <n v="11953.2"/>
    <n v="98.4"/>
    <s v="Male"/>
    <s v="AB-"/>
    <b v="0"/>
    <b v="0"/>
    <b v="1"/>
    <n v="0"/>
    <n v="34.863945578231302"/>
    <b v="1"/>
    <x v="0"/>
  </r>
  <r>
    <s v="PID0936"/>
    <s v="Senior"/>
    <x v="0"/>
    <n v="3000"/>
    <n v="2158.5299999999997"/>
    <n v="65"/>
    <s v="Male"/>
    <s v="A+"/>
    <b v="0"/>
    <b v="1"/>
    <b v="1"/>
    <n v="12"/>
    <n v="26.709401709401707"/>
    <b v="0"/>
    <x v="1"/>
  </r>
  <r>
    <s v="PID0937"/>
    <s v="Middle-aged"/>
    <x v="3"/>
    <n v="45000"/>
    <n v="23279.82"/>
    <n v="71.3"/>
    <s v="Male"/>
    <s v="O-"/>
    <b v="0"/>
    <b v="1"/>
    <b v="1"/>
    <n v="5"/>
    <n v="30.860457063711909"/>
    <b v="1"/>
    <x v="0"/>
  </r>
  <r>
    <s v="PID0938"/>
    <s v="Adult"/>
    <x v="2"/>
    <n v="240000"/>
    <n v="121635.36000000002"/>
    <n v="90.4"/>
    <s v="Female"/>
    <s v="A+"/>
    <b v="0"/>
    <b v="0"/>
    <b v="1"/>
    <n v="15"/>
    <n v="30.204818069430988"/>
    <b v="1"/>
    <x v="0"/>
  </r>
  <r>
    <s v="PID0939"/>
    <s v="Adult"/>
    <x v="1"/>
    <n v="12000"/>
    <n v="9631.86"/>
    <n v="94.2"/>
    <s v="Male"/>
    <s v="AB-"/>
    <b v="1"/>
    <b v="0"/>
    <b v="1"/>
    <n v="20"/>
    <n v="34.184932501088696"/>
    <b v="1"/>
    <x v="0"/>
  </r>
  <r>
    <s v="PID0940"/>
    <s v="Middle-aged"/>
    <x v="3"/>
    <n v="60000"/>
    <n v="51124"/>
    <n v="79.900000000000006"/>
    <s v="Male"/>
    <s v="A-"/>
    <b v="1"/>
    <b v="0"/>
    <b v="1"/>
    <n v="5"/>
    <n v="32.415108117976388"/>
    <b v="1"/>
    <x v="0"/>
  </r>
  <r>
    <s v="PID0941"/>
    <s v="Middle-aged"/>
    <x v="2"/>
    <n v="75000"/>
    <n v="39747.550000000003"/>
    <n v="66.599999999999994"/>
    <s v="Female"/>
    <s v="B-"/>
    <b v="0"/>
    <b v="0"/>
    <b v="1"/>
    <n v="20"/>
    <n v="23.880382946681486"/>
    <b v="0"/>
    <x v="1"/>
  </r>
  <r>
    <s v="PID0942"/>
    <s v="Adult"/>
    <x v="3"/>
    <n v="4000"/>
    <n v="2011.16"/>
    <n v="92.8"/>
    <s v="Male"/>
    <s v="O+"/>
    <b v="1"/>
    <b v="0"/>
    <b v="1"/>
    <n v="9"/>
    <n v="34.927923519891607"/>
    <b v="1"/>
    <x v="0"/>
  </r>
  <r>
    <s v="PID0943"/>
    <s v="Middle-aged"/>
    <x v="2"/>
    <n v="240000"/>
    <n v="0"/>
    <n v="50.1"/>
    <s v="Female"/>
    <s v="AB+"/>
    <b v="0"/>
    <b v="1"/>
    <b v="0"/>
    <n v="2"/>
    <n v="20.586785009861931"/>
    <b v="0"/>
    <x v="1"/>
  </r>
  <r>
    <s v="PID0944"/>
    <s v="Senior"/>
    <x v="1"/>
    <n v="3000"/>
    <n v="2174.79"/>
    <n v="90.7"/>
    <s v="Male"/>
    <s v="A-"/>
    <b v="0"/>
    <b v="0"/>
    <b v="1"/>
    <n v="12"/>
    <n v="34.990933991744143"/>
    <b v="1"/>
    <x v="0"/>
  </r>
  <r>
    <s v="PID0945"/>
    <s v="Adult"/>
    <x v="3"/>
    <n v="100"/>
    <n v="59.3"/>
    <n v="105.5"/>
    <s v="Female"/>
    <s v="O-"/>
    <b v="0"/>
    <b v="0"/>
    <b v="1"/>
    <n v="2"/>
    <n v="33.674869928819938"/>
    <b v="1"/>
    <x v="0"/>
  </r>
  <r>
    <s v="PID0946"/>
    <s v="Middle-aged"/>
    <x v="2"/>
    <n v="500"/>
    <n v="429.54"/>
    <n v="78.8"/>
    <s v="Male"/>
    <s v="B-"/>
    <b v="0"/>
    <b v="0"/>
    <b v="1"/>
    <n v="1"/>
    <n v="28.254867510488005"/>
    <b v="1"/>
    <x v="0"/>
  </r>
  <r>
    <s v="PID0947"/>
    <s v="Middle-aged"/>
    <x v="3"/>
    <n v="40000"/>
    <n v="29043.600000000002"/>
    <n v="69"/>
    <s v="Female"/>
    <s v="A+"/>
    <b v="0"/>
    <b v="0"/>
    <b v="1"/>
    <n v="3"/>
    <n v="26.291723822588015"/>
    <b v="0"/>
    <x v="1"/>
  </r>
  <r>
    <s v="PID0948"/>
    <s v="Adult"/>
    <x v="0"/>
    <n v="3000"/>
    <n v="0"/>
    <n v="92"/>
    <s v="Male"/>
    <s v="A+"/>
    <b v="1"/>
    <b v="0"/>
    <b v="0"/>
    <n v="40"/>
    <n v="34.205829863176689"/>
    <b v="1"/>
    <x v="0"/>
  </r>
  <r>
    <s v="PID0949"/>
    <s v="Middle-aged"/>
    <x v="1"/>
    <n v="240000"/>
    <n v="167688.48000000001"/>
    <n v="78.5"/>
    <s v="Female"/>
    <s v="AB-"/>
    <b v="1"/>
    <b v="0"/>
    <b v="1"/>
    <n v="7"/>
    <n v="31.445281204935103"/>
    <b v="1"/>
    <x v="0"/>
  </r>
  <r>
    <s v="PID0950"/>
    <s v="Adult"/>
    <x v="0"/>
    <n v="500"/>
    <n v="0"/>
    <n v="97.8"/>
    <s v="Male"/>
    <s v="A+"/>
    <b v="0"/>
    <b v="1"/>
    <b v="0"/>
    <n v="70"/>
    <n v="33.058409951325046"/>
    <b v="1"/>
    <x v="0"/>
  </r>
  <r>
    <s v="PID0951"/>
    <s v="Middle-aged"/>
    <x v="3"/>
    <n v="21000"/>
    <n v="13389.46"/>
    <n v="71.5"/>
    <s v="Male"/>
    <s v="AB+"/>
    <b v="0"/>
    <b v="0"/>
    <b v="1"/>
    <n v="5"/>
    <n v="26.583878643664491"/>
    <b v="0"/>
    <x v="1"/>
  </r>
  <r>
    <s v="PID0952"/>
    <s v="Senior"/>
    <x v="1"/>
    <n v="60000"/>
    <n v="36306.879999999997"/>
    <n v="77.2"/>
    <s v="Male"/>
    <s v="AB-"/>
    <b v="0"/>
    <b v="0"/>
    <b v="1"/>
    <n v="12"/>
    <n v="32.133194588969822"/>
    <b v="1"/>
    <x v="0"/>
  </r>
  <r>
    <s v="PID0953"/>
    <s v="Middle-aged"/>
    <x v="1"/>
    <n v="3000"/>
    <n v="0"/>
    <n v="64.400000000000006"/>
    <s v="Female"/>
    <s v="O+"/>
    <b v="0"/>
    <b v="0"/>
    <b v="0"/>
    <n v="70"/>
    <n v="26.462853385930309"/>
    <b v="0"/>
    <x v="1"/>
  </r>
  <r>
    <s v="PID0954"/>
    <s v="Middle-aged"/>
    <x v="1"/>
    <n v="18000"/>
    <n v="0"/>
    <n v="68.900000000000006"/>
    <s v="Female"/>
    <s v="AB-"/>
    <b v="1"/>
    <b v="1"/>
    <b v="0"/>
    <n v="9"/>
    <n v="23.562805649601589"/>
    <b v="0"/>
    <x v="1"/>
  </r>
  <r>
    <s v="PID0955"/>
    <s v="Adult"/>
    <x v="0"/>
    <n v="300000"/>
    <n v="261149.4"/>
    <n v="51.9"/>
    <s v="Male"/>
    <s v="O-"/>
    <b v="0"/>
    <b v="1"/>
    <b v="1"/>
    <n v="30"/>
    <n v="20.022375679950617"/>
    <b v="0"/>
    <x v="1"/>
  </r>
  <r>
    <s v="PID0956"/>
    <s v="Adult"/>
    <x v="0"/>
    <n v="200"/>
    <n v="168.02"/>
    <n v="87"/>
    <s v="Female"/>
    <s v="O-"/>
    <b v="0"/>
    <b v="1"/>
    <b v="1"/>
    <n v="15"/>
    <n v="33.150434385002278"/>
    <b v="1"/>
    <x v="0"/>
  </r>
  <r>
    <s v="PID0957"/>
    <s v="Middle-aged"/>
    <x v="3"/>
    <n v="60000"/>
    <n v="33469.15"/>
    <n v="97.6"/>
    <s v="Female"/>
    <s v="AB+"/>
    <b v="0"/>
    <b v="1"/>
    <b v="1"/>
    <n v="3"/>
    <n v="32.610511543987435"/>
    <b v="1"/>
    <x v="0"/>
  </r>
  <r>
    <s v="PID0958"/>
    <s v="Adult"/>
    <x v="0"/>
    <n v="18000"/>
    <n v="0"/>
    <n v="85.4"/>
    <s v="Female"/>
    <s v="A+"/>
    <b v="0"/>
    <b v="0"/>
    <b v="0"/>
    <n v="9"/>
    <n v="28.207160787422382"/>
    <b v="1"/>
    <x v="0"/>
  </r>
  <r>
    <s v="PID0959"/>
    <s v="Adult"/>
    <x v="1"/>
    <n v="250000"/>
    <n v="0"/>
    <n v="56.2"/>
    <s v="Male"/>
    <s v="O-"/>
    <b v="0"/>
    <b v="0"/>
    <b v="0"/>
    <n v="20"/>
    <n v="21.953124999999996"/>
    <b v="0"/>
    <x v="1"/>
  </r>
  <r>
    <s v="PID0960"/>
    <s v="Adult"/>
    <x v="1"/>
    <n v="2000"/>
    <n v="1221.58"/>
    <n v="60.3"/>
    <s v="Male"/>
    <s v="AB+"/>
    <b v="0"/>
    <b v="0"/>
    <b v="1"/>
    <n v="70"/>
    <n v="22.41969066032124"/>
    <b v="0"/>
    <x v="1"/>
  </r>
  <r>
    <s v="PID0961"/>
    <s v="Adult"/>
    <x v="1"/>
    <n v="200000"/>
    <n v="175466.69999999998"/>
    <n v="83"/>
    <s v="Male"/>
    <s v="AB-"/>
    <b v="0"/>
    <b v="0"/>
    <b v="1"/>
    <n v="7"/>
    <n v="31.239414355075468"/>
    <b v="1"/>
    <x v="0"/>
  </r>
  <r>
    <s v="PID0962"/>
    <s v="Adult"/>
    <x v="0"/>
    <n v="32000"/>
    <n v="24734.400000000001"/>
    <n v="101"/>
    <s v="Female"/>
    <s v="A-"/>
    <b v="0"/>
    <b v="0"/>
    <b v="1"/>
    <n v="25"/>
    <n v="34.540542389111181"/>
    <b v="1"/>
    <x v="0"/>
  </r>
  <r>
    <s v="PID0963"/>
    <s v="Senior"/>
    <x v="2"/>
    <n v="18000"/>
    <n v="12295.349999999999"/>
    <n v="80.900000000000006"/>
    <s v="Male"/>
    <s v="B+"/>
    <b v="1"/>
    <b v="1"/>
    <b v="1"/>
    <n v="20"/>
    <n v="30.449019534043437"/>
    <b v="1"/>
    <x v="0"/>
  </r>
  <r>
    <s v="PID0964"/>
    <s v="Adult"/>
    <x v="2"/>
    <n v="200000"/>
    <n v="101959.59999999999"/>
    <n v="61.8"/>
    <s v="Male"/>
    <s v="O+"/>
    <s v="No"/>
    <b v="1"/>
    <b v="1"/>
    <n v="70"/>
    <n v="21.384083044982699"/>
    <b v="0"/>
    <x v="1"/>
  </r>
  <r>
    <s v="PID0965"/>
    <s v="Adult"/>
    <x v="0"/>
    <n v="200000"/>
    <n v="134773.5"/>
    <n v="82.3"/>
    <s v="Male"/>
    <s v="A+"/>
    <b v="0"/>
    <b v="0"/>
    <b v="1"/>
    <n v="3"/>
    <n v="29.159580498866216"/>
    <b v="1"/>
    <x v="0"/>
  </r>
  <r>
    <s v="PID0966"/>
    <s v="Middle-aged"/>
    <x v="0"/>
    <n v="75000"/>
    <n v="52198.75"/>
    <n v="87.2"/>
    <s v="Male"/>
    <s v="B-"/>
    <b v="0"/>
    <b v="0"/>
    <b v="1"/>
    <n v="40"/>
    <n v="30.531143867511645"/>
    <b v="1"/>
    <x v="0"/>
  </r>
  <r>
    <s v="PID0967"/>
    <s v="Middle-aged"/>
    <x v="3"/>
    <n v="32000"/>
    <n v="24839.56"/>
    <n v="85.2"/>
    <s v="Male"/>
    <s v="AB-"/>
    <b v="0"/>
    <b v="0"/>
    <b v="1"/>
    <n v="4"/>
    <n v="31.294765840220389"/>
    <b v="1"/>
    <x v="0"/>
  </r>
  <r>
    <s v="PID0968"/>
    <s v="Adult"/>
    <x v="1"/>
    <n v="90000"/>
    <n v="64257.700000000004"/>
    <n v="59.1"/>
    <s v="Female"/>
    <s v="AB-"/>
    <b v="1"/>
    <b v="0"/>
    <b v="1"/>
    <n v="12"/>
    <n v="22.800046294510242"/>
    <b v="0"/>
    <x v="1"/>
  </r>
  <r>
    <s v="PID0969"/>
    <s v="Middle-aged"/>
    <x v="2"/>
    <n v="12000"/>
    <n v="7562.2800000000007"/>
    <n v="82.4"/>
    <s v="Female"/>
    <s v="AB-"/>
    <b v="0"/>
    <b v="0"/>
    <b v="1"/>
    <n v="2"/>
    <n v="31.788897033293466"/>
    <b v="1"/>
    <x v="0"/>
  </r>
  <r>
    <s v="PID0970"/>
    <s v="Middle-aged"/>
    <x v="0"/>
    <n v="30000"/>
    <n v="20021.16"/>
    <n v="86.2"/>
    <s v="Female"/>
    <s v="A+"/>
    <b v="0"/>
    <b v="0"/>
    <b v="1"/>
    <n v="120"/>
    <n v="33.254889857644379"/>
    <b v="1"/>
    <x v="0"/>
  </r>
  <r>
    <s v="PID0971"/>
    <s v="Middle-aged"/>
    <x v="1"/>
    <n v="100"/>
    <n v="0"/>
    <n v="61.8"/>
    <s v="Male"/>
    <s v="B-"/>
    <b v="0"/>
    <b v="0"/>
    <b v="0"/>
    <n v="30"/>
    <n v="23.26019044751402"/>
    <b v="0"/>
    <x v="1"/>
  </r>
  <r>
    <s v="PID0972"/>
    <s v="Middle-aged"/>
    <x v="1"/>
    <n v="18000"/>
    <n v="10170.93"/>
    <n v="55.9"/>
    <s v="Male"/>
    <s v="AB-"/>
    <b v="0"/>
    <b v="0"/>
    <b v="1"/>
    <n v="30"/>
    <n v="23.267429760665969"/>
    <b v="0"/>
    <x v="1"/>
  </r>
  <r>
    <s v="PID0973"/>
    <s v="Adult"/>
    <x v="2"/>
    <n v="21000"/>
    <n v="18861.990000000002"/>
    <n v="77.2"/>
    <s v="Female"/>
    <s v="A+"/>
    <b v="0"/>
    <b v="1"/>
    <b v="1"/>
    <n v="15"/>
    <n v="28.015677166497316"/>
    <b v="1"/>
    <x v="0"/>
  </r>
  <r>
    <s v="PID0974"/>
    <s v="Adult"/>
    <x v="0"/>
    <n v="500"/>
    <n v="429.74"/>
    <n v="70.7"/>
    <s v="Female"/>
    <s v="O-"/>
    <b v="1"/>
    <b v="0"/>
    <b v="1"/>
    <n v="7"/>
    <n v="24.463667820069208"/>
    <b v="0"/>
    <x v="1"/>
  </r>
  <r>
    <s v="PID0975"/>
    <s v="Adult"/>
    <x v="3"/>
    <n v="12000"/>
    <n v="7510.34"/>
    <n v="91.6"/>
    <s v="Female"/>
    <s v="AB-"/>
    <b v="1"/>
    <b v="0"/>
    <b v="1"/>
    <n v="3"/>
    <n v="28.910491099608631"/>
    <b v="1"/>
    <x v="0"/>
  </r>
  <r>
    <s v="PID0976"/>
    <s v="Adult"/>
    <x v="0"/>
    <n v="12000"/>
    <n v="7631.0999999999995"/>
    <n v="84.2"/>
    <s v="Female"/>
    <s v="B-"/>
    <b v="1"/>
    <b v="1"/>
    <b v="1"/>
    <n v="15"/>
    <n v="28.461330448891296"/>
    <b v="1"/>
    <x v="0"/>
  </r>
  <r>
    <s v="PID0977"/>
    <s v="Young Adult"/>
    <x v="0"/>
    <n v="18000"/>
    <n v="0"/>
    <n v="63.3"/>
    <s v="Female"/>
    <s v="B-"/>
    <b v="0"/>
    <b v="0"/>
    <b v="0"/>
    <n v="9"/>
    <n v="22.697120728602673"/>
    <b v="0"/>
    <x v="1"/>
  </r>
  <r>
    <s v="PID0978"/>
    <s v="Adult"/>
    <x v="2"/>
    <n v="36000"/>
    <n v="19800.36"/>
    <n v="89.3"/>
    <s v="Female"/>
    <s v="AB-"/>
    <b v="0"/>
    <b v="1"/>
    <b v="1"/>
    <n v="4"/>
    <n v="33.20196311719215"/>
    <b v="1"/>
    <x v="0"/>
  </r>
  <r>
    <s v="PID0979"/>
    <s v="Senior"/>
    <x v="2"/>
    <n v="16000"/>
    <n v="12863.76"/>
    <n v="96.5"/>
    <s v="Female"/>
    <s v="AB-"/>
    <b v="1"/>
    <b v="0"/>
    <b v="1"/>
    <n v="2"/>
    <n v="33.787332376317359"/>
    <b v="1"/>
    <x v="0"/>
  </r>
  <r>
    <s v="PID0980"/>
    <s v="Middle-aged"/>
    <x v="0"/>
    <n v="40000"/>
    <n v="22499"/>
    <n v="80.599999999999994"/>
    <s v="Female"/>
    <s v="B+"/>
    <b v="0"/>
    <b v="0"/>
    <b v="1"/>
    <n v="15"/>
    <n v="33.548387096774185"/>
    <b v="1"/>
    <x v="0"/>
  </r>
  <r>
    <s v="PID0981"/>
    <s v="Adult"/>
    <x v="0"/>
    <n v="18000"/>
    <n v="9721.619999999999"/>
    <n v="67.900000000000006"/>
    <s v="Female"/>
    <s v="A+"/>
    <b v="0"/>
    <b v="0"/>
    <b v="1"/>
    <n v="5"/>
    <n v="23.49480968858132"/>
    <b v="0"/>
    <x v="1"/>
  </r>
  <r>
    <s v="PID0982"/>
    <s v="Middle-aged"/>
    <x v="0"/>
    <n v="800"/>
    <n v="433.24"/>
    <n v="80.099999999999994"/>
    <s v="Female"/>
    <s v="B+"/>
    <b v="1"/>
    <b v="0"/>
    <b v="1"/>
    <n v="15"/>
    <n v="28.045236511326635"/>
    <b v="1"/>
    <x v="0"/>
  </r>
  <r>
    <s v="PID0983"/>
    <s v="Senior"/>
    <x v="0"/>
    <n v="240000"/>
    <n v="173836.79999999999"/>
    <n v="68.8"/>
    <s v="Female"/>
    <s v="AB+"/>
    <b v="1"/>
    <b v="0"/>
    <b v="1"/>
    <n v="25"/>
    <n v="28.270874424720574"/>
    <b v="1"/>
    <x v="0"/>
  </r>
  <r>
    <s v="PID0984"/>
    <s v="Elderly"/>
    <x v="1"/>
    <n v="2000"/>
    <n v="0"/>
    <n v="62.1"/>
    <s v="Female"/>
    <s v="A-"/>
    <b v="0"/>
    <b v="0"/>
    <b v="0"/>
    <n v="20"/>
    <n v="25.848074921956293"/>
    <b v="0"/>
    <x v="1"/>
  </r>
  <r>
    <s v="PID0985"/>
    <s v="Senior"/>
    <x v="1"/>
    <n v="240000"/>
    <n v="190077.84"/>
    <n v="70.2"/>
    <s v="Female"/>
    <s v="O-"/>
    <b v="0"/>
    <b v="0"/>
    <b v="1"/>
    <n v="20"/>
    <n v="29.21956295525494"/>
    <b v="1"/>
    <x v="0"/>
  </r>
  <r>
    <s v="PID0986"/>
    <s v="Young Adult"/>
    <x v="0"/>
    <n v="21000"/>
    <n v="17085.600000000002"/>
    <n v="78.2"/>
    <s v="Female"/>
    <s v="B-"/>
    <b v="0"/>
    <b v="1"/>
    <b v="1"/>
    <n v="5"/>
    <n v="28.37857453912034"/>
    <b v="1"/>
    <x v="0"/>
  </r>
  <r>
    <s v="PID0987"/>
    <s v="Adult"/>
    <x v="0"/>
    <n v="18000"/>
    <n v="14608.14"/>
    <n v="83.8"/>
    <s v="Male"/>
    <s v="A+"/>
    <b v="0"/>
    <b v="0"/>
    <b v="1"/>
    <n v="30"/>
    <n v="26.448680722131041"/>
    <b v="0"/>
    <x v="1"/>
  </r>
  <r>
    <s v="PID0988"/>
    <s v="Adult"/>
    <x v="0"/>
    <n v="2000"/>
    <n v="1656.58"/>
    <n v="103.7"/>
    <s v="Female"/>
    <s v="A+"/>
    <b v="0"/>
    <b v="1"/>
    <b v="1"/>
    <n v="200"/>
    <n v="34.251552384727177"/>
    <b v="1"/>
    <x v="0"/>
  </r>
  <r>
    <s v="PID0989"/>
    <s v="Adult"/>
    <x v="0"/>
    <n v="60000"/>
    <n v="53236.3"/>
    <n v="65.900000000000006"/>
    <s v="Female"/>
    <s v="AB+"/>
    <b v="1"/>
    <b v="0"/>
    <b v="1"/>
    <n v="15"/>
    <n v="24.209774104683195"/>
    <b v="0"/>
    <x v="1"/>
  </r>
  <r>
    <s v="PID0990"/>
    <s v="Middle-aged"/>
    <x v="2"/>
    <n v="100"/>
    <n v="59.34"/>
    <n v="85.9"/>
    <s v="Male"/>
    <s v="A+"/>
    <b v="0"/>
    <b v="0"/>
    <b v="1"/>
    <n v="2"/>
    <n v="30.07597773187214"/>
    <b v="1"/>
    <x v="0"/>
  </r>
  <r>
    <s v="PID0991"/>
    <s v="Middle-aged"/>
    <x v="0"/>
    <n v="45000"/>
    <n v="37119.840000000004"/>
    <n v="79.900000000000006"/>
    <s v="Male"/>
    <s v="B+"/>
    <b v="0"/>
    <b v="1"/>
    <b v="1"/>
    <n v="25"/>
    <n v="26.089795918367347"/>
    <b v="0"/>
    <x v="1"/>
  </r>
  <r>
    <s v="PID0992"/>
    <s v="Middle-aged"/>
    <x v="0"/>
    <n v="75000"/>
    <n v="0"/>
    <n v="47.9"/>
    <s v="Female"/>
    <s v="O-"/>
    <b v="0"/>
    <b v="1"/>
    <b v="0"/>
    <n v="12"/>
    <n v="20.462215387244221"/>
    <b v="0"/>
    <x v="1"/>
  </r>
  <r>
    <s v="PID0993"/>
    <s v="Middle-aged"/>
    <x v="0"/>
    <n v="10000"/>
    <n v="6685.78"/>
    <n v="94.1"/>
    <s v="Male"/>
    <s v="B+"/>
    <b v="0"/>
    <b v="0"/>
    <b v="1"/>
    <n v="5"/>
    <n v="33.744845638065186"/>
    <b v="1"/>
    <x v="0"/>
  </r>
  <r>
    <s v="PID0994"/>
    <s v="Adult"/>
    <x v="2"/>
    <n v="240000"/>
    <n v="0"/>
    <n v="60.8"/>
    <s v="Female"/>
    <s v="AB-"/>
    <b v="0"/>
    <b v="1"/>
    <b v="0"/>
    <n v="5"/>
    <n v="23.749999999999993"/>
    <b v="0"/>
    <x v="1"/>
  </r>
  <r>
    <s v="PID0995"/>
    <s v="Middle-aged"/>
    <x v="1"/>
    <n v="90000"/>
    <n v="53937.700000000004"/>
    <n v="59"/>
    <s v="Male"/>
    <s v="AB+"/>
    <b v="0"/>
    <b v="0"/>
    <b v="1"/>
    <n v="30"/>
    <n v="21.155294202015131"/>
    <b v="0"/>
    <x v="1"/>
  </r>
  <r>
    <s v="PID0996"/>
    <s v="Adult"/>
    <x v="1"/>
    <n v="3000"/>
    <n v="2309.04"/>
    <n v="81.599999999999994"/>
    <s v="Male"/>
    <s v="AB+"/>
    <b v="0"/>
    <s v="No"/>
    <b v="1"/>
    <n v="20"/>
    <n v="31.874999999999993"/>
    <b v="1"/>
    <x v="0"/>
  </r>
  <r>
    <s v="PID0997"/>
    <s v="Senior"/>
    <x v="0"/>
    <n v="200000"/>
    <n v="129857.09999999999"/>
    <n v="60.1"/>
    <s v="Female"/>
    <s v="B-"/>
    <b v="0"/>
    <b v="0"/>
    <b v="1"/>
    <n v="9"/>
    <n v="21.810132094643638"/>
    <b v="0"/>
    <x v="1"/>
  </r>
  <r>
    <s v="PID0998"/>
    <s v="Adult"/>
    <x v="2"/>
    <n v="40000"/>
    <n v="22019.699999999997"/>
    <n v="97.6"/>
    <s v="Female"/>
    <s v="A-"/>
    <b v="0"/>
    <b v="1"/>
    <b v="1"/>
    <n v="4"/>
    <n v="30.460971879779031"/>
    <b v="1"/>
    <x v="0"/>
  </r>
  <r>
    <s v="PID0999"/>
    <s v="Senior"/>
    <x v="2"/>
    <n v="12000"/>
    <n v="10652.34"/>
    <n v="74.5"/>
    <s v="Male"/>
    <s v="O-"/>
    <b v="0"/>
    <b v="1"/>
    <b v="1"/>
    <n v="0.5"/>
    <n v="29.843053997756769"/>
    <b v="1"/>
    <x v="0"/>
  </r>
  <r>
    <s v="PID1000"/>
    <s v="Adult"/>
    <x v="1"/>
    <n v="36000"/>
    <n v="0"/>
    <n v="63.2"/>
    <s v="Female"/>
    <s v="O-"/>
    <b v="0"/>
    <b v="0"/>
    <b v="0"/>
    <n v="5"/>
    <n v="23.497917906008333"/>
    <b v="0"/>
    <x v="1"/>
  </r>
  <r>
    <m/>
    <m/>
    <x v="4"/>
    <m/>
    <m/>
    <m/>
    <m/>
    <m/>
    <m/>
    <m/>
    <m/>
    <m/>
    <m/>
    <m/>
    <x v="2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PID0001"/>
    <s v="Middle-aged"/>
    <x v="0"/>
    <n v="60000"/>
    <n v="32168.649999999998"/>
    <n v="82.4"/>
    <s v="Female"/>
    <s v="O+"/>
    <b v="0"/>
    <b v="0"/>
    <b v="1"/>
    <n v="20"/>
    <n v="29.195011337868486"/>
    <b v="1"/>
    <b v="1"/>
    <x v="0"/>
  </r>
  <r>
    <s v="PID0002"/>
    <s v="Senior"/>
    <x v="1"/>
    <n v="500"/>
    <n v="0"/>
    <n v="64.8"/>
    <s v="Female"/>
    <s v="AB-"/>
    <b v="0"/>
    <b v="0"/>
    <b v="0"/>
    <n v="15"/>
    <n v="28.047091412742382"/>
    <b v="1"/>
    <b v="1"/>
    <x v="1"/>
  </r>
  <r>
    <s v="PID0003"/>
    <s v="Adult"/>
    <x v="2"/>
    <n v="18000"/>
    <n v="12004.650000000001"/>
    <n v="69.400000000000006"/>
    <s v="Female"/>
    <s v="B+"/>
    <b v="1"/>
    <b v="0"/>
    <b v="1"/>
    <n v="20"/>
    <n v="24.021878892733568"/>
    <b v="0"/>
    <b v="0"/>
    <x v="2"/>
  </r>
  <r>
    <s v="PID0004"/>
    <s v="Adult"/>
    <x v="0"/>
    <n v="48000"/>
    <n v="32956.92"/>
    <n v="89.3"/>
    <s v="Male"/>
    <s v="A-"/>
    <b v="1"/>
    <b v="0"/>
    <b v="1"/>
    <n v="15"/>
    <n v="31.266412240467773"/>
    <b v="1"/>
    <b v="1"/>
    <x v="3"/>
  </r>
  <r>
    <s v="PID0005"/>
    <s v="Adult"/>
    <x v="2"/>
    <n v="21000"/>
    <n v="16712.080000000002"/>
    <n v="69.400000000000006"/>
    <s v="Male"/>
    <s v="O+"/>
    <b v="1"/>
    <b v="1"/>
    <b v="1"/>
    <n v="2"/>
    <n v="26.773658423671925"/>
    <b v="0"/>
    <b v="0"/>
    <x v="4"/>
  </r>
  <r>
    <s v="PID0006"/>
    <s v="Elderly"/>
    <x v="0"/>
    <n v="18000"/>
    <n v="13741.14"/>
    <n v="76.599999999999994"/>
    <s v="Male"/>
    <s v="O+"/>
    <b v="1"/>
    <b v="0"/>
    <b v="1"/>
    <n v="20"/>
    <n v="31.076311412227675"/>
    <b v="1"/>
    <b v="1"/>
    <x v="5"/>
  </r>
  <r>
    <s v="PID0007"/>
    <s v="Adult"/>
    <x v="1"/>
    <n v="3000"/>
    <n v="1831.0500000000002"/>
    <n v="91.5"/>
    <s v="Male"/>
    <s v="O-"/>
    <b v="0"/>
    <b v="1"/>
    <b v="1"/>
    <n v="40"/>
    <n v="30.928880475932939"/>
    <b v="1"/>
    <b v="1"/>
    <x v="6"/>
  </r>
  <r>
    <s v="PID0008"/>
    <s v="Adult"/>
    <x v="0"/>
    <n v="20000"/>
    <n v="16593.84"/>
    <n v="75.599999999999994"/>
    <s v="Female"/>
    <s v="O-"/>
    <b v="1"/>
    <b v="1"/>
    <b v="1"/>
    <n v="30"/>
    <n v="29.165541452876042"/>
    <b v="1"/>
    <b v="1"/>
    <x v="7"/>
  </r>
  <r>
    <s v="PID0009"/>
    <s v="Middle-aged"/>
    <x v="0"/>
    <n v="72000"/>
    <n v="52009.8"/>
    <n v="90.7"/>
    <s v="Female"/>
    <s v="AB-"/>
    <b v="0"/>
    <b v="0"/>
    <b v="1"/>
    <n v="20"/>
    <n v="29.280733471074381"/>
    <b v="1"/>
    <b v="1"/>
    <x v="8"/>
  </r>
  <r>
    <s v="PID0010"/>
    <s v="Adult"/>
    <x v="3"/>
    <n v="250000"/>
    <n v="0"/>
    <n v="97.9"/>
    <s v="Male"/>
    <s v="A+"/>
    <b v="1"/>
    <b v="1"/>
    <b v="0"/>
    <n v="2"/>
    <n v="33.480387127663221"/>
    <b v="1"/>
    <b v="1"/>
    <x v="3"/>
  </r>
  <r>
    <s v="PID0011"/>
    <s v="Senior"/>
    <x v="0"/>
    <n v="16000"/>
    <n v="9710.7800000000007"/>
    <n v="83.9"/>
    <s v="Male"/>
    <s v="AB-"/>
    <b v="0"/>
    <b v="0"/>
    <b v="1"/>
    <n v="3"/>
    <n v="30.083545483882538"/>
    <b v="1"/>
    <b v="1"/>
    <x v="4"/>
  </r>
  <r>
    <s v="PID0012"/>
    <s v="Senior"/>
    <x v="0"/>
    <n v="45000"/>
    <n v="38364.959999999999"/>
    <n v="78.7"/>
    <s v="Male"/>
    <s v="A+"/>
    <b v="0"/>
    <b v="1"/>
    <b v="1"/>
    <n v="15"/>
    <n v="31.130097701831414"/>
    <b v="1"/>
    <b v="1"/>
    <x v="9"/>
  </r>
  <r>
    <s v="PID0013"/>
    <s v="Middle-aged"/>
    <x v="0"/>
    <n v="18000"/>
    <n v="0"/>
    <n v="92.9"/>
    <s v="Female"/>
    <s v="O+"/>
    <b v="1"/>
    <b v="0"/>
    <b v="0"/>
    <n v="7"/>
    <n v="33.713165916678768"/>
    <b v="1"/>
    <b v="1"/>
    <x v="10"/>
  </r>
  <r>
    <s v="PID0014"/>
    <s v="Adult"/>
    <x v="0"/>
    <n v="14000"/>
    <n v="10220.91"/>
    <n v="78.3"/>
    <s v="Female"/>
    <s v="AB+"/>
    <b v="0"/>
    <b v="0"/>
    <b v="1"/>
    <n v="15"/>
    <n v="26.777469990766392"/>
    <b v="0"/>
    <b v="0"/>
    <x v="7"/>
  </r>
  <r>
    <s v="PID0015"/>
    <s v="Senior"/>
    <x v="2"/>
    <n v="60000"/>
    <n v="46847.1"/>
    <n v="60.1"/>
    <s v="Female"/>
    <s v="AB+"/>
    <b v="1"/>
    <b v="0"/>
    <b v="1"/>
    <n v="2"/>
    <n v="24.382327883484116"/>
    <b v="0"/>
    <b v="0"/>
    <x v="2"/>
  </r>
  <r>
    <s v="PID0016"/>
    <s v="Adult"/>
    <x v="1"/>
    <n v="240000"/>
    <n v="0"/>
    <n v="91.6"/>
    <s v="Female"/>
    <s v="B+"/>
    <b v="1"/>
    <b v="0"/>
    <b v="0"/>
    <n v="15"/>
    <n v="33.645546372819105"/>
    <b v="1"/>
    <b v="1"/>
    <x v="11"/>
  </r>
  <r>
    <s v="PID0017"/>
    <s v="Adult"/>
    <x v="0"/>
    <n v="1000"/>
    <n v="0"/>
    <n v="60.6"/>
    <s v="Male"/>
    <s v="A+"/>
    <b v="0"/>
    <b v="1"/>
    <b v="0"/>
    <n v="7"/>
    <n v="21.728997095629101"/>
    <b v="0"/>
    <b v="0"/>
    <x v="9"/>
  </r>
  <r>
    <s v="PID0018"/>
    <s v="Middle-aged"/>
    <x v="0"/>
    <n v="40000"/>
    <n v="21677.3"/>
    <n v="93.5"/>
    <s v="Female"/>
    <s v="O+"/>
    <b v="0"/>
    <b v="0"/>
    <b v="1"/>
    <n v="3"/>
    <n v="33.525762845566355"/>
    <b v="1"/>
    <b v="1"/>
    <x v="6"/>
  </r>
  <r>
    <s v="PID0019"/>
    <s v="Adult"/>
    <x v="0"/>
    <n v="500"/>
    <n v="399.98"/>
    <n v="99"/>
    <s v="Female"/>
    <s v="O+"/>
    <b v="1"/>
    <b v="0"/>
    <b v="1"/>
    <n v="4"/>
    <n v="33.856571252693136"/>
    <b v="1"/>
    <b v="1"/>
    <x v="12"/>
  </r>
  <r>
    <s v="PID0020"/>
    <s v="Middle-aged"/>
    <x v="1"/>
    <n v="24000"/>
    <n v="12575.07"/>
    <n v="73.7"/>
    <s v="Male"/>
    <s v="A-"/>
    <b v="0"/>
    <b v="0"/>
    <b v="1"/>
    <n v="15"/>
    <n v="28.432545040700589"/>
    <b v="1"/>
    <b v="1"/>
    <x v="8"/>
  </r>
  <r>
    <s v="PID0021"/>
    <s v="Adult"/>
    <x v="2"/>
    <n v="24000"/>
    <n v="19464.48"/>
    <n v="54"/>
    <s v="Female"/>
    <s v="A-"/>
    <b v="0"/>
    <b v="1"/>
    <b v="1"/>
    <n v="30"/>
    <n v="20.832529609197174"/>
    <b v="0"/>
    <b v="0"/>
    <x v="10"/>
  </r>
  <r>
    <s v="PID0022"/>
    <s v="Middle-aged"/>
    <x v="0"/>
    <n v="20000"/>
    <n v="15581.86"/>
    <n v="76"/>
    <s v="Female"/>
    <s v="B-"/>
    <b v="0"/>
    <b v="0"/>
    <b v="1"/>
    <n v="2"/>
    <n v="25.689561925365066"/>
    <b v="0"/>
    <b v="0"/>
    <x v="0"/>
  </r>
  <r>
    <s v="PID0023"/>
    <s v="Middle-aged"/>
    <x v="0"/>
    <n v="240000"/>
    <n v="0"/>
    <n v="86.3"/>
    <s v="Male"/>
    <s v="A-"/>
    <b v="0"/>
    <b v="0"/>
    <b v="0"/>
    <n v="40"/>
    <n v="30.216028850530446"/>
    <b v="1"/>
    <b v="1"/>
    <x v="10"/>
  </r>
  <r>
    <s v="PID0024"/>
    <s v="Senior"/>
    <x v="1"/>
    <n v="60000"/>
    <n v="0"/>
    <n v="64.2"/>
    <s v="Male"/>
    <s v="O-"/>
    <b v="0"/>
    <b v="0"/>
    <b v="0"/>
    <n v="15"/>
    <n v="24.16349881440777"/>
    <b v="0"/>
    <b v="0"/>
    <x v="13"/>
  </r>
  <r>
    <s v="PID0025"/>
    <s v="Adult"/>
    <x v="1"/>
    <n v="3000"/>
    <n v="2157.69"/>
    <n v="61.5"/>
    <s v="Male"/>
    <s v="B+"/>
    <b v="0"/>
    <b v="0"/>
    <b v="1"/>
    <n v="12"/>
    <n v="20.081632653061224"/>
    <b v="0"/>
    <b v="0"/>
    <x v="9"/>
  </r>
  <r>
    <s v="PID0026"/>
    <s v="Middle-aged"/>
    <x v="2"/>
    <n v="72000"/>
    <n v="42165.48"/>
    <n v="68.400000000000006"/>
    <s v="Female"/>
    <s v="AB+"/>
    <b v="0"/>
    <b v="0"/>
    <b v="1"/>
    <n v="2"/>
    <n v="30.400000000000002"/>
    <b v="1"/>
    <b v="1"/>
    <x v="10"/>
  </r>
  <r>
    <s v="PID0027"/>
    <s v="Middle-aged"/>
    <x v="1"/>
    <n v="48000"/>
    <n v="0"/>
    <n v="70.099999999999994"/>
    <s v="Female"/>
    <s v="A+"/>
    <b v="0"/>
    <b v="0"/>
    <b v="0"/>
    <n v="0"/>
    <n v="24.543958544868879"/>
    <b v="0"/>
    <b v="0"/>
    <x v="9"/>
  </r>
  <r>
    <s v="PID0028"/>
    <s v="Adult"/>
    <x v="0"/>
    <n v="45000"/>
    <n v="22743.989999999998"/>
    <n v="54.5"/>
    <s v="Male"/>
    <s v="O-"/>
    <b v="1"/>
    <b v="0"/>
    <b v="1"/>
    <n v="25"/>
    <n v="20.512627498212204"/>
    <b v="0"/>
    <b v="0"/>
    <x v="14"/>
  </r>
  <r>
    <s v="PID0029"/>
    <s v="Adult"/>
    <x v="2"/>
    <n v="16000"/>
    <n v="0"/>
    <n v="95"/>
    <s v="Male"/>
    <s v="A-"/>
    <b v="1"/>
    <b v="1"/>
    <b v="0"/>
    <n v="2"/>
    <n v="34.475250399187111"/>
    <b v="1"/>
    <b v="1"/>
    <x v="1"/>
  </r>
  <r>
    <s v="PID0030"/>
    <s v="Young Adult"/>
    <x v="2"/>
    <n v="60000"/>
    <n v="32726.639999999999"/>
    <n v="73.900000000000006"/>
    <s v="Female"/>
    <s v="B-"/>
    <b v="0"/>
    <b v="0"/>
    <b v="1"/>
    <n v="30"/>
    <n v="26.818115836841343"/>
    <b v="0"/>
    <b v="0"/>
    <x v="12"/>
  </r>
  <r>
    <s v="PID0031"/>
    <s v="Adult"/>
    <x v="2"/>
    <n v="21000"/>
    <n v="15341.69"/>
    <n v="59.4"/>
    <s v="Female"/>
    <s v="A+"/>
    <b v="1"/>
    <b v="1"/>
    <b v="1"/>
    <n v="1"/>
    <n v="22.915782570116889"/>
    <b v="0"/>
    <b v="0"/>
    <x v="14"/>
  </r>
  <r>
    <s v="PID0032"/>
    <s v="Middle-aged"/>
    <x v="0"/>
    <n v="45000"/>
    <n v="0"/>
    <n v="59.4"/>
    <s v="Female"/>
    <s v="A-"/>
    <b v="0"/>
    <b v="1"/>
    <b v="0"/>
    <n v="9"/>
    <n v="24.408284023668635"/>
    <b v="0"/>
    <b v="0"/>
    <x v="1"/>
  </r>
  <r>
    <s v="PID0033"/>
    <s v="Young Adult"/>
    <x v="1"/>
    <n v="32000"/>
    <n v="17963.439999999999"/>
    <n v="73.7"/>
    <s v="Female"/>
    <s v="A+"/>
    <b v="0"/>
    <b v="1"/>
    <b v="1"/>
    <n v="15"/>
    <n v="25.501730103806231"/>
    <b v="0"/>
    <b v="0"/>
    <x v="2"/>
  </r>
  <r>
    <s v="PID0034"/>
    <s v="Adult"/>
    <x v="2"/>
    <n v="3000"/>
    <n v="0"/>
    <n v="95.2"/>
    <s v="Male"/>
    <s v="A-"/>
    <b v="0"/>
    <b v="0"/>
    <b v="0"/>
    <n v="15"/>
    <n v="31.808613719135288"/>
    <b v="1"/>
    <b v="1"/>
    <x v="12"/>
  </r>
  <r>
    <s v="PID0035"/>
    <s v="Middle-aged"/>
    <x v="2"/>
    <n v="14000"/>
    <n v="7827.47"/>
    <n v="78.099999999999994"/>
    <s v="Male"/>
    <s v="O-"/>
    <b v="0"/>
    <b v="0"/>
    <b v="1"/>
    <n v="2"/>
    <n v="28.686868686868689"/>
    <b v="1"/>
    <b v="1"/>
    <x v="14"/>
  </r>
  <r>
    <s v="PID0036"/>
    <s v="Middle-aged"/>
    <x v="2"/>
    <n v="18000"/>
    <n v="13659.84"/>
    <n v="78.2"/>
    <s v="Female"/>
    <s v="B+"/>
    <b v="0"/>
    <b v="0"/>
    <b v="1"/>
    <n v="4"/>
    <n v="30.168589174800353"/>
    <b v="1"/>
    <b v="1"/>
    <x v="14"/>
  </r>
  <r>
    <s v="PID0037"/>
    <s v="Senior"/>
    <x v="1"/>
    <n v="30000"/>
    <n v="23257.38"/>
    <n v="60.6"/>
    <s v="Female"/>
    <s v="O+"/>
    <b v="0"/>
    <b v="1"/>
    <b v="1"/>
    <n v="5"/>
    <n v="24.901380670611438"/>
    <b v="0"/>
    <b v="0"/>
    <x v="4"/>
  </r>
  <r>
    <s v="PID0038"/>
    <s v="Adult"/>
    <x v="0"/>
    <n v="20000"/>
    <n v="15921.2"/>
    <n v="99.2"/>
    <s v="Male"/>
    <s v="O+"/>
    <b v="1"/>
    <b v="0"/>
    <b v="1"/>
    <n v="15"/>
    <n v="34.732677427260953"/>
    <b v="1"/>
    <b v="1"/>
    <x v="12"/>
  </r>
  <r>
    <s v="PID0039"/>
    <s v="Middle-aged"/>
    <x v="1"/>
    <n v="200000"/>
    <n v="0"/>
    <n v="58.9"/>
    <s v="Female"/>
    <s v="O+"/>
    <b v="0"/>
    <b v="0"/>
    <b v="0"/>
    <n v="25"/>
    <n v="23.2981290297061"/>
    <b v="0"/>
    <b v="0"/>
    <x v="14"/>
  </r>
  <r>
    <s v="PID0040"/>
    <s v="Adult"/>
    <x v="0"/>
    <n v="20000"/>
    <n v="13998.94"/>
    <n v="79.099999999999994"/>
    <s v="Male"/>
    <s v="O+"/>
    <b v="1"/>
    <b v="0"/>
    <b v="1"/>
    <n v="30"/>
    <n v="30.515798001620301"/>
    <b v="1"/>
    <b v="1"/>
    <x v="1"/>
  </r>
  <r>
    <s v="PID0041"/>
    <s v="Middle-aged"/>
    <x v="1"/>
    <n v="240000"/>
    <n v="148902.72"/>
    <n v="77.400000000000006"/>
    <s v="Female"/>
    <s v="A+"/>
    <b v="0"/>
    <b v="0"/>
    <b v="1"/>
    <n v="7"/>
    <n v="28.429752066115707"/>
    <b v="1"/>
    <b v="1"/>
    <x v="9"/>
  </r>
  <r>
    <s v="PID0042"/>
    <s v="Senior"/>
    <x v="1"/>
    <n v="72000"/>
    <n v="50448.4"/>
    <n v="80.099999999999994"/>
    <s v="Female"/>
    <s v="AB+"/>
    <b v="0"/>
    <b v="0"/>
    <b v="1"/>
    <n v="12"/>
    <n v="32.914201183431949"/>
    <b v="1"/>
    <b v="1"/>
    <x v="1"/>
  </r>
  <r>
    <s v="PID0043"/>
    <s v="Middle-aged"/>
    <x v="3"/>
    <n v="90000"/>
    <n v="69839.149999999994"/>
    <n v="81.2"/>
    <s v="Female"/>
    <s v="O+"/>
    <b v="0"/>
    <b v="0"/>
    <b v="1"/>
    <n v="5"/>
    <n v="31.718749999999996"/>
    <b v="1"/>
    <b v="1"/>
    <x v="0"/>
  </r>
  <r>
    <s v="PID0044"/>
    <s v="Adult"/>
    <x v="1"/>
    <n v="24000"/>
    <n v="20413.2"/>
    <n v="85.2"/>
    <s v="Female"/>
    <s v="O-"/>
    <b v="1"/>
    <b v="0"/>
    <b v="1"/>
    <n v="12"/>
    <n v="29.137170411408643"/>
    <b v="1"/>
    <b v="1"/>
    <x v="4"/>
  </r>
  <r>
    <s v="PID0045"/>
    <s v="Senior"/>
    <x v="2"/>
    <n v="21000"/>
    <n v="15544.83"/>
    <n v="74.900000000000006"/>
    <s v="Male"/>
    <s v="B+"/>
    <b v="0"/>
    <b v="0"/>
    <b v="1"/>
    <n v="2"/>
    <n v="31.582054309327042"/>
    <b v="1"/>
    <b v="1"/>
    <x v="3"/>
  </r>
  <r>
    <s v="PID0046"/>
    <s v="Adult"/>
    <x v="0"/>
    <n v="24000"/>
    <n v="16811.099999999999"/>
    <n v="90.2"/>
    <s v="Female"/>
    <s v="O-"/>
    <b v="0"/>
    <b v="1"/>
    <b v="1"/>
    <n v="30"/>
    <n v="30.847098252453751"/>
    <b v="1"/>
    <b v="1"/>
    <x v="3"/>
  </r>
  <r>
    <s v="PID0047"/>
    <s v="Adult"/>
    <x v="0"/>
    <n v="800"/>
    <n v="621.45000000000005"/>
    <n v="76.5"/>
    <s v="Male"/>
    <s v="AB-"/>
    <b v="0"/>
    <b v="0"/>
    <b v="1"/>
    <n v="300"/>
    <n v="24.144678702184066"/>
    <b v="0"/>
    <b v="0"/>
    <x v="14"/>
  </r>
  <r>
    <s v="PID0048"/>
    <s v="Adult"/>
    <x v="1"/>
    <n v="300000"/>
    <n v="189845.84999999998"/>
    <n v="88.1"/>
    <s v="Female"/>
    <s v="B-"/>
    <b v="0"/>
    <b v="0"/>
    <b v="1"/>
    <n v="25"/>
    <n v="28.441373966942148"/>
    <b v="1"/>
    <b v="1"/>
    <x v="2"/>
  </r>
  <r>
    <s v="PID0049"/>
    <s v="Middle-aged"/>
    <x v="0"/>
    <n v="1600"/>
    <n v="1130.5999999999999"/>
    <n v="48.2"/>
    <s v="Male"/>
    <s v="A-"/>
    <b v="1"/>
    <b v="0"/>
    <b v="1"/>
    <n v="20"/>
    <n v="20.590371224742622"/>
    <b v="0"/>
    <b v="0"/>
    <x v="1"/>
  </r>
  <r>
    <s v="PID0050"/>
    <s v="Middle-aged"/>
    <x v="3"/>
    <n v="60000"/>
    <n v="43051.95"/>
    <n v="91.1"/>
    <s v="Female"/>
    <s v="B-"/>
    <b v="0"/>
    <b v="0"/>
    <b v="1"/>
    <n v="4"/>
    <n v="33.461891643709826"/>
    <b v="1"/>
    <b v="1"/>
    <x v="8"/>
  </r>
  <r>
    <s v="PID0051"/>
    <s v="Senior"/>
    <x v="1"/>
    <n v="72000"/>
    <n v="48472.959999999999"/>
    <n v="64.900000000000006"/>
    <s v="Male"/>
    <s v="O+"/>
    <b v="0"/>
    <b v="0"/>
    <b v="1"/>
    <n v="9"/>
    <n v="25.997436308283927"/>
    <b v="0"/>
    <b v="0"/>
    <x v="1"/>
  </r>
  <r>
    <s v="PID0052"/>
    <s v="Senior"/>
    <x v="1"/>
    <n v="100"/>
    <n v="81.36"/>
    <n v="87.1"/>
    <s v="Male"/>
    <s v="O-"/>
    <b v="0"/>
    <b v="0"/>
    <b v="1"/>
    <n v="25"/>
    <n v="31.230951271110474"/>
    <b v="1"/>
    <b v="1"/>
    <x v="11"/>
  </r>
  <r>
    <s v="PID0053"/>
    <s v="Senior"/>
    <x v="1"/>
    <n v="24000"/>
    <n v="19986.12"/>
    <n v="72.099999999999994"/>
    <s v="Female"/>
    <s v="B+"/>
    <b v="1"/>
    <b v="0"/>
    <b v="1"/>
    <n v="300"/>
    <n v="28.164062499999993"/>
    <b v="1"/>
    <b v="1"/>
    <x v="8"/>
  </r>
  <r>
    <s v="PID0054"/>
    <s v="Adult"/>
    <x v="1"/>
    <n v="100"/>
    <n v="74.3"/>
    <n v="93.1"/>
    <s v="Male"/>
    <s v="AB-"/>
    <b v="0"/>
    <b v="0"/>
    <b v="1"/>
    <n v="0"/>
    <n v="33.382337122162859"/>
    <b v="1"/>
    <b v="1"/>
    <x v="7"/>
  </r>
  <r>
    <s v="PID0055"/>
    <s v="Middle-aged"/>
    <x v="2"/>
    <n v="60000"/>
    <n v="49152.200000000004"/>
    <n v="75.400000000000006"/>
    <s v="Female"/>
    <s v="AB+"/>
    <b v="0"/>
    <b v="0"/>
    <b v="1"/>
    <n v="4"/>
    <n v="23.532349177616183"/>
    <b v="0"/>
    <b v="0"/>
    <x v="10"/>
  </r>
  <r>
    <s v="PID0056"/>
    <s v="Senior"/>
    <x v="2"/>
    <n v="48000"/>
    <n v="0"/>
    <n v="57.7"/>
    <s v="Female"/>
    <s v="AB-"/>
    <b v="0"/>
    <b v="1"/>
    <b v="0"/>
    <n v="2"/>
    <n v="22.259943675012536"/>
    <b v="0"/>
    <b v="0"/>
    <x v="0"/>
  </r>
  <r>
    <s v="PID0057"/>
    <s v="Middle-aged"/>
    <x v="2"/>
    <n v="500"/>
    <n v="301.31"/>
    <n v="62.6"/>
    <s v="Male"/>
    <s v="O+"/>
    <b v="0"/>
    <b v="0"/>
    <b v="1"/>
    <n v="2"/>
    <n v="23.274836406900658"/>
    <b v="0"/>
    <b v="0"/>
    <x v="14"/>
  </r>
  <r>
    <s v="PID0058"/>
    <s v="Adult"/>
    <x v="0"/>
    <n v="90000"/>
    <n v="55462.05"/>
    <n v="63.5"/>
    <s v="Male"/>
    <s v="AB-"/>
    <b v="1"/>
    <b v="0"/>
    <b v="1"/>
    <n v="5"/>
    <n v="23.900033874063759"/>
    <b v="0"/>
    <b v="0"/>
    <x v="0"/>
  </r>
  <r>
    <s v="PID0059"/>
    <s v="Middle-aged"/>
    <x v="0"/>
    <n v="72000"/>
    <n v="51611.56"/>
    <n v="71.7"/>
    <s v="Female"/>
    <s v="B+"/>
    <b v="1"/>
    <b v="0"/>
    <b v="1"/>
    <n v="20"/>
    <n v="24.236073553272043"/>
    <b v="0"/>
    <b v="0"/>
    <x v="10"/>
  </r>
  <r>
    <s v="PID0060"/>
    <s v="Adult"/>
    <x v="2"/>
    <n v="800"/>
    <n v="0"/>
    <n v="104"/>
    <s v="Male"/>
    <s v="B-"/>
    <b v="0"/>
    <b v="0"/>
    <b v="0"/>
    <n v="1"/>
    <n v="32.824138366367883"/>
    <b v="1"/>
    <b v="1"/>
    <x v="3"/>
  </r>
  <r>
    <s v="PID0061"/>
    <s v="Adult"/>
    <x v="2"/>
    <n v="14000"/>
    <n v="8311.31"/>
    <n v="95.7"/>
    <s v="Male"/>
    <s v="B-"/>
    <b v="1"/>
    <b v="1"/>
    <b v="1"/>
    <n v="15"/>
    <n v="30.894886363636367"/>
    <b v="1"/>
    <b v="1"/>
    <x v="3"/>
  </r>
  <r>
    <s v="PID0062"/>
    <s v="Adult"/>
    <x v="2"/>
    <n v="75000"/>
    <n v="67475.95"/>
    <n v="86.7"/>
    <s v="Female"/>
    <s v="B-"/>
    <b v="0"/>
    <b v="1"/>
    <b v="1"/>
    <n v="2"/>
    <n v="30.356079969188759"/>
    <b v="1"/>
    <b v="1"/>
    <x v="4"/>
  </r>
  <r>
    <s v="PID0063"/>
    <s v="Adult"/>
    <x v="1"/>
    <n v="45000"/>
    <n v="24489.69"/>
    <n v="105.9"/>
    <s v="Male"/>
    <s v="O+"/>
    <b v="0"/>
    <b v="0"/>
    <b v="1"/>
    <n v="40"/>
    <n v="34.187790547520663"/>
    <b v="1"/>
    <b v="1"/>
    <x v="7"/>
  </r>
  <r>
    <s v="PID0064"/>
    <s v="Adult"/>
    <x v="1"/>
    <n v="100"/>
    <n v="53.04"/>
    <n v="87.1"/>
    <s v="Female"/>
    <s v="A+"/>
    <b v="0"/>
    <b v="0"/>
    <b v="1"/>
    <n v="40"/>
    <n v="31.608361155465236"/>
    <b v="1"/>
    <b v="1"/>
    <x v="11"/>
  </r>
  <r>
    <s v="PID0065"/>
    <s v="Senior"/>
    <x v="1"/>
    <n v="32000"/>
    <n v="18466.8"/>
    <n v="60.7"/>
    <s v="Male"/>
    <s v="AB+"/>
    <b v="0"/>
    <b v="1"/>
    <b v="1"/>
    <n v="12"/>
    <n v="23.12909617436366"/>
    <b v="0"/>
    <b v="0"/>
    <x v="12"/>
  </r>
  <r>
    <s v="PID0066"/>
    <s v="Adult"/>
    <x v="1"/>
    <n v="18000"/>
    <n v="13355.64"/>
    <n v="65.599999999999994"/>
    <s v="Female"/>
    <s v="AB-"/>
    <b v="0"/>
    <b v="0"/>
    <b v="1"/>
    <n v="20"/>
    <n v="24.095500459136822"/>
    <b v="0"/>
    <b v="0"/>
    <x v="9"/>
  </r>
  <r>
    <s v="PID0067"/>
    <s v="Elderly"/>
    <x v="2"/>
    <n v="200000"/>
    <n v="0"/>
    <n v="69"/>
    <s v="Male"/>
    <s v="A+"/>
    <b v="0"/>
    <b v="0"/>
    <b v="0"/>
    <n v="4"/>
    <n v="30.666666666666668"/>
    <b v="1"/>
    <b v="1"/>
    <x v="6"/>
  </r>
  <r>
    <s v="PID0068"/>
    <s v="Middle-aged"/>
    <x v="0"/>
    <n v="20000"/>
    <n v="17169.96"/>
    <n v="67.900000000000006"/>
    <s v="Male"/>
    <s v="AB+"/>
    <b v="0"/>
    <b v="1"/>
    <b v="1"/>
    <n v="5"/>
    <n v="23.773677392248175"/>
    <b v="0"/>
    <b v="0"/>
    <x v="12"/>
  </r>
  <r>
    <s v="PID0069"/>
    <s v="Senior"/>
    <x v="1"/>
    <n v="250000"/>
    <n v="174255.5"/>
    <n v="78.8"/>
    <s v="Female"/>
    <s v="B-"/>
    <b v="0"/>
    <b v="0"/>
    <b v="1"/>
    <n v="50"/>
    <n v="31.565454254125935"/>
    <b v="1"/>
    <b v="1"/>
    <x v="14"/>
  </r>
  <r>
    <s v="PID0070"/>
    <s v="Adult"/>
    <x v="2"/>
    <n v="240000"/>
    <n v="208135.44"/>
    <n v="89.6"/>
    <s v="Female"/>
    <s v="O-"/>
    <b v="0"/>
    <b v="1"/>
    <b v="1"/>
    <n v="0.5"/>
    <n v="32.910927456382005"/>
    <b v="1"/>
    <b v="1"/>
    <x v="6"/>
  </r>
  <r>
    <s v="PID0071"/>
    <s v="Senior"/>
    <x v="0"/>
    <n v="100"/>
    <n v="77.959999999999994"/>
    <n v="72.8"/>
    <s v="Male"/>
    <s v="AB+"/>
    <b v="1"/>
    <b v="0"/>
    <b v="1"/>
    <n v="15"/>
    <n v="29.161993270309239"/>
    <b v="1"/>
    <b v="1"/>
    <x v="6"/>
  </r>
  <r>
    <s v="PID0072"/>
    <s v="Adult"/>
    <x v="1"/>
    <n v="18000"/>
    <n v="10770.36"/>
    <n v="60"/>
    <s v="Female"/>
    <s v="A+"/>
    <b v="0"/>
    <b v="0"/>
    <b v="1"/>
    <n v="7"/>
    <n v="22.582709172343712"/>
    <b v="0"/>
    <b v="0"/>
    <x v="7"/>
  </r>
  <r>
    <s v="PID0073"/>
    <s v="Young Adult"/>
    <x v="1"/>
    <n v="60000"/>
    <n v="30738.95"/>
    <n v="99.8"/>
    <s v="Female"/>
    <s v="A+"/>
    <b v="0"/>
    <b v="0"/>
    <b v="1"/>
    <n v="15"/>
    <n v="33.345584550101904"/>
    <b v="1"/>
    <b v="1"/>
    <x v="2"/>
  </r>
  <r>
    <s v="PID0074"/>
    <s v="Middle-aged"/>
    <x v="0"/>
    <n v="100"/>
    <n v="56.05"/>
    <n v="73.7"/>
    <s v="Male"/>
    <s v="B+"/>
    <b v="0"/>
    <b v="1"/>
    <b v="1"/>
    <n v="25"/>
    <n v="28.082609358329517"/>
    <b v="1"/>
    <b v="1"/>
    <x v="9"/>
  </r>
  <r>
    <s v="PID0075"/>
    <s v="Middle-aged"/>
    <x v="0"/>
    <n v="48000"/>
    <n v="0"/>
    <n v="60.2"/>
    <s v="Male"/>
    <s v="B-"/>
    <b v="1"/>
    <b v="0"/>
    <b v="0"/>
    <n v="2"/>
    <n v="26.056094182825486"/>
    <b v="0"/>
    <b v="0"/>
    <x v="10"/>
  </r>
  <r>
    <s v="PID0076"/>
    <s v="Middle-aged"/>
    <x v="3"/>
    <n v="300000"/>
    <n v="174141.6"/>
    <n v="81.2"/>
    <s v="Male"/>
    <s v="AB-"/>
    <b v="1"/>
    <b v="1"/>
    <b v="1"/>
    <n v="20"/>
    <n v="26.213842975206614"/>
    <b v="0"/>
    <b v="0"/>
    <x v="12"/>
  </r>
  <r>
    <s v="PID0077"/>
    <s v="Adult"/>
    <x v="0"/>
    <n v="300000"/>
    <n v="217453.08000000002"/>
    <n v="83.4"/>
    <s v="Female"/>
    <s v="AB-"/>
    <b v="0"/>
    <b v="0"/>
    <b v="1"/>
    <n v="4"/>
    <n v="31.008328375966695"/>
    <b v="1"/>
    <b v="1"/>
    <x v="8"/>
  </r>
  <r>
    <s v="PID0078"/>
    <s v="Adult"/>
    <x v="2"/>
    <n v="100"/>
    <n v="0"/>
    <n v="86.7"/>
    <s v="Female"/>
    <s v="O-"/>
    <b v="0"/>
    <b v="0"/>
    <b v="0"/>
    <n v="2"/>
    <n v="30.356079969188759"/>
    <b v="1"/>
    <b v="1"/>
    <x v="9"/>
  </r>
  <r>
    <s v="PID0079"/>
    <s v="Adult"/>
    <x v="2"/>
    <n v="18000"/>
    <n v="14773.74"/>
    <n v="86.5"/>
    <s v="Female"/>
    <s v="B-"/>
    <b v="0"/>
    <b v="1"/>
    <b v="1"/>
    <n v="4"/>
    <n v="29.238777717685238"/>
    <b v="1"/>
    <b v="1"/>
    <x v="3"/>
  </r>
  <r>
    <s v="PID0080"/>
    <s v="Adult"/>
    <x v="1"/>
    <n v="75000"/>
    <n v="44458.25"/>
    <n v="94.6"/>
    <s v="Male"/>
    <s v="B+"/>
    <b v="1"/>
    <b v="1"/>
    <b v="1"/>
    <n v="12"/>
    <n v="30.539772727272727"/>
    <b v="1"/>
    <b v="1"/>
    <x v="7"/>
  </r>
  <r>
    <s v="PID0081"/>
    <s v="Senior"/>
    <x v="0"/>
    <n v="45000"/>
    <n v="28657.98"/>
    <n v="87"/>
    <s v="Male"/>
    <s v="O-"/>
    <b v="1"/>
    <b v="1"/>
    <b v="1"/>
    <n v="20"/>
    <n v="30.824829931972793"/>
    <b v="1"/>
    <b v="1"/>
    <x v="3"/>
  </r>
  <r>
    <s v="PID0082"/>
    <s v="Senior"/>
    <x v="3"/>
    <n v="250000"/>
    <n v="0"/>
    <n v="61.7"/>
    <s v="Female"/>
    <s v="A-"/>
    <b v="0"/>
    <b v="0"/>
    <b v="0"/>
    <n v="15"/>
    <n v="22.940214158239147"/>
    <b v="0"/>
    <b v="0"/>
    <x v="7"/>
  </r>
  <r>
    <s v="PID0083"/>
    <s v="Adult"/>
    <x v="0"/>
    <n v="100"/>
    <n v="88.17"/>
    <n v="76.2"/>
    <s v="Male"/>
    <s v="AB-"/>
    <b v="0"/>
    <b v="0"/>
    <b v="1"/>
    <n v="40"/>
    <n v="29.035208047553724"/>
    <b v="1"/>
    <b v="1"/>
    <x v="8"/>
  </r>
  <r>
    <s v="PID0084"/>
    <s v="Senior"/>
    <x v="0"/>
    <n v="3000"/>
    <n v="1770.5099999999998"/>
    <n v="54.5"/>
    <s v="Female"/>
    <s v="B+"/>
    <b v="0"/>
    <b v="0"/>
    <b v="1"/>
    <n v="40"/>
    <n v="21.557691547011586"/>
    <b v="0"/>
    <b v="0"/>
    <x v="6"/>
  </r>
  <r>
    <s v="PID0085"/>
    <s v="Middle-aged"/>
    <x v="0"/>
    <n v="14000"/>
    <n v="8718.2200000000012"/>
    <n v="69.7"/>
    <s v="Male"/>
    <s v="B-"/>
    <b v="1"/>
    <b v="1"/>
    <b v="1"/>
    <n v="12"/>
    <n v="25.601469237832877"/>
    <b v="0"/>
    <b v="0"/>
    <x v="4"/>
  </r>
  <r>
    <s v="PID0086"/>
    <s v="Adult"/>
    <x v="1"/>
    <n v="32000"/>
    <n v="0"/>
    <n v="89.6"/>
    <s v="Male"/>
    <s v="A+"/>
    <b v="0"/>
    <b v="1"/>
    <b v="0"/>
    <n v="200"/>
    <n v="29.257142857142856"/>
    <b v="1"/>
    <b v="1"/>
    <x v="4"/>
  </r>
  <r>
    <s v="PID0087"/>
    <s v="Middle-aged"/>
    <x v="2"/>
    <n v="250000"/>
    <n v="125433.3"/>
    <n v="73"/>
    <s v="Male"/>
    <s v="B-"/>
    <b v="1"/>
    <b v="0"/>
    <b v="1"/>
    <n v="12"/>
    <n v="30.780907404284029"/>
    <b v="1"/>
    <b v="1"/>
    <x v="13"/>
  </r>
  <r>
    <s v="PID0088"/>
    <s v="Adult"/>
    <x v="0"/>
    <n v="800"/>
    <n v="714.99"/>
    <n v="94.2"/>
    <s v="Female"/>
    <s v="B-"/>
    <b v="0"/>
    <b v="1"/>
    <b v="1"/>
    <n v="25"/>
    <n v="31.113753468093538"/>
    <b v="1"/>
    <b v="1"/>
    <x v="0"/>
  </r>
  <r>
    <s v="PID0089"/>
    <s v="Adult"/>
    <x v="2"/>
    <n v="72000"/>
    <n v="57203.6"/>
    <n v="89.9"/>
    <s v="Male"/>
    <s v="AB+"/>
    <b v="1"/>
    <b v="0"/>
    <b v="1"/>
    <n v="40"/>
    <n v="29.022469008264466"/>
    <b v="1"/>
    <b v="1"/>
    <x v="4"/>
  </r>
  <r>
    <s v="PID0090"/>
    <s v="Adult"/>
    <x v="0"/>
    <n v="20000"/>
    <n v="10879.14"/>
    <n v="67.900000000000006"/>
    <s v="Female"/>
    <s v="B+"/>
    <b v="1"/>
    <b v="1"/>
    <b v="1"/>
    <n v="7"/>
    <n v="24.346516547742841"/>
    <b v="0"/>
    <b v="0"/>
    <x v="12"/>
  </r>
  <r>
    <s v="PID0091"/>
    <s v="Adult"/>
    <x v="1"/>
    <n v="500"/>
    <n v="372.41"/>
    <n v="91.7"/>
    <s v="Male"/>
    <s v="B-"/>
    <b v="0"/>
    <b v="0"/>
    <b v="1"/>
    <n v="7"/>
    <n v="31.360076604767283"/>
    <b v="1"/>
    <b v="1"/>
    <x v="4"/>
  </r>
  <r>
    <s v="PID0092"/>
    <s v="Senior"/>
    <x v="2"/>
    <n v="18000"/>
    <n v="0"/>
    <n v="60.4"/>
    <s v="Male"/>
    <s v="O-"/>
    <b v="0"/>
    <b v="0"/>
    <b v="0"/>
    <n v="3"/>
    <n v="21.919001306430541"/>
    <b v="0"/>
    <b v="0"/>
    <x v="4"/>
  </r>
  <r>
    <s v="PID0093"/>
    <s v="Adult"/>
    <x v="2"/>
    <n v="10000"/>
    <n v="5506.4"/>
    <n v="58.7"/>
    <s v="Male"/>
    <s v="B+"/>
    <b v="1"/>
    <b v="0"/>
    <b v="1"/>
    <n v="1"/>
    <n v="20.311418685121112"/>
    <b v="0"/>
    <b v="0"/>
    <x v="12"/>
  </r>
  <r>
    <s v="PID0094"/>
    <s v="Adult"/>
    <x v="2"/>
    <n v="48000"/>
    <n v="38250.120000000003"/>
    <n v="86.8"/>
    <s v="Female"/>
    <s v="A+"/>
    <b v="0"/>
    <b v="0"/>
    <b v="1"/>
    <n v="20"/>
    <n v="31.123381978557855"/>
    <b v="1"/>
    <b v="1"/>
    <x v="12"/>
  </r>
  <r>
    <s v="PID0095"/>
    <s v="Senior"/>
    <x v="3"/>
    <n v="10000"/>
    <n v="7114.0499999999993"/>
    <n v="87.2"/>
    <s v="Female"/>
    <s v="AB-"/>
    <b v="0"/>
    <b v="0"/>
    <b v="1"/>
    <n v="20"/>
    <n v="30.89569160997733"/>
    <b v="1"/>
    <b v="1"/>
    <x v="11"/>
  </r>
  <r>
    <s v="PID0096"/>
    <s v="Middle-aged"/>
    <x v="1"/>
    <n v="20000"/>
    <n v="14220.48"/>
    <n v="77.3"/>
    <s v="Female"/>
    <s v="O-"/>
    <b v="1"/>
    <b v="0"/>
    <b v="1"/>
    <n v="5"/>
    <n v="31.763642340565415"/>
    <b v="1"/>
    <b v="1"/>
    <x v="14"/>
  </r>
  <r>
    <s v="PID0097"/>
    <s v="Adult"/>
    <x v="0"/>
    <n v="200"/>
    <n v="116.84"/>
    <n v="86.2"/>
    <s v="Female"/>
    <s v="AB+"/>
    <b v="0"/>
    <b v="0"/>
    <b v="1"/>
    <n v="40"/>
    <n v="33.671874999999993"/>
    <b v="1"/>
    <b v="1"/>
    <x v="13"/>
  </r>
  <r>
    <s v="PID0098"/>
    <s v="Middle-aged"/>
    <x v="0"/>
    <n v="21000"/>
    <n v="17306.52"/>
    <n v="92.9"/>
    <s v="Female"/>
    <s v="A-"/>
    <b v="0"/>
    <b v="1"/>
    <b v="1"/>
    <n v="9"/>
    <n v="33.310624260461118"/>
    <b v="1"/>
    <b v="1"/>
    <x v="9"/>
  </r>
  <r>
    <s v="PID0099"/>
    <s v="Adult"/>
    <x v="2"/>
    <n v="18000"/>
    <n v="14155.89"/>
    <n v="92.2"/>
    <s v="Male"/>
    <s v="A-"/>
    <b v="1"/>
    <b v="1"/>
    <b v="1"/>
    <n v="15"/>
    <n v="32.667233560090708"/>
    <b v="1"/>
    <b v="1"/>
    <x v="0"/>
  </r>
  <r>
    <s v="PID0100"/>
    <s v="Adult"/>
    <x v="1"/>
    <n v="3000"/>
    <n v="1695.5099999999998"/>
    <n v="97.1"/>
    <s v="Male"/>
    <s v="O+"/>
    <b v="0"/>
    <b v="0"/>
    <b v="1"/>
    <n v="20"/>
    <n v="34.816594356197783"/>
    <b v="1"/>
    <b v="1"/>
    <x v="11"/>
  </r>
  <r>
    <s v="PID0101"/>
    <s v="Adult"/>
    <x v="1"/>
    <n v="240000"/>
    <n v="169589.52"/>
    <n v="79.8"/>
    <s v="Male"/>
    <s v="O+"/>
    <b v="0"/>
    <b v="1"/>
    <b v="1"/>
    <n v="25"/>
    <n v="28.273809523809526"/>
    <b v="1"/>
    <b v="1"/>
    <x v="1"/>
  </r>
  <r>
    <s v="PID0102"/>
    <s v="Adult"/>
    <x v="1"/>
    <n v="72000"/>
    <n v="57341.56"/>
    <n v="65.8"/>
    <s v="Female"/>
    <s v="O+"/>
    <b v="0"/>
    <b v="1"/>
    <b v="1"/>
    <n v="7"/>
    <n v="20.767579851028909"/>
    <b v="0"/>
    <b v="0"/>
    <x v="10"/>
  </r>
  <r>
    <s v="PID0103"/>
    <s v="Senior"/>
    <x v="0"/>
    <n v="18000"/>
    <n v="0"/>
    <n v="68.3"/>
    <s v="Female"/>
    <s v="O-"/>
    <b v="0"/>
    <b v="1"/>
    <b v="0"/>
    <n v="5"/>
    <n v="24.199263038548754"/>
    <b v="0"/>
    <b v="0"/>
    <x v="12"/>
  </r>
  <r>
    <s v="PID0104"/>
    <s v="Adult"/>
    <x v="3"/>
    <n v="40000"/>
    <n v="35432.600000000006"/>
    <n v="103.9"/>
    <s v="Male"/>
    <s v="AB-"/>
    <b v="0"/>
    <b v="1"/>
    <b v="1"/>
    <n v="12"/>
    <n v="33.164161000989495"/>
    <b v="1"/>
    <b v="1"/>
    <x v="8"/>
  </r>
  <r>
    <s v="PID0105"/>
    <s v="Senior"/>
    <x v="1"/>
    <n v="10000"/>
    <n v="8403.3000000000011"/>
    <n v="80"/>
    <s v="Female"/>
    <s v="O+"/>
    <b v="0"/>
    <b v="1"/>
    <b v="1"/>
    <n v="7"/>
    <n v="34.626038781163437"/>
    <b v="1"/>
    <b v="1"/>
    <x v="11"/>
  </r>
  <r>
    <s v="PID0106"/>
    <s v="Middle-aged"/>
    <x v="2"/>
    <n v="32000"/>
    <n v="24816.48"/>
    <n v="81"/>
    <s v="Female"/>
    <s v="AB+"/>
    <b v="0"/>
    <b v="0"/>
    <b v="1"/>
    <n v="40"/>
    <n v="29.3946871824648"/>
    <b v="1"/>
    <b v="1"/>
    <x v="4"/>
  </r>
  <r>
    <s v="PID0107"/>
    <s v="Adult"/>
    <x v="1"/>
    <n v="200000"/>
    <n v="153134.96"/>
    <n v="64.099999999999994"/>
    <s v="Male"/>
    <s v="O+"/>
    <b v="0"/>
    <b v="0"/>
    <b v="1"/>
    <n v="9"/>
    <n v="20.460276421207183"/>
    <b v="0"/>
    <b v="0"/>
    <x v="5"/>
  </r>
  <r>
    <s v="PID0108"/>
    <s v="Adult"/>
    <x v="1"/>
    <n v="24000"/>
    <n v="20927.52"/>
    <n v="91"/>
    <s v="Female"/>
    <s v="A-"/>
    <b v="0"/>
    <b v="1"/>
    <b v="1"/>
    <n v="50"/>
    <n v="30.759870200108171"/>
    <b v="1"/>
    <b v="1"/>
    <x v="3"/>
  </r>
  <r>
    <s v="PID0109"/>
    <s v="Middle-aged"/>
    <x v="2"/>
    <n v="240000"/>
    <n v="0"/>
    <n v="79.900000000000006"/>
    <s v="Male"/>
    <s v="O-"/>
    <b v="0"/>
    <b v="0"/>
    <b v="0"/>
    <n v="2"/>
    <n v="31.210937499999996"/>
    <b v="1"/>
    <b v="1"/>
    <x v="0"/>
  </r>
  <r>
    <s v="PID0110"/>
    <s v="Adult"/>
    <x v="0"/>
    <n v="18000"/>
    <n v="12518.82"/>
    <n v="65.3"/>
    <s v="Male"/>
    <s v="A-"/>
    <b v="0"/>
    <s v="No"/>
    <b v="1"/>
    <n v="30"/>
    <n v="24.57751514923407"/>
    <b v="0"/>
    <b v="0"/>
    <x v="13"/>
  </r>
  <r>
    <s v="PID0111"/>
    <s v="Adult"/>
    <x v="1"/>
    <n v="24000"/>
    <n v="12412.04"/>
    <n v="85.9"/>
    <s v="Female"/>
    <s v="B+"/>
    <b v="1"/>
    <b v="1"/>
    <b v="1"/>
    <n v="0"/>
    <n v="29.723183391003467"/>
    <b v="1"/>
    <b v="1"/>
    <x v="11"/>
  </r>
  <r>
    <s v="PID0112"/>
    <s v="Senior"/>
    <x v="3"/>
    <n v="240000"/>
    <n v="179908.08000000002"/>
    <n v="85.3"/>
    <s v="Female"/>
    <s v="A+"/>
    <b v="0"/>
    <b v="0"/>
    <b v="1"/>
    <n v="20"/>
    <n v="33.740753925873179"/>
    <b v="1"/>
    <b v="1"/>
    <x v="13"/>
  </r>
  <r>
    <s v="PID0113"/>
    <s v="Senior"/>
    <x v="1"/>
    <n v="800"/>
    <n v="678.92"/>
    <n v="84.7"/>
    <s v="Female"/>
    <s v="AB-"/>
    <b v="0"/>
    <b v="0"/>
    <b v="1"/>
    <n v="5"/>
    <n v="30.737407461169983"/>
    <b v="1"/>
    <b v="1"/>
    <x v="11"/>
  </r>
  <r>
    <s v="PID0114"/>
    <s v="Middle-aged"/>
    <x v="0"/>
    <n v="90000"/>
    <n v="0"/>
    <n v="77.3"/>
    <s v="Female"/>
    <s v="A+"/>
    <b v="0"/>
    <b v="0"/>
    <b v="0"/>
    <n v="12"/>
    <n v="33.902021841147317"/>
    <b v="1"/>
    <b v="1"/>
    <x v="1"/>
  </r>
  <r>
    <s v="PID0115"/>
    <s v="Adult"/>
    <x v="1"/>
    <n v="100"/>
    <n v="0"/>
    <n v="84.1"/>
    <s v="Female"/>
    <s v="O-"/>
    <b v="1"/>
    <b v="0"/>
    <b v="0"/>
    <n v="5"/>
    <n v="28.427528393726341"/>
    <b v="1"/>
    <b v="1"/>
    <x v="5"/>
  </r>
  <r>
    <s v="PID0116"/>
    <s v="Adult"/>
    <x v="0"/>
    <n v="800"/>
    <n v="411.43"/>
    <n v="68.099999999999994"/>
    <s v="Male"/>
    <s v="B+"/>
    <b v="1"/>
    <b v="0"/>
    <b v="1"/>
    <n v="12"/>
    <n v="24.713311075627811"/>
    <b v="0"/>
    <b v="0"/>
    <x v="14"/>
  </r>
  <r>
    <s v="PID0117"/>
    <s v="Middle-aged"/>
    <x v="1"/>
    <n v="48000"/>
    <n v="25741.52"/>
    <n v="56.9"/>
    <s v="Female"/>
    <s v="O+"/>
    <b v="1"/>
    <b v="1"/>
    <b v="1"/>
    <n v="7"/>
    <n v="20.899908172635445"/>
    <s v="No"/>
    <b v="0"/>
    <x v="12"/>
  </r>
  <r>
    <s v="PID0118"/>
    <s v="Senior"/>
    <x v="0"/>
    <n v="500"/>
    <n v="0"/>
    <n v="53"/>
    <s v="Male"/>
    <s v="B-"/>
    <b v="1"/>
    <b v="0"/>
    <b v="0"/>
    <n v="7"/>
    <n v="22.939750692520775"/>
    <b v="0"/>
    <b v="0"/>
    <x v="6"/>
  </r>
  <r>
    <s v="PID0119"/>
    <s v="Middle-aged"/>
    <x v="3"/>
    <n v="500"/>
    <n v="278.88"/>
    <n v="90.9"/>
    <s v="Female"/>
    <s v="O-"/>
    <b v="0"/>
    <b v="0"/>
    <b v="1"/>
    <n v="7"/>
    <n v="33.796847114812621"/>
    <b v="1"/>
    <b v="1"/>
    <x v="7"/>
  </r>
  <r>
    <s v="PID0120"/>
    <s v="Adult"/>
    <x v="2"/>
    <n v="18000"/>
    <n v="14820.27"/>
    <n v="75.7"/>
    <s v="Male"/>
    <s v="AB+"/>
    <b v="0"/>
    <b v="0"/>
    <b v="1"/>
    <n v="0.5"/>
    <n v="29.570312499999996"/>
    <b v="1"/>
    <b v="1"/>
    <x v="4"/>
  </r>
  <r>
    <s v="PID0121"/>
    <s v="Adult"/>
    <x v="1"/>
    <n v="20000"/>
    <n v="10985.7"/>
    <n v="69.2"/>
    <s v="Male"/>
    <s v="AB+"/>
    <b v="0"/>
    <b v="1"/>
    <b v="1"/>
    <n v="150"/>
    <n v="26.696500906600825"/>
    <b v="0"/>
    <b v="0"/>
    <x v="1"/>
  </r>
  <r>
    <s v="PID0122"/>
    <s v="Senior"/>
    <x v="0"/>
    <n v="18000"/>
    <n v="10522.68"/>
    <n v="66.3"/>
    <s v="Female"/>
    <s v="AB-"/>
    <b v="0"/>
    <b v="0"/>
    <b v="1"/>
    <n v="3"/>
    <n v="24.650505651397982"/>
    <b v="0"/>
    <b v="0"/>
    <x v="13"/>
  </r>
  <r>
    <s v="PID0123"/>
    <s v="Adult"/>
    <x v="0"/>
    <n v="10000"/>
    <n v="0"/>
    <n v="59.7"/>
    <s v="Female"/>
    <s v="B-"/>
    <b v="0"/>
    <b v="0"/>
    <b v="0"/>
    <n v="20"/>
    <n v="21.664973145594427"/>
    <b v="0"/>
    <b v="0"/>
    <x v="0"/>
  </r>
  <r>
    <s v="PID0124"/>
    <s v="Senior"/>
    <x v="0"/>
    <n v="90000"/>
    <n v="68611.3"/>
    <n v="97.6"/>
    <s v="Male"/>
    <s v="AB+"/>
    <b v="0"/>
    <b v="0"/>
    <b v="1"/>
    <n v="25"/>
    <n v="34.172472952627714"/>
    <b v="1"/>
    <b v="1"/>
    <x v="2"/>
  </r>
  <r>
    <s v="PID0125"/>
    <s v="Senior"/>
    <x v="0"/>
    <n v="18000"/>
    <n v="10076.52"/>
    <n v="86"/>
    <s v="Female"/>
    <s v="AB+"/>
    <b v="1"/>
    <b v="0"/>
    <b v="1"/>
    <n v="40"/>
    <n v="32.368549813692653"/>
    <b v="1"/>
    <b v="1"/>
    <x v="5"/>
  </r>
  <r>
    <s v="PID0126"/>
    <s v="Adult"/>
    <x v="0"/>
    <n v="800"/>
    <n v="499.21"/>
    <n v="71.3"/>
    <s v="Male"/>
    <s v="A+"/>
    <b v="0"/>
    <b v="1"/>
    <b v="1"/>
    <n v="4"/>
    <n v="22.758466596444187"/>
    <b v="0"/>
    <b v="0"/>
    <x v="1"/>
  </r>
  <r>
    <s v="PID0127"/>
    <s v="Middle-aged"/>
    <x v="0"/>
    <n v="18000"/>
    <n v="11448.42"/>
    <n v="66"/>
    <s v="Male"/>
    <s v="AB+"/>
    <b v="0"/>
    <s v="Yes"/>
    <b v="1"/>
    <n v="4"/>
    <n v="24.242424242424246"/>
    <b v="0"/>
    <b v="0"/>
    <x v="13"/>
  </r>
  <r>
    <s v="PID0128"/>
    <s v="Adult"/>
    <x v="0"/>
    <n v="250000"/>
    <n v="211680"/>
    <n v="61.9"/>
    <s v="Male"/>
    <s v="B-"/>
    <b v="0"/>
    <b v="0"/>
    <b v="1"/>
    <n v="7"/>
    <n v="20.212244897959184"/>
    <b v="0"/>
    <b v="0"/>
    <x v="2"/>
  </r>
  <r>
    <s v="PID0129"/>
    <s v="Middle-aged"/>
    <x v="1"/>
    <n v="40000"/>
    <n v="35676.199999999997"/>
    <n v="70.8"/>
    <s v="Female"/>
    <s v="B-"/>
    <b v="0"/>
    <b v="1"/>
    <b v="1"/>
    <n v="20"/>
    <n v="22.096688617708562"/>
    <b v="0"/>
    <b v="0"/>
    <x v="5"/>
  </r>
  <r>
    <s v="PID0130"/>
    <s v="Middle-aged"/>
    <x v="0"/>
    <n v="90000"/>
    <n v="73985"/>
    <n v="84.6"/>
    <s v="Female"/>
    <s v="O-"/>
    <b v="0"/>
    <b v="0"/>
    <b v="1"/>
    <n v="50"/>
    <n v="26.701174094180026"/>
    <b v="0"/>
    <b v="0"/>
    <x v="14"/>
  </r>
  <r>
    <s v="PID0131"/>
    <s v="Young Adult"/>
    <x v="0"/>
    <n v="32000"/>
    <n v="23309.4"/>
    <n v="83.6"/>
    <s v="Male"/>
    <s v="A-"/>
    <b v="1"/>
    <b v="0"/>
    <b v="1"/>
    <n v="2"/>
    <n v="28.25851811790157"/>
    <b v="1"/>
    <b v="1"/>
    <x v="2"/>
  </r>
  <r>
    <s v="PID0132"/>
    <s v="Middle-aged"/>
    <x v="3"/>
    <n v="300000"/>
    <n v="0"/>
    <n v="78.599999999999994"/>
    <s v="Male"/>
    <s v="O+"/>
    <b v="0"/>
    <b v="0"/>
    <b v="0"/>
    <n v="70"/>
    <n v="33.576829424580289"/>
    <b v="1"/>
    <b v="1"/>
    <x v="7"/>
  </r>
  <r>
    <s v="PID0133"/>
    <s v="Middle-aged"/>
    <x v="0"/>
    <n v="24000"/>
    <n v="19197.150000000001"/>
    <n v="61.8"/>
    <s v="Male"/>
    <s v="B-"/>
    <b v="0"/>
    <b v="0"/>
    <b v="1"/>
    <n v="5"/>
    <n v="22.977394408090426"/>
    <b v="0"/>
    <b v="0"/>
    <x v="14"/>
  </r>
  <r>
    <s v="PID0134"/>
    <s v="Middle-aged"/>
    <x v="0"/>
    <n v="32000"/>
    <n v="27759.8"/>
    <n v="50.2"/>
    <s v="Male"/>
    <s v="AB+"/>
    <b v="0"/>
    <b v="0"/>
    <b v="1"/>
    <n v="5"/>
    <n v="21.167144543767922"/>
    <b v="0"/>
    <b v="0"/>
    <x v="6"/>
  </r>
  <r>
    <s v="PID0135"/>
    <s v="Adult"/>
    <x v="1"/>
    <n v="10000"/>
    <n v="0"/>
    <n v="83.4"/>
    <s v="Male"/>
    <s v="O+"/>
    <b v="0"/>
    <b v="0"/>
    <b v="0"/>
    <n v="7"/>
    <n v="28.858131487889278"/>
    <b v="1"/>
    <b v="1"/>
    <x v="8"/>
  </r>
  <r>
    <s v="PID0136"/>
    <s v="Adult"/>
    <x v="0"/>
    <n v="24000"/>
    <n v="0"/>
    <n v="58.8"/>
    <s v="Female"/>
    <s v="O-"/>
    <b v="0"/>
    <b v="1"/>
    <b v="0"/>
    <n v="4"/>
    <n v="20.108754830546154"/>
    <b v="0"/>
    <b v="0"/>
    <x v="14"/>
  </r>
  <r>
    <s v="PID0137"/>
    <s v="Adult"/>
    <x v="1"/>
    <n v="100"/>
    <n v="50.09"/>
    <n v="70.599999999999994"/>
    <s v="Male"/>
    <s v="B-"/>
    <b v="1"/>
    <b v="1"/>
    <b v="1"/>
    <n v="25"/>
    <n v="23.318800369929974"/>
    <b v="0"/>
    <b v="0"/>
    <x v="10"/>
  </r>
  <r>
    <s v="PID0138"/>
    <s v="Middle-aged"/>
    <x v="3"/>
    <n v="800"/>
    <n v="598.46"/>
    <n v="77.8"/>
    <s v="Male"/>
    <s v="O-"/>
    <b v="0"/>
    <b v="0"/>
    <b v="1"/>
    <n v="20"/>
    <n v="30.774099125825714"/>
    <b v="1"/>
    <b v="1"/>
    <x v="4"/>
  </r>
  <r>
    <s v="PID0139"/>
    <s v="Middle-aged"/>
    <x v="3"/>
    <n v="10000"/>
    <n v="0"/>
    <n v="63.1"/>
    <s v="Female"/>
    <s v="A+"/>
    <b v="0"/>
    <b v="0"/>
    <b v="0"/>
    <n v="12"/>
    <n v="24.343196635932255"/>
    <b v="0"/>
    <b v="0"/>
    <x v="10"/>
  </r>
  <r>
    <s v="PID0140"/>
    <s v="Middle-aged"/>
    <x v="0"/>
    <n v="60000"/>
    <n v="41536.300000000003"/>
    <n v="62.3"/>
    <s v="Male"/>
    <s v="AB+"/>
    <b v="0"/>
    <b v="1"/>
    <b v="1"/>
    <n v="3"/>
    <n v="21.812961731031827"/>
    <b v="0"/>
    <b v="0"/>
    <x v="7"/>
  </r>
  <r>
    <s v="PID0141"/>
    <s v="Adult"/>
    <x v="1"/>
    <n v="2000"/>
    <n v="1789.7"/>
    <n v="90.3"/>
    <s v="Male"/>
    <s v="A-"/>
    <b v="0"/>
    <b v="0"/>
    <b v="1"/>
    <n v="5"/>
    <n v="31.245674740484432"/>
    <b v="1"/>
    <b v="1"/>
    <x v="4"/>
  </r>
  <r>
    <s v="PID0142"/>
    <s v="Middle-aged"/>
    <x v="1"/>
    <n v="32000"/>
    <n v="20629.759999999998"/>
    <n v="104.7"/>
    <s v="Male"/>
    <s v="O-"/>
    <b v="1"/>
    <b v="0"/>
    <b v="1"/>
    <n v="20"/>
    <n v="34.187755102040818"/>
    <b v="1"/>
    <b v="1"/>
    <x v="4"/>
  </r>
  <r>
    <s v="PID0143"/>
    <s v="Middle-aged"/>
    <x v="0"/>
    <n v="21000"/>
    <n v="0"/>
    <n v="70.599999999999994"/>
    <s v="Female"/>
    <s v="A-"/>
    <b v="0"/>
    <b v="0"/>
    <b v="0"/>
    <n v="12"/>
    <n v="26.901386983691502"/>
    <b v="0"/>
    <b v="0"/>
    <x v="5"/>
  </r>
  <r>
    <s v="PID0144"/>
    <s v="Middle-aged"/>
    <x v="0"/>
    <n v="100"/>
    <n v="61.54"/>
    <n v="66.3"/>
    <s v="Female"/>
    <s v="AB+"/>
    <b v="0"/>
    <b v="0"/>
    <b v="1"/>
    <n v="3"/>
    <n v="29.466666666666665"/>
    <b v="1"/>
    <b v="1"/>
    <x v="11"/>
  </r>
  <r>
    <s v="PID0145"/>
    <s v="Senior"/>
    <x v="0"/>
    <n v="40000"/>
    <n v="29298.800000000003"/>
    <n v="80.400000000000006"/>
    <s v="Male"/>
    <s v="AB+"/>
    <b v="0"/>
    <b v="1"/>
    <b v="1"/>
    <n v="5"/>
    <n v="33.901163771293646"/>
    <b v="1"/>
    <b v="1"/>
    <x v="3"/>
  </r>
  <r>
    <s v="PID0146"/>
    <s v="Adult"/>
    <x v="1"/>
    <n v="2000"/>
    <n v="1319.34"/>
    <n v="59.7"/>
    <s v="Female"/>
    <s v="AB+"/>
    <b v="0"/>
    <b v="0"/>
    <b v="1"/>
    <n v="5"/>
    <n v="21.406289217971246"/>
    <b v="0"/>
    <b v="0"/>
    <x v="13"/>
  </r>
  <r>
    <s v="PID0147"/>
    <s v="Adult"/>
    <x v="3"/>
    <n v="500"/>
    <n v="259.10000000000002"/>
    <n v="100.2"/>
    <s v="Male"/>
    <s v="A+"/>
    <b v="0"/>
    <b v="0"/>
    <b v="1"/>
    <n v="150"/>
    <n v="34.671280276816617"/>
    <b v="1"/>
    <b v="1"/>
    <x v="5"/>
  </r>
  <r>
    <s v="PID0148"/>
    <s v="Middle-aged"/>
    <x v="1"/>
    <n v="200000"/>
    <n v="106845.8"/>
    <n v="84.7"/>
    <s v="Male"/>
    <s v="AB+"/>
    <b v="1"/>
    <b v="1"/>
    <b v="1"/>
    <n v="5"/>
    <n v="29.655824375897208"/>
    <b v="1"/>
    <b v="1"/>
    <x v="13"/>
  </r>
  <r>
    <s v="PID0149"/>
    <s v="Adult"/>
    <x v="2"/>
    <n v="60000"/>
    <n v="51135.96"/>
    <n v="64.2"/>
    <s v="Female"/>
    <s v="B+"/>
    <b v="1"/>
    <b v="0"/>
    <b v="1"/>
    <n v="4"/>
    <n v="21.95547347901919"/>
    <b v="0"/>
    <b v="0"/>
    <x v="14"/>
  </r>
  <r>
    <s v="PID0150"/>
    <s v="Middle-aged"/>
    <x v="2"/>
    <n v="240000"/>
    <n v="137764.79999999999"/>
    <n v="66.7"/>
    <s v="Female"/>
    <s v="B+"/>
    <b v="0"/>
    <b v="1"/>
    <b v="1"/>
    <n v="3"/>
    <n v="25.104445029922093"/>
    <b v="0"/>
    <b v="0"/>
    <x v="1"/>
  </r>
  <r>
    <s v="PID0151"/>
    <s v="Middle-aged"/>
    <x v="0"/>
    <n v="10000"/>
    <n v="8622.85"/>
    <n v="79.900000000000006"/>
    <s v="Female"/>
    <s v="B-"/>
    <b v="1"/>
    <b v="0"/>
    <b v="1"/>
    <n v="7"/>
    <n v="32.415108117976388"/>
    <b v="1"/>
    <b v="1"/>
    <x v="0"/>
  </r>
  <r>
    <s v="PID0152"/>
    <s v="Adult"/>
    <x v="1"/>
    <n v="24000"/>
    <n v="13038.27"/>
    <n v="87.9"/>
    <s v="Female"/>
    <s v="B+"/>
    <b v="1"/>
    <b v="0"/>
    <b v="1"/>
    <n v="15"/>
    <n v="29.712006489994597"/>
    <b v="1"/>
    <b v="1"/>
    <x v="7"/>
  </r>
  <r>
    <s v="PID0153"/>
    <s v="Senior"/>
    <x v="3"/>
    <n v="40000"/>
    <n v="35399.4"/>
    <n v="71"/>
    <s v="Male"/>
    <s v="A+"/>
    <b v="0"/>
    <b v="1"/>
    <b v="1"/>
    <n v="2"/>
    <n v="28.440954975164232"/>
    <b v="1"/>
    <b v="1"/>
    <x v="13"/>
  </r>
  <r>
    <s v="PID0154"/>
    <s v="Adult"/>
    <x v="0"/>
    <n v="60000"/>
    <n v="44585.9"/>
    <n v="77"/>
    <s v="Male"/>
    <s v="B-"/>
    <b v="0"/>
    <b v="0"/>
    <b v="1"/>
    <n v="20"/>
    <n v="30.078124999999993"/>
    <b v="1"/>
    <b v="1"/>
    <x v="2"/>
  </r>
  <r>
    <s v="PID0155"/>
    <s v="Adult"/>
    <x v="0"/>
    <n v="800"/>
    <n v="531.89"/>
    <n v="88.8"/>
    <s v="Male"/>
    <s v="AB-"/>
    <b v="0"/>
    <b v="0"/>
    <b v="1"/>
    <n v="3"/>
    <n v="31.091348342144887"/>
    <b v="1"/>
    <b v="1"/>
    <x v="8"/>
  </r>
  <r>
    <s v="PID0156"/>
    <s v="Senior"/>
    <x v="0"/>
    <n v="24000"/>
    <n v="20033.97"/>
    <n v="76.099999999999994"/>
    <s v="Male"/>
    <s v="AB+"/>
    <b v="0"/>
    <b v="1"/>
    <b v="1"/>
    <n v="7"/>
    <n v="26.962868480725625"/>
    <b v="0"/>
    <b v="0"/>
    <x v="0"/>
  </r>
  <r>
    <s v="PID0157"/>
    <s v="Adult"/>
    <x v="0"/>
    <n v="24000"/>
    <n v="12658.14"/>
    <n v="84.9"/>
    <s v="Female"/>
    <s v="B-"/>
    <b v="0"/>
    <b v="1"/>
    <b v="1"/>
    <n v="50"/>
    <n v="32.753365996682227"/>
    <b v="1"/>
    <b v="1"/>
    <x v="6"/>
  </r>
  <r>
    <s v="PID0158"/>
    <s v="Young Adult"/>
    <x v="0"/>
    <n v="100"/>
    <n v="64.28"/>
    <n v="98.8"/>
    <s v="Female"/>
    <s v="AB+"/>
    <b v="1"/>
    <b v="0"/>
    <b v="1"/>
    <n v="7"/>
    <n v="31.895661157024794"/>
    <b v="1"/>
    <b v="1"/>
    <x v="3"/>
  </r>
  <r>
    <s v="PID0159"/>
    <s v="Senior"/>
    <x v="3"/>
    <n v="800"/>
    <n v="632.6"/>
    <n v="82.7"/>
    <s v="Male"/>
    <s v="O+"/>
    <b v="1"/>
    <b v="1"/>
    <b v="1"/>
    <n v="25"/>
    <n v="30.748066627007741"/>
    <b v="1"/>
    <b v="1"/>
    <x v="8"/>
  </r>
  <r>
    <s v="PID0160"/>
    <s v="Middle-aged"/>
    <x v="3"/>
    <n v="300000"/>
    <n v="198697.35"/>
    <n v="76"/>
    <s v="Female"/>
    <s v="O+"/>
    <b v="0"/>
    <b v="1"/>
    <b v="1"/>
    <n v="9"/>
    <n v="29.319856487018246"/>
    <b v="1"/>
    <b v="1"/>
    <x v="7"/>
  </r>
  <r>
    <s v="PID0161"/>
    <s v="Adult"/>
    <x v="1"/>
    <n v="60000"/>
    <n v="47214.76"/>
    <n v="72.5"/>
    <s v="Male"/>
    <s v="A+"/>
    <b v="0"/>
    <b v="0"/>
    <b v="1"/>
    <n v="12"/>
    <n v="23.673469387755102"/>
    <b v="0"/>
    <b v="0"/>
    <x v="4"/>
  </r>
  <r>
    <s v="PID0162"/>
    <s v="Senior"/>
    <x v="0"/>
    <n v="60000"/>
    <n v="47381.56"/>
    <n v="59.4"/>
    <s v="Female"/>
    <s v="B+"/>
    <b v="0"/>
    <b v="0"/>
    <b v="1"/>
    <n v="90"/>
    <n v="22.915782570116889"/>
    <b v="0"/>
    <b v="0"/>
    <x v="13"/>
  </r>
  <r>
    <s v="PID0163"/>
    <s v="Young Adult"/>
    <x v="2"/>
    <n v="24000"/>
    <n v="17921.32"/>
    <n v="81.5"/>
    <s v="Female"/>
    <s v="O+"/>
    <b v="1"/>
    <b v="1"/>
    <b v="1"/>
    <n v="20"/>
    <n v="26.919011758488573"/>
    <b v="0"/>
    <b v="0"/>
    <x v="9"/>
  </r>
  <r>
    <s v="PID0164"/>
    <s v="Adult"/>
    <x v="3"/>
    <n v="40000"/>
    <n v="28057"/>
    <n v="85.1"/>
    <s v="Female"/>
    <s v="O+"/>
    <b v="1"/>
    <b v="0"/>
    <b v="1"/>
    <n v="5"/>
    <n v="30.513822654093012"/>
    <b v="1"/>
    <b v="1"/>
    <x v="7"/>
  </r>
  <r>
    <s v="PID0165"/>
    <s v="Middle-aged"/>
    <x v="0"/>
    <n v="18000"/>
    <n v="0"/>
    <n v="100.2"/>
    <s v="Male"/>
    <s v="AB+"/>
    <b v="0"/>
    <b v="0"/>
    <b v="0"/>
    <n v="30"/>
    <n v="34.671280276816617"/>
    <b v="1"/>
    <b v="1"/>
    <x v="1"/>
  </r>
  <r>
    <s v="PID0166"/>
    <s v="Senior"/>
    <x v="1"/>
    <n v="20000"/>
    <n v="0"/>
    <n v="83.5"/>
    <s v="Male"/>
    <s v="B+"/>
    <b v="0"/>
    <b v="0"/>
    <b v="0"/>
    <n v="40"/>
    <n v="34.755463059313215"/>
    <b v="1"/>
    <b v="1"/>
    <x v="6"/>
  </r>
  <r>
    <s v="PID0167"/>
    <s v="Senior"/>
    <x v="3"/>
    <n v="250000"/>
    <n v="203806.19999999998"/>
    <n v="69.400000000000006"/>
    <s v="Male"/>
    <s v="O-"/>
    <b v="0"/>
    <b v="1"/>
    <b v="1"/>
    <n v="20"/>
    <n v="28.517422748191979"/>
    <b v="1"/>
    <b v="1"/>
    <x v="11"/>
  </r>
  <r>
    <s v="PID0168"/>
    <s v="Senior"/>
    <x v="2"/>
    <n v="100"/>
    <n v="72.98"/>
    <n v="87.9"/>
    <s v="Male"/>
    <s v="B+"/>
    <b v="0"/>
    <b v="0"/>
    <b v="1"/>
    <n v="0.5"/>
    <n v="33.910728752748732"/>
    <b v="1"/>
    <b v="1"/>
    <x v="5"/>
  </r>
  <r>
    <s v="PID0169"/>
    <s v="Middle-aged"/>
    <x v="2"/>
    <n v="21000"/>
    <n v="17316.740000000002"/>
    <n v="64.099999999999994"/>
    <s v="Male"/>
    <s v="AB-"/>
    <b v="1"/>
    <b v="1"/>
    <b v="1"/>
    <n v="20"/>
    <n v="26.339579224194605"/>
    <b v="0"/>
    <b v="0"/>
    <x v="10"/>
  </r>
  <r>
    <s v="PID0170"/>
    <s v="Middle-aged"/>
    <x v="1"/>
    <n v="20000"/>
    <n v="12759.74"/>
    <n v="85.4"/>
    <s v="Female"/>
    <s v="O+"/>
    <b v="1"/>
    <b v="1"/>
    <b v="1"/>
    <n v="300"/>
    <n v="34.646435960890912"/>
    <b v="1"/>
    <b v="1"/>
    <x v="9"/>
  </r>
  <r>
    <s v="PID0171"/>
    <s v="Middle-aged"/>
    <x v="0"/>
    <n v="100"/>
    <n v="83.26"/>
    <n v="80.099999999999994"/>
    <s v="Female"/>
    <s v="AB-"/>
    <b v="0"/>
    <b v="0"/>
    <b v="1"/>
    <n v="9"/>
    <n v="31.683873264506936"/>
    <b v="1"/>
    <b v="1"/>
    <x v="3"/>
  </r>
  <r>
    <s v="PID0172"/>
    <s v="Middle-aged"/>
    <x v="2"/>
    <n v="3000"/>
    <n v="0"/>
    <n v="80.099999999999994"/>
    <s v="Male"/>
    <s v="O+"/>
    <b v="0"/>
    <b v="0"/>
    <b v="0"/>
    <n v="20"/>
    <n v="29.781380130874481"/>
    <b v="1"/>
    <b v="1"/>
    <x v="8"/>
  </r>
  <r>
    <s v="PID0173"/>
    <s v="Senior"/>
    <x v="1"/>
    <n v="100"/>
    <n v="0"/>
    <n v="87.5"/>
    <s v="Female"/>
    <s v="A-"/>
    <b v="0"/>
    <b v="0"/>
    <b v="0"/>
    <n v="200"/>
    <n v="31.753520104514447"/>
    <b v="1"/>
    <b v="1"/>
    <x v="13"/>
  </r>
  <r>
    <s v="PID0174"/>
    <s v="Senior"/>
    <x v="0"/>
    <n v="3000"/>
    <n v="2684.7599999999998"/>
    <n v="72.900000000000006"/>
    <s v="Male"/>
    <s v="O+"/>
    <b v="0"/>
    <b v="0"/>
    <b v="1"/>
    <n v="15"/>
    <n v="31.552977839335181"/>
    <b v="1"/>
    <b v="1"/>
    <x v="2"/>
  </r>
  <r>
    <s v="PID0175"/>
    <s v="Senior"/>
    <x v="0"/>
    <n v="36000"/>
    <n v="29560.29"/>
    <n v="72.8"/>
    <s v="Male"/>
    <s v="AB+"/>
    <b v="0"/>
    <b v="0"/>
    <b v="1"/>
    <n v="7"/>
    <n v="26.418928726956018"/>
    <b v="0"/>
    <b v="0"/>
    <x v="2"/>
  </r>
  <r>
    <s v="PID0176"/>
    <s v="Senior"/>
    <x v="3"/>
    <n v="800"/>
    <n v="550.38"/>
    <n v="66.3"/>
    <s v="Male"/>
    <s v="A-"/>
    <b v="0"/>
    <b v="1"/>
    <b v="1"/>
    <n v="12"/>
    <n v="29.077672031928422"/>
    <b v="1"/>
    <b v="1"/>
    <x v="1"/>
  </r>
  <r>
    <s v="PID0177"/>
    <s v="Adult"/>
    <x v="0"/>
    <n v="500"/>
    <n v="394.97"/>
    <n v="108.4"/>
    <s v="Female"/>
    <s v="AB-"/>
    <b v="0"/>
    <b v="0"/>
    <b v="1"/>
    <n v="12"/>
    <n v="34.994834710743802"/>
    <b v="1"/>
    <b v="1"/>
    <x v="7"/>
  </r>
  <r>
    <s v="PID0178"/>
    <s v="Young Adult"/>
    <x v="1"/>
    <n v="32000"/>
    <n v="20010.64"/>
    <n v="73.900000000000006"/>
    <s v="Female"/>
    <s v="B-"/>
    <b v="0"/>
    <b v="0"/>
    <b v="1"/>
    <n v="12"/>
    <n v="31.569054637105388"/>
    <b v="1"/>
    <b v="1"/>
    <x v="3"/>
  </r>
  <r>
    <s v="PID0179"/>
    <s v="Middle-aged"/>
    <x v="0"/>
    <n v="3000"/>
    <n v="1974.03"/>
    <n v="63.3"/>
    <s v="Female"/>
    <s v="A-"/>
    <b v="0"/>
    <b v="0"/>
    <b v="1"/>
    <n v="40"/>
    <n v="25.356513379266136"/>
    <b v="0"/>
    <b v="0"/>
    <x v="10"/>
  </r>
  <r>
    <s v="PID0180"/>
    <s v="Adult"/>
    <x v="1"/>
    <n v="10000"/>
    <n v="0"/>
    <n v="66.3"/>
    <s v="Female"/>
    <s v="A+"/>
    <b v="0"/>
    <b v="0"/>
    <b v="0"/>
    <n v="12"/>
    <n v="21.162501196974048"/>
    <b v="0"/>
    <b v="0"/>
    <x v="7"/>
  </r>
  <r>
    <s v="PID0181"/>
    <s v="Middle-aged"/>
    <x v="0"/>
    <n v="200000"/>
    <n v="163598.39999999999"/>
    <n v="83.1"/>
    <s v="Female"/>
    <s v="O+"/>
    <b v="0"/>
    <b v="0"/>
    <b v="1"/>
    <n v="12"/>
    <n v="30.896787626412852"/>
    <b v="1"/>
    <b v="1"/>
    <x v="6"/>
  </r>
  <r>
    <s v="PID0182"/>
    <s v="Adult"/>
    <x v="0"/>
    <n v="60000"/>
    <n v="34972.1"/>
    <n v="94.2"/>
    <s v="Male"/>
    <s v="A+"/>
    <b v="0"/>
    <b v="0"/>
    <b v="1"/>
    <n v="120"/>
    <n v="33.776757861522469"/>
    <b v="1"/>
    <b v="1"/>
    <x v="6"/>
  </r>
  <r>
    <s v="PID0183"/>
    <s v="Middle-aged"/>
    <x v="1"/>
    <n v="18000"/>
    <n v="11502.539999999999"/>
    <n v="82.8"/>
    <s v="Male"/>
    <s v="B-"/>
    <b v="1"/>
    <b v="1"/>
    <b v="1"/>
    <n v="12"/>
    <n v="32.343749999999993"/>
    <b v="1"/>
    <b v="1"/>
    <x v="8"/>
  </r>
  <r>
    <s v="PID0184"/>
    <s v="Adult"/>
    <x v="2"/>
    <n v="240000"/>
    <n v="164092.20000000001"/>
    <n v="92.6"/>
    <s v="Female"/>
    <s v="O+"/>
    <s v="No"/>
    <b v="0"/>
    <b v="1"/>
    <n v="7"/>
    <n v="31.667863616155401"/>
    <b v="1"/>
    <b v="1"/>
    <x v="3"/>
  </r>
  <r>
    <s v="PID0185"/>
    <s v="Adult"/>
    <x v="0"/>
    <n v="90000"/>
    <n v="0"/>
    <n v="64.2"/>
    <s v="Female"/>
    <s v="AB+"/>
    <b v="0"/>
    <s v="No"/>
    <b v="0"/>
    <n v="5"/>
    <n v="21.95547347901919"/>
    <b v="0"/>
    <b v="0"/>
    <x v="9"/>
  </r>
  <r>
    <s v="PID0186"/>
    <s v="Middle-aged"/>
    <x v="0"/>
    <n v="300000"/>
    <n v="194773.68"/>
    <n v="85.3"/>
    <s v="Male"/>
    <s v="AB-"/>
    <b v="0"/>
    <b v="0"/>
    <b v="1"/>
    <n v="5"/>
    <n v="31.714753123140991"/>
    <b v="1"/>
    <b v="1"/>
    <x v="13"/>
  </r>
  <r>
    <s v="PID0187"/>
    <s v="Adult"/>
    <x v="0"/>
    <n v="100"/>
    <n v="60.96"/>
    <n v="82.1"/>
    <s v="Female"/>
    <s v="O-"/>
    <b v="1"/>
    <b v="0"/>
    <b v="1"/>
    <n v="4"/>
    <n v="25.912132306526949"/>
    <b v="0"/>
    <b v="0"/>
    <x v="12"/>
  </r>
  <r>
    <s v="PID0188"/>
    <s v="Adult"/>
    <x v="2"/>
    <n v="10000"/>
    <n v="7939.0999999999995"/>
    <n v="96.5"/>
    <s v="Male"/>
    <s v="A+"/>
    <b v="0"/>
    <b v="0"/>
    <b v="1"/>
    <n v="0"/>
    <n v="33.787332376317359"/>
    <b v="1"/>
    <b v="1"/>
    <x v="11"/>
  </r>
  <r>
    <s v="PID0189"/>
    <s v="Adult"/>
    <x v="0"/>
    <n v="240000"/>
    <n v="214090.32"/>
    <n v="61.8"/>
    <s v="Male"/>
    <s v="AB+"/>
    <b v="1"/>
    <b v="1"/>
    <b v="1"/>
    <n v="20"/>
    <n v="22.159274265839578"/>
    <b v="0"/>
    <b v="0"/>
    <x v="0"/>
  </r>
  <r>
    <s v="PID0190"/>
    <s v="Adult"/>
    <x v="2"/>
    <n v="18000"/>
    <n v="12382.380000000001"/>
    <n v="96.3"/>
    <s v="Female"/>
    <s v="B-"/>
    <b v="0"/>
    <b v="0"/>
    <b v="1"/>
    <n v="30"/>
    <n v="31.088584710743802"/>
    <b v="1"/>
    <b v="1"/>
    <x v="11"/>
  </r>
  <r>
    <s v="PID0191"/>
    <s v="Adult"/>
    <x v="2"/>
    <n v="75000"/>
    <n v="57189.799999999996"/>
    <n v="77.900000000000006"/>
    <s v="Female"/>
    <s v="AB-"/>
    <b v="0"/>
    <b v="0"/>
    <b v="1"/>
    <n v="9"/>
    <n v="28.96341463414635"/>
    <b v="1"/>
    <b v="1"/>
    <x v="3"/>
  </r>
  <r>
    <s v="PID0192"/>
    <s v="Adult"/>
    <x v="2"/>
    <n v="2000"/>
    <n v="1230.08"/>
    <n v="102.1"/>
    <s v="Female"/>
    <s v="B-"/>
    <b v="1"/>
    <b v="0"/>
    <b v="1"/>
    <n v="4"/>
    <n v="34.916726514141104"/>
    <b v="1"/>
    <b v="1"/>
    <x v="7"/>
  </r>
  <r>
    <s v="PID0193"/>
    <s v="Middle-aged"/>
    <x v="2"/>
    <n v="3000"/>
    <n v="0"/>
    <n v="79.5"/>
    <s v="Female"/>
    <s v="B-"/>
    <b v="0"/>
    <b v="0"/>
    <b v="0"/>
    <n v="15"/>
    <n v="30.292638317329668"/>
    <b v="1"/>
    <b v="1"/>
    <x v="8"/>
  </r>
  <r>
    <s v="PID0194"/>
    <s v="Middle-aged"/>
    <x v="1"/>
    <n v="12000"/>
    <n v="8360.16"/>
    <n v="64.400000000000006"/>
    <s v="Female"/>
    <s v="AB-"/>
    <b v="0"/>
    <b v="0"/>
    <b v="1"/>
    <n v="5"/>
    <n v="24.844720496894411"/>
    <b v="0"/>
    <b v="0"/>
    <x v="1"/>
  </r>
  <r>
    <s v="PID0195"/>
    <s v="Senior"/>
    <x v="1"/>
    <n v="60000"/>
    <n v="0"/>
    <n v="68.7"/>
    <s v="Male"/>
    <s v="O+"/>
    <b v="0"/>
    <b v="0"/>
    <b v="0"/>
    <n v="12"/>
    <n v="30.533333333333335"/>
    <b v="1"/>
    <b v="1"/>
    <x v="4"/>
  </r>
  <r>
    <s v="PID0196"/>
    <s v="Adult"/>
    <x v="1"/>
    <n v="75000"/>
    <n v="0"/>
    <n v="88.1"/>
    <s v="Male"/>
    <s v="B+"/>
    <b v="0"/>
    <b v="0"/>
    <b v="0"/>
    <n v="20"/>
    <n v="29.436332653947673"/>
    <b v="1"/>
    <b v="1"/>
    <x v="9"/>
  </r>
  <r>
    <s v="PID0197"/>
    <s v="Adult"/>
    <x v="1"/>
    <n v="21000"/>
    <n v="13329.75"/>
    <n v="78.400000000000006"/>
    <s v="Female"/>
    <s v="A+"/>
    <b v="0"/>
    <b v="0"/>
    <b v="1"/>
    <n v="9"/>
    <n v="29.873494894071023"/>
    <b v="1"/>
    <b v="1"/>
    <x v="10"/>
  </r>
  <r>
    <s v="PID0198"/>
    <s v="Adult"/>
    <x v="2"/>
    <n v="3000"/>
    <n v="2153.2200000000003"/>
    <n v="62.3"/>
    <s v="Female"/>
    <s v="O+"/>
    <s v="Yes"/>
    <b v="1"/>
    <b v="1"/>
    <n v="15"/>
    <n v="24.335937499999993"/>
    <b v="0"/>
    <b v="0"/>
    <x v="10"/>
  </r>
  <r>
    <s v="PID0199"/>
    <s v="Senior"/>
    <x v="0"/>
    <n v="45000"/>
    <n v="40303.020000000004"/>
    <n v="53.7"/>
    <s v="Male"/>
    <s v="AB+"/>
    <b v="0"/>
    <b v="0"/>
    <b v="1"/>
    <n v="30"/>
    <n v="20.461819844535892"/>
    <b v="0"/>
    <b v="0"/>
    <x v="1"/>
  </r>
  <r>
    <s v="PID0200"/>
    <s v="Middle-aged"/>
    <x v="2"/>
    <n v="1600"/>
    <n v="1266.78"/>
    <n v="89.2"/>
    <s v="Female"/>
    <s v="B+"/>
    <b v="0"/>
    <b v="0"/>
    <b v="1"/>
    <n v="0.5"/>
    <n v="32.370445637973582"/>
    <b v="1"/>
    <b v="1"/>
    <x v="8"/>
  </r>
  <r>
    <s v="PID0201"/>
    <s v="Middle-aged"/>
    <x v="0"/>
    <n v="800"/>
    <n v="630.48"/>
    <n v="54.1"/>
    <s v="Male"/>
    <s v="A-"/>
    <b v="0"/>
    <b v="1"/>
    <b v="1"/>
    <n v="50"/>
    <n v="22.230440499671268"/>
    <b v="0"/>
    <b v="0"/>
    <x v="14"/>
  </r>
  <r>
    <s v="PID0202"/>
    <s v="Senior"/>
    <x v="2"/>
    <n v="100"/>
    <n v="0"/>
    <n v="80"/>
    <s v="Male"/>
    <s v="A-"/>
    <b v="0"/>
    <b v="1"/>
    <b v="0"/>
    <n v="3"/>
    <n v="33.732501264968796"/>
    <b v="1"/>
    <b v="1"/>
    <x v="10"/>
  </r>
  <r>
    <s v="PID0203"/>
    <s v="Middle-aged"/>
    <x v="3"/>
    <n v="300000"/>
    <n v="233626.56"/>
    <n v="90.8"/>
    <s v="Female"/>
    <s v="O-"/>
    <b v="0"/>
    <b v="0"/>
    <b v="1"/>
    <n v="12"/>
    <n v="32.171201814058961"/>
    <b v="1"/>
    <b v="1"/>
    <x v="10"/>
  </r>
  <r>
    <s v="PID0204"/>
    <s v="Adult"/>
    <x v="3"/>
    <n v="300000"/>
    <n v="210807"/>
    <n v="72.400000000000006"/>
    <s v="Female"/>
    <s v="O-"/>
    <b v="0"/>
    <b v="0"/>
    <b v="1"/>
    <n v="20"/>
    <n v="26.918500892326001"/>
    <b v="0"/>
    <b v="0"/>
    <x v="5"/>
  </r>
  <r>
    <s v="PID0205"/>
    <s v="Senior"/>
    <x v="0"/>
    <n v="45000"/>
    <n v="36976.979999999996"/>
    <n v="60.1"/>
    <s v="Male"/>
    <s v="B+"/>
    <b v="0"/>
    <b v="0"/>
    <b v="1"/>
    <n v="2"/>
    <n v="21.810132094643638"/>
    <b v="0"/>
    <b v="0"/>
    <x v="0"/>
  </r>
  <r>
    <s v="PID0206"/>
    <s v="Adult"/>
    <x v="2"/>
    <n v="18000"/>
    <n v="13231.380000000001"/>
    <n v="72.3"/>
    <s v="Male"/>
    <s v="B-"/>
    <s v="No"/>
    <b v="1"/>
    <b v="1"/>
    <n v="3"/>
    <n v="25.924199505181253"/>
    <s v="No"/>
    <b v="0"/>
    <x v="12"/>
  </r>
  <r>
    <s v="PID0207"/>
    <s v="Adult"/>
    <x v="0"/>
    <n v="3000"/>
    <n v="0"/>
    <n v="90"/>
    <s v="Female"/>
    <s v="B+"/>
    <b v="0"/>
    <b v="0"/>
    <b v="0"/>
    <n v="25"/>
    <n v="29.054752066115704"/>
    <b v="1"/>
    <b v="1"/>
    <x v="12"/>
  </r>
  <r>
    <s v="PID0208"/>
    <s v="Middle-aged"/>
    <x v="3"/>
    <n v="3000"/>
    <n v="0"/>
    <n v="61.1"/>
    <s v="Male"/>
    <s v="AB-"/>
    <b v="0"/>
    <b v="1"/>
    <b v="0"/>
    <n v="9"/>
    <n v="23.571621465221249"/>
    <b v="0"/>
    <b v="0"/>
    <x v="13"/>
  </r>
  <r>
    <s v="PID0209"/>
    <s v="Middle-aged"/>
    <x v="3"/>
    <n v="75000"/>
    <n v="39899.4"/>
    <n v="68.8"/>
    <s v="Male"/>
    <s v="B-"/>
    <b v="0"/>
    <b v="0"/>
    <b v="1"/>
    <n v="9"/>
    <n v="26.542185872458621"/>
    <b v="0"/>
    <b v="0"/>
    <x v="6"/>
  </r>
  <r>
    <s v="PID0210"/>
    <s v="Senior"/>
    <x v="2"/>
    <n v="100"/>
    <n v="0"/>
    <n v="51.9"/>
    <s v="Male"/>
    <s v="AB-"/>
    <b v="0"/>
    <b v="0"/>
    <b v="0"/>
    <n v="250"/>
    <n v="20.022375679950617"/>
    <b v="0"/>
    <b v="0"/>
    <x v="9"/>
  </r>
  <r>
    <s v="PID0211"/>
    <s v="Middle-aged"/>
    <x v="3"/>
    <n v="20000"/>
    <n v="16134.38"/>
    <n v="82.5"/>
    <s v="Male"/>
    <s v="AB+"/>
    <b v="0"/>
    <b v="0"/>
    <b v="1"/>
    <n v="40"/>
    <n v="34.786641929499076"/>
    <b v="1"/>
    <b v="1"/>
    <x v="11"/>
  </r>
  <r>
    <s v="PID0212"/>
    <s v="Middle-aged"/>
    <x v="0"/>
    <n v="60000"/>
    <n v="38509.85"/>
    <n v="100.5"/>
    <s v="Female"/>
    <s v="O-"/>
    <b v="0"/>
    <b v="1"/>
    <b v="1"/>
    <n v="15"/>
    <n v="34.775086505190316"/>
    <b v="1"/>
    <b v="1"/>
    <x v="5"/>
  </r>
  <r>
    <s v="PID0213"/>
    <s v="Adult"/>
    <x v="3"/>
    <n v="90000"/>
    <n v="51209.85"/>
    <n v="93.3"/>
    <s v="Female"/>
    <s v="B-"/>
    <b v="0"/>
    <b v="1"/>
    <b v="1"/>
    <n v="5"/>
    <n v="34.269972451790636"/>
    <b v="1"/>
    <b v="1"/>
    <x v="11"/>
  </r>
  <r>
    <s v="PID0214"/>
    <s v="Middle-aged"/>
    <x v="3"/>
    <n v="32000"/>
    <n v="0"/>
    <n v="70.900000000000006"/>
    <s v="Male"/>
    <s v="O+"/>
    <b v="0"/>
    <b v="0"/>
    <b v="0"/>
    <n v="70"/>
    <n v="25.422209473269035"/>
    <b v="0"/>
    <b v="0"/>
    <x v="13"/>
  </r>
  <r>
    <s v="PID0215"/>
    <s v="Middle-aged"/>
    <x v="2"/>
    <n v="18000"/>
    <n v="0"/>
    <n v="105.6"/>
    <s v="Male"/>
    <s v="AB+"/>
    <s v="No"/>
    <b v="1"/>
    <b v="0"/>
    <n v="2"/>
    <n v="33.329125110465846"/>
    <b v="1"/>
    <b v="1"/>
    <x v="6"/>
  </r>
  <r>
    <s v="PID0216"/>
    <s v="Adult"/>
    <x v="0"/>
    <n v="12000"/>
    <n v="9943.16"/>
    <n v="63.3"/>
    <s v="Female"/>
    <s v="B-"/>
    <b v="1"/>
    <b v="1"/>
    <b v="1"/>
    <n v="12"/>
    <n v="24.420354153003352"/>
    <b v="0"/>
    <b v="0"/>
    <x v="4"/>
  </r>
  <r>
    <s v="PID0217"/>
    <s v="Adult"/>
    <x v="2"/>
    <n v="2000"/>
    <n v="1476.98"/>
    <n v="94.7"/>
    <s v="Female"/>
    <s v="O-"/>
    <b v="0"/>
    <b v="0"/>
    <b v="1"/>
    <n v="12"/>
    <n v="32.38603330939435"/>
    <b v="1"/>
    <b v="1"/>
    <x v="5"/>
  </r>
  <r>
    <s v="PID0218"/>
    <s v="Adult"/>
    <x v="0"/>
    <n v="10000"/>
    <n v="8451.7999999999993"/>
    <n v="69.3"/>
    <s v="Male"/>
    <s v="AB+"/>
    <b v="1"/>
    <b v="0"/>
    <b v="1"/>
    <n v="7"/>
    <n v="26.083029094056986"/>
    <b v="0"/>
    <b v="0"/>
    <x v="13"/>
  </r>
  <r>
    <s v="PID0219"/>
    <s v="Adult"/>
    <x v="3"/>
    <n v="250000"/>
    <n v="165091.4"/>
    <n v="99.2"/>
    <s v="Female"/>
    <s v="A+"/>
    <b v="0"/>
    <b v="0"/>
    <b v="1"/>
    <n v="15"/>
    <n v="30.960332074529511"/>
    <b v="1"/>
    <b v="1"/>
    <x v="9"/>
  </r>
  <r>
    <s v="PID0220"/>
    <s v="Adult"/>
    <x v="0"/>
    <n v="36000"/>
    <n v="32157.69"/>
    <n v="94.7"/>
    <s v="Male"/>
    <s v="AB+"/>
    <b v="1"/>
    <b v="0"/>
    <b v="1"/>
    <n v="5"/>
    <n v="30.572055785123968"/>
    <b v="1"/>
    <b v="1"/>
    <x v="14"/>
  </r>
  <r>
    <s v="PID0221"/>
    <s v="Adult"/>
    <x v="0"/>
    <n v="800"/>
    <n v="527.08000000000004"/>
    <n v="71.599999999999994"/>
    <s v="Female"/>
    <s v="AB+"/>
    <b v="0"/>
    <b v="0"/>
    <b v="1"/>
    <n v="30"/>
    <n v="22.854224520412394"/>
    <b v="0"/>
    <b v="0"/>
    <x v="0"/>
  </r>
  <r>
    <s v="PID0222"/>
    <s v="Adult"/>
    <x v="3"/>
    <n v="20000"/>
    <n v="16606.32"/>
    <n v="63.8"/>
    <s v="Female"/>
    <s v="O+"/>
    <b v="0"/>
    <b v="0"/>
    <b v="1"/>
    <n v="0"/>
    <n v="21.317117177319655"/>
    <b v="0"/>
    <b v="0"/>
    <x v="4"/>
  </r>
  <r>
    <s v="PID0223"/>
    <s v="Senior"/>
    <x v="3"/>
    <n v="250000"/>
    <n v="141504.59999999998"/>
    <n v="55.1"/>
    <s v="Female"/>
    <s v="O-"/>
    <b v="0"/>
    <b v="0"/>
    <b v="1"/>
    <n v="4"/>
    <n v="24.488888888888891"/>
    <b v="0"/>
    <b v="0"/>
    <x v="1"/>
  </r>
  <r>
    <s v="PID0224"/>
    <s v="Adult"/>
    <x v="1"/>
    <n v="32000"/>
    <n v="28723.52"/>
    <n v="64.7"/>
    <s v="Male"/>
    <s v="A-"/>
    <s v="No"/>
    <b v="0"/>
    <b v="1"/>
    <n v="9"/>
    <n v="22.653268442981691"/>
    <b v="0"/>
    <b v="0"/>
    <x v="14"/>
  </r>
  <r>
    <s v="PID0225"/>
    <s v="Middle-aged"/>
    <x v="2"/>
    <n v="240000"/>
    <n v="153766.44"/>
    <n v="53.6"/>
    <s v="Male"/>
    <s v="O-"/>
    <b v="0"/>
    <b v="1"/>
    <b v="1"/>
    <n v="2"/>
    <n v="23.507740888557521"/>
    <b v="0"/>
    <b v="0"/>
    <x v="12"/>
  </r>
  <r>
    <s v="PID0226"/>
    <s v="Middle-aged"/>
    <x v="0"/>
    <n v="20000"/>
    <n v="11334.86"/>
    <n v="84.1"/>
    <s v="Male"/>
    <s v="AB+"/>
    <b v="0"/>
    <b v="0"/>
    <b v="1"/>
    <n v="30"/>
    <n v="31.268590124925641"/>
    <b v="1"/>
    <b v="1"/>
    <x v="11"/>
  </r>
  <r>
    <s v="PID0227"/>
    <s v="Senior"/>
    <x v="0"/>
    <n v="500"/>
    <n v="285.98"/>
    <n v="56.4"/>
    <s v="Male"/>
    <s v="A+"/>
    <b v="1"/>
    <b v="0"/>
    <b v="1"/>
    <n v="25"/>
    <n v="25.066666666666666"/>
    <b v="0"/>
    <b v="0"/>
    <x v="1"/>
  </r>
  <r>
    <s v="PID0228"/>
    <s v="Adult"/>
    <x v="1"/>
    <n v="40000"/>
    <n v="34307.72"/>
    <n v="81"/>
    <s v="Female"/>
    <s v="O-"/>
    <b v="0"/>
    <b v="0"/>
    <b v="1"/>
    <n v="150"/>
    <n v="28.360351528307834"/>
    <b v="1"/>
    <b v="1"/>
    <x v="14"/>
  </r>
  <r>
    <s v="PID0229"/>
    <s v="Middle-aged"/>
    <x v="2"/>
    <n v="15000"/>
    <n v="11623.199999999999"/>
    <n v="70"/>
    <s v="Female"/>
    <s v="O+"/>
    <b v="0"/>
    <b v="1"/>
    <b v="1"/>
    <n v="15"/>
    <n v="22.093170054286073"/>
    <b v="0"/>
    <b v="0"/>
    <x v="0"/>
  </r>
  <r>
    <s v="PID0230"/>
    <s v="Senior"/>
    <x v="1"/>
    <n v="40000"/>
    <n v="0"/>
    <n v="77.8"/>
    <s v="Female"/>
    <s v="B-"/>
    <b v="0"/>
    <b v="1"/>
    <b v="0"/>
    <n v="70"/>
    <n v="30.014274140658149"/>
    <b v="1"/>
    <b v="1"/>
    <x v="8"/>
  </r>
  <r>
    <s v="PID0231"/>
    <s v="Adult"/>
    <x v="1"/>
    <n v="32000"/>
    <n v="25580.6"/>
    <n v="94.5"/>
    <s v="Female"/>
    <s v="A-"/>
    <b v="0"/>
    <b v="0"/>
    <b v="1"/>
    <n v="300"/>
    <n v="33.087076783025807"/>
    <b v="1"/>
    <b v="1"/>
    <x v="7"/>
  </r>
  <r>
    <s v="PID0232"/>
    <s v="Senior"/>
    <x v="1"/>
    <n v="500"/>
    <n v="0"/>
    <n v="77.599999999999994"/>
    <s v="Male"/>
    <s v="O-"/>
    <b v="1"/>
    <b v="1"/>
    <b v="0"/>
    <n v="7"/>
    <n v="32.720526227019732"/>
    <b v="1"/>
    <b v="1"/>
    <x v="11"/>
  </r>
  <r>
    <s v="PID0233"/>
    <s v="Adult"/>
    <x v="0"/>
    <n v="16000"/>
    <n v="9525.4599999999991"/>
    <n v="57.3"/>
    <s v="Female"/>
    <s v="A-"/>
    <b v="0"/>
    <b v="0"/>
    <b v="1"/>
    <n v="5"/>
    <n v="22.382812499999993"/>
    <b v="0"/>
    <b v="0"/>
    <x v="5"/>
  </r>
  <r>
    <s v="PID0234"/>
    <s v="Young Adult"/>
    <x v="2"/>
    <n v="500"/>
    <n v="279.56"/>
    <n v="106.4"/>
    <s v="Female"/>
    <s v="AB+"/>
    <b v="0"/>
    <b v="0"/>
    <b v="1"/>
    <n v="0.5"/>
    <n v="34.349173553719012"/>
    <b v="1"/>
    <b v="1"/>
    <x v="11"/>
  </r>
  <r>
    <s v="PID0235"/>
    <s v="Adult"/>
    <x v="3"/>
    <n v="60000"/>
    <n v="45790.25"/>
    <n v="89.6"/>
    <s v="Female"/>
    <s v="B+"/>
    <b v="0"/>
    <b v="1"/>
    <b v="1"/>
    <n v="40"/>
    <n v="29.937518794480265"/>
    <b v="1"/>
    <b v="1"/>
    <x v="13"/>
  </r>
  <r>
    <s v="PID0236"/>
    <s v="Elderly"/>
    <x v="1"/>
    <n v="800"/>
    <n v="0"/>
    <n v="48.9"/>
    <s v="Female"/>
    <s v="B+"/>
    <b v="0"/>
    <b v="0"/>
    <b v="0"/>
    <n v="12"/>
    <n v="20.353798126951091"/>
    <b v="0"/>
    <b v="0"/>
    <x v="6"/>
  </r>
  <r>
    <s v="PID0237"/>
    <s v="Senior"/>
    <x v="1"/>
    <n v="30000"/>
    <n v="16813.59"/>
    <n v="89.6"/>
    <s v="Female"/>
    <s v="O+"/>
    <b v="0"/>
    <b v="0"/>
    <b v="1"/>
    <n v="9"/>
    <n v="34.566567647853084"/>
    <b v="1"/>
    <b v="1"/>
    <x v="1"/>
  </r>
  <r>
    <s v="PID0238"/>
    <s v="Adult"/>
    <x v="2"/>
    <n v="40000"/>
    <n v="26437.399999999998"/>
    <n v="88.1"/>
    <s v="Female"/>
    <s v="AB-"/>
    <b v="0"/>
    <b v="1"/>
    <b v="1"/>
    <n v="2"/>
    <n v="30.128928559214803"/>
    <b v="1"/>
    <b v="1"/>
    <x v="2"/>
  </r>
  <r>
    <s v="PID0239"/>
    <s v="Adult"/>
    <x v="3"/>
    <n v="18000"/>
    <n v="10284.66"/>
    <n v="66.3"/>
    <s v="Male"/>
    <s v="AB-"/>
    <b v="0"/>
    <b v="0"/>
    <b v="1"/>
    <n v="2"/>
    <n v="21.898533491874751"/>
    <b v="0"/>
    <b v="0"/>
    <x v="10"/>
  </r>
  <r>
    <s v="PID0240"/>
    <s v="Adult"/>
    <x v="1"/>
    <n v="40000"/>
    <n v="34094.800000000003"/>
    <n v="67.5"/>
    <s v="Female"/>
    <s v="AB+"/>
    <b v="0"/>
    <b v="0"/>
    <b v="1"/>
    <n v="9"/>
    <n v="26.045291462520733"/>
    <b v="0"/>
    <b v="0"/>
    <x v="6"/>
  </r>
  <r>
    <s v="PID0241"/>
    <s v="Senior"/>
    <x v="1"/>
    <n v="16000"/>
    <n v="11422.3"/>
    <n v="85.4"/>
    <s v="Female"/>
    <s v="A-"/>
    <b v="0"/>
    <b v="0"/>
    <b v="1"/>
    <n v="5"/>
    <n v="31.368227731864103"/>
    <b v="1"/>
    <b v="1"/>
    <x v="10"/>
  </r>
  <r>
    <s v="PID0242"/>
    <s v="Middle-aged"/>
    <x v="3"/>
    <n v="500"/>
    <n v="365.85"/>
    <n v="80.5"/>
    <s v="Male"/>
    <s v="B+"/>
    <b v="1"/>
    <b v="0"/>
    <b v="1"/>
    <n v="40"/>
    <n v="29.213238496153291"/>
    <b v="1"/>
    <b v="1"/>
    <x v="13"/>
  </r>
  <r>
    <s v="PID0243"/>
    <s v="Adult"/>
    <x v="1"/>
    <n v="16000"/>
    <n v="12760.94"/>
    <n v="59.5"/>
    <s v="Female"/>
    <s v="A-"/>
    <b v="0"/>
    <b v="0"/>
    <b v="1"/>
    <n v="7"/>
    <n v="21.592393671069821"/>
    <b v="0"/>
    <b v="0"/>
    <x v="0"/>
  </r>
  <r>
    <s v="PID0244"/>
    <s v="Middle-aged"/>
    <x v="2"/>
    <n v="12000"/>
    <n v="0"/>
    <n v="74.400000000000006"/>
    <s v="Female"/>
    <s v="B+"/>
    <b v="0"/>
    <b v="0"/>
    <b v="0"/>
    <n v="12"/>
    <n v="28.70259635044944"/>
    <b v="1"/>
    <b v="1"/>
    <x v="2"/>
  </r>
  <r>
    <s v="PID0245"/>
    <s v="Middle-aged"/>
    <x v="0"/>
    <n v="40000"/>
    <n v="25274"/>
    <n v="59"/>
    <s v="Female"/>
    <s v="B-"/>
    <b v="0"/>
    <b v="0"/>
    <b v="1"/>
    <n v="15"/>
    <n v="24.557752341311129"/>
    <b v="0"/>
    <b v="0"/>
    <x v="4"/>
  </r>
  <r>
    <s v="PID0246"/>
    <s v="Middle-aged"/>
    <x v="2"/>
    <n v="200000"/>
    <n v="121054.08"/>
    <n v="69"/>
    <s v="Male"/>
    <s v="B+"/>
    <b v="0"/>
    <b v="1"/>
    <b v="1"/>
    <n v="400"/>
    <n v="28.353057199211044"/>
    <b v="1"/>
    <b v="1"/>
    <x v="4"/>
  </r>
  <r>
    <s v="PID0247"/>
    <s v="Senior"/>
    <x v="3"/>
    <n v="30000"/>
    <n v="21701.46"/>
    <n v="77.599999999999994"/>
    <s v="Male"/>
    <s v="AB+"/>
    <b v="0"/>
    <b v="0"/>
    <b v="1"/>
    <n v="7"/>
    <n v="29.937116623587048"/>
    <b v="1"/>
    <b v="1"/>
    <x v="11"/>
  </r>
  <r>
    <s v="PID0248"/>
    <s v="Middle-aged"/>
    <x v="0"/>
    <n v="60000"/>
    <n v="0"/>
    <n v="83.9"/>
    <s v="Male"/>
    <s v="A+"/>
    <b v="0"/>
    <b v="0"/>
    <b v="0"/>
    <n v="7"/>
    <n v="29.7264739229025"/>
    <b v="1"/>
    <b v="1"/>
    <x v="3"/>
  </r>
  <r>
    <s v="PID0249"/>
    <s v="Senior"/>
    <x v="2"/>
    <n v="800"/>
    <n v="703.87"/>
    <n v="76.8"/>
    <s v="Male"/>
    <s v="B+"/>
    <b v="0"/>
    <b v="0"/>
    <b v="1"/>
    <n v="0.5"/>
    <n v="33.682733213455549"/>
    <b v="1"/>
    <b v="1"/>
    <x v="10"/>
  </r>
  <r>
    <s v="PID0250"/>
    <s v="Adult"/>
    <x v="3"/>
    <n v="500"/>
    <n v="270.32"/>
    <n v="66.7"/>
    <s v="Male"/>
    <s v="AB+"/>
    <b v="0"/>
    <b v="0"/>
    <b v="1"/>
    <n v="5"/>
    <n v="24.499540863177231"/>
    <b v="0"/>
    <b v="0"/>
    <x v="12"/>
  </r>
  <r>
    <s v="PID0251"/>
    <s v="Adult"/>
    <x v="0"/>
    <n v="24000"/>
    <n v="18664.68"/>
    <n v="71.400000000000006"/>
    <s v="Female"/>
    <s v="O-"/>
    <b v="0"/>
    <b v="0"/>
    <b v="1"/>
    <n v="9"/>
    <n v="25.91087240528379"/>
    <b v="0"/>
    <b v="0"/>
    <x v="12"/>
  </r>
  <r>
    <s v="PID0252"/>
    <s v="Adult"/>
    <x v="3"/>
    <n v="60000"/>
    <n v="31082"/>
    <n v="65.599999999999994"/>
    <s v="Male"/>
    <s v="AB-"/>
    <s v="Yes"/>
    <b v="0"/>
    <b v="1"/>
    <n v="2"/>
    <n v="21.918540545958766"/>
    <b v="0"/>
    <b v="0"/>
    <x v="13"/>
  </r>
  <r>
    <s v="PID0253"/>
    <s v="Young Adult"/>
    <x v="2"/>
    <n v="30000"/>
    <n v="26738.129999999997"/>
    <n v="85.2"/>
    <s v="Female"/>
    <s v="A-"/>
    <b v="0"/>
    <b v="0"/>
    <b v="1"/>
    <n v="2"/>
    <n v="31.294765840220389"/>
    <b v="1"/>
    <b v="1"/>
    <x v="2"/>
  </r>
  <r>
    <s v="PID0254"/>
    <s v="Middle-aged"/>
    <x v="1"/>
    <n v="40000"/>
    <n v="29444.799999999999"/>
    <n v="63.9"/>
    <s v="Male"/>
    <s v="O-"/>
    <b v="0"/>
    <b v="0"/>
    <b v="1"/>
    <n v="15"/>
    <n v="21.852877808556482"/>
    <b v="0"/>
    <b v="0"/>
    <x v="12"/>
  </r>
  <r>
    <s v="PID0255"/>
    <s v="Adult"/>
    <x v="0"/>
    <n v="200000"/>
    <n v="101161.68"/>
    <n v="86.6"/>
    <s v="Female"/>
    <s v="A-"/>
    <b v="0"/>
    <b v="1"/>
    <b v="1"/>
    <n v="20"/>
    <n v="29.615950206901271"/>
    <b v="1"/>
    <b v="1"/>
    <x v="3"/>
  </r>
  <r>
    <s v="PID0256"/>
    <s v="Middle-aged"/>
    <x v="2"/>
    <n v="36000"/>
    <n v="31042.68"/>
    <n v="77.5"/>
    <s v="Female"/>
    <s v="B-"/>
    <b v="0"/>
    <b v="0"/>
    <b v="1"/>
    <n v="30"/>
    <n v="30.655432933823818"/>
    <b v="1"/>
    <b v="1"/>
    <x v="3"/>
  </r>
  <r>
    <s v="PID0257"/>
    <s v="Adult"/>
    <x v="0"/>
    <n v="60000"/>
    <n v="47874.1"/>
    <n v="69"/>
    <s v="Female"/>
    <s v="A+"/>
    <b v="0"/>
    <b v="0"/>
    <b v="1"/>
    <n v="70"/>
    <n v="25.970115548195267"/>
    <b v="0"/>
    <b v="0"/>
    <x v="5"/>
  </r>
  <r>
    <s v="PID0258"/>
    <s v="Senior"/>
    <x v="2"/>
    <n v="3000"/>
    <n v="2277.27"/>
    <n v="67.900000000000006"/>
    <s v="Female"/>
    <s v="O+"/>
    <b v="0"/>
    <b v="0"/>
    <b v="1"/>
    <n v="7"/>
    <n v="24.346516547742841"/>
    <b v="0"/>
    <b v="0"/>
    <x v="1"/>
  </r>
  <r>
    <s v="PID0259"/>
    <s v="Adult"/>
    <x v="1"/>
    <n v="200000"/>
    <n v="161833.76"/>
    <n v="87.7"/>
    <s v="Male"/>
    <s v="AB+"/>
    <b v="0"/>
    <b v="0"/>
    <b v="1"/>
    <n v="7"/>
    <n v="34.257812499999993"/>
    <b v="1"/>
    <b v="1"/>
    <x v="11"/>
  </r>
  <r>
    <s v="PID0260"/>
    <s v="Middle-aged"/>
    <x v="3"/>
    <n v="100"/>
    <n v="82.82"/>
    <n v="58.4"/>
    <s v="Male"/>
    <s v="AB+"/>
    <b v="0"/>
    <b v="1"/>
    <b v="1"/>
    <n v="3"/>
    <n v="22.812499999999996"/>
    <b v="0"/>
    <b v="0"/>
    <x v="12"/>
  </r>
  <r>
    <s v="PID0261"/>
    <s v="Adult"/>
    <x v="0"/>
    <n v="800"/>
    <n v="0"/>
    <n v="89.7"/>
    <s v="Male"/>
    <s v="AB-"/>
    <b v="0"/>
    <b v="1"/>
    <b v="0"/>
    <n v="4"/>
    <n v="29.970931203849108"/>
    <b v="1"/>
    <b v="1"/>
    <x v="10"/>
  </r>
  <r>
    <s v="PID0262"/>
    <s v="Adult"/>
    <x v="2"/>
    <n v="250000"/>
    <n v="190210.2"/>
    <n v="65"/>
    <s v="Female"/>
    <s v="O-"/>
    <b v="0"/>
    <b v="0"/>
    <b v="1"/>
    <n v="7"/>
    <n v="22.491349480968861"/>
    <b v="0"/>
    <b v="0"/>
    <x v="4"/>
  </r>
  <r>
    <s v="PID0263"/>
    <s v="Middle-aged"/>
    <x v="3"/>
    <n v="3000"/>
    <n v="1570.1100000000001"/>
    <n v="56.2"/>
    <s v="Female"/>
    <s v="AB+"/>
    <b v="0"/>
    <b v="1"/>
    <b v="1"/>
    <n v="30"/>
    <n v="22.230133301689015"/>
    <b v="0"/>
    <b v="0"/>
    <x v="9"/>
  </r>
  <r>
    <s v="PID0264"/>
    <s v="Adult"/>
    <x v="0"/>
    <n v="30000"/>
    <n v="25604.159999999996"/>
    <n v="96.1"/>
    <s v="Male"/>
    <s v="O-"/>
    <b v="0"/>
    <b v="0"/>
    <b v="1"/>
    <n v="15"/>
    <n v="34.049036281179141"/>
    <b v="1"/>
    <b v="1"/>
    <x v="7"/>
  </r>
  <r>
    <s v="PID0265"/>
    <s v="Adult"/>
    <x v="2"/>
    <n v="3000"/>
    <n v="2271.75"/>
    <n v="59.7"/>
    <s v="Male"/>
    <s v="B-"/>
    <b v="1"/>
    <b v="0"/>
    <b v="1"/>
    <n v="5"/>
    <n v="21.406289217971246"/>
    <b v="0"/>
    <b v="0"/>
    <x v="7"/>
  </r>
  <r>
    <s v="PID0266"/>
    <s v="Adult"/>
    <x v="1"/>
    <n v="100"/>
    <n v="0"/>
    <n v="94.6"/>
    <s v="Female"/>
    <s v="AB+"/>
    <b v="0"/>
    <b v="0"/>
    <b v="0"/>
    <n v="9"/>
    <n v="29.85734124479232"/>
    <b v="1"/>
    <b v="1"/>
    <x v="2"/>
  </r>
  <r>
    <s v="PID0267"/>
    <s v="Adult"/>
    <x v="1"/>
    <n v="800"/>
    <n v="484.88"/>
    <n v="65.099999999999994"/>
    <s v="Female"/>
    <s v="B+"/>
    <b v="1"/>
    <b v="0"/>
    <b v="1"/>
    <n v="7"/>
    <n v="22.525951557093425"/>
    <b v="0"/>
    <b v="0"/>
    <x v="12"/>
  </r>
  <r>
    <s v="PID0268"/>
    <s v="Adult"/>
    <x v="1"/>
    <n v="12000"/>
    <n v="9014.58"/>
    <n v="104.7"/>
    <s v="Male"/>
    <s v="B-"/>
    <b v="1"/>
    <b v="0"/>
    <b v="1"/>
    <n v="12"/>
    <n v="34.98279260917505"/>
    <b v="1"/>
    <b v="1"/>
    <x v="8"/>
  </r>
  <r>
    <s v="PID0269"/>
    <s v="Adult"/>
    <x v="1"/>
    <n v="40000"/>
    <n v="20636.399999999998"/>
    <n v="73"/>
    <s v="Male"/>
    <s v="B-"/>
    <b v="0"/>
    <b v="0"/>
    <b v="1"/>
    <n v="12"/>
    <n v="28.515624999999993"/>
    <b v="1"/>
    <b v="1"/>
    <x v="8"/>
  </r>
  <r>
    <s v="PID0270"/>
    <s v="Adult"/>
    <x v="3"/>
    <n v="240000"/>
    <n v="161510.04"/>
    <n v="73.2"/>
    <s v="Female"/>
    <s v="O-"/>
    <b v="0"/>
    <b v="1"/>
    <b v="1"/>
    <n v="15"/>
    <n v="24.177566389219184"/>
    <b v="0"/>
    <b v="0"/>
    <x v="2"/>
  </r>
  <r>
    <s v="PID0271"/>
    <s v="Adult"/>
    <x v="2"/>
    <n v="90000"/>
    <n v="50397.700000000004"/>
    <n v="75.2"/>
    <s v="Male"/>
    <s v="A-"/>
    <b v="0"/>
    <b v="1"/>
    <b v="1"/>
    <n v="25"/>
    <n v="25.126131845367368"/>
    <b v="0"/>
    <b v="0"/>
    <x v="1"/>
  </r>
  <r>
    <s v="PID0272"/>
    <s v="Senior"/>
    <x v="3"/>
    <n v="32000"/>
    <n v="17619.52"/>
    <n v="79.099999999999994"/>
    <s v="Male"/>
    <s v="B-"/>
    <b v="0"/>
    <b v="1"/>
    <b v="1"/>
    <n v="9"/>
    <n v="32.090551340825179"/>
    <b v="1"/>
    <b v="1"/>
    <x v="3"/>
  </r>
  <r>
    <s v="PID0273"/>
    <s v="Middle-aged"/>
    <x v="3"/>
    <n v="15000"/>
    <n v="12252.550000000001"/>
    <n v="78"/>
    <s v="Male"/>
    <s v="AB-"/>
    <b v="1"/>
    <b v="1"/>
    <b v="1"/>
    <n v="12"/>
    <n v="26.061679307694877"/>
    <b v="0"/>
    <b v="0"/>
    <x v="1"/>
  </r>
  <r>
    <s v="PID0274"/>
    <s v="Senior"/>
    <x v="1"/>
    <n v="90000"/>
    <n v="70452.100000000006"/>
    <n v="49.3"/>
    <s v="Female"/>
    <s v="O-"/>
    <b v="0"/>
    <b v="0"/>
    <b v="1"/>
    <n v="5"/>
    <n v="21.060275962236744"/>
    <b v="0"/>
    <b v="0"/>
    <x v="14"/>
  </r>
  <r>
    <s v="PID0275"/>
    <s v="Adult"/>
    <x v="2"/>
    <n v="12000"/>
    <n v="0"/>
    <n v="94.1"/>
    <s v="Female"/>
    <s v="B-"/>
    <b v="1"/>
    <b v="0"/>
    <b v="0"/>
    <n v="0.5"/>
    <n v="29.699532887261707"/>
    <b v="1"/>
    <b v="1"/>
    <x v="14"/>
  </r>
  <r>
    <s v="PID0276"/>
    <s v="Adult"/>
    <x v="1"/>
    <n v="40000"/>
    <n v="32398.1"/>
    <n v="100.7"/>
    <s v="Male"/>
    <s v="A+"/>
    <b v="0"/>
    <b v="0"/>
    <b v="1"/>
    <n v="40"/>
    <n v="32.881632653061224"/>
    <b v="1"/>
    <b v="1"/>
    <x v="5"/>
  </r>
  <r>
    <s v="PID0277"/>
    <s v="Middle-aged"/>
    <x v="0"/>
    <n v="18000"/>
    <n v="9142.98"/>
    <n v="52.2"/>
    <s v="Male"/>
    <s v="AB-"/>
    <b v="1"/>
    <b v="0"/>
    <b v="1"/>
    <n v="20"/>
    <n v="20.138111955557267"/>
    <b v="0"/>
    <b v="0"/>
    <x v="4"/>
  </r>
  <r>
    <s v="PID0278"/>
    <s v="Senior"/>
    <x v="1"/>
    <n v="60000"/>
    <n v="49946.899999999994"/>
    <n v="67.8"/>
    <s v="Male"/>
    <s v="O+"/>
    <b v="0"/>
    <b v="0"/>
    <b v="1"/>
    <n v="15"/>
    <n v="24.310660116891963"/>
    <b v="0"/>
    <b v="0"/>
    <x v="6"/>
  </r>
  <r>
    <s v="PID0279"/>
    <s v="Senior"/>
    <x v="1"/>
    <n v="24000"/>
    <n v="0"/>
    <n v="71.2"/>
    <s v="Male"/>
    <s v="AB+"/>
    <b v="0"/>
    <b v="1"/>
    <b v="0"/>
    <n v="9"/>
    <n v="26.472337894110655"/>
    <b v="0"/>
    <b v="0"/>
    <x v="6"/>
  </r>
  <r>
    <s v="PID0280"/>
    <s v="Middle-aged"/>
    <x v="1"/>
    <n v="24000"/>
    <n v="15161.699999999999"/>
    <n v="69"/>
    <s v="Male"/>
    <s v="AB+"/>
    <b v="1"/>
    <b v="0"/>
    <b v="1"/>
    <n v="12"/>
    <n v="23.87543252595156"/>
    <b v="0"/>
    <b v="0"/>
    <x v="1"/>
  </r>
  <r>
    <s v="PID0281"/>
    <s v="Middle-aged"/>
    <x v="0"/>
    <n v="20000"/>
    <n v="11828.86"/>
    <n v="54.6"/>
    <s v="Male"/>
    <s v="AB+"/>
    <b v="0"/>
    <b v="1"/>
    <b v="1"/>
    <n v="30"/>
    <n v="21.064002160410475"/>
    <b v="0"/>
    <b v="0"/>
    <x v="1"/>
  </r>
  <r>
    <s v="PID0282"/>
    <s v="Adult"/>
    <x v="1"/>
    <n v="2000"/>
    <n v="1182"/>
    <n v="59.9"/>
    <s v="Male"/>
    <s v="A+"/>
    <b v="1"/>
    <b v="1"/>
    <b v="1"/>
    <n v="5"/>
    <n v="22.270969660916126"/>
    <b v="0"/>
    <b v="0"/>
    <x v="14"/>
  </r>
  <r>
    <s v="PID0283"/>
    <s v="Middle-aged"/>
    <x v="0"/>
    <n v="12000"/>
    <n v="9412.6"/>
    <n v="74"/>
    <s v="Female"/>
    <s v="O-"/>
    <b v="1"/>
    <b v="0"/>
    <b v="1"/>
    <n v="4"/>
    <n v="24.441802087462015"/>
    <b v="0"/>
    <b v="0"/>
    <x v="10"/>
  </r>
  <r>
    <s v="PID0284"/>
    <s v="Middle-aged"/>
    <x v="1"/>
    <n v="250000"/>
    <n v="175454.59999999998"/>
    <n v="84.9"/>
    <s v="Male"/>
    <s v="AB+"/>
    <b v="0"/>
    <b v="1"/>
    <b v="1"/>
    <n v="5"/>
    <n v="34.886587771203153"/>
    <b v="1"/>
    <b v="1"/>
    <x v="3"/>
  </r>
  <r>
    <s v="PID0285"/>
    <s v="Adult"/>
    <x v="3"/>
    <n v="100"/>
    <n v="56.47"/>
    <n v="65.5"/>
    <s v="Female"/>
    <s v="A+"/>
    <b v="0"/>
    <b v="1"/>
    <b v="1"/>
    <n v="2"/>
    <n v="21.88512813658993"/>
    <b v="0"/>
    <b v="0"/>
    <x v="7"/>
  </r>
  <r>
    <s v="PID0286"/>
    <s v="Middle-aged"/>
    <x v="2"/>
    <n v="20000"/>
    <n v="0"/>
    <n v="96.3"/>
    <s v="Male"/>
    <s v="B-"/>
    <b v="0"/>
    <b v="0"/>
    <b v="0"/>
    <n v="9"/>
    <n v="31.807372175980973"/>
    <b v="1"/>
    <b v="1"/>
    <x v="9"/>
  </r>
  <r>
    <s v="PID0287"/>
    <s v="Adult"/>
    <x v="0"/>
    <n v="20000"/>
    <n v="0"/>
    <n v="78.099999999999994"/>
    <s v="Female"/>
    <s v="B-"/>
    <b v="1"/>
    <b v="0"/>
    <b v="0"/>
    <n v="0"/>
    <n v="28.003872494531894"/>
    <b v="1"/>
    <b v="1"/>
    <x v="0"/>
  </r>
  <r>
    <s v="PID0288"/>
    <s v="Young Adult"/>
    <x v="1"/>
    <n v="300000"/>
    <n v="254042.27999999997"/>
    <n v="59.6"/>
    <s v="Female"/>
    <s v="AB-"/>
    <b v="0"/>
    <b v="0"/>
    <b v="1"/>
    <n v="15"/>
    <n v="22.159428911362287"/>
    <b v="0"/>
    <b v="0"/>
    <x v="9"/>
  </r>
  <r>
    <s v="PID0289"/>
    <s v="Young Adult"/>
    <x v="0"/>
    <n v="800"/>
    <n v="445.65"/>
    <n v="71.400000000000006"/>
    <s v="Female"/>
    <s v="O-"/>
    <b v="1"/>
    <b v="0"/>
    <b v="1"/>
    <n v="7"/>
    <n v="24.134667387777181"/>
    <b v="0"/>
    <b v="0"/>
    <x v="14"/>
  </r>
  <r>
    <s v="PID0290"/>
    <s v="Middle-aged"/>
    <x v="1"/>
    <n v="40000"/>
    <n v="35435.599999999999"/>
    <n v="73"/>
    <s v="Male"/>
    <s v="B-"/>
    <b v="0"/>
    <b v="0"/>
    <b v="1"/>
    <n v="12"/>
    <n v="25.864512471655331"/>
    <b v="0"/>
    <b v="0"/>
    <x v="14"/>
  </r>
  <r>
    <s v="PID0291"/>
    <s v="Adult"/>
    <x v="0"/>
    <n v="40000"/>
    <n v="23892.800000000003"/>
    <n v="92.4"/>
    <s v="Female"/>
    <s v="A+"/>
    <b v="1"/>
    <b v="0"/>
    <b v="1"/>
    <n v="15"/>
    <n v="29.162984471657619"/>
    <b v="1"/>
    <b v="1"/>
    <x v="3"/>
  </r>
  <r>
    <s v="PID0292"/>
    <s v="Adult"/>
    <x v="0"/>
    <n v="3000"/>
    <n v="2649.5099999999998"/>
    <n v="99.1"/>
    <s v="Male"/>
    <s v="A+"/>
    <b v="0"/>
    <b v="0"/>
    <b v="1"/>
    <n v="15"/>
    <n v="31.992510330578511"/>
    <b v="1"/>
    <b v="1"/>
    <x v="10"/>
  </r>
  <r>
    <s v="PID0293"/>
    <s v="Adult"/>
    <x v="1"/>
    <n v="800"/>
    <n v="587.24"/>
    <n v="94.6"/>
    <s v="Female"/>
    <s v="B+"/>
    <b v="0"/>
    <b v="0"/>
    <b v="1"/>
    <n v="20"/>
    <n v="32.733564013840834"/>
    <b v="1"/>
    <b v="1"/>
    <x v="10"/>
  </r>
  <r>
    <s v="PID0294"/>
    <s v="Adult"/>
    <x v="3"/>
    <n v="20000"/>
    <n v="16863.14"/>
    <n v="92.6"/>
    <s v="Female"/>
    <s v="B-"/>
    <b v="0"/>
    <b v="0"/>
    <b v="1"/>
    <n v="15"/>
    <n v="33.203054967908493"/>
    <b v="1"/>
    <b v="1"/>
    <x v="0"/>
  </r>
  <r>
    <s v="PID0295"/>
    <s v="Adult"/>
    <x v="0"/>
    <n v="3000"/>
    <n v="2651.88"/>
    <n v="70"/>
    <s v="Male"/>
    <s v="O+"/>
    <b v="0"/>
    <b v="0"/>
    <b v="1"/>
    <n v="9"/>
    <n v="22.343515592581952"/>
    <b v="0"/>
    <b v="0"/>
    <x v="7"/>
  </r>
  <r>
    <s v="PID0296"/>
    <s v="Senior"/>
    <x v="0"/>
    <n v="48000"/>
    <n v="25412.799999999999"/>
    <n v="73.900000000000006"/>
    <s v="Female"/>
    <s v="B-"/>
    <b v="0"/>
    <b v="0"/>
    <b v="1"/>
    <n v="5"/>
    <n v="25.874444172122828"/>
    <b v="0"/>
    <b v="0"/>
    <x v="13"/>
  </r>
  <r>
    <s v="PID0297"/>
    <s v="Middle-aged"/>
    <x v="3"/>
    <n v="60000"/>
    <n v="52542.200000000004"/>
    <n v="48.1"/>
    <s v="Female"/>
    <s v="AB-"/>
    <b v="0"/>
    <s v="Yes"/>
    <b v="1"/>
    <n v="4"/>
    <n v="20.281666385562492"/>
    <b v="0"/>
    <b v="0"/>
    <x v="10"/>
  </r>
  <r>
    <s v="PID0298"/>
    <s v="Senior"/>
    <x v="0"/>
    <n v="1000"/>
    <n v="608.94000000000005"/>
    <n v="62.8"/>
    <s v="Female"/>
    <s v="AB-"/>
    <b v="1"/>
    <b v="0"/>
    <b v="1"/>
    <n v="9"/>
    <n v="26.139438085327779"/>
    <b v="0"/>
    <b v="0"/>
    <x v="2"/>
  </r>
  <r>
    <s v="PID0299"/>
    <s v="Senior"/>
    <x v="1"/>
    <n v="90000"/>
    <n v="46249.5"/>
    <n v="56.5"/>
    <s v="Female"/>
    <s v="A-"/>
    <b v="1"/>
    <b v="0"/>
    <b v="1"/>
    <n v="20"/>
    <n v="22.632590930940552"/>
    <b v="0"/>
    <b v="0"/>
    <x v="5"/>
  </r>
  <r>
    <s v="PID0300"/>
    <s v="Adult"/>
    <x v="1"/>
    <n v="20000"/>
    <n v="0"/>
    <n v="71.400000000000006"/>
    <s v="Male"/>
    <s v="A+"/>
    <b v="0"/>
    <b v="1"/>
    <b v="0"/>
    <n v="5"/>
    <n v="25.601491627523398"/>
    <b v="0"/>
    <b v="0"/>
    <x v="14"/>
  </r>
  <r>
    <s v="PID0301"/>
    <s v="Young Adult"/>
    <x v="1"/>
    <n v="45000"/>
    <n v="26396.19"/>
    <n v="82.4"/>
    <s v="Female"/>
    <s v="O+"/>
    <b v="0"/>
    <b v="0"/>
    <b v="1"/>
    <n v="70"/>
    <n v="30.266299357208453"/>
    <b v="1"/>
    <b v="1"/>
    <x v="14"/>
  </r>
  <r>
    <s v="PID0302"/>
    <s v="Adult"/>
    <x v="0"/>
    <n v="40000"/>
    <n v="30393.3"/>
    <n v="75.400000000000006"/>
    <s v="Male"/>
    <s v="AB-"/>
    <b v="0"/>
    <b v="1"/>
    <b v="1"/>
    <n v="15"/>
    <n v="29.088383935804945"/>
    <b v="1"/>
    <b v="1"/>
    <x v="3"/>
  </r>
  <r>
    <s v="PID0303"/>
    <s v="Adult"/>
    <x v="1"/>
    <n v="18000"/>
    <n v="15337.380000000001"/>
    <n v="90.6"/>
    <s v="Male"/>
    <s v="A-"/>
    <b v="1"/>
    <b v="0"/>
    <b v="1"/>
    <n v="20"/>
    <n v="33.685306365258775"/>
    <b v="1"/>
    <b v="1"/>
    <x v="9"/>
  </r>
  <r>
    <s v="PID0304"/>
    <s v="Middle-aged"/>
    <x v="1"/>
    <n v="21000"/>
    <n v="17377.78"/>
    <n v="82.5"/>
    <s v="Female"/>
    <s v="A+"/>
    <b v="1"/>
    <b v="1"/>
    <b v="1"/>
    <n v="20"/>
    <n v="29.58155545197031"/>
    <b v="1"/>
    <b v="1"/>
    <x v="8"/>
  </r>
  <r>
    <s v="PID0305"/>
    <s v="Senior"/>
    <x v="1"/>
    <n v="800"/>
    <n v="555.04"/>
    <n v="74.2"/>
    <s v="Male"/>
    <s v="AB-"/>
    <b v="1"/>
    <b v="0"/>
    <b v="1"/>
    <n v="30"/>
    <n v="26.289682539682545"/>
    <b v="0"/>
    <b v="0"/>
    <x v="2"/>
  </r>
  <r>
    <s v="PID0306"/>
    <s v="Adult"/>
    <x v="0"/>
    <n v="12000"/>
    <n v="6992.64"/>
    <n v="66.8"/>
    <s v="Female"/>
    <s v="O-"/>
    <b v="0"/>
    <b v="1"/>
    <b v="1"/>
    <n v="7"/>
    <n v="23.66780045351474"/>
    <b v="0"/>
    <b v="0"/>
    <x v="6"/>
  </r>
  <r>
    <s v="PID0307"/>
    <s v="Senior"/>
    <x v="0"/>
    <n v="30000"/>
    <n v="15917.49"/>
    <n v="89.7"/>
    <s v="Female"/>
    <s v="O-"/>
    <s v="Yes"/>
    <b v="0"/>
    <b v="1"/>
    <n v="250"/>
    <n v="34.605146406388641"/>
    <s v="Yes"/>
    <b v="1"/>
    <x v="11"/>
  </r>
  <r>
    <s v="PID0308"/>
    <s v="Senior"/>
    <x v="2"/>
    <n v="12000"/>
    <n v="9607.2000000000007"/>
    <n v="59.7"/>
    <s v="Female"/>
    <s v="AB+"/>
    <b v="0"/>
    <b v="0"/>
    <b v="1"/>
    <n v="2"/>
    <n v="23.031518845723543"/>
    <b v="0"/>
    <b v="0"/>
    <x v="9"/>
  </r>
  <r>
    <s v="PID0309"/>
    <s v="Middle-aged"/>
    <x v="0"/>
    <n v="12000"/>
    <n v="9344"/>
    <n v="76.5"/>
    <s v="Female"/>
    <s v="A+"/>
    <b v="0"/>
    <b v="0"/>
    <b v="1"/>
    <n v="12"/>
    <n v="31.035741815083774"/>
    <b v="1"/>
    <b v="1"/>
    <x v="12"/>
  </r>
  <r>
    <s v="PID0310"/>
    <s v="Adult"/>
    <x v="1"/>
    <n v="800"/>
    <n v="505.63"/>
    <n v="84.5"/>
    <s v="Male"/>
    <s v="O+"/>
    <b v="0"/>
    <b v="1"/>
    <b v="1"/>
    <n v="12"/>
    <n v="31.037649219467404"/>
    <b v="1"/>
    <b v="1"/>
    <x v="10"/>
  </r>
  <r>
    <s v="PID0311"/>
    <s v="Middle-aged"/>
    <x v="0"/>
    <n v="500"/>
    <n v="402.18"/>
    <n v="103.1"/>
    <s v="Female"/>
    <s v="O-"/>
    <b v="0"/>
    <b v="1"/>
    <b v="1"/>
    <n v="30"/>
    <n v="33.283832644628099"/>
    <b v="1"/>
    <b v="1"/>
    <x v="6"/>
  </r>
  <r>
    <s v="PID0312"/>
    <s v="Young Adult"/>
    <x v="3"/>
    <n v="90000"/>
    <n v="0"/>
    <n v="80.3"/>
    <s v="Female"/>
    <s v="O-"/>
    <b v="0"/>
    <b v="0"/>
    <b v="0"/>
    <n v="5"/>
    <n v="28.792713973251104"/>
    <b v="1"/>
    <b v="1"/>
    <x v="1"/>
  </r>
  <r>
    <s v="PID0313"/>
    <s v="Senior"/>
    <x v="3"/>
    <n v="12000"/>
    <n v="10441.56"/>
    <n v="65.099999999999994"/>
    <s v="Female"/>
    <s v="A+"/>
    <b v="0"/>
    <b v="0"/>
    <b v="1"/>
    <n v="25"/>
    <n v="25.114771806643258"/>
    <b v="0"/>
    <b v="0"/>
    <x v="10"/>
  </r>
  <r>
    <s v="PID0314"/>
    <s v="Adult"/>
    <x v="0"/>
    <n v="60000"/>
    <n v="34111.4"/>
    <n v="61.4"/>
    <s v="Female"/>
    <s v="O+"/>
    <b v="0"/>
    <b v="1"/>
    <b v="1"/>
    <n v="12"/>
    <n v="23.395823807346435"/>
    <b v="0"/>
    <b v="0"/>
    <x v="12"/>
  </r>
  <r>
    <s v="PID0315"/>
    <s v="Adult"/>
    <x v="3"/>
    <n v="18000"/>
    <n v="15787.920000000002"/>
    <n v="82.7"/>
    <s v="Male"/>
    <s v="A+"/>
    <b v="0"/>
    <b v="1"/>
    <b v="1"/>
    <n v="2"/>
    <n v="26.101502335563691"/>
    <b v="0"/>
    <b v="0"/>
    <x v="2"/>
  </r>
  <r>
    <s v="PID0316"/>
    <s v="Senior"/>
    <x v="1"/>
    <n v="45000"/>
    <n v="0"/>
    <n v="68.8"/>
    <s v="Female"/>
    <s v="A-"/>
    <b v="0"/>
    <b v="1"/>
    <b v="0"/>
    <n v="20"/>
    <n v="28.270874424720574"/>
    <b v="1"/>
    <b v="1"/>
    <x v="5"/>
  </r>
  <r>
    <s v="PID0317"/>
    <s v="Middle-aged"/>
    <x v="2"/>
    <n v="16000"/>
    <n v="11310.02"/>
    <n v="78.900000000000006"/>
    <s v="Female"/>
    <s v="O+"/>
    <b v="0"/>
    <b v="0"/>
    <b v="1"/>
    <n v="70"/>
    <n v="25.471332644628102"/>
    <b v="0"/>
    <b v="0"/>
    <x v="14"/>
  </r>
  <r>
    <s v="PID0318"/>
    <s v="Adult"/>
    <x v="2"/>
    <n v="250000"/>
    <n v="181231.9"/>
    <n v="62.6"/>
    <s v="Female"/>
    <s v="O+"/>
    <b v="0"/>
    <b v="0"/>
    <b v="1"/>
    <n v="2"/>
    <n v="24.150302843254501"/>
    <b v="0"/>
    <b v="0"/>
    <x v="12"/>
  </r>
  <r>
    <s v="PID0319"/>
    <s v="Senior"/>
    <x v="1"/>
    <n v="100"/>
    <n v="0"/>
    <n v="62.9"/>
    <s v="Female"/>
    <s v="B+"/>
    <b v="0"/>
    <b v="0"/>
    <b v="0"/>
    <n v="90"/>
    <n v="23.967383020880959"/>
    <b v="0"/>
    <b v="0"/>
    <x v="2"/>
  </r>
  <r>
    <s v="PID0320"/>
    <s v="Middle-aged"/>
    <x v="1"/>
    <n v="75000"/>
    <n v="64758.100000000006"/>
    <n v="66.5"/>
    <s v="Male"/>
    <s v="A-"/>
    <b v="0"/>
    <b v="1"/>
    <b v="1"/>
    <n v="25"/>
    <n v="25.654874426140964"/>
    <b v="0"/>
    <b v="0"/>
    <x v="6"/>
  </r>
  <r>
    <s v="PID0321"/>
    <s v="Adult"/>
    <x v="3"/>
    <n v="40000"/>
    <n v="0"/>
    <n v="83.4"/>
    <s v="Female"/>
    <s v="AB+"/>
    <b v="0"/>
    <b v="0"/>
    <b v="0"/>
    <n v="5"/>
    <n v="26.029150151368562"/>
    <b v="0"/>
    <b v="0"/>
    <x v="1"/>
  </r>
  <r>
    <s v="PID0322"/>
    <s v="Adult"/>
    <x v="1"/>
    <n v="3000"/>
    <n v="1894.17"/>
    <n v="57.3"/>
    <s v="Female"/>
    <s v="AB+"/>
    <b v="0"/>
    <b v="0"/>
    <b v="1"/>
    <n v="20"/>
    <n v="22.382812499999993"/>
    <b v="0"/>
    <b v="0"/>
    <x v="12"/>
  </r>
  <r>
    <s v="PID0323"/>
    <s v="Adult"/>
    <x v="2"/>
    <n v="32000"/>
    <n v="0"/>
    <n v="96.5"/>
    <s v="Male"/>
    <s v="O-"/>
    <b v="1"/>
    <b v="0"/>
    <b v="0"/>
    <n v="3"/>
    <n v="33.391003460207614"/>
    <b v="1"/>
    <b v="1"/>
    <x v="10"/>
  </r>
  <r>
    <s v="PID0324"/>
    <s v="Senior"/>
    <x v="3"/>
    <n v="12000"/>
    <n v="6341.88"/>
    <n v="83.8"/>
    <s v="Male"/>
    <s v="B+"/>
    <b v="0"/>
    <b v="0"/>
    <b v="1"/>
    <n v="25"/>
    <n v="34.434582511505582"/>
    <b v="1"/>
    <b v="1"/>
    <x v="3"/>
  </r>
  <r>
    <s v="PID0325"/>
    <s v="Middle-aged"/>
    <x v="3"/>
    <n v="16000"/>
    <n v="13735.36"/>
    <n v="57.4"/>
    <s v="Male"/>
    <s v="AB-"/>
    <b v="0"/>
    <b v="0"/>
    <b v="1"/>
    <n v="40"/>
    <n v="22.704798069696608"/>
    <b v="0"/>
    <b v="0"/>
    <x v="0"/>
  </r>
  <r>
    <s v="PID0326"/>
    <s v="Senior"/>
    <x v="0"/>
    <n v="60000"/>
    <n v="0"/>
    <n v="45.3"/>
    <s v="Female"/>
    <s v="B+"/>
    <b v="1"/>
    <b v="0"/>
    <b v="0"/>
    <n v="12"/>
    <n v="20.133333333333333"/>
    <b v="0"/>
    <b v="0"/>
    <x v="2"/>
  </r>
  <r>
    <s v="PID0327"/>
    <s v="Adult"/>
    <x v="0"/>
    <n v="90000"/>
    <n v="49301.899999999994"/>
    <n v="97.5"/>
    <s v="Female"/>
    <s v="O+"/>
    <b v="0"/>
    <b v="1"/>
    <b v="1"/>
    <n v="7"/>
    <n v="33.343592900379605"/>
    <b v="1"/>
    <b v="1"/>
    <x v="0"/>
  </r>
  <r>
    <s v="PID0328"/>
    <s v="Middle-aged"/>
    <x v="2"/>
    <n v="60000"/>
    <n v="52602.28"/>
    <n v="99.9"/>
    <s v="Female"/>
    <s v="O-"/>
    <b v="0"/>
    <b v="0"/>
    <b v="1"/>
    <n v="4"/>
    <n v="34.977766884913002"/>
    <b v="1"/>
    <b v="1"/>
    <x v="7"/>
  </r>
  <r>
    <s v="PID0329"/>
    <s v="Young Adult"/>
    <x v="0"/>
    <n v="72000"/>
    <n v="48491.68"/>
    <n v="82.6"/>
    <s v="Male"/>
    <s v="A-"/>
    <b v="0"/>
    <b v="0"/>
    <b v="1"/>
    <n v="4"/>
    <n v="29.617411882821184"/>
    <b v="1"/>
    <b v="1"/>
    <x v="11"/>
  </r>
  <r>
    <s v="PID0330"/>
    <s v="Middle-aged"/>
    <x v="2"/>
    <n v="500"/>
    <n v="0"/>
    <n v="88.4"/>
    <s v="Female"/>
    <s v="A+"/>
    <b v="0"/>
    <b v="0"/>
    <b v="0"/>
    <n v="4"/>
    <n v="29.881016765819368"/>
    <b v="1"/>
    <b v="1"/>
    <x v="13"/>
  </r>
  <r>
    <s v="PID0331"/>
    <s v="Adult"/>
    <x v="2"/>
    <n v="100"/>
    <n v="87.74"/>
    <n v="102"/>
    <s v="Female"/>
    <s v="A-"/>
    <b v="0"/>
    <b v="0"/>
    <b v="1"/>
    <n v="9"/>
    <n v="32.192904936245419"/>
    <b v="1"/>
    <b v="1"/>
    <x v="4"/>
  </r>
  <r>
    <s v="PID0332"/>
    <s v="Senior"/>
    <x v="2"/>
    <n v="72000"/>
    <n v="40552.839999999997"/>
    <n v="73.3"/>
    <s v="Male"/>
    <s v="AB+"/>
    <b v="1"/>
    <b v="0"/>
    <b v="1"/>
    <n v="7"/>
    <n v="32.577777777777776"/>
    <b v="1"/>
    <b v="1"/>
    <x v="3"/>
  </r>
  <r>
    <s v="PID0333"/>
    <s v="Adult"/>
    <x v="1"/>
    <n v="48000"/>
    <n v="37134"/>
    <n v="91"/>
    <s v="Female"/>
    <s v="AB-"/>
    <b v="0"/>
    <b v="1"/>
    <b v="1"/>
    <n v="12"/>
    <n v="33.023660908695021"/>
    <b v="1"/>
    <b v="1"/>
    <x v="4"/>
  </r>
  <r>
    <s v="PID0334"/>
    <s v="Senior"/>
    <x v="3"/>
    <n v="12000"/>
    <n v="8904.5999999999985"/>
    <n v="94.6"/>
    <s v="Male"/>
    <s v="A+"/>
    <s v="Yes"/>
    <s v="No"/>
    <b v="1"/>
    <n v="9"/>
    <n v="33.517573696145128"/>
    <b v="1"/>
    <b v="1"/>
    <x v="7"/>
  </r>
  <r>
    <s v="PID0335"/>
    <s v="Adult"/>
    <x v="2"/>
    <n v="60000"/>
    <n v="0"/>
    <n v="84.5"/>
    <s v="Female"/>
    <s v="AB+"/>
    <b v="0"/>
    <b v="1"/>
    <b v="0"/>
    <n v="12"/>
    <n v="32.599050962540019"/>
    <b v="1"/>
    <b v="1"/>
    <x v="5"/>
  </r>
  <r>
    <s v="PID0336"/>
    <s v="Middle-aged"/>
    <x v="1"/>
    <n v="32000"/>
    <n v="17880.560000000001"/>
    <n v="87.1"/>
    <s v="Male"/>
    <s v="O+"/>
    <b v="0"/>
    <b v="0"/>
    <b v="1"/>
    <n v="9"/>
    <n v="31.230951271110474"/>
    <b v="1"/>
    <b v="1"/>
    <x v="3"/>
  </r>
  <r>
    <s v="PID0337"/>
    <s v="Middle-aged"/>
    <x v="2"/>
    <n v="54000"/>
    <n v="0"/>
    <n v="86.6"/>
    <s v="Female"/>
    <s v="O+"/>
    <b v="1"/>
    <b v="0"/>
    <b v="0"/>
    <n v="3"/>
    <n v="33.828124999999993"/>
    <b v="1"/>
    <b v="1"/>
    <x v="0"/>
  </r>
  <r>
    <s v="PID0338"/>
    <s v="Adult"/>
    <x v="2"/>
    <n v="250000"/>
    <n v="180061.4"/>
    <n v="67.3"/>
    <s v="Male"/>
    <s v="AB+"/>
    <b v="1"/>
    <b v="0"/>
    <b v="1"/>
    <n v="1"/>
    <n v="21.975510204081633"/>
    <b v="0"/>
    <b v="0"/>
    <x v="12"/>
  </r>
  <r>
    <s v="PID0339"/>
    <s v="Adult"/>
    <x v="2"/>
    <n v="12000"/>
    <n v="10036.98"/>
    <n v="104.5"/>
    <s v="Female"/>
    <s v="A-"/>
    <b v="1"/>
    <b v="1"/>
    <b v="1"/>
    <n v="2"/>
    <n v="34.915967790437364"/>
    <b v="1"/>
    <b v="1"/>
    <x v="7"/>
  </r>
  <r>
    <s v="PID0340"/>
    <s v="Adult"/>
    <x v="1"/>
    <n v="12000"/>
    <n v="10570.68"/>
    <n v="73.400000000000006"/>
    <s v="Male"/>
    <s v="O+"/>
    <b v="0"/>
    <b v="0"/>
    <b v="1"/>
    <n v="90"/>
    <n v="28.671874999999996"/>
    <b v="1"/>
    <b v="1"/>
    <x v="9"/>
  </r>
  <r>
    <s v="PID0341"/>
    <s v="Adult"/>
    <x v="0"/>
    <n v="60000"/>
    <n v="49311.68"/>
    <n v="80.8"/>
    <s v="Male"/>
    <s v="A+"/>
    <b v="1"/>
    <b v="1"/>
    <b v="1"/>
    <n v="25"/>
    <n v="31.562499999999993"/>
    <b v="1"/>
    <b v="1"/>
    <x v="5"/>
  </r>
  <r>
    <s v="PID0342"/>
    <s v="Middle-aged"/>
    <x v="2"/>
    <n v="300000"/>
    <n v="0"/>
    <n v="75.900000000000006"/>
    <s v="Male"/>
    <s v="B-"/>
    <b v="1"/>
    <b v="0"/>
    <b v="0"/>
    <n v="0.5"/>
    <n v="30.022546576480359"/>
    <b v="1"/>
    <b v="1"/>
    <x v="0"/>
  </r>
  <r>
    <s v="PID0343"/>
    <s v="Middle-aged"/>
    <x v="2"/>
    <n v="500"/>
    <n v="447.66"/>
    <n v="82"/>
    <s v="Male"/>
    <s v="A-"/>
    <b v="0"/>
    <b v="0"/>
    <b v="1"/>
    <n v="0.5"/>
    <n v="33.267069657998292"/>
    <b v="1"/>
    <b v="1"/>
    <x v="10"/>
  </r>
  <r>
    <s v="PID0344"/>
    <s v="Middle-aged"/>
    <x v="0"/>
    <n v="200000"/>
    <n v="0"/>
    <n v="88.8"/>
    <s v="Male"/>
    <s v="B+"/>
    <b v="1"/>
    <b v="1"/>
    <b v="0"/>
    <n v="12"/>
    <n v="30.726643598615919"/>
    <b v="1"/>
    <b v="1"/>
    <x v="13"/>
  </r>
  <r>
    <s v="PID0345"/>
    <s v="Adult"/>
    <x v="0"/>
    <n v="30000"/>
    <n v="23792.699999999997"/>
    <n v="85.2"/>
    <s v="Female"/>
    <s v="AB-"/>
    <b v="0"/>
    <b v="1"/>
    <b v="1"/>
    <n v="15"/>
    <n v="29.480968858131494"/>
    <b v="1"/>
    <b v="1"/>
    <x v="12"/>
  </r>
  <r>
    <s v="PID0346"/>
    <s v="Adult"/>
    <x v="1"/>
    <n v="240000"/>
    <n v="0"/>
    <n v="60.2"/>
    <s v="Male"/>
    <s v="O-"/>
    <b v="1"/>
    <b v="1"/>
    <b v="0"/>
    <n v="7"/>
    <n v="23.515624999999996"/>
    <b v="0"/>
    <b v="0"/>
    <x v="1"/>
  </r>
  <r>
    <s v="PID0347"/>
    <s v="Adult"/>
    <x v="1"/>
    <n v="40000"/>
    <n v="24642.6"/>
    <n v="88.7"/>
    <s v="Male"/>
    <s v="AB-"/>
    <b v="0"/>
    <b v="0"/>
    <b v="1"/>
    <n v="9"/>
    <n v="31.804654164724447"/>
    <b v="1"/>
    <b v="1"/>
    <x v="10"/>
  </r>
  <r>
    <s v="PID0348"/>
    <s v="Senior"/>
    <x v="2"/>
    <n v="45000"/>
    <n v="39752.79"/>
    <n v="70"/>
    <s v="Female"/>
    <s v="A+"/>
    <b v="0"/>
    <b v="1"/>
    <b v="1"/>
    <n v="0.5"/>
    <n v="29.903028749626213"/>
    <b v="1"/>
    <b v="1"/>
    <x v="3"/>
  </r>
  <r>
    <s v="PID0349"/>
    <s v="Middle-aged"/>
    <x v="1"/>
    <n v="24000"/>
    <n v="0"/>
    <n v="92"/>
    <s v="Male"/>
    <s v="AB+"/>
    <b v="0"/>
    <b v="1"/>
    <b v="0"/>
    <n v="9"/>
    <n v="34.205829863176689"/>
    <b v="1"/>
    <b v="1"/>
    <x v="1"/>
  </r>
  <r>
    <s v="PID0350"/>
    <s v="Adult"/>
    <x v="1"/>
    <n v="100"/>
    <n v="77.66"/>
    <n v="106.6"/>
    <s v="Male"/>
    <s v="AB-"/>
    <b v="1"/>
    <b v="0"/>
    <b v="1"/>
    <n v="200"/>
    <n v="33.269872975250458"/>
    <b v="1"/>
    <b v="1"/>
    <x v="1"/>
  </r>
  <r>
    <s v="PID0351"/>
    <s v="Middle-aged"/>
    <x v="1"/>
    <n v="250000"/>
    <n v="125062.2"/>
    <n v="96.1"/>
    <s v="Male"/>
    <s v="A+"/>
    <b v="0"/>
    <b v="0"/>
    <b v="1"/>
    <n v="9"/>
    <n v="30.674454977816076"/>
    <b v="1"/>
    <b v="1"/>
    <x v="2"/>
  </r>
  <r>
    <s v="PID0352"/>
    <s v="Middle-aged"/>
    <x v="0"/>
    <n v="40000"/>
    <n v="0"/>
    <n v="72.599999999999994"/>
    <s v="Male"/>
    <s v="O+"/>
    <b v="0"/>
    <b v="0"/>
    <b v="0"/>
    <n v="4"/>
    <n v="28.00817869680953"/>
    <b v="1"/>
    <b v="1"/>
    <x v="10"/>
  </r>
  <r>
    <s v="PID0353"/>
    <s v="Adult"/>
    <x v="0"/>
    <n v="16000"/>
    <n v="9324.06"/>
    <n v="78.900000000000006"/>
    <s v="Male"/>
    <s v="A+"/>
    <b v="0"/>
    <b v="0"/>
    <b v="1"/>
    <n v="25"/>
    <n v="30.438640484549207"/>
    <b v="1"/>
    <b v="1"/>
    <x v="8"/>
  </r>
  <r>
    <s v="PID0354"/>
    <s v="Adult"/>
    <x v="2"/>
    <n v="60000"/>
    <n v="42781.95"/>
    <n v="56.7"/>
    <s v="Male"/>
    <s v="O+"/>
    <b v="0"/>
    <b v="1"/>
    <b v="1"/>
    <n v="2"/>
    <n v="21.340660167864808"/>
    <b v="0"/>
    <b v="0"/>
    <x v="13"/>
  </r>
  <r>
    <s v="PID0355"/>
    <s v="Middle-aged"/>
    <x v="0"/>
    <n v="100"/>
    <n v="67.64"/>
    <n v="54"/>
    <s v="Female"/>
    <s v="O+"/>
    <b v="0"/>
    <b v="1"/>
    <b v="1"/>
    <n v="7"/>
    <n v="22.476586888657646"/>
    <b v="0"/>
    <b v="0"/>
    <x v="13"/>
  </r>
  <r>
    <s v="PID0356"/>
    <s v="Adult"/>
    <x v="2"/>
    <n v="500"/>
    <n v="265.38"/>
    <n v="93.2"/>
    <s v="Female"/>
    <s v="O-"/>
    <b v="0"/>
    <b v="0"/>
    <b v="1"/>
    <n v="15"/>
    <n v="30.087809917355372"/>
    <b v="1"/>
    <b v="1"/>
    <x v="1"/>
  </r>
  <r>
    <s v="PID0357"/>
    <s v="Adult"/>
    <x v="0"/>
    <n v="800"/>
    <n v="0"/>
    <n v="80.5"/>
    <s v="Male"/>
    <s v="AB+"/>
    <b v="0"/>
    <b v="1"/>
    <b v="0"/>
    <n v="20"/>
    <n v="31.445312499999993"/>
    <b v="1"/>
    <b v="1"/>
    <x v="8"/>
  </r>
  <r>
    <s v="PID0358"/>
    <s v="Senior"/>
    <x v="1"/>
    <n v="12000"/>
    <n v="7609.14"/>
    <n v="79.900000000000006"/>
    <s v="Male"/>
    <s v="AB-"/>
    <b v="0"/>
    <b v="0"/>
    <b v="1"/>
    <n v="12"/>
    <n v="30.445054107605543"/>
    <b v="1"/>
    <b v="1"/>
    <x v="3"/>
  </r>
  <r>
    <s v="PID0359"/>
    <s v="Adult"/>
    <x v="1"/>
    <n v="24000"/>
    <n v="16555.14"/>
    <n v="100.8"/>
    <s v="Male"/>
    <s v="B-"/>
    <b v="0"/>
    <b v="0"/>
    <b v="1"/>
    <n v="12"/>
    <n v="32.174662453318007"/>
    <b v="1"/>
    <b v="1"/>
    <x v="13"/>
  </r>
  <r>
    <s v="PID0360"/>
    <s v="Adult"/>
    <x v="0"/>
    <n v="240000"/>
    <n v="0"/>
    <n v="90.4"/>
    <s v="Female"/>
    <s v="AB-"/>
    <b v="0"/>
    <b v="0"/>
    <b v="0"/>
    <n v="5"/>
    <n v="30.915495366095556"/>
    <b v="1"/>
    <b v="1"/>
    <x v="4"/>
  </r>
  <r>
    <s v="PID0361"/>
    <s v="Middle-aged"/>
    <x v="3"/>
    <n v="100"/>
    <n v="80.67"/>
    <n v="87.4"/>
    <s v="Male"/>
    <s v="O-"/>
    <b v="0"/>
    <b v="0"/>
    <b v="1"/>
    <n v="120"/>
    <n v="31.717230367252146"/>
    <b v="1"/>
    <b v="1"/>
    <x v="14"/>
  </r>
  <r>
    <s v="PID0362"/>
    <s v="Middle-aged"/>
    <x v="3"/>
    <n v="500"/>
    <n v="329.07"/>
    <n v="95.2"/>
    <s v="Male"/>
    <s v="B+"/>
    <b v="0"/>
    <b v="0"/>
    <b v="1"/>
    <n v="9"/>
    <n v="30.387181205911453"/>
    <b v="1"/>
    <b v="1"/>
    <x v="2"/>
  </r>
  <r>
    <s v="PID0363"/>
    <s v="Middle-aged"/>
    <x v="1"/>
    <n v="60000"/>
    <n v="37716.720000000001"/>
    <n v="94"/>
    <s v="Male"/>
    <s v="O-"/>
    <b v="1"/>
    <b v="0"/>
    <b v="1"/>
    <n v="5"/>
    <n v="34.112353026564087"/>
    <b v="1"/>
    <b v="1"/>
    <x v="1"/>
  </r>
  <r>
    <s v="PID0364"/>
    <s v="Senior"/>
    <x v="2"/>
    <n v="30000"/>
    <n v="26951.94"/>
    <n v="74.099999999999994"/>
    <s v="Female"/>
    <s v="B-"/>
    <b v="1"/>
    <b v="1"/>
    <b v="1"/>
    <n v="0.5"/>
    <n v="30.062071483630163"/>
    <b v="1"/>
    <b v="1"/>
    <x v="12"/>
  </r>
  <r>
    <s v="PID0365"/>
    <s v="Middle-aged"/>
    <x v="0"/>
    <n v="500"/>
    <n v="440.1"/>
    <n v="87.5"/>
    <s v="Male"/>
    <s v="B-"/>
    <b v="0"/>
    <b v="0"/>
    <b v="1"/>
    <n v="15"/>
    <n v="33.340954122847123"/>
    <b v="1"/>
    <b v="1"/>
    <x v="3"/>
  </r>
  <r>
    <s v="PID0366"/>
    <s v="Senior"/>
    <x v="1"/>
    <n v="1000"/>
    <n v="0"/>
    <n v="72.599999999999994"/>
    <s v="Male"/>
    <s v="B-"/>
    <b v="0"/>
    <b v="1"/>
    <b v="0"/>
    <n v="30"/>
    <n v="25.722789115646261"/>
    <b v="0"/>
    <b v="0"/>
    <x v="6"/>
  </r>
  <r>
    <s v="PID0367"/>
    <s v="Middle-aged"/>
    <x v="1"/>
    <n v="20000"/>
    <n v="16143.4"/>
    <n v="76.7"/>
    <s v="Female"/>
    <s v="AB-"/>
    <b v="1"/>
    <b v="0"/>
    <b v="1"/>
    <n v="7"/>
    <n v="31.92507804370447"/>
    <b v="1"/>
    <b v="1"/>
    <x v="0"/>
  </r>
  <r>
    <s v="PID0368"/>
    <s v="Adult"/>
    <x v="2"/>
    <n v="100"/>
    <n v="65.930000000000007"/>
    <n v="84.2"/>
    <s v="Male"/>
    <s v="B+"/>
    <b v="0"/>
    <b v="0"/>
    <b v="1"/>
    <n v="4"/>
    <n v="31.305770374776923"/>
    <b v="1"/>
    <b v="1"/>
    <x v="7"/>
  </r>
  <r>
    <s v="PID0369"/>
    <s v="Senior"/>
    <x v="2"/>
    <n v="500"/>
    <n v="0"/>
    <n v="79.400000000000006"/>
    <s v="Male"/>
    <s v="B+"/>
    <b v="0"/>
    <b v="0"/>
    <b v="0"/>
    <n v="0.5"/>
    <n v="33.918578324576018"/>
    <b v="1"/>
    <b v="1"/>
    <x v="14"/>
  </r>
  <r>
    <s v="PID0370"/>
    <s v="Middle-aged"/>
    <x v="2"/>
    <n v="72000"/>
    <n v="0"/>
    <n v="73"/>
    <s v="Male"/>
    <s v="B+"/>
    <b v="0"/>
    <b v="0"/>
    <b v="0"/>
    <n v="4"/>
    <n v="30.780907404284029"/>
    <b v="1"/>
    <b v="1"/>
    <x v="10"/>
  </r>
  <r>
    <s v="PID0371"/>
    <s v="Middle-aged"/>
    <x v="3"/>
    <n v="72000"/>
    <n v="54838.92"/>
    <n v="56.4"/>
    <s v="Female"/>
    <s v="A+"/>
    <b v="1"/>
    <b v="0"/>
    <b v="1"/>
    <n v="7"/>
    <n v="22.309244096356945"/>
    <b v="0"/>
    <b v="0"/>
    <x v="14"/>
  </r>
  <r>
    <s v="PID0372"/>
    <s v="Middle-aged"/>
    <x v="3"/>
    <n v="500"/>
    <n v="0"/>
    <n v="76.3"/>
    <s v="Male"/>
    <s v="B+"/>
    <b v="1"/>
    <b v="0"/>
    <b v="0"/>
    <n v="15"/>
    <n v="28.025711662075299"/>
    <b v="1"/>
    <b v="1"/>
    <x v="11"/>
  </r>
  <r>
    <s v="PID0373"/>
    <s v="Adult"/>
    <x v="2"/>
    <n v="240000"/>
    <n v="196046.63999999998"/>
    <n v="58.4"/>
    <s v="Female"/>
    <s v="O-"/>
    <b v="0"/>
    <s v="Yes"/>
    <b v="1"/>
    <n v="400"/>
    <n v="20.447463324113304"/>
    <b v="0"/>
    <b v="0"/>
    <x v="6"/>
  </r>
  <r>
    <s v="PID0374"/>
    <s v="Senior"/>
    <x v="0"/>
    <n v="18000"/>
    <n v="9141.42"/>
    <n v="49.6"/>
    <s v="Male"/>
    <s v="B-"/>
    <b v="1"/>
    <b v="0"/>
    <b v="1"/>
    <n v="12"/>
    <n v="20.381328073635764"/>
    <b v="0"/>
    <b v="0"/>
    <x v="9"/>
  </r>
  <r>
    <s v="PID0375"/>
    <s v="Adult"/>
    <x v="0"/>
    <n v="16000"/>
    <n v="13267.3"/>
    <n v="86"/>
    <s v="Male"/>
    <s v="O-"/>
    <b v="0"/>
    <b v="0"/>
    <b v="1"/>
    <n v="25"/>
    <n v="29.069767441860467"/>
    <b v="1"/>
    <b v="1"/>
    <x v="0"/>
  </r>
  <r>
    <s v="PID0376"/>
    <s v="Middle-aged"/>
    <x v="2"/>
    <n v="800"/>
    <n v="698.61"/>
    <n v="54.8"/>
    <s v="Female"/>
    <s v="AB+"/>
    <b v="0"/>
    <b v="0"/>
    <b v="1"/>
    <n v="5"/>
    <n v="23.71883656509695"/>
    <b v="0"/>
    <b v="0"/>
    <x v="0"/>
  </r>
  <r>
    <s v="PID0377"/>
    <s v="Senior"/>
    <x v="0"/>
    <n v="72000"/>
    <n v="0"/>
    <n v="64.599999999999994"/>
    <s v="Male"/>
    <s v="A-"/>
    <b v="0"/>
    <b v="0"/>
    <b v="0"/>
    <n v="15"/>
    <n v="24.615150129553413"/>
    <b v="0"/>
    <b v="0"/>
    <x v="6"/>
  </r>
  <r>
    <s v="PID0378"/>
    <s v="Middle-aged"/>
    <x v="2"/>
    <n v="30000"/>
    <n v="23847.09"/>
    <n v="90.5"/>
    <s v="Male"/>
    <s v="A+"/>
    <b v="1"/>
    <b v="1"/>
    <b v="1"/>
    <n v="20"/>
    <n v="34.484072549916164"/>
    <b v="1"/>
    <b v="1"/>
    <x v="0"/>
  </r>
  <r>
    <s v="PID0379"/>
    <s v="Middle-aged"/>
    <x v="0"/>
    <n v="21000"/>
    <n v="0"/>
    <n v="65"/>
    <s v="Female"/>
    <s v="B-"/>
    <b v="0"/>
    <b v="0"/>
    <b v="0"/>
    <n v="5"/>
    <n v="23.875114784205696"/>
    <b v="0"/>
    <b v="0"/>
    <x v="0"/>
  </r>
  <r>
    <s v="PID0380"/>
    <s v="Adult"/>
    <x v="1"/>
    <n v="100"/>
    <n v="0"/>
    <n v="64.2"/>
    <s v="Male"/>
    <s v="B-"/>
    <b v="1"/>
    <b v="0"/>
    <b v="0"/>
    <n v="9"/>
    <n v="21.204914783987316"/>
    <b v="0"/>
    <b v="0"/>
    <x v="10"/>
  </r>
  <r>
    <s v="PID0381"/>
    <s v="Senior"/>
    <x v="1"/>
    <n v="90000"/>
    <n v="45637.1"/>
    <n v="65.400000000000006"/>
    <s v="Female"/>
    <s v="AB+"/>
    <b v="0"/>
    <b v="0"/>
    <b v="1"/>
    <n v="12"/>
    <n v="26.532516532110836"/>
    <b v="0"/>
    <b v="0"/>
    <x v="2"/>
  </r>
  <r>
    <s v="PID0382"/>
    <s v="Adult"/>
    <x v="3"/>
    <n v="18000"/>
    <n v="11172.539999999999"/>
    <n v="63"/>
    <s v="Female"/>
    <s v="B-"/>
    <b v="0"/>
    <b v="0"/>
    <b v="1"/>
    <n v="120"/>
    <n v="20.571428571428573"/>
    <b v="0"/>
    <b v="0"/>
    <x v="1"/>
  </r>
  <r>
    <s v="PID0383"/>
    <s v="Senior"/>
    <x v="1"/>
    <n v="250000"/>
    <n v="0"/>
    <n v="93.2"/>
    <s v="Female"/>
    <s v="AB+"/>
    <b v="0"/>
    <b v="0"/>
    <b v="0"/>
    <n v="200"/>
    <n v="33.822035128465672"/>
    <b v="1"/>
    <b v="1"/>
    <x v="14"/>
  </r>
  <r>
    <s v="PID0384"/>
    <s v="Adult"/>
    <x v="1"/>
    <n v="100"/>
    <n v="57.71"/>
    <n v="81"/>
    <s v="Male"/>
    <s v="B-"/>
    <b v="1"/>
    <b v="0"/>
    <b v="1"/>
    <n v="15"/>
    <n v="30.864197530864192"/>
    <b v="1"/>
    <b v="1"/>
    <x v="7"/>
  </r>
  <r>
    <s v="PID0385"/>
    <s v="Adult"/>
    <x v="2"/>
    <n v="30000"/>
    <n v="15793.41"/>
    <n v="61.8"/>
    <s v="Male"/>
    <s v="A-"/>
    <b v="0"/>
    <b v="0"/>
    <b v="1"/>
    <n v="2"/>
    <n v="23.841672774970096"/>
    <b v="0"/>
    <b v="0"/>
    <x v="13"/>
  </r>
  <r>
    <s v="PID0386"/>
    <s v="Adult"/>
    <x v="2"/>
    <n v="60000"/>
    <n v="46224.04"/>
    <n v="93.4"/>
    <s v="Female"/>
    <s v="A-"/>
    <b v="0"/>
    <b v="0"/>
    <b v="1"/>
    <n v="2"/>
    <n v="29.150151368559037"/>
    <b v="1"/>
    <b v="1"/>
    <x v="6"/>
  </r>
  <r>
    <s v="PID0387"/>
    <s v="Middle-aged"/>
    <x v="2"/>
    <n v="24000"/>
    <n v="15849.300000000001"/>
    <n v="89.4"/>
    <s v="Male"/>
    <s v="B-"/>
    <b v="0"/>
    <b v="0"/>
    <b v="1"/>
    <n v="3"/>
    <n v="30.934256055363328"/>
    <b v="1"/>
    <b v="1"/>
    <x v="11"/>
  </r>
  <r>
    <s v="PID0388"/>
    <s v="Middle-aged"/>
    <x v="3"/>
    <n v="30000"/>
    <n v="23214.36"/>
    <n v="92.9"/>
    <s v="Female"/>
    <s v="B-"/>
    <b v="0"/>
    <b v="1"/>
    <b v="1"/>
    <n v="2"/>
    <n v="34.540452111838199"/>
    <b v="1"/>
    <b v="1"/>
    <x v="11"/>
  </r>
  <r>
    <s v="PID0389"/>
    <s v="Senior"/>
    <x v="3"/>
    <n v="16000"/>
    <n v="0"/>
    <n v="81.400000000000006"/>
    <s v="Male"/>
    <s v="AB+"/>
    <b v="0"/>
    <b v="1"/>
    <b v="0"/>
    <n v="20"/>
    <n v="33.448389217619983"/>
    <b v="1"/>
    <b v="1"/>
    <x v="13"/>
  </r>
  <r>
    <s v="PID0390"/>
    <s v="Middle-aged"/>
    <x v="0"/>
    <n v="75000"/>
    <n v="52324.55"/>
    <n v="70.7"/>
    <s v="Female"/>
    <s v="O-"/>
    <b v="0"/>
    <b v="1"/>
    <b v="1"/>
    <n v="12"/>
    <n v="30.600761772853186"/>
    <b v="1"/>
    <b v="1"/>
    <x v="10"/>
  </r>
  <r>
    <s v="PID0391"/>
    <s v="Adult"/>
    <x v="0"/>
    <n v="4000"/>
    <n v="0"/>
    <n v="72.8"/>
    <s v="Female"/>
    <s v="AB-"/>
    <b v="0"/>
    <b v="0"/>
    <b v="0"/>
    <n v="12"/>
    <n v="28.085336213880634"/>
    <b v="1"/>
    <b v="1"/>
    <x v="6"/>
  </r>
  <r>
    <s v="PID0392"/>
    <s v="Adult"/>
    <x v="0"/>
    <n v="250000"/>
    <n v="154333.29999999999"/>
    <n v="90.2"/>
    <s v="Male"/>
    <s v="AB+"/>
    <b v="0"/>
    <s v="Yes"/>
    <b v="1"/>
    <n v="12"/>
    <n v="30.847098252453751"/>
    <b v="1"/>
    <b v="1"/>
    <x v="11"/>
  </r>
  <r>
    <s v="PID0393"/>
    <s v="Senior"/>
    <x v="3"/>
    <n v="90000"/>
    <n v="54359.3"/>
    <n v="76.599999999999994"/>
    <s v="Female"/>
    <s v="B-"/>
    <b v="0"/>
    <b v="0"/>
    <b v="1"/>
    <n v="9"/>
    <n v="30.299434357818118"/>
    <b v="1"/>
    <b v="1"/>
    <x v="4"/>
  </r>
  <r>
    <s v="PID0394"/>
    <s v="Senior"/>
    <x v="1"/>
    <n v="45000"/>
    <n v="34948.050000000003"/>
    <n v="81.099999999999994"/>
    <s v="Male"/>
    <s v="AB-"/>
    <b v="0"/>
    <b v="0"/>
    <b v="1"/>
    <n v="25"/>
    <n v="32.079427237846602"/>
    <b v="1"/>
    <b v="1"/>
    <x v="11"/>
  </r>
  <r>
    <s v="PID0395"/>
    <s v="Adult"/>
    <x v="3"/>
    <n v="48000"/>
    <n v="31165.759999999998"/>
    <n v="79.3"/>
    <s v="Male"/>
    <s v="B+"/>
    <b v="0"/>
    <b v="0"/>
    <b v="1"/>
    <n v="0"/>
    <n v="29.846813956114268"/>
    <b v="1"/>
    <b v="1"/>
    <x v="11"/>
  </r>
  <r>
    <s v="PID0396"/>
    <s v="Senior"/>
    <x v="2"/>
    <n v="12000"/>
    <n v="9210.5399999999991"/>
    <n v="83.4"/>
    <s v="Female"/>
    <s v="AB+"/>
    <b v="0"/>
    <b v="0"/>
    <b v="1"/>
    <n v="0.5"/>
    <n v="29.904263329628172"/>
    <b v="1"/>
    <b v="1"/>
    <x v="14"/>
  </r>
  <r>
    <s v="PID0397"/>
    <s v="Adult"/>
    <x v="2"/>
    <n v="800"/>
    <n v="630.55999999999995"/>
    <n v="86.9"/>
    <s v="Female"/>
    <s v="A-"/>
    <b v="0"/>
    <b v="1"/>
    <b v="1"/>
    <n v="12"/>
    <n v="29.035383741521603"/>
    <b v="1"/>
    <b v="1"/>
    <x v="8"/>
  </r>
  <r>
    <s v="PID0398"/>
    <s v="Adult"/>
    <x v="0"/>
    <n v="24000"/>
    <n v="17480.04"/>
    <n v="65"/>
    <s v="Female"/>
    <s v="A+"/>
    <b v="0"/>
    <b v="0"/>
    <b v="1"/>
    <n v="12"/>
    <n v="23.030045351473927"/>
    <b v="0"/>
    <b v="0"/>
    <x v="9"/>
  </r>
  <r>
    <s v="PID0399"/>
    <s v="Adult"/>
    <x v="1"/>
    <n v="60000"/>
    <n v="39419.75"/>
    <n v="89.7"/>
    <s v="Female"/>
    <s v="AB+"/>
    <b v="1"/>
    <b v="0"/>
    <b v="1"/>
    <n v="15"/>
    <n v="30.320443482963768"/>
    <b v="1"/>
    <b v="1"/>
    <x v="2"/>
  </r>
  <r>
    <s v="PID0400"/>
    <s v="Adult"/>
    <x v="2"/>
    <n v="24000"/>
    <n v="20401.560000000001"/>
    <n v="72"/>
    <s v="Female"/>
    <s v="A-"/>
    <s v="No"/>
    <b v="0"/>
    <b v="1"/>
    <n v="3"/>
    <n v="26.1286108288576"/>
    <b v="0"/>
    <b v="0"/>
    <x v="13"/>
  </r>
  <r>
    <s v="PID0401"/>
    <s v="Senior"/>
    <x v="2"/>
    <n v="60000"/>
    <n v="31762.350000000002"/>
    <n v="46.9"/>
    <s v="Female"/>
    <s v="O-"/>
    <b v="1"/>
    <b v="1"/>
    <b v="1"/>
    <n v="2"/>
    <n v="20.844444444444445"/>
    <b v="0"/>
    <b v="0"/>
    <x v="4"/>
  </r>
  <r>
    <s v="PID0402"/>
    <s v="Adult"/>
    <x v="1"/>
    <n v="250000"/>
    <n v="207131.6"/>
    <n v="87.8"/>
    <s v="Female"/>
    <s v="A-"/>
    <b v="1"/>
    <b v="0"/>
    <b v="1"/>
    <n v="7"/>
    <n v="30.026332888752098"/>
    <b v="1"/>
    <b v="1"/>
    <x v="13"/>
  </r>
  <r>
    <s v="PID0403"/>
    <s v="Middle-aged"/>
    <x v="0"/>
    <n v="1600"/>
    <n v="1276.22"/>
    <n v="92.7"/>
    <s v="Male"/>
    <s v="A+"/>
    <b v="1"/>
    <b v="0"/>
    <b v="1"/>
    <n v="7"/>
    <n v="34.894463472467919"/>
    <b v="1"/>
    <b v="1"/>
    <x v="11"/>
  </r>
  <r>
    <s v="PID0404"/>
    <s v="Senior"/>
    <x v="0"/>
    <n v="12000"/>
    <n v="8430.7800000000007"/>
    <n v="97.4"/>
    <s v="Male"/>
    <s v="O+"/>
    <b v="1"/>
    <b v="0"/>
    <b v="1"/>
    <n v="7"/>
    <n v="34.924163648750408"/>
    <b v="1"/>
    <b v="1"/>
    <x v="6"/>
  </r>
  <r>
    <s v="PID0405"/>
    <s v="Adult"/>
    <x v="0"/>
    <n v="32000"/>
    <n v="25608.2"/>
    <n v="58.1"/>
    <s v="Female"/>
    <s v="O+"/>
    <b v="1"/>
    <b v="0"/>
    <b v="1"/>
    <n v="15"/>
    <n v="22.13839353757049"/>
    <b v="0"/>
    <b v="0"/>
    <x v="5"/>
  </r>
  <r>
    <s v="PID0406"/>
    <s v="Adult"/>
    <x v="0"/>
    <n v="12000"/>
    <n v="0"/>
    <n v="86.9"/>
    <s v="Female"/>
    <s v="B+"/>
    <b v="0"/>
    <b v="0"/>
    <b v="0"/>
    <n v="15"/>
    <n v="32.707290451277807"/>
    <b v="1"/>
    <b v="1"/>
    <x v="0"/>
  </r>
  <r>
    <s v="PID0407"/>
    <s v="Senior"/>
    <x v="2"/>
    <n v="100"/>
    <n v="60.99"/>
    <n v="80.5"/>
    <s v="Male"/>
    <s v="AB+"/>
    <b v="0"/>
    <b v="1"/>
    <b v="1"/>
    <n v="200"/>
    <n v="34.842451523545705"/>
    <b v="1"/>
    <b v="1"/>
    <x v="6"/>
  </r>
  <r>
    <s v="PID0408"/>
    <s v="Middle-aged"/>
    <x v="3"/>
    <n v="24000"/>
    <n v="16421.2"/>
    <n v="74.099999999999994"/>
    <s v="Male"/>
    <s v="B+"/>
    <b v="0"/>
    <b v="0"/>
    <b v="1"/>
    <n v="7"/>
    <n v="28.945312499999993"/>
    <b v="1"/>
    <b v="1"/>
    <x v="13"/>
  </r>
  <r>
    <s v="PID0409"/>
    <s v="Senior"/>
    <x v="3"/>
    <n v="48000"/>
    <n v="0"/>
    <n v="84.6"/>
    <s v="Female"/>
    <s v="AB-"/>
    <b v="0"/>
    <b v="0"/>
    <b v="0"/>
    <n v="5"/>
    <n v="30.334540499838646"/>
    <b v="1"/>
    <b v="1"/>
    <x v="5"/>
  </r>
  <r>
    <s v="PID0410"/>
    <s v="Middle-aged"/>
    <x v="0"/>
    <n v="60000"/>
    <n v="0"/>
    <n v="87.2"/>
    <s v="Female"/>
    <s v="A+"/>
    <b v="0"/>
    <b v="1"/>
    <b v="0"/>
    <n v="20"/>
    <n v="33.226642280140219"/>
    <b v="1"/>
    <b v="1"/>
    <x v="5"/>
  </r>
  <r>
    <s v="PID0411"/>
    <s v="Adult"/>
    <x v="2"/>
    <n v="800"/>
    <n v="401.91"/>
    <n v="87.6"/>
    <s v="Female"/>
    <s v="AB-"/>
    <b v="1"/>
    <b v="0"/>
    <b v="1"/>
    <n v="0.5"/>
    <n v="31.789809841776744"/>
    <b v="1"/>
    <b v="1"/>
    <x v="11"/>
  </r>
  <r>
    <s v="PID0412"/>
    <s v="Middle-aged"/>
    <x v="0"/>
    <n v="40000"/>
    <n v="0"/>
    <n v="86.3"/>
    <s v="Male"/>
    <s v="O+"/>
    <b v="0"/>
    <b v="0"/>
    <b v="0"/>
    <n v="90"/>
    <n v="32.08655562165378"/>
    <b v="1"/>
    <b v="1"/>
    <x v="13"/>
  </r>
  <r>
    <s v="PID0413"/>
    <s v="Senior"/>
    <x v="2"/>
    <n v="72000"/>
    <n v="36270.04"/>
    <n v="73.400000000000006"/>
    <s v="Female"/>
    <s v="O+"/>
    <b v="0"/>
    <b v="0"/>
    <b v="1"/>
    <n v="25"/>
    <n v="29.033661643131204"/>
    <b v="1"/>
    <b v="1"/>
    <x v="0"/>
  </r>
  <r>
    <s v="PID0414"/>
    <s v="Senior"/>
    <x v="3"/>
    <n v="60000"/>
    <n v="36798"/>
    <n v="55.9"/>
    <s v="Male"/>
    <s v="O+"/>
    <b v="0"/>
    <b v="0"/>
    <b v="1"/>
    <n v="40"/>
    <n v="24.194944598337951"/>
    <b v="0"/>
    <b v="0"/>
    <x v="0"/>
  </r>
  <r>
    <s v="PID0415"/>
    <s v="Middle-aged"/>
    <x v="2"/>
    <n v="500"/>
    <n v="398.78"/>
    <n v="55"/>
    <s v="Female"/>
    <s v="AB-"/>
    <b v="1"/>
    <b v="0"/>
    <b v="1"/>
    <n v="2"/>
    <n v="22.892819979188342"/>
    <b v="0"/>
    <b v="0"/>
    <x v="1"/>
  </r>
  <r>
    <s v="PID0416"/>
    <s v="Adult"/>
    <x v="3"/>
    <n v="32000"/>
    <n v="23542.2"/>
    <n v="86.7"/>
    <s v="Male"/>
    <s v="A+"/>
    <b v="0"/>
    <b v="1"/>
    <b v="1"/>
    <n v="15"/>
    <n v="32.632014754036661"/>
    <b v="1"/>
    <b v="1"/>
    <x v="11"/>
  </r>
  <r>
    <s v="PID0417"/>
    <s v="Middle-aged"/>
    <x v="3"/>
    <n v="32000"/>
    <n v="20557.72"/>
    <n v="95.4"/>
    <s v="Female"/>
    <s v="O+"/>
    <b v="1"/>
    <b v="0"/>
    <b v="1"/>
    <n v="9"/>
    <n v="31.875438537872967"/>
    <b v="1"/>
    <b v="1"/>
    <x v="3"/>
  </r>
  <r>
    <s v="PID0418"/>
    <s v="Adult"/>
    <x v="0"/>
    <n v="90000"/>
    <n v="66424.05"/>
    <n v="68.7"/>
    <s v="Male"/>
    <s v="B+"/>
    <b v="0"/>
    <b v="0"/>
    <b v="1"/>
    <n v="25"/>
    <n v="22.432653061224492"/>
    <b v="0"/>
    <b v="0"/>
    <x v="1"/>
  </r>
  <r>
    <s v="PID0419"/>
    <s v="Middle-aged"/>
    <x v="0"/>
    <n v="200000"/>
    <n v="114686.88"/>
    <n v="86.5"/>
    <s v="Male"/>
    <s v="AB+"/>
    <b v="1"/>
    <b v="0"/>
    <b v="1"/>
    <n v="12"/>
    <n v="33.370626133251029"/>
    <b v="1"/>
    <b v="1"/>
    <x v="9"/>
  </r>
  <r>
    <s v="PID0420"/>
    <s v="Senior"/>
    <x v="1"/>
    <n v="240000"/>
    <n v="131303.88"/>
    <n v="92.2"/>
    <s v="Male"/>
    <s v="A-"/>
    <b v="0"/>
    <b v="0"/>
    <b v="1"/>
    <n v="25"/>
    <n v="34.702096428168169"/>
    <b v="1"/>
    <b v="1"/>
    <x v="1"/>
  </r>
  <r>
    <s v="PID0421"/>
    <s v="Senior"/>
    <x v="1"/>
    <n v="45000"/>
    <n v="26761.53"/>
    <n v="72"/>
    <s v="Female"/>
    <s v="AB+"/>
    <b v="0"/>
    <b v="0"/>
    <b v="1"/>
    <n v="12"/>
    <n v="26.1286108288576"/>
    <b v="0"/>
    <b v="0"/>
    <x v="2"/>
  </r>
  <r>
    <s v="PID0422"/>
    <s v="Middle-aged"/>
    <x v="0"/>
    <n v="800"/>
    <n v="0"/>
    <n v="69.3"/>
    <s v="Female"/>
    <s v="A-"/>
    <b v="0"/>
    <b v="0"/>
    <b v="0"/>
    <n v="20"/>
    <n v="28.844953173777309"/>
    <b v="1"/>
    <b v="1"/>
    <x v="6"/>
  </r>
  <r>
    <s v="PID0423"/>
    <s v="Middle-aged"/>
    <x v="0"/>
    <n v="250000"/>
    <n v="160812.4"/>
    <n v="106.1"/>
    <s v="Female"/>
    <s v="A-"/>
    <b v="0"/>
    <b v="0"/>
    <b v="1"/>
    <n v="5"/>
    <n v="33.113822914390937"/>
    <b v="1"/>
    <b v="1"/>
    <x v="3"/>
  </r>
  <r>
    <s v="PID0424"/>
    <s v="Middle-aged"/>
    <x v="2"/>
    <n v="800"/>
    <n v="411.18"/>
    <n v="86.3"/>
    <s v="Male"/>
    <s v="AB-"/>
    <b v="0"/>
    <b v="0"/>
    <b v="1"/>
    <n v="5"/>
    <n v="34.569780483896807"/>
    <b v="1"/>
    <b v="1"/>
    <x v="14"/>
  </r>
  <r>
    <s v="PID0425"/>
    <s v="Adult"/>
    <x v="1"/>
    <n v="45000"/>
    <n v="33185.19"/>
    <n v="60.9"/>
    <s v="Male"/>
    <s v="B+"/>
    <b v="1"/>
    <s v="No"/>
    <b v="1"/>
    <n v="12"/>
    <n v="22.369146005509645"/>
    <b v="0"/>
    <b v="0"/>
    <x v="4"/>
  </r>
  <r>
    <s v="PID0426"/>
    <s v="Middle-aged"/>
    <x v="0"/>
    <n v="800"/>
    <n v="0"/>
    <n v="77.599999999999994"/>
    <s v="Female"/>
    <s v="O+"/>
    <b v="1"/>
    <b v="1"/>
    <b v="0"/>
    <n v="9"/>
    <n v="34.033595017762373"/>
    <b v="1"/>
    <b v="1"/>
    <x v="7"/>
  </r>
  <r>
    <s v="PID0427"/>
    <s v="Adult"/>
    <x v="2"/>
    <n v="40000"/>
    <n v="24492.959999999999"/>
    <n v="66"/>
    <s v="Female"/>
    <s v="B+"/>
    <b v="0"/>
    <b v="0"/>
    <b v="1"/>
    <n v="3"/>
    <n v="22.309356408869661"/>
    <b v="0"/>
    <b v="0"/>
    <x v="7"/>
  </r>
  <r>
    <s v="PID0428"/>
    <s v="Middle-aged"/>
    <x v="3"/>
    <n v="3000"/>
    <n v="2095.89"/>
    <n v="83.6"/>
    <s v="Female"/>
    <s v="A+"/>
    <b v="0"/>
    <b v="0"/>
    <b v="1"/>
    <n v="5"/>
    <n v="34.352399737015119"/>
    <b v="1"/>
    <b v="1"/>
    <x v="13"/>
  </r>
  <r>
    <s v="PID0429"/>
    <s v="Senior"/>
    <x v="2"/>
    <n v="40000"/>
    <n v="33618.6"/>
    <n v="58.9"/>
    <s v="Male"/>
    <s v="AB+"/>
    <b v="0"/>
    <b v="0"/>
    <b v="1"/>
    <n v="2"/>
    <n v="22.168692837517408"/>
    <b v="0"/>
    <b v="0"/>
    <x v="0"/>
  </r>
  <r>
    <s v="PID0430"/>
    <s v="Middle-aged"/>
    <x v="0"/>
    <n v="72000"/>
    <n v="58499.199999999997"/>
    <n v="79"/>
    <s v="Female"/>
    <s v="B-"/>
    <b v="0"/>
    <b v="0"/>
    <b v="1"/>
    <n v="5"/>
    <n v="29.372397382510414"/>
    <b v="1"/>
    <b v="1"/>
    <x v="3"/>
  </r>
  <r>
    <s v="PID0431"/>
    <s v="Middle-aged"/>
    <x v="3"/>
    <n v="12000"/>
    <n v="6952.4400000000005"/>
    <n v="98.2"/>
    <s v="Male"/>
    <s v="O-"/>
    <b v="0"/>
    <b v="0"/>
    <b v="1"/>
    <n v="120"/>
    <n v="31.34476044559354"/>
    <b v="1"/>
    <b v="1"/>
    <x v="10"/>
  </r>
  <r>
    <s v="PID0432"/>
    <s v="Adult"/>
    <x v="2"/>
    <n v="54000"/>
    <n v="34491.06"/>
    <n v="74.7"/>
    <s v="Female"/>
    <s v="A-"/>
    <b v="0"/>
    <b v="0"/>
    <b v="1"/>
    <n v="0.5"/>
    <n v="24.673008323424494"/>
    <b v="0"/>
    <b v="0"/>
    <x v="1"/>
  </r>
  <r>
    <s v="PID0433"/>
    <s v="Middle-aged"/>
    <x v="0"/>
    <n v="45000"/>
    <n v="24593.67"/>
    <n v="80.400000000000006"/>
    <s v="Female"/>
    <s v="O-"/>
    <b v="0"/>
    <b v="0"/>
    <b v="1"/>
    <n v="200"/>
    <n v="29.531680440771357"/>
    <b v="1"/>
    <b v="1"/>
    <x v="11"/>
  </r>
  <r>
    <s v="PID0434"/>
    <s v="Middle-aged"/>
    <x v="0"/>
    <n v="100"/>
    <n v="52.32"/>
    <n v="60.8"/>
    <s v="Female"/>
    <s v="O-"/>
    <b v="0"/>
    <b v="1"/>
    <b v="1"/>
    <n v="12"/>
    <n v="25.636700961376285"/>
    <b v="0"/>
    <b v="0"/>
    <x v="13"/>
  </r>
  <r>
    <s v="PID0435"/>
    <s v="Middle-aged"/>
    <x v="1"/>
    <n v="24000"/>
    <n v="18705.88"/>
    <n v="56"/>
    <s v="Male"/>
    <s v="B+"/>
    <b v="0"/>
    <b v="0"/>
    <b v="1"/>
    <n v="12"/>
    <n v="21.338210638622158"/>
    <b v="0"/>
    <b v="0"/>
    <x v="14"/>
  </r>
  <r>
    <s v="PID0436"/>
    <s v="Adult"/>
    <x v="1"/>
    <n v="18000"/>
    <n v="13355.46"/>
    <n v="74.400000000000006"/>
    <s v="Female"/>
    <s v="A-"/>
    <b v="0"/>
    <b v="0"/>
    <b v="1"/>
    <n v="5"/>
    <n v="29.062499999999996"/>
    <b v="1"/>
    <b v="1"/>
    <x v="10"/>
  </r>
  <r>
    <s v="PID0437"/>
    <s v="Senior"/>
    <x v="0"/>
    <n v="54000"/>
    <n v="27150.75"/>
    <n v="63.4"/>
    <s v="Male"/>
    <s v="AB+"/>
    <b v="0"/>
    <b v="0"/>
    <b v="1"/>
    <n v="200"/>
    <n v="23.287419651056016"/>
    <b v="0"/>
    <b v="0"/>
    <x v="5"/>
  </r>
  <r>
    <s v="PID0438"/>
    <s v="Senior"/>
    <x v="2"/>
    <n v="500"/>
    <n v="393.88"/>
    <n v="86"/>
    <s v="Male"/>
    <s v="O+"/>
    <b v="0"/>
    <b v="1"/>
    <b v="1"/>
    <n v="3"/>
    <n v="32.769394909312595"/>
    <b v="1"/>
    <b v="1"/>
    <x v="10"/>
  </r>
  <r>
    <s v="PID0439"/>
    <s v="Senior"/>
    <x v="0"/>
    <n v="48000"/>
    <n v="33606.400000000001"/>
    <n v="78.8"/>
    <s v="Female"/>
    <s v="B-"/>
    <b v="0"/>
    <b v="0"/>
    <b v="1"/>
    <n v="150"/>
    <n v="30.781249999999993"/>
    <b v="1"/>
    <b v="1"/>
    <x v="13"/>
  </r>
  <r>
    <s v="PID0440"/>
    <s v="Middle-aged"/>
    <x v="1"/>
    <n v="72000"/>
    <n v="36669.199999999997"/>
    <n v="74.599999999999994"/>
    <s v="Male"/>
    <s v="O-"/>
    <b v="0"/>
    <b v="1"/>
    <b v="1"/>
    <n v="25"/>
    <n v="25.512123388393011"/>
    <b v="0"/>
    <b v="0"/>
    <x v="2"/>
  </r>
  <r>
    <s v="PID0441"/>
    <s v="Senior"/>
    <x v="0"/>
    <n v="200"/>
    <n v="101.26"/>
    <n v="88.5"/>
    <s v="Female"/>
    <s v="AB-"/>
    <b v="0"/>
    <b v="0"/>
    <b v="1"/>
    <n v="4"/>
    <n v="34.570312499999993"/>
    <b v="1"/>
    <b v="1"/>
    <x v="5"/>
  </r>
  <r>
    <s v="PID0442"/>
    <s v="Middle-aged"/>
    <x v="0"/>
    <n v="20000"/>
    <n v="10124.379999999999"/>
    <n v="59.1"/>
    <s v="Male"/>
    <s v="B-"/>
    <b v="0"/>
    <b v="0"/>
    <b v="1"/>
    <n v="12"/>
    <n v="20.692552781765347"/>
    <b v="0"/>
    <b v="0"/>
    <x v="13"/>
  </r>
  <r>
    <s v="PID0443"/>
    <s v="Adult"/>
    <x v="2"/>
    <n v="60000"/>
    <n v="37390.25"/>
    <n v="72.900000000000006"/>
    <s v="Male"/>
    <s v="B-"/>
    <b v="0"/>
    <b v="0"/>
    <b v="1"/>
    <n v="1"/>
    <n v="25.524316375477053"/>
    <b v="0"/>
    <b v="0"/>
    <x v="0"/>
  </r>
  <r>
    <s v="PID0444"/>
    <s v="Middle-aged"/>
    <x v="2"/>
    <n v="45000"/>
    <n v="39564"/>
    <n v="83"/>
    <s v="Male"/>
    <s v="B+"/>
    <b v="0"/>
    <b v="0"/>
    <b v="1"/>
    <n v="2"/>
    <n v="31.239414355075468"/>
    <b v="1"/>
    <b v="1"/>
    <x v="13"/>
  </r>
  <r>
    <s v="PID0445"/>
    <s v="Adult"/>
    <x v="2"/>
    <n v="24000"/>
    <n v="14404.98"/>
    <n v="69.2"/>
    <s v="Female"/>
    <s v="A+"/>
    <b v="0"/>
    <b v="1"/>
    <b v="1"/>
    <n v="20"/>
    <n v="26.696500906600825"/>
    <b v="0"/>
    <b v="0"/>
    <x v="1"/>
  </r>
  <r>
    <s v="PID0446"/>
    <s v="Senior"/>
    <x v="2"/>
    <n v="15000"/>
    <n v="9615.15"/>
    <n v="77.7"/>
    <s v="Female"/>
    <s v="O+"/>
    <b v="0"/>
    <b v="0"/>
    <b v="1"/>
    <n v="0.5"/>
    <n v="30.734543728491751"/>
    <b v="1"/>
    <b v="1"/>
    <x v="0"/>
  </r>
  <r>
    <s v="PID0447"/>
    <s v="Adult"/>
    <x v="0"/>
    <n v="250000"/>
    <n v="166346.30000000002"/>
    <n v="89.9"/>
    <s v="Female"/>
    <s v="A+"/>
    <b v="0"/>
    <b v="0"/>
    <b v="1"/>
    <n v="7"/>
    <n v="33.836425909894992"/>
    <b v="1"/>
    <b v="1"/>
    <x v="3"/>
  </r>
  <r>
    <s v="PID0448"/>
    <s v="Adult"/>
    <x v="2"/>
    <n v="24000"/>
    <n v="21098.2"/>
    <n v="84.7"/>
    <s v="Female"/>
    <s v="O+"/>
    <b v="0"/>
    <b v="0"/>
    <b v="1"/>
    <n v="1"/>
    <n v="31.491671624033319"/>
    <b v="1"/>
    <b v="1"/>
    <x v="1"/>
  </r>
  <r>
    <s v="PID0449"/>
    <s v="Senior"/>
    <x v="2"/>
    <n v="250000"/>
    <n v="185578.5"/>
    <n v="74.599999999999994"/>
    <s v="Male"/>
    <s v="B+"/>
    <b v="0"/>
    <b v="0"/>
    <b v="1"/>
    <n v="2"/>
    <n v="29.508326411138796"/>
    <b v="1"/>
    <b v="1"/>
    <x v="0"/>
  </r>
  <r>
    <s v="PID0450"/>
    <s v="Middle-aged"/>
    <x v="1"/>
    <n v="300000"/>
    <n v="0"/>
    <n v="93.5"/>
    <s v="Female"/>
    <s v="A-"/>
    <b v="0"/>
    <b v="0"/>
    <b v="0"/>
    <n v="15"/>
    <n v="33.127834467120188"/>
    <b v="1"/>
    <b v="1"/>
    <x v="0"/>
  </r>
  <r>
    <s v="PID0451"/>
    <s v="Adult"/>
    <x v="3"/>
    <n v="18000"/>
    <n v="15254.939999999999"/>
    <n v="83.6"/>
    <s v="Female"/>
    <s v="AB-"/>
    <b v="1"/>
    <b v="0"/>
    <b v="1"/>
    <n v="12"/>
    <n v="31.082688875669248"/>
    <b v="1"/>
    <b v="1"/>
    <x v="7"/>
  </r>
  <r>
    <s v="PID0452"/>
    <s v="Adult"/>
    <x v="0"/>
    <n v="3000"/>
    <n v="2236.71"/>
    <n v="69.3"/>
    <s v="Female"/>
    <s v="O+"/>
    <b v="0"/>
    <b v="1"/>
    <b v="1"/>
    <n v="2"/>
    <n v="24.553571428571431"/>
    <b v="0"/>
    <b v="0"/>
    <x v="14"/>
  </r>
  <r>
    <s v="PID0453"/>
    <s v="Adult"/>
    <x v="2"/>
    <n v="18000"/>
    <n v="0"/>
    <n v="72"/>
    <s v="Male"/>
    <s v="B-"/>
    <b v="0"/>
    <b v="1"/>
    <b v="0"/>
    <n v="2"/>
    <n v="24.056934745564501"/>
    <b v="0"/>
    <b v="0"/>
    <x v="5"/>
  </r>
  <r>
    <s v="PID0454"/>
    <s v="Middle-aged"/>
    <x v="0"/>
    <n v="32000"/>
    <n v="18500.68"/>
    <n v="84.8"/>
    <s v="Male"/>
    <s v="AB-"/>
    <b v="0"/>
    <b v="1"/>
    <b v="1"/>
    <n v="25"/>
    <n v="26.764297437192273"/>
    <b v="0"/>
    <b v="0"/>
    <x v="6"/>
  </r>
  <r>
    <s v="PID0455"/>
    <s v="Young Adult"/>
    <x v="0"/>
    <n v="100"/>
    <n v="73.209999999999994"/>
    <n v="97.4"/>
    <s v="Female"/>
    <s v="AB-"/>
    <s v="No"/>
    <s v="No"/>
    <b v="1"/>
    <n v="12"/>
    <n v="32.923201730665227"/>
    <b v="1"/>
    <b v="1"/>
    <x v="5"/>
  </r>
  <r>
    <s v="PID0456"/>
    <s v="Middle-aged"/>
    <x v="0"/>
    <n v="54000"/>
    <n v="0"/>
    <n v="89.3"/>
    <s v="Male"/>
    <s v="O+"/>
    <b v="0"/>
    <b v="0"/>
    <b v="0"/>
    <n v="4"/>
    <n v="32.800734618916437"/>
    <b v="1"/>
    <b v="1"/>
    <x v="14"/>
  </r>
  <r>
    <s v="PID0457"/>
    <s v="Middle-aged"/>
    <x v="3"/>
    <n v="800"/>
    <n v="565.26"/>
    <n v="69.5"/>
    <s v="Female"/>
    <s v="AB-"/>
    <b v="1"/>
    <b v="0"/>
    <b v="1"/>
    <n v="2"/>
    <n v="25.221367397300046"/>
    <b v="0"/>
    <b v="0"/>
    <x v="5"/>
  </r>
  <r>
    <s v="PID0458"/>
    <s v="Adult"/>
    <x v="2"/>
    <n v="72000"/>
    <n v="45460.44"/>
    <n v="87.7"/>
    <s v="Female"/>
    <s v="O-"/>
    <b v="0"/>
    <b v="0"/>
    <b v="1"/>
    <n v="2"/>
    <n v="31.826099579039052"/>
    <b v="1"/>
    <b v="1"/>
    <x v="6"/>
  </r>
  <r>
    <s v="PID0459"/>
    <s v="Senior"/>
    <x v="0"/>
    <n v="40000"/>
    <n v="21188.600000000002"/>
    <n v="81.2"/>
    <s v="Male"/>
    <s v="B-"/>
    <b v="0"/>
    <b v="0"/>
    <b v="1"/>
    <n v="25"/>
    <n v="33.798126951092605"/>
    <b v="1"/>
    <b v="1"/>
    <x v="3"/>
  </r>
  <r>
    <s v="PID0460"/>
    <s v="Adult"/>
    <x v="1"/>
    <n v="40000"/>
    <n v="35616"/>
    <n v="95.7"/>
    <s v="Male"/>
    <s v="A-"/>
    <b v="0"/>
    <b v="0"/>
    <b v="1"/>
    <n v="20"/>
    <n v="31.609195402298852"/>
    <b v="1"/>
    <b v="1"/>
    <x v="10"/>
  </r>
  <r>
    <s v="PID0461"/>
    <s v="Middle-aged"/>
    <x v="2"/>
    <n v="32000"/>
    <n v="0"/>
    <n v="54.9"/>
    <s v="Male"/>
    <s v="AB+"/>
    <b v="0"/>
    <b v="0"/>
    <b v="0"/>
    <n v="1"/>
    <n v="20.919067215363508"/>
    <b v="0"/>
    <b v="0"/>
    <x v="6"/>
  </r>
  <r>
    <s v="PID0462"/>
    <s v="Adult"/>
    <x v="0"/>
    <n v="54000"/>
    <n v="27921.96"/>
    <n v="89.1"/>
    <s v="Female"/>
    <s v="O+"/>
    <b v="0"/>
    <b v="0"/>
    <b v="1"/>
    <n v="25"/>
    <n v="30.830449826989621"/>
    <b v="1"/>
    <b v="1"/>
    <x v="1"/>
  </r>
  <r>
    <s v="PID0463"/>
    <s v="Middle-aged"/>
    <x v="3"/>
    <n v="40000"/>
    <n v="23114.3"/>
    <n v="86.6"/>
    <s v="Male"/>
    <s v="B-"/>
    <b v="0"/>
    <b v="0"/>
    <b v="1"/>
    <n v="7"/>
    <n v="29.27257977285019"/>
    <b v="1"/>
    <b v="1"/>
    <x v="2"/>
  </r>
  <r>
    <s v="PID0464"/>
    <s v="Senior"/>
    <x v="0"/>
    <n v="800"/>
    <n v="0"/>
    <n v="88.4"/>
    <s v="Female"/>
    <s v="O+"/>
    <b v="0"/>
    <b v="0"/>
    <b v="0"/>
    <n v="12"/>
    <n v="32.470156106519745"/>
    <b v="1"/>
    <b v="1"/>
    <x v="14"/>
  </r>
  <r>
    <s v="PID0465"/>
    <s v="Adult"/>
    <x v="1"/>
    <n v="32000"/>
    <n v="26512.240000000002"/>
    <n v="84.7"/>
    <s v="Male"/>
    <s v="A-"/>
    <b v="0"/>
    <b v="1"/>
    <b v="1"/>
    <n v="7"/>
    <n v="30.00992063492064"/>
    <s v="Yes"/>
    <b v="1"/>
    <x v="11"/>
  </r>
  <r>
    <s v="PID0466"/>
    <s v="Senior"/>
    <x v="0"/>
    <n v="12000"/>
    <n v="0"/>
    <n v="74.8"/>
    <s v="Female"/>
    <s v="B-"/>
    <b v="0"/>
    <b v="1"/>
    <b v="0"/>
    <n v="9"/>
    <n v="31.134235171696144"/>
    <b v="1"/>
    <b v="1"/>
    <x v="2"/>
  </r>
  <r>
    <s v="PID0467"/>
    <s v="Senior"/>
    <x v="1"/>
    <n v="40000"/>
    <n v="0"/>
    <n v="85.2"/>
    <s v="Male"/>
    <s v="O-"/>
    <b v="1"/>
    <b v="1"/>
    <b v="0"/>
    <n v="7"/>
    <n v="33.701198528539216"/>
    <b v="1"/>
    <b v="1"/>
    <x v="7"/>
  </r>
  <r>
    <s v="PID0468"/>
    <s v="Young Adult"/>
    <x v="2"/>
    <n v="21000"/>
    <n v="13118.279999999999"/>
    <n v="93.5"/>
    <s v="Female"/>
    <s v="B-"/>
    <b v="1"/>
    <b v="1"/>
    <b v="1"/>
    <n v="5"/>
    <n v="32.352941176470594"/>
    <b v="1"/>
    <b v="1"/>
    <x v="2"/>
  </r>
  <r>
    <s v="PID0469"/>
    <s v="Young Adult"/>
    <x v="3"/>
    <n v="3000"/>
    <n v="2092.17"/>
    <n v="63.4"/>
    <s v="Female"/>
    <s v="B-"/>
    <b v="0"/>
    <b v="1"/>
    <b v="1"/>
    <n v="3"/>
    <n v="21.93771626297578"/>
    <b v="0"/>
    <b v="0"/>
    <x v="7"/>
  </r>
  <r>
    <s v="PID0470"/>
    <s v="Senior"/>
    <x v="2"/>
    <n v="75000"/>
    <n v="38626.699999999997"/>
    <n v="91.5"/>
    <s v="Male"/>
    <s v="A-"/>
    <b v="1"/>
    <b v="1"/>
    <b v="1"/>
    <n v="12"/>
    <n v="34.438631487824161"/>
    <b v="1"/>
    <b v="1"/>
    <x v="4"/>
  </r>
  <r>
    <s v="PID0471"/>
    <s v="Young Adult"/>
    <x v="3"/>
    <n v="800"/>
    <n v="628.30999999999995"/>
    <n v="93.4"/>
    <s v="Male"/>
    <s v="O+"/>
    <b v="1"/>
    <b v="1"/>
    <b v="1"/>
    <n v="15"/>
    <n v="31.941452070722622"/>
    <b v="1"/>
    <b v="1"/>
    <x v="2"/>
  </r>
  <r>
    <s v="PID0472"/>
    <s v="Middle-aged"/>
    <x v="0"/>
    <n v="75000"/>
    <n v="0"/>
    <n v="52.2"/>
    <s v="Female"/>
    <s v="B-"/>
    <b v="0"/>
    <b v="1"/>
    <b v="0"/>
    <n v="200"/>
    <n v="20.390624999999996"/>
    <b v="0"/>
    <b v="0"/>
    <x v="10"/>
  </r>
  <r>
    <s v="PID0473"/>
    <s v="Middle-aged"/>
    <x v="0"/>
    <n v="20000"/>
    <n v="15777.76"/>
    <n v="92.6"/>
    <s v="Female"/>
    <s v="O-"/>
    <b v="0"/>
    <b v="0"/>
    <b v="1"/>
    <n v="5"/>
    <n v="34.012855831037648"/>
    <b v="1"/>
    <b v="1"/>
    <x v="5"/>
  </r>
  <r>
    <s v="PID0474"/>
    <s v="Middle-aged"/>
    <x v="2"/>
    <n v="100"/>
    <n v="53.65"/>
    <n v="65"/>
    <s v="Female"/>
    <s v="B+"/>
    <b v="0"/>
    <b v="0"/>
    <b v="1"/>
    <n v="7"/>
    <n v="28.133656509695292"/>
    <b v="1"/>
    <b v="1"/>
    <x v="6"/>
  </r>
  <r>
    <s v="PID0475"/>
    <s v="Senior"/>
    <x v="1"/>
    <n v="75000"/>
    <n v="52660.649999999994"/>
    <n v="70.900000000000006"/>
    <s v="Male"/>
    <s v="B-"/>
    <b v="1"/>
    <b v="0"/>
    <b v="1"/>
    <n v="12"/>
    <n v="29.895429246078599"/>
    <b v="1"/>
    <b v="1"/>
    <x v="2"/>
  </r>
  <r>
    <s v="PID0476"/>
    <s v="Adult"/>
    <x v="0"/>
    <n v="250000"/>
    <n v="0"/>
    <n v="102.5"/>
    <s v="Female"/>
    <s v="O+"/>
    <b v="1"/>
    <b v="1"/>
    <b v="0"/>
    <n v="30"/>
    <n v="33.090134297520663"/>
    <b v="1"/>
    <b v="1"/>
    <x v="2"/>
  </r>
  <r>
    <s v="PID0477"/>
    <s v="Adult"/>
    <x v="1"/>
    <n v="20000"/>
    <n v="16069.82"/>
    <n v="80.900000000000006"/>
    <s v="Female"/>
    <s v="A+"/>
    <b v="1"/>
    <b v="0"/>
    <b v="1"/>
    <n v="15"/>
    <n v="25.822720163426858"/>
    <b v="0"/>
    <b v="0"/>
    <x v="12"/>
  </r>
  <r>
    <s v="PID0478"/>
    <s v="Adult"/>
    <x v="2"/>
    <n v="72000"/>
    <n v="42648.72"/>
    <n v="67"/>
    <s v="Female"/>
    <s v="AB-"/>
    <b v="0"/>
    <b v="0"/>
    <b v="1"/>
    <n v="0.5"/>
    <n v="21.877551020408163"/>
    <b v="0"/>
    <b v="0"/>
    <x v="13"/>
  </r>
  <r>
    <s v="PID0479"/>
    <s v="Middle-aged"/>
    <x v="0"/>
    <n v="4000"/>
    <n v="2417.92"/>
    <n v="72.400000000000006"/>
    <s v="Male"/>
    <s v="A-"/>
    <b v="1"/>
    <b v="0"/>
    <b v="1"/>
    <n v="15"/>
    <n v="28.281249999999996"/>
    <b v="1"/>
    <b v="1"/>
    <x v="11"/>
  </r>
  <r>
    <s v="PID0480"/>
    <s v="Adult"/>
    <x v="0"/>
    <n v="30000"/>
    <n v="20098.86"/>
    <n v="56.7"/>
    <s v="Female"/>
    <s v="B+"/>
    <b v="0"/>
    <b v="0"/>
    <b v="1"/>
    <n v="20"/>
    <n v="20.576281027725361"/>
    <b v="0"/>
    <b v="0"/>
    <x v="7"/>
  </r>
  <r>
    <s v="PID0481"/>
    <s v="Adult"/>
    <x v="2"/>
    <n v="45000"/>
    <n v="32491.47"/>
    <n v="65"/>
    <s v="Male"/>
    <s v="A+"/>
    <b v="0"/>
    <b v="1"/>
    <b v="1"/>
    <n v="4"/>
    <n v="24.767565919829291"/>
    <b v="0"/>
    <b v="0"/>
    <x v="10"/>
  </r>
  <r>
    <s v="PID0482"/>
    <s v="Middle-aged"/>
    <x v="1"/>
    <n v="100"/>
    <n v="0"/>
    <n v="83.3"/>
    <s v="Male"/>
    <s v="O-"/>
    <b v="0"/>
    <b v="0"/>
    <b v="0"/>
    <n v="40"/>
    <n v="32.539062499999993"/>
    <b v="1"/>
    <b v="1"/>
    <x v="3"/>
  </r>
  <r>
    <s v="PID0483"/>
    <s v="Senior"/>
    <x v="2"/>
    <n v="500"/>
    <n v="344.06"/>
    <n v="81.8"/>
    <s v="Female"/>
    <s v="AB+"/>
    <b v="0"/>
    <b v="0"/>
    <b v="1"/>
    <n v="15"/>
    <n v="34.943825024563203"/>
    <b v="1"/>
    <b v="1"/>
    <x v="3"/>
  </r>
  <r>
    <s v="PID0484"/>
    <s v="Adult"/>
    <x v="2"/>
    <n v="500"/>
    <n v="261.82"/>
    <n v="67.2"/>
    <s v="Male"/>
    <s v="O-"/>
    <b v="0"/>
    <b v="0"/>
    <b v="1"/>
    <n v="0.5"/>
    <n v="24.691349862258956"/>
    <b v="0"/>
    <b v="0"/>
    <x v="14"/>
  </r>
  <r>
    <s v="PID0485"/>
    <s v="Senior"/>
    <x v="0"/>
    <n v="60000"/>
    <n v="0"/>
    <n v="66.599999999999994"/>
    <s v="Female"/>
    <s v="AB-"/>
    <b v="1"/>
    <b v="1"/>
    <b v="0"/>
    <n v="30"/>
    <n v="28.826177285318558"/>
    <b v="1"/>
    <b v="1"/>
    <x v="8"/>
  </r>
  <r>
    <s v="PID0486"/>
    <s v="Middle-aged"/>
    <x v="0"/>
    <n v="48000"/>
    <n v="24552.12"/>
    <n v="92.5"/>
    <s v="Male"/>
    <s v="O-"/>
    <b v="0"/>
    <b v="0"/>
    <b v="1"/>
    <n v="9"/>
    <n v="33.976124885215796"/>
    <b v="1"/>
    <b v="1"/>
    <x v="11"/>
  </r>
  <r>
    <s v="PID0487"/>
    <s v="Middle-aged"/>
    <x v="0"/>
    <n v="15000"/>
    <n v="11420.150000000001"/>
    <n v="93.9"/>
    <s v="Male"/>
    <s v="A+"/>
    <b v="0"/>
    <b v="0"/>
    <b v="1"/>
    <n v="7"/>
    <n v="30.66122448979592"/>
    <b v="1"/>
    <b v="1"/>
    <x v="14"/>
  </r>
  <r>
    <s v="PID0488"/>
    <s v="Middle-aged"/>
    <x v="0"/>
    <n v="800"/>
    <n v="655.24"/>
    <n v="95.9"/>
    <s v="Male"/>
    <s v="O+"/>
    <b v="0"/>
    <b v="0"/>
    <b v="1"/>
    <n v="3"/>
    <n v="30.267642974371924"/>
    <b v="1"/>
    <b v="1"/>
    <x v="1"/>
  </r>
  <r>
    <s v="PID0489"/>
    <s v="Middle-aged"/>
    <x v="1"/>
    <n v="21000"/>
    <n v="11200.84"/>
    <n v="64"/>
    <s v="Male"/>
    <s v="B+"/>
    <b v="0"/>
    <s v="Yes"/>
    <b v="1"/>
    <n v="12"/>
    <n v="28.444444444444443"/>
    <b v="1"/>
    <b v="1"/>
    <x v="9"/>
  </r>
  <r>
    <s v="PID0490"/>
    <s v="Adult"/>
    <x v="0"/>
    <n v="40000"/>
    <n v="23810.400000000001"/>
    <n v="60.9"/>
    <s v="Female"/>
    <s v="AB+"/>
    <b v="0"/>
    <b v="0"/>
    <b v="1"/>
    <n v="7"/>
    <n v="22.100449992742053"/>
    <b v="0"/>
    <b v="0"/>
    <x v="7"/>
  </r>
  <r>
    <s v="PID0491"/>
    <s v="Middle-aged"/>
    <x v="1"/>
    <n v="500"/>
    <n v="287.83999999999997"/>
    <n v="85.3"/>
    <s v="Male"/>
    <s v="A-"/>
    <b v="0"/>
    <b v="0"/>
    <b v="1"/>
    <n v="5"/>
    <n v="32.907681030824421"/>
    <b v="1"/>
    <b v="1"/>
    <x v="9"/>
  </r>
  <r>
    <s v="PID0492"/>
    <s v="Adult"/>
    <x v="1"/>
    <n v="100"/>
    <n v="51.38"/>
    <n v="86.1"/>
    <s v="Female"/>
    <s v="O+"/>
    <b v="0"/>
    <b v="0"/>
    <b v="1"/>
    <n v="20"/>
    <n v="28.114285714285714"/>
    <b v="1"/>
    <b v="1"/>
    <x v="13"/>
  </r>
  <r>
    <s v="PID0493"/>
    <s v="Senior"/>
    <x v="2"/>
    <n v="300000"/>
    <n v="211507.65"/>
    <n v="90.8"/>
    <s v="Male"/>
    <s v="B+"/>
    <b v="0"/>
    <b v="1"/>
    <b v="1"/>
    <n v="5"/>
    <n v="33.759666864961339"/>
    <b v="1"/>
    <b v="1"/>
    <x v="8"/>
  </r>
  <r>
    <s v="PID0494"/>
    <s v="Adult"/>
    <x v="0"/>
    <n v="500"/>
    <n v="284.92"/>
    <n v="56.6"/>
    <s v="Female"/>
    <s v="A+"/>
    <b v="0"/>
    <b v="0"/>
    <b v="1"/>
    <n v="15"/>
    <n v="22.109374999999996"/>
    <b v="0"/>
    <b v="0"/>
    <x v="13"/>
  </r>
  <r>
    <s v="PID0495"/>
    <s v="Middle-aged"/>
    <x v="0"/>
    <n v="300000"/>
    <n v="185608.34999999998"/>
    <n v="89.2"/>
    <s v="Male"/>
    <s v="B-"/>
    <b v="1"/>
    <b v="0"/>
    <b v="1"/>
    <n v="2"/>
    <n v="32.370445637973582"/>
    <b v="1"/>
    <b v="1"/>
    <x v="5"/>
  </r>
  <r>
    <s v="PID0496"/>
    <s v="Middle-aged"/>
    <x v="3"/>
    <n v="20000"/>
    <n v="16429.98"/>
    <n v="60.3"/>
    <s v="Male"/>
    <s v="O+"/>
    <b v="0"/>
    <b v="1"/>
    <b v="1"/>
    <n v="20"/>
    <n v="22.976680384087786"/>
    <b v="0"/>
    <b v="0"/>
    <x v="10"/>
  </r>
  <r>
    <s v="PID0497"/>
    <s v="Middle-aged"/>
    <x v="1"/>
    <n v="3000"/>
    <n v="1761.06"/>
    <n v="55.5"/>
    <s v="Male"/>
    <s v="A-"/>
    <b v="0"/>
    <b v="0"/>
    <b v="1"/>
    <n v="5"/>
    <n v="20.140804180577735"/>
    <b v="0"/>
    <b v="0"/>
    <x v="1"/>
  </r>
  <r>
    <s v="PID0498"/>
    <s v="Middle-aged"/>
    <x v="2"/>
    <n v="60000"/>
    <n v="38814.75"/>
    <n v="91.9"/>
    <s v="Female"/>
    <s v="O-"/>
    <b v="1"/>
    <b v="1"/>
    <b v="1"/>
    <n v="2"/>
    <n v="28.682001185980464"/>
    <b v="1"/>
    <b v="1"/>
    <x v="4"/>
  </r>
  <r>
    <s v="PID0499"/>
    <s v="Middle-aged"/>
    <x v="1"/>
    <n v="100"/>
    <n v="0"/>
    <n v="47.9"/>
    <s v="Female"/>
    <s v="B-"/>
    <b v="0"/>
    <b v="0"/>
    <b v="0"/>
    <n v="400"/>
    <n v="20.732340720221607"/>
    <b v="0"/>
    <b v="0"/>
    <x v="4"/>
  </r>
  <r>
    <s v="PID0500"/>
    <s v="Senior"/>
    <x v="0"/>
    <n v="40000"/>
    <n v="30912.5"/>
    <n v="70.900000000000006"/>
    <s v="Female"/>
    <s v="A+"/>
    <b v="1"/>
    <b v="1"/>
    <b v="1"/>
    <n v="30"/>
    <n v="26.36079714455682"/>
    <b v="0"/>
    <b v="0"/>
    <x v="9"/>
  </r>
  <r>
    <s v="PID0501"/>
    <s v="Adult"/>
    <x v="2"/>
    <n v="18000"/>
    <n v="15163.32"/>
    <n v="87.8"/>
    <s v="Female"/>
    <s v="A+"/>
    <b v="0"/>
    <b v="0"/>
    <b v="1"/>
    <n v="3"/>
    <n v="30.380622837370243"/>
    <b v="1"/>
    <b v="1"/>
    <x v="11"/>
  </r>
  <r>
    <s v="PID0502"/>
    <s v="Middle-aged"/>
    <x v="0"/>
    <n v="24000"/>
    <n v="15407.22"/>
    <n v="94.4"/>
    <s v="Male"/>
    <s v="A+"/>
    <b v="0"/>
    <b v="0"/>
    <b v="1"/>
    <n v="15"/>
    <n v="29.79421790178008"/>
    <b v="1"/>
    <b v="1"/>
    <x v="8"/>
  </r>
  <r>
    <s v="PID0503"/>
    <s v="Middle-aged"/>
    <x v="0"/>
    <n v="18000"/>
    <n v="13926.54"/>
    <n v="79.5"/>
    <s v="Female"/>
    <s v="O+"/>
    <b v="0"/>
    <b v="0"/>
    <b v="1"/>
    <n v="30"/>
    <n v="28.850341123530267"/>
    <b v="1"/>
    <b v="1"/>
    <x v="0"/>
  </r>
  <r>
    <s v="PID0504"/>
    <s v="Adult"/>
    <x v="0"/>
    <n v="800"/>
    <n v="675.79"/>
    <n v="95"/>
    <s v="Male"/>
    <s v="B+"/>
    <b v="0"/>
    <b v="1"/>
    <b v="1"/>
    <n v="3"/>
    <n v="29.983587930816814"/>
    <b v="1"/>
    <b v="1"/>
    <x v="13"/>
  </r>
  <r>
    <s v="PID0505"/>
    <s v="Middle-aged"/>
    <x v="3"/>
    <n v="3000"/>
    <n v="2550.7200000000003"/>
    <n v="91.7"/>
    <s v="Male"/>
    <s v="AB-"/>
    <b v="0"/>
    <b v="0"/>
    <b v="1"/>
    <n v="30"/>
    <n v="29.60356404958678"/>
    <b v="1"/>
    <b v="1"/>
    <x v="13"/>
  </r>
  <r>
    <s v="PID0506"/>
    <s v="Adult"/>
    <x v="2"/>
    <n v="200000"/>
    <n v="136126"/>
    <n v="94.5"/>
    <s v="Male"/>
    <s v="B-"/>
    <b v="0"/>
    <b v="0"/>
    <b v="1"/>
    <n v="2"/>
    <n v="31.942942130881562"/>
    <b v="1"/>
    <b v="1"/>
    <x v="11"/>
  </r>
  <r>
    <s v="PID0507"/>
    <s v="Adult"/>
    <x v="1"/>
    <n v="20000"/>
    <n v="0"/>
    <n v="73"/>
    <s v="Male"/>
    <s v="A-"/>
    <b v="0"/>
    <b v="1"/>
    <b v="0"/>
    <n v="7"/>
    <n v="25.559329155141629"/>
    <b v="0"/>
    <b v="0"/>
    <x v="7"/>
  </r>
  <r>
    <s v="PID0508"/>
    <s v="Senior"/>
    <x v="0"/>
    <n v="1600"/>
    <n v="831.9"/>
    <n v="80"/>
    <s v="Female"/>
    <s v="B-"/>
    <b v="0"/>
    <b v="1"/>
    <b v="1"/>
    <n v="12"/>
    <n v="28.685144680698485"/>
    <b v="1"/>
    <b v="1"/>
    <x v="1"/>
  </r>
  <r>
    <s v="PID0509"/>
    <s v="Adult"/>
    <x v="0"/>
    <n v="21000"/>
    <n v="0"/>
    <n v="87.1"/>
    <s v="Female"/>
    <s v="AB-"/>
    <b v="0"/>
    <b v="1"/>
    <b v="0"/>
    <n v="25"/>
    <n v="29.441590048674961"/>
    <b v="1"/>
    <b v="1"/>
    <x v="2"/>
  </r>
  <r>
    <s v="PID0510"/>
    <s v="Adult"/>
    <x v="2"/>
    <n v="250000"/>
    <n v="208992.5"/>
    <n v="78.5"/>
    <s v="Female"/>
    <s v="O+"/>
    <b v="1"/>
    <b v="0"/>
    <b v="1"/>
    <n v="12"/>
    <n v="29.545711167149687"/>
    <b v="1"/>
    <b v="1"/>
    <x v="0"/>
  </r>
  <r>
    <s v="PID0511"/>
    <s v="Middle-aged"/>
    <x v="2"/>
    <n v="18000"/>
    <n v="14072.099999999999"/>
    <n v="74.3"/>
    <s v="Male"/>
    <s v="B-"/>
    <b v="1"/>
    <b v="0"/>
    <b v="1"/>
    <n v="0.5"/>
    <n v="32.15893351800554"/>
    <b v="1"/>
    <b v="1"/>
    <x v="4"/>
  </r>
  <r>
    <s v="PID0512"/>
    <s v="Adult"/>
    <x v="2"/>
    <n v="12000"/>
    <n v="8253.24"/>
    <n v="81.7"/>
    <s v="Female"/>
    <s v="O+"/>
    <b v="0"/>
    <b v="0"/>
    <b v="1"/>
    <n v="2"/>
    <n v="30.750122323008021"/>
    <b v="1"/>
    <b v="1"/>
    <x v="5"/>
  </r>
  <r>
    <s v="PID0513"/>
    <s v="Adult"/>
    <x v="2"/>
    <n v="21000"/>
    <n v="12593.21"/>
    <n v="61.8"/>
    <s v="Male"/>
    <s v="B-"/>
    <b v="0"/>
    <b v="0"/>
    <b v="1"/>
    <n v="2"/>
    <n v="22.699724517906336"/>
    <b v="0"/>
    <b v="0"/>
    <x v="0"/>
  </r>
  <r>
    <s v="PID0514"/>
    <s v="Middle-aged"/>
    <x v="2"/>
    <n v="3000"/>
    <n v="2591.46"/>
    <n v="80.8"/>
    <s v="Female"/>
    <s v="O+"/>
    <b v="1"/>
    <b v="0"/>
    <b v="1"/>
    <n v="3"/>
    <n v="30.411381685422864"/>
    <b v="1"/>
    <b v="1"/>
    <x v="12"/>
  </r>
  <r>
    <s v="PID0515"/>
    <s v="Middle-aged"/>
    <x v="0"/>
    <n v="100"/>
    <n v="0"/>
    <n v="89"/>
    <s v="Female"/>
    <s v="A+"/>
    <b v="0"/>
    <b v="0"/>
    <b v="0"/>
    <n v="9"/>
    <n v="33.912513336381643"/>
    <b v="1"/>
    <b v="1"/>
    <x v="9"/>
  </r>
  <r>
    <s v="PID0516"/>
    <s v="Senior"/>
    <x v="1"/>
    <n v="40000"/>
    <n v="0"/>
    <n v="86.6"/>
    <s v="Male"/>
    <s v="AB+"/>
    <b v="0"/>
    <b v="0"/>
    <b v="0"/>
    <n v="20"/>
    <n v="32.198096371207619"/>
    <b v="1"/>
    <b v="1"/>
    <x v="7"/>
  </r>
  <r>
    <s v="PID0517"/>
    <s v="Senior"/>
    <x v="2"/>
    <n v="32000"/>
    <n v="19961.72"/>
    <n v="82.7"/>
    <s v="Male"/>
    <s v="A-"/>
    <b v="0"/>
    <b v="0"/>
    <b v="1"/>
    <n v="30"/>
    <n v="32.304687499999993"/>
    <b v="1"/>
    <b v="1"/>
    <x v="7"/>
  </r>
  <r>
    <s v="PID0518"/>
    <s v="Adult"/>
    <x v="2"/>
    <n v="12000"/>
    <n v="0"/>
    <n v="69"/>
    <s v="Female"/>
    <s v="AB+"/>
    <b v="0"/>
    <b v="0"/>
    <b v="0"/>
    <n v="15"/>
    <n v="21.777553339224845"/>
    <b v="0"/>
    <b v="0"/>
    <x v="4"/>
  </r>
  <r>
    <s v="PID0519"/>
    <s v="Middle-aged"/>
    <x v="2"/>
    <n v="500"/>
    <n v="440.14"/>
    <n v="89"/>
    <s v="Male"/>
    <s v="O-"/>
    <b v="0"/>
    <b v="0"/>
    <b v="1"/>
    <n v="2"/>
    <n v="28.408184110568481"/>
    <b v="1"/>
    <b v="1"/>
    <x v="8"/>
  </r>
  <r>
    <s v="PID0520"/>
    <s v="Senior"/>
    <x v="0"/>
    <n v="18000"/>
    <n v="13589.579999999998"/>
    <n v="70.400000000000006"/>
    <s v="Male"/>
    <s v="A-"/>
    <b v="0"/>
    <b v="0"/>
    <b v="1"/>
    <n v="250"/>
    <n v="24.648996883862615"/>
    <b v="0"/>
    <b v="0"/>
    <x v="14"/>
  </r>
  <r>
    <s v="PID0521"/>
    <s v="Adult"/>
    <x v="0"/>
    <n v="30000"/>
    <n v="25487.22"/>
    <n v="68.2"/>
    <s v="Female"/>
    <s v="A-"/>
    <b v="0"/>
    <b v="0"/>
    <b v="1"/>
    <n v="40"/>
    <n v="25.050505050505055"/>
    <b v="0"/>
    <b v="0"/>
    <x v="6"/>
  </r>
  <r>
    <s v="PID0522"/>
    <s v="Adult"/>
    <x v="2"/>
    <n v="100"/>
    <n v="78.08"/>
    <n v="95"/>
    <s v="Male"/>
    <s v="B+"/>
    <b v="1"/>
    <b v="0"/>
    <b v="1"/>
    <n v="12"/>
    <n v="29.983587930816814"/>
    <b v="1"/>
    <b v="1"/>
    <x v="14"/>
  </r>
  <r>
    <s v="PID0523"/>
    <s v="Senior"/>
    <x v="2"/>
    <n v="3000"/>
    <n v="2243.25"/>
    <n v="84"/>
    <s v="Male"/>
    <s v="B+"/>
    <b v="0"/>
    <b v="0"/>
    <b v="1"/>
    <n v="2"/>
    <n v="32.406157169862269"/>
    <b v="1"/>
    <b v="1"/>
    <x v="7"/>
  </r>
  <r>
    <s v="PID0524"/>
    <s v="Adult"/>
    <x v="1"/>
    <n v="800"/>
    <n v="0"/>
    <n v="60"/>
    <s v="Female"/>
    <s v="O+"/>
    <b v="0"/>
    <b v="1"/>
    <b v="0"/>
    <n v="12"/>
    <n v="23.437499999999996"/>
    <b v="0"/>
    <b v="0"/>
    <x v="5"/>
  </r>
  <r>
    <s v="PID0525"/>
    <s v="Adult"/>
    <x v="3"/>
    <n v="60000"/>
    <n v="41143.879999999997"/>
    <n v="75.599999999999994"/>
    <s v="Female"/>
    <s v="O-"/>
    <b v="0"/>
    <b v="1"/>
    <b v="1"/>
    <n v="40"/>
    <n v="23.86062365862896"/>
    <b v="0"/>
    <b v="0"/>
    <x v="1"/>
  </r>
  <r>
    <s v="PID0526"/>
    <s v="Middle-aged"/>
    <x v="0"/>
    <n v="60000"/>
    <n v="33533.699999999997"/>
    <n v="85.6"/>
    <s v="Female"/>
    <s v="O+"/>
    <b v="0"/>
    <b v="0"/>
    <b v="1"/>
    <n v="5"/>
    <n v="31.064015096530699"/>
    <b v="1"/>
    <b v="1"/>
    <x v="3"/>
  </r>
  <r>
    <s v="PID0527"/>
    <s v="Adult"/>
    <x v="0"/>
    <n v="60000"/>
    <n v="44740.639999999999"/>
    <n v="87.9"/>
    <s v="Male"/>
    <s v="O-"/>
    <b v="0"/>
    <b v="1"/>
    <b v="1"/>
    <n v="15"/>
    <n v="31.143707482993204"/>
    <b v="1"/>
    <b v="1"/>
    <x v="11"/>
  </r>
  <r>
    <s v="PID0528"/>
    <s v="Middle-aged"/>
    <x v="2"/>
    <n v="240000"/>
    <n v="151588.20000000001"/>
    <n v="88"/>
    <s v="Female"/>
    <s v="B-"/>
    <b v="0"/>
    <b v="0"/>
    <b v="1"/>
    <n v="3"/>
    <n v="33.121306786104107"/>
    <b v="1"/>
    <b v="1"/>
    <x v="11"/>
  </r>
  <r>
    <s v="PID0529"/>
    <s v="Middle-aged"/>
    <x v="0"/>
    <n v="500"/>
    <n v="425.63"/>
    <n v="79.3"/>
    <s v="Male"/>
    <s v="O+"/>
    <b v="0"/>
    <b v="1"/>
    <b v="1"/>
    <n v="5"/>
    <n v="30.592955518691404"/>
    <b v="1"/>
    <b v="1"/>
    <x v="6"/>
  </r>
  <r>
    <s v="PID0530"/>
    <s v="Middle-aged"/>
    <x v="1"/>
    <n v="54000"/>
    <n v="33776.94"/>
    <n v="106.3"/>
    <s v="Male"/>
    <s v="B+"/>
    <b v="1"/>
    <b v="0"/>
    <b v="1"/>
    <n v="40"/>
    <n v="34.316890495867767"/>
    <b v="1"/>
    <b v="1"/>
    <x v="8"/>
  </r>
  <r>
    <s v="PID0531"/>
    <s v="Senior"/>
    <x v="0"/>
    <n v="500"/>
    <n v="421.74"/>
    <n v="80.3"/>
    <s v="Female"/>
    <s v="B+"/>
    <b v="0"/>
    <b v="0"/>
    <b v="1"/>
    <n v="9"/>
    <n v="30.597469897881414"/>
    <b v="1"/>
    <b v="1"/>
    <x v="8"/>
  </r>
  <r>
    <s v="PID0532"/>
    <s v="Adult"/>
    <x v="3"/>
    <n v="500"/>
    <n v="331.85"/>
    <n v="62.1"/>
    <s v="Male"/>
    <s v="AB-"/>
    <b v="1"/>
    <b v="1"/>
    <b v="1"/>
    <n v="20"/>
    <n v="20.047778925619834"/>
    <b v="0"/>
    <b v="0"/>
    <x v="4"/>
  </r>
  <r>
    <s v="PID0533"/>
    <s v="Senior"/>
    <x v="2"/>
    <n v="4000"/>
    <n v="3017.36"/>
    <n v="59.3"/>
    <s v="Male"/>
    <s v="B+"/>
    <b v="0"/>
    <b v="1"/>
    <b v="1"/>
    <n v="7"/>
    <n v="22.595640908398103"/>
    <b v="0"/>
    <b v="0"/>
    <x v="4"/>
  </r>
  <r>
    <s v="PID0534"/>
    <s v="Adult"/>
    <x v="2"/>
    <n v="30000"/>
    <n v="20327.550000000003"/>
    <n v="82.2"/>
    <s v="Female"/>
    <s v="B+"/>
    <b v="1"/>
    <b v="0"/>
    <b v="1"/>
    <n v="0"/>
    <n v="28.442906574394467"/>
    <b v="1"/>
    <b v="1"/>
    <x v="3"/>
  </r>
  <r>
    <s v="PID0535"/>
    <s v="Senior"/>
    <x v="1"/>
    <n v="500"/>
    <n v="364.49"/>
    <n v="71.5"/>
    <s v="Male"/>
    <s v="A-"/>
    <b v="0"/>
    <b v="0"/>
    <b v="1"/>
    <n v="20"/>
    <n v="30.148423005565864"/>
    <b v="1"/>
    <b v="1"/>
    <x v="1"/>
  </r>
  <r>
    <s v="PID0536"/>
    <s v="Adult"/>
    <x v="0"/>
    <n v="24000"/>
    <n v="21240.06"/>
    <n v="84.1"/>
    <s v="Female"/>
    <s v="B+"/>
    <b v="1"/>
    <b v="0"/>
    <b v="1"/>
    <n v="25"/>
    <n v="30.519669037596167"/>
    <b v="1"/>
    <b v="1"/>
    <x v="4"/>
  </r>
  <r>
    <s v="PID0537"/>
    <s v="Adult"/>
    <x v="0"/>
    <n v="24000"/>
    <n v="0"/>
    <n v="80.2"/>
    <s v="Male"/>
    <s v="AB+"/>
    <b v="0"/>
    <b v="1"/>
    <b v="0"/>
    <n v="9"/>
    <n v="28.415532879818599"/>
    <b v="1"/>
    <b v="1"/>
    <x v="13"/>
  </r>
  <r>
    <s v="PID0538"/>
    <s v="Middle-aged"/>
    <x v="2"/>
    <n v="12000"/>
    <n v="10189.74"/>
    <n v="71.900000000000006"/>
    <s v="Male"/>
    <s v="O+"/>
    <b v="1"/>
    <b v="0"/>
    <b v="1"/>
    <n v="2"/>
    <n v="30.714682387116071"/>
    <b v="1"/>
    <b v="1"/>
    <x v="11"/>
  </r>
  <r>
    <s v="PID0539"/>
    <s v="Adult"/>
    <x v="0"/>
    <n v="3000"/>
    <n v="1854.3000000000002"/>
    <n v="105.9"/>
    <s v="Female"/>
    <s v="AB-"/>
    <b v="1"/>
    <b v="0"/>
    <b v="1"/>
    <n v="2"/>
    <n v="34.978200554894968"/>
    <b v="1"/>
    <b v="1"/>
    <x v="12"/>
  </r>
  <r>
    <s v="PID0540"/>
    <s v="Middle-aged"/>
    <x v="0"/>
    <n v="18000"/>
    <n v="13947.39"/>
    <n v="67.400000000000006"/>
    <s v="Male"/>
    <s v="O+"/>
    <b v="1"/>
    <b v="0"/>
    <b v="1"/>
    <n v="20"/>
    <n v="21.035548203863801"/>
    <b v="0"/>
    <b v="0"/>
    <x v="7"/>
  </r>
  <r>
    <s v="PID0541"/>
    <s v="Middle-aged"/>
    <x v="0"/>
    <n v="36000"/>
    <n v="0"/>
    <n v="96.3"/>
    <s v="Male"/>
    <s v="B+"/>
    <b v="1"/>
    <b v="0"/>
    <b v="0"/>
    <n v="5"/>
    <n v="33.717306816988206"/>
    <b v="1"/>
    <b v="1"/>
    <x v="3"/>
  </r>
  <r>
    <s v="PID0542"/>
    <s v="Senior"/>
    <x v="1"/>
    <n v="60000"/>
    <n v="51130.649999999994"/>
    <n v="68.7"/>
    <s v="Male"/>
    <s v="B+"/>
    <b v="0"/>
    <b v="1"/>
    <b v="1"/>
    <n v="9"/>
    <n v="30.533333333333335"/>
    <b v="1"/>
    <b v="1"/>
    <x v="13"/>
  </r>
  <r>
    <s v="PID0543"/>
    <s v="Middle-aged"/>
    <x v="3"/>
    <n v="30000"/>
    <n v="0"/>
    <n v="83.1"/>
    <s v="Male"/>
    <s v="AB+"/>
    <b v="0"/>
    <b v="0"/>
    <b v="0"/>
    <n v="5"/>
    <n v="29.443027210884356"/>
    <b v="1"/>
    <b v="1"/>
    <x v="7"/>
  </r>
  <r>
    <s v="PID0544"/>
    <s v="Middle-aged"/>
    <x v="2"/>
    <n v="18000"/>
    <n v="11185.2"/>
    <n v="76.400000000000006"/>
    <s v="Female"/>
    <s v="AB-"/>
    <b v="0"/>
    <b v="1"/>
    <b v="1"/>
    <n v="4"/>
    <n v="30.60406986059926"/>
    <b v="1"/>
    <b v="1"/>
    <x v="8"/>
  </r>
  <r>
    <s v="PID0545"/>
    <s v="Middle-aged"/>
    <x v="0"/>
    <n v="800"/>
    <n v="553.55999999999995"/>
    <n v="84.4"/>
    <s v="Female"/>
    <s v="AB-"/>
    <b v="0"/>
    <b v="1"/>
    <b v="1"/>
    <n v="40"/>
    <n v="31.000918273645553"/>
    <b v="1"/>
    <b v="1"/>
    <x v="10"/>
  </r>
  <r>
    <s v="PID0546"/>
    <s v="Senior"/>
    <x v="2"/>
    <n v="40000"/>
    <n v="25096.68"/>
    <n v="78.3"/>
    <s v="Male"/>
    <s v="AB+"/>
    <b v="1"/>
    <b v="0"/>
    <b v="1"/>
    <n v="25"/>
    <n v="31.365165838807876"/>
    <b v="1"/>
    <b v="1"/>
    <x v="14"/>
  </r>
  <r>
    <s v="PID0547"/>
    <s v="Adult"/>
    <x v="1"/>
    <n v="60000"/>
    <n v="38975.100000000006"/>
    <n v="80.8"/>
    <s v="Female"/>
    <s v="A-"/>
    <b v="1"/>
    <b v="1"/>
    <b v="1"/>
    <n v="50"/>
    <n v="29.322107707940194"/>
    <b v="1"/>
    <b v="1"/>
    <x v="6"/>
  </r>
  <r>
    <s v="PID0548"/>
    <s v="Adult"/>
    <x v="0"/>
    <n v="40000"/>
    <n v="20817"/>
    <n v="85.4"/>
    <s v="Female"/>
    <s v="A-"/>
    <b v="0"/>
    <b v="0"/>
    <b v="1"/>
    <n v="20"/>
    <n v="32.142722721969214"/>
    <b v="1"/>
    <b v="1"/>
    <x v="3"/>
  </r>
  <r>
    <s v="PID0549"/>
    <s v="Middle-aged"/>
    <x v="2"/>
    <n v="32000"/>
    <n v="16508.88"/>
    <n v="54.1"/>
    <s v="Female"/>
    <s v="B+"/>
    <b v="1"/>
    <b v="1"/>
    <b v="1"/>
    <n v="4"/>
    <n v="21.671206537413873"/>
    <b v="0"/>
    <b v="0"/>
    <x v="4"/>
  </r>
  <r>
    <s v="PID0550"/>
    <s v="Adult"/>
    <x v="1"/>
    <n v="240000"/>
    <n v="196347.36000000002"/>
    <n v="91.8"/>
    <s v="Male"/>
    <s v="AB-"/>
    <b v="1"/>
    <b v="0"/>
    <b v="1"/>
    <n v="30"/>
    <n v="34.131469363474125"/>
    <b v="1"/>
    <b v="1"/>
    <x v="2"/>
  </r>
  <r>
    <s v="PID0551"/>
    <s v="Middle-aged"/>
    <x v="2"/>
    <n v="800"/>
    <n v="674.58"/>
    <n v="76"/>
    <s v="Female"/>
    <s v="A-"/>
    <b v="0"/>
    <b v="0"/>
    <b v="1"/>
    <n v="4"/>
    <n v="33.777777777777779"/>
    <b v="1"/>
    <b v="1"/>
    <x v="4"/>
  </r>
  <r>
    <s v="PID0552"/>
    <s v="Adult"/>
    <x v="1"/>
    <n v="18000"/>
    <n v="15280.02"/>
    <n v="68.3"/>
    <s v="Female"/>
    <s v="AB-"/>
    <b v="0"/>
    <b v="0"/>
    <b v="1"/>
    <n v="25"/>
    <n v="24.785890550152416"/>
    <b v="0"/>
    <b v="0"/>
    <x v="9"/>
  </r>
  <r>
    <s v="PID0553"/>
    <s v="Middle-aged"/>
    <x v="0"/>
    <n v="12000"/>
    <n v="8012.82"/>
    <n v="94.6"/>
    <s v="Female"/>
    <s v="O+"/>
    <b v="0"/>
    <b v="0"/>
    <b v="1"/>
    <n v="0"/>
    <n v="34.747474747474747"/>
    <b v="1"/>
    <b v="1"/>
    <x v="14"/>
  </r>
  <r>
    <s v="PID0554"/>
    <s v="Middle-aged"/>
    <x v="2"/>
    <n v="16000"/>
    <n v="0"/>
    <n v="87.6"/>
    <s v="Female"/>
    <s v="B-"/>
    <b v="0"/>
    <b v="0"/>
    <b v="0"/>
    <n v="2"/>
    <n v="34.6505280645544"/>
    <b v="1"/>
    <b v="1"/>
    <x v="11"/>
  </r>
  <r>
    <s v="PID0555"/>
    <s v="Middle-aged"/>
    <x v="0"/>
    <n v="200000"/>
    <n v="110010.4"/>
    <n v="78.900000000000006"/>
    <s v="Female"/>
    <s v="AB-"/>
    <b v="1"/>
    <b v="0"/>
    <b v="1"/>
    <n v="9"/>
    <n v="30.064014631915864"/>
    <b v="1"/>
    <b v="1"/>
    <x v="7"/>
  </r>
  <r>
    <s v="PID0556"/>
    <s v="Middle-aged"/>
    <x v="1"/>
    <n v="250000"/>
    <n v="131051.8"/>
    <n v="92.1"/>
    <s v="Female"/>
    <s v="B+"/>
    <b v="1"/>
    <b v="0"/>
    <b v="1"/>
    <n v="20"/>
    <n v="29.397682658239965"/>
    <b v="1"/>
    <b v="1"/>
    <x v="1"/>
  </r>
  <r>
    <s v="PID0557"/>
    <s v="Middle-aged"/>
    <x v="0"/>
    <n v="3000"/>
    <n v="1931.88"/>
    <n v="61.8"/>
    <s v="Female"/>
    <s v="A-"/>
    <b v="0"/>
    <b v="1"/>
    <b v="1"/>
    <n v="4"/>
    <n v="23.54823959762231"/>
    <b v="0"/>
    <b v="0"/>
    <x v="1"/>
  </r>
  <r>
    <s v="PID0558"/>
    <s v="Adult"/>
    <x v="1"/>
    <n v="100"/>
    <n v="83.8"/>
    <n v="71.599999999999994"/>
    <s v="Male"/>
    <s v="A+"/>
    <b v="0"/>
    <b v="1"/>
    <b v="1"/>
    <n v="12"/>
    <n v="25.368480725623584"/>
    <b v="0"/>
    <b v="0"/>
    <x v="10"/>
  </r>
  <r>
    <s v="PID0559"/>
    <s v="Adult"/>
    <x v="0"/>
    <n v="240000"/>
    <n v="130677.12"/>
    <n v="111.9"/>
    <s v="Female"/>
    <s v="B+"/>
    <b v="0"/>
    <b v="0"/>
    <b v="1"/>
    <n v="5"/>
    <n v="34.924003620361411"/>
    <b v="1"/>
    <b v="1"/>
    <x v="10"/>
  </r>
  <r>
    <s v="PID0560"/>
    <s v="Adult"/>
    <x v="2"/>
    <n v="200000"/>
    <n v="0"/>
    <n v="99.1"/>
    <s v="Female"/>
    <s v="AB+"/>
    <b v="0"/>
    <b v="0"/>
    <b v="0"/>
    <n v="20"/>
    <n v="32.732197119830886"/>
    <b v="1"/>
    <b v="1"/>
    <x v="11"/>
  </r>
  <r>
    <s v="PID0561"/>
    <s v="Adult"/>
    <x v="1"/>
    <n v="250000"/>
    <n v="173905.2"/>
    <n v="95.1"/>
    <s v="Male"/>
    <s v="AB+"/>
    <b v="1"/>
    <b v="1"/>
    <b v="1"/>
    <n v="7"/>
    <n v="33.694727891156468"/>
    <b v="1"/>
    <b v="1"/>
    <x v="13"/>
  </r>
  <r>
    <s v="PID0562"/>
    <s v="Adult"/>
    <x v="1"/>
    <n v="12000"/>
    <n v="0"/>
    <n v="94.9"/>
    <s v="Female"/>
    <s v="A-"/>
    <b v="0"/>
    <b v="0"/>
    <b v="0"/>
    <n v="25"/>
    <n v="29.952026259310696"/>
    <b v="1"/>
    <b v="1"/>
    <x v="3"/>
  </r>
  <r>
    <s v="PID0563"/>
    <s v="Adult"/>
    <x v="2"/>
    <n v="30000"/>
    <n v="15006.119999999999"/>
    <n v="69.2"/>
    <s v="Female"/>
    <s v="AB-"/>
    <b v="1"/>
    <b v="1"/>
    <b v="1"/>
    <n v="15"/>
    <n v="25.11249818551314"/>
    <b v="0"/>
    <b v="0"/>
    <x v="10"/>
  </r>
  <r>
    <s v="PID0564"/>
    <s v="Adult"/>
    <x v="1"/>
    <n v="60000"/>
    <n v="38081.199999999997"/>
    <n v="79.599999999999994"/>
    <s v="Male"/>
    <s v="O-"/>
    <b v="0"/>
    <b v="1"/>
    <b v="1"/>
    <n v="5"/>
    <n v="29.237832874196513"/>
    <b v="1"/>
    <b v="1"/>
    <x v="3"/>
  </r>
  <r>
    <s v="PID0565"/>
    <s v="Middle-aged"/>
    <x v="0"/>
    <n v="100"/>
    <n v="57.68"/>
    <n v="90.9"/>
    <s v="Male"/>
    <s v="B-"/>
    <b v="1"/>
    <b v="1"/>
    <b v="1"/>
    <n v="7"/>
    <n v="34.212804396100722"/>
    <b v="1"/>
    <b v="1"/>
    <x v="3"/>
  </r>
  <r>
    <s v="PID0566"/>
    <s v="Adult"/>
    <x v="0"/>
    <n v="32000"/>
    <n v="24633.200000000001"/>
    <n v="87.1"/>
    <s v="Female"/>
    <s v="B-"/>
    <b v="0"/>
    <b v="0"/>
    <b v="1"/>
    <n v="30"/>
    <n v="28.440816326530609"/>
    <b v="1"/>
    <b v="1"/>
    <x v="11"/>
  </r>
  <r>
    <s v="PID0567"/>
    <s v="Middle-aged"/>
    <x v="0"/>
    <n v="800"/>
    <n v="453.8"/>
    <n v="72.2"/>
    <s v="Female"/>
    <s v="A-"/>
    <b v="1"/>
    <b v="0"/>
    <b v="1"/>
    <n v="5"/>
    <n v="30.44358239163434"/>
    <b v="1"/>
    <b v="1"/>
    <x v="0"/>
  </r>
  <r>
    <s v="PID0568"/>
    <s v="Middle-aged"/>
    <x v="3"/>
    <n v="18000"/>
    <n v="0"/>
    <n v="69.400000000000006"/>
    <s v="Female"/>
    <s v="AB+"/>
    <b v="1"/>
    <b v="0"/>
    <b v="0"/>
    <n v="12"/>
    <n v="28.886576482830385"/>
    <b v="1"/>
    <b v="1"/>
    <x v="7"/>
  </r>
  <r>
    <s v="PID0569"/>
    <s v="Adult"/>
    <x v="2"/>
    <n v="500"/>
    <n v="0"/>
    <n v="101.2"/>
    <s v="Male"/>
    <s v="A+"/>
    <b v="0"/>
    <b v="0"/>
    <b v="0"/>
    <n v="2"/>
    <n v="33.813358281265664"/>
    <b v="1"/>
    <b v="1"/>
    <x v="13"/>
  </r>
  <r>
    <s v="PID0570"/>
    <s v="Adult"/>
    <x v="2"/>
    <n v="90000"/>
    <n v="46471.95"/>
    <n v="89.6"/>
    <s v="Male"/>
    <s v="B-"/>
    <b v="0"/>
    <b v="0"/>
    <b v="1"/>
    <n v="12"/>
    <n v="33.31350386674599"/>
    <b v="1"/>
    <b v="1"/>
    <x v="11"/>
  </r>
  <r>
    <s v="PID0571"/>
    <s v="Adult"/>
    <x v="1"/>
    <n v="3000"/>
    <n v="2695.2"/>
    <n v="87.9"/>
    <s v="Male"/>
    <s v="AB+"/>
    <b v="0"/>
    <b v="0"/>
    <b v="1"/>
    <n v="15"/>
    <n v="29.369507835209998"/>
    <b v="1"/>
    <b v="1"/>
    <x v="8"/>
  </r>
  <r>
    <s v="PID0572"/>
    <s v="Middle-aged"/>
    <x v="3"/>
    <n v="300000"/>
    <n v="150311.76"/>
    <n v="69.400000000000006"/>
    <s v="Male"/>
    <s v="B-"/>
    <b v="0"/>
    <b v="0"/>
    <b v="1"/>
    <n v="3"/>
    <n v="25.491276400367315"/>
    <b v="0"/>
    <b v="0"/>
    <x v="12"/>
  </r>
  <r>
    <s v="PID0573"/>
    <s v="Middle-aged"/>
    <x v="3"/>
    <n v="60000"/>
    <n v="41877.64"/>
    <n v="68.2"/>
    <s v="Male"/>
    <s v="O+"/>
    <b v="1"/>
    <b v="1"/>
    <b v="1"/>
    <n v="40"/>
    <n v="30.311111111111114"/>
    <b v="1"/>
    <b v="1"/>
    <x v="10"/>
  </r>
  <r>
    <s v="PID0574"/>
    <s v="Senior"/>
    <x v="3"/>
    <n v="250000"/>
    <n v="131494.9"/>
    <n v="79.599999999999994"/>
    <s v="Male"/>
    <s v="B+"/>
    <b v="1"/>
    <b v="0"/>
    <b v="1"/>
    <n v="15"/>
    <n v="32.708744247205779"/>
    <b v="1"/>
    <b v="1"/>
    <x v="11"/>
  </r>
  <r>
    <s v="PID0575"/>
    <s v="Middle-aged"/>
    <x v="0"/>
    <n v="12000"/>
    <n v="10342.44"/>
    <n v="86.2"/>
    <s v="Male"/>
    <s v="O-"/>
    <b v="0"/>
    <b v="0"/>
    <b v="1"/>
    <n v="2"/>
    <n v="32.443825510933799"/>
    <b v="1"/>
    <b v="1"/>
    <x v="4"/>
  </r>
  <r>
    <s v="PID0576"/>
    <s v="Adult"/>
    <x v="1"/>
    <n v="36000"/>
    <n v="18829.23"/>
    <n v="94.5"/>
    <s v="Female"/>
    <s v="O-"/>
    <b v="0"/>
    <b v="0"/>
    <b v="1"/>
    <n v="7"/>
    <n v="34.293801712875599"/>
    <b v="1"/>
    <b v="1"/>
    <x v="11"/>
  </r>
  <r>
    <s v="PID0577"/>
    <s v="Adult"/>
    <x v="3"/>
    <n v="45000"/>
    <n v="31528.77"/>
    <n v="84.1"/>
    <s v="Female"/>
    <s v="B-"/>
    <b v="1"/>
    <b v="0"/>
    <b v="1"/>
    <n v="0"/>
    <n v="31.268590124925641"/>
    <b v="1"/>
    <b v="1"/>
    <x v="4"/>
  </r>
  <r>
    <s v="PID0578"/>
    <s v="Adult"/>
    <x v="1"/>
    <n v="90000"/>
    <n v="0"/>
    <n v="66.099999999999994"/>
    <s v="Female"/>
    <s v="B+"/>
    <b v="0"/>
    <b v="0"/>
    <b v="0"/>
    <n v="15"/>
    <n v="21.832474567314041"/>
    <b v="0"/>
    <b v="0"/>
    <x v="0"/>
  </r>
  <r>
    <s v="PID0579"/>
    <s v="Adult"/>
    <x v="2"/>
    <n v="1000"/>
    <n v="0"/>
    <n v="94"/>
    <s v="Male"/>
    <s v="AB+"/>
    <s v="Yes"/>
    <s v="Yes"/>
    <b v="0"/>
    <n v="2"/>
    <n v="34.112353026564087"/>
    <b v="1"/>
    <b v="1"/>
    <x v="5"/>
  </r>
  <r>
    <s v="PID0580"/>
    <s v="Middle-aged"/>
    <x v="2"/>
    <n v="18000"/>
    <n v="11325.24"/>
    <n v="76.099999999999994"/>
    <s v="Female"/>
    <s v="A+"/>
    <b v="0"/>
    <b v="0"/>
    <b v="1"/>
    <n v="15"/>
    <n v="30.483896811408421"/>
    <b v="1"/>
    <b v="1"/>
    <x v="12"/>
  </r>
  <r>
    <s v="PID0581"/>
    <s v="Middle-aged"/>
    <x v="2"/>
    <n v="45000"/>
    <n v="30751.68"/>
    <n v="74.599999999999994"/>
    <s v="Female"/>
    <s v="AB+"/>
    <b v="1"/>
    <b v="0"/>
    <b v="1"/>
    <n v="30"/>
    <n v="30.264919469349667"/>
    <b v="1"/>
    <b v="1"/>
    <x v="10"/>
  </r>
  <r>
    <s v="PID0582"/>
    <s v="Senior"/>
    <x v="3"/>
    <n v="3000"/>
    <n v="2133.06"/>
    <n v="92.9"/>
    <s v="Female"/>
    <s v="A-"/>
    <b v="0"/>
    <b v="0"/>
    <b v="1"/>
    <n v="20"/>
    <n v="33.310624260461118"/>
    <b v="1"/>
    <b v="1"/>
    <x v="9"/>
  </r>
  <r>
    <s v="PID0583"/>
    <s v="Middle-aged"/>
    <x v="2"/>
    <n v="32000"/>
    <n v="16682.400000000001"/>
    <n v="72.900000000000006"/>
    <s v="Male"/>
    <s v="O-"/>
    <b v="0"/>
    <b v="0"/>
    <b v="1"/>
    <n v="7"/>
    <n v="26.455218464218323"/>
    <b v="0"/>
    <b v="0"/>
    <x v="10"/>
  </r>
  <r>
    <s v="PID0584"/>
    <s v="Middle-aged"/>
    <x v="0"/>
    <n v="18000"/>
    <n v="13722.36"/>
    <n v="79.5"/>
    <s v="Male"/>
    <s v="B-"/>
    <b v="0"/>
    <b v="0"/>
    <b v="1"/>
    <n v="2"/>
    <n v="33.961296937075481"/>
    <b v="1"/>
    <b v="1"/>
    <x v="8"/>
  </r>
  <r>
    <s v="PID0585"/>
    <s v="Adult"/>
    <x v="0"/>
    <n v="32000"/>
    <n v="16856.32"/>
    <n v="71.099999999999994"/>
    <s v="Female"/>
    <s v="O+"/>
    <b v="0"/>
    <b v="1"/>
    <b v="1"/>
    <n v="30"/>
    <n v="24.602076124567475"/>
    <b v="0"/>
    <b v="0"/>
    <x v="6"/>
  </r>
  <r>
    <s v="PID0586"/>
    <s v="Middle-aged"/>
    <x v="1"/>
    <n v="24000"/>
    <n v="21199.89"/>
    <n v="81.3"/>
    <s v="Female"/>
    <s v="B-"/>
    <b v="1"/>
    <b v="0"/>
    <b v="1"/>
    <n v="25"/>
    <n v="26.546938775510203"/>
    <b v="0"/>
    <b v="0"/>
    <x v="10"/>
  </r>
  <r>
    <s v="PID0587"/>
    <s v="Middle-aged"/>
    <x v="0"/>
    <n v="40000"/>
    <n v="23629.8"/>
    <n v="48.8"/>
    <s v="Male"/>
    <s v="AB-"/>
    <b v="0"/>
    <b v="0"/>
    <b v="1"/>
    <n v="15"/>
    <n v="21.402570062716546"/>
    <b v="0"/>
    <b v="0"/>
    <x v="7"/>
  </r>
  <r>
    <s v="PID0588"/>
    <s v="Adult"/>
    <x v="1"/>
    <n v="18000"/>
    <n v="9227.67"/>
    <n v="58"/>
    <s v="Male"/>
    <s v="O+"/>
    <b v="0"/>
    <b v="0"/>
    <b v="1"/>
    <n v="400"/>
    <n v="22.375679950619187"/>
    <b v="0"/>
    <b v="0"/>
    <x v="1"/>
  </r>
  <r>
    <s v="PID0589"/>
    <s v="Middle-aged"/>
    <x v="0"/>
    <n v="800"/>
    <n v="461.92"/>
    <n v="82.8"/>
    <s v="Female"/>
    <s v="B+"/>
    <b v="0"/>
    <b v="0"/>
    <b v="1"/>
    <n v="2"/>
    <n v="31.164138657834318"/>
    <b v="1"/>
    <b v="1"/>
    <x v="4"/>
  </r>
  <r>
    <s v="PID0590"/>
    <s v="Senior"/>
    <x v="3"/>
    <n v="3000"/>
    <n v="1978.02"/>
    <n v="73.8"/>
    <s v="Male"/>
    <s v="A-"/>
    <b v="0"/>
    <b v="0"/>
    <b v="1"/>
    <n v="3"/>
    <n v="26.462045967944352"/>
    <b v="0"/>
    <b v="0"/>
    <x v="14"/>
  </r>
  <r>
    <s v="PID0591"/>
    <s v="Elderly"/>
    <x v="2"/>
    <n v="40000"/>
    <n v="35905.4"/>
    <n v="61.8"/>
    <s v="Male"/>
    <s v="O+"/>
    <b v="1"/>
    <b v="0"/>
    <b v="1"/>
    <n v="0.5"/>
    <n v="26.748614958448751"/>
    <b v="0"/>
    <b v="0"/>
    <x v="7"/>
  </r>
  <r>
    <s v="PID0592"/>
    <s v="Adult"/>
    <x v="0"/>
    <n v="800"/>
    <n v="718.39"/>
    <n v="91.5"/>
    <s v="Female"/>
    <s v="AB-"/>
    <b v="0"/>
    <b v="0"/>
    <b v="1"/>
    <n v="9"/>
    <n v="32.419217687074834"/>
    <b v="1"/>
    <b v="1"/>
    <x v="2"/>
  </r>
  <r>
    <s v="PID0593"/>
    <s v="Middle-aged"/>
    <x v="1"/>
    <n v="40000"/>
    <n v="28460.959999999999"/>
    <n v="66.599999999999994"/>
    <s v="Male"/>
    <s v="AB-"/>
    <b v="0"/>
    <b v="0"/>
    <b v="1"/>
    <n v="5"/>
    <n v="28.826177285318558"/>
    <b v="1"/>
    <b v="1"/>
    <x v="8"/>
  </r>
  <r>
    <s v="PID0594"/>
    <s v="Adult"/>
    <x v="0"/>
    <n v="100"/>
    <n v="0"/>
    <n v="64.099999999999994"/>
    <s v="Female"/>
    <s v="AB-"/>
    <b v="0"/>
    <b v="0"/>
    <b v="0"/>
    <n v="400"/>
    <n v="20.930612244897958"/>
    <b v="0"/>
    <b v="0"/>
    <x v="14"/>
  </r>
  <r>
    <s v="PID0595"/>
    <s v="Adult"/>
    <x v="0"/>
    <n v="800"/>
    <n v="487.16"/>
    <n v="86.6"/>
    <s v="Female"/>
    <s v="A+"/>
    <b v="0"/>
    <b v="0"/>
    <b v="1"/>
    <n v="70"/>
    <n v="33.828124999999993"/>
    <b v="1"/>
    <b v="1"/>
    <x v="6"/>
  </r>
  <r>
    <s v="PID0596"/>
    <s v="Adult"/>
    <x v="2"/>
    <n v="100"/>
    <n v="0"/>
    <n v="96.7"/>
    <s v="Male"/>
    <s v="A+"/>
    <b v="0"/>
    <b v="0"/>
    <b v="0"/>
    <n v="4"/>
    <n v="33.070004445812394"/>
    <b v="1"/>
    <b v="1"/>
    <x v="8"/>
  </r>
  <r>
    <s v="PID0597"/>
    <s v="Middle-aged"/>
    <x v="1"/>
    <n v="45000"/>
    <n v="25481.370000000003"/>
    <n v="89.8"/>
    <s v="Male"/>
    <s v="AB-"/>
    <b v="0"/>
    <b v="1"/>
    <b v="1"/>
    <n v="12"/>
    <n v="31.816893424036284"/>
    <b v="1"/>
    <b v="1"/>
    <x v="9"/>
  </r>
  <r>
    <s v="PID0598"/>
    <s v="Adult"/>
    <x v="2"/>
    <n v="240000"/>
    <n v="158937.12"/>
    <n v="85.5"/>
    <s v="Female"/>
    <s v="AB-"/>
    <b v="0"/>
    <b v="0"/>
    <b v="1"/>
    <n v="12"/>
    <n v="33.398437499999993"/>
    <b v="1"/>
    <b v="1"/>
    <x v="7"/>
  </r>
  <r>
    <s v="PID0599"/>
    <s v="Middle-aged"/>
    <x v="1"/>
    <n v="21000"/>
    <n v="13683.88"/>
    <n v="63.1"/>
    <s v="Female"/>
    <s v="O+"/>
    <b v="1"/>
    <b v="0"/>
    <b v="1"/>
    <n v="15"/>
    <n v="23.460737656157054"/>
    <b v="0"/>
    <b v="0"/>
    <x v="9"/>
  </r>
  <r>
    <s v="PID0600"/>
    <s v="Senior"/>
    <x v="1"/>
    <n v="18000"/>
    <n v="12421.41"/>
    <n v="79"/>
    <s v="Male"/>
    <s v="O-"/>
    <b v="0"/>
    <b v="1"/>
    <b v="1"/>
    <n v="15"/>
    <n v="31.645569620253159"/>
    <b v="1"/>
    <b v="1"/>
    <x v="11"/>
  </r>
  <r>
    <s v="PID0601"/>
    <s v="Adult"/>
    <x v="2"/>
    <n v="4000"/>
    <n v="2881.04"/>
    <n v="111.7"/>
    <s v="Female"/>
    <s v="O+"/>
    <b v="1"/>
    <b v="1"/>
    <b v="1"/>
    <n v="120"/>
    <n v="34.861583596017603"/>
    <b v="1"/>
    <b v="1"/>
    <x v="6"/>
  </r>
  <r>
    <s v="PID0602"/>
    <s v="Middle-aged"/>
    <x v="2"/>
    <n v="100"/>
    <n v="64.599999999999994"/>
    <n v="61.3"/>
    <s v="Male"/>
    <s v="AB-"/>
    <b v="1"/>
    <b v="1"/>
    <b v="1"/>
    <n v="300"/>
    <n v="21.462833934386051"/>
    <b v="0"/>
    <b v="0"/>
    <x v="4"/>
  </r>
  <r>
    <s v="PID0603"/>
    <s v="Adult"/>
    <x v="0"/>
    <n v="800"/>
    <n v="0"/>
    <n v="90.4"/>
    <s v="Male"/>
    <s v="AB+"/>
    <b v="0"/>
    <b v="0"/>
    <b v="0"/>
    <n v="25"/>
    <n v="31.651552816778128"/>
    <b v="1"/>
    <b v="1"/>
    <x v="3"/>
  </r>
  <r>
    <s v="PID0604"/>
    <s v="Middle-aged"/>
    <x v="0"/>
    <n v="200000"/>
    <n v="118892.32"/>
    <n v="73.400000000000006"/>
    <s v="Male"/>
    <s v="AB+"/>
    <b v="1"/>
    <b v="1"/>
    <b v="1"/>
    <n v="40"/>
    <n v="28.316808765093938"/>
    <b v="1"/>
    <b v="1"/>
    <x v="8"/>
  </r>
  <r>
    <s v="PID0605"/>
    <s v="Middle-aged"/>
    <x v="2"/>
    <n v="90000"/>
    <n v="68940.3"/>
    <n v="75.099999999999994"/>
    <s v="Female"/>
    <s v="A-"/>
    <b v="0"/>
    <b v="1"/>
    <b v="1"/>
    <n v="5"/>
    <n v="26.9281795690057"/>
    <b v="0"/>
    <b v="0"/>
    <x v="5"/>
  </r>
  <r>
    <s v="PID0606"/>
    <s v="Middle-aged"/>
    <x v="1"/>
    <n v="200000"/>
    <n v="0"/>
    <n v="61.2"/>
    <s v="Female"/>
    <s v="B+"/>
    <b v="1"/>
    <b v="1"/>
    <b v="0"/>
    <n v="20"/>
    <n v="22.754312908982754"/>
    <b v="0"/>
    <b v="0"/>
    <x v="13"/>
  </r>
  <r>
    <s v="PID0607"/>
    <s v="Middle-aged"/>
    <x v="0"/>
    <n v="500"/>
    <n v="0"/>
    <n v="83.8"/>
    <s v="Female"/>
    <s v="AB+"/>
    <b v="0"/>
    <b v="0"/>
    <b v="0"/>
    <n v="7"/>
    <n v="28.996539792387544"/>
    <b v="1"/>
    <b v="1"/>
    <x v="8"/>
  </r>
  <r>
    <s v="PID0608"/>
    <s v="Senior"/>
    <x v="0"/>
    <n v="21000"/>
    <n v="14377.929999999998"/>
    <n v="84.2"/>
    <s v="Female"/>
    <s v="O+"/>
    <b v="0"/>
    <b v="0"/>
    <b v="1"/>
    <n v="90"/>
    <n v="29.832766439909303"/>
    <b v="1"/>
    <b v="1"/>
    <x v="8"/>
  </r>
  <r>
    <s v="PID0609"/>
    <s v="Adult"/>
    <x v="1"/>
    <n v="45000"/>
    <n v="27291.27"/>
    <n v="79.5"/>
    <s v="Male"/>
    <s v="O-"/>
    <b v="1"/>
    <b v="1"/>
    <b v="1"/>
    <n v="7"/>
    <n v="25.665030991735538"/>
    <b v="0"/>
    <b v="0"/>
    <x v="1"/>
  </r>
  <r>
    <s v="PID0610"/>
    <s v="Adult"/>
    <x v="0"/>
    <n v="45000"/>
    <n v="0"/>
    <n v="69.099999999999994"/>
    <s v="Male"/>
    <s v="B+"/>
    <b v="0"/>
    <b v="1"/>
    <b v="0"/>
    <n v="20"/>
    <n v="23.63120276324339"/>
    <b v="0"/>
    <b v="0"/>
    <x v="6"/>
  </r>
  <r>
    <s v="PID0611"/>
    <s v="Adult"/>
    <x v="1"/>
    <n v="100"/>
    <n v="74.73"/>
    <n v="81.900000000000006"/>
    <s v="Female"/>
    <s v="AB+"/>
    <b v="0"/>
    <b v="0"/>
    <b v="1"/>
    <n v="30"/>
    <n v="31.207133058984908"/>
    <b v="1"/>
    <b v="1"/>
    <x v="8"/>
  </r>
  <r>
    <s v="PID0612"/>
    <s v="Adult"/>
    <x v="0"/>
    <n v="45000"/>
    <n v="39937.17"/>
    <n v="83.6"/>
    <s v="Male"/>
    <s v="O+"/>
    <b v="0"/>
    <b v="0"/>
    <b v="1"/>
    <n v="25"/>
    <n v="26.385557379118797"/>
    <b v="0"/>
    <b v="0"/>
    <x v="0"/>
  </r>
  <r>
    <s v="PID0613"/>
    <s v="Middle-aged"/>
    <x v="2"/>
    <n v="75000"/>
    <n v="39015.199999999997"/>
    <n v="72.099999999999994"/>
    <s v="Male"/>
    <s v="O-"/>
    <b v="0"/>
    <b v="0"/>
    <b v="1"/>
    <n v="12"/>
    <n v="29.250679540752156"/>
    <b v="1"/>
    <b v="1"/>
    <x v="11"/>
  </r>
  <r>
    <s v="PID0614"/>
    <s v="Middle-aged"/>
    <x v="0"/>
    <n v="24000"/>
    <n v="0"/>
    <n v="61.6"/>
    <s v="Male"/>
    <s v="AB+"/>
    <b v="1"/>
    <b v="0"/>
    <b v="0"/>
    <n v="2"/>
    <n v="26.662049861495845"/>
    <b v="0"/>
    <b v="0"/>
    <x v="13"/>
  </r>
  <r>
    <s v="PID0615"/>
    <s v="Middle-aged"/>
    <x v="2"/>
    <n v="40000"/>
    <n v="21460.080000000002"/>
    <n v="71.3"/>
    <s v="Male"/>
    <s v="A-"/>
    <b v="0"/>
    <b v="0"/>
    <b v="1"/>
    <n v="1"/>
    <n v="23.823047879982624"/>
    <b v="0"/>
    <b v="0"/>
    <x v="13"/>
  </r>
  <r>
    <s v="PID0616"/>
    <s v="Adult"/>
    <x v="1"/>
    <n v="40000"/>
    <n v="34573.9"/>
    <n v="84.2"/>
    <s v="Male"/>
    <s v="B-"/>
    <b v="1"/>
    <b v="1"/>
    <b v="1"/>
    <n v="15"/>
    <n v="29.134948096885818"/>
    <b v="1"/>
    <b v="1"/>
    <x v="5"/>
  </r>
  <r>
    <s v="PID0617"/>
    <s v="Adult"/>
    <x v="0"/>
    <n v="45000"/>
    <n v="23031.39"/>
    <n v="67.900000000000006"/>
    <s v="Male"/>
    <s v="AB-"/>
    <b v="0"/>
    <b v="1"/>
    <b v="1"/>
    <n v="20"/>
    <n v="25.245389649018449"/>
    <b v="0"/>
    <b v="0"/>
    <x v="14"/>
  </r>
  <r>
    <s v="PID0618"/>
    <s v="Adult"/>
    <x v="0"/>
    <n v="3000"/>
    <n v="2212.29"/>
    <n v="86"/>
    <s v="Male"/>
    <s v="O+"/>
    <b v="0"/>
    <b v="0"/>
    <b v="1"/>
    <n v="9"/>
    <n v="31.588613406795229"/>
    <b v="1"/>
    <b v="1"/>
    <x v="3"/>
  </r>
  <r>
    <s v="PID0619"/>
    <s v="Adult"/>
    <x v="1"/>
    <n v="90000"/>
    <n v="75623.599999999991"/>
    <n v="66.2"/>
    <s v="Female"/>
    <s v="A-"/>
    <b v="0"/>
    <b v="0"/>
    <b v="1"/>
    <n v="40"/>
    <n v="24.916255786819228"/>
    <b v="0"/>
    <b v="0"/>
    <x v="1"/>
  </r>
  <r>
    <s v="PID0620"/>
    <s v="Adult"/>
    <x v="2"/>
    <n v="30000"/>
    <n v="20027.579999999998"/>
    <n v="68.3"/>
    <s v="Female"/>
    <s v="B+"/>
    <b v="0"/>
    <b v="0"/>
    <b v="1"/>
    <n v="5"/>
    <n v="23.086803677663603"/>
    <b v="0"/>
    <b v="0"/>
    <x v="2"/>
  </r>
  <r>
    <s v="PID0621"/>
    <s v="Adult"/>
    <x v="3"/>
    <n v="3000"/>
    <n v="0"/>
    <n v="81.2"/>
    <s v="Female"/>
    <s v="B-"/>
    <b v="0"/>
    <b v="0"/>
    <b v="0"/>
    <n v="9"/>
    <n v="26.213842975206614"/>
    <b v="0"/>
    <b v="0"/>
    <x v="9"/>
  </r>
  <r>
    <s v="PID0622"/>
    <s v="Adult"/>
    <x v="3"/>
    <n v="3000"/>
    <n v="0"/>
    <n v="75"/>
    <s v="Male"/>
    <s v="AB-"/>
    <b v="0"/>
    <b v="1"/>
    <b v="0"/>
    <n v="150"/>
    <n v="24.212293388429753"/>
    <b v="0"/>
    <b v="0"/>
    <x v="6"/>
  </r>
  <r>
    <s v="PID0623"/>
    <s v="Adult"/>
    <x v="0"/>
    <n v="500"/>
    <n v="377"/>
    <n v="78.400000000000006"/>
    <s v="Female"/>
    <s v="AB-"/>
    <b v="0"/>
    <b v="0"/>
    <b v="1"/>
    <n v="5"/>
    <n v="28.451154013644945"/>
    <b v="1"/>
    <b v="1"/>
    <x v="8"/>
  </r>
  <r>
    <s v="PID0624"/>
    <s v="Middle-aged"/>
    <x v="0"/>
    <n v="30000"/>
    <n v="18896.43"/>
    <n v="93.9"/>
    <s v="Male"/>
    <s v="A+"/>
    <b v="1"/>
    <b v="0"/>
    <b v="1"/>
    <n v="9"/>
    <n v="34.490358126721766"/>
    <b v="1"/>
    <b v="1"/>
    <x v="11"/>
  </r>
  <r>
    <s v="PID0625"/>
    <s v="Young Adult"/>
    <x v="0"/>
    <n v="90000"/>
    <n v="50164.899999999994"/>
    <n v="81"/>
    <s v="Female"/>
    <s v="A-"/>
    <b v="0"/>
    <b v="0"/>
    <b v="1"/>
    <n v="20"/>
    <n v="26.149276859504134"/>
    <b v="0"/>
    <b v="0"/>
    <x v="10"/>
  </r>
  <r>
    <s v="PID0626"/>
    <s v="Middle-aged"/>
    <x v="3"/>
    <n v="4000"/>
    <n v="3414.52"/>
    <n v="58.5"/>
    <s v="Male"/>
    <s v="O+"/>
    <b v="1"/>
    <b v="0"/>
    <b v="1"/>
    <n v="12"/>
    <n v="23.433744592212783"/>
    <b v="0"/>
    <b v="0"/>
    <x v="7"/>
  </r>
  <r>
    <s v="PID0627"/>
    <s v="Adult"/>
    <x v="1"/>
    <n v="12000"/>
    <n v="0"/>
    <n v="87.8"/>
    <s v="Male"/>
    <s v="O+"/>
    <b v="1"/>
    <b v="1"/>
    <b v="0"/>
    <n v="20"/>
    <n v="33.455265965554027"/>
    <b v="1"/>
    <b v="1"/>
    <x v="10"/>
  </r>
  <r>
    <s v="PID0628"/>
    <s v="Senior"/>
    <x v="2"/>
    <n v="240000"/>
    <n v="152671.08000000002"/>
    <n v="98.2"/>
    <s v="Female"/>
    <s v="B-"/>
    <b v="0"/>
    <b v="0"/>
    <b v="1"/>
    <n v="150"/>
    <n v="34.382549630615181"/>
    <b v="1"/>
    <b v="1"/>
    <x v="8"/>
  </r>
  <r>
    <s v="PID0629"/>
    <s v="Middle-aged"/>
    <x v="0"/>
    <n v="75000"/>
    <n v="0"/>
    <n v="79.5"/>
    <s v="Male"/>
    <s v="AB+"/>
    <b v="0"/>
    <b v="0"/>
    <b v="0"/>
    <n v="12"/>
    <n v="28.850341123530267"/>
    <b v="1"/>
    <b v="1"/>
    <x v="13"/>
  </r>
  <r>
    <s v="PID0630"/>
    <s v="Middle-aged"/>
    <x v="3"/>
    <n v="100"/>
    <n v="50.16"/>
    <n v="86.6"/>
    <s v="Male"/>
    <s v="AB+"/>
    <b v="0"/>
    <b v="0"/>
    <b v="1"/>
    <n v="0"/>
    <n v="29.615950206901271"/>
    <b v="1"/>
    <b v="1"/>
    <x v="3"/>
  </r>
  <r>
    <s v="PID0631"/>
    <s v="Adult"/>
    <x v="2"/>
    <n v="45000"/>
    <n v="25246.350000000002"/>
    <n v="98.3"/>
    <s v="Male"/>
    <s v="A+"/>
    <b v="1"/>
    <b v="1"/>
    <b v="1"/>
    <n v="2"/>
    <n v="34.828514739229028"/>
    <b v="1"/>
    <b v="1"/>
    <x v="3"/>
  </r>
  <r>
    <s v="PID0632"/>
    <s v="Adult"/>
    <x v="1"/>
    <n v="16000"/>
    <n v="12849.12"/>
    <n v="70.099999999999994"/>
    <s v="Female"/>
    <s v="O+"/>
    <b v="0"/>
    <b v="1"/>
    <b v="1"/>
    <n v="5"/>
    <n v="22.889795918367344"/>
    <b v="0"/>
    <b v="0"/>
    <x v="6"/>
  </r>
  <r>
    <s v="PID0633"/>
    <s v="Adult"/>
    <x v="0"/>
    <n v="300000"/>
    <n v="150218.16"/>
    <n v="66.599999999999994"/>
    <s v="Male"/>
    <s v="B+"/>
    <b v="0"/>
    <b v="1"/>
    <b v="1"/>
    <n v="25"/>
    <n v="25.377229080932779"/>
    <b v="0"/>
    <b v="0"/>
    <x v="4"/>
  </r>
  <r>
    <s v="PID0634"/>
    <s v="Senior"/>
    <x v="0"/>
    <n v="500"/>
    <n v="0"/>
    <n v="60.4"/>
    <s v="Female"/>
    <s v="O-"/>
    <b v="0"/>
    <b v="1"/>
    <b v="0"/>
    <n v="250"/>
    <n v="25.140478668054108"/>
    <b v="0"/>
    <b v="0"/>
    <x v="13"/>
  </r>
  <r>
    <s v="PID0635"/>
    <s v="Middle-aged"/>
    <x v="3"/>
    <n v="21000"/>
    <n v="13295.94"/>
    <n v="87.1"/>
    <s v="Female"/>
    <s v="B-"/>
    <b v="1"/>
    <b v="0"/>
    <b v="1"/>
    <n v="9"/>
    <n v="30.13840830449827"/>
    <b v="1"/>
    <b v="1"/>
    <x v="12"/>
  </r>
  <r>
    <s v="PID0636"/>
    <s v="Middle-aged"/>
    <x v="0"/>
    <n v="3000"/>
    <n v="1702.98"/>
    <n v="77.900000000000006"/>
    <s v="Male"/>
    <s v="AB-"/>
    <b v="1"/>
    <b v="0"/>
    <b v="1"/>
    <n v="12"/>
    <n v="32.01019066403682"/>
    <b v="1"/>
    <b v="1"/>
    <x v="5"/>
  </r>
  <r>
    <s v="PID0637"/>
    <s v="Senior"/>
    <x v="0"/>
    <n v="75000"/>
    <n v="43878.649999999994"/>
    <n v="90.5"/>
    <s v="Male"/>
    <s v="B-"/>
    <b v="0"/>
    <b v="0"/>
    <b v="1"/>
    <n v="4"/>
    <n v="32.450069920040157"/>
    <b v="1"/>
    <b v="1"/>
    <x v="3"/>
  </r>
  <r>
    <s v="PID0638"/>
    <s v="Adult"/>
    <x v="2"/>
    <n v="12000"/>
    <n v="8131.7999999999993"/>
    <n v="89"/>
    <s v="Male"/>
    <s v="O-"/>
    <b v="1"/>
    <b v="0"/>
    <b v="1"/>
    <n v="2"/>
    <n v="32.29786616344898"/>
    <b v="1"/>
    <b v="1"/>
    <x v="3"/>
  </r>
  <r>
    <s v="PID0639"/>
    <s v="Middle-aged"/>
    <x v="2"/>
    <n v="30000"/>
    <n v="16801.439999999999"/>
    <n v="86"/>
    <s v="Female"/>
    <s v="B-"/>
    <b v="0"/>
    <b v="0"/>
    <b v="1"/>
    <n v="15"/>
    <n v="30.110990511536716"/>
    <b v="1"/>
    <b v="1"/>
    <x v="13"/>
  </r>
  <r>
    <s v="PID0640"/>
    <s v="Middle-aged"/>
    <x v="2"/>
    <n v="18000"/>
    <n v="0"/>
    <n v="72.900000000000006"/>
    <s v="Male"/>
    <s v="A-"/>
    <b v="1"/>
    <b v="0"/>
    <b v="0"/>
    <n v="1"/>
    <n v="28.123914972416188"/>
    <b v="1"/>
    <b v="1"/>
    <x v="8"/>
  </r>
  <r>
    <s v="PID0641"/>
    <s v="Adult"/>
    <x v="1"/>
    <n v="250000"/>
    <n v="144130.1"/>
    <n v="83.5"/>
    <s v="Female"/>
    <s v="B+"/>
    <b v="0"/>
    <b v="0"/>
    <b v="1"/>
    <n v="12"/>
    <n v="28.555794945453304"/>
    <b v="1"/>
    <b v="1"/>
    <x v="1"/>
  </r>
  <r>
    <s v="PID0642"/>
    <s v="Middle-aged"/>
    <x v="0"/>
    <n v="16000"/>
    <n v="10594.86"/>
    <n v="95.3"/>
    <s v="Male"/>
    <s v="O-"/>
    <b v="0"/>
    <b v="0"/>
    <b v="1"/>
    <n v="5"/>
    <n v="34.171178600882065"/>
    <b v="1"/>
    <b v="1"/>
    <x v="6"/>
  </r>
  <r>
    <s v="PID0643"/>
    <s v="Middle-aged"/>
    <x v="2"/>
    <n v="10000"/>
    <n v="0"/>
    <n v="72"/>
    <s v="Female"/>
    <s v="B+"/>
    <b v="0"/>
    <b v="1"/>
    <b v="0"/>
    <n v="30"/>
    <n v="28.124999999999993"/>
    <b v="1"/>
    <b v="1"/>
    <x v="1"/>
  </r>
  <r>
    <s v="PID0644"/>
    <s v="Middle-aged"/>
    <x v="2"/>
    <n v="200000"/>
    <n v="0"/>
    <n v="72.7"/>
    <s v="Male"/>
    <s v="A+"/>
    <b v="1"/>
    <b v="0"/>
    <b v="0"/>
    <n v="0.5"/>
    <n v="29.494097123615564"/>
    <b v="1"/>
    <b v="1"/>
    <x v="8"/>
  </r>
  <r>
    <s v="PID0645"/>
    <s v="Adult"/>
    <x v="0"/>
    <n v="45000"/>
    <n v="30544.590000000004"/>
    <n v="81.900000000000006"/>
    <s v="Male"/>
    <s v="B-"/>
    <b v="1"/>
    <b v="0"/>
    <b v="1"/>
    <n v="400"/>
    <n v="30.450624628197509"/>
    <b v="1"/>
    <b v="1"/>
    <x v="3"/>
  </r>
  <r>
    <s v="PID0646"/>
    <s v="Middle-aged"/>
    <x v="1"/>
    <n v="90000"/>
    <n v="48103.05"/>
    <n v="79.2"/>
    <s v="Female"/>
    <s v="B+"/>
    <b v="0"/>
    <b v="0"/>
    <b v="1"/>
    <n v="9"/>
    <n v="29.809176107493698"/>
    <b v="1"/>
    <b v="1"/>
    <x v="7"/>
  </r>
  <r>
    <s v="PID0647"/>
    <s v="Middle-aged"/>
    <x v="2"/>
    <n v="3000"/>
    <n v="2095.17"/>
    <n v="78.599999999999994"/>
    <s v="Female"/>
    <s v="O-"/>
    <b v="1"/>
    <b v="0"/>
    <b v="1"/>
    <n v="2"/>
    <n v="33.142186709394501"/>
    <b v="1"/>
    <b v="1"/>
    <x v="3"/>
  </r>
  <r>
    <s v="PID0648"/>
    <s v="Adult"/>
    <x v="0"/>
    <n v="90000"/>
    <n v="71874.399999999994"/>
    <n v="59.9"/>
    <s v="Male"/>
    <s v="A-"/>
    <b v="0"/>
    <b v="0"/>
    <b v="1"/>
    <n v="150"/>
    <n v="20.014033211934912"/>
    <b v="0"/>
    <b v="0"/>
    <x v="12"/>
  </r>
  <r>
    <s v="PID0649"/>
    <s v="Elderly"/>
    <x v="1"/>
    <n v="200000"/>
    <n v="159176.6"/>
    <n v="55.1"/>
    <s v="Female"/>
    <s v="AB+"/>
    <b v="0"/>
    <b v="0"/>
    <b v="1"/>
    <n v="5"/>
    <n v="23.848684210526315"/>
    <b v="0"/>
    <b v="0"/>
    <x v="14"/>
  </r>
  <r>
    <s v="PID0650"/>
    <s v="Senior"/>
    <x v="1"/>
    <n v="3000"/>
    <n v="2477.58"/>
    <n v="55.7"/>
    <s v="Male"/>
    <s v="O-"/>
    <b v="0"/>
    <b v="0"/>
    <b v="1"/>
    <n v="9"/>
    <n v="20.213383655102341"/>
    <b v="0"/>
    <b v="0"/>
    <x v="2"/>
  </r>
  <r>
    <s v="PID0651"/>
    <s v="Adult"/>
    <x v="1"/>
    <n v="40000"/>
    <n v="23723.899999999998"/>
    <n v="62.6"/>
    <s v="Female"/>
    <s v="A+"/>
    <b v="0"/>
    <b v="0"/>
    <b v="1"/>
    <n v="5"/>
    <n v="22.99357208448118"/>
    <b v="0"/>
    <b v="0"/>
    <x v="9"/>
  </r>
  <r>
    <s v="PID0652"/>
    <s v="Adult"/>
    <x v="1"/>
    <n v="500"/>
    <n v="394.89"/>
    <n v="98.5"/>
    <s v="Male"/>
    <s v="B+"/>
    <b v="1"/>
    <b v="0"/>
    <b v="1"/>
    <n v="15"/>
    <n v="30.741861989326175"/>
    <b v="1"/>
    <b v="1"/>
    <x v="3"/>
  </r>
  <r>
    <s v="PID0653"/>
    <s v="Adult"/>
    <x v="1"/>
    <n v="60000"/>
    <n v="53382.16"/>
    <n v="80.3"/>
    <s v="Female"/>
    <s v="AB+"/>
    <b v="0"/>
    <b v="1"/>
    <b v="1"/>
    <n v="25"/>
    <n v="26.52265821112432"/>
    <b v="0"/>
    <b v="0"/>
    <x v="0"/>
  </r>
  <r>
    <s v="PID0654"/>
    <s v="Senior"/>
    <x v="2"/>
    <n v="200"/>
    <n v="122.98"/>
    <n v="49.6"/>
    <s v="Female"/>
    <s v="B-"/>
    <b v="0"/>
    <b v="1"/>
    <b v="1"/>
    <n v="12"/>
    <n v="22.044444444444444"/>
    <b v="0"/>
    <b v="0"/>
    <x v="5"/>
  </r>
  <r>
    <s v="PID0655"/>
    <s v="Adult"/>
    <x v="2"/>
    <n v="200000"/>
    <n v="124213.09999999999"/>
    <n v="103.8"/>
    <s v="Female"/>
    <s v="O-"/>
    <b v="0"/>
    <b v="1"/>
    <b v="1"/>
    <n v="20"/>
    <n v="33.13224169300009"/>
    <b v="1"/>
    <b v="1"/>
    <x v="8"/>
  </r>
  <r>
    <s v="PID0656"/>
    <s v="Adult"/>
    <x v="0"/>
    <n v="250000"/>
    <n v="200949.1"/>
    <n v="81"/>
    <s v="Male"/>
    <s v="B+"/>
    <b v="0"/>
    <b v="0"/>
    <b v="1"/>
    <n v="0"/>
    <n v="25.280109859242845"/>
    <b v="0"/>
    <b v="0"/>
    <x v="12"/>
  </r>
  <r>
    <s v="PID0657"/>
    <s v="Young Adult"/>
    <x v="0"/>
    <n v="60000"/>
    <n v="48097.399999999994"/>
    <n v="85.2"/>
    <s v="Male"/>
    <s v="A+"/>
    <b v="1"/>
    <b v="1"/>
    <b v="1"/>
    <n v="7"/>
    <n v="26.890544123216767"/>
    <b v="0"/>
    <b v="0"/>
    <x v="2"/>
  </r>
  <r>
    <s v="PID0658"/>
    <s v="Adult"/>
    <x v="0"/>
    <n v="40000"/>
    <n v="0"/>
    <n v="62.9"/>
    <s v="Male"/>
    <s v="AB+"/>
    <b v="0"/>
    <b v="0"/>
    <b v="0"/>
    <n v="7"/>
    <n v="23.386377156454493"/>
    <b v="0"/>
    <b v="0"/>
    <x v="0"/>
  </r>
  <r>
    <s v="PID0659"/>
    <s v="Middle-aged"/>
    <x v="0"/>
    <n v="21000"/>
    <n v="16672.600000000002"/>
    <n v="75.099999999999994"/>
    <s v="Male"/>
    <s v="B-"/>
    <b v="0"/>
    <b v="0"/>
    <b v="1"/>
    <n v="3"/>
    <n v="31.259105098855354"/>
    <b v="1"/>
    <b v="1"/>
    <x v="7"/>
  </r>
  <r>
    <s v="PID0660"/>
    <s v="Adult"/>
    <x v="1"/>
    <n v="300000"/>
    <n v="202307.52"/>
    <n v="74.400000000000006"/>
    <s v="Female"/>
    <s v="O+"/>
    <b v="1"/>
    <b v="0"/>
    <b v="1"/>
    <n v="20"/>
    <n v="28.002559373706202"/>
    <b v="1"/>
    <b v="1"/>
    <x v="8"/>
  </r>
  <r>
    <s v="PID0661"/>
    <s v="Middle-aged"/>
    <x v="1"/>
    <n v="20000"/>
    <n v="10666.44"/>
    <n v="72.099999999999994"/>
    <s v="Female"/>
    <s v="O+"/>
    <b v="1"/>
    <b v="1"/>
    <b v="1"/>
    <n v="15"/>
    <n v="25.24421413816043"/>
    <b v="0"/>
    <b v="0"/>
    <x v="13"/>
  </r>
  <r>
    <s v="PID0662"/>
    <s v="Middle-aged"/>
    <x v="2"/>
    <n v="90000"/>
    <n v="64432.799999999996"/>
    <n v="58.2"/>
    <s v="Female"/>
    <s v="A-"/>
    <b v="1"/>
    <b v="0"/>
    <b v="1"/>
    <n v="12"/>
    <n v="21.377410468319564"/>
    <b v="0"/>
    <b v="0"/>
    <x v="1"/>
  </r>
  <r>
    <s v="PID0663"/>
    <s v="Senior"/>
    <x v="2"/>
    <n v="200000"/>
    <n v="126889.5"/>
    <n v="82.9"/>
    <s v="Female"/>
    <s v="B+"/>
    <b v="0"/>
    <b v="0"/>
    <b v="1"/>
    <n v="15"/>
    <n v="33.207819259734016"/>
    <b v="1"/>
    <b v="1"/>
    <x v="1"/>
  </r>
  <r>
    <s v="PID0664"/>
    <s v="Senior"/>
    <x v="2"/>
    <n v="60000"/>
    <n v="0"/>
    <n v="75.5"/>
    <s v="Female"/>
    <s v="AB-"/>
    <b v="1"/>
    <b v="0"/>
    <b v="0"/>
    <n v="30"/>
    <n v="29.126962694340492"/>
    <b v="1"/>
    <b v="1"/>
    <x v="0"/>
  </r>
  <r>
    <s v="PID0665"/>
    <s v="Middle-aged"/>
    <x v="0"/>
    <n v="24000"/>
    <n v="16320.78"/>
    <n v="73.900000000000006"/>
    <s v="Male"/>
    <s v="B-"/>
    <b v="1"/>
    <b v="0"/>
    <b v="1"/>
    <n v="15"/>
    <n v="23.324075243024872"/>
    <b v="0"/>
    <b v="0"/>
    <x v="9"/>
  </r>
  <r>
    <s v="PID0666"/>
    <s v="Middle-aged"/>
    <x v="3"/>
    <n v="36000"/>
    <n v="25044.27"/>
    <n v="62.3"/>
    <s v="Male"/>
    <s v="AB+"/>
    <b v="0"/>
    <b v="1"/>
    <b v="1"/>
    <n v="7"/>
    <n v="23.738759335467147"/>
    <b v="0"/>
    <b v="0"/>
    <x v="10"/>
  </r>
  <r>
    <s v="PID0667"/>
    <s v="Middle-aged"/>
    <x v="1"/>
    <n v="250000"/>
    <n v="170546.6"/>
    <n v="86.6"/>
    <s v="Female"/>
    <s v="B+"/>
    <b v="0"/>
    <b v="1"/>
    <b v="1"/>
    <n v="5"/>
    <n v="30.321067189524179"/>
    <b v="1"/>
    <b v="1"/>
    <x v="8"/>
  </r>
  <r>
    <s v="PID0668"/>
    <s v="Middle-aged"/>
    <x v="1"/>
    <n v="60000"/>
    <n v="31337.919999999998"/>
    <n v="52.7"/>
    <s v="Female"/>
    <s v="A-"/>
    <b v="1"/>
    <b v="1"/>
    <b v="1"/>
    <n v="20"/>
    <n v="21.11039897452331"/>
    <b v="0"/>
    <b v="0"/>
    <x v="5"/>
  </r>
  <r>
    <s v="PID0669"/>
    <s v="Middle-aged"/>
    <x v="2"/>
    <n v="90000"/>
    <n v="73656"/>
    <n v="70.8"/>
    <s v="Male"/>
    <s v="A-"/>
    <b v="0"/>
    <b v="1"/>
    <b v="1"/>
    <n v="0"/>
    <n v="30.644044321329638"/>
    <b v="1"/>
    <b v="1"/>
    <x v="3"/>
  </r>
  <r>
    <s v="PID0670"/>
    <s v="Adult"/>
    <x v="0"/>
    <n v="60000"/>
    <n v="32882.85"/>
    <n v="78.3"/>
    <s v="Female"/>
    <s v="A+"/>
    <b v="0"/>
    <b v="0"/>
    <b v="1"/>
    <n v="200"/>
    <n v="28.414864276382641"/>
    <b v="1"/>
    <b v="1"/>
    <x v="14"/>
  </r>
  <r>
    <s v="PID0671"/>
    <s v="Young Adult"/>
    <x v="0"/>
    <n v="12000"/>
    <n v="0"/>
    <n v="95"/>
    <s v="Female"/>
    <s v="O+"/>
    <b v="0"/>
    <b v="1"/>
    <b v="0"/>
    <n v="20"/>
    <n v="31.741788900397605"/>
    <b v="1"/>
    <b v="1"/>
    <x v="10"/>
  </r>
  <r>
    <s v="PID0672"/>
    <s v="Adult"/>
    <x v="2"/>
    <n v="12000"/>
    <n v="9054.18"/>
    <n v="90.6"/>
    <s v="Male"/>
    <s v="A+"/>
    <b v="1"/>
    <b v="0"/>
    <b v="1"/>
    <n v="20"/>
    <n v="29.92469282600079"/>
    <b v="1"/>
    <b v="1"/>
    <x v="3"/>
  </r>
  <r>
    <s v="PID0673"/>
    <s v="Middle-aged"/>
    <x v="1"/>
    <n v="12000"/>
    <n v="8400.9000000000015"/>
    <n v="66.2"/>
    <s v="Female"/>
    <s v="O-"/>
    <b v="1"/>
    <b v="1"/>
    <b v="1"/>
    <n v="15"/>
    <n v="28.279721474646504"/>
    <b v="1"/>
    <b v="1"/>
    <x v="6"/>
  </r>
  <r>
    <s v="PID0674"/>
    <s v="Adult"/>
    <x v="2"/>
    <n v="48000"/>
    <n v="43134.92"/>
    <n v="66.900000000000006"/>
    <s v="Male"/>
    <s v="A-"/>
    <b v="0"/>
    <b v="0"/>
    <b v="1"/>
    <n v="2"/>
    <n v="21.59736570247934"/>
    <b v="0"/>
    <b v="0"/>
    <x v="1"/>
  </r>
  <r>
    <s v="PID0675"/>
    <s v="Adult"/>
    <x v="0"/>
    <n v="18000"/>
    <n v="9478.98"/>
    <n v="58.7"/>
    <s v="Male"/>
    <s v="AB-"/>
    <b v="0"/>
    <b v="0"/>
    <b v="1"/>
    <n v="15"/>
    <n v="21.047724909462513"/>
    <b v="0"/>
    <b v="0"/>
    <x v="0"/>
  </r>
  <r>
    <s v="PID0676"/>
    <s v="Adult"/>
    <x v="2"/>
    <n v="60000"/>
    <n v="50145.04"/>
    <n v="104.7"/>
    <s v="Male"/>
    <s v="B-"/>
    <b v="0"/>
    <b v="0"/>
    <b v="1"/>
    <n v="9"/>
    <n v="33.41951546490472"/>
    <b v="1"/>
    <b v="1"/>
    <x v="8"/>
  </r>
  <r>
    <s v="PID0677"/>
    <s v="Adult"/>
    <x v="2"/>
    <n v="24000"/>
    <n v="15096.18"/>
    <n v="83.5"/>
    <s v="Male"/>
    <s v="AB-"/>
    <b v="1"/>
    <b v="1"/>
    <b v="1"/>
    <n v="0"/>
    <n v="28.555794945453304"/>
    <b v="1"/>
    <b v="1"/>
    <x v="11"/>
  </r>
  <r>
    <s v="PID0678"/>
    <s v="Middle-aged"/>
    <x v="0"/>
    <n v="60000"/>
    <n v="43140.5"/>
    <n v="87.8"/>
    <s v="Female"/>
    <s v="O-"/>
    <b v="1"/>
    <b v="0"/>
    <b v="1"/>
    <n v="12"/>
    <n v="34.296874999999993"/>
    <b v="1"/>
    <b v="1"/>
    <x v="11"/>
  </r>
  <r>
    <s v="PID0679"/>
    <s v="Middle-aged"/>
    <x v="0"/>
    <n v="500"/>
    <n v="288.08999999999997"/>
    <n v="46.1"/>
    <s v="Female"/>
    <s v="B-"/>
    <b v="1"/>
    <b v="1"/>
    <b v="1"/>
    <n v="12"/>
    <n v="20.488888888888891"/>
    <b v="0"/>
    <b v="0"/>
    <x v="9"/>
  </r>
  <r>
    <s v="PID0680"/>
    <s v="Adult"/>
    <x v="1"/>
    <n v="36000"/>
    <n v="31428.06"/>
    <n v="88.9"/>
    <s v="Male"/>
    <s v="AB-"/>
    <b v="1"/>
    <b v="1"/>
    <b v="1"/>
    <n v="20"/>
    <n v="32.653810835629024"/>
    <b v="1"/>
    <b v="1"/>
    <x v="3"/>
  </r>
  <r>
    <s v="PID0681"/>
    <s v="Middle-aged"/>
    <x v="3"/>
    <n v="2000"/>
    <n v="1304.68"/>
    <n v="67.5"/>
    <s v="Male"/>
    <s v="AB+"/>
    <b v="0"/>
    <b v="0"/>
    <b v="1"/>
    <n v="7"/>
    <n v="23.633626273589865"/>
    <b v="0"/>
    <b v="0"/>
    <x v="10"/>
  </r>
  <r>
    <s v="PID0682"/>
    <s v="Senior"/>
    <x v="0"/>
    <n v="100"/>
    <n v="86.42"/>
    <n v="60.5"/>
    <s v="Female"/>
    <s v="A+"/>
    <b v="0"/>
    <b v="1"/>
    <b v="1"/>
    <n v="40"/>
    <n v="23.931015387049559"/>
    <b v="0"/>
    <b v="0"/>
    <x v="9"/>
  </r>
  <r>
    <s v="PID0683"/>
    <s v="Adult"/>
    <x v="0"/>
    <n v="24000"/>
    <n v="15400.439999999999"/>
    <n v="57.6"/>
    <s v="Male"/>
    <s v="O-"/>
    <b v="0"/>
    <b v="0"/>
    <b v="1"/>
    <n v="30"/>
    <n v="22.499999999999996"/>
    <b v="0"/>
    <b v="0"/>
    <x v="9"/>
  </r>
  <r>
    <s v="PID0684"/>
    <s v="Senior"/>
    <x v="0"/>
    <n v="18000"/>
    <n v="0"/>
    <n v="62"/>
    <s v="Female"/>
    <s v="A+"/>
    <b v="0"/>
    <b v="1"/>
    <b v="0"/>
    <n v="9"/>
    <n v="23.335466144755166"/>
    <b v="0"/>
    <b v="0"/>
    <x v="6"/>
  </r>
  <r>
    <s v="PID0685"/>
    <s v="Middle-aged"/>
    <x v="0"/>
    <n v="500"/>
    <n v="309.23"/>
    <n v="66.2"/>
    <s v="Female"/>
    <s v="O+"/>
    <b v="0"/>
    <b v="0"/>
    <b v="1"/>
    <n v="25"/>
    <n v="22.906574394463671"/>
    <b v="0"/>
    <b v="0"/>
    <x v="1"/>
  </r>
  <r>
    <s v="PID0686"/>
    <s v="Middle-aged"/>
    <x v="3"/>
    <n v="20000"/>
    <n v="15489.94"/>
    <n v="66.8"/>
    <s v="Male"/>
    <s v="B+"/>
    <b v="1"/>
    <b v="0"/>
    <b v="1"/>
    <n v="3"/>
    <n v="23.952095808383234"/>
    <b v="0"/>
    <b v="0"/>
    <x v="13"/>
  </r>
  <r>
    <s v="PID0687"/>
    <s v="Middle-aged"/>
    <x v="0"/>
    <n v="500"/>
    <n v="262.81"/>
    <n v="67.2"/>
    <s v="Female"/>
    <s v="O-"/>
    <b v="0"/>
    <b v="0"/>
    <b v="1"/>
    <n v="40"/>
    <n v="26.581227008425298"/>
    <b v="0"/>
    <b v="0"/>
    <x v="7"/>
  </r>
  <r>
    <s v="PID0688"/>
    <s v="Adult"/>
    <x v="0"/>
    <n v="200000"/>
    <n v="167637.20000000001"/>
    <n v="91"/>
    <s v="Female"/>
    <s v="B+"/>
    <b v="0"/>
    <b v="1"/>
    <b v="1"/>
    <n v="2"/>
    <n v="28.721121070571897"/>
    <b v="1"/>
    <b v="1"/>
    <x v="3"/>
  </r>
  <r>
    <s v="PID0689"/>
    <s v="Adult"/>
    <x v="0"/>
    <n v="100"/>
    <n v="59.02"/>
    <n v="70.8"/>
    <s v="Male"/>
    <s v="AB+"/>
    <b v="0"/>
    <b v="0"/>
    <b v="1"/>
    <n v="5"/>
    <n v="23.118367346938776"/>
    <b v="0"/>
    <b v="0"/>
    <x v="14"/>
  </r>
  <r>
    <s v="PID0690"/>
    <s v="Middle-aged"/>
    <x v="2"/>
    <n v="250000"/>
    <n v="139263.20000000001"/>
    <n v="85.7"/>
    <s v="Female"/>
    <s v="B+"/>
    <b v="1"/>
    <b v="0"/>
    <b v="1"/>
    <n v="7"/>
    <n v="31.863474122546108"/>
    <b v="1"/>
    <b v="1"/>
    <x v="13"/>
  </r>
  <r>
    <s v="PID0691"/>
    <s v="Middle-aged"/>
    <x v="0"/>
    <n v="18000"/>
    <n v="0"/>
    <n v="74.2"/>
    <s v="Female"/>
    <s v="A-"/>
    <b v="1"/>
    <b v="0"/>
    <b v="0"/>
    <n v="4"/>
    <n v="26.92698504862825"/>
    <b v="0"/>
    <b v="0"/>
    <x v="7"/>
  </r>
  <r>
    <s v="PID0692"/>
    <s v="Adult"/>
    <x v="2"/>
    <n v="18000"/>
    <n v="15191.880000000001"/>
    <n v="69.900000000000006"/>
    <s v="Male"/>
    <s v="AB-"/>
    <b v="1"/>
    <b v="0"/>
    <b v="1"/>
    <n v="0.5"/>
    <n v="23.087594133967499"/>
    <b v="0"/>
    <b v="0"/>
    <x v="14"/>
  </r>
  <r>
    <s v="PID0693"/>
    <s v="Senior"/>
    <x v="3"/>
    <n v="90000"/>
    <n v="0"/>
    <n v="83.7"/>
    <s v="Female"/>
    <s v="AB+"/>
    <b v="0"/>
    <b v="0"/>
    <b v="0"/>
    <n v="5"/>
    <n v="34.39349112426035"/>
    <b v="1"/>
    <b v="1"/>
    <x v="1"/>
  </r>
  <r>
    <s v="PID0694"/>
    <s v="Adult"/>
    <x v="2"/>
    <n v="18000"/>
    <n v="15334.74"/>
    <n v="101.1"/>
    <s v="Male"/>
    <s v="A+"/>
    <b v="0"/>
    <b v="1"/>
    <b v="1"/>
    <n v="90"/>
    <n v="33.012244897959185"/>
    <b v="1"/>
    <b v="1"/>
    <x v="10"/>
  </r>
  <r>
    <s v="PID0695"/>
    <s v="Adult"/>
    <x v="2"/>
    <n v="60000"/>
    <n v="48267.05"/>
    <n v="81.5"/>
    <s v="Female"/>
    <s v="O-"/>
    <b v="0"/>
    <b v="1"/>
    <b v="1"/>
    <n v="9"/>
    <n v="30.301903628792392"/>
    <b v="1"/>
    <b v="1"/>
    <x v="1"/>
  </r>
  <r>
    <s v="PID0696"/>
    <s v="Adult"/>
    <x v="0"/>
    <n v="60000"/>
    <n v="44041.1"/>
    <n v="85.2"/>
    <s v="Male"/>
    <s v="B+"/>
    <b v="1"/>
    <b v="1"/>
    <b v="1"/>
    <n v="7"/>
    <n v="29.480968858131494"/>
    <b v="1"/>
    <b v="1"/>
    <x v="3"/>
  </r>
  <r>
    <s v="PID0697"/>
    <s v="Adult"/>
    <x v="2"/>
    <n v="24000"/>
    <n v="19459.29"/>
    <n v="84.2"/>
    <s v="Female"/>
    <s v="A+"/>
    <b v="0"/>
    <b v="1"/>
    <b v="1"/>
    <n v="2"/>
    <n v="31.305770374776923"/>
    <b v="1"/>
    <b v="1"/>
    <x v="7"/>
  </r>
  <r>
    <s v="PID0698"/>
    <s v="Adult"/>
    <x v="2"/>
    <n v="48000"/>
    <n v="28136.92"/>
    <n v="60.6"/>
    <s v="Male"/>
    <s v="A+"/>
    <b v="1"/>
    <b v="0"/>
    <b v="1"/>
    <n v="5"/>
    <n v="20.247920077516788"/>
    <b v="0"/>
    <b v="0"/>
    <x v="0"/>
  </r>
  <r>
    <s v="PID0699"/>
    <s v="Adult"/>
    <x v="0"/>
    <n v="90000"/>
    <n v="66656.2"/>
    <n v="93.6"/>
    <s v="Male"/>
    <s v="O+"/>
    <b v="0"/>
    <b v="0"/>
    <b v="1"/>
    <n v="15"/>
    <n v="29.212571392902841"/>
    <b v="1"/>
    <b v="1"/>
    <x v="14"/>
  </r>
  <r>
    <s v="PID0700"/>
    <s v="Adult"/>
    <x v="0"/>
    <n v="18000"/>
    <n v="0"/>
    <n v="92.1"/>
    <s v="Male"/>
    <s v="O+"/>
    <b v="0"/>
    <b v="0"/>
    <b v="0"/>
    <n v="12"/>
    <n v="33.422848018580346"/>
    <b v="1"/>
    <b v="1"/>
    <x v="13"/>
  </r>
  <r>
    <s v="PID0701"/>
    <s v="Middle-aged"/>
    <x v="0"/>
    <n v="24000"/>
    <n v="14503.32"/>
    <n v="55.7"/>
    <s v="Female"/>
    <s v="O-"/>
    <b v="1"/>
    <b v="1"/>
    <b v="1"/>
    <n v="40"/>
    <n v="21.223898795915254"/>
    <b v="0"/>
    <b v="0"/>
    <x v="10"/>
  </r>
  <r>
    <s v="PID0702"/>
    <s v="Adult"/>
    <x v="0"/>
    <n v="12000"/>
    <n v="8919.66"/>
    <n v="82.2"/>
    <s v="Female"/>
    <s v="O-"/>
    <b v="1"/>
    <b v="0"/>
    <b v="1"/>
    <n v="5"/>
    <n v="30.938311566110883"/>
    <b v="1"/>
    <b v="1"/>
    <x v="2"/>
  </r>
  <r>
    <s v="PID0703"/>
    <s v="Senior"/>
    <x v="3"/>
    <n v="20000"/>
    <n v="13780.9"/>
    <n v="54.2"/>
    <s v="Female"/>
    <s v="B+"/>
    <b v="0"/>
    <b v="1"/>
    <b v="1"/>
    <n v="200"/>
    <n v="21.43902535500969"/>
    <b v="0"/>
    <b v="0"/>
    <x v="9"/>
  </r>
  <r>
    <s v="PID0704"/>
    <s v="Senior"/>
    <x v="2"/>
    <n v="20000"/>
    <n v="12907.56"/>
    <n v="67"/>
    <s v="Female"/>
    <s v="AB+"/>
    <b v="0"/>
    <b v="0"/>
    <b v="1"/>
    <n v="5"/>
    <n v="25.847768218818715"/>
    <b v="0"/>
    <b v="0"/>
    <x v="0"/>
  </r>
  <r>
    <s v="PID0705"/>
    <s v="Senior"/>
    <x v="2"/>
    <n v="60000"/>
    <n v="35408.32"/>
    <n v="80"/>
    <s v="Male"/>
    <s v="AB-"/>
    <b v="0"/>
    <b v="0"/>
    <b v="1"/>
    <n v="1"/>
    <n v="32.455677715120288"/>
    <b v="1"/>
    <b v="1"/>
    <x v="3"/>
  </r>
  <r>
    <s v="PID0706"/>
    <s v="Middle-aged"/>
    <x v="1"/>
    <n v="250000"/>
    <n v="126508.5"/>
    <n v="80.599999999999994"/>
    <s v="Male"/>
    <s v="O-"/>
    <b v="0"/>
    <b v="0"/>
    <b v="1"/>
    <n v="250"/>
    <n v="32.286492549270946"/>
    <b v="1"/>
    <b v="1"/>
    <x v="12"/>
  </r>
  <r>
    <s v="PID0707"/>
    <s v="Adult"/>
    <x v="2"/>
    <n v="12000"/>
    <n v="6771.42"/>
    <n v="80.900000000000006"/>
    <s v="Male"/>
    <s v="O+"/>
    <b v="0"/>
    <b v="0"/>
    <b v="1"/>
    <n v="40"/>
    <n v="26.416326530612245"/>
    <b v="0"/>
    <b v="0"/>
    <x v="6"/>
  </r>
  <r>
    <s v="PID0708"/>
    <s v="Middle-aged"/>
    <x v="0"/>
    <n v="90000"/>
    <n v="59766.450000000004"/>
    <n v="61.8"/>
    <s v="Male"/>
    <s v="A+"/>
    <b v="0"/>
    <b v="0"/>
    <b v="1"/>
    <n v="2"/>
    <n v="26.748614958448751"/>
    <b v="0"/>
    <b v="0"/>
    <x v="14"/>
  </r>
  <r>
    <s v="PID0709"/>
    <s v="Adult"/>
    <x v="1"/>
    <n v="90000"/>
    <n v="75760.05"/>
    <n v="86.7"/>
    <s v="Female"/>
    <s v="AB+"/>
    <b v="1"/>
    <b v="0"/>
    <b v="1"/>
    <n v="5"/>
    <n v="28.96855892278392"/>
    <b v="1"/>
    <b v="1"/>
    <x v="4"/>
  </r>
  <r>
    <s v="PID0710"/>
    <s v="Adult"/>
    <x v="1"/>
    <n v="16000"/>
    <n v="13875.26"/>
    <n v="64.8"/>
    <s v="Male"/>
    <s v="O-"/>
    <b v="0"/>
    <b v="1"/>
    <b v="1"/>
    <n v="15"/>
    <n v="21.903731746890212"/>
    <b v="0"/>
    <b v="0"/>
    <x v="5"/>
  </r>
  <r>
    <s v="PID0711"/>
    <s v="Middle-aged"/>
    <x v="2"/>
    <n v="40000"/>
    <n v="35384.899999999994"/>
    <n v="65.099999999999994"/>
    <s v="Male"/>
    <s v="B-"/>
    <b v="0"/>
    <b v="0"/>
    <b v="1"/>
    <n v="1"/>
    <n v="28.551379325468179"/>
    <b v="1"/>
    <b v="1"/>
    <x v="1"/>
  </r>
  <r>
    <s v="PID0712"/>
    <s v="Middle-aged"/>
    <x v="1"/>
    <n v="500"/>
    <n v="406.64"/>
    <n v="96.4"/>
    <s v="Female"/>
    <s v="A+"/>
    <b v="1"/>
    <b v="0"/>
    <b v="1"/>
    <n v="40"/>
    <n v="33.752319596652782"/>
    <b v="1"/>
    <b v="1"/>
    <x v="0"/>
  </r>
  <r>
    <s v="PID0713"/>
    <s v="Adult"/>
    <x v="3"/>
    <n v="500"/>
    <n v="344.07"/>
    <n v="64.8"/>
    <s v="Female"/>
    <s v="B-"/>
    <b v="0"/>
    <b v="0"/>
    <b v="1"/>
    <n v="20"/>
    <n v="23.801652892561986"/>
    <b v="0"/>
    <b v="0"/>
    <x v="10"/>
  </r>
  <r>
    <s v="PID0714"/>
    <s v="Middle-aged"/>
    <x v="0"/>
    <n v="12000"/>
    <n v="6670.62"/>
    <n v="68.5"/>
    <s v="Male"/>
    <s v="B+"/>
    <b v="1"/>
    <b v="1"/>
    <b v="1"/>
    <n v="5"/>
    <n v="23.154407787993513"/>
    <b v="0"/>
    <b v="0"/>
    <x v="1"/>
  </r>
  <r>
    <s v="PID0715"/>
    <s v="Middle-aged"/>
    <x v="3"/>
    <n v="60000"/>
    <n v="51497"/>
    <n v="84.9"/>
    <s v="Male"/>
    <s v="O-"/>
    <b v="1"/>
    <b v="0"/>
    <b v="1"/>
    <n v="20"/>
    <n v="32.350251486053949"/>
    <b v="1"/>
    <b v="1"/>
    <x v="6"/>
  </r>
  <r>
    <s v="PID0716"/>
    <s v="Middle-aged"/>
    <x v="0"/>
    <n v="36000"/>
    <n v="18567.12"/>
    <n v="84.3"/>
    <s v="Female"/>
    <s v="A-"/>
    <b v="0"/>
    <b v="0"/>
    <b v="1"/>
    <n v="12"/>
    <n v="30.226971207286027"/>
    <b v="1"/>
    <b v="1"/>
    <x v="0"/>
  </r>
  <r>
    <s v="PID0717"/>
    <s v="Middle-aged"/>
    <x v="2"/>
    <n v="250000"/>
    <n v="154206.1"/>
    <n v="57.7"/>
    <s v="Male"/>
    <s v="O-"/>
    <b v="0"/>
    <b v="0"/>
    <b v="1"/>
    <n v="3"/>
    <n v="20.443594104308396"/>
    <b v="0"/>
    <b v="0"/>
    <x v="9"/>
  </r>
  <r>
    <s v="PID0718"/>
    <s v="Senior"/>
    <x v="2"/>
    <n v="3000"/>
    <n v="2193.54"/>
    <n v="71.900000000000006"/>
    <s v="Male"/>
    <s v="O+"/>
    <b v="0"/>
    <b v="0"/>
    <b v="1"/>
    <n v="12"/>
    <n v="28.085937499999996"/>
    <b v="1"/>
    <b v="1"/>
    <x v="5"/>
  </r>
  <r>
    <s v="PID0719"/>
    <s v="Adult"/>
    <x v="3"/>
    <n v="100"/>
    <n v="65.45"/>
    <n v="94.9"/>
    <s v="Male"/>
    <s v="B+"/>
    <b v="0"/>
    <b v="0"/>
    <b v="1"/>
    <n v="20"/>
    <n v="34.857667584940316"/>
    <b v="1"/>
    <b v="1"/>
    <x v="11"/>
  </r>
  <r>
    <s v="PID0720"/>
    <s v="Adult"/>
    <x v="0"/>
    <n v="800"/>
    <n v="557.95000000000005"/>
    <n v="80.8"/>
    <s v="Female"/>
    <s v="B+"/>
    <b v="1"/>
    <b v="0"/>
    <b v="1"/>
    <n v="40"/>
    <n v="31.17163689672466"/>
    <b v="1"/>
    <b v="1"/>
    <x v="4"/>
  </r>
  <r>
    <s v="PID0721"/>
    <s v="Senior"/>
    <x v="1"/>
    <n v="500"/>
    <n v="366.9"/>
    <n v="79.2"/>
    <s v="Female"/>
    <s v="O+"/>
    <b v="0"/>
    <b v="0"/>
    <b v="1"/>
    <n v="15"/>
    <n v="28.398293233891501"/>
    <b v="1"/>
    <b v="1"/>
    <x v="11"/>
  </r>
  <r>
    <s v="PID0722"/>
    <s v="Adult"/>
    <x v="0"/>
    <n v="20000"/>
    <n v="15172.92"/>
    <n v="85.8"/>
    <s v="Female"/>
    <s v="B+"/>
    <b v="0"/>
    <b v="0"/>
    <b v="1"/>
    <n v="25"/>
    <n v="29.688581314878896"/>
    <b v="1"/>
    <b v="1"/>
    <x v="0"/>
  </r>
  <r>
    <s v="PID0723"/>
    <s v="Adult"/>
    <x v="3"/>
    <n v="100"/>
    <n v="87.14"/>
    <n v="89.2"/>
    <s v="Female"/>
    <s v="A-"/>
    <b v="0"/>
    <b v="0"/>
    <b v="1"/>
    <n v="12"/>
    <n v="28.472022726547287"/>
    <b v="1"/>
    <b v="1"/>
    <x v="8"/>
  </r>
  <r>
    <s v="PID0724"/>
    <s v="Middle-aged"/>
    <x v="0"/>
    <n v="20000"/>
    <n v="13300.26"/>
    <n v="53.3"/>
    <s v="Male"/>
    <s v="A-"/>
    <b v="0"/>
    <b v="0"/>
    <b v="1"/>
    <n v="40"/>
    <n v="23.688888888888886"/>
    <b v="0"/>
    <b v="0"/>
    <x v="0"/>
  </r>
  <r>
    <s v="PID0725"/>
    <s v="Adult"/>
    <x v="0"/>
    <n v="24000"/>
    <n v="14020.68"/>
    <n v="66.099999999999994"/>
    <s v="Female"/>
    <s v="B-"/>
    <b v="1"/>
    <b v="0"/>
    <b v="1"/>
    <n v="25"/>
    <n v="22.343158464034612"/>
    <b v="0"/>
    <b v="0"/>
    <x v="4"/>
  </r>
  <r>
    <s v="PID0726"/>
    <s v="Senior"/>
    <x v="0"/>
    <n v="24000"/>
    <n v="0"/>
    <n v="70.400000000000006"/>
    <s v="Female"/>
    <s v="B+"/>
    <b v="0"/>
    <b v="0"/>
    <b v="0"/>
    <n v="7"/>
    <n v="28.200608876782564"/>
    <b v="1"/>
    <b v="1"/>
    <x v="5"/>
  </r>
  <r>
    <s v="PID0727"/>
    <s v="Middle-aged"/>
    <x v="0"/>
    <n v="12000"/>
    <n v="8729.76"/>
    <n v="95.6"/>
    <s v="Female"/>
    <s v="AB-"/>
    <b v="0"/>
    <b v="1"/>
    <b v="1"/>
    <n v="3"/>
    <n v="33.472217359336163"/>
    <b v="1"/>
    <b v="1"/>
    <x v="4"/>
  </r>
  <r>
    <s v="PID0728"/>
    <s v="Middle-aged"/>
    <x v="2"/>
    <n v="24000"/>
    <n v="12841.380000000001"/>
    <n v="57.6"/>
    <s v="Male"/>
    <s v="O-"/>
    <b v="0"/>
    <b v="0"/>
    <b v="1"/>
    <n v="15"/>
    <n v="20.902888663086081"/>
    <b v="0"/>
    <b v="0"/>
    <x v="12"/>
  </r>
  <r>
    <s v="PID0729"/>
    <s v="Senior"/>
    <x v="1"/>
    <n v="90000"/>
    <n v="60509.45"/>
    <n v="46.5"/>
    <s v="Male"/>
    <s v="AB-"/>
    <b v="0"/>
    <b v="1"/>
    <b v="1"/>
    <n v="30"/>
    <n v="20.393842375334415"/>
    <b v="0"/>
    <b v="0"/>
    <x v="6"/>
  </r>
  <r>
    <s v="PID0730"/>
    <s v="Middle-aged"/>
    <x v="0"/>
    <n v="90000"/>
    <n v="0"/>
    <n v="73.900000000000006"/>
    <s v="Male"/>
    <s v="A+"/>
    <b v="0"/>
    <b v="0"/>
    <b v="0"/>
    <n v="40"/>
    <n v="28.158817253467458"/>
    <b v="1"/>
    <b v="1"/>
    <x v="11"/>
  </r>
  <r>
    <s v="PID0731"/>
    <s v="Adult"/>
    <x v="1"/>
    <n v="60000"/>
    <n v="38631.699999999997"/>
    <n v="79.8"/>
    <s v="Female"/>
    <s v="O-"/>
    <b v="0"/>
    <b v="0"/>
    <b v="1"/>
    <n v="15"/>
    <n v="29.669839381320646"/>
    <b v="1"/>
    <b v="1"/>
    <x v="9"/>
  </r>
  <r>
    <s v="PID0732"/>
    <s v="Middle-aged"/>
    <x v="1"/>
    <n v="48000"/>
    <n v="29553.119999999999"/>
    <n v="91.3"/>
    <s v="Female"/>
    <s v="B+"/>
    <b v="1"/>
    <b v="0"/>
    <b v="1"/>
    <n v="12"/>
    <n v="29.812244897959182"/>
    <b v="1"/>
    <b v="1"/>
    <x v="3"/>
  </r>
  <r>
    <s v="PID0733"/>
    <s v="Middle-aged"/>
    <x v="1"/>
    <n v="800"/>
    <n v="663.33"/>
    <n v="75.3"/>
    <s v="Male"/>
    <s v="A+"/>
    <b v="1"/>
    <b v="0"/>
    <b v="1"/>
    <n v="15"/>
    <n v="23.501139165444275"/>
    <b v="0"/>
    <b v="0"/>
    <x v="1"/>
  </r>
  <r>
    <s v="PID0734"/>
    <s v="Senior"/>
    <x v="0"/>
    <n v="40000"/>
    <n v="24648.699999999997"/>
    <n v="79.099999999999994"/>
    <s v="Female"/>
    <s v="AB-"/>
    <b v="0"/>
    <b v="0"/>
    <b v="1"/>
    <n v="9"/>
    <n v="30.898437499999993"/>
    <b v="1"/>
    <b v="1"/>
    <x v="8"/>
  </r>
  <r>
    <s v="PID0735"/>
    <s v="Middle-aged"/>
    <x v="0"/>
    <n v="12000"/>
    <n v="10012.26"/>
    <n v="63.8"/>
    <s v="Male"/>
    <s v="O+"/>
    <b v="0"/>
    <b v="0"/>
    <b v="1"/>
    <n v="20"/>
    <n v="24.310318549001671"/>
    <b v="0"/>
    <b v="0"/>
    <x v="1"/>
  </r>
  <r>
    <s v="PID0736"/>
    <s v="Middle-aged"/>
    <x v="3"/>
    <n v="15000"/>
    <n v="10751.5"/>
    <n v="65.099999999999994"/>
    <s v="Male"/>
    <s v="O-"/>
    <b v="0"/>
    <b v="0"/>
    <b v="1"/>
    <n v="7"/>
    <n v="22.793319561640001"/>
    <b v="0"/>
    <b v="0"/>
    <x v="14"/>
  </r>
  <r>
    <s v="PID0737"/>
    <s v="Adult"/>
    <x v="3"/>
    <n v="12000"/>
    <n v="10198.380000000001"/>
    <n v="65.400000000000006"/>
    <s v="Female"/>
    <s v="O-"/>
    <b v="0"/>
    <b v="0"/>
    <b v="1"/>
    <n v="20"/>
    <n v="20.875227425069426"/>
    <b v="0"/>
    <b v="0"/>
    <x v="7"/>
  </r>
  <r>
    <s v="PID0738"/>
    <s v="Adult"/>
    <x v="0"/>
    <n v="20000"/>
    <n v="10425.280000000001"/>
    <n v="86.7"/>
    <s v="Male"/>
    <s v="A-"/>
    <b v="0"/>
    <b v="0"/>
    <b v="1"/>
    <n v="3"/>
    <n v="29.650148763722175"/>
    <b v="1"/>
    <b v="1"/>
    <x v="2"/>
  </r>
  <r>
    <s v="PID0739"/>
    <s v="Middle-aged"/>
    <x v="2"/>
    <n v="45000"/>
    <n v="0"/>
    <n v="82.9"/>
    <s v="Female"/>
    <s v="O-"/>
    <b v="0"/>
    <b v="0"/>
    <b v="0"/>
    <n v="25"/>
    <n v="30.084192190448544"/>
    <b v="1"/>
    <b v="1"/>
    <x v="9"/>
  </r>
  <r>
    <s v="PID0740"/>
    <s v="Middle-aged"/>
    <x v="1"/>
    <n v="24000"/>
    <n v="0"/>
    <n v="68.3"/>
    <s v="Female"/>
    <s v="B-"/>
    <b v="0"/>
    <b v="0"/>
    <b v="0"/>
    <n v="7"/>
    <n v="25.706650607851255"/>
    <b v="0"/>
    <b v="0"/>
    <x v="5"/>
  </r>
  <r>
    <s v="PID0741"/>
    <s v="Middle-aged"/>
    <x v="0"/>
    <n v="90000"/>
    <n v="66268.25"/>
    <n v="91.6"/>
    <s v="Female"/>
    <s v="A-"/>
    <b v="1"/>
    <b v="0"/>
    <b v="1"/>
    <n v="5"/>
    <n v="33.645546372819105"/>
    <b v="1"/>
    <b v="1"/>
    <x v="8"/>
  </r>
  <r>
    <s v="PID0742"/>
    <s v="Middle-aged"/>
    <x v="2"/>
    <n v="3000"/>
    <n v="1767.42"/>
    <n v="66.8"/>
    <s v="Male"/>
    <s v="A-"/>
    <b v="1"/>
    <b v="0"/>
    <b v="1"/>
    <n v="3"/>
    <n v="23.952095808383234"/>
    <b v="0"/>
    <b v="0"/>
    <x v="1"/>
  </r>
  <r>
    <s v="PID0743"/>
    <s v="Adult"/>
    <x v="2"/>
    <n v="20000"/>
    <n v="10044.68"/>
    <n v="87.4"/>
    <s v="Female"/>
    <s v="B+"/>
    <b v="0"/>
    <b v="1"/>
    <b v="1"/>
    <n v="2"/>
    <n v="29.2024457883658"/>
    <b v="1"/>
    <b v="1"/>
    <x v="8"/>
  </r>
  <r>
    <s v="PID0744"/>
    <s v="Middle-aged"/>
    <x v="1"/>
    <n v="3000"/>
    <n v="2420.9700000000003"/>
    <n v="85.8"/>
    <s v="Male"/>
    <s v="A-"/>
    <b v="1"/>
    <b v="0"/>
    <b v="1"/>
    <n v="25"/>
    <n v="29.342361752334053"/>
    <b v="1"/>
    <b v="1"/>
    <x v="5"/>
  </r>
  <r>
    <s v="PID0745"/>
    <s v="Adult"/>
    <x v="2"/>
    <n v="12000"/>
    <n v="7689"/>
    <n v="75.400000000000006"/>
    <s v="Female"/>
    <s v="AB-"/>
    <b v="1"/>
    <b v="0"/>
    <b v="1"/>
    <n v="0.5"/>
    <n v="24.620408163265306"/>
    <b v="0"/>
    <b v="0"/>
    <x v="12"/>
  </r>
  <r>
    <s v="PID0746"/>
    <s v="Adult"/>
    <x v="0"/>
    <n v="500"/>
    <n v="405.67"/>
    <n v="77.900000000000006"/>
    <s v="Female"/>
    <s v="O+"/>
    <b v="0"/>
    <b v="0"/>
    <b v="1"/>
    <n v="20"/>
    <n v="24.3125994819138"/>
    <b v="0"/>
    <b v="0"/>
    <x v="6"/>
  </r>
  <r>
    <s v="PID0747"/>
    <s v="Adult"/>
    <x v="0"/>
    <n v="300000"/>
    <n v="0"/>
    <n v="97.6"/>
    <s v="Female"/>
    <s v="O-"/>
    <b v="0"/>
    <b v="0"/>
    <b v="0"/>
    <n v="40"/>
    <n v="30.804191389976012"/>
    <b v="1"/>
    <b v="1"/>
    <x v="8"/>
  </r>
  <r>
    <s v="PID0748"/>
    <s v="Adult"/>
    <x v="1"/>
    <n v="200000"/>
    <n v="141389.44"/>
    <n v="97.1"/>
    <s v="Female"/>
    <s v="O+"/>
    <b v="0"/>
    <b v="0"/>
    <b v="1"/>
    <n v="20"/>
    <n v="30.304921818919507"/>
    <b v="1"/>
    <b v="1"/>
    <x v="7"/>
  </r>
  <r>
    <s v="PID0749"/>
    <s v="Middle-aged"/>
    <x v="0"/>
    <n v="240000"/>
    <n v="211079.16"/>
    <n v="73"/>
    <s v="Male"/>
    <s v="A-"/>
    <b v="1"/>
    <b v="0"/>
    <b v="1"/>
    <n v="25"/>
    <n v="28.515624999999993"/>
    <b v="1"/>
    <b v="1"/>
    <x v="11"/>
  </r>
  <r>
    <s v="PID0750"/>
    <s v="Senior"/>
    <x v="3"/>
    <n v="100"/>
    <n v="0"/>
    <n v="95.1"/>
    <s v="Male"/>
    <s v="O+"/>
    <b v="0"/>
    <b v="0"/>
    <b v="0"/>
    <n v="15"/>
    <n v="33.694727891156468"/>
    <b v="1"/>
    <b v="1"/>
    <x v="3"/>
  </r>
  <r>
    <s v="PID0751"/>
    <s v="Senior"/>
    <x v="1"/>
    <n v="20000"/>
    <n v="15758.62"/>
    <n v="84.2"/>
    <s v="Male"/>
    <s v="A-"/>
    <b v="1"/>
    <b v="1"/>
    <b v="1"/>
    <n v="120"/>
    <n v="30.927456382001839"/>
    <s v="Yes"/>
    <b v="1"/>
    <x v="0"/>
  </r>
  <r>
    <s v="PID0752"/>
    <s v="Middle-aged"/>
    <x v="0"/>
    <n v="18000"/>
    <n v="13560.54"/>
    <n v="84.8"/>
    <s v="Male"/>
    <s v="O-"/>
    <b v="0"/>
    <b v="0"/>
    <b v="1"/>
    <n v="20"/>
    <n v="33.968915237942632"/>
    <b v="1"/>
    <b v="1"/>
    <x v="5"/>
  </r>
  <r>
    <s v="PID0753"/>
    <s v="Senior"/>
    <x v="0"/>
    <n v="32000"/>
    <n v="27093.279999999999"/>
    <n v="68.900000000000006"/>
    <s v="Male"/>
    <s v="O-"/>
    <b v="0"/>
    <b v="0"/>
    <b v="1"/>
    <n v="9"/>
    <n v="26.580764630994175"/>
    <b v="0"/>
    <b v="0"/>
    <x v="5"/>
  </r>
  <r>
    <s v="PID0754"/>
    <s v="Adult"/>
    <x v="3"/>
    <n v="24000"/>
    <n v="13327.14"/>
    <n v="70.7"/>
    <s v="Female"/>
    <s v="O-"/>
    <b v="0"/>
    <b v="0"/>
    <b v="1"/>
    <n v="40"/>
    <n v="23.622573423769587"/>
    <b v="0"/>
    <b v="0"/>
    <x v="9"/>
  </r>
  <r>
    <s v="PID0755"/>
    <s v="Middle-aged"/>
    <x v="2"/>
    <n v="20000"/>
    <n v="11426.44"/>
    <n v="60.8"/>
    <s v="Female"/>
    <s v="B-"/>
    <b v="0"/>
    <b v="0"/>
    <b v="1"/>
    <n v="40"/>
    <n v="24.359477647812845"/>
    <b v="0"/>
    <b v="0"/>
    <x v="14"/>
  </r>
  <r>
    <s v="PID0756"/>
    <s v="Middle-aged"/>
    <x v="1"/>
    <n v="60000"/>
    <n v="0"/>
    <n v="58"/>
    <s v="Female"/>
    <s v="O-"/>
    <b v="0"/>
    <b v="1"/>
    <b v="0"/>
    <n v="30"/>
    <n v="22.942130453700404"/>
    <b v="0"/>
    <b v="0"/>
    <x v="4"/>
  </r>
  <r>
    <s v="PID0757"/>
    <s v="Adult"/>
    <x v="0"/>
    <n v="15000"/>
    <n v="12315.599999999999"/>
    <n v="86.6"/>
    <s v="Female"/>
    <s v="AB+"/>
    <b v="0"/>
    <b v="0"/>
    <b v="1"/>
    <n v="20"/>
    <n v="31.426912469153724"/>
    <b v="1"/>
    <b v="1"/>
    <x v="11"/>
  </r>
  <r>
    <s v="PID0758"/>
    <s v="Adult"/>
    <x v="1"/>
    <n v="12000"/>
    <n v="9147.9000000000015"/>
    <n v="89.9"/>
    <s v="Male"/>
    <s v="B+"/>
    <b v="1"/>
    <b v="0"/>
    <b v="1"/>
    <n v="25"/>
    <n v="33.021120293847574"/>
    <b v="1"/>
    <b v="1"/>
    <x v="12"/>
  </r>
  <r>
    <s v="PID0759"/>
    <s v="Middle-aged"/>
    <x v="2"/>
    <n v="18000"/>
    <n v="0"/>
    <n v="77.8"/>
    <s v="Female"/>
    <s v="A+"/>
    <b v="0"/>
    <b v="1"/>
    <b v="0"/>
    <n v="3"/>
    <n v="31.16487742348982"/>
    <b v="1"/>
    <b v="1"/>
    <x v="14"/>
  </r>
  <r>
    <s v="PID0760"/>
    <s v="Adult"/>
    <x v="0"/>
    <n v="240000"/>
    <n v="167045.76000000001"/>
    <n v="105.8"/>
    <s v="Female"/>
    <s v="AB+"/>
    <b v="0"/>
    <b v="0"/>
    <b v="1"/>
    <n v="2"/>
    <n v="33.392248453478096"/>
    <b v="1"/>
    <b v="1"/>
    <x v="3"/>
  </r>
  <r>
    <s v="PID0761"/>
    <s v="Middle-aged"/>
    <x v="3"/>
    <n v="72000"/>
    <n v="54255.64"/>
    <n v="68.7"/>
    <s v="Female"/>
    <s v="O-"/>
    <b v="0"/>
    <b v="0"/>
    <b v="1"/>
    <n v="5"/>
    <n v="26.177411979881111"/>
    <b v="0"/>
    <b v="0"/>
    <x v="0"/>
  </r>
  <r>
    <s v="PID0762"/>
    <s v="Senior"/>
    <x v="1"/>
    <n v="32000"/>
    <n v="28784.2"/>
    <n v="47"/>
    <s v="Male"/>
    <s v="AB-"/>
    <b v="0"/>
    <b v="0"/>
    <b v="1"/>
    <n v="7"/>
    <n v="20.077747874749029"/>
    <b v="0"/>
    <b v="0"/>
    <x v="2"/>
  </r>
  <r>
    <s v="PID0763"/>
    <s v="Senior"/>
    <x v="1"/>
    <n v="12000"/>
    <n v="9897.48"/>
    <n v="56"/>
    <s v="Male"/>
    <s v="AB+"/>
    <b v="0"/>
    <b v="0"/>
    <b v="1"/>
    <n v="30"/>
    <n v="23.92242299970097"/>
    <b v="0"/>
    <b v="0"/>
    <x v="14"/>
  </r>
  <r>
    <s v="PID0764"/>
    <s v="Middle-aged"/>
    <x v="1"/>
    <n v="240000"/>
    <n v="180338.76"/>
    <n v="92.3"/>
    <s v="Female"/>
    <s v="AB+"/>
    <b v="0"/>
    <b v="1"/>
    <b v="1"/>
    <n v="7"/>
    <n v="30.138775510204081"/>
    <b v="1"/>
    <b v="1"/>
    <x v="14"/>
  </r>
  <r>
    <s v="PID0765"/>
    <s v="Adult"/>
    <x v="0"/>
    <n v="200000"/>
    <n v="0"/>
    <n v="74.7"/>
    <s v="Female"/>
    <s v="AB+"/>
    <b v="0"/>
    <b v="1"/>
    <b v="0"/>
    <n v="3"/>
    <n v="23.313879092412847"/>
    <b v="0"/>
    <b v="0"/>
    <x v="2"/>
  </r>
  <r>
    <s v="PID0766"/>
    <s v="Middle-aged"/>
    <x v="2"/>
    <n v="3000"/>
    <n v="0"/>
    <n v="69.8"/>
    <s v="Male"/>
    <s v="B-"/>
    <b v="1"/>
    <b v="1"/>
    <b v="0"/>
    <n v="2"/>
    <n v="29.431607353685276"/>
    <b v="1"/>
    <b v="1"/>
    <x v="2"/>
  </r>
  <r>
    <s v="PID0767"/>
    <s v="Middle-aged"/>
    <x v="0"/>
    <n v="20000"/>
    <n v="11516.22"/>
    <n v="91"/>
    <s v="Female"/>
    <s v="B+"/>
    <b v="0"/>
    <b v="1"/>
    <b v="1"/>
    <n v="30"/>
    <n v="33.834027364663896"/>
    <b v="1"/>
    <b v="1"/>
    <x v="13"/>
  </r>
  <r>
    <s v="PID0768"/>
    <s v="Adult"/>
    <x v="0"/>
    <n v="15000"/>
    <n v="9725.4499999999989"/>
    <n v="70.099999999999994"/>
    <s v="Male"/>
    <s v="A+"/>
    <b v="1"/>
    <b v="1"/>
    <b v="1"/>
    <n v="20"/>
    <n v="23.422098967556547"/>
    <b v="0"/>
    <b v="0"/>
    <x v="13"/>
  </r>
  <r>
    <s v="PID0769"/>
    <s v="Middle-aged"/>
    <x v="2"/>
    <n v="72000"/>
    <n v="62499.040000000001"/>
    <n v="87"/>
    <s v="Male"/>
    <s v="AB-"/>
    <b v="0"/>
    <b v="1"/>
    <b v="1"/>
    <n v="0.5"/>
    <n v="33.150434385002278"/>
    <b v="1"/>
    <b v="1"/>
    <x v="1"/>
  </r>
  <r>
    <s v="PID0770"/>
    <s v="Middle-aged"/>
    <x v="0"/>
    <n v="12000"/>
    <n v="10477.24"/>
    <n v="86.4"/>
    <s v="Male"/>
    <s v="O+"/>
    <b v="0"/>
    <b v="1"/>
    <b v="1"/>
    <n v="15"/>
    <n v="32.123735871505062"/>
    <b v="1"/>
    <b v="1"/>
    <x v="1"/>
  </r>
  <r>
    <s v="PID0771"/>
    <s v="Adult"/>
    <x v="2"/>
    <n v="1600"/>
    <n v="0"/>
    <n v="77.400000000000006"/>
    <s v="Male"/>
    <s v="A-"/>
    <b v="0"/>
    <b v="0"/>
    <b v="0"/>
    <n v="2"/>
    <n v="24.156549421054276"/>
    <b v="0"/>
    <b v="0"/>
    <x v="0"/>
  </r>
  <r>
    <s v="PID0772"/>
    <s v="Middle-aged"/>
    <x v="2"/>
    <n v="15000"/>
    <n v="8053.95"/>
    <n v="50.4"/>
    <s v="Male"/>
    <s v="O-"/>
    <b v="1"/>
    <b v="0"/>
    <b v="1"/>
    <n v="0.5"/>
    <n v="22.4"/>
    <b v="0"/>
    <b v="0"/>
    <x v="12"/>
  </r>
  <r>
    <s v="PID0773"/>
    <s v="Senior"/>
    <x v="1"/>
    <n v="32000"/>
    <n v="22571.599999999999"/>
    <n v="75.900000000000006"/>
    <s v="Female"/>
    <s v="B+"/>
    <b v="1"/>
    <b v="0"/>
    <b v="1"/>
    <n v="9"/>
    <n v="31.18836291913215"/>
    <b v="1"/>
    <b v="1"/>
    <x v="5"/>
  </r>
  <r>
    <s v="PID0774"/>
    <s v="Adult"/>
    <x v="1"/>
    <n v="90000"/>
    <n v="0"/>
    <n v="88.9"/>
    <s v="Female"/>
    <s v="AB+"/>
    <b v="1"/>
    <b v="1"/>
    <b v="0"/>
    <n v="9"/>
    <n v="34.29651633810424"/>
    <b v="1"/>
    <b v="1"/>
    <x v="9"/>
  </r>
  <r>
    <s v="PID0775"/>
    <s v="Adult"/>
    <x v="0"/>
    <n v="12000"/>
    <n v="6521.22"/>
    <n v="55.4"/>
    <s v="Female"/>
    <s v="B-"/>
    <b v="0"/>
    <b v="1"/>
    <b v="1"/>
    <n v="7"/>
    <n v="20.104514443315431"/>
    <b v="0"/>
    <b v="0"/>
    <x v="5"/>
  </r>
  <r>
    <s v="PID0776"/>
    <s v="Middle-aged"/>
    <x v="1"/>
    <n v="12000"/>
    <n v="0"/>
    <n v="98.2"/>
    <s v="Female"/>
    <s v="B-"/>
    <b v="0"/>
    <b v="0"/>
    <b v="0"/>
    <n v="40"/>
    <n v="31.701962809917358"/>
    <b v="1"/>
    <b v="1"/>
    <x v="13"/>
  </r>
  <r>
    <s v="PID0777"/>
    <s v="Middle-aged"/>
    <x v="1"/>
    <n v="240000"/>
    <n v="194104.2"/>
    <n v="86.2"/>
    <s v="Female"/>
    <s v="B+"/>
    <b v="0"/>
    <b v="1"/>
    <b v="1"/>
    <n v="30"/>
    <n v="30.541383219954653"/>
    <b v="1"/>
    <b v="1"/>
    <x v="14"/>
  </r>
  <r>
    <s v="PID0778"/>
    <s v="Middle-aged"/>
    <x v="1"/>
    <n v="40000"/>
    <n v="0"/>
    <n v="77.7"/>
    <s v="Female"/>
    <s v="AB+"/>
    <b v="1"/>
    <b v="1"/>
    <b v="0"/>
    <n v="5"/>
    <n v="28.197125852808828"/>
    <b v="1"/>
    <b v="1"/>
    <x v="14"/>
  </r>
  <r>
    <s v="PID0779"/>
    <s v="Adult"/>
    <x v="3"/>
    <n v="240000"/>
    <n v="0"/>
    <n v="89.8"/>
    <s v="Female"/>
    <s v="A-"/>
    <b v="0"/>
    <b v="0"/>
    <b v="0"/>
    <n v="30"/>
    <n v="28.026590930370464"/>
    <b v="1"/>
    <b v="1"/>
    <x v="6"/>
  </r>
  <r>
    <s v="PID0780"/>
    <s v="Adult"/>
    <x v="0"/>
    <n v="90000"/>
    <n v="77124.45"/>
    <n v="87.7"/>
    <s v="Female"/>
    <s v="AB+"/>
    <b v="0"/>
    <b v="0"/>
    <b v="1"/>
    <n v="120"/>
    <n v="33.417162017985056"/>
    <b v="1"/>
    <b v="1"/>
    <x v="3"/>
  </r>
  <r>
    <s v="PID0781"/>
    <s v="Senior"/>
    <x v="0"/>
    <n v="4000"/>
    <n v="3240.2"/>
    <n v="56"/>
    <s v="Male"/>
    <s v="B+"/>
    <b v="0"/>
    <b v="1"/>
    <b v="1"/>
    <n v="7"/>
    <n v="21.874999999999996"/>
    <b v="0"/>
    <b v="0"/>
    <x v="12"/>
  </r>
  <r>
    <s v="PID0782"/>
    <s v="Middle-aged"/>
    <x v="0"/>
    <n v="45000"/>
    <n v="29182.86"/>
    <n v="56.2"/>
    <s v="Female"/>
    <s v="O-"/>
    <b v="1"/>
    <b v="1"/>
    <b v="1"/>
    <n v="15"/>
    <n v="24.977777777777778"/>
    <b v="0"/>
    <b v="0"/>
    <x v="0"/>
  </r>
  <r>
    <s v="PID0783"/>
    <s v="Elderly"/>
    <x v="0"/>
    <n v="100"/>
    <n v="0"/>
    <n v="87.5"/>
    <s v="Female"/>
    <s v="AB-"/>
    <b v="0"/>
    <b v="0"/>
    <b v="0"/>
    <n v="40"/>
    <n v="32.933117543001245"/>
    <b v="1"/>
    <b v="1"/>
    <x v="2"/>
  </r>
  <r>
    <s v="PID0784"/>
    <s v="Middle-aged"/>
    <x v="2"/>
    <n v="72000"/>
    <n v="51103.32"/>
    <n v="62.5"/>
    <s v="Male"/>
    <s v="O-"/>
    <b v="0"/>
    <b v="0"/>
    <b v="1"/>
    <n v="15"/>
    <n v="20.882755855524742"/>
    <b v="0"/>
    <b v="0"/>
    <x v="0"/>
  </r>
  <r>
    <s v="PID0785"/>
    <s v="Senior"/>
    <x v="2"/>
    <n v="3000"/>
    <n v="2647.71"/>
    <n v="74.3"/>
    <s v="Female"/>
    <s v="A-"/>
    <b v="0"/>
    <b v="0"/>
    <b v="1"/>
    <n v="2"/>
    <n v="31.739929087103249"/>
    <b v="1"/>
    <b v="1"/>
    <x v="5"/>
  </r>
  <r>
    <s v="PID0786"/>
    <s v="Adult"/>
    <x v="0"/>
    <n v="500"/>
    <n v="0"/>
    <n v="95"/>
    <s v="Female"/>
    <s v="O+"/>
    <b v="1"/>
    <b v="0"/>
    <b v="0"/>
    <n v="30"/>
    <n v="31.37798916633637"/>
    <b v="1"/>
    <b v="1"/>
    <x v="11"/>
  </r>
  <r>
    <s v="PID0787"/>
    <s v="Senior"/>
    <x v="0"/>
    <n v="32000"/>
    <n v="27234.04"/>
    <n v="81.099999999999994"/>
    <s v="Male"/>
    <s v="O+"/>
    <b v="0"/>
    <b v="1"/>
    <b v="1"/>
    <n v="20"/>
    <n v="29.079565420058085"/>
    <b v="1"/>
    <b v="1"/>
    <x v="0"/>
  </r>
  <r>
    <s v="PID0788"/>
    <s v="Young Adult"/>
    <x v="3"/>
    <n v="40000"/>
    <n v="0"/>
    <n v="80.2"/>
    <s v="Male"/>
    <s v="A-"/>
    <b v="1"/>
    <b v="0"/>
    <b v="0"/>
    <n v="9"/>
    <n v="28.415532879818599"/>
    <b v="1"/>
    <b v="1"/>
    <x v="3"/>
  </r>
  <r>
    <s v="PID0789"/>
    <s v="Senior"/>
    <x v="2"/>
    <n v="75000"/>
    <n v="0"/>
    <n v="70.599999999999994"/>
    <s v="Female"/>
    <s v="A+"/>
    <b v="1"/>
    <b v="0"/>
    <b v="0"/>
    <n v="3"/>
    <n v="29.010519395134775"/>
    <b v="1"/>
    <b v="1"/>
    <x v="10"/>
  </r>
  <r>
    <s v="PID0790"/>
    <s v="Adult"/>
    <x v="1"/>
    <n v="12000"/>
    <n v="6106.7999999999993"/>
    <n v="56.7"/>
    <s v="Male"/>
    <s v="B+"/>
    <b v="0"/>
    <b v="0"/>
    <b v="1"/>
    <n v="5"/>
    <n v="21.604938271604937"/>
    <b v="0"/>
    <b v="0"/>
    <x v="12"/>
  </r>
  <r>
    <s v="PID0791"/>
    <s v="Middle-aged"/>
    <x v="0"/>
    <n v="32000"/>
    <n v="0"/>
    <n v="55.7"/>
    <s v="Female"/>
    <s v="A-"/>
    <b v="1"/>
    <b v="1"/>
    <b v="0"/>
    <n v="20"/>
    <n v="22.887902695595002"/>
    <b v="0"/>
    <b v="0"/>
    <x v="0"/>
  </r>
  <r>
    <s v="PID0792"/>
    <s v="Adult"/>
    <x v="0"/>
    <n v="1000"/>
    <n v="788.3"/>
    <n v="91.3"/>
    <s v="Female"/>
    <s v="B+"/>
    <b v="1"/>
    <b v="0"/>
    <b v="1"/>
    <n v="4"/>
    <n v="33.945568114217735"/>
    <b v="1"/>
    <b v="1"/>
    <x v="11"/>
  </r>
  <r>
    <s v="PID0793"/>
    <s v="Elderly"/>
    <x v="0"/>
    <n v="30000"/>
    <n v="23372.489999999998"/>
    <n v="82"/>
    <s v="Female"/>
    <s v="O-"/>
    <b v="1"/>
    <b v="0"/>
    <b v="1"/>
    <n v="30"/>
    <n v="32.031249999999993"/>
    <b v="1"/>
    <b v="1"/>
    <x v="3"/>
  </r>
  <r>
    <s v="PID0794"/>
    <s v="Senior"/>
    <x v="1"/>
    <n v="500"/>
    <n v="401.53"/>
    <n v="59.9"/>
    <s v="Female"/>
    <s v="O+"/>
    <b v="1"/>
    <b v="0"/>
    <b v="1"/>
    <n v="7"/>
    <n v="20.972655019081966"/>
    <b v="0"/>
    <b v="0"/>
    <x v="13"/>
  </r>
  <r>
    <s v="PID0795"/>
    <s v="Adult"/>
    <x v="0"/>
    <n v="250000"/>
    <n v="164113.4"/>
    <n v="78.900000000000006"/>
    <s v="Male"/>
    <s v="AB+"/>
    <b v="1"/>
    <b v="0"/>
    <b v="1"/>
    <n v="250"/>
    <n v="29.696262561631983"/>
    <b v="1"/>
    <b v="1"/>
    <x v="11"/>
  </r>
  <r>
    <s v="PID0796"/>
    <s v="Adult"/>
    <x v="0"/>
    <n v="3000"/>
    <n v="1659.81"/>
    <n v="84.1"/>
    <s v="Female"/>
    <s v="B+"/>
    <b v="0"/>
    <b v="0"/>
    <b v="1"/>
    <n v="40"/>
    <n v="28.760986286378717"/>
    <b v="1"/>
    <b v="1"/>
    <x v="10"/>
  </r>
  <r>
    <s v="PID0797"/>
    <s v="Adult"/>
    <x v="3"/>
    <n v="200000"/>
    <n v="138011.92000000001"/>
    <n v="73.5"/>
    <s v="Female"/>
    <s v="O+"/>
    <b v="0"/>
    <b v="0"/>
    <b v="1"/>
    <n v="25"/>
    <n v="24.558120886097097"/>
    <b v="0"/>
    <b v="0"/>
    <x v="9"/>
  </r>
  <r>
    <s v="PID0798"/>
    <s v="Middle-aged"/>
    <x v="0"/>
    <n v="36000"/>
    <n v="27101.040000000001"/>
    <n v="64.2"/>
    <s v="Male"/>
    <s v="AB-"/>
    <b v="0"/>
    <b v="1"/>
    <b v="1"/>
    <n v="2"/>
    <n v="25.078124999999996"/>
    <b v="0"/>
    <b v="0"/>
    <x v="10"/>
  </r>
  <r>
    <s v="PID0799"/>
    <s v="Middle-aged"/>
    <x v="2"/>
    <n v="12000"/>
    <n v="8430.9000000000015"/>
    <n v="76.099999999999994"/>
    <s v="Female"/>
    <s v="AB-"/>
    <b v="1"/>
    <b v="0"/>
    <b v="1"/>
    <n v="25"/>
    <n v="30.483896811408421"/>
    <b v="1"/>
    <b v="1"/>
    <x v="10"/>
  </r>
  <r>
    <s v="PID0800"/>
    <s v="Middle-aged"/>
    <x v="1"/>
    <n v="15000"/>
    <n v="7930.4"/>
    <n v="57.1"/>
    <s v="Male"/>
    <s v="AB+"/>
    <b v="1"/>
    <b v="0"/>
    <b v="1"/>
    <n v="20"/>
    <n v="25.37777777777778"/>
    <b v="0"/>
    <b v="0"/>
    <x v="2"/>
  </r>
  <r>
    <s v="PID0801"/>
    <s v="Adult"/>
    <x v="1"/>
    <n v="300000"/>
    <n v="0"/>
    <n v="67.5"/>
    <s v="Female"/>
    <s v="O-"/>
    <b v="0"/>
    <b v="0"/>
    <b v="0"/>
    <n v="15"/>
    <n v="26.367187499999996"/>
    <b v="0"/>
    <b v="0"/>
    <x v="2"/>
  </r>
  <r>
    <s v="PID0802"/>
    <s v="Adult"/>
    <x v="1"/>
    <n v="500"/>
    <n v="307.77999999999997"/>
    <n v="92.2"/>
    <s v="Male"/>
    <s v="O-"/>
    <b v="1"/>
    <b v="0"/>
    <b v="1"/>
    <n v="20"/>
    <n v="31.531069388871792"/>
    <b v="1"/>
    <b v="1"/>
    <x v="8"/>
  </r>
  <r>
    <s v="PID0803"/>
    <s v="Senior"/>
    <x v="3"/>
    <n v="60000"/>
    <n v="34598.1"/>
    <n v="69.7"/>
    <s v="Male"/>
    <s v="O-"/>
    <b v="1"/>
    <b v="1"/>
    <b v="1"/>
    <n v="25"/>
    <n v="25.293946871824652"/>
    <b v="0"/>
    <b v="0"/>
    <x v="2"/>
  </r>
  <r>
    <s v="PID0804"/>
    <s v="Young Adult"/>
    <x v="0"/>
    <n v="48000"/>
    <n v="41058.559999999998"/>
    <n v="75.7"/>
    <s v="Female"/>
    <s v="O-"/>
    <b v="0"/>
    <b v="0"/>
    <b v="1"/>
    <n v="7"/>
    <n v="28.844688309708882"/>
    <b v="1"/>
    <b v="1"/>
    <x v="8"/>
  </r>
  <r>
    <s v="PID0805"/>
    <s v="Middle-aged"/>
    <x v="2"/>
    <n v="24000"/>
    <n v="15079.59"/>
    <n v="91"/>
    <s v="Female"/>
    <s v="A-"/>
    <b v="1"/>
    <b v="1"/>
    <b v="1"/>
    <n v="40"/>
    <n v="33.425160697887975"/>
    <b v="1"/>
    <b v="1"/>
    <x v="11"/>
  </r>
  <r>
    <s v="PID0806"/>
    <s v="Middle-aged"/>
    <x v="2"/>
    <n v="3000"/>
    <n v="2123.9700000000003"/>
    <n v="76.400000000000006"/>
    <s v="Male"/>
    <s v="A-"/>
    <b v="0"/>
    <b v="1"/>
    <b v="1"/>
    <n v="25"/>
    <n v="26.749763663737269"/>
    <b v="0"/>
    <b v="0"/>
    <x v="13"/>
  </r>
  <r>
    <s v="PID0807"/>
    <s v="Adult"/>
    <x v="3"/>
    <n v="800"/>
    <n v="689.34"/>
    <n v="83.8"/>
    <s v="Male"/>
    <s v="O-"/>
    <b v="0"/>
    <b v="0"/>
    <b v="1"/>
    <n v="20"/>
    <n v="28.658390615916009"/>
    <b v="1"/>
    <b v="1"/>
    <x v="9"/>
  </r>
  <r>
    <s v="PID0808"/>
    <s v="Young Adult"/>
    <x v="0"/>
    <n v="15000"/>
    <n v="9070.75"/>
    <n v="82.5"/>
    <s v="Female"/>
    <s v="A+"/>
    <b v="0"/>
    <b v="0"/>
    <b v="1"/>
    <n v="20"/>
    <n v="32.226562499999993"/>
    <b v="1"/>
    <b v="1"/>
    <x v="6"/>
  </r>
  <r>
    <s v="PID0809"/>
    <s v="Middle-aged"/>
    <x v="1"/>
    <n v="12000"/>
    <n v="0"/>
    <n v="55.7"/>
    <s v="Male"/>
    <s v="A-"/>
    <b v="0"/>
    <b v="1"/>
    <b v="0"/>
    <n v="7"/>
    <n v="21.223898795915254"/>
    <b v="0"/>
    <b v="0"/>
    <x v="0"/>
  </r>
  <r>
    <s v="PID0810"/>
    <s v="Adult"/>
    <x v="0"/>
    <n v="24000"/>
    <n v="21522.510000000002"/>
    <n v="76.400000000000006"/>
    <s v="Female"/>
    <s v="B+"/>
    <b v="1"/>
    <b v="0"/>
    <b v="1"/>
    <n v="12"/>
    <n v="29.474171521160446"/>
    <b v="1"/>
    <b v="1"/>
    <x v="7"/>
  </r>
  <r>
    <s v="PID0811"/>
    <s v="Middle-aged"/>
    <x v="1"/>
    <n v="800"/>
    <n v="641.27"/>
    <n v="65.2"/>
    <s v="Male"/>
    <s v="B-"/>
    <b v="0"/>
    <b v="0"/>
    <b v="1"/>
    <n v="20"/>
    <n v="23.100907029478464"/>
    <b v="0"/>
    <b v="0"/>
    <x v="2"/>
  </r>
  <r>
    <s v="PID0812"/>
    <s v="Adult"/>
    <x v="3"/>
    <n v="60000"/>
    <n v="30478.600000000002"/>
    <n v="74"/>
    <s v="Female"/>
    <s v="AB-"/>
    <b v="1"/>
    <b v="1"/>
    <b v="1"/>
    <n v="25"/>
    <n v="24.725182932941294"/>
    <b v="0"/>
    <b v="0"/>
    <x v="5"/>
  </r>
  <r>
    <s v="PID0813"/>
    <s v="Adult"/>
    <x v="2"/>
    <n v="250000"/>
    <n v="148709.1"/>
    <n v="109.1"/>
    <s v="Male"/>
    <s v="O-"/>
    <s v="No"/>
    <s v="No"/>
    <b v="1"/>
    <n v="20"/>
    <n v="34.433783613180154"/>
    <b v="1"/>
    <b v="1"/>
    <x v="6"/>
  </r>
  <r>
    <s v="PID0814"/>
    <s v="Senior"/>
    <x v="1"/>
    <n v="36000"/>
    <n v="28755.81"/>
    <n v="95.5"/>
    <s v="Male"/>
    <s v="AB+"/>
    <b v="0"/>
    <b v="0"/>
    <b v="1"/>
    <n v="7"/>
    <n v="34.656699085498623"/>
    <b v="1"/>
    <b v="1"/>
    <x v="11"/>
  </r>
  <r>
    <s v="PID0815"/>
    <s v="Middle-aged"/>
    <x v="3"/>
    <n v="3000"/>
    <n v="2108.46"/>
    <n v="61.6"/>
    <s v="Male"/>
    <s v="A-"/>
    <b v="1"/>
    <b v="0"/>
    <b v="1"/>
    <n v="120"/>
    <n v="25.312294543063771"/>
    <b v="0"/>
    <b v="0"/>
    <x v="7"/>
  </r>
  <r>
    <s v="PID0816"/>
    <s v="Adult"/>
    <x v="2"/>
    <n v="12000"/>
    <n v="0"/>
    <n v="104.7"/>
    <s v="Male"/>
    <s v="O-"/>
    <b v="0"/>
    <b v="0"/>
    <b v="0"/>
    <n v="9"/>
    <n v="34.98279260917505"/>
    <b v="1"/>
    <b v="1"/>
    <x v="10"/>
  </r>
  <r>
    <s v="PID0817"/>
    <s v="Adult"/>
    <x v="1"/>
    <n v="32000"/>
    <n v="23164.48"/>
    <n v="58.9"/>
    <s v="Male"/>
    <s v="B-"/>
    <b v="0"/>
    <b v="0"/>
    <b v="1"/>
    <n v="5"/>
    <n v="20.868764172335602"/>
    <b v="0"/>
    <b v="0"/>
    <x v="0"/>
  </r>
  <r>
    <s v="PID0818"/>
    <s v="Middle-aged"/>
    <x v="2"/>
    <n v="100"/>
    <n v="83.65"/>
    <n v="75.900000000000006"/>
    <s v="Female"/>
    <s v="A+"/>
    <b v="0"/>
    <b v="0"/>
    <b v="1"/>
    <n v="9"/>
    <n v="26.892006802721095"/>
    <b v="0"/>
    <b v="0"/>
    <x v="14"/>
  </r>
  <r>
    <s v="PID0819"/>
    <s v="Adult"/>
    <x v="0"/>
    <n v="240000"/>
    <n v="211141.56"/>
    <n v="68.3"/>
    <s v="Male"/>
    <s v="B+"/>
    <b v="1"/>
    <b v="0"/>
    <b v="1"/>
    <n v="25"/>
    <n v="24.785890550152416"/>
    <b v="0"/>
    <b v="0"/>
    <x v="4"/>
  </r>
  <r>
    <s v="PID0820"/>
    <s v="Adult"/>
    <x v="3"/>
    <n v="16000"/>
    <n v="11177.24"/>
    <n v="93.1"/>
    <s v="Male"/>
    <s v="A+"/>
    <b v="0"/>
    <b v="1"/>
    <b v="1"/>
    <n v="3"/>
    <n v="31.83885640025991"/>
    <b v="1"/>
    <b v="1"/>
    <x v="14"/>
  </r>
  <r>
    <s v="PID0821"/>
    <s v="Middle-aged"/>
    <x v="0"/>
    <n v="300000"/>
    <n v="0"/>
    <n v="105"/>
    <s v="Male"/>
    <s v="AB-"/>
    <b v="0"/>
    <b v="0"/>
    <b v="0"/>
    <n v="2"/>
    <n v="33.515273388872927"/>
    <b v="1"/>
    <b v="1"/>
    <x v="13"/>
  </r>
  <r>
    <s v="PID0822"/>
    <s v="Middle-aged"/>
    <x v="0"/>
    <n v="500"/>
    <n v="358.5"/>
    <n v="96.6"/>
    <s v="Female"/>
    <s v="B-"/>
    <b v="1"/>
    <b v="1"/>
    <b v="1"/>
    <n v="25"/>
    <n v="33.822345155981935"/>
    <b v="1"/>
    <b v="1"/>
    <x v="12"/>
  </r>
  <r>
    <s v="PID0823"/>
    <s v="Senior"/>
    <x v="3"/>
    <n v="90000"/>
    <n v="69662"/>
    <n v="58.7"/>
    <s v="Male"/>
    <s v="AB-"/>
    <b v="0"/>
    <b v="0"/>
    <b v="1"/>
    <n v="40"/>
    <n v="21.561065197428839"/>
    <b v="0"/>
    <b v="0"/>
    <x v="5"/>
  </r>
  <r>
    <s v="PID0824"/>
    <s v="Adult"/>
    <x v="3"/>
    <n v="100"/>
    <n v="67.66"/>
    <n v="76.7"/>
    <s v="Male"/>
    <s v="O+"/>
    <b v="1"/>
    <b v="1"/>
    <b v="1"/>
    <n v="12"/>
    <n v="29.225727785398561"/>
    <b v="1"/>
    <b v="1"/>
    <x v="0"/>
  </r>
  <r>
    <s v="PID0825"/>
    <s v="Adult"/>
    <x v="1"/>
    <n v="240000"/>
    <n v="172631.04000000001"/>
    <n v="103.1"/>
    <s v="Male"/>
    <s v="AB+"/>
    <b v="0"/>
    <b v="0"/>
    <b v="1"/>
    <n v="40"/>
    <n v="33.283832644628099"/>
    <b v="1"/>
    <b v="1"/>
    <x v="10"/>
  </r>
  <r>
    <s v="PID0826"/>
    <s v="Middle-aged"/>
    <x v="0"/>
    <n v="40000"/>
    <n v="25682.5"/>
    <n v="78.400000000000006"/>
    <s v="Male"/>
    <s v="B+"/>
    <b v="0"/>
    <b v="1"/>
    <b v="1"/>
    <n v="0"/>
    <n v="26.500811249323963"/>
    <b v="0"/>
    <b v="0"/>
    <x v="13"/>
  </r>
  <r>
    <s v="PID0827"/>
    <s v="Senior"/>
    <x v="2"/>
    <n v="30000"/>
    <n v="24743.82"/>
    <n v="69.900000000000006"/>
    <s v="Female"/>
    <s v="A-"/>
    <b v="0"/>
    <b v="0"/>
    <b v="1"/>
    <n v="1"/>
    <n v="28.722879684418146"/>
    <b v="1"/>
    <b v="1"/>
    <x v="6"/>
  </r>
  <r>
    <s v="PID0828"/>
    <s v="Middle-aged"/>
    <x v="0"/>
    <n v="500"/>
    <n v="314.77999999999997"/>
    <n v="75.2"/>
    <s v="Male"/>
    <s v="AB-"/>
    <b v="0"/>
    <b v="0"/>
    <b v="1"/>
    <n v="5"/>
    <n v="30.508337052213072"/>
    <b v="1"/>
    <b v="1"/>
    <x v="4"/>
  </r>
  <r>
    <s v="PID0829"/>
    <s v="Adult"/>
    <x v="0"/>
    <n v="800"/>
    <n v="418.62"/>
    <n v="83.9"/>
    <s v="Female"/>
    <s v="A+"/>
    <b v="0"/>
    <b v="1"/>
    <b v="1"/>
    <n v="150"/>
    <n v="28.692589172736916"/>
    <b v="1"/>
    <b v="1"/>
    <x v="1"/>
  </r>
  <r>
    <s v="PID0830"/>
    <s v="Adult"/>
    <x v="0"/>
    <n v="500"/>
    <n v="251.3"/>
    <n v="82"/>
    <s v="Male"/>
    <s v="AB-"/>
    <b v="1"/>
    <b v="0"/>
    <b v="1"/>
    <n v="15"/>
    <n v="32.031249999999993"/>
    <b v="1"/>
    <b v="1"/>
    <x v="7"/>
  </r>
  <r>
    <s v="PID0831"/>
    <s v="Adult"/>
    <x v="2"/>
    <n v="30000"/>
    <n v="21453.75"/>
    <n v="85.5"/>
    <s v="Female"/>
    <s v="B-"/>
    <b v="0"/>
    <b v="1"/>
    <b v="1"/>
    <n v="2"/>
    <n v="31.789113622843551"/>
    <b v="1"/>
    <b v="1"/>
    <x v="5"/>
  </r>
  <r>
    <s v="PID0832"/>
    <s v="Middle-aged"/>
    <x v="0"/>
    <n v="12000"/>
    <n v="0"/>
    <n v="102.2"/>
    <s v="Male"/>
    <s v="O-"/>
    <b v="1"/>
    <b v="0"/>
    <b v="0"/>
    <n v="25"/>
    <n v="34.545700378583021"/>
    <b v="1"/>
    <b v="1"/>
    <x v="5"/>
  </r>
  <r>
    <s v="PID0833"/>
    <s v="Adult"/>
    <x v="0"/>
    <n v="60000"/>
    <n v="44875.9"/>
    <n v="90.9"/>
    <s v="Male"/>
    <s v="B-"/>
    <b v="1"/>
    <b v="0"/>
    <b v="1"/>
    <n v="12"/>
    <n v="28.369901064261416"/>
    <b v="1"/>
    <b v="1"/>
    <x v="2"/>
  </r>
  <r>
    <s v="PID0834"/>
    <s v="Senior"/>
    <x v="3"/>
    <n v="15000"/>
    <n v="8541.8499999999985"/>
    <n v="58.8"/>
    <s v="Female"/>
    <s v="AB-"/>
    <b v="0"/>
    <b v="0"/>
    <b v="1"/>
    <n v="120"/>
    <n v="23.258573632372133"/>
    <b v="0"/>
    <b v="0"/>
    <x v="0"/>
  </r>
  <r>
    <s v="PID0835"/>
    <s v="Middle-aged"/>
    <x v="0"/>
    <n v="250000"/>
    <n v="0"/>
    <n v="91.5"/>
    <s v="Female"/>
    <s v="A+"/>
    <b v="0"/>
    <b v="1"/>
    <b v="0"/>
    <n v="40"/>
    <n v="28.878929428102513"/>
    <b v="1"/>
    <b v="1"/>
    <x v="14"/>
  </r>
  <r>
    <s v="PID0836"/>
    <s v="Adult"/>
    <x v="1"/>
    <n v="500"/>
    <n v="353.6"/>
    <n v="92.6"/>
    <s v="Male"/>
    <s v="AB-"/>
    <b v="0"/>
    <b v="0"/>
    <b v="1"/>
    <n v="20"/>
    <n v="30.236734693877548"/>
    <b v="1"/>
    <b v="1"/>
    <x v="11"/>
  </r>
  <r>
    <s v="PID0837"/>
    <s v="Young Adult"/>
    <x v="0"/>
    <n v="1000"/>
    <n v="0"/>
    <n v="68.099999999999994"/>
    <s v="Male"/>
    <s v="AB+"/>
    <b v="0"/>
    <b v="0"/>
    <b v="0"/>
    <n v="25"/>
    <n v="24.418229409444582"/>
    <b v="0"/>
    <b v="0"/>
    <x v="12"/>
  </r>
  <r>
    <s v="PID0838"/>
    <s v="Senior"/>
    <x v="1"/>
    <n v="250000"/>
    <n v="212641.6"/>
    <n v="87.2"/>
    <s v="Male"/>
    <s v="O+"/>
    <b v="0"/>
    <b v="1"/>
    <b v="1"/>
    <n v="12"/>
    <n v="31.266807701961348"/>
    <b v="1"/>
    <b v="1"/>
    <x v="0"/>
  </r>
  <r>
    <s v="PID0839"/>
    <s v="Adult"/>
    <x v="0"/>
    <n v="15000"/>
    <n v="12903.95"/>
    <n v="80"/>
    <s v="Male"/>
    <s v="A-"/>
    <b v="1"/>
    <b v="0"/>
    <b v="1"/>
    <n v="30"/>
    <n v="28.344671201814062"/>
    <b v="1"/>
    <b v="1"/>
    <x v="10"/>
  </r>
  <r>
    <s v="PID0840"/>
    <s v="Adult"/>
    <x v="0"/>
    <n v="45000"/>
    <n v="31870.590000000004"/>
    <n v="102.8"/>
    <s v="Male"/>
    <s v="A-"/>
    <b v="0"/>
    <b v="0"/>
    <b v="1"/>
    <n v="12"/>
    <n v="34.748580313683078"/>
    <b v="1"/>
    <b v="1"/>
    <x v="8"/>
  </r>
  <r>
    <s v="PID0841"/>
    <s v="Middle-aged"/>
    <x v="2"/>
    <n v="240000"/>
    <n v="186596.28"/>
    <n v="97.1"/>
    <s v="Male"/>
    <s v="AB-"/>
    <b v="0"/>
    <b v="1"/>
    <b v="1"/>
    <n v="20"/>
    <n v="34.816594356197783"/>
    <b v="1"/>
    <b v="1"/>
    <x v="8"/>
  </r>
  <r>
    <s v="PID0842"/>
    <s v="Adult"/>
    <x v="0"/>
    <n v="800"/>
    <n v="506.14"/>
    <n v="89.8"/>
    <s v="Female"/>
    <s v="A-"/>
    <b v="0"/>
    <b v="0"/>
    <b v="1"/>
    <n v="7"/>
    <n v="31.441476138790662"/>
    <b v="1"/>
    <b v="1"/>
    <x v="12"/>
  </r>
  <r>
    <s v="PID0843"/>
    <s v="Adult"/>
    <x v="0"/>
    <n v="800"/>
    <n v="0"/>
    <n v="70.7"/>
    <s v="Female"/>
    <s v="A+"/>
    <b v="0"/>
    <b v="1"/>
    <b v="0"/>
    <n v="400"/>
    <n v="26.609958974745005"/>
    <b v="0"/>
    <b v="0"/>
    <x v="7"/>
  </r>
  <r>
    <s v="PID0844"/>
    <s v="Senior"/>
    <x v="1"/>
    <n v="60000"/>
    <n v="0"/>
    <n v="67.599999999999994"/>
    <s v="Male"/>
    <s v="O-"/>
    <b v="0"/>
    <b v="0"/>
    <b v="0"/>
    <n v="20"/>
    <n v="23.95124716553288"/>
    <b v="0"/>
    <b v="0"/>
    <x v="0"/>
  </r>
  <r>
    <s v="PID0845"/>
    <s v="Middle-aged"/>
    <x v="2"/>
    <n v="32000"/>
    <n v="26443.52"/>
    <n v="59.9"/>
    <s v="Female"/>
    <s v="B+"/>
    <b v="0"/>
    <b v="0"/>
    <b v="1"/>
    <n v="3"/>
    <n v="26.62222222222222"/>
    <b v="0"/>
    <b v="0"/>
    <x v="7"/>
  </r>
  <r>
    <s v="PID0846"/>
    <s v="Adult"/>
    <x v="2"/>
    <n v="250000"/>
    <n v="130103.79999999999"/>
    <n v="101.2"/>
    <s v="Male"/>
    <s v="AB+"/>
    <b v="0"/>
    <b v="0"/>
    <b v="1"/>
    <n v="15"/>
    <n v="33.044897959183672"/>
    <b v="1"/>
    <b v="1"/>
    <x v="13"/>
  </r>
  <r>
    <s v="PID0847"/>
    <s v="Senior"/>
    <x v="2"/>
    <n v="12000"/>
    <n v="9364.9599999999991"/>
    <n v="70"/>
    <s v="Female"/>
    <s v="O-"/>
    <b v="0"/>
    <b v="1"/>
    <b v="1"/>
    <n v="3"/>
    <n v="29.136316337148799"/>
    <b v="1"/>
    <b v="1"/>
    <x v="2"/>
  </r>
  <r>
    <s v="PID0848"/>
    <s v="Adult"/>
    <x v="3"/>
    <n v="240000"/>
    <n v="167436.72"/>
    <n v="84.9"/>
    <s v="Female"/>
    <s v="A+"/>
    <b v="1"/>
    <b v="1"/>
    <b v="1"/>
    <n v="9"/>
    <n v="29.725849935226364"/>
    <b v="1"/>
    <b v="1"/>
    <x v="12"/>
  </r>
  <r>
    <s v="PID0849"/>
    <s v="Senior"/>
    <x v="3"/>
    <n v="300000"/>
    <n v="231831.84"/>
    <n v="82.6"/>
    <s v="Female"/>
    <s v="O+"/>
    <b v="0"/>
    <b v="0"/>
    <b v="1"/>
    <n v="20"/>
    <n v="31.866054550364563"/>
    <b v="1"/>
    <b v="1"/>
    <x v="3"/>
  </r>
  <r>
    <s v="PID0850"/>
    <s v="Adult"/>
    <x v="3"/>
    <n v="300000"/>
    <n v="201137.88"/>
    <n v="62.7"/>
    <s v="Male"/>
    <s v="A+"/>
    <b v="0"/>
    <b v="0"/>
    <b v="1"/>
    <n v="9"/>
    <n v="20.473469387755102"/>
    <b v="0"/>
    <b v="0"/>
    <x v="13"/>
  </r>
  <r>
    <s v="PID0851"/>
    <s v="Middle-aged"/>
    <x v="2"/>
    <n v="1600"/>
    <n v="0"/>
    <n v="75"/>
    <s v="Female"/>
    <s v="B-"/>
    <b v="1"/>
    <b v="0"/>
    <b v="0"/>
    <n v="5"/>
    <n v="32.461911357340718"/>
    <b v="1"/>
    <b v="1"/>
    <x v="5"/>
  </r>
  <r>
    <s v="PID0852"/>
    <s v="Young Adult"/>
    <x v="0"/>
    <n v="200000"/>
    <n v="124849.84"/>
    <n v="57.2"/>
    <s v="Female"/>
    <s v="B-"/>
    <b v="0"/>
    <b v="0"/>
    <b v="1"/>
    <n v="9"/>
    <n v="23.205809566311007"/>
    <b v="0"/>
    <b v="0"/>
    <x v="6"/>
  </r>
  <r>
    <s v="PID0853"/>
    <s v="Adult"/>
    <x v="1"/>
    <n v="30000"/>
    <n v="16466.07"/>
    <n v="68.2"/>
    <s v="Female"/>
    <s v="A-"/>
    <b v="0"/>
    <b v="0"/>
    <b v="1"/>
    <n v="5"/>
    <n v="21.285228301239037"/>
    <b v="0"/>
    <b v="0"/>
    <x v="13"/>
  </r>
  <r>
    <s v="PID0854"/>
    <s v="Adult"/>
    <x v="0"/>
    <n v="60000"/>
    <n v="0"/>
    <n v="78.2"/>
    <s v="Female"/>
    <s v="B-"/>
    <b v="1"/>
    <b v="0"/>
    <b v="0"/>
    <n v="15"/>
    <n v="29.797286998933085"/>
    <b v="1"/>
    <b v="1"/>
    <x v="6"/>
  </r>
  <r>
    <s v="PID0855"/>
    <s v="Adult"/>
    <x v="0"/>
    <n v="18000"/>
    <n v="16160.939999999999"/>
    <n v="81"/>
    <s v="Male"/>
    <s v="AB+"/>
    <b v="1"/>
    <b v="0"/>
    <b v="1"/>
    <n v="250"/>
    <n v="31.248794413795761"/>
    <b v="1"/>
    <b v="1"/>
    <x v="11"/>
  </r>
  <r>
    <s v="PID0856"/>
    <s v="Elderly"/>
    <x v="2"/>
    <n v="2000"/>
    <n v="0"/>
    <n v="59.8"/>
    <s v="Male"/>
    <s v="O+"/>
    <b v="0"/>
    <b v="0"/>
    <b v="0"/>
    <n v="10"/>
    <n v="22.507433475102562"/>
    <b v="0"/>
    <b v="0"/>
    <x v="10"/>
  </r>
  <r>
    <s v="PID0857"/>
    <s v="Middle-aged"/>
    <x v="1"/>
    <n v="75000"/>
    <n v="0"/>
    <n v="50.3"/>
    <s v="Female"/>
    <s v="B-"/>
    <b v="0"/>
    <b v="0"/>
    <b v="0"/>
    <n v="9"/>
    <n v="20.668967784352397"/>
    <b v="0"/>
    <b v="0"/>
    <x v="14"/>
  </r>
  <r>
    <s v="PID0858"/>
    <s v="Adult"/>
    <x v="1"/>
    <n v="800"/>
    <n v="718.38"/>
    <n v="96.6"/>
    <s v="Male"/>
    <s v="AB+"/>
    <b v="0"/>
    <b v="0"/>
    <b v="1"/>
    <n v="7"/>
    <n v="31.906460562822033"/>
    <b v="1"/>
    <b v="1"/>
    <x v="6"/>
  </r>
  <r>
    <s v="PID0859"/>
    <s v="Adult"/>
    <x v="2"/>
    <n v="18000"/>
    <n v="14168.43"/>
    <n v="85.7"/>
    <s v="Male"/>
    <s v="A+"/>
    <b v="0"/>
    <b v="1"/>
    <b v="1"/>
    <n v="25"/>
    <n v="32.655083066605698"/>
    <b v="1"/>
    <b v="1"/>
    <x v="13"/>
  </r>
  <r>
    <s v="PID0860"/>
    <s v="Adult"/>
    <x v="2"/>
    <n v="18000"/>
    <n v="11696.039999999999"/>
    <n v="73.2"/>
    <s v="Male"/>
    <s v="AB-"/>
    <b v="0"/>
    <b v="1"/>
    <b v="1"/>
    <n v="12"/>
    <n v="28.593749999999996"/>
    <b v="1"/>
    <b v="1"/>
    <x v="8"/>
  </r>
  <r>
    <s v="PID0861"/>
    <s v="Senior"/>
    <x v="1"/>
    <n v="800"/>
    <n v="0"/>
    <n v="53.5"/>
    <s v="Male"/>
    <s v="O+"/>
    <b v="0"/>
    <b v="0"/>
    <b v="0"/>
    <n v="9"/>
    <n v="20.898437499999996"/>
    <b v="0"/>
    <b v="0"/>
    <x v="2"/>
  </r>
  <r>
    <s v="PID0862"/>
    <s v="Adult"/>
    <x v="2"/>
    <n v="12000"/>
    <n v="8047.14"/>
    <n v="93.4"/>
    <s v="Female"/>
    <s v="A-"/>
    <b v="0"/>
    <b v="0"/>
    <b v="1"/>
    <n v="2"/>
    <n v="34.306703397612495"/>
    <b v="1"/>
    <b v="1"/>
    <x v="7"/>
  </r>
  <r>
    <s v="PID0863"/>
    <s v="Elderly"/>
    <x v="1"/>
    <n v="30000"/>
    <n v="20406.63"/>
    <n v="89.8"/>
    <s v="Male"/>
    <s v="A+"/>
    <b v="0"/>
    <b v="0"/>
    <b v="1"/>
    <n v="12"/>
    <n v="34.643725164924184"/>
    <b v="1"/>
    <b v="1"/>
    <x v="9"/>
  </r>
  <r>
    <s v="PID0864"/>
    <s v="Senior"/>
    <x v="2"/>
    <n v="800"/>
    <n v="509.19"/>
    <n v="82.2"/>
    <s v="Male"/>
    <s v="O-"/>
    <b v="1"/>
    <b v="0"/>
    <b v="1"/>
    <n v="5"/>
    <n v="34.214360041623308"/>
    <b v="1"/>
    <b v="1"/>
    <x v="13"/>
  </r>
  <r>
    <s v="PID0865"/>
    <s v="Middle-aged"/>
    <x v="2"/>
    <n v="3000"/>
    <n v="2577.66"/>
    <n v="85.5"/>
    <s v="Male"/>
    <s v="AB-"/>
    <b v="1"/>
    <b v="1"/>
    <b v="1"/>
    <n v="3"/>
    <n v="26.684560406978559"/>
    <b v="0"/>
    <b v="0"/>
    <x v="12"/>
  </r>
  <r>
    <s v="PID0866"/>
    <s v="Senior"/>
    <x v="0"/>
    <n v="24000"/>
    <n v="12221.73"/>
    <n v="79.400000000000006"/>
    <s v="Male"/>
    <s v="A-"/>
    <b v="1"/>
    <b v="0"/>
    <b v="1"/>
    <n v="20"/>
    <n v="34.823034077452746"/>
    <b v="1"/>
    <b v="1"/>
    <x v="11"/>
  </r>
  <r>
    <s v="PID0867"/>
    <s v="Adult"/>
    <x v="0"/>
    <n v="100"/>
    <n v="0"/>
    <n v="72.599999999999994"/>
    <s v="Male"/>
    <s v="O-"/>
    <b v="1"/>
    <b v="1"/>
    <b v="0"/>
    <n v="9"/>
    <n v="25.419278036483316"/>
    <b v="0"/>
    <b v="0"/>
    <x v="7"/>
  </r>
  <r>
    <s v="PID0868"/>
    <s v="Middle-aged"/>
    <x v="3"/>
    <n v="18000"/>
    <n v="9274.59"/>
    <n v="72.3"/>
    <s v="Male"/>
    <s v="AB+"/>
    <b v="0"/>
    <b v="0"/>
    <b v="1"/>
    <n v="9"/>
    <n v="28.961704854991183"/>
    <b v="1"/>
    <b v="1"/>
    <x v="3"/>
  </r>
  <r>
    <s v="PID0869"/>
    <s v="Adult"/>
    <x v="0"/>
    <n v="40000"/>
    <n v="29834.3"/>
    <n v="57.7"/>
    <s v="Male"/>
    <s v="O-"/>
    <b v="1"/>
    <b v="1"/>
    <b v="1"/>
    <n v="25"/>
    <n v="21.193755739210289"/>
    <b v="0"/>
    <b v="0"/>
    <x v="4"/>
  </r>
  <r>
    <s v="PID0870"/>
    <s v="Adult"/>
    <x v="0"/>
    <n v="200000"/>
    <n v="169415.36"/>
    <n v="81.099999999999994"/>
    <s v="Male"/>
    <s v="A+"/>
    <b v="1"/>
    <b v="0"/>
    <b v="1"/>
    <n v="9"/>
    <n v="26.481632653061222"/>
    <b v="0"/>
    <b v="0"/>
    <x v="5"/>
  </r>
  <r>
    <s v="PID0871"/>
    <s v="Middle-aged"/>
    <x v="2"/>
    <n v="50000"/>
    <n v="37645.199999999997"/>
    <n v="69.8"/>
    <s v="Female"/>
    <s v="O+"/>
    <b v="0"/>
    <b v="0"/>
    <b v="1"/>
    <n v="15"/>
    <n v="25.027788733909425"/>
    <b v="0"/>
    <b v="0"/>
    <x v="1"/>
  </r>
  <r>
    <s v="PID0872"/>
    <s v="Adult"/>
    <x v="2"/>
    <n v="32000"/>
    <n v="20805.599999999999"/>
    <n v="85"/>
    <s v="Female"/>
    <s v="AB+"/>
    <b v="0"/>
    <b v="0"/>
    <b v="1"/>
    <n v="1"/>
    <n v="31.992171327486922"/>
    <b v="1"/>
    <b v="1"/>
    <x v="4"/>
  </r>
  <r>
    <s v="PID0873"/>
    <s v="Middle-aged"/>
    <x v="0"/>
    <n v="500"/>
    <n v="258.39"/>
    <n v="75.400000000000006"/>
    <s v="Male"/>
    <s v="A-"/>
    <b v="0"/>
    <b v="0"/>
    <b v="1"/>
    <n v="30"/>
    <n v="26.399635867091494"/>
    <b v="0"/>
    <b v="0"/>
    <x v="7"/>
  </r>
  <r>
    <s v="PID0874"/>
    <s v="Adult"/>
    <x v="0"/>
    <n v="18000"/>
    <n v="13544.46"/>
    <n v="106.2"/>
    <s v="Female"/>
    <s v="B-"/>
    <b v="1"/>
    <b v="0"/>
    <b v="1"/>
    <n v="15"/>
    <n v="34.284607438016529"/>
    <b v="1"/>
    <b v="1"/>
    <x v="14"/>
  </r>
  <r>
    <s v="PID0875"/>
    <s v="Adult"/>
    <x v="0"/>
    <n v="16000"/>
    <n v="10448.86"/>
    <n v="58.3"/>
    <s v="Female"/>
    <s v="B-"/>
    <b v="1"/>
    <b v="0"/>
    <b v="1"/>
    <n v="12"/>
    <n v="21.94286574579397"/>
    <b v="0"/>
    <b v="0"/>
    <x v="1"/>
  </r>
  <r>
    <s v="PID0876"/>
    <s v="Senior"/>
    <x v="1"/>
    <n v="14000"/>
    <n v="8981.9800000000014"/>
    <n v="56.1"/>
    <s v="Female"/>
    <s v="AB-"/>
    <b v="1"/>
    <b v="0"/>
    <b v="1"/>
    <n v="12"/>
    <n v="21.64268353844373"/>
    <b v="0"/>
    <b v="0"/>
    <x v="2"/>
  </r>
  <r>
    <s v="PID0877"/>
    <s v="Adult"/>
    <x v="0"/>
    <n v="40000"/>
    <n v="27412"/>
    <n v="60.1"/>
    <s v="Female"/>
    <s v="O-"/>
    <b v="0"/>
    <b v="0"/>
    <b v="1"/>
    <n v="9"/>
    <n v="22.620347020964285"/>
    <b v="0"/>
    <b v="0"/>
    <x v="4"/>
  </r>
  <r>
    <s v="PID0878"/>
    <s v="Adult"/>
    <x v="1"/>
    <n v="48000"/>
    <n v="33335.120000000003"/>
    <n v="86"/>
    <s v="Female"/>
    <s v="A+"/>
    <b v="1"/>
    <b v="0"/>
    <b v="1"/>
    <n v="7"/>
    <n v="32.368549813692653"/>
    <b v="1"/>
    <b v="1"/>
    <x v="7"/>
  </r>
  <r>
    <s v="PID0879"/>
    <s v="Middle-aged"/>
    <x v="3"/>
    <n v="32000"/>
    <n v="0"/>
    <n v="96.5"/>
    <s v="Male"/>
    <s v="AB+"/>
    <b v="0"/>
    <b v="0"/>
    <b v="0"/>
    <n v="12"/>
    <n v="34.601455771092546"/>
    <b v="1"/>
    <b v="1"/>
    <x v="6"/>
  </r>
  <r>
    <s v="PID0880"/>
    <s v="Adult"/>
    <x v="2"/>
    <n v="60000"/>
    <n v="0"/>
    <n v="85"/>
    <s v="Male"/>
    <s v="A+"/>
    <b v="1"/>
    <b v="1"/>
    <b v="0"/>
    <n v="3"/>
    <n v="30.116213151927443"/>
    <b v="1"/>
    <b v="1"/>
    <x v="6"/>
  </r>
  <r>
    <s v="PID0881"/>
    <s v="Adult"/>
    <x v="2"/>
    <n v="40000"/>
    <n v="28303.899999999998"/>
    <n v="83.6"/>
    <s v="Male"/>
    <s v="O+"/>
    <b v="1"/>
    <b v="0"/>
    <b v="1"/>
    <n v="4"/>
    <n v="32.251842135720068"/>
    <b v="1"/>
    <b v="1"/>
    <x v="3"/>
  </r>
  <r>
    <s v="PID0882"/>
    <s v="Middle-aged"/>
    <x v="1"/>
    <n v="18000"/>
    <n v="11834.49"/>
    <n v="93.6"/>
    <s v="Female"/>
    <s v="B-"/>
    <b v="0"/>
    <b v="0"/>
    <b v="1"/>
    <n v="7"/>
    <n v="34.380165289256198"/>
    <b v="1"/>
    <b v="1"/>
    <x v="2"/>
  </r>
  <r>
    <s v="PID0883"/>
    <s v="Young Adult"/>
    <x v="2"/>
    <n v="18000"/>
    <n v="13293.48"/>
    <n v="91.7"/>
    <s v="Male"/>
    <s v="B-"/>
    <b v="0"/>
    <b v="0"/>
    <b v="1"/>
    <n v="2"/>
    <n v="30.639179391225902"/>
    <b v="1"/>
    <b v="1"/>
    <x v="11"/>
  </r>
  <r>
    <s v="PID0884"/>
    <s v="Middle-aged"/>
    <x v="0"/>
    <n v="800"/>
    <n v="514.91"/>
    <n v="74.599999999999994"/>
    <s v="Female"/>
    <s v="AB-"/>
    <b v="1"/>
    <b v="0"/>
    <b v="1"/>
    <n v="15"/>
    <n v="29.140624999999993"/>
    <b v="1"/>
    <b v="1"/>
    <x v="11"/>
  </r>
  <r>
    <s v="PID0885"/>
    <s v="Middle-aged"/>
    <x v="0"/>
    <n v="12000"/>
    <n v="10234.32"/>
    <n v="64"/>
    <s v="Female"/>
    <s v="AB-"/>
    <b v="0"/>
    <b v="1"/>
    <b v="1"/>
    <n v="2"/>
    <n v="24.690405462752206"/>
    <b v="0"/>
    <b v="0"/>
    <x v="12"/>
  </r>
  <r>
    <s v="PID0886"/>
    <s v="Adult"/>
    <x v="1"/>
    <n v="30000"/>
    <n v="20923.170000000002"/>
    <n v="86.1"/>
    <s v="Female"/>
    <s v="O-"/>
    <b v="1"/>
    <b v="1"/>
    <b v="1"/>
    <n v="5"/>
    <n v="29.792387543252598"/>
    <b v="1"/>
    <b v="1"/>
    <x v="11"/>
  </r>
  <r>
    <s v="PID0887"/>
    <s v="Senior"/>
    <x v="1"/>
    <n v="200000"/>
    <n v="117180.56"/>
    <n v="75.8"/>
    <s v="Male"/>
    <s v="O-"/>
    <b v="0"/>
    <b v="1"/>
    <b v="1"/>
    <n v="12"/>
    <n v="31.147271531886911"/>
    <b v="1"/>
    <b v="1"/>
    <x v="9"/>
  </r>
  <r>
    <s v="PID0888"/>
    <s v="Young Adult"/>
    <x v="1"/>
    <n v="300000"/>
    <n v="205470.9"/>
    <n v="78.7"/>
    <s v="Female"/>
    <s v="B-"/>
    <b v="0"/>
    <b v="0"/>
    <b v="1"/>
    <n v="12"/>
    <n v="25.406766528925623"/>
    <b v="0"/>
    <b v="0"/>
    <x v="13"/>
  </r>
  <r>
    <s v="PID0889"/>
    <s v="Adult"/>
    <x v="0"/>
    <n v="72000"/>
    <n v="39537.440000000002"/>
    <n v="89.3"/>
    <s v="Male"/>
    <s v="B+"/>
    <b v="0"/>
    <b v="1"/>
    <b v="1"/>
    <n v="15"/>
    <n v="29.159183673469386"/>
    <b v="1"/>
    <b v="1"/>
    <x v="2"/>
  </r>
  <r>
    <s v="PID0890"/>
    <s v="Adult"/>
    <x v="1"/>
    <n v="240000"/>
    <n v="0"/>
    <n v="63"/>
    <s v="Male"/>
    <s v="B-"/>
    <b v="1"/>
    <b v="0"/>
    <b v="0"/>
    <n v="40"/>
    <n v="20.109164033323754"/>
    <b v="0"/>
    <b v="0"/>
    <x v="13"/>
  </r>
  <r>
    <s v="PID0891"/>
    <s v="Adult"/>
    <x v="2"/>
    <n v="1600"/>
    <n v="946.72"/>
    <n v="71"/>
    <s v="Male"/>
    <s v="B-"/>
    <b v="0"/>
    <b v="0"/>
    <b v="1"/>
    <n v="2"/>
    <n v="24.567474048442911"/>
    <b v="0"/>
    <b v="0"/>
    <x v="14"/>
  </r>
  <r>
    <s v="PID0892"/>
    <s v="Middle-aged"/>
    <x v="3"/>
    <n v="40000"/>
    <n v="32585.24"/>
    <n v="71.3"/>
    <s v="Male"/>
    <s v="AB+"/>
    <b v="0"/>
    <b v="0"/>
    <b v="1"/>
    <n v="12"/>
    <n v="23.550006605892456"/>
    <b v="0"/>
    <b v="0"/>
    <x v="4"/>
  </r>
  <r>
    <s v="PID0893"/>
    <s v="Adult"/>
    <x v="0"/>
    <n v="60000"/>
    <n v="31314.45"/>
    <n v="79.400000000000006"/>
    <s v="Male"/>
    <s v="O-"/>
    <b v="0"/>
    <b v="1"/>
    <b v="1"/>
    <n v="3"/>
    <n v="30.631534277226958"/>
    <b v="1"/>
    <b v="1"/>
    <x v="13"/>
  </r>
  <r>
    <s v="PID0894"/>
    <s v="Adult"/>
    <x v="0"/>
    <n v="18000"/>
    <n v="15437.099999999999"/>
    <n v="64.099999999999994"/>
    <s v="Male"/>
    <s v="B+"/>
    <b v="0"/>
    <b v="0"/>
    <b v="1"/>
    <n v="12"/>
    <n v="20.231031435424818"/>
    <b v="0"/>
    <b v="0"/>
    <x v="5"/>
  </r>
  <r>
    <s v="PID0895"/>
    <s v="Middle-aged"/>
    <x v="0"/>
    <n v="24000"/>
    <n v="13478.699999999999"/>
    <n v="77.7"/>
    <s v="Male"/>
    <s v="B+"/>
    <b v="0"/>
    <b v="0"/>
    <b v="1"/>
    <n v="4"/>
    <n v="29.975695382122602"/>
    <b v="1"/>
    <b v="1"/>
    <x v="13"/>
  </r>
  <r>
    <s v="PID0896"/>
    <s v="Middle-aged"/>
    <x v="2"/>
    <n v="240000"/>
    <n v="170806.2"/>
    <n v="96.8"/>
    <s v="Male"/>
    <s v="A-"/>
    <b v="1"/>
    <b v="0"/>
    <b v="1"/>
    <n v="1"/>
    <n v="33.892370715311095"/>
    <b v="1"/>
    <b v="1"/>
    <x v="5"/>
  </r>
  <r>
    <s v="PID0897"/>
    <s v="Adult"/>
    <x v="2"/>
    <n v="60000"/>
    <n v="0"/>
    <n v="88.7"/>
    <s v="Female"/>
    <s v="A+"/>
    <b v="1"/>
    <b v="0"/>
    <b v="0"/>
    <n v="2"/>
    <n v="31.427154195011344"/>
    <b v="1"/>
    <b v="1"/>
    <x v="12"/>
  </r>
  <r>
    <s v="PID0898"/>
    <s v="Senior"/>
    <x v="3"/>
    <n v="90000"/>
    <n v="52313.149999999994"/>
    <n v="56"/>
    <s v="Female"/>
    <s v="A-"/>
    <b v="0"/>
    <b v="0"/>
    <b v="1"/>
    <n v="12"/>
    <n v="23.309053069719038"/>
    <b v="0"/>
    <b v="0"/>
    <x v="10"/>
  </r>
  <r>
    <s v="PID0899"/>
    <s v="Adult"/>
    <x v="0"/>
    <n v="800"/>
    <n v="629.91"/>
    <n v="62.9"/>
    <s v="Female"/>
    <s v="B+"/>
    <b v="0"/>
    <b v="0"/>
    <b v="1"/>
    <n v="20"/>
    <n v="22.826244737988098"/>
    <b v="0"/>
    <b v="0"/>
    <x v="13"/>
  </r>
  <r>
    <s v="PID0900"/>
    <s v="Middle-aged"/>
    <x v="1"/>
    <n v="90000"/>
    <n v="0"/>
    <n v="61.7"/>
    <s v="Male"/>
    <s v="AB-"/>
    <b v="0"/>
    <b v="1"/>
    <b v="0"/>
    <n v="9"/>
    <n v="20.615456580574026"/>
    <b v="0"/>
    <b v="0"/>
    <x v="12"/>
  </r>
  <r>
    <s v="PID0901"/>
    <s v="Young Adult"/>
    <x v="3"/>
    <n v="100"/>
    <n v="67.22"/>
    <n v="54.6"/>
    <s v="Male"/>
    <s v="AB-"/>
    <b v="0"/>
    <b v="0"/>
    <b v="1"/>
    <n v="7"/>
    <n v="21.328124999999996"/>
    <b v="0"/>
    <b v="0"/>
    <x v="12"/>
  </r>
  <r>
    <s v="PID0902"/>
    <s v="Adult"/>
    <x v="2"/>
    <n v="32000"/>
    <n v="24100.36"/>
    <n v="88.7"/>
    <s v="Female"/>
    <s v="A+"/>
    <b v="0"/>
    <b v="0"/>
    <b v="1"/>
    <n v="0.5"/>
    <n v="28.312426186600273"/>
    <b v="1"/>
    <b v="1"/>
    <x v="11"/>
  </r>
  <r>
    <s v="PID0903"/>
    <s v="Adult"/>
    <x v="1"/>
    <n v="21000"/>
    <n v="17648.539999999997"/>
    <n v="79.8"/>
    <s v="Male"/>
    <s v="B+"/>
    <b v="0"/>
    <b v="0"/>
    <b v="1"/>
    <n v="5"/>
    <n v="25.186213861886124"/>
    <b v="0"/>
    <b v="0"/>
    <x v="9"/>
  </r>
  <r>
    <s v="PID0904"/>
    <s v="Middle-aged"/>
    <x v="2"/>
    <n v="60000"/>
    <n v="34967.399999999994"/>
    <n v="61.1"/>
    <s v="Male"/>
    <s v="AB+"/>
    <b v="0"/>
    <b v="0"/>
    <b v="1"/>
    <n v="250"/>
    <n v="22.442607897153355"/>
    <s v="No"/>
    <b v="0"/>
    <x v="6"/>
  </r>
  <r>
    <s v="PID0905"/>
    <s v="Middle-aged"/>
    <x v="2"/>
    <n v="18000"/>
    <n v="0"/>
    <n v="89.8"/>
    <s v="Male"/>
    <s v="A+"/>
    <b v="1"/>
    <b v="0"/>
    <b v="0"/>
    <n v="5"/>
    <n v="31.816893424036284"/>
    <b v="1"/>
    <b v="1"/>
    <x v="7"/>
  </r>
  <r>
    <s v="PID0906"/>
    <s v="Adult"/>
    <x v="0"/>
    <n v="21000"/>
    <n v="14326.13"/>
    <n v="67.3"/>
    <s v="Male"/>
    <s v="A-"/>
    <b v="0"/>
    <b v="0"/>
    <b v="1"/>
    <n v="5"/>
    <n v="25.643956713915557"/>
    <b v="0"/>
    <b v="0"/>
    <x v="13"/>
  </r>
  <r>
    <s v="PID0907"/>
    <s v="Middle-aged"/>
    <x v="3"/>
    <n v="45000"/>
    <n v="29029.98"/>
    <n v="56.2"/>
    <s v="Male"/>
    <s v="A-"/>
    <b v="0"/>
    <b v="1"/>
    <b v="1"/>
    <n v="9"/>
    <n v="22.800113594872002"/>
    <b v="0"/>
    <b v="0"/>
    <x v="4"/>
  </r>
  <r>
    <s v="PID0908"/>
    <s v="Senior"/>
    <x v="3"/>
    <n v="800"/>
    <n v="0"/>
    <n v="47"/>
    <s v="Female"/>
    <s v="B+"/>
    <b v="0"/>
    <b v="0"/>
    <b v="0"/>
    <n v="40"/>
    <n v="20.613131003026183"/>
    <b v="0"/>
    <b v="0"/>
    <x v="4"/>
  </r>
  <r>
    <s v="PID0909"/>
    <s v="Adult"/>
    <x v="2"/>
    <n v="90000"/>
    <n v="73214.95"/>
    <n v="101.1"/>
    <s v="Female"/>
    <s v="A-"/>
    <b v="0"/>
    <b v="0"/>
    <b v="1"/>
    <n v="2"/>
    <n v="33.779945871896821"/>
    <b v="1"/>
    <b v="1"/>
    <x v="6"/>
  </r>
  <r>
    <s v="PID0910"/>
    <s v="Young Adult"/>
    <x v="0"/>
    <n v="240000"/>
    <n v="175275.59999999998"/>
    <n v="98.8"/>
    <s v="Female"/>
    <s v="B+"/>
    <b v="1"/>
    <b v="0"/>
    <b v="1"/>
    <n v="20"/>
    <n v="35.005668934240369"/>
    <b v="1"/>
    <b v="1"/>
    <x v="10"/>
  </r>
  <r>
    <s v="PID0911"/>
    <s v="Adult"/>
    <x v="0"/>
    <n v="24000"/>
    <n v="17538.48"/>
    <n v="88.5"/>
    <s v="Male"/>
    <s v="A+"/>
    <b v="0"/>
    <b v="0"/>
    <b v="1"/>
    <n v="25"/>
    <n v="30.62283737024222"/>
    <b v="1"/>
    <b v="1"/>
    <x v="10"/>
  </r>
  <r>
    <s v="PID0912"/>
    <s v="Middle-aged"/>
    <x v="3"/>
    <n v="200000"/>
    <n v="167277.44"/>
    <n v="64.7"/>
    <s v="Female"/>
    <s v="A-"/>
    <b v="0"/>
    <b v="0"/>
    <b v="1"/>
    <n v="9"/>
    <n v="23.764921946740131"/>
    <b v="0"/>
    <b v="0"/>
    <x v="10"/>
  </r>
  <r>
    <s v="PID0913"/>
    <s v="Middle-aged"/>
    <x v="1"/>
    <n v="200000"/>
    <n v="122030.24"/>
    <n v="61.7"/>
    <s v="Male"/>
    <s v="B+"/>
    <b v="0"/>
    <b v="0"/>
    <b v="1"/>
    <n v="15"/>
    <n v="21.860827664399096"/>
    <b v="0"/>
    <b v="0"/>
    <x v="13"/>
  </r>
  <r>
    <s v="PID0914"/>
    <s v="Adult"/>
    <x v="2"/>
    <n v="800"/>
    <n v="0"/>
    <n v="82.2"/>
    <s v="Female"/>
    <s v="O+"/>
    <b v="1"/>
    <b v="0"/>
    <b v="0"/>
    <n v="30"/>
    <n v="26.237671167289093"/>
    <b v="0"/>
    <b v="0"/>
    <x v="4"/>
  </r>
  <r>
    <s v="PID0915"/>
    <s v="Middle-aged"/>
    <x v="2"/>
    <n v="21000"/>
    <n v="14887.179999999998"/>
    <n v="104.3"/>
    <s v="Female"/>
    <s v="B-"/>
    <b v="0"/>
    <b v="1"/>
    <b v="1"/>
    <n v="2"/>
    <n v="34.057142857142857"/>
    <b v="1"/>
    <b v="1"/>
    <x v="8"/>
  </r>
  <r>
    <s v="PID0916"/>
    <s v="Middle-aged"/>
    <x v="0"/>
    <n v="30000"/>
    <n v="17119.650000000001"/>
    <n v="75.900000000000006"/>
    <s v="Male"/>
    <s v="AB+"/>
    <b v="0"/>
    <b v="1"/>
    <b v="1"/>
    <n v="40"/>
    <n v="32.851454293628812"/>
    <b v="1"/>
    <b v="1"/>
    <x v="5"/>
  </r>
  <r>
    <s v="PID0917"/>
    <s v="Senior"/>
    <x v="0"/>
    <n v="800"/>
    <n v="489.64"/>
    <n v="84.4"/>
    <s v="Female"/>
    <s v="O+"/>
    <b v="1"/>
    <b v="0"/>
    <b v="1"/>
    <n v="12"/>
    <n v="31.766344235763487"/>
    <b v="1"/>
    <b v="1"/>
    <x v="3"/>
  </r>
  <r>
    <s v="PID0918"/>
    <s v="Middle-aged"/>
    <x v="0"/>
    <n v="240000"/>
    <n v="141203.04"/>
    <n v="90.7"/>
    <s v="Male"/>
    <s v="AB-"/>
    <b v="1"/>
    <b v="0"/>
    <b v="1"/>
    <n v="12"/>
    <n v="32.914791696908118"/>
    <b v="1"/>
    <b v="1"/>
    <x v="11"/>
  </r>
  <r>
    <s v="PID0919"/>
    <s v="Adult"/>
    <x v="3"/>
    <n v="18000"/>
    <n v="0"/>
    <n v="87.6"/>
    <s v="Male"/>
    <s v="O-"/>
    <b v="1"/>
    <b v="0"/>
    <b v="0"/>
    <n v="30"/>
    <n v="33.794992477142081"/>
    <b v="1"/>
    <b v="1"/>
    <x v="4"/>
  </r>
  <r>
    <s v="PID0920"/>
    <s v="Adult"/>
    <x v="3"/>
    <n v="30000"/>
    <n v="26468.73"/>
    <n v="61.7"/>
    <s v="Female"/>
    <s v="AB+"/>
    <b v="0"/>
    <b v="1"/>
    <b v="1"/>
    <n v="7"/>
    <n v="20.855868036776638"/>
    <b v="0"/>
    <b v="0"/>
    <x v="10"/>
  </r>
  <r>
    <s v="PID0921"/>
    <s v="Adult"/>
    <x v="0"/>
    <n v="21000"/>
    <n v="0"/>
    <n v="78.599999999999994"/>
    <s v="Female"/>
    <s v="A+"/>
    <b v="0"/>
    <b v="1"/>
    <b v="0"/>
    <n v="20"/>
    <n v="26.262153763907911"/>
    <b v="0"/>
    <b v="0"/>
    <x v="0"/>
  </r>
  <r>
    <s v="PID0922"/>
    <s v="Middle-aged"/>
    <x v="0"/>
    <n v="30000"/>
    <n v="25596.75"/>
    <n v="73.900000000000006"/>
    <s v="Male"/>
    <s v="AB-"/>
    <b v="0"/>
    <b v="1"/>
    <b v="1"/>
    <n v="20"/>
    <n v="28.158817253467458"/>
    <b v="1"/>
    <b v="1"/>
    <x v="0"/>
  </r>
  <r>
    <s v="PID0923"/>
    <s v="Adult"/>
    <x v="0"/>
    <n v="100"/>
    <n v="54.98"/>
    <n v="92"/>
    <s v="Female"/>
    <s v="A+"/>
    <b v="0"/>
    <b v="0"/>
    <b v="1"/>
    <n v="3"/>
    <n v="32.596371882086174"/>
    <b v="1"/>
    <b v="1"/>
    <x v="12"/>
  </r>
  <r>
    <s v="PID0924"/>
    <s v="Middle-aged"/>
    <x v="1"/>
    <n v="30000"/>
    <n v="24991.23"/>
    <n v="96.2"/>
    <s v="Male"/>
    <s v="B-"/>
    <b v="0"/>
    <b v="1"/>
    <b v="1"/>
    <n v="150"/>
    <n v="31.412244897959184"/>
    <b v="1"/>
    <b v="1"/>
    <x v="4"/>
  </r>
  <r>
    <s v="PID0925"/>
    <s v="Middle-aged"/>
    <x v="1"/>
    <n v="12000"/>
    <n v="7718.94"/>
    <n v="69.7"/>
    <s v="Male"/>
    <s v="B-"/>
    <b v="1"/>
    <b v="1"/>
    <b v="1"/>
    <n v="400"/>
    <n v="26.233580488539278"/>
    <b v="0"/>
    <b v="0"/>
    <x v="13"/>
  </r>
  <r>
    <s v="PID0926"/>
    <s v="Adult"/>
    <x v="0"/>
    <n v="30000"/>
    <n v="0"/>
    <n v="92.9"/>
    <s v="Male"/>
    <s v="B-"/>
    <b v="0"/>
    <b v="0"/>
    <b v="0"/>
    <n v="15"/>
    <n v="28.994101307699513"/>
    <b v="1"/>
    <b v="1"/>
    <x v="7"/>
  </r>
  <r>
    <s v="PID0927"/>
    <s v="Middle-aged"/>
    <x v="0"/>
    <n v="30000"/>
    <n v="20388.21"/>
    <n v="75.599999999999994"/>
    <s v="Female"/>
    <s v="O-"/>
    <b v="1"/>
    <b v="0"/>
    <b v="1"/>
    <n v="20"/>
    <n v="31.467221644120702"/>
    <b v="1"/>
    <b v="1"/>
    <x v="3"/>
  </r>
  <r>
    <s v="PID0928"/>
    <s v="Senior"/>
    <x v="3"/>
    <n v="21000"/>
    <n v="12310.970000000001"/>
    <n v="88.5"/>
    <s v="Male"/>
    <s v="AB+"/>
    <b v="1"/>
    <b v="0"/>
    <b v="1"/>
    <n v="5"/>
    <n v="34.570312499999993"/>
    <b v="1"/>
    <b v="1"/>
    <x v="13"/>
  </r>
  <r>
    <s v="PID0929"/>
    <s v="Middle-aged"/>
    <x v="0"/>
    <n v="18000"/>
    <n v="12931.32"/>
    <n v="67.5"/>
    <s v="Male"/>
    <s v="AB-"/>
    <b v="1"/>
    <b v="1"/>
    <b v="1"/>
    <n v="5"/>
    <n v="28.461797942317425"/>
    <b v="1"/>
    <b v="1"/>
    <x v="6"/>
  </r>
  <r>
    <s v="PID0930"/>
    <s v="Middle-aged"/>
    <x v="0"/>
    <n v="800"/>
    <n v="659.52"/>
    <n v="93.5"/>
    <s v="Male"/>
    <s v="B+"/>
    <b v="0"/>
    <b v="0"/>
    <b v="1"/>
    <n v="20"/>
    <n v="33.127834467120188"/>
    <b v="1"/>
    <b v="1"/>
    <x v="2"/>
  </r>
  <r>
    <s v="PID0931"/>
    <s v="Adult"/>
    <x v="0"/>
    <n v="45000"/>
    <n v="26108.25"/>
    <n v="91.6"/>
    <s v="Female"/>
    <s v="O-"/>
    <b v="1"/>
    <b v="0"/>
    <b v="1"/>
    <n v="7"/>
    <n v="30.605766981857059"/>
    <b v="1"/>
    <b v="1"/>
    <x v="6"/>
  </r>
  <r>
    <s v="PID0932"/>
    <s v="Elderly"/>
    <x v="1"/>
    <n v="32000"/>
    <n v="24113.32"/>
    <n v="67.5"/>
    <s v="Male"/>
    <s v="A+"/>
    <b v="0"/>
    <b v="1"/>
    <b v="1"/>
    <n v="50"/>
    <n v="25.096668649613331"/>
    <b v="0"/>
    <b v="0"/>
    <x v="2"/>
  </r>
  <r>
    <s v="PID0933"/>
    <s v="Middle-aged"/>
    <x v="0"/>
    <n v="16000"/>
    <n v="0"/>
    <n v="89.4"/>
    <s v="Male"/>
    <s v="B+"/>
    <b v="0"/>
    <b v="0"/>
    <b v="0"/>
    <n v="9"/>
    <n v="30.573509797886533"/>
    <b v="1"/>
    <b v="1"/>
    <x v="7"/>
  </r>
  <r>
    <s v="PID0934"/>
    <s v="Adult"/>
    <x v="0"/>
    <n v="90000"/>
    <n v="71308.7"/>
    <n v="82.7"/>
    <s v="Male"/>
    <s v="O-"/>
    <b v="0"/>
    <b v="0"/>
    <b v="1"/>
    <n v="25"/>
    <n v="30.011612715923938"/>
    <b v="1"/>
    <b v="1"/>
    <x v="7"/>
  </r>
  <r>
    <s v="PID0935"/>
    <s v="Middle-aged"/>
    <x v="1"/>
    <n v="18000"/>
    <n v="11953.2"/>
    <n v="98.4"/>
    <s v="Male"/>
    <s v="AB-"/>
    <b v="0"/>
    <b v="0"/>
    <b v="1"/>
    <n v="0"/>
    <n v="34.863945578231302"/>
    <b v="1"/>
    <b v="1"/>
    <x v="14"/>
  </r>
  <r>
    <s v="PID0936"/>
    <s v="Senior"/>
    <x v="0"/>
    <n v="3000"/>
    <n v="2158.5299999999997"/>
    <n v="65"/>
    <s v="Male"/>
    <s v="A+"/>
    <b v="0"/>
    <b v="1"/>
    <b v="1"/>
    <n v="12"/>
    <n v="26.709401709401707"/>
    <b v="0"/>
    <b v="0"/>
    <x v="7"/>
  </r>
  <r>
    <s v="PID0937"/>
    <s v="Middle-aged"/>
    <x v="3"/>
    <n v="45000"/>
    <n v="23279.82"/>
    <n v="71.3"/>
    <s v="Male"/>
    <s v="O-"/>
    <b v="0"/>
    <b v="1"/>
    <b v="1"/>
    <n v="5"/>
    <n v="30.860457063711909"/>
    <b v="1"/>
    <b v="1"/>
    <x v="4"/>
  </r>
  <r>
    <s v="PID0938"/>
    <s v="Adult"/>
    <x v="2"/>
    <n v="240000"/>
    <n v="121635.36000000002"/>
    <n v="90.4"/>
    <s v="Female"/>
    <s v="A+"/>
    <b v="0"/>
    <b v="0"/>
    <b v="1"/>
    <n v="15"/>
    <n v="30.204818069430988"/>
    <b v="1"/>
    <b v="1"/>
    <x v="0"/>
  </r>
  <r>
    <s v="PID0939"/>
    <s v="Adult"/>
    <x v="1"/>
    <n v="12000"/>
    <n v="9631.86"/>
    <n v="94.2"/>
    <s v="Male"/>
    <s v="AB-"/>
    <b v="1"/>
    <b v="0"/>
    <b v="1"/>
    <n v="20"/>
    <n v="34.184932501088696"/>
    <b v="1"/>
    <b v="1"/>
    <x v="5"/>
  </r>
  <r>
    <s v="PID0940"/>
    <s v="Middle-aged"/>
    <x v="3"/>
    <n v="60000"/>
    <n v="51124"/>
    <n v="79.900000000000006"/>
    <s v="Male"/>
    <s v="A-"/>
    <b v="1"/>
    <b v="0"/>
    <b v="1"/>
    <n v="5"/>
    <n v="32.415108117976388"/>
    <b v="1"/>
    <b v="1"/>
    <x v="11"/>
  </r>
  <r>
    <s v="PID0941"/>
    <s v="Middle-aged"/>
    <x v="2"/>
    <n v="75000"/>
    <n v="39747.550000000003"/>
    <n v="66.599999999999994"/>
    <s v="Female"/>
    <s v="B-"/>
    <b v="0"/>
    <b v="0"/>
    <b v="1"/>
    <n v="20"/>
    <n v="23.880382946681486"/>
    <b v="0"/>
    <b v="0"/>
    <x v="5"/>
  </r>
  <r>
    <s v="PID0942"/>
    <s v="Adult"/>
    <x v="3"/>
    <n v="4000"/>
    <n v="2011.16"/>
    <n v="92.8"/>
    <s v="Male"/>
    <s v="O+"/>
    <b v="1"/>
    <b v="0"/>
    <b v="1"/>
    <n v="9"/>
    <n v="34.927923519891607"/>
    <b v="1"/>
    <b v="1"/>
    <x v="8"/>
  </r>
  <r>
    <s v="PID0943"/>
    <s v="Middle-aged"/>
    <x v="2"/>
    <n v="240000"/>
    <n v="0"/>
    <n v="50.1"/>
    <s v="Female"/>
    <s v="AB+"/>
    <b v="0"/>
    <b v="1"/>
    <b v="0"/>
    <n v="2"/>
    <n v="20.586785009861931"/>
    <b v="0"/>
    <b v="0"/>
    <x v="13"/>
  </r>
  <r>
    <s v="PID0944"/>
    <s v="Senior"/>
    <x v="1"/>
    <n v="3000"/>
    <n v="2174.79"/>
    <n v="90.7"/>
    <s v="Male"/>
    <s v="A-"/>
    <b v="0"/>
    <b v="0"/>
    <b v="1"/>
    <n v="12"/>
    <n v="34.990933991744143"/>
    <b v="1"/>
    <b v="1"/>
    <x v="5"/>
  </r>
  <r>
    <s v="PID0945"/>
    <s v="Adult"/>
    <x v="3"/>
    <n v="100"/>
    <n v="59.3"/>
    <n v="105.5"/>
    <s v="Female"/>
    <s v="O-"/>
    <b v="0"/>
    <b v="0"/>
    <b v="1"/>
    <n v="2"/>
    <n v="33.674869928819938"/>
    <b v="1"/>
    <b v="1"/>
    <x v="6"/>
  </r>
  <r>
    <s v="PID0946"/>
    <s v="Middle-aged"/>
    <x v="2"/>
    <n v="500"/>
    <n v="429.54"/>
    <n v="78.8"/>
    <s v="Male"/>
    <s v="B-"/>
    <b v="0"/>
    <b v="0"/>
    <b v="1"/>
    <n v="1"/>
    <n v="28.254867510488005"/>
    <b v="1"/>
    <b v="1"/>
    <x v="3"/>
  </r>
  <r>
    <s v="PID0947"/>
    <s v="Middle-aged"/>
    <x v="3"/>
    <n v="40000"/>
    <n v="29043.600000000002"/>
    <n v="69"/>
    <s v="Female"/>
    <s v="A+"/>
    <b v="0"/>
    <b v="0"/>
    <b v="1"/>
    <n v="3"/>
    <n v="26.291723822588015"/>
    <b v="0"/>
    <b v="0"/>
    <x v="1"/>
  </r>
  <r>
    <s v="PID0948"/>
    <s v="Adult"/>
    <x v="0"/>
    <n v="3000"/>
    <n v="0"/>
    <n v="92"/>
    <s v="Male"/>
    <s v="A+"/>
    <b v="1"/>
    <b v="0"/>
    <b v="0"/>
    <n v="40"/>
    <n v="34.205829863176689"/>
    <b v="1"/>
    <b v="1"/>
    <x v="14"/>
  </r>
  <r>
    <s v="PID0949"/>
    <s v="Middle-aged"/>
    <x v="1"/>
    <n v="240000"/>
    <n v="167688.48000000001"/>
    <n v="78.5"/>
    <s v="Female"/>
    <s v="AB-"/>
    <b v="1"/>
    <b v="0"/>
    <b v="1"/>
    <n v="7"/>
    <n v="31.445281204935103"/>
    <b v="1"/>
    <b v="1"/>
    <x v="10"/>
  </r>
  <r>
    <s v="PID0950"/>
    <s v="Adult"/>
    <x v="0"/>
    <n v="500"/>
    <n v="0"/>
    <n v="97.8"/>
    <s v="Male"/>
    <s v="A+"/>
    <b v="0"/>
    <b v="1"/>
    <b v="0"/>
    <n v="70"/>
    <n v="33.058409951325046"/>
    <b v="1"/>
    <b v="1"/>
    <x v="8"/>
  </r>
  <r>
    <s v="PID0951"/>
    <s v="Middle-aged"/>
    <x v="3"/>
    <n v="21000"/>
    <n v="13389.46"/>
    <n v="71.5"/>
    <s v="Male"/>
    <s v="AB+"/>
    <b v="0"/>
    <b v="0"/>
    <b v="1"/>
    <n v="5"/>
    <n v="26.583878643664491"/>
    <b v="0"/>
    <b v="0"/>
    <x v="6"/>
  </r>
  <r>
    <s v="PID0952"/>
    <s v="Senior"/>
    <x v="1"/>
    <n v="60000"/>
    <n v="36306.879999999997"/>
    <n v="77.2"/>
    <s v="Male"/>
    <s v="AB-"/>
    <b v="0"/>
    <b v="0"/>
    <b v="1"/>
    <n v="12"/>
    <n v="32.133194588969822"/>
    <b v="1"/>
    <b v="1"/>
    <x v="13"/>
  </r>
  <r>
    <s v="PID0953"/>
    <s v="Middle-aged"/>
    <x v="1"/>
    <n v="3000"/>
    <n v="0"/>
    <n v="64.400000000000006"/>
    <s v="Female"/>
    <s v="O+"/>
    <b v="0"/>
    <b v="0"/>
    <b v="0"/>
    <n v="70"/>
    <n v="26.462853385930309"/>
    <b v="0"/>
    <b v="0"/>
    <x v="9"/>
  </r>
  <r>
    <s v="PID0954"/>
    <s v="Middle-aged"/>
    <x v="1"/>
    <n v="18000"/>
    <n v="0"/>
    <n v="68.900000000000006"/>
    <s v="Female"/>
    <s v="AB-"/>
    <b v="1"/>
    <b v="1"/>
    <b v="0"/>
    <n v="9"/>
    <n v="23.562805649601589"/>
    <b v="0"/>
    <b v="0"/>
    <x v="4"/>
  </r>
  <r>
    <s v="PID0955"/>
    <s v="Adult"/>
    <x v="0"/>
    <n v="300000"/>
    <n v="261149.4"/>
    <n v="51.9"/>
    <s v="Male"/>
    <s v="O-"/>
    <b v="0"/>
    <b v="1"/>
    <b v="1"/>
    <n v="30"/>
    <n v="20.022375679950617"/>
    <b v="0"/>
    <b v="0"/>
    <x v="14"/>
  </r>
  <r>
    <s v="PID0956"/>
    <s v="Adult"/>
    <x v="0"/>
    <n v="200"/>
    <n v="168.02"/>
    <n v="87"/>
    <s v="Female"/>
    <s v="O-"/>
    <b v="0"/>
    <b v="1"/>
    <b v="1"/>
    <n v="15"/>
    <n v="33.150434385002278"/>
    <b v="1"/>
    <b v="1"/>
    <x v="13"/>
  </r>
  <r>
    <s v="PID0957"/>
    <s v="Middle-aged"/>
    <x v="3"/>
    <n v="60000"/>
    <n v="33469.15"/>
    <n v="97.6"/>
    <s v="Female"/>
    <s v="AB+"/>
    <b v="0"/>
    <b v="1"/>
    <b v="1"/>
    <n v="3"/>
    <n v="32.610511543987435"/>
    <b v="1"/>
    <b v="1"/>
    <x v="0"/>
  </r>
  <r>
    <s v="PID0958"/>
    <s v="Adult"/>
    <x v="0"/>
    <n v="18000"/>
    <n v="0"/>
    <n v="85.4"/>
    <s v="Female"/>
    <s v="A+"/>
    <b v="0"/>
    <b v="0"/>
    <b v="0"/>
    <n v="9"/>
    <n v="28.207160787422382"/>
    <b v="1"/>
    <b v="1"/>
    <x v="8"/>
  </r>
  <r>
    <s v="PID0959"/>
    <s v="Adult"/>
    <x v="1"/>
    <n v="250000"/>
    <n v="0"/>
    <n v="56.2"/>
    <s v="Male"/>
    <s v="O-"/>
    <b v="0"/>
    <b v="0"/>
    <b v="0"/>
    <n v="20"/>
    <n v="21.953124999999996"/>
    <b v="0"/>
    <b v="0"/>
    <x v="1"/>
  </r>
  <r>
    <s v="PID0960"/>
    <s v="Adult"/>
    <x v="1"/>
    <n v="2000"/>
    <n v="1221.58"/>
    <n v="60.3"/>
    <s v="Male"/>
    <s v="AB+"/>
    <b v="0"/>
    <b v="0"/>
    <b v="1"/>
    <n v="70"/>
    <n v="22.41969066032124"/>
    <b v="0"/>
    <b v="0"/>
    <x v="10"/>
  </r>
  <r>
    <s v="PID0961"/>
    <s v="Adult"/>
    <x v="1"/>
    <n v="200000"/>
    <n v="175466.69999999998"/>
    <n v="83"/>
    <s v="Male"/>
    <s v="AB-"/>
    <b v="0"/>
    <b v="0"/>
    <b v="1"/>
    <n v="7"/>
    <n v="31.239414355075468"/>
    <b v="1"/>
    <b v="1"/>
    <x v="2"/>
  </r>
  <r>
    <s v="PID0962"/>
    <s v="Adult"/>
    <x v="0"/>
    <n v="32000"/>
    <n v="24734.400000000001"/>
    <n v="101"/>
    <s v="Female"/>
    <s v="A-"/>
    <b v="0"/>
    <b v="0"/>
    <b v="1"/>
    <n v="25"/>
    <n v="34.540542389111181"/>
    <b v="1"/>
    <b v="1"/>
    <x v="4"/>
  </r>
  <r>
    <s v="PID0963"/>
    <s v="Senior"/>
    <x v="2"/>
    <n v="18000"/>
    <n v="12295.349999999999"/>
    <n v="80.900000000000006"/>
    <s v="Male"/>
    <s v="B+"/>
    <b v="1"/>
    <b v="1"/>
    <b v="1"/>
    <n v="20"/>
    <n v="30.449019534043437"/>
    <b v="1"/>
    <b v="1"/>
    <x v="8"/>
  </r>
  <r>
    <s v="PID0964"/>
    <s v="Adult"/>
    <x v="2"/>
    <n v="200000"/>
    <n v="101959.59999999999"/>
    <n v="61.8"/>
    <s v="Male"/>
    <s v="O+"/>
    <s v="No"/>
    <b v="1"/>
    <b v="1"/>
    <n v="70"/>
    <n v="21.384083044982699"/>
    <b v="0"/>
    <b v="0"/>
    <x v="6"/>
  </r>
  <r>
    <s v="PID0965"/>
    <s v="Adult"/>
    <x v="0"/>
    <n v="200000"/>
    <n v="134773.5"/>
    <n v="82.3"/>
    <s v="Male"/>
    <s v="A+"/>
    <b v="0"/>
    <b v="0"/>
    <b v="1"/>
    <n v="3"/>
    <n v="29.159580498866216"/>
    <b v="1"/>
    <b v="1"/>
    <x v="8"/>
  </r>
  <r>
    <s v="PID0966"/>
    <s v="Middle-aged"/>
    <x v="0"/>
    <n v="75000"/>
    <n v="52198.75"/>
    <n v="87.2"/>
    <s v="Male"/>
    <s v="B-"/>
    <b v="0"/>
    <b v="0"/>
    <b v="1"/>
    <n v="40"/>
    <n v="30.531143867511645"/>
    <b v="1"/>
    <b v="1"/>
    <x v="14"/>
  </r>
  <r>
    <s v="PID0967"/>
    <s v="Middle-aged"/>
    <x v="3"/>
    <n v="32000"/>
    <n v="24839.56"/>
    <n v="85.2"/>
    <s v="Male"/>
    <s v="AB-"/>
    <b v="0"/>
    <b v="0"/>
    <b v="1"/>
    <n v="4"/>
    <n v="31.294765840220389"/>
    <b v="1"/>
    <b v="1"/>
    <x v="3"/>
  </r>
  <r>
    <s v="PID0968"/>
    <s v="Adult"/>
    <x v="1"/>
    <n v="90000"/>
    <n v="64257.700000000004"/>
    <n v="59.1"/>
    <s v="Female"/>
    <s v="AB-"/>
    <b v="1"/>
    <b v="0"/>
    <b v="1"/>
    <n v="12"/>
    <n v="22.800046294510242"/>
    <b v="0"/>
    <b v="0"/>
    <x v="1"/>
  </r>
  <r>
    <s v="PID0969"/>
    <s v="Middle-aged"/>
    <x v="2"/>
    <n v="12000"/>
    <n v="7562.2800000000007"/>
    <n v="82.4"/>
    <s v="Female"/>
    <s v="AB-"/>
    <b v="0"/>
    <b v="0"/>
    <b v="1"/>
    <n v="2"/>
    <n v="31.788897033293466"/>
    <b v="1"/>
    <b v="1"/>
    <x v="8"/>
  </r>
  <r>
    <s v="PID0970"/>
    <s v="Middle-aged"/>
    <x v="0"/>
    <n v="30000"/>
    <n v="20021.16"/>
    <n v="86.2"/>
    <s v="Female"/>
    <s v="A+"/>
    <b v="0"/>
    <b v="0"/>
    <b v="1"/>
    <n v="120"/>
    <n v="33.254889857644379"/>
    <b v="1"/>
    <b v="1"/>
    <x v="2"/>
  </r>
  <r>
    <s v="PID0971"/>
    <s v="Middle-aged"/>
    <x v="1"/>
    <n v="100"/>
    <n v="0"/>
    <n v="61.8"/>
    <s v="Male"/>
    <s v="B-"/>
    <b v="0"/>
    <b v="0"/>
    <b v="0"/>
    <n v="30"/>
    <n v="23.26019044751402"/>
    <b v="0"/>
    <b v="0"/>
    <x v="4"/>
  </r>
  <r>
    <s v="PID0972"/>
    <s v="Middle-aged"/>
    <x v="1"/>
    <n v="18000"/>
    <n v="10170.93"/>
    <n v="55.9"/>
    <s v="Male"/>
    <s v="AB-"/>
    <b v="0"/>
    <b v="0"/>
    <b v="1"/>
    <n v="30"/>
    <n v="23.267429760665969"/>
    <b v="0"/>
    <b v="0"/>
    <x v="2"/>
  </r>
  <r>
    <s v="PID0973"/>
    <s v="Adult"/>
    <x v="2"/>
    <n v="21000"/>
    <n v="18861.990000000002"/>
    <n v="77.2"/>
    <s v="Female"/>
    <s v="A+"/>
    <b v="0"/>
    <b v="1"/>
    <b v="1"/>
    <n v="15"/>
    <n v="28.015677166497316"/>
    <b v="1"/>
    <b v="1"/>
    <x v="11"/>
  </r>
  <r>
    <s v="PID0974"/>
    <s v="Adult"/>
    <x v="0"/>
    <n v="500"/>
    <n v="429.74"/>
    <n v="70.7"/>
    <s v="Female"/>
    <s v="O-"/>
    <b v="1"/>
    <b v="0"/>
    <b v="1"/>
    <n v="7"/>
    <n v="24.463667820069208"/>
    <b v="0"/>
    <b v="0"/>
    <x v="9"/>
  </r>
  <r>
    <s v="PID0975"/>
    <s v="Adult"/>
    <x v="3"/>
    <n v="12000"/>
    <n v="7510.34"/>
    <n v="91.6"/>
    <s v="Female"/>
    <s v="AB-"/>
    <b v="1"/>
    <b v="0"/>
    <b v="1"/>
    <n v="3"/>
    <n v="28.910491099608631"/>
    <b v="1"/>
    <b v="1"/>
    <x v="0"/>
  </r>
  <r>
    <s v="PID0976"/>
    <s v="Adult"/>
    <x v="0"/>
    <n v="12000"/>
    <n v="7631.0999999999995"/>
    <n v="84.2"/>
    <s v="Female"/>
    <s v="B-"/>
    <b v="1"/>
    <b v="1"/>
    <b v="1"/>
    <n v="15"/>
    <n v="28.461330448891296"/>
    <b v="1"/>
    <b v="1"/>
    <x v="8"/>
  </r>
  <r>
    <s v="PID0977"/>
    <s v="Young Adult"/>
    <x v="0"/>
    <n v="18000"/>
    <n v="0"/>
    <n v="63.3"/>
    <s v="Female"/>
    <s v="B-"/>
    <b v="0"/>
    <b v="0"/>
    <b v="0"/>
    <n v="9"/>
    <n v="22.697120728602673"/>
    <b v="0"/>
    <b v="0"/>
    <x v="5"/>
  </r>
  <r>
    <s v="PID0978"/>
    <s v="Adult"/>
    <x v="2"/>
    <n v="36000"/>
    <n v="19800.36"/>
    <n v="89.3"/>
    <s v="Female"/>
    <s v="AB-"/>
    <b v="0"/>
    <b v="1"/>
    <b v="1"/>
    <n v="4"/>
    <n v="33.20196311719215"/>
    <b v="1"/>
    <b v="1"/>
    <x v="7"/>
  </r>
  <r>
    <s v="PID0979"/>
    <s v="Senior"/>
    <x v="2"/>
    <n v="16000"/>
    <n v="12863.76"/>
    <n v="96.5"/>
    <s v="Female"/>
    <s v="AB-"/>
    <b v="1"/>
    <b v="0"/>
    <b v="1"/>
    <n v="2"/>
    <n v="33.787332376317359"/>
    <b v="1"/>
    <b v="1"/>
    <x v="1"/>
  </r>
  <r>
    <s v="PID0980"/>
    <s v="Middle-aged"/>
    <x v="0"/>
    <n v="40000"/>
    <n v="22499"/>
    <n v="80.599999999999994"/>
    <s v="Female"/>
    <s v="B+"/>
    <b v="0"/>
    <b v="0"/>
    <b v="1"/>
    <n v="15"/>
    <n v="33.548387096774185"/>
    <b v="1"/>
    <b v="1"/>
    <x v="2"/>
  </r>
  <r>
    <s v="PID0981"/>
    <s v="Adult"/>
    <x v="0"/>
    <n v="18000"/>
    <n v="9721.619999999999"/>
    <n v="67.900000000000006"/>
    <s v="Female"/>
    <s v="A+"/>
    <b v="0"/>
    <b v="0"/>
    <b v="1"/>
    <n v="5"/>
    <n v="23.49480968858132"/>
    <b v="0"/>
    <b v="0"/>
    <x v="1"/>
  </r>
  <r>
    <s v="PID0982"/>
    <s v="Middle-aged"/>
    <x v="0"/>
    <n v="800"/>
    <n v="433.24"/>
    <n v="80.099999999999994"/>
    <s v="Female"/>
    <s v="B+"/>
    <b v="1"/>
    <b v="0"/>
    <b v="1"/>
    <n v="15"/>
    <n v="28.045236511326635"/>
    <b v="1"/>
    <b v="1"/>
    <x v="11"/>
  </r>
  <r>
    <s v="PID0983"/>
    <s v="Senior"/>
    <x v="0"/>
    <n v="240000"/>
    <n v="173836.79999999999"/>
    <n v="68.8"/>
    <s v="Female"/>
    <s v="AB+"/>
    <b v="1"/>
    <b v="0"/>
    <b v="1"/>
    <n v="25"/>
    <n v="28.270874424720574"/>
    <b v="1"/>
    <b v="1"/>
    <x v="10"/>
  </r>
  <r>
    <s v="PID0984"/>
    <s v="Elderly"/>
    <x v="1"/>
    <n v="2000"/>
    <n v="0"/>
    <n v="62.1"/>
    <s v="Female"/>
    <s v="A-"/>
    <b v="0"/>
    <b v="0"/>
    <b v="0"/>
    <n v="20"/>
    <n v="25.848074921956293"/>
    <b v="0"/>
    <b v="0"/>
    <x v="14"/>
  </r>
  <r>
    <s v="PID0985"/>
    <s v="Senior"/>
    <x v="1"/>
    <n v="240000"/>
    <n v="190077.84"/>
    <n v="70.2"/>
    <s v="Female"/>
    <s v="O-"/>
    <b v="0"/>
    <b v="0"/>
    <b v="1"/>
    <n v="20"/>
    <n v="29.21956295525494"/>
    <b v="1"/>
    <b v="1"/>
    <x v="8"/>
  </r>
  <r>
    <s v="PID0986"/>
    <s v="Young Adult"/>
    <x v="0"/>
    <n v="21000"/>
    <n v="17085.600000000002"/>
    <n v="78.2"/>
    <s v="Female"/>
    <s v="B-"/>
    <b v="0"/>
    <b v="1"/>
    <b v="1"/>
    <n v="5"/>
    <n v="28.37857453912034"/>
    <b v="1"/>
    <b v="1"/>
    <x v="8"/>
  </r>
  <r>
    <s v="PID0987"/>
    <s v="Adult"/>
    <x v="0"/>
    <n v="18000"/>
    <n v="14608.14"/>
    <n v="83.8"/>
    <s v="Male"/>
    <s v="A+"/>
    <b v="0"/>
    <b v="0"/>
    <b v="1"/>
    <n v="30"/>
    <n v="26.448680722131041"/>
    <b v="0"/>
    <b v="0"/>
    <x v="13"/>
  </r>
  <r>
    <s v="PID0988"/>
    <s v="Adult"/>
    <x v="0"/>
    <n v="2000"/>
    <n v="1656.58"/>
    <n v="103.7"/>
    <s v="Female"/>
    <s v="A+"/>
    <b v="0"/>
    <b v="1"/>
    <b v="1"/>
    <n v="200"/>
    <n v="34.251552384727177"/>
    <b v="1"/>
    <b v="1"/>
    <x v="1"/>
  </r>
  <r>
    <s v="PID0989"/>
    <s v="Adult"/>
    <x v="0"/>
    <n v="60000"/>
    <n v="53236.3"/>
    <n v="65.900000000000006"/>
    <s v="Female"/>
    <s v="AB+"/>
    <b v="1"/>
    <b v="0"/>
    <b v="1"/>
    <n v="15"/>
    <n v="24.209774104683195"/>
    <b v="0"/>
    <b v="0"/>
    <x v="6"/>
  </r>
  <r>
    <s v="PID0990"/>
    <s v="Middle-aged"/>
    <x v="2"/>
    <n v="100"/>
    <n v="59.34"/>
    <n v="85.9"/>
    <s v="Male"/>
    <s v="A+"/>
    <b v="0"/>
    <b v="0"/>
    <b v="1"/>
    <n v="2"/>
    <n v="30.07597773187214"/>
    <b v="1"/>
    <b v="1"/>
    <x v="1"/>
  </r>
  <r>
    <s v="PID0991"/>
    <s v="Middle-aged"/>
    <x v="0"/>
    <n v="45000"/>
    <n v="37119.840000000004"/>
    <n v="79.900000000000006"/>
    <s v="Male"/>
    <s v="B+"/>
    <b v="0"/>
    <b v="1"/>
    <b v="1"/>
    <n v="25"/>
    <n v="26.089795918367347"/>
    <b v="0"/>
    <b v="0"/>
    <x v="7"/>
  </r>
  <r>
    <s v="PID0992"/>
    <s v="Middle-aged"/>
    <x v="0"/>
    <n v="75000"/>
    <n v="0"/>
    <n v="47.9"/>
    <s v="Female"/>
    <s v="O-"/>
    <b v="0"/>
    <b v="1"/>
    <b v="0"/>
    <n v="12"/>
    <n v="20.462215387244221"/>
    <b v="0"/>
    <b v="0"/>
    <x v="13"/>
  </r>
  <r>
    <s v="PID0993"/>
    <s v="Middle-aged"/>
    <x v="0"/>
    <n v="10000"/>
    <n v="6685.78"/>
    <n v="94.1"/>
    <s v="Male"/>
    <s v="B+"/>
    <b v="0"/>
    <b v="0"/>
    <b v="1"/>
    <n v="5"/>
    <n v="33.744845638065186"/>
    <b v="1"/>
    <b v="1"/>
    <x v="14"/>
  </r>
  <r>
    <s v="PID0994"/>
    <s v="Adult"/>
    <x v="2"/>
    <n v="240000"/>
    <n v="0"/>
    <n v="60.8"/>
    <s v="Female"/>
    <s v="AB-"/>
    <b v="0"/>
    <b v="1"/>
    <b v="0"/>
    <n v="5"/>
    <n v="23.749999999999993"/>
    <b v="0"/>
    <b v="0"/>
    <x v="7"/>
  </r>
  <r>
    <s v="PID0995"/>
    <s v="Middle-aged"/>
    <x v="1"/>
    <n v="90000"/>
    <n v="53937.700000000004"/>
    <n v="59"/>
    <s v="Male"/>
    <s v="AB+"/>
    <b v="0"/>
    <b v="0"/>
    <b v="1"/>
    <n v="30"/>
    <n v="21.155294202015131"/>
    <b v="0"/>
    <b v="0"/>
    <x v="5"/>
  </r>
  <r>
    <s v="PID0996"/>
    <s v="Adult"/>
    <x v="1"/>
    <n v="3000"/>
    <n v="2309.04"/>
    <n v="81.599999999999994"/>
    <s v="Male"/>
    <s v="AB+"/>
    <b v="0"/>
    <s v="No"/>
    <b v="1"/>
    <n v="20"/>
    <n v="31.874999999999993"/>
    <b v="1"/>
    <b v="1"/>
    <x v="12"/>
  </r>
  <r>
    <s v="PID0997"/>
    <s v="Senior"/>
    <x v="0"/>
    <n v="200000"/>
    <n v="129857.09999999999"/>
    <n v="60.1"/>
    <s v="Female"/>
    <s v="B-"/>
    <b v="0"/>
    <b v="0"/>
    <b v="1"/>
    <n v="9"/>
    <n v="21.810132094643638"/>
    <b v="0"/>
    <b v="0"/>
    <x v="10"/>
  </r>
  <r>
    <s v="PID0998"/>
    <s v="Adult"/>
    <x v="2"/>
    <n v="40000"/>
    <n v="22019.699999999997"/>
    <n v="97.6"/>
    <s v="Female"/>
    <s v="A-"/>
    <b v="0"/>
    <b v="1"/>
    <b v="1"/>
    <n v="4"/>
    <n v="30.460971879779031"/>
    <b v="1"/>
    <b v="1"/>
    <x v="2"/>
  </r>
  <r>
    <s v="PID0999"/>
    <s v="Senior"/>
    <x v="2"/>
    <n v="12000"/>
    <n v="10652.34"/>
    <n v="74.5"/>
    <s v="Male"/>
    <s v="O-"/>
    <b v="0"/>
    <b v="1"/>
    <b v="1"/>
    <n v="0.5"/>
    <n v="29.843053997756769"/>
    <b v="1"/>
    <b v="1"/>
    <x v="3"/>
  </r>
  <r>
    <s v="PID1000"/>
    <s v="Adult"/>
    <x v="1"/>
    <n v="36000"/>
    <n v="0"/>
    <n v="63.2"/>
    <s v="Female"/>
    <s v="O-"/>
    <b v="0"/>
    <b v="0"/>
    <b v="0"/>
    <n v="5"/>
    <n v="23.497917906008333"/>
    <b v="0"/>
    <b v="0"/>
    <x v="4"/>
  </r>
  <r>
    <m/>
    <m/>
    <x v="4"/>
    <m/>
    <m/>
    <m/>
    <m/>
    <m/>
    <m/>
    <m/>
    <m/>
    <m/>
    <m/>
    <m/>
    <m/>
    <x v="15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PID0001"/>
    <s v="Middle-aged"/>
    <x v="0"/>
    <n v="60000"/>
    <n v="32168.649999999998"/>
    <n v="82.4"/>
    <s v="Female"/>
    <s v="O+"/>
    <b v="0"/>
    <b v="0"/>
    <b v="1"/>
    <n v="20"/>
    <n v="29.195011337868486"/>
    <b v="1"/>
    <b v="1"/>
    <s v="Fractured Leg"/>
    <x v="0"/>
  </r>
  <r>
    <s v="PID0002"/>
    <s v="Senior"/>
    <x v="1"/>
    <n v="500"/>
    <n v="0"/>
    <n v="64.8"/>
    <s v="Female"/>
    <s v="AB-"/>
    <b v="0"/>
    <b v="0"/>
    <b v="0"/>
    <n v="15"/>
    <n v="28.047091412742382"/>
    <b v="1"/>
    <b v="1"/>
    <s v="Prostate Cancer"/>
    <x v="1"/>
  </r>
  <r>
    <s v="PID0003"/>
    <s v="Adult"/>
    <x v="2"/>
    <n v="18000"/>
    <n v="12004.650000000001"/>
    <n v="69.400000000000006"/>
    <s v="Female"/>
    <s v="B+"/>
    <b v="1"/>
    <b v="0"/>
    <b v="1"/>
    <n v="20"/>
    <n v="24.021878892733568"/>
    <b v="0"/>
    <b v="0"/>
    <s v="Stroke"/>
    <x v="0"/>
  </r>
  <r>
    <s v="PID0004"/>
    <s v="Adult"/>
    <x v="0"/>
    <n v="48000"/>
    <n v="32956.92"/>
    <n v="89.3"/>
    <s v="Male"/>
    <s v="A-"/>
    <b v="1"/>
    <b v="0"/>
    <b v="1"/>
    <n v="15"/>
    <n v="31.266412240467773"/>
    <b v="1"/>
    <b v="1"/>
    <s v="Heart Attack"/>
    <x v="0"/>
  </r>
  <r>
    <s v="PID0005"/>
    <s v="Adult"/>
    <x v="2"/>
    <n v="21000"/>
    <n v="16712.080000000002"/>
    <n v="69.400000000000006"/>
    <s v="Male"/>
    <s v="O+"/>
    <b v="1"/>
    <b v="1"/>
    <b v="1"/>
    <n v="2"/>
    <n v="26.773658423671925"/>
    <b v="0"/>
    <b v="0"/>
    <s v="Appendicitis"/>
    <x v="0"/>
  </r>
  <r>
    <s v="PID0006"/>
    <s v="Elderly"/>
    <x v="0"/>
    <n v="18000"/>
    <n v="13741.14"/>
    <n v="76.599999999999994"/>
    <s v="Male"/>
    <s v="O+"/>
    <b v="1"/>
    <b v="0"/>
    <b v="1"/>
    <n v="20"/>
    <n v="31.076311412227675"/>
    <b v="1"/>
    <b v="1"/>
    <s v="Fractured Arm"/>
    <x v="0"/>
  </r>
  <r>
    <s v="PID0007"/>
    <s v="Adult"/>
    <x v="1"/>
    <n v="3000"/>
    <n v="1831.0500000000002"/>
    <n v="91.5"/>
    <s v="Male"/>
    <s v="O-"/>
    <b v="0"/>
    <b v="1"/>
    <b v="1"/>
    <n v="40"/>
    <n v="30.928880475932939"/>
    <b v="1"/>
    <b v="1"/>
    <s v="Childbirth"/>
    <x v="1"/>
  </r>
  <r>
    <s v="PID0008"/>
    <s v="Adult"/>
    <x v="0"/>
    <n v="20000"/>
    <n v="16593.84"/>
    <n v="75.599999999999994"/>
    <s v="Female"/>
    <s v="O-"/>
    <b v="1"/>
    <b v="1"/>
    <b v="1"/>
    <n v="30"/>
    <n v="29.165541452876042"/>
    <b v="1"/>
    <b v="1"/>
    <s v="Hypertension"/>
    <x v="1"/>
  </r>
  <r>
    <s v="PID0009"/>
    <s v="Middle-aged"/>
    <x v="0"/>
    <n v="72000"/>
    <n v="52009.8"/>
    <n v="90.7"/>
    <s v="Female"/>
    <s v="AB-"/>
    <b v="0"/>
    <b v="0"/>
    <b v="1"/>
    <n v="20"/>
    <n v="29.280733471074381"/>
    <b v="1"/>
    <b v="1"/>
    <s v="Respiratory Infection"/>
    <x v="2"/>
  </r>
  <r>
    <s v="PID0010"/>
    <s v="Adult"/>
    <x v="3"/>
    <n v="250000"/>
    <n v="0"/>
    <n v="97.9"/>
    <s v="Male"/>
    <s v="A+"/>
    <b v="1"/>
    <b v="1"/>
    <b v="0"/>
    <n v="2"/>
    <n v="33.480387127663221"/>
    <b v="1"/>
    <b v="1"/>
    <s v="Heart Attack"/>
    <x v="0"/>
  </r>
  <r>
    <s v="PID0011"/>
    <s v="Senior"/>
    <x v="0"/>
    <n v="16000"/>
    <n v="9710.7800000000007"/>
    <n v="83.9"/>
    <s v="Male"/>
    <s v="AB-"/>
    <b v="0"/>
    <b v="0"/>
    <b v="1"/>
    <n v="3"/>
    <n v="30.083545483882538"/>
    <b v="1"/>
    <b v="1"/>
    <s v="Appendicitis"/>
    <x v="2"/>
  </r>
  <r>
    <s v="PID0012"/>
    <s v="Senior"/>
    <x v="0"/>
    <n v="45000"/>
    <n v="38364.959999999999"/>
    <n v="78.7"/>
    <s v="Male"/>
    <s v="A+"/>
    <b v="0"/>
    <b v="1"/>
    <b v="1"/>
    <n v="15"/>
    <n v="31.130097701831414"/>
    <b v="1"/>
    <b v="1"/>
    <s v="Osteoarthritis"/>
    <x v="1"/>
  </r>
  <r>
    <s v="PID0013"/>
    <s v="Middle-aged"/>
    <x v="0"/>
    <n v="18000"/>
    <n v="0"/>
    <n v="92.9"/>
    <s v="Female"/>
    <s v="O+"/>
    <b v="1"/>
    <b v="0"/>
    <b v="0"/>
    <n v="7"/>
    <n v="33.713165916678768"/>
    <b v="1"/>
    <b v="1"/>
    <s v="Kidney Stones"/>
    <x v="2"/>
  </r>
  <r>
    <s v="PID0014"/>
    <s v="Adult"/>
    <x v="0"/>
    <n v="14000"/>
    <n v="10220.91"/>
    <n v="78.3"/>
    <s v="Female"/>
    <s v="AB+"/>
    <b v="0"/>
    <b v="0"/>
    <b v="1"/>
    <n v="15"/>
    <n v="26.777469990766392"/>
    <b v="0"/>
    <b v="0"/>
    <s v="Hypertension"/>
    <x v="0"/>
  </r>
  <r>
    <s v="PID0015"/>
    <s v="Senior"/>
    <x v="2"/>
    <n v="60000"/>
    <n v="46847.1"/>
    <n v="60.1"/>
    <s v="Female"/>
    <s v="AB+"/>
    <b v="1"/>
    <b v="0"/>
    <b v="1"/>
    <n v="2"/>
    <n v="24.382327883484116"/>
    <b v="0"/>
    <b v="0"/>
    <s v="Stroke"/>
    <x v="0"/>
  </r>
  <r>
    <s v="PID0016"/>
    <s v="Adult"/>
    <x v="1"/>
    <n v="240000"/>
    <n v="0"/>
    <n v="91.6"/>
    <s v="Female"/>
    <s v="B+"/>
    <b v="1"/>
    <b v="0"/>
    <b v="0"/>
    <n v="15"/>
    <n v="33.645546372819105"/>
    <b v="1"/>
    <b v="1"/>
    <s v="Heart Disease"/>
    <x v="2"/>
  </r>
  <r>
    <s v="PID0017"/>
    <s v="Adult"/>
    <x v="0"/>
    <n v="1000"/>
    <n v="0"/>
    <n v="60.6"/>
    <s v="Male"/>
    <s v="A+"/>
    <b v="0"/>
    <b v="1"/>
    <b v="0"/>
    <n v="7"/>
    <n v="21.728997095629101"/>
    <b v="0"/>
    <b v="0"/>
    <s v="Osteoarthritis"/>
    <x v="0"/>
  </r>
  <r>
    <s v="PID0018"/>
    <s v="Middle-aged"/>
    <x v="0"/>
    <n v="40000"/>
    <n v="21677.3"/>
    <n v="93.5"/>
    <s v="Female"/>
    <s v="O+"/>
    <b v="0"/>
    <b v="0"/>
    <b v="1"/>
    <n v="3"/>
    <n v="33.525762845566355"/>
    <b v="1"/>
    <b v="1"/>
    <s v="Childbirth"/>
    <x v="0"/>
  </r>
  <r>
    <s v="PID0019"/>
    <s v="Adult"/>
    <x v="0"/>
    <n v="500"/>
    <n v="399.98"/>
    <n v="99"/>
    <s v="Female"/>
    <s v="O+"/>
    <b v="1"/>
    <b v="0"/>
    <b v="1"/>
    <n v="4"/>
    <n v="33.856571252693136"/>
    <b v="1"/>
    <b v="1"/>
    <s v="Allergic Reaction"/>
    <x v="2"/>
  </r>
  <r>
    <s v="PID0020"/>
    <s v="Middle-aged"/>
    <x v="1"/>
    <n v="24000"/>
    <n v="12575.07"/>
    <n v="73.7"/>
    <s v="Male"/>
    <s v="A-"/>
    <b v="0"/>
    <b v="0"/>
    <b v="1"/>
    <n v="15"/>
    <n v="28.432545040700589"/>
    <b v="1"/>
    <b v="1"/>
    <s v="Respiratory Infection"/>
    <x v="0"/>
  </r>
  <r>
    <s v="PID0021"/>
    <s v="Adult"/>
    <x v="2"/>
    <n v="24000"/>
    <n v="19464.48"/>
    <n v="54"/>
    <s v="Female"/>
    <s v="A-"/>
    <b v="0"/>
    <b v="1"/>
    <b v="1"/>
    <n v="30"/>
    <n v="20.832529609197174"/>
    <b v="0"/>
    <b v="0"/>
    <s v="Kidney Stones"/>
    <x v="2"/>
  </r>
  <r>
    <s v="PID0022"/>
    <s v="Middle-aged"/>
    <x v="0"/>
    <n v="20000"/>
    <n v="15581.86"/>
    <n v="76"/>
    <s v="Female"/>
    <s v="B-"/>
    <b v="0"/>
    <b v="0"/>
    <b v="1"/>
    <n v="2"/>
    <n v="25.689561925365066"/>
    <b v="0"/>
    <b v="0"/>
    <s v="Fractured Leg"/>
    <x v="2"/>
  </r>
  <r>
    <s v="PID0023"/>
    <s v="Middle-aged"/>
    <x v="0"/>
    <n v="240000"/>
    <n v="0"/>
    <n v="86.3"/>
    <s v="Male"/>
    <s v="A-"/>
    <b v="0"/>
    <b v="0"/>
    <b v="0"/>
    <n v="40"/>
    <n v="30.216028850530446"/>
    <b v="1"/>
    <b v="1"/>
    <s v="Kidney Stones"/>
    <x v="1"/>
  </r>
  <r>
    <s v="PID0024"/>
    <s v="Senior"/>
    <x v="1"/>
    <n v="60000"/>
    <n v="0"/>
    <n v="64.2"/>
    <s v="Male"/>
    <s v="O-"/>
    <b v="0"/>
    <b v="0"/>
    <b v="0"/>
    <n v="15"/>
    <n v="24.16349881440777"/>
    <b v="0"/>
    <b v="0"/>
    <s v="Diabetes"/>
    <x v="1"/>
  </r>
  <r>
    <s v="PID0025"/>
    <s v="Adult"/>
    <x v="1"/>
    <n v="3000"/>
    <n v="2157.69"/>
    <n v="61.5"/>
    <s v="Male"/>
    <s v="B+"/>
    <b v="0"/>
    <b v="0"/>
    <b v="1"/>
    <n v="12"/>
    <n v="20.081632653061224"/>
    <b v="0"/>
    <b v="0"/>
    <s v="Osteoarthritis"/>
    <x v="1"/>
  </r>
  <r>
    <s v="PID0026"/>
    <s v="Middle-aged"/>
    <x v="2"/>
    <n v="72000"/>
    <n v="42165.48"/>
    <n v="68.400000000000006"/>
    <s v="Female"/>
    <s v="AB+"/>
    <b v="0"/>
    <b v="0"/>
    <b v="1"/>
    <n v="2"/>
    <n v="30.400000000000002"/>
    <b v="1"/>
    <b v="1"/>
    <s v="Kidney Stones"/>
    <x v="2"/>
  </r>
  <r>
    <s v="PID0027"/>
    <s v="Middle-aged"/>
    <x v="1"/>
    <n v="48000"/>
    <n v="0"/>
    <n v="70.099999999999994"/>
    <s v="Female"/>
    <s v="A+"/>
    <b v="0"/>
    <b v="0"/>
    <b v="0"/>
    <n v="0"/>
    <n v="24.543958544868879"/>
    <b v="0"/>
    <b v="0"/>
    <s v="Osteoarthritis"/>
    <x v="0"/>
  </r>
  <r>
    <s v="PID0028"/>
    <s v="Adult"/>
    <x v="0"/>
    <n v="45000"/>
    <n v="22743.989999999998"/>
    <n v="54.5"/>
    <s v="Male"/>
    <s v="O-"/>
    <b v="1"/>
    <b v="0"/>
    <b v="1"/>
    <n v="25"/>
    <n v="20.512627498212204"/>
    <b v="0"/>
    <b v="0"/>
    <s v="Cancer"/>
    <x v="2"/>
  </r>
  <r>
    <s v="PID0029"/>
    <s v="Adult"/>
    <x v="2"/>
    <n v="16000"/>
    <n v="0"/>
    <n v="95"/>
    <s v="Male"/>
    <s v="A-"/>
    <b v="1"/>
    <b v="1"/>
    <b v="0"/>
    <n v="2"/>
    <n v="34.475250399187111"/>
    <b v="1"/>
    <b v="1"/>
    <s v="Prostate Cancer"/>
    <x v="2"/>
  </r>
  <r>
    <s v="PID0030"/>
    <s v="Young Adult"/>
    <x v="2"/>
    <n v="60000"/>
    <n v="32726.639999999999"/>
    <n v="73.900000000000006"/>
    <s v="Female"/>
    <s v="B-"/>
    <b v="0"/>
    <b v="0"/>
    <b v="1"/>
    <n v="30"/>
    <n v="26.818115836841343"/>
    <b v="0"/>
    <b v="0"/>
    <s v="Allergic Reaction"/>
    <x v="2"/>
  </r>
  <r>
    <s v="PID0031"/>
    <s v="Adult"/>
    <x v="2"/>
    <n v="21000"/>
    <n v="15341.69"/>
    <n v="59.4"/>
    <s v="Female"/>
    <s v="A+"/>
    <b v="1"/>
    <b v="1"/>
    <b v="1"/>
    <n v="1"/>
    <n v="22.915782570116889"/>
    <b v="0"/>
    <b v="0"/>
    <s v="Cancer"/>
    <x v="0"/>
  </r>
  <r>
    <s v="PID0032"/>
    <s v="Middle-aged"/>
    <x v="0"/>
    <n v="45000"/>
    <n v="0"/>
    <n v="59.4"/>
    <s v="Female"/>
    <s v="A-"/>
    <b v="0"/>
    <b v="1"/>
    <b v="0"/>
    <n v="9"/>
    <n v="24.408284023668635"/>
    <b v="0"/>
    <b v="0"/>
    <s v="Prostate Cancer"/>
    <x v="2"/>
  </r>
  <r>
    <s v="PID0033"/>
    <s v="Young Adult"/>
    <x v="1"/>
    <n v="32000"/>
    <n v="17963.439999999999"/>
    <n v="73.7"/>
    <s v="Female"/>
    <s v="A+"/>
    <b v="0"/>
    <b v="1"/>
    <b v="1"/>
    <n v="15"/>
    <n v="25.501730103806231"/>
    <b v="0"/>
    <b v="0"/>
    <s v="Stroke"/>
    <x v="2"/>
  </r>
  <r>
    <s v="PID0034"/>
    <s v="Adult"/>
    <x v="2"/>
    <n v="3000"/>
    <n v="0"/>
    <n v="95.2"/>
    <s v="Male"/>
    <s v="A-"/>
    <b v="0"/>
    <b v="0"/>
    <b v="0"/>
    <n v="15"/>
    <n v="31.808613719135288"/>
    <b v="1"/>
    <b v="1"/>
    <s v="Allergic Reaction"/>
    <x v="1"/>
  </r>
  <r>
    <s v="PID0035"/>
    <s v="Middle-aged"/>
    <x v="2"/>
    <n v="14000"/>
    <n v="7827.47"/>
    <n v="78.099999999999994"/>
    <s v="Male"/>
    <s v="O-"/>
    <b v="0"/>
    <b v="0"/>
    <b v="1"/>
    <n v="2"/>
    <n v="28.686868686868689"/>
    <b v="1"/>
    <b v="1"/>
    <s v="Cancer"/>
    <x v="0"/>
  </r>
  <r>
    <s v="PID0036"/>
    <s v="Middle-aged"/>
    <x v="2"/>
    <n v="18000"/>
    <n v="13659.84"/>
    <n v="78.2"/>
    <s v="Female"/>
    <s v="B+"/>
    <b v="0"/>
    <b v="0"/>
    <b v="1"/>
    <n v="4"/>
    <n v="30.168589174800353"/>
    <b v="1"/>
    <b v="1"/>
    <s v="Cancer"/>
    <x v="1"/>
  </r>
  <r>
    <s v="PID0037"/>
    <s v="Senior"/>
    <x v="1"/>
    <n v="30000"/>
    <n v="23257.38"/>
    <n v="60.6"/>
    <s v="Female"/>
    <s v="O+"/>
    <b v="0"/>
    <b v="1"/>
    <b v="1"/>
    <n v="5"/>
    <n v="24.901380670611438"/>
    <b v="0"/>
    <b v="0"/>
    <s v="Appendicitis"/>
    <x v="1"/>
  </r>
  <r>
    <s v="PID0038"/>
    <s v="Adult"/>
    <x v="0"/>
    <n v="20000"/>
    <n v="15921.2"/>
    <n v="99.2"/>
    <s v="Male"/>
    <s v="O+"/>
    <b v="1"/>
    <b v="0"/>
    <b v="1"/>
    <n v="15"/>
    <n v="34.732677427260953"/>
    <b v="1"/>
    <b v="1"/>
    <s v="Allergic Reaction"/>
    <x v="0"/>
  </r>
  <r>
    <s v="PID0039"/>
    <s v="Middle-aged"/>
    <x v="1"/>
    <n v="200000"/>
    <n v="0"/>
    <n v="58.9"/>
    <s v="Female"/>
    <s v="O+"/>
    <b v="0"/>
    <b v="0"/>
    <b v="0"/>
    <n v="25"/>
    <n v="23.2981290297061"/>
    <b v="0"/>
    <b v="0"/>
    <s v="Cancer"/>
    <x v="0"/>
  </r>
  <r>
    <s v="PID0040"/>
    <s v="Adult"/>
    <x v="0"/>
    <n v="20000"/>
    <n v="13998.94"/>
    <n v="79.099999999999994"/>
    <s v="Male"/>
    <s v="O+"/>
    <b v="1"/>
    <b v="0"/>
    <b v="1"/>
    <n v="30"/>
    <n v="30.515798001620301"/>
    <b v="1"/>
    <b v="1"/>
    <s v="Prostate Cancer"/>
    <x v="1"/>
  </r>
  <r>
    <s v="PID0041"/>
    <s v="Middle-aged"/>
    <x v="1"/>
    <n v="240000"/>
    <n v="148902.72"/>
    <n v="77.400000000000006"/>
    <s v="Female"/>
    <s v="A+"/>
    <b v="0"/>
    <b v="0"/>
    <b v="1"/>
    <n v="7"/>
    <n v="28.429752066115707"/>
    <b v="1"/>
    <b v="1"/>
    <s v="Osteoarthritis"/>
    <x v="1"/>
  </r>
  <r>
    <s v="PID0042"/>
    <s v="Senior"/>
    <x v="1"/>
    <n v="72000"/>
    <n v="50448.4"/>
    <n v="80.099999999999994"/>
    <s v="Female"/>
    <s v="AB+"/>
    <b v="0"/>
    <b v="0"/>
    <b v="1"/>
    <n v="12"/>
    <n v="32.914201183431949"/>
    <b v="1"/>
    <b v="1"/>
    <s v="Prostate Cancer"/>
    <x v="1"/>
  </r>
  <r>
    <s v="PID0043"/>
    <s v="Middle-aged"/>
    <x v="3"/>
    <n v="90000"/>
    <n v="69839.149999999994"/>
    <n v="81.2"/>
    <s v="Female"/>
    <s v="O+"/>
    <b v="0"/>
    <b v="0"/>
    <b v="1"/>
    <n v="5"/>
    <n v="31.718749999999996"/>
    <b v="1"/>
    <b v="1"/>
    <s v="Fractured Leg"/>
    <x v="1"/>
  </r>
  <r>
    <s v="PID0044"/>
    <s v="Adult"/>
    <x v="1"/>
    <n v="24000"/>
    <n v="20413.2"/>
    <n v="85.2"/>
    <s v="Female"/>
    <s v="O-"/>
    <b v="1"/>
    <b v="0"/>
    <b v="1"/>
    <n v="12"/>
    <n v="29.137170411408643"/>
    <b v="1"/>
    <b v="1"/>
    <s v="Appendicitis"/>
    <x v="1"/>
  </r>
  <r>
    <s v="PID0045"/>
    <s v="Senior"/>
    <x v="2"/>
    <n v="21000"/>
    <n v="15544.83"/>
    <n v="74.900000000000006"/>
    <s v="Male"/>
    <s v="B+"/>
    <b v="0"/>
    <b v="0"/>
    <b v="1"/>
    <n v="2"/>
    <n v="31.582054309327042"/>
    <b v="1"/>
    <b v="1"/>
    <s v="Heart Attack"/>
    <x v="0"/>
  </r>
  <r>
    <s v="PID0046"/>
    <s v="Adult"/>
    <x v="0"/>
    <n v="24000"/>
    <n v="16811.099999999999"/>
    <n v="90.2"/>
    <s v="Female"/>
    <s v="O-"/>
    <b v="0"/>
    <b v="1"/>
    <b v="1"/>
    <n v="30"/>
    <n v="30.847098252453751"/>
    <b v="1"/>
    <b v="1"/>
    <s v="Heart Attack"/>
    <x v="2"/>
  </r>
  <r>
    <s v="PID0047"/>
    <s v="Adult"/>
    <x v="0"/>
    <n v="800"/>
    <n v="621.45000000000005"/>
    <n v="76.5"/>
    <s v="Male"/>
    <s v="AB-"/>
    <b v="0"/>
    <b v="0"/>
    <b v="1"/>
    <n v="300"/>
    <n v="24.144678702184066"/>
    <b v="0"/>
    <b v="0"/>
    <s v="Cancer"/>
    <x v="1"/>
  </r>
  <r>
    <s v="PID0048"/>
    <s v="Adult"/>
    <x v="1"/>
    <n v="300000"/>
    <n v="189845.84999999998"/>
    <n v="88.1"/>
    <s v="Female"/>
    <s v="B-"/>
    <b v="0"/>
    <b v="0"/>
    <b v="1"/>
    <n v="25"/>
    <n v="28.441373966942148"/>
    <b v="1"/>
    <b v="1"/>
    <s v="Stroke"/>
    <x v="0"/>
  </r>
  <r>
    <s v="PID0049"/>
    <s v="Middle-aged"/>
    <x v="0"/>
    <n v="1600"/>
    <n v="1130.5999999999999"/>
    <n v="48.2"/>
    <s v="Male"/>
    <s v="A-"/>
    <b v="1"/>
    <b v="0"/>
    <b v="1"/>
    <n v="20"/>
    <n v="20.590371224742622"/>
    <b v="0"/>
    <b v="0"/>
    <s v="Prostate Cancer"/>
    <x v="0"/>
  </r>
  <r>
    <s v="PID0050"/>
    <s v="Middle-aged"/>
    <x v="3"/>
    <n v="60000"/>
    <n v="43051.95"/>
    <n v="91.1"/>
    <s v="Female"/>
    <s v="B-"/>
    <b v="0"/>
    <b v="0"/>
    <b v="1"/>
    <n v="4"/>
    <n v="33.461891643709826"/>
    <b v="1"/>
    <b v="1"/>
    <s v="Respiratory Infection"/>
    <x v="0"/>
  </r>
  <r>
    <s v="PID0051"/>
    <s v="Senior"/>
    <x v="1"/>
    <n v="72000"/>
    <n v="48472.959999999999"/>
    <n v="64.900000000000006"/>
    <s v="Male"/>
    <s v="O+"/>
    <b v="0"/>
    <b v="0"/>
    <b v="1"/>
    <n v="9"/>
    <n v="25.997436308283927"/>
    <b v="0"/>
    <b v="0"/>
    <s v="Prostate Cancer"/>
    <x v="2"/>
  </r>
  <r>
    <s v="PID0052"/>
    <s v="Senior"/>
    <x v="1"/>
    <n v="100"/>
    <n v="81.36"/>
    <n v="87.1"/>
    <s v="Male"/>
    <s v="O-"/>
    <b v="0"/>
    <b v="0"/>
    <b v="1"/>
    <n v="25"/>
    <n v="31.230951271110474"/>
    <b v="1"/>
    <b v="1"/>
    <s v="Heart Disease"/>
    <x v="0"/>
  </r>
  <r>
    <s v="PID0053"/>
    <s v="Senior"/>
    <x v="1"/>
    <n v="24000"/>
    <n v="19986.12"/>
    <n v="72.099999999999994"/>
    <s v="Female"/>
    <s v="B+"/>
    <b v="1"/>
    <b v="0"/>
    <b v="1"/>
    <n v="300"/>
    <n v="28.164062499999993"/>
    <b v="1"/>
    <b v="1"/>
    <s v="Respiratory Infection"/>
    <x v="2"/>
  </r>
  <r>
    <s v="PID0054"/>
    <s v="Adult"/>
    <x v="1"/>
    <n v="100"/>
    <n v="74.3"/>
    <n v="93.1"/>
    <s v="Male"/>
    <s v="AB-"/>
    <b v="0"/>
    <b v="0"/>
    <b v="1"/>
    <n v="0"/>
    <n v="33.382337122162859"/>
    <b v="1"/>
    <b v="1"/>
    <s v="Hypertension"/>
    <x v="1"/>
  </r>
  <r>
    <s v="PID0055"/>
    <s v="Middle-aged"/>
    <x v="2"/>
    <n v="60000"/>
    <n v="49152.200000000004"/>
    <n v="75.400000000000006"/>
    <s v="Female"/>
    <s v="AB+"/>
    <b v="0"/>
    <b v="0"/>
    <b v="1"/>
    <n v="4"/>
    <n v="23.532349177616183"/>
    <b v="0"/>
    <b v="0"/>
    <s v="Kidney Stones"/>
    <x v="2"/>
  </r>
  <r>
    <s v="PID0056"/>
    <s v="Senior"/>
    <x v="2"/>
    <n v="48000"/>
    <n v="0"/>
    <n v="57.7"/>
    <s v="Female"/>
    <s v="AB-"/>
    <b v="0"/>
    <b v="1"/>
    <b v="0"/>
    <n v="2"/>
    <n v="22.259943675012536"/>
    <b v="0"/>
    <b v="0"/>
    <s v="Fractured Leg"/>
    <x v="2"/>
  </r>
  <r>
    <s v="PID0057"/>
    <s v="Middle-aged"/>
    <x v="2"/>
    <n v="500"/>
    <n v="301.31"/>
    <n v="62.6"/>
    <s v="Male"/>
    <s v="O+"/>
    <b v="0"/>
    <b v="0"/>
    <b v="1"/>
    <n v="2"/>
    <n v="23.274836406900658"/>
    <b v="0"/>
    <b v="0"/>
    <s v="Cancer"/>
    <x v="2"/>
  </r>
  <r>
    <s v="PID0058"/>
    <s v="Adult"/>
    <x v="0"/>
    <n v="90000"/>
    <n v="55462.05"/>
    <n v="63.5"/>
    <s v="Male"/>
    <s v="AB-"/>
    <b v="1"/>
    <b v="0"/>
    <b v="1"/>
    <n v="5"/>
    <n v="23.900033874063759"/>
    <b v="0"/>
    <b v="0"/>
    <s v="Fractured Leg"/>
    <x v="2"/>
  </r>
  <r>
    <s v="PID0059"/>
    <s v="Middle-aged"/>
    <x v="0"/>
    <n v="72000"/>
    <n v="51611.56"/>
    <n v="71.7"/>
    <s v="Female"/>
    <s v="B+"/>
    <b v="1"/>
    <b v="0"/>
    <b v="1"/>
    <n v="20"/>
    <n v="24.236073553272043"/>
    <b v="0"/>
    <b v="0"/>
    <s v="Kidney Stones"/>
    <x v="0"/>
  </r>
  <r>
    <s v="PID0060"/>
    <s v="Adult"/>
    <x v="2"/>
    <n v="800"/>
    <n v="0"/>
    <n v="104"/>
    <s v="Male"/>
    <s v="B-"/>
    <b v="0"/>
    <b v="0"/>
    <b v="0"/>
    <n v="1"/>
    <n v="32.824138366367883"/>
    <b v="1"/>
    <b v="1"/>
    <s v="Heart Attack"/>
    <x v="1"/>
  </r>
  <r>
    <s v="PID0061"/>
    <s v="Adult"/>
    <x v="2"/>
    <n v="14000"/>
    <n v="8311.31"/>
    <n v="95.7"/>
    <s v="Male"/>
    <s v="B-"/>
    <b v="1"/>
    <b v="1"/>
    <b v="1"/>
    <n v="15"/>
    <n v="30.894886363636367"/>
    <b v="1"/>
    <b v="1"/>
    <s v="Heart Attack"/>
    <x v="1"/>
  </r>
  <r>
    <s v="PID0062"/>
    <s v="Adult"/>
    <x v="2"/>
    <n v="75000"/>
    <n v="67475.95"/>
    <n v="86.7"/>
    <s v="Female"/>
    <s v="B-"/>
    <b v="0"/>
    <b v="1"/>
    <b v="1"/>
    <n v="2"/>
    <n v="30.356079969188759"/>
    <b v="1"/>
    <b v="1"/>
    <s v="Appendicitis"/>
    <x v="1"/>
  </r>
  <r>
    <s v="PID0063"/>
    <s v="Adult"/>
    <x v="1"/>
    <n v="45000"/>
    <n v="24489.69"/>
    <n v="105.9"/>
    <s v="Male"/>
    <s v="O+"/>
    <b v="0"/>
    <b v="0"/>
    <b v="1"/>
    <n v="40"/>
    <n v="34.187790547520663"/>
    <b v="1"/>
    <b v="1"/>
    <s v="Hypertension"/>
    <x v="1"/>
  </r>
  <r>
    <s v="PID0064"/>
    <s v="Adult"/>
    <x v="1"/>
    <n v="100"/>
    <n v="53.04"/>
    <n v="87.1"/>
    <s v="Female"/>
    <s v="A+"/>
    <b v="0"/>
    <b v="0"/>
    <b v="1"/>
    <n v="40"/>
    <n v="31.608361155465236"/>
    <b v="1"/>
    <b v="1"/>
    <s v="Heart Disease"/>
    <x v="0"/>
  </r>
  <r>
    <s v="PID0065"/>
    <s v="Senior"/>
    <x v="1"/>
    <n v="32000"/>
    <n v="18466.8"/>
    <n v="60.7"/>
    <s v="Male"/>
    <s v="AB+"/>
    <b v="0"/>
    <b v="1"/>
    <b v="1"/>
    <n v="12"/>
    <n v="23.12909617436366"/>
    <b v="0"/>
    <b v="0"/>
    <s v="Allergic Reaction"/>
    <x v="0"/>
  </r>
  <r>
    <s v="PID0066"/>
    <s v="Adult"/>
    <x v="1"/>
    <n v="18000"/>
    <n v="13355.64"/>
    <n v="65.599999999999994"/>
    <s v="Female"/>
    <s v="AB-"/>
    <b v="0"/>
    <b v="0"/>
    <b v="1"/>
    <n v="20"/>
    <n v="24.095500459136822"/>
    <b v="0"/>
    <b v="0"/>
    <s v="Osteoarthritis"/>
    <x v="2"/>
  </r>
  <r>
    <s v="PID0067"/>
    <s v="Elderly"/>
    <x v="2"/>
    <n v="200000"/>
    <n v="0"/>
    <n v="69"/>
    <s v="Male"/>
    <s v="A+"/>
    <b v="0"/>
    <b v="0"/>
    <b v="0"/>
    <n v="4"/>
    <n v="30.666666666666668"/>
    <b v="1"/>
    <b v="1"/>
    <s v="Childbirth"/>
    <x v="1"/>
  </r>
  <r>
    <s v="PID0068"/>
    <s v="Middle-aged"/>
    <x v="0"/>
    <n v="20000"/>
    <n v="17169.96"/>
    <n v="67.900000000000006"/>
    <s v="Male"/>
    <s v="AB+"/>
    <b v="0"/>
    <b v="1"/>
    <b v="1"/>
    <n v="5"/>
    <n v="23.773677392248175"/>
    <b v="0"/>
    <b v="0"/>
    <s v="Allergic Reaction"/>
    <x v="1"/>
  </r>
  <r>
    <s v="PID0069"/>
    <s v="Senior"/>
    <x v="1"/>
    <n v="250000"/>
    <n v="174255.5"/>
    <n v="78.8"/>
    <s v="Female"/>
    <s v="B-"/>
    <b v="0"/>
    <b v="0"/>
    <b v="1"/>
    <n v="50"/>
    <n v="31.565454254125935"/>
    <b v="1"/>
    <b v="1"/>
    <s v="Cancer"/>
    <x v="1"/>
  </r>
  <r>
    <s v="PID0070"/>
    <s v="Adult"/>
    <x v="2"/>
    <n v="240000"/>
    <n v="208135.44"/>
    <n v="89.6"/>
    <s v="Female"/>
    <s v="O-"/>
    <b v="0"/>
    <b v="1"/>
    <b v="1"/>
    <n v="0.5"/>
    <n v="32.910927456382005"/>
    <b v="1"/>
    <b v="1"/>
    <s v="Childbirth"/>
    <x v="1"/>
  </r>
  <r>
    <s v="PID0071"/>
    <s v="Senior"/>
    <x v="0"/>
    <n v="100"/>
    <n v="77.959999999999994"/>
    <n v="72.8"/>
    <s v="Male"/>
    <s v="AB+"/>
    <b v="1"/>
    <b v="0"/>
    <b v="1"/>
    <n v="15"/>
    <n v="29.161993270309239"/>
    <b v="1"/>
    <b v="1"/>
    <s v="Childbirth"/>
    <x v="1"/>
  </r>
  <r>
    <s v="PID0072"/>
    <s v="Adult"/>
    <x v="1"/>
    <n v="18000"/>
    <n v="10770.36"/>
    <n v="60"/>
    <s v="Female"/>
    <s v="A+"/>
    <b v="0"/>
    <b v="0"/>
    <b v="1"/>
    <n v="7"/>
    <n v="22.582709172343712"/>
    <b v="0"/>
    <b v="0"/>
    <s v="Hypertension"/>
    <x v="0"/>
  </r>
  <r>
    <s v="PID0073"/>
    <s v="Young Adult"/>
    <x v="1"/>
    <n v="60000"/>
    <n v="30738.95"/>
    <n v="99.8"/>
    <s v="Female"/>
    <s v="A+"/>
    <b v="0"/>
    <b v="0"/>
    <b v="1"/>
    <n v="15"/>
    <n v="33.345584550101904"/>
    <b v="1"/>
    <b v="1"/>
    <s v="Stroke"/>
    <x v="1"/>
  </r>
  <r>
    <s v="PID0074"/>
    <s v="Middle-aged"/>
    <x v="0"/>
    <n v="100"/>
    <n v="56.05"/>
    <n v="73.7"/>
    <s v="Male"/>
    <s v="B+"/>
    <b v="0"/>
    <b v="1"/>
    <b v="1"/>
    <n v="25"/>
    <n v="28.082609358329517"/>
    <b v="1"/>
    <b v="1"/>
    <s v="Osteoarthritis"/>
    <x v="2"/>
  </r>
  <r>
    <s v="PID0075"/>
    <s v="Middle-aged"/>
    <x v="0"/>
    <n v="48000"/>
    <n v="0"/>
    <n v="60.2"/>
    <s v="Male"/>
    <s v="B-"/>
    <b v="1"/>
    <b v="0"/>
    <b v="0"/>
    <n v="2"/>
    <n v="26.056094182825486"/>
    <b v="0"/>
    <b v="0"/>
    <s v="Kidney Stones"/>
    <x v="0"/>
  </r>
  <r>
    <s v="PID0076"/>
    <s v="Middle-aged"/>
    <x v="3"/>
    <n v="300000"/>
    <n v="174141.6"/>
    <n v="81.2"/>
    <s v="Male"/>
    <s v="AB-"/>
    <b v="1"/>
    <b v="1"/>
    <b v="1"/>
    <n v="20"/>
    <n v="26.213842975206614"/>
    <b v="0"/>
    <b v="0"/>
    <s v="Allergic Reaction"/>
    <x v="1"/>
  </r>
  <r>
    <s v="PID0077"/>
    <s v="Adult"/>
    <x v="0"/>
    <n v="300000"/>
    <n v="217453.08000000002"/>
    <n v="83.4"/>
    <s v="Female"/>
    <s v="AB-"/>
    <b v="0"/>
    <b v="0"/>
    <b v="1"/>
    <n v="4"/>
    <n v="31.008328375966695"/>
    <b v="1"/>
    <b v="1"/>
    <s v="Respiratory Infection"/>
    <x v="0"/>
  </r>
  <r>
    <s v="PID0078"/>
    <s v="Adult"/>
    <x v="2"/>
    <n v="100"/>
    <n v="0"/>
    <n v="86.7"/>
    <s v="Female"/>
    <s v="O-"/>
    <b v="0"/>
    <b v="0"/>
    <b v="0"/>
    <n v="2"/>
    <n v="30.356079969188759"/>
    <b v="1"/>
    <b v="1"/>
    <s v="Osteoarthritis"/>
    <x v="0"/>
  </r>
  <r>
    <s v="PID0079"/>
    <s v="Adult"/>
    <x v="2"/>
    <n v="18000"/>
    <n v="14773.74"/>
    <n v="86.5"/>
    <s v="Female"/>
    <s v="B-"/>
    <b v="0"/>
    <b v="1"/>
    <b v="1"/>
    <n v="4"/>
    <n v="29.238777717685238"/>
    <b v="1"/>
    <b v="1"/>
    <s v="Heart Attack"/>
    <x v="2"/>
  </r>
  <r>
    <s v="PID0080"/>
    <s v="Adult"/>
    <x v="1"/>
    <n v="75000"/>
    <n v="44458.25"/>
    <n v="94.6"/>
    <s v="Male"/>
    <s v="B+"/>
    <b v="1"/>
    <b v="1"/>
    <b v="1"/>
    <n v="12"/>
    <n v="30.539772727272727"/>
    <b v="1"/>
    <b v="1"/>
    <s v="Hypertension"/>
    <x v="1"/>
  </r>
  <r>
    <s v="PID0081"/>
    <s v="Senior"/>
    <x v="0"/>
    <n v="45000"/>
    <n v="28657.98"/>
    <n v="87"/>
    <s v="Male"/>
    <s v="O-"/>
    <b v="1"/>
    <b v="1"/>
    <b v="1"/>
    <n v="20"/>
    <n v="30.824829931972793"/>
    <b v="1"/>
    <b v="1"/>
    <s v="Heart Attack"/>
    <x v="1"/>
  </r>
  <r>
    <s v="PID0082"/>
    <s v="Senior"/>
    <x v="3"/>
    <n v="250000"/>
    <n v="0"/>
    <n v="61.7"/>
    <s v="Female"/>
    <s v="A-"/>
    <b v="0"/>
    <b v="0"/>
    <b v="0"/>
    <n v="15"/>
    <n v="22.940214158239147"/>
    <b v="0"/>
    <b v="0"/>
    <s v="Hypertension"/>
    <x v="2"/>
  </r>
  <r>
    <s v="PID0083"/>
    <s v="Adult"/>
    <x v="0"/>
    <n v="100"/>
    <n v="88.17"/>
    <n v="76.2"/>
    <s v="Male"/>
    <s v="AB-"/>
    <b v="0"/>
    <b v="0"/>
    <b v="1"/>
    <n v="40"/>
    <n v="29.035208047553724"/>
    <b v="1"/>
    <b v="1"/>
    <s v="Respiratory Infection"/>
    <x v="2"/>
  </r>
  <r>
    <s v="PID0084"/>
    <s v="Senior"/>
    <x v="0"/>
    <n v="3000"/>
    <n v="1770.5099999999998"/>
    <n v="54.5"/>
    <s v="Female"/>
    <s v="B+"/>
    <b v="0"/>
    <b v="0"/>
    <b v="1"/>
    <n v="40"/>
    <n v="21.557691547011586"/>
    <b v="0"/>
    <b v="0"/>
    <s v="Childbirth"/>
    <x v="1"/>
  </r>
  <r>
    <s v="PID0085"/>
    <s v="Middle-aged"/>
    <x v="0"/>
    <n v="14000"/>
    <n v="8718.2200000000012"/>
    <n v="69.7"/>
    <s v="Male"/>
    <s v="B-"/>
    <b v="1"/>
    <b v="1"/>
    <b v="1"/>
    <n v="12"/>
    <n v="25.601469237832877"/>
    <b v="0"/>
    <b v="0"/>
    <s v="Appendicitis"/>
    <x v="1"/>
  </r>
  <r>
    <s v="PID0086"/>
    <s v="Adult"/>
    <x v="1"/>
    <n v="32000"/>
    <n v="0"/>
    <n v="89.6"/>
    <s v="Male"/>
    <s v="A+"/>
    <b v="0"/>
    <b v="1"/>
    <b v="0"/>
    <n v="200"/>
    <n v="29.257142857142856"/>
    <b v="1"/>
    <b v="1"/>
    <s v="Appendicitis"/>
    <x v="0"/>
  </r>
  <r>
    <s v="PID0087"/>
    <s v="Middle-aged"/>
    <x v="2"/>
    <n v="250000"/>
    <n v="125433.3"/>
    <n v="73"/>
    <s v="Male"/>
    <s v="B-"/>
    <b v="1"/>
    <b v="0"/>
    <b v="1"/>
    <n v="12"/>
    <n v="30.780907404284029"/>
    <b v="1"/>
    <b v="1"/>
    <s v="Diabetes"/>
    <x v="0"/>
  </r>
  <r>
    <s v="PID0088"/>
    <s v="Adult"/>
    <x v="0"/>
    <n v="800"/>
    <n v="714.99"/>
    <n v="94.2"/>
    <s v="Female"/>
    <s v="B-"/>
    <b v="0"/>
    <b v="1"/>
    <b v="1"/>
    <n v="25"/>
    <n v="31.113753468093538"/>
    <b v="1"/>
    <b v="1"/>
    <s v="Fractured Leg"/>
    <x v="1"/>
  </r>
  <r>
    <s v="PID0089"/>
    <s v="Adult"/>
    <x v="2"/>
    <n v="72000"/>
    <n v="57203.6"/>
    <n v="89.9"/>
    <s v="Male"/>
    <s v="AB+"/>
    <b v="1"/>
    <b v="0"/>
    <b v="1"/>
    <n v="40"/>
    <n v="29.022469008264466"/>
    <b v="1"/>
    <b v="1"/>
    <s v="Appendicitis"/>
    <x v="1"/>
  </r>
  <r>
    <s v="PID0090"/>
    <s v="Adult"/>
    <x v="0"/>
    <n v="20000"/>
    <n v="10879.14"/>
    <n v="67.900000000000006"/>
    <s v="Female"/>
    <s v="B+"/>
    <b v="1"/>
    <b v="1"/>
    <b v="1"/>
    <n v="7"/>
    <n v="24.346516547742841"/>
    <b v="0"/>
    <b v="0"/>
    <s v="Allergic Reaction"/>
    <x v="1"/>
  </r>
  <r>
    <s v="PID0091"/>
    <s v="Adult"/>
    <x v="1"/>
    <n v="500"/>
    <n v="372.41"/>
    <n v="91.7"/>
    <s v="Male"/>
    <s v="B-"/>
    <b v="0"/>
    <b v="0"/>
    <b v="1"/>
    <n v="7"/>
    <n v="31.360076604767283"/>
    <b v="1"/>
    <b v="1"/>
    <s v="Appendicitis"/>
    <x v="1"/>
  </r>
  <r>
    <s v="PID0092"/>
    <s v="Senior"/>
    <x v="2"/>
    <n v="18000"/>
    <n v="0"/>
    <n v="60.4"/>
    <s v="Male"/>
    <s v="O-"/>
    <b v="0"/>
    <b v="0"/>
    <b v="0"/>
    <n v="3"/>
    <n v="21.919001306430541"/>
    <b v="0"/>
    <b v="0"/>
    <s v="Appendicitis"/>
    <x v="0"/>
  </r>
  <r>
    <s v="PID0093"/>
    <s v="Adult"/>
    <x v="2"/>
    <n v="10000"/>
    <n v="5506.4"/>
    <n v="58.7"/>
    <s v="Male"/>
    <s v="B+"/>
    <b v="1"/>
    <b v="0"/>
    <b v="1"/>
    <n v="1"/>
    <n v="20.311418685121112"/>
    <b v="0"/>
    <b v="0"/>
    <s v="Allergic Reaction"/>
    <x v="1"/>
  </r>
  <r>
    <s v="PID0094"/>
    <s v="Adult"/>
    <x v="2"/>
    <n v="48000"/>
    <n v="38250.120000000003"/>
    <n v="86.8"/>
    <s v="Female"/>
    <s v="A+"/>
    <b v="0"/>
    <b v="0"/>
    <b v="1"/>
    <n v="20"/>
    <n v="31.123381978557855"/>
    <b v="1"/>
    <b v="1"/>
    <s v="Allergic Reaction"/>
    <x v="2"/>
  </r>
  <r>
    <s v="PID0095"/>
    <s v="Senior"/>
    <x v="3"/>
    <n v="10000"/>
    <n v="7114.0499999999993"/>
    <n v="87.2"/>
    <s v="Female"/>
    <s v="AB-"/>
    <b v="0"/>
    <b v="0"/>
    <b v="1"/>
    <n v="20"/>
    <n v="30.89569160997733"/>
    <b v="1"/>
    <b v="1"/>
    <s v="Heart Disease"/>
    <x v="1"/>
  </r>
  <r>
    <s v="PID0096"/>
    <s v="Middle-aged"/>
    <x v="1"/>
    <n v="20000"/>
    <n v="14220.48"/>
    <n v="77.3"/>
    <s v="Female"/>
    <s v="O-"/>
    <b v="1"/>
    <b v="0"/>
    <b v="1"/>
    <n v="5"/>
    <n v="31.763642340565415"/>
    <b v="1"/>
    <b v="1"/>
    <s v="Cancer"/>
    <x v="2"/>
  </r>
  <r>
    <s v="PID0097"/>
    <s v="Adult"/>
    <x v="0"/>
    <n v="200"/>
    <n v="116.84"/>
    <n v="86.2"/>
    <s v="Female"/>
    <s v="AB+"/>
    <b v="0"/>
    <b v="0"/>
    <b v="1"/>
    <n v="40"/>
    <n v="33.671874999999993"/>
    <b v="1"/>
    <b v="1"/>
    <s v="Diabetes"/>
    <x v="0"/>
  </r>
  <r>
    <s v="PID0098"/>
    <s v="Middle-aged"/>
    <x v="0"/>
    <n v="21000"/>
    <n v="17306.52"/>
    <n v="92.9"/>
    <s v="Female"/>
    <s v="A-"/>
    <b v="0"/>
    <b v="1"/>
    <b v="1"/>
    <n v="9"/>
    <n v="33.310624260461118"/>
    <b v="1"/>
    <b v="1"/>
    <s v="Osteoarthritis"/>
    <x v="2"/>
  </r>
  <r>
    <s v="PID0099"/>
    <s v="Adult"/>
    <x v="2"/>
    <n v="18000"/>
    <n v="14155.89"/>
    <n v="92.2"/>
    <s v="Male"/>
    <s v="A-"/>
    <b v="1"/>
    <b v="1"/>
    <b v="1"/>
    <n v="15"/>
    <n v="32.667233560090708"/>
    <b v="1"/>
    <b v="1"/>
    <s v="Fractured Leg"/>
    <x v="0"/>
  </r>
  <r>
    <s v="PID0100"/>
    <s v="Adult"/>
    <x v="1"/>
    <n v="3000"/>
    <n v="1695.5099999999998"/>
    <n v="97.1"/>
    <s v="Male"/>
    <s v="O+"/>
    <b v="0"/>
    <b v="0"/>
    <b v="1"/>
    <n v="20"/>
    <n v="34.816594356197783"/>
    <b v="1"/>
    <b v="1"/>
    <s v="Heart Disease"/>
    <x v="1"/>
  </r>
  <r>
    <s v="PID0101"/>
    <s v="Adult"/>
    <x v="1"/>
    <n v="240000"/>
    <n v="169589.52"/>
    <n v="79.8"/>
    <s v="Male"/>
    <s v="O+"/>
    <b v="0"/>
    <b v="1"/>
    <b v="1"/>
    <n v="25"/>
    <n v="28.273809523809526"/>
    <b v="1"/>
    <b v="1"/>
    <s v="Prostate Cancer"/>
    <x v="0"/>
  </r>
  <r>
    <s v="PID0102"/>
    <s v="Adult"/>
    <x v="1"/>
    <n v="72000"/>
    <n v="57341.56"/>
    <n v="65.8"/>
    <s v="Female"/>
    <s v="O+"/>
    <b v="0"/>
    <b v="1"/>
    <b v="1"/>
    <n v="7"/>
    <n v="20.767579851028909"/>
    <b v="0"/>
    <b v="0"/>
    <s v="Kidney Stones"/>
    <x v="0"/>
  </r>
  <r>
    <s v="PID0103"/>
    <s v="Senior"/>
    <x v="0"/>
    <n v="18000"/>
    <n v="0"/>
    <n v="68.3"/>
    <s v="Female"/>
    <s v="O-"/>
    <b v="0"/>
    <b v="1"/>
    <b v="0"/>
    <n v="5"/>
    <n v="24.199263038548754"/>
    <b v="0"/>
    <b v="0"/>
    <s v="Allergic Reaction"/>
    <x v="1"/>
  </r>
  <r>
    <s v="PID0104"/>
    <s v="Adult"/>
    <x v="3"/>
    <n v="40000"/>
    <n v="35432.600000000006"/>
    <n v="103.9"/>
    <s v="Male"/>
    <s v="AB-"/>
    <b v="0"/>
    <b v="1"/>
    <b v="1"/>
    <n v="12"/>
    <n v="33.164161000989495"/>
    <b v="1"/>
    <b v="1"/>
    <s v="Respiratory Infection"/>
    <x v="2"/>
  </r>
  <r>
    <s v="PID0105"/>
    <s v="Senior"/>
    <x v="1"/>
    <n v="10000"/>
    <n v="8403.3000000000011"/>
    <n v="80"/>
    <s v="Female"/>
    <s v="O+"/>
    <b v="0"/>
    <b v="1"/>
    <b v="1"/>
    <n v="7"/>
    <n v="34.626038781163437"/>
    <b v="1"/>
    <b v="1"/>
    <s v="Heart Disease"/>
    <x v="2"/>
  </r>
  <r>
    <s v="PID0106"/>
    <s v="Middle-aged"/>
    <x v="2"/>
    <n v="32000"/>
    <n v="24816.48"/>
    <n v="81"/>
    <s v="Female"/>
    <s v="AB+"/>
    <b v="0"/>
    <b v="0"/>
    <b v="1"/>
    <n v="40"/>
    <n v="29.3946871824648"/>
    <b v="1"/>
    <b v="1"/>
    <s v="Appendicitis"/>
    <x v="0"/>
  </r>
  <r>
    <s v="PID0107"/>
    <s v="Adult"/>
    <x v="1"/>
    <n v="200000"/>
    <n v="153134.96"/>
    <n v="64.099999999999994"/>
    <s v="Male"/>
    <s v="O+"/>
    <b v="0"/>
    <b v="0"/>
    <b v="1"/>
    <n v="9"/>
    <n v="20.460276421207183"/>
    <b v="0"/>
    <b v="0"/>
    <s v="Fractured Arm"/>
    <x v="1"/>
  </r>
  <r>
    <s v="PID0108"/>
    <s v="Adult"/>
    <x v="1"/>
    <n v="24000"/>
    <n v="20927.52"/>
    <n v="91"/>
    <s v="Female"/>
    <s v="A-"/>
    <b v="0"/>
    <b v="1"/>
    <b v="1"/>
    <n v="50"/>
    <n v="30.759870200108171"/>
    <b v="1"/>
    <b v="1"/>
    <s v="Heart Attack"/>
    <x v="2"/>
  </r>
  <r>
    <s v="PID0109"/>
    <s v="Middle-aged"/>
    <x v="2"/>
    <n v="240000"/>
    <n v="0"/>
    <n v="79.900000000000006"/>
    <s v="Male"/>
    <s v="O-"/>
    <b v="0"/>
    <b v="0"/>
    <b v="0"/>
    <n v="2"/>
    <n v="31.210937499999996"/>
    <b v="1"/>
    <b v="1"/>
    <s v="Fractured Leg"/>
    <x v="1"/>
  </r>
  <r>
    <s v="PID0110"/>
    <s v="Adult"/>
    <x v="0"/>
    <n v="18000"/>
    <n v="12518.82"/>
    <n v="65.3"/>
    <s v="Male"/>
    <s v="A-"/>
    <b v="0"/>
    <s v="No"/>
    <b v="1"/>
    <n v="30"/>
    <n v="24.57751514923407"/>
    <b v="0"/>
    <b v="0"/>
    <s v="Diabetes"/>
    <x v="1"/>
  </r>
  <r>
    <s v="PID0111"/>
    <s v="Adult"/>
    <x v="1"/>
    <n v="24000"/>
    <n v="12412.04"/>
    <n v="85.9"/>
    <s v="Female"/>
    <s v="B+"/>
    <b v="1"/>
    <b v="1"/>
    <b v="1"/>
    <n v="0"/>
    <n v="29.723183391003467"/>
    <b v="1"/>
    <b v="1"/>
    <s v="Heart Disease"/>
    <x v="2"/>
  </r>
  <r>
    <s v="PID0112"/>
    <s v="Senior"/>
    <x v="3"/>
    <n v="240000"/>
    <n v="179908.08000000002"/>
    <n v="85.3"/>
    <s v="Female"/>
    <s v="A+"/>
    <b v="0"/>
    <b v="0"/>
    <b v="1"/>
    <n v="20"/>
    <n v="33.740753925873179"/>
    <b v="1"/>
    <b v="1"/>
    <s v="Diabetes"/>
    <x v="2"/>
  </r>
  <r>
    <s v="PID0113"/>
    <s v="Senior"/>
    <x v="1"/>
    <n v="800"/>
    <n v="678.92"/>
    <n v="84.7"/>
    <s v="Female"/>
    <s v="AB-"/>
    <b v="0"/>
    <b v="0"/>
    <b v="1"/>
    <n v="5"/>
    <n v="30.737407461169983"/>
    <b v="1"/>
    <b v="1"/>
    <s v="Heart Disease"/>
    <x v="2"/>
  </r>
  <r>
    <s v="PID0114"/>
    <s v="Middle-aged"/>
    <x v="0"/>
    <n v="90000"/>
    <n v="0"/>
    <n v="77.3"/>
    <s v="Female"/>
    <s v="A+"/>
    <b v="0"/>
    <b v="0"/>
    <b v="0"/>
    <n v="12"/>
    <n v="33.902021841147317"/>
    <b v="1"/>
    <b v="1"/>
    <s v="Prostate Cancer"/>
    <x v="0"/>
  </r>
  <r>
    <s v="PID0115"/>
    <s v="Adult"/>
    <x v="1"/>
    <n v="100"/>
    <n v="0"/>
    <n v="84.1"/>
    <s v="Female"/>
    <s v="O-"/>
    <b v="1"/>
    <b v="0"/>
    <b v="0"/>
    <n v="5"/>
    <n v="28.427528393726341"/>
    <b v="1"/>
    <b v="1"/>
    <s v="Fractured Arm"/>
    <x v="1"/>
  </r>
  <r>
    <s v="PID0116"/>
    <s v="Adult"/>
    <x v="0"/>
    <n v="800"/>
    <n v="411.43"/>
    <n v="68.099999999999994"/>
    <s v="Male"/>
    <s v="B+"/>
    <b v="1"/>
    <b v="0"/>
    <b v="1"/>
    <n v="12"/>
    <n v="24.713311075627811"/>
    <b v="0"/>
    <b v="0"/>
    <s v="Cancer"/>
    <x v="1"/>
  </r>
  <r>
    <s v="PID0117"/>
    <s v="Middle-aged"/>
    <x v="1"/>
    <n v="48000"/>
    <n v="25741.52"/>
    <n v="56.9"/>
    <s v="Female"/>
    <s v="O+"/>
    <b v="1"/>
    <b v="1"/>
    <b v="1"/>
    <n v="7"/>
    <n v="20.899908172635445"/>
    <s v="No"/>
    <b v="0"/>
    <s v="Allergic Reaction"/>
    <x v="0"/>
  </r>
  <r>
    <s v="PID0118"/>
    <s v="Senior"/>
    <x v="0"/>
    <n v="500"/>
    <n v="0"/>
    <n v="53"/>
    <s v="Male"/>
    <s v="B-"/>
    <b v="1"/>
    <b v="0"/>
    <b v="0"/>
    <n v="7"/>
    <n v="22.939750692520775"/>
    <b v="0"/>
    <b v="0"/>
    <s v="Childbirth"/>
    <x v="1"/>
  </r>
  <r>
    <s v="PID0119"/>
    <s v="Middle-aged"/>
    <x v="3"/>
    <n v="500"/>
    <n v="278.88"/>
    <n v="90.9"/>
    <s v="Female"/>
    <s v="O-"/>
    <b v="0"/>
    <b v="0"/>
    <b v="1"/>
    <n v="7"/>
    <n v="33.796847114812621"/>
    <b v="1"/>
    <b v="1"/>
    <s v="Hypertension"/>
    <x v="1"/>
  </r>
  <r>
    <s v="PID0120"/>
    <s v="Adult"/>
    <x v="2"/>
    <n v="18000"/>
    <n v="14820.27"/>
    <n v="75.7"/>
    <s v="Male"/>
    <s v="AB+"/>
    <b v="0"/>
    <b v="0"/>
    <b v="1"/>
    <n v="0.5"/>
    <n v="29.570312499999996"/>
    <b v="1"/>
    <b v="1"/>
    <s v="Appendicitis"/>
    <x v="2"/>
  </r>
  <r>
    <s v="PID0121"/>
    <s v="Adult"/>
    <x v="1"/>
    <n v="20000"/>
    <n v="10985.7"/>
    <n v="69.2"/>
    <s v="Male"/>
    <s v="AB+"/>
    <b v="0"/>
    <b v="1"/>
    <b v="1"/>
    <n v="150"/>
    <n v="26.696500906600825"/>
    <b v="0"/>
    <b v="0"/>
    <s v="Prostate Cancer"/>
    <x v="2"/>
  </r>
  <r>
    <s v="PID0122"/>
    <s v="Senior"/>
    <x v="0"/>
    <n v="18000"/>
    <n v="10522.68"/>
    <n v="66.3"/>
    <s v="Female"/>
    <s v="AB-"/>
    <b v="0"/>
    <b v="0"/>
    <b v="1"/>
    <n v="3"/>
    <n v="24.650505651397982"/>
    <b v="0"/>
    <b v="0"/>
    <s v="Diabetes"/>
    <x v="0"/>
  </r>
  <r>
    <s v="PID0123"/>
    <s v="Adult"/>
    <x v="0"/>
    <n v="10000"/>
    <n v="0"/>
    <n v="59.7"/>
    <s v="Female"/>
    <s v="B-"/>
    <b v="0"/>
    <b v="0"/>
    <b v="0"/>
    <n v="20"/>
    <n v="21.664973145594427"/>
    <b v="0"/>
    <b v="0"/>
    <s v="Fractured Leg"/>
    <x v="1"/>
  </r>
  <r>
    <s v="PID0124"/>
    <s v="Senior"/>
    <x v="0"/>
    <n v="90000"/>
    <n v="68611.3"/>
    <n v="97.6"/>
    <s v="Male"/>
    <s v="AB+"/>
    <b v="0"/>
    <b v="0"/>
    <b v="1"/>
    <n v="25"/>
    <n v="34.172472952627714"/>
    <b v="1"/>
    <b v="1"/>
    <s v="Stroke"/>
    <x v="0"/>
  </r>
  <r>
    <s v="PID0125"/>
    <s v="Senior"/>
    <x v="0"/>
    <n v="18000"/>
    <n v="10076.52"/>
    <n v="86"/>
    <s v="Female"/>
    <s v="AB+"/>
    <b v="1"/>
    <b v="0"/>
    <b v="1"/>
    <n v="40"/>
    <n v="32.368549813692653"/>
    <b v="1"/>
    <b v="1"/>
    <s v="Fractured Arm"/>
    <x v="2"/>
  </r>
  <r>
    <s v="PID0126"/>
    <s v="Adult"/>
    <x v="0"/>
    <n v="800"/>
    <n v="499.21"/>
    <n v="71.3"/>
    <s v="Male"/>
    <s v="A+"/>
    <b v="0"/>
    <b v="1"/>
    <b v="1"/>
    <n v="4"/>
    <n v="22.758466596444187"/>
    <b v="0"/>
    <b v="0"/>
    <s v="Prostate Cancer"/>
    <x v="1"/>
  </r>
  <r>
    <s v="PID0127"/>
    <s v="Middle-aged"/>
    <x v="0"/>
    <n v="18000"/>
    <n v="11448.42"/>
    <n v="66"/>
    <s v="Male"/>
    <s v="AB+"/>
    <b v="0"/>
    <s v="Yes"/>
    <b v="1"/>
    <n v="4"/>
    <n v="24.242424242424246"/>
    <b v="0"/>
    <b v="0"/>
    <s v="Diabetes"/>
    <x v="1"/>
  </r>
  <r>
    <s v="PID0128"/>
    <s v="Adult"/>
    <x v="0"/>
    <n v="250000"/>
    <n v="211680"/>
    <n v="61.9"/>
    <s v="Male"/>
    <s v="B-"/>
    <b v="0"/>
    <b v="0"/>
    <b v="1"/>
    <n v="7"/>
    <n v="20.212244897959184"/>
    <b v="0"/>
    <b v="0"/>
    <s v="Stroke"/>
    <x v="0"/>
  </r>
  <r>
    <s v="PID0129"/>
    <s v="Middle-aged"/>
    <x v="1"/>
    <n v="40000"/>
    <n v="35676.199999999997"/>
    <n v="70.8"/>
    <s v="Female"/>
    <s v="B-"/>
    <b v="0"/>
    <b v="1"/>
    <b v="1"/>
    <n v="20"/>
    <n v="22.096688617708562"/>
    <b v="0"/>
    <b v="0"/>
    <s v="Fractured Arm"/>
    <x v="2"/>
  </r>
  <r>
    <s v="PID0130"/>
    <s v="Middle-aged"/>
    <x v="0"/>
    <n v="90000"/>
    <n v="73985"/>
    <n v="84.6"/>
    <s v="Female"/>
    <s v="O-"/>
    <b v="0"/>
    <b v="0"/>
    <b v="1"/>
    <n v="50"/>
    <n v="26.701174094180026"/>
    <b v="0"/>
    <b v="0"/>
    <s v="Cancer"/>
    <x v="0"/>
  </r>
  <r>
    <s v="PID0131"/>
    <s v="Young Adult"/>
    <x v="0"/>
    <n v="32000"/>
    <n v="23309.4"/>
    <n v="83.6"/>
    <s v="Male"/>
    <s v="A-"/>
    <b v="1"/>
    <b v="0"/>
    <b v="1"/>
    <n v="2"/>
    <n v="28.25851811790157"/>
    <b v="1"/>
    <b v="1"/>
    <s v="Stroke"/>
    <x v="2"/>
  </r>
  <r>
    <s v="PID0132"/>
    <s v="Middle-aged"/>
    <x v="3"/>
    <n v="300000"/>
    <n v="0"/>
    <n v="78.599999999999994"/>
    <s v="Male"/>
    <s v="O+"/>
    <b v="0"/>
    <b v="0"/>
    <b v="0"/>
    <n v="70"/>
    <n v="33.576829424580289"/>
    <b v="1"/>
    <b v="1"/>
    <s v="Hypertension"/>
    <x v="0"/>
  </r>
  <r>
    <s v="PID0133"/>
    <s v="Middle-aged"/>
    <x v="0"/>
    <n v="24000"/>
    <n v="19197.150000000001"/>
    <n v="61.8"/>
    <s v="Male"/>
    <s v="B-"/>
    <b v="0"/>
    <b v="0"/>
    <b v="1"/>
    <n v="5"/>
    <n v="22.977394408090426"/>
    <b v="0"/>
    <b v="0"/>
    <s v="Cancer"/>
    <x v="2"/>
  </r>
  <r>
    <s v="PID0134"/>
    <s v="Middle-aged"/>
    <x v="0"/>
    <n v="32000"/>
    <n v="27759.8"/>
    <n v="50.2"/>
    <s v="Male"/>
    <s v="AB+"/>
    <b v="0"/>
    <b v="0"/>
    <b v="1"/>
    <n v="5"/>
    <n v="21.167144543767922"/>
    <b v="0"/>
    <b v="0"/>
    <s v="Childbirth"/>
    <x v="1"/>
  </r>
  <r>
    <s v="PID0135"/>
    <s v="Adult"/>
    <x v="1"/>
    <n v="10000"/>
    <n v="0"/>
    <n v="83.4"/>
    <s v="Male"/>
    <s v="O+"/>
    <b v="0"/>
    <b v="0"/>
    <b v="0"/>
    <n v="7"/>
    <n v="28.858131487889278"/>
    <b v="1"/>
    <b v="1"/>
    <s v="Respiratory Infection"/>
    <x v="0"/>
  </r>
  <r>
    <s v="PID0136"/>
    <s v="Adult"/>
    <x v="0"/>
    <n v="24000"/>
    <n v="0"/>
    <n v="58.8"/>
    <s v="Female"/>
    <s v="O-"/>
    <b v="0"/>
    <b v="1"/>
    <b v="0"/>
    <n v="4"/>
    <n v="20.108754830546154"/>
    <b v="0"/>
    <b v="0"/>
    <s v="Cancer"/>
    <x v="1"/>
  </r>
  <r>
    <s v="PID0137"/>
    <s v="Adult"/>
    <x v="1"/>
    <n v="100"/>
    <n v="50.09"/>
    <n v="70.599999999999994"/>
    <s v="Male"/>
    <s v="B-"/>
    <b v="1"/>
    <b v="1"/>
    <b v="1"/>
    <n v="25"/>
    <n v="23.318800369929974"/>
    <b v="0"/>
    <b v="0"/>
    <s v="Kidney Stones"/>
    <x v="1"/>
  </r>
  <r>
    <s v="PID0138"/>
    <s v="Middle-aged"/>
    <x v="3"/>
    <n v="800"/>
    <n v="598.46"/>
    <n v="77.8"/>
    <s v="Male"/>
    <s v="O-"/>
    <b v="0"/>
    <b v="0"/>
    <b v="1"/>
    <n v="20"/>
    <n v="30.774099125825714"/>
    <b v="1"/>
    <b v="1"/>
    <s v="Appendicitis"/>
    <x v="2"/>
  </r>
  <r>
    <s v="PID0139"/>
    <s v="Middle-aged"/>
    <x v="3"/>
    <n v="10000"/>
    <n v="0"/>
    <n v="63.1"/>
    <s v="Female"/>
    <s v="A+"/>
    <b v="0"/>
    <b v="0"/>
    <b v="0"/>
    <n v="12"/>
    <n v="24.343196635932255"/>
    <b v="0"/>
    <b v="0"/>
    <s v="Kidney Stones"/>
    <x v="2"/>
  </r>
  <r>
    <s v="PID0140"/>
    <s v="Middle-aged"/>
    <x v="0"/>
    <n v="60000"/>
    <n v="41536.300000000003"/>
    <n v="62.3"/>
    <s v="Male"/>
    <s v="AB+"/>
    <b v="0"/>
    <b v="1"/>
    <b v="1"/>
    <n v="3"/>
    <n v="21.812961731031827"/>
    <b v="0"/>
    <b v="0"/>
    <s v="Hypertension"/>
    <x v="0"/>
  </r>
  <r>
    <s v="PID0141"/>
    <s v="Adult"/>
    <x v="1"/>
    <n v="2000"/>
    <n v="1789.7"/>
    <n v="90.3"/>
    <s v="Male"/>
    <s v="A-"/>
    <b v="0"/>
    <b v="0"/>
    <b v="1"/>
    <n v="5"/>
    <n v="31.245674740484432"/>
    <b v="1"/>
    <b v="1"/>
    <s v="Appendicitis"/>
    <x v="1"/>
  </r>
  <r>
    <s v="PID0142"/>
    <s v="Middle-aged"/>
    <x v="1"/>
    <n v="32000"/>
    <n v="20629.759999999998"/>
    <n v="104.7"/>
    <s v="Male"/>
    <s v="O-"/>
    <b v="1"/>
    <b v="0"/>
    <b v="1"/>
    <n v="20"/>
    <n v="34.187755102040818"/>
    <b v="1"/>
    <b v="1"/>
    <s v="Appendicitis"/>
    <x v="0"/>
  </r>
  <r>
    <s v="PID0143"/>
    <s v="Middle-aged"/>
    <x v="0"/>
    <n v="21000"/>
    <n v="0"/>
    <n v="70.599999999999994"/>
    <s v="Female"/>
    <s v="A-"/>
    <b v="0"/>
    <b v="0"/>
    <b v="0"/>
    <n v="12"/>
    <n v="26.901386983691502"/>
    <b v="0"/>
    <b v="0"/>
    <s v="Fractured Arm"/>
    <x v="2"/>
  </r>
  <r>
    <s v="PID0144"/>
    <s v="Middle-aged"/>
    <x v="0"/>
    <n v="100"/>
    <n v="61.54"/>
    <n v="66.3"/>
    <s v="Female"/>
    <s v="AB+"/>
    <b v="0"/>
    <b v="0"/>
    <b v="1"/>
    <n v="3"/>
    <n v="29.466666666666665"/>
    <b v="1"/>
    <b v="1"/>
    <s v="Heart Disease"/>
    <x v="2"/>
  </r>
  <r>
    <s v="PID0145"/>
    <s v="Senior"/>
    <x v="0"/>
    <n v="40000"/>
    <n v="29298.800000000003"/>
    <n v="80.400000000000006"/>
    <s v="Male"/>
    <s v="AB+"/>
    <b v="0"/>
    <b v="1"/>
    <b v="1"/>
    <n v="5"/>
    <n v="33.901163771293646"/>
    <b v="1"/>
    <b v="1"/>
    <s v="Heart Attack"/>
    <x v="1"/>
  </r>
  <r>
    <s v="PID0146"/>
    <s v="Adult"/>
    <x v="1"/>
    <n v="2000"/>
    <n v="1319.34"/>
    <n v="59.7"/>
    <s v="Female"/>
    <s v="AB+"/>
    <b v="0"/>
    <b v="0"/>
    <b v="1"/>
    <n v="5"/>
    <n v="21.406289217971246"/>
    <b v="0"/>
    <b v="0"/>
    <s v="Diabetes"/>
    <x v="1"/>
  </r>
  <r>
    <s v="PID0147"/>
    <s v="Adult"/>
    <x v="3"/>
    <n v="500"/>
    <n v="259.10000000000002"/>
    <n v="100.2"/>
    <s v="Male"/>
    <s v="A+"/>
    <b v="0"/>
    <b v="0"/>
    <b v="1"/>
    <n v="150"/>
    <n v="34.671280276816617"/>
    <b v="1"/>
    <b v="1"/>
    <s v="Fractured Arm"/>
    <x v="1"/>
  </r>
  <r>
    <s v="PID0148"/>
    <s v="Middle-aged"/>
    <x v="1"/>
    <n v="200000"/>
    <n v="106845.8"/>
    <n v="84.7"/>
    <s v="Male"/>
    <s v="AB+"/>
    <b v="1"/>
    <b v="1"/>
    <b v="1"/>
    <n v="5"/>
    <n v="29.655824375897208"/>
    <b v="1"/>
    <b v="1"/>
    <s v="Diabetes"/>
    <x v="1"/>
  </r>
  <r>
    <s v="PID0149"/>
    <s v="Adult"/>
    <x v="2"/>
    <n v="60000"/>
    <n v="51135.96"/>
    <n v="64.2"/>
    <s v="Female"/>
    <s v="B+"/>
    <b v="1"/>
    <b v="0"/>
    <b v="1"/>
    <n v="4"/>
    <n v="21.95547347901919"/>
    <b v="0"/>
    <b v="0"/>
    <s v="Cancer"/>
    <x v="1"/>
  </r>
  <r>
    <s v="PID0150"/>
    <s v="Middle-aged"/>
    <x v="2"/>
    <n v="240000"/>
    <n v="137764.79999999999"/>
    <n v="66.7"/>
    <s v="Female"/>
    <s v="B+"/>
    <b v="0"/>
    <b v="1"/>
    <b v="1"/>
    <n v="3"/>
    <n v="25.104445029922093"/>
    <b v="0"/>
    <b v="0"/>
    <s v="Prostate Cancer"/>
    <x v="0"/>
  </r>
  <r>
    <s v="PID0151"/>
    <s v="Middle-aged"/>
    <x v="0"/>
    <n v="10000"/>
    <n v="8622.85"/>
    <n v="79.900000000000006"/>
    <s v="Female"/>
    <s v="B-"/>
    <b v="1"/>
    <b v="0"/>
    <b v="1"/>
    <n v="7"/>
    <n v="32.415108117976388"/>
    <b v="1"/>
    <b v="1"/>
    <s v="Fractured Leg"/>
    <x v="0"/>
  </r>
  <r>
    <s v="PID0152"/>
    <s v="Adult"/>
    <x v="1"/>
    <n v="24000"/>
    <n v="13038.27"/>
    <n v="87.9"/>
    <s v="Female"/>
    <s v="B+"/>
    <b v="1"/>
    <b v="0"/>
    <b v="1"/>
    <n v="15"/>
    <n v="29.712006489994597"/>
    <b v="1"/>
    <b v="1"/>
    <s v="Hypertension"/>
    <x v="2"/>
  </r>
  <r>
    <s v="PID0153"/>
    <s v="Senior"/>
    <x v="3"/>
    <n v="40000"/>
    <n v="35399.4"/>
    <n v="71"/>
    <s v="Male"/>
    <s v="A+"/>
    <b v="0"/>
    <b v="1"/>
    <b v="1"/>
    <n v="2"/>
    <n v="28.440954975164232"/>
    <b v="1"/>
    <b v="1"/>
    <s v="Diabetes"/>
    <x v="0"/>
  </r>
  <r>
    <s v="PID0154"/>
    <s v="Adult"/>
    <x v="0"/>
    <n v="60000"/>
    <n v="44585.9"/>
    <n v="77"/>
    <s v="Male"/>
    <s v="B-"/>
    <b v="0"/>
    <b v="0"/>
    <b v="1"/>
    <n v="20"/>
    <n v="30.078124999999993"/>
    <b v="1"/>
    <b v="1"/>
    <s v="Stroke"/>
    <x v="0"/>
  </r>
  <r>
    <s v="PID0155"/>
    <s v="Adult"/>
    <x v="0"/>
    <n v="800"/>
    <n v="531.89"/>
    <n v="88.8"/>
    <s v="Male"/>
    <s v="AB-"/>
    <b v="0"/>
    <b v="0"/>
    <b v="1"/>
    <n v="3"/>
    <n v="31.091348342144887"/>
    <b v="1"/>
    <b v="1"/>
    <s v="Respiratory Infection"/>
    <x v="2"/>
  </r>
  <r>
    <s v="PID0156"/>
    <s v="Senior"/>
    <x v="0"/>
    <n v="24000"/>
    <n v="20033.97"/>
    <n v="76.099999999999994"/>
    <s v="Male"/>
    <s v="AB+"/>
    <b v="0"/>
    <b v="1"/>
    <b v="1"/>
    <n v="7"/>
    <n v="26.962868480725625"/>
    <b v="0"/>
    <b v="0"/>
    <s v="Fractured Leg"/>
    <x v="2"/>
  </r>
  <r>
    <s v="PID0157"/>
    <s v="Adult"/>
    <x v="0"/>
    <n v="24000"/>
    <n v="12658.14"/>
    <n v="84.9"/>
    <s v="Female"/>
    <s v="B-"/>
    <b v="0"/>
    <b v="1"/>
    <b v="1"/>
    <n v="50"/>
    <n v="32.753365996682227"/>
    <b v="1"/>
    <b v="1"/>
    <s v="Childbirth"/>
    <x v="0"/>
  </r>
  <r>
    <s v="PID0158"/>
    <s v="Young Adult"/>
    <x v="0"/>
    <n v="100"/>
    <n v="64.28"/>
    <n v="98.8"/>
    <s v="Female"/>
    <s v="AB+"/>
    <b v="1"/>
    <b v="0"/>
    <b v="1"/>
    <n v="7"/>
    <n v="31.895661157024794"/>
    <b v="1"/>
    <b v="1"/>
    <s v="Heart Attack"/>
    <x v="2"/>
  </r>
  <r>
    <s v="PID0159"/>
    <s v="Senior"/>
    <x v="3"/>
    <n v="800"/>
    <n v="632.6"/>
    <n v="82.7"/>
    <s v="Male"/>
    <s v="O+"/>
    <b v="1"/>
    <b v="1"/>
    <b v="1"/>
    <n v="25"/>
    <n v="30.748066627007741"/>
    <b v="1"/>
    <b v="1"/>
    <s v="Respiratory Infection"/>
    <x v="1"/>
  </r>
  <r>
    <s v="PID0160"/>
    <s v="Middle-aged"/>
    <x v="3"/>
    <n v="300000"/>
    <n v="198697.35"/>
    <n v="76"/>
    <s v="Female"/>
    <s v="O+"/>
    <b v="0"/>
    <b v="1"/>
    <b v="1"/>
    <n v="9"/>
    <n v="29.319856487018246"/>
    <b v="1"/>
    <b v="1"/>
    <s v="Hypertension"/>
    <x v="1"/>
  </r>
  <r>
    <s v="PID0161"/>
    <s v="Adult"/>
    <x v="1"/>
    <n v="60000"/>
    <n v="47214.76"/>
    <n v="72.5"/>
    <s v="Male"/>
    <s v="A+"/>
    <b v="0"/>
    <b v="0"/>
    <b v="1"/>
    <n v="12"/>
    <n v="23.673469387755102"/>
    <b v="0"/>
    <b v="0"/>
    <s v="Appendicitis"/>
    <x v="1"/>
  </r>
  <r>
    <s v="PID0162"/>
    <s v="Senior"/>
    <x v="0"/>
    <n v="60000"/>
    <n v="47381.56"/>
    <n v="59.4"/>
    <s v="Female"/>
    <s v="B+"/>
    <b v="0"/>
    <b v="0"/>
    <b v="1"/>
    <n v="90"/>
    <n v="22.915782570116889"/>
    <b v="0"/>
    <b v="0"/>
    <s v="Diabetes"/>
    <x v="2"/>
  </r>
  <r>
    <s v="PID0163"/>
    <s v="Young Adult"/>
    <x v="2"/>
    <n v="24000"/>
    <n v="17921.32"/>
    <n v="81.5"/>
    <s v="Female"/>
    <s v="O+"/>
    <b v="1"/>
    <b v="1"/>
    <b v="1"/>
    <n v="20"/>
    <n v="26.919011758488573"/>
    <b v="0"/>
    <b v="0"/>
    <s v="Osteoarthritis"/>
    <x v="1"/>
  </r>
  <r>
    <s v="PID0164"/>
    <s v="Adult"/>
    <x v="3"/>
    <n v="40000"/>
    <n v="28057"/>
    <n v="85.1"/>
    <s v="Female"/>
    <s v="O+"/>
    <b v="1"/>
    <b v="0"/>
    <b v="1"/>
    <n v="5"/>
    <n v="30.513822654093012"/>
    <b v="1"/>
    <b v="1"/>
    <s v="Hypertension"/>
    <x v="1"/>
  </r>
  <r>
    <s v="PID0165"/>
    <s v="Middle-aged"/>
    <x v="0"/>
    <n v="18000"/>
    <n v="0"/>
    <n v="100.2"/>
    <s v="Male"/>
    <s v="AB+"/>
    <b v="0"/>
    <b v="0"/>
    <b v="0"/>
    <n v="30"/>
    <n v="34.671280276816617"/>
    <b v="1"/>
    <b v="1"/>
    <s v="Prostate Cancer"/>
    <x v="1"/>
  </r>
  <r>
    <s v="PID0166"/>
    <s v="Senior"/>
    <x v="1"/>
    <n v="20000"/>
    <n v="0"/>
    <n v="83.5"/>
    <s v="Male"/>
    <s v="B+"/>
    <b v="0"/>
    <b v="0"/>
    <b v="0"/>
    <n v="40"/>
    <n v="34.755463059313215"/>
    <b v="1"/>
    <b v="1"/>
    <s v="Childbirth"/>
    <x v="2"/>
  </r>
  <r>
    <s v="PID0167"/>
    <s v="Senior"/>
    <x v="3"/>
    <n v="250000"/>
    <n v="203806.19999999998"/>
    <n v="69.400000000000006"/>
    <s v="Male"/>
    <s v="O-"/>
    <b v="0"/>
    <b v="1"/>
    <b v="1"/>
    <n v="20"/>
    <n v="28.517422748191979"/>
    <b v="1"/>
    <b v="1"/>
    <s v="Heart Disease"/>
    <x v="0"/>
  </r>
  <r>
    <s v="PID0168"/>
    <s v="Senior"/>
    <x v="2"/>
    <n v="100"/>
    <n v="72.98"/>
    <n v="87.9"/>
    <s v="Male"/>
    <s v="B+"/>
    <b v="0"/>
    <b v="0"/>
    <b v="1"/>
    <n v="0.5"/>
    <n v="33.910728752748732"/>
    <b v="1"/>
    <b v="1"/>
    <s v="Fractured Arm"/>
    <x v="1"/>
  </r>
  <r>
    <s v="PID0169"/>
    <s v="Middle-aged"/>
    <x v="2"/>
    <n v="21000"/>
    <n v="17316.740000000002"/>
    <n v="64.099999999999994"/>
    <s v="Male"/>
    <s v="AB-"/>
    <b v="1"/>
    <b v="1"/>
    <b v="1"/>
    <n v="20"/>
    <n v="26.339579224194605"/>
    <b v="0"/>
    <b v="0"/>
    <s v="Kidney Stones"/>
    <x v="1"/>
  </r>
  <r>
    <s v="PID0170"/>
    <s v="Middle-aged"/>
    <x v="1"/>
    <n v="20000"/>
    <n v="12759.74"/>
    <n v="85.4"/>
    <s v="Female"/>
    <s v="O+"/>
    <b v="1"/>
    <b v="1"/>
    <b v="1"/>
    <n v="300"/>
    <n v="34.646435960890912"/>
    <b v="1"/>
    <b v="1"/>
    <s v="Osteoarthritis"/>
    <x v="2"/>
  </r>
  <r>
    <s v="PID0171"/>
    <s v="Middle-aged"/>
    <x v="0"/>
    <n v="100"/>
    <n v="83.26"/>
    <n v="80.099999999999994"/>
    <s v="Female"/>
    <s v="AB-"/>
    <b v="0"/>
    <b v="0"/>
    <b v="1"/>
    <n v="9"/>
    <n v="31.683873264506936"/>
    <b v="1"/>
    <b v="1"/>
    <s v="Heart Attack"/>
    <x v="2"/>
  </r>
  <r>
    <s v="PID0172"/>
    <s v="Middle-aged"/>
    <x v="2"/>
    <n v="3000"/>
    <n v="0"/>
    <n v="80.099999999999994"/>
    <s v="Male"/>
    <s v="O+"/>
    <b v="0"/>
    <b v="0"/>
    <b v="0"/>
    <n v="20"/>
    <n v="29.781380130874481"/>
    <b v="1"/>
    <b v="1"/>
    <s v="Respiratory Infection"/>
    <x v="2"/>
  </r>
  <r>
    <s v="PID0173"/>
    <s v="Senior"/>
    <x v="1"/>
    <n v="100"/>
    <n v="0"/>
    <n v="87.5"/>
    <s v="Female"/>
    <s v="A-"/>
    <b v="0"/>
    <b v="0"/>
    <b v="0"/>
    <n v="200"/>
    <n v="31.753520104514447"/>
    <b v="1"/>
    <b v="1"/>
    <s v="Diabetes"/>
    <x v="2"/>
  </r>
  <r>
    <s v="PID0174"/>
    <s v="Senior"/>
    <x v="0"/>
    <n v="3000"/>
    <n v="2684.7599999999998"/>
    <n v="72.900000000000006"/>
    <s v="Male"/>
    <s v="O+"/>
    <b v="0"/>
    <b v="0"/>
    <b v="1"/>
    <n v="15"/>
    <n v="31.552977839335181"/>
    <b v="1"/>
    <b v="1"/>
    <s v="Stroke"/>
    <x v="0"/>
  </r>
  <r>
    <s v="PID0175"/>
    <s v="Senior"/>
    <x v="0"/>
    <n v="36000"/>
    <n v="29560.29"/>
    <n v="72.8"/>
    <s v="Male"/>
    <s v="AB+"/>
    <b v="0"/>
    <b v="0"/>
    <b v="1"/>
    <n v="7"/>
    <n v="26.418928726956018"/>
    <b v="0"/>
    <b v="0"/>
    <s v="Stroke"/>
    <x v="2"/>
  </r>
  <r>
    <s v="PID0176"/>
    <s v="Senior"/>
    <x v="3"/>
    <n v="800"/>
    <n v="550.38"/>
    <n v="66.3"/>
    <s v="Male"/>
    <s v="A-"/>
    <b v="0"/>
    <b v="1"/>
    <b v="1"/>
    <n v="12"/>
    <n v="29.077672031928422"/>
    <b v="1"/>
    <b v="1"/>
    <s v="Prostate Cancer"/>
    <x v="2"/>
  </r>
  <r>
    <s v="PID0177"/>
    <s v="Adult"/>
    <x v="0"/>
    <n v="500"/>
    <n v="394.97"/>
    <n v="108.4"/>
    <s v="Female"/>
    <s v="AB-"/>
    <b v="0"/>
    <b v="0"/>
    <b v="1"/>
    <n v="12"/>
    <n v="34.994834710743802"/>
    <b v="1"/>
    <b v="1"/>
    <s v="Hypertension"/>
    <x v="0"/>
  </r>
  <r>
    <s v="PID0178"/>
    <s v="Young Adult"/>
    <x v="1"/>
    <n v="32000"/>
    <n v="20010.64"/>
    <n v="73.900000000000006"/>
    <s v="Female"/>
    <s v="B-"/>
    <b v="0"/>
    <b v="0"/>
    <b v="1"/>
    <n v="12"/>
    <n v="31.569054637105388"/>
    <b v="1"/>
    <b v="1"/>
    <s v="Heart Attack"/>
    <x v="2"/>
  </r>
  <r>
    <s v="PID0179"/>
    <s v="Middle-aged"/>
    <x v="0"/>
    <n v="3000"/>
    <n v="1974.03"/>
    <n v="63.3"/>
    <s v="Female"/>
    <s v="A-"/>
    <b v="0"/>
    <b v="0"/>
    <b v="1"/>
    <n v="40"/>
    <n v="25.356513379266136"/>
    <b v="0"/>
    <b v="0"/>
    <s v="Kidney Stones"/>
    <x v="2"/>
  </r>
  <r>
    <s v="PID0180"/>
    <s v="Adult"/>
    <x v="1"/>
    <n v="10000"/>
    <n v="0"/>
    <n v="66.3"/>
    <s v="Female"/>
    <s v="A+"/>
    <b v="0"/>
    <b v="0"/>
    <b v="0"/>
    <n v="12"/>
    <n v="21.162501196974048"/>
    <b v="0"/>
    <b v="0"/>
    <s v="Hypertension"/>
    <x v="1"/>
  </r>
  <r>
    <s v="PID0181"/>
    <s v="Middle-aged"/>
    <x v="0"/>
    <n v="200000"/>
    <n v="163598.39999999999"/>
    <n v="83.1"/>
    <s v="Female"/>
    <s v="O+"/>
    <b v="0"/>
    <b v="0"/>
    <b v="1"/>
    <n v="12"/>
    <n v="30.896787626412852"/>
    <b v="1"/>
    <b v="1"/>
    <s v="Childbirth"/>
    <x v="2"/>
  </r>
  <r>
    <s v="PID0182"/>
    <s v="Adult"/>
    <x v="0"/>
    <n v="60000"/>
    <n v="34972.1"/>
    <n v="94.2"/>
    <s v="Male"/>
    <s v="A+"/>
    <b v="0"/>
    <b v="0"/>
    <b v="1"/>
    <n v="120"/>
    <n v="33.776757861522469"/>
    <b v="1"/>
    <b v="1"/>
    <s v="Childbirth"/>
    <x v="0"/>
  </r>
  <r>
    <s v="PID0183"/>
    <s v="Middle-aged"/>
    <x v="1"/>
    <n v="18000"/>
    <n v="11502.539999999999"/>
    <n v="82.8"/>
    <s v="Male"/>
    <s v="B-"/>
    <b v="1"/>
    <b v="1"/>
    <b v="1"/>
    <n v="12"/>
    <n v="32.343749999999993"/>
    <b v="1"/>
    <b v="1"/>
    <s v="Respiratory Infection"/>
    <x v="1"/>
  </r>
  <r>
    <s v="PID0184"/>
    <s v="Adult"/>
    <x v="2"/>
    <n v="240000"/>
    <n v="164092.20000000001"/>
    <n v="92.6"/>
    <s v="Female"/>
    <s v="O+"/>
    <s v="No"/>
    <b v="0"/>
    <b v="1"/>
    <n v="7"/>
    <n v="31.667863616155401"/>
    <b v="1"/>
    <b v="1"/>
    <s v="Heart Attack"/>
    <x v="2"/>
  </r>
  <r>
    <s v="PID0185"/>
    <s v="Adult"/>
    <x v="0"/>
    <n v="90000"/>
    <n v="0"/>
    <n v="64.2"/>
    <s v="Female"/>
    <s v="AB+"/>
    <b v="0"/>
    <s v="No"/>
    <b v="0"/>
    <n v="5"/>
    <n v="21.95547347901919"/>
    <b v="0"/>
    <b v="0"/>
    <s v="Osteoarthritis"/>
    <x v="2"/>
  </r>
  <r>
    <s v="PID0186"/>
    <s v="Middle-aged"/>
    <x v="0"/>
    <n v="300000"/>
    <n v="194773.68"/>
    <n v="85.3"/>
    <s v="Male"/>
    <s v="AB-"/>
    <b v="0"/>
    <b v="0"/>
    <b v="1"/>
    <n v="5"/>
    <n v="31.714753123140991"/>
    <b v="1"/>
    <b v="1"/>
    <s v="Diabetes"/>
    <x v="0"/>
  </r>
  <r>
    <s v="PID0187"/>
    <s v="Adult"/>
    <x v="0"/>
    <n v="100"/>
    <n v="60.96"/>
    <n v="82.1"/>
    <s v="Female"/>
    <s v="O-"/>
    <b v="1"/>
    <b v="0"/>
    <b v="1"/>
    <n v="4"/>
    <n v="25.912132306526949"/>
    <b v="0"/>
    <b v="0"/>
    <s v="Allergic Reaction"/>
    <x v="2"/>
  </r>
  <r>
    <s v="PID0188"/>
    <s v="Adult"/>
    <x v="2"/>
    <n v="10000"/>
    <n v="7939.0999999999995"/>
    <n v="96.5"/>
    <s v="Male"/>
    <s v="A+"/>
    <b v="0"/>
    <b v="0"/>
    <b v="1"/>
    <n v="0"/>
    <n v="33.787332376317359"/>
    <b v="1"/>
    <b v="1"/>
    <s v="Heart Disease"/>
    <x v="1"/>
  </r>
  <r>
    <s v="PID0189"/>
    <s v="Adult"/>
    <x v="0"/>
    <n v="240000"/>
    <n v="214090.32"/>
    <n v="61.8"/>
    <s v="Male"/>
    <s v="AB+"/>
    <b v="1"/>
    <b v="1"/>
    <b v="1"/>
    <n v="20"/>
    <n v="22.159274265839578"/>
    <b v="0"/>
    <b v="0"/>
    <s v="Fractured Leg"/>
    <x v="1"/>
  </r>
  <r>
    <s v="PID0190"/>
    <s v="Adult"/>
    <x v="2"/>
    <n v="18000"/>
    <n v="12382.380000000001"/>
    <n v="96.3"/>
    <s v="Female"/>
    <s v="B-"/>
    <b v="0"/>
    <b v="0"/>
    <b v="1"/>
    <n v="30"/>
    <n v="31.088584710743802"/>
    <b v="1"/>
    <b v="1"/>
    <s v="Heart Disease"/>
    <x v="1"/>
  </r>
  <r>
    <s v="PID0191"/>
    <s v="Adult"/>
    <x v="2"/>
    <n v="75000"/>
    <n v="57189.799999999996"/>
    <n v="77.900000000000006"/>
    <s v="Female"/>
    <s v="AB-"/>
    <b v="0"/>
    <b v="0"/>
    <b v="1"/>
    <n v="9"/>
    <n v="28.96341463414635"/>
    <b v="1"/>
    <b v="1"/>
    <s v="Heart Attack"/>
    <x v="2"/>
  </r>
  <r>
    <s v="PID0192"/>
    <s v="Adult"/>
    <x v="2"/>
    <n v="2000"/>
    <n v="1230.08"/>
    <n v="102.1"/>
    <s v="Female"/>
    <s v="B-"/>
    <b v="1"/>
    <b v="0"/>
    <b v="1"/>
    <n v="4"/>
    <n v="34.916726514141104"/>
    <b v="1"/>
    <b v="1"/>
    <s v="Hypertension"/>
    <x v="0"/>
  </r>
  <r>
    <s v="PID0193"/>
    <s v="Middle-aged"/>
    <x v="2"/>
    <n v="3000"/>
    <n v="0"/>
    <n v="79.5"/>
    <s v="Female"/>
    <s v="B-"/>
    <b v="0"/>
    <b v="0"/>
    <b v="0"/>
    <n v="15"/>
    <n v="30.292638317329668"/>
    <b v="1"/>
    <b v="1"/>
    <s v="Respiratory Infection"/>
    <x v="2"/>
  </r>
  <r>
    <s v="PID0194"/>
    <s v="Middle-aged"/>
    <x v="1"/>
    <n v="12000"/>
    <n v="8360.16"/>
    <n v="64.400000000000006"/>
    <s v="Female"/>
    <s v="AB-"/>
    <b v="0"/>
    <b v="0"/>
    <b v="1"/>
    <n v="5"/>
    <n v="24.844720496894411"/>
    <b v="0"/>
    <b v="0"/>
    <s v="Prostate Cancer"/>
    <x v="1"/>
  </r>
  <r>
    <s v="PID0195"/>
    <s v="Senior"/>
    <x v="1"/>
    <n v="60000"/>
    <n v="0"/>
    <n v="68.7"/>
    <s v="Male"/>
    <s v="O+"/>
    <b v="0"/>
    <b v="0"/>
    <b v="0"/>
    <n v="12"/>
    <n v="30.533333333333335"/>
    <b v="1"/>
    <b v="1"/>
    <s v="Appendicitis"/>
    <x v="0"/>
  </r>
  <r>
    <s v="PID0196"/>
    <s v="Adult"/>
    <x v="1"/>
    <n v="75000"/>
    <n v="0"/>
    <n v="88.1"/>
    <s v="Male"/>
    <s v="B+"/>
    <b v="0"/>
    <b v="0"/>
    <b v="0"/>
    <n v="20"/>
    <n v="29.436332653947673"/>
    <b v="1"/>
    <b v="1"/>
    <s v="Osteoarthritis"/>
    <x v="2"/>
  </r>
  <r>
    <s v="PID0197"/>
    <s v="Adult"/>
    <x v="1"/>
    <n v="21000"/>
    <n v="13329.75"/>
    <n v="78.400000000000006"/>
    <s v="Female"/>
    <s v="A+"/>
    <b v="0"/>
    <b v="0"/>
    <b v="1"/>
    <n v="9"/>
    <n v="29.873494894071023"/>
    <b v="1"/>
    <b v="1"/>
    <s v="Kidney Stones"/>
    <x v="0"/>
  </r>
  <r>
    <s v="PID0198"/>
    <s v="Adult"/>
    <x v="2"/>
    <n v="3000"/>
    <n v="2153.2200000000003"/>
    <n v="62.3"/>
    <s v="Female"/>
    <s v="O+"/>
    <s v="Yes"/>
    <b v="1"/>
    <b v="1"/>
    <n v="15"/>
    <n v="24.335937499999993"/>
    <b v="0"/>
    <b v="0"/>
    <s v="Kidney Stones"/>
    <x v="2"/>
  </r>
  <r>
    <s v="PID0199"/>
    <s v="Senior"/>
    <x v="0"/>
    <n v="45000"/>
    <n v="40303.020000000004"/>
    <n v="53.7"/>
    <s v="Male"/>
    <s v="AB+"/>
    <b v="0"/>
    <b v="0"/>
    <b v="1"/>
    <n v="30"/>
    <n v="20.461819844535892"/>
    <b v="0"/>
    <b v="0"/>
    <s v="Prostate Cancer"/>
    <x v="0"/>
  </r>
  <r>
    <s v="PID0200"/>
    <s v="Middle-aged"/>
    <x v="2"/>
    <n v="1600"/>
    <n v="1266.78"/>
    <n v="89.2"/>
    <s v="Female"/>
    <s v="B+"/>
    <b v="0"/>
    <b v="0"/>
    <b v="1"/>
    <n v="0.5"/>
    <n v="32.370445637973582"/>
    <b v="1"/>
    <b v="1"/>
    <s v="Respiratory Infection"/>
    <x v="1"/>
  </r>
  <r>
    <s v="PID0201"/>
    <s v="Middle-aged"/>
    <x v="0"/>
    <n v="800"/>
    <n v="630.48"/>
    <n v="54.1"/>
    <s v="Male"/>
    <s v="A-"/>
    <b v="0"/>
    <b v="1"/>
    <b v="1"/>
    <n v="50"/>
    <n v="22.230440499671268"/>
    <b v="0"/>
    <b v="0"/>
    <s v="Cancer"/>
    <x v="1"/>
  </r>
  <r>
    <s v="PID0202"/>
    <s v="Senior"/>
    <x v="2"/>
    <n v="100"/>
    <n v="0"/>
    <n v="80"/>
    <s v="Male"/>
    <s v="A-"/>
    <b v="0"/>
    <b v="1"/>
    <b v="0"/>
    <n v="3"/>
    <n v="33.732501264968796"/>
    <b v="1"/>
    <b v="1"/>
    <s v="Kidney Stones"/>
    <x v="1"/>
  </r>
  <r>
    <s v="PID0203"/>
    <s v="Middle-aged"/>
    <x v="3"/>
    <n v="300000"/>
    <n v="233626.56"/>
    <n v="90.8"/>
    <s v="Female"/>
    <s v="O-"/>
    <b v="0"/>
    <b v="0"/>
    <b v="1"/>
    <n v="12"/>
    <n v="32.171201814058961"/>
    <b v="1"/>
    <b v="1"/>
    <s v="Kidney Stones"/>
    <x v="2"/>
  </r>
  <r>
    <s v="PID0204"/>
    <s v="Adult"/>
    <x v="3"/>
    <n v="300000"/>
    <n v="210807"/>
    <n v="72.400000000000006"/>
    <s v="Female"/>
    <s v="O-"/>
    <b v="0"/>
    <b v="0"/>
    <b v="1"/>
    <n v="20"/>
    <n v="26.918500892326001"/>
    <b v="0"/>
    <b v="0"/>
    <s v="Fractured Arm"/>
    <x v="2"/>
  </r>
  <r>
    <s v="PID0205"/>
    <s v="Senior"/>
    <x v="0"/>
    <n v="45000"/>
    <n v="36976.979999999996"/>
    <n v="60.1"/>
    <s v="Male"/>
    <s v="B+"/>
    <b v="0"/>
    <b v="0"/>
    <b v="1"/>
    <n v="2"/>
    <n v="21.810132094643638"/>
    <b v="0"/>
    <b v="0"/>
    <s v="Fractured Leg"/>
    <x v="0"/>
  </r>
  <r>
    <s v="PID0206"/>
    <s v="Adult"/>
    <x v="2"/>
    <n v="18000"/>
    <n v="13231.380000000001"/>
    <n v="72.3"/>
    <s v="Male"/>
    <s v="B-"/>
    <s v="No"/>
    <b v="1"/>
    <b v="1"/>
    <n v="3"/>
    <n v="25.924199505181253"/>
    <s v="No"/>
    <b v="0"/>
    <s v="Allergic Reaction"/>
    <x v="1"/>
  </r>
  <r>
    <s v="PID0207"/>
    <s v="Adult"/>
    <x v="0"/>
    <n v="3000"/>
    <n v="0"/>
    <n v="90"/>
    <s v="Female"/>
    <s v="B+"/>
    <b v="0"/>
    <b v="0"/>
    <b v="0"/>
    <n v="25"/>
    <n v="29.054752066115704"/>
    <b v="1"/>
    <b v="1"/>
    <s v="Allergic Reaction"/>
    <x v="2"/>
  </r>
  <r>
    <s v="PID0208"/>
    <s v="Middle-aged"/>
    <x v="3"/>
    <n v="3000"/>
    <n v="0"/>
    <n v="61.1"/>
    <s v="Male"/>
    <s v="AB-"/>
    <b v="0"/>
    <b v="1"/>
    <b v="0"/>
    <n v="9"/>
    <n v="23.571621465221249"/>
    <b v="0"/>
    <b v="0"/>
    <s v="Diabetes"/>
    <x v="0"/>
  </r>
  <r>
    <s v="PID0209"/>
    <s v="Middle-aged"/>
    <x v="3"/>
    <n v="75000"/>
    <n v="39899.4"/>
    <n v="68.8"/>
    <s v="Male"/>
    <s v="B-"/>
    <b v="0"/>
    <b v="0"/>
    <b v="1"/>
    <n v="9"/>
    <n v="26.542185872458621"/>
    <b v="0"/>
    <b v="0"/>
    <s v="Childbirth"/>
    <x v="0"/>
  </r>
  <r>
    <s v="PID0210"/>
    <s v="Senior"/>
    <x v="2"/>
    <n v="100"/>
    <n v="0"/>
    <n v="51.9"/>
    <s v="Male"/>
    <s v="AB-"/>
    <b v="0"/>
    <b v="0"/>
    <b v="0"/>
    <n v="250"/>
    <n v="20.022375679950617"/>
    <b v="0"/>
    <b v="0"/>
    <s v="Osteoarthritis"/>
    <x v="0"/>
  </r>
  <r>
    <s v="PID0211"/>
    <s v="Middle-aged"/>
    <x v="3"/>
    <n v="20000"/>
    <n v="16134.38"/>
    <n v="82.5"/>
    <s v="Male"/>
    <s v="AB+"/>
    <b v="0"/>
    <b v="0"/>
    <b v="1"/>
    <n v="40"/>
    <n v="34.786641929499076"/>
    <b v="1"/>
    <b v="1"/>
    <s v="Heart Disease"/>
    <x v="0"/>
  </r>
  <r>
    <s v="PID0212"/>
    <s v="Middle-aged"/>
    <x v="0"/>
    <n v="60000"/>
    <n v="38509.85"/>
    <n v="100.5"/>
    <s v="Female"/>
    <s v="O-"/>
    <b v="0"/>
    <b v="1"/>
    <b v="1"/>
    <n v="15"/>
    <n v="34.775086505190316"/>
    <b v="1"/>
    <b v="1"/>
    <s v="Fractured Arm"/>
    <x v="0"/>
  </r>
  <r>
    <s v="PID0213"/>
    <s v="Adult"/>
    <x v="3"/>
    <n v="90000"/>
    <n v="51209.85"/>
    <n v="93.3"/>
    <s v="Female"/>
    <s v="B-"/>
    <b v="0"/>
    <b v="1"/>
    <b v="1"/>
    <n v="5"/>
    <n v="34.269972451790636"/>
    <b v="1"/>
    <b v="1"/>
    <s v="Heart Disease"/>
    <x v="2"/>
  </r>
  <r>
    <s v="PID0214"/>
    <s v="Middle-aged"/>
    <x v="3"/>
    <n v="32000"/>
    <n v="0"/>
    <n v="70.900000000000006"/>
    <s v="Male"/>
    <s v="O+"/>
    <b v="0"/>
    <b v="0"/>
    <b v="0"/>
    <n v="70"/>
    <n v="25.422209473269035"/>
    <b v="0"/>
    <b v="0"/>
    <s v="Diabetes"/>
    <x v="0"/>
  </r>
  <r>
    <s v="PID0215"/>
    <s v="Middle-aged"/>
    <x v="2"/>
    <n v="18000"/>
    <n v="0"/>
    <n v="105.6"/>
    <s v="Male"/>
    <s v="AB+"/>
    <s v="No"/>
    <b v="1"/>
    <b v="0"/>
    <n v="2"/>
    <n v="33.329125110465846"/>
    <b v="1"/>
    <b v="1"/>
    <s v="Childbirth"/>
    <x v="0"/>
  </r>
  <r>
    <s v="PID0216"/>
    <s v="Adult"/>
    <x v="0"/>
    <n v="12000"/>
    <n v="9943.16"/>
    <n v="63.3"/>
    <s v="Female"/>
    <s v="B-"/>
    <b v="1"/>
    <b v="1"/>
    <b v="1"/>
    <n v="12"/>
    <n v="24.420354153003352"/>
    <b v="0"/>
    <b v="0"/>
    <s v="Appendicitis"/>
    <x v="0"/>
  </r>
  <r>
    <s v="PID0217"/>
    <s v="Adult"/>
    <x v="2"/>
    <n v="2000"/>
    <n v="1476.98"/>
    <n v="94.7"/>
    <s v="Female"/>
    <s v="O-"/>
    <b v="0"/>
    <b v="0"/>
    <b v="1"/>
    <n v="12"/>
    <n v="32.38603330939435"/>
    <b v="1"/>
    <b v="1"/>
    <s v="Fractured Arm"/>
    <x v="2"/>
  </r>
  <r>
    <s v="PID0218"/>
    <s v="Adult"/>
    <x v="0"/>
    <n v="10000"/>
    <n v="8451.7999999999993"/>
    <n v="69.3"/>
    <s v="Male"/>
    <s v="AB+"/>
    <b v="1"/>
    <b v="0"/>
    <b v="1"/>
    <n v="7"/>
    <n v="26.083029094056986"/>
    <b v="0"/>
    <b v="0"/>
    <s v="Diabetes"/>
    <x v="2"/>
  </r>
  <r>
    <s v="PID0219"/>
    <s v="Adult"/>
    <x v="3"/>
    <n v="250000"/>
    <n v="165091.4"/>
    <n v="99.2"/>
    <s v="Female"/>
    <s v="A+"/>
    <b v="0"/>
    <b v="0"/>
    <b v="1"/>
    <n v="15"/>
    <n v="30.960332074529511"/>
    <b v="1"/>
    <b v="1"/>
    <s v="Osteoarthritis"/>
    <x v="2"/>
  </r>
  <r>
    <s v="PID0220"/>
    <s v="Adult"/>
    <x v="0"/>
    <n v="36000"/>
    <n v="32157.69"/>
    <n v="94.7"/>
    <s v="Male"/>
    <s v="AB+"/>
    <b v="1"/>
    <b v="0"/>
    <b v="1"/>
    <n v="5"/>
    <n v="30.572055785123968"/>
    <b v="1"/>
    <b v="1"/>
    <s v="Cancer"/>
    <x v="1"/>
  </r>
  <r>
    <s v="PID0221"/>
    <s v="Adult"/>
    <x v="0"/>
    <n v="800"/>
    <n v="527.08000000000004"/>
    <n v="71.599999999999994"/>
    <s v="Female"/>
    <s v="AB+"/>
    <b v="0"/>
    <b v="0"/>
    <b v="1"/>
    <n v="30"/>
    <n v="22.854224520412394"/>
    <b v="0"/>
    <b v="0"/>
    <s v="Fractured Leg"/>
    <x v="1"/>
  </r>
  <r>
    <s v="PID0222"/>
    <s v="Adult"/>
    <x v="3"/>
    <n v="20000"/>
    <n v="16606.32"/>
    <n v="63.8"/>
    <s v="Female"/>
    <s v="O+"/>
    <b v="0"/>
    <b v="0"/>
    <b v="1"/>
    <n v="0"/>
    <n v="21.317117177319655"/>
    <b v="0"/>
    <b v="0"/>
    <s v="Appendicitis"/>
    <x v="1"/>
  </r>
  <r>
    <s v="PID0223"/>
    <s v="Senior"/>
    <x v="3"/>
    <n v="250000"/>
    <n v="141504.59999999998"/>
    <n v="55.1"/>
    <s v="Female"/>
    <s v="O-"/>
    <b v="0"/>
    <b v="0"/>
    <b v="1"/>
    <n v="4"/>
    <n v="24.488888888888891"/>
    <b v="0"/>
    <b v="0"/>
    <s v="Prostate Cancer"/>
    <x v="0"/>
  </r>
  <r>
    <s v="PID0224"/>
    <s v="Adult"/>
    <x v="1"/>
    <n v="32000"/>
    <n v="28723.52"/>
    <n v="64.7"/>
    <s v="Male"/>
    <s v="A-"/>
    <s v="No"/>
    <b v="0"/>
    <b v="1"/>
    <n v="9"/>
    <n v="22.653268442981691"/>
    <b v="0"/>
    <b v="0"/>
    <s v="Cancer"/>
    <x v="2"/>
  </r>
  <r>
    <s v="PID0225"/>
    <s v="Middle-aged"/>
    <x v="2"/>
    <n v="240000"/>
    <n v="153766.44"/>
    <n v="53.6"/>
    <s v="Male"/>
    <s v="O-"/>
    <b v="0"/>
    <b v="1"/>
    <b v="1"/>
    <n v="2"/>
    <n v="23.507740888557521"/>
    <b v="0"/>
    <b v="0"/>
    <s v="Allergic Reaction"/>
    <x v="1"/>
  </r>
  <r>
    <s v="PID0226"/>
    <s v="Middle-aged"/>
    <x v="0"/>
    <n v="20000"/>
    <n v="11334.86"/>
    <n v="84.1"/>
    <s v="Male"/>
    <s v="AB+"/>
    <b v="0"/>
    <b v="0"/>
    <b v="1"/>
    <n v="30"/>
    <n v="31.268590124925641"/>
    <b v="1"/>
    <b v="1"/>
    <s v="Heart Disease"/>
    <x v="0"/>
  </r>
  <r>
    <s v="PID0227"/>
    <s v="Senior"/>
    <x v="0"/>
    <n v="500"/>
    <n v="285.98"/>
    <n v="56.4"/>
    <s v="Male"/>
    <s v="A+"/>
    <b v="1"/>
    <b v="0"/>
    <b v="1"/>
    <n v="25"/>
    <n v="25.066666666666666"/>
    <b v="0"/>
    <b v="0"/>
    <s v="Prostate Cancer"/>
    <x v="2"/>
  </r>
  <r>
    <s v="PID0228"/>
    <s v="Adult"/>
    <x v="1"/>
    <n v="40000"/>
    <n v="34307.72"/>
    <n v="81"/>
    <s v="Female"/>
    <s v="O-"/>
    <b v="0"/>
    <b v="0"/>
    <b v="1"/>
    <n v="150"/>
    <n v="28.360351528307834"/>
    <b v="1"/>
    <b v="1"/>
    <s v="Cancer"/>
    <x v="2"/>
  </r>
  <r>
    <s v="PID0229"/>
    <s v="Middle-aged"/>
    <x v="2"/>
    <n v="15000"/>
    <n v="11623.199999999999"/>
    <n v="70"/>
    <s v="Female"/>
    <s v="O+"/>
    <b v="0"/>
    <b v="1"/>
    <b v="1"/>
    <n v="15"/>
    <n v="22.093170054286073"/>
    <b v="0"/>
    <b v="0"/>
    <s v="Fractured Leg"/>
    <x v="0"/>
  </r>
  <r>
    <s v="PID0230"/>
    <s v="Senior"/>
    <x v="1"/>
    <n v="40000"/>
    <n v="0"/>
    <n v="77.8"/>
    <s v="Female"/>
    <s v="B-"/>
    <b v="0"/>
    <b v="1"/>
    <b v="0"/>
    <n v="70"/>
    <n v="30.014274140658149"/>
    <b v="1"/>
    <b v="1"/>
    <s v="Respiratory Infection"/>
    <x v="2"/>
  </r>
  <r>
    <s v="PID0231"/>
    <s v="Adult"/>
    <x v="1"/>
    <n v="32000"/>
    <n v="25580.6"/>
    <n v="94.5"/>
    <s v="Female"/>
    <s v="A-"/>
    <b v="0"/>
    <b v="0"/>
    <b v="1"/>
    <n v="300"/>
    <n v="33.087076783025807"/>
    <b v="1"/>
    <b v="1"/>
    <s v="Hypertension"/>
    <x v="0"/>
  </r>
  <r>
    <s v="PID0232"/>
    <s v="Senior"/>
    <x v="1"/>
    <n v="500"/>
    <n v="0"/>
    <n v="77.599999999999994"/>
    <s v="Male"/>
    <s v="O-"/>
    <b v="1"/>
    <b v="1"/>
    <b v="0"/>
    <n v="7"/>
    <n v="32.720526227019732"/>
    <b v="1"/>
    <b v="1"/>
    <s v="Heart Disease"/>
    <x v="0"/>
  </r>
  <r>
    <s v="PID0233"/>
    <s v="Adult"/>
    <x v="0"/>
    <n v="16000"/>
    <n v="9525.4599999999991"/>
    <n v="57.3"/>
    <s v="Female"/>
    <s v="A-"/>
    <b v="0"/>
    <b v="0"/>
    <b v="1"/>
    <n v="5"/>
    <n v="22.382812499999993"/>
    <b v="0"/>
    <b v="0"/>
    <s v="Fractured Arm"/>
    <x v="0"/>
  </r>
  <r>
    <s v="PID0234"/>
    <s v="Young Adult"/>
    <x v="2"/>
    <n v="500"/>
    <n v="279.56"/>
    <n v="106.4"/>
    <s v="Female"/>
    <s v="AB+"/>
    <b v="0"/>
    <b v="0"/>
    <b v="1"/>
    <n v="0.5"/>
    <n v="34.349173553719012"/>
    <b v="1"/>
    <b v="1"/>
    <s v="Heart Disease"/>
    <x v="0"/>
  </r>
  <r>
    <s v="PID0235"/>
    <s v="Adult"/>
    <x v="3"/>
    <n v="60000"/>
    <n v="45790.25"/>
    <n v="89.6"/>
    <s v="Female"/>
    <s v="B+"/>
    <b v="0"/>
    <b v="1"/>
    <b v="1"/>
    <n v="40"/>
    <n v="29.937518794480265"/>
    <b v="1"/>
    <b v="1"/>
    <s v="Diabetes"/>
    <x v="1"/>
  </r>
  <r>
    <s v="PID0236"/>
    <s v="Elderly"/>
    <x v="1"/>
    <n v="800"/>
    <n v="0"/>
    <n v="48.9"/>
    <s v="Female"/>
    <s v="B+"/>
    <b v="0"/>
    <b v="0"/>
    <b v="0"/>
    <n v="12"/>
    <n v="20.353798126951091"/>
    <b v="0"/>
    <b v="0"/>
    <s v="Childbirth"/>
    <x v="1"/>
  </r>
  <r>
    <s v="PID0237"/>
    <s v="Senior"/>
    <x v="1"/>
    <n v="30000"/>
    <n v="16813.59"/>
    <n v="89.6"/>
    <s v="Female"/>
    <s v="O+"/>
    <b v="0"/>
    <b v="0"/>
    <b v="1"/>
    <n v="9"/>
    <n v="34.566567647853084"/>
    <b v="1"/>
    <b v="1"/>
    <s v="Prostate Cancer"/>
    <x v="2"/>
  </r>
  <r>
    <s v="PID0238"/>
    <s v="Adult"/>
    <x v="2"/>
    <n v="40000"/>
    <n v="26437.399999999998"/>
    <n v="88.1"/>
    <s v="Female"/>
    <s v="AB-"/>
    <b v="0"/>
    <b v="1"/>
    <b v="1"/>
    <n v="2"/>
    <n v="30.128928559214803"/>
    <b v="1"/>
    <b v="1"/>
    <s v="Stroke"/>
    <x v="0"/>
  </r>
  <r>
    <s v="PID0239"/>
    <s v="Adult"/>
    <x v="3"/>
    <n v="18000"/>
    <n v="10284.66"/>
    <n v="66.3"/>
    <s v="Male"/>
    <s v="AB-"/>
    <b v="0"/>
    <b v="0"/>
    <b v="1"/>
    <n v="2"/>
    <n v="21.898533491874751"/>
    <b v="0"/>
    <b v="0"/>
    <s v="Kidney Stones"/>
    <x v="2"/>
  </r>
  <r>
    <s v="PID0240"/>
    <s v="Adult"/>
    <x v="1"/>
    <n v="40000"/>
    <n v="34094.800000000003"/>
    <n v="67.5"/>
    <s v="Female"/>
    <s v="AB+"/>
    <b v="0"/>
    <b v="0"/>
    <b v="1"/>
    <n v="9"/>
    <n v="26.045291462520733"/>
    <b v="0"/>
    <b v="0"/>
    <s v="Childbirth"/>
    <x v="2"/>
  </r>
  <r>
    <s v="PID0241"/>
    <s v="Senior"/>
    <x v="1"/>
    <n v="16000"/>
    <n v="11422.3"/>
    <n v="85.4"/>
    <s v="Female"/>
    <s v="A-"/>
    <b v="0"/>
    <b v="0"/>
    <b v="1"/>
    <n v="5"/>
    <n v="31.368227731864103"/>
    <b v="1"/>
    <b v="1"/>
    <s v="Kidney Stones"/>
    <x v="0"/>
  </r>
  <r>
    <s v="PID0242"/>
    <s v="Middle-aged"/>
    <x v="3"/>
    <n v="500"/>
    <n v="365.85"/>
    <n v="80.5"/>
    <s v="Male"/>
    <s v="B+"/>
    <b v="1"/>
    <b v="0"/>
    <b v="1"/>
    <n v="40"/>
    <n v="29.213238496153291"/>
    <b v="1"/>
    <b v="1"/>
    <s v="Diabetes"/>
    <x v="0"/>
  </r>
  <r>
    <s v="PID0243"/>
    <s v="Adult"/>
    <x v="1"/>
    <n v="16000"/>
    <n v="12760.94"/>
    <n v="59.5"/>
    <s v="Female"/>
    <s v="A-"/>
    <b v="0"/>
    <b v="0"/>
    <b v="1"/>
    <n v="7"/>
    <n v="21.592393671069821"/>
    <b v="0"/>
    <b v="0"/>
    <s v="Fractured Leg"/>
    <x v="1"/>
  </r>
  <r>
    <s v="PID0244"/>
    <s v="Middle-aged"/>
    <x v="2"/>
    <n v="12000"/>
    <n v="0"/>
    <n v="74.400000000000006"/>
    <s v="Female"/>
    <s v="B+"/>
    <b v="0"/>
    <b v="0"/>
    <b v="0"/>
    <n v="12"/>
    <n v="28.70259635044944"/>
    <b v="1"/>
    <b v="1"/>
    <s v="Stroke"/>
    <x v="1"/>
  </r>
  <r>
    <s v="PID0245"/>
    <s v="Middle-aged"/>
    <x v="0"/>
    <n v="40000"/>
    <n v="25274"/>
    <n v="59"/>
    <s v="Female"/>
    <s v="B-"/>
    <b v="0"/>
    <b v="0"/>
    <b v="1"/>
    <n v="15"/>
    <n v="24.557752341311129"/>
    <b v="0"/>
    <b v="0"/>
    <s v="Appendicitis"/>
    <x v="1"/>
  </r>
  <r>
    <s v="PID0246"/>
    <s v="Middle-aged"/>
    <x v="2"/>
    <n v="200000"/>
    <n v="121054.08"/>
    <n v="69"/>
    <s v="Male"/>
    <s v="B+"/>
    <b v="0"/>
    <b v="1"/>
    <b v="1"/>
    <n v="400"/>
    <n v="28.353057199211044"/>
    <b v="1"/>
    <b v="1"/>
    <s v="Appendicitis"/>
    <x v="1"/>
  </r>
  <r>
    <s v="PID0247"/>
    <s v="Senior"/>
    <x v="3"/>
    <n v="30000"/>
    <n v="21701.46"/>
    <n v="77.599999999999994"/>
    <s v="Male"/>
    <s v="AB+"/>
    <b v="0"/>
    <b v="0"/>
    <b v="1"/>
    <n v="7"/>
    <n v="29.937116623587048"/>
    <b v="1"/>
    <b v="1"/>
    <s v="Heart Disease"/>
    <x v="2"/>
  </r>
  <r>
    <s v="PID0248"/>
    <s v="Middle-aged"/>
    <x v="0"/>
    <n v="60000"/>
    <n v="0"/>
    <n v="83.9"/>
    <s v="Male"/>
    <s v="A+"/>
    <b v="0"/>
    <b v="0"/>
    <b v="0"/>
    <n v="7"/>
    <n v="29.7264739229025"/>
    <b v="1"/>
    <b v="1"/>
    <s v="Heart Attack"/>
    <x v="1"/>
  </r>
  <r>
    <s v="PID0249"/>
    <s v="Senior"/>
    <x v="2"/>
    <n v="800"/>
    <n v="703.87"/>
    <n v="76.8"/>
    <s v="Male"/>
    <s v="B+"/>
    <b v="0"/>
    <b v="0"/>
    <b v="1"/>
    <n v="0.5"/>
    <n v="33.682733213455549"/>
    <b v="1"/>
    <b v="1"/>
    <s v="Kidney Stones"/>
    <x v="0"/>
  </r>
  <r>
    <s v="PID0250"/>
    <s v="Adult"/>
    <x v="3"/>
    <n v="500"/>
    <n v="270.32"/>
    <n v="66.7"/>
    <s v="Male"/>
    <s v="AB+"/>
    <b v="0"/>
    <b v="0"/>
    <b v="1"/>
    <n v="5"/>
    <n v="24.499540863177231"/>
    <b v="0"/>
    <b v="0"/>
    <s v="Allergic Reaction"/>
    <x v="1"/>
  </r>
  <r>
    <s v="PID0251"/>
    <s v="Adult"/>
    <x v="0"/>
    <n v="24000"/>
    <n v="18664.68"/>
    <n v="71.400000000000006"/>
    <s v="Female"/>
    <s v="O-"/>
    <b v="0"/>
    <b v="0"/>
    <b v="1"/>
    <n v="9"/>
    <n v="25.91087240528379"/>
    <b v="0"/>
    <b v="0"/>
    <s v="Allergic Reaction"/>
    <x v="0"/>
  </r>
  <r>
    <s v="PID0252"/>
    <s v="Adult"/>
    <x v="3"/>
    <n v="60000"/>
    <n v="31082"/>
    <n v="65.599999999999994"/>
    <s v="Male"/>
    <s v="AB-"/>
    <s v="Yes"/>
    <b v="0"/>
    <b v="1"/>
    <n v="2"/>
    <n v="21.918540545958766"/>
    <b v="0"/>
    <b v="0"/>
    <s v="Diabetes"/>
    <x v="1"/>
  </r>
  <r>
    <s v="PID0253"/>
    <s v="Young Adult"/>
    <x v="2"/>
    <n v="30000"/>
    <n v="26738.129999999997"/>
    <n v="85.2"/>
    <s v="Female"/>
    <s v="A-"/>
    <b v="0"/>
    <b v="0"/>
    <b v="1"/>
    <n v="2"/>
    <n v="31.294765840220389"/>
    <b v="1"/>
    <b v="1"/>
    <s v="Stroke"/>
    <x v="0"/>
  </r>
  <r>
    <s v="PID0254"/>
    <s v="Middle-aged"/>
    <x v="1"/>
    <n v="40000"/>
    <n v="29444.799999999999"/>
    <n v="63.9"/>
    <s v="Male"/>
    <s v="O-"/>
    <b v="0"/>
    <b v="0"/>
    <b v="1"/>
    <n v="15"/>
    <n v="21.852877808556482"/>
    <b v="0"/>
    <b v="0"/>
    <s v="Allergic Reaction"/>
    <x v="2"/>
  </r>
  <r>
    <s v="PID0255"/>
    <s v="Adult"/>
    <x v="0"/>
    <n v="200000"/>
    <n v="101161.68"/>
    <n v="86.6"/>
    <s v="Female"/>
    <s v="A-"/>
    <b v="0"/>
    <b v="1"/>
    <b v="1"/>
    <n v="20"/>
    <n v="29.615950206901271"/>
    <b v="1"/>
    <b v="1"/>
    <s v="Heart Attack"/>
    <x v="1"/>
  </r>
  <r>
    <s v="PID0256"/>
    <s v="Middle-aged"/>
    <x v="2"/>
    <n v="36000"/>
    <n v="31042.68"/>
    <n v="77.5"/>
    <s v="Female"/>
    <s v="B-"/>
    <b v="0"/>
    <b v="0"/>
    <b v="1"/>
    <n v="30"/>
    <n v="30.655432933823818"/>
    <b v="1"/>
    <b v="1"/>
    <s v="Heart Attack"/>
    <x v="0"/>
  </r>
  <r>
    <s v="PID0257"/>
    <s v="Adult"/>
    <x v="0"/>
    <n v="60000"/>
    <n v="47874.1"/>
    <n v="69"/>
    <s v="Female"/>
    <s v="A+"/>
    <b v="0"/>
    <b v="0"/>
    <b v="1"/>
    <n v="70"/>
    <n v="25.970115548195267"/>
    <b v="0"/>
    <b v="0"/>
    <s v="Fractured Arm"/>
    <x v="1"/>
  </r>
  <r>
    <s v="PID0258"/>
    <s v="Senior"/>
    <x v="2"/>
    <n v="3000"/>
    <n v="2277.27"/>
    <n v="67.900000000000006"/>
    <s v="Female"/>
    <s v="O+"/>
    <b v="0"/>
    <b v="0"/>
    <b v="1"/>
    <n v="7"/>
    <n v="24.346516547742841"/>
    <b v="0"/>
    <b v="0"/>
    <s v="Prostate Cancer"/>
    <x v="1"/>
  </r>
  <r>
    <s v="PID0259"/>
    <s v="Adult"/>
    <x v="1"/>
    <n v="200000"/>
    <n v="161833.76"/>
    <n v="87.7"/>
    <s v="Male"/>
    <s v="AB+"/>
    <b v="0"/>
    <b v="0"/>
    <b v="1"/>
    <n v="7"/>
    <n v="34.257812499999993"/>
    <b v="1"/>
    <b v="1"/>
    <s v="Heart Disease"/>
    <x v="0"/>
  </r>
  <r>
    <s v="PID0260"/>
    <s v="Middle-aged"/>
    <x v="3"/>
    <n v="100"/>
    <n v="82.82"/>
    <n v="58.4"/>
    <s v="Male"/>
    <s v="AB+"/>
    <b v="0"/>
    <b v="1"/>
    <b v="1"/>
    <n v="3"/>
    <n v="22.812499999999996"/>
    <b v="0"/>
    <b v="0"/>
    <s v="Allergic Reaction"/>
    <x v="1"/>
  </r>
  <r>
    <s v="PID0261"/>
    <s v="Adult"/>
    <x v="0"/>
    <n v="800"/>
    <n v="0"/>
    <n v="89.7"/>
    <s v="Male"/>
    <s v="AB-"/>
    <b v="0"/>
    <b v="1"/>
    <b v="0"/>
    <n v="4"/>
    <n v="29.970931203849108"/>
    <b v="1"/>
    <b v="1"/>
    <s v="Kidney Stones"/>
    <x v="0"/>
  </r>
  <r>
    <s v="PID0262"/>
    <s v="Adult"/>
    <x v="2"/>
    <n v="250000"/>
    <n v="190210.2"/>
    <n v="65"/>
    <s v="Female"/>
    <s v="O-"/>
    <b v="0"/>
    <b v="0"/>
    <b v="1"/>
    <n v="7"/>
    <n v="22.491349480968861"/>
    <b v="0"/>
    <b v="0"/>
    <s v="Appendicitis"/>
    <x v="2"/>
  </r>
  <r>
    <s v="PID0263"/>
    <s v="Middle-aged"/>
    <x v="3"/>
    <n v="3000"/>
    <n v="1570.1100000000001"/>
    <n v="56.2"/>
    <s v="Female"/>
    <s v="AB+"/>
    <b v="0"/>
    <b v="1"/>
    <b v="1"/>
    <n v="30"/>
    <n v="22.230133301689015"/>
    <b v="0"/>
    <b v="0"/>
    <s v="Osteoarthritis"/>
    <x v="2"/>
  </r>
  <r>
    <s v="PID0264"/>
    <s v="Adult"/>
    <x v="0"/>
    <n v="30000"/>
    <n v="25604.159999999996"/>
    <n v="96.1"/>
    <s v="Male"/>
    <s v="O-"/>
    <b v="0"/>
    <b v="0"/>
    <b v="1"/>
    <n v="15"/>
    <n v="34.049036281179141"/>
    <b v="1"/>
    <b v="1"/>
    <s v="Hypertension"/>
    <x v="1"/>
  </r>
  <r>
    <s v="PID0265"/>
    <s v="Adult"/>
    <x v="2"/>
    <n v="3000"/>
    <n v="2271.75"/>
    <n v="59.7"/>
    <s v="Male"/>
    <s v="B-"/>
    <b v="1"/>
    <b v="0"/>
    <b v="1"/>
    <n v="5"/>
    <n v="21.406289217971246"/>
    <b v="0"/>
    <b v="0"/>
    <s v="Hypertension"/>
    <x v="1"/>
  </r>
  <r>
    <s v="PID0266"/>
    <s v="Adult"/>
    <x v="1"/>
    <n v="100"/>
    <n v="0"/>
    <n v="94.6"/>
    <s v="Female"/>
    <s v="AB+"/>
    <b v="0"/>
    <b v="0"/>
    <b v="0"/>
    <n v="9"/>
    <n v="29.85734124479232"/>
    <b v="1"/>
    <b v="1"/>
    <s v="Stroke"/>
    <x v="1"/>
  </r>
  <r>
    <s v="PID0267"/>
    <s v="Adult"/>
    <x v="1"/>
    <n v="800"/>
    <n v="484.88"/>
    <n v="65.099999999999994"/>
    <s v="Female"/>
    <s v="B+"/>
    <b v="1"/>
    <b v="0"/>
    <b v="1"/>
    <n v="7"/>
    <n v="22.525951557093425"/>
    <b v="0"/>
    <b v="0"/>
    <s v="Allergic Reaction"/>
    <x v="2"/>
  </r>
  <r>
    <s v="PID0268"/>
    <s v="Adult"/>
    <x v="1"/>
    <n v="12000"/>
    <n v="9014.58"/>
    <n v="104.7"/>
    <s v="Male"/>
    <s v="B-"/>
    <b v="1"/>
    <b v="0"/>
    <b v="1"/>
    <n v="12"/>
    <n v="34.98279260917505"/>
    <b v="1"/>
    <b v="1"/>
    <s v="Respiratory Infection"/>
    <x v="1"/>
  </r>
  <r>
    <s v="PID0269"/>
    <s v="Adult"/>
    <x v="1"/>
    <n v="40000"/>
    <n v="20636.399999999998"/>
    <n v="73"/>
    <s v="Male"/>
    <s v="B-"/>
    <b v="0"/>
    <b v="0"/>
    <b v="1"/>
    <n v="12"/>
    <n v="28.515624999999993"/>
    <b v="1"/>
    <b v="1"/>
    <s v="Respiratory Infection"/>
    <x v="2"/>
  </r>
  <r>
    <s v="PID0270"/>
    <s v="Adult"/>
    <x v="3"/>
    <n v="240000"/>
    <n v="161510.04"/>
    <n v="73.2"/>
    <s v="Female"/>
    <s v="O-"/>
    <b v="0"/>
    <b v="1"/>
    <b v="1"/>
    <n v="15"/>
    <n v="24.177566389219184"/>
    <b v="0"/>
    <b v="0"/>
    <s v="Stroke"/>
    <x v="2"/>
  </r>
  <r>
    <s v="PID0271"/>
    <s v="Adult"/>
    <x v="2"/>
    <n v="90000"/>
    <n v="50397.700000000004"/>
    <n v="75.2"/>
    <s v="Male"/>
    <s v="A-"/>
    <b v="0"/>
    <b v="1"/>
    <b v="1"/>
    <n v="25"/>
    <n v="25.126131845367368"/>
    <b v="0"/>
    <b v="0"/>
    <s v="Prostate Cancer"/>
    <x v="0"/>
  </r>
  <r>
    <s v="PID0272"/>
    <s v="Senior"/>
    <x v="3"/>
    <n v="32000"/>
    <n v="17619.52"/>
    <n v="79.099999999999994"/>
    <s v="Male"/>
    <s v="B-"/>
    <b v="0"/>
    <b v="1"/>
    <b v="1"/>
    <n v="9"/>
    <n v="32.090551340825179"/>
    <b v="1"/>
    <b v="1"/>
    <s v="Heart Attack"/>
    <x v="2"/>
  </r>
  <r>
    <s v="PID0273"/>
    <s v="Middle-aged"/>
    <x v="3"/>
    <n v="15000"/>
    <n v="12252.550000000001"/>
    <n v="78"/>
    <s v="Male"/>
    <s v="AB-"/>
    <b v="1"/>
    <b v="1"/>
    <b v="1"/>
    <n v="12"/>
    <n v="26.061679307694877"/>
    <b v="0"/>
    <b v="0"/>
    <s v="Prostate Cancer"/>
    <x v="1"/>
  </r>
  <r>
    <s v="PID0274"/>
    <s v="Senior"/>
    <x v="1"/>
    <n v="90000"/>
    <n v="70452.100000000006"/>
    <n v="49.3"/>
    <s v="Female"/>
    <s v="O-"/>
    <b v="0"/>
    <b v="0"/>
    <b v="1"/>
    <n v="5"/>
    <n v="21.060275962236744"/>
    <b v="0"/>
    <b v="0"/>
    <s v="Cancer"/>
    <x v="1"/>
  </r>
  <r>
    <s v="PID0275"/>
    <s v="Adult"/>
    <x v="2"/>
    <n v="12000"/>
    <n v="0"/>
    <n v="94.1"/>
    <s v="Female"/>
    <s v="B-"/>
    <b v="1"/>
    <b v="0"/>
    <b v="0"/>
    <n v="0.5"/>
    <n v="29.699532887261707"/>
    <b v="1"/>
    <b v="1"/>
    <s v="Cancer"/>
    <x v="2"/>
  </r>
  <r>
    <s v="PID0276"/>
    <s v="Adult"/>
    <x v="1"/>
    <n v="40000"/>
    <n v="32398.1"/>
    <n v="100.7"/>
    <s v="Male"/>
    <s v="A+"/>
    <b v="0"/>
    <b v="0"/>
    <b v="1"/>
    <n v="40"/>
    <n v="32.881632653061224"/>
    <b v="1"/>
    <b v="1"/>
    <s v="Fractured Arm"/>
    <x v="2"/>
  </r>
  <r>
    <s v="PID0277"/>
    <s v="Middle-aged"/>
    <x v="0"/>
    <n v="18000"/>
    <n v="9142.98"/>
    <n v="52.2"/>
    <s v="Male"/>
    <s v="AB-"/>
    <b v="1"/>
    <b v="0"/>
    <b v="1"/>
    <n v="20"/>
    <n v="20.138111955557267"/>
    <b v="0"/>
    <b v="0"/>
    <s v="Appendicitis"/>
    <x v="0"/>
  </r>
  <r>
    <s v="PID0278"/>
    <s v="Senior"/>
    <x v="1"/>
    <n v="60000"/>
    <n v="49946.899999999994"/>
    <n v="67.8"/>
    <s v="Male"/>
    <s v="O+"/>
    <b v="0"/>
    <b v="0"/>
    <b v="1"/>
    <n v="15"/>
    <n v="24.310660116891963"/>
    <b v="0"/>
    <b v="0"/>
    <s v="Childbirth"/>
    <x v="0"/>
  </r>
  <r>
    <s v="PID0279"/>
    <s v="Senior"/>
    <x v="1"/>
    <n v="24000"/>
    <n v="0"/>
    <n v="71.2"/>
    <s v="Male"/>
    <s v="AB+"/>
    <b v="0"/>
    <b v="1"/>
    <b v="0"/>
    <n v="9"/>
    <n v="26.472337894110655"/>
    <b v="0"/>
    <b v="0"/>
    <s v="Childbirth"/>
    <x v="0"/>
  </r>
  <r>
    <s v="PID0280"/>
    <s v="Middle-aged"/>
    <x v="1"/>
    <n v="24000"/>
    <n v="15161.699999999999"/>
    <n v="69"/>
    <s v="Male"/>
    <s v="AB+"/>
    <b v="1"/>
    <b v="0"/>
    <b v="1"/>
    <n v="12"/>
    <n v="23.87543252595156"/>
    <b v="0"/>
    <b v="0"/>
    <s v="Prostate Cancer"/>
    <x v="0"/>
  </r>
  <r>
    <s v="PID0281"/>
    <s v="Middle-aged"/>
    <x v="0"/>
    <n v="20000"/>
    <n v="11828.86"/>
    <n v="54.6"/>
    <s v="Male"/>
    <s v="AB+"/>
    <b v="0"/>
    <b v="1"/>
    <b v="1"/>
    <n v="30"/>
    <n v="21.064002160410475"/>
    <b v="0"/>
    <b v="0"/>
    <s v="Prostate Cancer"/>
    <x v="2"/>
  </r>
  <r>
    <s v="PID0282"/>
    <s v="Adult"/>
    <x v="1"/>
    <n v="2000"/>
    <n v="1182"/>
    <n v="59.9"/>
    <s v="Male"/>
    <s v="A+"/>
    <b v="1"/>
    <b v="1"/>
    <b v="1"/>
    <n v="5"/>
    <n v="22.270969660916126"/>
    <b v="0"/>
    <b v="0"/>
    <s v="Cancer"/>
    <x v="0"/>
  </r>
  <r>
    <s v="PID0283"/>
    <s v="Middle-aged"/>
    <x v="0"/>
    <n v="12000"/>
    <n v="9412.6"/>
    <n v="74"/>
    <s v="Female"/>
    <s v="O-"/>
    <b v="1"/>
    <b v="0"/>
    <b v="1"/>
    <n v="4"/>
    <n v="24.441802087462015"/>
    <b v="0"/>
    <b v="0"/>
    <s v="Kidney Stones"/>
    <x v="0"/>
  </r>
  <r>
    <s v="PID0284"/>
    <s v="Middle-aged"/>
    <x v="1"/>
    <n v="250000"/>
    <n v="175454.59999999998"/>
    <n v="84.9"/>
    <s v="Male"/>
    <s v="AB+"/>
    <b v="0"/>
    <b v="1"/>
    <b v="1"/>
    <n v="5"/>
    <n v="34.886587771203153"/>
    <b v="1"/>
    <b v="1"/>
    <s v="Heart Attack"/>
    <x v="0"/>
  </r>
  <r>
    <s v="PID0285"/>
    <s v="Adult"/>
    <x v="3"/>
    <n v="100"/>
    <n v="56.47"/>
    <n v="65.5"/>
    <s v="Female"/>
    <s v="A+"/>
    <b v="0"/>
    <b v="1"/>
    <b v="1"/>
    <n v="2"/>
    <n v="21.88512813658993"/>
    <b v="0"/>
    <b v="0"/>
    <s v="Hypertension"/>
    <x v="2"/>
  </r>
  <r>
    <s v="PID0286"/>
    <s v="Middle-aged"/>
    <x v="2"/>
    <n v="20000"/>
    <n v="0"/>
    <n v="96.3"/>
    <s v="Male"/>
    <s v="B-"/>
    <b v="0"/>
    <b v="0"/>
    <b v="0"/>
    <n v="9"/>
    <n v="31.807372175980973"/>
    <b v="1"/>
    <b v="1"/>
    <s v="Osteoarthritis"/>
    <x v="1"/>
  </r>
  <r>
    <s v="PID0287"/>
    <s v="Adult"/>
    <x v="0"/>
    <n v="20000"/>
    <n v="0"/>
    <n v="78.099999999999994"/>
    <s v="Female"/>
    <s v="B-"/>
    <b v="1"/>
    <b v="0"/>
    <b v="0"/>
    <n v="0"/>
    <n v="28.003872494531894"/>
    <b v="1"/>
    <b v="1"/>
    <s v="Fractured Leg"/>
    <x v="0"/>
  </r>
  <r>
    <s v="PID0288"/>
    <s v="Young Adult"/>
    <x v="1"/>
    <n v="300000"/>
    <n v="254042.27999999997"/>
    <n v="59.6"/>
    <s v="Female"/>
    <s v="AB-"/>
    <b v="0"/>
    <b v="0"/>
    <b v="1"/>
    <n v="15"/>
    <n v="22.159428911362287"/>
    <b v="0"/>
    <b v="0"/>
    <s v="Osteoarthritis"/>
    <x v="1"/>
  </r>
  <r>
    <s v="PID0289"/>
    <s v="Young Adult"/>
    <x v="0"/>
    <n v="800"/>
    <n v="445.65"/>
    <n v="71.400000000000006"/>
    <s v="Female"/>
    <s v="O-"/>
    <b v="1"/>
    <b v="0"/>
    <b v="1"/>
    <n v="7"/>
    <n v="24.134667387777181"/>
    <b v="0"/>
    <b v="0"/>
    <s v="Cancer"/>
    <x v="0"/>
  </r>
  <r>
    <s v="PID0290"/>
    <s v="Middle-aged"/>
    <x v="1"/>
    <n v="40000"/>
    <n v="35435.599999999999"/>
    <n v="73"/>
    <s v="Male"/>
    <s v="B-"/>
    <b v="0"/>
    <b v="0"/>
    <b v="1"/>
    <n v="12"/>
    <n v="25.864512471655331"/>
    <b v="0"/>
    <b v="0"/>
    <s v="Cancer"/>
    <x v="1"/>
  </r>
  <r>
    <s v="PID0291"/>
    <s v="Adult"/>
    <x v="0"/>
    <n v="40000"/>
    <n v="23892.800000000003"/>
    <n v="92.4"/>
    <s v="Female"/>
    <s v="A+"/>
    <b v="1"/>
    <b v="0"/>
    <b v="1"/>
    <n v="15"/>
    <n v="29.162984471657619"/>
    <b v="1"/>
    <b v="1"/>
    <s v="Heart Attack"/>
    <x v="0"/>
  </r>
  <r>
    <s v="PID0292"/>
    <s v="Adult"/>
    <x v="0"/>
    <n v="3000"/>
    <n v="2649.5099999999998"/>
    <n v="99.1"/>
    <s v="Male"/>
    <s v="A+"/>
    <b v="0"/>
    <b v="0"/>
    <b v="1"/>
    <n v="15"/>
    <n v="31.992510330578511"/>
    <b v="1"/>
    <b v="1"/>
    <s v="Kidney Stones"/>
    <x v="1"/>
  </r>
  <r>
    <s v="PID0293"/>
    <s v="Adult"/>
    <x v="1"/>
    <n v="800"/>
    <n v="587.24"/>
    <n v="94.6"/>
    <s v="Female"/>
    <s v="B+"/>
    <b v="0"/>
    <b v="0"/>
    <b v="1"/>
    <n v="20"/>
    <n v="32.733564013840834"/>
    <b v="1"/>
    <b v="1"/>
    <s v="Kidney Stones"/>
    <x v="1"/>
  </r>
  <r>
    <s v="PID0294"/>
    <s v="Adult"/>
    <x v="3"/>
    <n v="20000"/>
    <n v="16863.14"/>
    <n v="92.6"/>
    <s v="Female"/>
    <s v="B-"/>
    <b v="0"/>
    <b v="0"/>
    <b v="1"/>
    <n v="15"/>
    <n v="33.203054967908493"/>
    <b v="1"/>
    <b v="1"/>
    <s v="Fractured Leg"/>
    <x v="1"/>
  </r>
  <r>
    <s v="PID0295"/>
    <s v="Adult"/>
    <x v="0"/>
    <n v="3000"/>
    <n v="2651.88"/>
    <n v="70"/>
    <s v="Male"/>
    <s v="O+"/>
    <b v="0"/>
    <b v="0"/>
    <b v="1"/>
    <n v="9"/>
    <n v="22.343515592581952"/>
    <b v="0"/>
    <b v="0"/>
    <s v="Hypertension"/>
    <x v="1"/>
  </r>
  <r>
    <s v="PID0296"/>
    <s v="Senior"/>
    <x v="0"/>
    <n v="48000"/>
    <n v="25412.799999999999"/>
    <n v="73.900000000000006"/>
    <s v="Female"/>
    <s v="B-"/>
    <b v="0"/>
    <b v="0"/>
    <b v="1"/>
    <n v="5"/>
    <n v="25.874444172122828"/>
    <b v="0"/>
    <b v="0"/>
    <s v="Diabetes"/>
    <x v="0"/>
  </r>
  <r>
    <s v="PID0297"/>
    <s v="Middle-aged"/>
    <x v="3"/>
    <n v="60000"/>
    <n v="52542.200000000004"/>
    <n v="48.1"/>
    <s v="Female"/>
    <s v="AB-"/>
    <b v="0"/>
    <s v="Yes"/>
    <b v="1"/>
    <n v="4"/>
    <n v="20.281666385562492"/>
    <b v="0"/>
    <b v="0"/>
    <s v="Kidney Stones"/>
    <x v="0"/>
  </r>
  <r>
    <s v="PID0298"/>
    <s v="Senior"/>
    <x v="0"/>
    <n v="1000"/>
    <n v="608.94000000000005"/>
    <n v="62.8"/>
    <s v="Female"/>
    <s v="AB-"/>
    <b v="1"/>
    <b v="0"/>
    <b v="1"/>
    <n v="9"/>
    <n v="26.139438085327779"/>
    <b v="0"/>
    <b v="0"/>
    <s v="Stroke"/>
    <x v="1"/>
  </r>
  <r>
    <s v="PID0299"/>
    <s v="Senior"/>
    <x v="1"/>
    <n v="90000"/>
    <n v="46249.5"/>
    <n v="56.5"/>
    <s v="Female"/>
    <s v="A-"/>
    <b v="1"/>
    <b v="0"/>
    <b v="1"/>
    <n v="20"/>
    <n v="22.632590930940552"/>
    <b v="0"/>
    <b v="0"/>
    <s v="Fractured Arm"/>
    <x v="2"/>
  </r>
  <r>
    <s v="PID0300"/>
    <s v="Adult"/>
    <x v="1"/>
    <n v="20000"/>
    <n v="0"/>
    <n v="71.400000000000006"/>
    <s v="Male"/>
    <s v="A+"/>
    <b v="0"/>
    <b v="1"/>
    <b v="0"/>
    <n v="5"/>
    <n v="25.601491627523398"/>
    <b v="0"/>
    <b v="0"/>
    <s v="Cancer"/>
    <x v="0"/>
  </r>
  <r>
    <s v="PID0301"/>
    <s v="Young Adult"/>
    <x v="1"/>
    <n v="45000"/>
    <n v="26396.19"/>
    <n v="82.4"/>
    <s v="Female"/>
    <s v="O+"/>
    <b v="0"/>
    <b v="0"/>
    <b v="1"/>
    <n v="70"/>
    <n v="30.266299357208453"/>
    <b v="1"/>
    <b v="1"/>
    <s v="Cancer"/>
    <x v="1"/>
  </r>
  <r>
    <s v="PID0302"/>
    <s v="Adult"/>
    <x v="0"/>
    <n v="40000"/>
    <n v="30393.3"/>
    <n v="75.400000000000006"/>
    <s v="Male"/>
    <s v="AB-"/>
    <b v="0"/>
    <b v="1"/>
    <b v="1"/>
    <n v="15"/>
    <n v="29.088383935804945"/>
    <b v="1"/>
    <b v="1"/>
    <s v="Heart Attack"/>
    <x v="1"/>
  </r>
  <r>
    <s v="PID0303"/>
    <s v="Adult"/>
    <x v="1"/>
    <n v="18000"/>
    <n v="15337.380000000001"/>
    <n v="90.6"/>
    <s v="Male"/>
    <s v="A-"/>
    <b v="1"/>
    <b v="0"/>
    <b v="1"/>
    <n v="20"/>
    <n v="33.685306365258775"/>
    <b v="1"/>
    <b v="1"/>
    <s v="Osteoarthritis"/>
    <x v="2"/>
  </r>
  <r>
    <s v="PID0304"/>
    <s v="Middle-aged"/>
    <x v="1"/>
    <n v="21000"/>
    <n v="17377.78"/>
    <n v="82.5"/>
    <s v="Female"/>
    <s v="A+"/>
    <b v="1"/>
    <b v="1"/>
    <b v="1"/>
    <n v="20"/>
    <n v="29.58155545197031"/>
    <b v="1"/>
    <b v="1"/>
    <s v="Respiratory Infection"/>
    <x v="1"/>
  </r>
  <r>
    <s v="PID0305"/>
    <s v="Senior"/>
    <x v="1"/>
    <n v="800"/>
    <n v="555.04"/>
    <n v="74.2"/>
    <s v="Male"/>
    <s v="AB-"/>
    <b v="1"/>
    <b v="0"/>
    <b v="1"/>
    <n v="30"/>
    <n v="26.289682539682545"/>
    <b v="0"/>
    <b v="0"/>
    <s v="Stroke"/>
    <x v="0"/>
  </r>
  <r>
    <s v="PID0306"/>
    <s v="Adult"/>
    <x v="0"/>
    <n v="12000"/>
    <n v="6992.64"/>
    <n v="66.8"/>
    <s v="Female"/>
    <s v="O-"/>
    <b v="0"/>
    <b v="1"/>
    <b v="1"/>
    <n v="7"/>
    <n v="23.66780045351474"/>
    <b v="0"/>
    <b v="0"/>
    <s v="Childbirth"/>
    <x v="1"/>
  </r>
  <r>
    <s v="PID0307"/>
    <s v="Senior"/>
    <x v="0"/>
    <n v="30000"/>
    <n v="15917.49"/>
    <n v="89.7"/>
    <s v="Female"/>
    <s v="O-"/>
    <s v="Yes"/>
    <b v="0"/>
    <b v="1"/>
    <n v="250"/>
    <n v="34.605146406388641"/>
    <s v="Yes"/>
    <b v="1"/>
    <s v="Heart Disease"/>
    <x v="2"/>
  </r>
  <r>
    <s v="PID0308"/>
    <s v="Senior"/>
    <x v="2"/>
    <n v="12000"/>
    <n v="9607.2000000000007"/>
    <n v="59.7"/>
    <s v="Female"/>
    <s v="AB+"/>
    <b v="0"/>
    <b v="0"/>
    <b v="1"/>
    <n v="2"/>
    <n v="23.031518845723543"/>
    <b v="0"/>
    <b v="0"/>
    <s v="Osteoarthritis"/>
    <x v="0"/>
  </r>
  <r>
    <s v="PID0309"/>
    <s v="Middle-aged"/>
    <x v="0"/>
    <n v="12000"/>
    <n v="9344"/>
    <n v="76.5"/>
    <s v="Female"/>
    <s v="A+"/>
    <b v="0"/>
    <b v="0"/>
    <b v="1"/>
    <n v="12"/>
    <n v="31.035741815083774"/>
    <b v="1"/>
    <b v="1"/>
    <s v="Allergic Reaction"/>
    <x v="1"/>
  </r>
  <r>
    <s v="PID0310"/>
    <s v="Adult"/>
    <x v="1"/>
    <n v="800"/>
    <n v="505.63"/>
    <n v="84.5"/>
    <s v="Male"/>
    <s v="O+"/>
    <b v="0"/>
    <b v="1"/>
    <b v="1"/>
    <n v="12"/>
    <n v="31.037649219467404"/>
    <b v="1"/>
    <b v="1"/>
    <s v="Kidney Stones"/>
    <x v="0"/>
  </r>
  <r>
    <s v="PID0311"/>
    <s v="Middle-aged"/>
    <x v="0"/>
    <n v="500"/>
    <n v="402.18"/>
    <n v="103.1"/>
    <s v="Female"/>
    <s v="O-"/>
    <b v="0"/>
    <b v="1"/>
    <b v="1"/>
    <n v="30"/>
    <n v="33.283832644628099"/>
    <b v="1"/>
    <b v="1"/>
    <s v="Childbirth"/>
    <x v="0"/>
  </r>
  <r>
    <s v="PID0312"/>
    <s v="Young Adult"/>
    <x v="3"/>
    <n v="90000"/>
    <n v="0"/>
    <n v="80.3"/>
    <s v="Female"/>
    <s v="O-"/>
    <b v="0"/>
    <b v="0"/>
    <b v="0"/>
    <n v="5"/>
    <n v="28.792713973251104"/>
    <b v="1"/>
    <b v="1"/>
    <s v="Prostate Cancer"/>
    <x v="2"/>
  </r>
  <r>
    <s v="PID0313"/>
    <s v="Senior"/>
    <x v="3"/>
    <n v="12000"/>
    <n v="10441.56"/>
    <n v="65.099999999999994"/>
    <s v="Female"/>
    <s v="A+"/>
    <b v="0"/>
    <b v="0"/>
    <b v="1"/>
    <n v="25"/>
    <n v="25.114771806643258"/>
    <b v="0"/>
    <b v="0"/>
    <s v="Kidney Stones"/>
    <x v="1"/>
  </r>
  <r>
    <s v="PID0314"/>
    <s v="Adult"/>
    <x v="0"/>
    <n v="60000"/>
    <n v="34111.4"/>
    <n v="61.4"/>
    <s v="Female"/>
    <s v="O+"/>
    <b v="0"/>
    <b v="1"/>
    <b v="1"/>
    <n v="12"/>
    <n v="23.395823807346435"/>
    <b v="0"/>
    <b v="0"/>
    <s v="Allergic Reaction"/>
    <x v="2"/>
  </r>
  <r>
    <s v="PID0315"/>
    <s v="Adult"/>
    <x v="3"/>
    <n v="18000"/>
    <n v="15787.920000000002"/>
    <n v="82.7"/>
    <s v="Male"/>
    <s v="A+"/>
    <b v="0"/>
    <b v="1"/>
    <b v="1"/>
    <n v="2"/>
    <n v="26.101502335563691"/>
    <b v="0"/>
    <b v="0"/>
    <s v="Stroke"/>
    <x v="2"/>
  </r>
  <r>
    <s v="PID0316"/>
    <s v="Senior"/>
    <x v="1"/>
    <n v="45000"/>
    <n v="0"/>
    <n v="68.8"/>
    <s v="Female"/>
    <s v="A-"/>
    <b v="0"/>
    <b v="1"/>
    <b v="0"/>
    <n v="20"/>
    <n v="28.270874424720574"/>
    <b v="1"/>
    <b v="1"/>
    <s v="Fractured Arm"/>
    <x v="2"/>
  </r>
  <r>
    <s v="PID0317"/>
    <s v="Middle-aged"/>
    <x v="2"/>
    <n v="16000"/>
    <n v="11310.02"/>
    <n v="78.900000000000006"/>
    <s v="Female"/>
    <s v="O+"/>
    <b v="0"/>
    <b v="0"/>
    <b v="1"/>
    <n v="70"/>
    <n v="25.471332644628102"/>
    <b v="0"/>
    <b v="0"/>
    <s v="Cancer"/>
    <x v="2"/>
  </r>
  <r>
    <s v="PID0318"/>
    <s v="Adult"/>
    <x v="2"/>
    <n v="250000"/>
    <n v="181231.9"/>
    <n v="62.6"/>
    <s v="Female"/>
    <s v="O+"/>
    <b v="0"/>
    <b v="0"/>
    <b v="1"/>
    <n v="2"/>
    <n v="24.150302843254501"/>
    <b v="0"/>
    <b v="0"/>
    <s v="Allergic Reaction"/>
    <x v="1"/>
  </r>
  <r>
    <s v="PID0319"/>
    <s v="Senior"/>
    <x v="1"/>
    <n v="100"/>
    <n v="0"/>
    <n v="62.9"/>
    <s v="Female"/>
    <s v="B+"/>
    <b v="0"/>
    <b v="0"/>
    <b v="0"/>
    <n v="90"/>
    <n v="23.967383020880959"/>
    <b v="0"/>
    <b v="0"/>
    <s v="Stroke"/>
    <x v="1"/>
  </r>
  <r>
    <s v="PID0320"/>
    <s v="Middle-aged"/>
    <x v="1"/>
    <n v="75000"/>
    <n v="64758.100000000006"/>
    <n v="66.5"/>
    <s v="Male"/>
    <s v="A-"/>
    <b v="0"/>
    <b v="1"/>
    <b v="1"/>
    <n v="25"/>
    <n v="25.654874426140964"/>
    <b v="0"/>
    <b v="0"/>
    <s v="Childbirth"/>
    <x v="2"/>
  </r>
  <r>
    <s v="PID0321"/>
    <s v="Adult"/>
    <x v="3"/>
    <n v="40000"/>
    <n v="0"/>
    <n v="83.4"/>
    <s v="Female"/>
    <s v="AB+"/>
    <b v="0"/>
    <b v="0"/>
    <b v="0"/>
    <n v="5"/>
    <n v="26.029150151368562"/>
    <b v="0"/>
    <b v="0"/>
    <s v="Prostate Cancer"/>
    <x v="1"/>
  </r>
  <r>
    <s v="PID0322"/>
    <s v="Adult"/>
    <x v="1"/>
    <n v="3000"/>
    <n v="1894.17"/>
    <n v="57.3"/>
    <s v="Female"/>
    <s v="AB+"/>
    <b v="0"/>
    <b v="0"/>
    <b v="1"/>
    <n v="20"/>
    <n v="22.382812499999993"/>
    <b v="0"/>
    <b v="0"/>
    <s v="Allergic Reaction"/>
    <x v="1"/>
  </r>
  <r>
    <s v="PID0323"/>
    <s v="Adult"/>
    <x v="2"/>
    <n v="32000"/>
    <n v="0"/>
    <n v="96.5"/>
    <s v="Male"/>
    <s v="O-"/>
    <b v="1"/>
    <b v="0"/>
    <b v="0"/>
    <n v="3"/>
    <n v="33.391003460207614"/>
    <b v="1"/>
    <b v="1"/>
    <s v="Kidney Stones"/>
    <x v="1"/>
  </r>
  <r>
    <s v="PID0324"/>
    <s v="Senior"/>
    <x v="3"/>
    <n v="12000"/>
    <n v="6341.88"/>
    <n v="83.8"/>
    <s v="Male"/>
    <s v="B+"/>
    <b v="0"/>
    <b v="0"/>
    <b v="1"/>
    <n v="25"/>
    <n v="34.434582511505582"/>
    <b v="1"/>
    <b v="1"/>
    <s v="Heart Attack"/>
    <x v="1"/>
  </r>
  <r>
    <s v="PID0325"/>
    <s v="Middle-aged"/>
    <x v="3"/>
    <n v="16000"/>
    <n v="13735.36"/>
    <n v="57.4"/>
    <s v="Male"/>
    <s v="AB-"/>
    <b v="0"/>
    <b v="0"/>
    <b v="1"/>
    <n v="40"/>
    <n v="22.704798069696608"/>
    <b v="0"/>
    <b v="0"/>
    <s v="Fractured Leg"/>
    <x v="2"/>
  </r>
  <r>
    <s v="PID0326"/>
    <s v="Senior"/>
    <x v="0"/>
    <n v="60000"/>
    <n v="0"/>
    <n v="45.3"/>
    <s v="Female"/>
    <s v="B+"/>
    <b v="1"/>
    <b v="0"/>
    <b v="0"/>
    <n v="12"/>
    <n v="20.133333333333333"/>
    <b v="0"/>
    <b v="0"/>
    <s v="Stroke"/>
    <x v="1"/>
  </r>
  <r>
    <s v="PID0327"/>
    <s v="Adult"/>
    <x v="0"/>
    <n v="90000"/>
    <n v="49301.899999999994"/>
    <n v="97.5"/>
    <s v="Female"/>
    <s v="O+"/>
    <b v="0"/>
    <b v="1"/>
    <b v="1"/>
    <n v="7"/>
    <n v="33.343592900379605"/>
    <b v="1"/>
    <b v="1"/>
    <s v="Fractured Leg"/>
    <x v="2"/>
  </r>
  <r>
    <s v="PID0328"/>
    <s v="Middle-aged"/>
    <x v="2"/>
    <n v="60000"/>
    <n v="52602.28"/>
    <n v="99.9"/>
    <s v="Female"/>
    <s v="O-"/>
    <b v="0"/>
    <b v="0"/>
    <b v="1"/>
    <n v="4"/>
    <n v="34.977766884913002"/>
    <b v="1"/>
    <b v="1"/>
    <s v="Hypertension"/>
    <x v="1"/>
  </r>
  <r>
    <s v="PID0329"/>
    <s v="Young Adult"/>
    <x v="0"/>
    <n v="72000"/>
    <n v="48491.68"/>
    <n v="82.6"/>
    <s v="Male"/>
    <s v="A-"/>
    <b v="0"/>
    <b v="0"/>
    <b v="1"/>
    <n v="4"/>
    <n v="29.617411882821184"/>
    <b v="1"/>
    <b v="1"/>
    <s v="Heart Disease"/>
    <x v="2"/>
  </r>
  <r>
    <s v="PID0330"/>
    <s v="Middle-aged"/>
    <x v="2"/>
    <n v="500"/>
    <n v="0"/>
    <n v="88.4"/>
    <s v="Female"/>
    <s v="A+"/>
    <b v="0"/>
    <b v="0"/>
    <b v="0"/>
    <n v="4"/>
    <n v="29.881016765819368"/>
    <b v="1"/>
    <b v="1"/>
    <s v="Diabetes"/>
    <x v="0"/>
  </r>
  <r>
    <s v="PID0331"/>
    <s v="Adult"/>
    <x v="2"/>
    <n v="100"/>
    <n v="87.74"/>
    <n v="102"/>
    <s v="Female"/>
    <s v="A-"/>
    <b v="0"/>
    <b v="0"/>
    <b v="1"/>
    <n v="9"/>
    <n v="32.192904936245419"/>
    <b v="1"/>
    <b v="1"/>
    <s v="Appendicitis"/>
    <x v="1"/>
  </r>
  <r>
    <s v="PID0332"/>
    <s v="Senior"/>
    <x v="2"/>
    <n v="72000"/>
    <n v="40552.839999999997"/>
    <n v="73.3"/>
    <s v="Male"/>
    <s v="AB+"/>
    <b v="1"/>
    <b v="0"/>
    <b v="1"/>
    <n v="7"/>
    <n v="32.577777777777776"/>
    <b v="1"/>
    <b v="1"/>
    <s v="Heart Attack"/>
    <x v="2"/>
  </r>
  <r>
    <s v="PID0333"/>
    <s v="Adult"/>
    <x v="1"/>
    <n v="48000"/>
    <n v="37134"/>
    <n v="91"/>
    <s v="Female"/>
    <s v="AB-"/>
    <b v="0"/>
    <b v="1"/>
    <b v="1"/>
    <n v="12"/>
    <n v="33.023660908695021"/>
    <b v="1"/>
    <b v="1"/>
    <s v="Appendicitis"/>
    <x v="2"/>
  </r>
  <r>
    <s v="PID0334"/>
    <s v="Senior"/>
    <x v="3"/>
    <n v="12000"/>
    <n v="8904.5999999999985"/>
    <n v="94.6"/>
    <s v="Male"/>
    <s v="A+"/>
    <s v="Yes"/>
    <s v="No"/>
    <b v="1"/>
    <n v="9"/>
    <n v="33.517573696145128"/>
    <b v="1"/>
    <b v="1"/>
    <s v="Hypertension"/>
    <x v="0"/>
  </r>
  <r>
    <s v="PID0335"/>
    <s v="Adult"/>
    <x v="2"/>
    <n v="60000"/>
    <n v="0"/>
    <n v="84.5"/>
    <s v="Female"/>
    <s v="AB+"/>
    <b v="0"/>
    <b v="1"/>
    <b v="0"/>
    <n v="12"/>
    <n v="32.599050962540019"/>
    <b v="1"/>
    <b v="1"/>
    <s v="Fractured Arm"/>
    <x v="2"/>
  </r>
  <r>
    <s v="PID0336"/>
    <s v="Middle-aged"/>
    <x v="1"/>
    <n v="32000"/>
    <n v="17880.560000000001"/>
    <n v="87.1"/>
    <s v="Male"/>
    <s v="O+"/>
    <b v="0"/>
    <b v="0"/>
    <b v="1"/>
    <n v="9"/>
    <n v="31.230951271110474"/>
    <b v="1"/>
    <b v="1"/>
    <s v="Heart Attack"/>
    <x v="0"/>
  </r>
  <r>
    <s v="PID0337"/>
    <s v="Middle-aged"/>
    <x v="2"/>
    <n v="54000"/>
    <n v="0"/>
    <n v="86.6"/>
    <s v="Female"/>
    <s v="O+"/>
    <b v="1"/>
    <b v="0"/>
    <b v="0"/>
    <n v="3"/>
    <n v="33.828124999999993"/>
    <b v="1"/>
    <b v="1"/>
    <s v="Fractured Leg"/>
    <x v="0"/>
  </r>
  <r>
    <s v="PID0338"/>
    <s v="Adult"/>
    <x v="2"/>
    <n v="250000"/>
    <n v="180061.4"/>
    <n v="67.3"/>
    <s v="Male"/>
    <s v="AB+"/>
    <b v="1"/>
    <b v="0"/>
    <b v="1"/>
    <n v="1"/>
    <n v="21.975510204081633"/>
    <b v="0"/>
    <b v="0"/>
    <s v="Allergic Reaction"/>
    <x v="1"/>
  </r>
  <r>
    <s v="PID0339"/>
    <s v="Adult"/>
    <x v="2"/>
    <n v="12000"/>
    <n v="10036.98"/>
    <n v="104.5"/>
    <s v="Female"/>
    <s v="A-"/>
    <b v="1"/>
    <b v="1"/>
    <b v="1"/>
    <n v="2"/>
    <n v="34.915967790437364"/>
    <b v="1"/>
    <b v="1"/>
    <s v="Hypertension"/>
    <x v="2"/>
  </r>
  <r>
    <s v="PID0340"/>
    <s v="Adult"/>
    <x v="1"/>
    <n v="12000"/>
    <n v="10570.68"/>
    <n v="73.400000000000006"/>
    <s v="Male"/>
    <s v="O+"/>
    <b v="0"/>
    <b v="0"/>
    <b v="1"/>
    <n v="90"/>
    <n v="28.671874999999996"/>
    <b v="1"/>
    <b v="1"/>
    <s v="Osteoarthritis"/>
    <x v="2"/>
  </r>
  <r>
    <s v="PID0341"/>
    <s v="Adult"/>
    <x v="0"/>
    <n v="60000"/>
    <n v="49311.68"/>
    <n v="80.8"/>
    <s v="Male"/>
    <s v="A+"/>
    <b v="1"/>
    <b v="1"/>
    <b v="1"/>
    <n v="25"/>
    <n v="31.562499999999993"/>
    <b v="1"/>
    <b v="1"/>
    <s v="Fractured Arm"/>
    <x v="1"/>
  </r>
  <r>
    <s v="PID0342"/>
    <s v="Middle-aged"/>
    <x v="2"/>
    <n v="300000"/>
    <n v="0"/>
    <n v="75.900000000000006"/>
    <s v="Male"/>
    <s v="B-"/>
    <b v="1"/>
    <b v="0"/>
    <b v="0"/>
    <n v="0.5"/>
    <n v="30.022546576480359"/>
    <b v="1"/>
    <b v="1"/>
    <s v="Fractured Leg"/>
    <x v="2"/>
  </r>
  <r>
    <s v="PID0343"/>
    <s v="Middle-aged"/>
    <x v="2"/>
    <n v="500"/>
    <n v="447.66"/>
    <n v="82"/>
    <s v="Male"/>
    <s v="A-"/>
    <b v="0"/>
    <b v="0"/>
    <b v="1"/>
    <n v="0.5"/>
    <n v="33.267069657998292"/>
    <b v="1"/>
    <b v="1"/>
    <s v="Kidney Stones"/>
    <x v="0"/>
  </r>
  <r>
    <s v="PID0344"/>
    <s v="Middle-aged"/>
    <x v="0"/>
    <n v="200000"/>
    <n v="0"/>
    <n v="88.8"/>
    <s v="Male"/>
    <s v="B+"/>
    <b v="1"/>
    <b v="1"/>
    <b v="0"/>
    <n v="12"/>
    <n v="30.726643598615919"/>
    <b v="1"/>
    <b v="1"/>
    <s v="Diabetes"/>
    <x v="1"/>
  </r>
  <r>
    <s v="PID0345"/>
    <s v="Adult"/>
    <x v="0"/>
    <n v="30000"/>
    <n v="23792.699999999997"/>
    <n v="85.2"/>
    <s v="Female"/>
    <s v="AB-"/>
    <b v="0"/>
    <b v="1"/>
    <b v="1"/>
    <n v="15"/>
    <n v="29.480968858131494"/>
    <b v="1"/>
    <b v="1"/>
    <s v="Allergic Reaction"/>
    <x v="2"/>
  </r>
  <r>
    <s v="PID0346"/>
    <s v="Adult"/>
    <x v="1"/>
    <n v="240000"/>
    <n v="0"/>
    <n v="60.2"/>
    <s v="Male"/>
    <s v="O-"/>
    <b v="1"/>
    <b v="1"/>
    <b v="0"/>
    <n v="7"/>
    <n v="23.515624999999996"/>
    <b v="0"/>
    <b v="0"/>
    <s v="Prostate Cancer"/>
    <x v="0"/>
  </r>
  <r>
    <s v="PID0347"/>
    <s v="Adult"/>
    <x v="1"/>
    <n v="40000"/>
    <n v="24642.6"/>
    <n v="88.7"/>
    <s v="Male"/>
    <s v="AB-"/>
    <b v="0"/>
    <b v="0"/>
    <b v="1"/>
    <n v="9"/>
    <n v="31.804654164724447"/>
    <b v="1"/>
    <b v="1"/>
    <s v="Kidney Stones"/>
    <x v="1"/>
  </r>
  <r>
    <s v="PID0348"/>
    <s v="Senior"/>
    <x v="2"/>
    <n v="45000"/>
    <n v="39752.79"/>
    <n v="70"/>
    <s v="Female"/>
    <s v="A+"/>
    <b v="0"/>
    <b v="1"/>
    <b v="1"/>
    <n v="0.5"/>
    <n v="29.903028749626213"/>
    <b v="1"/>
    <b v="1"/>
    <s v="Heart Attack"/>
    <x v="2"/>
  </r>
  <r>
    <s v="PID0349"/>
    <s v="Middle-aged"/>
    <x v="1"/>
    <n v="24000"/>
    <n v="0"/>
    <n v="92"/>
    <s v="Male"/>
    <s v="AB+"/>
    <b v="0"/>
    <b v="1"/>
    <b v="0"/>
    <n v="9"/>
    <n v="34.205829863176689"/>
    <b v="1"/>
    <b v="1"/>
    <s v="Prostate Cancer"/>
    <x v="0"/>
  </r>
  <r>
    <s v="PID0350"/>
    <s v="Adult"/>
    <x v="1"/>
    <n v="100"/>
    <n v="77.66"/>
    <n v="106.6"/>
    <s v="Male"/>
    <s v="AB-"/>
    <b v="1"/>
    <b v="0"/>
    <b v="1"/>
    <n v="200"/>
    <n v="33.269872975250458"/>
    <b v="1"/>
    <b v="1"/>
    <s v="Prostate Cancer"/>
    <x v="1"/>
  </r>
  <r>
    <s v="PID0351"/>
    <s v="Middle-aged"/>
    <x v="1"/>
    <n v="250000"/>
    <n v="125062.2"/>
    <n v="96.1"/>
    <s v="Male"/>
    <s v="A+"/>
    <b v="0"/>
    <b v="0"/>
    <b v="1"/>
    <n v="9"/>
    <n v="30.674454977816076"/>
    <b v="1"/>
    <b v="1"/>
    <s v="Stroke"/>
    <x v="2"/>
  </r>
  <r>
    <s v="PID0352"/>
    <s v="Middle-aged"/>
    <x v="0"/>
    <n v="40000"/>
    <n v="0"/>
    <n v="72.599999999999994"/>
    <s v="Male"/>
    <s v="O+"/>
    <b v="0"/>
    <b v="0"/>
    <b v="0"/>
    <n v="4"/>
    <n v="28.00817869680953"/>
    <b v="1"/>
    <b v="1"/>
    <s v="Kidney Stones"/>
    <x v="2"/>
  </r>
  <r>
    <s v="PID0353"/>
    <s v="Adult"/>
    <x v="0"/>
    <n v="16000"/>
    <n v="9324.06"/>
    <n v="78.900000000000006"/>
    <s v="Male"/>
    <s v="A+"/>
    <b v="0"/>
    <b v="0"/>
    <b v="1"/>
    <n v="25"/>
    <n v="30.438640484549207"/>
    <b v="1"/>
    <b v="1"/>
    <s v="Respiratory Infection"/>
    <x v="2"/>
  </r>
  <r>
    <s v="PID0354"/>
    <s v="Adult"/>
    <x v="2"/>
    <n v="60000"/>
    <n v="42781.95"/>
    <n v="56.7"/>
    <s v="Male"/>
    <s v="O+"/>
    <b v="0"/>
    <b v="1"/>
    <b v="1"/>
    <n v="2"/>
    <n v="21.340660167864808"/>
    <b v="0"/>
    <b v="0"/>
    <s v="Diabetes"/>
    <x v="2"/>
  </r>
  <r>
    <s v="PID0355"/>
    <s v="Middle-aged"/>
    <x v="0"/>
    <n v="100"/>
    <n v="67.64"/>
    <n v="54"/>
    <s v="Female"/>
    <s v="O+"/>
    <b v="0"/>
    <b v="1"/>
    <b v="1"/>
    <n v="7"/>
    <n v="22.476586888657646"/>
    <b v="0"/>
    <b v="0"/>
    <s v="Diabetes"/>
    <x v="2"/>
  </r>
  <r>
    <s v="PID0356"/>
    <s v="Adult"/>
    <x v="2"/>
    <n v="500"/>
    <n v="265.38"/>
    <n v="93.2"/>
    <s v="Female"/>
    <s v="O-"/>
    <b v="0"/>
    <b v="0"/>
    <b v="1"/>
    <n v="15"/>
    <n v="30.087809917355372"/>
    <b v="1"/>
    <b v="1"/>
    <s v="Prostate Cancer"/>
    <x v="2"/>
  </r>
  <r>
    <s v="PID0357"/>
    <s v="Adult"/>
    <x v="0"/>
    <n v="800"/>
    <n v="0"/>
    <n v="80.5"/>
    <s v="Male"/>
    <s v="AB+"/>
    <b v="0"/>
    <b v="1"/>
    <b v="0"/>
    <n v="20"/>
    <n v="31.445312499999993"/>
    <b v="1"/>
    <b v="1"/>
    <s v="Respiratory Infection"/>
    <x v="1"/>
  </r>
  <r>
    <s v="PID0358"/>
    <s v="Senior"/>
    <x v="1"/>
    <n v="12000"/>
    <n v="7609.14"/>
    <n v="79.900000000000006"/>
    <s v="Male"/>
    <s v="AB-"/>
    <b v="0"/>
    <b v="0"/>
    <b v="1"/>
    <n v="12"/>
    <n v="30.445054107605543"/>
    <b v="1"/>
    <b v="1"/>
    <s v="Heart Attack"/>
    <x v="0"/>
  </r>
  <r>
    <s v="PID0359"/>
    <s v="Adult"/>
    <x v="1"/>
    <n v="24000"/>
    <n v="16555.14"/>
    <n v="100.8"/>
    <s v="Male"/>
    <s v="B-"/>
    <b v="0"/>
    <b v="0"/>
    <b v="1"/>
    <n v="12"/>
    <n v="32.174662453318007"/>
    <b v="1"/>
    <b v="1"/>
    <s v="Diabetes"/>
    <x v="2"/>
  </r>
  <r>
    <s v="PID0360"/>
    <s v="Adult"/>
    <x v="0"/>
    <n v="240000"/>
    <n v="0"/>
    <n v="90.4"/>
    <s v="Female"/>
    <s v="AB-"/>
    <b v="0"/>
    <b v="0"/>
    <b v="0"/>
    <n v="5"/>
    <n v="30.915495366095556"/>
    <b v="1"/>
    <b v="1"/>
    <s v="Appendicitis"/>
    <x v="2"/>
  </r>
  <r>
    <s v="PID0361"/>
    <s v="Middle-aged"/>
    <x v="3"/>
    <n v="100"/>
    <n v="80.67"/>
    <n v="87.4"/>
    <s v="Male"/>
    <s v="O-"/>
    <b v="0"/>
    <b v="0"/>
    <b v="1"/>
    <n v="120"/>
    <n v="31.717230367252146"/>
    <b v="1"/>
    <b v="1"/>
    <s v="Cancer"/>
    <x v="0"/>
  </r>
  <r>
    <s v="PID0362"/>
    <s v="Middle-aged"/>
    <x v="3"/>
    <n v="500"/>
    <n v="329.07"/>
    <n v="95.2"/>
    <s v="Male"/>
    <s v="B+"/>
    <b v="0"/>
    <b v="0"/>
    <b v="1"/>
    <n v="9"/>
    <n v="30.387181205911453"/>
    <b v="1"/>
    <b v="1"/>
    <s v="Stroke"/>
    <x v="0"/>
  </r>
  <r>
    <s v="PID0363"/>
    <s v="Middle-aged"/>
    <x v="1"/>
    <n v="60000"/>
    <n v="37716.720000000001"/>
    <n v="94"/>
    <s v="Male"/>
    <s v="O-"/>
    <b v="1"/>
    <b v="0"/>
    <b v="1"/>
    <n v="5"/>
    <n v="34.112353026564087"/>
    <b v="1"/>
    <b v="1"/>
    <s v="Prostate Cancer"/>
    <x v="0"/>
  </r>
  <r>
    <s v="PID0364"/>
    <s v="Senior"/>
    <x v="2"/>
    <n v="30000"/>
    <n v="26951.94"/>
    <n v="74.099999999999994"/>
    <s v="Female"/>
    <s v="B-"/>
    <b v="1"/>
    <b v="1"/>
    <b v="1"/>
    <n v="0.5"/>
    <n v="30.062071483630163"/>
    <b v="1"/>
    <b v="1"/>
    <s v="Allergic Reaction"/>
    <x v="0"/>
  </r>
  <r>
    <s v="PID0365"/>
    <s v="Middle-aged"/>
    <x v="0"/>
    <n v="500"/>
    <n v="440.1"/>
    <n v="87.5"/>
    <s v="Male"/>
    <s v="B-"/>
    <b v="0"/>
    <b v="0"/>
    <b v="1"/>
    <n v="15"/>
    <n v="33.340954122847123"/>
    <b v="1"/>
    <b v="1"/>
    <s v="Heart Attack"/>
    <x v="0"/>
  </r>
  <r>
    <s v="PID0366"/>
    <s v="Senior"/>
    <x v="1"/>
    <n v="1000"/>
    <n v="0"/>
    <n v="72.599999999999994"/>
    <s v="Male"/>
    <s v="B-"/>
    <b v="0"/>
    <b v="1"/>
    <b v="0"/>
    <n v="30"/>
    <n v="25.722789115646261"/>
    <b v="0"/>
    <b v="0"/>
    <s v="Childbirth"/>
    <x v="1"/>
  </r>
  <r>
    <s v="PID0367"/>
    <s v="Middle-aged"/>
    <x v="1"/>
    <n v="20000"/>
    <n v="16143.4"/>
    <n v="76.7"/>
    <s v="Female"/>
    <s v="AB-"/>
    <b v="1"/>
    <b v="0"/>
    <b v="1"/>
    <n v="7"/>
    <n v="31.92507804370447"/>
    <b v="1"/>
    <b v="1"/>
    <s v="Fractured Leg"/>
    <x v="1"/>
  </r>
  <r>
    <s v="PID0368"/>
    <s v="Adult"/>
    <x v="2"/>
    <n v="100"/>
    <n v="65.930000000000007"/>
    <n v="84.2"/>
    <s v="Male"/>
    <s v="B+"/>
    <b v="0"/>
    <b v="0"/>
    <b v="1"/>
    <n v="4"/>
    <n v="31.305770374776923"/>
    <b v="1"/>
    <b v="1"/>
    <s v="Hypertension"/>
    <x v="1"/>
  </r>
  <r>
    <s v="PID0369"/>
    <s v="Senior"/>
    <x v="2"/>
    <n v="500"/>
    <n v="0"/>
    <n v="79.400000000000006"/>
    <s v="Male"/>
    <s v="B+"/>
    <b v="0"/>
    <b v="0"/>
    <b v="0"/>
    <n v="0.5"/>
    <n v="33.918578324576018"/>
    <b v="1"/>
    <b v="1"/>
    <s v="Cancer"/>
    <x v="2"/>
  </r>
  <r>
    <s v="PID0370"/>
    <s v="Middle-aged"/>
    <x v="2"/>
    <n v="72000"/>
    <n v="0"/>
    <n v="73"/>
    <s v="Male"/>
    <s v="B+"/>
    <b v="0"/>
    <b v="0"/>
    <b v="0"/>
    <n v="4"/>
    <n v="30.780907404284029"/>
    <b v="1"/>
    <b v="1"/>
    <s v="Kidney Stones"/>
    <x v="0"/>
  </r>
  <r>
    <s v="PID0371"/>
    <s v="Middle-aged"/>
    <x v="3"/>
    <n v="72000"/>
    <n v="54838.92"/>
    <n v="56.4"/>
    <s v="Female"/>
    <s v="A+"/>
    <b v="1"/>
    <b v="0"/>
    <b v="1"/>
    <n v="7"/>
    <n v="22.309244096356945"/>
    <b v="0"/>
    <b v="0"/>
    <s v="Cancer"/>
    <x v="0"/>
  </r>
  <r>
    <s v="PID0372"/>
    <s v="Middle-aged"/>
    <x v="3"/>
    <n v="500"/>
    <n v="0"/>
    <n v="76.3"/>
    <s v="Male"/>
    <s v="B+"/>
    <b v="1"/>
    <b v="0"/>
    <b v="0"/>
    <n v="15"/>
    <n v="28.025711662075299"/>
    <b v="1"/>
    <b v="1"/>
    <s v="Heart Disease"/>
    <x v="0"/>
  </r>
  <r>
    <s v="PID0373"/>
    <s v="Adult"/>
    <x v="2"/>
    <n v="240000"/>
    <n v="196046.63999999998"/>
    <n v="58.4"/>
    <s v="Female"/>
    <s v="O-"/>
    <b v="0"/>
    <s v="Yes"/>
    <b v="1"/>
    <n v="400"/>
    <n v="20.447463324113304"/>
    <b v="0"/>
    <b v="0"/>
    <s v="Childbirth"/>
    <x v="2"/>
  </r>
  <r>
    <s v="PID0374"/>
    <s v="Senior"/>
    <x v="0"/>
    <n v="18000"/>
    <n v="9141.42"/>
    <n v="49.6"/>
    <s v="Male"/>
    <s v="B-"/>
    <b v="1"/>
    <b v="0"/>
    <b v="1"/>
    <n v="12"/>
    <n v="20.381328073635764"/>
    <b v="0"/>
    <b v="0"/>
    <s v="Osteoarthritis"/>
    <x v="1"/>
  </r>
  <r>
    <s v="PID0375"/>
    <s v="Adult"/>
    <x v="0"/>
    <n v="16000"/>
    <n v="13267.3"/>
    <n v="86"/>
    <s v="Male"/>
    <s v="O-"/>
    <b v="0"/>
    <b v="0"/>
    <b v="1"/>
    <n v="25"/>
    <n v="29.069767441860467"/>
    <b v="1"/>
    <b v="1"/>
    <s v="Fractured Leg"/>
    <x v="0"/>
  </r>
  <r>
    <s v="PID0376"/>
    <s v="Middle-aged"/>
    <x v="2"/>
    <n v="800"/>
    <n v="698.61"/>
    <n v="54.8"/>
    <s v="Female"/>
    <s v="AB+"/>
    <b v="0"/>
    <b v="0"/>
    <b v="1"/>
    <n v="5"/>
    <n v="23.71883656509695"/>
    <b v="0"/>
    <b v="0"/>
    <s v="Fractured Leg"/>
    <x v="2"/>
  </r>
  <r>
    <s v="PID0377"/>
    <s v="Senior"/>
    <x v="0"/>
    <n v="72000"/>
    <n v="0"/>
    <n v="64.599999999999994"/>
    <s v="Male"/>
    <s v="A-"/>
    <b v="0"/>
    <b v="0"/>
    <b v="0"/>
    <n v="15"/>
    <n v="24.615150129553413"/>
    <b v="0"/>
    <b v="0"/>
    <s v="Childbirth"/>
    <x v="1"/>
  </r>
  <r>
    <s v="PID0378"/>
    <s v="Middle-aged"/>
    <x v="2"/>
    <n v="30000"/>
    <n v="23847.09"/>
    <n v="90.5"/>
    <s v="Male"/>
    <s v="A+"/>
    <b v="1"/>
    <b v="1"/>
    <b v="1"/>
    <n v="20"/>
    <n v="34.484072549916164"/>
    <b v="1"/>
    <b v="1"/>
    <s v="Fractured Leg"/>
    <x v="1"/>
  </r>
  <r>
    <s v="PID0379"/>
    <s v="Middle-aged"/>
    <x v="0"/>
    <n v="21000"/>
    <n v="0"/>
    <n v="65"/>
    <s v="Female"/>
    <s v="B-"/>
    <b v="0"/>
    <b v="0"/>
    <b v="0"/>
    <n v="5"/>
    <n v="23.875114784205696"/>
    <b v="0"/>
    <b v="0"/>
    <s v="Fractured Leg"/>
    <x v="1"/>
  </r>
  <r>
    <s v="PID0380"/>
    <s v="Adult"/>
    <x v="1"/>
    <n v="100"/>
    <n v="0"/>
    <n v="64.2"/>
    <s v="Male"/>
    <s v="B-"/>
    <b v="1"/>
    <b v="0"/>
    <b v="0"/>
    <n v="9"/>
    <n v="21.204914783987316"/>
    <b v="0"/>
    <b v="0"/>
    <s v="Kidney Stones"/>
    <x v="0"/>
  </r>
  <r>
    <s v="PID0381"/>
    <s v="Senior"/>
    <x v="1"/>
    <n v="90000"/>
    <n v="45637.1"/>
    <n v="65.400000000000006"/>
    <s v="Female"/>
    <s v="AB+"/>
    <b v="0"/>
    <b v="0"/>
    <b v="1"/>
    <n v="12"/>
    <n v="26.532516532110836"/>
    <b v="0"/>
    <b v="0"/>
    <s v="Stroke"/>
    <x v="1"/>
  </r>
  <r>
    <s v="PID0382"/>
    <s v="Adult"/>
    <x v="3"/>
    <n v="18000"/>
    <n v="11172.539999999999"/>
    <n v="63"/>
    <s v="Female"/>
    <s v="B-"/>
    <b v="0"/>
    <b v="0"/>
    <b v="1"/>
    <n v="120"/>
    <n v="20.571428571428573"/>
    <b v="0"/>
    <b v="0"/>
    <s v="Prostate Cancer"/>
    <x v="1"/>
  </r>
  <r>
    <s v="PID0383"/>
    <s v="Senior"/>
    <x v="1"/>
    <n v="250000"/>
    <n v="0"/>
    <n v="93.2"/>
    <s v="Female"/>
    <s v="AB+"/>
    <b v="0"/>
    <b v="0"/>
    <b v="0"/>
    <n v="200"/>
    <n v="33.822035128465672"/>
    <b v="1"/>
    <b v="1"/>
    <s v="Cancer"/>
    <x v="0"/>
  </r>
  <r>
    <s v="PID0384"/>
    <s v="Adult"/>
    <x v="1"/>
    <n v="100"/>
    <n v="57.71"/>
    <n v="81"/>
    <s v="Male"/>
    <s v="B-"/>
    <b v="1"/>
    <b v="0"/>
    <b v="1"/>
    <n v="15"/>
    <n v="30.864197530864192"/>
    <b v="1"/>
    <b v="1"/>
    <s v="Hypertension"/>
    <x v="0"/>
  </r>
  <r>
    <s v="PID0385"/>
    <s v="Adult"/>
    <x v="2"/>
    <n v="30000"/>
    <n v="15793.41"/>
    <n v="61.8"/>
    <s v="Male"/>
    <s v="A-"/>
    <b v="0"/>
    <b v="0"/>
    <b v="1"/>
    <n v="2"/>
    <n v="23.841672774970096"/>
    <b v="0"/>
    <b v="0"/>
    <s v="Diabetes"/>
    <x v="2"/>
  </r>
  <r>
    <s v="PID0386"/>
    <s v="Adult"/>
    <x v="2"/>
    <n v="60000"/>
    <n v="46224.04"/>
    <n v="93.4"/>
    <s v="Female"/>
    <s v="A-"/>
    <b v="0"/>
    <b v="0"/>
    <b v="1"/>
    <n v="2"/>
    <n v="29.150151368559037"/>
    <b v="1"/>
    <b v="1"/>
    <s v="Childbirth"/>
    <x v="1"/>
  </r>
  <r>
    <s v="PID0387"/>
    <s v="Middle-aged"/>
    <x v="2"/>
    <n v="24000"/>
    <n v="15849.300000000001"/>
    <n v="89.4"/>
    <s v="Male"/>
    <s v="B-"/>
    <b v="0"/>
    <b v="0"/>
    <b v="1"/>
    <n v="3"/>
    <n v="30.934256055363328"/>
    <b v="1"/>
    <b v="1"/>
    <s v="Heart Disease"/>
    <x v="0"/>
  </r>
  <r>
    <s v="PID0388"/>
    <s v="Middle-aged"/>
    <x v="3"/>
    <n v="30000"/>
    <n v="23214.36"/>
    <n v="92.9"/>
    <s v="Female"/>
    <s v="B-"/>
    <b v="0"/>
    <b v="1"/>
    <b v="1"/>
    <n v="2"/>
    <n v="34.540452111838199"/>
    <b v="1"/>
    <b v="1"/>
    <s v="Heart Disease"/>
    <x v="0"/>
  </r>
  <r>
    <s v="PID0389"/>
    <s v="Senior"/>
    <x v="3"/>
    <n v="16000"/>
    <n v="0"/>
    <n v="81.400000000000006"/>
    <s v="Male"/>
    <s v="AB+"/>
    <b v="0"/>
    <b v="1"/>
    <b v="0"/>
    <n v="20"/>
    <n v="33.448389217619983"/>
    <b v="1"/>
    <b v="1"/>
    <s v="Diabetes"/>
    <x v="0"/>
  </r>
  <r>
    <s v="PID0390"/>
    <s v="Middle-aged"/>
    <x v="0"/>
    <n v="75000"/>
    <n v="52324.55"/>
    <n v="70.7"/>
    <s v="Female"/>
    <s v="O-"/>
    <b v="0"/>
    <b v="1"/>
    <b v="1"/>
    <n v="12"/>
    <n v="30.600761772853186"/>
    <b v="1"/>
    <b v="1"/>
    <s v="Kidney Stones"/>
    <x v="0"/>
  </r>
  <r>
    <s v="PID0391"/>
    <s v="Adult"/>
    <x v="0"/>
    <n v="4000"/>
    <n v="0"/>
    <n v="72.8"/>
    <s v="Female"/>
    <s v="AB-"/>
    <b v="0"/>
    <b v="0"/>
    <b v="0"/>
    <n v="12"/>
    <n v="28.085336213880634"/>
    <b v="1"/>
    <b v="1"/>
    <s v="Childbirth"/>
    <x v="0"/>
  </r>
  <r>
    <s v="PID0392"/>
    <s v="Adult"/>
    <x v="0"/>
    <n v="250000"/>
    <n v="154333.29999999999"/>
    <n v="90.2"/>
    <s v="Male"/>
    <s v="AB+"/>
    <b v="0"/>
    <s v="Yes"/>
    <b v="1"/>
    <n v="12"/>
    <n v="30.847098252453751"/>
    <b v="1"/>
    <b v="1"/>
    <s v="Heart Disease"/>
    <x v="1"/>
  </r>
  <r>
    <s v="PID0393"/>
    <s v="Senior"/>
    <x v="3"/>
    <n v="90000"/>
    <n v="54359.3"/>
    <n v="76.599999999999994"/>
    <s v="Female"/>
    <s v="B-"/>
    <b v="0"/>
    <b v="0"/>
    <b v="1"/>
    <n v="9"/>
    <n v="30.299434357818118"/>
    <b v="1"/>
    <b v="1"/>
    <s v="Appendicitis"/>
    <x v="0"/>
  </r>
  <r>
    <s v="PID0394"/>
    <s v="Senior"/>
    <x v="1"/>
    <n v="45000"/>
    <n v="34948.050000000003"/>
    <n v="81.099999999999994"/>
    <s v="Male"/>
    <s v="AB-"/>
    <b v="0"/>
    <b v="0"/>
    <b v="1"/>
    <n v="25"/>
    <n v="32.079427237846602"/>
    <b v="1"/>
    <b v="1"/>
    <s v="Heart Disease"/>
    <x v="1"/>
  </r>
  <r>
    <s v="PID0395"/>
    <s v="Adult"/>
    <x v="3"/>
    <n v="48000"/>
    <n v="31165.759999999998"/>
    <n v="79.3"/>
    <s v="Male"/>
    <s v="B+"/>
    <b v="0"/>
    <b v="0"/>
    <b v="1"/>
    <n v="0"/>
    <n v="29.846813956114268"/>
    <b v="1"/>
    <b v="1"/>
    <s v="Heart Disease"/>
    <x v="0"/>
  </r>
  <r>
    <s v="PID0396"/>
    <s v="Senior"/>
    <x v="2"/>
    <n v="12000"/>
    <n v="9210.5399999999991"/>
    <n v="83.4"/>
    <s v="Female"/>
    <s v="AB+"/>
    <b v="0"/>
    <b v="0"/>
    <b v="1"/>
    <n v="0.5"/>
    <n v="29.904263329628172"/>
    <b v="1"/>
    <b v="1"/>
    <s v="Cancer"/>
    <x v="2"/>
  </r>
  <r>
    <s v="PID0397"/>
    <s v="Adult"/>
    <x v="2"/>
    <n v="800"/>
    <n v="630.55999999999995"/>
    <n v="86.9"/>
    <s v="Female"/>
    <s v="A-"/>
    <b v="0"/>
    <b v="1"/>
    <b v="1"/>
    <n v="12"/>
    <n v="29.035383741521603"/>
    <b v="1"/>
    <b v="1"/>
    <s v="Respiratory Infection"/>
    <x v="1"/>
  </r>
  <r>
    <s v="PID0398"/>
    <s v="Adult"/>
    <x v="0"/>
    <n v="24000"/>
    <n v="17480.04"/>
    <n v="65"/>
    <s v="Female"/>
    <s v="A+"/>
    <b v="0"/>
    <b v="0"/>
    <b v="1"/>
    <n v="12"/>
    <n v="23.030045351473927"/>
    <b v="0"/>
    <b v="0"/>
    <s v="Osteoarthritis"/>
    <x v="1"/>
  </r>
  <r>
    <s v="PID0399"/>
    <s v="Adult"/>
    <x v="1"/>
    <n v="60000"/>
    <n v="39419.75"/>
    <n v="89.7"/>
    <s v="Female"/>
    <s v="AB+"/>
    <b v="1"/>
    <b v="0"/>
    <b v="1"/>
    <n v="15"/>
    <n v="30.320443482963768"/>
    <b v="1"/>
    <b v="1"/>
    <s v="Stroke"/>
    <x v="0"/>
  </r>
  <r>
    <s v="PID0400"/>
    <s v="Adult"/>
    <x v="2"/>
    <n v="24000"/>
    <n v="20401.560000000001"/>
    <n v="72"/>
    <s v="Female"/>
    <s v="A-"/>
    <s v="No"/>
    <b v="0"/>
    <b v="1"/>
    <n v="3"/>
    <n v="26.1286108288576"/>
    <b v="0"/>
    <b v="0"/>
    <s v="Diabetes"/>
    <x v="1"/>
  </r>
  <r>
    <s v="PID0401"/>
    <s v="Senior"/>
    <x v="2"/>
    <n v="60000"/>
    <n v="31762.350000000002"/>
    <n v="46.9"/>
    <s v="Female"/>
    <s v="O-"/>
    <b v="1"/>
    <b v="1"/>
    <b v="1"/>
    <n v="2"/>
    <n v="20.844444444444445"/>
    <b v="0"/>
    <b v="0"/>
    <s v="Appendicitis"/>
    <x v="0"/>
  </r>
  <r>
    <s v="PID0402"/>
    <s v="Adult"/>
    <x v="1"/>
    <n v="250000"/>
    <n v="207131.6"/>
    <n v="87.8"/>
    <s v="Female"/>
    <s v="A-"/>
    <b v="1"/>
    <b v="0"/>
    <b v="1"/>
    <n v="7"/>
    <n v="30.026332888752098"/>
    <b v="1"/>
    <b v="1"/>
    <s v="Diabetes"/>
    <x v="2"/>
  </r>
  <r>
    <s v="PID0403"/>
    <s v="Middle-aged"/>
    <x v="0"/>
    <n v="1600"/>
    <n v="1276.22"/>
    <n v="92.7"/>
    <s v="Male"/>
    <s v="A+"/>
    <b v="1"/>
    <b v="0"/>
    <b v="1"/>
    <n v="7"/>
    <n v="34.894463472467919"/>
    <b v="1"/>
    <b v="1"/>
    <s v="Heart Disease"/>
    <x v="2"/>
  </r>
  <r>
    <s v="PID0404"/>
    <s v="Senior"/>
    <x v="0"/>
    <n v="12000"/>
    <n v="8430.7800000000007"/>
    <n v="97.4"/>
    <s v="Male"/>
    <s v="O+"/>
    <b v="1"/>
    <b v="0"/>
    <b v="1"/>
    <n v="7"/>
    <n v="34.924163648750408"/>
    <b v="1"/>
    <b v="1"/>
    <s v="Childbirth"/>
    <x v="2"/>
  </r>
  <r>
    <s v="PID0405"/>
    <s v="Adult"/>
    <x v="0"/>
    <n v="32000"/>
    <n v="25608.2"/>
    <n v="58.1"/>
    <s v="Female"/>
    <s v="O+"/>
    <b v="1"/>
    <b v="0"/>
    <b v="1"/>
    <n v="15"/>
    <n v="22.13839353757049"/>
    <b v="0"/>
    <b v="0"/>
    <s v="Fractured Arm"/>
    <x v="2"/>
  </r>
  <r>
    <s v="PID0406"/>
    <s v="Adult"/>
    <x v="0"/>
    <n v="12000"/>
    <n v="0"/>
    <n v="86.9"/>
    <s v="Female"/>
    <s v="B+"/>
    <b v="0"/>
    <b v="0"/>
    <b v="0"/>
    <n v="15"/>
    <n v="32.707290451277807"/>
    <b v="1"/>
    <b v="1"/>
    <s v="Fractured Leg"/>
    <x v="0"/>
  </r>
  <r>
    <s v="PID0407"/>
    <s v="Senior"/>
    <x v="2"/>
    <n v="100"/>
    <n v="60.99"/>
    <n v="80.5"/>
    <s v="Male"/>
    <s v="AB+"/>
    <b v="0"/>
    <b v="1"/>
    <b v="1"/>
    <n v="200"/>
    <n v="34.842451523545705"/>
    <b v="1"/>
    <b v="1"/>
    <s v="Childbirth"/>
    <x v="0"/>
  </r>
  <r>
    <s v="PID0408"/>
    <s v="Middle-aged"/>
    <x v="3"/>
    <n v="24000"/>
    <n v="16421.2"/>
    <n v="74.099999999999994"/>
    <s v="Male"/>
    <s v="B+"/>
    <b v="0"/>
    <b v="0"/>
    <b v="1"/>
    <n v="7"/>
    <n v="28.945312499999993"/>
    <b v="1"/>
    <b v="1"/>
    <s v="Diabetes"/>
    <x v="2"/>
  </r>
  <r>
    <s v="PID0409"/>
    <s v="Senior"/>
    <x v="3"/>
    <n v="48000"/>
    <n v="0"/>
    <n v="84.6"/>
    <s v="Female"/>
    <s v="AB-"/>
    <b v="0"/>
    <b v="0"/>
    <b v="0"/>
    <n v="5"/>
    <n v="30.334540499838646"/>
    <b v="1"/>
    <b v="1"/>
    <s v="Fractured Arm"/>
    <x v="0"/>
  </r>
  <r>
    <s v="PID0410"/>
    <s v="Middle-aged"/>
    <x v="0"/>
    <n v="60000"/>
    <n v="0"/>
    <n v="87.2"/>
    <s v="Female"/>
    <s v="A+"/>
    <b v="0"/>
    <b v="1"/>
    <b v="0"/>
    <n v="20"/>
    <n v="33.226642280140219"/>
    <b v="1"/>
    <b v="1"/>
    <s v="Fractured Arm"/>
    <x v="1"/>
  </r>
  <r>
    <s v="PID0411"/>
    <s v="Adult"/>
    <x v="2"/>
    <n v="800"/>
    <n v="401.91"/>
    <n v="87.6"/>
    <s v="Female"/>
    <s v="AB-"/>
    <b v="1"/>
    <b v="0"/>
    <b v="1"/>
    <n v="0.5"/>
    <n v="31.789809841776744"/>
    <b v="1"/>
    <b v="1"/>
    <s v="Heart Disease"/>
    <x v="2"/>
  </r>
  <r>
    <s v="PID0412"/>
    <s v="Middle-aged"/>
    <x v="0"/>
    <n v="40000"/>
    <n v="0"/>
    <n v="86.3"/>
    <s v="Male"/>
    <s v="O+"/>
    <b v="0"/>
    <b v="0"/>
    <b v="0"/>
    <n v="90"/>
    <n v="32.08655562165378"/>
    <b v="1"/>
    <b v="1"/>
    <s v="Diabetes"/>
    <x v="1"/>
  </r>
  <r>
    <s v="PID0413"/>
    <s v="Senior"/>
    <x v="2"/>
    <n v="72000"/>
    <n v="36270.04"/>
    <n v="73.400000000000006"/>
    <s v="Female"/>
    <s v="O+"/>
    <b v="0"/>
    <b v="0"/>
    <b v="1"/>
    <n v="25"/>
    <n v="29.033661643131204"/>
    <b v="1"/>
    <b v="1"/>
    <s v="Fractured Leg"/>
    <x v="1"/>
  </r>
  <r>
    <s v="PID0414"/>
    <s v="Senior"/>
    <x v="3"/>
    <n v="60000"/>
    <n v="36798"/>
    <n v="55.9"/>
    <s v="Male"/>
    <s v="O+"/>
    <b v="0"/>
    <b v="0"/>
    <b v="1"/>
    <n v="40"/>
    <n v="24.194944598337951"/>
    <b v="0"/>
    <b v="0"/>
    <s v="Fractured Leg"/>
    <x v="2"/>
  </r>
  <r>
    <s v="PID0415"/>
    <s v="Middle-aged"/>
    <x v="2"/>
    <n v="500"/>
    <n v="398.78"/>
    <n v="55"/>
    <s v="Female"/>
    <s v="AB-"/>
    <b v="1"/>
    <b v="0"/>
    <b v="1"/>
    <n v="2"/>
    <n v="22.892819979188342"/>
    <b v="0"/>
    <b v="0"/>
    <s v="Prostate Cancer"/>
    <x v="2"/>
  </r>
  <r>
    <s v="PID0416"/>
    <s v="Adult"/>
    <x v="3"/>
    <n v="32000"/>
    <n v="23542.2"/>
    <n v="86.7"/>
    <s v="Male"/>
    <s v="A+"/>
    <b v="0"/>
    <b v="1"/>
    <b v="1"/>
    <n v="15"/>
    <n v="32.632014754036661"/>
    <b v="1"/>
    <b v="1"/>
    <s v="Heart Disease"/>
    <x v="1"/>
  </r>
  <r>
    <s v="PID0417"/>
    <s v="Middle-aged"/>
    <x v="3"/>
    <n v="32000"/>
    <n v="20557.72"/>
    <n v="95.4"/>
    <s v="Female"/>
    <s v="O+"/>
    <b v="1"/>
    <b v="0"/>
    <b v="1"/>
    <n v="9"/>
    <n v="31.875438537872967"/>
    <b v="1"/>
    <b v="1"/>
    <s v="Heart Attack"/>
    <x v="0"/>
  </r>
  <r>
    <s v="PID0418"/>
    <s v="Adult"/>
    <x v="0"/>
    <n v="90000"/>
    <n v="66424.05"/>
    <n v="68.7"/>
    <s v="Male"/>
    <s v="B+"/>
    <b v="0"/>
    <b v="0"/>
    <b v="1"/>
    <n v="25"/>
    <n v="22.432653061224492"/>
    <b v="0"/>
    <b v="0"/>
    <s v="Prostate Cancer"/>
    <x v="2"/>
  </r>
  <r>
    <s v="PID0419"/>
    <s v="Middle-aged"/>
    <x v="0"/>
    <n v="200000"/>
    <n v="114686.88"/>
    <n v="86.5"/>
    <s v="Male"/>
    <s v="AB+"/>
    <b v="1"/>
    <b v="0"/>
    <b v="1"/>
    <n v="12"/>
    <n v="33.370626133251029"/>
    <b v="1"/>
    <b v="1"/>
    <s v="Osteoarthritis"/>
    <x v="2"/>
  </r>
  <r>
    <s v="PID0420"/>
    <s v="Senior"/>
    <x v="1"/>
    <n v="240000"/>
    <n v="131303.88"/>
    <n v="92.2"/>
    <s v="Male"/>
    <s v="A-"/>
    <b v="0"/>
    <b v="0"/>
    <b v="1"/>
    <n v="25"/>
    <n v="34.702096428168169"/>
    <b v="1"/>
    <b v="1"/>
    <s v="Prostate Cancer"/>
    <x v="0"/>
  </r>
  <r>
    <s v="PID0421"/>
    <s v="Senior"/>
    <x v="1"/>
    <n v="45000"/>
    <n v="26761.53"/>
    <n v="72"/>
    <s v="Female"/>
    <s v="AB+"/>
    <b v="0"/>
    <b v="0"/>
    <b v="1"/>
    <n v="12"/>
    <n v="26.1286108288576"/>
    <b v="0"/>
    <b v="0"/>
    <s v="Stroke"/>
    <x v="1"/>
  </r>
  <r>
    <s v="PID0422"/>
    <s v="Middle-aged"/>
    <x v="0"/>
    <n v="800"/>
    <n v="0"/>
    <n v="69.3"/>
    <s v="Female"/>
    <s v="A-"/>
    <b v="0"/>
    <b v="0"/>
    <b v="0"/>
    <n v="20"/>
    <n v="28.844953173777309"/>
    <b v="1"/>
    <b v="1"/>
    <s v="Childbirth"/>
    <x v="2"/>
  </r>
  <r>
    <s v="PID0423"/>
    <s v="Middle-aged"/>
    <x v="0"/>
    <n v="250000"/>
    <n v="160812.4"/>
    <n v="106.1"/>
    <s v="Female"/>
    <s v="A-"/>
    <b v="0"/>
    <b v="0"/>
    <b v="1"/>
    <n v="5"/>
    <n v="33.113822914390937"/>
    <b v="1"/>
    <b v="1"/>
    <s v="Heart Attack"/>
    <x v="1"/>
  </r>
  <r>
    <s v="PID0424"/>
    <s v="Middle-aged"/>
    <x v="2"/>
    <n v="800"/>
    <n v="411.18"/>
    <n v="86.3"/>
    <s v="Male"/>
    <s v="AB-"/>
    <b v="0"/>
    <b v="0"/>
    <b v="1"/>
    <n v="5"/>
    <n v="34.569780483896807"/>
    <b v="1"/>
    <b v="1"/>
    <s v="Cancer"/>
    <x v="0"/>
  </r>
  <r>
    <s v="PID0425"/>
    <s v="Adult"/>
    <x v="1"/>
    <n v="45000"/>
    <n v="33185.19"/>
    <n v="60.9"/>
    <s v="Male"/>
    <s v="B+"/>
    <b v="1"/>
    <s v="No"/>
    <b v="1"/>
    <n v="12"/>
    <n v="22.369146005509645"/>
    <b v="0"/>
    <b v="0"/>
    <s v="Appendicitis"/>
    <x v="1"/>
  </r>
  <r>
    <s v="PID0426"/>
    <s v="Middle-aged"/>
    <x v="0"/>
    <n v="800"/>
    <n v="0"/>
    <n v="77.599999999999994"/>
    <s v="Female"/>
    <s v="O+"/>
    <b v="1"/>
    <b v="1"/>
    <b v="0"/>
    <n v="9"/>
    <n v="34.033595017762373"/>
    <b v="1"/>
    <b v="1"/>
    <s v="Hypertension"/>
    <x v="0"/>
  </r>
  <r>
    <s v="PID0427"/>
    <s v="Adult"/>
    <x v="2"/>
    <n v="40000"/>
    <n v="24492.959999999999"/>
    <n v="66"/>
    <s v="Female"/>
    <s v="B+"/>
    <b v="0"/>
    <b v="0"/>
    <b v="1"/>
    <n v="3"/>
    <n v="22.309356408869661"/>
    <b v="0"/>
    <b v="0"/>
    <s v="Hypertension"/>
    <x v="2"/>
  </r>
  <r>
    <s v="PID0428"/>
    <s v="Middle-aged"/>
    <x v="3"/>
    <n v="3000"/>
    <n v="2095.89"/>
    <n v="83.6"/>
    <s v="Female"/>
    <s v="A+"/>
    <b v="0"/>
    <b v="0"/>
    <b v="1"/>
    <n v="5"/>
    <n v="34.352399737015119"/>
    <b v="1"/>
    <b v="1"/>
    <s v="Diabetes"/>
    <x v="2"/>
  </r>
  <r>
    <s v="PID0429"/>
    <s v="Senior"/>
    <x v="2"/>
    <n v="40000"/>
    <n v="33618.6"/>
    <n v="58.9"/>
    <s v="Male"/>
    <s v="AB+"/>
    <b v="0"/>
    <b v="0"/>
    <b v="1"/>
    <n v="2"/>
    <n v="22.168692837517408"/>
    <b v="0"/>
    <b v="0"/>
    <s v="Fractured Leg"/>
    <x v="1"/>
  </r>
  <r>
    <s v="PID0430"/>
    <s v="Middle-aged"/>
    <x v="0"/>
    <n v="72000"/>
    <n v="58499.199999999997"/>
    <n v="79"/>
    <s v="Female"/>
    <s v="B-"/>
    <b v="0"/>
    <b v="0"/>
    <b v="1"/>
    <n v="5"/>
    <n v="29.372397382510414"/>
    <b v="1"/>
    <b v="1"/>
    <s v="Heart Attack"/>
    <x v="2"/>
  </r>
  <r>
    <s v="PID0431"/>
    <s v="Middle-aged"/>
    <x v="3"/>
    <n v="12000"/>
    <n v="6952.4400000000005"/>
    <n v="98.2"/>
    <s v="Male"/>
    <s v="O-"/>
    <b v="0"/>
    <b v="0"/>
    <b v="1"/>
    <n v="120"/>
    <n v="31.34476044559354"/>
    <b v="1"/>
    <b v="1"/>
    <s v="Kidney Stones"/>
    <x v="2"/>
  </r>
  <r>
    <s v="PID0432"/>
    <s v="Adult"/>
    <x v="2"/>
    <n v="54000"/>
    <n v="34491.06"/>
    <n v="74.7"/>
    <s v="Female"/>
    <s v="A-"/>
    <b v="0"/>
    <b v="0"/>
    <b v="1"/>
    <n v="0.5"/>
    <n v="24.673008323424494"/>
    <b v="0"/>
    <b v="0"/>
    <s v="Prostate Cancer"/>
    <x v="2"/>
  </r>
  <r>
    <s v="PID0433"/>
    <s v="Middle-aged"/>
    <x v="0"/>
    <n v="45000"/>
    <n v="24593.67"/>
    <n v="80.400000000000006"/>
    <s v="Female"/>
    <s v="O-"/>
    <b v="0"/>
    <b v="0"/>
    <b v="1"/>
    <n v="200"/>
    <n v="29.531680440771357"/>
    <b v="1"/>
    <b v="1"/>
    <s v="Heart Disease"/>
    <x v="0"/>
  </r>
  <r>
    <s v="PID0434"/>
    <s v="Middle-aged"/>
    <x v="0"/>
    <n v="100"/>
    <n v="52.32"/>
    <n v="60.8"/>
    <s v="Female"/>
    <s v="O-"/>
    <b v="0"/>
    <b v="1"/>
    <b v="1"/>
    <n v="12"/>
    <n v="25.636700961376285"/>
    <b v="0"/>
    <b v="0"/>
    <s v="Diabetes"/>
    <x v="0"/>
  </r>
  <r>
    <s v="PID0435"/>
    <s v="Middle-aged"/>
    <x v="1"/>
    <n v="24000"/>
    <n v="18705.88"/>
    <n v="56"/>
    <s v="Male"/>
    <s v="B+"/>
    <b v="0"/>
    <b v="0"/>
    <b v="1"/>
    <n v="12"/>
    <n v="21.338210638622158"/>
    <b v="0"/>
    <b v="0"/>
    <s v="Cancer"/>
    <x v="0"/>
  </r>
  <r>
    <s v="PID0436"/>
    <s v="Adult"/>
    <x v="1"/>
    <n v="18000"/>
    <n v="13355.46"/>
    <n v="74.400000000000006"/>
    <s v="Female"/>
    <s v="A-"/>
    <b v="0"/>
    <b v="0"/>
    <b v="1"/>
    <n v="5"/>
    <n v="29.062499999999996"/>
    <b v="1"/>
    <b v="1"/>
    <s v="Kidney Stones"/>
    <x v="0"/>
  </r>
  <r>
    <s v="PID0437"/>
    <s v="Senior"/>
    <x v="0"/>
    <n v="54000"/>
    <n v="27150.75"/>
    <n v="63.4"/>
    <s v="Male"/>
    <s v="AB+"/>
    <b v="0"/>
    <b v="0"/>
    <b v="1"/>
    <n v="200"/>
    <n v="23.287419651056016"/>
    <b v="0"/>
    <b v="0"/>
    <s v="Fractured Arm"/>
    <x v="2"/>
  </r>
  <r>
    <s v="PID0438"/>
    <s v="Senior"/>
    <x v="2"/>
    <n v="500"/>
    <n v="393.88"/>
    <n v="86"/>
    <s v="Male"/>
    <s v="O+"/>
    <b v="0"/>
    <b v="1"/>
    <b v="1"/>
    <n v="3"/>
    <n v="32.769394909312595"/>
    <b v="1"/>
    <b v="1"/>
    <s v="Kidney Stones"/>
    <x v="2"/>
  </r>
  <r>
    <s v="PID0439"/>
    <s v="Senior"/>
    <x v="0"/>
    <n v="48000"/>
    <n v="33606.400000000001"/>
    <n v="78.8"/>
    <s v="Female"/>
    <s v="B-"/>
    <b v="0"/>
    <b v="0"/>
    <b v="1"/>
    <n v="150"/>
    <n v="30.781249999999993"/>
    <b v="1"/>
    <b v="1"/>
    <s v="Diabetes"/>
    <x v="2"/>
  </r>
  <r>
    <s v="PID0440"/>
    <s v="Middle-aged"/>
    <x v="1"/>
    <n v="72000"/>
    <n v="36669.199999999997"/>
    <n v="74.599999999999994"/>
    <s v="Male"/>
    <s v="O-"/>
    <b v="0"/>
    <b v="1"/>
    <b v="1"/>
    <n v="25"/>
    <n v="25.512123388393011"/>
    <b v="0"/>
    <b v="0"/>
    <s v="Stroke"/>
    <x v="1"/>
  </r>
  <r>
    <s v="PID0441"/>
    <s v="Senior"/>
    <x v="0"/>
    <n v="200"/>
    <n v="101.26"/>
    <n v="88.5"/>
    <s v="Female"/>
    <s v="AB-"/>
    <b v="0"/>
    <b v="0"/>
    <b v="1"/>
    <n v="4"/>
    <n v="34.570312499999993"/>
    <b v="1"/>
    <b v="1"/>
    <s v="Fractured Arm"/>
    <x v="2"/>
  </r>
  <r>
    <s v="PID0442"/>
    <s v="Middle-aged"/>
    <x v="0"/>
    <n v="20000"/>
    <n v="10124.379999999999"/>
    <n v="59.1"/>
    <s v="Male"/>
    <s v="B-"/>
    <b v="0"/>
    <b v="0"/>
    <b v="1"/>
    <n v="12"/>
    <n v="20.692552781765347"/>
    <b v="0"/>
    <b v="0"/>
    <s v="Diabetes"/>
    <x v="1"/>
  </r>
  <r>
    <s v="PID0443"/>
    <s v="Adult"/>
    <x v="2"/>
    <n v="60000"/>
    <n v="37390.25"/>
    <n v="72.900000000000006"/>
    <s v="Male"/>
    <s v="B-"/>
    <b v="0"/>
    <b v="0"/>
    <b v="1"/>
    <n v="1"/>
    <n v="25.524316375477053"/>
    <b v="0"/>
    <b v="0"/>
    <s v="Fractured Leg"/>
    <x v="2"/>
  </r>
  <r>
    <s v="PID0444"/>
    <s v="Middle-aged"/>
    <x v="2"/>
    <n v="45000"/>
    <n v="39564"/>
    <n v="83"/>
    <s v="Male"/>
    <s v="B+"/>
    <b v="0"/>
    <b v="0"/>
    <b v="1"/>
    <n v="2"/>
    <n v="31.239414355075468"/>
    <b v="1"/>
    <b v="1"/>
    <s v="Diabetes"/>
    <x v="0"/>
  </r>
  <r>
    <s v="PID0445"/>
    <s v="Adult"/>
    <x v="2"/>
    <n v="24000"/>
    <n v="14404.98"/>
    <n v="69.2"/>
    <s v="Female"/>
    <s v="A+"/>
    <b v="0"/>
    <b v="1"/>
    <b v="1"/>
    <n v="20"/>
    <n v="26.696500906600825"/>
    <b v="0"/>
    <b v="0"/>
    <s v="Prostate Cancer"/>
    <x v="0"/>
  </r>
  <r>
    <s v="PID0446"/>
    <s v="Senior"/>
    <x v="2"/>
    <n v="15000"/>
    <n v="9615.15"/>
    <n v="77.7"/>
    <s v="Female"/>
    <s v="O+"/>
    <b v="0"/>
    <b v="0"/>
    <b v="1"/>
    <n v="0.5"/>
    <n v="30.734543728491751"/>
    <b v="1"/>
    <b v="1"/>
    <s v="Fractured Leg"/>
    <x v="1"/>
  </r>
  <r>
    <s v="PID0447"/>
    <s v="Adult"/>
    <x v="0"/>
    <n v="250000"/>
    <n v="166346.30000000002"/>
    <n v="89.9"/>
    <s v="Female"/>
    <s v="A+"/>
    <b v="0"/>
    <b v="0"/>
    <b v="1"/>
    <n v="7"/>
    <n v="33.836425909894992"/>
    <b v="1"/>
    <b v="1"/>
    <s v="Heart Attack"/>
    <x v="0"/>
  </r>
  <r>
    <s v="PID0448"/>
    <s v="Adult"/>
    <x v="2"/>
    <n v="24000"/>
    <n v="21098.2"/>
    <n v="84.7"/>
    <s v="Female"/>
    <s v="O+"/>
    <b v="0"/>
    <b v="0"/>
    <b v="1"/>
    <n v="1"/>
    <n v="31.491671624033319"/>
    <b v="1"/>
    <b v="1"/>
    <s v="Prostate Cancer"/>
    <x v="0"/>
  </r>
  <r>
    <s v="PID0449"/>
    <s v="Senior"/>
    <x v="2"/>
    <n v="250000"/>
    <n v="185578.5"/>
    <n v="74.599999999999994"/>
    <s v="Male"/>
    <s v="B+"/>
    <b v="0"/>
    <b v="0"/>
    <b v="1"/>
    <n v="2"/>
    <n v="29.508326411138796"/>
    <b v="1"/>
    <b v="1"/>
    <s v="Fractured Leg"/>
    <x v="0"/>
  </r>
  <r>
    <s v="PID0450"/>
    <s v="Middle-aged"/>
    <x v="1"/>
    <n v="300000"/>
    <n v="0"/>
    <n v="93.5"/>
    <s v="Female"/>
    <s v="A-"/>
    <b v="0"/>
    <b v="0"/>
    <b v="0"/>
    <n v="15"/>
    <n v="33.127834467120188"/>
    <b v="1"/>
    <b v="1"/>
    <s v="Fractured Leg"/>
    <x v="0"/>
  </r>
  <r>
    <s v="PID0451"/>
    <s v="Adult"/>
    <x v="3"/>
    <n v="18000"/>
    <n v="15254.939999999999"/>
    <n v="83.6"/>
    <s v="Female"/>
    <s v="AB-"/>
    <b v="1"/>
    <b v="0"/>
    <b v="1"/>
    <n v="12"/>
    <n v="31.082688875669248"/>
    <b v="1"/>
    <b v="1"/>
    <s v="Hypertension"/>
    <x v="0"/>
  </r>
  <r>
    <s v="PID0452"/>
    <s v="Adult"/>
    <x v="0"/>
    <n v="3000"/>
    <n v="2236.71"/>
    <n v="69.3"/>
    <s v="Female"/>
    <s v="O+"/>
    <b v="0"/>
    <b v="1"/>
    <b v="1"/>
    <n v="2"/>
    <n v="24.553571428571431"/>
    <b v="0"/>
    <b v="0"/>
    <s v="Cancer"/>
    <x v="1"/>
  </r>
  <r>
    <s v="PID0453"/>
    <s v="Adult"/>
    <x v="2"/>
    <n v="18000"/>
    <n v="0"/>
    <n v="72"/>
    <s v="Male"/>
    <s v="B-"/>
    <b v="0"/>
    <b v="1"/>
    <b v="0"/>
    <n v="2"/>
    <n v="24.056934745564501"/>
    <b v="0"/>
    <b v="0"/>
    <s v="Fractured Arm"/>
    <x v="2"/>
  </r>
  <r>
    <s v="PID0454"/>
    <s v="Middle-aged"/>
    <x v="0"/>
    <n v="32000"/>
    <n v="18500.68"/>
    <n v="84.8"/>
    <s v="Male"/>
    <s v="AB-"/>
    <b v="0"/>
    <b v="1"/>
    <b v="1"/>
    <n v="25"/>
    <n v="26.764297437192273"/>
    <b v="0"/>
    <b v="0"/>
    <s v="Childbirth"/>
    <x v="2"/>
  </r>
  <r>
    <s v="PID0455"/>
    <s v="Young Adult"/>
    <x v="0"/>
    <n v="100"/>
    <n v="73.209999999999994"/>
    <n v="97.4"/>
    <s v="Female"/>
    <s v="AB-"/>
    <s v="No"/>
    <s v="No"/>
    <b v="1"/>
    <n v="12"/>
    <n v="32.923201730665227"/>
    <b v="1"/>
    <b v="1"/>
    <s v="Fractured Arm"/>
    <x v="1"/>
  </r>
  <r>
    <s v="PID0456"/>
    <s v="Middle-aged"/>
    <x v="0"/>
    <n v="54000"/>
    <n v="0"/>
    <n v="89.3"/>
    <s v="Male"/>
    <s v="O+"/>
    <b v="0"/>
    <b v="0"/>
    <b v="0"/>
    <n v="4"/>
    <n v="32.800734618916437"/>
    <b v="1"/>
    <b v="1"/>
    <s v="Cancer"/>
    <x v="1"/>
  </r>
  <r>
    <s v="PID0457"/>
    <s v="Middle-aged"/>
    <x v="3"/>
    <n v="800"/>
    <n v="565.26"/>
    <n v="69.5"/>
    <s v="Female"/>
    <s v="AB-"/>
    <b v="1"/>
    <b v="0"/>
    <b v="1"/>
    <n v="2"/>
    <n v="25.221367397300046"/>
    <b v="0"/>
    <b v="0"/>
    <s v="Fractured Arm"/>
    <x v="1"/>
  </r>
  <r>
    <s v="PID0458"/>
    <s v="Adult"/>
    <x v="2"/>
    <n v="72000"/>
    <n v="45460.44"/>
    <n v="87.7"/>
    <s v="Female"/>
    <s v="O-"/>
    <b v="0"/>
    <b v="0"/>
    <b v="1"/>
    <n v="2"/>
    <n v="31.826099579039052"/>
    <b v="1"/>
    <b v="1"/>
    <s v="Childbirth"/>
    <x v="2"/>
  </r>
  <r>
    <s v="PID0459"/>
    <s v="Senior"/>
    <x v="0"/>
    <n v="40000"/>
    <n v="21188.600000000002"/>
    <n v="81.2"/>
    <s v="Male"/>
    <s v="B-"/>
    <b v="0"/>
    <b v="0"/>
    <b v="1"/>
    <n v="25"/>
    <n v="33.798126951092605"/>
    <b v="1"/>
    <b v="1"/>
    <s v="Heart Attack"/>
    <x v="1"/>
  </r>
  <r>
    <s v="PID0460"/>
    <s v="Adult"/>
    <x v="1"/>
    <n v="40000"/>
    <n v="35616"/>
    <n v="95.7"/>
    <s v="Male"/>
    <s v="A-"/>
    <b v="0"/>
    <b v="0"/>
    <b v="1"/>
    <n v="20"/>
    <n v="31.609195402298852"/>
    <b v="1"/>
    <b v="1"/>
    <s v="Kidney Stones"/>
    <x v="1"/>
  </r>
  <r>
    <s v="PID0461"/>
    <s v="Middle-aged"/>
    <x v="2"/>
    <n v="32000"/>
    <n v="0"/>
    <n v="54.9"/>
    <s v="Male"/>
    <s v="AB+"/>
    <b v="0"/>
    <b v="0"/>
    <b v="0"/>
    <n v="1"/>
    <n v="20.919067215363508"/>
    <b v="0"/>
    <b v="0"/>
    <s v="Childbirth"/>
    <x v="1"/>
  </r>
  <r>
    <s v="PID0462"/>
    <s v="Adult"/>
    <x v="0"/>
    <n v="54000"/>
    <n v="27921.96"/>
    <n v="89.1"/>
    <s v="Female"/>
    <s v="O+"/>
    <b v="0"/>
    <b v="0"/>
    <b v="1"/>
    <n v="25"/>
    <n v="30.830449826989621"/>
    <b v="1"/>
    <b v="1"/>
    <s v="Prostate Cancer"/>
    <x v="0"/>
  </r>
  <r>
    <s v="PID0463"/>
    <s v="Middle-aged"/>
    <x v="3"/>
    <n v="40000"/>
    <n v="23114.3"/>
    <n v="86.6"/>
    <s v="Male"/>
    <s v="B-"/>
    <b v="0"/>
    <b v="0"/>
    <b v="1"/>
    <n v="7"/>
    <n v="29.27257977285019"/>
    <b v="1"/>
    <b v="1"/>
    <s v="Stroke"/>
    <x v="2"/>
  </r>
  <r>
    <s v="PID0464"/>
    <s v="Senior"/>
    <x v="0"/>
    <n v="800"/>
    <n v="0"/>
    <n v="88.4"/>
    <s v="Female"/>
    <s v="O+"/>
    <b v="0"/>
    <b v="0"/>
    <b v="0"/>
    <n v="12"/>
    <n v="32.470156106519745"/>
    <b v="1"/>
    <b v="1"/>
    <s v="Cancer"/>
    <x v="1"/>
  </r>
  <r>
    <s v="PID0465"/>
    <s v="Adult"/>
    <x v="1"/>
    <n v="32000"/>
    <n v="26512.240000000002"/>
    <n v="84.7"/>
    <s v="Male"/>
    <s v="A-"/>
    <b v="0"/>
    <b v="1"/>
    <b v="1"/>
    <n v="7"/>
    <n v="30.00992063492064"/>
    <s v="Yes"/>
    <b v="1"/>
    <s v="Heart Disease"/>
    <x v="1"/>
  </r>
  <r>
    <s v="PID0466"/>
    <s v="Senior"/>
    <x v="0"/>
    <n v="12000"/>
    <n v="0"/>
    <n v="74.8"/>
    <s v="Female"/>
    <s v="B-"/>
    <b v="0"/>
    <b v="1"/>
    <b v="0"/>
    <n v="9"/>
    <n v="31.134235171696144"/>
    <b v="1"/>
    <b v="1"/>
    <s v="Stroke"/>
    <x v="2"/>
  </r>
  <r>
    <s v="PID0467"/>
    <s v="Senior"/>
    <x v="1"/>
    <n v="40000"/>
    <n v="0"/>
    <n v="85.2"/>
    <s v="Male"/>
    <s v="O-"/>
    <b v="1"/>
    <b v="1"/>
    <b v="0"/>
    <n v="7"/>
    <n v="33.701198528539216"/>
    <b v="1"/>
    <b v="1"/>
    <s v="Hypertension"/>
    <x v="2"/>
  </r>
  <r>
    <s v="PID0468"/>
    <s v="Young Adult"/>
    <x v="2"/>
    <n v="21000"/>
    <n v="13118.279999999999"/>
    <n v="93.5"/>
    <s v="Female"/>
    <s v="B-"/>
    <b v="1"/>
    <b v="1"/>
    <b v="1"/>
    <n v="5"/>
    <n v="32.352941176470594"/>
    <b v="1"/>
    <b v="1"/>
    <s v="Stroke"/>
    <x v="0"/>
  </r>
  <r>
    <s v="PID0469"/>
    <s v="Young Adult"/>
    <x v="3"/>
    <n v="3000"/>
    <n v="2092.17"/>
    <n v="63.4"/>
    <s v="Female"/>
    <s v="B-"/>
    <b v="0"/>
    <b v="1"/>
    <b v="1"/>
    <n v="3"/>
    <n v="21.93771626297578"/>
    <b v="0"/>
    <b v="0"/>
    <s v="Hypertension"/>
    <x v="0"/>
  </r>
  <r>
    <s v="PID0470"/>
    <s v="Senior"/>
    <x v="2"/>
    <n v="75000"/>
    <n v="38626.699999999997"/>
    <n v="91.5"/>
    <s v="Male"/>
    <s v="A-"/>
    <b v="1"/>
    <b v="1"/>
    <b v="1"/>
    <n v="12"/>
    <n v="34.438631487824161"/>
    <b v="1"/>
    <b v="1"/>
    <s v="Appendicitis"/>
    <x v="1"/>
  </r>
  <r>
    <s v="PID0471"/>
    <s v="Young Adult"/>
    <x v="3"/>
    <n v="800"/>
    <n v="628.30999999999995"/>
    <n v="93.4"/>
    <s v="Male"/>
    <s v="O+"/>
    <b v="1"/>
    <b v="1"/>
    <b v="1"/>
    <n v="15"/>
    <n v="31.941452070722622"/>
    <b v="1"/>
    <b v="1"/>
    <s v="Stroke"/>
    <x v="1"/>
  </r>
  <r>
    <s v="PID0472"/>
    <s v="Middle-aged"/>
    <x v="0"/>
    <n v="75000"/>
    <n v="0"/>
    <n v="52.2"/>
    <s v="Female"/>
    <s v="B-"/>
    <b v="0"/>
    <b v="1"/>
    <b v="0"/>
    <n v="200"/>
    <n v="20.390624999999996"/>
    <b v="0"/>
    <b v="0"/>
    <s v="Kidney Stones"/>
    <x v="0"/>
  </r>
  <r>
    <s v="PID0473"/>
    <s v="Middle-aged"/>
    <x v="0"/>
    <n v="20000"/>
    <n v="15777.76"/>
    <n v="92.6"/>
    <s v="Female"/>
    <s v="O-"/>
    <b v="0"/>
    <b v="0"/>
    <b v="1"/>
    <n v="5"/>
    <n v="34.012855831037648"/>
    <b v="1"/>
    <b v="1"/>
    <s v="Fractured Arm"/>
    <x v="2"/>
  </r>
  <r>
    <s v="PID0474"/>
    <s v="Middle-aged"/>
    <x v="2"/>
    <n v="100"/>
    <n v="53.65"/>
    <n v="65"/>
    <s v="Female"/>
    <s v="B+"/>
    <b v="0"/>
    <b v="0"/>
    <b v="1"/>
    <n v="7"/>
    <n v="28.133656509695292"/>
    <b v="1"/>
    <b v="1"/>
    <s v="Childbirth"/>
    <x v="2"/>
  </r>
  <r>
    <s v="PID0475"/>
    <s v="Senior"/>
    <x v="1"/>
    <n v="75000"/>
    <n v="52660.649999999994"/>
    <n v="70.900000000000006"/>
    <s v="Male"/>
    <s v="B-"/>
    <b v="1"/>
    <b v="0"/>
    <b v="1"/>
    <n v="12"/>
    <n v="29.895429246078599"/>
    <b v="1"/>
    <b v="1"/>
    <s v="Stroke"/>
    <x v="1"/>
  </r>
  <r>
    <s v="PID0476"/>
    <s v="Adult"/>
    <x v="0"/>
    <n v="250000"/>
    <n v="0"/>
    <n v="102.5"/>
    <s v="Female"/>
    <s v="O+"/>
    <b v="1"/>
    <b v="1"/>
    <b v="0"/>
    <n v="30"/>
    <n v="33.090134297520663"/>
    <b v="1"/>
    <b v="1"/>
    <s v="Stroke"/>
    <x v="1"/>
  </r>
  <r>
    <s v="PID0477"/>
    <s v="Adult"/>
    <x v="1"/>
    <n v="20000"/>
    <n v="16069.82"/>
    <n v="80.900000000000006"/>
    <s v="Female"/>
    <s v="A+"/>
    <b v="1"/>
    <b v="0"/>
    <b v="1"/>
    <n v="15"/>
    <n v="25.822720163426858"/>
    <b v="0"/>
    <b v="0"/>
    <s v="Allergic Reaction"/>
    <x v="0"/>
  </r>
  <r>
    <s v="PID0478"/>
    <s v="Adult"/>
    <x v="2"/>
    <n v="72000"/>
    <n v="42648.72"/>
    <n v="67"/>
    <s v="Female"/>
    <s v="AB-"/>
    <b v="0"/>
    <b v="0"/>
    <b v="1"/>
    <n v="0.5"/>
    <n v="21.877551020408163"/>
    <b v="0"/>
    <b v="0"/>
    <s v="Diabetes"/>
    <x v="1"/>
  </r>
  <r>
    <s v="PID0479"/>
    <s v="Middle-aged"/>
    <x v="0"/>
    <n v="4000"/>
    <n v="2417.92"/>
    <n v="72.400000000000006"/>
    <s v="Male"/>
    <s v="A-"/>
    <b v="1"/>
    <b v="0"/>
    <b v="1"/>
    <n v="15"/>
    <n v="28.281249999999996"/>
    <b v="1"/>
    <b v="1"/>
    <s v="Heart Disease"/>
    <x v="0"/>
  </r>
  <r>
    <s v="PID0480"/>
    <s v="Adult"/>
    <x v="0"/>
    <n v="30000"/>
    <n v="20098.86"/>
    <n v="56.7"/>
    <s v="Female"/>
    <s v="B+"/>
    <b v="0"/>
    <b v="0"/>
    <b v="1"/>
    <n v="20"/>
    <n v="20.576281027725361"/>
    <b v="0"/>
    <b v="0"/>
    <s v="Hypertension"/>
    <x v="1"/>
  </r>
  <r>
    <s v="PID0481"/>
    <s v="Adult"/>
    <x v="2"/>
    <n v="45000"/>
    <n v="32491.47"/>
    <n v="65"/>
    <s v="Male"/>
    <s v="A+"/>
    <b v="0"/>
    <b v="1"/>
    <b v="1"/>
    <n v="4"/>
    <n v="24.767565919829291"/>
    <b v="0"/>
    <b v="0"/>
    <s v="Kidney Stones"/>
    <x v="2"/>
  </r>
  <r>
    <s v="PID0482"/>
    <s v="Middle-aged"/>
    <x v="1"/>
    <n v="100"/>
    <n v="0"/>
    <n v="83.3"/>
    <s v="Male"/>
    <s v="O-"/>
    <b v="0"/>
    <b v="0"/>
    <b v="0"/>
    <n v="40"/>
    <n v="32.539062499999993"/>
    <b v="1"/>
    <b v="1"/>
    <s v="Heart Attack"/>
    <x v="1"/>
  </r>
  <r>
    <s v="PID0483"/>
    <s v="Senior"/>
    <x v="2"/>
    <n v="500"/>
    <n v="344.06"/>
    <n v="81.8"/>
    <s v="Female"/>
    <s v="AB+"/>
    <b v="0"/>
    <b v="0"/>
    <b v="1"/>
    <n v="15"/>
    <n v="34.943825024563203"/>
    <b v="1"/>
    <b v="1"/>
    <s v="Heart Attack"/>
    <x v="2"/>
  </r>
  <r>
    <s v="PID0484"/>
    <s v="Adult"/>
    <x v="2"/>
    <n v="500"/>
    <n v="261.82"/>
    <n v="67.2"/>
    <s v="Male"/>
    <s v="O-"/>
    <b v="0"/>
    <b v="0"/>
    <b v="1"/>
    <n v="0.5"/>
    <n v="24.691349862258956"/>
    <b v="0"/>
    <b v="0"/>
    <s v="Cancer"/>
    <x v="0"/>
  </r>
  <r>
    <s v="PID0485"/>
    <s v="Senior"/>
    <x v="0"/>
    <n v="60000"/>
    <n v="0"/>
    <n v="66.599999999999994"/>
    <s v="Female"/>
    <s v="AB-"/>
    <b v="1"/>
    <b v="1"/>
    <b v="0"/>
    <n v="30"/>
    <n v="28.826177285318558"/>
    <b v="1"/>
    <b v="1"/>
    <s v="Respiratory Infection"/>
    <x v="1"/>
  </r>
  <r>
    <s v="PID0486"/>
    <s v="Middle-aged"/>
    <x v="0"/>
    <n v="48000"/>
    <n v="24552.12"/>
    <n v="92.5"/>
    <s v="Male"/>
    <s v="O-"/>
    <b v="0"/>
    <b v="0"/>
    <b v="1"/>
    <n v="9"/>
    <n v="33.976124885215796"/>
    <b v="1"/>
    <b v="1"/>
    <s v="Heart Disease"/>
    <x v="2"/>
  </r>
  <r>
    <s v="PID0487"/>
    <s v="Middle-aged"/>
    <x v="0"/>
    <n v="15000"/>
    <n v="11420.150000000001"/>
    <n v="93.9"/>
    <s v="Male"/>
    <s v="A+"/>
    <b v="0"/>
    <b v="0"/>
    <b v="1"/>
    <n v="7"/>
    <n v="30.66122448979592"/>
    <b v="1"/>
    <b v="1"/>
    <s v="Cancer"/>
    <x v="2"/>
  </r>
  <r>
    <s v="PID0488"/>
    <s v="Middle-aged"/>
    <x v="0"/>
    <n v="800"/>
    <n v="655.24"/>
    <n v="95.9"/>
    <s v="Male"/>
    <s v="O+"/>
    <b v="0"/>
    <b v="0"/>
    <b v="1"/>
    <n v="3"/>
    <n v="30.267642974371924"/>
    <b v="1"/>
    <b v="1"/>
    <s v="Prostate Cancer"/>
    <x v="0"/>
  </r>
  <r>
    <s v="PID0489"/>
    <s v="Middle-aged"/>
    <x v="1"/>
    <n v="21000"/>
    <n v="11200.84"/>
    <n v="64"/>
    <s v="Male"/>
    <s v="B+"/>
    <b v="0"/>
    <s v="Yes"/>
    <b v="1"/>
    <n v="12"/>
    <n v="28.444444444444443"/>
    <b v="1"/>
    <b v="1"/>
    <s v="Osteoarthritis"/>
    <x v="1"/>
  </r>
  <r>
    <s v="PID0490"/>
    <s v="Adult"/>
    <x v="0"/>
    <n v="40000"/>
    <n v="23810.400000000001"/>
    <n v="60.9"/>
    <s v="Female"/>
    <s v="AB+"/>
    <b v="0"/>
    <b v="0"/>
    <b v="1"/>
    <n v="7"/>
    <n v="22.100449992742053"/>
    <b v="0"/>
    <b v="0"/>
    <s v="Hypertension"/>
    <x v="1"/>
  </r>
  <r>
    <s v="PID0491"/>
    <s v="Middle-aged"/>
    <x v="1"/>
    <n v="500"/>
    <n v="287.83999999999997"/>
    <n v="85.3"/>
    <s v="Male"/>
    <s v="A-"/>
    <b v="0"/>
    <b v="0"/>
    <b v="1"/>
    <n v="5"/>
    <n v="32.907681030824421"/>
    <b v="1"/>
    <b v="1"/>
    <s v="Osteoarthritis"/>
    <x v="2"/>
  </r>
  <r>
    <s v="PID0492"/>
    <s v="Adult"/>
    <x v="1"/>
    <n v="100"/>
    <n v="51.38"/>
    <n v="86.1"/>
    <s v="Female"/>
    <s v="O+"/>
    <b v="0"/>
    <b v="0"/>
    <b v="1"/>
    <n v="20"/>
    <n v="28.114285714285714"/>
    <b v="1"/>
    <b v="1"/>
    <s v="Diabetes"/>
    <x v="1"/>
  </r>
  <r>
    <s v="PID0493"/>
    <s v="Senior"/>
    <x v="2"/>
    <n v="300000"/>
    <n v="211507.65"/>
    <n v="90.8"/>
    <s v="Male"/>
    <s v="B+"/>
    <b v="0"/>
    <b v="1"/>
    <b v="1"/>
    <n v="5"/>
    <n v="33.759666864961339"/>
    <b v="1"/>
    <b v="1"/>
    <s v="Respiratory Infection"/>
    <x v="2"/>
  </r>
  <r>
    <s v="PID0494"/>
    <s v="Adult"/>
    <x v="0"/>
    <n v="500"/>
    <n v="284.92"/>
    <n v="56.6"/>
    <s v="Female"/>
    <s v="A+"/>
    <b v="0"/>
    <b v="0"/>
    <b v="1"/>
    <n v="15"/>
    <n v="22.109374999999996"/>
    <b v="0"/>
    <b v="0"/>
    <s v="Diabetes"/>
    <x v="0"/>
  </r>
  <r>
    <s v="PID0495"/>
    <s v="Middle-aged"/>
    <x v="0"/>
    <n v="300000"/>
    <n v="185608.34999999998"/>
    <n v="89.2"/>
    <s v="Male"/>
    <s v="B-"/>
    <b v="1"/>
    <b v="0"/>
    <b v="1"/>
    <n v="2"/>
    <n v="32.370445637973582"/>
    <b v="1"/>
    <b v="1"/>
    <s v="Fractured Arm"/>
    <x v="0"/>
  </r>
  <r>
    <s v="PID0496"/>
    <s v="Middle-aged"/>
    <x v="3"/>
    <n v="20000"/>
    <n v="16429.98"/>
    <n v="60.3"/>
    <s v="Male"/>
    <s v="O+"/>
    <b v="0"/>
    <b v="1"/>
    <b v="1"/>
    <n v="20"/>
    <n v="22.976680384087786"/>
    <b v="0"/>
    <b v="0"/>
    <s v="Kidney Stones"/>
    <x v="0"/>
  </r>
  <r>
    <s v="PID0497"/>
    <s v="Middle-aged"/>
    <x v="1"/>
    <n v="3000"/>
    <n v="1761.06"/>
    <n v="55.5"/>
    <s v="Male"/>
    <s v="A-"/>
    <b v="0"/>
    <b v="0"/>
    <b v="1"/>
    <n v="5"/>
    <n v="20.140804180577735"/>
    <b v="0"/>
    <b v="0"/>
    <s v="Prostate Cancer"/>
    <x v="0"/>
  </r>
  <r>
    <s v="PID0498"/>
    <s v="Middle-aged"/>
    <x v="2"/>
    <n v="60000"/>
    <n v="38814.75"/>
    <n v="91.9"/>
    <s v="Female"/>
    <s v="O-"/>
    <b v="1"/>
    <b v="1"/>
    <b v="1"/>
    <n v="2"/>
    <n v="28.682001185980464"/>
    <b v="1"/>
    <b v="1"/>
    <s v="Appendicitis"/>
    <x v="1"/>
  </r>
  <r>
    <s v="PID0499"/>
    <s v="Middle-aged"/>
    <x v="1"/>
    <n v="100"/>
    <n v="0"/>
    <n v="47.9"/>
    <s v="Female"/>
    <s v="B-"/>
    <b v="0"/>
    <b v="0"/>
    <b v="0"/>
    <n v="400"/>
    <n v="20.732340720221607"/>
    <b v="0"/>
    <b v="0"/>
    <s v="Appendicitis"/>
    <x v="1"/>
  </r>
  <r>
    <s v="PID0500"/>
    <s v="Senior"/>
    <x v="0"/>
    <n v="40000"/>
    <n v="30912.5"/>
    <n v="70.900000000000006"/>
    <s v="Female"/>
    <s v="A+"/>
    <b v="1"/>
    <b v="1"/>
    <b v="1"/>
    <n v="30"/>
    <n v="26.36079714455682"/>
    <b v="0"/>
    <b v="0"/>
    <s v="Osteoarthritis"/>
    <x v="1"/>
  </r>
  <r>
    <s v="PID0501"/>
    <s v="Adult"/>
    <x v="2"/>
    <n v="18000"/>
    <n v="15163.32"/>
    <n v="87.8"/>
    <s v="Female"/>
    <s v="A+"/>
    <b v="0"/>
    <b v="0"/>
    <b v="1"/>
    <n v="3"/>
    <n v="30.380622837370243"/>
    <b v="1"/>
    <b v="1"/>
    <s v="Heart Disease"/>
    <x v="1"/>
  </r>
  <r>
    <s v="PID0502"/>
    <s v="Middle-aged"/>
    <x v="0"/>
    <n v="24000"/>
    <n v="15407.22"/>
    <n v="94.4"/>
    <s v="Male"/>
    <s v="A+"/>
    <b v="0"/>
    <b v="0"/>
    <b v="1"/>
    <n v="15"/>
    <n v="29.79421790178008"/>
    <b v="1"/>
    <b v="1"/>
    <s v="Respiratory Infection"/>
    <x v="1"/>
  </r>
  <r>
    <s v="PID0503"/>
    <s v="Middle-aged"/>
    <x v="0"/>
    <n v="18000"/>
    <n v="13926.54"/>
    <n v="79.5"/>
    <s v="Female"/>
    <s v="O+"/>
    <b v="0"/>
    <b v="0"/>
    <b v="1"/>
    <n v="30"/>
    <n v="28.850341123530267"/>
    <b v="1"/>
    <b v="1"/>
    <s v="Fractured Leg"/>
    <x v="1"/>
  </r>
  <r>
    <s v="PID0504"/>
    <s v="Adult"/>
    <x v="0"/>
    <n v="800"/>
    <n v="675.79"/>
    <n v="95"/>
    <s v="Male"/>
    <s v="B+"/>
    <b v="0"/>
    <b v="1"/>
    <b v="1"/>
    <n v="3"/>
    <n v="29.983587930816814"/>
    <b v="1"/>
    <b v="1"/>
    <s v="Diabetes"/>
    <x v="1"/>
  </r>
  <r>
    <s v="PID0505"/>
    <s v="Middle-aged"/>
    <x v="3"/>
    <n v="3000"/>
    <n v="2550.7200000000003"/>
    <n v="91.7"/>
    <s v="Male"/>
    <s v="AB-"/>
    <b v="0"/>
    <b v="0"/>
    <b v="1"/>
    <n v="30"/>
    <n v="29.60356404958678"/>
    <b v="1"/>
    <b v="1"/>
    <s v="Diabetes"/>
    <x v="0"/>
  </r>
  <r>
    <s v="PID0506"/>
    <s v="Adult"/>
    <x v="2"/>
    <n v="200000"/>
    <n v="136126"/>
    <n v="94.5"/>
    <s v="Male"/>
    <s v="B-"/>
    <b v="0"/>
    <b v="0"/>
    <b v="1"/>
    <n v="2"/>
    <n v="31.942942130881562"/>
    <b v="1"/>
    <b v="1"/>
    <s v="Heart Disease"/>
    <x v="0"/>
  </r>
  <r>
    <s v="PID0507"/>
    <s v="Adult"/>
    <x v="1"/>
    <n v="20000"/>
    <n v="0"/>
    <n v="73"/>
    <s v="Male"/>
    <s v="A-"/>
    <b v="0"/>
    <b v="1"/>
    <b v="0"/>
    <n v="7"/>
    <n v="25.559329155141629"/>
    <b v="0"/>
    <b v="0"/>
    <s v="Hypertension"/>
    <x v="1"/>
  </r>
  <r>
    <s v="PID0508"/>
    <s v="Senior"/>
    <x v="0"/>
    <n v="1600"/>
    <n v="831.9"/>
    <n v="80"/>
    <s v="Female"/>
    <s v="B-"/>
    <b v="0"/>
    <b v="1"/>
    <b v="1"/>
    <n v="12"/>
    <n v="28.685144680698485"/>
    <b v="1"/>
    <b v="1"/>
    <s v="Prostate Cancer"/>
    <x v="1"/>
  </r>
  <r>
    <s v="PID0509"/>
    <s v="Adult"/>
    <x v="0"/>
    <n v="21000"/>
    <n v="0"/>
    <n v="87.1"/>
    <s v="Female"/>
    <s v="AB-"/>
    <b v="0"/>
    <b v="1"/>
    <b v="0"/>
    <n v="25"/>
    <n v="29.441590048674961"/>
    <b v="1"/>
    <b v="1"/>
    <s v="Stroke"/>
    <x v="2"/>
  </r>
  <r>
    <s v="PID0510"/>
    <s v="Adult"/>
    <x v="2"/>
    <n v="250000"/>
    <n v="208992.5"/>
    <n v="78.5"/>
    <s v="Female"/>
    <s v="O+"/>
    <b v="1"/>
    <b v="0"/>
    <b v="1"/>
    <n v="12"/>
    <n v="29.545711167149687"/>
    <b v="1"/>
    <b v="1"/>
    <s v="Fractured Leg"/>
    <x v="1"/>
  </r>
  <r>
    <s v="PID0511"/>
    <s v="Middle-aged"/>
    <x v="2"/>
    <n v="18000"/>
    <n v="14072.099999999999"/>
    <n v="74.3"/>
    <s v="Male"/>
    <s v="B-"/>
    <b v="1"/>
    <b v="0"/>
    <b v="1"/>
    <n v="0.5"/>
    <n v="32.15893351800554"/>
    <b v="1"/>
    <b v="1"/>
    <s v="Appendicitis"/>
    <x v="2"/>
  </r>
  <r>
    <s v="PID0512"/>
    <s v="Adult"/>
    <x v="2"/>
    <n v="12000"/>
    <n v="8253.24"/>
    <n v="81.7"/>
    <s v="Female"/>
    <s v="O+"/>
    <b v="0"/>
    <b v="0"/>
    <b v="1"/>
    <n v="2"/>
    <n v="30.750122323008021"/>
    <b v="1"/>
    <b v="1"/>
    <s v="Fractured Arm"/>
    <x v="2"/>
  </r>
  <r>
    <s v="PID0513"/>
    <s v="Adult"/>
    <x v="2"/>
    <n v="21000"/>
    <n v="12593.21"/>
    <n v="61.8"/>
    <s v="Male"/>
    <s v="B-"/>
    <b v="0"/>
    <b v="0"/>
    <b v="1"/>
    <n v="2"/>
    <n v="22.699724517906336"/>
    <b v="0"/>
    <b v="0"/>
    <s v="Fractured Leg"/>
    <x v="0"/>
  </r>
  <r>
    <s v="PID0514"/>
    <s v="Middle-aged"/>
    <x v="2"/>
    <n v="3000"/>
    <n v="2591.46"/>
    <n v="80.8"/>
    <s v="Female"/>
    <s v="O+"/>
    <b v="1"/>
    <b v="0"/>
    <b v="1"/>
    <n v="3"/>
    <n v="30.411381685422864"/>
    <b v="1"/>
    <b v="1"/>
    <s v="Allergic Reaction"/>
    <x v="0"/>
  </r>
  <r>
    <s v="PID0515"/>
    <s v="Middle-aged"/>
    <x v="0"/>
    <n v="100"/>
    <n v="0"/>
    <n v="89"/>
    <s v="Female"/>
    <s v="A+"/>
    <b v="0"/>
    <b v="0"/>
    <b v="0"/>
    <n v="9"/>
    <n v="33.912513336381643"/>
    <b v="1"/>
    <b v="1"/>
    <s v="Osteoarthritis"/>
    <x v="2"/>
  </r>
  <r>
    <s v="PID0516"/>
    <s v="Senior"/>
    <x v="1"/>
    <n v="40000"/>
    <n v="0"/>
    <n v="86.6"/>
    <s v="Male"/>
    <s v="AB+"/>
    <b v="0"/>
    <b v="0"/>
    <b v="0"/>
    <n v="20"/>
    <n v="32.198096371207619"/>
    <b v="1"/>
    <b v="1"/>
    <s v="Hypertension"/>
    <x v="2"/>
  </r>
  <r>
    <s v="PID0517"/>
    <s v="Senior"/>
    <x v="2"/>
    <n v="32000"/>
    <n v="19961.72"/>
    <n v="82.7"/>
    <s v="Male"/>
    <s v="A-"/>
    <b v="0"/>
    <b v="0"/>
    <b v="1"/>
    <n v="30"/>
    <n v="32.304687499999993"/>
    <b v="1"/>
    <b v="1"/>
    <s v="Hypertension"/>
    <x v="0"/>
  </r>
  <r>
    <s v="PID0518"/>
    <s v="Adult"/>
    <x v="2"/>
    <n v="12000"/>
    <n v="0"/>
    <n v="69"/>
    <s v="Female"/>
    <s v="AB+"/>
    <b v="0"/>
    <b v="0"/>
    <b v="0"/>
    <n v="15"/>
    <n v="21.777553339224845"/>
    <b v="0"/>
    <b v="0"/>
    <s v="Appendicitis"/>
    <x v="0"/>
  </r>
  <r>
    <s v="PID0519"/>
    <s v="Middle-aged"/>
    <x v="2"/>
    <n v="500"/>
    <n v="440.14"/>
    <n v="89"/>
    <s v="Male"/>
    <s v="O-"/>
    <b v="0"/>
    <b v="0"/>
    <b v="1"/>
    <n v="2"/>
    <n v="28.408184110568481"/>
    <b v="1"/>
    <b v="1"/>
    <s v="Respiratory Infection"/>
    <x v="1"/>
  </r>
  <r>
    <s v="PID0520"/>
    <s v="Senior"/>
    <x v="0"/>
    <n v="18000"/>
    <n v="13589.579999999998"/>
    <n v="70.400000000000006"/>
    <s v="Male"/>
    <s v="A-"/>
    <b v="0"/>
    <b v="0"/>
    <b v="1"/>
    <n v="250"/>
    <n v="24.648996883862615"/>
    <b v="0"/>
    <b v="0"/>
    <s v="Cancer"/>
    <x v="0"/>
  </r>
  <r>
    <s v="PID0521"/>
    <s v="Adult"/>
    <x v="0"/>
    <n v="30000"/>
    <n v="25487.22"/>
    <n v="68.2"/>
    <s v="Female"/>
    <s v="A-"/>
    <b v="0"/>
    <b v="0"/>
    <b v="1"/>
    <n v="40"/>
    <n v="25.050505050505055"/>
    <b v="0"/>
    <b v="0"/>
    <s v="Childbirth"/>
    <x v="0"/>
  </r>
  <r>
    <s v="PID0522"/>
    <s v="Adult"/>
    <x v="2"/>
    <n v="100"/>
    <n v="78.08"/>
    <n v="95"/>
    <s v="Male"/>
    <s v="B+"/>
    <b v="1"/>
    <b v="0"/>
    <b v="1"/>
    <n v="12"/>
    <n v="29.983587930816814"/>
    <b v="1"/>
    <b v="1"/>
    <s v="Cancer"/>
    <x v="0"/>
  </r>
  <r>
    <s v="PID0523"/>
    <s v="Senior"/>
    <x v="2"/>
    <n v="3000"/>
    <n v="2243.25"/>
    <n v="84"/>
    <s v="Male"/>
    <s v="B+"/>
    <b v="0"/>
    <b v="0"/>
    <b v="1"/>
    <n v="2"/>
    <n v="32.406157169862269"/>
    <b v="1"/>
    <b v="1"/>
    <s v="Hypertension"/>
    <x v="1"/>
  </r>
  <r>
    <s v="PID0524"/>
    <s v="Adult"/>
    <x v="1"/>
    <n v="800"/>
    <n v="0"/>
    <n v="60"/>
    <s v="Female"/>
    <s v="O+"/>
    <b v="0"/>
    <b v="1"/>
    <b v="0"/>
    <n v="12"/>
    <n v="23.437499999999996"/>
    <b v="0"/>
    <b v="0"/>
    <s v="Fractured Arm"/>
    <x v="1"/>
  </r>
  <r>
    <s v="PID0525"/>
    <s v="Adult"/>
    <x v="3"/>
    <n v="60000"/>
    <n v="41143.879999999997"/>
    <n v="75.599999999999994"/>
    <s v="Female"/>
    <s v="O-"/>
    <b v="0"/>
    <b v="1"/>
    <b v="1"/>
    <n v="40"/>
    <n v="23.86062365862896"/>
    <b v="0"/>
    <b v="0"/>
    <s v="Prostate Cancer"/>
    <x v="1"/>
  </r>
  <r>
    <s v="PID0526"/>
    <s v="Middle-aged"/>
    <x v="0"/>
    <n v="60000"/>
    <n v="33533.699999999997"/>
    <n v="85.6"/>
    <s v="Female"/>
    <s v="O+"/>
    <b v="0"/>
    <b v="0"/>
    <b v="1"/>
    <n v="5"/>
    <n v="31.064015096530699"/>
    <b v="1"/>
    <b v="1"/>
    <s v="Heart Attack"/>
    <x v="0"/>
  </r>
  <r>
    <s v="PID0527"/>
    <s v="Adult"/>
    <x v="0"/>
    <n v="60000"/>
    <n v="44740.639999999999"/>
    <n v="87.9"/>
    <s v="Male"/>
    <s v="O-"/>
    <b v="0"/>
    <b v="1"/>
    <b v="1"/>
    <n v="15"/>
    <n v="31.143707482993204"/>
    <b v="1"/>
    <b v="1"/>
    <s v="Heart Disease"/>
    <x v="0"/>
  </r>
  <r>
    <s v="PID0528"/>
    <s v="Middle-aged"/>
    <x v="2"/>
    <n v="240000"/>
    <n v="151588.20000000001"/>
    <n v="88"/>
    <s v="Female"/>
    <s v="B-"/>
    <b v="0"/>
    <b v="0"/>
    <b v="1"/>
    <n v="3"/>
    <n v="33.121306786104107"/>
    <b v="1"/>
    <b v="1"/>
    <s v="Heart Disease"/>
    <x v="2"/>
  </r>
  <r>
    <s v="PID0529"/>
    <s v="Middle-aged"/>
    <x v="0"/>
    <n v="500"/>
    <n v="425.63"/>
    <n v="79.3"/>
    <s v="Male"/>
    <s v="O+"/>
    <b v="0"/>
    <b v="1"/>
    <b v="1"/>
    <n v="5"/>
    <n v="30.592955518691404"/>
    <b v="1"/>
    <b v="1"/>
    <s v="Childbirth"/>
    <x v="0"/>
  </r>
  <r>
    <s v="PID0530"/>
    <s v="Middle-aged"/>
    <x v="1"/>
    <n v="54000"/>
    <n v="33776.94"/>
    <n v="106.3"/>
    <s v="Male"/>
    <s v="B+"/>
    <b v="1"/>
    <b v="0"/>
    <b v="1"/>
    <n v="40"/>
    <n v="34.316890495867767"/>
    <b v="1"/>
    <b v="1"/>
    <s v="Respiratory Infection"/>
    <x v="0"/>
  </r>
  <r>
    <s v="PID0531"/>
    <s v="Senior"/>
    <x v="0"/>
    <n v="500"/>
    <n v="421.74"/>
    <n v="80.3"/>
    <s v="Female"/>
    <s v="B+"/>
    <b v="0"/>
    <b v="0"/>
    <b v="1"/>
    <n v="9"/>
    <n v="30.597469897881414"/>
    <b v="1"/>
    <b v="1"/>
    <s v="Respiratory Infection"/>
    <x v="0"/>
  </r>
  <r>
    <s v="PID0532"/>
    <s v="Adult"/>
    <x v="3"/>
    <n v="500"/>
    <n v="331.85"/>
    <n v="62.1"/>
    <s v="Male"/>
    <s v="AB-"/>
    <b v="1"/>
    <b v="1"/>
    <b v="1"/>
    <n v="20"/>
    <n v="20.047778925619834"/>
    <b v="0"/>
    <b v="0"/>
    <s v="Appendicitis"/>
    <x v="2"/>
  </r>
  <r>
    <s v="PID0533"/>
    <s v="Senior"/>
    <x v="2"/>
    <n v="4000"/>
    <n v="3017.36"/>
    <n v="59.3"/>
    <s v="Male"/>
    <s v="B+"/>
    <b v="0"/>
    <b v="1"/>
    <b v="1"/>
    <n v="7"/>
    <n v="22.595640908398103"/>
    <b v="0"/>
    <b v="0"/>
    <s v="Appendicitis"/>
    <x v="1"/>
  </r>
  <r>
    <s v="PID0534"/>
    <s v="Adult"/>
    <x v="2"/>
    <n v="30000"/>
    <n v="20327.550000000003"/>
    <n v="82.2"/>
    <s v="Female"/>
    <s v="B+"/>
    <b v="1"/>
    <b v="0"/>
    <b v="1"/>
    <n v="0"/>
    <n v="28.442906574394467"/>
    <b v="1"/>
    <b v="1"/>
    <s v="Heart Attack"/>
    <x v="1"/>
  </r>
  <r>
    <s v="PID0535"/>
    <s v="Senior"/>
    <x v="1"/>
    <n v="500"/>
    <n v="364.49"/>
    <n v="71.5"/>
    <s v="Male"/>
    <s v="A-"/>
    <b v="0"/>
    <b v="0"/>
    <b v="1"/>
    <n v="20"/>
    <n v="30.148423005565864"/>
    <b v="1"/>
    <b v="1"/>
    <s v="Prostate Cancer"/>
    <x v="1"/>
  </r>
  <r>
    <s v="PID0536"/>
    <s v="Adult"/>
    <x v="0"/>
    <n v="24000"/>
    <n v="21240.06"/>
    <n v="84.1"/>
    <s v="Female"/>
    <s v="B+"/>
    <b v="1"/>
    <b v="0"/>
    <b v="1"/>
    <n v="25"/>
    <n v="30.519669037596167"/>
    <b v="1"/>
    <b v="1"/>
    <s v="Appendicitis"/>
    <x v="0"/>
  </r>
  <r>
    <s v="PID0537"/>
    <s v="Adult"/>
    <x v="0"/>
    <n v="24000"/>
    <n v="0"/>
    <n v="80.2"/>
    <s v="Male"/>
    <s v="AB+"/>
    <b v="0"/>
    <b v="1"/>
    <b v="0"/>
    <n v="9"/>
    <n v="28.415532879818599"/>
    <b v="1"/>
    <b v="1"/>
    <s v="Diabetes"/>
    <x v="0"/>
  </r>
  <r>
    <s v="PID0538"/>
    <s v="Middle-aged"/>
    <x v="2"/>
    <n v="12000"/>
    <n v="10189.74"/>
    <n v="71.900000000000006"/>
    <s v="Male"/>
    <s v="O+"/>
    <b v="1"/>
    <b v="0"/>
    <b v="1"/>
    <n v="2"/>
    <n v="30.714682387116071"/>
    <b v="1"/>
    <b v="1"/>
    <s v="Heart Disease"/>
    <x v="1"/>
  </r>
  <r>
    <s v="PID0539"/>
    <s v="Adult"/>
    <x v="0"/>
    <n v="3000"/>
    <n v="1854.3000000000002"/>
    <n v="105.9"/>
    <s v="Female"/>
    <s v="AB-"/>
    <b v="1"/>
    <b v="0"/>
    <b v="1"/>
    <n v="2"/>
    <n v="34.978200554894968"/>
    <b v="1"/>
    <b v="1"/>
    <s v="Allergic Reaction"/>
    <x v="0"/>
  </r>
  <r>
    <s v="PID0540"/>
    <s v="Middle-aged"/>
    <x v="0"/>
    <n v="18000"/>
    <n v="13947.39"/>
    <n v="67.400000000000006"/>
    <s v="Male"/>
    <s v="O+"/>
    <b v="1"/>
    <b v="0"/>
    <b v="1"/>
    <n v="20"/>
    <n v="21.035548203863801"/>
    <b v="0"/>
    <b v="0"/>
    <s v="Hypertension"/>
    <x v="0"/>
  </r>
  <r>
    <s v="PID0541"/>
    <s v="Middle-aged"/>
    <x v="0"/>
    <n v="36000"/>
    <n v="0"/>
    <n v="96.3"/>
    <s v="Male"/>
    <s v="B+"/>
    <b v="1"/>
    <b v="0"/>
    <b v="0"/>
    <n v="5"/>
    <n v="33.717306816988206"/>
    <b v="1"/>
    <b v="1"/>
    <s v="Heart Attack"/>
    <x v="0"/>
  </r>
  <r>
    <s v="PID0542"/>
    <s v="Senior"/>
    <x v="1"/>
    <n v="60000"/>
    <n v="51130.649999999994"/>
    <n v="68.7"/>
    <s v="Male"/>
    <s v="B+"/>
    <b v="0"/>
    <b v="1"/>
    <b v="1"/>
    <n v="9"/>
    <n v="30.533333333333335"/>
    <b v="1"/>
    <b v="1"/>
    <s v="Diabetes"/>
    <x v="1"/>
  </r>
  <r>
    <s v="PID0543"/>
    <s v="Middle-aged"/>
    <x v="3"/>
    <n v="30000"/>
    <n v="0"/>
    <n v="83.1"/>
    <s v="Male"/>
    <s v="AB+"/>
    <b v="0"/>
    <b v="0"/>
    <b v="0"/>
    <n v="5"/>
    <n v="29.443027210884356"/>
    <b v="1"/>
    <b v="1"/>
    <s v="Hypertension"/>
    <x v="2"/>
  </r>
  <r>
    <s v="PID0544"/>
    <s v="Middle-aged"/>
    <x v="2"/>
    <n v="18000"/>
    <n v="11185.2"/>
    <n v="76.400000000000006"/>
    <s v="Female"/>
    <s v="AB-"/>
    <b v="0"/>
    <b v="1"/>
    <b v="1"/>
    <n v="4"/>
    <n v="30.60406986059926"/>
    <b v="1"/>
    <b v="1"/>
    <s v="Respiratory Infection"/>
    <x v="1"/>
  </r>
  <r>
    <s v="PID0545"/>
    <s v="Middle-aged"/>
    <x v="0"/>
    <n v="800"/>
    <n v="553.55999999999995"/>
    <n v="84.4"/>
    <s v="Female"/>
    <s v="AB-"/>
    <b v="0"/>
    <b v="1"/>
    <b v="1"/>
    <n v="40"/>
    <n v="31.000918273645553"/>
    <b v="1"/>
    <b v="1"/>
    <s v="Kidney Stones"/>
    <x v="0"/>
  </r>
  <r>
    <s v="PID0546"/>
    <s v="Senior"/>
    <x v="2"/>
    <n v="40000"/>
    <n v="25096.68"/>
    <n v="78.3"/>
    <s v="Male"/>
    <s v="AB+"/>
    <b v="1"/>
    <b v="0"/>
    <b v="1"/>
    <n v="25"/>
    <n v="31.365165838807876"/>
    <b v="1"/>
    <b v="1"/>
    <s v="Cancer"/>
    <x v="1"/>
  </r>
  <r>
    <s v="PID0547"/>
    <s v="Adult"/>
    <x v="1"/>
    <n v="60000"/>
    <n v="38975.100000000006"/>
    <n v="80.8"/>
    <s v="Female"/>
    <s v="A-"/>
    <b v="1"/>
    <b v="1"/>
    <b v="1"/>
    <n v="50"/>
    <n v="29.322107707940194"/>
    <b v="1"/>
    <b v="1"/>
    <s v="Childbirth"/>
    <x v="1"/>
  </r>
  <r>
    <s v="PID0548"/>
    <s v="Adult"/>
    <x v="0"/>
    <n v="40000"/>
    <n v="20817"/>
    <n v="85.4"/>
    <s v="Female"/>
    <s v="A-"/>
    <b v="0"/>
    <b v="0"/>
    <b v="1"/>
    <n v="20"/>
    <n v="32.142722721969214"/>
    <b v="1"/>
    <b v="1"/>
    <s v="Heart Attack"/>
    <x v="2"/>
  </r>
  <r>
    <s v="PID0549"/>
    <s v="Middle-aged"/>
    <x v="2"/>
    <n v="32000"/>
    <n v="16508.88"/>
    <n v="54.1"/>
    <s v="Female"/>
    <s v="B+"/>
    <b v="1"/>
    <b v="1"/>
    <b v="1"/>
    <n v="4"/>
    <n v="21.671206537413873"/>
    <b v="0"/>
    <b v="0"/>
    <s v="Appendicitis"/>
    <x v="0"/>
  </r>
  <r>
    <s v="PID0550"/>
    <s v="Adult"/>
    <x v="1"/>
    <n v="240000"/>
    <n v="196347.36000000002"/>
    <n v="91.8"/>
    <s v="Male"/>
    <s v="AB-"/>
    <b v="1"/>
    <b v="0"/>
    <b v="1"/>
    <n v="30"/>
    <n v="34.131469363474125"/>
    <b v="1"/>
    <b v="1"/>
    <s v="Stroke"/>
    <x v="0"/>
  </r>
  <r>
    <s v="PID0551"/>
    <s v="Middle-aged"/>
    <x v="2"/>
    <n v="800"/>
    <n v="674.58"/>
    <n v="76"/>
    <s v="Female"/>
    <s v="A-"/>
    <b v="0"/>
    <b v="0"/>
    <b v="1"/>
    <n v="4"/>
    <n v="33.777777777777779"/>
    <b v="1"/>
    <b v="1"/>
    <s v="Appendicitis"/>
    <x v="0"/>
  </r>
  <r>
    <s v="PID0552"/>
    <s v="Adult"/>
    <x v="1"/>
    <n v="18000"/>
    <n v="15280.02"/>
    <n v="68.3"/>
    <s v="Female"/>
    <s v="AB-"/>
    <b v="0"/>
    <b v="0"/>
    <b v="1"/>
    <n v="25"/>
    <n v="24.785890550152416"/>
    <b v="0"/>
    <b v="0"/>
    <s v="Osteoarthritis"/>
    <x v="2"/>
  </r>
  <r>
    <s v="PID0553"/>
    <s v="Middle-aged"/>
    <x v="0"/>
    <n v="12000"/>
    <n v="8012.82"/>
    <n v="94.6"/>
    <s v="Female"/>
    <s v="O+"/>
    <b v="0"/>
    <b v="0"/>
    <b v="1"/>
    <n v="0"/>
    <n v="34.747474747474747"/>
    <b v="1"/>
    <b v="1"/>
    <s v="Cancer"/>
    <x v="0"/>
  </r>
  <r>
    <s v="PID0554"/>
    <s v="Middle-aged"/>
    <x v="2"/>
    <n v="16000"/>
    <n v="0"/>
    <n v="87.6"/>
    <s v="Female"/>
    <s v="B-"/>
    <b v="0"/>
    <b v="0"/>
    <b v="0"/>
    <n v="2"/>
    <n v="34.6505280645544"/>
    <b v="1"/>
    <b v="1"/>
    <s v="Heart Disease"/>
    <x v="1"/>
  </r>
  <r>
    <s v="PID0555"/>
    <s v="Middle-aged"/>
    <x v="0"/>
    <n v="200000"/>
    <n v="110010.4"/>
    <n v="78.900000000000006"/>
    <s v="Female"/>
    <s v="AB-"/>
    <b v="1"/>
    <b v="0"/>
    <b v="1"/>
    <n v="9"/>
    <n v="30.064014631915864"/>
    <b v="1"/>
    <b v="1"/>
    <s v="Hypertension"/>
    <x v="0"/>
  </r>
  <r>
    <s v="PID0556"/>
    <s v="Middle-aged"/>
    <x v="1"/>
    <n v="250000"/>
    <n v="131051.8"/>
    <n v="92.1"/>
    <s v="Female"/>
    <s v="B+"/>
    <b v="1"/>
    <b v="0"/>
    <b v="1"/>
    <n v="20"/>
    <n v="29.397682658239965"/>
    <b v="1"/>
    <b v="1"/>
    <s v="Prostate Cancer"/>
    <x v="1"/>
  </r>
  <r>
    <s v="PID0557"/>
    <s v="Middle-aged"/>
    <x v="0"/>
    <n v="3000"/>
    <n v="1931.88"/>
    <n v="61.8"/>
    <s v="Female"/>
    <s v="A-"/>
    <b v="0"/>
    <b v="1"/>
    <b v="1"/>
    <n v="4"/>
    <n v="23.54823959762231"/>
    <b v="0"/>
    <b v="0"/>
    <s v="Prostate Cancer"/>
    <x v="1"/>
  </r>
  <r>
    <s v="PID0558"/>
    <s v="Adult"/>
    <x v="1"/>
    <n v="100"/>
    <n v="83.8"/>
    <n v="71.599999999999994"/>
    <s v="Male"/>
    <s v="A+"/>
    <b v="0"/>
    <b v="1"/>
    <b v="1"/>
    <n v="12"/>
    <n v="25.368480725623584"/>
    <b v="0"/>
    <b v="0"/>
    <s v="Kidney Stones"/>
    <x v="1"/>
  </r>
  <r>
    <s v="PID0559"/>
    <s v="Adult"/>
    <x v="0"/>
    <n v="240000"/>
    <n v="130677.12"/>
    <n v="111.9"/>
    <s v="Female"/>
    <s v="B+"/>
    <b v="0"/>
    <b v="0"/>
    <b v="1"/>
    <n v="5"/>
    <n v="34.924003620361411"/>
    <b v="1"/>
    <b v="1"/>
    <s v="Kidney Stones"/>
    <x v="2"/>
  </r>
  <r>
    <s v="PID0560"/>
    <s v="Adult"/>
    <x v="2"/>
    <n v="200000"/>
    <n v="0"/>
    <n v="99.1"/>
    <s v="Female"/>
    <s v="AB+"/>
    <b v="0"/>
    <b v="0"/>
    <b v="0"/>
    <n v="20"/>
    <n v="32.732197119830886"/>
    <b v="1"/>
    <b v="1"/>
    <s v="Heart Disease"/>
    <x v="2"/>
  </r>
  <r>
    <s v="PID0561"/>
    <s v="Adult"/>
    <x v="1"/>
    <n v="250000"/>
    <n v="173905.2"/>
    <n v="95.1"/>
    <s v="Male"/>
    <s v="AB+"/>
    <b v="1"/>
    <b v="1"/>
    <b v="1"/>
    <n v="7"/>
    <n v="33.694727891156468"/>
    <b v="1"/>
    <b v="1"/>
    <s v="Diabetes"/>
    <x v="0"/>
  </r>
  <r>
    <s v="PID0562"/>
    <s v="Adult"/>
    <x v="1"/>
    <n v="12000"/>
    <n v="0"/>
    <n v="94.9"/>
    <s v="Female"/>
    <s v="A-"/>
    <b v="0"/>
    <b v="0"/>
    <b v="0"/>
    <n v="25"/>
    <n v="29.952026259310696"/>
    <b v="1"/>
    <b v="1"/>
    <s v="Heart Attack"/>
    <x v="2"/>
  </r>
  <r>
    <s v="PID0563"/>
    <s v="Adult"/>
    <x v="2"/>
    <n v="30000"/>
    <n v="15006.119999999999"/>
    <n v="69.2"/>
    <s v="Female"/>
    <s v="AB-"/>
    <b v="1"/>
    <b v="1"/>
    <b v="1"/>
    <n v="15"/>
    <n v="25.11249818551314"/>
    <b v="0"/>
    <b v="0"/>
    <s v="Kidney Stones"/>
    <x v="1"/>
  </r>
  <r>
    <s v="PID0564"/>
    <s v="Adult"/>
    <x v="1"/>
    <n v="60000"/>
    <n v="38081.199999999997"/>
    <n v="79.599999999999994"/>
    <s v="Male"/>
    <s v="O-"/>
    <b v="0"/>
    <b v="1"/>
    <b v="1"/>
    <n v="5"/>
    <n v="29.237832874196513"/>
    <b v="1"/>
    <b v="1"/>
    <s v="Heart Attack"/>
    <x v="1"/>
  </r>
  <r>
    <s v="PID0565"/>
    <s v="Middle-aged"/>
    <x v="0"/>
    <n v="100"/>
    <n v="57.68"/>
    <n v="90.9"/>
    <s v="Male"/>
    <s v="B-"/>
    <b v="1"/>
    <b v="1"/>
    <b v="1"/>
    <n v="7"/>
    <n v="34.212804396100722"/>
    <b v="1"/>
    <b v="1"/>
    <s v="Heart Attack"/>
    <x v="1"/>
  </r>
  <r>
    <s v="PID0566"/>
    <s v="Adult"/>
    <x v="0"/>
    <n v="32000"/>
    <n v="24633.200000000001"/>
    <n v="87.1"/>
    <s v="Female"/>
    <s v="B-"/>
    <b v="0"/>
    <b v="0"/>
    <b v="1"/>
    <n v="30"/>
    <n v="28.440816326530609"/>
    <b v="1"/>
    <b v="1"/>
    <s v="Heart Disease"/>
    <x v="0"/>
  </r>
  <r>
    <s v="PID0567"/>
    <s v="Middle-aged"/>
    <x v="0"/>
    <n v="800"/>
    <n v="453.8"/>
    <n v="72.2"/>
    <s v="Female"/>
    <s v="A-"/>
    <b v="1"/>
    <b v="0"/>
    <b v="1"/>
    <n v="5"/>
    <n v="30.44358239163434"/>
    <b v="1"/>
    <b v="1"/>
    <s v="Fractured Leg"/>
    <x v="1"/>
  </r>
  <r>
    <s v="PID0568"/>
    <s v="Middle-aged"/>
    <x v="3"/>
    <n v="18000"/>
    <n v="0"/>
    <n v="69.400000000000006"/>
    <s v="Female"/>
    <s v="AB+"/>
    <b v="1"/>
    <b v="0"/>
    <b v="0"/>
    <n v="12"/>
    <n v="28.886576482830385"/>
    <b v="1"/>
    <b v="1"/>
    <s v="Hypertension"/>
    <x v="0"/>
  </r>
  <r>
    <s v="PID0569"/>
    <s v="Adult"/>
    <x v="2"/>
    <n v="500"/>
    <n v="0"/>
    <n v="101.2"/>
    <s v="Male"/>
    <s v="A+"/>
    <b v="0"/>
    <b v="0"/>
    <b v="0"/>
    <n v="2"/>
    <n v="33.813358281265664"/>
    <b v="1"/>
    <b v="1"/>
    <s v="Diabetes"/>
    <x v="1"/>
  </r>
  <r>
    <s v="PID0570"/>
    <s v="Adult"/>
    <x v="2"/>
    <n v="90000"/>
    <n v="46471.95"/>
    <n v="89.6"/>
    <s v="Male"/>
    <s v="B-"/>
    <b v="0"/>
    <b v="0"/>
    <b v="1"/>
    <n v="12"/>
    <n v="33.31350386674599"/>
    <b v="1"/>
    <b v="1"/>
    <s v="Heart Disease"/>
    <x v="1"/>
  </r>
  <r>
    <s v="PID0571"/>
    <s v="Adult"/>
    <x v="1"/>
    <n v="3000"/>
    <n v="2695.2"/>
    <n v="87.9"/>
    <s v="Male"/>
    <s v="AB+"/>
    <b v="0"/>
    <b v="0"/>
    <b v="1"/>
    <n v="15"/>
    <n v="29.369507835209998"/>
    <b v="1"/>
    <b v="1"/>
    <s v="Respiratory Infection"/>
    <x v="0"/>
  </r>
  <r>
    <s v="PID0572"/>
    <s v="Middle-aged"/>
    <x v="3"/>
    <n v="300000"/>
    <n v="150311.76"/>
    <n v="69.400000000000006"/>
    <s v="Male"/>
    <s v="B-"/>
    <b v="0"/>
    <b v="0"/>
    <b v="1"/>
    <n v="3"/>
    <n v="25.491276400367315"/>
    <b v="0"/>
    <b v="0"/>
    <s v="Allergic Reaction"/>
    <x v="0"/>
  </r>
  <r>
    <s v="PID0573"/>
    <s v="Middle-aged"/>
    <x v="3"/>
    <n v="60000"/>
    <n v="41877.64"/>
    <n v="68.2"/>
    <s v="Male"/>
    <s v="O+"/>
    <b v="1"/>
    <b v="1"/>
    <b v="1"/>
    <n v="40"/>
    <n v="30.311111111111114"/>
    <b v="1"/>
    <b v="1"/>
    <s v="Kidney Stones"/>
    <x v="0"/>
  </r>
  <r>
    <s v="PID0574"/>
    <s v="Senior"/>
    <x v="3"/>
    <n v="250000"/>
    <n v="131494.9"/>
    <n v="79.599999999999994"/>
    <s v="Male"/>
    <s v="B+"/>
    <b v="1"/>
    <b v="0"/>
    <b v="1"/>
    <n v="15"/>
    <n v="32.708744247205779"/>
    <b v="1"/>
    <b v="1"/>
    <s v="Heart Disease"/>
    <x v="1"/>
  </r>
  <r>
    <s v="PID0575"/>
    <s v="Middle-aged"/>
    <x v="0"/>
    <n v="12000"/>
    <n v="10342.44"/>
    <n v="86.2"/>
    <s v="Male"/>
    <s v="O-"/>
    <b v="0"/>
    <b v="0"/>
    <b v="1"/>
    <n v="2"/>
    <n v="32.443825510933799"/>
    <b v="1"/>
    <b v="1"/>
    <s v="Appendicitis"/>
    <x v="0"/>
  </r>
  <r>
    <s v="PID0576"/>
    <s v="Adult"/>
    <x v="1"/>
    <n v="36000"/>
    <n v="18829.23"/>
    <n v="94.5"/>
    <s v="Female"/>
    <s v="O-"/>
    <b v="0"/>
    <b v="0"/>
    <b v="1"/>
    <n v="7"/>
    <n v="34.293801712875599"/>
    <b v="1"/>
    <b v="1"/>
    <s v="Heart Disease"/>
    <x v="2"/>
  </r>
  <r>
    <s v="PID0577"/>
    <s v="Adult"/>
    <x v="3"/>
    <n v="45000"/>
    <n v="31528.77"/>
    <n v="84.1"/>
    <s v="Female"/>
    <s v="B-"/>
    <b v="1"/>
    <b v="0"/>
    <b v="1"/>
    <n v="0"/>
    <n v="31.268590124925641"/>
    <b v="1"/>
    <b v="1"/>
    <s v="Appendicitis"/>
    <x v="1"/>
  </r>
  <r>
    <s v="PID0578"/>
    <s v="Adult"/>
    <x v="1"/>
    <n v="90000"/>
    <n v="0"/>
    <n v="66.099999999999994"/>
    <s v="Female"/>
    <s v="B+"/>
    <b v="0"/>
    <b v="0"/>
    <b v="0"/>
    <n v="15"/>
    <n v="21.832474567314041"/>
    <b v="0"/>
    <b v="0"/>
    <s v="Fractured Leg"/>
    <x v="1"/>
  </r>
  <r>
    <s v="PID0579"/>
    <s v="Adult"/>
    <x v="2"/>
    <n v="1000"/>
    <n v="0"/>
    <n v="94"/>
    <s v="Male"/>
    <s v="AB+"/>
    <s v="Yes"/>
    <s v="Yes"/>
    <b v="0"/>
    <n v="2"/>
    <n v="34.112353026564087"/>
    <b v="1"/>
    <b v="1"/>
    <s v="Fractured Arm"/>
    <x v="0"/>
  </r>
  <r>
    <s v="PID0580"/>
    <s v="Middle-aged"/>
    <x v="2"/>
    <n v="18000"/>
    <n v="11325.24"/>
    <n v="76.099999999999994"/>
    <s v="Female"/>
    <s v="A+"/>
    <b v="0"/>
    <b v="0"/>
    <b v="1"/>
    <n v="15"/>
    <n v="30.483896811408421"/>
    <b v="1"/>
    <b v="1"/>
    <s v="Allergic Reaction"/>
    <x v="0"/>
  </r>
  <r>
    <s v="PID0581"/>
    <s v="Middle-aged"/>
    <x v="2"/>
    <n v="45000"/>
    <n v="30751.68"/>
    <n v="74.599999999999994"/>
    <s v="Female"/>
    <s v="AB+"/>
    <b v="1"/>
    <b v="0"/>
    <b v="1"/>
    <n v="30"/>
    <n v="30.264919469349667"/>
    <b v="1"/>
    <b v="1"/>
    <s v="Kidney Stones"/>
    <x v="0"/>
  </r>
  <r>
    <s v="PID0582"/>
    <s v="Senior"/>
    <x v="3"/>
    <n v="3000"/>
    <n v="2133.06"/>
    <n v="92.9"/>
    <s v="Female"/>
    <s v="A-"/>
    <b v="0"/>
    <b v="0"/>
    <b v="1"/>
    <n v="20"/>
    <n v="33.310624260461118"/>
    <b v="1"/>
    <b v="1"/>
    <s v="Osteoarthritis"/>
    <x v="0"/>
  </r>
  <r>
    <s v="PID0583"/>
    <s v="Middle-aged"/>
    <x v="2"/>
    <n v="32000"/>
    <n v="16682.400000000001"/>
    <n v="72.900000000000006"/>
    <s v="Male"/>
    <s v="O-"/>
    <b v="0"/>
    <b v="0"/>
    <b v="1"/>
    <n v="7"/>
    <n v="26.455218464218323"/>
    <b v="0"/>
    <b v="0"/>
    <s v="Kidney Stones"/>
    <x v="2"/>
  </r>
  <r>
    <s v="PID0584"/>
    <s v="Middle-aged"/>
    <x v="0"/>
    <n v="18000"/>
    <n v="13722.36"/>
    <n v="79.5"/>
    <s v="Male"/>
    <s v="B-"/>
    <b v="0"/>
    <b v="0"/>
    <b v="1"/>
    <n v="2"/>
    <n v="33.961296937075481"/>
    <b v="1"/>
    <b v="1"/>
    <s v="Respiratory Infection"/>
    <x v="0"/>
  </r>
  <r>
    <s v="PID0585"/>
    <s v="Adult"/>
    <x v="0"/>
    <n v="32000"/>
    <n v="16856.32"/>
    <n v="71.099999999999994"/>
    <s v="Female"/>
    <s v="O+"/>
    <b v="0"/>
    <b v="1"/>
    <b v="1"/>
    <n v="30"/>
    <n v="24.602076124567475"/>
    <b v="0"/>
    <b v="0"/>
    <s v="Childbirth"/>
    <x v="2"/>
  </r>
  <r>
    <s v="PID0586"/>
    <s v="Middle-aged"/>
    <x v="1"/>
    <n v="24000"/>
    <n v="21199.89"/>
    <n v="81.3"/>
    <s v="Female"/>
    <s v="B-"/>
    <b v="1"/>
    <b v="0"/>
    <b v="1"/>
    <n v="25"/>
    <n v="26.546938775510203"/>
    <b v="0"/>
    <b v="0"/>
    <s v="Kidney Stones"/>
    <x v="1"/>
  </r>
  <r>
    <s v="PID0587"/>
    <s v="Middle-aged"/>
    <x v="0"/>
    <n v="40000"/>
    <n v="23629.8"/>
    <n v="48.8"/>
    <s v="Male"/>
    <s v="AB-"/>
    <b v="0"/>
    <b v="0"/>
    <b v="1"/>
    <n v="15"/>
    <n v="21.402570062716546"/>
    <b v="0"/>
    <b v="0"/>
    <s v="Hypertension"/>
    <x v="0"/>
  </r>
  <r>
    <s v="PID0588"/>
    <s v="Adult"/>
    <x v="1"/>
    <n v="18000"/>
    <n v="9227.67"/>
    <n v="58"/>
    <s v="Male"/>
    <s v="O+"/>
    <b v="0"/>
    <b v="0"/>
    <b v="1"/>
    <n v="400"/>
    <n v="22.375679950619187"/>
    <b v="0"/>
    <b v="0"/>
    <s v="Prostate Cancer"/>
    <x v="0"/>
  </r>
  <r>
    <s v="PID0589"/>
    <s v="Middle-aged"/>
    <x v="0"/>
    <n v="800"/>
    <n v="461.92"/>
    <n v="82.8"/>
    <s v="Female"/>
    <s v="B+"/>
    <b v="0"/>
    <b v="0"/>
    <b v="1"/>
    <n v="2"/>
    <n v="31.164138657834318"/>
    <b v="1"/>
    <b v="1"/>
    <s v="Appendicitis"/>
    <x v="2"/>
  </r>
  <r>
    <s v="PID0590"/>
    <s v="Senior"/>
    <x v="3"/>
    <n v="3000"/>
    <n v="1978.02"/>
    <n v="73.8"/>
    <s v="Male"/>
    <s v="A-"/>
    <b v="0"/>
    <b v="0"/>
    <b v="1"/>
    <n v="3"/>
    <n v="26.462045967944352"/>
    <b v="0"/>
    <b v="0"/>
    <s v="Cancer"/>
    <x v="2"/>
  </r>
  <r>
    <s v="PID0591"/>
    <s v="Elderly"/>
    <x v="2"/>
    <n v="40000"/>
    <n v="35905.4"/>
    <n v="61.8"/>
    <s v="Male"/>
    <s v="O+"/>
    <b v="1"/>
    <b v="0"/>
    <b v="1"/>
    <n v="0.5"/>
    <n v="26.748614958448751"/>
    <b v="0"/>
    <b v="0"/>
    <s v="Hypertension"/>
    <x v="1"/>
  </r>
  <r>
    <s v="PID0592"/>
    <s v="Adult"/>
    <x v="0"/>
    <n v="800"/>
    <n v="718.39"/>
    <n v="91.5"/>
    <s v="Female"/>
    <s v="AB-"/>
    <b v="0"/>
    <b v="0"/>
    <b v="1"/>
    <n v="9"/>
    <n v="32.419217687074834"/>
    <b v="1"/>
    <b v="1"/>
    <s v="Stroke"/>
    <x v="2"/>
  </r>
  <r>
    <s v="PID0593"/>
    <s v="Middle-aged"/>
    <x v="1"/>
    <n v="40000"/>
    <n v="28460.959999999999"/>
    <n v="66.599999999999994"/>
    <s v="Male"/>
    <s v="AB-"/>
    <b v="0"/>
    <b v="0"/>
    <b v="1"/>
    <n v="5"/>
    <n v="28.826177285318558"/>
    <b v="1"/>
    <b v="1"/>
    <s v="Respiratory Infection"/>
    <x v="2"/>
  </r>
  <r>
    <s v="PID0594"/>
    <s v="Adult"/>
    <x v="0"/>
    <n v="100"/>
    <n v="0"/>
    <n v="64.099999999999994"/>
    <s v="Female"/>
    <s v="AB-"/>
    <b v="0"/>
    <b v="0"/>
    <b v="0"/>
    <n v="400"/>
    <n v="20.930612244897958"/>
    <b v="0"/>
    <b v="0"/>
    <s v="Cancer"/>
    <x v="2"/>
  </r>
  <r>
    <s v="PID0595"/>
    <s v="Adult"/>
    <x v="0"/>
    <n v="800"/>
    <n v="487.16"/>
    <n v="86.6"/>
    <s v="Female"/>
    <s v="A+"/>
    <b v="0"/>
    <b v="0"/>
    <b v="1"/>
    <n v="70"/>
    <n v="33.828124999999993"/>
    <b v="1"/>
    <b v="1"/>
    <s v="Childbirth"/>
    <x v="0"/>
  </r>
  <r>
    <s v="PID0596"/>
    <s v="Adult"/>
    <x v="2"/>
    <n v="100"/>
    <n v="0"/>
    <n v="96.7"/>
    <s v="Male"/>
    <s v="A+"/>
    <b v="0"/>
    <b v="0"/>
    <b v="0"/>
    <n v="4"/>
    <n v="33.070004445812394"/>
    <b v="1"/>
    <b v="1"/>
    <s v="Respiratory Infection"/>
    <x v="2"/>
  </r>
  <r>
    <s v="PID0597"/>
    <s v="Middle-aged"/>
    <x v="1"/>
    <n v="45000"/>
    <n v="25481.370000000003"/>
    <n v="89.8"/>
    <s v="Male"/>
    <s v="AB-"/>
    <b v="0"/>
    <b v="1"/>
    <b v="1"/>
    <n v="12"/>
    <n v="31.816893424036284"/>
    <b v="1"/>
    <b v="1"/>
    <s v="Osteoarthritis"/>
    <x v="0"/>
  </r>
  <r>
    <s v="PID0598"/>
    <s v="Adult"/>
    <x v="2"/>
    <n v="240000"/>
    <n v="158937.12"/>
    <n v="85.5"/>
    <s v="Female"/>
    <s v="AB-"/>
    <b v="0"/>
    <b v="0"/>
    <b v="1"/>
    <n v="12"/>
    <n v="33.398437499999993"/>
    <b v="1"/>
    <b v="1"/>
    <s v="Hypertension"/>
    <x v="1"/>
  </r>
  <r>
    <s v="PID0599"/>
    <s v="Middle-aged"/>
    <x v="1"/>
    <n v="21000"/>
    <n v="13683.88"/>
    <n v="63.1"/>
    <s v="Female"/>
    <s v="O+"/>
    <b v="1"/>
    <b v="0"/>
    <b v="1"/>
    <n v="15"/>
    <n v="23.460737656157054"/>
    <b v="0"/>
    <b v="0"/>
    <s v="Osteoarthritis"/>
    <x v="0"/>
  </r>
  <r>
    <s v="PID0600"/>
    <s v="Senior"/>
    <x v="1"/>
    <n v="18000"/>
    <n v="12421.41"/>
    <n v="79"/>
    <s v="Male"/>
    <s v="O-"/>
    <b v="0"/>
    <b v="1"/>
    <b v="1"/>
    <n v="15"/>
    <n v="31.645569620253159"/>
    <b v="1"/>
    <b v="1"/>
    <s v="Heart Disease"/>
    <x v="1"/>
  </r>
  <r>
    <s v="PID0601"/>
    <s v="Adult"/>
    <x v="2"/>
    <n v="4000"/>
    <n v="2881.04"/>
    <n v="111.7"/>
    <s v="Female"/>
    <s v="O+"/>
    <b v="1"/>
    <b v="1"/>
    <b v="1"/>
    <n v="120"/>
    <n v="34.861583596017603"/>
    <b v="1"/>
    <b v="1"/>
    <s v="Childbirth"/>
    <x v="2"/>
  </r>
  <r>
    <s v="PID0602"/>
    <s v="Middle-aged"/>
    <x v="2"/>
    <n v="100"/>
    <n v="64.599999999999994"/>
    <n v="61.3"/>
    <s v="Male"/>
    <s v="AB-"/>
    <b v="1"/>
    <b v="1"/>
    <b v="1"/>
    <n v="300"/>
    <n v="21.462833934386051"/>
    <b v="0"/>
    <b v="0"/>
    <s v="Appendicitis"/>
    <x v="1"/>
  </r>
  <r>
    <s v="PID0603"/>
    <s v="Adult"/>
    <x v="0"/>
    <n v="800"/>
    <n v="0"/>
    <n v="90.4"/>
    <s v="Male"/>
    <s v="AB+"/>
    <b v="0"/>
    <b v="0"/>
    <b v="0"/>
    <n v="25"/>
    <n v="31.651552816778128"/>
    <b v="1"/>
    <b v="1"/>
    <s v="Heart Attack"/>
    <x v="2"/>
  </r>
  <r>
    <s v="PID0604"/>
    <s v="Middle-aged"/>
    <x v="0"/>
    <n v="200000"/>
    <n v="118892.32"/>
    <n v="73.400000000000006"/>
    <s v="Male"/>
    <s v="AB+"/>
    <b v="1"/>
    <b v="1"/>
    <b v="1"/>
    <n v="40"/>
    <n v="28.316808765093938"/>
    <b v="1"/>
    <b v="1"/>
    <s v="Respiratory Infection"/>
    <x v="1"/>
  </r>
  <r>
    <s v="PID0605"/>
    <s v="Middle-aged"/>
    <x v="2"/>
    <n v="90000"/>
    <n v="68940.3"/>
    <n v="75.099999999999994"/>
    <s v="Female"/>
    <s v="A-"/>
    <b v="0"/>
    <b v="1"/>
    <b v="1"/>
    <n v="5"/>
    <n v="26.9281795690057"/>
    <b v="0"/>
    <b v="0"/>
    <s v="Fractured Arm"/>
    <x v="2"/>
  </r>
  <r>
    <s v="PID0606"/>
    <s v="Middle-aged"/>
    <x v="1"/>
    <n v="200000"/>
    <n v="0"/>
    <n v="61.2"/>
    <s v="Female"/>
    <s v="B+"/>
    <b v="1"/>
    <b v="1"/>
    <b v="0"/>
    <n v="20"/>
    <n v="22.754312908982754"/>
    <b v="0"/>
    <b v="0"/>
    <s v="Diabetes"/>
    <x v="2"/>
  </r>
  <r>
    <s v="PID0607"/>
    <s v="Middle-aged"/>
    <x v="0"/>
    <n v="500"/>
    <n v="0"/>
    <n v="83.8"/>
    <s v="Female"/>
    <s v="AB+"/>
    <b v="0"/>
    <b v="0"/>
    <b v="0"/>
    <n v="7"/>
    <n v="28.996539792387544"/>
    <b v="1"/>
    <b v="1"/>
    <s v="Respiratory Infection"/>
    <x v="2"/>
  </r>
  <r>
    <s v="PID0608"/>
    <s v="Senior"/>
    <x v="0"/>
    <n v="21000"/>
    <n v="14377.929999999998"/>
    <n v="84.2"/>
    <s v="Female"/>
    <s v="O+"/>
    <b v="0"/>
    <b v="0"/>
    <b v="1"/>
    <n v="90"/>
    <n v="29.832766439909303"/>
    <b v="1"/>
    <b v="1"/>
    <s v="Respiratory Infection"/>
    <x v="0"/>
  </r>
  <r>
    <s v="PID0609"/>
    <s v="Adult"/>
    <x v="1"/>
    <n v="45000"/>
    <n v="27291.27"/>
    <n v="79.5"/>
    <s v="Male"/>
    <s v="O-"/>
    <b v="1"/>
    <b v="1"/>
    <b v="1"/>
    <n v="7"/>
    <n v="25.665030991735538"/>
    <b v="0"/>
    <b v="0"/>
    <s v="Prostate Cancer"/>
    <x v="2"/>
  </r>
  <r>
    <s v="PID0610"/>
    <s v="Adult"/>
    <x v="0"/>
    <n v="45000"/>
    <n v="0"/>
    <n v="69.099999999999994"/>
    <s v="Male"/>
    <s v="B+"/>
    <b v="0"/>
    <b v="1"/>
    <b v="0"/>
    <n v="20"/>
    <n v="23.63120276324339"/>
    <b v="0"/>
    <b v="0"/>
    <s v="Childbirth"/>
    <x v="1"/>
  </r>
  <r>
    <s v="PID0611"/>
    <s v="Adult"/>
    <x v="1"/>
    <n v="100"/>
    <n v="74.73"/>
    <n v="81.900000000000006"/>
    <s v="Female"/>
    <s v="AB+"/>
    <b v="0"/>
    <b v="0"/>
    <b v="1"/>
    <n v="30"/>
    <n v="31.207133058984908"/>
    <b v="1"/>
    <b v="1"/>
    <s v="Respiratory Infection"/>
    <x v="0"/>
  </r>
  <r>
    <s v="PID0612"/>
    <s v="Adult"/>
    <x v="0"/>
    <n v="45000"/>
    <n v="39937.17"/>
    <n v="83.6"/>
    <s v="Male"/>
    <s v="O+"/>
    <b v="0"/>
    <b v="0"/>
    <b v="1"/>
    <n v="25"/>
    <n v="26.385557379118797"/>
    <b v="0"/>
    <b v="0"/>
    <s v="Fractured Leg"/>
    <x v="0"/>
  </r>
  <r>
    <s v="PID0613"/>
    <s v="Middle-aged"/>
    <x v="2"/>
    <n v="75000"/>
    <n v="39015.199999999997"/>
    <n v="72.099999999999994"/>
    <s v="Male"/>
    <s v="O-"/>
    <b v="0"/>
    <b v="0"/>
    <b v="1"/>
    <n v="12"/>
    <n v="29.250679540752156"/>
    <b v="1"/>
    <b v="1"/>
    <s v="Heart Disease"/>
    <x v="1"/>
  </r>
  <r>
    <s v="PID0614"/>
    <s v="Middle-aged"/>
    <x v="0"/>
    <n v="24000"/>
    <n v="0"/>
    <n v="61.6"/>
    <s v="Male"/>
    <s v="AB+"/>
    <b v="1"/>
    <b v="0"/>
    <b v="0"/>
    <n v="2"/>
    <n v="26.662049861495845"/>
    <b v="0"/>
    <b v="0"/>
    <s v="Diabetes"/>
    <x v="1"/>
  </r>
  <r>
    <s v="PID0615"/>
    <s v="Middle-aged"/>
    <x v="2"/>
    <n v="40000"/>
    <n v="21460.080000000002"/>
    <n v="71.3"/>
    <s v="Male"/>
    <s v="A-"/>
    <b v="0"/>
    <b v="0"/>
    <b v="1"/>
    <n v="1"/>
    <n v="23.823047879982624"/>
    <b v="0"/>
    <b v="0"/>
    <s v="Diabetes"/>
    <x v="1"/>
  </r>
  <r>
    <s v="PID0616"/>
    <s v="Adult"/>
    <x v="1"/>
    <n v="40000"/>
    <n v="34573.9"/>
    <n v="84.2"/>
    <s v="Male"/>
    <s v="B-"/>
    <b v="1"/>
    <b v="1"/>
    <b v="1"/>
    <n v="15"/>
    <n v="29.134948096885818"/>
    <b v="1"/>
    <b v="1"/>
    <s v="Fractured Arm"/>
    <x v="2"/>
  </r>
  <r>
    <s v="PID0617"/>
    <s v="Adult"/>
    <x v="0"/>
    <n v="45000"/>
    <n v="23031.39"/>
    <n v="67.900000000000006"/>
    <s v="Male"/>
    <s v="AB-"/>
    <b v="0"/>
    <b v="1"/>
    <b v="1"/>
    <n v="20"/>
    <n v="25.245389649018449"/>
    <b v="0"/>
    <b v="0"/>
    <s v="Cancer"/>
    <x v="1"/>
  </r>
  <r>
    <s v="PID0618"/>
    <s v="Adult"/>
    <x v="0"/>
    <n v="3000"/>
    <n v="2212.29"/>
    <n v="86"/>
    <s v="Male"/>
    <s v="O+"/>
    <b v="0"/>
    <b v="0"/>
    <b v="1"/>
    <n v="9"/>
    <n v="31.588613406795229"/>
    <b v="1"/>
    <b v="1"/>
    <s v="Heart Attack"/>
    <x v="1"/>
  </r>
  <r>
    <s v="PID0619"/>
    <s v="Adult"/>
    <x v="1"/>
    <n v="90000"/>
    <n v="75623.599999999991"/>
    <n v="66.2"/>
    <s v="Female"/>
    <s v="A-"/>
    <b v="0"/>
    <b v="0"/>
    <b v="1"/>
    <n v="40"/>
    <n v="24.916255786819228"/>
    <b v="0"/>
    <b v="0"/>
    <s v="Prostate Cancer"/>
    <x v="2"/>
  </r>
  <r>
    <s v="PID0620"/>
    <s v="Adult"/>
    <x v="2"/>
    <n v="30000"/>
    <n v="20027.579999999998"/>
    <n v="68.3"/>
    <s v="Female"/>
    <s v="B+"/>
    <b v="0"/>
    <b v="0"/>
    <b v="1"/>
    <n v="5"/>
    <n v="23.086803677663603"/>
    <b v="0"/>
    <b v="0"/>
    <s v="Stroke"/>
    <x v="2"/>
  </r>
  <r>
    <s v="PID0621"/>
    <s v="Adult"/>
    <x v="3"/>
    <n v="3000"/>
    <n v="0"/>
    <n v="81.2"/>
    <s v="Female"/>
    <s v="B-"/>
    <b v="0"/>
    <b v="0"/>
    <b v="0"/>
    <n v="9"/>
    <n v="26.213842975206614"/>
    <b v="0"/>
    <b v="0"/>
    <s v="Osteoarthritis"/>
    <x v="0"/>
  </r>
  <r>
    <s v="PID0622"/>
    <s v="Adult"/>
    <x v="3"/>
    <n v="3000"/>
    <n v="0"/>
    <n v="75"/>
    <s v="Male"/>
    <s v="AB-"/>
    <b v="0"/>
    <b v="1"/>
    <b v="0"/>
    <n v="150"/>
    <n v="24.212293388429753"/>
    <b v="0"/>
    <b v="0"/>
    <s v="Childbirth"/>
    <x v="0"/>
  </r>
  <r>
    <s v="PID0623"/>
    <s v="Adult"/>
    <x v="0"/>
    <n v="500"/>
    <n v="377"/>
    <n v="78.400000000000006"/>
    <s v="Female"/>
    <s v="AB-"/>
    <b v="0"/>
    <b v="0"/>
    <b v="1"/>
    <n v="5"/>
    <n v="28.451154013644945"/>
    <b v="1"/>
    <b v="1"/>
    <s v="Respiratory Infection"/>
    <x v="1"/>
  </r>
  <r>
    <s v="PID0624"/>
    <s v="Middle-aged"/>
    <x v="0"/>
    <n v="30000"/>
    <n v="18896.43"/>
    <n v="93.9"/>
    <s v="Male"/>
    <s v="A+"/>
    <b v="1"/>
    <b v="0"/>
    <b v="1"/>
    <n v="9"/>
    <n v="34.490358126721766"/>
    <b v="1"/>
    <b v="1"/>
    <s v="Heart Disease"/>
    <x v="2"/>
  </r>
  <r>
    <s v="PID0625"/>
    <s v="Young Adult"/>
    <x v="0"/>
    <n v="90000"/>
    <n v="50164.899999999994"/>
    <n v="81"/>
    <s v="Female"/>
    <s v="A-"/>
    <b v="0"/>
    <b v="0"/>
    <b v="1"/>
    <n v="20"/>
    <n v="26.149276859504134"/>
    <b v="0"/>
    <b v="0"/>
    <s v="Kidney Stones"/>
    <x v="2"/>
  </r>
  <r>
    <s v="PID0626"/>
    <s v="Middle-aged"/>
    <x v="3"/>
    <n v="4000"/>
    <n v="3414.52"/>
    <n v="58.5"/>
    <s v="Male"/>
    <s v="O+"/>
    <b v="1"/>
    <b v="0"/>
    <b v="1"/>
    <n v="12"/>
    <n v="23.433744592212783"/>
    <b v="0"/>
    <b v="0"/>
    <s v="Hypertension"/>
    <x v="0"/>
  </r>
  <r>
    <s v="PID0627"/>
    <s v="Adult"/>
    <x v="1"/>
    <n v="12000"/>
    <n v="0"/>
    <n v="87.8"/>
    <s v="Male"/>
    <s v="O+"/>
    <b v="1"/>
    <b v="1"/>
    <b v="0"/>
    <n v="20"/>
    <n v="33.455265965554027"/>
    <b v="1"/>
    <b v="1"/>
    <s v="Kidney Stones"/>
    <x v="0"/>
  </r>
  <r>
    <s v="PID0628"/>
    <s v="Senior"/>
    <x v="2"/>
    <n v="240000"/>
    <n v="152671.08000000002"/>
    <n v="98.2"/>
    <s v="Female"/>
    <s v="B-"/>
    <b v="0"/>
    <b v="0"/>
    <b v="1"/>
    <n v="150"/>
    <n v="34.382549630615181"/>
    <b v="1"/>
    <b v="1"/>
    <s v="Respiratory Infection"/>
    <x v="0"/>
  </r>
  <r>
    <s v="PID0629"/>
    <s v="Middle-aged"/>
    <x v="0"/>
    <n v="75000"/>
    <n v="0"/>
    <n v="79.5"/>
    <s v="Male"/>
    <s v="AB+"/>
    <b v="0"/>
    <b v="0"/>
    <b v="0"/>
    <n v="12"/>
    <n v="28.850341123530267"/>
    <b v="1"/>
    <b v="1"/>
    <s v="Diabetes"/>
    <x v="0"/>
  </r>
  <r>
    <s v="PID0630"/>
    <s v="Middle-aged"/>
    <x v="3"/>
    <n v="100"/>
    <n v="50.16"/>
    <n v="86.6"/>
    <s v="Male"/>
    <s v="AB+"/>
    <b v="0"/>
    <b v="0"/>
    <b v="1"/>
    <n v="0"/>
    <n v="29.615950206901271"/>
    <b v="1"/>
    <b v="1"/>
    <s v="Heart Attack"/>
    <x v="0"/>
  </r>
  <r>
    <s v="PID0631"/>
    <s v="Adult"/>
    <x v="2"/>
    <n v="45000"/>
    <n v="25246.350000000002"/>
    <n v="98.3"/>
    <s v="Male"/>
    <s v="A+"/>
    <b v="1"/>
    <b v="1"/>
    <b v="1"/>
    <n v="2"/>
    <n v="34.828514739229028"/>
    <b v="1"/>
    <b v="1"/>
    <s v="Heart Attack"/>
    <x v="1"/>
  </r>
  <r>
    <s v="PID0632"/>
    <s v="Adult"/>
    <x v="1"/>
    <n v="16000"/>
    <n v="12849.12"/>
    <n v="70.099999999999994"/>
    <s v="Female"/>
    <s v="O+"/>
    <b v="0"/>
    <b v="1"/>
    <b v="1"/>
    <n v="5"/>
    <n v="22.889795918367344"/>
    <b v="0"/>
    <b v="0"/>
    <s v="Childbirth"/>
    <x v="2"/>
  </r>
  <r>
    <s v="PID0633"/>
    <s v="Adult"/>
    <x v="0"/>
    <n v="300000"/>
    <n v="150218.16"/>
    <n v="66.599999999999994"/>
    <s v="Male"/>
    <s v="B+"/>
    <b v="0"/>
    <b v="1"/>
    <b v="1"/>
    <n v="25"/>
    <n v="25.377229080932779"/>
    <b v="0"/>
    <b v="0"/>
    <s v="Appendicitis"/>
    <x v="0"/>
  </r>
  <r>
    <s v="PID0634"/>
    <s v="Senior"/>
    <x v="0"/>
    <n v="500"/>
    <n v="0"/>
    <n v="60.4"/>
    <s v="Female"/>
    <s v="O-"/>
    <b v="0"/>
    <b v="1"/>
    <b v="0"/>
    <n v="250"/>
    <n v="25.140478668054108"/>
    <b v="0"/>
    <b v="0"/>
    <s v="Diabetes"/>
    <x v="2"/>
  </r>
  <r>
    <s v="PID0635"/>
    <s v="Middle-aged"/>
    <x v="3"/>
    <n v="21000"/>
    <n v="13295.94"/>
    <n v="87.1"/>
    <s v="Female"/>
    <s v="B-"/>
    <b v="1"/>
    <b v="0"/>
    <b v="1"/>
    <n v="9"/>
    <n v="30.13840830449827"/>
    <b v="1"/>
    <b v="1"/>
    <s v="Allergic Reaction"/>
    <x v="1"/>
  </r>
  <r>
    <s v="PID0636"/>
    <s v="Middle-aged"/>
    <x v="0"/>
    <n v="3000"/>
    <n v="1702.98"/>
    <n v="77.900000000000006"/>
    <s v="Male"/>
    <s v="AB-"/>
    <b v="1"/>
    <b v="0"/>
    <b v="1"/>
    <n v="12"/>
    <n v="32.01019066403682"/>
    <b v="1"/>
    <b v="1"/>
    <s v="Fractured Arm"/>
    <x v="2"/>
  </r>
  <r>
    <s v="PID0637"/>
    <s v="Senior"/>
    <x v="0"/>
    <n v="75000"/>
    <n v="43878.649999999994"/>
    <n v="90.5"/>
    <s v="Male"/>
    <s v="B-"/>
    <b v="0"/>
    <b v="0"/>
    <b v="1"/>
    <n v="4"/>
    <n v="32.450069920040157"/>
    <b v="1"/>
    <b v="1"/>
    <s v="Heart Attack"/>
    <x v="2"/>
  </r>
  <r>
    <s v="PID0638"/>
    <s v="Adult"/>
    <x v="2"/>
    <n v="12000"/>
    <n v="8131.7999999999993"/>
    <n v="89"/>
    <s v="Male"/>
    <s v="O-"/>
    <b v="1"/>
    <b v="0"/>
    <b v="1"/>
    <n v="2"/>
    <n v="32.29786616344898"/>
    <b v="1"/>
    <b v="1"/>
    <s v="Heart Attack"/>
    <x v="0"/>
  </r>
  <r>
    <s v="PID0639"/>
    <s v="Middle-aged"/>
    <x v="2"/>
    <n v="30000"/>
    <n v="16801.439999999999"/>
    <n v="86"/>
    <s v="Female"/>
    <s v="B-"/>
    <b v="0"/>
    <b v="0"/>
    <b v="1"/>
    <n v="15"/>
    <n v="30.110990511536716"/>
    <b v="1"/>
    <b v="1"/>
    <s v="Diabetes"/>
    <x v="0"/>
  </r>
  <r>
    <s v="PID0640"/>
    <s v="Middle-aged"/>
    <x v="2"/>
    <n v="18000"/>
    <n v="0"/>
    <n v="72.900000000000006"/>
    <s v="Male"/>
    <s v="A-"/>
    <b v="1"/>
    <b v="0"/>
    <b v="0"/>
    <n v="1"/>
    <n v="28.123914972416188"/>
    <b v="1"/>
    <b v="1"/>
    <s v="Respiratory Infection"/>
    <x v="0"/>
  </r>
  <r>
    <s v="PID0641"/>
    <s v="Adult"/>
    <x v="1"/>
    <n v="250000"/>
    <n v="144130.1"/>
    <n v="83.5"/>
    <s v="Female"/>
    <s v="B+"/>
    <b v="0"/>
    <b v="0"/>
    <b v="1"/>
    <n v="12"/>
    <n v="28.555794945453304"/>
    <b v="1"/>
    <b v="1"/>
    <s v="Prostate Cancer"/>
    <x v="1"/>
  </r>
  <r>
    <s v="PID0642"/>
    <s v="Middle-aged"/>
    <x v="0"/>
    <n v="16000"/>
    <n v="10594.86"/>
    <n v="95.3"/>
    <s v="Male"/>
    <s v="O-"/>
    <b v="0"/>
    <b v="0"/>
    <b v="1"/>
    <n v="5"/>
    <n v="34.171178600882065"/>
    <b v="1"/>
    <b v="1"/>
    <s v="Childbirth"/>
    <x v="2"/>
  </r>
  <r>
    <s v="PID0643"/>
    <s v="Middle-aged"/>
    <x v="2"/>
    <n v="10000"/>
    <n v="0"/>
    <n v="72"/>
    <s v="Female"/>
    <s v="B+"/>
    <b v="0"/>
    <b v="1"/>
    <b v="0"/>
    <n v="30"/>
    <n v="28.124999999999993"/>
    <b v="1"/>
    <b v="1"/>
    <s v="Prostate Cancer"/>
    <x v="2"/>
  </r>
  <r>
    <s v="PID0644"/>
    <s v="Middle-aged"/>
    <x v="2"/>
    <n v="200000"/>
    <n v="0"/>
    <n v="72.7"/>
    <s v="Male"/>
    <s v="A+"/>
    <b v="1"/>
    <b v="0"/>
    <b v="0"/>
    <n v="0.5"/>
    <n v="29.494097123615564"/>
    <b v="1"/>
    <b v="1"/>
    <s v="Respiratory Infection"/>
    <x v="0"/>
  </r>
  <r>
    <s v="PID0645"/>
    <s v="Adult"/>
    <x v="0"/>
    <n v="45000"/>
    <n v="30544.590000000004"/>
    <n v="81.900000000000006"/>
    <s v="Male"/>
    <s v="B-"/>
    <b v="1"/>
    <b v="0"/>
    <b v="1"/>
    <n v="400"/>
    <n v="30.450624628197509"/>
    <b v="1"/>
    <b v="1"/>
    <s v="Heart Attack"/>
    <x v="0"/>
  </r>
  <r>
    <s v="PID0646"/>
    <s v="Middle-aged"/>
    <x v="1"/>
    <n v="90000"/>
    <n v="48103.05"/>
    <n v="79.2"/>
    <s v="Female"/>
    <s v="B+"/>
    <b v="0"/>
    <b v="0"/>
    <b v="1"/>
    <n v="9"/>
    <n v="29.809176107493698"/>
    <b v="1"/>
    <b v="1"/>
    <s v="Hypertension"/>
    <x v="1"/>
  </r>
  <r>
    <s v="PID0647"/>
    <s v="Middle-aged"/>
    <x v="2"/>
    <n v="3000"/>
    <n v="2095.17"/>
    <n v="78.599999999999994"/>
    <s v="Female"/>
    <s v="O-"/>
    <b v="1"/>
    <b v="0"/>
    <b v="1"/>
    <n v="2"/>
    <n v="33.142186709394501"/>
    <b v="1"/>
    <b v="1"/>
    <s v="Heart Attack"/>
    <x v="2"/>
  </r>
  <r>
    <s v="PID0648"/>
    <s v="Adult"/>
    <x v="0"/>
    <n v="90000"/>
    <n v="71874.399999999994"/>
    <n v="59.9"/>
    <s v="Male"/>
    <s v="A-"/>
    <b v="0"/>
    <b v="0"/>
    <b v="1"/>
    <n v="150"/>
    <n v="20.014033211934912"/>
    <b v="0"/>
    <b v="0"/>
    <s v="Allergic Reaction"/>
    <x v="2"/>
  </r>
  <r>
    <s v="PID0649"/>
    <s v="Elderly"/>
    <x v="1"/>
    <n v="200000"/>
    <n v="159176.6"/>
    <n v="55.1"/>
    <s v="Female"/>
    <s v="AB+"/>
    <b v="0"/>
    <b v="0"/>
    <b v="1"/>
    <n v="5"/>
    <n v="23.848684210526315"/>
    <b v="0"/>
    <b v="0"/>
    <s v="Cancer"/>
    <x v="0"/>
  </r>
  <r>
    <s v="PID0650"/>
    <s v="Senior"/>
    <x v="1"/>
    <n v="3000"/>
    <n v="2477.58"/>
    <n v="55.7"/>
    <s v="Male"/>
    <s v="O-"/>
    <b v="0"/>
    <b v="0"/>
    <b v="1"/>
    <n v="9"/>
    <n v="20.213383655102341"/>
    <b v="0"/>
    <b v="0"/>
    <s v="Stroke"/>
    <x v="2"/>
  </r>
  <r>
    <s v="PID0651"/>
    <s v="Adult"/>
    <x v="1"/>
    <n v="40000"/>
    <n v="23723.899999999998"/>
    <n v="62.6"/>
    <s v="Female"/>
    <s v="A+"/>
    <b v="0"/>
    <b v="0"/>
    <b v="1"/>
    <n v="5"/>
    <n v="22.99357208448118"/>
    <b v="0"/>
    <b v="0"/>
    <s v="Osteoarthritis"/>
    <x v="1"/>
  </r>
  <r>
    <s v="PID0652"/>
    <s v="Adult"/>
    <x v="1"/>
    <n v="500"/>
    <n v="394.89"/>
    <n v="98.5"/>
    <s v="Male"/>
    <s v="B+"/>
    <b v="1"/>
    <b v="0"/>
    <b v="1"/>
    <n v="15"/>
    <n v="30.741861989326175"/>
    <b v="1"/>
    <b v="1"/>
    <s v="Heart Attack"/>
    <x v="2"/>
  </r>
  <r>
    <s v="PID0653"/>
    <s v="Adult"/>
    <x v="1"/>
    <n v="60000"/>
    <n v="53382.16"/>
    <n v="80.3"/>
    <s v="Female"/>
    <s v="AB+"/>
    <b v="0"/>
    <b v="1"/>
    <b v="1"/>
    <n v="25"/>
    <n v="26.52265821112432"/>
    <b v="0"/>
    <b v="0"/>
    <s v="Fractured Leg"/>
    <x v="1"/>
  </r>
  <r>
    <s v="PID0654"/>
    <s v="Senior"/>
    <x v="2"/>
    <n v="200"/>
    <n v="122.98"/>
    <n v="49.6"/>
    <s v="Female"/>
    <s v="B-"/>
    <b v="0"/>
    <b v="1"/>
    <b v="1"/>
    <n v="12"/>
    <n v="22.044444444444444"/>
    <b v="0"/>
    <b v="0"/>
    <s v="Fractured Arm"/>
    <x v="2"/>
  </r>
  <r>
    <s v="PID0655"/>
    <s v="Adult"/>
    <x v="2"/>
    <n v="200000"/>
    <n v="124213.09999999999"/>
    <n v="103.8"/>
    <s v="Female"/>
    <s v="O-"/>
    <b v="0"/>
    <b v="1"/>
    <b v="1"/>
    <n v="20"/>
    <n v="33.13224169300009"/>
    <b v="1"/>
    <b v="1"/>
    <s v="Respiratory Infection"/>
    <x v="0"/>
  </r>
  <r>
    <s v="PID0656"/>
    <s v="Adult"/>
    <x v="0"/>
    <n v="250000"/>
    <n v="200949.1"/>
    <n v="81"/>
    <s v="Male"/>
    <s v="B+"/>
    <b v="0"/>
    <b v="0"/>
    <b v="1"/>
    <n v="0"/>
    <n v="25.280109859242845"/>
    <b v="0"/>
    <b v="0"/>
    <s v="Allergic Reaction"/>
    <x v="2"/>
  </r>
  <r>
    <s v="PID0657"/>
    <s v="Young Adult"/>
    <x v="0"/>
    <n v="60000"/>
    <n v="48097.399999999994"/>
    <n v="85.2"/>
    <s v="Male"/>
    <s v="A+"/>
    <b v="1"/>
    <b v="1"/>
    <b v="1"/>
    <n v="7"/>
    <n v="26.890544123216767"/>
    <b v="0"/>
    <b v="0"/>
    <s v="Stroke"/>
    <x v="2"/>
  </r>
  <r>
    <s v="PID0658"/>
    <s v="Adult"/>
    <x v="0"/>
    <n v="40000"/>
    <n v="0"/>
    <n v="62.9"/>
    <s v="Male"/>
    <s v="AB+"/>
    <b v="0"/>
    <b v="0"/>
    <b v="0"/>
    <n v="7"/>
    <n v="23.386377156454493"/>
    <b v="0"/>
    <b v="0"/>
    <s v="Fractured Leg"/>
    <x v="2"/>
  </r>
  <r>
    <s v="PID0659"/>
    <s v="Middle-aged"/>
    <x v="0"/>
    <n v="21000"/>
    <n v="16672.600000000002"/>
    <n v="75.099999999999994"/>
    <s v="Male"/>
    <s v="B-"/>
    <b v="0"/>
    <b v="0"/>
    <b v="1"/>
    <n v="3"/>
    <n v="31.259105098855354"/>
    <b v="1"/>
    <b v="1"/>
    <s v="Hypertension"/>
    <x v="0"/>
  </r>
  <r>
    <s v="PID0660"/>
    <s v="Adult"/>
    <x v="1"/>
    <n v="300000"/>
    <n v="202307.52"/>
    <n v="74.400000000000006"/>
    <s v="Female"/>
    <s v="O+"/>
    <b v="1"/>
    <b v="0"/>
    <b v="1"/>
    <n v="20"/>
    <n v="28.002559373706202"/>
    <b v="1"/>
    <b v="1"/>
    <s v="Respiratory Infection"/>
    <x v="1"/>
  </r>
  <r>
    <s v="PID0661"/>
    <s v="Middle-aged"/>
    <x v="1"/>
    <n v="20000"/>
    <n v="10666.44"/>
    <n v="72.099999999999994"/>
    <s v="Female"/>
    <s v="O+"/>
    <b v="1"/>
    <b v="1"/>
    <b v="1"/>
    <n v="15"/>
    <n v="25.24421413816043"/>
    <b v="0"/>
    <b v="0"/>
    <s v="Diabetes"/>
    <x v="0"/>
  </r>
  <r>
    <s v="PID0662"/>
    <s v="Middle-aged"/>
    <x v="2"/>
    <n v="90000"/>
    <n v="64432.799999999996"/>
    <n v="58.2"/>
    <s v="Female"/>
    <s v="A-"/>
    <b v="1"/>
    <b v="0"/>
    <b v="1"/>
    <n v="12"/>
    <n v="21.377410468319564"/>
    <b v="0"/>
    <b v="0"/>
    <s v="Prostate Cancer"/>
    <x v="2"/>
  </r>
  <r>
    <s v="PID0663"/>
    <s v="Senior"/>
    <x v="2"/>
    <n v="200000"/>
    <n v="126889.5"/>
    <n v="82.9"/>
    <s v="Female"/>
    <s v="B+"/>
    <b v="0"/>
    <b v="0"/>
    <b v="1"/>
    <n v="15"/>
    <n v="33.207819259734016"/>
    <b v="1"/>
    <b v="1"/>
    <s v="Prostate Cancer"/>
    <x v="2"/>
  </r>
  <r>
    <s v="PID0664"/>
    <s v="Senior"/>
    <x v="2"/>
    <n v="60000"/>
    <n v="0"/>
    <n v="75.5"/>
    <s v="Female"/>
    <s v="AB-"/>
    <b v="1"/>
    <b v="0"/>
    <b v="0"/>
    <n v="30"/>
    <n v="29.126962694340492"/>
    <b v="1"/>
    <b v="1"/>
    <s v="Fractured Leg"/>
    <x v="0"/>
  </r>
  <r>
    <s v="PID0665"/>
    <s v="Middle-aged"/>
    <x v="0"/>
    <n v="24000"/>
    <n v="16320.78"/>
    <n v="73.900000000000006"/>
    <s v="Male"/>
    <s v="B-"/>
    <b v="1"/>
    <b v="0"/>
    <b v="1"/>
    <n v="15"/>
    <n v="23.324075243024872"/>
    <b v="0"/>
    <b v="0"/>
    <s v="Osteoarthritis"/>
    <x v="1"/>
  </r>
  <r>
    <s v="PID0666"/>
    <s v="Middle-aged"/>
    <x v="3"/>
    <n v="36000"/>
    <n v="25044.27"/>
    <n v="62.3"/>
    <s v="Male"/>
    <s v="AB+"/>
    <b v="0"/>
    <b v="1"/>
    <b v="1"/>
    <n v="7"/>
    <n v="23.738759335467147"/>
    <b v="0"/>
    <b v="0"/>
    <s v="Kidney Stones"/>
    <x v="2"/>
  </r>
  <r>
    <s v="PID0667"/>
    <s v="Middle-aged"/>
    <x v="1"/>
    <n v="250000"/>
    <n v="170546.6"/>
    <n v="86.6"/>
    <s v="Female"/>
    <s v="B+"/>
    <b v="0"/>
    <b v="1"/>
    <b v="1"/>
    <n v="5"/>
    <n v="30.321067189524179"/>
    <b v="1"/>
    <b v="1"/>
    <s v="Respiratory Infection"/>
    <x v="0"/>
  </r>
  <r>
    <s v="PID0668"/>
    <s v="Middle-aged"/>
    <x v="1"/>
    <n v="60000"/>
    <n v="31337.919999999998"/>
    <n v="52.7"/>
    <s v="Female"/>
    <s v="A-"/>
    <b v="1"/>
    <b v="1"/>
    <b v="1"/>
    <n v="20"/>
    <n v="21.11039897452331"/>
    <b v="0"/>
    <b v="0"/>
    <s v="Fractured Arm"/>
    <x v="1"/>
  </r>
  <r>
    <s v="PID0669"/>
    <s v="Middle-aged"/>
    <x v="2"/>
    <n v="90000"/>
    <n v="73656"/>
    <n v="70.8"/>
    <s v="Male"/>
    <s v="A-"/>
    <b v="0"/>
    <b v="1"/>
    <b v="1"/>
    <n v="0"/>
    <n v="30.644044321329638"/>
    <b v="1"/>
    <b v="1"/>
    <s v="Heart Attack"/>
    <x v="2"/>
  </r>
  <r>
    <s v="PID0670"/>
    <s v="Adult"/>
    <x v="0"/>
    <n v="60000"/>
    <n v="32882.85"/>
    <n v="78.3"/>
    <s v="Female"/>
    <s v="A+"/>
    <b v="0"/>
    <b v="0"/>
    <b v="1"/>
    <n v="200"/>
    <n v="28.414864276382641"/>
    <b v="1"/>
    <b v="1"/>
    <s v="Cancer"/>
    <x v="2"/>
  </r>
  <r>
    <s v="PID0671"/>
    <s v="Young Adult"/>
    <x v="0"/>
    <n v="12000"/>
    <n v="0"/>
    <n v="95"/>
    <s v="Female"/>
    <s v="O+"/>
    <b v="0"/>
    <b v="1"/>
    <b v="0"/>
    <n v="20"/>
    <n v="31.741788900397605"/>
    <b v="1"/>
    <b v="1"/>
    <s v="Kidney Stones"/>
    <x v="1"/>
  </r>
  <r>
    <s v="PID0672"/>
    <s v="Adult"/>
    <x v="2"/>
    <n v="12000"/>
    <n v="9054.18"/>
    <n v="90.6"/>
    <s v="Male"/>
    <s v="A+"/>
    <b v="1"/>
    <b v="0"/>
    <b v="1"/>
    <n v="20"/>
    <n v="29.92469282600079"/>
    <b v="1"/>
    <b v="1"/>
    <s v="Heart Attack"/>
    <x v="2"/>
  </r>
  <r>
    <s v="PID0673"/>
    <s v="Middle-aged"/>
    <x v="1"/>
    <n v="12000"/>
    <n v="8400.9000000000015"/>
    <n v="66.2"/>
    <s v="Female"/>
    <s v="O-"/>
    <b v="1"/>
    <b v="1"/>
    <b v="1"/>
    <n v="15"/>
    <n v="28.279721474646504"/>
    <b v="1"/>
    <b v="1"/>
    <s v="Childbirth"/>
    <x v="0"/>
  </r>
  <r>
    <s v="PID0674"/>
    <s v="Adult"/>
    <x v="2"/>
    <n v="48000"/>
    <n v="43134.92"/>
    <n v="66.900000000000006"/>
    <s v="Male"/>
    <s v="A-"/>
    <b v="0"/>
    <b v="0"/>
    <b v="1"/>
    <n v="2"/>
    <n v="21.59736570247934"/>
    <b v="0"/>
    <b v="0"/>
    <s v="Prostate Cancer"/>
    <x v="2"/>
  </r>
  <r>
    <s v="PID0675"/>
    <s v="Adult"/>
    <x v="0"/>
    <n v="18000"/>
    <n v="9478.98"/>
    <n v="58.7"/>
    <s v="Male"/>
    <s v="AB-"/>
    <b v="0"/>
    <b v="0"/>
    <b v="1"/>
    <n v="15"/>
    <n v="21.047724909462513"/>
    <b v="0"/>
    <b v="0"/>
    <s v="Fractured Leg"/>
    <x v="0"/>
  </r>
  <r>
    <s v="PID0676"/>
    <s v="Adult"/>
    <x v="2"/>
    <n v="60000"/>
    <n v="50145.04"/>
    <n v="104.7"/>
    <s v="Male"/>
    <s v="B-"/>
    <b v="0"/>
    <b v="0"/>
    <b v="1"/>
    <n v="9"/>
    <n v="33.41951546490472"/>
    <b v="1"/>
    <b v="1"/>
    <s v="Respiratory Infection"/>
    <x v="0"/>
  </r>
  <r>
    <s v="PID0677"/>
    <s v="Adult"/>
    <x v="2"/>
    <n v="24000"/>
    <n v="15096.18"/>
    <n v="83.5"/>
    <s v="Male"/>
    <s v="AB-"/>
    <b v="1"/>
    <b v="1"/>
    <b v="1"/>
    <n v="0"/>
    <n v="28.555794945453304"/>
    <b v="1"/>
    <b v="1"/>
    <s v="Heart Disease"/>
    <x v="2"/>
  </r>
  <r>
    <s v="PID0678"/>
    <s v="Middle-aged"/>
    <x v="0"/>
    <n v="60000"/>
    <n v="43140.5"/>
    <n v="87.8"/>
    <s v="Female"/>
    <s v="O-"/>
    <b v="1"/>
    <b v="0"/>
    <b v="1"/>
    <n v="12"/>
    <n v="34.296874999999993"/>
    <b v="1"/>
    <b v="1"/>
    <s v="Heart Disease"/>
    <x v="1"/>
  </r>
  <r>
    <s v="PID0679"/>
    <s v="Middle-aged"/>
    <x v="0"/>
    <n v="500"/>
    <n v="288.08999999999997"/>
    <n v="46.1"/>
    <s v="Female"/>
    <s v="B-"/>
    <b v="1"/>
    <b v="1"/>
    <b v="1"/>
    <n v="12"/>
    <n v="20.488888888888891"/>
    <b v="0"/>
    <b v="0"/>
    <s v="Osteoarthritis"/>
    <x v="2"/>
  </r>
  <r>
    <s v="PID0680"/>
    <s v="Adult"/>
    <x v="1"/>
    <n v="36000"/>
    <n v="31428.06"/>
    <n v="88.9"/>
    <s v="Male"/>
    <s v="AB-"/>
    <b v="1"/>
    <b v="1"/>
    <b v="1"/>
    <n v="20"/>
    <n v="32.653810835629024"/>
    <b v="1"/>
    <b v="1"/>
    <s v="Heart Attack"/>
    <x v="1"/>
  </r>
  <r>
    <s v="PID0681"/>
    <s v="Middle-aged"/>
    <x v="3"/>
    <n v="2000"/>
    <n v="1304.68"/>
    <n v="67.5"/>
    <s v="Male"/>
    <s v="AB+"/>
    <b v="0"/>
    <b v="0"/>
    <b v="1"/>
    <n v="7"/>
    <n v="23.633626273589865"/>
    <b v="0"/>
    <b v="0"/>
    <s v="Kidney Stones"/>
    <x v="1"/>
  </r>
  <r>
    <s v="PID0682"/>
    <s v="Senior"/>
    <x v="0"/>
    <n v="100"/>
    <n v="86.42"/>
    <n v="60.5"/>
    <s v="Female"/>
    <s v="A+"/>
    <b v="0"/>
    <b v="1"/>
    <b v="1"/>
    <n v="40"/>
    <n v="23.931015387049559"/>
    <b v="0"/>
    <b v="0"/>
    <s v="Osteoarthritis"/>
    <x v="2"/>
  </r>
  <r>
    <s v="PID0683"/>
    <s v="Adult"/>
    <x v="0"/>
    <n v="24000"/>
    <n v="15400.439999999999"/>
    <n v="57.6"/>
    <s v="Male"/>
    <s v="O-"/>
    <b v="0"/>
    <b v="0"/>
    <b v="1"/>
    <n v="30"/>
    <n v="22.499999999999996"/>
    <b v="0"/>
    <b v="0"/>
    <s v="Osteoarthritis"/>
    <x v="1"/>
  </r>
  <r>
    <s v="PID0684"/>
    <s v="Senior"/>
    <x v="0"/>
    <n v="18000"/>
    <n v="0"/>
    <n v="62"/>
    <s v="Female"/>
    <s v="A+"/>
    <b v="0"/>
    <b v="1"/>
    <b v="0"/>
    <n v="9"/>
    <n v="23.335466144755166"/>
    <b v="0"/>
    <b v="0"/>
    <s v="Childbirth"/>
    <x v="1"/>
  </r>
  <r>
    <s v="PID0685"/>
    <s v="Middle-aged"/>
    <x v="0"/>
    <n v="500"/>
    <n v="309.23"/>
    <n v="66.2"/>
    <s v="Female"/>
    <s v="O+"/>
    <b v="0"/>
    <b v="0"/>
    <b v="1"/>
    <n v="25"/>
    <n v="22.906574394463671"/>
    <b v="0"/>
    <b v="0"/>
    <s v="Prostate Cancer"/>
    <x v="0"/>
  </r>
  <r>
    <s v="PID0686"/>
    <s v="Middle-aged"/>
    <x v="3"/>
    <n v="20000"/>
    <n v="15489.94"/>
    <n v="66.8"/>
    <s v="Male"/>
    <s v="B+"/>
    <b v="1"/>
    <b v="0"/>
    <b v="1"/>
    <n v="3"/>
    <n v="23.952095808383234"/>
    <b v="0"/>
    <b v="0"/>
    <s v="Diabetes"/>
    <x v="2"/>
  </r>
  <r>
    <s v="PID0687"/>
    <s v="Middle-aged"/>
    <x v="0"/>
    <n v="500"/>
    <n v="262.81"/>
    <n v="67.2"/>
    <s v="Female"/>
    <s v="O-"/>
    <b v="0"/>
    <b v="0"/>
    <b v="1"/>
    <n v="40"/>
    <n v="26.581227008425298"/>
    <b v="0"/>
    <b v="0"/>
    <s v="Hypertension"/>
    <x v="1"/>
  </r>
  <r>
    <s v="PID0688"/>
    <s v="Adult"/>
    <x v="0"/>
    <n v="200000"/>
    <n v="167637.20000000001"/>
    <n v="91"/>
    <s v="Female"/>
    <s v="B+"/>
    <b v="0"/>
    <b v="1"/>
    <b v="1"/>
    <n v="2"/>
    <n v="28.721121070571897"/>
    <b v="1"/>
    <b v="1"/>
    <s v="Heart Attack"/>
    <x v="0"/>
  </r>
  <r>
    <s v="PID0689"/>
    <s v="Adult"/>
    <x v="0"/>
    <n v="100"/>
    <n v="59.02"/>
    <n v="70.8"/>
    <s v="Male"/>
    <s v="AB+"/>
    <b v="0"/>
    <b v="0"/>
    <b v="1"/>
    <n v="5"/>
    <n v="23.118367346938776"/>
    <b v="0"/>
    <b v="0"/>
    <s v="Cancer"/>
    <x v="1"/>
  </r>
  <r>
    <s v="PID0690"/>
    <s v="Middle-aged"/>
    <x v="2"/>
    <n v="250000"/>
    <n v="139263.20000000001"/>
    <n v="85.7"/>
    <s v="Female"/>
    <s v="B+"/>
    <b v="1"/>
    <b v="0"/>
    <b v="1"/>
    <n v="7"/>
    <n v="31.863474122546108"/>
    <b v="1"/>
    <b v="1"/>
    <s v="Diabetes"/>
    <x v="1"/>
  </r>
  <r>
    <s v="PID0691"/>
    <s v="Middle-aged"/>
    <x v="0"/>
    <n v="18000"/>
    <n v="0"/>
    <n v="74.2"/>
    <s v="Female"/>
    <s v="A-"/>
    <b v="1"/>
    <b v="0"/>
    <b v="0"/>
    <n v="4"/>
    <n v="26.92698504862825"/>
    <b v="0"/>
    <b v="0"/>
    <s v="Hypertension"/>
    <x v="2"/>
  </r>
  <r>
    <s v="PID0692"/>
    <s v="Adult"/>
    <x v="2"/>
    <n v="18000"/>
    <n v="15191.880000000001"/>
    <n v="69.900000000000006"/>
    <s v="Male"/>
    <s v="AB-"/>
    <b v="1"/>
    <b v="0"/>
    <b v="1"/>
    <n v="0.5"/>
    <n v="23.087594133967499"/>
    <b v="0"/>
    <b v="0"/>
    <s v="Cancer"/>
    <x v="0"/>
  </r>
  <r>
    <s v="PID0693"/>
    <s v="Senior"/>
    <x v="3"/>
    <n v="90000"/>
    <n v="0"/>
    <n v="83.7"/>
    <s v="Female"/>
    <s v="AB+"/>
    <b v="0"/>
    <b v="0"/>
    <b v="0"/>
    <n v="5"/>
    <n v="34.39349112426035"/>
    <b v="1"/>
    <b v="1"/>
    <s v="Prostate Cancer"/>
    <x v="0"/>
  </r>
  <r>
    <s v="PID0694"/>
    <s v="Adult"/>
    <x v="2"/>
    <n v="18000"/>
    <n v="15334.74"/>
    <n v="101.1"/>
    <s v="Male"/>
    <s v="A+"/>
    <b v="0"/>
    <b v="1"/>
    <b v="1"/>
    <n v="90"/>
    <n v="33.012244897959185"/>
    <b v="1"/>
    <b v="1"/>
    <s v="Kidney Stones"/>
    <x v="0"/>
  </r>
  <r>
    <s v="PID0695"/>
    <s v="Adult"/>
    <x v="2"/>
    <n v="60000"/>
    <n v="48267.05"/>
    <n v="81.5"/>
    <s v="Female"/>
    <s v="O-"/>
    <b v="0"/>
    <b v="1"/>
    <b v="1"/>
    <n v="9"/>
    <n v="30.301903628792392"/>
    <b v="1"/>
    <b v="1"/>
    <s v="Prostate Cancer"/>
    <x v="1"/>
  </r>
  <r>
    <s v="PID0696"/>
    <s v="Adult"/>
    <x v="0"/>
    <n v="60000"/>
    <n v="44041.1"/>
    <n v="85.2"/>
    <s v="Male"/>
    <s v="B+"/>
    <b v="1"/>
    <b v="1"/>
    <b v="1"/>
    <n v="7"/>
    <n v="29.480968858131494"/>
    <b v="1"/>
    <b v="1"/>
    <s v="Heart Attack"/>
    <x v="2"/>
  </r>
  <r>
    <s v="PID0697"/>
    <s v="Adult"/>
    <x v="2"/>
    <n v="24000"/>
    <n v="19459.29"/>
    <n v="84.2"/>
    <s v="Female"/>
    <s v="A+"/>
    <b v="0"/>
    <b v="1"/>
    <b v="1"/>
    <n v="2"/>
    <n v="31.305770374776923"/>
    <b v="1"/>
    <b v="1"/>
    <s v="Hypertension"/>
    <x v="0"/>
  </r>
  <r>
    <s v="PID0698"/>
    <s v="Adult"/>
    <x v="2"/>
    <n v="48000"/>
    <n v="28136.92"/>
    <n v="60.6"/>
    <s v="Male"/>
    <s v="A+"/>
    <b v="1"/>
    <b v="0"/>
    <b v="1"/>
    <n v="5"/>
    <n v="20.247920077516788"/>
    <b v="0"/>
    <b v="0"/>
    <s v="Fractured Leg"/>
    <x v="1"/>
  </r>
  <r>
    <s v="PID0699"/>
    <s v="Adult"/>
    <x v="0"/>
    <n v="90000"/>
    <n v="66656.2"/>
    <n v="93.6"/>
    <s v="Male"/>
    <s v="O+"/>
    <b v="0"/>
    <b v="0"/>
    <b v="1"/>
    <n v="15"/>
    <n v="29.212571392902841"/>
    <b v="1"/>
    <b v="1"/>
    <s v="Cancer"/>
    <x v="1"/>
  </r>
  <r>
    <s v="PID0700"/>
    <s v="Adult"/>
    <x v="0"/>
    <n v="18000"/>
    <n v="0"/>
    <n v="92.1"/>
    <s v="Male"/>
    <s v="O+"/>
    <b v="0"/>
    <b v="0"/>
    <b v="0"/>
    <n v="12"/>
    <n v="33.422848018580346"/>
    <b v="1"/>
    <b v="1"/>
    <s v="Diabetes"/>
    <x v="2"/>
  </r>
  <r>
    <s v="PID0701"/>
    <s v="Middle-aged"/>
    <x v="0"/>
    <n v="24000"/>
    <n v="14503.32"/>
    <n v="55.7"/>
    <s v="Female"/>
    <s v="O-"/>
    <b v="1"/>
    <b v="1"/>
    <b v="1"/>
    <n v="40"/>
    <n v="21.223898795915254"/>
    <b v="0"/>
    <b v="0"/>
    <s v="Kidney Stones"/>
    <x v="0"/>
  </r>
  <r>
    <s v="PID0702"/>
    <s v="Adult"/>
    <x v="0"/>
    <n v="12000"/>
    <n v="8919.66"/>
    <n v="82.2"/>
    <s v="Female"/>
    <s v="O-"/>
    <b v="1"/>
    <b v="0"/>
    <b v="1"/>
    <n v="5"/>
    <n v="30.938311566110883"/>
    <b v="1"/>
    <b v="1"/>
    <s v="Stroke"/>
    <x v="0"/>
  </r>
  <r>
    <s v="PID0703"/>
    <s v="Senior"/>
    <x v="3"/>
    <n v="20000"/>
    <n v="13780.9"/>
    <n v="54.2"/>
    <s v="Female"/>
    <s v="B+"/>
    <b v="0"/>
    <b v="1"/>
    <b v="1"/>
    <n v="200"/>
    <n v="21.43902535500969"/>
    <b v="0"/>
    <b v="0"/>
    <s v="Osteoarthritis"/>
    <x v="2"/>
  </r>
  <r>
    <s v="PID0704"/>
    <s v="Senior"/>
    <x v="2"/>
    <n v="20000"/>
    <n v="12907.56"/>
    <n v="67"/>
    <s v="Female"/>
    <s v="AB+"/>
    <b v="0"/>
    <b v="0"/>
    <b v="1"/>
    <n v="5"/>
    <n v="25.847768218818715"/>
    <b v="0"/>
    <b v="0"/>
    <s v="Fractured Leg"/>
    <x v="2"/>
  </r>
  <r>
    <s v="PID0705"/>
    <s v="Senior"/>
    <x v="2"/>
    <n v="60000"/>
    <n v="35408.32"/>
    <n v="80"/>
    <s v="Male"/>
    <s v="AB-"/>
    <b v="0"/>
    <b v="0"/>
    <b v="1"/>
    <n v="1"/>
    <n v="32.455677715120288"/>
    <b v="1"/>
    <b v="1"/>
    <s v="Heart Attack"/>
    <x v="1"/>
  </r>
  <r>
    <s v="PID0706"/>
    <s v="Middle-aged"/>
    <x v="1"/>
    <n v="250000"/>
    <n v="126508.5"/>
    <n v="80.599999999999994"/>
    <s v="Male"/>
    <s v="O-"/>
    <b v="0"/>
    <b v="0"/>
    <b v="1"/>
    <n v="250"/>
    <n v="32.286492549270946"/>
    <b v="1"/>
    <b v="1"/>
    <s v="Allergic Reaction"/>
    <x v="1"/>
  </r>
  <r>
    <s v="PID0707"/>
    <s v="Adult"/>
    <x v="2"/>
    <n v="12000"/>
    <n v="6771.42"/>
    <n v="80.900000000000006"/>
    <s v="Male"/>
    <s v="O+"/>
    <b v="0"/>
    <b v="0"/>
    <b v="1"/>
    <n v="40"/>
    <n v="26.416326530612245"/>
    <b v="0"/>
    <b v="0"/>
    <s v="Childbirth"/>
    <x v="1"/>
  </r>
  <r>
    <s v="PID0708"/>
    <s v="Middle-aged"/>
    <x v="0"/>
    <n v="90000"/>
    <n v="59766.450000000004"/>
    <n v="61.8"/>
    <s v="Male"/>
    <s v="A+"/>
    <b v="0"/>
    <b v="0"/>
    <b v="1"/>
    <n v="2"/>
    <n v="26.748614958448751"/>
    <b v="0"/>
    <b v="0"/>
    <s v="Cancer"/>
    <x v="1"/>
  </r>
  <r>
    <s v="PID0709"/>
    <s v="Adult"/>
    <x v="1"/>
    <n v="90000"/>
    <n v="75760.05"/>
    <n v="86.7"/>
    <s v="Female"/>
    <s v="AB+"/>
    <b v="1"/>
    <b v="0"/>
    <b v="1"/>
    <n v="5"/>
    <n v="28.96855892278392"/>
    <b v="1"/>
    <b v="1"/>
    <s v="Appendicitis"/>
    <x v="1"/>
  </r>
  <r>
    <s v="PID0710"/>
    <s v="Adult"/>
    <x v="1"/>
    <n v="16000"/>
    <n v="13875.26"/>
    <n v="64.8"/>
    <s v="Male"/>
    <s v="O-"/>
    <b v="0"/>
    <b v="1"/>
    <b v="1"/>
    <n v="15"/>
    <n v="21.903731746890212"/>
    <b v="0"/>
    <b v="0"/>
    <s v="Fractured Arm"/>
    <x v="2"/>
  </r>
  <r>
    <s v="PID0711"/>
    <s v="Middle-aged"/>
    <x v="2"/>
    <n v="40000"/>
    <n v="35384.899999999994"/>
    <n v="65.099999999999994"/>
    <s v="Male"/>
    <s v="B-"/>
    <b v="0"/>
    <b v="0"/>
    <b v="1"/>
    <n v="1"/>
    <n v="28.551379325468179"/>
    <b v="1"/>
    <b v="1"/>
    <s v="Prostate Cancer"/>
    <x v="0"/>
  </r>
  <r>
    <s v="PID0712"/>
    <s v="Middle-aged"/>
    <x v="1"/>
    <n v="500"/>
    <n v="406.64"/>
    <n v="96.4"/>
    <s v="Female"/>
    <s v="A+"/>
    <b v="1"/>
    <b v="0"/>
    <b v="1"/>
    <n v="40"/>
    <n v="33.752319596652782"/>
    <b v="1"/>
    <b v="1"/>
    <s v="Fractured Leg"/>
    <x v="0"/>
  </r>
  <r>
    <s v="PID0713"/>
    <s v="Adult"/>
    <x v="3"/>
    <n v="500"/>
    <n v="344.07"/>
    <n v="64.8"/>
    <s v="Female"/>
    <s v="B-"/>
    <b v="0"/>
    <b v="0"/>
    <b v="1"/>
    <n v="20"/>
    <n v="23.801652892561986"/>
    <b v="0"/>
    <b v="0"/>
    <s v="Kidney Stones"/>
    <x v="2"/>
  </r>
  <r>
    <s v="PID0714"/>
    <s v="Middle-aged"/>
    <x v="0"/>
    <n v="12000"/>
    <n v="6670.62"/>
    <n v="68.5"/>
    <s v="Male"/>
    <s v="B+"/>
    <b v="1"/>
    <b v="1"/>
    <b v="1"/>
    <n v="5"/>
    <n v="23.154407787993513"/>
    <b v="0"/>
    <b v="0"/>
    <s v="Prostate Cancer"/>
    <x v="0"/>
  </r>
  <r>
    <s v="PID0715"/>
    <s v="Middle-aged"/>
    <x v="3"/>
    <n v="60000"/>
    <n v="51497"/>
    <n v="84.9"/>
    <s v="Male"/>
    <s v="O-"/>
    <b v="1"/>
    <b v="0"/>
    <b v="1"/>
    <n v="20"/>
    <n v="32.350251486053949"/>
    <b v="1"/>
    <b v="1"/>
    <s v="Childbirth"/>
    <x v="2"/>
  </r>
  <r>
    <s v="PID0716"/>
    <s v="Middle-aged"/>
    <x v="0"/>
    <n v="36000"/>
    <n v="18567.12"/>
    <n v="84.3"/>
    <s v="Female"/>
    <s v="A-"/>
    <b v="0"/>
    <b v="0"/>
    <b v="1"/>
    <n v="12"/>
    <n v="30.226971207286027"/>
    <b v="1"/>
    <b v="1"/>
    <s v="Fractured Leg"/>
    <x v="2"/>
  </r>
  <r>
    <s v="PID0717"/>
    <s v="Middle-aged"/>
    <x v="2"/>
    <n v="250000"/>
    <n v="154206.1"/>
    <n v="57.7"/>
    <s v="Male"/>
    <s v="O-"/>
    <b v="0"/>
    <b v="0"/>
    <b v="1"/>
    <n v="3"/>
    <n v="20.443594104308396"/>
    <b v="0"/>
    <b v="0"/>
    <s v="Osteoarthritis"/>
    <x v="1"/>
  </r>
  <r>
    <s v="PID0718"/>
    <s v="Senior"/>
    <x v="2"/>
    <n v="3000"/>
    <n v="2193.54"/>
    <n v="71.900000000000006"/>
    <s v="Male"/>
    <s v="O+"/>
    <b v="0"/>
    <b v="0"/>
    <b v="1"/>
    <n v="12"/>
    <n v="28.085937499999996"/>
    <b v="1"/>
    <b v="1"/>
    <s v="Fractured Arm"/>
    <x v="2"/>
  </r>
  <r>
    <s v="PID0719"/>
    <s v="Adult"/>
    <x v="3"/>
    <n v="100"/>
    <n v="65.45"/>
    <n v="94.9"/>
    <s v="Male"/>
    <s v="B+"/>
    <b v="0"/>
    <b v="0"/>
    <b v="1"/>
    <n v="20"/>
    <n v="34.857667584940316"/>
    <b v="1"/>
    <b v="1"/>
    <s v="Heart Disease"/>
    <x v="2"/>
  </r>
  <r>
    <s v="PID0720"/>
    <s v="Adult"/>
    <x v="0"/>
    <n v="800"/>
    <n v="557.95000000000005"/>
    <n v="80.8"/>
    <s v="Female"/>
    <s v="B+"/>
    <b v="1"/>
    <b v="0"/>
    <b v="1"/>
    <n v="40"/>
    <n v="31.17163689672466"/>
    <b v="1"/>
    <b v="1"/>
    <s v="Appendicitis"/>
    <x v="2"/>
  </r>
  <r>
    <s v="PID0721"/>
    <s v="Senior"/>
    <x v="1"/>
    <n v="500"/>
    <n v="366.9"/>
    <n v="79.2"/>
    <s v="Female"/>
    <s v="O+"/>
    <b v="0"/>
    <b v="0"/>
    <b v="1"/>
    <n v="15"/>
    <n v="28.398293233891501"/>
    <b v="1"/>
    <b v="1"/>
    <s v="Heart Disease"/>
    <x v="1"/>
  </r>
  <r>
    <s v="PID0722"/>
    <s v="Adult"/>
    <x v="0"/>
    <n v="20000"/>
    <n v="15172.92"/>
    <n v="85.8"/>
    <s v="Female"/>
    <s v="B+"/>
    <b v="0"/>
    <b v="0"/>
    <b v="1"/>
    <n v="25"/>
    <n v="29.688581314878896"/>
    <b v="1"/>
    <b v="1"/>
    <s v="Fractured Leg"/>
    <x v="2"/>
  </r>
  <r>
    <s v="PID0723"/>
    <s v="Adult"/>
    <x v="3"/>
    <n v="100"/>
    <n v="87.14"/>
    <n v="89.2"/>
    <s v="Female"/>
    <s v="A-"/>
    <b v="0"/>
    <b v="0"/>
    <b v="1"/>
    <n v="12"/>
    <n v="28.472022726547287"/>
    <b v="1"/>
    <b v="1"/>
    <s v="Respiratory Infection"/>
    <x v="1"/>
  </r>
  <r>
    <s v="PID0724"/>
    <s v="Middle-aged"/>
    <x v="0"/>
    <n v="20000"/>
    <n v="13300.26"/>
    <n v="53.3"/>
    <s v="Male"/>
    <s v="A-"/>
    <b v="0"/>
    <b v="0"/>
    <b v="1"/>
    <n v="40"/>
    <n v="23.688888888888886"/>
    <b v="0"/>
    <b v="0"/>
    <s v="Fractured Leg"/>
    <x v="2"/>
  </r>
  <r>
    <s v="PID0725"/>
    <s v="Adult"/>
    <x v="0"/>
    <n v="24000"/>
    <n v="14020.68"/>
    <n v="66.099999999999994"/>
    <s v="Female"/>
    <s v="B-"/>
    <b v="1"/>
    <b v="0"/>
    <b v="1"/>
    <n v="25"/>
    <n v="22.343158464034612"/>
    <b v="0"/>
    <b v="0"/>
    <s v="Appendicitis"/>
    <x v="0"/>
  </r>
  <r>
    <s v="PID0726"/>
    <s v="Senior"/>
    <x v="0"/>
    <n v="24000"/>
    <n v="0"/>
    <n v="70.400000000000006"/>
    <s v="Female"/>
    <s v="B+"/>
    <b v="0"/>
    <b v="0"/>
    <b v="0"/>
    <n v="7"/>
    <n v="28.200608876782564"/>
    <b v="1"/>
    <b v="1"/>
    <s v="Fractured Arm"/>
    <x v="1"/>
  </r>
  <r>
    <s v="PID0727"/>
    <s v="Middle-aged"/>
    <x v="0"/>
    <n v="12000"/>
    <n v="8729.76"/>
    <n v="95.6"/>
    <s v="Female"/>
    <s v="AB-"/>
    <b v="0"/>
    <b v="1"/>
    <b v="1"/>
    <n v="3"/>
    <n v="33.472217359336163"/>
    <b v="1"/>
    <b v="1"/>
    <s v="Appendicitis"/>
    <x v="2"/>
  </r>
  <r>
    <s v="PID0728"/>
    <s v="Middle-aged"/>
    <x v="2"/>
    <n v="24000"/>
    <n v="12841.380000000001"/>
    <n v="57.6"/>
    <s v="Male"/>
    <s v="O-"/>
    <b v="0"/>
    <b v="0"/>
    <b v="1"/>
    <n v="15"/>
    <n v="20.902888663086081"/>
    <b v="0"/>
    <b v="0"/>
    <s v="Allergic Reaction"/>
    <x v="2"/>
  </r>
  <r>
    <s v="PID0729"/>
    <s v="Senior"/>
    <x v="1"/>
    <n v="90000"/>
    <n v="60509.45"/>
    <n v="46.5"/>
    <s v="Male"/>
    <s v="AB-"/>
    <b v="0"/>
    <b v="1"/>
    <b v="1"/>
    <n v="30"/>
    <n v="20.393842375334415"/>
    <b v="0"/>
    <b v="0"/>
    <s v="Childbirth"/>
    <x v="1"/>
  </r>
  <r>
    <s v="PID0730"/>
    <s v="Middle-aged"/>
    <x v="0"/>
    <n v="90000"/>
    <n v="0"/>
    <n v="73.900000000000006"/>
    <s v="Male"/>
    <s v="A+"/>
    <b v="0"/>
    <b v="0"/>
    <b v="0"/>
    <n v="40"/>
    <n v="28.158817253467458"/>
    <b v="1"/>
    <b v="1"/>
    <s v="Heart Disease"/>
    <x v="0"/>
  </r>
  <r>
    <s v="PID0731"/>
    <s v="Adult"/>
    <x v="1"/>
    <n v="60000"/>
    <n v="38631.699999999997"/>
    <n v="79.8"/>
    <s v="Female"/>
    <s v="O-"/>
    <b v="0"/>
    <b v="0"/>
    <b v="1"/>
    <n v="15"/>
    <n v="29.669839381320646"/>
    <b v="1"/>
    <b v="1"/>
    <s v="Osteoarthritis"/>
    <x v="1"/>
  </r>
  <r>
    <s v="PID0732"/>
    <s v="Middle-aged"/>
    <x v="1"/>
    <n v="48000"/>
    <n v="29553.119999999999"/>
    <n v="91.3"/>
    <s v="Female"/>
    <s v="B+"/>
    <b v="1"/>
    <b v="0"/>
    <b v="1"/>
    <n v="12"/>
    <n v="29.812244897959182"/>
    <b v="1"/>
    <b v="1"/>
    <s v="Heart Attack"/>
    <x v="1"/>
  </r>
  <r>
    <s v="PID0733"/>
    <s v="Middle-aged"/>
    <x v="1"/>
    <n v="800"/>
    <n v="663.33"/>
    <n v="75.3"/>
    <s v="Male"/>
    <s v="A+"/>
    <b v="1"/>
    <b v="0"/>
    <b v="1"/>
    <n v="15"/>
    <n v="23.501139165444275"/>
    <b v="0"/>
    <b v="0"/>
    <s v="Prostate Cancer"/>
    <x v="1"/>
  </r>
  <r>
    <s v="PID0734"/>
    <s v="Senior"/>
    <x v="0"/>
    <n v="40000"/>
    <n v="24648.699999999997"/>
    <n v="79.099999999999994"/>
    <s v="Female"/>
    <s v="AB-"/>
    <b v="0"/>
    <b v="0"/>
    <b v="1"/>
    <n v="9"/>
    <n v="30.898437499999993"/>
    <b v="1"/>
    <b v="1"/>
    <s v="Respiratory Infection"/>
    <x v="2"/>
  </r>
  <r>
    <s v="PID0735"/>
    <s v="Middle-aged"/>
    <x v="0"/>
    <n v="12000"/>
    <n v="10012.26"/>
    <n v="63.8"/>
    <s v="Male"/>
    <s v="O+"/>
    <b v="0"/>
    <b v="0"/>
    <b v="1"/>
    <n v="20"/>
    <n v="24.310318549001671"/>
    <b v="0"/>
    <b v="0"/>
    <s v="Prostate Cancer"/>
    <x v="1"/>
  </r>
  <r>
    <s v="PID0736"/>
    <s v="Middle-aged"/>
    <x v="3"/>
    <n v="15000"/>
    <n v="10751.5"/>
    <n v="65.099999999999994"/>
    <s v="Male"/>
    <s v="O-"/>
    <b v="0"/>
    <b v="0"/>
    <b v="1"/>
    <n v="7"/>
    <n v="22.793319561640001"/>
    <b v="0"/>
    <b v="0"/>
    <s v="Cancer"/>
    <x v="1"/>
  </r>
  <r>
    <s v="PID0737"/>
    <s v="Adult"/>
    <x v="3"/>
    <n v="12000"/>
    <n v="10198.380000000001"/>
    <n v="65.400000000000006"/>
    <s v="Female"/>
    <s v="O-"/>
    <b v="0"/>
    <b v="0"/>
    <b v="1"/>
    <n v="20"/>
    <n v="20.875227425069426"/>
    <b v="0"/>
    <b v="0"/>
    <s v="Hypertension"/>
    <x v="1"/>
  </r>
  <r>
    <s v="PID0738"/>
    <s v="Adult"/>
    <x v="0"/>
    <n v="20000"/>
    <n v="10425.280000000001"/>
    <n v="86.7"/>
    <s v="Male"/>
    <s v="A-"/>
    <b v="0"/>
    <b v="0"/>
    <b v="1"/>
    <n v="3"/>
    <n v="29.650148763722175"/>
    <b v="1"/>
    <b v="1"/>
    <s v="Stroke"/>
    <x v="2"/>
  </r>
  <r>
    <s v="PID0739"/>
    <s v="Middle-aged"/>
    <x v="2"/>
    <n v="45000"/>
    <n v="0"/>
    <n v="82.9"/>
    <s v="Female"/>
    <s v="O-"/>
    <b v="0"/>
    <b v="0"/>
    <b v="0"/>
    <n v="25"/>
    <n v="30.084192190448544"/>
    <b v="1"/>
    <b v="1"/>
    <s v="Osteoarthritis"/>
    <x v="2"/>
  </r>
  <r>
    <s v="PID0740"/>
    <s v="Middle-aged"/>
    <x v="1"/>
    <n v="24000"/>
    <n v="0"/>
    <n v="68.3"/>
    <s v="Female"/>
    <s v="B-"/>
    <b v="0"/>
    <b v="0"/>
    <b v="0"/>
    <n v="7"/>
    <n v="25.706650607851255"/>
    <b v="0"/>
    <b v="0"/>
    <s v="Fractured Arm"/>
    <x v="0"/>
  </r>
  <r>
    <s v="PID0741"/>
    <s v="Middle-aged"/>
    <x v="0"/>
    <n v="90000"/>
    <n v="66268.25"/>
    <n v="91.6"/>
    <s v="Female"/>
    <s v="A-"/>
    <b v="1"/>
    <b v="0"/>
    <b v="1"/>
    <n v="5"/>
    <n v="33.645546372819105"/>
    <b v="1"/>
    <b v="1"/>
    <s v="Respiratory Infection"/>
    <x v="0"/>
  </r>
  <r>
    <s v="PID0742"/>
    <s v="Middle-aged"/>
    <x v="2"/>
    <n v="3000"/>
    <n v="1767.42"/>
    <n v="66.8"/>
    <s v="Male"/>
    <s v="A-"/>
    <b v="1"/>
    <b v="0"/>
    <b v="1"/>
    <n v="3"/>
    <n v="23.952095808383234"/>
    <b v="0"/>
    <b v="0"/>
    <s v="Prostate Cancer"/>
    <x v="1"/>
  </r>
  <r>
    <s v="PID0743"/>
    <s v="Adult"/>
    <x v="2"/>
    <n v="20000"/>
    <n v="10044.68"/>
    <n v="87.4"/>
    <s v="Female"/>
    <s v="B+"/>
    <b v="0"/>
    <b v="1"/>
    <b v="1"/>
    <n v="2"/>
    <n v="29.2024457883658"/>
    <b v="1"/>
    <b v="1"/>
    <s v="Respiratory Infection"/>
    <x v="2"/>
  </r>
  <r>
    <s v="PID0744"/>
    <s v="Middle-aged"/>
    <x v="1"/>
    <n v="3000"/>
    <n v="2420.9700000000003"/>
    <n v="85.8"/>
    <s v="Male"/>
    <s v="A-"/>
    <b v="1"/>
    <b v="0"/>
    <b v="1"/>
    <n v="25"/>
    <n v="29.342361752334053"/>
    <b v="1"/>
    <b v="1"/>
    <s v="Fractured Arm"/>
    <x v="1"/>
  </r>
  <r>
    <s v="PID0745"/>
    <s v="Adult"/>
    <x v="2"/>
    <n v="12000"/>
    <n v="7689"/>
    <n v="75.400000000000006"/>
    <s v="Female"/>
    <s v="AB-"/>
    <b v="1"/>
    <b v="0"/>
    <b v="1"/>
    <n v="0.5"/>
    <n v="24.620408163265306"/>
    <b v="0"/>
    <b v="0"/>
    <s v="Allergic Reaction"/>
    <x v="2"/>
  </r>
  <r>
    <s v="PID0746"/>
    <s v="Adult"/>
    <x v="0"/>
    <n v="500"/>
    <n v="405.67"/>
    <n v="77.900000000000006"/>
    <s v="Female"/>
    <s v="O+"/>
    <b v="0"/>
    <b v="0"/>
    <b v="1"/>
    <n v="20"/>
    <n v="24.3125994819138"/>
    <b v="0"/>
    <b v="0"/>
    <s v="Childbirth"/>
    <x v="2"/>
  </r>
  <r>
    <s v="PID0747"/>
    <s v="Adult"/>
    <x v="0"/>
    <n v="300000"/>
    <n v="0"/>
    <n v="97.6"/>
    <s v="Female"/>
    <s v="O-"/>
    <b v="0"/>
    <b v="0"/>
    <b v="0"/>
    <n v="40"/>
    <n v="30.804191389976012"/>
    <b v="1"/>
    <b v="1"/>
    <s v="Respiratory Infection"/>
    <x v="2"/>
  </r>
  <r>
    <s v="PID0748"/>
    <s v="Adult"/>
    <x v="1"/>
    <n v="200000"/>
    <n v="141389.44"/>
    <n v="97.1"/>
    <s v="Female"/>
    <s v="O+"/>
    <b v="0"/>
    <b v="0"/>
    <b v="1"/>
    <n v="20"/>
    <n v="30.304921818919507"/>
    <b v="1"/>
    <b v="1"/>
    <s v="Hypertension"/>
    <x v="0"/>
  </r>
  <r>
    <s v="PID0749"/>
    <s v="Middle-aged"/>
    <x v="0"/>
    <n v="240000"/>
    <n v="211079.16"/>
    <n v="73"/>
    <s v="Male"/>
    <s v="A-"/>
    <b v="1"/>
    <b v="0"/>
    <b v="1"/>
    <n v="25"/>
    <n v="28.515624999999993"/>
    <b v="1"/>
    <b v="1"/>
    <s v="Heart Disease"/>
    <x v="1"/>
  </r>
  <r>
    <s v="PID0750"/>
    <s v="Senior"/>
    <x v="3"/>
    <n v="100"/>
    <n v="0"/>
    <n v="95.1"/>
    <s v="Male"/>
    <s v="O+"/>
    <b v="0"/>
    <b v="0"/>
    <b v="0"/>
    <n v="15"/>
    <n v="33.694727891156468"/>
    <b v="1"/>
    <b v="1"/>
    <s v="Heart Attack"/>
    <x v="2"/>
  </r>
  <r>
    <s v="PID0751"/>
    <s v="Senior"/>
    <x v="1"/>
    <n v="20000"/>
    <n v="15758.62"/>
    <n v="84.2"/>
    <s v="Male"/>
    <s v="A-"/>
    <b v="1"/>
    <b v="1"/>
    <b v="1"/>
    <n v="120"/>
    <n v="30.927456382001839"/>
    <s v="Yes"/>
    <b v="1"/>
    <s v="Fractured Leg"/>
    <x v="2"/>
  </r>
  <r>
    <s v="PID0752"/>
    <s v="Middle-aged"/>
    <x v="0"/>
    <n v="18000"/>
    <n v="13560.54"/>
    <n v="84.8"/>
    <s v="Male"/>
    <s v="O-"/>
    <b v="0"/>
    <b v="0"/>
    <b v="1"/>
    <n v="20"/>
    <n v="33.968915237942632"/>
    <b v="1"/>
    <b v="1"/>
    <s v="Fractured Arm"/>
    <x v="0"/>
  </r>
  <r>
    <s v="PID0753"/>
    <s v="Senior"/>
    <x v="0"/>
    <n v="32000"/>
    <n v="27093.279999999999"/>
    <n v="68.900000000000006"/>
    <s v="Male"/>
    <s v="O-"/>
    <b v="0"/>
    <b v="0"/>
    <b v="1"/>
    <n v="9"/>
    <n v="26.580764630994175"/>
    <b v="0"/>
    <b v="0"/>
    <s v="Fractured Arm"/>
    <x v="1"/>
  </r>
  <r>
    <s v="PID0754"/>
    <s v="Adult"/>
    <x v="3"/>
    <n v="24000"/>
    <n v="13327.14"/>
    <n v="70.7"/>
    <s v="Female"/>
    <s v="O-"/>
    <b v="0"/>
    <b v="0"/>
    <b v="1"/>
    <n v="40"/>
    <n v="23.622573423769587"/>
    <b v="0"/>
    <b v="0"/>
    <s v="Osteoarthritis"/>
    <x v="1"/>
  </r>
  <r>
    <s v="PID0755"/>
    <s v="Middle-aged"/>
    <x v="2"/>
    <n v="20000"/>
    <n v="11426.44"/>
    <n v="60.8"/>
    <s v="Female"/>
    <s v="B-"/>
    <b v="0"/>
    <b v="0"/>
    <b v="1"/>
    <n v="40"/>
    <n v="24.359477647812845"/>
    <b v="0"/>
    <b v="0"/>
    <s v="Cancer"/>
    <x v="1"/>
  </r>
  <r>
    <s v="PID0756"/>
    <s v="Middle-aged"/>
    <x v="1"/>
    <n v="60000"/>
    <n v="0"/>
    <n v="58"/>
    <s v="Female"/>
    <s v="O-"/>
    <b v="0"/>
    <b v="1"/>
    <b v="0"/>
    <n v="30"/>
    <n v="22.942130453700404"/>
    <b v="0"/>
    <b v="0"/>
    <s v="Appendicitis"/>
    <x v="0"/>
  </r>
  <r>
    <s v="PID0757"/>
    <s v="Adult"/>
    <x v="0"/>
    <n v="15000"/>
    <n v="12315.599999999999"/>
    <n v="86.6"/>
    <s v="Female"/>
    <s v="AB+"/>
    <b v="0"/>
    <b v="0"/>
    <b v="1"/>
    <n v="20"/>
    <n v="31.426912469153724"/>
    <b v="1"/>
    <b v="1"/>
    <s v="Heart Disease"/>
    <x v="1"/>
  </r>
  <r>
    <s v="PID0758"/>
    <s v="Adult"/>
    <x v="1"/>
    <n v="12000"/>
    <n v="9147.9000000000015"/>
    <n v="89.9"/>
    <s v="Male"/>
    <s v="B+"/>
    <b v="1"/>
    <b v="0"/>
    <b v="1"/>
    <n v="25"/>
    <n v="33.021120293847574"/>
    <b v="1"/>
    <b v="1"/>
    <s v="Allergic Reaction"/>
    <x v="0"/>
  </r>
  <r>
    <s v="PID0759"/>
    <s v="Middle-aged"/>
    <x v="2"/>
    <n v="18000"/>
    <n v="0"/>
    <n v="77.8"/>
    <s v="Female"/>
    <s v="A+"/>
    <b v="0"/>
    <b v="1"/>
    <b v="0"/>
    <n v="3"/>
    <n v="31.16487742348982"/>
    <b v="1"/>
    <b v="1"/>
    <s v="Cancer"/>
    <x v="2"/>
  </r>
  <r>
    <s v="PID0760"/>
    <s v="Adult"/>
    <x v="0"/>
    <n v="240000"/>
    <n v="167045.76000000001"/>
    <n v="105.8"/>
    <s v="Female"/>
    <s v="AB+"/>
    <b v="0"/>
    <b v="0"/>
    <b v="1"/>
    <n v="2"/>
    <n v="33.392248453478096"/>
    <b v="1"/>
    <b v="1"/>
    <s v="Heart Attack"/>
    <x v="1"/>
  </r>
  <r>
    <s v="PID0761"/>
    <s v="Middle-aged"/>
    <x v="3"/>
    <n v="72000"/>
    <n v="54255.64"/>
    <n v="68.7"/>
    <s v="Female"/>
    <s v="O-"/>
    <b v="0"/>
    <b v="0"/>
    <b v="1"/>
    <n v="5"/>
    <n v="26.177411979881111"/>
    <b v="0"/>
    <b v="0"/>
    <s v="Fractured Leg"/>
    <x v="2"/>
  </r>
  <r>
    <s v="PID0762"/>
    <s v="Senior"/>
    <x v="1"/>
    <n v="32000"/>
    <n v="28784.2"/>
    <n v="47"/>
    <s v="Male"/>
    <s v="AB-"/>
    <b v="0"/>
    <b v="0"/>
    <b v="1"/>
    <n v="7"/>
    <n v="20.077747874749029"/>
    <b v="0"/>
    <b v="0"/>
    <s v="Stroke"/>
    <x v="1"/>
  </r>
  <r>
    <s v="PID0763"/>
    <s v="Senior"/>
    <x v="1"/>
    <n v="12000"/>
    <n v="9897.48"/>
    <n v="56"/>
    <s v="Male"/>
    <s v="AB+"/>
    <b v="0"/>
    <b v="0"/>
    <b v="1"/>
    <n v="30"/>
    <n v="23.92242299970097"/>
    <b v="0"/>
    <b v="0"/>
    <s v="Cancer"/>
    <x v="0"/>
  </r>
  <r>
    <s v="PID0764"/>
    <s v="Middle-aged"/>
    <x v="1"/>
    <n v="240000"/>
    <n v="180338.76"/>
    <n v="92.3"/>
    <s v="Female"/>
    <s v="AB+"/>
    <b v="0"/>
    <b v="1"/>
    <b v="1"/>
    <n v="7"/>
    <n v="30.138775510204081"/>
    <b v="1"/>
    <b v="1"/>
    <s v="Cancer"/>
    <x v="1"/>
  </r>
  <r>
    <s v="PID0765"/>
    <s v="Adult"/>
    <x v="0"/>
    <n v="200000"/>
    <n v="0"/>
    <n v="74.7"/>
    <s v="Female"/>
    <s v="AB+"/>
    <b v="0"/>
    <b v="1"/>
    <b v="0"/>
    <n v="3"/>
    <n v="23.313879092412847"/>
    <b v="0"/>
    <b v="0"/>
    <s v="Stroke"/>
    <x v="2"/>
  </r>
  <r>
    <s v="PID0766"/>
    <s v="Middle-aged"/>
    <x v="2"/>
    <n v="3000"/>
    <n v="0"/>
    <n v="69.8"/>
    <s v="Male"/>
    <s v="B-"/>
    <b v="1"/>
    <b v="1"/>
    <b v="0"/>
    <n v="2"/>
    <n v="29.431607353685276"/>
    <b v="1"/>
    <b v="1"/>
    <s v="Stroke"/>
    <x v="1"/>
  </r>
  <r>
    <s v="PID0767"/>
    <s v="Middle-aged"/>
    <x v="0"/>
    <n v="20000"/>
    <n v="11516.22"/>
    <n v="91"/>
    <s v="Female"/>
    <s v="B+"/>
    <b v="0"/>
    <b v="1"/>
    <b v="1"/>
    <n v="30"/>
    <n v="33.834027364663896"/>
    <b v="1"/>
    <b v="1"/>
    <s v="Diabetes"/>
    <x v="1"/>
  </r>
  <r>
    <s v="PID0768"/>
    <s v="Adult"/>
    <x v="0"/>
    <n v="15000"/>
    <n v="9725.4499999999989"/>
    <n v="70.099999999999994"/>
    <s v="Male"/>
    <s v="A+"/>
    <b v="1"/>
    <b v="1"/>
    <b v="1"/>
    <n v="20"/>
    <n v="23.422098967556547"/>
    <b v="0"/>
    <b v="0"/>
    <s v="Diabetes"/>
    <x v="2"/>
  </r>
  <r>
    <s v="PID0769"/>
    <s v="Middle-aged"/>
    <x v="2"/>
    <n v="72000"/>
    <n v="62499.040000000001"/>
    <n v="87"/>
    <s v="Male"/>
    <s v="AB-"/>
    <b v="0"/>
    <b v="1"/>
    <b v="1"/>
    <n v="0.5"/>
    <n v="33.150434385002278"/>
    <b v="1"/>
    <b v="1"/>
    <s v="Prostate Cancer"/>
    <x v="1"/>
  </r>
  <r>
    <s v="PID0770"/>
    <s v="Middle-aged"/>
    <x v="0"/>
    <n v="12000"/>
    <n v="10477.24"/>
    <n v="86.4"/>
    <s v="Male"/>
    <s v="O+"/>
    <b v="0"/>
    <b v="1"/>
    <b v="1"/>
    <n v="15"/>
    <n v="32.123735871505062"/>
    <b v="1"/>
    <b v="1"/>
    <s v="Prostate Cancer"/>
    <x v="1"/>
  </r>
  <r>
    <s v="PID0771"/>
    <s v="Adult"/>
    <x v="2"/>
    <n v="1600"/>
    <n v="0"/>
    <n v="77.400000000000006"/>
    <s v="Male"/>
    <s v="A-"/>
    <b v="0"/>
    <b v="0"/>
    <b v="0"/>
    <n v="2"/>
    <n v="24.156549421054276"/>
    <b v="0"/>
    <b v="0"/>
    <s v="Fractured Leg"/>
    <x v="2"/>
  </r>
  <r>
    <s v="PID0772"/>
    <s v="Middle-aged"/>
    <x v="2"/>
    <n v="15000"/>
    <n v="8053.95"/>
    <n v="50.4"/>
    <s v="Male"/>
    <s v="O-"/>
    <b v="1"/>
    <b v="0"/>
    <b v="1"/>
    <n v="0.5"/>
    <n v="22.4"/>
    <b v="0"/>
    <b v="0"/>
    <s v="Allergic Reaction"/>
    <x v="2"/>
  </r>
  <r>
    <s v="PID0773"/>
    <s v="Senior"/>
    <x v="1"/>
    <n v="32000"/>
    <n v="22571.599999999999"/>
    <n v="75.900000000000006"/>
    <s v="Female"/>
    <s v="B+"/>
    <b v="1"/>
    <b v="0"/>
    <b v="1"/>
    <n v="9"/>
    <n v="31.18836291913215"/>
    <b v="1"/>
    <b v="1"/>
    <s v="Fractured Arm"/>
    <x v="0"/>
  </r>
  <r>
    <s v="PID0774"/>
    <s v="Adult"/>
    <x v="1"/>
    <n v="90000"/>
    <n v="0"/>
    <n v="88.9"/>
    <s v="Female"/>
    <s v="AB+"/>
    <b v="1"/>
    <b v="1"/>
    <b v="0"/>
    <n v="9"/>
    <n v="34.29651633810424"/>
    <b v="1"/>
    <b v="1"/>
    <s v="Osteoarthritis"/>
    <x v="0"/>
  </r>
  <r>
    <s v="PID0775"/>
    <s v="Adult"/>
    <x v="0"/>
    <n v="12000"/>
    <n v="6521.22"/>
    <n v="55.4"/>
    <s v="Female"/>
    <s v="B-"/>
    <b v="0"/>
    <b v="1"/>
    <b v="1"/>
    <n v="7"/>
    <n v="20.104514443315431"/>
    <b v="0"/>
    <b v="0"/>
    <s v="Fractured Arm"/>
    <x v="2"/>
  </r>
  <r>
    <s v="PID0776"/>
    <s v="Middle-aged"/>
    <x v="1"/>
    <n v="12000"/>
    <n v="0"/>
    <n v="98.2"/>
    <s v="Female"/>
    <s v="B-"/>
    <b v="0"/>
    <b v="0"/>
    <b v="0"/>
    <n v="40"/>
    <n v="31.701962809917358"/>
    <b v="1"/>
    <b v="1"/>
    <s v="Diabetes"/>
    <x v="1"/>
  </r>
  <r>
    <s v="PID0777"/>
    <s v="Middle-aged"/>
    <x v="1"/>
    <n v="240000"/>
    <n v="194104.2"/>
    <n v="86.2"/>
    <s v="Female"/>
    <s v="B+"/>
    <b v="0"/>
    <b v="1"/>
    <b v="1"/>
    <n v="30"/>
    <n v="30.541383219954653"/>
    <b v="1"/>
    <b v="1"/>
    <s v="Cancer"/>
    <x v="2"/>
  </r>
  <r>
    <s v="PID0778"/>
    <s v="Middle-aged"/>
    <x v="1"/>
    <n v="40000"/>
    <n v="0"/>
    <n v="77.7"/>
    <s v="Female"/>
    <s v="AB+"/>
    <b v="1"/>
    <b v="1"/>
    <b v="0"/>
    <n v="5"/>
    <n v="28.197125852808828"/>
    <b v="1"/>
    <b v="1"/>
    <s v="Cancer"/>
    <x v="1"/>
  </r>
  <r>
    <s v="PID0779"/>
    <s v="Adult"/>
    <x v="3"/>
    <n v="240000"/>
    <n v="0"/>
    <n v="89.8"/>
    <s v="Female"/>
    <s v="A-"/>
    <b v="0"/>
    <b v="0"/>
    <b v="0"/>
    <n v="30"/>
    <n v="28.026590930370464"/>
    <b v="1"/>
    <b v="1"/>
    <s v="Childbirth"/>
    <x v="2"/>
  </r>
  <r>
    <s v="PID0780"/>
    <s v="Adult"/>
    <x v="0"/>
    <n v="90000"/>
    <n v="77124.45"/>
    <n v="87.7"/>
    <s v="Female"/>
    <s v="AB+"/>
    <b v="0"/>
    <b v="0"/>
    <b v="1"/>
    <n v="120"/>
    <n v="33.417162017985056"/>
    <b v="1"/>
    <b v="1"/>
    <s v="Heart Attack"/>
    <x v="0"/>
  </r>
  <r>
    <s v="PID0781"/>
    <s v="Senior"/>
    <x v="0"/>
    <n v="4000"/>
    <n v="3240.2"/>
    <n v="56"/>
    <s v="Male"/>
    <s v="B+"/>
    <b v="0"/>
    <b v="1"/>
    <b v="1"/>
    <n v="7"/>
    <n v="21.874999999999996"/>
    <b v="0"/>
    <b v="0"/>
    <s v="Allergic Reaction"/>
    <x v="1"/>
  </r>
  <r>
    <s v="PID0782"/>
    <s v="Middle-aged"/>
    <x v="0"/>
    <n v="45000"/>
    <n v="29182.86"/>
    <n v="56.2"/>
    <s v="Female"/>
    <s v="O-"/>
    <b v="1"/>
    <b v="1"/>
    <b v="1"/>
    <n v="15"/>
    <n v="24.977777777777778"/>
    <b v="0"/>
    <b v="0"/>
    <s v="Fractured Leg"/>
    <x v="0"/>
  </r>
  <r>
    <s v="PID0783"/>
    <s v="Elderly"/>
    <x v="0"/>
    <n v="100"/>
    <n v="0"/>
    <n v="87.5"/>
    <s v="Female"/>
    <s v="AB-"/>
    <b v="0"/>
    <b v="0"/>
    <b v="0"/>
    <n v="40"/>
    <n v="32.933117543001245"/>
    <b v="1"/>
    <b v="1"/>
    <s v="Stroke"/>
    <x v="0"/>
  </r>
  <r>
    <s v="PID0784"/>
    <s v="Middle-aged"/>
    <x v="2"/>
    <n v="72000"/>
    <n v="51103.32"/>
    <n v="62.5"/>
    <s v="Male"/>
    <s v="O-"/>
    <b v="0"/>
    <b v="0"/>
    <b v="1"/>
    <n v="15"/>
    <n v="20.882755855524742"/>
    <b v="0"/>
    <b v="0"/>
    <s v="Fractured Leg"/>
    <x v="1"/>
  </r>
  <r>
    <s v="PID0785"/>
    <s v="Senior"/>
    <x v="2"/>
    <n v="3000"/>
    <n v="2647.71"/>
    <n v="74.3"/>
    <s v="Female"/>
    <s v="A-"/>
    <b v="0"/>
    <b v="0"/>
    <b v="1"/>
    <n v="2"/>
    <n v="31.739929087103249"/>
    <b v="1"/>
    <b v="1"/>
    <s v="Fractured Arm"/>
    <x v="1"/>
  </r>
  <r>
    <s v="PID0786"/>
    <s v="Adult"/>
    <x v="0"/>
    <n v="500"/>
    <n v="0"/>
    <n v="95"/>
    <s v="Female"/>
    <s v="O+"/>
    <b v="1"/>
    <b v="0"/>
    <b v="0"/>
    <n v="30"/>
    <n v="31.37798916633637"/>
    <b v="1"/>
    <b v="1"/>
    <s v="Heart Disease"/>
    <x v="1"/>
  </r>
  <r>
    <s v="PID0787"/>
    <s v="Senior"/>
    <x v="0"/>
    <n v="32000"/>
    <n v="27234.04"/>
    <n v="81.099999999999994"/>
    <s v="Male"/>
    <s v="O+"/>
    <b v="0"/>
    <b v="1"/>
    <b v="1"/>
    <n v="20"/>
    <n v="29.079565420058085"/>
    <b v="1"/>
    <b v="1"/>
    <s v="Fractured Leg"/>
    <x v="0"/>
  </r>
  <r>
    <s v="PID0788"/>
    <s v="Young Adult"/>
    <x v="3"/>
    <n v="40000"/>
    <n v="0"/>
    <n v="80.2"/>
    <s v="Male"/>
    <s v="A-"/>
    <b v="1"/>
    <b v="0"/>
    <b v="0"/>
    <n v="9"/>
    <n v="28.415532879818599"/>
    <b v="1"/>
    <b v="1"/>
    <s v="Heart Attack"/>
    <x v="2"/>
  </r>
  <r>
    <s v="PID0789"/>
    <s v="Senior"/>
    <x v="2"/>
    <n v="75000"/>
    <n v="0"/>
    <n v="70.599999999999994"/>
    <s v="Female"/>
    <s v="A+"/>
    <b v="1"/>
    <b v="0"/>
    <b v="0"/>
    <n v="3"/>
    <n v="29.010519395134775"/>
    <b v="1"/>
    <b v="1"/>
    <s v="Kidney Stones"/>
    <x v="2"/>
  </r>
  <r>
    <s v="PID0790"/>
    <s v="Adult"/>
    <x v="1"/>
    <n v="12000"/>
    <n v="6106.7999999999993"/>
    <n v="56.7"/>
    <s v="Male"/>
    <s v="B+"/>
    <b v="0"/>
    <b v="0"/>
    <b v="1"/>
    <n v="5"/>
    <n v="21.604938271604937"/>
    <b v="0"/>
    <b v="0"/>
    <s v="Allergic Reaction"/>
    <x v="1"/>
  </r>
  <r>
    <s v="PID0791"/>
    <s v="Middle-aged"/>
    <x v="0"/>
    <n v="32000"/>
    <n v="0"/>
    <n v="55.7"/>
    <s v="Female"/>
    <s v="A-"/>
    <b v="1"/>
    <b v="1"/>
    <b v="0"/>
    <n v="20"/>
    <n v="22.887902695595002"/>
    <b v="0"/>
    <b v="0"/>
    <s v="Fractured Leg"/>
    <x v="1"/>
  </r>
  <r>
    <s v="PID0792"/>
    <s v="Adult"/>
    <x v="0"/>
    <n v="1000"/>
    <n v="788.3"/>
    <n v="91.3"/>
    <s v="Female"/>
    <s v="B+"/>
    <b v="1"/>
    <b v="0"/>
    <b v="1"/>
    <n v="4"/>
    <n v="33.945568114217735"/>
    <b v="1"/>
    <b v="1"/>
    <s v="Heart Disease"/>
    <x v="1"/>
  </r>
  <r>
    <s v="PID0793"/>
    <s v="Elderly"/>
    <x v="0"/>
    <n v="30000"/>
    <n v="23372.489999999998"/>
    <n v="82"/>
    <s v="Female"/>
    <s v="O-"/>
    <b v="1"/>
    <b v="0"/>
    <b v="1"/>
    <n v="30"/>
    <n v="32.031249999999993"/>
    <b v="1"/>
    <b v="1"/>
    <s v="Heart Attack"/>
    <x v="2"/>
  </r>
  <r>
    <s v="PID0794"/>
    <s v="Senior"/>
    <x v="1"/>
    <n v="500"/>
    <n v="401.53"/>
    <n v="59.9"/>
    <s v="Female"/>
    <s v="O+"/>
    <b v="1"/>
    <b v="0"/>
    <b v="1"/>
    <n v="7"/>
    <n v="20.972655019081966"/>
    <b v="0"/>
    <b v="0"/>
    <s v="Diabetes"/>
    <x v="1"/>
  </r>
  <r>
    <s v="PID0795"/>
    <s v="Adult"/>
    <x v="0"/>
    <n v="250000"/>
    <n v="164113.4"/>
    <n v="78.900000000000006"/>
    <s v="Male"/>
    <s v="AB+"/>
    <b v="1"/>
    <b v="0"/>
    <b v="1"/>
    <n v="250"/>
    <n v="29.696262561631983"/>
    <b v="1"/>
    <b v="1"/>
    <s v="Heart Disease"/>
    <x v="1"/>
  </r>
  <r>
    <s v="PID0796"/>
    <s v="Adult"/>
    <x v="0"/>
    <n v="3000"/>
    <n v="1659.81"/>
    <n v="84.1"/>
    <s v="Female"/>
    <s v="B+"/>
    <b v="0"/>
    <b v="0"/>
    <b v="1"/>
    <n v="40"/>
    <n v="28.760986286378717"/>
    <b v="1"/>
    <b v="1"/>
    <s v="Kidney Stones"/>
    <x v="0"/>
  </r>
  <r>
    <s v="PID0797"/>
    <s v="Adult"/>
    <x v="3"/>
    <n v="200000"/>
    <n v="138011.92000000001"/>
    <n v="73.5"/>
    <s v="Female"/>
    <s v="O+"/>
    <b v="0"/>
    <b v="0"/>
    <b v="1"/>
    <n v="25"/>
    <n v="24.558120886097097"/>
    <b v="0"/>
    <b v="0"/>
    <s v="Osteoarthritis"/>
    <x v="2"/>
  </r>
  <r>
    <s v="PID0798"/>
    <s v="Middle-aged"/>
    <x v="0"/>
    <n v="36000"/>
    <n v="27101.040000000001"/>
    <n v="64.2"/>
    <s v="Male"/>
    <s v="AB-"/>
    <b v="0"/>
    <b v="1"/>
    <b v="1"/>
    <n v="2"/>
    <n v="25.078124999999996"/>
    <b v="0"/>
    <b v="0"/>
    <s v="Kidney Stones"/>
    <x v="0"/>
  </r>
  <r>
    <s v="PID0799"/>
    <s v="Middle-aged"/>
    <x v="2"/>
    <n v="12000"/>
    <n v="8430.9000000000015"/>
    <n v="76.099999999999994"/>
    <s v="Female"/>
    <s v="AB-"/>
    <b v="1"/>
    <b v="0"/>
    <b v="1"/>
    <n v="25"/>
    <n v="30.483896811408421"/>
    <b v="1"/>
    <b v="1"/>
    <s v="Kidney Stones"/>
    <x v="2"/>
  </r>
  <r>
    <s v="PID0800"/>
    <s v="Middle-aged"/>
    <x v="1"/>
    <n v="15000"/>
    <n v="7930.4"/>
    <n v="57.1"/>
    <s v="Male"/>
    <s v="AB+"/>
    <b v="1"/>
    <b v="0"/>
    <b v="1"/>
    <n v="20"/>
    <n v="25.37777777777778"/>
    <b v="0"/>
    <b v="0"/>
    <s v="Stroke"/>
    <x v="0"/>
  </r>
  <r>
    <s v="PID0801"/>
    <s v="Adult"/>
    <x v="1"/>
    <n v="300000"/>
    <n v="0"/>
    <n v="67.5"/>
    <s v="Female"/>
    <s v="O-"/>
    <b v="0"/>
    <b v="0"/>
    <b v="0"/>
    <n v="15"/>
    <n v="26.367187499999996"/>
    <b v="0"/>
    <b v="0"/>
    <s v="Stroke"/>
    <x v="1"/>
  </r>
  <r>
    <s v="PID0802"/>
    <s v="Adult"/>
    <x v="1"/>
    <n v="500"/>
    <n v="307.77999999999997"/>
    <n v="92.2"/>
    <s v="Male"/>
    <s v="O-"/>
    <b v="1"/>
    <b v="0"/>
    <b v="1"/>
    <n v="20"/>
    <n v="31.531069388871792"/>
    <b v="1"/>
    <b v="1"/>
    <s v="Respiratory Infection"/>
    <x v="1"/>
  </r>
  <r>
    <s v="PID0803"/>
    <s v="Senior"/>
    <x v="3"/>
    <n v="60000"/>
    <n v="34598.1"/>
    <n v="69.7"/>
    <s v="Male"/>
    <s v="O-"/>
    <b v="1"/>
    <b v="1"/>
    <b v="1"/>
    <n v="25"/>
    <n v="25.293946871824652"/>
    <b v="0"/>
    <b v="0"/>
    <s v="Stroke"/>
    <x v="1"/>
  </r>
  <r>
    <s v="PID0804"/>
    <s v="Young Adult"/>
    <x v="0"/>
    <n v="48000"/>
    <n v="41058.559999999998"/>
    <n v="75.7"/>
    <s v="Female"/>
    <s v="O-"/>
    <b v="0"/>
    <b v="0"/>
    <b v="1"/>
    <n v="7"/>
    <n v="28.844688309708882"/>
    <b v="1"/>
    <b v="1"/>
    <s v="Respiratory Infection"/>
    <x v="2"/>
  </r>
  <r>
    <s v="PID0805"/>
    <s v="Middle-aged"/>
    <x v="2"/>
    <n v="24000"/>
    <n v="15079.59"/>
    <n v="91"/>
    <s v="Female"/>
    <s v="A-"/>
    <b v="1"/>
    <b v="1"/>
    <b v="1"/>
    <n v="40"/>
    <n v="33.425160697887975"/>
    <b v="1"/>
    <b v="1"/>
    <s v="Heart Disease"/>
    <x v="2"/>
  </r>
  <r>
    <s v="PID0806"/>
    <s v="Middle-aged"/>
    <x v="2"/>
    <n v="3000"/>
    <n v="2123.9700000000003"/>
    <n v="76.400000000000006"/>
    <s v="Male"/>
    <s v="A-"/>
    <b v="0"/>
    <b v="1"/>
    <b v="1"/>
    <n v="25"/>
    <n v="26.749763663737269"/>
    <b v="0"/>
    <b v="0"/>
    <s v="Diabetes"/>
    <x v="2"/>
  </r>
  <r>
    <s v="PID0807"/>
    <s v="Adult"/>
    <x v="3"/>
    <n v="800"/>
    <n v="689.34"/>
    <n v="83.8"/>
    <s v="Male"/>
    <s v="O-"/>
    <b v="0"/>
    <b v="0"/>
    <b v="1"/>
    <n v="20"/>
    <n v="28.658390615916009"/>
    <b v="1"/>
    <b v="1"/>
    <s v="Osteoarthritis"/>
    <x v="1"/>
  </r>
  <r>
    <s v="PID0808"/>
    <s v="Young Adult"/>
    <x v="0"/>
    <n v="15000"/>
    <n v="9070.75"/>
    <n v="82.5"/>
    <s v="Female"/>
    <s v="A+"/>
    <b v="0"/>
    <b v="0"/>
    <b v="1"/>
    <n v="20"/>
    <n v="32.226562499999993"/>
    <b v="1"/>
    <b v="1"/>
    <s v="Childbirth"/>
    <x v="2"/>
  </r>
  <r>
    <s v="PID0809"/>
    <s v="Middle-aged"/>
    <x v="1"/>
    <n v="12000"/>
    <n v="0"/>
    <n v="55.7"/>
    <s v="Male"/>
    <s v="A-"/>
    <b v="0"/>
    <b v="1"/>
    <b v="0"/>
    <n v="7"/>
    <n v="21.223898795915254"/>
    <b v="0"/>
    <b v="0"/>
    <s v="Fractured Leg"/>
    <x v="2"/>
  </r>
  <r>
    <s v="PID0810"/>
    <s v="Adult"/>
    <x v="0"/>
    <n v="24000"/>
    <n v="21522.510000000002"/>
    <n v="76.400000000000006"/>
    <s v="Female"/>
    <s v="B+"/>
    <b v="1"/>
    <b v="0"/>
    <b v="1"/>
    <n v="12"/>
    <n v="29.474171521160446"/>
    <b v="1"/>
    <b v="1"/>
    <s v="Hypertension"/>
    <x v="2"/>
  </r>
  <r>
    <s v="PID0811"/>
    <s v="Middle-aged"/>
    <x v="1"/>
    <n v="800"/>
    <n v="641.27"/>
    <n v="65.2"/>
    <s v="Male"/>
    <s v="B-"/>
    <b v="0"/>
    <b v="0"/>
    <b v="1"/>
    <n v="20"/>
    <n v="23.100907029478464"/>
    <b v="0"/>
    <b v="0"/>
    <s v="Stroke"/>
    <x v="0"/>
  </r>
  <r>
    <s v="PID0812"/>
    <s v="Adult"/>
    <x v="3"/>
    <n v="60000"/>
    <n v="30478.600000000002"/>
    <n v="74"/>
    <s v="Female"/>
    <s v="AB-"/>
    <b v="1"/>
    <b v="1"/>
    <b v="1"/>
    <n v="25"/>
    <n v="24.725182932941294"/>
    <b v="0"/>
    <b v="0"/>
    <s v="Fractured Arm"/>
    <x v="0"/>
  </r>
  <r>
    <s v="PID0813"/>
    <s v="Adult"/>
    <x v="2"/>
    <n v="250000"/>
    <n v="148709.1"/>
    <n v="109.1"/>
    <s v="Male"/>
    <s v="O-"/>
    <s v="No"/>
    <s v="No"/>
    <b v="1"/>
    <n v="20"/>
    <n v="34.433783613180154"/>
    <b v="1"/>
    <b v="1"/>
    <s v="Childbirth"/>
    <x v="0"/>
  </r>
  <r>
    <s v="PID0814"/>
    <s v="Senior"/>
    <x v="1"/>
    <n v="36000"/>
    <n v="28755.81"/>
    <n v="95.5"/>
    <s v="Male"/>
    <s v="AB+"/>
    <b v="0"/>
    <b v="0"/>
    <b v="1"/>
    <n v="7"/>
    <n v="34.656699085498623"/>
    <b v="1"/>
    <b v="1"/>
    <s v="Heart Disease"/>
    <x v="0"/>
  </r>
  <r>
    <s v="PID0815"/>
    <s v="Middle-aged"/>
    <x v="3"/>
    <n v="3000"/>
    <n v="2108.46"/>
    <n v="61.6"/>
    <s v="Male"/>
    <s v="A-"/>
    <b v="1"/>
    <b v="0"/>
    <b v="1"/>
    <n v="120"/>
    <n v="25.312294543063771"/>
    <b v="0"/>
    <b v="0"/>
    <s v="Hypertension"/>
    <x v="1"/>
  </r>
  <r>
    <s v="PID0816"/>
    <s v="Adult"/>
    <x v="2"/>
    <n v="12000"/>
    <n v="0"/>
    <n v="104.7"/>
    <s v="Male"/>
    <s v="O-"/>
    <b v="0"/>
    <b v="0"/>
    <b v="0"/>
    <n v="9"/>
    <n v="34.98279260917505"/>
    <b v="1"/>
    <b v="1"/>
    <s v="Kidney Stones"/>
    <x v="0"/>
  </r>
  <r>
    <s v="PID0817"/>
    <s v="Adult"/>
    <x v="1"/>
    <n v="32000"/>
    <n v="23164.48"/>
    <n v="58.9"/>
    <s v="Male"/>
    <s v="B-"/>
    <b v="0"/>
    <b v="0"/>
    <b v="1"/>
    <n v="5"/>
    <n v="20.868764172335602"/>
    <b v="0"/>
    <b v="0"/>
    <s v="Fractured Leg"/>
    <x v="0"/>
  </r>
  <r>
    <s v="PID0818"/>
    <s v="Middle-aged"/>
    <x v="2"/>
    <n v="100"/>
    <n v="83.65"/>
    <n v="75.900000000000006"/>
    <s v="Female"/>
    <s v="A+"/>
    <b v="0"/>
    <b v="0"/>
    <b v="1"/>
    <n v="9"/>
    <n v="26.892006802721095"/>
    <b v="0"/>
    <b v="0"/>
    <s v="Cancer"/>
    <x v="0"/>
  </r>
  <r>
    <s v="PID0819"/>
    <s v="Adult"/>
    <x v="0"/>
    <n v="240000"/>
    <n v="211141.56"/>
    <n v="68.3"/>
    <s v="Male"/>
    <s v="B+"/>
    <b v="1"/>
    <b v="0"/>
    <b v="1"/>
    <n v="25"/>
    <n v="24.785890550152416"/>
    <b v="0"/>
    <b v="0"/>
    <s v="Appendicitis"/>
    <x v="1"/>
  </r>
  <r>
    <s v="PID0820"/>
    <s v="Adult"/>
    <x v="3"/>
    <n v="16000"/>
    <n v="11177.24"/>
    <n v="93.1"/>
    <s v="Male"/>
    <s v="A+"/>
    <b v="0"/>
    <b v="1"/>
    <b v="1"/>
    <n v="3"/>
    <n v="31.83885640025991"/>
    <b v="1"/>
    <b v="1"/>
    <s v="Cancer"/>
    <x v="0"/>
  </r>
  <r>
    <s v="PID0821"/>
    <s v="Middle-aged"/>
    <x v="0"/>
    <n v="300000"/>
    <n v="0"/>
    <n v="105"/>
    <s v="Male"/>
    <s v="AB-"/>
    <b v="0"/>
    <b v="0"/>
    <b v="0"/>
    <n v="2"/>
    <n v="33.515273388872927"/>
    <b v="1"/>
    <b v="1"/>
    <s v="Diabetes"/>
    <x v="1"/>
  </r>
  <r>
    <s v="PID0822"/>
    <s v="Middle-aged"/>
    <x v="0"/>
    <n v="500"/>
    <n v="358.5"/>
    <n v="96.6"/>
    <s v="Female"/>
    <s v="B-"/>
    <b v="1"/>
    <b v="1"/>
    <b v="1"/>
    <n v="25"/>
    <n v="33.822345155981935"/>
    <b v="1"/>
    <b v="1"/>
    <s v="Allergic Reaction"/>
    <x v="2"/>
  </r>
  <r>
    <s v="PID0823"/>
    <s v="Senior"/>
    <x v="3"/>
    <n v="90000"/>
    <n v="69662"/>
    <n v="58.7"/>
    <s v="Male"/>
    <s v="AB-"/>
    <b v="0"/>
    <b v="0"/>
    <b v="1"/>
    <n v="40"/>
    <n v="21.561065197428839"/>
    <b v="0"/>
    <b v="0"/>
    <s v="Fractured Arm"/>
    <x v="1"/>
  </r>
  <r>
    <s v="PID0824"/>
    <s v="Adult"/>
    <x v="3"/>
    <n v="100"/>
    <n v="67.66"/>
    <n v="76.7"/>
    <s v="Male"/>
    <s v="O+"/>
    <b v="1"/>
    <b v="1"/>
    <b v="1"/>
    <n v="12"/>
    <n v="29.225727785398561"/>
    <b v="1"/>
    <b v="1"/>
    <s v="Fractured Leg"/>
    <x v="1"/>
  </r>
  <r>
    <s v="PID0825"/>
    <s v="Adult"/>
    <x v="1"/>
    <n v="240000"/>
    <n v="172631.04000000001"/>
    <n v="103.1"/>
    <s v="Male"/>
    <s v="AB+"/>
    <b v="0"/>
    <b v="0"/>
    <b v="1"/>
    <n v="40"/>
    <n v="33.283832644628099"/>
    <b v="1"/>
    <b v="1"/>
    <s v="Kidney Stones"/>
    <x v="2"/>
  </r>
  <r>
    <s v="PID0826"/>
    <s v="Middle-aged"/>
    <x v="0"/>
    <n v="40000"/>
    <n v="25682.5"/>
    <n v="78.400000000000006"/>
    <s v="Male"/>
    <s v="B+"/>
    <b v="0"/>
    <b v="1"/>
    <b v="1"/>
    <n v="0"/>
    <n v="26.500811249323963"/>
    <b v="0"/>
    <b v="0"/>
    <s v="Diabetes"/>
    <x v="0"/>
  </r>
  <r>
    <s v="PID0827"/>
    <s v="Senior"/>
    <x v="2"/>
    <n v="30000"/>
    <n v="24743.82"/>
    <n v="69.900000000000006"/>
    <s v="Female"/>
    <s v="A-"/>
    <b v="0"/>
    <b v="0"/>
    <b v="1"/>
    <n v="1"/>
    <n v="28.722879684418146"/>
    <b v="1"/>
    <b v="1"/>
    <s v="Childbirth"/>
    <x v="2"/>
  </r>
  <r>
    <s v="PID0828"/>
    <s v="Middle-aged"/>
    <x v="0"/>
    <n v="500"/>
    <n v="314.77999999999997"/>
    <n v="75.2"/>
    <s v="Male"/>
    <s v="AB-"/>
    <b v="0"/>
    <b v="0"/>
    <b v="1"/>
    <n v="5"/>
    <n v="30.508337052213072"/>
    <b v="1"/>
    <b v="1"/>
    <s v="Appendicitis"/>
    <x v="2"/>
  </r>
  <r>
    <s v="PID0829"/>
    <s v="Adult"/>
    <x v="0"/>
    <n v="800"/>
    <n v="418.62"/>
    <n v="83.9"/>
    <s v="Female"/>
    <s v="A+"/>
    <b v="0"/>
    <b v="1"/>
    <b v="1"/>
    <n v="150"/>
    <n v="28.692589172736916"/>
    <b v="1"/>
    <b v="1"/>
    <s v="Prostate Cancer"/>
    <x v="2"/>
  </r>
  <r>
    <s v="PID0830"/>
    <s v="Adult"/>
    <x v="0"/>
    <n v="500"/>
    <n v="251.3"/>
    <n v="82"/>
    <s v="Male"/>
    <s v="AB-"/>
    <b v="1"/>
    <b v="0"/>
    <b v="1"/>
    <n v="15"/>
    <n v="32.031249999999993"/>
    <b v="1"/>
    <b v="1"/>
    <s v="Hypertension"/>
    <x v="2"/>
  </r>
  <r>
    <s v="PID0831"/>
    <s v="Adult"/>
    <x v="2"/>
    <n v="30000"/>
    <n v="21453.75"/>
    <n v="85.5"/>
    <s v="Female"/>
    <s v="B-"/>
    <b v="0"/>
    <b v="1"/>
    <b v="1"/>
    <n v="2"/>
    <n v="31.789113622843551"/>
    <b v="1"/>
    <b v="1"/>
    <s v="Fractured Arm"/>
    <x v="0"/>
  </r>
  <r>
    <s v="PID0832"/>
    <s v="Middle-aged"/>
    <x v="0"/>
    <n v="12000"/>
    <n v="0"/>
    <n v="102.2"/>
    <s v="Male"/>
    <s v="O-"/>
    <b v="1"/>
    <b v="0"/>
    <b v="0"/>
    <n v="25"/>
    <n v="34.545700378583021"/>
    <b v="1"/>
    <b v="1"/>
    <s v="Fractured Arm"/>
    <x v="2"/>
  </r>
  <r>
    <s v="PID0833"/>
    <s v="Adult"/>
    <x v="0"/>
    <n v="60000"/>
    <n v="44875.9"/>
    <n v="90.9"/>
    <s v="Male"/>
    <s v="B-"/>
    <b v="1"/>
    <b v="0"/>
    <b v="1"/>
    <n v="12"/>
    <n v="28.369901064261416"/>
    <b v="1"/>
    <b v="1"/>
    <s v="Stroke"/>
    <x v="2"/>
  </r>
  <r>
    <s v="PID0834"/>
    <s v="Senior"/>
    <x v="3"/>
    <n v="15000"/>
    <n v="8541.8499999999985"/>
    <n v="58.8"/>
    <s v="Female"/>
    <s v="AB-"/>
    <b v="0"/>
    <b v="0"/>
    <b v="1"/>
    <n v="120"/>
    <n v="23.258573632372133"/>
    <b v="0"/>
    <b v="0"/>
    <s v="Fractured Leg"/>
    <x v="1"/>
  </r>
  <r>
    <s v="PID0835"/>
    <s v="Middle-aged"/>
    <x v="0"/>
    <n v="250000"/>
    <n v="0"/>
    <n v="91.5"/>
    <s v="Female"/>
    <s v="A+"/>
    <b v="0"/>
    <b v="1"/>
    <b v="0"/>
    <n v="40"/>
    <n v="28.878929428102513"/>
    <b v="1"/>
    <b v="1"/>
    <s v="Cancer"/>
    <x v="2"/>
  </r>
  <r>
    <s v="PID0836"/>
    <s v="Adult"/>
    <x v="1"/>
    <n v="500"/>
    <n v="353.6"/>
    <n v="92.6"/>
    <s v="Male"/>
    <s v="AB-"/>
    <b v="0"/>
    <b v="0"/>
    <b v="1"/>
    <n v="20"/>
    <n v="30.236734693877548"/>
    <b v="1"/>
    <b v="1"/>
    <s v="Heart Disease"/>
    <x v="2"/>
  </r>
  <r>
    <s v="PID0837"/>
    <s v="Young Adult"/>
    <x v="0"/>
    <n v="1000"/>
    <n v="0"/>
    <n v="68.099999999999994"/>
    <s v="Male"/>
    <s v="AB+"/>
    <b v="0"/>
    <b v="0"/>
    <b v="0"/>
    <n v="25"/>
    <n v="24.418229409444582"/>
    <b v="0"/>
    <b v="0"/>
    <s v="Allergic Reaction"/>
    <x v="0"/>
  </r>
  <r>
    <s v="PID0838"/>
    <s v="Senior"/>
    <x v="1"/>
    <n v="250000"/>
    <n v="212641.6"/>
    <n v="87.2"/>
    <s v="Male"/>
    <s v="O+"/>
    <b v="0"/>
    <b v="1"/>
    <b v="1"/>
    <n v="12"/>
    <n v="31.266807701961348"/>
    <b v="1"/>
    <b v="1"/>
    <s v="Fractured Leg"/>
    <x v="2"/>
  </r>
  <r>
    <s v="PID0839"/>
    <s v="Adult"/>
    <x v="0"/>
    <n v="15000"/>
    <n v="12903.95"/>
    <n v="80"/>
    <s v="Male"/>
    <s v="A-"/>
    <b v="1"/>
    <b v="0"/>
    <b v="1"/>
    <n v="30"/>
    <n v="28.344671201814062"/>
    <b v="1"/>
    <b v="1"/>
    <s v="Kidney Stones"/>
    <x v="1"/>
  </r>
  <r>
    <s v="PID0840"/>
    <s v="Adult"/>
    <x v="0"/>
    <n v="45000"/>
    <n v="31870.590000000004"/>
    <n v="102.8"/>
    <s v="Male"/>
    <s v="A-"/>
    <b v="0"/>
    <b v="0"/>
    <b v="1"/>
    <n v="12"/>
    <n v="34.748580313683078"/>
    <b v="1"/>
    <b v="1"/>
    <s v="Respiratory Infection"/>
    <x v="0"/>
  </r>
  <r>
    <s v="PID0841"/>
    <s v="Middle-aged"/>
    <x v="2"/>
    <n v="240000"/>
    <n v="186596.28"/>
    <n v="97.1"/>
    <s v="Male"/>
    <s v="AB-"/>
    <b v="0"/>
    <b v="1"/>
    <b v="1"/>
    <n v="20"/>
    <n v="34.816594356197783"/>
    <b v="1"/>
    <b v="1"/>
    <s v="Respiratory Infection"/>
    <x v="1"/>
  </r>
  <r>
    <s v="PID0842"/>
    <s v="Adult"/>
    <x v="0"/>
    <n v="800"/>
    <n v="506.14"/>
    <n v="89.8"/>
    <s v="Female"/>
    <s v="A-"/>
    <b v="0"/>
    <b v="0"/>
    <b v="1"/>
    <n v="7"/>
    <n v="31.441476138790662"/>
    <b v="1"/>
    <b v="1"/>
    <s v="Allergic Reaction"/>
    <x v="0"/>
  </r>
  <r>
    <s v="PID0843"/>
    <s v="Adult"/>
    <x v="0"/>
    <n v="800"/>
    <n v="0"/>
    <n v="70.7"/>
    <s v="Female"/>
    <s v="A+"/>
    <b v="0"/>
    <b v="1"/>
    <b v="0"/>
    <n v="400"/>
    <n v="26.609958974745005"/>
    <b v="0"/>
    <b v="0"/>
    <s v="Hypertension"/>
    <x v="1"/>
  </r>
  <r>
    <s v="PID0844"/>
    <s v="Senior"/>
    <x v="1"/>
    <n v="60000"/>
    <n v="0"/>
    <n v="67.599999999999994"/>
    <s v="Male"/>
    <s v="O-"/>
    <b v="0"/>
    <b v="0"/>
    <b v="0"/>
    <n v="20"/>
    <n v="23.95124716553288"/>
    <b v="0"/>
    <b v="0"/>
    <s v="Fractured Leg"/>
    <x v="0"/>
  </r>
  <r>
    <s v="PID0845"/>
    <s v="Middle-aged"/>
    <x v="2"/>
    <n v="32000"/>
    <n v="26443.52"/>
    <n v="59.9"/>
    <s v="Female"/>
    <s v="B+"/>
    <b v="0"/>
    <b v="0"/>
    <b v="1"/>
    <n v="3"/>
    <n v="26.62222222222222"/>
    <b v="0"/>
    <b v="0"/>
    <s v="Hypertension"/>
    <x v="2"/>
  </r>
  <r>
    <s v="PID0846"/>
    <s v="Adult"/>
    <x v="2"/>
    <n v="250000"/>
    <n v="130103.79999999999"/>
    <n v="101.2"/>
    <s v="Male"/>
    <s v="AB+"/>
    <b v="0"/>
    <b v="0"/>
    <b v="1"/>
    <n v="15"/>
    <n v="33.044897959183672"/>
    <b v="1"/>
    <b v="1"/>
    <s v="Diabetes"/>
    <x v="0"/>
  </r>
  <r>
    <s v="PID0847"/>
    <s v="Senior"/>
    <x v="2"/>
    <n v="12000"/>
    <n v="9364.9599999999991"/>
    <n v="70"/>
    <s v="Female"/>
    <s v="O-"/>
    <b v="0"/>
    <b v="1"/>
    <b v="1"/>
    <n v="3"/>
    <n v="29.136316337148799"/>
    <b v="1"/>
    <b v="1"/>
    <s v="Stroke"/>
    <x v="2"/>
  </r>
  <r>
    <s v="PID0848"/>
    <s v="Adult"/>
    <x v="3"/>
    <n v="240000"/>
    <n v="167436.72"/>
    <n v="84.9"/>
    <s v="Female"/>
    <s v="A+"/>
    <b v="1"/>
    <b v="1"/>
    <b v="1"/>
    <n v="9"/>
    <n v="29.725849935226364"/>
    <b v="1"/>
    <b v="1"/>
    <s v="Allergic Reaction"/>
    <x v="2"/>
  </r>
  <r>
    <s v="PID0849"/>
    <s v="Senior"/>
    <x v="3"/>
    <n v="300000"/>
    <n v="231831.84"/>
    <n v="82.6"/>
    <s v="Female"/>
    <s v="O+"/>
    <b v="0"/>
    <b v="0"/>
    <b v="1"/>
    <n v="20"/>
    <n v="31.866054550364563"/>
    <b v="1"/>
    <b v="1"/>
    <s v="Heart Attack"/>
    <x v="2"/>
  </r>
  <r>
    <s v="PID0850"/>
    <s v="Adult"/>
    <x v="3"/>
    <n v="300000"/>
    <n v="201137.88"/>
    <n v="62.7"/>
    <s v="Male"/>
    <s v="A+"/>
    <b v="0"/>
    <b v="0"/>
    <b v="1"/>
    <n v="9"/>
    <n v="20.473469387755102"/>
    <b v="0"/>
    <b v="0"/>
    <s v="Diabetes"/>
    <x v="2"/>
  </r>
  <r>
    <s v="PID0851"/>
    <s v="Middle-aged"/>
    <x v="2"/>
    <n v="1600"/>
    <n v="0"/>
    <n v="75"/>
    <s v="Female"/>
    <s v="B-"/>
    <b v="1"/>
    <b v="0"/>
    <b v="0"/>
    <n v="5"/>
    <n v="32.461911357340718"/>
    <b v="1"/>
    <b v="1"/>
    <s v="Fractured Arm"/>
    <x v="0"/>
  </r>
  <r>
    <s v="PID0852"/>
    <s v="Young Adult"/>
    <x v="0"/>
    <n v="200000"/>
    <n v="124849.84"/>
    <n v="57.2"/>
    <s v="Female"/>
    <s v="B-"/>
    <b v="0"/>
    <b v="0"/>
    <b v="1"/>
    <n v="9"/>
    <n v="23.205809566311007"/>
    <b v="0"/>
    <b v="0"/>
    <s v="Childbirth"/>
    <x v="0"/>
  </r>
  <r>
    <s v="PID0853"/>
    <s v="Adult"/>
    <x v="1"/>
    <n v="30000"/>
    <n v="16466.07"/>
    <n v="68.2"/>
    <s v="Female"/>
    <s v="A-"/>
    <b v="0"/>
    <b v="0"/>
    <b v="1"/>
    <n v="5"/>
    <n v="21.285228301239037"/>
    <b v="0"/>
    <b v="0"/>
    <s v="Diabetes"/>
    <x v="0"/>
  </r>
  <r>
    <s v="PID0854"/>
    <s v="Adult"/>
    <x v="0"/>
    <n v="60000"/>
    <n v="0"/>
    <n v="78.2"/>
    <s v="Female"/>
    <s v="B-"/>
    <b v="1"/>
    <b v="0"/>
    <b v="0"/>
    <n v="15"/>
    <n v="29.797286998933085"/>
    <b v="1"/>
    <b v="1"/>
    <s v="Childbirth"/>
    <x v="2"/>
  </r>
  <r>
    <s v="PID0855"/>
    <s v="Adult"/>
    <x v="0"/>
    <n v="18000"/>
    <n v="16160.939999999999"/>
    <n v="81"/>
    <s v="Male"/>
    <s v="AB+"/>
    <b v="1"/>
    <b v="0"/>
    <b v="1"/>
    <n v="250"/>
    <n v="31.248794413795761"/>
    <b v="1"/>
    <b v="1"/>
    <s v="Heart Disease"/>
    <x v="0"/>
  </r>
  <r>
    <s v="PID0856"/>
    <s v="Elderly"/>
    <x v="2"/>
    <n v="2000"/>
    <n v="0"/>
    <n v="59.8"/>
    <s v="Male"/>
    <s v="O+"/>
    <b v="0"/>
    <b v="0"/>
    <b v="0"/>
    <n v="10"/>
    <n v="22.507433475102562"/>
    <b v="0"/>
    <b v="0"/>
    <s v="Kidney Stones"/>
    <x v="1"/>
  </r>
  <r>
    <s v="PID0857"/>
    <s v="Middle-aged"/>
    <x v="1"/>
    <n v="75000"/>
    <n v="0"/>
    <n v="50.3"/>
    <s v="Female"/>
    <s v="B-"/>
    <b v="0"/>
    <b v="0"/>
    <b v="0"/>
    <n v="9"/>
    <n v="20.668967784352397"/>
    <b v="0"/>
    <b v="0"/>
    <s v="Cancer"/>
    <x v="1"/>
  </r>
  <r>
    <s v="PID0858"/>
    <s v="Adult"/>
    <x v="1"/>
    <n v="800"/>
    <n v="718.38"/>
    <n v="96.6"/>
    <s v="Male"/>
    <s v="AB+"/>
    <b v="0"/>
    <b v="0"/>
    <b v="1"/>
    <n v="7"/>
    <n v="31.906460562822033"/>
    <b v="1"/>
    <b v="1"/>
    <s v="Childbirth"/>
    <x v="2"/>
  </r>
  <r>
    <s v="PID0859"/>
    <s v="Adult"/>
    <x v="2"/>
    <n v="18000"/>
    <n v="14168.43"/>
    <n v="85.7"/>
    <s v="Male"/>
    <s v="A+"/>
    <b v="0"/>
    <b v="1"/>
    <b v="1"/>
    <n v="25"/>
    <n v="32.655083066605698"/>
    <b v="1"/>
    <b v="1"/>
    <s v="Diabetes"/>
    <x v="1"/>
  </r>
  <r>
    <s v="PID0860"/>
    <s v="Adult"/>
    <x v="2"/>
    <n v="18000"/>
    <n v="11696.039999999999"/>
    <n v="73.2"/>
    <s v="Male"/>
    <s v="AB-"/>
    <b v="0"/>
    <b v="1"/>
    <b v="1"/>
    <n v="12"/>
    <n v="28.593749999999996"/>
    <b v="1"/>
    <b v="1"/>
    <s v="Respiratory Infection"/>
    <x v="2"/>
  </r>
  <r>
    <s v="PID0861"/>
    <s v="Senior"/>
    <x v="1"/>
    <n v="800"/>
    <n v="0"/>
    <n v="53.5"/>
    <s v="Male"/>
    <s v="O+"/>
    <b v="0"/>
    <b v="0"/>
    <b v="0"/>
    <n v="9"/>
    <n v="20.898437499999996"/>
    <b v="0"/>
    <b v="0"/>
    <s v="Stroke"/>
    <x v="0"/>
  </r>
  <r>
    <s v="PID0862"/>
    <s v="Adult"/>
    <x v="2"/>
    <n v="12000"/>
    <n v="8047.14"/>
    <n v="93.4"/>
    <s v="Female"/>
    <s v="A-"/>
    <b v="0"/>
    <b v="0"/>
    <b v="1"/>
    <n v="2"/>
    <n v="34.306703397612495"/>
    <b v="1"/>
    <b v="1"/>
    <s v="Hypertension"/>
    <x v="0"/>
  </r>
  <r>
    <s v="PID0863"/>
    <s v="Elderly"/>
    <x v="1"/>
    <n v="30000"/>
    <n v="20406.63"/>
    <n v="89.8"/>
    <s v="Male"/>
    <s v="A+"/>
    <b v="0"/>
    <b v="0"/>
    <b v="1"/>
    <n v="12"/>
    <n v="34.643725164924184"/>
    <b v="1"/>
    <b v="1"/>
    <s v="Osteoarthritis"/>
    <x v="1"/>
  </r>
  <r>
    <s v="PID0864"/>
    <s v="Senior"/>
    <x v="2"/>
    <n v="800"/>
    <n v="509.19"/>
    <n v="82.2"/>
    <s v="Male"/>
    <s v="O-"/>
    <b v="1"/>
    <b v="0"/>
    <b v="1"/>
    <n v="5"/>
    <n v="34.214360041623308"/>
    <b v="1"/>
    <b v="1"/>
    <s v="Diabetes"/>
    <x v="1"/>
  </r>
  <r>
    <s v="PID0865"/>
    <s v="Middle-aged"/>
    <x v="2"/>
    <n v="3000"/>
    <n v="2577.66"/>
    <n v="85.5"/>
    <s v="Male"/>
    <s v="AB-"/>
    <b v="1"/>
    <b v="1"/>
    <b v="1"/>
    <n v="3"/>
    <n v="26.684560406978559"/>
    <b v="0"/>
    <b v="0"/>
    <s v="Allergic Reaction"/>
    <x v="1"/>
  </r>
  <r>
    <s v="PID0866"/>
    <s v="Senior"/>
    <x v="0"/>
    <n v="24000"/>
    <n v="12221.73"/>
    <n v="79.400000000000006"/>
    <s v="Male"/>
    <s v="A-"/>
    <b v="1"/>
    <b v="0"/>
    <b v="1"/>
    <n v="20"/>
    <n v="34.823034077452746"/>
    <b v="1"/>
    <b v="1"/>
    <s v="Heart Disease"/>
    <x v="0"/>
  </r>
  <r>
    <s v="PID0867"/>
    <s v="Adult"/>
    <x v="0"/>
    <n v="100"/>
    <n v="0"/>
    <n v="72.599999999999994"/>
    <s v="Male"/>
    <s v="O-"/>
    <b v="1"/>
    <b v="1"/>
    <b v="0"/>
    <n v="9"/>
    <n v="25.419278036483316"/>
    <b v="0"/>
    <b v="0"/>
    <s v="Hypertension"/>
    <x v="2"/>
  </r>
  <r>
    <s v="PID0868"/>
    <s v="Middle-aged"/>
    <x v="3"/>
    <n v="18000"/>
    <n v="9274.59"/>
    <n v="72.3"/>
    <s v="Male"/>
    <s v="AB+"/>
    <b v="0"/>
    <b v="0"/>
    <b v="1"/>
    <n v="9"/>
    <n v="28.961704854991183"/>
    <b v="1"/>
    <b v="1"/>
    <s v="Heart Attack"/>
    <x v="2"/>
  </r>
  <r>
    <s v="PID0869"/>
    <s v="Adult"/>
    <x v="0"/>
    <n v="40000"/>
    <n v="29834.3"/>
    <n v="57.7"/>
    <s v="Male"/>
    <s v="O-"/>
    <b v="1"/>
    <b v="1"/>
    <b v="1"/>
    <n v="25"/>
    <n v="21.193755739210289"/>
    <b v="0"/>
    <b v="0"/>
    <s v="Appendicitis"/>
    <x v="2"/>
  </r>
  <r>
    <s v="PID0870"/>
    <s v="Adult"/>
    <x v="0"/>
    <n v="200000"/>
    <n v="169415.36"/>
    <n v="81.099999999999994"/>
    <s v="Male"/>
    <s v="A+"/>
    <b v="1"/>
    <b v="0"/>
    <b v="1"/>
    <n v="9"/>
    <n v="26.481632653061222"/>
    <b v="0"/>
    <b v="0"/>
    <s v="Fractured Arm"/>
    <x v="0"/>
  </r>
  <r>
    <s v="PID0871"/>
    <s v="Middle-aged"/>
    <x v="2"/>
    <n v="50000"/>
    <n v="37645.199999999997"/>
    <n v="69.8"/>
    <s v="Female"/>
    <s v="O+"/>
    <b v="0"/>
    <b v="0"/>
    <b v="1"/>
    <n v="15"/>
    <n v="25.027788733909425"/>
    <b v="0"/>
    <b v="0"/>
    <s v="Prostate Cancer"/>
    <x v="2"/>
  </r>
  <r>
    <s v="PID0872"/>
    <s v="Adult"/>
    <x v="2"/>
    <n v="32000"/>
    <n v="20805.599999999999"/>
    <n v="85"/>
    <s v="Female"/>
    <s v="AB+"/>
    <b v="0"/>
    <b v="0"/>
    <b v="1"/>
    <n v="1"/>
    <n v="31.992171327486922"/>
    <b v="1"/>
    <b v="1"/>
    <s v="Appendicitis"/>
    <x v="0"/>
  </r>
  <r>
    <s v="PID0873"/>
    <s v="Middle-aged"/>
    <x v="0"/>
    <n v="500"/>
    <n v="258.39"/>
    <n v="75.400000000000006"/>
    <s v="Male"/>
    <s v="A-"/>
    <b v="0"/>
    <b v="0"/>
    <b v="1"/>
    <n v="30"/>
    <n v="26.399635867091494"/>
    <b v="0"/>
    <b v="0"/>
    <s v="Hypertension"/>
    <x v="1"/>
  </r>
  <r>
    <s v="PID0874"/>
    <s v="Adult"/>
    <x v="0"/>
    <n v="18000"/>
    <n v="13544.46"/>
    <n v="106.2"/>
    <s v="Female"/>
    <s v="B-"/>
    <b v="1"/>
    <b v="0"/>
    <b v="1"/>
    <n v="15"/>
    <n v="34.284607438016529"/>
    <b v="1"/>
    <b v="1"/>
    <s v="Cancer"/>
    <x v="2"/>
  </r>
  <r>
    <s v="PID0875"/>
    <s v="Adult"/>
    <x v="0"/>
    <n v="16000"/>
    <n v="10448.86"/>
    <n v="58.3"/>
    <s v="Female"/>
    <s v="B-"/>
    <b v="1"/>
    <b v="0"/>
    <b v="1"/>
    <n v="12"/>
    <n v="21.94286574579397"/>
    <b v="0"/>
    <b v="0"/>
    <s v="Prostate Cancer"/>
    <x v="2"/>
  </r>
  <r>
    <s v="PID0876"/>
    <s v="Senior"/>
    <x v="1"/>
    <n v="14000"/>
    <n v="8981.9800000000014"/>
    <n v="56.1"/>
    <s v="Female"/>
    <s v="AB-"/>
    <b v="1"/>
    <b v="0"/>
    <b v="1"/>
    <n v="12"/>
    <n v="21.64268353844373"/>
    <b v="0"/>
    <b v="0"/>
    <s v="Stroke"/>
    <x v="2"/>
  </r>
  <r>
    <s v="PID0877"/>
    <s v="Adult"/>
    <x v="0"/>
    <n v="40000"/>
    <n v="27412"/>
    <n v="60.1"/>
    <s v="Female"/>
    <s v="O-"/>
    <b v="0"/>
    <b v="0"/>
    <b v="1"/>
    <n v="9"/>
    <n v="22.620347020964285"/>
    <b v="0"/>
    <b v="0"/>
    <s v="Appendicitis"/>
    <x v="1"/>
  </r>
  <r>
    <s v="PID0878"/>
    <s v="Adult"/>
    <x v="1"/>
    <n v="48000"/>
    <n v="33335.120000000003"/>
    <n v="86"/>
    <s v="Female"/>
    <s v="A+"/>
    <b v="1"/>
    <b v="0"/>
    <b v="1"/>
    <n v="7"/>
    <n v="32.368549813692653"/>
    <b v="1"/>
    <b v="1"/>
    <s v="Hypertension"/>
    <x v="0"/>
  </r>
  <r>
    <s v="PID0879"/>
    <s v="Middle-aged"/>
    <x v="3"/>
    <n v="32000"/>
    <n v="0"/>
    <n v="96.5"/>
    <s v="Male"/>
    <s v="AB+"/>
    <b v="0"/>
    <b v="0"/>
    <b v="0"/>
    <n v="12"/>
    <n v="34.601455771092546"/>
    <b v="1"/>
    <b v="1"/>
    <s v="Childbirth"/>
    <x v="0"/>
  </r>
  <r>
    <s v="PID0880"/>
    <s v="Adult"/>
    <x v="2"/>
    <n v="60000"/>
    <n v="0"/>
    <n v="85"/>
    <s v="Male"/>
    <s v="A+"/>
    <b v="1"/>
    <b v="1"/>
    <b v="0"/>
    <n v="3"/>
    <n v="30.116213151927443"/>
    <b v="1"/>
    <b v="1"/>
    <s v="Childbirth"/>
    <x v="0"/>
  </r>
  <r>
    <s v="PID0881"/>
    <s v="Adult"/>
    <x v="2"/>
    <n v="40000"/>
    <n v="28303.899999999998"/>
    <n v="83.6"/>
    <s v="Male"/>
    <s v="O+"/>
    <b v="1"/>
    <b v="0"/>
    <b v="1"/>
    <n v="4"/>
    <n v="32.251842135720068"/>
    <b v="1"/>
    <b v="1"/>
    <s v="Heart Attack"/>
    <x v="0"/>
  </r>
  <r>
    <s v="PID0882"/>
    <s v="Middle-aged"/>
    <x v="1"/>
    <n v="18000"/>
    <n v="11834.49"/>
    <n v="93.6"/>
    <s v="Female"/>
    <s v="B-"/>
    <b v="0"/>
    <b v="0"/>
    <b v="1"/>
    <n v="7"/>
    <n v="34.380165289256198"/>
    <b v="1"/>
    <b v="1"/>
    <s v="Stroke"/>
    <x v="2"/>
  </r>
  <r>
    <s v="PID0883"/>
    <s v="Young Adult"/>
    <x v="2"/>
    <n v="18000"/>
    <n v="13293.48"/>
    <n v="91.7"/>
    <s v="Male"/>
    <s v="B-"/>
    <b v="0"/>
    <b v="0"/>
    <b v="1"/>
    <n v="2"/>
    <n v="30.639179391225902"/>
    <b v="1"/>
    <b v="1"/>
    <s v="Heart Disease"/>
    <x v="0"/>
  </r>
  <r>
    <s v="PID0884"/>
    <s v="Middle-aged"/>
    <x v="0"/>
    <n v="800"/>
    <n v="514.91"/>
    <n v="74.599999999999994"/>
    <s v="Female"/>
    <s v="AB-"/>
    <b v="1"/>
    <b v="0"/>
    <b v="1"/>
    <n v="15"/>
    <n v="29.140624999999993"/>
    <b v="1"/>
    <b v="1"/>
    <s v="Heart Disease"/>
    <x v="0"/>
  </r>
  <r>
    <s v="PID0885"/>
    <s v="Middle-aged"/>
    <x v="0"/>
    <n v="12000"/>
    <n v="10234.32"/>
    <n v="64"/>
    <s v="Female"/>
    <s v="AB-"/>
    <b v="0"/>
    <b v="1"/>
    <b v="1"/>
    <n v="2"/>
    <n v="24.690405462752206"/>
    <b v="0"/>
    <b v="0"/>
    <s v="Allergic Reaction"/>
    <x v="0"/>
  </r>
  <r>
    <s v="PID0886"/>
    <s v="Adult"/>
    <x v="1"/>
    <n v="30000"/>
    <n v="20923.170000000002"/>
    <n v="86.1"/>
    <s v="Female"/>
    <s v="O-"/>
    <b v="1"/>
    <b v="1"/>
    <b v="1"/>
    <n v="5"/>
    <n v="29.792387543252598"/>
    <b v="1"/>
    <b v="1"/>
    <s v="Heart Disease"/>
    <x v="1"/>
  </r>
  <r>
    <s v="PID0887"/>
    <s v="Senior"/>
    <x v="1"/>
    <n v="200000"/>
    <n v="117180.56"/>
    <n v="75.8"/>
    <s v="Male"/>
    <s v="O-"/>
    <b v="0"/>
    <b v="1"/>
    <b v="1"/>
    <n v="12"/>
    <n v="31.147271531886911"/>
    <b v="1"/>
    <b v="1"/>
    <s v="Osteoarthritis"/>
    <x v="1"/>
  </r>
  <r>
    <s v="PID0888"/>
    <s v="Young Adult"/>
    <x v="1"/>
    <n v="300000"/>
    <n v="205470.9"/>
    <n v="78.7"/>
    <s v="Female"/>
    <s v="B-"/>
    <b v="0"/>
    <b v="0"/>
    <b v="1"/>
    <n v="12"/>
    <n v="25.406766528925623"/>
    <b v="0"/>
    <b v="0"/>
    <s v="Diabetes"/>
    <x v="2"/>
  </r>
  <r>
    <s v="PID0889"/>
    <s v="Adult"/>
    <x v="0"/>
    <n v="72000"/>
    <n v="39537.440000000002"/>
    <n v="89.3"/>
    <s v="Male"/>
    <s v="B+"/>
    <b v="0"/>
    <b v="1"/>
    <b v="1"/>
    <n v="15"/>
    <n v="29.159183673469386"/>
    <b v="1"/>
    <b v="1"/>
    <s v="Stroke"/>
    <x v="0"/>
  </r>
  <r>
    <s v="PID0890"/>
    <s v="Adult"/>
    <x v="1"/>
    <n v="240000"/>
    <n v="0"/>
    <n v="63"/>
    <s v="Male"/>
    <s v="B-"/>
    <b v="1"/>
    <b v="0"/>
    <b v="0"/>
    <n v="40"/>
    <n v="20.109164033323754"/>
    <b v="0"/>
    <b v="0"/>
    <s v="Diabetes"/>
    <x v="2"/>
  </r>
  <r>
    <s v="PID0891"/>
    <s v="Adult"/>
    <x v="2"/>
    <n v="1600"/>
    <n v="946.72"/>
    <n v="71"/>
    <s v="Male"/>
    <s v="B-"/>
    <b v="0"/>
    <b v="0"/>
    <b v="1"/>
    <n v="2"/>
    <n v="24.567474048442911"/>
    <b v="0"/>
    <b v="0"/>
    <s v="Cancer"/>
    <x v="1"/>
  </r>
  <r>
    <s v="PID0892"/>
    <s v="Middle-aged"/>
    <x v="3"/>
    <n v="40000"/>
    <n v="32585.24"/>
    <n v="71.3"/>
    <s v="Male"/>
    <s v="AB+"/>
    <b v="0"/>
    <b v="0"/>
    <b v="1"/>
    <n v="12"/>
    <n v="23.550006605892456"/>
    <b v="0"/>
    <b v="0"/>
    <s v="Appendicitis"/>
    <x v="1"/>
  </r>
  <r>
    <s v="PID0893"/>
    <s v="Adult"/>
    <x v="0"/>
    <n v="60000"/>
    <n v="31314.45"/>
    <n v="79.400000000000006"/>
    <s v="Male"/>
    <s v="O-"/>
    <b v="0"/>
    <b v="1"/>
    <b v="1"/>
    <n v="3"/>
    <n v="30.631534277226958"/>
    <b v="1"/>
    <b v="1"/>
    <s v="Diabetes"/>
    <x v="1"/>
  </r>
  <r>
    <s v="PID0894"/>
    <s v="Adult"/>
    <x v="0"/>
    <n v="18000"/>
    <n v="15437.099999999999"/>
    <n v="64.099999999999994"/>
    <s v="Male"/>
    <s v="B+"/>
    <b v="0"/>
    <b v="0"/>
    <b v="1"/>
    <n v="12"/>
    <n v="20.231031435424818"/>
    <b v="0"/>
    <b v="0"/>
    <s v="Fractured Arm"/>
    <x v="2"/>
  </r>
  <r>
    <s v="PID0895"/>
    <s v="Middle-aged"/>
    <x v="0"/>
    <n v="24000"/>
    <n v="13478.699999999999"/>
    <n v="77.7"/>
    <s v="Male"/>
    <s v="B+"/>
    <b v="0"/>
    <b v="0"/>
    <b v="1"/>
    <n v="4"/>
    <n v="29.975695382122602"/>
    <b v="1"/>
    <b v="1"/>
    <s v="Diabetes"/>
    <x v="1"/>
  </r>
  <r>
    <s v="PID0896"/>
    <s v="Middle-aged"/>
    <x v="2"/>
    <n v="240000"/>
    <n v="170806.2"/>
    <n v="96.8"/>
    <s v="Male"/>
    <s v="A-"/>
    <b v="1"/>
    <b v="0"/>
    <b v="1"/>
    <n v="1"/>
    <n v="33.892370715311095"/>
    <b v="1"/>
    <b v="1"/>
    <s v="Fractured Arm"/>
    <x v="0"/>
  </r>
  <r>
    <s v="PID0897"/>
    <s v="Adult"/>
    <x v="2"/>
    <n v="60000"/>
    <n v="0"/>
    <n v="88.7"/>
    <s v="Female"/>
    <s v="A+"/>
    <b v="1"/>
    <b v="0"/>
    <b v="0"/>
    <n v="2"/>
    <n v="31.427154195011344"/>
    <b v="1"/>
    <b v="1"/>
    <s v="Allergic Reaction"/>
    <x v="1"/>
  </r>
  <r>
    <s v="PID0898"/>
    <s v="Senior"/>
    <x v="3"/>
    <n v="90000"/>
    <n v="52313.149999999994"/>
    <n v="56"/>
    <s v="Female"/>
    <s v="A-"/>
    <b v="0"/>
    <b v="0"/>
    <b v="1"/>
    <n v="12"/>
    <n v="23.309053069719038"/>
    <b v="0"/>
    <b v="0"/>
    <s v="Kidney Stones"/>
    <x v="2"/>
  </r>
  <r>
    <s v="PID0899"/>
    <s v="Adult"/>
    <x v="0"/>
    <n v="800"/>
    <n v="629.91"/>
    <n v="62.9"/>
    <s v="Female"/>
    <s v="B+"/>
    <b v="0"/>
    <b v="0"/>
    <b v="1"/>
    <n v="20"/>
    <n v="22.826244737988098"/>
    <b v="0"/>
    <b v="0"/>
    <s v="Diabetes"/>
    <x v="0"/>
  </r>
  <r>
    <s v="PID0900"/>
    <s v="Middle-aged"/>
    <x v="1"/>
    <n v="90000"/>
    <n v="0"/>
    <n v="61.7"/>
    <s v="Male"/>
    <s v="AB-"/>
    <b v="0"/>
    <b v="1"/>
    <b v="0"/>
    <n v="9"/>
    <n v="20.615456580574026"/>
    <b v="0"/>
    <b v="0"/>
    <s v="Allergic Reaction"/>
    <x v="0"/>
  </r>
  <r>
    <s v="PID0901"/>
    <s v="Young Adult"/>
    <x v="3"/>
    <n v="100"/>
    <n v="67.22"/>
    <n v="54.6"/>
    <s v="Male"/>
    <s v="AB-"/>
    <b v="0"/>
    <b v="0"/>
    <b v="1"/>
    <n v="7"/>
    <n v="21.328124999999996"/>
    <b v="0"/>
    <b v="0"/>
    <s v="Allergic Reaction"/>
    <x v="2"/>
  </r>
  <r>
    <s v="PID0902"/>
    <s v="Adult"/>
    <x v="2"/>
    <n v="32000"/>
    <n v="24100.36"/>
    <n v="88.7"/>
    <s v="Female"/>
    <s v="A+"/>
    <b v="0"/>
    <b v="0"/>
    <b v="1"/>
    <n v="0.5"/>
    <n v="28.312426186600273"/>
    <b v="1"/>
    <b v="1"/>
    <s v="Heart Disease"/>
    <x v="2"/>
  </r>
  <r>
    <s v="PID0903"/>
    <s v="Adult"/>
    <x v="1"/>
    <n v="21000"/>
    <n v="17648.539999999997"/>
    <n v="79.8"/>
    <s v="Male"/>
    <s v="B+"/>
    <b v="0"/>
    <b v="0"/>
    <b v="1"/>
    <n v="5"/>
    <n v="25.186213861886124"/>
    <b v="0"/>
    <b v="0"/>
    <s v="Osteoarthritis"/>
    <x v="0"/>
  </r>
  <r>
    <s v="PID0904"/>
    <s v="Middle-aged"/>
    <x v="2"/>
    <n v="60000"/>
    <n v="34967.399999999994"/>
    <n v="61.1"/>
    <s v="Male"/>
    <s v="AB+"/>
    <b v="0"/>
    <b v="0"/>
    <b v="1"/>
    <n v="250"/>
    <n v="22.442607897153355"/>
    <s v="No"/>
    <b v="0"/>
    <s v="Childbirth"/>
    <x v="2"/>
  </r>
  <r>
    <s v="PID0905"/>
    <s v="Middle-aged"/>
    <x v="2"/>
    <n v="18000"/>
    <n v="0"/>
    <n v="89.8"/>
    <s v="Male"/>
    <s v="A+"/>
    <b v="1"/>
    <b v="0"/>
    <b v="0"/>
    <n v="5"/>
    <n v="31.816893424036284"/>
    <b v="1"/>
    <b v="1"/>
    <s v="Hypertension"/>
    <x v="2"/>
  </r>
  <r>
    <s v="PID0906"/>
    <s v="Adult"/>
    <x v="0"/>
    <n v="21000"/>
    <n v="14326.13"/>
    <n v="67.3"/>
    <s v="Male"/>
    <s v="A-"/>
    <b v="0"/>
    <b v="0"/>
    <b v="1"/>
    <n v="5"/>
    <n v="25.643956713915557"/>
    <b v="0"/>
    <b v="0"/>
    <s v="Diabetes"/>
    <x v="1"/>
  </r>
  <r>
    <s v="PID0907"/>
    <s v="Middle-aged"/>
    <x v="3"/>
    <n v="45000"/>
    <n v="29029.98"/>
    <n v="56.2"/>
    <s v="Male"/>
    <s v="A-"/>
    <b v="0"/>
    <b v="1"/>
    <b v="1"/>
    <n v="9"/>
    <n v="22.800113594872002"/>
    <b v="0"/>
    <b v="0"/>
    <s v="Appendicitis"/>
    <x v="2"/>
  </r>
  <r>
    <s v="PID0908"/>
    <s v="Senior"/>
    <x v="3"/>
    <n v="800"/>
    <n v="0"/>
    <n v="47"/>
    <s v="Female"/>
    <s v="B+"/>
    <b v="0"/>
    <b v="0"/>
    <b v="0"/>
    <n v="40"/>
    <n v="20.613131003026183"/>
    <b v="0"/>
    <b v="0"/>
    <s v="Appendicitis"/>
    <x v="0"/>
  </r>
  <r>
    <s v="PID0909"/>
    <s v="Adult"/>
    <x v="2"/>
    <n v="90000"/>
    <n v="73214.95"/>
    <n v="101.1"/>
    <s v="Female"/>
    <s v="A-"/>
    <b v="0"/>
    <b v="0"/>
    <b v="1"/>
    <n v="2"/>
    <n v="33.779945871896821"/>
    <b v="1"/>
    <b v="1"/>
    <s v="Childbirth"/>
    <x v="1"/>
  </r>
  <r>
    <s v="PID0910"/>
    <s v="Young Adult"/>
    <x v="0"/>
    <n v="240000"/>
    <n v="175275.59999999998"/>
    <n v="98.8"/>
    <s v="Female"/>
    <s v="B+"/>
    <b v="1"/>
    <b v="0"/>
    <b v="1"/>
    <n v="20"/>
    <n v="35.005668934240369"/>
    <b v="1"/>
    <b v="1"/>
    <s v="Kidney Stones"/>
    <x v="2"/>
  </r>
  <r>
    <s v="PID0911"/>
    <s v="Adult"/>
    <x v="0"/>
    <n v="24000"/>
    <n v="17538.48"/>
    <n v="88.5"/>
    <s v="Male"/>
    <s v="A+"/>
    <b v="0"/>
    <b v="0"/>
    <b v="1"/>
    <n v="25"/>
    <n v="30.62283737024222"/>
    <b v="1"/>
    <b v="1"/>
    <s v="Kidney Stones"/>
    <x v="0"/>
  </r>
  <r>
    <s v="PID0912"/>
    <s v="Middle-aged"/>
    <x v="3"/>
    <n v="200000"/>
    <n v="167277.44"/>
    <n v="64.7"/>
    <s v="Female"/>
    <s v="A-"/>
    <b v="0"/>
    <b v="0"/>
    <b v="1"/>
    <n v="9"/>
    <n v="23.764921946740131"/>
    <b v="0"/>
    <b v="0"/>
    <s v="Kidney Stones"/>
    <x v="1"/>
  </r>
  <r>
    <s v="PID0913"/>
    <s v="Middle-aged"/>
    <x v="1"/>
    <n v="200000"/>
    <n v="122030.24"/>
    <n v="61.7"/>
    <s v="Male"/>
    <s v="B+"/>
    <b v="0"/>
    <b v="0"/>
    <b v="1"/>
    <n v="15"/>
    <n v="21.860827664399096"/>
    <b v="0"/>
    <b v="0"/>
    <s v="Diabetes"/>
    <x v="0"/>
  </r>
  <r>
    <s v="PID0914"/>
    <s v="Adult"/>
    <x v="2"/>
    <n v="800"/>
    <n v="0"/>
    <n v="82.2"/>
    <s v="Female"/>
    <s v="O+"/>
    <b v="1"/>
    <b v="0"/>
    <b v="0"/>
    <n v="30"/>
    <n v="26.237671167289093"/>
    <b v="0"/>
    <b v="0"/>
    <s v="Appendicitis"/>
    <x v="1"/>
  </r>
  <r>
    <s v="PID0915"/>
    <s v="Middle-aged"/>
    <x v="2"/>
    <n v="21000"/>
    <n v="14887.179999999998"/>
    <n v="104.3"/>
    <s v="Female"/>
    <s v="B-"/>
    <b v="0"/>
    <b v="1"/>
    <b v="1"/>
    <n v="2"/>
    <n v="34.057142857142857"/>
    <b v="1"/>
    <b v="1"/>
    <s v="Respiratory Infection"/>
    <x v="1"/>
  </r>
  <r>
    <s v="PID0916"/>
    <s v="Middle-aged"/>
    <x v="0"/>
    <n v="30000"/>
    <n v="17119.650000000001"/>
    <n v="75.900000000000006"/>
    <s v="Male"/>
    <s v="AB+"/>
    <b v="0"/>
    <b v="1"/>
    <b v="1"/>
    <n v="40"/>
    <n v="32.851454293628812"/>
    <b v="1"/>
    <b v="1"/>
    <s v="Fractured Arm"/>
    <x v="0"/>
  </r>
  <r>
    <s v="PID0917"/>
    <s v="Senior"/>
    <x v="0"/>
    <n v="800"/>
    <n v="489.64"/>
    <n v="84.4"/>
    <s v="Female"/>
    <s v="O+"/>
    <b v="1"/>
    <b v="0"/>
    <b v="1"/>
    <n v="12"/>
    <n v="31.766344235763487"/>
    <b v="1"/>
    <b v="1"/>
    <s v="Heart Attack"/>
    <x v="1"/>
  </r>
  <r>
    <s v="PID0918"/>
    <s v="Middle-aged"/>
    <x v="0"/>
    <n v="240000"/>
    <n v="141203.04"/>
    <n v="90.7"/>
    <s v="Male"/>
    <s v="AB-"/>
    <b v="1"/>
    <b v="0"/>
    <b v="1"/>
    <n v="12"/>
    <n v="32.914791696908118"/>
    <b v="1"/>
    <b v="1"/>
    <s v="Heart Disease"/>
    <x v="1"/>
  </r>
  <r>
    <s v="PID0919"/>
    <s v="Adult"/>
    <x v="3"/>
    <n v="18000"/>
    <n v="0"/>
    <n v="87.6"/>
    <s v="Male"/>
    <s v="O-"/>
    <b v="1"/>
    <b v="0"/>
    <b v="0"/>
    <n v="30"/>
    <n v="33.794992477142081"/>
    <b v="1"/>
    <b v="1"/>
    <s v="Appendicitis"/>
    <x v="1"/>
  </r>
  <r>
    <s v="PID0920"/>
    <s v="Adult"/>
    <x v="3"/>
    <n v="30000"/>
    <n v="26468.73"/>
    <n v="61.7"/>
    <s v="Female"/>
    <s v="AB+"/>
    <b v="0"/>
    <b v="1"/>
    <b v="1"/>
    <n v="7"/>
    <n v="20.855868036776638"/>
    <b v="0"/>
    <b v="0"/>
    <s v="Kidney Stones"/>
    <x v="1"/>
  </r>
  <r>
    <s v="PID0921"/>
    <s v="Adult"/>
    <x v="0"/>
    <n v="21000"/>
    <n v="0"/>
    <n v="78.599999999999994"/>
    <s v="Female"/>
    <s v="A+"/>
    <b v="0"/>
    <b v="1"/>
    <b v="0"/>
    <n v="20"/>
    <n v="26.262153763907911"/>
    <b v="0"/>
    <b v="0"/>
    <s v="Fractured Leg"/>
    <x v="0"/>
  </r>
  <r>
    <s v="PID0922"/>
    <s v="Middle-aged"/>
    <x v="0"/>
    <n v="30000"/>
    <n v="25596.75"/>
    <n v="73.900000000000006"/>
    <s v="Male"/>
    <s v="AB-"/>
    <b v="0"/>
    <b v="1"/>
    <b v="1"/>
    <n v="20"/>
    <n v="28.158817253467458"/>
    <b v="1"/>
    <b v="1"/>
    <s v="Fractured Leg"/>
    <x v="1"/>
  </r>
  <r>
    <s v="PID0923"/>
    <s v="Adult"/>
    <x v="0"/>
    <n v="100"/>
    <n v="54.98"/>
    <n v="92"/>
    <s v="Female"/>
    <s v="A+"/>
    <b v="0"/>
    <b v="0"/>
    <b v="1"/>
    <n v="3"/>
    <n v="32.596371882086174"/>
    <b v="1"/>
    <b v="1"/>
    <s v="Allergic Reaction"/>
    <x v="2"/>
  </r>
  <r>
    <s v="PID0924"/>
    <s v="Middle-aged"/>
    <x v="1"/>
    <n v="30000"/>
    <n v="24991.23"/>
    <n v="96.2"/>
    <s v="Male"/>
    <s v="B-"/>
    <b v="0"/>
    <b v="1"/>
    <b v="1"/>
    <n v="150"/>
    <n v="31.412244897959184"/>
    <b v="1"/>
    <b v="1"/>
    <s v="Appendicitis"/>
    <x v="2"/>
  </r>
  <r>
    <s v="PID0925"/>
    <s v="Middle-aged"/>
    <x v="1"/>
    <n v="12000"/>
    <n v="7718.94"/>
    <n v="69.7"/>
    <s v="Male"/>
    <s v="B-"/>
    <b v="1"/>
    <b v="1"/>
    <b v="1"/>
    <n v="400"/>
    <n v="26.233580488539278"/>
    <b v="0"/>
    <b v="0"/>
    <s v="Diabetes"/>
    <x v="2"/>
  </r>
  <r>
    <s v="PID0926"/>
    <s v="Adult"/>
    <x v="0"/>
    <n v="30000"/>
    <n v="0"/>
    <n v="92.9"/>
    <s v="Male"/>
    <s v="B-"/>
    <b v="0"/>
    <b v="0"/>
    <b v="0"/>
    <n v="15"/>
    <n v="28.994101307699513"/>
    <b v="1"/>
    <b v="1"/>
    <s v="Hypertension"/>
    <x v="1"/>
  </r>
  <r>
    <s v="PID0927"/>
    <s v="Middle-aged"/>
    <x v="0"/>
    <n v="30000"/>
    <n v="20388.21"/>
    <n v="75.599999999999994"/>
    <s v="Female"/>
    <s v="O-"/>
    <b v="1"/>
    <b v="0"/>
    <b v="1"/>
    <n v="20"/>
    <n v="31.467221644120702"/>
    <b v="1"/>
    <b v="1"/>
    <s v="Heart Attack"/>
    <x v="2"/>
  </r>
  <r>
    <s v="PID0928"/>
    <s v="Senior"/>
    <x v="3"/>
    <n v="21000"/>
    <n v="12310.970000000001"/>
    <n v="88.5"/>
    <s v="Male"/>
    <s v="AB+"/>
    <b v="1"/>
    <b v="0"/>
    <b v="1"/>
    <n v="5"/>
    <n v="34.570312499999993"/>
    <b v="1"/>
    <b v="1"/>
    <s v="Diabetes"/>
    <x v="2"/>
  </r>
  <r>
    <s v="PID0929"/>
    <s v="Middle-aged"/>
    <x v="0"/>
    <n v="18000"/>
    <n v="12931.32"/>
    <n v="67.5"/>
    <s v="Male"/>
    <s v="AB-"/>
    <b v="1"/>
    <b v="1"/>
    <b v="1"/>
    <n v="5"/>
    <n v="28.461797942317425"/>
    <b v="1"/>
    <b v="1"/>
    <s v="Childbirth"/>
    <x v="0"/>
  </r>
  <r>
    <s v="PID0930"/>
    <s v="Middle-aged"/>
    <x v="0"/>
    <n v="800"/>
    <n v="659.52"/>
    <n v="93.5"/>
    <s v="Male"/>
    <s v="B+"/>
    <b v="0"/>
    <b v="0"/>
    <b v="1"/>
    <n v="20"/>
    <n v="33.127834467120188"/>
    <b v="1"/>
    <b v="1"/>
    <s v="Stroke"/>
    <x v="1"/>
  </r>
  <r>
    <s v="PID0931"/>
    <s v="Adult"/>
    <x v="0"/>
    <n v="45000"/>
    <n v="26108.25"/>
    <n v="91.6"/>
    <s v="Female"/>
    <s v="O-"/>
    <b v="1"/>
    <b v="0"/>
    <b v="1"/>
    <n v="7"/>
    <n v="30.605766981857059"/>
    <b v="1"/>
    <b v="1"/>
    <s v="Childbirth"/>
    <x v="1"/>
  </r>
  <r>
    <s v="PID0932"/>
    <s v="Elderly"/>
    <x v="1"/>
    <n v="32000"/>
    <n v="24113.32"/>
    <n v="67.5"/>
    <s v="Male"/>
    <s v="A+"/>
    <b v="0"/>
    <b v="1"/>
    <b v="1"/>
    <n v="50"/>
    <n v="25.096668649613331"/>
    <b v="0"/>
    <b v="0"/>
    <s v="Stroke"/>
    <x v="0"/>
  </r>
  <r>
    <s v="PID0933"/>
    <s v="Middle-aged"/>
    <x v="0"/>
    <n v="16000"/>
    <n v="0"/>
    <n v="89.4"/>
    <s v="Male"/>
    <s v="B+"/>
    <b v="0"/>
    <b v="0"/>
    <b v="0"/>
    <n v="9"/>
    <n v="30.573509797886533"/>
    <b v="1"/>
    <b v="1"/>
    <s v="Hypertension"/>
    <x v="1"/>
  </r>
  <r>
    <s v="PID0934"/>
    <s v="Adult"/>
    <x v="0"/>
    <n v="90000"/>
    <n v="71308.7"/>
    <n v="82.7"/>
    <s v="Male"/>
    <s v="O-"/>
    <b v="0"/>
    <b v="0"/>
    <b v="1"/>
    <n v="25"/>
    <n v="30.011612715923938"/>
    <b v="1"/>
    <b v="1"/>
    <s v="Hypertension"/>
    <x v="2"/>
  </r>
  <r>
    <s v="PID0935"/>
    <s v="Middle-aged"/>
    <x v="1"/>
    <n v="18000"/>
    <n v="11953.2"/>
    <n v="98.4"/>
    <s v="Male"/>
    <s v="AB-"/>
    <b v="0"/>
    <b v="0"/>
    <b v="1"/>
    <n v="0"/>
    <n v="34.863945578231302"/>
    <b v="1"/>
    <b v="1"/>
    <s v="Cancer"/>
    <x v="2"/>
  </r>
  <r>
    <s v="PID0936"/>
    <s v="Senior"/>
    <x v="0"/>
    <n v="3000"/>
    <n v="2158.5299999999997"/>
    <n v="65"/>
    <s v="Male"/>
    <s v="A+"/>
    <b v="0"/>
    <b v="1"/>
    <b v="1"/>
    <n v="12"/>
    <n v="26.709401709401707"/>
    <b v="0"/>
    <b v="0"/>
    <s v="Hypertension"/>
    <x v="1"/>
  </r>
  <r>
    <s v="PID0937"/>
    <s v="Middle-aged"/>
    <x v="3"/>
    <n v="45000"/>
    <n v="23279.82"/>
    <n v="71.3"/>
    <s v="Male"/>
    <s v="O-"/>
    <b v="0"/>
    <b v="1"/>
    <b v="1"/>
    <n v="5"/>
    <n v="30.860457063711909"/>
    <b v="1"/>
    <b v="1"/>
    <s v="Appendicitis"/>
    <x v="0"/>
  </r>
  <r>
    <s v="PID0938"/>
    <s v="Adult"/>
    <x v="2"/>
    <n v="240000"/>
    <n v="121635.36000000002"/>
    <n v="90.4"/>
    <s v="Female"/>
    <s v="A+"/>
    <b v="0"/>
    <b v="0"/>
    <b v="1"/>
    <n v="15"/>
    <n v="30.204818069430988"/>
    <b v="1"/>
    <b v="1"/>
    <s v="Fractured Leg"/>
    <x v="0"/>
  </r>
  <r>
    <s v="PID0939"/>
    <s v="Adult"/>
    <x v="1"/>
    <n v="12000"/>
    <n v="9631.86"/>
    <n v="94.2"/>
    <s v="Male"/>
    <s v="AB-"/>
    <b v="1"/>
    <b v="0"/>
    <b v="1"/>
    <n v="20"/>
    <n v="34.184932501088696"/>
    <b v="1"/>
    <b v="1"/>
    <s v="Fractured Arm"/>
    <x v="0"/>
  </r>
  <r>
    <s v="PID0940"/>
    <s v="Middle-aged"/>
    <x v="3"/>
    <n v="60000"/>
    <n v="51124"/>
    <n v="79.900000000000006"/>
    <s v="Male"/>
    <s v="A-"/>
    <b v="1"/>
    <b v="0"/>
    <b v="1"/>
    <n v="5"/>
    <n v="32.415108117976388"/>
    <b v="1"/>
    <b v="1"/>
    <s v="Heart Disease"/>
    <x v="2"/>
  </r>
  <r>
    <s v="PID0941"/>
    <s v="Middle-aged"/>
    <x v="2"/>
    <n v="75000"/>
    <n v="39747.550000000003"/>
    <n v="66.599999999999994"/>
    <s v="Female"/>
    <s v="B-"/>
    <b v="0"/>
    <b v="0"/>
    <b v="1"/>
    <n v="20"/>
    <n v="23.880382946681486"/>
    <b v="0"/>
    <b v="0"/>
    <s v="Fractured Arm"/>
    <x v="2"/>
  </r>
  <r>
    <s v="PID0942"/>
    <s v="Adult"/>
    <x v="3"/>
    <n v="4000"/>
    <n v="2011.16"/>
    <n v="92.8"/>
    <s v="Male"/>
    <s v="O+"/>
    <b v="1"/>
    <b v="0"/>
    <b v="1"/>
    <n v="9"/>
    <n v="34.927923519891607"/>
    <b v="1"/>
    <b v="1"/>
    <s v="Respiratory Infection"/>
    <x v="0"/>
  </r>
  <r>
    <s v="PID0943"/>
    <s v="Middle-aged"/>
    <x v="2"/>
    <n v="240000"/>
    <n v="0"/>
    <n v="50.1"/>
    <s v="Female"/>
    <s v="AB+"/>
    <b v="0"/>
    <b v="1"/>
    <b v="0"/>
    <n v="2"/>
    <n v="20.586785009861931"/>
    <b v="0"/>
    <b v="0"/>
    <s v="Diabetes"/>
    <x v="1"/>
  </r>
  <r>
    <s v="PID0944"/>
    <s v="Senior"/>
    <x v="1"/>
    <n v="3000"/>
    <n v="2174.79"/>
    <n v="90.7"/>
    <s v="Male"/>
    <s v="A-"/>
    <b v="0"/>
    <b v="0"/>
    <b v="1"/>
    <n v="12"/>
    <n v="34.990933991744143"/>
    <b v="1"/>
    <b v="1"/>
    <s v="Fractured Arm"/>
    <x v="2"/>
  </r>
  <r>
    <s v="PID0945"/>
    <s v="Adult"/>
    <x v="3"/>
    <n v="100"/>
    <n v="59.3"/>
    <n v="105.5"/>
    <s v="Female"/>
    <s v="O-"/>
    <b v="0"/>
    <b v="0"/>
    <b v="1"/>
    <n v="2"/>
    <n v="33.674869928819938"/>
    <b v="1"/>
    <b v="1"/>
    <s v="Childbirth"/>
    <x v="1"/>
  </r>
  <r>
    <s v="PID0946"/>
    <s v="Middle-aged"/>
    <x v="2"/>
    <n v="500"/>
    <n v="429.54"/>
    <n v="78.8"/>
    <s v="Male"/>
    <s v="B-"/>
    <b v="0"/>
    <b v="0"/>
    <b v="1"/>
    <n v="1"/>
    <n v="28.254867510488005"/>
    <b v="1"/>
    <b v="1"/>
    <s v="Heart Attack"/>
    <x v="2"/>
  </r>
  <r>
    <s v="PID0947"/>
    <s v="Middle-aged"/>
    <x v="3"/>
    <n v="40000"/>
    <n v="29043.600000000002"/>
    <n v="69"/>
    <s v="Female"/>
    <s v="A+"/>
    <b v="0"/>
    <b v="0"/>
    <b v="1"/>
    <n v="3"/>
    <n v="26.291723822588015"/>
    <b v="0"/>
    <b v="0"/>
    <s v="Prostate Cancer"/>
    <x v="2"/>
  </r>
  <r>
    <s v="PID0948"/>
    <s v="Adult"/>
    <x v="0"/>
    <n v="3000"/>
    <n v="0"/>
    <n v="92"/>
    <s v="Male"/>
    <s v="A+"/>
    <b v="1"/>
    <b v="0"/>
    <b v="0"/>
    <n v="40"/>
    <n v="34.205829863176689"/>
    <b v="1"/>
    <b v="1"/>
    <s v="Cancer"/>
    <x v="0"/>
  </r>
  <r>
    <s v="PID0949"/>
    <s v="Middle-aged"/>
    <x v="1"/>
    <n v="240000"/>
    <n v="167688.48000000001"/>
    <n v="78.5"/>
    <s v="Female"/>
    <s v="AB-"/>
    <b v="1"/>
    <b v="0"/>
    <b v="1"/>
    <n v="7"/>
    <n v="31.445281204935103"/>
    <b v="1"/>
    <b v="1"/>
    <s v="Kidney Stones"/>
    <x v="0"/>
  </r>
  <r>
    <s v="PID0950"/>
    <s v="Adult"/>
    <x v="0"/>
    <n v="500"/>
    <n v="0"/>
    <n v="97.8"/>
    <s v="Male"/>
    <s v="A+"/>
    <b v="0"/>
    <b v="1"/>
    <b v="0"/>
    <n v="70"/>
    <n v="33.058409951325046"/>
    <b v="1"/>
    <b v="1"/>
    <s v="Respiratory Infection"/>
    <x v="0"/>
  </r>
  <r>
    <s v="PID0951"/>
    <s v="Middle-aged"/>
    <x v="3"/>
    <n v="21000"/>
    <n v="13389.46"/>
    <n v="71.5"/>
    <s v="Male"/>
    <s v="AB+"/>
    <b v="0"/>
    <b v="0"/>
    <b v="1"/>
    <n v="5"/>
    <n v="26.583878643664491"/>
    <b v="0"/>
    <b v="0"/>
    <s v="Childbirth"/>
    <x v="0"/>
  </r>
  <r>
    <s v="PID0952"/>
    <s v="Senior"/>
    <x v="1"/>
    <n v="60000"/>
    <n v="36306.879999999997"/>
    <n v="77.2"/>
    <s v="Male"/>
    <s v="AB-"/>
    <b v="0"/>
    <b v="0"/>
    <b v="1"/>
    <n v="12"/>
    <n v="32.133194588969822"/>
    <b v="1"/>
    <b v="1"/>
    <s v="Diabetes"/>
    <x v="1"/>
  </r>
  <r>
    <s v="PID0953"/>
    <s v="Middle-aged"/>
    <x v="1"/>
    <n v="3000"/>
    <n v="0"/>
    <n v="64.400000000000006"/>
    <s v="Female"/>
    <s v="O+"/>
    <b v="0"/>
    <b v="0"/>
    <b v="0"/>
    <n v="70"/>
    <n v="26.462853385930309"/>
    <b v="0"/>
    <b v="0"/>
    <s v="Osteoarthritis"/>
    <x v="0"/>
  </r>
  <r>
    <s v="PID0954"/>
    <s v="Middle-aged"/>
    <x v="1"/>
    <n v="18000"/>
    <n v="0"/>
    <n v="68.900000000000006"/>
    <s v="Female"/>
    <s v="AB-"/>
    <b v="1"/>
    <b v="1"/>
    <b v="0"/>
    <n v="9"/>
    <n v="23.562805649601589"/>
    <b v="0"/>
    <b v="0"/>
    <s v="Appendicitis"/>
    <x v="0"/>
  </r>
  <r>
    <s v="PID0955"/>
    <s v="Adult"/>
    <x v="0"/>
    <n v="300000"/>
    <n v="261149.4"/>
    <n v="51.9"/>
    <s v="Male"/>
    <s v="O-"/>
    <b v="0"/>
    <b v="1"/>
    <b v="1"/>
    <n v="30"/>
    <n v="20.022375679950617"/>
    <b v="0"/>
    <b v="0"/>
    <s v="Cancer"/>
    <x v="0"/>
  </r>
  <r>
    <s v="PID0956"/>
    <s v="Adult"/>
    <x v="0"/>
    <n v="200"/>
    <n v="168.02"/>
    <n v="87"/>
    <s v="Female"/>
    <s v="O-"/>
    <b v="0"/>
    <b v="1"/>
    <b v="1"/>
    <n v="15"/>
    <n v="33.150434385002278"/>
    <b v="1"/>
    <b v="1"/>
    <s v="Diabetes"/>
    <x v="1"/>
  </r>
  <r>
    <s v="PID0957"/>
    <s v="Middle-aged"/>
    <x v="3"/>
    <n v="60000"/>
    <n v="33469.15"/>
    <n v="97.6"/>
    <s v="Female"/>
    <s v="AB+"/>
    <b v="0"/>
    <b v="1"/>
    <b v="1"/>
    <n v="3"/>
    <n v="32.610511543987435"/>
    <b v="1"/>
    <b v="1"/>
    <s v="Fractured Leg"/>
    <x v="1"/>
  </r>
  <r>
    <s v="PID0958"/>
    <s v="Adult"/>
    <x v="0"/>
    <n v="18000"/>
    <n v="0"/>
    <n v="85.4"/>
    <s v="Female"/>
    <s v="A+"/>
    <b v="0"/>
    <b v="0"/>
    <b v="0"/>
    <n v="9"/>
    <n v="28.207160787422382"/>
    <b v="1"/>
    <b v="1"/>
    <s v="Respiratory Infection"/>
    <x v="2"/>
  </r>
  <r>
    <s v="PID0959"/>
    <s v="Adult"/>
    <x v="1"/>
    <n v="250000"/>
    <n v="0"/>
    <n v="56.2"/>
    <s v="Male"/>
    <s v="O-"/>
    <b v="0"/>
    <b v="0"/>
    <b v="0"/>
    <n v="20"/>
    <n v="21.953124999999996"/>
    <b v="0"/>
    <b v="0"/>
    <s v="Prostate Cancer"/>
    <x v="1"/>
  </r>
  <r>
    <s v="PID0960"/>
    <s v="Adult"/>
    <x v="1"/>
    <n v="2000"/>
    <n v="1221.58"/>
    <n v="60.3"/>
    <s v="Male"/>
    <s v="AB+"/>
    <b v="0"/>
    <b v="0"/>
    <b v="1"/>
    <n v="70"/>
    <n v="22.41969066032124"/>
    <b v="0"/>
    <b v="0"/>
    <s v="Kidney Stones"/>
    <x v="0"/>
  </r>
  <r>
    <s v="PID0961"/>
    <s v="Adult"/>
    <x v="1"/>
    <n v="200000"/>
    <n v="175466.69999999998"/>
    <n v="83"/>
    <s v="Male"/>
    <s v="AB-"/>
    <b v="0"/>
    <b v="0"/>
    <b v="1"/>
    <n v="7"/>
    <n v="31.239414355075468"/>
    <b v="1"/>
    <b v="1"/>
    <s v="Stroke"/>
    <x v="0"/>
  </r>
  <r>
    <s v="PID0962"/>
    <s v="Adult"/>
    <x v="0"/>
    <n v="32000"/>
    <n v="24734.400000000001"/>
    <n v="101"/>
    <s v="Female"/>
    <s v="A-"/>
    <b v="0"/>
    <b v="0"/>
    <b v="1"/>
    <n v="25"/>
    <n v="34.540542389111181"/>
    <b v="1"/>
    <b v="1"/>
    <s v="Appendicitis"/>
    <x v="1"/>
  </r>
  <r>
    <s v="PID0963"/>
    <s v="Senior"/>
    <x v="2"/>
    <n v="18000"/>
    <n v="12295.349999999999"/>
    <n v="80.900000000000006"/>
    <s v="Male"/>
    <s v="B+"/>
    <b v="1"/>
    <b v="1"/>
    <b v="1"/>
    <n v="20"/>
    <n v="30.449019534043437"/>
    <b v="1"/>
    <b v="1"/>
    <s v="Respiratory Infection"/>
    <x v="2"/>
  </r>
  <r>
    <s v="PID0964"/>
    <s v="Adult"/>
    <x v="2"/>
    <n v="200000"/>
    <n v="101959.59999999999"/>
    <n v="61.8"/>
    <s v="Male"/>
    <s v="O+"/>
    <s v="No"/>
    <b v="1"/>
    <b v="1"/>
    <n v="70"/>
    <n v="21.384083044982699"/>
    <b v="0"/>
    <b v="0"/>
    <s v="Childbirth"/>
    <x v="1"/>
  </r>
  <r>
    <s v="PID0965"/>
    <s v="Adult"/>
    <x v="0"/>
    <n v="200000"/>
    <n v="134773.5"/>
    <n v="82.3"/>
    <s v="Male"/>
    <s v="A+"/>
    <b v="0"/>
    <b v="0"/>
    <b v="1"/>
    <n v="3"/>
    <n v="29.159580498866216"/>
    <b v="1"/>
    <b v="1"/>
    <s v="Respiratory Infection"/>
    <x v="2"/>
  </r>
  <r>
    <s v="PID0966"/>
    <s v="Middle-aged"/>
    <x v="0"/>
    <n v="75000"/>
    <n v="52198.75"/>
    <n v="87.2"/>
    <s v="Male"/>
    <s v="B-"/>
    <b v="0"/>
    <b v="0"/>
    <b v="1"/>
    <n v="40"/>
    <n v="30.531143867511645"/>
    <b v="1"/>
    <b v="1"/>
    <s v="Cancer"/>
    <x v="0"/>
  </r>
  <r>
    <s v="PID0967"/>
    <s v="Middle-aged"/>
    <x v="3"/>
    <n v="32000"/>
    <n v="24839.56"/>
    <n v="85.2"/>
    <s v="Male"/>
    <s v="AB-"/>
    <b v="0"/>
    <b v="0"/>
    <b v="1"/>
    <n v="4"/>
    <n v="31.294765840220389"/>
    <b v="1"/>
    <b v="1"/>
    <s v="Heart Attack"/>
    <x v="1"/>
  </r>
  <r>
    <s v="PID0968"/>
    <s v="Adult"/>
    <x v="1"/>
    <n v="90000"/>
    <n v="64257.700000000004"/>
    <n v="59.1"/>
    <s v="Female"/>
    <s v="AB-"/>
    <b v="1"/>
    <b v="0"/>
    <b v="1"/>
    <n v="12"/>
    <n v="22.800046294510242"/>
    <b v="0"/>
    <b v="0"/>
    <s v="Prostate Cancer"/>
    <x v="1"/>
  </r>
  <r>
    <s v="PID0969"/>
    <s v="Middle-aged"/>
    <x v="2"/>
    <n v="12000"/>
    <n v="7562.2800000000007"/>
    <n v="82.4"/>
    <s v="Female"/>
    <s v="AB-"/>
    <b v="0"/>
    <b v="0"/>
    <b v="1"/>
    <n v="2"/>
    <n v="31.788897033293466"/>
    <b v="1"/>
    <b v="1"/>
    <s v="Respiratory Infection"/>
    <x v="2"/>
  </r>
  <r>
    <s v="PID0970"/>
    <s v="Middle-aged"/>
    <x v="0"/>
    <n v="30000"/>
    <n v="20021.16"/>
    <n v="86.2"/>
    <s v="Female"/>
    <s v="A+"/>
    <b v="0"/>
    <b v="0"/>
    <b v="1"/>
    <n v="120"/>
    <n v="33.254889857644379"/>
    <b v="1"/>
    <b v="1"/>
    <s v="Stroke"/>
    <x v="2"/>
  </r>
  <r>
    <s v="PID0971"/>
    <s v="Middle-aged"/>
    <x v="1"/>
    <n v="100"/>
    <n v="0"/>
    <n v="61.8"/>
    <s v="Male"/>
    <s v="B-"/>
    <b v="0"/>
    <b v="0"/>
    <b v="0"/>
    <n v="30"/>
    <n v="23.26019044751402"/>
    <b v="0"/>
    <b v="0"/>
    <s v="Appendicitis"/>
    <x v="0"/>
  </r>
  <r>
    <s v="PID0972"/>
    <s v="Middle-aged"/>
    <x v="1"/>
    <n v="18000"/>
    <n v="10170.93"/>
    <n v="55.9"/>
    <s v="Male"/>
    <s v="AB-"/>
    <b v="0"/>
    <b v="0"/>
    <b v="1"/>
    <n v="30"/>
    <n v="23.267429760665969"/>
    <b v="0"/>
    <b v="0"/>
    <s v="Stroke"/>
    <x v="2"/>
  </r>
  <r>
    <s v="PID0973"/>
    <s v="Adult"/>
    <x v="2"/>
    <n v="21000"/>
    <n v="18861.990000000002"/>
    <n v="77.2"/>
    <s v="Female"/>
    <s v="A+"/>
    <b v="0"/>
    <b v="1"/>
    <b v="1"/>
    <n v="15"/>
    <n v="28.015677166497316"/>
    <b v="1"/>
    <b v="1"/>
    <s v="Heart Disease"/>
    <x v="0"/>
  </r>
  <r>
    <s v="PID0974"/>
    <s v="Adult"/>
    <x v="0"/>
    <n v="500"/>
    <n v="429.74"/>
    <n v="70.7"/>
    <s v="Female"/>
    <s v="O-"/>
    <b v="1"/>
    <b v="0"/>
    <b v="1"/>
    <n v="7"/>
    <n v="24.463667820069208"/>
    <b v="0"/>
    <b v="0"/>
    <s v="Osteoarthritis"/>
    <x v="0"/>
  </r>
  <r>
    <s v="PID0975"/>
    <s v="Adult"/>
    <x v="3"/>
    <n v="12000"/>
    <n v="7510.34"/>
    <n v="91.6"/>
    <s v="Female"/>
    <s v="AB-"/>
    <b v="1"/>
    <b v="0"/>
    <b v="1"/>
    <n v="3"/>
    <n v="28.910491099608631"/>
    <b v="1"/>
    <b v="1"/>
    <s v="Fractured Leg"/>
    <x v="0"/>
  </r>
  <r>
    <s v="PID0976"/>
    <s v="Adult"/>
    <x v="0"/>
    <n v="12000"/>
    <n v="7631.0999999999995"/>
    <n v="84.2"/>
    <s v="Female"/>
    <s v="B-"/>
    <b v="1"/>
    <b v="1"/>
    <b v="1"/>
    <n v="15"/>
    <n v="28.461330448891296"/>
    <b v="1"/>
    <b v="1"/>
    <s v="Respiratory Infection"/>
    <x v="2"/>
  </r>
  <r>
    <s v="PID0977"/>
    <s v="Young Adult"/>
    <x v="0"/>
    <n v="18000"/>
    <n v="0"/>
    <n v="63.3"/>
    <s v="Female"/>
    <s v="B-"/>
    <b v="0"/>
    <b v="0"/>
    <b v="0"/>
    <n v="9"/>
    <n v="22.697120728602673"/>
    <b v="0"/>
    <b v="0"/>
    <s v="Fractured Arm"/>
    <x v="1"/>
  </r>
  <r>
    <s v="PID0978"/>
    <s v="Adult"/>
    <x v="2"/>
    <n v="36000"/>
    <n v="19800.36"/>
    <n v="89.3"/>
    <s v="Female"/>
    <s v="AB-"/>
    <b v="0"/>
    <b v="1"/>
    <b v="1"/>
    <n v="4"/>
    <n v="33.20196311719215"/>
    <b v="1"/>
    <b v="1"/>
    <s v="Hypertension"/>
    <x v="0"/>
  </r>
  <r>
    <s v="PID0979"/>
    <s v="Senior"/>
    <x v="2"/>
    <n v="16000"/>
    <n v="12863.76"/>
    <n v="96.5"/>
    <s v="Female"/>
    <s v="AB-"/>
    <b v="1"/>
    <b v="0"/>
    <b v="1"/>
    <n v="2"/>
    <n v="33.787332376317359"/>
    <b v="1"/>
    <b v="1"/>
    <s v="Prostate Cancer"/>
    <x v="1"/>
  </r>
  <r>
    <s v="PID0980"/>
    <s v="Middle-aged"/>
    <x v="0"/>
    <n v="40000"/>
    <n v="22499"/>
    <n v="80.599999999999994"/>
    <s v="Female"/>
    <s v="B+"/>
    <b v="0"/>
    <b v="0"/>
    <b v="1"/>
    <n v="15"/>
    <n v="33.548387096774185"/>
    <b v="1"/>
    <b v="1"/>
    <s v="Stroke"/>
    <x v="1"/>
  </r>
  <r>
    <s v="PID0981"/>
    <s v="Adult"/>
    <x v="0"/>
    <n v="18000"/>
    <n v="9721.619999999999"/>
    <n v="67.900000000000006"/>
    <s v="Female"/>
    <s v="A+"/>
    <b v="0"/>
    <b v="0"/>
    <b v="1"/>
    <n v="5"/>
    <n v="23.49480968858132"/>
    <b v="0"/>
    <b v="0"/>
    <s v="Prostate Cancer"/>
    <x v="0"/>
  </r>
  <r>
    <s v="PID0982"/>
    <s v="Middle-aged"/>
    <x v="0"/>
    <n v="800"/>
    <n v="433.24"/>
    <n v="80.099999999999994"/>
    <s v="Female"/>
    <s v="B+"/>
    <b v="1"/>
    <b v="0"/>
    <b v="1"/>
    <n v="15"/>
    <n v="28.045236511326635"/>
    <b v="1"/>
    <b v="1"/>
    <s v="Heart Disease"/>
    <x v="0"/>
  </r>
  <r>
    <s v="PID0983"/>
    <s v="Senior"/>
    <x v="0"/>
    <n v="240000"/>
    <n v="173836.79999999999"/>
    <n v="68.8"/>
    <s v="Female"/>
    <s v="AB+"/>
    <b v="1"/>
    <b v="0"/>
    <b v="1"/>
    <n v="25"/>
    <n v="28.270874424720574"/>
    <b v="1"/>
    <b v="1"/>
    <s v="Kidney Stones"/>
    <x v="1"/>
  </r>
  <r>
    <s v="PID0984"/>
    <s v="Elderly"/>
    <x v="1"/>
    <n v="2000"/>
    <n v="0"/>
    <n v="62.1"/>
    <s v="Female"/>
    <s v="A-"/>
    <b v="0"/>
    <b v="0"/>
    <b v="0"/>
    <n v="20"/>
    <n v="25.848074921956293"/>
    <b v="0"/>
    <b v="0"/>
    <s v="Cancer"/>
    <x v="1"/>
  </r>
  <r>
    <s v="PID0985"/>
    <s v="Senior"/>
    <x v="1"/>
    <n v="240000"/>
    <n v="190077.84"/>
    <n v="70.2"/>
    <s v="Female"/>
    <s v="O-"/>
    <b v="0"/>
    <b v="0"/>
    <b v="1"/>
    <n v="20"/>
    <n v="29.21956295525494"/>
    <b v="1"/>
    <b v="1"/>
    <s v="Respiratory Infection"/>
    <x v="0"/>
  </r>
  <r>
    <s v="PID0986"/>
    <s v="Young Adult"/>
    <x v="0"/>
    <n v="21000"/>
    <n v="17085.600000000002"/>
    <n v="78.2"/>
    <s v="Female"/>
    <s v="B-"/>
    <b v="0"/>
    <b v="1"/>
    <b v="1"/>
    <n v="5"/>
    <n v="28.37857453912034"/>
    <b v="1"/>
    <b v="1"/>
    <s v="Respiratory Infection"/>
    <x v="1"/>
  </r>
  <r>
    <s v="PID0987"/>
    <s v="Adult"/>
    <x v="0"/>
    <n v="18000"/>
    <n v="14608.14"/>
    <n v="83.8"/>
    <s v="Male"/>
    <s v="A+"/>
    <b v="0"/>
    <b v="0"/>
    <b v="1"/>
    <n v="30"/>
    <n v="26.448680722131041"/>
    <b v="0"/>
    <b v="0"/>
    <s v="Diabetes"/>
    <x v="0"/>
  </r>
  <r>
    <s v="PID0988"/>
    <s v="Adult"/>
    <x v="0"/>
    <n v="2000"/>
    <n v="1656.58"/>
    <n v="103.7"/>
    <s v="Female"/>
    <s v="A+"/>
    <b v="0"/>
    <b v="1"/>
    <b v="1"/>
    <n v="200"/>
    <n v="34.251552384727177"/>
    <b v="1"/>
    <b v="1"/>
    <s v="Prostate Cancer"/>
    <x v="0"/>
  </r>
  <r>
    <s v="PID0989"/>
    <s v="Adult"/>
    <x v="0"/>
    <n v="60000"/>
    <n v="53236.3"/>
    <n v="65.900000000000006"/>
    <s v="Female"/>
    <s v="AB+"/>
    <b v="1"/>
    <b v="0"/>
    <b v="1"/>
    <n v="15"/>
    <n v="24.209774104683195"/>
    <b v="0"/>
    <b v="0"/>
    <s v="Childbirth"/>
    <x v="1"/>
  </r>
  <r>
    <s v="PID0990"/>
    <s v="Middle-aged"/>
    <x v="2"/>
    <n v="100"/>
    <n v="59.34"/>
    <n v="85.9"/>
    <s v="Male"/>
    <s v="A+"/>
    <b v="0"/>
    <b v="0"/>
    <b v="1"/>
    <n v="2"/>
    <n v="30.07597773187214"/>
    <b v="1"/>
    <b v="1"/>
    <s v="Prostate Cancer"/>
    <x v="1"/>
  </r>
  <r>
    <s v="PID0991"/>
    <s v="Middle-aged"/>
    <x v="0"/>
    <n v="45000"/>
    <n v="37119.840000000004"/>
    <n v="79.900000000000006"/>
    <s v="Male"/>
    <s v="B+"/>
    <b v="0"/>
    <b v="1"/>
    <b v="1"/>
    <n v="25"/>
    <n v="26.089795918367347"/>
    <b v="0"/>
    <b v="0"/>
    <s v="Hypertension"/>
    <x v="1"/>
  </r>
  <r>
    <s v="PID0992"/>
    <s v="Middle-aged"/>
    <x v="0"/>
    <n v="75000"/>
    <n v="0"/>
    <n v="47.9"/>
    <s v="Female"/>
    <s v="O-"/>
    <b v="0"/>
    <b v="1"/>
    <b v="0"/>
    <n v="12"/>
    <n v="20.462215387244221"/>
    <b v="0"/>
    <b v="0"/>
    <s v="Diabetes"/>
    <x v="1"/>
  </r>
  <r>
    <s v="PID0993"/>
    <s v="Middle-aged"/>
    <x v="0"/>
    <n v="10000"/>
    <n v="6685.78"/>
    <n v="94.1"/>
    <s v="Male"/>
    <s v="B+"/>
    <b v="0"/>
    <b v="0"/>
    <b v="1"/>
    <n v="5"/>
    <n v="33.744845638065186"/>
    <b v="1"/>
    <b v="1"/>
    <s v="Cancer"/>
    <x v="0"/>
  </r>
  <r>
    <s v="PID0994"/>
    <s v="Adult"/>
    <x v="2"/>
    <n v="240000"/>
    <n v="0"/>
    <n v="60.8"/>
    <s v="Female"/>
    <s v="AB-"/>
    <b v="0"/>
    <b v="1"/>
    <b v="0"/>
    <n v="5"/>
    <n v="23.749999999999993"/>
    <b v="0"/>
    <b v="0"/>
    <s v="Hypertension"/>
    <x v="2"/>
  </r>
  <r>
    <s v="PID0995"/>
    <s v="Middle-aged"/>
    <x v="1"/>
    <n v="90000"/>
    <n v="53937.700000000004"/>
    <n v="59"/>
    <s v="Male"/>
    <s v="AB+"/>
    <b v="0"/>
    <b v="0"/>
    <b v="1"/>
    <n v="30"/>
    <n v="21.155294202015131"/>
    <b v="0"/>
    <b v="0"/>
    <s v="Fractured Arm"/>
    <x v="0"/>
  </r>
  <r>
    <s v="PID0996"/>
    <s v="Adult"/>
    <x v="1"/>
    <n v="3000"/>
    <n v="2309.04"/>
    <n v="81.599999999999994"/>
    <s v="Male"/>
    <s v="AB+"/>
    <b v="0"/>
    <s v="No"/>
    <b v="1"/>
    <n v="20"/>
    <n v="31.874999999999993"/>
    <b v="1"/>
    <b v="1"/>
    <s v="Allergic Reaction"/>
    <x v="2"/>
  </r>
  <r>
    <s v="PID0997"/>
    <s v="Senior"/>
    <x v="0"/>
    <n v="200000"/>
    <n v="129857.09999999999"/>
    <n v="60.1"/>
    <s v="Female"/>
    <s v="B-"/>
    <b v="0"/>
    <b v="0"/>
    <b v="1"/>
    <n v="9"/>
    <n v="21.810132094643638"/>
    <b v="0"/>
    <b v="0"/>
    <s v="Kidney Stones"/>
    <x v="0"/>
  </r>
  <r>
    <s v="PID0998"/>
    <s v="Adult"/>
    <x v="2"/>
    <n v="40000"/>
    <n v="22019.699999999997"/>
    <n v="97.6"/>
    <s v="Female"/>
    <s v="A-"/>
    <b v="0"/>
    <b v="1"/>
    <b v="1"/>
    <n v="4"/>
    <n v="30.460971879779031"/>
    <b v="1"/>
    <b v="1"/>
    <s v="Stroke"/>
    <x v="0"/>
  </r>
  <r>
    <s v="PID0999"/>
    <s v="Senior"/>
    <x v="2"/>
    <n v="12000"/>
    <n v="10652.34"/>
    <n v="74.5"/>
    <s v="Male"/>
    <s v="O-"/>
    <b v="0"/>
    <b v="1"/>
    <b v="1"/>
    <n v="0.5"/>
    <n v="29.843053997756769"/>
    <b v="1"/>
    <b v="1"/>
    <s v="Heart Attack"/>
    <x v="0"/>
  </r>
  <r>
    <s v="PID1000"/>
    <s v="Adult"/>
    <x v="1"/>
    <n v="36000"/>
    <n v="0"/>
    <n v="63.2"/>
    <s v="Female"/>
    <s v="O-"/>
    <b v="0"/>
    <b v="0"/>
    <b v="0"/>
    <n v="5"/>
    <n v="23.497917906008333"/>
    <b v="0"/>
    <b v="0"/>
    <s v="Appendicitis"/>
    <x v="1"/>
  </r>
  <r>
    <m/>
    <m/>
    <x v="4"/>
    <m/>
    <m/>
    <m/>
    <m/>
    <m/>
    <m/>
    <m/>
    <m/>
    <m/>
    <m/>
    <m/>
    <m/>
    <m/>
    <x v="3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PID0001"/>
    <s v="Middle-aged"/>
    <x v="0"/>
    <n v="60000"/>
    <n v="32168.649999999998"/>
    <n v="82.4"/>
    <s v="Female"/>
    <s v="O+"/>
    <b v="0"/>
    <b v="0"/>
    <x v="0"/>
    <n v="20"/>
    <n v="29.195011337868486"/>
    <b v="1"/>
    <b v="1"/>
    <s v="Fractured Leg"/>
    <s v="Critical"/>
    <b v="1"/>
  </r>
  <r>
    <s v="PID0002"/>
    <s v="Senior"/>
    <x v="1"/>
    <n v="500"/>
    <n v="0"/>
    <n v="64.8"/>
    <s v="Female"/>
    <s v="AB-"/>
    <b v="0"/>
    <b v="0"/>
    <x v="1"/>
    <n v="15"/>
    <n v="28.047091412742382"/>
    <b v="1"/>
    <b v="1"/>
    <s v="Prostate Cancer"/>
    <s v="Recovered"/>
    <b v="0"/>
  </r>
  <r>
    <s v="PID0003"/>
    <s v="Adult"/>
    <x v="2"/>
    <n v="18000"/>
    <n v="12004.650000000001"/>
    <n v="69.400000000000006"/>
    <s v="Female"/>
    <s v="B+"/>
    <b v="1"/>
    <b v="0"/>
    <x v="0"/>
    <n v="20"/>
    <n v="24.021878892733568"/>
    <b v="0"/>
    <b v="0"/>
    <s v="Stroke"/>
    <s v="Critical"/>
    <b v="1"/>
  </r>
  <r>
    <s v="PID0004"/>
    <s v="Adult"/>
    <x v="0"/>
    <n v="48000"/>
    <n v="32956.92"/>
    <n v="89.3"/>
    <s v="Male"/>
    <s v="A-"/>
    <b v="1"/>
    <b v="0"/>
    <x v="0"/>
    <n v="15"/>
    <n v="31.266412240467773"/>
    <b v="1"/>
    <b v="1"/>
    <s v="Heart Attack"/>
    <s v="Critical"/>
    <b v="1"/>
  </r>
  <r>
    <s v="PID0005"/>
    <s v="Adult"/>
    <x v="2"/>
    <n v="21000"/>
    <n v="16712.080000000002"/>
    <n v="69.400000000000006"/>
    <s v="Male"/>
    <s v="O+"/>
    <b v="1"/>
    <b v="1"/>
    <x v="0"/>
    <n v="2"/>
    <n v="26.773658423671925"/>
    <b v="0"/>
    <b v="0"/>
    <s v="Appendicitis"/>
    <s v="Critical"/>
    <b v="1"/>
  </r>
  <r>
    <s v="PID0006"/>
    <s v="Elderly"/>
    <x v="0"/>
    <n v="18000"/>
    <n v="13741.14"/>
    <n v="76.599999999999994"/>
    <s v="Male"/>
    <s v="O+"/>
    <b v="1"/>
    <b v="0"/>
    <x v="0"/>
    <n v="20"/>
    <n v="31.076311412227675"/>
    <b v="1"/>
    <b v="1"/>
    <s v="Fractured Arm"/>
    <s v="Critical"/>
    <b v="1"/>
  </r>
  <r>
    <s v="PID0007"/>
    <s v="Adult"/>
    <x v="1"/>
    <n v="3000"/>
    <n v="1831.0500000000002"/>
    <n v="91.5"/>
    <s v="Male"/>
    <s v="O-"/>
    <b v="0"/>
    <b v="1"/>
    <x v="0"/>
    <n v="40"/>
    <n v="30.928880475932939"/>
    <b v="1"/>
    <b v="1"/>
    <s v="Childbirth"/>
    <s v="Recovered"/>
    <b v="1"/>
  </r>
  <r>
    <s v="PID0008"/>
    <s v="Adult"/>
    <x v="0"/>
    <n v="20000"/>
    <n v="16593.84"/>
    <n v="75.599999999999994"/>
    <s v="Female"/>
    <s v="O-"/>
    <b v="1"/>
    <b v="1"/>
    <x v="0"/>
    <n v="30"/>
    <n v="29.165541452876042"/>
    <b v="1"/>
    <b v="1"/>
    <s v="Hypertension"/>
    <s v="Recovered"/>
    <b v="1"/>
  </r>
  <r>
    <s v="PID0009"/>
    <s v="Middle-aged"/>
    <x v="0"/>
    <n v="72000"/>
    <n v="52009.8"/>
    <n v="90.7"/>
    <s v="Female"/>
    <s v="AB-"/>
    <b v="0"/>
    <b v="0"/>
    <x v="0"/>
    <n v="20"/>
    <n v="29.280733471074381"/>
    <b v="1"/>
    <b v="1"/>
    <s v="Respiratory Infection"/>
    <s v="Ongoing Treatment"/>
    <b v="1"/>
  </r>
  <r>
    <s v="PID0010"/>
    <s v="Adult"/>
    <x v="3"/>
    <n v="250000"/>
    <n v="0"/>
    <n v="97.9"/>
    <s v="Male"/>
    <s v="A+"/>
    <b v="1"/>
    <b v="1"/>
    <x v="1"/>
    <n v="2"/>
    <n v="33.480387127663221"/>
    <b v="1"/>
    <b v="1"/>
    <s v="Heart Attack"/>
    <s v="Critical"/>
    <b v="0"/>
  </r>
  <r>
    <s v="PID0011"/>
    <s v="Senior"/>
    <x v="0"/>
    <n v="16000"/>
    <n v="9710.7800000000007"/>
    <n v="83.9"/>
    <s v="Male"/>
    <s v="AB-"/>
    <b v="0"/>
    <b v="0"/>
    <x v="0"/>
    <n v="3"/>
    <n v="30.083545483882538"/>
    <b v="1"/>
    <b v="1"/>
    <s v="Appendicitis"/>
    <s v="Ongoing Treatment"/>
    <b v="1"/>
  </r>
  <r>
    <s v="PID0012"/>
    <s v="Senior"/>
    <x v="0"/>
    <n v="45000"/>
    <n v="38364.959999999999"/>
    <n v="78.7"/>
    <s v="Male"/>
    <s v="A+"/>
    <b v="0"/>
    <b v="1"/>
    <x v="0"/>
    <n v="15"/>
    <n v="31.130097701831414"/>
    <b v="1"/>
    <b v="1"/>
    <s v="Osteoarthritis"/>
    <s v="Recovered"/>
    <b v="1"/>
  </r>
  <r>
    <s v="PID0013"/>
    <s v="Middle-aged"/>
    <x v="0"/>
    <n v="18000"/>
    <n v="0"/>
    <n v="92.9"/>
    <s v="Female"/>
    <s v="O+"/>
    <b v="1"/>
    <b v="0"/>
    <x v="1"/>
    <n v="7"/>
    <n v="33.713165916678768"/>
    <b v="1"/>
    <b v="1"/>
    <s v="Kidney Stones"/>
    <s v="Ongoing Treatment"/>
    <b v="0"/>
  </r>
  <r>
    <s v="PID0014"/>
    <s v="Adult"/>
    <x v="0"/>
    <n v="14000"/>
    <n v="10220.91"/>
    <n v="78.3"/>
    <s v="Female"/>
    <s v="AB+"/>
    <b v="0"/>
    <b v="0"/>
    <x v="0"/>
    <n v="15"/>
    <n v="26.777469990766392"/>
    <b v="0"/>
    <b v="0"/>
    <s v="Hypertension"/>
    <s v="Critical"/>
    <b v="1"/>
  </r>
  <r>
    <s v="PID0015"/>
    <s v="Senior"/>
    <x v="2"/>
    <n v="60000"/>
    <n v="46847.1"/>
    <n v="60.1"/>
    <s v="Female"/>
    <s v="AB+"/>
    <b v="1"/>
    <b v="0"/>
    <x v="0"/>
    <n v="2"/>
    <n v="24.382327883484116"/>
    <b v="0"/>
    <b v="0"/>
    <s v="Stroke"/>
    <s v="Critical"/>
    <b v="1"/>
  </r>
  <r>
    <s v="PID0016"/>
    <s v="Adult"/>
    <x v="1"/>
    <n v="240000"/>
    <n v="0"/>
    <n v="91.6"/>
    <s v="Female"/>
    <s v="B+"/>
    <b v="1"/>
    <b v="0"/>
    <x v="1"/>
    <n v="15"/>
    <n v="33.645546372819105"/>
    <b v="1"/>
    <b v="1"/>
    <s v="Heart Disease"/>
    <s v="Ongoing Treatment"/>
    <b v="0"/>
  </r>
  <r>
    <s v="PID0017"/>
    <s v="Adult"/>
    <x v="0"/>
    <n v="1000"/>
    <n v="0"/>
    <n v="60.6"/>
    <s v="Male"/>
    <s v="A+"/>
    <b v="0"/>
    <b v="1"/>
    <x v="1"/>
    <n v="7"/>
    <n v="21.728997095629101"/>
    <b v="0"/>
    <b v="0"/>
    <s v="Osteoarthritis"/>
    <s v="Critical"/>
    <b v="0"/>
  </r>
  <r>
    <s v="PID0018"/>
    <s v="Middle-aged"/>
    <x v="0"/>
    <n v="40000"/>
    <n v="21677.3"/>
    <n v="93.5"/>
    <s v="Female"/>
    <s v="O+"/>
    <b v="0"/>
    <b v="0"/>
    <x v="0"/>
    <n v="3"/>
    <n v="33.525762845566355"/>
    <b v="1"/>
    <b v="1"/>
    <s v="Childbirth"/>
    <s v="Critical"/>
    <b v="1"/>
  </r>
  <r>
    <s v="PID0019"/>
    <s v="Adult"/>
    <x v="0"/>
    <n v="500"/>
    <n v="399.98"/>
    <n v="99"/>
    <s v="Female"/>
    <s v="O+"/>
    <b v="1"/>
    <b v="0"/>
    <x v="0"/>
    <n v="4"/>
    <n v="33.856571252693136"/>
    <b v="1"/>
    <b v="1"/>
    <s v="Allergic Reaction"/>
    <s v="Ongoing Treatment"/>
    <b v="1"/>
  </r>
  <r>
    <s v="PID0020"/>
    <s v="Middle-aged"/>
    <x v="1"/>
    <n v="24000"/>
    <n v="12575.07"/>
    <n v="73.7"/>
    <s v="Male"/>
    <s v="A-"/>
    <b v="0"/>
    <b v="0"/>
    <x v="0"/>
    <n v="15"/>
    <n v="28.432545040700589"/>
    <b v="1"/>
    <b v="1"/>
    <s v="Respiratory Infection"/>
    <s v="Critical"/>
    <b v="1"/>
  </r>
  <r>
    <s v="PID0021"/>
    <s v="Adult"/>
    <x v="2"/>
    <n v="24000"/>
    <n v="19464.48"/>
    <n v="54"/>
    <s v="Female"/>
    <s v="A-"/>
    <b v="0"/>
    <b v="1"/>
    <x v="0"/>
    <n v="30"/>
    <n v="20.832529609197174"/>
    <b v="0"/>
    <b v="0"/>
    <s v="Kidney Stones"/>
    <s v="Ongoing Treatment"/>
    <b v="1"/>
  </r>
  <r>
    <s v="PID0022"/>
    <s v="Middle-aged"/>
    <x v="0"/>
    <n v="20000"/>
    <n v="15581.86"/>
    <n v="76"/>
    <s v="Female"/>
    <s v="B-"/>
    <b v="0"/>
    <b v="0"/>
    <x v="0"/>
    <n v="2"/>
    <n v="25.689561925365066"/>
    <b v="0"/>
    <b v="0"/>
    <s v="Fractured Leg"/>
    <s v="Ongoing Treatment"/>
    <b v="1"/>
  </r>
  <r>
    <s v="PID0023"/>
    <s v="Middle-aged"/>
    <x v="0"/>
    <n v="240000"/>
    <n v="0"/>
    <n v="86.3"/>
    <s v="Male"/>
    <s v="A-"/>
    <b v="0"/>
    <b v="0"/>
    <x v="1"/>
    <n v="40"/>
    <n v="30.216028850530446"/>
    <b v="1"/>
    <b v="1"/>
    <s v="Kidney Stones"/>
    <s v="Recovered"/>
    <b v="0"/>
  </r>
  <r>
    <s v="PID0024"/>
    <s v="Senior"/>
    <x v="1"/>
    <n v="60000"/>
    <n v="0"/>
    <n v="64.2"/>
    <s v="Male"/>
    <s v="O-"/>
    <b v="0"/>
    <b v="0"/>
    <x v="1"/>
    <n v="15"/>
    <n v="24.16349881440777"/>
    <b v="0"/>
    <b v="0"/>
    <s v="Diabetes"/>
    <s v="Recovered"/>
    <b v="0"/>
  </r>
  <r>
    <s v="PID0025"/>
    <s v="Adult"/>
    <x v="1"/>
    <n v="3000"/>
    <n v="2157.69"/>
    <n v="61.5"/>
    <s v="Male"/>
    <s v="B+"/>
    <b v="0"/>
    <b v="0"/>
    <x v="0"/>
    <n v="12"/>
    <n v="20.081632653061224"/>
    <b v="0"/>
    <b v="0"/>
    <s v="Osteoarthritis"/>
    <s v="Recovered"/>
    <b v="1"/>
  </r>
  <r>
    <s v="PID0026"/>
    <s v="Middle-aged"/>
    <x v="2"/>
    <n v="72000"/>
    <n v="42165.48"/>
    <n v="68.400000000000006"/>
    <s v="Female"/>
    <s v="AB+"/>
    <b v="0"/>
    <b v="0"/>
    <x v="0"/>
    <n v="2"/>
    <n v="30.400000000000002"/>
    <b v="1"/>
    <b v="1"/>
    <s v="Kidney Stones"/>
    <s v="Ongoing Treatment"/>
    <b v="1"/>
  </r>
  <r>
    <s v="PID0027"/>
    <s v="Middle-aged"/>
    <x v="1"/>
    <n v="48000"/>
    <n v="0"/>
    <n v="70.099999999999994"/>
    <s v="Female"/>
    <s v="A+"/>
    <b v="0"/>
    <b v="0"/>
    <x v="1"/>
    <n v="0"/>
    <n v="24.543958544868879"/>
    <b v="0"/>
    <b v="0"/>
    <s v="Osteoarthritis"/>
    <s v="Critical"/>
    <b v="0"/>
  </r>
  <r>
    <s v="PID0028"/>
    <s v="Adult"/>
    <x v="0"/>
    <n v="45000"/>
    <n v="22743.989999999998"/>
    <n v="54.5"/>
    <s v="Male"/>
    <s v="O-"/>
    <b v="1"/>
    <b v="0"/>
    <x v="0"/>
    <n v="25"/>
    <n v="20.512627498212204"/>
    <b v="0"/>
    <b v="0"/>
    <s v="Cancer"/>
    <s v="Ongoing Treatment"/>
    <b v="1"/>
  </r>
  <r>
    <s v="PID0029"/>
    <s v="Adult"/>
    <x v="2"/>
    <n v="16000"/>
    <n v="0"/>
    <n v="95"/>
    <s v="Male"/>
    <s v="A-"/>
    <b v="1"/>
    <b v="1"/>
    <x v="1"/>
    <n v="2"/>
    <n v="34.475250399187111"/>
    <b v="1"/>
    <b v="1"/>
    <s v="Prostate Cancer"/>
    <s v="Ongoing Treatment"/>
    <b v="0"/>
  </r>
  <r>
    <s v="PID0030"/>
    <s v="Young Adult"/>
    <x v="2"/>
    <n v="60000"/>
    <n v="32726.639999999999"/>
    <n v="73.900000000000006"/>
    <s v="Female"/>
    <s v="B-"/>
    <b v="0"/>
    <b v="0"/>
    <x v="0"/>
    <n v="30"/>
    <n v="26.818115836841343"/>
    <b v="0"/>
    <b v="0"/>
    <s v="Allergic Reaction"/>
    <s v="Ongoing Treatment"/>
    <b v="1"/>
  </r>
  <r>
    <s v="PID0031"/>
    <s v="Adult"/>
    <x v="2"/>
    <n v="21000"/>
    <n v="15341.69"/>
    <n v="59.4"/>
    <s v="Female"/>
    <s v="A+"/>
    <b v="1"/>
    <b v="1"/>
    <x v="0"/>
    <n v="1"/>
    <n v="22.915782570116889"/>
    <b v="0"/>
    <b v="0"/>
    <s v="Cancer"/>
    <s v="Critical"/>
    <b v="1"/>
  </r>
  <r>
    <s v="PID0032"/>
    <s v="Middle-aged"/>
    <x v="0"/>
    <n v="45000"/>
    <n v="0"/>
    <n v="59.4"/>
    <s v="Female"/>
    <s v="A-"/>
    <b v="0"/>
    <b v="1"/>
    <x v="1"/>
    <n v="9"/>
    <n v="24.408284023668635"/>
    <b v="0"/>
    <b v="0"/>
    <s v="Prostate Cancer"/>
    <s v="Ongoing Treatment"/>
    <b v="0"/>
  </r>
  <r>
    <s v="PID0033"/>
    <s v="Young Adult"/>
    <x v="1"/>
    <n v="32000"/>
    <n v="17963.439999999999"/>
    <n v="73.7"/>
    <s v="Female"/>
    <s v="A+"/>
    <b v="0"/>
    <b v="1"/>
    <x v="0"/>
    <n v="15"/>
    <n v="25.501730103806231"/>
    <b v="0"/>
    <b v="0"/>
    <s v="Stroke"/>
    <s v="Ongoing Treatment"/>
    <b v="1"/>
  </r>
  <r>
    <s v="PID0034"/>
    <s v="Adult"/>
    <x v="2"/>
    <n v="3000"/>
    <n v="0"/>
    <n v="95.2"/>
    <s v="Male"/>
    <s v="A-"/>
    <b v="0"/>
    <b v="0"/>
    <x v="1"/>
    <n v="15"/>
    <n v="31.808613719135288"/>
    <b v="1"/>
    <b v="1"/>
    <s v="Allergic Reaction"/>
    <s v="Recovered"/>
    <b v="0"/>
  </r>
  <r>
    <s v="PID0035"/>
    <s v="Middle-aged"/>
    <x v="2"/>
    <n v="14000"/>
    <n v="7827.47"/>
    <n v="78.099999999999994"/>
    <s v="Male"/>
    <s v="O-"/>
    <b v="0"/>
    <b v="0"/>
    <x v="0"/>
    <n v="2"/>
    <n v="28.686868686868689"/>
    <b v="1"/>
    <b v="1"/>
    <s v="Cancer"/>
    <s v="Critical"/>
    <b v="1"/>
  </r>
  <r>
    <s v="PID0036"/>
    <s v="Middle-aged"/>
    <x v="2"/>
    <n v="18000"/>
    <n v="13659.84"/>
    <n v="78.2"/>
    <s v="Female"/>
    <s v="B+"/>
    <b v="0"/>
    <b v="0"/>
    <x v="0"/>
    <n v="4"/>
    <n v="30.168589174800353"/>
    <b v="1"/>
    <b v="1"/>
    <s v="Cancer"/>
    <s v="Recovered"/>
    <b v="1"/>
  </r>
  <r>
    <s v="PID0037"/>
    <s v="Senior"/>
    <x v="1"/>
    <n v="30000"/>
    <n v="23257.38"/>
    <n v="60.6"/>
    <s v="Female"/>
    <s v="O+"/>
    <b v="0"/>
    <b v="1"/>
    <x v="0"/>
    <n v="5"/>
    <n v="24.901380670611438"/>
    <b v="0"/>
    <b v="0"/>
    <s v="Appendicitis"/>
    <s v="Recovered"/>
    <b v="1"/>
  </r>
  <r>
    <s v="PID0038"/>
    <s v="Adult"/>
    <x v="0"/>
    <n v="20000"/>
    <n v="15921.2"/>
    <n v="99.2"/>
    <s v="Male"/>
    <s v="O+"/>
    <b v="1"/>
    <b v="0"/>
    <x v="0"/>
    <n v="15"/>
    <n v="34.732677427260953"/>
    <b v="1"/>
    <b v="1"/>
    <s v="Allergic Reaction"/>
    <s v="Critical"/>
    <b v="1"/>
  </r>
  <r>
    <s v="PID0039"/>
    <s v="Middle-aged"/>
    <x v="1"/>
    <n v="200000"/>
    <n v="0"/>
    <n v="58.9"/>
    <s v="Female"/>
    <s v="O+"/>
    <b v="0"/>
    <b v="0"/>
    <x v="1"/>
    <n v="25"/>
    <n v="23.2981290297061"/>
    <b v="0"/>
    <b v="0"/>
    <s v="Cancer"/>
    <s v="Critical"/>
    <b v="0"/>
  </r>
  <r>
    <s v="PID0040"/>
    <s v="Adult"/>
    <x v="0"/>
    <n v="20000"/>
    <n v="13998.94"/>
    <n v="79.099999999999994"/>
    <s v="Male"/>
    <s v="O+"/>
    <b v="1"/>
    <b v="0"/>
    <x v="0"/>
    <n v="30"/>
    <n v="30.515798001620301"/>
    <b v="1"/>
    <b v="1"/>
    <s v="Prostate Cancer"/>
    <s v="Recovered"/>
    <b v="1"/>
  </r>
  <r>
    <s v="PID0041"/>
    <s v="Middle-aged"/>
    <x v="1"/>
    <n v="240000"/>
    <n v="148902.72"/>
    <n v="77.400000000000006"/>
    <s v="Female"/>
    <s v="A+"/>
    <b v="0"/>
    <b v="0"/>
    <x v="0"/>
    <n v="7"/>
    <n v="28.429752066115707"/>
    <b v="1"/>
    <b v="1"/>
    <s v="Osteoarthritis"/>
    <s v="Recovered"/>
    <b v="1"/>
  </r>
  <r>
    <s v="PID0042"/>
    <s v="Senior"/>
    <x v="1"/>
    <n v="72000"/>
    <n v="50448.4"/>
    <n v="80.099999999999994"/>
    <s v="Female"/>
    <s v="AB+"/>
    <b v="0"/>
    <b v="0"/>
    <x v="0"/>
    <n v="12"/>
    <n v="32.914201183431949"/>
    <b v="1"/>
    <b v="1"/>
    <s v="Prostate Cancer"/>
    <s v="Recovered"/>
    <b v="1"/>
  </r>
  <r>
    <s v="PID0043"/>
    <s v="Middle-aged"/>
    <x v="3"/>
    <n v="90000"/>
    <n v="69839.149999999994"/>
    <n v="81.2"/>
    <s v="Female"/>
    <s v="O+"/>
    <b v="0"/>
    <b v="0"/>
    <x v="0"/>
    <n v="5"/>
    <n v="31.718749999999996"/>
    <b v="1"/>
    <b v="1"/>
    <s v="Fractured Leg"/>
    <s v="Recovered"/>
    <b v="1"/>
  </r>
  <r>
    <s v="PID0044"/>
    <s v="Adult"/>
    <x v="1"/>
    <n v="24000"/>
    <n v="20413.2"/>
    <n v="85.2"/>
    <s v="Female"/>
    <s v="O-"/>
    <b v="1"/>
    <b v="0"/>
    <x v="0"/>
    <n v="12"/>
    <n v="29.137170411408643"/>
    <b v="1"/>
    <b v="1"/>
    <s v="Appendicitis"/>
    <s v="Recovered"/>
    <b v="1"/>
  </r>
  <r>
    <s v="PID0045"/>
    <s v="Senior"/>
    <x v="2"/>
    <n v="21000"/>
    <n v="15544.83"/>
    <n v="74.900000000000006"/>
    <s v="Male"/>
    <s v="B+"/>
    <b v="0"/>
    <b v="0"/>
    <x v="0"/>
    <n v="2"/>
    <n v="31.582054309327042"/>
    <b v="1"/>
    <b v="1"/>
    <s v="Heart Attack"/>
    <s v="Critical"/>
    <b v="1"/>
  </r>
  <r>
    <s v="PID0046"/>
    <s v="Adult"/>
    <x v="0"/>
    <n v="24000"/>
    <n v="16811.099999999999"/>
    <n v="90.2"/>
    <s v="Female"/>
    <s v="O-"/>
    <b v="0"/>
    <b v="1"/>
    <x v="0"/>
    <n v="30"/>
    <n v="30.847098252453751"/>
    <b v="1"/>
    <b v="1"/>
    <s v="Heart Attack"/>
    <s v="Ongoing Treatment"/>
    <b v="1"/>
  </r>
  <r>
    <s v="PID0047"/>
    <s v="Adult"/>
    <x v="0"/>
    <n v="800"/>
    <n v="621.45000000000005"/>
    <n v="76.5"/>
    <s v="Male"/>
    <s v="AB-"/>
    <b v="0"/>
    <b v="0"/>
    <x v="0"/>
    <n v="300"/>
    <n v="24.144678702184066"/>
    <b v="0"/>
    <b v="0"/>
    <s v="Cancer"/>
    <s v="Recovered"/>
    <b v="1"/>
  </r>
  <r>
    <s v="PID0048"/>
    <s v="Adult"/>
    <x v="1"/>
    <n v="300000"/>
    <n v="189845.84999999998"/>
    <n v="88.1"/>
    <s v="Female"/>
    <s v="B-"/>
    <b v="0"/>
    <b v="0"/>
    <x v="0"/>
    <n v="25"/>
    <n v="28.441373966942148"/>
    <b v="1"/>
    <b v="1"/>
    <s v="Stroke"/>
    <s v="Critical"/>
    <b v="1"/>
  </r>
  <r>
    <s v="PID0049"/>
    <s v="Middle-aged"/>
    <x v="0"/>
    <n v="1600"/>
    <n v="1130.5999999999999"/>
    <n v="48.2"/>
    <s v="Male"/>
    <s v="A-"/>
    <b v="1"/>
    <b v="0"/>
    <x v="0"/>
    <n v="20"/>
    <n v="20.590371224742622"/>
    <b v="0"/>
    <b v="0"/>
    <s v="Prostate Cancer"/>
    <s v="Critical"/>
    <b v="1"/>
  </r>
  <r>
    <s v="PID0050"/>
    <s v="Middle-aged"/>
    <x v="3"/>
    <n v="60000"/>
    <n v="43051.95"/>
    <n v="91.1"/>
    <s v="Female"/>
    <s v="B-"/>
    <b v="0"/>
    <b v="0"/>
    <x v="0"/>
    <n v="4"/>
    <n v="33.461891643709826"/>
    <b v="1"/>
    <b v="1"/>
    <s v="Respiratory Infection"/>
    <s v="Critical"/>
    <b v="1"/>
  </r>
  <r>
    <s v="PID0051"/>
    <s v="Senior"/>
    <x v="1"/>
    <n v="72000"/>
    <n v="48472.959999999999"/>
    <n v="64.900000000000006"/>
    <s v="Male"/>
    <s v="O+"/>
    <b v="0"/>
    <b v="0"/>
    <x v="0"/>
    <n v="9"/>
    <n v="25.997436308283927"/>
    <b v="0"/>
    <b v="0"/>
    <s v="Prostate Cancer"/>
    <s v="Ongoing Treatment"/>
    <b v="1"/>
  </r>
  <r>
    <s v="PID0052"/>
    <s v="Senior"/>
    <x v="1"/>
    <n v="100"/>
    <n v="81.36"/>
    <n v="87.1"/>
    <s v="Male"/>
    <s v="O-"/>
    <b v="0"/>
    <b v="0"/>
    <x v="0"/>
    <n v="25"/>
    <n v="31.230951271110474"/>
    <b v="1"/>
    <b v="1"/>
    <s v="Heart Disease"/>
    <s v="Critical"/>
    <b v="1"/>
  </r>
  <r>
    <s v="PID0053"/>
    <s v="Senior"/>
    <x v="1"/>
    <n v="24000"/>
    <n v="19986.12"/>
    <n v="72.099999999999994"/>
    <s v="Female"/>
    <s v="B+"/>
    <b v="1"/>
    <b v="0"/>
    <x v="0"/>
    <n v="300"/>
    <n v="28.164062499999993"/>
    <b v="1"/>
    <b v="1"/>
    <s v="Respiratory Infection"/>
    <s v="Ongoing Treatment"/>
    <b v="1"/>
  </r>
  <r>
    <s v="PID0054"/>
    <s v="Adult"/>
    <x v="1"/>
    <n v="100"/>
    <n v="74.3"/>
    <n v="93.1"/>
    <s v="Male"/>
    <s v="AB-"/>
    <b v="0"/>
    <b v="0"/>
    <x v="0"/>
    <n v="0"/>
    <n v="33.382337122162859"/>
    <b v="1"/>
    <b v="1"/>
    <s v="Hypertension"/>
    <s v="Recovered"/>
    <b v="1"/>
  </r>
  <r>
    <s v="PID0055"/>
    <s v="Middle-aged"/>
    <x v="2"/>
    <n v="60000"/>
    <n v="49152.200000000004"/>
    <n v="75.400000000000006"/>
    <s v="Female"/>
    <s v="AB+"/>
    <b v="0"/>
    <b v="0"/>
    <x v="0"/>
    <n v="4"/>
    <n v="23.532349177616183"/>
    <b v="0"/>
    <b v="0"/>
    <s v="Kidney Stones"/>
    <s v="Ongoing Treatment"/>
    <b v="1"/>
  </r>
  <r>
    <s v="PID0056"/>
    <s v="Senior"/>
    <x v="2"/>
    <n v="48000"/>
    <n v="0"/>
    <n v="57.7"/>
    <s v="Female"/>
    <s v="AB-"/>
    <b v="0"/>
    <b v="1"/>
    <x v="1"/>
    <n v="2"/>
    <n v="22.259943675012536"/>
    <b v="0"/>
    <b v="0"/>
    <s v="Fractured Leg"/>
    <s v="Ongoing Treatment"/>
    <b v="0"/>
  </r>
  <r>
    <s v="PID0057"/>
    <s v="Middle-aged"/>
    <x v="2"/>
    <n v="500"/>
    <n v="301.31"/>
    <n v="62.6"/>
    <s v="Male"/>
    <s v="O+"/>
    <b v="0"/>
    <b v="0"/>
    <x v="0"/>
    <n v="2"/>
    <n v="23.274836406900658"/>
    <b v="0"/>
    <b v="0"/>
    <s v="Cancer"/>
    <s v="Ongoing Treatment"/>
    <b v="1"/>
  </r>
  <r>
    <s v="PID0058"/>
    <s v="Adult"/>
    <x v="0"/>
    <n v="90000"/>
    <n v="55462.05"/>
    <n v="63.5"/>
    <s v="Male"/>
    <s v="AB-"/>
    <b v="1"/>
    <b v="0"/>
    <x v="0"/>
    <n v="5"/>
    <n v="23.900033874063759"/>
    <b v="0"/>
    <b v="0"/>
    <s v="Fractured Leg"/>
    <s v="Ongoing Treatment"/>
    <b v="1"/>
  </r>
  <r>
    <s v="PID0059"/>
    <s v="Middle-aged"/>
    <x v="0"/>
    <n v="72000"/>
    <n v="51611.56"/>
    <n v="71.7"/>
    <s v="Female"/>
    <s v="B+"/>
    <b v="1"/>
    <b v="0"/>
    <x v="0"/>
    <n v="20"/>
    <n v="24.236073553272043"/>
    <b v="0"/>
    <b v="0"/>
    <s v="Kidney Stones"/>
    <s v="Critical"/>
    <b v="1"/>
  </r>
  <r>
    <s v="PID0060"/>
    <s v="Adult"/>
    <x v="2"/>
    <n v="800"/>
    <n v="0"/>
    <n v="104"/>
    <s v="Male"/>
    <s v="B-"/>
    <b v="0"/>
    <b v="0"/>
    <x v="1"/>
    <n v="1"/>
    <n v="32.824138366367883"/>
    <b v="1"/>
    <b v="1"/>
    <s v="Heart Attack"/>
    <s v="Recovered"/>
    <b v="0"/>
  </r>
  <r>
    <s v="PID0061"/>
    <s v="Adult"/>
    <x v="2"/>
    <n v="14000"/>
    <n v="8311.31"/>
    <n v="95.7"/>
    <s v="Male"/>
    <s v="B-"/>
    <b v="1"/>
    <b v="1"/>
    <x v="0"/>
    <n v="15"/>
    <n v="30.894886363636367"/>
    <b v="1"/>
    <b v="1"/>
    <s v="Heart Attack"/>
    <s v="Recovered"/>
    <b v="1"/>
  </r>
  <r>
    <s v="PID0062"/>
    <s v="Adult"/>
    <x v="2"/>
    <n v="75000"/>
    <n v="67475.95"/>
    <n v="86.7"/>
    <s v="Female"/>
    <s v="B-"/>
    <b v="0"/>
    <b v="1"/>
    <x v="0"/>
    <n v="2"/>
    <n v="30.356079969188759"/>
    <b v="1"/>
    <b v="1"/>
    <s v="Appendicitis"/>
    <s v="Recovered"/>
    <b v="1"/>
  </r>
  <r>
    <s v="PID0063"/>
    <s v="Adult"/>
    <x v="1"/>
    <n v="45000"/>
    <n v="24489.69"/>
    <n v="105.9"/>
    <s v="Male"/>
    <s v="O+"/>
    <b v="0"/>
    <b v="0"/>
    <x v="0"/>
    <n v="40"/>
    <n v="34.187790547520663"/>
    <b v="1"/>
    <b v="1"/>
    <s v="Hypertension"/>
    <s v="Recovered"/>
    <b v="1"/>
  </r>
  <r>
    <s v="PID0064"/>
    <s v="Adult"/>
    <x v="1"/>
    <n v="100"/>
    <n v="53.04"/>
    <n v="87.1"/>
    <s v="Female"/>
    <s v="A+"/>
    <b v="0"/>
    <b v="0"/>
    <x v="0"/>
    <n v="40"/>
    <n v="31.608361155465236"/>
    <b v="1"/>
    <b v="1"/>
    <s v="Heart Disease"/>
    <s v="Critical"/>
    <b v="1"/>
  </r>
  <r>
    <s v="PID0065"/>
    <s v="Senior"/>
    <x v="1"/>
    <n v="32000"/>
    <n v="18466.8"/>
    <n v="60.7"/>
    <s v="Male"/>
    <s v="AB+"/>
    <b v="0"/>
    <b v="1"/>
    <x v="0"/>
    <n v="12"/>
    <n v="23.12909617436366"/>
    <b v="0"/>
    <b v="0"/>
    <s v="Allergic Reaction"/>
    <s v="Critical"/>
    <b v="1"/>
  </r>
  <r>
    <s v="PID0066"/>
    <s v="Adult"/>
    <x v="1"/>
    <n v="18000"/>
    <n v="13355.64"/>
    <n v="65.599999999999994"/>
    <s v="Female"/>
    <s v="AB-"/>
    <b v="0"/>
    <b v="0"/>
    <x v="0"/>
    <n v="20"/>
    <n v="24.095500459136822"/>
    <b v="0"/>
    <b v="0"/>
    <s v="Osteoarthritis"/>
    <s v="Ongoing Treatment"/>
    <b v="1"/>
  </r>
  <r>
    <s v="PID0067"/>
    <s v="Elderly"/>
    <x v="2"/>
    <n v="200000"/>
    <n v="0"/>
    <n v="69"/>
    <s v="Male"/>
    <s v="A+"/>
    <b v="0"/>
    <b v="0"/>
    <x v="1"/>
    <n v="4"/>
    <n v="30.666666666666668"/>
    <b v="1"/>
    <b v="1"/>
    <s v="Childbirth"/>
    <s v="Recovered"/>
    <b v="0"/>
  </r>
  <r>
    <s v="PID0068"/>
    <s v="Middle-aged"/>
    <x v="0"/>
    <n v="20000"/>
    <n v="17169.96"/>
    <n v="67.900000000000006"/>
    <s v="Male"/>
    <s v="AB+"/>
    <b v="0"/>
    <b v="1"/>
    <x v="0"/>
    <n v="5"/>
    <n v="23.773677392248175"/>
    <b v="0"/>
    <b v="0"/>
    <s v="Allergic Reaction"/>
    <s v="Recovered"/>
    <b v="1"/>
  </r>
  <r>
    <s v="PID0069"/>
    <s v="Senior"/>
    <x v="1"/>
    <n v="250000"/>
    <n v="174255.5"/>
    <n v="78.8"/>
    <s v="Female"/>
    <s v="B-"/>
    <b v="0"/>
    <b v="0"/>
    <x v="0"/>
    <n v="50"/>
    <n v="31.565454254125935"/>
    <b v="1"/>
    <b v="1"/>
    <s v="Cancer"/>
    <s v="Recovered"/>
    <b v="1"/>
  </r>
  <r>
    <s v="PID0070"/>
    <s v="Adult"/>
    <x v="2"/>
    <n v="240000"/>
    <n v="208135.44"/>
    <n v="89.6"/>
    <s v="Female"/>
    <s v="O-"/>
    <b v="0"/>
    <b v="1"/>
    <x v="0"/>
    <n v="0.5"/>
    <n v="32.910927456382005"/>
    <b v="1"/>
    <b v="1"/>
    <s v="Childbirth"/>
    <s v="Recovered"/>
    <b v="1"/>
  </r>
  <r>
    <s v="PID0071"/>
    <s v="Senior"/>
    <x v="0"/>
    <n v="100"/>
    <n v="77.959999999999994"/>
    <n v="72.8"/>
    <s v="Male"/>
    <s v="AB+"/>
    <b v="1"/>
    <b v="0"/>
    <x v="0"/>
    <n v="15"/>
    <n v="29.161993270309239"/>
    <b v="1"/>
    <b v="1"/>
    <s v="Childbirth"/>
    <s v="Recovered"/>
    <b v="1"/>
  </r>
  <r>
    <s v="PID0072"/>
    <s v="Adult"/>
    <x v="1"/>
    <n v="18000"/>
    <n v="10770.36"/>
    <n v="60"/>
    <s v="Female"/>
    <s v="A+"/>
    <b v="0"/>
    <b v="0"/>
    <x v="0"/>
    <n v="7"/>
    <n v="22.582709172343712"/>
    <b v="0"/>
    <b v="0"/>
    <s v="Hypertension"/>
    <s v="Critical"/>
    <b v="1"/>
  </r>
  <r>
    <s v="PID0073"/>
    <s v="Young Adult"/>
    <x v="1"/>
    <n v="60000"/>
    <n v="30738.95"/>
    <n v="99.8"/>
    <s v="Female"/>
    <s v="A+"/>
    <b v="0"/>
    <b v="0"/>
    <x v="0"/>
    <n v="15"/>
    <n v="33.345584550101904"/>
    <b v="1"/>
    <b v="1"/>
    <s v="Stroke"/>
    <s v="Recovered"/>
    <b v="1"/>
  </r>
  <r>
    <s v="PID0074"/>
    <s v="Middle-aged"/>
    <x v="0"/>
    <n v="100"/>
    <n v="56.05"/>
    <n v="73.7"/>
    <s v="Male"/>
    <s v="B+"/>
    <b v="0"/>
    <b v="1"/>
    <x v="0"/>
    <n v="25"/>
    <n v="28.082609358329517"/>
    <b v="1"/>
    <b v="1"/>
    <s v="Osteoarthritis"/>
    <s v="Ongoing Treatment"/>
    <b v="1"/>
  </r>
  <r>
    <s v="PID0075"/>
    <s v="Middle-aged"/>
    <x v="0"/>
    <n v="48000"/>
    <n v="0"/>
    <n v="60.2"/>
    <s v="Male"/>
    <s v="B-"/>
    <b v="1"/>
    <b v="0"/>
    <x v="1"/>
    <n v="2"/>
    <n v="26.056094182825486"/>
    <b v="0"/>
    <b v="0"/>
    <s v="Kidney Stones"/>
    <s v="Critical"/>
    <b v="0"/>
  </r>
  <r>
    <s v="PID0076"/>
    <s v="Middle-aged"/>
    <x v="3"/>
    <n v="300000"/>
    <n v="174141.6"/>
    <n v="81.2"/>
    <s v="Male"/>
    <s v="AB-"/>
    <b v="1"/>
    <b v="1"/>
    <x v="0"/>
    <n v="20"/>
    <n v="26.213842975206614"/>
    <b v="0"/>
    <b v="0"/>
    <s v="Allergic Reaction"/>
    <s v="Recovered"/>
    <b v="1"/>
  </r>
  <r>
    <s v="PID0077"/>
    <s v="Adult"/>
    <x v="0"/>
    <n v="300000"/>
    <n v="217453.08000000002"/>
    <n v="83.4"/>
    <s v="Female"/>
    <s v="AB-"/>
    <b v="0"/>
    <b v="0"/>
    <x v="0"/>
    <n v="4"/>
    <n v="31.008328375966695"/>
    <b v="1"/>
    <b v="1"/>
    <s v="Respiratory Infection"/>
    <s v="Critical"/>
    <b v="1"/>
  </r>
  <r>
    <s v="PID0078"/>
    <s v="Adult"/>
    <x v="2"/>
    <n v="100"/>
    <n v="0"/>
    <n v="86.7"/>
    <s v="Female"/>
    <s v="O-"/>
    <b v="0"/>
    <b v="0"/>
    <x v="1"/>
    <n v="2"/>
    <n v="30.356079969188759"/>
    <b v="1"/>
    <b v="1"/>
    <s v="Osteoarthritis"/>
    <s v="Critical"/>
    <b v="0"/>
  </r>
  <r>
    <s v="PID0079"/>
    <s v="Adult"/>
    <x v="2"/>
    <n v="18000"/>
    <n v="14773.74"/>
    <n v="86.5"/>
    <s v="Female"/>
    <s v="B-"/>
    <b v="0"/>
    <b v="1"/>
    <x v="0"/>
    <n v="4"/>
    <n v="29.238777717685238"/>
    <b v="1"/>
    <b v="1"/>
    <s v="Heart Attack"/>
    <s v="Ongoing Treatment"/>
    <b v="1"/>
  </r>
  <r>
    <s v="PID0080"/>
    <s v="Adult"/>
    <x v="1"/>
    <n v="75000"/>
    <n v="44458.25"/>
    <n v="94.6"/>
    <s v="Male"/>
    <s v="B+"/>
    <b v="1"/>
    <b v="1"/>
    <x v="0"/>
    <n v="12"/>
    <n v="30.539772727272727"/>
    <b v="1"/>
    <b v="1"/>
    <s v="Hypertension"/>
    <s v="Recovered"/>
    <b v="1"/>
  </r>
  <r>
    <s v="PID0081"/>
    <s v="Senior"/>
    <x v="0"/>
    <n v="45000"/>
    <n v="28657.98"/>
    <n v="87"/>
    <s v="Male"/>
    <s v="O-"/>
    <b v="1"/>
    <b v="1"/>
    <x v="0"/>
    <n v="20"/>
    <n v="30.824829931972793"/>
    <b v="1"/>
    <b v="1"/>
    <s v="Heart Attack"/>
    <s v="Recovered"/>
    <b v="1"/>
  </r>
  <r>
    <s v="PID0082"/>
    <s v="Senior"/>
    <x v="3"/>
    <n v="250000"/>
    <n v="0"/>
    <n v="61.7"/>
    <s v="Female"/>
    <s v="A-"/>
    <b v="0"/>
    <b v="0"/>
    <x v="1"/>
    <n v="15"/>
    <n v="22.940214158239147"/>
    <b v="0"/>
    <b v="0"/>
    <s v="Hypertension"/>
    <s v="Ongoing Treatment"/>
    <b v="0"/>
  </r>
  <r>
    <s v="PID0083"/>
    <s v="Adult"/>
    <x v="0"/>
    <n v="100"/>
    <n v="88.17"/>
    <n v="76.2"/>
    <s v="Male"/>
    <s v="AB-"/>
    <b v="0"/>
    <b v="0"/>
    <x v="0"/>
    <n v="40"/>
    <n v="29.035208047553724"/>
    <b v="1"/>
    <b v="1"/>
    <s v="Respiratory Infection"/>
    <s v="Ongoing Treatment"/>
    <b v="1"/>
  </r>
  <r>
    <s v="PID0084"/>
    <s v="Senior"/>
    <x v="0"/>
    <n v="3000"/>
    <n v="1770.5099999999998"/>
    <n v="54.5"/>
    <s v="Female"/>
    <s v="B+"/>
    <b v="0"/>
    <b v="0"/>
    <x v="0"/>
    <n v="40"/>
    <n v="21.557691547011586"/>
    <b v="0"/>
    <b v="0"/>
    <s v="Childbirth"/>
    <s v="Recovered"/>
    <b v="1"/>
  </r>
  <r>
    <s v="PID0085"/>
    <s v="Middle-aged"/>
    <x v="0"/>
    <n v="14000"/>
    <n v="8718.2200000000012"/>
    <n v="69.7"/>
    <s v="Male"/>
    <s v="B-"/>
    <b v="1"/>
    <b v="1"/>
    <x v="0"/>
    <n v="12"/>
    <n v="25.601469237832877"/>
    <b v="0"/>
    <b v="0"/>
    <s v="Appendicitis"/>
    <s v="Recovered"/>
    <b v="1"/>
  </r>
  <r>
    <s v="PID0086"/>
    <s v="Adult"/>
    <x v="1"/>
    <n v="32000"/>
    <n v="0"/>
    <n v="89.6"/>
    <s v="Male"/>
    <s v="A+"/>
    <b v="0"/>
    <b v="1"/>
    <x v="1"/>
    <n v="200"/>
    <n v="29.257142857142856"/>
    <b v="1"/>
    <b v="1"/>
    <s v="Appendicitis"/>
    <s v="Critical"/>
    <b v="0"/>
  </r>
  <r>
    <s v="PID0087"/>
    <s v="Middle-aged"/>
    <x v="2"/>
    <n v="250000"/>
    <n v="125433.3"/>
    <n v="73"/>
    <s v="Male"/>
    <s v="B-"/>
    <b v="1"/>
    <b v="0"/>
    <x v="0"/>
    <n v="12"/>
    <n v="30.780907404284029"/>
    <b v="1"/>
    <b v="1"/>
    <s v="Diabetes"/>
    <s v="Critical"/>
    <b v="1"/>
  </r>
  <r>
    <s v="PID0088"/>
    <s v="Adult"/>
    <x v="0"/>
    <n v="800"/>
    <n v="714.99"/>
    <n v="94.2"/>
    <s v="Female"/>
    <s v="B-"/>
    <b v="0"/>
    <b v="1"/>
    <x v="0"/>
    <n v="25"/>
    <n v="31.113753468093538"/>
    <b v="1"/>
    <b v="1"/>
    <s v="Fractured Leg"/>
    <s v="Recovered"/>
    <b v="1"/>
  </r>
  <r>
    <s v="PID0089"/>
    <s v="Adult"/>
    <x v="2"/>
    <n v="72000"/>
    <n v="57203.6"/>
    <n v="89.9"/>
    <s v="Male"/>
    <s v="AB+"/>
    <b v="1"/>
    <b v="0"/>
    <x v="0"/>
    <n v="40"/>
    <n v="29.022469008264466"/>
    <b v="1"/>
    <b v="1"/>
    <s v="Appendicitis"/>
    <s v="Recovered"/>
    <b v="1"/>
  </r>
  <r>
    <s v="PID0090"/>
    <s v="Adult"/>
    <x v="0"/>
    <n v="20000"/>
    <n v="10879.14"/>
    <n v="67.900000000000006"/>
    <s v="Female"/>
    <s v="B+"/>
    <b v="1"/>
    <b v="1"/>
    <x v="0"/>
    <n v="7"/>
    <n v="24.346516547742841"/>
    <b v="0"/>
    <b v="0"/>
    <s v="Allergic Reaction"/>
    <s v="Recovered"/>
    <b v="1"/>
  </r>
  <r>
    <s v="PID0091"/>
    <s v="Adult"/>
    <x v="1"/>
    <n v="500"/>
    <n v="372.41"/>
    <n v="91.7"/>
    <s v="Male"/>
    <s v="B-"/>
    <b v="0"/>
    <b v="0"/>
    <x v="0"/>
    <n v="7"/>
    <n v="31.360076604767283"/>
    <b v="1"/>
    <b v="1"/>
    <s v="Appendicitis"/>
    <s v="Recovered"/>
    <b v="1"/>
  </r>
  <r>
    <s v="PID0092"/>
    <s v="Senior"/>
    <x v="2"/>
    <n v="18000"/>
    <n v="0"/>
    <n v="60.4"/>
    <s v="Male"/>
    <s v="O-"/>
    <b v="0"/>
    <b v="0"/>
    <x v="1"/>
    <n v="3"/>
    <n v="21.919001306430541"/>
    <b v="0"/>
    <b v="0"/>
    <s v="Appendicitis"/>
    <s v="Critical"/>
    <b v="0"/>
  </r>
  <r>
    <s v="PID0093"/>
    <s v="Adult"/>
    <x v="2"/>
    <n v="10000"/>
    <n v="5506.4"/>
    <n v="58.7"/>
    <s v="Male"/>
    <s v="B+"/>
    <b v="1"/>
    <b v="0"/>
    <x v="0"/>
    <n v="1"/>
    <n v="20.311418685121112"/>
    <b v="0"/>
    <b v="0"/>
    <s v="Allergic Reaction"/>
    <s v="Recovered"/>
    <b v="1"/>
  </r>
  <r>
    <s v="PID0094"/>
    <s v="Adult"/>
    <x v="2"/>
    <n v="48000"/>
    <n v="38250.120000000003"/>
    <n v="86.8"/>
    <s v="Female"/>
    <s v="A+"/>
    <b v="0"/>
    <b v="0"/>
    <x v="0"/>
    <n v="20"/>
    <n v="31.123381978557855"/>
    <b v="1"/>
    <b v="1"/>
    <s v="Allergic Reaction"/>
    <s v="Ongoing Treatment"/>
    <b v="1"/>
  </r>
  <r>
    <s v="PID0095"/>
    <s v="Senior"/>
    <x v="3"/>
    <n v="10000"/>
    <n v="7114.0499999999993"/>
    <n v="87.2"/>
    <s v="Female"/>
    <s v="AB-"/>
    <b v="0"/>
    <b v="0"/>
    <x v="0"/>
    <n v="20"/>
    <n v="30.89569160997733"/>
    <b v="1"/>
    <b v="1"/>
    <s v="Heart Disease"/>
    <s v="Recovered"/>
    <b v="1"/>
  </r>
  <r>
    <s v="PID0096"/>
    <s v="Middle-aged"/>
    <x v="1"/>
    <n v="20000"/>
    <n v="14220.48"/>
    <n v="77.3"/>
    <s v="Female"/>
    <s v="O-"/>
    <b v="1"/>
    <b v="0"/>
    <x v="0"/>
    <n v="5"/>
    <n v="31.763642340565415"/>
    <b v="1"/>
    <b v="1"/>
    <s v="Cancer"/>
    <s v="Ongoing Treatment"/>
    <b v="1"/>
  </r>
  <r>
    <s v="PID0097"/>
    <s v="Adult"/>
    <x v="0"/>
    <n v="200"/>
    <n v="116.84"/>
    <n v="86.2"/>
    <s v="Female"/>
    <s v="AB+"/>
    <b v="0"/>
    <b v="0"/>
    <x v="0"/>
    <n v="40"/>
    <n v="33.671874999999993"/>
    <b v="1"/>
    <b v="1"/>
    <s v="Diabetes"/>
    <s v="Critical"/>
    <b v="1"/>
  </r>
  <r>
    <s v="PID0098"/>
    <s v="Middle-aged"/>
    <x v="0"/>
    <n v="21000"/>
    <n v="17306.52"/>
    <n v="92.9"/>
    <s v="Female"/>
    <s v="A-"/>
    <b v="0"/>
    <b v="1"/>
    <x v="0"/>
    <n v="9"/>
    <n v="33.310624260461118"/>
    <b v="1"/>
    <b v="1"/>
    <s v="Osteoarthritis"/>
    <s v="Ongoing Treatment"/>
    <b v="1"/>
  </r>
  <r>
    <s v="PID0099"/>
    <s v="Adult"/>
    <x v="2"/>
    <n v="18000"/>
    <n v="14155.89"/>
    <n v="92.2"/>
    <s v="Male"/>
    <s v="A-"/>
    <b v="1"/>
    <b v="1"/>
    <x v="0"/>
    <n v="15"/>
    <n v="32.667233560090708"/>
    <b v="1"/>
    <b v="1"/>
    <s v="Fractured Leg"/>
    <s v="Critical"/>
    <b v="1"/>
  </r>
  <r>
    <s v="PID0100"/>
    <s v="Adult"/>
    <x v="1"/>
    <n v="3000"/>
    <n v="1695.5099999999998"/>
    <n v="97.1"/>
    <s v="Male"/>
    <s v="O+"/>
    <b v="0"/>
    <b v="0"/>
    <x v="0"/>
    <n v="20"/>
    <n v="34.816594356197783"/>
    <b v="1"/>
    <b v="1"/>
    <s v="Heart Disease"/>
    <s v="Recovered"/>
    <b v="1"/>
  </r>
  <r>
    <s v="PID0101"/>
    <s v="Adult"/>
    <x v="1"/>
    <n v="240000"/>
    <n v="169589.52"/>
    <n v="79.8"/>
    <s v="Male"/>
    <s v="O+"/>
    <b v="0"/>
    <b v="1"/>
    <x v="0"/>
    <n v="25"/>
    <n v="28.273809523809526"/>
    <b v="1"/>
    <b v="1"/>
    <s v="Prostate Cancer"/>
    <s v="Critical"/>
    <b v="1"/>
  </r>
  <r>
    <s v="PID0102"/>
    <s v="Adult"/>
    <x v="1"/>
    <n v="72000"/>
    <n v="57341.56"/>
    <n v="65.8"/>
    <s v="Female"/>
    <s v="O+"/>
    <b v="0"/>
    <b v="1"/>
    <x v="0"/>
    <n v="7"/>
    <n v="20.767579851028909"/>
    <b v="0"/>
    <b v="0"/>
    <s v="Kidney Stones"/>
    <s v="Critical"/>
    <b v="1"/>
  </r>
  <r>
    <s v="PID0103"/>
    <s v="Senior"/>
    <x v="0"/>
    <n v="18000"/>
    <n v="0"/>
    <n v="68.3"/>
    <s v="Female"/>
    <s v="O-"/>
    <b v="0"/>
    <b v="1"/>
    <x v="1"/>
    <n v="5"/>
    <n v="24.199263038548754"/>
    <b v="0"/>
    <b v="0"/>
    <s v="Allergic Reaction"/>
    <s v="Recovered"/>
    <b v="0"/>
  </r>
  <r>
    <s v="PID0104"/>
    <s v="Adult"/>
    <x v="3"/>
    <n v="40000"/>
    <n v="35432.600000000006"/>
    <n v="103.9"/>
    <s v="Male"/>
    <s v="AB-"/>
    <b v="0"/>
    <b v="1"/>
    <x v="0"/>
    <n v="12"/>
    <n v="33.164161000989495"/>
    <b v="1"/>
    <b v="1"/>
    <s v="Respiratory Infection"/>
    <s v="Ongoing Treatment"/>
    <b v="1"/>
  </r>
  <r>
    <s v="PID0105"/>
    <s v="Senior"/>
    <x v="1"/>
    <n v="10000"/>
    <n v="8403.3000000000011"/>
    <n v="80"/>
    <s v="Female"/>
    <s v="O+"/>
    <b v="0"/>
    <b v="1"/>
    <x v="0"/>
    <n v="7"/>
    <n v="34.626038781163437"/>
    <b v="1"/>
    <b v="1"/>
    <s v="Heart Disease"/>
    <s v="Ongoing Treatment"/>
    <b v="1"/>
  </r>
  <r>
    <s v="PID0106"/>
    <s v="Middle-aged"/>
    <x v="2"/>
    <n v="32000"/>
    <n v="24816.48"/>
    <n v="81"/>
    <s v="Female"/>
    <s v="AB+"/>
    <b v="0"/>
    <b v="0"/>
    <x v="0"/>
    <n v="40"/>
    <n v="29.3946871824648"/>
    <b v="1"/>
    <b v="1"/>
    <s v="Appendicitis"/>
    <s v="Critical"/>
    <b v="1"/>
  </r>
  <r>
    <s v="PID0107"/>
    <s v="Adult"/>
    <x v="1"/>
    <n v="200000"/>
    <n v="153134.96"/>
    <n v="64.099999999999994"/>
    <s v="Male"/>
    <s v="O+"/>
    <b v="0"/>
    <b v="0"/>
    <x v="0"/>
    <n v="9"/>
    <n v="20.460276421207183"/>
    <b v="0"/>
    <b v="0"/>
    <s v="Fractured Arm"/>
    <s v="Recovered"/>
    <b v="1"/>
  </r>
  <r>
    <s v="PID0108"/>
    <s v="Adult"/>
    <x v="1"/>
    <n v="24000"/>
    <n v="20927.52"/>
    <n v="91"/>
    <s v="Female"/>
    <s v="A-"/>
    <b v="0"/>
    <b v="1"/>
    <x v="0"/>
    <n v="50"/>
    <n v="30.759870200108171"/>
    <b v="1"/>
    <b v="1"/>
    <s v="Heart Attack"/>
    <s v="Ongoing Treatment"/>
    <b v="1"/>
  </r>
  <r>
    <s v="PID0109"/>
    <s v="Middle-aged"/>
    <x v="2"/>
    <n v="240000"/>
    <n v="0"/>
    <n v="79.900000000000006"/>
    <s v="Male"/>
    <s v="O-"/>
    <b v="0"/>
    <b v="0"/>
    <x v="1"/>
    <n v="2"/>
    <n v="31.210937499999996"/>
    <b v="1"/>
    <b v="1"/>
    <s v="Fractured Leg"/>
    <s v="Recovered"/>
    <b v="0"/>
  </r>
  <r>
    <s v="PID0110"/>
    <s v="Adult"/>
    <x v="0"/>
    <n v="18000"/>
    <n v="12518.82"/>
    <n v="65.3"/>
    <s v="Male"/>
    <s v="A-"/>
    <b v="0"/>
    <s v="No"/>
    <x v="0"/>
    <n v="30"/>
    <n v="24.57751514923407"/>
    <b v="0"/>
    <b v="0"/>
    <s v="Diabetes"/>
    <s v="Recovered"/>
    <b v="1"/>
  </r>
  <r>
    <s v="PID0111"/>
    <s v="Adult"/>
    <x v="1"/>
    <n v="24000"/>
    <n v="12412.04"/>
    <n v="85.9"/>
    <s v="Female"/>
    <s v="B+"/>
    <b v="1"/>
    <b v="1"/>
    <x v="0"/>
    <n v="0"/>
    <n v="29.723183391003467"/>
    <b v="1"/>
    <b v="1"/>
    <s v="Heart Disease"/>
    <s v="Ongoing Treatment"/>
    <b v="1"/>
  </r>
  <r>
    <s v="PID0112"/>
    <s v="Senior"/>
    <x v="3"/>
    <n v="240000"/>
    <n v="179908.08000000002"/>
    <n v="85.3"/>
    <s v="Female"/>
    <s v="A+"/>
    <b v="0"/>
    <b v="0"/>
    <x v="0"/>
    <n v="20"/>
    <n v="33.740753925873179"/>
    <b v="1"/>
    <b v="1"/>
    <s v="Diabetes"/>
    <s v="Ongoing Treatment"/>
    <b v="1"/>
  </r>
  <r>
    <s v="PID0113"/>
    <s v="Senior"/>
    <x v="1"/>
    <n v="800"/>
    <n v="678.92"/>
    <n v="84.7"/>
    <s v="Female"/>
    <s v="AB-"/>
    <b v="0"/>
    <b v="0"/>
    <x v="0"/>
    <n v="5"/>
    <n v="30.737407461169983"/>
    <b v="1"/>
    <b v="1"/>
    <s v="Heart Disease"/>
    <s v="Ongoing Treatment"/>
    <b v="1"/>
  </r>
  <r>
    <s v="PID0114"/>
    <s v="Middle-aged"/>
    <x v="0"/>
    <n v="90000"/>
    <n v="0"/>
    <n v="77.3"/>
    <s v="Female"/>
    <s v="A+"/>
    <b v="0"/>
    <b v="0"/>
    <x v="1"/>
    <n v="12"/>
    <n v="33.902021841147317"/>
    <b v="1"/>
    <b v="1"/>
    <s v="Prostate Cancer"/>
    <s v="Critical"/>
    <b v="0"/>
  </r>
  <r>
    <s v="PID0115"/>
    <s v="Adult"/>
    <x v="1"/>
    <n v="100"/>
    <n v="0"/>
    <n v="84.1"/>
    <s v="Female"/>
    <s v="O-"/>
    <b v="1"/>
    <b v="0"/>
    <x v="1"/>
    <n v="5"/>
    <n v="28.427528393726341"/>
    <b v="1"/>
    <b v="1"/>
    <s v="Fractured Arm"/>
    <s v="Recovered"/>
    <b v="0"/>
  </r>
  <r>
    <s v="PID0116"/>
    <s v="Adult"/>
    <x v="0"/>
    <n v="800"/>
    <n v="411.43"/>
    <n v="68.099999999999994"/>
    <s v="Male"/>
    <s v="B+"/>
    <b v="1"/>
    <b v="0"/>
    <x v="0"/>
    <n v="12"/>
    <n v="24.713311075627811"/>
    <b v="0"/>
    <b v="0"/>
    <s v="Cancer"/>
    <s v="Recovered"/>
    <b v="1"/>
  </r>
  <r>
    <s v="PID0117"/>
    <s v="Middle-aged"/>
    <x v="1"/>
    <n v="48000"/>
    <n v="25741.52"/>
    <n v="56.9"/>
    <s v="Female"/>
    <s v="O+"/>
    <b v="1"/>
    <b v="1"/>
    <x v="0"/>
    <n v="7"/>
    <n v="20.899908172635445"/>
    <s v="No"/>
    <b v="0"/>
    <s v="Allergic Reaction"/>
    <s v="Critical"/>
    <b v="1"/>
  </r>
  <r>
    <s v="PID0118"/>
    <s v="Senior"/>
    <x v="0"/>
    <n v="500"/>
    <n v="0"/>
    <n v="53"/>
    <s v="Male"/>
    <s v="B-"/>
    <b v="1"/>
    <b v="0"/>
    <x v="1"/>
    <n v="7"/>
    <n v="22.939750692520775"/>
    <b v="0"/>
    <b v="0"/>
    <s v="Childbirth"/>
    <s v="Recovered"/>
    <b v="0"/>
  </r>
  <r>
    <s v="PID0119"/>
    <s v="Middle-aged"/>
    <x v="3"/>
    <n v="500"/>
    <n v="278.88"/>
    <n v="90.9"/>
    <s v="Female"/>
    <s v="O-"/>
    <b v="0"/>
    <b v="0"/>
    <x v="0"/>
    <n v="7"/>
    <n v="33.796847114812621"/>
    <b v="1"/>
    <b v="1"/>
    <s v="Hypertension"/>
    <s v="Recovered"/>
    <b v="1"/>
  </r>
  <r>
    <s v="PID0120"/>
    <s v="Adult"/>
    <x v="2"/>
    <n v="18000"/>
    <n v="14820.27"/>
    <n v="75.7"/>
    <s v="Male"/>
    <s v="AB+"/>
    <b v="0"/>
    <b v="0"/>
    <x v="0"/>
    <n v="0.5"/>
    <n v="29.570312499999996"/>
    <b v="1"/>
    <b v="1"/>
    <s v="Appendicitis"/>
    <s v="Ongoing Treatment"/>
    <b v="1"/>
  </r>
  <r>
    <s v="PID0121"/>
    <s v="Adult"/>
    <x v="1"/>
    <n v="20000"/>
    <n v="10985.7"/>
    <n v="69.2"/>
    <s v="Male"/>
    <s v="AB+"/>
    <b v="0"/>
    <b v="1"/>
    <x v="0"/>
    <n v="150"/>
    <n v="26.696500906600825"/>
    <b v="0"/>
    <b v="0"/>
    <s v="Prostate Cancer"/>
    <s v="Ongoing Treatment"/>
    <b v="1"/>
  </r>
  <r>
    <s v="PID0122"/>
    <s v="Senior"/>
    <x v="0"/>
    <n v="18000"/>
    <n v="10522.68"/>
    <n v="66.3"/>
    <s v="Female"/>
    <s v="AB-"/>
    <b v="0"/>
    <b v="0"/>
    <x v="0"/>
    <n v="3"/>
    <n v="24.650505651397982"/>
    <b v="0"/>
    <b v="0"/>
    <s v="Diabetes"/>
    <s v="Critical"/>
    <b v="1"/>
  </r>
  <r>
    <s v="PID0123"/>
    <s v="Adult"/>
    <x v="0"/>
    <n v="10000"/>
    <n v="0"/>
    <n v="59.7"/>
    <s v="Female"/>
    <s v="B-"/>
    <b v="0"/>
    <b v="0"/>
    <x v="1"/>
    <n v="20"/>
    <n v="21.664973145594427"/>
    <b v="0"/>
    <b v="0"/>
    <s v="Fractured Leg"/>
    <s v="Recovered"/>
    <b v="0"/>
  </r>
  <r>
    <s v="PID0124"/>
    <s v="Senior"/>
    <x v="0"/>
    <n v="90000"/>
    <n v="68611.3"/>
    <n v="97.6"/>
    <s v="Male"/>
    <s v="AB+"/>
    <b v="0"/>
    <b v="0"/>
    <x v="0"/>
    <n v="25"/>
    <n v="34.172472952627714"/>
    <b v="1"/>
    <b v="1"/>
    <s v="Stroke"/>
    <s v="Critical"/>
    <b v="1"/>
  </r>
  <r>
    <s v="PID0125"/>
    <s v="Senior"/>
    <x v="0"/>
    <n v="18000"/>
    <n v="10076.52"/>
    <n v="86"/>
    <s v="Female"/>
    <s v="AB+"/>
    <b v="1"/>
    <b v="0"/>
    <x v="0"/>
    <n v="40"/>
    <n v="32.368549813692653"/>
    <b v="1"/>
    <b v="1"/>
    <s v="Fractured Arm"/>
    <s v="Ongoing Treatment"/>
    <b v="1"/>
  </r>
  <r>
    <s v="PID0126"/>
    <s v="Adult"/>
    <x v="0"/>
    <n v="800"/>
    <n v="499.21"/>
    <n v="71.3"/>
    <s v="Male"/>
    <s v="A+"/>
    <b v="0"/>
    <b v="1"/>
    <x v="0"/>
    <n v="4"/>
    <n v="22.758466596444187"/>
    <b v="0"/>
    <b v="0"/>
    <s v="Prostate Cancer"/>
    <s v="Recovered"/>
    <b v="1"/>
  </r>
  <r>
    <s v="PID0127"/>
    <s v="Middle-aged"/>
    <x v="0"/>
    <n v="18000"/>
    <n v="11448.42"/>
    <n v="66"/>
    <s v="Male"/>
    <s v="AB+"/>
    <b v="0"/>
    <s v="Yes"/>
    <x v="0"/>
    <n v="4"/>
    <n v="24.242424242424246"/>
    <b v="0"/>
    <b v="0"/>
    <s v="Diabetes"/>
    <s v="Recovered"/>
    <b v="1"/>
  </r>
  <r>
    <s v="PID0128"/>
    <s v="Adult"/>
    <x v="0"/>
    <n v="250000"/>
    <n v="211680"/>
    <n v="61.9"/>
    <s v="Male"/>
    <s v="B-"/>
    <b v="0"/>
    <b v="0"/>
    <x v="0"/>
    <n v="7"/>
    <n v="20.212244897959184"/>
    <b v="0"/>
    <b v="0"/>
    <s v="Stroke"/>
    <s v="Critical"/>
    <b v="1"/>
  </r>
  <r>
    <s v="PID0129"/>
    <s v="Middle-aged"/>
    <x v="1"/>
    <n v="40000"/>
    <n v="35676.199999999997"/>
    <n v="70.8"/>
    <s v="Female"/>
    <s v="B-"/>
    <b v="0"/>
    <b v="1"/>
    <x v="0"/>
    <n v="20"/>
    <n v="22.096688617708562"/>
    <b v="0"/>
    <b v="0"/>
    <s v="Fractured Arm"/>
    <s v="Ongoing Treatment"/>
    <b v="1"/>
  </r>
  <r>
    <s v="PID0130"/>
    <s v="Middle-aged"/>
    <x v="0"/>
    <n v="90000"/>
    <n v="73985"/>
    <n v="84.6"/>
    <s v="Female"/>
    <s v="O-"/>
    <b v="0"/>
    <b v="0"/>
    <x v="0"/>
    <n v="50"/>
    <n v="26.701174094180026"/>
    <b v="0"/>
    <b v="0"/>
    <s v="Cancer"/>
    <s v="Critical"/>
    <b v="1"/>
  </r>
  <r>
    <s v="PID0131"/>
    <s v="Young Adult"/>
    <x v="0"/>
    <n v="32000"/>
    <n v="23309.4"/>
    <n v="83.6"/>
    <s v="Male"/>
    <s v="A-"/>
    <b v="1"/>
    <b v="0"/>
    <x v="0"/>
    <n v="2"/>
    <n v="28.25851811790157"/>
    <b v="1"/>
    <b v="1"/>
    <s v="Stroke"/>
    <s v="Ongoing Treatment"/>
    <b v="1"/>
  </r>
  <r>
    <s v="PID0132"/>
    <s v="Middle-aged"/>
    <x v="3"/>
    <n v="300000"/>
    <n v="0"/>
    <n v="78.599999999999994"/>
    <s v="Male"/>
    <s v="O+"/>
    <b v="0"/>
    <b v="0"/>
    <x v="1"/>
    <n v="70"/>
    <n v="33.576829424580289"/>
    <b v="1"/>
    <b v="1"/>
    <s v="Hypertension"/>
    <s v="Critical"/>
    <b v="0"/>
  </r>
  <r>
    <s v="PID0133"/>
    <s v="Middle-aged"/>
    <x v="0"/>
    <n v="24000"/>
    <n v="19197.150000000001"/>
    <n v="61.8"/>
    <s v="Male"/>
    <s v="B-"/>
    <b v="0"/>
    <b v="0"/>
    <x v="0"/>
    <n v="5"/>
    <n v="22.977394408090426"/>
    <b v="0"/>
    <b v="0"/>
    <s v="Cancer"/>
    <s v="Ongoing Treatment"/>
    <b v="1"/>
  </r>
  <r>
    <s v="PID0134"/>
    <s v="Middle-aged"/>
    <x v="0"/>
    <n v="32000"/>
    <n v="27759.8"/>
    <n v="50.2"/>
    <s v="Male"/>
    <s v="AB+"/>
    <b v="0"/>
    <b v="0"/>
    <x v="0"/>
    <n v="5"/>
    <n v="21.167144543767922"/>
    <b v="0"/>
    <b v="0"/>
    <s v="Childbirth"/>
    <s v="Recovered"/>
    <b v="1"/>
  </r>
  <r>
    <s v="PID0135"/>
    <s v="Adult"/>
    <x v="1"/>
    <n v="10000"/>
    <n v="0"/>
    <n v="83.4"/>
    <s v="Male"/>
    <s v="O+"/>
    <b v="0"/>
    <b v="0"/>
    <x v="1"/>
    <n v="7"/>
    <n v="28.858131487889278"/>
    <b v="1"/>
    <b v="1"/>
    <s v="Respiratory Infection"/>
    <s v="Critical"/>
    <b v="0"/>
  </r>
  <r>
    <s v="PID0136"/>
    <s v="Adult"/>
    <x v="0"/>
    <n v="24000"/>
    <n v="0"/>
    <n v="58.8"/>
    <s v="Female"/>
    <s v="O-"/>
    <b v="0"/>
    <b v="1"/>
    <x v="1"/>
    <n v="4"/>
    <n v="20.108754830546154"/>
    <b v="0"/>
    <b v="0"/>
    <s v="Cancer"/>
    <s v="Recovered"/>
    <b v="0"/>
  </r>
  <r>
    <s v="PID0137"/>
    <s v="Adult"/>
    <x v="1"/>
    <n v="100"/>
    <n v="50.09"/>
    <n v="70.599999999999994"/>
    <s v="Male"/>
    <s v="B-"/>
    <b v="1"/>
    <b v="1"/>
    <x v="0"/>
    <n v="25"/>
    <n v="23.318800369929974"/>
    <b v="0"/>
    <b v="0"/>
    <s v="Kidney Stones"/>
    <s v="Recovered"/>
    <b v="1"/>
  </r>
  <r>
    <s v="PID0138"/>
    <s v="Middle-aged"/>
    <x v="3"/>
    <n v="800"/>
    <n v="598.46"/>
    <n v="77.8"/>
    <s v="Male"/>
    <s v="O-"/>
    <b v="0"/>
    <b v="0"/>
    <x v="0"/>
    <n v="20"/>
    <n v="30.774099125825714"/>
    <b v="1"/>
    <b v="1"/>
    <s v="Appendicitis"/>
    <s v="Ongoing Treatment"/>
    <b v="1"/>
  </r>
  <r>
    <s v="PID0139"/>
    <s v="Middle-aged"/>
    <x v="3"/>
    <n v="10000"/>
    <n v="0"/>
    <n v="63.1"/>
    <s v="Female"/>
    <s v="A+"/>
    <b v="0"/>
    <b v="0"/>
    <x v="1"/>
    <n v="12"/>
    <n v="24.343196635932255"/>
    <b v="0"/>
    <b v="0"/>
    <s v="Kidney Stones"/>
    <s v="Ongoing Treatment"/>
    <b v="0"/>
  </r>
  <r>
    <s v="PID0140"/>
    <s v="Middle-aged"/>
    <x v="0"/>
    <n v="60000"/>
    <n v="41536.300000000003"/>
    <n v="62.3"/>
    <s v="Male"/>
    <s v="AB+"/>
    <b v="0"/>
    <b v="1"/>
    <x v="0"/>
    <n v="3"/>
    <n v="21.812961731031827"/>
    <b v="0"/>
    <b v="0"/>
    <s v="Hypertension"/>
    <s v="Critical"/>
    <b v="1"/>
  </r>
  <r>
    <s v="PID0141"/>
    <s v="Adult"/>
    <x v="1"/>
    <n v="2000"/>
    <n v="1789.7"/>
    <n v="90.3"/>
    <s v="Male"/>
    <s v="A-"/>
    <b v="0"/>
    <b v="0"/>
    <x v="0"/>
    <n v="5"/>
    <n v="31.245674740484432"/>
    <b v="1"/>
    <b v="1"/>
    <s v="Appendicitis"/>
    <s v="Recovered"/>
    <b v="1"/>
  </r>
  <r>
    <s v="PID0142"/>
    <s v="Middle-aged"/>
    <x v="1"/>
    <n v="32000"/>
    <n v="20629.759999999998"/>
    <n v="104.7"/>
    <s v="Male"/>
    <s v="O-"/>
    <b v="1"/>
    <b v="0"/>
    <x v="0"/>
    <n v="20"/>
    <n v="34.187755102040818"/>
    <b v="1"/>
    <b v="1"/>
    <s v="Appendicitis"/>
    <s v="Critical"/>
    <b v="1"/>
  </r>
  <r>
    <s v="PID0143"/>
    <s v="Middle-aged"/>
    <x v="0"/>
    <n v="21000"/>
    <n v="0"/>
    <n v="70.599999999999994"/>
    <s v="Female"/>
    <s v="A-"/>
    <b v="0"/>
    <b v="0"/>
    <x v="1"/>
    <n v="12"/>
    <n v="26.901386983691502"/>
    <b v="0"/>
    <b v="0"/>
    <s v="Fractured Arm"/>
    <s v="Ongoing Treatment"/>
    <b v="0"/>
  </r>
  <r>
    <s v="PID0144"/>
    <s v="Middle-aged"/>
    <x v="0"/>
    <n v="100"/>
    <n v="61.54"/>
    <n v="66.3"/>
    <s v="Female"/>
    <s v="AB+"/>
    <b v="0"/>
    <b v="0"/>
    <x v="0"/>
    <n v="3"/>
    <n v="29.466666666666665"/>
    <b v="1"/>
    <b v="1"/>
    <s v="Heart Disease"/>
    <s v="Ongoing Treatment"/>
    <b v="1"/>
  </r>
  <r>
    <s v="PID0145"/>
    <s v="Senior"/>
    <x v="0"/>
    <n v="40000"/>
    <n v="29298.800000000003"/>
    <n v="80.400000000000006"/>
    <s v="Male"/>
    <s v="AB+"/>
    <b v="0"/>
    <b v="1"/>
    <x v="0"/>
    <n v="5"/>
    <n v="33.901163771293646"/>
    <b v="1"/>
    <b v="1"/>
    <s v="Heart Attack"/>
    <s v="Recovered"/>
    <b v="1"/>
  </r>
  <r>
    <s v="PID0146"/>
    <s v="Adult"/>
    <x v="1"/>
    <n v="2000"/>
    <n v="1319.34"/>
    <n v="59.7"/>
    <s v="Female"/>
    <s v="AB+"/>
    <b v="0"/>
    <b v="0"/>
    <x v="0"/>
    <n v="5"/>
    <n v="21.406289217971246"/>
    <b v="0"/>
    <b v="0"/>
    <s v="Diabetes"/>
    <s v="Recovered"/>
    <b v="1"/>
  </r>
  <r>
    <s v="PID0147"/>
    <s v="Adult"/>
    <x v="3"/>
    <n v="500"/>
    <n v="259.10000000000002"/>
    <n v="100.2"/>
    <s v="Male"/>
    <s v="A+"/>
    <b v="0"/>
    <b v="0"/>
    <x v="0"/>
    <n v="150"/>
    <n v="34.671280276816617"/>
    <b v="1"/>
    <b v="1"/>
    <s v="Fractured Arm"/>
    <s v="Recovered"/>
    <b v="1"/>
  </r>
  <r>
    <s v="PID0148"/>
    <s v="Middle-aged"/>
    <x v="1"/>
    <n v="200000"/>
    <n v="106845.8"/>
    <n v="84.7"/>
    <s v="Male"/>
    <s v="AB+"/>
    <b v="1"/>
    <b v="1"/>
    <x v="0"/>
    <n v="5"/>
    <n v="29.655824375897208"/>
    <b v="1"/>
    <b v="1"/>
    <s v="Diabetes"/>
    <s v="Recovered"/>
    <b v="1"/>
  </r>
  <r>
    <s v="PID0149"/>
    <s v="Adult"/>
    <x v="2"/>
    <n v="60000"/>
    <n v="51135.96"/>
    <n v="64.2"/>
    <s v="Female"/>
    <s v="B+"/>
    <b v="1"/>
    <b v="0"/>
    <x v="0"/>
    <n v="4"/>
    <n v="21.95547347901919"/>
    <b v="0"/>
    <b v="0"/>
    <s v="Cancer"/>
    <s v="Recovered"/>
    <b v="1"/>
  </r>
  <r>
    <s v="PID0150"/>
    <s v="Middle-aged"/>
    <x v="2"/>
    <n v="240000"/>
    <n v="137764.79999999999"/>
    <n v="66.7"/>
    <s v="Female"/>
    <s v="B+"/>
    <b v="0"/>
    <b v="1"/>
    <x v="0"/>
    <n v="3"/>
    <n v="25.104445029922093"/>
    <b v="0"/>
    <b v="0"/>
    <s v="Prostate Cancer"/>
    <s v="Critical"/>
    <b v="1"/>
  </r>
  <r>
    <s v="PID0151"/>
    <s v="Middle-aged"/>
    <x v="0"/>
    <n v="10000"/>
    <n v="8622.85"/>
    <n v="79.900000000000006"/>
    <s v="Female"/>
    <s v="B-"/>
    <b v="1"/>
    <b v="0"/>
    <x v="0"/>
    <n v="7"/>
    <n v="32.415108117976388"/>
    <b v="1"/>
    <b v="1"/>
    <s v="Fractured Leg"/>
    <s v="Critical"/>
    <b v="1"/>
  </r>
  <r>
    <s v="PID0152"/>
    <s v="Adult"/>
    <x v="1"/>
    <n v="24000"/>
    <n v="13038.27"/>
    <n v="87.9"/>
    <s v="Female"/>
    <s v="B+"/>
    <b v="1"/>
    <b v="0"/>
    <x v="0"/>
    <n v="15"/>
    <n v="29.712006489994597"/>
    <b v="1"/>
    <b v="1"/>
    <s v="Hypertension"/>
    <s v="Ongoing Treatment"/>
    <b v="1"/>
  </r>
  <r>
    <s v="PID0153"/>
    <s v="Senior"/>
    <x v="3"/>
    <n v="40000"/>
    <n v="35399.4"/>
    <n v="71"/>
    <s v="Male"/>
    <s v="A+"/>
    <b v="0"/>
    <b v="1"/>
    <x v="0"/>
    <n v="2"/>
    <n v="28.440954975164232"/>
    <b v="1"/>
    <b v="1"/>
    <s v="Diabetes"/>
    <s v="Critical"/>
    <b v="1"/>
  </r>
  <r>
    <s v="PID0154"/>
    <s v="Adult"/>
    <x v="0"/>
    <n v="60000"/>
    <n v="44585.9"/>
    <n v="77"/>
    <s v="Male"/>
    <s v="B-"/>
    <b v="0"/>
    <b v="0"/>
    <x v="0"/>
    <n v="20"/>
    <n v="30.078124999999993"/>
    <b v="1"/>
    <b v="1"/>
    <s v="Stroke"/>
    <s v="Critical"/>
    <b v="1"/>
  </r>
  <r>
    <s v="PID0155"/>
    <s v="Adult"/>
    <x v="0"/>
    <n v="800"/>
    <n v="531.89"/>
    <n v="88.8"/>
    <s v="Male"/>
    <s v="AB-"/>
    <b v="0"/>
    <b v="0"/>
    <x v="0"/>
    <n v="3"/>
    <n v="31.091348342144887"/>
    <b v="1"/>
    <b v="1"/>
    <s v="Respiratory Infection"/>
    <s v="Ongoing Treatment"/>
    <b v="1"/>
  </r>
  <r>
    <s v="PID0156"/>
    <s v="Senior"/>
    <x v="0"/>
    <n v="24000"/>
    <n v="20033.97"/>
    <n v="76.099999999999994"/>
    <s v="Male"/>
    <s v="AB+"/>
    <b v="0"/>
    <b v="1"/>
    <x v="0"/>
    <n v="7"/>
    <n v="26.962868480725625"/>
    <b v="0"/>
    <b v="0"/>
    <s v="Fractured Leg"/>
    <s v="Ongoing Treatment"/>
    <b v="1"/>
  </r>
  <r>
    <s v="PID0157"/>
    <s v="Adult"/>
    <x v="0"/>
    <n v="24000"/>
    <n v="12658.14"/>
    <n v="84.9"/>
    <s v="Female"/>
    <s v="B-"/>
    <b v="0"/>
    <b v="1"/>
    <x v="0"/>
    <n v="50"/>
    <n v="32.753365996682227"/>
    <b v="1"/>
    <b v="1"/>
    <s v="Childbirth"/>
    <s v="Critical"/>
    <b v="1"/>
  </r>
  <r>
    <s v="PID0158"/>
    <s v="Young Adult"/>
    <x v="0"/>
    <n v="100"/>
    <n v="64.28"/>
    <n v="98.8"/>
    <s v="Female"/>
    <s v="AB+"/>
    <b v="1"/>
    <b v="0"/>
    <x v="0"/>
    <n v="7"/>
    <n v="31.895661157024794"/>
    <b v="1"/>
    <b v="1"/>
    <s v="Heart Attack"/>
    <s v="Ongoing Treatment"/>
    <b v="1"/>
  </r>
  <r>
    <s v="PID0159"/>
    <s v="Senior"/>
    <x v="3"/>
    <n v="800"/>
    <n v="632.6"/>
    <n v="82.7"/>
    <s v="Male"/>
    <s v="O+"/>
    <b v="1"/>
    <b v="1"/>
    <x v="0"/>
    <n v="25"/>
    <n v="30.748066627007741"/>
    <b v="1"/>
    <b v="1"/>
    <s v="Respiratory Infection"/>
    <s v="Recovered"/>
    <b v="1"/>
  </r>
  <r>
    <s v="PID0160"/>
    <s v="Middle-aged"/>
    <x v="3"/>
    <n v="300000"/>
    <n v="198697.35"/>
    <n v="76"/>
    <s v="Female"/>
    <s v="O+"/>
    <b v="0"/>
    <b v="1"/>
    <x v="0"/>
    <n v="9"/>
    <n v="29.319856487018246"/>
    <b v="1"/>
    <b v="1"/>
    <s v="Hypertension"/>
    <s v="Recovered"/>
    <b v="1"/>
  </r>
  <r>
    <s v="PID0161"/>
    <s v="Adult"/>
    <x v="1"/>
    <n v="60000"/>
    <n v="47214.76"/>
    <n v="72.5"/>
    <s v="Male"/>
    <s v="A+"/>
    <b v="0"/>
    <b v="0"/>
    <x v="0"/>
    <n v="12"/>
    <n v="23.673469387755102"/>
    <b v="0"/>
    <b v="0"/>
    <s v="Appendicitis"/>
    <s v="Recovered"/>
    <b v="1"/>
  </r>
  <r>
    <s v="PID0162"/>
    <s v="Senior"/>
    <x v="0"/>
    <n v="60000"/>
    <n v="47381.56"/>
    <n v="59.4"/>
    <s v="Female"/>
    <s v="B+"/>
    <b v="0"/>
    <b v="0"/>
    <x v="0"/>
    <n v="90"/>
    <n v="22.915782570116889"/>
    <b v="0"/>
    <b v="0"/>
    <s v="Diabetes"/>
    <s v="Ongoing Treatment"/>
    <b v="1"/>
  </r>
  <r>
    <s v="PID0163"/>
    <s v="Young Adult"/>
    <x v="2"/>
    <n v="24000"/>
    <n v="17921.32"/>
    <n v="81.5"/>
    <s v="Female"/>
    <s v="O+"/>
    <b v="1"/>
    <b v="1"/>
    <x v="0"/>
    <n v="20"/>
    <n v="26.919011758488573"/>
    <b v="0"/>
    <b v="0"/>
    <s v="Osteoarthritis"/>
    <s v="Recovered"/>
    <b v="1"/>
  </r>
  <r>
    <s v="PID0164"/>
    <s v="Adult"/>
    <x v="3"/>
    <n v="40000"/>
    <n v="28057"/>
    <n v="85.1"/>
    <s v="Female"/>
    <s v="O+"/>
    <b v="1"/>
    <b v="0"/>
    <x v="0"/>
    <n v="5"/>
    <n v="30.513822654093012"/>
    <b v="1"/>
    <b v="1"/>
    <s v="Hypertension"/>
    <s v="Recovered"/>
    <b v="1"/>
  </r>
  <r>
    <s v="PID0165"/>
    <s v="Middle-aged"/>
    <x v="0"/>
    <n v="18000"/>
    <n v="0"/>
    <n v="100.2"/>
    <s v="Male"/>
    <s v="AB+"/>
    <b v="0"/>
    <b v="0"/>
    <x v="1"/>
    <n v="30"/>
    <n v="34.671280276816617"/>
    <b v="1"/>
    <b v="1"/>
    <s v="Prostate Cancer"/>
    <s v="Recovered"/>
    <b v="0"/>
  </r>
  <r>
    <s v="PID0166"/>
    <s v="Senior"/>
    <x v="1"/>
    <n v="20000"/>
    <n v="0"/>
    <n v="83.5"/>
    <s v="Male"/>
    <s v="B+"/>
    <b v="0"/>
    <b v="0"/>
    <x v="1"/>
    <n v="40"/>
    <n v="34.755463059313215"/>
    <b v="1"/>
    <b v="1"/>
    <s v="Childbirth"/>
    <s v="Ongoing Treatment"/>
    <b v="0"/>
  </r>
  <r>
    <s v="PID0167"/>
    <s v="Senior"/>
    <x v="3"/>
    <n v="250000"/>
    <n v="203806.19999999998"/>
    <n v="69.400000000000006"/>
    <s v="Male"/>
    <s v="O-"/>
    <b v="0"/>
    <b v="1"/>
    <x v="0"/>
    <n v="20"/>
    <n v="28.517422748191979"/>
    <b v="1"/>
    <b v="1"/>
    <s v="Heart Disease"/>
    <s v="Critical"/>
    <b v="1"/>
  </r>
  <r>
    <s v="PID0168"/>
    <s v="Senior"/>
    <x v="2"/>
    <n v="100"/>
    <n v="72.98"/>
    <n v="87.9"/>
    <s v="Male"/>
    <s v="B+"/>
    <b v="0"/>
    <b v="0"/>
    <x v="0"/>
    <n v="0.5"/>
    <n v="33.910728752748732"/>
    <b v="1"/>
    <b v="1"/>
    <s v="Fractured Arm"/>
    <s v="Recovered"/>
    <b v="1"/>
  </r>
  <r>
    <s v="PID0169"/>
    <s v="Middle-aged"/>
    <x v="2"/>
    <n v="21000"/>
    <n v="17316.740000000002"/>
    <n v="64.099999999999994"/>
    <s v="Male"/>
    <s v="AB-"/>
    <b v="1"/>
    <b v="1"/>
    <x v="0"/>
    <n v="20"/>
    <n v="26.339579224194605"/>
    <b v="0"/>
    <b v="0"/>
    <s v="Kidney Stones"/>
    <s v="Recovered"/>
    <b v="1"/>
  </r>
  <r>
    <s v="PID0170"/>
    <s v="Middle-aged"/>
    <x v="1"/>
    <n v="20000"/>
    <n v="12759.74"/>
    <n v="85.4"/>
    <s v="Female"/>
    <s v="O+"/>
    <b v="1"/>
    <b v="1"/>
    <x v="0"/>
    <n v="300"/>
    <n v="34.646435960890912"/>
    <b v="1"/>
    <b v="1"/>
    <s v="Osteoarthritis"/>
    <s v="Ongoing Treatment"/>
    <b v="1"/>
  </r>
  <r>
    <s v="PID0171"/>
    <s v="Middle-aged"/>
    <x v="0"/>
    <n v="100"/>
    <n v="83.26"/>
    <n v="80.099999999999994"/>
    <s v="Female"/>
    <s v="AB-"/>
    <b v="0"/>
    <b v="0"/>
    <x v="0"/>
    <n v="9"/>
    <n v="31.683873264506936"/>
    <b v="1"/>
    <b v="1"/>
    <s v="Heart Attack"/>
    <s v="Ongoing Treatment"/>
    <b v="1"/>
  </r>
  <r>
    <s v="PID0172"/>
    <s v="Middle-aged"/>
    <x v="2"/>
    <n v="3000"/>
    <n v="0"/>
    <n v="80.099999999999994"/>
    <s v="Male"/>
    <s v="O+"/>
    <b v="0"/>
    <b v="0"/>
    <x v="1"/>
    <n v="20"/>
    <n v="29.781380130874481"/>
    <b v="1"/>
    <b v="1"/>
    <s v="Respiratory Infection"/>
    <s v="Ongoing Treatment"/>
    <b v="0"/>
  </r>
  <r>
    <s v="PID0173"/>
    <s v="Senior"/>
    <x v="1"/>
    <n v="100"/>
    <n v="0"/>
    <n v="87.5"/>
    <s v="Female"/>
    <s v="A-"/>
    <b v="0"/>
    <b v="0"/>
    <x v="1"/>
    <n v="200"/>
    <n v="31.753520104514447"/>
    <b v="1"/>
    <b v="1"/>
    <s v="Diabetes"/>
    <s v="Ongoing Treatment"/>
    <b v="0"/>
  </r>
  <r>
    <s v="PID0174"/>
    <s v="Senior"/>
    <x v="0"/>
    <n v="3000"/>
    <n v="2684.7599999999998"/>
    <n v="72.900000000000006"/>
    <s v="Male"/>
    <s v="O+"/>
    <b v="0"/>
    <b v="0"/>
    <x v="0"/>
    <n v="15"/>
    <n v="31.552977839335181"/>
    <b v="1"/>
    <b v="1"/>
    <s v="Stroke"/>
    <s v="Critical"/>
    <b v="1"/>
  </r>
  <r>
    <s v="PID0175"/>
    <s v="Senior"/>
    <x v="0"/>
    <n v="36000"/>
    <n v="29560.29"/>
    <n v="72.8"/>
    <s v="Male"/>
    <s v="AB+"/>
    <b v="0"/>
    <b v="0"/>
    <x v="0"/>
    <n v="7"/>
    <n v="26.418928726956018"/>
    <b v="0"/>
    <b v="0"/>
    <s v="Stroke"/>
    <s v="Ongoing Treatment"/>
    <b v="1"/>
  </r>
  <r>
    <s v="PID0176"/>
    <s v="Senior"/>
    <x v="3"/>
    <n v="800"/>
    <n v="550.38"/>
    <n v="66.3"/>
    <s v="Male"/>
    <s v="A-"/>
    <b v="0"/>
    <b v="1"/>
    <x v="0"/>
    <n v="12"/>
    <n v="29.077672031928422"/>
    <b v="1"/>
    <b v="1"/>
    <s v="Prostate Cancer"/>
    <s v="Ongoing Treatment"/>
    <b v="1"/>
  </r>
  <r>
    <s v="PID0177"/>
    <s v="Adult"/>
    <x v="0"/>
    <n v="500"/>
    <n v="394.97"/>
    <n v="108.4"/>
    <s v="Female"/>
    <s v="AB-"/>
    <b v="0"/>
    <b v="0"/>
    <x v="0"/>
    <n v="12"/>
    <n v="34.994834710743802"/>
    <b v="1"/>
    <b v="1"/>
    <s v="Hypertension"/>
    <s v="Critical"/>
    <b v="1"/>
  </r>
  <r>
    <s v="PID0178"/>
    <s v="Young Adult"/>
    <x v="1"/>
    <n v="32000"/>
    <n v="20010.64"/>
    <n v="73.900000000000006"/>
    <s v="Female"/>
    <s v="B-"/>
    <b v="0"/>
    <b v="0"/>
    <x v="0"/>
    <n v="12"/>
    <n v="31.569054637105388"/>
    <b v="1"/>
    <b v="1"/>
    <s v="Heart Attack"/>
    <s v="Ongoing Treatment"/>
    <b v="1"/>
  </r>
  <r>
    <s v="PID0179"/>
    <s v="Middle-aged"/>
    <x v="0"/>
    <n v="3000"/>
    <n v="1974.03"/>
    <n v="63.3"/>
    <s v="Female"/>
    <s v="A-"/>
    <b v="0"/>
    <b v="0"/>
    <x v="0"/>
    <n v="40"/>
    <n v="25.356513379266136"/>
    <b v="0"/>
    <b v="0"/>
    <s v="Kidney Stones"/>
    <s v="Ongoing Treatment"/>
    <b v="1"/>
  </r>
  <r>
    <s v="PID0180"/>
    <s v="Adult"/>
    <x v="1"/>
    <n v="10000"/>
    <n v="0"/>
    <n v="66.3"/>
    <s v="Female"/>
    <s v="A+"/>
    <b v="0"/>
    <b v="0"/>
    <x v="1"/>
    <n v="12"/>
    <n v="21.162501196974048"/>
    <b v="0"/>
    <b v="0"/>
    <s v="Hypertension"/>
    <s v="Recovered"/>
    <b v="0"/>
  </r>
  <r>
    <s v="PID0181"/>
    <s v="Middle-aged"/>
    <x v="0"/>
    <n v="200000"/>
    <n v="163598.39999999999"/>
    <n v="83.1"/>
    <s v="Female"/>
    <s v="O+"/>
    <b v="0"/>
    <b v="0"/>
    <x v="0"/>
    <n v="12"/>
    <n v="30.896787626412852"/>
    <b v="1"/>
    <b v="1"/>
    <s v="Childbirth"/>
    <s v="Ongoing Treatment"/>
    <b v="1"/>
  </r>
  <r>
    <s v="PID0182"/>
    <s v="Adult"/>
    <x v="0"/>
    <n v="60000"/>
    <n v="34972.1"/>
    <n v="94.2"/>
    <s v="Male"/>
    <s v="A+"/>
    <b v="0"/>
    <b v="0"/>
    <x v="0"/>
    <n v="120"/>
    <n v="33.776757861522469"/>
    <b v="1"/>
    <b v="1"/>
    <s v="Childbirth"/>
    <s v="Critical"/>
    <b v="1"/>
  </r>
  <r>
    <s v="PID0183"/>
    <s v="Middle-aged"/>
    <x v="1"/>
    <n v="18000"/>
    <n v="11502.539999999999"/>
    <n v="82.8"/>
    <s v="Male"/>
    <s v="B-"/>
    <b v="1"/>
    <b v="1"/>
    <x v="0"/>
    <n v="12"/>
    <n v="32.343749999999993"/>
    <b v="1"/>
    <b v="1"/>
    <s v="Respiratory Infection"/>
    <s v="Recovered"/>
    <b v="1"/>
  </r>
  <r>
    <s v="PID0184"/>
    <s v="Adult"/>
    <x v="2"/>
    <n v="240000"/>
    <n v="164092.20000000001"/>
    <n v="92.6"/>
    <s v="Female"/>
    <s v="O+"/>
    <s v="No"/>
    <b v="0"/>
    <x v="0"/>
    <n v="7"/>
    <n v="31.667863616155401"/>
    <b v="1"/>
    <b v="1"/>
    <s v="Heart Attack"/>
    <s v="Ongoing Treatment"/>
    <b v="1"/>
  </r>
  <r>
    <s v="PID0185"/>
    <s v="Adult"/>
    <x v="0"/>
    <n v="90000"/>
    <n v="0"/>
    <n v="64.2"/>
    <s v="Female"/>
    <s v="AB+"/>
    <b v="0"/>
    <s v="No"/>
    <x v="1"/>
    <n v="5"/>
    <n v="21.95547347901919"/>
    <b v="0"/>
    <b v="0"/>
    <s v="Osteoarthritis"/>
    <s v="Ongoing Treatment"/>
    <b v="0"/>
  </r>
  <r>
    <s v="PID0186"/>
    <s v="Middle-aged"/>
    <x v="0"/>
    <n v="300000"/>
    <n v="194773.68"/>
    <n v="85.3"/>
    <s v="Male"/>
    <s v="AB-"/>
    <b v="0"/>
    <b v="0"/>
    <x v="0"/>
    <n v="5"/>
    <n v="31.714753123140991"/>
    <b v="1"/>
    <b v="1"/>
    <s v="Diabetes"/>
    <s v="Critical"/>
    <b v="1"/>
  </r>
  <r>
    <s v="PID0187"/>
    <s v="Adult"/>
    <x v="0"/>
    <n v="100"/>
    <n v="60.96"/>
    <n v="82.1"/>
    <s v="Female"/>
    <s v="O-"/>
    <b v="1"/>
    <b v="0"/>
    <x v="0"/>
    <n v="4"/>
    <n v="25.912132306526949"/>
    <b v="0"/>
    <b v="0"/>
    <s v="Allergic Reaction"/>
    <s v="Ongoing Treatment"/>
    <b v="1"/>
  </r>
  <r>
    <s v="PID0188"/>
    <s v="Adult"/>
    <x v="2"/>
    <n v="10000"/>
    <n v="7939.0999999999995"/>
    <n v="96.5"/>
    <s v="Male"/>
    <s v="A+"/>
    <b v="0"/>
    <b v="0"/>
    <x v="0"/>
    <n v="0"/>
    <n v="33.787332376317359"/>
    <b v="1"/>
    <b v="1"/>
    <s v="Heart Disease"/>
    <s v="Recovered"/>
    <b v="1"/>
  </r>
  <r>
    <s v="PID0189"/>
    <s v="Adult"/>
    <x v="0"/>
    <n v="240000"/>
    <n v="214090.32"/>
    <n v="61.8"/>
    <s v="Male"/>
    <s v="AB+"/>
    <b v="1"/>
    <b v="1"/>
    <x v="0"/>
    <n v="20"/>
    <n v="22.159274265839578"/>
    <b v="0"/>
    <b v="0"/>
    <s v="Fractured Leg"/>
    <s v="Recovered"/>
    <b v="1"/>
  </r>
  <r>
    <s v="PID0190"/>
    <s v="Adult"/>
    <x v="2"/>
    <n v="18000"/>
    <n v="12382.380000000001"/>
    <n v="96.3"/>
    <s v="Female"/>
    <s v="B-"/>
    <b v="0"/>
    <b v="0"/>
    <x v="0"/>
    <n v="30"/>
    <n v="31.088584710743802"/>
    <b v="1"/>
    <b v="1"/>
    <s v="Heart Disease"/>
    <s v="Recovered"/>
    <b v="1"/>
  </r>
  <r>
    <s v="PID0191"/>
    <s v="Adult"/>
    <x v="2"/>
    <n v="75000"/>
    <n v="57189.799999999996"/>
    <n v="77.900000000000006"/>
    <s v="Female"/>
    <s v="AB-"/>
    <b v="0"/>
    <b v="0"/>
    <x v="0"/>
    <n v="9"/>
    <n v="28.96341463414635"/>
    <b v="1"/>
    <b v="1"/>
    <s v="Heart Attack"/>
    <s v="Ongoing Treatment"/>
    <b v="1"/>
  </r>
  <r>
    <s v="PID0192"/>
    <s v="Adult"/>
    <x v="2"/>
    <n v="2000"/>
    <n v="1230.08"/>
    <n v="102.1"/>
    <s v="Female"/>
    <s v="B-"/>
    <b v="1"/>
    <b v="0"/>
    <x v="0"/>
    <n v="4"/>
    <n v="34.916726514141104"/>
    <b v="1"/>
    <b v="1"/>
    <s v="Hypertension"/>
    <s v="Critical"/>
    <b v="1"/>
  </r>
  <r>
    <s v="PID0193"/>
    <s v="Middle-aged"/>
    <x v="2"/>
    <n v="3000"/>
    <n v="0"/>
    <n v="79.5"/>
    <s v="Female"/>
    <s v="B-"/>
    <b v="0"/>
    <b v="0"/>
    <x v="1"/>
    <n v="15"/>
    <n v="30.292638317329668"/>
    <b v="1"/>
    <b v="1"/>
    <s v="Respiratory Infection"/>
    <s v="Ongoing Treatment"/>
    <b v="0"/>
  </r>
  <r>
    <s v="PID0194"/>
    <s v="Middle-aged"/>
    <x v="1"/>
    <n v="12000"/>
    <n v="8360.16"/>
    <n v="64.400000000000006"/>
    <s v="Female"/>
    <s v="AB-"/>
    <b v="0"/>
    <b v="0"/>
    <x v="0"/>
    <n v="5"/>
    <n v="24.844720496894411"/>
    <b v="0"/>
    <b v="0"/>
    <s v="Prostate Cancer"/>
    <s v="Recovered"/>
    <b v="1"/>
  </r>
  <r>
    <s v="PID0195"/>
    <s v="Senior"/>
    <x v="1"/>
    <n v="60000"/>
    <n v="0"/>
    <n v="68.7"/>
    <s v="Male"/>
    <s v="O+"/>
    <b v="0"/>
    <b v="0"/>
    <x v="1"/>
    <n v="12"/>
    <n v="30.533333333333335"/>
    <b v="1"/>
    <b v="1"/>
    <s v="Appendicitis"/>
    <s v="Critical"/>
    <b v="0"/>
  </r>
  <r>
    <s v="PID0196"/>
    <s v="Adult"/>
    <x v="1"/>
    <n v="75000"/>
    <n v="0"/>
    <n v="88.1"/>
    <s v="Male"/>
    <s v="B+"/>
    <b v="0"/>
    <b v="0"/>
    <x v="1"/>
    <n v="20"/>
    <n v="29.436332653947673"/>
    <b v="1"/>
    <b v="1"/>
    <s v="Osteoarthritis"/>
    <s v="Ongoing Treatment"/>
    <b v="0"/>
  </r>
  <r>
    <s v="PID0197"/>
    <s v="Adult"/>
    <x v="1"/>
    <n v="21000"/>
    <n v="13329.75"/>
    <n v="78.400000000000006"/>
    <s v="Female"/>
    <s v="A+"/>
    <b v="0"/>
    <b v="0"/>
    <x v="0"/>
    <n v="9"/>
    <n v="29.873494894071023"/>
    <b v="1"/>
    <b v="1"/>
    <s v="Kidney Stones"/>
    <s v="Critical"/>
    <b v="1"/>
  </r>
  <r>
    <s v="PID0198"/>
    <s v="Adult"/>
    <x v="2"/>
    <n v="3000"/>
    <n v="2153.2200000000003"/>
    <n v="62.3"/>
    <s v="Female"/>
    <s v="O+"/>
    <s v="Yes"/>
    <b v="1"/>
    <x v="0"/>
    <n v="15"/>
    <n v="24.335937499999993"/>
    <b v="0"/>
    <b v="0"/>
    <s v="Kidney Stones"/>
    <s v="Ongoing Treatment"/>
    <b v="1"/>
  </r>
  <r>
    <s v="PID0199"/>
    <s v="Senior"/>
    <x v="0"/>
    <n v="45000"/>
    <n v="40303.020000000004"/>
    <n v="53.7"/>
    <s v="Male"/>
    <s v="AB+"/>
    <b v="0"/>
    <b v="0"/>
    <x v="0"/>
    <n v="30"/>
    <n v="20.461819844535892"/>
    <b v="0"/>
    <b v="0"/>
    <s v="Prostate Cancer"/>
    <s v="Critical"/>
    <b v="1"/>
  </r>
  <r>
    <s v="PID0200"/>
    <s v="Middle-aged"/>
    <x v="2"/>
    <n v="1600"/>
    <n v="1266.78"/>
    <n v="89.2"/>
    <s v="Female"/>
    <s v="B+"/>
    <b v="0"/>
    <b v="0"/>
    <x v="0"/>
    <n v="0.5"/>
    <n v="32.370445637973582"/>
    <b v="1"/>
    <b v="1"/>
    <s v="Respiratory Infection"/>
    <s v="Recovered"/>
    <b v="1"/>
  </r>
  <r>
    <s v="PID0201"/>
    <s v="Middle-aged"/>
    <x v="0"/>
    <n v="800"/>
    <n v="630.48"/>
    <n v="54.1"/>
    <s v="Male"/>
    <s v="A-"/>
    <b v="0"/>
    <b v="1"/>
    <x v="0"/>
    <n v="50"/>
    <n v="22.230440499671268"/>
    <b v="0"/>
    <b v="0"/>
    <s v="Cancer"/>
    <s v="Recovered"/>
    <b v="1"/>
  </r>
  <r>
    <s v="PID0202"/>
    <s v="Senior"/>
    <x v="2"/>
    <n v="100"/>
    <n v="0"/>
    <n v="80"/>
    <s v="Male"/>
    <s v="A-"/>
    <b v="0"/>
    <b v="1"/>
    <x v="1"/>
    <n v="3"/>
    <n v="33.732501264968796"/>
    <b v="1"/>
    <b v="1"/>
    <s v="Kidney Stones"/>
    <s v="Recovered"/>
    <b v="0"/>
  </r>
  <r>
    <s v="PID0203"/>
    <s v="Middle-aged"/>
    <x v="3"/>
    <n v="300000"/>
    <n v="233626.56"/>
    <n v="90.8"/>
    <s v="Female"/>
    <s v="O-"/>
    <b v="0"/>
    <b v="0"/>
    <x v="0"/>
    <n v="12"/>
    <n v="32.171201814058961"/>
    <b v="1"/>
    <b v="1"/>
    <s v="Kidney Stones"/>
    <s v="Ongoing Treatment"/>
    <b v="1"/>
  </r>
  <r>
    <s v="PID0204"/>
    <s v="Adult"/>
    <x v="3"/>
    <n v="300000"/>
    <n v="210807"/>
    <n v="72.400000000000006"/>
    <s v="Female"/>
    <s v="O-"/>
    <b v="0"/>
    <b v="0"/>
    <x v="0"/>
    <n v="20"/>
    <n v="26.918500892326001"/>
    <b v="0"/>
    <b v="0"/>
    <s v="Fractured Arm"/>
    <s v="Ongoing Treatment"/>
    <b v="1"/>
  </r>
  <r>
    <s v="PID0205"/>
    <s v="Senior"/>
    <x v="0"/>
    <n v="45000"/>
    <n v="36976.979999999996"/>
    <n v="60.1"/>
    <s v="Male"/>
    <s v="B+"/>
    <b v="0"/>
    <b v="0"/>
    <x v="0"/>
    <n v="2"/>
    <n v="21.810132094643638"/>
    <b v="0"/>
    <b v="0"/>
    <s v="Fractured Leg"/>
    <s v="Critical"/>
    <b v="1"/>
  </r>
  <r>
    <s v="PID0206"/>
    <s v="Adult"/>
    <x v="2"/>
    <n v="18000"/>
    <n v="13231.380000000001"/>
    <n v="72.3"/>
    <s v="Male"/>
    <s v="B-"/>
    <s v="No"/>
    <b v="1"/>
    <x v="0"/>
    <n v="3"/>
    <n v="25.924199505181253"/>
    <s v="No"/>
    <b v="0"/>
    <s v="Allergic Reaction"/>
    <s v="Recovered"/>
    <b v="1"/>
  </r>
  <r>
    <s v="PID0207"/>
    <s v="Adult"/>
    <x v="0"/>
    <n v="3000"/>
    <n v="0"/>
    <n v="90"/>
    <s v="Female"/>
    <s v="B+"/>
    <b v="0"/>
    <b v="0"/>
    <x v="1"/>
    <n v="25"/>
    <n v="29.054752066115704"/>
    <b v="1"/>
    <b v="1"/>
    <s v="Allergic Reaction"/>
    <s v="Ongoing Treatment"/>
    <b v="0"/>
  </r>
  <r>
    <s v="PID0208"/>
    <s v="Middle-aged"/>
    <x v="3"/>
    <n v="3000"/>
    <n v="0"/>
    <n v="61.1"/>
    <s v="Male"/>
    <s v="AB-"/>
    <b v="0"/>
    <b v="1"/>
    <x v="1"/>
    <n v="9"/>
    <n v="23.571621465221249"/>
    <b v="0"/>
    <b v="0"/>
    <s v="Diabetes"/>
    <s v="Critical"/>
    <b v="0"/>
  </r>
  <r>
    <s v="PID0209"/>
    <s v="Middle-aged"/>
    <x v="3"/>
    <n v="75000"/>
    <n v="39899.4"/>
    <n v="68.8"/>
    <s v="Male"/>
    <s v="B-"/>
    <b v="0"/>
    <b v="0"/>
    <x v="0"/>
    <n v="9"/>
    <n v="26.542185872458621"/>
    <b v="0"/>
    <b v="0"/>
    <s v="Childbirth"/>
    <s v="Critical"/>
    <b v="1"/>
  </r>
  <r>
    <s v="PID0210"/>
    <s v="Senior"/>
    <x v="2"/>
    <n v="100"/>
    <n v="0"/>
    <n v="51.9"/>
    <s v="Male"/>
    <s v="AB-"/>
    <b v="0"/>
    <b v="0"/>
    <x v="1"/>
    <n v="250"/>
    <n v="20.022375679950617"/>
    <b v="0"/>
    <b v="0"/>
    <s v="Osteoarthritis"/>
    <s v="Critical"/>
    <b v="0"/>
  </r>
  <r>
    <s v="PID0211"/>
    <s v="Middle-aged"/>
    <x v="3"/>
    <n v="20000"/>
    <n v="16134.38"/>
    <n v="82.5"/>
    <s v="Male"/>
    <s v="AB+"/>
    <b v="0"/>
    <b v="0"/>
    <x v="0"/>
    <n v="40"/>
    <n v="34.786641929499076"/>
    <b v="1"/>
    <b v="1"/>
    <s v="Heart Disease"/>
    <s v="Critical"/>
    <b v="1"/>
  </r>
  <r>
    <s v="PID0212"/>
    <s v="Middle-aged"/>
    <x v="0"/>
    <n v="60000"/>
    <n v="38509.85"/>
    <n v="100.5"/>
    <s v="Female"/>
    <s v="O-"/>
    <b v="0"/>
    <b v="1"/>
    <x v="0"/>
    <n v="15"/>
    <n v="34.775086505190316"/>
    <b v="1"/>
    <b v="1"/>
    <s v="Fractured Arm"/>
    <s v="Critical"/>
    <b v="1"/>
  </r>
  <r>
    <s v="PID0213"/>
    <s v="Adult"/>
    <x v="3"/>
    <n v="90000"/>
    <n v="51209.85"/>
    <n v="93.3"/>
    <s v="Female"/>
    <s v="B-"/>
    <b v="0"/>
    <b v="1"/>
    <x v="0"/>
    <n v="5"/>
    <n v="34.269972451790636"/>
    <b v="1"/>
    <b v="1"/>
    <s v="Heart Disease"/>
    <s v="Ongoing Treatment"/>
    <b v="1"/>
  </r>
  <r>
    <s v="PID0214"/>
    <s v="Middle-aged"/>
    <x v="3"/>
    <n v="32000"/>
    <n v="0"/>
    <n v="70.900000000000006"/>
    <s v="Male"/>
    <s v="O+"/>
    <b v="0"/>
    <b v="0"/>
    <x v="1"/>
    <n v="70"/>
    <n v="25.422209473269035"/>
    <b v="0"/>
    <b v="0"/>
    <s v="Diabetes"/>
    <s v="Critical"/>
    <b v="0"/>
  </r>
  <r>
    <s v="PID0215"/>
    <s v="Middle-aged"/>
    <x v="2"/>
    <n v="18000"/>
    <n v="0"/>
    <n v="105.6"/>
    <s v="Male"/>
    <s v="AB+"/>
    <s v="No"/>
    <b v="1"/>
    <x v="1"/>
    <n v="2"/>
    <n v="33.329125110465846"/>
    <b v="1"/>
    <b v="1"/>
    <s v="Childbirth"/>
    <s v="Critical"/>
    <b v="0"/>
  </r>
  <r>
    <s v="PID0216"/>
    <s v="Adult"/>
    <x v="0"/>
    <n v="12000"/>
    <n v="9943.16"/>
    <n v="63.3"/>
    <s v="Female"/>
    <s v="B-"/>
    <b v="1"/>
    <b v="1"/>
    <x v="0"/>
    <n v="12"/>
    <n v="24.420354153003352"/>
    <b v="0"/>
    <b v="0"/>
    <s v="Appendicitis"/>
    <s v="Critical"/>
    <b v="1"/>
  </r>
  <r>
    <s v="PID0217"/>
    <s v="Adult"/>
    <x v="2"/>
    <n v="2000"/>
    <n v="1476.98"/>
    <n v="94.7"/>
    <s v="Female"/>
    <s v="O-"/>
    <b v="0"/>
    <b v="0"/>
    <x v="0"/>
    <n v="12"/>
    <n v="32.38603330939435"/>
    <b v="1"/>
    <b v="1"/>
    <s v="Fractured Arm"/>
    <s v="Ongoing Treatment"/>
    <b v="1"/>
  </r>
  <r>
    <s v="PID0218"/>
    <s v="Adult"/>
    <x v="0"/>
    <n v="10000"/>
    <n v="8451.7999999999993"/>
    <n v="69.3"/>
    <s v="Male"/>
    <s v="AB+"/>
    <b v="1"/>
    <b v="0"/>
    <x v="0"/>
    <n v="7"/>
    <n v="26.083029094056986"/>
    <b v="0"/>
    <b v="0"/>
    <s v="Diabetes"/>
    <s v="Ongoing Treatment"/>
    <b v="1"/>
  </r>
  <r>
    <s v="PID0219"/>
    <s v="Adult"/>
    <x v="3"/>
    <n v="250000"/>
    <n v="165091.4"/>
    <n v="99.2"/>
    <s v="Female"/>
    <s v="A+"/>
    <b v="0"/>
    <b v="0"/>
    <x v="0"/>
    <n v="15"/>
    <n v="30.960332074529511"/>
    <b v="1"/>
    <b v="1"/>
    <s v="Osteoarthritis"/>
    <s v="Ongoing Treatment"/>
    <b v="1"/>
  </r>
  <r>
    <s v="PID0220"/>
    <s v="Adult"/>
    <x v="0"/>
    <n v="36000"/>
    <n v="32157.69"/>
    <n v="94.7"/>
    <s v="Male"/>
    <s v="AB+"/>
    <b v="1"/>
    <b v="0"/>
    <x v="0"/>
    <n v="5"/>
    <n v="30.572055785123968"/>
    <b v="1"/>
    <b v="1"/>
    <s v="Cancer"/>
    <s v="Recovered"/>
    <b v="1"/>
  </r>
  <r>
    <s v="PID0221"/>
    <s v="Adult"/>
    <x v="0"/>
    <n v="800"/>
    <n v="527.08000000000004"/>
    <n v="71.599999999999994"/>
    <s v="Female"/>
    <s v="AB+"/>
    <b v="0"/>
    <b v="0"/>
    <x v="0"/>
    <n v="30"/>
    <n v="22.854224520412394"/>
    <b v="0"/>
    <b v="0"/>
    <s v="Fractured Leg"/>
    <s v="Recovered"/>
    <b v="1"/>
  </r>
  <r>
    <s v="PID0222"/>
    <s v="Adult"/>
    <x v="3"/>
    <n v="20000"/>
    <n v="16606.32"/>
    <n v="63.8"/>
    <s v="Female"/>
    <s v="O+"/>
    <b v="0"/>
    <b v="0"/>
    <x v="0"/>
    <n v="0"/>
    <n v="21.317117177319655"/>
    <b v="0"/>
    <b v="0"/>
    <s v="Appendicitis"/>
    <s v="Recovered"/>
    <b v="1"/>
  </r>
  <r>
    <s v="PID0223"/>
    <s v="Senior"/>
    <x v="3"/>
    <n v="250000"/>
    <n v="141504.59999999998"/>
    <n v="55.1"/>
    <s v="Female"/>
    <s v="O-"/>
    <b v="0"/>
    <b v="0"/>
    <x v="0"/>
    <n v="4"/>
    <n v="24.488888888888891"/>
    <b v="0"/>
    <b v="0"/>
    <s v="Prostate Cancer"/>
    <s v="Critical"/>
    <b v="1"/>
  </r>
  <r>
    <s v="PID0224"/>
    <s v="Adult"/>
    <x v="1"/>
    <n v="32000"/>
    <n v="28723.52"/>
    <n v="64.7"/>
    <s v="Male"/>
    <s v="A-"/>
    <s v="No"/>
    <b v="0"/>
    <x v="0"/>
    <n v="9"/>
    <n v="22.653268442981691"/>
    <b v="0"/>
    <b v="0"/>
    <s v="Cancer"/>
    <s v="Ongoing Treatment"/>
    <b v="1"/>
  </r>
  <r>
    <s v="PID0225"/>
    <s v="Middle-aged"/>
    <x v="2"/>
    <n v="240000"/>
    <n v="153766.44"/>
    <n v="53.6"/>
    <s v="Male"/>
    <s v="O-"/>
    <b v="0"/>
    <b v="1"/>
    <x v="0"/>
    <n v="2"/>
    <n v="23.507740888557521"/>
    <b v="0"/>
    <b v="0"/>
    <s v="Allergic Reaction"/>
    <s v="Recovered"/>
    <b v="1"/>
  </r>
  <r>
    <s v="PID0226"/>
    <s v="Middle-aged"/>
    <x v="0"/>
    <n v="20000"/>
    <n v="11334.86"/>
    <n v="84.1"/>
    <s v="Male"/>
    <s v="AB+"/>
    <b v="0"/>
    <b v="0"/>
    <x v="0"/>
    <n v="30"/>
    <n v="31.268590124925641"/>
    <b v="1"/>
    <b v="1"/>
    <s v="Heart Disease"/>
    <s v="Critical"/>
    <b v="1"/>
  </r>
  <r>
    <s v="PID0227"/>
    <s v="Senior"/>
    <x v="0"/>
    <n v="500"/>
    <n v="285.98"/>
    <n v="56.4"/>
    <s v="Male"/>
    <s v="A+"/>
    <b v="1"/>
    <b v="0"/>
    <x v="0"/>
    <n v="25"/>
    <n v="25.066666666666666"/>
    <b v="0"/>
    <b v="0"/>
    <s v="Prostate Cancer"/>
    <s v="Ongoing Treatment"/>
    <b v="1"/>
  </r>
  <r>
    <s v="PID0228"/>
    <s v="Adult"/>
    <x v="1"/>
    <n v="40000"/>
    <n v="34307.72"/>
    <n v="81"/>
    <s v="Female"/>
    <s v="O-"/>
    <b v="0"/>
    <b v="0"/>
    <x v="0"/>
    <n v="150"/>
    <n v="28.360351528307834"/>
    <b v="1"/>
    <b v="1"/>
    <s v="Cancer"/>
    <s v="Ongoing Treatment"/>
    <b v="1"/>
  </r>
  <r>
    <s v="PID0229"/>
    <s v="Middle-aged"/>
    <x v="2"/>
    <n v="15000"/>
    <n v="11623.199999999999"/>
    <n v="70"/>
    <s v="Female"/>
    <s v="O+"/>
    <b v="0"/>
    <b v="1"/>
    <x v="0"/>
    <n v="15"/>
    <n v="22.093170054286073"/>
    <b v="0"/>
    <b v="0"/>
    <s v="Fractured Leg"/>
    <s v="Critical"/>
    <b v="1"/>
  </r>
  <r>
    <s v="PID0230"/>
    <s v="Senior"/>
    <x v="1"/>
    <n v="40000"/>
    <n v="0"/>
    <n v="77.8"/>
    <s v="Female"/>
    <s v="B-"/>
    <b v="0"/>
    <b v="1"/>
    <x v="1"/>
    <n v="70"/>
    <n v="30.014274140658149"/>
    <b v="1"/>
    <b v="1"/>
    <s v="Respiratory Infection"/>
    <s v="Ongoing Treatment"/>
    <b v="0"/>
  </r>
  <r>
    <s v="PID0231"/>
    <s v="Adult"/>
    <x v="1"/>
    <n v="32000"/>
    <n v="25580.6"/>
    <n v="94.5"/>
    <s v="Female"/>
    <s v="A-"/>
    <b v="0"/>
    <b v="0"/>
    <x v="0"/>
    <n v="300"/>
    <n v="33.087076783025807"/>
    <b v="1"/>
    <b v="1"/>
    <s v="Hypertension"/>
    <s v="Critical"/>
    <b v="1"/>
  </r>
  <r>
    <s v="PID0232"/>
    <s v="Senior"/>
    <x v="1"/>
    <n v="500"/>
    <n v="0"/>
    <n v="77.599999999999994"/>
    <s v="Male"/>
    <s v="O-"/>
    <b v="1"/>
    <b v="1"/>
    <x v="1"/>
    <n v="7"/>
    <n v="32.720526227019732"/>
    <b v="1"/>
    <b v="1"/>
    <s v="Heart Disease"/>
    <s v="Critical"/>
    <b v="0"/>
  </r>
  <r>
    <s v="PID0233"/>
    <s v="Adult"/>
    <x v="0"/>
    <n v="16000"/>
    <n v="9525.4599999999991"/>
    <n v="57.3"/>
    <s v="Female"/>
    <s v="A-"/>
    <b v="0"/>
    <b v="0"/>
    <x v="0"/>
    <n v="5"/>
    <n v="22.382812499999993"/>
    <b v="0"/>
    <b v="0"/>
    <s v="Fractured Arm"/>
    <s v="Critical"/>
    <b v="1"/>
  </r>
  <r>
    <s v="PID0234"/>
    <s v="Young Adult"/>
    <x v="2"/>
    <n v="500"/>
    <n v="279.56"/>
    <n v="106.4"/>
    <s v="Female"/>
    <s v="AB+"/>
    <b v="0"/>
    <b v="0"/>
    <x v="0"/>
    <n v="0.5"/>
    <n v="34.349173553719012"/>
    <b v="1"/>
    <b v="1"/>
    <s v="Heart Disease"/>
    <s v="Critical"/>
    <b v="1"/>
  </r>
  <r>
    <s v="PID0235"/>
    <s v="Adult"/>
    <x v="3"/>
    <n v="60000"/>
    <n v="45790.25"/>
    <n v="89.6"/>
    <s v="Female"/>
    <s v="B+"/>
    <b v="0"/>
    <b v="1"/>
    <x v="0"/>
    <n v="40"/>
    <n v="29.937518794480265"/>
    <b v="1"/>
    <b v="1"/>
    <s v="Diabetes"/>
    <s v="Recovered"/>
    <b v="1"/>
  </r>
  <r>
    <s v="PID0236"/>
    <s v="Elderly"/>
    <x v="1"/>
    <n v="800"/>
    <n v="0"/>
    <n v="48.9"/>
    <s v="Female"/>
    <s v="B+"/>
    <b v="0"/>
    <b v="0"/>
    <x v="1"/>
    <n v="12"/>
    <n v="20.353798126951091"/>
    <b v="0"/>
    <b v="0"/>
    <s v="Childbirth"/>
    <s v="Recovered"/>
    <b v="0"/>
  </r>
  <r>
    <s v="PID0237"/>
    <s v="Senior"/>
    <x v="1"/>
    <n v="30000"/>
    <n v="16813.59"/>
    <n v="89.6"/>
    <s v="Female"/>
    <s v="O+"/>
    <b v="0"/>
    <b v="0"/>
    <x v="0"/>
    <n v="9"/>
    <n v="34.566567647853084"/>
    <b v="1"/>
    <b v="1"/>
    <s v="Prostate Cancer"/>
    <s v="Ongoing Treatment"/>
    <b v="1"/>
  </r>
  <r>
    <s v="PID0238"/>
    <s v="Adult"/>
    <x v="2"/>
    <n v="40000"/>
    <n v="26437.399999999998"/>
    <n v="88.1"/>
    <s v="Female"/>
    <s v="AB-"/>
    <b v="0"/>
    <b v="1"/>
    <x v="0"/>
    <n v="2"/>
    <n v="30.128928559214803"/>
    <b v="1"/>
    <b v="1"/>
    <s v="Stroke"/>
    <s v="Critical"/>
    <b v="1"/>
  </r>
  <r>
    <s v="PID0239"/>
    <s v="Adult"/>
    <x v="3"/>
    <n v="18000"/>
    <n v="10284.66"/>
    <n v="66.3"/>
    <s v="Male"/>
    <s v="AB-"/>
    <b v="0"/>
    <b v="0"/>
    <x v="0"/>
    <n v="2"/>
    <n v="21.898533491874751"/>
    <b v="0"/>
    <b v="0"/>
    <s v="Kidney Stones"/>
    <s v="Ongoing Treatment"/>
    <b v="1"/>
  </r>
  <r>
    <s v="PID0240"/>
    <s v="Adult"/>
    <x v="1"/>
    <n v="40000"/>
    <n v="34094.800000000003"/>
    <n v="67.5"/>
    <s v="Female"/>
    <s v="AB+"/>
    <b v="0"/>
    <b v="0"/>
    <x v="0"/>
    <n v="9"/>
    <n v="26.045291462520733"/>
    <b v="0"/>
    <b v="0"/>
    <s v="Childbirth"/>
    <s v="Ongoing Treatment"/>
    <b v="1"/>
  </r>
  <r>
    <s v="PID0241"/>
    <s v="Senior"/>
    <x v="1"/>
    <n v="16000"/>
    <n v="11422.3"/>
    <n v="85.4"/>
    <s v="Female"/>
    <s v="A-"/>
    <b v="0"/>
    <b v="0"/>
    <x v="0"/>
    <n v="5"/>
    <n v="31.368227731864103"/>
    <b v="1"/>
    <b v="1"/>
    <s v="Kidney Stones"/>
    <s v="Critical"/>
    <b v="1"/>
  </r>
  <r>
    <s v="PID0242"/>
    <s v="Middle-aged"/>
    <x v="3"/>
    <n v="500"/>
    <n v="365.85"/>
    <n v="80.5"/>
    <s v="Male"/>
    <s v="B+"/>
    <b v="1"/>
    <b v="0"/>
    <x v="0"/>
    <n v="40"/>
    <n v="29.213238496153291"/>
    <b v="1"/>
    <b v="1"/>
    <s v="Diabetes"/>
    <s v="Critical"/>
    <b v="1"/>
  </r>
  <r>
    <s v="PID0243"/>
    <s v="Adult"/>
    <x v="1"/>
    <n v="16000"/>
    <n v="12760.94"/>
    <n v="59.5"/>
    <s v="Female"/>
    <s v="A-"/>
    <b v="0"/>
    <b v="0"/>
    <x v="0"/>
    <n v="7"/>
    <n v="21.592393671069821"/>
    <b v="0"/>
    <b v="0"/>
    <s v="Fractured Leg"/>
    <s v="Recovered"/>
    <b v="1"/>
  </r>
  <r>
    <s v="PID0244"/>
    <s v="Middle-aged"/>
    <x v="2"/>
    <n v="12000"/>
    <n v="0"/>
    <n v="74.400000000000006"/>
    <s v="Female"/>
    <s v="B+"/>
    <b v="0"/>
    <b v="0"/>
    <x v="1"/>
    <n v="12"/>
    <n v="28.70259635044944"/>
    <b v="1"/>
    <b v="1"/>
    <s v="Stroke"/>
    <s v="Recovered"/>
    <b v="0"/>
  </r>
  <r>
    <s v="PID0245"/>
    <s v="Middle-aged"/>
    <x v="0"/>
    <n v="40000"/>
    <n v="25274"/>
    <n v="59"/>
    <s v="Female"/>
    <s v="B-"/>
    <b v="0"/>
    <b v="0"/>
    <x v="0"/>
    <n v="15"/>
    <n v="24.557752341311129"/>
    <b v="0"/>
    <b v="0"/>
    <s v="Appendicitis"/>
    <s v="Recovered"/>
    <b v="1"/>
  </r>
  <r>
    <s v="PID0246"/>
    <s v="Middle-aged"/>
    <x v="2"/>
    <n v="200000"/>
    <n v="121054.08"/>
    <n v="69"/>
    <s v="Male"/>
    <s v="B+"/>
    <b v="0"/>
    <b v="1"/>
    <x v="0"/>
    <n v="400"/>
    <n v="28.353057199211044"/>
    <b v="1"/>
    <b v="1"/>
    <s v="Appendicitis"/>
    <s v="Recovered"/>
    <b v="1"/>
  </r>
  <r>
    <s v="PID0247"/>
    <s v="Senior"/>
    <x v="3"/>
    <n v="30000"/>
    <n v="21701.46"/>
    <n v="77.599999999999994"/>
    <s v="Male"/>
    <s v="AB+"/>
    <b v="0"/>
    <b v="0"/>
    <x v="0"/>
    <n v="7"/>
    <n v="29.937116623587048"/>
    <b v="1"/>
    <b v="1"/>
    <s v="Heart Disease"/>
    <s v="Ongoing Treatment"/>
    <b v="1"/>
  </r>
  <r>
    <s v="PID0248"/>
    <s v="Middle-aged"/>
    <x v="0"/>
    <n v="60000"/>
    <n v="0"/>
    <n v="83.9"/>
    <s v="Male"/>
    <s v="A+"/>
    <b v="0"/>
    <b v="0"/>
    <x v="1"/>
    <n v="7"/>
    <n v="29.7264739229025"/>
    <b v="1"/>
    <b v="1"/>
    <s v="Heart Attack"/>
    <s v="Recovered"/>
    <b v="0"/>
  </r>
  <r>
    <s v="PID0249"/>
    <s v="Senior"/>
    <x v="2"/>
    <n v="800"/>
    <n v="703.87"/>
    <n v="76.8"/>
    <s v="Male"/>
    <s v="B+"/>
    <b v="0"/>
    <b v="0"/>
    <x v="0"/>
    <n v="0.5"/>
    <n v="33.682733213455549"/>
    <b v="1"/>
    <b v="1"/>
    <s v="Kidney Stones"/>
    <s v="Critical"/>
    <b v="1"/>
  </r>
  <r>
    <s v="PID0250"/>
    <s v="Adult"/>
    <x v="3"/>
    <n v="500"/>
    <n v="270.32"/>
    <n v="66.7"/>
    <s v="Male"/>
    <s v="AB+"/>
    <b v="0"/>
    <b v="0"/>
    <x v="0"/>
    <n v="5"/>
    <n v="24.499540863177231"/>
    <b v="0"/>
    <b v="0"/>
    <s v="Allergic Reaction"/>
    <s v="Recovered"/>
    <b v="1"/>
  </r>
  <r>
    <s v="PID0251"/>
    <s v="Adult"/>
    <x v="0"/>
    <n v="24000"/>
    <n v="18664.68"/>
    <n v="71.400000000000006"/>
    <s v="Female"/>
    <s v="O-"/>
    <b v="0"/>
    <b v="0"/>
    <x v="0"/>
    <n v="9"/>
    <n v="25.91087240528379"/>
    <b v="0"/>
    <b v="0"/>
    <s v="Allergic Reaction"/>
    <s v="Critical"/>
    <b v="1"/>
  </r>
  <r>
    <s v="PID0252"/>
    <s v="Adult"/>
    <x v="3"/>
    <n v="60000"/>
    <n v="31082"/>
    <n v="65.599999999999994"/>
    <s v="Male"/>
    <s v="AB-"/>
    <s v="Yes"/>
    <b v="0"/>
    <x v="0"/>
    <n v="2"/>
    <n v="21.918540545958766"/>
    <b v="0"/>
    <b v="0"/>
    <s v="Diabetes"/>
    <s v="Recovered"/>
    <b v="1"/>
  </r>
  <r>
    <s v="PID0253"/>
    <s v="Young Adult"/>
    <x v="2"/>
    <n v="30000"/>
    <n v="26738.129999999997"/>
    <n v="85.2"/>
    <s v="Female"/>
    <s v="A-"/>
    <b v="0"/>
    <b v="0"/>
    <x v="0"/>
    <n v="2"/>
    <n v="31.294765840220389"/>
    <b v="1"/>
    <b v="1"/>
    <s v="Stroke"/>
    <s v="Critical"/>
    <b v="1"/>
  </r>
  <r>
    <s v="PID0254"/>
    <s v="Middle-aged"/>
    <x v="1"/>
    <n v="40000"/>
    <n v="29444.799999999999"/>
    <n v="63.9"/>
    <s v="Male"/>
    <s v="O-"/>
    <b v="0"/>
    <b v="0"/>
    <x v="0"/>
    <n v="15"/>
    <n v="21.852877808556482"/>
    <b v="0"/>
    <b v="0"/>
    <s v="Allergic Reaction"/>
    <s v="Ongoing Treatment"/>
    <b v="1"/>
  </r>
  <r>
    <s v="PID0255"/>
    <s v="Adult"/>
    <x v="0"/>
    <n v="200000"/>
    <n v="101161.68"/>
    <n v="86.6"/>
    <s v="Female"/>
    <s v="A-"/>
    <b v="0"/>
    <b v="1"/>
    <x v="0"/>
    <n v="20"/>
    <n v="29.615950206901271"/>
    <b v="1"/>
    <b v="1"/>
    <s v="Heart Attack"/>
    <s v="Recovered"/>
    <b v="1"/>
  </r>
  <r>
    <s v="PID0256"/>
    <s v="Middle-aged"/>
    <x v="2"/>
    <n v="36000"/>
    <n v="31042.68"/>
    <n v="77.5"/>
    <s v="Female"/>
    <s v="B-"/>
    <b v="0"/>
    <b v="0"/>
    <x v="0"/>
    <n v="30"/>
    <n v="30.655432933823818"/>
    <b v="1"/>
    <b v="1"/>
    <s v="Heart Attack"/>
    <s v="Critical"/>
    <b v="1"/>
  </r>
  <r>
    <s v="PID0257"/>
    <s v="Adult"/>
    <x v="0"/>
    <n v="60000"/>
    <n v="47874.1"/>
    <n v="69"/>
    <s v="Female"/>
    <s v="A+"/>
    <b v="0"/>
    <b v="0"/>
    <x v="0"/>
    <n v="70"/>
    <n v="25.970115548195267"/>
    <b v="0"/>
    <b v="0"/>
    <s v="Fractured Arm"/>
    <s v="Recovered"/>
    <b v="1"/>
  </r>
  <r>
    <s v="PID0258"/>
    <s v="Senior"/>
    <x v="2"/>
    <n v="3000"/>
    <n v="2277.27"/>
    <n v="67.900000000000006"/>
    <s v="Female"/>
    <s v="O+"/>
    <b v="0"/>
    <b v="0"/>
    <x v="0"/>
    <n v="7"/>
    <n v="24.346516547742841"/>
    <b v="0"/>
    <b v="0"/>
    <s v="Prostate Cancer"/>
    <s v="Recovered"/>
    <b v="1"/>
  </r>
  <r>
    <s v="PID0259"/>
    <s v="Adult"/>
    <x v="1"/>
    <n v="200000"/>
    <n v="161833.76"/>
    <n v="87.7"/>
    <s v="Male"/>
    <s v="AB+"/>
    <b v="0"/>
    <b v="0"/>
    <x v="0"/>
    <n v="7"/>
    <n v="34.257812499999993"/>
    <b v="1"/>
    <b v="1"/>
    <s v="Heart Disease"/>
    <s v="Critical"/>
    <b v="1"/>
  </r>
  <r>
    <s v="PID0260"/>
    <s v="Middle-aged"/>
    <x v="3"/>
    <n v="100"/>
    <n v="82.82"/>
    <n v="58.4"/>
    <s v="Male"/>
    <s v="AB+"/>
    <b v="0"/>
    <b v="1"/>
    <x v="0"/>
    <n v="3"/>
    <n v="22.812499999999996"/>
    <b v="0"/>
    <b v="0"/>
    <s v="Allergic Reaction"/>
    <s v="Recovered"/>
    <b v="1"/>
  </r>
  <r>
    <s v="PID0261"/>
    <s v="Adult"/>
    <x v="0"/>
    <n v="800"/>
    <n v="0"/>
    <n v="89.7"/>
    <s v="Male"/>
    <s v="AB-"/>
    <b v="0"/>
    <b v="1"/>
    <x v="1"/>
    <n v="4"/>
    <n v="29.970931203849108"/>
    <b v="1"/>
    <b v="1"/>
    <s v="Kidney Stones"/>
    <s v="Critical"/>
    <b v="0"/>
  </r>
  <r>
    <s v="PID0262"/>
    <s v="Adult"/>
    <x v="2"/>
    <n v="250000"/>
    <n v="190210.2"/>
    <n v="65"/>
    <s v="Female"/>
    <s v="O-"/>
    <b v="0"/>
    <b v="0"/>
    <x v="0"/>
    <n v="7"/>
    <n v="22.491349480968861"/>
    <b v="0"/>
    <b v="0"/>
    <s v="Appendicitis"/>
    <s v="Ongoing Treatment"/>
    <b v="1"/>
  </r>
  <r>
    <s v="PID0263"/>
    <s v="Middle-aged"/>
    <x v="3"/>
    <n v="3000"/>
    <n v="1570.1100000000001"/>
    <n v="56.2"/>
    <s v="Female"/>
    <s v="AB+"/>
    <b v="0"/>
    <b v="1"/>
    <x v="0"/>
    <n v="30"/>
    <n v="22.230133301689015"/>
    <b v="0"/>
    <b v="0"/>
    <s v="Osteoarthritis"/>
    <s v="Ongoing Treatment"/>
    <b v="1"/>
  </r>
  <r>
    <s v="PID0264"/>
    <s v="Adult"/>
    <x v="0"/>
    <n v="30000"/>
    <n v="25604.159999999996"/>
    <n v="96.1"/>
    <s v="Male"/>
    <s v="O-"/>
    <b v="0"/>
    <b v="0"/>
    <x v="0"/>
    <n v="15"/>
    <n v="34.049036281179141"/>
    <b v="1"/>
    <b v="1"/>
    <s v="Hypertension"/>
    <s v="Recovered"/>
    <b v="1"/>
  </r>
  <r>
    <s v="PID0265"/>
    <s v="Adult"/>
    <x v="2"/>
    <n v="3000"/>
    <n v="2271.75"/>
    <n v="59.7"/>
    <s v="Male"/>
    <s v="B-"/>
    <b v="1"/>
    <b v="0"/>
    <x v="0"/>
    <n v="5"/>
    <n v="21.406289217971246"/>
    <b v="0"/>
    <b v="0"/>
    <s v="Hypertension"/>
    <s v="Recovered"/>
    <b v="1"/>
  </r>
  <r>
    <s v="PID0266"/>
    <s v="Adult"/>
    <x v="1"/>
    <n v="100"/>
    <n v="0"/>
    <n v="94.6"/>
    <s v="Female"/>
    <s v="AB+"/>
    <b v="0"/>
    <b v="0"/>
    <x v="1"/>
    <n v="9"/>
    <n v="29.85734124479232"/>
    <b v="1"/>
    <b v="1"/>
    <s v="Stroke"/>
    <s v="Recovered"/>
    <b v="0"/>
  </r>
  <r>
    <s v="PID0267"/>
    <s v="Adult"/>
    <x v="1"/>
    <n v="800"/>
    <n v="484.88"/>
    <n v="65.099999999999994"/>
    <s v="Female"/>
    <s v="B+"/>
    <b v="1"/>
    <b v="0"/>
    <x v="0"/>
    <n v="7"/>
    <n v="22.525951557093425"/>
    <b v="0"/>
    <b v="0"/>
    <s v="Allergic Reaction"/>
    <s v="Ongoing Treatment"/>
    <b v="1"/>
  </r>
  <r>
    <s v="PID0268"/>
    <s v="Adult"/>
    <x v="1"/>
    <n v="12000"/>
    <n v="9014.58"/>
    <n v="104.7"/>
    <s v="Male"/>
    <s v="B-"/>
    <b v="1"/>
    <b v="0"/>
    <x v="0"/>
    <n v="12"/>
    <n v="34.98279260917505"/>
    <b v="1"/>
    <b v="1"/>
    <s v="Respiratory Infection"/>
    <s v="Recovered"/>
    <b v="1"/>
  </r>
  <r>
    <s v="PID0269"/>
    <s v="Adult"/>
    <x v="1"/>
    <n v="40000"/>
    <n v="20636.399999999998"/>
    <n v="73"/>
    <s v="Male"/>
    <s v="B-"/>
    <b v="0"/>
    <b v="0"/>
    <x v="0"/>
    <n v="12"/>
    <n v="28.515624999999993"/>
    <b v="1"/>
    <b v="1"/>
    <s v="Respiratory Infection"/>
    <s v="Ongoing Treatment"/>
    <b v="1"/>
  </r>
  <r>
    <s v="PID0270"/>
    <s v="Adult"/>
    <x v="3"/>
    <n v="240000"/>
    <n v="161510.04"/>
    <n v="73.2"/>
    <s v="Female"/>
    <s v="O-"/>
    <b v="0"/>
    <b v="1"/>
    <x v="0"/>
    <n v="15"/>
    <n v="24.177566389219184"/>
    <b v="0"/>
    <b v="0"/>
    <s v="Stroke"/>
    <s v="Ongoing Treatment"/>
    <b v="1"/>
  </r>
  <r>
    <s v="PID0271"/>
    <s v="Adult"/>
    <x v="2"/>
    <n v="90000"/>
    <n v="50397.700000000004"/>
    <n v="75.2"/>
    <s v="Male"/>
    <s v="A-"/>
    <b v="0"/>
    <b v="1"/>
    <x v="0"/>
    <n v="25"/>
    <n v="25.126131845367368"/>
    <b v="0"/>
    <b v="0"/>
    <s v="Prostate Cancer"/>
    <s v="Critical"/>
    <b v="1"/>
  </r>
  <r>
    <s v="PID0272"/>
    <s v="Senior"/>
    <x v="3"/>
    <n v="32000"/>
    <n v="17619.52"/>
    <n v="79.099999999999994"/>
    <s v="Male"/>
    <s v="B-"/>
    <b v="0"/>
    <b v="1"/>
    <x v="0"/>
    <n v="9"/>
    <n v="32.090551340825179"/>
    <b v="1"/>
    <b v="1"/>
    <s v="Heart Attack"/>
    <s v="Ongoing Treatment"/>
    <b v="1"/>
  </r>
  <r>
    <s v="PID0273"/>
    <s v="Middle-aged"/>
    <x v="3"/>
    <n v="15000"/>
    <n v="12252.550000000001"/>
    <n v="78"/>
    <s v="Male"/>
    <s v="AB-"/>
    <b v="1"/>
    <b v="1"/>
    <x v="0"/>
    <n v="12"/>
    <n v="26.061679307694877"/>
    <b v="0"/>
    <b v="0"/>
    <s v="Prostate Cancer"/>
    <s v="Recovered"/>
    <b v="1"/>
  </r>
  <r>
    <s v="PID0274"/>
    <s v="Senior"/>
    <x v="1"/>
    <n v="90000"/>
    <n v="70452.100000000006"/>
    <n v="49.3"/>
    <s v="Female"/>
    <s v="O-"/>
    <b v="0"/>
    <b v="0"/>
    <x v="0"/>
    <n v="5"/>
    <n v="21.060275962236744"/>
    <b v="0"/>
    <b v="0"/>
    <s v="Cancer"/>
    <s v="Recovered"/>
    <b v="1"/>
  </r>
  <r>
    <s v="PID0275"/>
    <s v="Adult"/>
    <x v="2"/>
    <n v="12000"/>
    <n v="0"/>
    <n v="94.1"/>
    <s v="Female"/>
    <s v="B-"/>
    <b v="1"/>
    <b v="0"/>
    <x v="1"/>
    <n v="0.5"/>
    <n v="29.699532887261707"/>
    <b v="1"/>
    <b v="1"/>
    <s v="Cancer"/>
    <s v="Ongoing Treatment"/>
    <b v="0"/>
  </r>
  <r>
    <s v="PID0276"/>
    <s v="Adult"/>
    <x v="1"/>
    <n v="40000"/>
    <n v="32398.1"/>
    <n v="100.7"/>
    <s v="Male"/>
    <s v="A+"/>
    <b v="0"/>
    <b v="0"/>
    <x v="0"/>
    <n v="40"/>
    <n v="32.881632653061224"/>
    <b v="1"/>
    <b v="1"/>
    <s v="Fractured Arm"/>
    <s v="Ongoing Treatment"/>
    <b v="1"/>
  </r>
  <r>
    <s v="PID0277"/>
    <s v="Middle-aged"/>
    <x v="0"/>
    <n v="18000"/>
    <n v="9142.98"/>
    <n v="52.2"/>
    <s v="Male"/>
    <s v="AB-"/>
    <b v="1"/>
    <b v="0"/>
    <x v="0"/>
    <n v="20"/>
    <n v="20.138111955557267"/>
    <b v="0"/>
    <b v="0"/>
    <s v="Appendicitis"/>
    <s v="Critical"/>
    <b v="1"/>
  </r>
  <r>
    <s v="PID0278"/>
    <s v="Senior"/>
    <x v="1"/>
    <n v="60000"/>
    <n v="49946.899999999994"/>
    <n v="67.8"/>
    <s v="Male"/>
    <s v="O+"/>
    <b v="0"/>
    <b v="0"/>
    <x v="0"/>
    <n v="15"/>
    <n v="24.310660116891963"/>
    <b v="0"/>
    <b v="0"/>
    <s v="Childbirth"/>
    <s v="Critical"/>
    <b v="1"/>
  </r>
  <r>
    <s v="PID0279"/>
    <s v="Senior"/>
    <x v="1"/>
    <n v="24000"/>
    <n v="0"/>
    <n v="71.2"/>
    <s v="Male"/>
    <s v="AB+"/>
    <b v="0"/>
    <b v="1"/>
    <x v="1"/>
    <n v="9"/>
    <n v="26.472337894110655"/>
    <b v="0"/>
    <b v="0"/>
    <s v="Childbirth"/>
    <s v="Critical"/>
    <b v="0"/>
  </r>
  <r>
    <s v="PID0280"/>
    <s v="Middle-aged"/>
    <x v="1"/>
    <n v="24000"/>
    <n v="15161.699999999999"/>
    <n v="69"/>
    <s v="Male"/>
    <s v="AB+"/>
    <b v="1"/>
    <b v="0"/>
    <x v="0"/>
    <n v="12"/>
    <n v="23.87543252595156"/>
    <b v="0"/>
    <b v="0"/>
    <s v="Prostate Cancer"/>
    <s v="Critical"/>
    <b v="1"/>
  </r>
  <r>
    <s v="PID0281"/>
    <s v="Middle-aged"/>
    <x v="0"/>
    <n v="20000"/>
    <n v="11828.86"/>
    <n v="54.6"/>
    <s v="Male"/>
    <s v="AB+"/>
    <b v="0"/>
    <b v="1"/>
    <x v="0"/>
    <n v="30"/>
    <n v="21.064002160410475"/>
    <b v="0"/>
    <b v="0"/>
    <s v="Prostate Cancer"/>
    <s v="Ongoing Treatment"/>
    <b v="1"/>
  </r>
  <r>
    <s v="PID0282"/>
    <s v="Adult"/>
    <x v="1"/>
    <n v="2000"/>
    <n v="1182"/>
    <n v="59.9"/>
    <s v="Male"/>
    <s v="A+"/>
    <b v="1"/>
    <b v="1"/>
    <x v="0"/>
    <n v="5"/>
    <n v="22.270969660916126"/>
    <b v="0"/>
    <b v="0"/>
    <s v="Cancer"/>
    <s v="Critical"/>
    <b v="1"/>
  </r>
  <r>
    <s v="PID0283"/>
    <s v="Middle-aged"/>
    <x v="0"/>
    <n v="12000"/>
    <n v="9412.6"/>
    <n v="74"/>
    <s v="Female"/>
    <s v="O-"/>
    <b v="1"/>
    <b v="0"/>
    <x v="0"/>
    <n v="4"/>
    <n v="24.441802087462015"/>
    <b v="0"/>
    <b v="0"/>
    <s v="Kidney Stones"/>
    <s v="Critical"/>
    <b v="1"/>
  </r>
  <r>
    <s v="PID0284"/>
    <s v="Middle-aged"/>
    <x v="1"/>
    <n v="250000"/>
    <n v="175454.59999999998"/>
    <n v="84.9"/>
    <s v="Male"/>
    <s v="AB+"/>
    <b v="0"/>
    <b v="1"/>
    <x v="0"/>
    <n v="5"/>
    <n v="34.886587771203153"/>
    <b v="1"/>
    <b v="1"/>
    <s v="Heart Attack"/>
    <s v="Critical"/>
    <b v="1"/>
  </r>
  <r>
    <s v="PID0285"/>
    <s v="Adult"/>
    <x v="3"/>
    <n v="100"/>
    <n v="56.47"/>
    <n v="65.5"/>
    <s v="Female"/>
    <s v="A+"/>
    <b v="0"/>
    <b v="1"/>
    <x v="0"/>
    <n v="2"/>
    <n v="21.88512813658993"/>
    <b v="0"/>
    <b v="0"/>
    <s v="Hypertension"/>
    <s v="Ongoing Treatment"/>
    <b v="1"/>
  </r>
  <r>
    <s v="PID0286"/>
    <s v="Middle-aged"/>
    <x v="2"/>
    <n v="20000"/>
    <n v="0"/>
    <n v="96.3"/>
    <s v="Male"/>
    <s v="B-"/>
    <b v="0"/>
    <b v="0"/>
    <x v="1"/>
    <n v="9"/>
    <n v="31.807372175980973"/>
    <b v="1"/>
    <b v="1"/>
    <s v="Osteoarthritis"/>
    <s v="Recovered"/>
    <b v="0"/>
  </r>
  <r>
    <s v="PID0287"/>
    <s v="Adult"/>
    <x v="0"/>
    <n v="20000"/>
    <n v="0"/>
    <n v="78.099999999999994"/>
    <s v="Female"/>
    <s v="B-"/>
    <b v="1"/>
    <b v="0"/>
    <x v="1"/>
    <n v="0"/>
    <n v="28.003872494531894"/>
    <b v="1"/>
    <b v="1"/>
    <s v="Fractured Leg"/>
    <s v="Critical"/>
    <b v="0"/>
  </r>
  <r>
    <s v="PID0288"/>
    <s v="Young Adult"/>
    <x v="1"/>
    <n v="300000"/>
    <n v="254042.27999999997"/>
    <n v="59.6"/>
    <s v="Female"/>
    <s v="AB-"/>
    <b v="0"/>
    <b v="0"/>
    <x v="0"/>
    <n v="15"/>
    <n v="22.159428911362287"/>
    <b v="0"/>
    <b v="0"/>
    <s v="Osteoarthritis"/>
    <s v="Recovered"/>
    <b v="1"/>
  </r>
  <r>
    <s v="PID0289"/>
    <s v="Young Adult"/>
    <x v="0"/>
    <n v="800"/>
    <n v="445.65"/>
    <n v="71.400000000000006"/>
    <s v="Female"/>
    <s v="O-"/>
    <b v="1"/>
    <b v="0"/>
    <x v="0"/>
    <n v="7"/>
    <n v="24.134667387777181"/>
    <b v="0"/>
    <b v="0"/>
    <s v="Cancer"/>
    <s v="Critical"/>
    <b v="1"/>
  </r>
  <r>
    <s v="PID0290"/>
    <s v="Middle-aged"/>
    <x v="1"/>
    <n v="40000"/>
    <n v="35435.599999999999"/>
    <n v="73"/>
    <s v="Male"/>
    <s v="B-"/>
    <b v="0"/>
    <b v="0"/>
    <x v="0"/>
    <n v="12"/>
    <n v="25.864512471655331"/>
    <b v="0"/>
    <b v="0"/>
    <s v="Cancer"/>
    <s v="Recovered"/>
    <b v="1"/>
  </r>
  <r>
    <s v="PID0291"/>
    <s v="Adult"/>
    <x v="0"/>
    <n v="40000"/>
    <n v="23892.800000000003"/>
    <n v="92.4"/>
    <s v="Female"/>
    <s v="A+"/>
    <b v="1"/>
    <b v="0"/>
    <x v="0"/>
    <n v="15"/>
    <n v="29.162984471657619"/>
    <b v="1"/>
    <b v="1"/>
    <s v="Heart Attack"/>
    <s v="Critical"/>
    <b v="1"/>
  </r>
  <r>
    <s v="PID0292"/>
    <s v="Adult"/>
    <x v="0"/>
    <n v="3000"/>
    <n v="2649.5099999999998"/>
    <n v="99.1"/>
    <s v="Male"/>
    <s v="A+"/>
    <b v="0"/>
    <b v="0"/>
    <x v="0"/>
    <n v="15"/>
    <n v="31.992510330578511"/>
    <b v="1"/>
    <b v="1"/>
    <s v="Kidney Stones"/>
    <s v="Recovered"/>
    <b v="1"/>
  </r>
  <r>
    <s v="PID0293"/>
    <s v="Adult"/>
    <x v="1"/>
    <n v="800"/>
    <n v="587.24"/>
    <n v="94.6"/>
    <s v="Female"/>
    <s v="B+"/>
    <b v="0"/>
    <b v="0"/>
    <x v="0"/>
    <n v="20"/>
    <n v="32.733564013840834"/>
    <b v="1"/>
    <b v="1"/>
    <s v="Kidney Stones"/>
    <s v="Recovered"/>
    <b v="1"/>
  </r>
  <r>
    <s v="PID0294"/>
    <s v="Adult"/>
    <x v="3"/>
    <n v="20000"/>
    <n v="16863.14"/>
    <n v="92.6"/>
    <s v="Female"/>
    <s v="B-"/>
    <b v="0"/>
    <b v="0"/>
    <x v="0"/>
    <n v="15"/>
    <n v="33.203054967908493"/>
    <b v="1"/>
    <b v="1"/>
    <s v="Fractured Leg"/>
    <s v="Recovered"/>
    <b v="1"/>
  </r>
  <r>
    <s v="PID0295"/>
    <s v="Adult"/>
    <x v="0"/>
    <n v="3000"/>
    <n v="2651.88"/>
    <n v="70"/>
    <s v="Male"/>
    <s v="O+"/>
    <b v="0"/>
    <b v="0"/>
    <x v="0"/>
    <n v="9"/>
    <n v="22.343515592581952"/>
    <b v="0"/>
    <b v="0"/>
    <s v="Hypertension"/>
    <s v="Recovered"/>
    <b v="1"/>
  </r>
  <r>
    <s v="PID0296"/>
    <s v="Senior"/>
    <x v="0"/>
    <n v="48000"/>
    <n v="25412.799999999999"/>
    <n v="73.900000000000006"/>
    <s v="Female"/>
    <s v="B-"/>
    <b v="0"/>
    <b v="0"/>
    <x v="0"/>
    <n v="5"/>
    <n v="25.874444172122828"/>
    <b v="0"/>
    <b v="0"/>
    <s v="Diabetes"/>
    <s v="Critical"/>
    <b v="1"/>
  </r>
  <r>
    <s v="PID0297"/>
    <s v="Middle-aged"/>
    <x v="3"/>
    <n v="60000"/>
    <n v="52542.200000000004"/>
    <n v="48.1"/>
    <s v="Female"/>
    <s v="AB-"/>
    <b v="0"/>
    <s v="Yes"/>
    <x v="0"/>
    <n v="4"/>
    <n v="20.281666385562492"/>
    <b v="0"/>
    <b v="0"/>
    <s v="Kidney Stones"/>
    <s v="Critical"/>
    <b v="1"/>
  </r>
  <r>
    <s v="PID0298"/>
    <s v="Senior"/>
    <x v="0"/>
    <n v="1000"/>
    <n v="608.94000000000005"/>
    <n v="62.8"/>
    <s v="Female"/>
    <s v="AB-"/>
    <b v="1"/>
    <b v="0"/>
    <x v="0"/>
    <n v="9"/>
    <n v="26.139438085327779"/>
    <b v="0"/>
    <b v="0"/>
    <s v="Stroke"/>
    <s v="Recovered"/>
    <b v="1"/>
  </r>
  <r>
    <s v="PID0299"/>
    <s v="Senior"/>
    <x v="1"/>
    <n v="90000"/>
    <n v="46249.5"/>
    <n v="56.5"/>
    <s v="Female"/>
    <s v="A-"/>
    <b v="1"/>
    <b v="0"/>
    <x v="0"/>
    <n v="20"/>
    <n v="22.632590930940552"/>
    <b v="0"/>
    <b v="0"/>
    <s v="Fractured Arm"/>
    <s v="Ongoing Treatment"/>
    <b v="1"/>
  </r>
  <r>
    <s v="PID0300"/>
    <s v="Adult"/>
    <x v="1"/>
    <n v="20000"/>
    <n v="0"/>
    <n v="71.400000000000006"/>
    <s v="Male"/>
    <s v="A+"/>
    <b v="0"/>
    <b v="1"/>
    <x v="1"/>
    <n v="5"/>
    <n v="25.601491627523398"/>
    <b v="0"/>
    <b v="0"/>
    <s v="Cancer"/>
    <s v="Critical"/>
    <b v="0"/>
  </r>
  <r>
    <s v="PID0301"/>
    <s v="Young Adult"/>
    <x v="1"/>
    <n v="45000"/>
    <n v="26396.19"/>
    <n v="82.4"/>
    <s v="Female"/>
    <s v="O+"/>
    <b v="0"/>
    <b v="0"/>
    <x v="0"/>
    <n v="70"/>
    <n v="30.266299357208453"/>
    <b v="1"/>
    <b v="1"/>
    <s v="Cancer"/>
    <s v="Recovered"/>
    <b v="1"/>
  </r>
  <r>
    <s v="PID0302"/>
    <s v="Adult"/>
    <x v="0"/>
    <n v="40000"/>
    <n v="30393.3"/>
    <n v="75.400000000000006"/>
    <s v="Male"/>
    <s v="AB-"/>
    <b v="0"/>
    <b v="1"/>
    <x v="0"/>
    <n v="15"/>
    <n v="29.088383935804945"/>
    <b v="1"/>
    <b v="1"/>
    <s v="Heart Attack"/>
    <s v="Recovered"/>
    <b v="1"/>
  </r>
  <r>
    <s v="PID0303"/>
    <s v="Adult"/>
    <x v="1"/>
    <n v="18000"/>
    <n v="15337.380000000001"/>
    <n v="90.6"/>
    <s v="Male"/>
    <s v="A-"/>
    <b v="1"/>
    <b v="0"/>
    <x v="0"/>
    <n v="20"/>
    <n v="33.685306365258775"/>
    <b v="1"/>
    <b v="1"/>
    <s v="Osteoarthritis"/>
    <s v="Ongoing Treatment"/>
    <b v="1"/>
  </r>
  <r>
    <s v="PID0304"/>
    <s v="Middle-aged"/>
    <x v="1"/>
    <n v="21000"/>
    <n v="17377.78"/>
    <n v="82.5"/>
    <s v="Female"/>
    <s v="A+"/>
    <b v="1"/>
    <b v="1"/>
    <x v="0"/>
    <n v="20"/>
    <n v="29.58155545197031"/>
    <b v="1"/>
    <b v="1"/>
    <s v="Respiratory Infection"/>
    <s v="Recovered"/>
    <b v="1"/>
  </r>
  <r>
    <s v="PID0305"/>
    <s v="Senior"/>
    <x v="1"/>
    <n v="800"/>
    <n v="555.04"/>
    <n v="74.2"/>
    <s v="Male"/>
    <s v="AB-"/>
    <b v="1"/>
    <b v="0"/>
    <x v="0"/>
    <n v="30"/>
    <n v="26.289682539682545"/>
    <b v="0"/>
    <b v="0"/>
    <s v="Stroke"/>
    <s v="Critical"/>
    <b v="1"/>
  </r>
  <r>
    <s v="PID0306"/>
    <s v="Adult"/>
    <x v="0"/>
    <n v="12000"/>
    <n v="6992.64"/>
    <n v="66.8"/>
    <s v="Female"/>
    <s v="O-"/>
    <b v="0"/>
    <b v="1"/>
    <x v="0"/>
    <n v="7"/>
    <n v="23.66780045351474"/>
    <b v="0"/>
    <b v="0"/>
    <s v="Childbirth"/>
    <s v="Recovered"/>
    <b v="1"/>
  </r>
  <r>
    <s v="PID0307"/>
    <s v="Senior"/>
    <x v="0"/>
    <n v="30000"/>
    <n v="15917.49"/>
    <n v="89.7"/>
    <s v="Female"/>
    <s v="O-"/>
    <s v="Yes"/>
    <b v="0"/>
    <x v="0"/>
    <n v="250"/>
    <n v="34.605146406388641"/>
    <s v="Yes"/>
    <b v="1"/>
    <s v="Heart Disease"/>
    <s v="Ongoing Treatment"/>
    <b v="1"/>
  </r>
  <r>
    <s v="PID0308"/>
    <s v="Senior"/>
    <x v="2"/>
    <n v="12000"/>
    <n v="9607.2000000000007"/>
    <n v="59.7"/>
    <s v="Female"/>
    <s v="AB+"/>
    <b v="0"/>
    <b v="0"/>
    <x v="0"/>
    <n v="2"/>
    <n v="23.031518845723543"/>
    <b v="0"/>
    <b v="0"/>
    <s v="Osteoarthritis"/>
    <s v="Critical"/>
    <b v="1"/>
  </r>
  <r>
    <s v="PID0309"/>
    <s v="Middle-aged"/>
    <x v="0"/>
    <n v="12000"/>
    <n v="9344"/>
    <n v="76.5"/>
    <s v="Female"/>
    <s v="A+"/>
    <b v="0"/>
    <b v="0"/>
    <x v="0"/>
    <n v="12"/>
    <n v="31.035741815083774"/>
    <b v="1"/>
    <b v="1"/>
    <s v="Allergic Reaction"/>
    <s v="Recovered"/>
    <b v="1"/>
  </r>
  <r>
    <s v="PID0310"/>
    <s v="Adult"/>
    <x v="1"/>
    <n v="800"/>
    <n v="505.63"/>
    <n v="84.5"/>
    <s v="Male"/>
    <s v="O+"/>
    <b v="0"/>
    <b v="1"/>
    <x v="0"/>
    <n v="12"/>
    <n v="31.037649219467404"/>
    <b v="1"/>
    <b v="1"/>
    <s v="Kidney Stones"/>
    <s v="Critical"/>
    <b v="1"/>
  </r>
  <r>
    <s v="PID0311"/>
    <s v="Middle-aged"/>
    <x v="0"/>
    <n v="500"/>
    <n v="402.18"/>
    <n v="103.1"/>
    <s v="Female"/>
    <s v="O-"/>
    <b v="0"/>
    <b v="1"/>
    <x v="0"/>
    <n v="30"/>
    <n v="33.283832644628099"/>
    <b v="1"/>
    <b v="1"/>
    <s v="Childbirth"/>
    <s v="Critical"/>
    <b v="1"/>
  </r>
  <r>
    <s v="PID0312"/>
    <s v="Young Adult"/>
    <x v="3"/>
    <n v="90000"/>
    <n v="0"/>
    <n v="80.3"/>
    <s v="Female"/>
    <s v="O-"/>
    <b v="0"/>
    <b v="0"/>
    <x v="1"/>
    <n v="5"/>
    <n v="28.792713973251104"/>
    <b v="1"/>
    <b v="1"/>
    <s v="Prostate Cancer"/>
    <s v="Ongoing Treatment"/>
    <b v="0"/>
  </r>
  <r>
    <s v="PID0313"/>
    <s v="Senior"/>
    <x v="3"/>
    <n v="12000"/>
    <n v="10441.56"/>
    <n v="65.099999999999994"/>
    <s v="Female"/>
    <s v="A+"/>
    <b v="0"/>
    <b v="0"/>
    <x v="0"/>
    <n v="25"/>
    <n v="25.114771806643258"/>
    <b v="0"/>
    <b v="0"/>
    <s v="Kidney Stones"/>
    <s v="Recovered"/>
    <b v="1"/>
  </r>
  <r>
    <s v="PID0314"/>
    <s v="Adult"/>
    <x v="0"/>
    <n v="60000"/>
    <n v="34111.4"/>
    <n v="61.4"/>
    <s v="Female"/>
    <s v="O+"/>
    <b v="0"/>
    <b v="1"/>
    <x v="0"/>
    <n v="12"/>
    <n v="23.395823807346435"/>
    <b v="0"/>
    <b v="0"/>
    <s v="Allergic Reaction"/>
    <s v="Ongoing Treatment"/>
    <b v="1"/>
  </r>
  <r>
    <s v="PID0315"/>
    <s v="Adult"/>
    <x v="3"/>
    <n v="18000"/>
    <n v="15787.920000000002"/>
    <n v="82.7"/>
    <s v="Male"/>
    <s v="A+"/>
    <b v="0"/>
    <b v="1"/>
    <x v="0"/>
    <n v="2"/>
    <n v="26.101502335563691"/>
    <b v="0"/>
    <b v="0"/>
    <s v="Stroke"/>
    <s v="Ongoing Treatment"/>
    <b v="1"/>
  </r>
  <r>
    <s v="PID0316"/>
    <s v="Senior"/>
    <x v="1"/>
    <n v="45000"/>
    <n v="0"/>
    <n v="68.8"/>
    <s v="Female"/>
    <s v="A-"/>
    <b v="0"/>
    <b v="1"/>
    <x v="1"/>
    <n v="20"/>
    <n v="28.270874424720574"/>
    <b v="1"/>
    <b v="1"/>
    <s v="Fractured Arm"/>
    <s v="Ongoing Treatment"/>
    <b v="0"/>
  </r>
  <r>
    <s v="PID0317"/>
    <s v="Middle-aged"/>
    <x v="2"/>
    <n v="16000"/>
    <n v="11310.02"/>
    <n v="78.900000000000006"/>
    <s v="Female"/>
    <s v="O+"/>
    <b v="0"/>
    <b v="0"/>
    <x v="0"/>
    <n v="70"/>
    <n v="25.471332644628102"/>
    <b v="0"/>
    <b v="0"/>
    <s v="Cancer"/>
    <s v="Ongoing Treatment"/>
    <b v="1"/>
  </r>
  <r>
    <s v="PID0318"/>
    <s v="Adult"/>
    <x v="2"/>
    <n v="250000"/>
    <n v="181231.9"/>
    <n v="62.6"/>
    <s v="Female"/>
    <s v="O+"/>
    <b v="0"/>
    <b v="0"/>
    <x v="0"/>
    <n v="2"/>
    <n v="24.150302843254501"/>
    <b v="0"/>
    <b v="0"/>
    <s v="Allergic Reaction"/>
    <s v="Recovered"/>
    <b v="1"/>
  </r>
  <r>
    <s v="PID0319"/>
    <s v="Senior"/>
    <x v="1"/>
    <n v="100"/>
    <n v="0"/>
    <n v="62.9"/>
    <s v="Female"/>
    <s v="B+"/>
    <b v="0"/>
    <b v="0"/>
    <x v="1"/>
    <n v="90"/>
    <n v="23.967383020880959"/>
    <b v="0"/>
    <b v="0"/>
    <s v="Stroke"/>
    <s v="Recovered"/>
    <b v="0"/>
  </r>
  <r>
    <s v="PID0320"/>
    <s v="Middle-aged"/>
    <x v="1"/>
    <n v="75000"/>
    <n v="64758.100000000006"/>
    <n v="66.5"/>
    <s v="Male"/>
    <s v="A-"/>
    <b v="0"/>
    <b v="1"/>
    <x v="0"/>
    <n v="25"/>
    <n v="25.654874426140964"/>
    <b v="0"/>
    <b v="0"/>
    <s v="Childbirth"/>
    <s v="Ongoing Treatment"/>
    <b v="1"/>
  </r>
  <r>
    <s v="PID0321"/>
    <s v="Adult"/>
    <x v="3"/>
    <n v="40000"/>
    <n v="0"/>
    <n v="83.4"/>
    <s v="Female"/>
    <s v="AB+"/>
    <b v="0"/>
    <b v="0"/>
    <x v="1"/>
    <n v="5"/>
    <n v="26.029150151368562"/>
    <b v="0"/>
    <b v="0"/>
    <s v="Prostate Cancer"/>
    <s v="Recovered"/>
    <b v="0"/>
  </r>
  <r>
    <s v="PID0322"/>
    <s v="Adult"/>
    <x v="1"/>
    <n v="3000"/>
    <n v="1894.17"/>
    <n v="57.3"/>
    <s v="Female"/>
    <s v="AB+"/>
    <b v="0"/>
    <b v="0"/>
    <x v="0"/>
    <n v="20"/>
    <n v="22.382812499999993"/>
    <b v="0"/>
    <b v="0"/>
    <s v="Allergic Reaction"/>
    <s v="Recovered"/>
    <b v="1"/>
  </r>
  <r>
    <s v="PID0323"/>
    <s v="Adult"/>
    <x v="2"/>
    <n v="32000"/>
    <n v="0"/>
    <n v="96.5"/>
    <s v="Male"/>
    <s v="O-"/>
    <b v="1"/>
    <b v="0"/>
    <x v="1"/>
    <n v="3"/>
    <n v="33.391003460207614"/>
    <b v="1"/>
    <b v="1"/>
    <s v="Kidney Stones"/>
    <s v="Recovered"/>
    <b v="0"/>
  </r>
  <r>
    <s v="PID0324"/>
    <s v="Senior"/>
    <x v="3"/>
    <n v="12000"/>
    <n v="6341.88"/>
    <n v="83.8"/>
    <s v="Male"/>
    <s v="B+"/>
    <b v="0"/>
    <b v="0"/>
    <x v="0"/>
    <n v="25"/>
    <n v="34.434582511505582"/>
    <b v="1"/>
    <b v="1"/>
    <s v="Heart Attack"/>
    <s v="Recovered"/>
    <b v="1"/>
  </r>
  <r>
    <s v="PID0325"/>
    <s v="Middle-aged"/>
    <x v="3"/>
    <n v="16000"/>
    <n v="13735.36"/>
    <n v="57.4"/>
    <s v="Male"/>
    <s v="AB-"/>
    <b v="0"/>
    <b v="0"/>
    <x v="0"/>
    <n v="40"/>
    <n v="22.704798069696608"/>
    <b v="0"/>
    <b v="0"/>
    <s v="Fractured Leg"/>
    <s v="Ongoing Treatment"/>
    <b v="1"/>
  </r>
  <r>
    <s v="PID0326"/>
    <s v="Senior"/>
    <x v="0"/>
    <n v="60000"/>
    <n v="0"/>
    <n v="45.3"/>
    <s v="Female"/>
    <s v="B+"/>
    <b v="1"/>
    <b v="0"/>
    <x v="1"/>
    <n v="12"/>
    <n v="20.133333333333333"/>
    <b v="0"/>
    <b v="0"/>
    <s v="Stroke"/>
    <s v="Recovered"/>
    <b v="0"/>
  </r>
  <r>
    <s v="PID0327"/>
    <s v="Adult"/>
    <x v="0"/>
    <n v="90000"/>
    <n v="49301.899999999994"/>
    <n v="97.5"/>
    <s v="Female"/>
    <s v="O+"/>
    <b v="0"/>
    <b v="1"/>
    <x v="0"/>
    <n v="7"/>
    <n v="33.343592900379605"/>
    <b v="1"/>
    <b v="1"/>
    <s v="Fractured Leg"/>
    <s v="Ongoing Treatment"/>
    <b v="1"/>
  </r>
  <r>
    <s v="PID0328"/>
    <s v="Middle-aged"/>
    <x v="2"/>
    <n v="60000"/>
    <n v="52602.28"/>
    <n v="99.9"/>
    <s v="Female"/>
    <s v="O-"/>
    <b v="0"/>
    <b v="0"/>
    <x v="0"/>
    <n v="4"/>
    <n v="34.977766884913002"/>
    <b v="1"/>
    <b v="1"/>
    <s v="Hypertension"/>
    <s v="Recovered"/>
    <b v="1"/>
  </r>
  <r>
    <s v="PID0329"/>
    <s v="Young Adult"/>
    <x v="0"/>
    <n v="72000"/>
    <n v="48491.68"/>
    <n v="82.6"/>
    <s v="Male"/>
    <s v="A-"/>
    <b v="0"/>
    <b v="0"/>
    <x v="0"/>
    <n v="4"/>
    <n v="29.617411882821184"/>
    <b v="1"/>
    <b v="1"/>
    <s v="Heart Disease"/>
    <s v="Ongoing Treatment"/>
    <b v="1"/>
  </r>
  <r>
    <s v="PID0330"/>
    <s v="Middle-aged"/>
    <x v="2"/>
    <n v="500"/>
    <n v="0"/>
    <n v="88.4"/>
    <s v="Female"/>
    <s v="A+"/>
    <b v="0"/>
    <b v="0"/>
    <x v="1"/>
    <n v="4"/>
    <n v="29.881016765819368"/>
    <b v="1"/>
    <b v="1"/>
    <s v="Diabetes"/>
    <s v="Critical"/>
    <b v="0"/>
  </r>
  <r>
    <s v="PID0331"/>
    <s v="Adult"/>
    <x v="2"/>
    <n v="100"/>
    <n v="87.74"/>
    <n v="102"/>
    <s v="Female"/>
    <s v="A-"/>
    <b v="0"/>
    <b v="0"/>
    <x v="0"/>
    <n v="9"/>
    <n v="32.192904936245419"/>
    <b v="1"/>
    <b v="1"/>
    <s v="Appendicitis"/>
    <s v="Recovered"/>
    <b v="1"/>
  </r>
  <r>
    <s v="PID0332"/>
    <s v="Senior"/>
    <x v="2"/>
    <n v="72000"/>
    <n v="40552.839999999997"/>
    <n v="73.3"/>
    <s v="Male"/>
    <s v="AB+"/>
    <b v="1"/>
    <b v="0"/>
    <x v="0"/>
    <n v="7"/>
    <n v="32.577777777777776"/>
    <b v="1"/>
    <b v="1"/>
    <s v="Heart Attack"/>
    <s v="Ongoing Treatment"/>
    <b v="1"/>
  </r>
  <r>
    <s v="PID0333"/>
    <s v="Adult"/>
    <x v="1"/>
    <n v="48000"/>
    <n v="37134"/>
    <n v="91"/>
    <s v="Female"/>
    <s v="AB-"/>
    <b v="0"/>
    <b v="1"/>
    <x v="0"/>
    <n v="12"/>
    <n v="33.023660908695021"/>
    <b v="1"/>
    <b v="1"/>
    <s v="Appendicitis"/>
    <s v="Ongoing Treatment"/>
    <b v="1"/>
  </r>
  <r>
    <s v="PID0334"/>
    <s v="Senior"/>
    <x v="3"/>
    <n v="12000"/>
    <n v="8904.5999999999985"/>
    <n v="94.6"/>
    <s v="Male"/>
    <s v="A+"/>
    <s v="Yes"/>
    <s v="No"/>
    <x v="0"/>
    <n v="9"/>
    <n v="33.517573696145128"/>
    <b v="1"/>
    <b v="1"/>
    <s v="Hypertension"/>
    <s v="Critical"/>
    <b v="1"/>
  </r>
  <r>
    <s v="PID0335"/>
    <s v="Adult"/>
    <x v="2"/>
    <n v="60000"/>
    <n v="0"/>
    <n v="84.5"/>
    <s v="Female"/>
    <s v="AB+"/>
    <b v="0"/>
    <b v="1"/>
    <x v="1"/>
    <n v="12"/>
    <n v="32.599050962540019"/>
    <b v="1"/>
    <b v="1"/>
    <s v="Fractured Arm"/>
    <s v="Ongoing Treatment"/>
    <b v="0"/>
  </r>
  <r>
    <s v="PID0336"/>
    <s v="Middle-aged"/>
    <x v="1"/>
    <n v="32000"/>
    <n v="17880.560000000001"/>
    <n v="87.1"/>
    <s v="Male"/>
    <s v="O+"/>
    <b v="0"/>
    <b v="0"/>
    <x v="0"/>
    <n v="9"/>
    <n v="31.230951271110474"/>
    <b v="1"/>
    <b v="1"/>
    <s v="Heart Attack"/>
    <s v="Critical"/>
    <b v="1"/>
  </r>
  <r>
    <s v="PID0337"/>
    <s v="Middle-aged"/>
    <x v="2"/>
    <n v="54000"/>
    <n v="0"/>
    <n v="86.6"/>
    <s v="Female"/>
    <s v="O+"/>
    <b v="1"/>
    <b v="0"/>
    <x v="1"/>
    <n v="3"/>
    <n v="33.828124999999993"/>
    <b v="1"/>
    <b v="1"/>
    <s v="Fractured Leg"/>
    <s v="Critical"/>
    <b v="0"/>
  </r>
  <r>
    <s v="PID0338"/>
    <s v="Adult"/>
    <x v="2"/>
    <n v="250000"/>
    <n v="180061.4"/>
    <n v="67.3"/>
    <s v="Male"/>
    <s v="AB+"/>
    <b v="1"/>
    <b v="0"/>
    <x v="0"/>
    <n v="1"/>
    <n v="21.975510204081633"/>
    <b v="0"/>
    <b v="0"/>
    <s v="Allergic Reaction"/>
    <s v="Recovered"/>
    <b v="1"/>
  </r>
  <r>
    <s v="PID0339"/>
    <s v="Adult"/>
    <x v="2"/>
    <n v="12000"/>
    <n v="10036.98"/>
    <n v="104.5"/>
    <s v="Female"/>
    <s v="A-"/>
    <b v="1"/>
    <b v="1"/>
    <x v="0"/>
    <n v="2"/>
    <n v="34.915967790437364"/>
    <b v="1"/>
    <b v="1"/>
    <s v="Hypertension"/>
    <s v="Ongoing Treatment"/>
    <b v="1"/>
  </r>
  <r>
    <s v="PID0340"/>
    <s v="Adult"/>
    <x v="1"/>
    <n v="12000"/>
    <n v="10570.68"/>
    <n v="73.400000000000006"/>
    <s v="Male"/>
    <s v="O+"/>
    <b v="0"/>
    <b v="0"/>
    <x v="0"/>
    <n v="90"/>
    <n v="28.671874999999996"/>
    <b v="1"/>
    <b v="1"/>
    <s v="Osteoarthritis"/>
    <s v="Ongoing Treatment"/>
    <b v="1"/>
  </r>
  <r>
    <s v="PID0341"/>
    <s v="Adult"/>
    <x v="0"/>
    <n v="60000"/>
    <n v="49311.68"/>
    <n v="80.8"/>
    <s v="Male"/>
    <s v="A+"/>
    <b v="1"/>
    <b v="1"/>
    <x v="0"/>
    <n v="25"/>
    <n v="31.562499999999993"/>
    <b v="1"/>
    <b v="1"/>
    <s v="Fractured Arm"/>
    <s v="Recovered"/>
    <b v="1"/>
  </r>
  <r>
    <s v="PID0342"/>
    <s v="Middle-aged"/>
    <x v="2"/>
    <n v="300000"/>
    <n v="0"/>
    <n v="75.900000000000006"/>
    <s v="Male"/>
    <s v="B-"/>
    <b v="1"/>
    <b v="0"/>
    <x v="1"/>
    <n v="0.5"/>
    <n v="30.022546576480359"/>
    <b v="1"/>
    <b v="1"/>
    <s v="Fractured Leg"/>
    <s v="Ongoing Treatment"/>
    <b v="0"/>
  </r>
  <r>
    <s v="PID0343"/>
    <s v="Middle-aged"/>
    <x v="2"/>
    <n v="500"/>
    <n v="447.66"/>
    <n v="82"/>
    <s v="Male"/>
    <s v="A-"/>
    <b v="0"/>
    <b v="0"/>
    <x v="0"/>
    <n v="0.5"/>
    <n v="33.267069657998292"/>
    <b v="1"/>
    <b v="1"/>
    <s v="Kidney Stones"/>
    <s v="Critical"/>
    <b v="1"/>
  </r>
  <r>
    <s v="PID0344"/>
    <s v="Middle-aged"/>
    <x v="0"/>
    <n v="200000"/>
    <n v="0"/>
    <n v="88.8"/>
    <s v="Male"/>
    <s v="B+"/>
    <b v="1"/>
    <b v="1"/>
    <x v="1"/>
    <n v="12"/>
    <n v="30.726643598615919"/>
    <b v="1"/>
    <b v="1"/>
    <s v="Diabetes"/>
    <s v="Recovered"/>
    <b v="0"/>
  </r>
  <r>
    <s v="PID0345"/>
    <s v="Adult"/>
    <x v="0"/>
    <n v="30000"/>
    <n v="23792.699999999997"/>
    <n v="85.2"/>
    <s v="Female"/>
    <s v="AB-"/>
    <b v="0"/>
    <b v="1"/>
    <x v="0"/>
    <n v="15"/>
    <n v="29.480968858131494"/>
    <b v="1"/>
    <b v="1"/>
    <s v="Allergic Reaction"/>
    <s v="Ongoing Treatment"/>
    <b v="1"/>
  </r>
  <r>
    <s v="PID0346"/>
    <s v="Adult"/>
    <x v="1"/>
    <n v="240000"/>
    <n v="0"/>
    <n v="60.2"/>
    <s v="Male"/>
    <s v="O-"/>
    <b v="1"/>
    <b v="1"/>
    <x v="1"/>
    <n v="7"/>
    <n v="23.515624999999996"/>
    <b v="0"/>
    <b v="0"/>
    <s v="Prostate Cancer"/>
    <s v="Critical"/>
    <b v="0"/>
  </r>
  <r>
    <s v="PID0347"/>
    <s v="Adult"/>
    <x v="1"/>
    <n v="40000"/>
    <n v="24642.6"/>
    <n v="88.7"/>
    <s v="Male"/>
    <s v="AB-"/>
    <b v="0"/>
    <b v="0"/>
    <x v="0"/>
    <n v="9"/>
    <n v="31.804654164724447"/>
    <b v="1"/>
    <b v="1"/>
    <s v="Kidney Stones"/>
    <s v="Recovered"/>
    <b v="1"/>
  </r>
  <r>
    <s v="PID0348"/>
    <s v="Senior"/>
    <x v="2"/>
    <n v="45000"/>
    <n v="39752.79"/>
    <n v="70"/>
    <s v="Female"/>
    <s v="A+"/>
    <b v="0"/>
    <b v="1"/>
    <x v="0"/>
    <n v="0.5"/>
    <n v="29.903028749626213"/>
    <b v="1"/>
    <b v="1"/>
    <s v="Heart Attack"/>
    <s v="Ongoing Treatment"/>
    <b v="1"/>
  </r>
  <r>
    <s v="PID0349"/>
    <s v="Middle-aged"/>
    <x v="1"/>
    <n v="24000"/>
    <n v="0"/>
    <n v="92"/>
    <s v="Male"/>
    <s v="AB+"/>
    <b v="0"/>
    <b v="1"/>
    <x v="1"/>
    <n v="9"/>
    <n v="34.205829863176689"/>
    <b v="1"/>
    <b v="1"/>
    <s v="Prostate Cancer"/>
    <s v="Critical"/>
    <b v="0"/>
  </r>
  <r>
    <s v="PID0350"/>
    <s v="Adult"/>
    <x v="1"/>
    <n v="100"/>
    <n v="77.66"/>
    <n v="106.6"/>
    <s v="Male"/>
    <s v="AB-"/>
    <b v="1"/>
    <b v="0"/>
    <x v="0"/>
    <n v="200"/>
    <n v="33.269872975250458"/>
    <b v="1"/>
    <b v="1"/>
    <s v="Prostate Cancer"/>
    <s v="Recovered"/>
    <b v="1"/>
  </r>
  <r>
    <s v="PID0351"/>
    <s v="Middle-aged"/>
    <x v="1"/>
    <n v="250000"/>
    <n v="125062.2"/>
    <n v="96.1"/>
    <s v="Male"/>
    <s v="A+"/>
    <b v="0"/>
    <b v="0"/>
    <x v="0"/>
    <n v="9"/>
    <n v="30.674454977816076"/>
    <b v="1"/>
    <b v="1"/>
    <s v="Stroke"/>
    <s v="Ongoing Treatment"/>
    <b v="1"/>
  </r>
  <r>
    <s v="PID0352"/>
    <s v="Middle-aged"/>
    <x v="0"/>
    <n v="40000"/>
    <n v="0"/>
    <n v="72.599999999999994"/>
    <s v="Male"/>
    <s v="O+"/>
    <b v="0"/>
    <b v="0"/>
    <x v="1"/>
    <n v="4"/>
    <n v="28.00817869680953"/>
    <b v="1"/>
    <b v="1"/>
    <s v="Kidney Stones"/>
    <s v="Ongoing Treatment"/>
    <b v="0"/>
  </r>
  <r>
    <s v="PID0353"/>
    <s v="Adult"/>
    <x v="0"/>
    <n v="16000"/>
    <n v="9324.06"/>
    <n v="78.900000000000006"/>
    <s v="Male"/>
    <s v="A+"/>
    <b v="0"/>
    <b v="0"/>
    <x v="0"/>
    <n v="25"/>
    <n v="30.438640484549207"/>
    <b v="1"/>
    <b v="1"/>
    <s v="Respiratory Infection"/>
    <s v="Ongoing Treatment"/>
    <b v="1"/>
  </r>
  <r>
    <s v="PID0354"/>
    <s v="Adult"/>
    <x v="2"/>
    <n v="60000"/>
    <n v="42781.95"/>
    <n v="56.7"/>
    <s v="Male"/>
    <s v="O+"/>
    <b v="0"/>
    <b v="1"/>
    <x v="0"/>
    <n v="2"/>
    <n v="21.340660167864808"/>
    <b v="0"/>
    <b v="0"/>
    <s v="Diabetes"/>
    <s v="Ongoing Treatment"/>
    <b v="1"/>
  </r>
  <r>
    <s v="PID0355"/>
    <s v="Middle-aged"/>
    <x v="0"/>
    <n v="100"/>
    <n v="67.64"/>
    <n v="54"/>
    <s v="Female"/>
    <s v="O+"/>
    <b v="0"/>
    <b v="1"/>
    <x v="0"/>
    <n v="7"/>
    <n v="22.476586888657646"/>
    <b v="0"/>
    <b v="0"/>
    <s v="Diabetes"/>
    <s v="Ongoing Treatment"/>
    <b v="1"/>
  </r>
  <r>
    <s v="PID0356"/>
    <s v="Adult"/>
    <x v="2"/>
    <n v="500"/>
    <n v="265.38"/>
    <n v="93.2"/>
    <s v="Female"/>
    <s v="O-"/>
    <b v="0"/>
    <b v="0"/>
    <x v="0"/>
    <n v="15"/>
    <n v="30.087809917355372"/>
    <b v="1"/>
    <b v="1"/>
    <s v="Prostate Cancer"/>
    <s v="Ongoing Treatment"/>
    <b v="1"/>
  </r>
  <r>
    <s v="PID0357"/>
    <s v="Adult"/>
    <x v="0"/>
    <n v="800"/>
    <n v="0"/>
    <n v="80.5"/>
    <s v="Male"/>
    <s v="AB+"/>
    <b v="0"/>
    <b v="1"/>
    <x v="1"/>
    <n v="20"/>
    <n v="31.445312499999993"/>
    <b v="1"/>
    <b v="1"/>
    <s v="Respiratory Infection"/>
    <s v="Recovered"/>
    <b v="0"/>
  </r>
  <r>
    <s v="PID0358"/>
    <s v="Senior"/>
    <x v="1"/>
    <n v="12000"/>
    <n v="7609.14"/>
    <n v="79.900000000000006"/>
    <s v="Male"/>
    <s v="AB-"/>
    <b v="0"/>
    <b v="0"/>
    <x v="0"/>
    <n v="12"/>
    <n v="30.445054107605543"/>
    <b v="1"/>
    <b v="1"/>
    <s v="Heart Attack"/>
    <s v="Critical"/>
    <b v="1"/>
  </r>
  <r>
    <s v="PID0359"/>
    <s v="Adult"/>
    <x v="1"/>
    <n v="24000"/>
    <n v="16555.14"/>
    <n v="100.8"/>
    <s v="Male"/>
    <s v="B-"/>
    <b v="0"/>
    <b v="0"/>
    <x v="0"/>
    <n v="12"/>
    <n v="32.174662453318007"/>
    <b v="1"/>
    <b v="1"/>
    <s v="Diabetes"/>
    <s v="Ongoing Treatment"/>
    <b v="1"/>
  </r>
  <r>
    <s v="PID0360"/>
    <s v="Adult"/>
    <x v="0"/>
    <n v="240000"/>
    <n v="0"/>
    <n v="90.4"/>
    <s v="Female"/>
    <s v="AB-"/>
    <b v="0"/>
    <b v="0"/>
    <x v="1"/>
    <n v="5"/>
    <n v="30.915495366095556"/>
    <b v="1"/>
    <b v="1"/>
    <s v="Appendicitis"/>
    <s v="Ongoing Treatment"/>
    <b v="0"/>
  </r>
  <r>
    <s v="PID0361"/>
    <s v="Middle-aged"/>
    <x v="3"/>
    <n v="100"/>
    <n v="80.67"/>
    <n v="87.4"/>
    <s v="Male"/>
    <s v="O-"/>
    <b v="0"/>
    <b v="0"/>
    <x v="0"/>
    <n v="120"/>
    <n v="31.717230367252146"/>
    <b v="1"/>
    <b v="1"/>
    <s v="Cancer"/>
    <s v="Critical"/>
    <b v="1"/>
  </r>
  <r>
    <s v="PID0362"/>
    <s v="Middle-aged"/>
    <x v="3"/>
    <n v="500"/>
    <n v="329.07"/>
    <n v="95.2"/>
    <s v="Male"/>
    <s v="B+"/>
    <b v="0"/>
    <b v="0"/>
    <x v="0"/>
    <n v="9"/>
    <n v="30.387181205911453"/>
    <b v="1"/>
    <b v="1"/>
    <s v="Stroke"/>
    <s v="Critical"/>
    <b v="1"/>
  </r>
  <r>
    <s v="PID0363"/>
    <s v="Middle-aged"/>
    <x v="1"/>
    <n v="60000"/>
    <n v="37716.720000000001"/>
    <n v="94"/>
    <s v="Male"/>
    <s v="O-"/>
    <b v="1"/>
    <b v="0"/>
    <x v="0"/>
    <n v="5"/>
    <n v="34.112353026564087"/>
    <b v="1"/>
    <b v="1"/>
    <s v="Prostate Cancer"/>
    <s v="Critical"/>
    <b v="1"/>
  </r>
  <r>
    <s v="PID0364"/>
    <s v="Senior"/>
    <x v="2"/>
    <n v="30000"/>
    <n v="26951.94"/>
    <n v="74.099999999999994"/>
    <s v="Female"/>
    <s v="B-"/>
    <b v="1"/>
    <b v="1"/>
    <x v="0"/>
    <n v="0.5"/>
    <n v="30.062071483630163"/>
    <b v="1"/>
    <b v="1"/>
    <s v="Allergic Reaction"/>
    <s v="Critical"/>
    <b v="1"/>
  </r>
  <r>
    <s v="PID0365"/>
    <s v="Middle-aged"/>
    <x v="0"/>
    <n v="500"/>
    <n v="440.1"/>
    <n v="87.5"/>
    <s v="Male"/>
    <s v="B-"/>
    <b v="0"/>
    <b v="0"/>
    <x v="0"/>
    <n v="15"/>
    <n v="33.340954122847123"/>
    <b v="1"/>
    <b v="1"/>
    <s v="Heart Attack"/>
    <s v="Critical"/>
    <b v="1"/>
  </r>
  <r>
    <s v="PID0366"/>
    <s v="Senior"/>
    <x v="1"/>
    <n v="1000"/>
    <n v="0"/>
    <n v="72.599999999999994"/>
    <s v="Male"/>
    <s v="B-"/>
    <b v="0"/>
    <b v="1"/>
    <x v="1"/>
    <n v="30"/>
    <n v="25.722789115646261"/>
    <b v="0"/>
    <b v="0"/>
    <s v="Childbirth"/>
    <s v="Recovered"/>
    <b v="0"/>
  </r>
  <r>
    <s v="PID0367"/>
    <s v="Middle-aged"/>
    <x v="1"/>
    <n v="20000"/>
    <n v="16143.4"/>
    <n v="76.7"/>
    <s v="Female"/>
    <s v="AB-"/>
    <b v="1"/>
    <b v="0"/>
    <x v="0"/>
    <n v="7"/>
    <n v="31.92507804370447"/>
    <b v="1"/>
    <b v="1"/>
    <s v="Fractured Leg"/>
    <s v="Recovered"/>
    <b v="1"/>
  </r>
  <r>
    <s v="PID0368"/>
    <s v="Adult"/>
    <x v="2"/>
    <n v="100"/>
    <n v="65.930000000000007"/>
    <n v="84.2"/>
    <s v="Male"/>
    <s v="B+"/>
    <b v="0"/>
    <b v="0"/>
    <x v="0"/>
    <n v="4"/>
    <n v="31.305770374776923"/>
    <b v="1"/>
    <b v="1"/>
    <s v="Hypertension"/>
    <s v="Recovered"/>
    <b v="1"/>
  </r>
  <r>
    <s v="PID0369"/>
    <s v="Senior"/>
    <x v="2"/>
    <n v="500"/>
    <n v="0"/>
    <n v="79.400000000000006"/>
    <s v="Male"/>
    <s v="B+"/>
    <b v="0"/>
    <b v="0"/>
    <x v="1"/>
    <n v="0.5"/>
    <n v="33.918578324576018"/>
    <b v="1"/>
    <b v="1"/>
    <s v="Cancer"/>
    <s v="Ongoing Treatment"/>
    <b v="0"/>
  </r>
  <r>
    <s v="PID0370"/>
    <s v="Middle-aged"/>
    <x v="2"/>
    <n v="72000"/>
    <n v="0"/>
    <n v="73"/>
    <s v="Male"/>
    <s v="B+"/>
    <b v="0"/>
    <b v="0"/>
    <x v="1"/>
    <n v="4"/>
    <n v="30.780907404284029"/>
    <b v="1"/>
    <b v="1"/>
    <s v="Kidney Stones"/>
    <s v="Critical"/>
    <b v="0"/>
  </r>
  <r>
    <s v="PID0371"/>
    <s v="Middle-aged"/>
    <x v="3"/>
    <n v="72000"/>
    <n v="54838.92"/>
    <n v="56.4"/>
    <s v="Female"/>
    <s v="A+"/>
    <b v="1"/>
    <b v="0"/>
    <x v="0"/>
    <n v="7"/>
    <n v="22.309244096356945"/>
    <b v="0"/>
    <b v="0"/>
    <s v="Cancer"/>
    <s v="Critical"/>
    <b v="1"/>
  </r>
  <r>
    <s v="PID0372"/>
    <s v="Middle-aged"/>
    <x v="3"/>
    <n v="500"/>
    <n v="0"/>
    <n v="76.3"/>
    <s v="Male"/>
    <s v="B+"/>
    <b v="1"/>
    <b v="0"/>
    <x v="1"/>
    <n v="15"/>
    <n v="28.025711662075299"/>
    <b v="1"/>
    <b v="1"/>
    <s v="Heart Disease"/>
    <s v="Critical"/>
    <b v="0"/>
  </r>
  <r>
    <s v="PID0373"/>
    <s v="Adult"/>
    <x v="2"/>
    <n v="240000"/>
    <n v="196046.63999999998"/>
    <n v="58.4"/>
    <s v="Female"/>
    <s v="O-"/>
    <b v="0"/>
    <s v="Yes"/>
    <x v="0"/>
    <n v="400"/>
    <n v="20.447463324113304"/>
    <b v="0"/>
    <b v="0"/>
    <s v="Childbirth"/>
    <s v="Ongoing Treatment"/>
    <b v="1"/>
  </r>
  <r>
    <s v="PID0374"/>
    <s v="Senior"/>
    <x v="0"/>
    <n v="18000"/>
    <n v="9141.42"/>
    <n v="49.6"/>
    <s v="Male"/>
    <s v="B-"/>
    <b v="1"/>
    <b v="0"/>
    <x v="0"/>
    <n v="12"/>
    <n v="20.381328073635764"/>
    <b v="0"/>
    <b v="0"/>
    <s v="Osteoarthritis"/>
    <s v="Recovered"/>
    <b v="1"/>
  </r>
  <r>
    <s v="PID0375"/>
    <s v="Adult"/>
    <x v="0"/>
    <n v="16000"/>
    <n v="13267.3"/>
    <n v="86"/>
    <s v="Male"/>
    <s v="O-"/>
    <b v="0"/>
    <b v="0"/>
    <x v="0"/>
    <n v="25"/>
    <n v="29.069767441860467"/>
    <b v="1"/>
    <b v="1"/>
    <s v="Fractured Leg"/>
    <s v="Critical"/>
    <b v="1"/>
  </r>
  <r>
    <s v="PID0376"/>
    <s v="Middle-aged"/>
    <x v="2"/>
    <n v="800"/>
    <n v="698.61"/>
    <n v="54.8"/>
    <s v="Female"/>
    <s v="AB+"/>
    <b v="0"/>
    <b v="0"/>
    <x v="0"/>
    <n v="5"/>
    <n v="23.71883656509695"/>
    <b v="0"/>
    <b v="0"/>
    <s v="Fractured Leg"/>
    <s v="Ongoing Treatment"/>
    <b v="1"/>
  </r>
  <r>
    <s v="PID0377"/>
    <s v="Senior"/>
    <x v="0"/>
    <n v="72000"/>
    <n v="0"/>
    <n v="64.599999999999994"/>
    <s v="Male"/>
    <s v="A-"/>
    <b v="0"/>
    <b v="0"/>
    <x v="1"/>
    <n v="15"/>
    <n v="24.615150129553413"/>
    <b v="0"/>
    <b v="0"/>
    <s v="Childbirth"/>
    <s v="Recovered"/>
    <b v="0"/>
  </r>
  <r>
    <s v="PID0378"/>
    <s v="Middle-aged"/>
    <x v="2"/>
    <n v="30000"/>
    <n v="23847.09"/>
    <n v="90.5"/>
    <s v="Male"/>
    <s v="A+"/>
    <b v="1"/>
    <b v="1"/>
    <x v="0"/>
    <n v="20"/>
    <n v="34.484072549916164"/>
    <b v="1"/>
    <b v="1"/>
    <s v="Fractured Leg"/>
    <s v="Recovered"/>
    <b v="1"/>
  </r>
  <r>
    <s v="PID0379"/>
    <s v="Middle-aged"/>
    <x v="0"/>
    <n v="21000"/>
    <n v="0"/>
    <n v="65"/>
    <s v="Female"/>
    <s v="B-"/>
    <b v="0"/>
    <b v="0"/>
    <x v="1"/>
    <n v="5"/>
    <n v="23.875114784205696"/>
    <b v="0"/>
    <b v="0"/>
    <s v="Fractured Leg"/>
    <s v="Recovered"/>
    <b v="0"/>
  </r>
  <r>
    <s v="PID0380"/>
    <s v="Adult"/>
    <x v="1"/>
    <n v="100"/>
    <n v="0"/>
    <n v="64.2"/>
    <s v="Male"/>
    <s v="B-"/>
    <b v="1"/>
    <b v="0"/>
    <x v="1"/>
    <n v="9"/>
    <n v="21.204914783987316"/>
    <b v="0"/>
    <b v="0"/>
    <s v="Kidney Stones"/>
    <s v="Critical"/>
    <b v="0"/>
  </r>
  <r>
    <s v="PID0381"/>
    <s v="Senior"/>
    <x v="1"/>
    <n v="90000"/>
    <n v="45637.1"/>
    <n v="65.400000000000006"/>
    <s v="Female"/>
    <s v="AB+"/>
    <b v="0"/>
    <b v="0"/>
    <x v="0"/>
    <n v="12"/>
    <n v="26.532516532110836"/>
    <b v="0"/>
    <b v="0"/>
    <s v="Stroke"/>
    <s v="Recovered"/>
    <b v="1"/>
  </r>
  <r>
    <s v="PID0382"/>
    <s v="Adult"/>
    <x v="3"/>
    <n v="18000"/>
    <n v="11172.539999999999"/>
    <n v="63"/>
    <s v="Female"/>
    <s v="B-"/>
    <b v="0"/>
    <b v="0"/>
    <x v="0"/>
    <n v="120"/>
    <n v="20.571428571428573"/>
    <b v="0"/>
    <b v="0"/>
    <s v="Prostate Cancer"/>
    <s v="Recovered"/>
    <b v="1"/>
  </r>
  <r>
    <s v="PID0383"/>
    <s v="Senior"/>
    <x v="1"/>
    <n v="250000"/>
    <n v="0"/>
    <n v="93.2"/>
    <s v="Female"/>
    <s v="AB+"/>
    <b v="0"/>
    <b v="0"/>
    <x v="1"/>
    <n v="200"/>
    <n v="33.822035128465672"/>
    <b v="1"/>
    <b v="1"/>
    <s v="Cancer"/>
    <s v="Critical"/>
    <b v="0"/>
  </r>
  <r>
    <s v="PID0384"/>
    <s v="Adult"/>
    <x v="1"/>
    <n v="100"/>
    <n v="57.71"/>
    <n v="81"/>
    <s v="Male"/>
    <s v="B-"/>
    <b v="1"/>
    <b v="0"/>
    <x v="0"/>
    <n v="15"/>
    <n v="30.864197530864192"/>
    <b v="1"/>
    <b v="1"/>
    <s v="Hypertension"/>
    <s v="Critical"/>
    <b v="1"/>
  </r>
  <r>
    <s v="PID0385"/>
    <s v="Adult"/>
    <x v="2"/>
    <n v="30000"/>
    <n v="15793.41"/>
    <n v="61.8"/>
    <s v="Male"/>
    <s v="A-"/>
    <b v="0"/>
    <b v="0"/>
    <x v="0"/>
    <n v="2"/>
    <n v="23.841672774970096"/>
    <b v="0"/>
    <b v="0"/>
    <s v="Diabetes"/>
    <s v="Ongoing Treatment"/>
    <b v="1"/>
  </r>
  <r>
    <s v="PID0386"/>
    <s v="Adult"/>
    <x v="2"/>
    <n v="60000"/>
    <n v="46224.04"/>
    <n v="93.4"/>
    <s v="Female"/>
    <s v="A-"/>
    <b v="0"/>
    <b v="0"/>
    <x v="0"/>
    <n v="2"/>
    <n v="29.150151368559037"/>
    <b v="1"/>
    <b v="1"/>
    <s v="Childbirth"/>
    <s v="Recovered"/>
    <b v="1"/>
  </r>
  <r>
    <s v="PID0387"/>
    <s v="Middle-aged"/>
    <x v="2"/>
    <n v="24000"/>
    <n v="15849.300000000001"/>
    <n v="89.4"/>
    <s v="Male"/>
    <s v="B-"/>
    <b v="0"/>
    <b v="0"/>
    <x v="0"/>
    <n v="3"/>
    <n v="30.934256055363328"/>
    <b v="1"/>
    <b v="1"/>
    <s v="Heart Disease"/>
    <s v="Critical"/>
    <b v="1"/>
  </r>
  <r>
    <s v="PID0388"/>
    <s v="Middle-aged"/>
    <x v="3"/>
    <n v="30000"/>
    <n v="23214.36"/>
    <n v="92.9"/>
    <s v="Female"/>
    <s v="B-"/>
    <b v="0"/>
    <b v="1"/>
    <x v="0"/>
    <n v="2"/>
    <n v="34.540452111838199"/>
    <b v="1"/>
    <b v="1"/>
    <s v="Heart Disease"/>
    <s v="Critical"/>
    <b v="1"/>
  </r>
  <r>
    <s v="PID0389"/>
    <s v="Senior"/>
    <x v="3"/>
    <n v="16000"/>
    <n v="0"/>
    <n v="81.400000000000006"/>
    <s v="Male"/>
    <s v="AB+"/>
    <b v="0"/>
    <b v="1"/>
    <x v="1"/>
    <n v="20"/>
    <n v="33.448389217619983"/>
    <b v="1"/>
    <b v="1"/>
    <s v="Diabetes"/>
    <s v="Critical"/>
    <b v="0"/>
  </r>
  <r>
    <s v="PID0390"/>
    <s v="Middle-aged"/>
    <x v="0"/>
    <n v="75000"/>
    <n v="52324.55"/>
    <n v="70.7"/>
    <s v="Female"/>
    <s v="O-"/>
    <b v="0"/>
    <b v="1"/>
    <x v="0"/>
    <n v="12"/>
    <n v="30.600761772853186"/>
    <b v="1"/>
    <b v="1"/>
    <s v="Kidney Stones"/>
    <s v="Critical"/>
    <b v="1"/>
  </r>
  <r>
    <s v="PID0391"/>
    <s v="Adult"/>
    <x v="0"/>
    <n v="4000"/>
    <n v="0"/>
    <n v="72.8"/>
    <s v="Female"/>
    <s v="AB-"/>
    <b v="0"/>
    <b v="0"/>
    <x v="1"/>
    <n v="12"/>
    <n v="28.085336213880634"/>
    <b v="1"/>
    <b v="1"/>
    <s v="Childbirth"/>
    <s v="Critical"/>
    <b v="0"/>
  </r>
  <r>
    <s v="PID0392"/>
    <s v="Adult"/>
    <x v="0"/>
    <n v="250000"/>
    <n v="154333.29999999999"/>
    <n v="90.2"/>
    <s v="Male"/>
    <s v="AB+"/>
    <b v="0"/>
    <s v="Yes"/>
    <x v="0"/>
    <n v="12"/>
    <n v="30.847098252453751"/>
    <b v="1"/>
    <b v="1"/>
    <s v="Heart Disease"/>
    <s v="Recovered"/>
    <b v="1"/>
  </r>
  <r>
    <s v="PID0393"/>
    <s v="Senior"/>
    <x v="3"/>
    <n v="90000"/>
    <n v="54359.3"/>
    <n v="76.599999999999994"/>
    <s v="Female"/>
    <s v="B-"/>
    <b v="0"/>
    <b v="0"/>
    <x v="0"/>
    <n v="9"/>
    <n v="30.299434357818118"/>
    <b v="1"/>
    <b v="1"/>
    <s v="Appendicitis"/>
    <s v="Critical"/>
    <b v="1"/>
  </r>
  <r>
    <s v="PID0394"/>
    <s v="Senior"/>
    <x v="1"/>
    <n v="45000"/>
    <n v="34948.050000000003"/>
    <n v="81.099999999999994"/>
    <s v="Male"/>
    <s v="AB-"/>
    <b v="0"/>
    <b v="0"/>
    <x v="0"/>
    <n v="25"/>
    <n v="32.079427237846602"/>
    <b v="1"/>
    <b v="1"/>
    <s v="Heart Disease"/>
    <s v="Recovered"/>
    <b v="1"/>
  </r>
  <r>
    <s v="PID0395"/>
    <s v="Adult"/>
    <x v="3"/>
    <n v="48000"/>
    <n v="31165.759999999998"/>
    <n v="79.3"/>
    <s v="Male"/>
    <s v="B+"/>
    <b v="0"/>
    <b v="0"/>
    <x v="0"/>
    <n v="0"/>
    <n v="29.846813956114268"/>
    <b v="1"/>
    <b v="1"/>
    <s v="Heart Disease"/>
    <s v="Critical"/>
    <b v="1"/>
  </r>
  <r>
    <s v="PID0396"/>
    <s v="Senior"/>
    <x v="2"/>
    <n v="12000"/>
    <n v="9210.5399999999991"/>
    <n v="83.4"/>
    <s v="Female"/>
    <s v="AB+"/>
    <b v="0"/>
    <b v="0"/>
    <x v="0"/>
    <n v="0.5"/>
    <n v="29.904263329628172"/>
    <b v="1"/>
    <b v="1"/>
    <s v="Cancer"/>
    <s v="Ongoing Treatment"/>
    <b v="1"/>
  </r>
  <r>
    <s v="PID0397"/>
    <s v="Adult"/>
    <x v="2"/>
    <n v="800"/>
    <n v="630.55999999999995"/>
    <n v="86.9"/>
    <s v="Female"/>
    <s v="A-"/>
    <b v="0"/>
    <b v="1"/>
    <x v="0"/>
    <n v="12"/>
    <n v="29.035383741521603"/>
    <b v="1"/>
    <b v="1"/>
    <s v="Respiratory Infection"/>
    <s v="Recovered"/>
    <b v="1"/>
  </r>
  <r>
    <s v="PID0398"/>
    <s v="Adult"/>
    <x v="0"/>
    <n v="24000"/>
    <n v="17480.04"/>
    <n v="65"/>
    <s v="Female"/>
    <s v="A+"/>
    <b v="0"/>
    <b v="0"/>
    <x v="0"/>
    <n v="12"/>
    <n v="23.030045351473927"/>
    <b v="0"/>
    <b v="0"/>
    <s v="Osteoarthritis"/>
    <s v="Recovered"/>
    <b v="1"/>
  </r>
  <r>
    <s v="PID0399"/>
    <s v="Adult"/>
    <x v="1"/>
    <n v="60000"/>
    <n v="39419.75"/>
    <n v="89.7"/>
    <s v="Female"/>
    <s v="AB+"/>
    <b v="1"/>
    <b v="0"/>
    <x v="0"/>
    <n v="15"/>
    <n v="30.320443482963768"/>
    <b v="1"/>
    <b v="1"/>
    <s v="Stroke"/>
    <s v="Critical"/>
    <b v="1"/>
  </r>
  <r>
    <s v="PID0400"/>
    <s v="Adult"/>
    <x v="2"/>
    <n v="24000"/>
    <n v="20401.560000000001"/>
    <n v="72"/>
    <s v="Female"/>
    <s v="A-"/>
    <s v="No"/>
    <b v="0"/>
    <x v="0"/>
    <n v="3"/>
    <n v="26.1286108288576"/>
    <b v="0"/>
    <b v="0"/>
    <s v="Diabetes"/>
    <s v="Recovered"/>
    <b v="1"/>
  </r>
  <r>
    <s v="PID0401"/>
    <s v="Senior"/>
    <x v="2"/>
    <n v="60000"/>
    <n v="31762.350000000002"/>
    <n v="46.9"/>
    <s v="Female"/>
    <s v="O-"/>
    <b v="1"/>
    <b v="1"/>
    <x v="0"/>
    <n v="2"/>
    <n v="20.844444444444445"/>
    <b v="0"/>
    <b v="0"/>
    <s v="Appendicitis"/>
    <s v="Critical"/>
    <b v="1"/>
  </r>
  <r>
    <s v="PID0402"/>
    <s v="Adult"/>
    <x v="1"/>
    <n v="250000"/>
    <n v="207131.6"/>
    <n v="87.8"/>
    <s v="Female"/>
    <s v="A-"/>
    <b v="1"/>
    <b v="0"/>
    <x v="0"/>
    <n v="7"/>
    <n v="30.026332888752098"/>
    <b v="1"/>
    <b v="1"/>
    <s v="Diabetes"/>
    <s v="Ongoing Treatment"/>
    <b v="1"/>
  </r>
  <r>
    <s v="PID0403"/>
    <s v="Middle-aged"/>
    <x v="0"/>
    <n v="1600"/>
    <n v="1276.22"/>
    <n v="92.7"/>
    <s v="Male"/>
    <s v="A+"/>
    <b v="1"/>
    <b v="0"/>
    <x v="0"/>
    <n v="7"/>
    <n v="34.894463472467919"/>
    <b v="1"/>
    <b v="1"/>
    <s v="Heart Disease"/>
    <s v="Ongoing Treatment"/>
    <b v="1"/>
  </r>
  <r>
    <s v="PID0404"/>
    <s v="Senior"/>
    <x v="0"/>
    <n v="12000"/>
    <n v="8430.7800000000007"/>
    <n v="97.4"/>
    <s v="Male"/>
    <s v="O+"/>
    <b v="1"/>
    <b v="0"/>
    <x v="0"/>
    <n v="7"/>
    <n v="34.924163648750408"/>
    <b v="1"/>
    <b v="1"/>
    <s v="Childbirth"/>
    <s v="Ongoing Treatment"/>
    <b v="1"/>
  </r>
  <r>
    <s v="PID0405"/>
    <s v="Adult"/>
    <x v="0"/>
    <n v="32000"/>
    <n v="25608.2"/>
    <n v="58.1"/>
    <s v="Female"/>
    <s v="O+"/>
    <b v="1"/>
    <b v="0"/>
    <x v="0"/>
    <n v="15"/>
    <n v="22.13839353757049"/>
    <b v="0"/>
    <b v="0"/>
    <s v="Fractured Arm"/>
    <s v="Ongoing Treatment"/>
    <b v="1"/>
  </r>
  <r>
    <s v="PID0406"/>
    <s v="Adult"/>
    <x v="0"/>
    <n v="12000"/>
    <n v="0"/>
    <n v="86.9"/>
    <s v="Female"/>
    <s v="B+"/>
    <b v="0"/>
    <b v="0"/>
    <x v="1"/>
    <n v="15"/>
    <n v="32.707290451277807"/>
    <b v="1"/>
    <b v="1"/>
    <s v="Fractured Leg"/>
    <s v="Critical"/>
    <b v="0"/>
  </r>
  <r>
    <s v="PID0407"/>
    <s v="Senior"/>
    <x v="2"/>
    <n v="100"/>
    <n v="60.99"/>
    <n v="80.5"/>
    <s v="Male"/>
    <s v="AB+"/>
    <b v="0"/>
    <b v="1"/>
    <x v="0"/>
    <n v="200"/>
    <n v="34.842451523545705"/>
    <b v="1"/>
    <b v="1"/>
    <s v="Childbirth"/>
    <s v="Critical"/>
    <b v="1"/>
  </r>
  <r>
    <s v="PID0408"/>
    <s v="Middle-aged"/>
    <x v="3"/>
    <n v="24000"/>
    <n v="16421.2"/>
    <n v="74.099999999999994"/>
    <s v="Male"/>
    <s v="B+"/>
    <b v="0"/>
    <b v="0"/>
    <x v="0"/>
    <n v="7"/>
    <n v="28.945312499999993"/>
    <b v="1"/>
    <b v="1"/>
    <s v="Diabetes"/>
    <s v="Ongoing Treatment"/>
    <b v="1"/>
  </r>
  <r>
    <s v="PID0409"/>
    <s v="Senior"/>
    <x v="3"/>
    <n v="48000"/>
    <n v="0"/>
    <n v="84.6"/>
    <s v="Female"/>
    <s v="AB-"/>
    <b v="0"/>
    <b v="0"/>
    <x v="1"/>
    <n v="5"/>
    <n v="30.334540499838646"/>
    <b v="1"/>
    <b v="1"/>
    <s v="Fractured Arm"/>
    <s v="Critical"/>
    <b v="0"/>
  </r>
  <r>
    <s v="PID0410"/>
    <s v="Middle-aged"/>
    <x v="0"/>
    <n v="60000"/>
    <n v="0"/>
    <n v="87.2"/>
    <s v="Female"/>
    <s v="A+"/>
    <b v="0"/>
    <b v="1"/>
    <x v="1"/>
    <n v="20"/>
    <n v="33.226642280140219"/>
    <b v="1"/>
    <b v="1"/>
    <s v="Fractured Arm"/>
    <s v="Recovered"/>
    <b v="0"/>
  </r>
  <r>
    <s v="PID0411"/>
    <s v="Adult"/>
    <x v="2"/>
    <n v="800"/>
    <n v="401.91"/>
    <n v="87.6"/>
    <s v="Female"/>
    <s v="AB-"/>
    <b v="1"/>
    <b v="0"/>
    <x v="0"/>
    <n v="0.5"/>
    <n v="31.789809841776744"/>
    <b v="1"/>
    <b v="1"/>
    <s v="Heart Disease"/>
    <s v="Ongoing Treatment"/>
    <b v="1"/>
  </r>
  <r>
    <s v="PID0412"/>
    <s v="Middle-aged"/>
    <x v="0"/>
    <n v="40000"/>
    <n v="0"/>
    <n v="86.3"/>
    <s v="Male"/>
    <s v="O+"/>
    <b v="0"/>
    <b v="0"/>
    <x v="1"/>
    <n v="90"/>
    <n v="32.08655562165378"/>
    <b v="1"/>
    <b v="1"/>
    <s v="Diabetes"/>
    <s v="Recovered"/>
    <b v="0"/>
  </r>
  <r>
    <s v="PID0413"/>
    <s v="Senior"/>
    <x v="2"/>
    <n v="72000"/>
    <n v="36270.04"/>
    <n v="73.400000000000006"/>
    <s v="Female"/>
    <s v="O+"/>
    <b v="0"/>
    <b v="0"/>
    <x v="0"/>
    <n v="25"/>
    <n v="29.033661643131204"/>
    <b v="1"/>
    <b v="1"/>
    <s v="Fractured Leg"/>
    <s v="Recovered"/>
    <b v="1"/>
  </r>
  <r>
    <s v="PID0414"/>
    <s v="Senior"/>
    <x v="3"/>
    <n v="60000"/>
    <n v="36798"/>
    <n v="55.9"/>
    <s v="Male"/>
    <s v="O+"/>
    <b v="0"/>
    <b v="0"/>
    <x v="0"/>
    <n v="40"/>
    <n v="24.194944598337951"/>
    <b v="0"/>
    <b v="0"/>
    <s v="Fractured Leg"/>
    <s v="Ongoing Treatment"/>
    <b v="1"/>
  </r>
  <r>
    <s v="PID0415"/>
    <s v="Middle-aged"/>
    <x v="2"/>
    <n v="500"/>
    <n v="398.78"/>
    <n v="55"/>
    <s v="Female"/>
    <s v="AB-"/>
    <b v="1"/>
    <b v="0"/>
    <x v="0"/>
    <n v="2"/>
    <n v="22.892819979188342"/>
    <b v="0"/>
    <b v="0"/>
    <s v="Prostate Cancer"/>
    <s v="Ongoing Treatment"/>
    <b v="1"/>
  </r>
  <r>
    <s v="PID0416"/>
    <s v="Adult"/>
    <x v="3"/>
    <n v="32000"/>
    <n v="23542.2"/>
    <n v="86.7"/>
    <s v="Male"/>
    <s v="A+"/>
    <b v="0"/>
    <b v="1"/>
    <x v="0"/>
    <n v="15"/>
    <n v="32.632014754036661"/>
    <b v="1"/>
    <b v="1"/>
    <s v="Heart Disease"/>
    <s v="Recovered"/>
    <b v="1"/>
  </r>
  <r>
    <s v="PID0417"/>
    <s v="Middle-aged"/>
    <x v="3"/>
    <n v="32000"/>
    <n v="20557.72"/>
    <n v="95.4"/>
    <s v="Female"/>
    <s v="O+"/>
    <b v="1"/>
    <b v="0"/>
    <x v="0"/>
    <n v="9"/>
    <n v="31.875438537872967"/>
    <b v="1"/>
    <b v="1"/>
    <s v="Heart Attack"/>
    <s v="Critical"/>
    <b v="1"/>
  </r>
  <r>
    <s v="PID0418"/>
    <s v="Adult"/>
    <x v="0"/>
    <n v="90000"/>
    <n v="66424.05"/>
    <n v="68.7"/>
    <s v="Male"/>
    <s v="B+"/>
    <b v="0"/>
    <b v="0"/>
    <x v="0"/>
    <n v="25"/>
    <n v="22.432653061224492"/>
    <b v="0"/>
    <b v="0"/>
    <s v="Prostate Cancer"/>
    <s v="Ongoing Treatment"/>
    <b v="1"/>
  </r>
  <r>
    <s v="PID0419"/>
    <s v="Middle-aged"/>
    <x v="0"/>
    <n v="200000"/>
    <n v="114686.88"/>
    <n v="86.5"/>
    <s v="Male"/>
    <s v="AB+"/>
    <b v="1"/>
    <b v="0"/>
    <x v="0"/>
    <n v="12"/>
    <n v="33.370626133251029"/>
    <b v="1"/>
    <b v="1"/>
    <s v="Osteoarthritis"/>
    <s v="Ongoing Treatment"/>
    <b v="1"/>
  </r>
  <r>
    <s v="PID0420"/>
    <s v="Senior"/>
    <x v="1"/>
    <n v="240000"/>
    <n v="131303.88"/>
    <n v="92.2"/>
    <s v="Male"/>
    <s v="A-"/>
    <b v="0"/>
    <b v="0"/>
    <x v="0"/>
    <n v="25"/>
    <n v="34.702096428168169"/>
    <b v="1"/>
    <b v="1"/>
    <s v="Prostate Cancer"/>
    <s v="Critical"/>
    <b v="1"/>
  </r>
  <r>
    <s v="PID0421"/>
    <s v="Senior"/>
    <x v="1"/>
    <n v="45000"/>
    <n v="26761.53"/>
    <n v="72"/>
    <s v="Female"/>
    <s v="AB+"/>
    <b v="0"/>
    <b v="0"/>
    <x v="0"/>
    <n v="12"/>
    <n v="26.1286108288576"/>
    <b v="0"/>
    <b v="0"/>
    <s v="Stroke"/>
    <s v="Recovered"/>
    <b v="1"/>
  </r>
  <r>
    <s v="PID0422"/>
    <s v="Middle-aged"/>
    <x v="0"/>
    <n v="800"/>
    <n v="0"/>
    <n v="69.3"/>
    <s v="Female"/>
    <s v="A-"/>
    <b v="0"/>
    <b v="0"/>
    <x v="1"/>
    <n v="20"/>
    <n v="28.844953173777309"/>
    <b v="1"/>
    <b v="1"/>
    <s v="Childbirth"/>
    <s v="Ongoing Treatment"/>
    <b v="0"/>
  </r>
  <r>
    <s v="PID0423"/>
    <s v="Middle-aged"/>
    <x v="0"/>
    <n v="250000"/>
    <n v="160812.4"/>
    <n v="106.1"/>
    <s v="Female"/>
    <s v="A-"/>
    <b v="0"/>
    <b v="0"/>
    <x v="0"/>
    <n v="5"/>
    <n v="33.113822914390937"/>
    <b v="1"/>
    <b v="1"/>
    <s v="Heart Attack"/>
    <s v="Recovered"/>
    <b v="1"/>
  </r>
  <r>
    <s v="PID0424"/>
    <s v="Middle-aged"/>
    <x v="2"/>
    <n v="800"/>
    <n v="411.18"/>
    <n v="86.3"/>
    <s v="Male"/>
    <s v="AB-"/>
    <b v="0"/>
    <b v="0"/>
    <x v="0"/>
    <n v="5"/>
    <n v="34.569780483896807"/>
    <b v="1"/>
    <b v="1"/>
    <s v="Cancer"/>
    <s v="Critical"/>
    <b v="1"/>
  </r>
  <r>
    <s v="PID0425"/>
    <s v="Adult"/>
    <x v="1"/>
    <n v="45000"/>
    <n v="33185.19"/>
    <n v="60.9"/>
    <s v="Male"/>
    <s v="B+"/>
    <b v="1"/>
    <s v="No"/>
    <x v="0"/>
    <n v="12"/>
    <n v="22.369146005509645"/>
    <b v="0"/>
    <b v="0"/>
    <s v="Appendicitis"/>
    <s v="Recovered"/>
    <b v="1"/>
  </r>
  <r>
    <s v="PID0426"/>
    <s v="Middle-aged"/>
    <x v="0"/>
    <n v="800"/>
    <n v="0"/>
    <n v="77.599999999999994"/>
    <s v="Female"/>
    <s v="O+"/>
    <b v="1"/>
    <b v="1"/>
    <x v="1"/>
    <n v="9"/>
    <n v="34.033595017762373"/>
    <b v="1"/>
    <b v="1"/>
    <s v="Hypertension"/>
    <s v="Critical"/>
    <b v="0"/>
  </r>
  <r>
    <s v="PID0427"/>
    <s v="Adult"/>
    <x v="2"/>
    <n v="40000"/>
    <n v="24492.959999999999"/>
    <n v="66"/>
    <s v="Female"/>
    <s v="B+"/>
    <b v="0"/>
    <b v="0"/>
    <x v="0"/>
    <n v="3"/>
    <n v="22.309356408869661"/>
    <b v="0"/>
    <b v="0"/>
    <s v="Hypertension"/>
    <s v="Ongoing Treatment"/>
    <b v="1"/>
  </r>
  <r>
    <s v="PID0428"/>
    <s v="Middle-aged"/>
    <x v="3"/>
    <n v="3000"/>
    <n v="2095.89"/>
    <n v="83.6"/>
    <s v="Female"/>
    <s v="A+"/>
    <b v="0"/>
    <b v="0"/>
    <x v="0"/>
    <n v="5"/>
    <n v="34.352399737015119"/>
    <b v="1"/>
    <b v="1"/>
    <s v="Diabetes"/>
    <s v="Ongoing Treatment"/>
    <b v="1"/>
  </r>
  <r>
    <s v="PID0429"/>
    <s v="Senior"/>
    <x v="2"/>
    <n v="40000"/>
    <n v="33618.6"/>
    <n v="58.9"/>
    <s v="Male"/>
    <s v="AB+"/>
    <b v="0"/>
    <b v="0"/>
    <x v="0"/>
    <n v="2"/>
    <n v="22.168692837517408"/>
    <b v="0"/>
    <b v="0"/>
    <s v="Fractured Leg"/>
    <s v="Recovered"/>
    <b v="1"/>
  </r>
  <r>
    <s v="PID0430"/>
    <s v="Middle-aged"/>
    <x v="0"/>
    <n v="72000"/>
    <n v="58499.199999999997"/>
    <n v="79"/>
    <s v="Female"/>
    <s v="B-"/>
    <b v="0"/>
    <b v="0"/>
    <x v="0"/>
    <n v="5"/>
    <n v="29.372397382510414"/>
    <b v="1"/>
    <b v="1"/>
    <s v="Heart Attack"/>
    <s v="Ongoing Treatment"/>
    <b v="1"/>
  </r>
  <r>
    <s v="PID0431"/>
    <s v="Middle-aged"/>
    <x v="3"/>
    <n v="12000"/>
    <n v="6952.4400000000005"/>
    <n v="98.2"/>
    <s v="Male"/>
    <s v="O-"/>
    <b v="0"/>
    <b v="0"/>
    <x v="0"/>
    <n v="120"/>
    <n v="31.34476044559354"/>
    <b v="1"/>
    <b v="1"/>
    <s v="Kidney Stones"/>
    <s v="Ongoing Treatment"/>
    <b v="1"/>
  </r>
  <r>
    <s v="PID0432"/>
    <s v="Adult"/>
    <x v="2"/>
    <n v="54000"/>
    <n v="34491.06"/>
    <n v="74.7"/>
    <s v="Female"/>
    <s v="A-"/>
    <b v="0"/>
    <b v="0"/>
    <x v="0"/>
    <n v="0.5"/>
    <n v="24.673008323424494"/>
    <b v="0"/>
    <b v="0"/>
    <s v="Prostate Cancer"/>
    <s v="Ongoing Treatment"/>
    <b v="1"/>
  </r>
  <r>
    <s v="PID0433"/>
    <s v="Middle-aged"/>
    <x v="0"/>
    <n v="45000"/>
    <n v="24593.67"/>
    <n v="80.400000000000006"/>
    <s v="Female"/>
    <s v="O-"/>
    <b v="0"/>
    <b v="0"/>
    <x v="0"/>
    <n v="200"/>
    <n v="29.531680440771357"/>
    <b v="1"/>
    <b v="1"/>
    <s v="Heart Disease"/>
    <s v="Critical"/>
    <b v="1"/>
  </r>
  <r>
    <s v="PID0434"/>
    <s v="Middle-aged"/>
    <x v="0"/>
    <n v="100"/>
    <n v="52.32"/>
    <n v="60.8"/>
    <s v="Female"/>
    <s v="O-"/>
    <b v="0"/>
    <b v="1"/>
    <x v="0"/>
    <n v="12"/>
    <n v="25.636700961376285"/>
    <b v="0"/>
    <b v="0"/>
    <s v="Diabetes"/>
    <s v="Critical"/>
    <b v="1"/>
  </r>
  <r>
    <s v="PID0435"/>
    <s v="Middle-aged"/>
    <x v="1"/>
    <n v="24000"/>
    <n v="18705.88"/>
    <n v="56"/>
    <s v="Male"/>
    <s v="B+"/>
    <b v="0"/>
    <b v="0"/>
    <x v="0"/>
    <n v="12"/>
    <n v="21.338210638622158"/>
    <b v="0"/>
    <b v="0"/>
    <s v="Cancer"/>
    <s v="Critical"/>
    <b v="1"/>
  </r>
  <r>
    <s v="PID0436"/>
    <s v="Adult"/>
    <x v="1"/>
    <n v="18000"/>
    <n v="13355.46"/>
    <n v="74.400000000000006"/>
    <s v="Female"/>
    <s v="A-"/>
    <b v="0"/>
    <b v="0"/>
    <x v="0"/>
    <n v="5"/>
    <n v="29.062499999999996"/>
    <b v="1"/>
    <b v="1"/>
    <s v="Kidney Stones"/>
    <s v="Critical"/>
    <b v="1"/>
  </r>
  <r>
    <s v="PID0437"/>
    <s v="Senior"/>
    <x v="0"/>
    <n v="54000"/>
    <n v="27150.75"/>
    <n v="63.4"/>
    <s v="Male"/>
    <s v="AB+"/>
    <b v="0"/>
    <b v="0"/>
    <x v="0"/>
    <n v="200"/>
    <n v="23.287419651056016"/>
    <b v="0"/>
    <b v="0"/>
    <s v="Fractured Arm"/>
    <s v="Ongoing Treatment"/>
    <b v="1"/>
  </r>
  <r>
    <s v="PID0438"/>
    <s v="Senior"/>
    <x v="2"/>
    <n v="500"/>
    <n v="393.88"/>
    <n v="86"/>
    <s v="Male"/>
    <s v="O+"/>
    <b v="0"/>
    <b v="1"/>
    <x v="0"/>
    <n v="3"/>
    <n v="32.769394909312595"/>
    <b v="1"/>
    <b v="1"/>
    <s v="Kidney Stones"/>
    <s v="Ongoing Treatment"/>
    <b v="1"/>
  </r>
  <r>
    <s v="PID0439"/>
    <s v="Senior"/>
    <x v="0"/>
    <n v="48000"/>
    <n v="33606.400000000001"/>
    <n v="78.8"/>
    <s v="Female"/>
    <s v="B-"/>
    <b v="0"/>
    <b v="0"/>
    <x v="0"/>
    <n v="150"/>
    <n v="30.781249999999993"/>
    <b v="1"/>
    <b v="1"/>
    <s v="Diabetes"/>
    <s v="Ongoing Treatment"/>
    <b v="1"/>
  </r>
  <r>
    <s v="PID0440"/>
    <s v="Middle-aged"/>
    <x v="1"/>
    <n v="72000"/>
    <n v="36669.199999999997"/>
    <n v="74.599999999999994"/>
    <s v="Male"/>
    <s v="O-"/>
    <b v="0"/>
    <b v="1"/>
    <x v="0"/>
    <n v="25"/>
    <n v="25.512123388393011"/>
    <b v="0"/>
    <b v="0"/>
    <s v="Stroke"/>
    <s v="Recovered"/>
    <b v="1"/>
  </r>
  <r>
    <s v="PID0441"/>
    <s v="Senior"/>
    <x v="0"/>
    <n v="200"/>
    <n v="101.26"/>
    <n v="88.5"/>
    <s v="Female"/>
    <s v="AB-"/>
    <b v="0"/>
    <b v="0"/>
    <x v="0"/>
    <n v="4"/>
    <n v="34.570312499999993"/>
    <b v="1"/>
    <b v="1"/>
    <s v="Fractured Arm"/>
    <s v="Ongoing Treatment"/>
    <b v="1"/>
  </r>
  <r>
    <s v="PID0442"/>
    <s v="Middle-aged"/>
    <x v="0"/>
    <n v="20000"/>
    <n v="10124.379999999999"/>
    <n v="59.1"/>
    <s v="Male"/>
    <s v="B-"/>
    <b v="0"/>
    <b v="0"/>
    <x v="0"/>
    <n v="12"/>
    <n v="20.692552781765347"/>
    <b v="0"/>
    <b v="0"/>
    <s v="Diabetes"/>
    <s v="Recovered"/>
    <b v="1"/>
  </r>
  <r>
    <s v="PID0443"/>
    <s v="Adult"/>
    <x v="2"/>
    <n v="60000"/>
    <n v="37390.25"/>
    <n v="72.900000000000006"/>
    <s v="Male"/>
    <s v="B-"/>
    <b v="0"/>
    <b v="0"/>
    <x v="0"/>
    <n v="1"/>
    <n v="25.524316375477053"/>
    <b v="0"/>
    <b v="0"/>
    <s v="Fractured Leg"/>
    <s v="Ongoing Treatment"/>
    <b v="1"/>
  </r>
  <r>
    <s v="PID0444"/>
    <s v="Middle-aged"/>
    <x v="2"/>
    <n v="45000"/>
    <n v="39564"/>
    <n v="83"/>
    <s v="Male"/>
    <s v="B+"/>
    <b v="0"/>
    <b v="0"/>
    <x v="0"/>
    <n v="2"/>
    <n v="31.239414355075468"/>
    <b v="1"/>
    <b v="1"/>
    <s v="Diabetes"/>
    <s v="Critical"/>
    <b v="1"/>
  </r>
  <r>
    <s v="PID0445"/>
    <s v="Adult"/>
    <x v="2"/>
    <n v="24000"/>
    <n v="14404.98"/>
    <n v="69.2"/>
    <s v="Female"/>
    <s v="A+"/>
    <b v="0"/>
    <b v="1"/>
    <x v="0"/>
    <n v="20"/>
    <n v="26.696500906600825"/>
    <b v="0"/>
    <b v="0"/>
    <s v="Prostate Cancer"/>
    <s v="Critical"/>
    <b v="1"/>
  </r>
  <r>
    <s v="PID0446"/>
    <s v="Senior"/>
    <x v="2"/>
    <n v="15000"/>
    <n v="9615.15"/>
    <n v="77.7"/>
    <s v="Female"/>
    <s v="O+"/>
    <b v="0"/>
    <b v="0"/>
    <x v="0"/>
    <n v="0.5"/>
    <n v="30.734543728491751"/>
    <b v="1"/>
    <b v="1"/>
    <s v="Fractured Leg"/>
    <s v="Recovered"/>
    <b v="1"/>
  </r>
  <r>
    <s v="PID0447"/>
    <s v="Adult"/>
    <x v="0"/>
    <n v="250000"/>
    <n v="166346.30000000002"/>
    <n v="89.9"/>
    <s v="Female"/>
    <s v="A+"/>
    <b v="0"/>
    <b v="0"/>
    <x v="0"/>
    <n v="7"/>
    <n v="33.836425909894992"/>
    <b v="1"/>
    <b v="1"/>
    <s v="Heart Attack"/>
    <s v="Critical"/>
    <b v="1"/>
  </r>
  <r>
    <s v="PID0448"/>
    <s v="Adult"/>
    <x v="2"/>
    <n v="24000"/>
    <n v="21098.2"/>
    <n v="84.7"/>
    <s v="Female"/>
    <s v="O+"/>
    <b v="0"/>
    <b v="0"/>
    <x v="0"/>
    <n v="1"/>
    <n v="31.491671624033319"/>
    <b v="1"/>
    <b v="1"/>
    <s v="Prostate Cancer"/>
    <s v="Critical"/>
    <b v="1"/>
  </r>
  <r>
    <s v="PID0449"/>
    <s v="Senior"/>
    <x v="2"/>
    <n v="250000"/>
    <n v="185578.5"/>
    <n v="74.599999999999994"/>
    <s v="Male"/>
    <s v="B+"/>
    <b v="0"/>
    <b v="0"/>
    <x v="0"/>
    <n v="2"/>
    <n v="29.508326411138796"/>
    <b v="1"/>
    <b v="1"/>
    <s v="Fractured Leg"/>
    <s v="Critical"/>
    <b v="1"/>
  </r>
  <r>
    <s v="PID0450"/>
    <s v="Middle-aged"/>
    <x v="1"/>
    <n v="300000"/>
    <n v="0"/>
    <n v="93.5"/>
    <s v="Female"/>
    <s v="A-"/>
    <b v="0"/>
    <b v="0"/>
    <x v="1"/>
    <n v="15"/>
    <n v="33.127834467120188"/>
    <b v="1"/>
    <b v="1"/>
    <s v="Fractured Leg"/>
    <s v="Critical"/>
    <b v="0"/>
  </r>
  <r>
    <s v="PID0451"/>
    <s v="Adult"/>
    <x v="3"/>
    <n v="18000"/>
    <n v="15254.939999999999"/>
    <n v="83.6"/>
    <s v="Female"/>
    <s v="AB-"/>
    <b v="1"/>
    <b v="0"/>
    <x v="0"/>
    <n v="12"/>
    <n v="31.082688875669248"/>
    <b v="1"/>
    <b v="1"/>
    <s v="Hypertension"/>
    <s v="Critical"/>
    <b v="1"/>
  </r>
  <r>
    <s v="PID0452"/>
    <s v="Adult"/>
    <x v="0"/>
    <n v="3000"/>
    <n v="2236.71"/>
    <n v="69.3"/>
    <s v="Female"/>
    <s v="O+"/>
    <b v="0"/>
    <b v="1"/>
    <x v="0"/>
    <n v="2"/>
    <n v="24.553571428571431"/>
    <b v="0"/>
    <b v="0"/>
    <s v="Cancer"/>
    <s v="Recovered"/>
    <b v="1"/>
  </r>
  <r>
    <s v="PID0453"/>
    <s v="Adult"/>
    <x v="2"/>
    <n v="18000"/>
    <n v="0"/>
    <n v="72"/>
    <s v="Male"/>
    <s v="B-"/>
    <b v="0"/>
    <b v="1"/>
    <x v="1"/>
    <n v="2"/>
    <n v="24.056934745564501"/>
    <b v="0"/>
    <b v="0"/>
    <s v="Fractured Arm"/>
    <s v="Ongoing Treatment"/>
    <b v="0"/>
  </r>
  <r>
    <s v="PID0454"/>
    <s v="Middle-aged"/>
    <x v="0"/>
    <n v="32000"/>
    <n v="18500.68"/>
    <n v="84.8"/>
    <s v="Male"/>
    <s v="AB-"/>
    <b v="0"/>
    <b v="1"/>
    <x v="0"/>
    <n v="25"/>
    <n v="26.764297437192273"/>
    <b v="0"/>
    <b v="0"/>
    <s v="Childbirth"/>
    <s v="Ongoing Treatment"/>
    <b v="1"/>
  </r>
  <r>
    <s v="PID0455"/>
    <s v="Young Adult"/>
    <x v="0"/>
    <n v="100"/>
    <n v="73.209999999999994"/>
    <n v="97.4"/>
    <s v="Female"/>
    <s v="AB-"/>
    <s v="No"/>
    <s v="No"/>
    <x v="0"/>
    <n v="12"/>
    <n v="32.923201730665227"/>
    <b v="1"/>
    <b v="1"/>
    <s v="Fractured Arm"/>
    <s v="Recovered"/>
    <b v="1"/>
  </r>
  <r>
    <s v="PID0456"/>
    <s v="Middle-aged"/>
    <x v="0"/>
    <n v="54000"/>
    <n v="0"/>
    <n v="89.3"/>
    <s v="Male"/>
    <s v="O+"/>
    <b v="0"/>
    <b v="0"/>
    <x v="1"/>
    <n v="4"/>
    <n v="32.800734618916437"/>
    <b v="1"/>
    <b v="1"/>
    <s v="Cancer"/>
    <s v="Recovered"/>
    <b v="0"/>
  </r>
  <r>
    <s v="PID0457"/>
    <s v="Middle-aged"/>
    <x v="3"/>
    <n v="800"/>
    <n v="565.26"/>
    <n v="69.5"/>
    <s v="Female"/>
    <s v="AB-"/>
    <b v="1"/>
    <b v="0"/>
    <x v="0"/>
    <n v="2"/>
    <n v="25.221367397300046"/>
    <b v="0"/>
    <b v="0"/>
    <s v="Fractured Arm"/>
    <s v="Recovered"/>
    <b v="1"/>
  </r>
  <r>
    <s v="PID0458"/>
    <s v="Adult"/>
    <x v="2"/>
    <n v="72000"/>
    <n v="45460.44"/>
    <n v="87.7"/>
    <s v="Female"/>
    <s v="O-"/>
    <b v="0"/>
    <b v="0"/>
    <x v="0"/>
    <n v="2"/>
    <n v="31.826099579039052"/>
    <b v="1"/>
    <b v="1"/>
    <s v="Childbirth"/>
    <s v="Ongoing Treatment"/>
    <b v="1"/>
  </r>
  <r>
    <s v="PID0459"/>
    <s v="Senior"/>
    <x v="0"/>
    <n v="40000"/>
    <n v="21188.600000000002"/>
    <n v="81.2"/>
    <s v="Male"/>
    <s v="B-"/>
    <b v="0"/>
    <b v="0"/>
    <x v="0"/>
    <n v="25"/>
    <n v="33.798126951092605"/>
    <b v="1"/>
    <b v="1"/>
    <s v="Heart Attack"/>
    <s v="Recovered"/>
    <b v="1"/>
  </r>
  <r>
    <s v="PID0460"/>
    <s v="Adult"/>
    <x v="1"/>
    <n v="40000"/>
    <n v="35616"/>
    <n v="95.7"/>
    <s v="Male"/>
    <s v="A-"/>
    <b v="0"/>
    <b v="0"/>
    <x v="0"/>
    <n v="20"/>
    <n v="31.609195402298852"/>
    <b v="1"/>
    <b v="1"/>
    <s v="Kidney Stones"/>
    <s v="Recovered"/>
    <b v="1"/>
  </r>
  <r>
    <s v="PID0461"/>
    <s v="Middle-aged"/>
    <x v="2"/>
    <n v="32000"/>
    <n v="0"/>
    <n v="54.9"/>
    <s v="Male"/>
    <s v="AB+"/>
    <b v="0"/>
    <b v="0"/>
    <x v="1"/>
    <n v="1"/>
    <n v="20.919067215363508"/>
    <b v="0"/>
    <b v="0"/>
    <s v="Childbirth"/>
    <s v="Recovered"/>
    <b v="0"/>
  </r>
  <r>
    <s v="PID0462"/>
    <s v="Adult"/>
    <x v="0"/>
    <n v="54000"/>
    <n v="27921.96"/>
    <n v="89.1"/>
    <s v="Female"/>
    <s v="O+"/>
    <b v="0"/>
    <b v="0"/>
    <x v="0"/>
    <n v="25"/>
    <n v="30.830449826989621"/>
    <b v="1"/>
    <b v="1"/>
    <s v="Prostate Cancer"/>
    <s v="Critical"/>
    <b v="1"/>
  </r>
  <r>
    <s v="PID0463"/>
    <s v="Middle-aged"/>
    <x v="3"/>
    <n v="40000"/>
    <n v="23114.3"/>
    <n v="86.6"/>
    <s v="Male"/>
    <s v="B-"/>
    <b v="0"/>
    <b v="0"/>
    <x v="0"/>
    <n v="7"/>
    <n v="29.27257977285019"/>
    <b v="1"/>
    <b v="1"/>
    <s v="Stroke"/>
    <s v="Ongoing Treatment"/>
    <b v="1"/>
  </r>
  <r>
    <s v="PID0464"/>
    <s v="Senior"/>
    <x v="0"/>
    <n v="800"/>
    <n v="0"/>
    <n v="88.4"/>
    <s v="Female"/>
    <s v="O+"/>
    <b v="0"/>
    <b v="0"/>
    <x v="1"/>
    <n v="12"/>
    <n v="32.470156106519745"/>
    <b v="1"/>
    <b v="1"/>
    <s v="Cancer"/>
    <s v="Recovered"/>
    <b v="0"/>
  </r>
  <r>
    <s v="PID0465"/>
    <s v="Adult"/>
    <x v="1"/>
    <n v="32000"/>
    <n v="26512.240000000002"/>
    <n v="84.7"/>
    <s v="Male"/>
    <s v="A-"/>
    <b v="0"/>
    <b v="1"/>
    <x v="0"/>
    <n v="7"/>
    <n v="30.00992063492064"/>
    <s v="Yes"/>
    <b v="1"/>
    <s v="Heart Disease"/>
    <s v="Recovered"/>
    <b v="1"/>
  </r>
  <r>
    <s v="PID0466"/>
    <s v="Senior"/>
    <x v="0"/>
    <n v="12000"/>
    <n v="0"/>
    <n v="74.8"/>
    <s v="Female"/>
    <s v="B-"/>
    <b v="0"/>
    <b v="1"/>
    <x v="1"/>
    <n v="9"/>
    <n v="31.134235171696144"/>
    <b v="1"/>
    <b v="1"/>
    <s v="Stroke"/>
    <s v="Ongoing Treatment"/>
    <b v="0"/>
  </r>
  <r>
    <s v="PID0467"/>
    <s v="Senior"/>
    <x v="1"/>
    <n v="40000"/>
    <n v="0"/>
    <n v="85.2"/>
    <s v="Male"/>
    <s v="O-"/>
    <b v="1"/>
    <b v="1"/>
    <x v="1"/>
    <n v="7"/>
    <n v="33.701198528539216"/>
    <b v="1"/>
    <b v="1"/>
    <s v="Hypertension"/>
    <s v="Ongoing Treatment"/>
    <b v="0"/>
  </r>
  <r>
    <s v="PID0468"/>
    <s v="Young Adult"/>
    <x v="2"/>
    <n v="21000"/>
    <n v="13118.279999999999"/>
    <n v="93.5"/>
    <s v="Female"/>
    <s v="B-"/>
    <b v="1"/>
    <b v="1"/>
    <x v="0"/>
    <n v="5"/>
    <n v="32.352941176470594"/>
    <b v="1"/>
    <b v="1"/>
    <s v="Stroke"/>
    <s v="Critical"/>
    <b v="1"/>
  </r>
  <r>
    <s v="PID0469"/>
    <s v="Young Adult"/>
    <x v="3"/>
    <n v="3000"/>
    <n v="2092.17"/>
    <n v="63.4"/>
    <s v="Female"/>
    <s v="B-"/>
    <b v="0"/>
    <b v="1"/>
    <x v="0"/>
    <n v="3"/>
    <n v="21.93771626297578"/>
    <b v="0"/>
    <b v="0"/>
    <s v="Hypertension"/>
    <s v="Critical"/>
    <b v="1"/>
  </r>
  <r>
    <s v="PID0470"/>
    <s v="Senior"/>
    <x v="2"/>
    <n v="75000"/>
    <n v="38626.699999999997"/>
    <n v="91.5"/>
    <s v="Male"/>
    <s v="A-"/>
    <b v="1"/>
    <b v="1"/>
    <x v="0"/>
    <n v="12"/>
    <n v="34.438631487824161"/>
    <b v="1"/>
    <b v="1"/>
    <s v="Appendicitis"/>
    <s v="Recovered"/>
    <b v="1"/>
  </r>
  <r>
    <s v="PID0471"/>
    <s v="Young Adult"/>
    <x v="3"/>
    <n v="800"/>
    <n v="628.30999999999995"/>
    <n v="93.4"/>
    <s v="Male"/>
    <s v="O+"/>
    <b v="1"/>
    <b v="1"/>
    <x v="0"/>
    <n v="15"/>
    <n v="31.941452070722622"/>
    <b v="1"/>
    <b v="1"/>
    <s v="Stroke"/>
    <s v="Recovered"/>
    <b v="1"/>
  </r>
  <r>
    <s v="PID0472"/>
    <s v="Middle-aged"/>
    <x v="0"/>
    <n v="75000"/>
    <n v="0"/>
    <n v="52.2"/>
    <s v="Female"/>
    <s v="B-"/>
    <b v="0"/>
    <b v="1"/>
    <x v="1"/>
    <n v="200"/>
    <n v="20.390624999999996"/>
    <b v="0"/>
    <b v="0"/>
    <s v="Kidney Stones"/>
    <s v="Critical"/>
    <b v="0"/>
  </r>
  <r>
    <s v="PID0473"/>
    <s v="Middle-aged"/>
    <x v="0"/>
    <n v="20000"/>
    <n v="15777.76"/>
    <n v="92.6"/>
    <s v="Female"/>
    <s v="O-"/>
    <b v="0"/>
    <b v="0"/>
    <x v="0"/>
    <n v="5"/>
    <n v="34.012855831037648"/>
    <b v="1"/>
    <b v="1"/>
    <s v="Fractured Arm"/>
    <s v="Ongoing Treatment"/>
    <b v="1"/>
  </r>
  <r>
    <s v="PID0474"/>
    <s v="Middle-aged"/>
    <x v="2"/>
    <n v="100"/>
    <n v="53.65"/>
    <n v="65"/>
    <s v="Female"/>
    <s v="B+"/>
    <b v="0"/>
    <b v="0"/>
    <x v="0"/>
    <n v="7"/>
    <n v="28.133656509695292"/>
    <b v="1"/>
    <b v="1"/>
    <s v="Childbirth"/>
    <s v="Ongoing Treatment"/>
    <b v="1"/>
  </r>
  <r>
    <s v="PID0475"/>
    <s v="Senior"/>
    <x v="1"/>
    <n v="75000"/>
    <n v="52660.649999999994"/>
    <n v="70.900000000000006"/>
    <s v="Male"/>
    <s v="B-"/>
    <b v="1"/>
    <b v="0"/>
    <x v="0"/>
    <n v="12"/>
    <n v="29.895429246078599"/>
    <b v="1"/>
    <b v="1"/>
    <s v="Stroke"/>
    <s v="Recovered"/>
    <b v="1"/>
  </r>
  <r>
    <s v="PID0476"/>
    <s v="Adult"/>
    <x v="0"/>
    <n v="250000"/>
    <n v="0"/>
    <n v="102.5"/>
    <s v="Female"/>
    <s v="O+"/>
    <b v="1"/>
    <b v="1"/>
    <x v="1"/>
    <n v="30"/>
    <n v="33.090134297520663"/>
    <b v="1"/>
    <b v="1"/>
    <s v="Stroke"/>
    <s v="Recovered"/>
    <b v="0"/>
  </r>
  <r>
    <s v="PID0477"/>
    <s v="Adult"/>
    <x v="1"/>
    <n v="20000"/>
    <n v="16069.82"/>
    <n v="80.900000000000006"/>
    <s v="Female"/>
    <s v="A+"/>
    <b v="1"/>
    <b v="0"/>
    <x v="0"/>
    <n v="15"/>
    <n v="25.822720163426858"/>
    <b v="0"/>
    <b v="0"/>
    <s v="Allergic Reaction"/>
    <s v="Critical"/>
    <b v="1"/>
  </r>
  <r>
    <s v="PID0478"/>
    <s v="Adult"/>
    <x v="2"/>
    <n v="72000"/>
    <n v="42648.72"/>
    <n v="67"/>
    <s v="Female"/>
    <s v="AB-"/>
    <b v="0"/>
    <b v="0"/>
    <x v="0"/>
    <n v="0.5"/>
    <n v="21.877551020408163"/>
    <b v="0"/>
    <b v="0"/>
    <s v="Diabetes"/>
    <s v="Recovered"/>
    <b v="1"/>
  </r>
  <r>
    <s v="PID0479"/>
    <s v="Middle-aged"/>
    <x v="0"/>
    <n v="4000"/>
    <n v="2417.92"/>
    <n v="72.400000000000006"/>
    <s v="Male"/>
    <s v="A-"/>
    <b v="1"/>
    <b v="0"/>
    <x v="0"/>
    <n v="15"/>
    <n v="28.281249999999996"/>
    <b v="1"/>
    <b v="1"/>
    <s v="Heart Disease"/>
    <s v="Critical"/>
    <b v="1"/>
  </r>
  <r>
    <s v="PID0480"/>
    <s v="Adult"/>
    <x v="0"/>
    <n v="30000"/>
    <n v="20098.86"/>
    <n v="56.7"/>
    <s v="Female"/>
    <s v="B+"/>
    <b v="0"/>
    <b v="0"/>
    <x v="0"/>
    <n v="20"/>
    <n v="20.576281027725361"/>
    <b v="0"/>
    <b v="0"/>
    <s v="Hypertension"/>
    <s v="Recovered"/>
    <b v="1"/>
  </r>
  <r>
    <s v="PID0481"/>
    <s v="Adult"/>
    <x v="2"/>
    <n v="45000"/>
    <n v="32491.47"/>
    <n v="65"/>
    <s v="Male"/>
    <s v="A+"/>
    <b v="0"/>
    <b v="1"/>
    <x v="0"/>
    <n v="4"/>
    <n v="24.767565919829291"/>
    <b v="0"/>
    <b v="0"/>
    <s v="Kidney Stones"/>
    <s v="Ongoing Treatment"/>
    <b v="1"/>
  </r>
  <r>
    <s v="PID0482"/>
    <s v="Middle-aged"/>
    <x v="1"/>
    <n v="100"/>
    <n v="0"/>
    <n v="83.3"/>
    <s v="Male"/>
    <s v="O-"/>
    <b v="0"/>
    <b v="0"/>
    <x v="1"/>
    <n v="40"/>
    <n v="32.539062499999993"/>
    <b v="1"/>
    <b v="1"/>
    <s v="Heart Attack"/>
    <s v="Recovered"/>
    <b v="0"/>
  </r>
  <r>
    <s v="PID0483"/>
    <s v="Senior"/>
    <x v="2"/>
    <n v="500"/>
    <n v="344.06"/>
    <n v="81.8"/>
    <s v="Female"/>
    <s v="AB+"/>
    <b v="0"/>
    <b v="0"/>
    <x v="0"/>
    <n v="15"/>
    <n v="34.943825024563203"/>
    <b v="1"/>
    <b v="1"/>
    <s v="Heart Attack"/>
    <s v="Ongoing Treatment"/>
    <b v="1"/>
  </r>
  <r>
    <s v="PID0484"/>
    <s v="Adult"/>
    <x v="2"/>
    <n v="500"/>
    <n v="261.82"/>
    <n v="67.2"/>
    <s v="Male"/>
    <s v="O-"/>
    <b v="0"/>
    <b v="0"/>
    <x v="0"/>
    <n v="0.5"/>
    <n v="24.691349862258956"/>
    <b v="0"/>
    <b v="0"/>
    <s v="Cancer"/>
    <s v="Critical"/>
    <b v="1"/>
  </r>
  <r>
    <s v="PID0485"/>
    <s v="Senior"/>
    <x v="0"/>
    <n v="60000"/>
    <n v="0"/>
    <n v="66.599999999999994"/>
    <s v="Female"/>
    <s v="AB-"/>
    <b v="1"/>
    <b v="1"/>
    <x v="1"/>
    <n v="30"/>
    <n v="28.826177285318558"/>
    <b v="1"/>
    <b v="1"/>
    <s v="Respiratory Infection"/>
    <s v="Recovered"/>
    <b v="0"/>
  </r>
  <r>
    <s v="PID0486"/>
    <s v="Middle-aged"/>
    <x v="0"/>
    <n v="48000"/>
    <n v="24552.12"/>
    <n v="92.5"/>
    <s v="Male"/>
    <s v="O-"/>
    <b v="0"/>
    <b v="0"/>
    <x v="0"/>
    <n v="9"/>
    <n v="33.976124885215796"/>
    <b v="1"/>
    <b v="1"/>
    <s v="Heart Disease"/>
    <s v="Ongoing Treatment"/>
    <b v="1"/>
  </r>
  <r>
    <s v="PID0487"/>
    <s v="Middle-aged"/>
    <x v="0"/>
    <n v="15000"/>
    <n v="11420.150000000001"/>
    <n v="93.9"/>
    <s v="Male"/>
    <s v="A+"/>
    <b v="0"/>
    <b v="0"/>
    <x v="0"/>
    <n v="7"/>
    <n v="30.66122448979592"/>
    <b v="1"/>
    <b v="1"/>
    <s v="Cancer"/>
    <s v="Ongoing Treatment"/>
    <b v="1"/>
  </r>
  <r>
    <s v="PID0488"/>
    <s v="Middle-aged"/>
    <x v="0"/>
    <n v="800"/>
    <n v="655.24"/>
    <n v="95.9"/>
    <s v="Male"/>
    <s v="O+"/>
    <b v="0"/>
    <b v="0"/>
    <x v="0"/>
    <n v="3"/>
    <n v="30.267642974371924"/>
    <b v="1"/>
    <b v="1"/>
    <s v="Prostate Cancer"/>
    <s v="Critical"/>
    <b v="1"/>
  </r>
  <r>
    <s v="PID0489"/>
    <s v="Middle-aged"/>
    <x v="1"/>
    <n v="21000"/>
    <n v="11200.84"/>
    <n v="64"/>
    <s v="Male"/>
    <s v="B+"/>
    <b v="0"/>
    <s v="Yes"/>
    <x v="0"/>
    <n v="12"/>
    <n v="28.444444444444443"/>
    <b v="1"/>
    <b v="1"/>
    <s v="Osteoarthritis"/>
    <s v="Recovered"/>
    <b v="1"/>
  </r>
  <r>
    <s v="PID0490"/>
    <s v="Adult"/>
    <x v="0"/>
    <n v="40000"/>
    <n v="23810.400000000001"/>
    <n v="60.9"/>
    <s v="Female"/>
    <s v="AB+"/>
    <b v="0"/>
    <b v="0"/>
    <x v="0"/>
    <n v="7"/>
    <n v="22.100449992742053"/>
    <b v="0"/>
    <b v="0"/>
    <s v="Hypertension"/>
    <s v="Recovered"/>
    <b v="1"/>
  </r>
  <r>
    <s v="PID0491"/>
    <s v="Middle-aged"/>
    <x v="1"/>
    <n v="500"/>
    <n v="287.83999999999997"/>
    <n v="85.3"/>
    <s v="Male"/>
    <s v="A-"/>
    <b v="0"/>
    <b v="0"/>
    <x v="0"/>
    <n v="5"/>
    <n v="32.907681030824421"/>
    <b v="1"/>
    <b v="1"/>
    <s v="Osteoarthritis"/>
    <s v="Ongoing Treatment"/>
    <b v="1"/>
  </r>
  <r>
    <s v="PID0492"/>
    <s v="Adult"/>
    <x v="1"/>
    <n v="100"/>
    <n v="51.38"/>
    <n v="86.1"/>
    <s v="Female"/>
    <s v="O+"/>
    <b v="0"/>
    <b v="0"/>
    <x v="0"/>
    <n v="20"/>
    <n v="28.114285714285714"/>
    <b v="1"/>
    <b v="1"/>
    <s v="Diabetes"/>
    <s v="Recovered"/>
    <b v="1"/>
  </r>
  <r>
    <s v="PID0493"/>
    <s v="Senior"/>
    <x v="2"/>
    <n v="300000"/>
    <n v="211507.65"/>
    <n v="90.8"/>
    <s v="Male"/>
    <s v="B+"/>
    <b v="0"/>
    <b v="1"/>
    <x v="0"/>
    <n v="5"/>
    <n v="33.759666864961339"/>
    <b v="1"/>
    <b v="1"/>
    <s v="Respiratory Infection"/>
    <s v="Ongoing Treatment"/>
    <b v="1"/>
  </r>
  <r>
    <s v="PID0494"/>
    <s v="Adult"/>
    <x v="0"/>
    <n v="500"/>
    <n v="284.92"/>
    <n v="56.6"/>
    <s v="Female"/>
    <s v="A+"/>
    <b v="0"/>
    <b v="0"/>
    <x v="0"/>
    <n v="15"/>
    <n v="22.109374999999996"/>
    <b v="0"/>
    <b v="0"/>
    <s v="Diabetes"/>
    <s v="Critical"/>
    <b v="1"/>
  </r>
  <r>
    <s v="PID0495"/>
    <s v="Middle-aged"/>
    <x v="0"/>
    <n v="300000"/>
    <n v="185608.34999999998"/>
    <n v="89.2"/>
    <s v="Male"/>
    <s v="B-"/>
    <b v="1"/>
    <b v="0"/>
    <x v="0"/>
    <n v="2"/>
    <n v="32.370445637973582"/>
    <b v="1"/>
    <b v="1"/>
    <s v="Fractured Arm"/>
    <s v="Critical"/>
    <b v="1"/>
  </r>
  <r>
    <s v="PID0496"/>
    <s v="Middle-aged"/>
    <x v="3"/>
    <n v="20000"/>
    <n v="16429.98"/>
    <n v="60.3"/>
    <s v="Male"/>
    <s v="O+"/>
    <b v="0"/>
    <b v="1"/>
    <x v="0"/>
    <n v="20"/>
    <n v="22.976680384087786"/>
    <b v="0"/>
    <b v="0"/>
    <s v="Kidney Stones"/>
    <s v="Critical"/>
    <b v="1"/>
  </r>
  <r>
    <s v="PID0497"/>
    <s v="Middle-aged"/>
    <x v="1"/>
    <n v="3000"/>
    <n v="1761.06"/>
    <n v="55.5"/>
    <s v="Male"/>
    <s v="A-"/>
    <b v="0"/>
    <b v="0"/>
    <x v="0"/>
    <n v="5"/>
    <n v="20.140804180577735"/>
    <b v="0"/>
    <b v="0"/>
    <s v="Prostate Cancer"/>
    <s v="Critical"/>
    <b v="1"/>
  </r>
  <r>
    <s v="PID0498"/>
    <s v="Middle-aged"/>
    <x v="2"/>
    <n v="60000"/>
    <n v="38814.75"/>
    <n v="91.9"/>
    <s v="Female"/>
    <s v="O-"/>
    <b v="1"/>
    <b v="1"/>
    <x v="0"/>
    <n v="2"/>
    <n v="28.682001185980464"/>
    <b v="1"/>
    <b v="1"/>
    <s v="Appendicitis"/>
    <s v="Recovered"/>
    <b v="1"/>
  </r>
  <r>
    <s v="PID0499"/>
    <s v="Middle-aged"/>
    <x v="1"/>
    <n v="100"/>
    <n v="0"/>
    <n v="47.9"/>
    <s v="Female"/>
    <s v="B-"/>
    <b v="0"/>
    <b v="0"/>
    <x v="1"/>
    <n v="400"/>
    <n v="20.732340720221607"/>
    <b v="0"/>
    <b v="0"/>
    <s v="Appendicitis"/>
    <s v="Recovered"/>
    <b v="0"/>
  </r>
  <r>
    <s v="PID0500"/>
    <s v="Senior"/>
    <x v="0"/>
    <n v="40000"/>
    <n v="30912.5"/>
    <n v="70.900000000000006"/>
    <s v="Female"/>
    <s v="A+"/>
    <b v="1"/>
    <b v="1"/>
    <x v="0"/>
    <n v="30"/>
    <n v="26.36079714455682"/>
    <b v="0"/>
    <b v="0"/>
    <s v="Osteoarthritis"/>
    <s v="Recovered"/>
    <b v="1"/>
  </r>
  <r>
    <s v="PID0501"/>
    <s v="Adult"/>
    <x v="2"/>
    <n v="18000"/>
    <n v="15163.32"/>
    <n v="87.8"/>
    <s v="Female"/>
    <s v="A+"/>
    <b v="0"/>
    <b v="0"/>
    <x v="0"/>
    <n v="3"/>
    <n v="30.380622837370243"/>
    <b v="1"/>
    <b v="1"/>
    <s v="Heart Disease"/>
    <s v="Recovered"/>
    <b v="1"/>
  </r>
  <r>
    <s v="PID0502"/>
    <s v="Middle-aged"/>
    <x v="0"/>
    <n v="24000"/>
    <n v="15407.22"/>
    <n v="94.4"/>
    <s v="Male"/>
    <s v="A+"/>
    <b v="0"/>
    <b v="0"/>
    <x v="0"/>
    <n v="15"/>
    <n v="29.79421790178008"/>
    <b v="1"/>
    <b v="1"/>
    <s v="Respiratory Infection"/>
    <s v="Recovered"/>
    <b v="1"/>
  </r>
  <r>
    <s v="PID0503"/>
    <s v="Middle-aged"/>
    <x v="0"/>
    <n v="18000"/>
    <n v="13926.54"/>
    <n v="79.5"/>
    <s v="Female"/>
    <s v="O+"/>
    <b v="0"/>
    <b v="0"/>
    <x v="0"/>
    <n v="30"/>
    <n v="28.850341123530267"/>
    <b v="1"/>
    <b v="1"/>
    <s v="Fractured Leg"/>
    <s v="Recovered"/>
    <b v="1"/>
  </r>
  <r>
    <s v="PID0504"/>
    <s v="Adult"/>
    <x v="0"/>
    <n v="800"/>
    <n v="675.79"/>
    <n v="95"/>
    <s v="Male"/>
    <s v="B+"/>
    <b v="0"/>
    <b v="1"/>
    <x v="0"/>
    <n v="3"/>
    <n v="29.983587930816814"/>
    <b v="1"/>
    <b v="1"/>
    <s v="Diabetes"/>
    <s v="Recovered"/>
    <b v="1"/>
  </r>
  <r>
    <s v="PID0505"/>
    <s v="Middle-aged"/>
    <x v="3"/>
    <n v="3000"/>
    <n v="2550.7200000000003"/>
    <n v="91.7"/>
    <s v="Male"/>
    <s v="AB-"/>
    <b v="0"/>
    <b v="0"/>
    <x v="0"/>
    <n v="30"/>
    <n v="29.60356404958678"/>
    <b v="1"/>
    <b v="1"/>
    <s v="Diabetes"/>
    <s v="Critical"/>
    <b v="1"/>
  </r>
  <r>
    <s v="PID0506"/>
    <s v="Adult"/>
    <x v="2"/>
    <n v="200000"/>
    <n v="136126"/>
    <n v="94.5"/>
    <s v="Male"/>
    <s v="B-"/>
    <b v="0"/>
    <b v="0"/>
    <x v="0"/>
    <n v="2"/>
    <n v="31.942942130881562"/>
    <b v="1"/>
    <b v="1"/>
    <s v="Heart Disease"/>
    <s v="Critical"/>
    <b v="1"/>
  </r>
  <r>
    <s v="PID0507"/>
    <s v="Adult"/>
    <x v="1"/>
    <n v="20000"/>
    <n v="0"/>
    <n v="73"/>
    <s v="Male"/>
    <s v="A-"/>
    <b v="0"/>
    <b v="1"/>
    <x v="1"/>
    <n v="7"/>
    <n v="25.559329155141629"/>
    <b v="0"/>
    <b v="0"/>
    <s v="Hypertension"/>
    <s v="Recovered"/>
    <b v="0"/>
  </r>
  <r>
    <s v="PID0508"/>
    <s v="Senior"/>
    <x v="0"/>
    <n v="1600"/>
    <n v="831.9"/>
    <n v="80"/>
    <s v="Female"/>
    <s v="B-"/>
    <b v="0"/>
    <b v="1"/>
    <x v="0"/>
    <n v="12"/>
    <n v="28.685144680698485"/>
    <b v="1"/>
    <b v="1"/>
    <s v="Prostate Cancer"/>
    <s v="Recovered"/>
    <b v="1"/>
  </r>
  <r>
    <s v="PID0509"/>
    <s v="Adult"/>
    <x v="0"/>
    <n v="21000"/>
    <n v="0"/>
    <n v="87.1"/>
    <s v="Female"/>
    <s v="AB-"/>
    <b v="0"/>
    <b v="1"/>
    <x v="1"/>
    <n v="25"/>
    <n v="29.441590048674961"/>
    <b v="1"/>
    <b v="1"/>
    <s v="Stroke"/>
    <s v="Ongoing Treatment"/>
    <b v="0"/>
  </r>
  <r>
    <s v="PID0510"/>
    <s v="Adult"/>
    <x v="2"/>
    <n v="250000"/>
    <n v="208992.5"/>
    <n v="78.5"/>
    <s v="Female"/>
    <s v="O+"/>
    <b v="1"/>
    <b v="0"/>
    <x v="0"/>
    <n v="12"/>
    <n v="29.545711167149687"/>
    <b v="1"/>
    <b v="1"/>
    <s v="Fractured Leg"/>
    <s v="Recovered"/>
    <b v="1"/>
  </r>
  <r>
    <s v="PID0511"/>
    <s v="Middle-aged"/>
    <x v="2"/>
    <n v="18000"/>
    <n v="14072.099999999999"/>
    <n v="74.3"/>
    <s v="Male"/>
    <s v="B-"/>
    <b v="1"/>
    <b v="0"/>
    <x v="0"/>
    <n v="0.5"/>
    <n v="32.15893351800554"/>
    <b v="1"/>
    <b v="1"/>
    <s v="Appendicitis"/>
    <s v="Ongoing Treatment"/>
    <b v="1"/>
  </r>
  <r>
    <s v="PID0512"/>
    <s v="Adult"/>
    <x v="2"/>
    <n v="12000"/>
    <n v="8253.24"/>
    <n v="81.7"/>
    <s v="Female"/>
    <s v="O+"/>
    <b v="0"/>
    <b v="0"/>
    <x v="0"/>
    <n v="2"/>
    <n v="30.750122323008021"/>
    <b v="1"/>
    <b v="1"/>
    <s v="Fractured Arm"/>
    <s v="Ongoing Treatment"/>
    <b v="1"/>
  </r>
  <r>
    <s v="PID0513"/>
    <s v="Adult"/>
    <x v="2"/>
    <n v="21000"/>
    <n v="12593.21"/>
    <n v="61.8"/>
    <s v="Male"/>
    <s v="B-"/>
    <b v="0"/>
    <b v="0"/>
    <x v="0"/>
    <n v="2"/>
    <n v="22.699724517906336"/>
    <b v="0"/>
    <b v="0"/>
    <s v="Fractured Leg"/>
    <s v="Critical"/>
    <b v="1"/>
  </r>
  <r>
    <s v="PID0514"/>
    <s v="Middle-aged"/>
    <x v="2"/>
    <n v="3000"/>
    <n v="2591.46"/>
    <n v="80.8"/>
    <s v="Female"/>
    <s v="O+"/>
    <b v="1"/>
    <b v="0"/>
    <x v="0"/>
    <n v="3"/>
    <n v="30.411381685422864"/>
    <b v="1"/>
    <b v="1"/>
    <s v="Allergic Reaction"/>
    <s v="Critical"/>
    <b v="1"/>
  </r>
  <r>
    <s v="PID0515"/>
    <s v="Middle-aged"/>
    <x v="0"/>
    <n v="100"/>
    <n v="0"/>
    <n v="89"/>
    <s v="Female"/>
    <s v="A+"/>
    <b v="0"/>
    <b v="0"/>
    <x v="1"/>
    <n v="9"/>
    <n v="33.912513336381643"/>
    <b v="1"/>
    <b v="1"/>
    <s v="Osteoarthritis"/>
    <s v="Ongoing Treatment"/>
    <b v="0"/>
  </r>
  <r>
    <s v="PID0516"/>
    <s v="Senior"/>
    <x v="1"/>
    <n v="40000"/>
    <n v="0"/>
    <n v="86.6"/>
    <s v="Male"/>
    <s v="AB+"/>
    <b v="0"/>
    <b v="0"/>
    <x v="1"/>
    <n v="20"/>
    <n v="32.198096371207619"/>
    <b v="1"/>
    <b v="1"/>
    <s v="Hypertension"/>
    <s v="Ongoing Treatment"/>
    <b v="0"/>
  </r>
  <r>
    <s v="PID0517"/>
    <s v="Senior"/>
    <x v="2"/>
    <n v="32000"/>
    <n v="19961.72"/>
    <n v="82.7"/>
    <s v="Male"/>
    <s v="A-"/>
    <b v="0"/>
    <b v="0"/>
    <x v="0"/>
    <n v="30"/>
    <n v="32.304687499999993"/>
    <b v="1"/>
    <b v="1"/>
    <s v="Hypertension"/>
    <s v="Critical"/>
    <b v="1"/>
  </r>
  <r>
    <s v="PID0518"/>
    <s v="Adult"/>
    <x v="2"/>
    <n v="12000"/>
    <n v="0"/>
    <n v="69"/>
    <s v="Female"/>
    <s v="AB+"/>
    <b v="0"/>
    <b v="0"/>
    <x v="1"/>
    <n v="15"/>
    <n v="21.777553339224845"/>
    <b v="0"/>
    <b v="0"/>
    <s v="Appendicitis"/>
    <s v="Critical"/>
    <b v="0"/>
  </r>
  <r>
    <s v="PID0519"/>
    <s v="Middle-aged"/>
    <x v="2"/>
    <n v="500"/>
    <n v="440.14"/>
    <n v="89"/>
    <s v="Male"/>
    <s v="O-"/>
    <b v="0"/>
    <b v="0"/>
    <x v="0"/>
    <n v="2"/>
    <n v="28.408184110568481"/>
    <b v="1"/>
    <b v="1"/>
    <s v="Respiratory Infection"/>
    <s v="Recovered"/>
    <b v="1"/>
  </r>
  <r>
    <s v="PID0520"/>
    <s v="Senior"/>
    <x v="0"/>
    <n v="18000"/>
    <n v="13589.579999999998"/>
    <n v="70.400000000000006"/>
    <s v="Male"/>
    <s v="A-"/>
    <b v="0"/>
    <b v="0"/>
    <x v="0"/>
    <n v="250"/>
    <n v="24.648996883862615"/>
    <b v="0"/>
    <b v="0"/>
    <s v="Cancer"/>
    <s v="Critical"/>
    <b v="1"/>
  </r>
  <r>
    <s v="PID0521"/>
    <s v="Adult"/>
    <x v="0"/>
    <n v="30000"/>
    <n v="25487.22"/>
    <n v="68.2"/>
    <s v="Female"/>
    <s v="A-"/>
    <b v="0"/>
    <b v="0"/>
    <x v="0"/>
    <n v="40"/>
    <n v="25.050505050505055"/>
    <b v="0"/>
    <b v="0"/>
    <s v="Childbirth"/>
    <s v="Critical"/>
    <b v="1"/>
  </r>
  <r>
    <s v="PID0522"/>
    <s v="Adult"/>
    <x v="2"/>
    <n v="100"/>
    <n v="78.08"/>
    <n v="95"/>
    <s v="Male"/>
    <s v="B+"/>
    <b v="1"/>
    <b v="0"/>
    <x v="0"/>
    <n v="12"/>
    <n v="29.983587930816814"/>
    <b v="1"/>
    <b v="1"/>
    <s v="Cancer"/>
    <s v="Critical"/>
    <b v="1"/>
  </r>
  <r>
    <s v="PID0523"/>
    <s v="Senior"/>
    <x v="2"/>
    <n v="3000"/>
    <n v="2243.25"/>
    <n v="84"/>
    <s v="Male"/>
    <s v="B+"/>
    <b v="0"/>
    <b v="0"/>
    <x v="0"/>
    <n v="2"/>
    <n v="32.406157169862269"/>
    <b v="1"/>
    <b v="1"/>
    <s v="Hypertension"/>
    <s v="Recovered"/>
    <b v="1"/>
  </r>
  <r>
    <s v="PID0524"/>
    <s v="Adult"/>
    <x v="1"/>
    <n v="800"/>
    <n v="0"/>
    <n v="60"/>
    <s v="Female"/>
    <s v="O+"/>
    <b v="0"/>
    <b v="1"/>
    <x v="1"/>
    <n v="12"/>
    <n v="23.437499999999996"/>
    <b v="0"/>
    <b v="0"/>
    <s v="Fractured Arm"/>
    <s v="Recovered"/>
    <b v="0"/>
  </r>
  <r>
    <s v="PID0525"/>
    <s v="Adult"/>
    <x v="3"/>
    <n v="60000"/>
    <n v="41143.879999999997"/>
    <n v="75.599999999999994"/>
    <s v="Female"/>
    <s v="O-"/>
    <b v="0"/>
    <b v="1"/>
    <x v="0"/>
    <n v="40"/>
    <n v="23.86062365862896"/>
    <b v="0"/>
    <b v="0"/>
    <s v="Prostate Cancer"/>
    <s v="Recovered"/>
    <b v="1"/>
  </r>
  <r>
    <s v="PID0526"/>
    <s v="Middle-aged"/>
    <x v="0"/>
    <n v="60000"/>
    <n v="33533.699999999997"/>
    <n v="85.6"/>
    <s v="Female"/>
    <s v="O+"/>
    <b v="0"/>
    <b v="0"/>
    <x v="0"/>
    <n v="5"/>
    <n v="31.064015096530699"/>
    <b v="1"/>
    <b v="1"/>
    <s v="Heart Attack"/>
    <s v="Critical"/>
    <b v="1"/>
  </r>
  <r>
    <s v="PID0527"/>
    <s v="Adult"/>
    <x v="0"/>
    <n v="60000"/>
    <n v="44740.639999999999"/>
    <n v="87.9"/>
    <s v="Male"/>
    <s v="O-"/>
    <b v="0"/>
    <b v="1"/>
    <x v="0"/>
    <n v="15"/>
    <n v="31.143707482993204"/>
    <b v="1"/>
    <b v="1"/>
    <s v="Heart Disease"/>
    <s v="Critical"/>
    <b v="1"/>
  </r>
  <r>
    <s v="PID0528"/>
    <s v="Middle-aged"/>
    <x v="2"/>
    <n v="240000"/>
    <n v="151588.20000000001"/>
    <n v="88"/>
    <s v="Female"/>
    <s v="B-"/>
    <b v="0"/>
    <b v="0"/>
    <x v="0"/>
    <n v="3"/>
    <n v="33.121306786104107"/>
    <b v="1"/>
    <b v="1"/>
    <s v="Heart Disease"/>
    <s v="Ongoing Treatment"/>
    <b v="1"/>
  </r>
  <r>
    <s v="PID0529"/>
    <s v="Middle-aged"/>
    <x v="0"/>
    <n v="500"/>
    <n v="425.63"/>
    <n v="79.3"/>
    <s v="Male"/>
    <s v="O+"/>
    <b v="0"/>
    <b v="1"/>
    <x v="0"/>
    <n v="5"/>
    <n v="30.592955518691404"/>
    <b v="1"/>
    <b v="1"/>
    <s v="Childbirth"/>
    <s v="Critical"/>
    <b v="1"/>
  </r>
  <r>
    <s v="PID0530"/>
    <s v="Middle-aged"/>
    <x v="1"/>
    <n v="54000"/>
    <n v="33776.94"/>
    <n v="106.3"/>
    <s v="Male"/>
    <s v="B+"/>
    <b v="1"/>
    <b v="0"/>
    <x v="0"/>
    <n v="40"/>
    <n v="34.316890495867767"/>
    <b v="1"/>
    <b v="1"/>
    <s v="Respiratory Infection"/>
    <s v="Critical"/>
    <b v="1"/>
  </r>
  <r>
    <s v="PID0531"/>
    <s v="Senior"/>
    <x v="0"/>
    <n v="500"/>
    <n v="421.74"/>
    <n v="80.3"/>
    <s v="Female"/>
    <s v="B+"/>
    <b v="0"/>
    <b v="0"/>
    <x v="0"/>
    <n v="9"/>
    <n v="30.597469897881414"/>
    <b v="1"/>
    <b v="1"/>
    <s v="Respiratory Infection"/>
    <s v="Critical"/>
    <b v="1"/>
  </r>
  <r>
    <s v="PID0532"/>
    <s v="Adult"/>
    <x v="3"/>
    <n v="500"/>
    <n v="331.85"/>
    <n v="62.1"/>
    <s v="Male"/>
    <s v="AB-"/>
    <b v="1"/>
    <b v="1"/>
    <x v="0"/>
    <n v="20"/>
    <n v="20.047778925619834"/>
    <b v="0"/>
    <b v="0"/>
    <s v="Appendicitis"/>
    <s v="Ongoing Treatment"/>
    <b v="1"/>
  </r>
  <r>
    <s v="PID0533"/>
    <s v="Senior"/>
    <x v="2"/>
    <n v="4000"/>
    <n v="3017.36"/>
    <n v="59.3"/>
    <s v="Male"/>
    <s v="B+"/>
    <b v="0"/>
    <b v="1"/>
    <x v="0"/>
    <n v="7"/>
    <n v="22.595640908398103"/>
    <b v="0"/>
    <b v="0"/>
    <s v="Appendicitis"/>
    <s v="Recovered"/>
    <b v="1"/>
  </r>
  <r>
    <s v="PID0534"/>
    <s v="Adult"/>
    <x v="2"/>
    <n v="30000"/>
    <n v="20327.550000000003"/>
    <n v="82.2"/>
    <s v="Female"/>
    <s v="B+"/>
    <b v="1"/>
    <b v="0"/>
    <x v="0"/>
    <n v="0"/>
    <n v="28.442906574394467"/>
    <b v="1"/>
    <b v="1"/>
    <s v="Heart Attack"/>
    <s v="Recovered"/>
    <b v="1"/>
  </r>
  <r>
    <s v="PID0535"/>
    <s v="Senior"/>
    <x v="1"/>
    <n v="500"/>
    <n v="364.49"/>
    <n v="71.5"/>
    <s v="Male"/>
    <s v="A-"/>
    <b v="0"/>
    <b v="0"/>
    <x v="0"/>
    <n v="20"/>
    <n v="30.148423005565864"/>
    <b v="1"/>
    <b v="1"/>
    <s v="Prostate Cancer"/>
    <s v="Recovered"/>
    <b v="1"/>
  </r>
  <r>
    <s v="PID0536"/>
    <s v="Adult"/>
    <x v="0"/>
    <n v="24000"/>
    <n v="21240.06"/>
    <n v="84.1"/>
    <s v="Female"/>
    <s v="B+"/>
    <b v="1"/>
    <b v="0"/>
    <x v="0"/>
    <n v="25"/>
    <n v="30.519669037596167"/>
    <b v="1"/>
    <b v="1"/>
    <s v="Appendicitis"/>
    <s v="Critical"/>
    <b v="1"/>
  </r>
  <r>
    <s v="PID0537"/>
    <s v="Adult"/>
    <x v="0"/>
    <n v="24000"/>
    <n v="0"/>
    <n v="80.2"/>
    <s v="Male"/>
    <s v="AB+"/>
    <b v="0"/>
    <b v="1"/>
    <x v="1"/>
    <n v="9"/>
    <n v="28.415532879818599"/>
    <b v="1"/>
    <b v="1"/>
    <s v="Diabetes"/>
    <s v="Critical"/>
    <b v="0"/>
  </r>
  <r>
    <s v="PID0538"/>
    <s v="Middle-aged"/>
    <x v="2"/>
    <n v="12000"/>
    <n v="10189.74"/>
    <n v="71.900000000000006"/>
    <s v="Male"/>
    <s v="O+"/>
    <b v="1"/>
    <b v="0"/>
    <x v="0"/>
    <n v="2"/>
    <n v="30.714682387116071"/>
    <b v="1"/>
    <b v="1"/>
    <s v="Heart Disease"/>
    <s v="Recovered"/>
    <b v="1"/>
  </r>
  <r>
    <s v="PID0539"/>
    <s v="Adult"/>
    <x v="0"/>
    <n v="3000"/>
    <n v="1854.3000000000002"/>
    <n v="105.9"/>
    <s v="Female"/>
    <s v="AB-"/>
    <b v="1"/>
    <b v="0"/>
    <x v="0"/>
    <n v="2"/>
    <n v="34.978200554894968"/>
    <b v="1"/>
    <b v="1"/>
    <s v="Allergic Reaction"/>
    <s v="Critical"/>
    <b v="1"/>
  </r>
  <r>
    <s v="PID0540"/>
    <s v="Middle-aged"/>
    <x v="0"/>
    <n v="18000"/>
    <n v="13947.39"/>
    <n v="67.400000000000006"/>
    <s v="Male"/>
    <s v="O+"/>
    <b v="1"/>
    <b v="0"/>
    <x v="0"/>
    <n v="20"/>
    <n v="21.035548203863801"/>
    <b v="0"/>
    <b v="0"/>
    <s v="Hypertension"/>
    <s v="Critical"/>
    <b v="1"/>
  </r>
  <r>
    <s v="PID0541"/>
    <s v="Middle-aged"/>
    <x v="0"/>
    <n v="36000"/>
    <n v="0"/>
    <n v="96.3"/>
    <s v="Male"/>
    <s v="B+"/>
    <b v="1"/>
    <b v="0"/>
    <x v="1"/>
    <n v="5"/>
    <n v="33.717306816988206"/>
    <b v="1"/>
    <b v="1"/>
    <s v="Heart Attack"/>
    <s v="Critical"/>
    <b v="0"/>
  </r>
  <r>
    <s v="PID0542"/>
    <s v="Senior"/>
    <x v="1"/>
    <n v="60000"/>
    <n v="51130.649999999994"/>
    <n v="68.7"/>
    <s v="Male"/>
    <s v="B+"/>
    <b v="0"/>
    <b v="1"/>
    <x v="0"/>
    <n v="9"/>
    <n v="30.533333333333335"/>
    <b v="1"/>
    <b v="1"/>
    <s v="Diabetes"/>
    <s v="Recovered"/>
    <b v="1"/>
  </r>
  <r>
    <s v="PID0543"/>
    <s v="Middle-aged"/>
    <x v="3"/>
    <n v="30000"/>
    <n v="0"/>
    <n v="83.1"/>
    <s v="Male"/>
    <s v="AB+"/>
    <b v="0"/>
    <b v="0"/>
    <x v="1"/>
    <n v="5"/>
    <n v="29.443027210884356"/>
    <b v="1"/>
    <b v="1"/>
    <s v="Hypertension"/>
    <s v="Ongoing Treatment"/>
    <b v="0"/>
  </r>
  <r>
    <s v="PID0544"/>
    <s v="Middle-aged"/>
    <x v="2"/>
    <n v="18000"/>
    <n v="11185.2"/>
    <n v="76.400000000000006"/>
    <s v="Female"/>
    <s v="AB-"/>
    <b v="0"/>
    <b v="1"/>
    <x v="0"/>
    <n v="4"/>
    <n v="30.60406986059926"/>
    <b v="1"/>
    <b v="1"/>
    <s v="Respiratory Infection"/>
    <s v="Recovered"/>
    <b v="1"/>
  </r>
  <r>
    <s v="PID0545"/>
    <s v="Middle-aged"/>
    <x v="0"/>
    <n v="800"/>
    <n v="553.55999999999995"/>
    <n v="84.4"/>
    <s v="Female"/>
    <s v="AB-"/>
    <b v="0"/>
    <b v="1"/>
    <x v="0"/>
    <n v="40"/>
    <n v="31.000918273645553"/>
    <b v="1"/>
    <b v="1"/>
    <s v="Kidney Stones"/>
    <s v="Critical"/>
    <b v="1"/>
  </r>
  <r>
    <s v="PID0546"/>
    <s v="Senior"/>
    <x v="2"/>
    <n v="40000"/>
    <n v="25096.68"/>
    <n v="78.3"/>
    <s v="Male"/>
    <s v="AB+"/>
    <b v="1"/>
    <b v="0"/>
    <x v="0"/>
    <n v="25"/>
    <n v="31.365165838807876"/>
    <b v="1"/>
    <b v="1"/>
    <s v="Cancer"/>
    <s v="Recovered"/>
    <b v="1"/>
  </r>
  <r>
    <s v="PID0547"/>
    <s v="Adult"/>
    <x v="1"/>
    <n v="60000"/>
    <n v="38975.100000000006"/>
    <n v="80.8"/>
    <s v="Female"/>
    <s v="A-"/>
    <b v="1"/>
    <b v="1"/>
    <x v="0"/>
    <n v="50"/>
    <n v="29.322107707940194"/>
    <b v="1"/>
    <b v="1"/>
    <s v="Childbirth"/>
    <s v="Recovered"/>
    <b v="1"/>
  </r>
  <r>
    <s v="PID0548"/>
    <s v="Adult"/>
    <x v="0"/>
    <n v="40000"/>
    <n v="20817"/>
    <n v="85.4"/>
    <s v="Female"/>
    <s v="A-"/>
    <b v="0"/>
    <b v="0"/>
    <x v="0"/>
    <n v="20"/>
    <n v="32.142722721969214"/>
    <b v="1"/>
    <b v="1"/>
    <s v="Heart Attack"/>
    <s v="Ongoing Treatment"/>
    <b v="1"/>
  </r>
  <r>
    <s v="PID0549"/>
    <s v="Middle-aged"/>
    <x v="2"/>
    <n v="32000"/>
    <n v="16508.88"/>
    <n v="54.1"/>
    <s v="Female"/>
    <s v="B+"/>
    <b v="1"/>
    <b v="1"/>
    <x v="0"/>
    <n v="4"/>
    <n v="21.671206537413873"/>
    <b v="0"/>
    <b v="0"/>
    <s v="Appendicitis"/>
    <s v="Critical"/>
    <b v="1"/>
  </r>
  <r>
    <s v="PID0550"/>
    <s v="Adult"/>
    <x v="1"/>
    <n v="240000"/>
    <n v="196347.36000000002"/>
    <n v="91.8"/>
    <s v="Male"/>
    <s v="AB-"/>
    <b v="1"/>
    <b v="0"/>
    <x v="0"/>
    <n v="30"/>
    <n v="34.131469363474125"/>
    <b v="1"/>
    <b v="1"/>
    <s v="Stroke"/>
    <s v="Critical"/>
    <b v="1"/>
  </r>
  <r>
    <s v="PID0551"/>
    <s v="Middle-aged"/>
    <x v="2"/>
    <n v="800"/>
    <n v="674.58"/>
    <n v="76"/>
    <s v="Female"/>
    <s v="A-"/>
    <b v="0"/>
    <b v="0"/>
    <x v="0"/>
    <n v="4"/>
    <n v="33.777777777777779"/>
    <b v="1"/>
    <b v="1"/>
    <s v="Appendicitis"/>
    <s v="Critical"/>
    <b v="1"/>
  </r>
  <r>
    <s v="PID0552"/>
    <s v="Adult"/>
    <x v="1"/>
    <n v="18000"/>
    <n v="15280.02"/>
    <n v="68.3"/>
    <s v="Female"/>
    <s v="AB-"/>
    <b v="0"/>
    <b v="0"/>
    <x v="0"/>
    <n v="25"/>
    <n v="24.785890550152416"/>
    <b v="0"/>
    <b v="0"/>
    <s v="Osteoarthritis"/>
    <s v="Ongoing Treatment"/>
    <b v="1"/>
  </r>
  <r>
    <s v="PID0553"/>
    <s v="Middle-aged"/>
    <x v="0"/>
    <n v="12000"/>
    <n v="8012.82"/>
    <n v="94.6"/>
    <s v="Female"/>
    <s v="O+"/>
    <b v="0"/>
    <b v="0"/>
    <x v="0"/>
    <n v="0"/>
    <n v="34.747474747474747"/>
    <b v="1"/>
    <b v="1"/>
    <s v="Cancer"/>
    <s v="Critical"/>
    <b v="1"/>
  </r>
  <r>
    <s v="PID0554"/>
    <s v="Middle-aged"/>
    <x v="2"/>
    <n v="16000"/>
    <n v="0"/>
    <n v="87.6"/>
    <s v="Female"/>
    <s v="B-"/>
    <b v="0"/>
    <b v="0"/>
    <x v="1"/>
    <n v="2"/>
    <n v="34.6505280645544"/>
    <b v="1"/>
    <b v="1"/>
    <s v="Heart Disease"/>
    <s v="Recovered"/>
    <b v="0"/>
  </r>
  <r>
    <s v="PID0555"/>
    <s v="Middle-aged"/>
    <x v="0"/>
    <n v="200000"/>
    <n v="110010.4"/>
    <n v="78.900000000000006"/>
    <s v="Female"/>
    <s v="AB-"/>
    <b v="1"/>
    <b v="0"/>
    <x v="0"/>
    <n v="9"/>
    <n v="30.064014631915864"/>
    <b v="1"/>
    <b v="1"/>
    <s v="Hypertension"/>
    <s v="Critical"/>
    <b v="1"/>
  </r>
  <r>
    <s v="PID0556"/>
    <s v="Middle-aged"/>
    <x v="1"/>
    <n v="250000"/>
    <n v="131051.8"/>
    <n v="92.1"/>
    <s v="Female"/>
    <s v="B+"/>
    <b v="1"/>
    <b v="0"/>
    <x v="0"/>
    <n v="20"/>
    <n v="29.397682658239965"/>
    <b v="1"/>
    <b v="1"/>
    <s v="Prostate Cancer"/>
    <s v="Recovered"/>
    <b v="1"/>
  </r>
  <r>
    <s v="PID0557"/>
    <s v="Middle-aged"/>
    <x v="0"/>
    <n v="3000"/>
    <n v="1931.88"/>
    <n v="61.8"/>
    <s v="Female"/>
    <s v="A-"/>
    <b v="0"/>
    <b v="1"/>
    <x v="0"/>
    <n v="4"/>
    <n v="23.54823959762231"/>
    <b v="0"/>
    <b v="0"/>
    <s v="Prostate Cancer"/>
    <s v="Recovered"/>
    <b v="1"/>
  </r>
  <r>
    <s v="PID0558"/>
    <s v="Adult"/>
    <x v="1"/>
    <n v="100"/>
    <n v="83.8"/>
    <n v="71.599999999999994"/>
    <s v="Male"/>
    <s v="A+"/>
    <b v="0"/>
    <b v="1"/>
    <x v="0"/>
    <n v="12"/>
    <n v="25.368480725623584"/>
    <b v="0"/>
    <b v="0"/>
    <s v="Kidney Stones"/>
    <s v="Recovered"/>
    <b v="1"/>
  </r>
  <r>
    <s v="PID0559"/>
    <s v="Adult"/>
    <x v="0"/>
    <n v="240000"/>
    <n v="130677.12"/>
    <n v="111.9"/>
    <s v="Female"/>
    <s v="B+"/>
    <b v="0"/>
    <b v="0"/>
    <x v="0"/>
    <n v="5"/>
    <n v="34.924003620361411"/>
    <b v="1"/>
    <b v="1"/>
    <s v="Kidney Stones"/>
    <s v="Ongoing Treatment"/>
    <b v="1"/>
  </r>
  <r>
    <s v="PID0560"/>
    <s v="Adult"/>
    <x v="2"/>
    <n v="200000"/>
    <n v="0"/>
    <n v="99.1"/>
    <s v="Female"/>
    <s v="AB+"/>
    <b v="0"/>
    <b v="0"/>
    <x v="1"/>
    <n v="20"/>
    <n v="32.732197119830886"/>
    <b v="1"/>
    <b v="1"/>
    <s v="Heart Disease"/>
    <s v="Ongoing Treatment"/>
    <b v="0"/>
  </r>
  <r>
    <s v="PID0561"/>
    <s v="Adult"/>
    <x v="1"/>
    <n v="250000"/>
    <n v="173905.2"/>
    <n v="95.1"/>
    <s v="Male"/>
    <s v="AB+"/>
    <b v="1"/>
    <b v="1"/>
    <x v="0"/>
    <n v="7"/>
    <n v="33.694727891156468"/>
    <b v="1"/>
    <b v="1"/>
    <s v="Diabetes"/>
    <s v="Critical"/>
    <b v="1"/>
  </r>
  <r>
    <s v="PID0562"/>
    <s v="Adult"/>
    <x v="1"/>
    <n v="12000"/>
    <n v="0"/>
    <n v="94.9"/>
    <s v="Female"/>
    <s v="A-"/>
    <b v="0"/>
    <b v="0"/>
    <x v="1"/>
    <n v="25"/>
    <n v="29.952026259310696"/>
    <b v="1"/>
    <b v="1"/>
    <s v="Heart Attack"/>
    <s v="Ongoing Treatment"/>
    <b v="0"/>
  </r>
  <r>
    <s v="PID0563"/>
    <s v="Adult"/>
    <x v="2"/>
    <n v="30000"/>
    <n v="15006.119999999999"/>
    <n v="69.2"/>
    <s v="Female"/>
    <s v="AB-"/>
    <b v="1"/>
    <b v="1"/>
    <x v="0"/>
    <n v="15"/>
    <n v="25.11249818551314"/>
    <b v="0"/>
    <b v="0"/>
    <s v="Kidney Stones"/>
    <s v="Recovered"/>
    <b v="1"/>
  </r>
  <r>
    <s v="PID0564"/>
    <s v="Adult"/>
    <x v="1"/>
    <n v="60000"/>
    <n v="38081.199999999997"/>
    <n v="79.599999999999994"/>
    <s v="Male"/>
    <s v="O-"/>
    <b v="0"/>
    <b v="1"/>
    <x v="0"/>
    <n v="5"/>
    <n v="29.237832874196513"/>
    <b v="1"/>
    <b v="1"/>
    <s v="Heart Attack"/>
    <s v="Recovered"/>
    <b v="1"/>
  </r>
  <r>
    <s v="PID0565"/>
    <s v="Middle-aged"/>
    <x v="0"/>
    <n v="100"/>
    <n v="57.68"/>
    <n v="90.9"/>
    <s v="Male"/>
    <s v="B-"/>
    <b v="1"/>
    <b v="1"/>
    <x v="0"/>
    <n v="7"/>
    <n v="34.212804396100722"/>
    <b v="1"/>
    <b v="1"/>
    <s v="Heart Attack"/>
    <s v="Recovered"/>
    <b v="1"/>
  </r>
  <r>
    <s v="PID0566"/>
    <s v="Adult"/>
    <x v="0"/>
    <n v="32000"/>
    <n v="24633.200000000001"/>
    <n v="87.1"/>
    <s v="Female"/>
    <s v="B-"/>
    <b v="0"/>
    <b v="0"/>
    <x v="0"/>
    <n v="30"/>
    <n v="28.440816326530609"/>
    <b v="1"/>
    <b v="1"/>
    <s v="Heart Disease"/>
    <s v="Critical"/>
    <b v="1"/>
  </r>
  <r>
    <s v="PID0567"/>
    <s v="Middle-aged"/>
    <x v="0"/>
    <n v="800"/>
    <n v="453.8"/>
    <n v="72.2"/>
    <s v="Female"/>
    <s v="A-"/>
    <b v="1"/>
    <b v="0"/>
    <x v="0"/>
    <n v="5"/>
    <n v="30.44358239163434"/>
    <b v="1"/>
    <b v="1"/>
    <s v="Fractured Leg"/>
    <s v="Recovered"/>
    <b v="1"/>
  </r>
  <r>
    <s v="PID0568"/>
    <s v="Middle-aged"/>
    <x v="3"/>
    <n v="18000"/>
    <n v="0"/>
    <n v="69.400000000000006"/>
    <s v="Female"/>
    <s v="AB+"/>
    <b v="1"/>
    <b v="0"/>
    <x v="1"/>
    <n v="12"/>
    <n v="28.886576482830385"/>
    <b v="1"/>
    <b v="1"/>
    <s v="Hypertension"/>
    <s v="Critical"/>
    <b v="0"/>
  </r>
  <r>
    <s v="PID0569"/>
    <s v="Adult"/>
    <x v="2"/>
    <n v="500"/>
    <n v="0"/>
    <n v="101.2"/>
    <s v="Male"/>
    <s v="A+"/>
    <b v="0"/>
    <b v="0"/>
    <x v="1"/>
    <n v="2"/>
    <n v="33.813358281265664"/>
    <b v="1"/>
    <b v="1"/>
    <s v="Diabetes"/>
    <s v="Recovered"/>
    <b v="0"/>
  </r>
  <r>
    <s v="PID0570"/>
    <s v="Adult"/>
    <x v="2"/>
    <n v="90000"/>
    <n v="46471.95"/>
    <n v="89.6"/>
    <s v="Male"/>
    <s v="B-"/>
    <b v="0"/>
    <b v="0"/>
    <x v="0"/>
    <n v="12"/>
    <n v="33.31350386674599"/>
    <b v="1"/>
    <b v="1"/>
    <s v="Heart Disease"/>
    <s v="Recovered"/>
    <b v="1"/>
  </r>
  <r>
    <s v="PID0571"/>
    <s v="Adult"/>
    <x v="1"/>
    <n v="3000"/>
    <n v="2695.2"/>
    <n v="87.9"/>
    <s v="Male"/>
    <s v="AB+"/>
    <b v="0"/>
    <b v="0"/>
    <x v="0"/>
    <n v="15"/>
    <n v="29.369507835209998"/>
    <b v="1"/>
    <b v="1"/>
    <s v="Respiratory Infection"/>
    <s v="Critical"/>
    <b v="1"/>
  </r>
  <r>
    <s v="PID0572"/>
    <s v="Middle-aged"/>
    <x v="3"/>
    <n v="300000"/>
    <n v="150311.76"/>
    <n v="69.400000000000006"/>
    <s v="Male"/>
    <s v="B-"/>
    <b v="0"/>
    <b v="0"/>
    <x v="0"/>
    <n v="3"/>
    <n v="25.491276400367315"/>
    <b v="0"/>
    <b v="0"/>
    <s v="Allergic Reaction"/>
    <s v="Critical"/>
    <b v="1"/>
  </r>
  <r>
    <s v="PID0573"/>
    <s v="Middle-aged"/>
    <x v="3"/>
    <n v="60000"/>
    <n v="41877.64"/>
    <n v="68.2"/>
    <s v="Male"/>
    <s v="O+"/>
    <b v="1"/>
    <b v="1"/>
    <x v="0"/>
    <n v="40"/>
    <n v="30.311111111111114"/>
    <b v="1"/>
    <b v="1"/>
    <s v="Kidney Stones"/>
    <s v="Critical"/>
    <b v="1"/>
  </r>
  <r>
    <s v="PID0574"/>
    <s v="Senior"/>
    <x v="3"/>
    <n v="250000"/>
    <n v="131494.9"/>
    <n v="79.599999999999994"/>
    <s v="Male"/>
    <s v="B+"/>
    <b v="1"/>
    <b v="0"/>
    <x v="0"/>
    <n v="15"/>
    <n v="32.708744247205779"/>
    <b v="1"/>
    <b v="1"/>
    <s v="Heart Disease"/>
    <s v="Recovered"/>
    <b v="1"/>
  </r>
  <r>
    <s v="PID0575"/>
    <s v="Middle-aged"/>
    <x v="0"/>
    <n v="12000"/>
    <n v="10342.44"/>
    <n v="86.2"/>
    <s v="Male"/>
    <s v="O-"/>
    <b v="0"/>
    <b v="0"/>
    <x v="0"/>
    <n v="2"/>
    <n v="32.443825510933799"/>
    <b v="1"/>
    <b v="1"/>
    <s v="Appendicitis"/>
    <s v="Critical"/>
    <b v="1"/>
  </r>
  <r>
    <s v="PID0576"/>
    <s v="Adult"/>
    <x v="1"/>
    <n v="36000"/>
    <n v="18829.23"/>
    <n v="94.5"/>
    <s v="Female"/>
    <s v="O-"/>
    <b v="0"/>
    <b v="0"/>
    <x v="0"/>
    <n v="7"/>
    <n v="34.293801712875599"/>
    <b v="1"/>
    <b v="1"/>
    <s v="Heart Disease"/>
    <s v="Ongoing Treatment"/>
    <b v="1"/>
  </r>
  <r>
    <s v="PID0577"/>
    <s v="Adult"/>
    <x v="3"/>
    <n v="45000"/>
    <n v="31528.77"/>
    <n v="84.1"/>
    <s v="Female"/>
    <s v="B-"/>
    <b v="1"/>
    <b v="0"/>
    <x v="0"/>
    <n v="0"/>
    <n v="31.268590124925641"/>
    <b v="1"/>
    <b v="1"/>
    <s v="Appendicitis"/>
    <s v="Recovered"/>
    <b v="1"/>
  </r>
  <r>
    <s v="PID0578"/>
    <s v="Adult"/>
    <x v="1"/>
    <n v="90000"/>
    <n v="0"/>
    <n v="66.099999999999994"/>
    <s v="Female"/>
    <s v="B+"/>
    <b v="0"/>
    <b v="0"/>
    <x v="1"/>
    <n v="15"/>
    <n v="21.832474567314041"/>
    <b v="0"/>
    <b v="0"/>
    <s v="Fractured Leg"/>
    <s v="Recovered"/>
    <b v="0"/>
  </r>
  <r>
    <s v="PID0579"/>
    <s v="Adult"/>
    <x v="2"/>
    <n v="1000"/>
    <n v="0"/>
    <n v="94"/>
    <s v="Male"/>
    <s v="AB+"/>
    <s v="Yes"/>
    <s v="Yes"/>
    <x v="1"/>
    <n v="2"/>
    <n v="34.112353026564087"/>
    <b v="1"/>
    <b v="1"/>
    <s v="Fractured Arm"/>
    <s v="Critical"/>
    <b v="0"/>
  </r>
  <r>
    <s v="PID0580"/>
    <s v="Middle-aged"/>
    <x v="2"/>
    <n v="18000"/>
    <n v="11325.24"/>
    <n v="76.099999999999994"/>
    <s v="Female"/>
    <s v="A+"/>
    <b v="0"/>
    <b v="0"/>
    <x v="0"/>
    <n v="15"/>
    <n v="30.483896811408421"/>
    <b v="1"/>
    <b v="1"/>
    <s v="Allergic Reaction"/>
    <s v="Critical"/>
    <b v="1"/>
  </r>
  <r>
    <s v="PID0581"/>
    <s v="Middle-aged"/>
    <x v="2"/>
    <n v="45000"/>
    <n v="30751.68"/>
    <n v="74.599999999999994"/>
    <s v="Female"/>
    <s v="AB+"/>
    <b v="1"/>
    <b v="0"/>
    <x v="0"/>
    <n v="30"/>
    <n v="30.264919469349667"/>
    <b v="1"/>
    <b v="1"/>
    <s v="Kidney Stones"/>
    <s v="Critical"/>
    <b v="1"/>
  </r>
  <r>
    <s v="PID0582"/>
    <s v="Senior"/>
    <x v="3"/>
    <n v="3000"/>
    <n v="2133.06"/>
    <n v="92.9"/>
    <s v="Female"/>
    <s v="A-"/>
    <b v="0"/>
    <b v="0"/>
    <x v="0"/>
    <n v="20"/>
    <n v="33.310624260461118"/>
    <b v="1"/>
    <b v="1"/>
    <s v="Osteoarthritis"/>
    <s v="Critical"/>
    <b v="1"/>
  </r>
  <r>
    <s v="PID0583"/>
    <s v="Middle-aged"/>
    <x v="2"/>
    <n v="32000"/>
    <n v="16682.400000000001"/>
    <n v="72.900000000000006"/>
    <s v="Male"/>
    <s v="O-"/>
    <b v="0"/>
    <b v="0"/>
    <x v="0"/>
    <n v="7"/>
    <n v="26.455218464218323"/>
    <b v="0"/>
    <b v="0"/>
    <s v="Kidney Stones"/>
    <s v="Ongoing Treatment"/>
    <b v="1"/>
  </r>
  <r>
    <s v="PID0584"/>
    <s v="Middle-aged"/>
    <x v="0"/>
    <n v="18000"/>
    <n v="13722.36"/>
    <n v="79.5"/>
    <s v="Male"/>
    <s v="B-"/>
    <b v="0"/>
    <b v="0"/>
    <x v="0"/>
    <n v="2"/>
    <n v="33.961296937075481"/>
    <b v="1"/>
    <b v="1"/>
    <s v="Respiratory Infection"/>
    <s v="Critical"/>
    <b v="1"/>
  </r>
  <r>
    <s v="PID0585"/>
    <s v="Adult"/>
    <x v="0"/>
    <n v="32000"/>
    <n v="16856.32"/>
    <n v="71.099999999999994"/>
    <s v="Female"/>
    <s v="O+"/>
    <b v="0"/>
    <b v="1"/>
    <x v="0"/>
    <n v="30"/>
    <n v="24.602076124567475"/>
    <b v="0"/>
    <b v="0"/>
    <s v="Childbirth"/>
    <s v="Ongoing Treatment"/>
    <b v="1"/>
  </r>
  <r>
    <s v="PID0586"/>
    <s v="Middle-aged"/>
    <x v="1"/>
    <n v="24000"/>
    <n v="21199.89"/>
    <n v="81.3"/>
    <s v="Female"/>
    <s v="B-"/>
    <b v="1"/>
    <b v="0"/>
    <x v="0"/>
    <n v="25"/>
    <n v="26.546938775510203"/>
    <b v="0"/>
    <b v="0"/>
    <s v="Kidney Stones"/>
    <s v="Recovered"/>
    <b v="1"/>
  </r>
  <r>
    <s v="PID0587"/>
    <s v="Middle-aged"/>
    <x v="0"/>
    <n v="40000"/>
    <n v="23629.8"/>
    <n v="48.8"/>
    <s v="Male"/>
    <s v="AB-"/>
    <b v="0"/>
    <b v="0"/>
    <x v="0"/>
    <n v="15"/>
    <n v="21.402570062716546"/>
    <b v="0"/>
    <b v="0"/>
    <s v="Hypertension"/>
    <s v="Critical"/>
    <b v="1"/>
  </r>
  <r>
    <s v="PID0588"/>
    <s v="Adult"/>
    <x v="1"/>
    <n v="18000"/>
    <n v="9227.67"/>
    <n v="58"/>
    <s v="Male"/>
    <s v="O+"/>
    <b v="0"/>
    <b v="0"/>
    <x v="0"/>
    <n v="400"/>
    <n v="22.375679950619187"/>
    <b v="0"/>
    <b v="0"/>
    <s v="Prostate Cancer"/>
    <s v="Critical"/>
    <b v="1"/>
  </r>
  <r>
    <s v="PID0589"/>
    <s v="Middle-aged"/>
    <x v="0"/>
    <n v="800"/>
    <n v="461.92"/>
    <n v="82.8"/>
    <s v="Female"/>
    <s v="B+"/>
    <b v="0"/>
    <b v="0"/>
    <x v="0"/>
    <n v="2"/>
    <n v="31.164138657834318"/>
    <b v="1"/>
    <b v="1"/>
    <s v="Appendicitis"/>
    <s v="Ongoing Treatment"/>
    <b v="1"/>
  </r>
  <r>
    <s v="PID0590"/>
    <s v="Senior"/>
    <x v="3"/>
    <n v="3000"/>
    <n v="1978.02"/>
    <n v="73.8"/>
    <s v="Male"/>
    <s v="A-"/>
    <b v="0"/>
    <b v="0"/>
    <x v="0"/>
    <n v="3"/>
    <n v="26.462045967944352"/>
    <b v="0"/>
    <b v="0"/>
    <s v="Cancer"/>
    <s v="Ongoing Treatment"/>
    <b v="1"/>
  </r>
  <r>
    <s v="PID0591"/>
    <s v="Elderly"/>
    <x v="2"/>
    <n v="40000"/>
    <n v="35905.4"/>
    <n v="61.8"/>
    <s v="Male"/>
    <s v="O+"/>
    <b v="1"/>
    <b v="0"/>
    <x v="0"/>
    <n v="0.5"/>
    <n v="26.748614958448751"/>
    <b v="0"/>
    <b v="0"/>
    <s v="Hypertension"/>
    <s v="Recovered"/>
    <b v="1"/>
  </r>
  <r>
    <s v="PID0592"/>
    <s v="Adult"/>
    <x v="0"/>
    <n v="800"/>
    <n v="718.39"/>
    <n v="91.5"/>
    <s v="Female"/>
    <s v="AB-"/>
    <b v="0"/>
    <b v="0"/>
    <x v="0"/>
    <n v="9"/>
    <n v="32.419217687074834"/>
    <b v="1"/>
    <b v="1"/>
    <s v="Stroke"/>
    <s v="Ongoing Treatment"/>
    <b v="1"/>
  </r>
  <r>
    <s v="PID0593"/>
    <s v="Middle-aged"/>
    <x v="1"/>
    <n v="40000"/>
    <n v="28460.959999999999"/>
    <n v="66.599999999999994"/>
    <s v="Male"/>
    <s v="AB-"/>
    <b v="0"/>
    <b v="0"/>
    <x v="0"/>
    <n v="5"/>
    <n v="28.826177285318558"/>
    <b v="1"/>
    <b v="1"/>
    <s v="Respiratory Infection"/>
    <s v="Ongoing Treatment"/>
    <b v="1"/>
  </r>
  <r>
    <s v="PID0594"/>
    <s v="Adult"/>
    <x v="0"/>
    <n v="100"/>
    <n v="0"/>
    <n v="64.099999999999994"/>
    <s v="Female"/>
    <s v="AB-"/>
    <b v="0"/>
    <b v="0"/>
    <x v="1"/>
    <n v="400"/>
    <n v="20.930612244897958"/>
    <b v="0"/>
    <b v="0"/>
    <s v="Cancer"/>
    <s v="Ongoing Treatment"/>
    <b v="0"/>
  </r>
  <r>
    <s v="PID0595"/>
    <s v="Adult"/>
    <x v="0"/>
    <n v="800"/>
    <n v="487.16"/>
    <n v="86.6"/>
    <s v="Female"/>
    <s v="A+"/>
    <b v="0"/>
    <b v="0"/>
    <x v="0"/>
    <n v="70"/>
    <n v="33.828124999999993"/>
    <b v="1"/>
    <b v="1"/>
    <s v="Childbirth"/>
    <s v="Critical"/>
    <b v="1"/>
  </r>
  <r>
    <s v="PID0596"/>
    <s v="Adult"/>
    <x v="2"/>
    <n v="100"/>
    <n v="0"/>
    <n v="96.7"/>
    <s v="Male"/>
    <s v="A+"/>
    <b v="0"/>
    <b v="0"/>
    <x v="1"/>
    <n v="4"/>
    <n v="33.070004445812394"/>
    <b v="1"/>
    <b v="1"/>
    <s v="Respiratory Infection"/>
    <s v="Ongoing Treatment"/>
    <b v="0"/>
  </r>
  <r>
    <s v="PID0597"/>
    <s v="Middle-aged"/>
    <x v="1"/>
    <n v="45000"/>
    <n v="25481.370000000003"/>
    <n v="89.8"/>
    <s v="Male"/>
    <s v="AB-"/>
    <b v="0"/>
    <b v="1"/>
    <x v="0"/>
    <n v="12"/>
    <n v="31.816893424036284"/>
    <b v="1"/>
    <b v="1"/>
    <s v="Osteoarthritis"/>
    <s v="Critical"/>
    <b v="1"/>
  </r>
  <r>
    <s v="PID0598"/>
    <s v="Adult"/>
    <x v="2"/>
    <n v="240000"/>
    <n v="158937.12"/>
    <n v="85.5"/>
    <s v="Female"/>
    <s v="AB-"/>
    <b v="0"/>
    <b v="0"/>
    <x v="0"/>
    <n v="12"/>
    <n v="33.398437499999993"/>
    <b v="1"/>
    <b v="1"/>
    <s v="Hypertension"/>
    <s v="Recovered"/>
    <b v="1"/>
  </r>
  <r>
    <s v="PID0599"/>
    <s v="Middle-aged"/>
    <x v="1"/>
    <n v="21000"/>
    <n v="13683.88"/>
    <n v="63.1"/>
    <s v="Female"/>
    <s v="O+"/>
    <b v="1"/>
    <b v="0"/>
    <x v="0"/>
    <n v="15"/>
    <n v="23.460737656157054"/>
    <b v="0"/>
    <b v="0"/>
    <s v="Osteoarthritis"/>
    <s v="Critical"/>
    <b v="1"/>
  </r>
  <r>
    <s v="PID0600"/>
    <s v="Senior"/>
    <x v="1"/>
    <n v="18000"/>
    <n v="12421.41"/>
    <n v="79"/>
    <s v="Male"/>
    <s v="O-"/>
    <b v="0"/>
    <b v="1"/>
    <x v="0"/>
    <n v="15"/>
    <n v="31.645569620253159"/>
    <b v="1"/>
    <b v="1"/>
    <s v="Heart Disease"/>
    <s v="Recovered"/>
    <b v="1"/>
  </r>
  <r>
    <s v="PID0601"/>
    <s v="Adult"/>
    <x v="2"/>
    <n v="4000"/>
    <n v="2881.04"/>
    <n v="111.7"/>
    <s v="Female"/>
    <s v="O+"/>
    <b v="1"/>
    <b v="1"/>
    <x v="0"/>
    <n v="120"/>
    <n v="34.861583596017603"/>
    <b v="1"/>
    <b v="1"/>
    <s v="Childbirth"/>
    <s v="Ongoing Treatment"/>
    <b v="1"/>
  </r>
  <r>
    <s v="PID0602"/>
    <s v="Middle-aged"/>
    <x v="2"/>
    <n v="100"/>
    <n v="64.599999999999994"/>
    <n v="61.3"/>
    <s v="Male"/>
    <s v="AB-"/>
    <b v="1"/>
    <b v="1"/>
    <x v="0"/>
    <n v="300"/>
    <n v="21.462833934386051"/>
    <b v="0"/>
    <b v="0"/>
    <s v="Appendicitis"/>
    <s v="Recovered"/>
    <b v="1"/>
  </r>
  <r>
    <s v="PID0603"/>
    <s v="Adult"/>
    <x v="0"/>
    <n v="800"/>
    <n v="0"/>
    <n v="90.4"/>
    <s v="Male"/>
    <s v="AB+"/>
    <b v="0"/>
    <b v="0"/>
    <x v="1"/>
    <n v="25"/>
    <n v="31.651552816778128"/>
    <b v="1"/>
    <b v="1"/>
    <s v="Heart Attack"/>
    <s v="Ongoing Treatment"/>
    <b v="0"/>
  </r>
  <r>
    <s v="PID0604"/>
    <s v="Middle-aged"/>
    <x v="0"/>
    <n v="200000"/>
    <n v="118892.32"/>
    <n v="73.400000000000006"/>
    <s v="Male"/>
    <s v="AB+"/>
    <b v="1"/>
    <b v="1"/>
    <x v="0"/>
    <n v="40"/>
    <n v="28.316808765093938"/>
    <b v="1"/>
    <b v="1"/>
    <s v="Respiratory Infection"/>
    <s v="Recovered"/>
    <b v="1"/>
  </r>
  <r>
    <s v="PID0605"/>
    <s v="Middle-aged"/>
    <x v="2"/>
    <n v="90000"/>
    <n v="68940.3"/>
    <n v="75.099999999999994"/>
    <s v="Female"/>
    <s v="A-"/>
    <b v="0"/>
    <b v="1"/>
    <x v="0"/>
    <n v="5"/>
    <n v="26.9281795690057"/>
    <b v="0"/>
    <b v="0"/>
    <s v="Fractured Arm"/>
    <s v="Ongoing Treatment"/>
    <b v="1"/>
  </r>
  <r>
    <s v="PID0606"/>
    <s v="Middle-aged"/>
    <x v="1"/>
    <n v="200000"/>
    <n v="0"/>
    <n v="61.2"/>
    <s v="Female"/>
    <s v="B+"/>
    <b v="1"/>
    <b v="1"/>
    <x v="1"/>
    <n v="20"/>
    <n v="22.754312908982754"/>
    <b v="0"/>
    <b v="0"/>
    <s v="Diabetes"/>
    <s v="Ongoing Treatment"/>
    <b v="0"/>
  </r>
  <r>
    <s v="PID0607"/>
    <s v="Middle-aged"/>
    <x v="0"/>
    <n v="500"/>
    <n v="0"/>
    <n v="83.8"/>
    <s v="Female"/>
    <s v="AB+"/>
    <b v="0"/>
    <b v="0"/>
    <x v="1"/>
    <n v="7"/>
    <n v="28.996539792387544"/>
    <b v="1"/>
    <b v="1"/>
    <s v="Respiratory Infection"/>
    <s v="Ongoing Treatment"/>
    <b v="0"/>
  </r>
  <r>
    <s v="PID0608"/>
    <s v="Senior"/>
    <x v="0"/>
    <n v="21000"/>
    <n v="14377.929999999998"/>
    <n v="84.2"/>
    <s v="Female"/>
    <s v="O+"/>
    <b v="0"/>
    <b v="0"/>
    <x v="0"/>
    <n v="90"/>
    <n v="29.832766439909303"/>
    <b v="1"/>
    <b v="1"/>
    <s v="Respiratory Infection"/>
    <s v="Critical"/>
    <b v="1"/>
  </r>
  <r>
    <s v="PID0609"/>
    <s v="Adult"/>
    <x v="1"/>
    <n v="45000"/>
    <n v="27291.27"/>
    <n v="79.5"/>
    <s v="Male"/>
    <s v="O-"/>
    <b v="1"/>
    <b v="1"/>
    <x v="0"/>
    <n v="7"/>
    <n v="25.665030991735538"/>
    <b v="0"/>
    <b v="0"/>
    <s v="Prostate Cancer"/>
    <s v="Ongoing Treatment"/>
    <b v="1"/>
  </r>
  <r>
    <s v="PID0610"/>
    <s v="Adult"/>
    <x v="0"/>
    <n v="45000"/>
    <n v="0"/>
    <n v="69.099999999999994"/>
    <s v="Male"/>
    <s v="B+"/>
    <b v="0"/>
    <b v="1"/>
    <x v="1"/>
    <n v="20"/>
    <n v="23.63120276324339"/>
    <b v="0"/>
    <b v="0"/>
    <s v="Childbirth"/>
    <s v="Recovered"/>
    <b v="0"/>
  </r>
  <r>
    <s v="PID0611"/>
    <s v="Adult"/>
    <x v="1"/>
    <n v="100"/>
    <n v="74.73"/>
    <n v="81.900000000000006"/>
    <s v="Female"/>
    <s v="AB+"/>
    <b v="0"/>
    <b v="0"/>
    <x v="0"/>
    <n v="30"/>
    <n v="31.207133058984908"/>
    <b v="1"/>
    <b v="1"/>
    <s v="Respiratory Infection"/>
    <s v="Critical"/>
    <b v="1"/>
  </r>
  <r>
    <s v="PID0612"/>
    <s v="Adult"/>
    <x v="0"/>
    <n v="45000"/>
    <n v="39937.17"/>
    <n v="83.6"/>
    <s v="Male"/>
    <s v="O+"/>
    <b v="0"/>
    <b v="0"/>
    <x v="0"/>
    <n v="25"/>
    <n v="26.385557379118797"/>
    <b v="0"/>
    <b v="0"/>
    <s v="Fractured Leg"/>
    <s v="Critical"/>
    <b v="1"/>
  </r>
  <r>
    <s v="PID0613"/>
    <s v="Middle-aged"/>
    <x v="2"/>
    <n v="75000"/>
    <n v="39015.199999999997"/>
    <n v="72.099999999999994"/>
    <s v="Male"/>
    <s v="O-"/>
    <b v="0"/>
    <b v="0"/>
    <x v="0"/>
    <n v="12"/>
    <n v="29.250679540752156"/>
    <b v="1"/>
    <b v="1"/>
    <s v="Heart Disease"/>
    <s v="Recovered"/>
    <b v="1"/>
  </r>
  <r>
    <s v="PID0614"/>
    <s v="Middle-aged"/>
    <x v="0"/>
    <n v="24000"/>
    <n v="0"/>
    <n v="61.6"/>
    <s v="Male"/>
    <s v="AB+"/>
    <b v="1"/>
    <b v="0"/>
    <x v="1"/>
    <n v="2"/>
    <n v="26.662049861495845"/>
    <b v="0"/>
    <b v="0"/>
    <s v="Diabetes"/>
    <s v="Recovered"/>
    <b v="0"/>
  </r>
  <r>
    <s v="PID0615"/>
    <s v="Middle-aged"/>
    <x v="2"/>
    <n v="40000"/>
    <n v="21460.080000000002"/>
    <n v="71.3"/>
    <s v="Male"/>
    <s v="A-"/>
    <b v="0"/>
    <b v="0"/>
    <x v="0"/>
    <n v="1"/>
    <n v="23.823047879982624"/>
    <b v="0"/>
    <b v="0"/>
    <s v="Diabetes"/>
    <s v="Recovered"/>
    <b v="1"/>
  </r>
  <r>
    <s v="PID0616"/>
    <s v="Adult"/>
    <x v="1"/>
    <n v="40000"/>
    <n v="34573.9"/>
    <n v="84.2"/>
    <s v="Male"/>
    <s v="B-"/>
    <b v="1"/>
    <b v="1"/>
    <x v="0"/>
    <n v="15"/>
    <n v="29.134948096885818"/>
    <b v="1"/>
    <b v="1"/>
    <s v="Fractured Arm"/>
    <s v="Ongoing Treatment"/>
    <b v="1"/>
  </r>
  <r>
    <s v="PID0617"/>
    <s v="Adult"/>
    <x v="0"/>
    <n v="45000"/>
    <n v="23031.39"/>
    <n v="67.900000000000006"/>
    <s v="Male"/>
    <s v="AB-"/>
    <b v="0"/>
    <b v="1"/>
    <x v="0"/>
    <n v="20"/>
    <n v="25.245389649018449"/>
    <b v="0"/>
    <b v="0"/>
    <s v="Cancer"/>
    <s v="Recovered"/>
    <b v="1"/>
  </r>
  <r>
    <s v="PID0618"/>
    <s v="Adult"/>
    <x v="0"/>
    <n v="3000"/>
    <n v="2212.29"/>
    <n v="86"/>
    <s v="Male"/>
    <s v="O+"/>
    <b v="0"/>
    <b v="0"/>
    <x v="0"/>
    <n v="9"/>
    <n v="31.588613406795229"/>
    <b v="1"/>
    <b v="1"/>
    <s v="Heart Attack"/>
    <s v="Recovered"/>
    <b v="1"/>
  </r>
  <r>
    <s v="PID0619"/>
    <s v="Adult"/>
    <x v="1"/>
    <n v="90000"/>
    <n v="75623.599999999991"/>
    <n v="66.2"/>
    <s v="Female"/>
    <s v="A-"/>
    <b v="0"/>
    <b v="0"/>
    <x v="0"/>
    <n v="40"/>
    <n v="24.916255786819228"/>
    <b v="0"/>
    <b v="0"/>
    <s v="Prostate Cancer"/>
    <s v="Ongoing Treatment"/>
    <b v="1"/>
  </r>
  <r>
    <s v="PID0620"/>
    <s v="Adult"/>
    <x v="2"/>
    <n v="30000"/>
    <n v="20027.579999999998"/>
    <n v="68.3"/>
    <s v="Female"/>
    <s v="B+"/>
    <b v="0"/>
    <b v="0"/>
    <x v="0"/>
    <n v="5"/>
    <n v="23.086803677663603"/>
    <b v="0"/>
    <b v="0"/>
    <s v="Stroke"/>
    <s v="Ongoing Treatment"/>
    <b v="1"/>
  </r>
  <r>
    <s v="PID0621"/>
    <s v="Adult"/>
    <x v="3"/>
    <n v="3000"/>
    <n v="0"/>
    <n v="81.2"/>
    <s v="Female"/>
    <s v="B-"/>
    <b v="0"/>
    <b v="0"/>
    <x v="1"/>
    <n v="9"/>
    <n v="26.213842975206614"/>
    <b v="0"/>
    <b v="0"/>
    <s v="Osteoarthritis"/>
    <s v="Critical"/>
    <b v="0"/>
  </r>
  <r>
    <s v="PID0622"/>
    <s v="Adult"/>
    <x v="3"/>
    <n v="3000"/>
    <n v="0"/>
    <n v="75"/>
    <s v="Male"/>
    <s v="AB-"/>
    <b v="0"/>
    <b v="1"/>
    <x v="1"/>
    <n v="150"/>
    <n v="24.212293388429753"/>
    <b v="0"/>
    <b v="0"/>
    <s v="Childbirth"/>
    <s v="Critical"/>
    <b v="0"/>
  </r>
  <r>
    <s v="PID0623"/>
    <s v="Adult"/>
    <x v="0"/>
    <n v="500"/>
    <n v="377"/>
    <n v="78.400000000000006"/>
    <s v="Female"/>
    <s v="AB-"/>
    <b v="0"/>
    <b v="0"/>
    <x v="0"/>
    <n v="5"/>
    <n v="28.451154013644945"/>
    <b v="1"/>
    <b v="1"/>
    <s v="Respiratory Infection"/>
    <s v="Recovered"/>
    <b v="1"/>
  </r>
  <r>
    <s v="PID0624"/>
    <s v="Middle-aged"/>
    <x v="0"/>
    <n v="30000"/>
    <n v="18896.43"/>
    <n v="93.9"/>
    <s v="Male"/>
    <s v="A+"/>
    <b v="1"/>
    <b v="0"/>
    <x v="0"/>
    <n v="9"/>
    <n v="34.490358126721766"/>
    <b v="1"/>
    <b v="1"/>
    <s v="Heart Disease"/>
    <s v="Ongoing Treatment"/>
    <b v="1"/>
  </r>
  <r>
    <s v="PID0625"/>
    <s v="Young Adult"/>
    <x v="0"/>
    <n v="90000"/>
    <n v="50164.899999999994"/>
    <n v="81"/>
    <s v="Female"/>
    <s v="A-"/>
    <b v="0"/>
    <b v="0"/>
    <x v="0"/>
    <n v="20"/>
    <n v="26.149276859504134"/>
    <b v="0"/>
    <b v="0"/>
    <s v="Kidney Stones"/>
    <s v="Ongoing Treatment"/>
    <b v="1"/>
  </r>
  <r>
    <s v="PID0626"/>
    <s v="Middle-aged"/>
    <x v="3"/>
    <n v="4000"/>
    <n v="3414.52"/>
    <n v="58.5"/>
    <s v="Male"/>
    <s v="O+"/>
    <b v="1"/>
    <b v="0"/>
    <x v="0"/>
    <n v="12"/>
    <n v="23.433744592212783"/>
    <b v="0"/>
    <b v="0"/>
    <s v="Hypertension"/>
    <s v="Critical"/>
    <b v="1"/>
  </r>
  <r>
    <s v="PID0627"/>
    <s v="Adult"/>
    <x v="1"/>
    <n v="12000"/>
    <n v="0"/>
    <n v="87.8"/>
    <s v="Male"/>
    <s v="O+"/>
    <b v="1"/>
    <b v="1"/>
    <x v="1"/>
    <n v="20"/>
    <n v="33.455265965554027"/>
    <b v="1"/>
    <b v="1"/>
    <s v="Kidney Stones"/>
    <s v="Critical"/>
    <b v="0"/>
  </r>
  <r>
    <s v="PID0628"/>
    <s v="Senior"/>
    <x v="2"/>
    <n v="240000"/>
    <n v="152671.08000000002"/>
    <n v="98.2"/>
    <s v="Female"/>
    <s v="B-"/>
    <b v="0"/>
    <b v="0"/>
    <x v="0"/>
    <n v="150"/>
    <n v="34.382549630615181"/>
    <b v="1"/>
    <b v="1"/>
    <s v="Respiratory Infection"/>
    <s v="Critical"/>
    <b v="1"/>
  </r>
  <r>
    <s v="PID0629"/>
    <s v="Middle-aged"/>
    <x v="0"/>
    <n v="75000"/>
    <n v="0"/>
    <n v="79.5"/>
    <s v="Male"/>
    <s v="AB+"/>
    <b v="0"/>
    <b v="0"/>
    <x v="1"/>
    <n v="12"/>
    <n v="28.850341123530267"/>
    <b v="1"/>
    <b v="1"/>
    <s v="Diabetes"/>
    <s v="Critical"/>
    <b v="0"/>
  </r>
  <r>
    <s v="PID0630"/>
    <s v="Middle-aged"/>
    <x v="3"/>
    <n v="100"/>
    <n v="50.16"/>
    <n v="86.6"/>
    <s v="Male"/>
    <s v="AB+"/>
    <b v="0"/>
    <b v="0"/>
    <x v="0"/>
    <n v="0"/>
    <n v="29.615950206901271"/>
    <b v="1"/>
    <b v="1"/>
    <s v="Heart Attack"/>
    <s v="Critical"/>
    <b v="1"/>
  </r>
  <r>
    <s v="PID0631"/>
    <s v="Adult"/>
    <x v="2"/>
    <n v="45000"/>
    <n v="25246.350000000002"/>
    <n v="98.3"/>
    <s v="Male"/>
    <s v="A+"/>
    <b v="1"/>
    <b v="1"/>
    <x v="0"/>
    <n v="2"/>
    <n v="34.828514739229028"/>
    <b v="1"/>
    <b v="1"/>
    <s v="Heart Attack"/>
    <s v="Recovered"/>
    <b v="1"/>
  </r>
  <r>
    <s v="PID0632"/>
    <s v="Adult"/>
    <x v="1"/>
    <n v="16000"/>
    <n v="12849.12"/>
    <n v="70.099999999999994"/>
    <s v="Female"/>
    <s v="O+"/>
    <b v="0"/>
    <b v="1"/>
    <x v="0"/>
    <n v="5"/>
    <n v="22.889795918367344"/>
    <b v="0"/>
    <b v="0"/>
    <s v="Childbirth"/>
    <s v="Ongoing Treatment"/>
    <b v="1"/>
  </r>
  <r>
    <s v="PID0633"/>
    <s v="Adult"/>
    <x v="0"/>
    <n v="300000"/>
    <n v="150218.16"/>
    <n v="66.599999999999994"/>
    <s v="Male"/>
    <s v="B+"/>
    <b v="0"/>
    <b v="1"/>
    <x v="0"/>
    <n v="25"/>
    <n v="25.377229080932779"/>
    <b v="0"/>
    <b v="0"/>
    <s v="Appendicitis"/>
    <s v="Critical"/>
    <b v="1"/>
  </r>
  <r>
    <s v="PID0634"/>
    <s v="Senior"/>
    <x v="0"/>
    <n v="500"/>
    <n v="0"/>
    <n v="60.4"/>
    <s v="Female"/>
    <s v="O-"/>
    <b v="0"/>
    <b v="1"/>
    <x v="1"/>
    <n v="250"/>
    <n v="25.140478668054108"/>
    <b v="0"/>
    <b v="0"/>
    <s v="Diabetes"/>
    <s v="Ongoing Treatment"/>
    <b v="0"/>
  </r>
  <r>
    <s v="PID0635"/>
    <s v="Middle-aged"/>
    <x v="3"/>
    <n v="21000"/>
    <n v="13295.94"/>
    <n v="87.1"/>
    <s v="Female"/>
    <s v="B-"/>
    <b v="1"/>
    <b v="0"/>
    <x v="0"/>
    <n v="9"/>
    <n v="30.13840830449827"/>
    <b v="1"/>
    <b v="1"/>
    <s v="Allergic Reaction"/>
    <s v="Recovered"/>
    <b v="1"/>
  </r>
  <r>
    <s v="PID0636"/>
    <s v="Middle-aged"/>
    <x v="0"/>
    <n v="3000"/>
    <n v="1702.98"/>
    <n v="77.900000000000006"/>
    <s v="Male"/>
    <s v="AB-"/>
    <b v="1"/>
    <b v="0"/>
    <x v="0"/>
    <n v="12"/>
    <n v="32.01019066403682"/>
    <b v="1"/>
    <b v="1"/>
    <s v="Fractured Arm"/>
    <s v="Ongoing Treatment"/>
    <b v="1"/>
  </r>
  <r>
    <s v="PID0637"/>
    <s v="Senior"/>
    <x v="0"/>
    <n v="75000"/>
    <n v="43878.649999999994"/>
    <n v="90.5"/>
    <s v="Male"/>
    <s v="B-"/>
    <b v="0"/>
    <b v="0"/>
    <x v="0"/>
    <n v="4"/>
    <n v="32.450069920040157"/>
    <b v="1"/>
    <b v="1"/>
    <s v="Heart Attack"/>
    <s v="Ongoing Treatment"/>
    <b v="1"/>
  </r>
  <r>
    <s v="PID0638"/>
    <s v="Adult"/>
    <x v="2"/>
    <n v="12000"/>
    <n v="8131.7999999999993"/>
    <n v="89"/>
    <s v="Male"/>
    <s v="O-"/>
    <b v="1"/>
    <b v="0"/>
    <x v="0"/>
    <n v="2"/>
    <n v="32.29786616344898"/>
    <b v="1"/>
    <b v="1"/>
    <s v="Heart Attack"/>
    <s v="Critical"/>
    <b v="1"/>
  </r>
  <r>
    <s v="PID0639"/>
    <s v="Middle-aged"/>
    <x v="2"/>
    <n v="30000"/>
    <n v="16801.439999999999"/>
    <n v="86"/>
    <s v="Female"/>
    <s v="B-"/>
    <b v="0"/>
    <b v="0"/>
    <x v="0"/>
    <n v="15"/>
    <n v="30.110990511536716"/>
    <b v="1"/>
    <b v="1"/>
    <s v="Diabetes"/>
    <s v="Critical"/>
    <b v="1"/>
  </r>
  <r>
    <s v="PID0640"/>
    <s v="Middle-aged"/>
    <x v="2"/>
    <n v="18000"/>
    <n v="0"/>
    <n v="72.900000000000006"/>
    <s v="Male"/>
    <s v="A-"/>
    <b v="1"/>
    <b v="0"/>
    <x v="1"/>
    <n v="1"/>
    <n v="28.123914972416188"/>
    <b v="1"/>
    <b v="1"/>
    <s v="Respiratory Infection"/>
    <s v="Critical"/>
    <b v="0"/>
  </r>
  <r>
    <s v="PID0641"/>
    <s v="Adult"/>
    <x v="1"/>
    <n v="250000"/>
    <n v="144130.1"/>
    <n v="83.5"/>
    <s v="Female"/>
    <s v="B+"/>
    <b v="0"/>
    <b v="0"/>
    <x v="0"/>
    <n v="12"/>
    <n v="28.555794945453304"/>
    <b v="1"/>
    <b v="1"/>
    <s v="Prostate Cancer"/>
    <s v="Recovered"/>
    <b v="1"/>
  </r>
  <r>
    <s v="PID0642"/>
    <s v="Middle-aged"/>
    <x v="0"/>
    <n v="16000"/>
    <n v="10594.86"/>
    <n v="95.3"/>
    <s v="Male"/>
    <s v="O-"/>
    <b v="0"/>
    <b v="0"/>
    <x v="0"/>
    <n v="5"/>
    <n v="34.171178600882065"/>
    <b v="1"/>
    <b v="1"/>
    <s v="Childbirth"/>
    <s v="Ongoing Treatment"/>
    <b v="1"/>
  </r>
  <r>
    <s v="PID0643"/>
    <s v="Middle-aged"/>
    <x v="2"/>
    <n v="10000"/>
    <n v="0"/>
    <n v="72"/>
    <s v="Female"/>
    <s v="B+"/>
    <b v="0"/>
    <b v="1"/>
    <x v="1"/>
    <n v="30"/>
    <n v="28.124999999999993"/>
    <b v="1"/>
    <b v="1"/>
    <s v="Prostate Cancer"/>
    <s v="Ongoing Treatment"/>
    <b v="0"/>
  </r>
  <r>
    <s v="PID0644"/>
    <s v="Middle-aged"/>
    <x v="2"/>
    <n v="200000"/>
    <n v="0"/>
    <n v="72.7"/>
    <s v="Male"/>
    <s v="A+"/>
    <b v="1"/>
    <b v="0"/>
    <x v="1"/>
    <n v="0.5"/>
    <n v="29.494097123615564"/>
    <b v="1"/>
    <b v="1"/>
    <s v="Respiratory Infection"/>
    <s v="Critical"/>
    <b v="0"/>
  </r>
  <r>
    <s v="PID0645"/>
    <s v="Adult"/>
    <x v="0"/>
    <n v="45000"/>
    <n v="30544.590000000004"/>
    <n v="81.900000000000006"/>
    <s v="Male"/>
    <s v="B-"/>
    <b v="1"/>
    <b v="0"/>
    <x v="0"/>
    <n v="400"/>
    <n v="30.450624628197509"/>
    <b v="1"/>
    <b v="1"/>
    <s v="Heart Attack"/>
    <s v="Critical"/>
    <b v="1"/>
  </r>
  <r>
    <s v="PID0646"/>
    <s v="Middle-aged"/>
    <x v="1"/>
    <n v="90000"/>
    <n v="48103.05"/>
    <n v="79.2"/>
    <s v="Female"/>
    <s v="B+"/>
    <b v="0"/>
    <b v="0"/>
    <x v="0"/>
    <n v="9"/>
    <n v="29.809176107493698"/>
    <b v="1"/>
    <b v="1"/>
    <s v="Hypertension"/>
    <s v="Recovered"/>
    <b v="1"/>
  </r>
  <r>
    <s v="PID0647"/>
    <s v="Middle-aged"/>
    <x v="2"/>
    <n v="3000"/>
    <n v="2095.17"/>
    <n v="78.599999999999994"/>
    <s v="Female"/>
    <s v="O-"/>
    <b v="1"/>
    <b v="0"/>
    <x v="0"/>
    <n v="2"/>
    <n v="33.142186709394501"/>
    <b v="1"/>
    <b v="1"/>
    <s v="Heart Attack"/>
    <s v="Ongoing Treatment"/>
    <b v="1"/>
  </r>
  <r>
    <s v="PID0648"/>
    <s v="Adult"/>
    <x v="0"/>
    <n v="90000"/>
    <n v="71874.399999999994"/>
    <n v="59.9"/>
    <s v="Male"/>
    <s v="A-"/>
    <b v="0"/>
    <b v="0"/>
    <x v="0"/>
    <n v="150"/>
    <n v="20.014033211934912"/>
    <b v="0"/>
    <b v="0"/>
    <s v="Allergic Reaction"/>
    <s v="Ongoing Treatment"/>
    <b v="1"/>
  </r>
  <r>
    <s v="PID0649"/>
    <s v="Elderly"/>
    <x v="1"/>
    <n v="200000"/>
    <n v="159176.6"/>
    <n v="55.1"/>
    <s v="Female"/>
    <s v="AB+"/>
    <b v="0"/>
    <b v="0"/>
    <x v="0"/>
    <n v="5"/>
    <n v="23.848684210526315"/>
    <b v="0"/>
    <b v="0"/>
    <s v="Cancer"/>
    <s v="Critical"/>
    <b v="1"/>
  </r>
  <r>
    <s v="PID0650"/>
    <s v="Senior"/>
    <x v="1"/>
    <n v="3000"/>
    <n v="2477.58"/>
    <n v="55.7"/>
    <s v="Male"/>
    <s v="O-"/>
    <b v="0"/>
    <b v="0"/>
    <x v="0"/>
    <n v="9"/>
    <n v="20.213383655102341"/>
    <b v="0"/>
    <b v="0"/>
    <s v="Stroke"/>
    <s v="Ongoing Treatment"/>
    <b v="1"/>
  </r>
  <r>
    <s v="PID0651"/>
    <s v="Adult"/>
    <x v="1"/>
    <n v="40000"/>
    <n v="23723.899999999998"/>
    <n v="62.6"/>
    <s v="Female"/>
    <s v="A+"/>
    <b v="0"/>
    <b v="0"/>
    <x v="0"/>
    <n v="5"/>
    <n v="22.99357208448118"/>
    <b v="0"/>
    <b v="0"/>
    <s v="Osteoarthritis"/>
    <s v="Recovered"/>
    <b v="1"/>
  </r>
  <r>
    <s v="PID0652"/>
    <s v="Adult"/>
    <x v="1"/>
    <n v="500"/>
    <n v="394.89"/>
    <n v="98.5"/>
    <s v="Male"/>
    <s v="B+"/>
    <b v="1"/>
    <b v="0"/>
    <x v="0"/>
    <n v="15"/>
    <n v="30.741861989326175"/>
    <b v="1"/>
    <b v="1"/>
    <s v="Heart Attack"/>
    <s v="Ongoing Treatment"/>
    <b v="1"/>
  </r>
  <r>
    <s v="PID0653"/>
    <s v="Adult"/>
    <x v="1"/>
    <n v="60000"/>
    <n v="53382.16"/>
    <n v="80.3"/>
    <s v="Female"/>
    <s v="AB+"/>
    <b v="0"/>
    <b v="1"/>
    <x v="0"/>
    <n v="25"/>
    <n v="26.52265821112432"/>
    <b v="0"/>
    <b v="0"/>
    <s v="Fractured Leg"/>
    <s v="Recovered"/>
    <b v="1"/>
  </r>
  <r>
    <s v="PID0654"/>
    <s v="Senior"/>
    <x v="2"/>
    <n v="200"/>
    <n v="122.98"/>
    <n v="49.6"/>
    <s v="Female"/>
    <s v="B-"/>
    <b v="0"/>
    <b v="1"/>
    <x v="0"/>
    <n v="12"/>
    <n v="22.044444444444444"/>
    <b v="0"/>
    <b v="0"/>
    <s v="Fractured Arm"/>
    <s v="Ongoing Treatment"/>
    <b v="1"/>
  </r>
  <r>
    <s v="PID0655"/>
    <s v="Adult"/>
    <x v="2"/>
    <n v="200000"/>
    <n v="124213.09999999999"/>
    <n v="103.8"/>
    <s v="Female"/>
    <s v="O-"/>
    <b v="0"/>
    <b v="1"/>
    <x v="0"/>
    <n v="20"/>
    <n v="33.13224169300009"/>
    <b v="1"/>
    <b v="1"/>
    <s v="Respiratory Infection"/>
    <s v="Critical"/>
    <b v="1"/>
  </r>
  <r>
    <s v="PID0656"/>
    <s v="Adult"/>
    <x v="0"/>
    <n v="250000"/>
    <n v="200949.1"/>
    <n v="81"/>
    <s v="Male"/>
    <s v="B+"/>
    <b v="0"/>
    <b v="0"/>
    <x v="0"/>
    <n v="0"/>
    <n v="25.280109859242845"/>
    <b v="0"/>
    <b v="0"/>
    <s v="Allergic Reaction"/>
    <s v="Ongoing Treatment"/>
    <b v="1"/>
  </r>
  <r>
    <s v="PID0657"/>
    <s v="Young Adult"/>
    <x v="0"/>
    <n v="60000"/>
    <n v="48097.399999999994"/>
    <n v="85.2"/>
    <s v="Male"/>
    <s v="A+"/>
    <b v="1"/>
    <b v="1"/>
    <x v="0"/>
    <n v="7"/>
    <n v="26.890544123216767"/>
    <b v="0"/>
    <b v="0"/>
    <s v="Stroke"/>
    <s v="Ongoing Treatment"/>
    <b v="1"/>
  </r>
  <r>
    <s v="PID0658"/>
    <s v="Adult"/>
    <x v="0"/>
    <n v="40000"/>
    <n v="0"/>
    <n v="62.9"/>
    <s v="Male"/>
    <s v="AB+"/>
    <b v="0"/>
    <b v="0"/>
    <x v="1"/>
    <n v="7"/>
    <n v="23.386377156454493"/>
    <b v="0"/>
    <b v="0"/>
    <s v="Fractured Leg"/>
    <s v="Ongoing Treatment"/>
    <b v="0"/>
  </r>
  <r>
    <s v="PID0659"/>
    <s v="Middle-aged"/>
    <x v="0"/>
    <n v="21000"/>
    <n v="16672.600000000002"/>
    <n v="75.099999999999994"/>
    <s v="Male"/>
    <s v="B-"/>
    <b v="0"/>
    <b v="0"/>
    <x v="0"/>
    <n v="3"/>
    <n v="31.259105098855354"/>
    <b v="1"/>
    <b v="1"/>
    <s v="Hypertension"/>
    <s v="Critical"/>
    <b v="1"/>
  </r>
  <r>
    <s v="PID0660"/>
    <s v="Adult"/>
    <x v="1"/>
    <n v="300000"/>
    <n v="202307.52"/>
    <n v="74.400000000000006"/>
    <s v="Female"/>
    <s v="O+"/>
    <b v="1"/>
    <b v="0"/>
    <x v="0"/>
    <n v="20"/>
    <n v="28.002559373706202"/>
    <b v="1"/>
    <b v="1"/>
    <s v="Respiratory Infection"/>
    <s v="Recovered"/>
    <b v="1"/>
  </r>
  <r>
    <s v="PID0661"/>
    <s v="Middle-aged"/>
    <x v="1"/>
    <n v="20000"/>
    <n v="10666.44"/>
    <n v="72.099999999999994"/>
    <s v="Female"/>
    <s v="O+"/>
    <b v="1"/>
    <b v="1"/>
    <x v="0"/>
    <n v="15"/>
    <n v="25.24421413816043"/>
    <b v="0"/>
    <b v="0"/>
    <s v="Diabetes"/>
    <s v="Critical"/>
    <b v="1"/>
  </r>
  <r>
    <s v="PID0662"/>
    <s v="Middle-aged"/>
    <x v="2"/>
    <n v="90000"/>
    <n v="64432.799999999996"/>
    <n v="58.2"/>
    <s v="Female"/>
    <s v="A-"/>
    <b v="1"/>
    <b v="0"/>
    <x v="0"/>
    <n v="12"/>
    <n v="21.377410468319564"/>
    <b v="0"/>
    <b v="0"/>
    <s v="Prostate Cancer"/>
    <s v="Ongoing Treatment"/>
    <b v="1"/>
  </r>
  <r>
    <s v="PID0663"/>
    <s v="Senior"/>
    <x v="2"/>
    <n v="200000"/>
    <n v="126889.5"/>
    <n v="82.9"/>
    <s v="Female"/>
    <s v="B+"/>
    <b v="0"/>
    <b v="0"/>
    <x v="0"/>
    <n v="15"/>
    <n v="33.207819259734016"/>
    <b v="1"/>
    <b v="1"/>
    <s v="Prostate Cancer"/>
    <s v="Ongoing Treatment"/>
    <b v="1"/>
  </r>
  <r>
    <s v="PID0664"/>
    <s v="Senior"/>
    <x v="2"/>
    <n v="60000"/>
    <n v="0"/>
    <n v="75.5"/>
    <s v="Female"/>
    <s v="AB-"/>
    <b v="1"/>
    <b v="0"/>
    <x v="1"/>
    <n v="30"/>
    <n v="29.126962694340492"/>
    <b v="1"/>
    <b v="1"/>
    <s v="Fractured Leg"/>
    <s v="Critical"/>
    <b v="0"/>
  </r>
  <r>
    <s v="PID0665"/>
    <s v="Middle-aged"/>
    <x v="0"/>
    <n v="24000"/>
    <n v="16320.78"/>
    <n v="73.900000000000006"/>
    <s v="Male"/>
    <s v="B-"/>
    <b v="1"/>
    <b v="0"/>
    <x v="0"/>
    <n v="15"/>
    <n v="23.324075243024872"/>
    <b v="0"/>
    <b v="0"/>
    <s v="Osteoarthritis"/>
    <s v="Recovered"/>
    <b v="1"/>
  </r>
  <r>
    <s v="PID0666"/>
    <s v="Middle-aged"/>
    <x v="3"/>
    <n v="36000"/>
    <n v="25044.27"/>
    <n v="62.3"/>
    <s v="Male"/>
    <s v="AB+"/>
    <b v="0"/>
    <b v="1"/>
    <x v="0"/>
    <n v="7"/>
    <n v="23.738759335467147"/>
    <b v="0"/>
    <b v="0"/>
    <s v="Kidney Stones"/>
    <s v="Ongoing Treatment"/>
    <b v="1"/>
  </r>
  <r>
    <s v="PID0667"/>
    <s v="Middle-aged"/>
    <x v="1"/>
    <n v="250000"/>
    <n v="170546.6"/>
    <n v="86.6"/>
    <s v="Female"/>
    <s v="B+"/>
    <b v="0"/>
    <b v="1"/>
    <x v="0"/>
    <n v="5"/>
    <n v="30.321067189524179"/>
    <b v="1"/>
    <b v="1"/>
    <s v="Respiratory Infection"/>
    <s v="Critical"/>
    <b v="1"/>
  </r>
  <r>
    <s v="PID0668"/>
    <s v="Middle-aged"/>
    <x v="1"/>
    <n v="60000"/>
    <n v="31337.919999999998"/>
    <n v="52.7"/>
    <s v="Female"/>
    <s v="A-"/>
    <b v="1"/>
    <b v="1"/>
    <x v="0"/>
    <n v="20"/>
    <n v="21.11039897452331"/>
    <b v="0"/>
    <b v="0"/>
    <s v="Fractured Arm"/>
    <s v="Recovered"/>
    <b v="1"/>
  </r>
  <r>
    <s v="PID0669"/>
    <s v="Middle-aged"/>
    <x v="2"/>
    <n v="90000"/>
    <n v="73656"/>
    <n v="70.8"/>
    <s v="Male"/>
    <s v="A-"/>
    <b v="0"/>
    <b v="1"/>
    <x v="0"/>
    <n v="0"/>
    <n v="30.644044321329638"/>
    <b v="1"/>
    <b v="1"/>
    <s v="Heart Attack"/>
    <s v="Ongoing Treatment"/>
    <b v="1"/>
  </r>
  <r>
    <s v="PID0670"/>
    <s v="Adult"/>
    <x v="0"/>
    <n v="60000"/>
    <n v="32882.85"/>
    <n v="78.3"/>
    <s v="Female"/>
    <s v="A+"/>
    <b v="0"/>
    <b v="0"/>
    <x v="0"/>
    <n v="200"/>
    <n v="28.414864276382641"/>
    <b v="1"/>
    <b v="1"/>
    <s v="Cancer"/>
    <s v="Ongoing Treatment"/>
    <b v="1"/>
  </r>
  <r>
    <s v="PID0671"/>
    <s v="Young Adult"/>
    <x v="0"/>
    <n v="12000"/>
    <n v="0"/>
    <n v="95"/>
    <s v="Female"/>
    <s v="O+"/>
    <b v="0"/>
    <b v="1"/>
    <x v="1"/>
    <n v="20"/>
    <n v="31.741788900397605"/>
    <b v="1"/>
    <b v="1"/>
    <s v="Kidney Stones"/>
    <s v="Recovered"/>
    <b v="0"/>
  </r>
  <r>
    <s v="PID0672"/>
    <s v="Adult"/>
    <x v="2"/>
    <n v="12000"/>
    <n v="9054.18"/>
    <n v="90.6"/>
    <s v="Male"/>
    <s v="A+"/>
    <b v="1"/>
    <b v="0"/>
    <x v="0"/>
    <n v="20"/>
    <n v="29.92469282600079"/>
    <b v="1"/>
    <b v="1"/>
    <s v="Heart Attack"/>
    <s v="Ongoing Treatment"/>
    <b v="1"/>
  </r>
  <r>
    <s v="PID0673"/>
    <s v="Middle-aged"/>
    <x v="1"/>
    <n v="12000"/>
    <n v="8400.9000000000015"/>
    <n v="66.2"/>
    <s v="Female"/>
    <s v="O-"/>
    <b v="1"/>
    <b v="1"/>
    <x v="0"/>
    <n v="15"/>
    <n v="28.279721474646504"/>
    <b v="1"/>
    <b v="1"/>
    <s v="Childbirth"/>
    <s v="Critical"/>
    <b v="1"/>
  </r>
  <r>
    <s v="PID0674"/>
    <s v="Adult"/>
    <x v="2"/>
    <n v="48000"/>
    <n v="43134.92"/>
    <n v="66.900000000000006"/>
    <s v="Male"/>
    <s v="A-"/>
    <b v="0"/>
    <b v="0"/>
    <x v="0"/>
    <n v="2"/>
    <n v="21.59736570247934"/>
    <b v="0"/>
    <b v="0"/>
    <s v="Prostate Cancer"/>
    <s v="Ongoing Treatment"/>
    <b v="1"/>
  </r>
  <r>
    <s v="PID0675"/>
    <s v="Adult"/>
    <x v="0"/>
    <n v="18000"/>
    <n v="9478.98"/>
    <n v="58.7"/>
    <s v="Male"/>
    <s v="AB-"/>
    <b v="0"/>
    <b v="0"/>
    <x v="0"/>
    <n v="15"/>
    <n v="21.047724909462513"/>
    <b v="0"/>
    <b v="0"/>
    <s v="Fractured Leg"/>
    <s v="Critical"/>
    <b v="1"/>
  </r>
  <r>
    <s v="PID0676"/>
    <s v="Adult"/>
    <x v="2"/>
    <n v="60000"/>
    <n v="50145.04"/>
    <n v="104.7"/>
    <s v="Male"/>
    <s v="B-"/>
    <b v="0"/>
    <b v="0"/>
    <x v="0"/>
    <n v="9"/>
    <n v="33.41951546490472"/>
    <b v="1"/>
    <b v="1"/>
    <s v="Respiratory Infection"/>
    <s v="Critical"/>
    <b v="1"/>
  </r>
  <r>
    <s v="PID0677"/>
    <s v="Adult"/>
    <x v="2"/>
    <n v="24000"/>
    <n v="15096.18"/>
    <n v="83.5"/>
    <s v="Male"/>
    <s v="AB-"/>
    <b v="1"/>
    <b v="1"/>
    <x v="0"/>
    <n v="0"/>
    <n v="28.555794945453304"/>
    <b v="1"/>
    <b v="1"/>
    <s v="Heart Disease"/>
    <s v="Ongoing Treatment"/>
    <b v="1"/>
  </r>
  <r>
    <s v="PID0678"/>
    <s v="Middle-aged"/>
    <x v="0"/>
    <n v="60000"/>
    <n v="43140.5"/>
    <n v="87.8"/>
    <s v="Female"/>
    <s v="O-"/>
    <b v="1"/>
    <b v="0"/>
    <x v="0"/>
    <n v="12"/>
    <n v="34.296874999999993"/>
    <b v="1"/>
    <b v="1"/>
    <s v="Heart Disease"/>
    <s v="Recovered"/>
    <b v="1"/>
  </r>
  <r>
    <s v="PID0679"/>
    <s v="Middle-aged"/>
    <x v="0"/>
    <n v="500"/>
    <n v="288.08999999999997"/>
    <n v="46.1"/>
    <s v="Female"/>
    <s v="B-"/>
    <b v="1"/>
    <b v="1"/>
    <x v="0"/>
    <n v="12"/>
    <n v="20.488888888888891"/>
    <b v="0"/>
    <b v="0"/>
    <s v="Osteoarthritis"/>
    <s v="Ongoing Treatment"/>
    <b v="1"/>
  </r>
  <r>
    <s v="PID0680"/>
    <s v="Adult"/>
    <x v="1"/>
    <n v="36000"/>
    <n v="31428.06"/>
    <n v="88.9"/>
    <s v="Male"/>
    <s v="AB-"/>
    <b v="1"/>
    <b v="1"/>
    <x v="0"/>
    <n v="20"/>
    <n v="32.653810835629024"/>
    <b v="1"/>
    <b v="1"/>
    <s v="Heart Attack"/>
    <s v="Recovered"/>
    <b v="1"/>
  </r>
  <r>
    <s v="PID0681"/>
    <s v="Middle-aged"/>
    <x v="3"/>
    <n v="2000"/>
    <n v="1304.68"/>
    <n v="67.5"/>
    <s v="Male"/>
    <s v="AB+"/>
    <b v="0"/>
    <b v="0"/>
    <x v="0"/>
    <n v="7"/>
    <n v="23.633626273589865"/>
    <b v="0"/>
    <b v="0"/>
    <s v="Kidney Stones"/>
    <s v="Recovered"/>
    <b v="1"/>
  </r>
  <r>
    <s v="PID0682"/>
    <s v="Senior"/>
    <x v="0"/>
    <n v="100"/>
    <n v="86.42"/>
    <n v="60.5"/>
    <s v="Female"/>
    <s v="A+"/>
    <b v="0"/>
    <b v="1"/>
    <x v="0"/>
    <n v="40"/>
    <n v="23.931015387049559"/>
    <b v="0"/>
    <b v="0"/>
    <s v="Osteoarthritis"/>
    <s v="Ongoing Treatment"/>
    <b v="1"/>
  </r>
  <r>
    <s v="PID0683"/>
    <s v="Adult"/>
    <x v="0"/>
    <n v="24000"/>
    <n v="15400.439999999999"/>
    <n v="57.6"/>
    <s v="Male"/>
    <s v="O-"/>
    <b v="0"/>
    <b v="0"/>
    <x v="0"/>
    <n v="30"/>
    <n v="22.499999999999996"/>
    <b v="0"/>
    <b v="0"/>
    <s v="Osteoarthritis"/>
    <s v="Recovered"/>
    <b v="1"/>
  </r>
  <r>
    <s v="PID0684"/>
    <s v="Senior"/>
    <x v="0"/>
    <n v="18000"/>
    <n v="0"/>
    <n v="62"/>
    <s v="Female"/>
    <s v="A+"/>
    <b v="0"/>
    <b v="1"/>
    <x v="1"/>
    <n v="9"/>
    <n v="23.335466144755166"/>
    <b v="0"/>
    <b v="0"/>
    <s v="Childbirth"/>
    <s v="Recovered"/>
    <b v="0"/>
  </r>
  <r>
    <s v="PID0685"/>
    <s v="Middle-aged"/>
    <x v="0"/>
    <n v="500"/>
    <n v="309.23"/>
    <n v="66.2"/>
    <s v="Female"/>
    <s v="O+"/>
    <b v="0"/>
    <b v="0"/>
    <x v="0"/>
    <n v="25"/>
    <n v="22.906574394463671"/>
    <b v="0"/>
    <b v="0"/>
    <s v="Prostate Cancer"/>
    <s v="Critical"/>
    <b v="1"/>
  </r>
  <r>
    <s v="PID0686"/>
    <s v="Middle-aged"/>
    <x v="3"/>
    <n v="20000"/>
    <n v="15489.94"/>
    <n v="66.8"/>
    <s v="Male"/>
    <s v="B+"/>
    <b v="1"/>
    <b v="0"/>
    <x v="0"/>
    <n v="3"/>
    <n v="23.952095808383234"/>
    <b v="0"/>
    <b v="0"/>
    <s v="Diabetes"/>
    <s v="Ongoing Treatment"/>
    <b v="1"/>
  </r>
  <r>
    <s v="PID0687"/>
    <s v="Middle-aged"/>
    <x v="0"/>
    <n v="500"/>
    <n v="262.81"/>
    <n v="67.2"/>
    <s v="Female"/>
    <s v="O-"/>
    <b v="0"/>
    <b v="0"/>
    <x v="0"/>
    <n v="40"/>
    <n v="26.581227008425298"/>
    <b v="0"/>
    <b v="0"/>
    <s v="Hypertension"/>
    <s v="Recovered"/>
    <b v="1"/>
  </r>
  <r>
    <s v="PID0688"/>
    <s v="Adult"/>
    <x v="0"/>
    <n v="200000"/>
    <n v="167637.20000000001"/>
    <n v="91"/>
    <s v="Female"/>
    <s v="B+"/>
    <b v="0"/>
    <b v="1"/>
    <x v="0"/>
    <n v="2"/>
    <n v="28.721121070571897"/>
    <b v="1"/>
    <b v="1"/>
    <s v="Heart Attack"/>
    <s v="Critical"/>
    <b v="1"/>
  </r>
  <r>
    <s v="PID0689"/>
    <s v="Adult"/>
    <x v="0"/>
    <n v="100"/>
    <n v="59.02"/>
    <n v="70.8"/>
    <s v="Male"/>
    <s v="AB+"/>
    <b v="0"/>
    <b v="0"/>
    <x v="0"/>
    <n v="5"/>
    <n v="23.118367346938776"/>
    <b v="0"/>
    <b v="0"/>
    <s v="Cancer"/>
    <s v="Recovered"/>
    <b v="1"/>
  </r>
  <r>
    <s v="PID0690"/>
    <s v="Middle-aged"/>
    <x v="2"/>
    <n v="250000"/>
    <n v="139263.20000000001"/>
    <n v="85.7"/>
    <s v="Female"/>
    <s v="B+"/>
    <b v="1"/>
    <b v="0"/>
    <x v="0"/>
    <n v="7"/>
    <n v="31.863474122546108"/>
    <b v="1"/>
    <b v="1"/>
    <s v="Diabetes"/>
    <s v="Recovered"/>
    <b v="1"/>
  </r>
  <r>
    <s v="PID0691"/>
    <s v="Middle-aged"/>
    <x v="0"/>
    <n v="18000"/>
    <n v="0"/>
    <n v="74.2"/>
    <s v="Female"/>
    <s v="A-"/>
    <b v="1"/>
    <b v="0"/>
    <x v="1"/>
    <n v="4"/>
    <n v="26.92698504862825"/>
    <b v="0"/>
    <b v="0"/>
    <s v="Hypertension"/>
    <s v="Ongoing Treatment"/>
    <b v="0"/>
  </r>
  <r>
    <s v="PID0692"/>
    <s v="Adult"/>
    <x v="2"/>
    <n v="18000"/>
    <n v="15191.880000000001"/>
    <n v="69.900000000000006"/>
    <s v="Male"/>
    <s v="AB-"/>
    <b v="1"/>
    <b v="0"/>
    <x v="0"/>
    <n v="0.5"/>
    <n v="23.087594133967499"/>
    <b v="0"/>
    <b v="0"/>
    <s v="Cancer"/>
    <s v="Critical"/>
    <b v="1"/>
  </r>
  <r>
    <s v="PID0693"/>
    <s v="Senior"/>
    <x v="3"/>
    <n v="90000"/>
    <n v="0"/>
    <n v="83.7"/>
    <s v="Female"/>
    <s v="AB+"/>
    <b v="0"/>
    <b v="0"/>
    <x v="1"/>
    <n v="5"/>
    <n v="34.39349112426035"/>
    <b v="1"/>
    <b v="1"/>
    <s v="Prostate Cancer"/>
    <s v="Critical"/>
    <b v="0"/>
  </r>
  <r>
    <s v="PID0694"/>
    <s v="Adult"/>
    <x v="2"/>
    <n v="18000"/>
    <n v="15334.74"/>
    <n v="101.1"/>
    <s v="Male"/>
    <s v="A+"/>
    <b v="0"/>
    <b v="1"/>
    <x v="0"/>
    <n v="90"/>
    <n v="33.012244897959185"/>
    <b v="1"/>
    <b v="1"/>
    <s v="Kidney Stones"/>
    <s v="Critical"/>
    <b v="1"/>
  </r>
  <r>
    <s v="PID0695"/>
    <s v="Adult"/>
    <x v="2"/>
    <n v="60000"/>
    <n v="48267.05"/>
    <n v="81.5"/>
    <s v="Female"/>
    <s v="O-"/>
    <b v="0"/>
    <b v="1"/>
    <x v="0"/>
    <n v="9"/>
    <n v="30.301903628792392"/>
    <b v="1"/>
    <b v="1"/>
    <s v="Prostate Cancer"/>
    <s v="Recovered"/>
    <b v="1"/>
  </r>
  <r>
    <s v="PID0696"/>
    <s v="Adult"/>
    <x v="0"/>
    <n v="60000"/>
    <n v="44041.1"/>
    <n v="85.2"/>
    <s v="Male"/>
    <s v="B+"/>
    <b v="1"/>
    <b v="1"/>
    <x v="0"/>
    <n v="7"/>
    <n v="29.480968858131494"/>
    <b v="1"/>
    <b v="1"/>
    <s v="Heart Attack"/>
    <s v="Ongoing Treatment"/>
    <b v="1"/>
  </r>
  <r>
    <s v="PID0697"/>
    <s v="Adult"/>
    <x v="2"/>
    <n v="24000"/>
    <n v="19459.29"/>
    <n v="84.2"/>
    <s v="Female"/>
    <s v="A+"/>
    <b v="0"/>
    <b v="1"/>
    <x v="0"/>
    <n v="2"/>
    <n v="31.305770374776923"/>
    <b v="1"/>
    <b v="1"/>
    <s v="Hypertension"/>
    <s v="Critical"/>
    <b v="1"/>
  </r>
  <r>
    <s v="PID0698"/>
    <s v="Adult"/>
    <x v="2"/>
    <n v="48000"/>
    <n v="28136.92"/>
    <n v="60.6"/>
    <s v="Male"/>
    <s v="A+"/>
    <b v="1"/>
    <b v="0"/>
    <x v="0"/>
    <n v="5"/>
    <n v="20.247920077516788"/>
    <b v="0"/>
    <b v="0"/>
    <s v="Fractured Leg"/>
    <s v="Recovered"/>
    <b v="1"/>
  </r>
  <r>
    <s v="PID0699"/>
    <s v="Adult"/>
    <x v="0"/>
    <n v="90000"/>
    <n v="66656.2"/>
    <n v="93.6"/>
    <s v="Male"/>
    <s v="O+"/>
    <b v="0"/>
    <b v="0"/>
    <x v="0"/>
    <n v="15"/>
    <n v="29.212571392902841"/>
    <b v="1"/>
    <b v="1"/>
    <s v="Cancer"/>
    <s v="Recovered"/>
    <b v="1"/>
  </r>
  <r>
    <s v="PID0700"/>
    <s v="Adult"/>
    <x v="0"/>
    <n v="18000"/>
    <n v="0"/>
    <n v="92.1"/>
    <s v="Male"/>
    <s v="O+"/>
    <b v="0"/>
    <b v="0"/>
    <x v="1"/>
    <n v="12"/>
    <n v="33.422848018580346"/>
    <b v="1"/>
    <b v="1"/>
    <s v="Diabetes"/>
    <s v="Ongoing Treatment"/>
    <b v="0"/>
  </r>
  <r>
    <s v="PID0701"/>
    <s v="Middle-aged"/>
    <x v="0"/>
    <n v="24000"/>
    <n v="14503.32"/>
    <n v="55.7"/>
    <s v="Female"/>
    <s v="O-"/>
    <b v="1"/>
    <b v="1"/>
    <x v="0"/>
    <n v="40"/>
    <n v="21.223898795915254"/>
    <b v="0"/>
    <b v="0"/>
    <s v="Kidney Stones"/>
    <s v="Critical"/>
    <b v="1"/>
  </r>
  <r>
    <s v="PID0702"/>
    <s v="Adult"/>
    <x v="0"/>
    <n v="12000"/>
    <n v="8919.66"/>
    <n v="82.2"/>
    <s v="Female"/>
    <s v="O-"/>
    <b v="1"/>
    <b v="0"/>
    <x v="0"/>
    <n v="5"/>
    <n v="30.938311566110883"/>
    <b v="1"/>
    <b v="1"/>
    <s v="Stroke"/>
    <s v="Critical"/>
    <b v="1"/>
  </r>
  <r>
    <s v="PID0703"/>
    <s v="Senior"/>
    <x v="3"/>
    <n v="20000"/>
    <n v="13780.9"/>
    <n v="54.2"/>
    <s v="Female"/>
    <s v="B+"/>
    <b v="0"/>
    <b v="1"/>
    <x v="0"/>
    <n v="200"/>
    <n v="21.43902535500969"/>
    <b v="0"/>
    <b v="0"/>
    <s v="Osteoarthritis"/>
    <s v="Ongoing Treatment"/>
    <b v="1"/>
  </r>
  <r>
    <s v="PID0704"/>
    <s v="Senior"/>
    <x v="2"/>
    <n v="20000"/>
    <n v="12907.56"/>
    <n v="67"/>
    <s v="Female"/>
    <s v="AB+"/>
    <b v="0"/>
    <b v="0"/>
    <x v="0"/>
    <n v="5"/>
    <n v="25.847768218818715"/>
    <b v="0"/>
    <b v="0"/>
    <s v="Fractured Leg"/>
    <s v="Ongoing Treatment"/>
    <b v="1"/>
  </r>
  <r>
    <s v="PID0705"/>
    <s v="Senior"/>
    <x v="2"/>
    <n v="60000"/>
    <n v="35408.32"/>
    <n v="80"/>
    <s v="Male"/>
    <s v="AB-"/>
    <b v="0"/>
    <b v="0"/>
    <x v="0"/>
    <n v="1"/>
    <n v="32.455677715120288"/>
    <b v="1"/>
    <b v="1"/>
    <s v="Heart Attack"/>
    <s v="Recovered"/>
    <b v="1"/>
  </r>
  <r>
    <s v="PID0706"/>
    <s v="Middle-aged"/>
    <x v="1"/>
    <n v="250000"/>
    <n v="126508.5"/>
    <n v="80.599999999999994"/>
    <s v="Male"/>
    <s v="O-"/>
    <b v="0"/>
    <b v="0"/>
    <x v="0"/>
    <n v="250"/>
    <n v="32.286492549270946"/>
    <b v="1"/>
    <b v="1"/>
    <s v="Allergic Reaction"/>
    <s v="Recovered"/>
    <b v="1"/>
  </r>
  <r>
    <s v="PID0707"/>
    <s v="Adult"/>
    <x v="2"/>
    <n v="12000"/>
    <n v="6771.42"/>
    <n v="80.900000000000006"/>
    <s v="Male"/>
    <s v="O+"/>
    <b v="0"/>
    <b v="0"/>
    <x v="0"/>
    <n v="40"/>
    <n v="26.416326530612245"/>
    <b v="0"/>
    <b v="0"/>
    <s v="Childbirth"/>
    <s v="Recovered"/>
    <b v="1"/>
  </r>
  <r>
    <s v="PID0708"/>
    <s v="Middle-aged"/>
    <x v="0"/>
    <n v="90000"/>
    <n v="59766.450000000004"/>
    <n v="61.8"/>
    <s v="Male"/>
    <s v="A+"/>
    <b v="0"/>
    <b v="0"/>
    <x v="0"/>
    <n v="2"/>
    <n v="26.748614958448751"/>
    <b v="0"/>
    <b v="0"/>
    <s v="Cancer"/>
    <s v="Recovered"/>
    <b v="1"/>
  </r>
  <r>
    <s v="PID0709"/>
    <s v="Adult"/>
    <x v="1"/>
    <n v="90000"/>
    <n v="75760.05"/>
    <n v="86.7"/>
    <s v="Female"/>
    <s v="AB+"/>
    <b v="1"/>
    <b v="0"/>
    <x v="0"/>
    <n v="5"/>
    <n v="28.96855892278392"/>
    <b v="1"/>
    <b v="1"/>
    <s v="Appendicitis"/>
    <s v="Recovered"/>
    <b v="1"/>
  </r>
  <r>
    <s v="PID0710"/>
    <s v="Adult"/>
    <x v="1"/>
    <n v="16000"/>
    <n v="13875.26"/>
    <n v="64.8"/>
    <s v="Male"/>
    <s v="O-"/>
    <b v="0"/>
    <b v="1"/>
    <x v="0"/>
    <n v="15"/>
    <n v="21.903731746890212"/>
    <b v="0"/>
    <b v="0"/>
    <s v="Fractured Arm"/>
    <s v="Ongoing Treatment"/>
    <b v="1"/>
  </r>
  <r>
    <s v="PID0711"/>
    <s v="Middle-aged"/>
    <x v="2"/>
    <n v="40000"/>
    <n v="35384.899999999994"/>
    <n v="65.099999999999994"/>
    <s v="Male"/>
    <s v="B-"/>
    <b v="0"/>
    <b v="0"/>
    <x v="0"/>
    <n v="1"/>
    <n v="28.551379325468179"/>
    <b v="1"/>
    <b v="1"/>
    <s v="Prostate Cancer"/>
    <s v="Critical"/>
    <b v="1"/>
  </r>
  <r>
    <s v="PID0712"/>
    <s v="Middle-aged"/>
    <x v="1"/>
    <n v="500"/>
    <n v="406.64"/>
    <n v="96.4"/>
    <s v="Female"/>
    <s v="A+"/>
    <b v="1"/>
    <b v="0"/>
    <x v="0"/>
    <n v="40"/>
    <n v="33.752319596652782"/>
    <b v="1"/>
    <b v="1"/>
    <s v="Fractured Leg"/>
    <s v="Critical"/>
    <b v="1"/>
  </r>
  <r>
    <s v="PID0713"/>
    <s v="Adult"/>
    <x v="3"/>
    <n v="500"/>
    <n v="344.07"/>
    <n v="64.8"/>
    <s v="Female"/>
    <s v="B-"/>
    <b v="0"/>
    <b v="0"/>
    <x v="0"/>
    <n v="20"/>
    <n v="23.801652892561986"/>
    <b v="0"/>
    <b v="0"/>
    <s v="Kidney Stones"/>
    <s v="Ongoing Treatment"/>
    <b v="1"/>
  </r>
  <r>
    <s v="PID0714"/>
    <s v="Middle-aged"/>
    <x v="0"/>
    <n v="12000"/>
    <n v="6670.62"/>
    <n v="68.5"/>
    <s v="Male"/>
    <s v="B+"/>
    <b v="1"/>
    <b v="1"/>
    <x v="0"/>
    <n v="5"/>
    <n v="23.154407787993513"/>
    <b v="0"/>
    <b v="0"/>
    <s v="Prostate Cancer"/>
    <s v="Critical"/>
    <b v="1"/>
  </r>
  <r>
    <s v="PID0715"/>
    <s v="Middle-aged"/>
    <x v="3"/>
    <n v="60000"/>
    <n v="51497"/>
    <n v="84.9"/>
    <s v="Male"/>
    <s v="O-"/>
    <b v="1"/>
    <b v="0"/>
    <x v="0"/>
    <n v="20"/>
    <n v="32.350251486053949"/>
    <b v="1"/>
    <b v="1"/>
    <s v="Childbirth"/>
    <s v="Ongoing Treatment"/>
    <b v="1"/>
  </r>
  <r>
    <s v="PID0716"/>
    <s v="Middle-aged"/>
    <x v="0"/>
    <n v="36000"/>
    <n v="18567.12"/>
    <n v="84.3"/>
    <s v="Female"/>
    <s v="A-"/>
    <b v="0"/>
    <b v="0"/>
    <x v="0"/>
    <n v="12"/>
    <n v="30.226971207286027"/>
    <b v="1"/>
    <b v="1"/>
    <s v="Fractured Leg"/>
    <s v="Ongoing Treatment"/>
    <b v="1"/>
  </r>
  <r>
    <s v="PID0717"/>
    <s v="Middle-aged"/>
    <x v="2"/>
    <n v="250000"/>
    <n v="154206.1"/>
    <n v="57.7"/>
    <s v="Male"/>
    <s v="O-"/>
    <b v="0"/>
    <b v="0"/>
    <x v="0"/>
    <n v="3"/>
    <n v="20.443594104308396"/>
    <b v="0"/>
    <b v="0"/>
    <s v="Osteoarthritis"/>
    <s v="Recovered"/>
    <b v="1"/>
  </r>
  <r>
    <s v="PID0718"/>
    <s v="Senior"/>
    <x v="2"/>
    <n v="3000"/>
    <n v="2193.54"/>
    <n v="71.900000000000006"/>
    <s v="Male"/>
    <s v="O+"/>
    <b v="0"/>
    <b v="0"/>
    <x v="0"/>
    <n v="12"/>
    <n v="28.085937499999996"/>
    <b v="1"/>
    <b v="1"/>
    <s v="Fractured Arm"/>
    <s v="Ongoing Treatment"/>
    <b v="1"/>
  </r>
  <r>
    <s v="PID0719"/>
    <s v="Adult"/>
    <x v="3"/>
    <n v="100"/>
    <n v="65.45"/>
    <n v="94.9"/>
    <s v="Male"/>
    <s v="B+"/>
    <b v="0"/>
    <b v="0"/>
    <x v="0"/>
    <n v="20"/>
    <n v="34.857667584940316"/>
    <b v="1"/>
    <b v="1"/>
    <s v="Heart Disease"/>
    <s v="Ongoing Treatment"/>
    <b v="1"/>
  </r>
  <r>
    <s v="PID0720"/>
    <s v="Adult"/>
    <x v="0"/>
    <n v="800"/>
    <n v="557.95000000000005"/>
    <n v="80.8"/>
    <s v="Female"/>
    <s v="B+"/>
    <b v="1"/>
    <b v="0"/>
    <x v="0"/>
    <n v="40"/>
    <n v="31.17163689672466"/>
    <b v="1"/>
    <b v="1"/>
    <s v="Appendicitis"/>
    <s v="Ongoing Treatment"/>
    <b v="1"/>
  </r>
  <r>
    <s v="PID0721"/>
    <s v="Senior"/>
    <x v="1"/>
    <n v="500"/>
    <n v="366.9"/>
    <n v="79.2"/>
    <s v="Female"/>
    <s v="O+"/>
    <b v="0"/>
    <b v="0"/>
    <x v="0"/>
    <n v="15"/>
    <n v="28.398293233891501"/>
    <b v="1"/>
    <b v="1"/>
    <s v="Heart Disease"/>
    <s v="Recovered"/>
    <b v="1"/>
  </r>
  <r>
    <s v="PID0722"/>
    <s v="Adult"/>
    <x v="0"/>
    <n v="20000"/>
    <n v="15172.92"/>
    <n v="85.8"/>
    <s v="Female"/>
    <s v="B+"/>
    <b v="0"/>
    <b v="0"/>
    <x v="0"/>
    <n v="25"/>
    <n v="29.688581314878896"/>
    <b v="1"/>
    <b v="1"/>
    <s v="Fractured Leg"/>
    <s v="Ongoing Treatment"/>
    <b v="1"/>
  </r>
  <r>
    <s v="PID0723"/>
    <s v="Adult"/>
    <x v="3"/>
    <n v="100"/>
    <n v="87.14"/>
    <n v="89.2"/>
    <s v="Female"/>
    <s v="A-"/>
    <b v="0"/>
    <b v="0"/>
    <x v="0"/>
    <n v="12"/>
    <n v="28.472022726547287"/>
    <b v="1"/>
    <b v="1"/>
    <s v="Respiratory Infection"/>
    <s v="Recovered"/>
    <b v="1"/>
  </r>
  <r>
    <s v="PID0724"/>
    <s v="Middle-aged"/>
    <x v="0"/>
    <n v="20000"/>
    <n v="13300.26"/>
    <n v="53.3"/>
    <s v="Male"/>
    <s v="A-"/>
    <b v="0"/>
    <b v="0"/>
    <x v="0"/>
    <n v="40"/>
    <n v="23.688888888888886"/>
    <b v="0"/>
    <b v="0"/>
    <s v="Fractured Leg"/>
    <s v="Ongoing Treatment"/>
    <b v="1"/>
  </r>
  <r>
    <s v="PID0725"/>
    <s v="Adult"/>
    <x v="0"/>
    <n v="24000"/>
    <n v="14020.68"/>
    <n v="66.099999999999994"/>
    <s v="Female"/>
    <s v="B-"/>
    <b v="1"/>
    <b v="0"/>
    <x v="0"/>
    <n v="25"/>
    <n v="22.343158464034612"/>
    <b v="0"/>
    <b v="0"/>
    <s v="Appendicitis"/>
    <s v="Critical"/>
    <b v="1"/>
  </r>
  <r>
    <s v="PID0726"/>
    <s v="Senior"/>
    <x v="0"/>
    <n v="24000"/>
    <n v="0"/>
    <n v="70.400000000000006"/>
    <s v="Female"/>
    <s v="B+"/>
    <b v="0"/>
    <b v="0"/>
    <x v="1"/>
    <n v="7"/>
    <n v="28.200608876782564"/>
    <b v="1"/>
    <b v="1"/>
    <s v="Fractured Arm"/>
    <s v="Recovered"/>
    <b v="0"/>
  </r>
  <r>
    <s v="PID0727"/>
    <s v="Middle-aged"/>
    <x v="0"/>
    <n v="12000"/>
    <n v="8729.76"/>
    <n v="95.6"/>
    <s v="Female"/>
    <s v="AB-"/>
    <b v="0"/>
    <b v="1"/>
    <x v="0"/>
    <n v="3"/>
    <n v="33.472217359336163"/>
    <b v="1"/>
    <b v="1"/>
    <s v="Appendicitis"/>
    <s v="Ongoing Treatment"/>
    <b v="1"/>
  </r>
  <r>
    <s v="PID0728"/>
    <s v="Middle-aged"/>
    <x v="2"/>
    <n v="24000"/>
    <n v="12841.380000000001"/>
    <n v="57.6"/>
    <s v="Male"/>
    <s v="O-"/>
    <b v="0"/>
    <b v="0"/>
    <x v="0"/>
    <n v="15"/>
    <n v="20.902888663086081"/>
    <b v="0"/>
    <b v="0"/>
    <s v="Allergic Reaction"/>
    <s v="Ongoing Treatment"/>
    <b v="1"/>
  </r>
  <r>
    <s v="PID0729"/>
    <s v="Senior"/>
    <x v="1"/>
    <n v="90000"/>
    <n v="60509.45"/>
    <n v="46.5"/>
    <s v="Male"/>
    <s v="AB-"/>
    <b v="0"/>
    <b v="1"/>
    <x v="0"/>
    <n v="30"/>
    <n v="20.393842375334415"/>
    <b v="0"/>
    <b v="0"/>
    <s v="Childbirth"/>
    <s v="Recovered"/>
    <b v="1"/>
  </r>
  <r>
    <s v="PID0730"/>
    <s v="Middle-aged"/>
    <x v="0"/>
    <n v="90000"/>
    <n v="0"/>
    <n v="73.900000000000006"/>
    <s v="Male"/>
    <s v="A+"/>
    <b v="0"/>
    <b v="0"/>
    <x v="1"/>
    <n v="40"/>
    <n v="28.158817253467458"/>
    <b v="1"/>
    <b v="1"/>
    <s v="Heart Disease"/>
    <s v="Critical"/>
    <b v="0"/>
  </r>
  <r>
    <s v="PID0731"/>
    <s v="Adult"/>
    <x v="1"/>
    <n v="60000"/>
    <n v="38631.699999999997"/>
    <n v="79.8"/>
    <s v="Female"/>
    <s v="O-"/>
    <b v="0"/>
    <b v="0"/>
    <x v="0"/>
    <n v="15"/>
    <n v="29.669839381320646"/>
    <b v="1"/>
    <b v="1"/>
    <s v="Osteoarthritis"/>
    <s v="Recovered"/>
    <b v="1"/>
  </r>
  <r>
    <s v="PID0732"/>
    <s v="Middle-aged"/>
    <x v="1"/>
    <n v="48000"/>
    <n v="29553.119999999999"/>
    <n v="91.3"/>
    <s v="Female"/>
    <s v="B+"/>
    <b v="1"/>
    <b v="0"/>
    <x v="0"/>
    <n v="12"/>
    <n v="29.812244897959182"/>
    <b v="1"/>
    <b v="1"/>
    <s v="Heart Attack"/>
    <s v="Recovered"/>
    <b v="1"/>
  </r>
  <r>
    <s v="PID0733"/>
    <s v="Middle-aged"/>
    <x v="1"/>
    <n v="800"/>
    <n v="663.33"/>
    <n v="75.3"/>
    <s v="Male"/>
    <s v="A+"/>
    <b v="1"/>
    <b v="0"/>
    <x v="0"/>
    <n v="15"/>
    <n v="23.501139165444275"/>
    <b v="0"/>
    <b v="0"/>
    <s v="Prostate Cancer"/>
    <s v="Recovered"/>
    <b v="1"/>
  </r>
  <r>
    <s v="PID0734"/>
    <s v="Senior"/>
    <x v="0"/>
    <n v="40000"/>
    <n v="24648.699999999997"/>
    <n v="79.099999999999994"/>
    <s v="Female"/>
    <s v="AB-"/>
    <b v="0"/>
    <b v="0"/>
    <x v="0"/>
    <n v="9"/>
    <n v="30.898437499999993"/>
    <b v="1"/>
    <b v="1"/>
    <s v="Respiratory Infection"/>
    <s v="Ongoing Treatment"/>
    <b v="1"/>
  </r>
  <r>
    <s v="PID0735"/>
    <s v="Middle-aged"/>
    <x v="0"/>
    <n v="12000"/>
    <n v="10012.26"/>
    <n v="63.8"/>
    <s v="Male"/>
    <s v="O+"/>
    <b v="0"/>
    <b v="0"/>
    <x v="0"/>
    <n v="20"/>
    <n v="24.310318549001671"/>
    <b v="0"/>
    <b v="0"/>
    <s v="Prostate Cancer"/>
    <s v="Recovered"/>
    <b v="1"/>
  </r>
  <r>
    <s v="PID0736"/>
    <s v="Middle-aged"/>
    <x v="3"/>
    <n v="15000"/>
    <n v="10751.5"/>
    <n v="65.099999999999994"/>
    <s v="Male"/>
    <s v="O-"/>
    <b v="0"/>
    <b v="0"/>
    <x v="0"/>
    <n v="7"/>
    <n v="22.793319561640001"/>
    <b v="0"/>
    <b v="0"/>
    <s v="Cancer"/>
    <s v="Recovered"/>
    <b v="1"/>
  </r>
  <r>
    <s v="PID0737"/>
    <s v="Adult"/>
    <x v="3"/>
    <n v="12000"/>
    <n v="10198.380000000001"/>
    <n v="65.400000000000006"/>
    <s v="Female"/>
    <s v="O-"/>
    <b v="0"/>
    <b v="0"/>
    <x v="0"/>
    <n v="20"/>
    <n v="20.875227425069426"/>
    <b v="0"/>
    <b v="0"/>
    <s v="Hypertension"/>
    <s v="Recovered"/>
    <b v="1"/>
  </r>
  <r>
    <s v="PID0738"/>
    <s v="Adult"/>
    <x v="0"/>
    <n v="20000"/>
    <n v="10425.280000000001"/>
    <n v="86.7"/>
    <s v="Male"/>
    <s v="A-"/>
    <b v="0"/>
    <b v="0"/>
    <x v="0"/>
    <n v="3"/>
    <n v="29.650148763722175"/>
    <b v="1"/>
    <b v="1"/>
    <s v="Stroke"/>
    <s v="Ongoing Treatment"/>
    <b v="1"/>
  </r>
  <r>
    <s v="PID0739"/>
    <s v="Middle-aged"/>
    <x v="2"/>
    <n v="45000"/>
    <n v="0"/>
    <n v="82.9"/>
    <s v="Female"/>
    <s v="O-"/>
    <b v="0"/>
    <b v="0"/>
    <x v="1"/>
    <n v="25"/>
    <n v="30.084192190448544"/>
    <b v="1"/>
    <b v="1"/>
    <s v="Osteoarthritis"/>
    <s v="Ongoing Treatment"/>
    <b v="0"/>
  </r>
  <r>
    <s v="PID0740"/>
    <s v="Middle-aged"/>
    <x v="1"/>
    <n v="24000"/>
    <n v="0"/>
    <n v="68.3"/>
    <s v="Female"/>
    <s v="B-"/>
    <b v="0"/>
    <b v="0"/>
    <x v="1"/>
    <n v="7"/>
    <n v="25.706650607851255"/>
    <b v="0"/>
    <b v="0"/>
    <s v="Fractured Arm"/>
    <s v="Critical"/>
    <b v="0"/>
  </r>
  <r>
    <s v="PID0741"/>
    <s v="Middle-aged"/>
    <x v="0"/>
    <n v="90000"/>
    <n v="66268.25"/>
    <n v="91.6"/>
    <s v="Female"/>
    <s v="A-"/>
    <b v="1"/>
    <b v="0"/>
    <x v="0"/>
    <n v="5"/>
    <n v="33.645546372819105"/>
    <b v="1"/>
    <b v="1"/>
    <s v="Respiratory Infection"/>
    <s v="Critical"/>
    <b v="1"/>
  </r>
  <r>
    <s v="PID0742"/>
    <s v="Middle-aged"/>
    <x v="2"/>
    <n v="3000"/>
    <n v="1767.42"/>
    <n v="66.8"/>
    <s v="Male"/>
    <s v="A-"/>
    <b v="1"/>
    <b v="0"/>
    <x v="0"/>
    <n v="3"/>
    <n v="23.952095808383234"/>
    <b v="0"/>
    <b v="0"/>
    <s v="Prostate Cancer"/>
    <s v="Recovered"/>
    <b v="1"/>
  </r>
  <r>
    <s v="PID0743"/>
    <s v="Adult"/>
    <x v="2"/>
    <n v="20000"/>
    <n v="10044.68"/>
    <n v="87.4"/>
    <s v="Female"/>
    <s v="B+"/>
    <b v="0"/>
    <b v="1"/>
    <x v="0"/>
    <n v="2"/>
    <n v="29.2024457883658"/>
    <b v="1"/>
    <b v="1"/>
    <s v="Respiratory Infection"/>
    <s v="Ongoing Treatment"/>
    <b v="1"/>
  </r>
  <r>
    <s v="PID0744"/>
    <s v="Middle-aged"/>
    <x v="1"/>
    <n v="3000"/>
    <n v="2420.9700000000003"/>
    <n v="85.8"/>
    <s v="Male"/>
    <s v="A-"/>
    <b v="1"/>
    <b v="0"/>
    <x v="0"/>
    <n v="25"/>
    <n v="29.342361752334053"/>
    <b v="1"/>
    <b v="1"/>
    <s v="Fractured Arm"/>
    <s v="Recovered"/>
    <b v="1"/>
  </r>
  <r>
    <s v="PID0745"/>
    <s v="Adult"/>
    <x v="2"/>
    <n v="12000"/>
    <n v="7689"/>
    <n v="75.400000000000006"/>
    <s v="Female"/>
    <s v="AB-"/>
    <b v="1"/>
    <b v="0"/>
    <x v="0"/>
    <n v="0.5"/>
    <n v="24.620408163265306"/>
    <b v="0"/>
    <b v="0"/>
    <s v="Allergic Reaction"/>
    <s v="Ongoing Treatment"/>
    <b v="1"/>
  </r>
  <r>
    <s v="PID0746"/>
    <s v="Adult"/>
    <x v="0"/>
    <n v="500"/>
    <n v="405.67"/>
    <n v="77.900000000000006"/>
    <s v="Female"/>
    <s v="O+"/>
    <b v="0"/>
    <b v="0"/>
    <x v="0"/>
    <n v="20"/>
    <n v="24.3125994819138"/>
    <b v="0"/>
    <b v="0"/>
    <s v="Childbirth"/>
    <s v="Ongoing Treatment"/>
    <b v="1"/>
  </r>
  <r>
    <s v="PID0747"/>
    <s v="Adult"/>
    <x v="0"/>
    <n v="300000"/>
    <n v="0"/>
    <n v="97.6"/>
    <s v="Female"/>
    <s v="O-"/>
    <b v="0"/>
    <b v="0"/>
    <x v="1"/>
    <n v="40"/>
    <n v="30.804191389976012"/>
    <b v="1"/>
    <b v="1"/>
    <s v="Respiratory Infection"/>
    <s v="Ongoing Treatment"/>
    <b v="0"/>
  </r>
  <r>
    <s v="PID0748"/>
    <s v="Adult"/>
    <x v="1"/>
    <n v="200000"/>
    <n v="141389.44"/>
    <n v="97.1"/>
    <s v="Female"/>
    <s v="O+"/>
    <b v="0"/>
    <b v="0"/>
    <x v="0"/>
    <n v="20"/>
    <n v="30.304921818919507"/>
    <b v="1"/>
    <b v="1"/>
    <s v="Hypertension"/>
    <s v="Critical"/>
    <b v="1"/>
  </r>
  <r>
    <s v="PID0749"/>
    <s v="Middle-aged"/>
    <x v="0"/>
    <n v="240000"/>
    <n v="211079.16"/>
    <n v="73"/>
    <s v="Male"/>
    <s v="A-"/>
    <b v="1"/>
    <b v="0"/>
    <x v="0"/>
    <n v="25"/>
    <n v="28.515624999999993"/>
    <b v="1"/>
    <b v="1"/>
    <s v="Heart Disease"/>
    <s v="Recovered"/>
    <b v="1"/>
  </r>
  <r>
    <s v="PID0750"/>
    <s v="Senior"/>
    <x v="3"/>
    <n v="100"/>
    <n v="0"/>
    <n v="95.1"/>
    <s v="Male"/>
    <s v="O+"/>
    <b v="0"/>
    <b v="0"/>
    <x v="1"/>
    <n v="15"/>
    <n v="33.694727891156468"/>
    <b v="1"/>
    <b v="1"/>
    <s v="Heart Attack"/>
    <s v="Ongoing Treatment"/>
    <b v="0"/>
  </r>
  <r>
    <s v="PID0751"/>
    <s v="Senior"/>
    <x v="1"/>
    <n v="20000"/>
    <n v="15758.62"/>
    <n v="84.2"/>
    <s v="Male"/>
    <s v="A-"/>
    <b v="1"/>
    <b v="1"/>
    <x v="0"/>
    <n v="120"/>
    <n v="30.927456382001839"/>
    <s v="Yes"/>
    <b v="1"/>
    <s v="Fractured Leg"/>
    <s v="Ongoing Treatment"/>
    <b v="1"/>
  </r>
  <r>
    <s v="PID0752"/>
    <s v="Middle-aged"/>
    <x v="0"/>
    <n v="18000"/>
    <n v="13560.54"/>
    <n v="84.8"/>
    <s v="Male"/>
    <s v="O-"/>
    <b v="0"/>
    <b v="0"/>
    <x v="0"/>
    <n v="20"/>
    <n v="33.968915237942632"/>
    <b v="1"/>
    <b v="1"/>
    <s v="Fractured Arm"/>
    <s v="Critical"/>
    <b v="1"/>
  </r>
  <r>
    <s v="PID0753"/>
    <s v="Senior"/>
    <x v="0"/>
    <n v="32000"/>
    <n v="27093.279999999999"/>
    <n v="68.900000000000006"/>
    <s v="Male"/>
    <s v="O-"/>
    <b v="0"/>
    <b v="0"/>
    <x v="0"/>
    <n v="9"/>
    <n v="26.580764630994175"/>
    <b v="0"/>
    <b v="0"/>
    <s v="Fractured Arm"/>
    <s v="Recovered"/>
    <b v="1"/>
  </r>
  <r>
    <s v="PID0754"/>
    <s v="Adult"/>
    <x v="3"/>
    <n v="24000"/>
    <n v="13327.14"/>
    <n v="70.7"/>
    <s v="Female"/>
    <s v="O-"/>
    <b v="0"/>
    <b v="0"/>
    <x v="0"/>
    <n v="40"/>
    <n v="23.622573423769587"/>
    <b v="0"/>
    <b v="0"/>
    <s v="Osteoarthritis"/>
    <s v="Recovered"/>
    <b v="1"/>
  </r>
  <r>
    <s v="PID0755"/>
    <s v="Middle-aged"/>
    <x v="2"/>
    <n v="20000"/>
    <n v="11426.44"/>
    <n v="60.8"/>
    <s v="Female"/>
    <s v="B-"/>
    <b v="0"/>
    <b v="0"/>
    <x v="0"/>
    <n v="40"/>
    <n v="24.359477647812845"/>
    <b v="0"/>
    <b v="0"/>
    <s v="Cancer"/>
    <s v="Recovered"/>
    <b v="1"/>
  </r>
  <r>
    <s v="PID0756"/>
    <s v="Middle-aged"/>
    <x v="1"/>
    <n v="60000"/>
    <n v="0"/>
    <n v="58"/>
    <s v="Female"/>
    <s v="O-"/>
    <b v="0"/>
    <b v="1"/>
    <x v="1"/>
    <n v="30"/>
    <n v="22.942130453700404"/>
    <b v="0"/>
    <b v="0"/>
    <s v="Appendicitis"/>
    <s v="Critical"/>
    <b v="0"/>
  </r>
  <r>
    <s v="PID0757"/>
    <s v="Adult"/>
    <x v="0"/>
    <n v="15000"/>
    <n v="12315.599999999999"/>
    <n v="86.6"/>
    <s v="Female"/>
    <s v="AB+"/>
    <b v="0"/>
    <b v="0"/>
    <x v="0"/>
    <n v="20"/>
    <n v="31.426912469153724"/>
    <b v="1"/>
    <b v="1"/>
    <s v="Heart Disease"/>
    <s v="Recovered"/>
    <b v="1"/>
  </r>
  <r>
    <s v="PID0758"/>
    <s v="Adult"/>
    <x v="1"/>
    <n v="12000"/>
    <n v="9147.9000000000015"/>
    <n v="89.9"/>
    <s v="Male"/>
    <s v="B+"/>
    <b v="1"/>
    <b v="0"/>
    <x v="0"/>
    <n v="25"/>
    <n v="33.021120293847574"/>
    <b v="1"/>
    <b v="1"/>
    <s v="Allergic Reaction"/>
    <s v="Critical"/>
    <b v="1"/>
  </r>
  <r>
    <s v="PID0759"/>
    <s v="Middle-aged"/>
    <x v="2"/>
    <n v="18000"/>
    <n v="0"/>
    <n v="77.8"/>
    <s v="Female"/>
    <s v="A+"/>
    <b v="0"/>
    <b v="1"/>
    <x v="1"/>
    <n v="3"/>
    <n v="31.16487742348982"/>
    <b v="1"/>
    <b v="1"/>
    <s v="Cancer"/>
    <s v="Ongoing Treatment"/>
    <b v="0"/>
  </r>
  <r>
    <s v="PID0760"/>
    <s v="Adult"/>
    <x v="0"/>
    <n v="240000"/>
    <n v="167045.76000000001"/>
    <n v="105.8"/>
    <s v="Female"/>
    <s v="AB+"/>
    <b v="0"/>
    <b v="0"/>
    <x v="0"/>
    <n v="2"/>
    <n v="33.392248453478096"/>
    <b v="1"/>
    <b v="1"/>
    <s v="Heart Attack"/>
    <s v="Recovered"/>
    <b v="1"/>
  </r>
  <r>
    <s v="PID0761"/>
    <s v="Middle-aged"/>
    <x v="3"/>
    <n v="72000"/>
    <n v="54255.64"/>
    <n v="68.7"/>
    <s v="Female"/>
    <s v="O-"/>
    <b v="0"/>
    <b v="0"/>
    <x v="0"/>
    <n v="5"/>
    <n v="26.177411979881111"/>
    <b v="0"/>
    <b v="0"/>
    <s v="Fractured Leg"/>
    <s v="Ongoing Treatment"/>
    <b v="1"/>
  </r>
  <r>
    <s v="PID0762"/>
    <s v="Senior"/>
    <x v="1"/>
    <n v="32000"/>
    <n v="28784.2"/>
    <n v="47"/>
    <s v="Male"/>
    <s v="AB-"/>
    <b v="0"/>
    <b v="0"/>
    <x v="0"/>
    <n v="7"/>
    <n v="20.077747874749029"/>
    <b v="0"/>
    <b v="0"/>
    <s v="Stroke"/>
    <s v="Recovered"/>
    <b v="1"/>
  </r>
  <r>
    <s v="PID0763"/>
    <s v="Senior"/>
    <x v="1"/>
    <n v="12000"/>
    <n v="9897.48"/>
    <n v="56"/>
    <s v="Male"/>
    <s v="AB+"/>
    <b v="0"/>
    <b v="0"/>
    <x v="0"/>
    <n v="30"/>
    <n v="23.92242299970097"/>
    <b v="0"/>
    <b v="0"/>
    <s v="Cancer"/>
    <s v="Critical"/>
    <b v="1"/>
  </r>
  <r>
    <s v="PID0764"/>
    <s v="Middle-aged"/>
    <x v="1"/>
    <n v="240000"/>
    <n v="180338.76"/>
    <n v="92.3"/>
    <s v="Female"/>
    <s v="AB+"/>
    <b v="0"/>
    <b v="1"/>
    <x v="0"/>
    <n v="7"/>
    <n v="30.138775510204081"/>
    <b v="1"/>
    <b v="1"/>
    <s v="Cancer"/>
    <s v="Recovered"/>
    <b v="1"/>
  </r>
  <r>
    <s v="PID0765"/>
    <s v="Adult"/>
    <x v="0"/>
    <n v="200000"/>
    <n v="0"/>
    <n v="74.7"/>
    <s v="Female"/>
    <s v="AB+"/>
    <b v="0"/>
    <b v="1"/>
    <x v="1"/>
    <n v="3"/>
    <n v="23.313879092412847"/>
    <b v="0"/>
    <b v="0"/>
    <s v="Stroke"/>
    <s v="Ongoing Treatment"/>
    <b v="0"/>
  </r>
  <r>
    <s v="PID0766"/>
    <s v="Middle-aged"/>
    <x v="2"/>
    <n v="3000"/>
    <n v="0"/>
    <n v="69.8"/>
    <s v="Male"/>
    <s v="B-"/>
    <b v="1"/>
    <b v="1"/>
    <x v="1"/>
    <n v="2"/>
    <n v="29.431607353685276"/>
    <b v="1"/>
    <b v="1"/>
    <s v="Stroke"/>
    <s v="Recovered"/>
    <b v="0"/>
  </r>
  <r>
    <s v="PID0767"/>
    <s v="Middle-aged"/>
    <x v="0"/>
    <n v="20000"/>
    <n v="11516.22"/>
    <n v="91"/>
    <s v="Female"/>
    <s v="B+"/>
    <b v="0"/>
    <b v="1"/>
    <x v="0"/>
    <n v="30"/>
    <n v="33.834027364663896"/>
    <b v="1"/>
    <b v="1"/>
    <s v="Diabetes"/>
    <s v="Recovered"/>
    <b v="1"/>
  </r>
  <r>
    <s v="PID0768"/>
    <s v="Adult"/>
    <x v="0"/>
    <n v="15000"/>
    <n v="9725.4499999999989"/>
    <n v="70.099999999999994"/>
    <s v="Male"/>
    <s v="A+"/>
    <b v="1"/>
    <b v="1"/>
    <x v="0"/>
    <n v="20"/>
    <n v="23.422098967556547"/>
    <b v="0"/>
    <b v="0"/>
    <s v="Diabetes"/>
    <s v="Ongoing Treatment"/>
    <b v="1"/>
  </r>
  <r>
    <s v="PID0769"/>
    <s v="Middle-aged"/>
    <x v="2"/>
    <n v="72000"/>
    <n v="62499.040000000001"/>
    <n v="87"/>
    <s v="Male"/>
    <s v="AB-"/>
    <b v="0"/>
    <b v="1"/>
    <x v="0"/>
    <n v="0.5"/>
    <n v="33.150434385002278"/>
    <b v="1"/>
    <b v="1"/>
    <s v="Prostate Cancer"/>
    <s v="Recovered"/>
    <b v="1"/>
  </r>
  <r>
    <s v="PID0770"/>
    <s v="Middle-aged"/>
    <x v="0"/>
    <n v="12000"/>
    <n v="10477.24"/>
    <n v="86.4"/>
    <s v="Male"/>
    <s v="O+"/>
    <b v="0"/>
    <b v="1"/>
    <x v="0"/>
    <n v="15"/>
    <n v="32.123735871505062"/>
    <b v="1"/>
    <b v="1"/>
    <s v="Prostate Cancer"/>
    <s v="Recovered"/>
    <b v="1"/>
  </r>
  <r>
    <s v="PID0771"/>
    <s v="Adult"/>
    <x v="2"/>
    <n v="1600"/>
    <n v="0"/>
    <n v="77.400000000000006"/>
    <s v="Male"/>
    <s v="A-"/>
    <b v="0"/>
    <b v="0"/>
    <x v="1"/>
    <n v="2"/>
    <n v="24.156549421054276"/>
    <b v="0"/>
    <b v="0"/>
    <s v="Fractured Leg"/>
    <s v="Ongoing Treatment"/>
    <b v="0"/>
  </r>
  <r>
    <s v="PID0772"/>
    <s v="Middle-aged"/>
    <x v="2"/>
    <n v="15000"/>
    <n v="8053.95"/>
    <n v="50.4"/>
    <s v="Male"/>
    <s v="O-"/>
    <b v="1"/>
    <b v="0"/>
    <x v="0"/>
    <n v="0.5"/>
    <n v="22.4"/>
    <b v="0"/>
    <b v="0"/>
    <s v="Allergic Reaction"/>
    <s v="Ongoing Treatment"/>
    <b v="1"/>
  </r>
  <r>
    <s v="PID0773"/>
    <s v="Senior"/>
    <x v="1"/>
    <n v="32000"/>
    <n v="22571.599999999999"/>
    <n v="75.900000000000006"/>
    <s v="Female"/>
    <s v="B+"/>
    <b v="1"/>
    <b v="0"/>
    <x v="0"/>
    <n v="9"/>
    <n v="31.18836291913215"/>
    <b v="1"/>
    <b v="1"/>
    <s v="Fractured Arm"/>
    <s v="Critical"/>
    <b v="1"/>
  </r>
  <r>
    <s v="PID0774"/>
    <s v="Adult"/>
    <x v="1"/>
    <n v="90000"/>
    <n v="0"/>
    <n v="88.9"/>
    <s v="Female"/>
    <s v="AB+"/>
    <b v="1"/>
    <b v="1"/>
    <x v="1"/>
    <n v="9"/>
    <n v="34.29651633810424"/>
    <b v="1"/>
    <b v="1"/>
    <s v="Osteoarthritis"/>
    <s v="Critical"/>
    <b v="0"/>
  </r>
  <r>
    <s v="PID0775"/>
    <s v="Adult"/>
    <x v="0"/>
    <n v="12000"/>
    <n v="6521.22"/>
    <n v="55.4"/>
    <s v="Female"/>
    <s v="B-"/>
    <b v="0"/>
    <b v="1"/>
    <x v="0"/>
    <n v="7"/>
    <n v="20.104514443315431"/>
    <b v="0"/>
    <b v="0"/>
    <s v="Fractured Arm"/>
    <s v="Ongoing Treatment"/>
    <b v="1"/>
  </r>
  <r>
    <s v="PID0776"/>
    <s v="Middle-aged"/>
    <x v="1"/>
    <n v="12000"/>
    <n v="0"/>
    <n v="98.2"/>
    <s v="Female"/>
    <s v="B-"/>
    <b v="0"/>
    <b v="0"/>
    <x v="1"/>
    <n v="40"/>
    <n v="31.701962809917358"/>
    <b v="1"/>
    <b v="1"/>
    <s v="Diabetes"/>
    <s v="Recovered"/>
    <b v="0"/>
  </r>
  <r>
    <s v="PID0777"/>
    <s v="Middle-aged"/>
    <x v="1"/>
    <n v="240000"/>
    <n v="194104.2"/>
    <n v="86.2"/>
    <s v="Female"/>
    <s v="B+"/>
    <b v="0"/>
    <b v="1"/>
    <x v="0"/>
    <n v="30"/>
    <n v="30.541383219954653"/>
    <b v="1"/>
    <b v="1"/>
    <s v="Cancer"/>
    <s v="Ongoing Treatment"/>
    <b v="1"/>
  </r>
  <r>
    <s v="PID0778"/>
    <s v="Middle-aged"/>
    <x v="1"/>
    <n v="40000"/>
    <n v="0"/>
    <n v="77.7"/>
    <s v="Female"/>
    <s v="AB+"/>
    <b v="1"/>
    <b v="1"/>
    <x v="1"/>
    <n v="5"/>
    <n v="28.197125852808828"/>
    <b v="1"/>
    <b v="1"/>
    <s v="Cancer"/>
    <s v="Recovered"/>
    <b v="0"/>
  </r>
  <r>
    <s v="PID0779"/>
    <s v="Adult"/>
    <x v="3"/>
    <n v="240000"/>
    <n v="0"/>
    <n v="89.8"/>
    <s v="Female"/>
    <s v="A-"/>
    <b v="0"/>
    <b v="0"/>
    <x v="1"/>
    <n v="30"/>
    <n v="28.026590930370464"/>
    <b v="1"/>
    <b v="1"/>
    <s v="Childbirth"/>
    <s v="Ongoing Treatment"/>
    <b v="0"/>
  </r>
  <r>
    <s v="PID0780"/>
    <s v="Adult"/>
    <x v="0"/>
    <n v="90000"/>
    <n v="77124.45"/>
    <n v="87.7"/>
    <s v="Female"/>
    <s v="AB+"/>
    <b v="0"/>
    <b v="0"/>
    <x v="0"/>
    <n v="120"/>
    <n v="33.417162017985056"/>
    <b v="1"/>
    <b v="1"/>
    <s v="Heart Attack"/>
    <s v="Critical"/>
    <b v="1"/>
  </r>
  <r>
    <s v="PID0781"/>
    <s v="Senior"/>
    <x v="0"/>
    <n v="4000"/>
    <n v="3240.2"/>
    <n v="56"/>
    <s v="Male"/>
    <s v="B+"/>
    <b v="0"/>
    <b v="1"/>
    <x v="0"/>
    <n v="7"/>
    <n v="21.874999999999996"/>
    <b v="0"/>
    <b v="0"/>
    <s v="Allergic Reaction"/>
    <s v="Recovered"/>
    <b v="1"/>
  </r>
  <r>
    <s v="PID0782"/>
    <s v="Middle-aged"/>
    <x v="0"/>
    <n v="45000"/>
    <n v="29182.86"/>
    <n v="56.2"/>
    <s v="Female"/>
    <s v="O-"/>
    <b v="1"/>
    <b v="1"/>
    <x v="0"/>
    <n v="15"/>
    <n v="24.977777777777778"/>
    <b v="0"/>
    <b v="0"/>
    <s v="Fractured Leg"/>
    <s v="Critical"/>
    <b v="1"/>
  </r>
  <r>
    <s v="PID0783"/>
    <s v="Elderly"/>
    <x v="0"/>
    <n v="100"/>
    <n v="0"/>
    <n v="87.5"/>
    <s v="Female"/>
    <s v="AB-"/>
    <b v="0"/>
    <b v="0"/>
    <x v="1"/>
    <n v="40"/>
    <n v="32.933117543001245"/>
    <b v="1"/>
    <b v="1"/>
    <s v="Stroke"/>
    <s v="Critical"/>
    <b v="0"/>
  </r>
  <r>
    <s v="PID0784"/>
    <s v="Middle-aged"/>
    <x v="2"/>
    <n v="72000"/>
    <n v="51103.32"/>
    <n v="62.5"/>
    <s v="Male"/>
    <s v="O-"/>
    <b v="0"/>
    <b v="0"/>
    <x v="0"/>
    <n v="15"/>
    <n v="20.882755855524742"/>
    <b v="0"/>
    <b v="0"/>
    <s v="Fractured Leg"/>
    <s v="Recovered"/>
    <b v="1"/>
  </r>
  <r>
    <s v="PID0785"/>
    <s v="Senior"/>
    <x v="2"/>
    <n v="3000"/>
    <n v="2647.71"/>
    <n v="74.3"/>
    <s v="Female"/>
    <s v="A-"/>
    <b v="0"/>
    <b v="0"/>
    <x v="0"/>
    <n v="2"/>
    <n v="31.739929087103249"/>
    <b v="1"/>
    <b v="1"/>
    <s v="Fractured Arm"/>
    <s v="Recovered"/>
    <b v="1"/>
  </r>
  <r>
    <s v="PID0786"/>
    <s v="Adult"/>
    <x v="0"/>
    <n v="500"/>
    <n v="0"/>
    <n v="95"/>
    <s v="Female"/>
    <s v="O+"/>
    <b v="1"/>
    <b v="0"/>
    <x v="1"/>
    <n v="30"/>
    <n v="31.37798916633637"/>
    <b v="1"/>
    <b v="1"/>
    <s v="Heart Disease"/>
    <s v="Recovered"/>
    <b v="0"/>
  </r>
  <r>
    <s v="PID0787"/>
    <s v="Senior"/>
    <x v="0"/>
    <n v="32000"/>
    <n v="27234.04"/>
    <n v="81.099999999999994"/>
    <s v="Male"/>
    <s v="O+"/>
    <b v="0"/>
    <b v="1"/>
    <x v="0"/>
    <n v="20"/>
    <n v="29.079565420058085"/>
    <b v="1"/>
    <b v="1"/>
    <s v="Fractured Leg"/>
    <s v="Critical"/>
    <b v="1"/>
  </r>
  <r>
    <s v="PID0788"/>
    <s v="Young Adult"/>
    <x v="3"/>
    <n v="40000"/>
    <n v="0"/>
    <n v="80.2"/>
    <s v="Male"/>
    <s v="A-"/>
    <b v="1"/>
    <b v="0"/>
    <x v="1"/>
    <n v="9"/>
    <n v="28.415532879818599"/>
    <b v="1"/>
    <b v="1"/>
    <s v="Heart Attack"/>
    <s v="Ongoing Treatment"/>
    <b v="0"/>
  </r>
  <r>
    <s v="PID0789"/>
    <s v="Senior"/>
    <x v="2"/>
    <n v="75000"/>
    <n v="0"/>
    <n v="70.599999999999994"/>
    <s v="Female"/>
    <s v="A+"/>
    <b v="1"/>
    <b v="0"/>
    <x v="1"/>
    <n v="3"/>
    <n v="29.010519395134775"/>
    <b v="1"/>
    <b v="1"/>
    <s v="Kidney Stones"/>
    <s v="Ongoing Treatment"/>
    <b v="0"/>
  </r>
  <r>
    <s v="PID0790"/>
    <s v="Adult"/>
    <x v="1"/>
    <n v="12000"/>
    <n v="6106.7999999999993"/>
    <n v="56.7"/>
    <s v="Male"/>
    <s v="B+"/>
    <b v="0"/>
    <b v="0"/>
    <x v="0"/>
    <n v="5"/>
    <n v="21.604938271604937"/>
    <b v="0"/>
    <b v="0"/>
    <s v="Allergic Reaction"/>
    <s v="Recovered"/>
    <b v="1"/>
  </r>
  <r>
    <s v="PID0791"/>
    <s v="Middle-aged"/>
    <x v="0"/>
    <n v="32000"/>
    <n v="0"/>
    <n v="55.7"/>
    <s v="Female"/>
    <s v="A-"/>
    <b v="1"/>
    <b v="1"/>
    <x v="1"/>
    <n v="20"/>
    <n v="22.887902695595002"/>
    <b v="0"/>
    <b v="0"/>
    <s v="Fractured Leg"/>
    <s v="Recovered"/>
    <b v="0"/>
  </r>
  <r>
    <s v="PID0792"/>
    <s v="Adult"/>
    <x v="0"/>
    <n v="1000"/>
    <n v="788.3"/>
    <n v="91.3"/>
    <s v="Female"/>
    <s v="B+"/>
    <b v="1"/>
    <b v="0"/>
    <x v="0"/>
    <n v="4"/>
    <n v="33.945568114217735"/>
    <b v="1"/>
    <b v="1"/>
    <s v="Heart Disease"/>
    <s v="Recovered"/>
    <b v="1"/>
  </r>
  <r>
    <s v="PID0793"/>
    <s v="Elderly"/>
    <x v="0"/>
    <n v="30000"/>
    <n v="23372.489999999998"/>
    <n v="82"/>
    <s v="Female"/>
    <s v="O-"/>
    <b v="1"/>
    <b v="0"/>
    <x v="0"/>
    <n v="30"/>
    <n v="32.031249999999993"/>
    <b v="1"/>
    <b v="1"/>
    <s v="Heart Attack"/>
    <s v="Ongoing Treatment"/>
    <b v="1"/>
  </r>
  <r>
    <s v="PID0794"/>
    <s v="Senior"/>
    <x v="1"/>
    <n v="500"/>
    <n v="401.53"/>
    <n v="59.9"/>
    <s v="Female"/>
    <s v="O+"/>
    <b v="1"/>
    <b v="0"/>
    <x v="0"/>
    <n v="7"/>
    <n v="20.972655019081966"/>
    <b v="0"/>
    <b v="0"/>
    <s v="Diabetes"/>
    <s v="Recovered"/>
    <b v="1"/>
  </r>
  <r>
    <s v="PID0795"/>
    <s v="Adult"/>
    <x v="0"/>
    <n v="250000"/>
    <n v="164113.4"/>
    <n v="78.900000000000006"/>
    <s v="Male"/>
    <s v="AB+"/>
    <b v="1"/>
    <b v="0"/>
    <x v="0"/>
    <n v="250"/>
    <n v="29.696262561631983"/>
    <b v="1"/>
    <b v="1"/>
    <s v="Heart Disease"/>
    <s v="Recovered"/>
    <b v="1"/>
  </r>
  <r>
    <s v="PID0796"/>
    <s v="Adult"/>
    <x v="0"/>
    <n v="3000"/>
    <n v="1659.81"/>
    <n v="84.1"/>
    <s v="Female"/>
    <s v="B+"/>
    <b v="0"/>
    <b v="0"/>
    <x v="0"/>
    <n v="40"/>
    <n v="28.760986286378717"/>
    <b v="1"/>
    <b v="1"/>
    <s v="Kidney Stones"/>
    <s v="Critical"/>
    <b v="1"/>
  </r>
  <r>
    <s v="PID0797"/>
    <s v="Adult"/>
    <x v="3"/>
    <n v="200000"/>
    <n v="138011.92000000001"/>
    <n v="73.5"/>
    <s v="Female"/>
    <s v="O+"/>
    <b v="0"/>
    <b v="0"/>
    <x v="0"/>
    <n v="25"/>
    <n v="24.558120886097097"/>
    <b v="0"/>
    <b v="0"/>
    <s v="Osteoarthritis"/>
    <s v="Ongoing Treatment"/>
    <b v="1"/>
  </r>
  <r>
    <s v="PID0798"/>
    <s v="Middle-aged"/>
    <x v="0"/>
    <n v="36000"/>
    <n v="27101.040000000001"/>
    <n v="64.2"/>
    <s v="Male"/>
    <s v="AB-"/>
    <b v="0"/>
    <b v="1"/>
    <x v="0"/>
    <n v="2"/>
    <n v="25.078124999999996"/>
    <b v="0"/>
    <b v="0"/>
    <s v="Kidney Stones"/>
    <s v="Critical"/>
    <b v="1"/>
  </r>
  <r>
    <s v="PID0799"/>
    <s v="Middle-aged"/>
    <x v="2"/>
    <n v="12000"/>
    <n v="8430.9000000000015"/>
    <n v="76.099999999999994"/>
    <s v="Female"/>
    <s v="AB-"/>
    <b v="1"/>
    <b v="0"/>
    <x v="0"/>
    <n v="25"/>
    <n v="30.483896811408421"/>
    <b v="1"/>
    <b v="1"/>
    <s v="Kidney Stones"/>
    <s v="Ongoing Treatment"/>
    <b v="1"/>
  </r>
  <r>
    <s v="PID0800"/>
    <s v="Middle-aged"/>
    <x v="1"/>
    <n v="15000"/>
    <n v="7930.4"/>
    <n v="57.1"/>
    <s v="Male"/>
    <s v="AB+"/>
    <b v="1"/>
    <b v="0"/>
    <x v="0"/>
    <n v="20"/>
    <n v="25.37777777777778"/>
    <b v="0"/>
    <b v="0"/>
    <s v="Stroke"/>
    <s v="Critical"/>
    <b v="1"/>
  </r>
  <r>
    <s v="PID0801"/>
    <s v="Adult"/>
    <x v="1"/>
    <n v="300000"/>
    <n v="0"/>
    <n v="67.5"/>
    <s v="Female"/>
    <s v="O-"/>
    <b v="0"/>
    <b v="0"/>
    <x v="1"/>
    <n v="15"/>
    <n v="26.367187499999996"/>
    <b v="0"/>
    <b v="0"/>
    <s v="Stroke"/>
    <s v="Recovered"/>
    <b v="0"/>
  </r>
  <r>
    <s v="PID0802"/>
    <s v="Adult"/>
    <x v="1"/>
    <n v="500"/>
    <n v="307.77999999999997"/>
    <n v="92.2"/>
    <s v="Male"/>
    <s v="O-"/>
    <b v="1"/>
    <b v="0"/>
    <x v="0"/>
    <n v="20"/>
    <n v="31.531069388871792"/>
    <b v="1"/>
    <b v="1"/>
    <s v="Respiratory Infection"/>
    <s v="Recovered"/>
    <b v="1"/>
  </r>
  <r>
    <s v="PID0803"/>
    <s v="Senior"/>
    <x v="3"/>
    <n v="60000"/>
    <n v="34598.1"/>
    <n v="69.7"/>
    <s v="Male"/>
    <s v="O-"/>
    <b v="1"/>
    <b v="1"/>
    <x v="0"/>
    <n v="25"/>
    <n v="25.293946871824652"/>
    <b v="0"/>
    <b v="0"/>
    <s v="Stroke"/>
    <s v="Recovered"/>
    <b v="1"/>
  </r>
  <r>
    <s v="PID0804"/>
    <s v="Young Adult"/>
    <x v="0"/>
    <n v="48000"/>
    <n v="41058.559999999998"/>
    <n v="75.7"/>
    <s v="Female"/>
    <s v="O-"/>
    <b v="0"/>
    <b v="0"/>
    <x v="0"/>
    <n v="7"/>
    <n v="28.844688309708882"/>
    <b v="1"/>
    <b v="1"/>
    <s v="Respiratory Infection"/>
    <s v="Ongoing Treatment"/>
    <b v="1"/>
  </r>
  <r>
    <s v="PID0805"/>
    <s v="Middle-aged"/>
    <x v="2"/>
    <n v="24000"/>
    <n v="15079.59"/>
    <n v="91"/>
    <s v="Female"/>
    <s v="A-"/>
    <b v="1"/>
    <b v="1"/>
    <x v="0"/>
    <n v="40"/>
    <n v="33.425160697887975"/>
    <b v="1"/>
    <b v="1"/>
    <s v="Heart Disease"/>
    <s v="Ongoing Treatment"/>
    <b v="1"/>
  </r>
  <r>
    <s v="PID0806"/>
    <s v="Middle-aged"/>
    <x v="2"/>
    <n v="3000"/>
    <n v="2123.9700000000003"/>
    <n v="76.400000000000006"/>
    <s v="Male"/>
    <s v="A-"/>
    <b v="0"/>
    <b v="1"/>
    <x v="0"/>
    <n v="25"/>
    <n v="26.749763663737269"/>
    <b v="0"/>
    <b v="0"/>
    <s v="Diabetes"/>
    <s v="Ongoing Treatment"/>
    <b v="1"/>
  </r>
  <r>
    <s v="PID0807"/>
    <s v="Adult"/>
    <x v="3"/>
    <n v="800"/>
    <n v="689.34"/>
    <n v="83.8"/>
    <s v="Male"/>
    <s v="O-"/>
    <b v="0"/>
    <b v="0"/>
    <x v="0"/>
    <n v="20"/>
    <n v="28.658390615916009"/>
    <b v="1"/>
    <b v="1"/>
    <s v="Osteoarthritis"/>
    <s v="Recovered"/>
    <b v="1"/>
  </r>
  <r>
    <s v="PID0808"/>
    <s v="Young Adult"/>
    <x v="0"/>
    <n v="15000"/>
    <n v="9070.75"/>
    <n v="82.5"/>
    <s v="Female"/>
    <s v="A+"/>
    <b v="0"/>
    <b v="0"/>
    <x v="0"/>
    <n v="20"/>
    <n v="32.226562499999993"/>
    <b v="1"/>
    <b v="1"/>
    <s v="Childbirth"/>
    <s v="Ongoing Treatment"/>
    <b v="1"/>
  </r>
  <r>
    <s v="PID0809"/>
    <s v="Middle-aged"/>
    <x v="1"/>
    <n v="12000"/>
    <n v="0"/>
    <n v="55.7"/>
    <s v="Male"/>
    <s v="A-"/>
    <b v="0"/>
    <b v="1"/>
    <x v="1"/>
    <n v="7"/>
    <n v="21.223898795915254"/>
    <b v="0"/>
    <b v="0"/>
    <s v="Fractured Leg"/>
    <s v="Ongoing Treatment"/>
    <b v="0"/>
  </r>
  <r>
    <s v="PID0810"/>
    <s v="Adult"/>
    <x v="0"/>
    <n v="24000"/>
    <n v="21522.510000000002"/>
    <n v="76.400000000000006"/>
    <s v="Female"/>
    <s v="B+"/>
    <b v="1"/>
    <b v="0"/>
    <x v="0"/>
    <n v="12"/>
    <n v="29.474171521160446"/>
    <b v="1"/>
    <b v="1"/>
    <s v="Hypertension"/>
    <s v="Ongoing Treatment"/>
    <b v="1"/>
  </r>
  <r>
    <s v="PID0811"/>
    <s v="Middle-aged"/>
    <x v="1"/>
    <n v="800"/>
    <n v="641.27"/>
    <n v="65.2"/>
    <s v="Male"/>
    <s v="B-"/>
    <b v="0"/>
    <b v="0"/>
    <x v="0"/>
    <n v="20"/>
    <n v="23.100907029478464"/>
    <b v="0"/>
    <b v="0"/>
    <s v="Stroke"/>
    <s v="Critical"/>
    <b v="1"/>
  </r>
  <r>
    <s v="PID0812"/>
    <s v="Adult"/>
    <x v="3"/>
    <n v="60000"/>
    <n v="30478.600000000002"/>
    <n v="74"/>
    <s v="Female"/>
    <s v="AB-"/>
    <b v="1"/>
    <b v="1"/>
    <x v="0"/>
    <n v="25"/>
    <n v="24.725182932941294"/>
    <b v="0"/>
    <b v="0"/>
    <s v="Fractured Arm"/>
    <s v="Critical"/>
    <b v="1"/>
  </r>
  <r>
    <s v="PID0813"/>
    <s v="Adult"/>
    <x v="2"/>
    <n v="250000"/>
    <n v="148709.1"/>
    <n v="109.1"/>
    <s v="Male"/>
    <s v="O-"/>
    <s v="No"/>
    <s v="No"/>
    <x v="0"/>
    <n v="20"/>
    <n v="34.433783613180154"/>
    <b v="1"/>
    <b v="1"/>
    <s v="Childbirth"/>
    <s v="Critical"/>
    <b v="1"/>
  </r>
  <r>
    <s v="PID0814"/>
    <s v="Senior"/>
    <x v="1"/>
    <n v="36000"/>
    <n v="28755.81"/>
    <n v="95.5"/>
    <s v="Male"/>
    <s v="AB+"/>
    <b v="0"/>
    <b v="0"/>
    <x v="0"/>
    <n v="7"/>
    <n v="34.656699085498623"/>
    <b v="1"/>
    <b v="1"/>
    <s v="Heart Disease"/>
    <s v="Critical"/>
    <b v="1"/>
  </r>
  <r>
    <s v="PID0815"/>
    <s v="Middle-aged"/>
    <x v="3"/>
    <n v="3000"/>
    <n v="2108.46"/>
    <n v="61.6"/>
    <s v="Male"/>
    <s v="A-"/>
    <b v="1"/>
    <b v="0"/>
    <x v="0"/>
    <n v="120"/>
    <n v="25.312294543063771"/>
    <b v="0"/>
    <b v="0"/>
    <s v="Hypertension"/>
    <s v="Recovered"/>
    <b v="1"/>
  </r>
  <r>
    <s v="PID0816"/>
    <s v="Adult"/>
    <x v="2"/>
    <n v="12000"/>
    <n v="0"/>
    <n v="104.7"/>
    <s v="Male"/>
    <s v="O-"/>
    <b v="0"/>
    <b v="0"/>
    <x v="1"/>
    <n v="9"/>
    <n v="34.98279260917505"/>
    <b v="1"/>
    <b v="1"/>
    <s v="Kidney Stones"/>
    <s v="Critical"/>
    <b v="0"/>
  </r>
  <r>
    <s v="PID0817"/>
    <s v="Adult"/>
    <x v="1"/>
    <n v="32000"/>
    <n v="23164.48"/>
    <n v="58.9"/>
    <s v="Male"/>
    <s v="B-"/>
    <b v="0"/>
    <b v="0"/>
    <x v="0"/>
    <n v="5"/>
    <n v="20.868764172335602"/>
    <b v="0"/>
    <b v="0"/>
    <s v="Fractured Leg"/>
    <s v="Critical"/>
    <b v="1"/>
  </r>
  <r>
    <s v="PID0818"/>
    <s v="Middle-aged"/>
    <x v="2"/>
    <n v="100"/>
    <n v="83.65"/>
    <n v="75.900000000000006"/>
    <s v="Female"/>
    <s v="A+"/>
    <b v="0"/>
    <b v="0"/>
    <x v="0"/>
    <n v="9"/>
    <n v="26.892006802721095"/>
    <b v="0"/>
    <b v="0"/>
    <s v="Cancer"/>
    <s v="Critical"/>
    <b v="1"/>
  </r>
  <r>
    <s v="PID0819"/>
    <s v="Adult"/>
    <x v="0"/>
    <n v="240000"/>
    <n v="211141.56"/>
    <n v="68.3"/>
    <s v="Male"/>
    <s v="B+"/>
    <b v="1"/>
    <b v="0"/>
    <x v="0"/>
    <n v="25"/>
    <n v="24.785890550152416"/>
    <b v="0"/>
    <b v="0"/>
    <s v="Appendicitis"/>
    <s v="Recovered"/>
    <b v="1"/>
  </r>
  <r>
    <s v="PID0820"/>
    <s v="Adult"/>
    <x v="3"/>
    <n v="16000"/>
    <n v="11177.24"/>
    <n v="93.1"/>
    <s v="Male"/>
    <s v="A+"/>
    <b v="0"/>
    <b v="1"/>
    <x v="0"/>
    <n v="3"/>
    <n v="31.83885640025991"/>
    <b v="1"/>
    <b v="1"/>
    <s v="Cancer"/>
    <s v="Critical"/>
    <b v="1"/>
  </r>
  <r>
    <s v="PID0821"/>
    <s v="Middle-aged"/>
    <x v="0"/>
    <n v="300000"/>
    <n v="0"/>
    <n v="105"/>
    <s v="Male"/>
    <s v="AB-"/>
    <b v="0"/>
    <b v="0"/>
    <x v="1"/>
    <n v="2"/>
    <n v="33.515273388872927"/>
    <b v="1"/>
    <b v="1"/>
    <s v="Diabetes"/>
    <s v="Recovered"/>
    <b v="0"/>
  </r>
  <r>
    <s v="PID0822"/>
    <s v="Middle-aged"/>
    <x v="0"/>
    <n v="500"/>
    <n v="358.5"/>
    <n v="96.6"/>
    <s v="Female"/>
    <s v="B-"/>
    <b v="1"/>
    <b v="1"/>
    <x v="0"/>
    <n v="25"/>
    <n v="33.822345155981935"/>
    <b v="1"/>
    <b v="1"/>
    <s v="Allergic Reaction"/>
    <s v="Ongoing Treatment"/>
    <b v="1"/>
  </r>
  <r>
    <s v="PID0823"/>
    <s v="Senior"/>
    <x v="3"/>
    <n v="90000"/>
    <n v="69662"/>
    <n v="58.7"/>
    <s v="Male"/>
    <s v="AB-"/>
    <b v="0"/>
    <b v="0"/>
    <x v="0"/>
    <n v="40"/>
    <n v="21.561065197428839"/>
    <b v="0"/>
    <b v="0"/>
    <s v="Fractured Arm"/>
    <s v="Recovered"/>
    <b v="1"/>
  </r>
  <r>
    <s v="PID0824"/>
    <s v="Adult"/>
    <x v="3"/>
    <n v="100"/>
    <n v="67.66"/>
    <n v="76.7"/>
    <s v="Male"/>
    <s v="O+"/>
    <b v="1"/>
    <b v="1"/>
    <x v="0"/>
    <n v="12"/>
    <n v="29.225727785398561"/>
    <b v="1"/>
    <b v="1"/>
    <s v="Fractured Leg"/>
    <s v="Recovered"/>
    <b v="1"/>
  </r>
  <r>
    <s v="PID0825"/>
    <s v="Adult"/>
    <x v="1"/>
    <n v="240000"/>
    <n v="172631.04000000001"/>
    <n v="103.1"/>
    <s v="Male"/>
    <s v="AB+"/>
    <b v="0"/>
    <b v="0"/>
    <x v="0"/>
    <n v="40"/>
    <n v="33.283832644628099"/>
    <b v="1"/>
    <b v="1"/>
    <s v="Kidney Stones"/>
    <s v="Ongoing Treatment"/>
    <b v="1"/>
  </r>
  <r>
    <s v="PID0826"/>
    <s v="Middle-aged"/>
    <x v="0"/>
    <n v="40000"/>
    <n v="25682.5"/>
    <n v="78.400000000000006"/>
    <s v="Male"/>
    <s v="B+"/>
    <b v="0"/>
    <b v="1"/>
    <x v="0"/>
    <n v="0"/>
    <n v="26.500811249323963"/>
    <b v="0"/>
    <b v="0"/>
    <s v="Diabetes"/>
    <s v="Critical"/>
    <b v="1"/>
  </r>
  <r>
    <s v="PID0827"/>
    <s v="Senior"/>
    <x v="2"/>
    <n v="30000"/>
    <n v="24743.82"/>
    <n v="69.900000000000006"/>
    <s v="Female"/>
    <s v="A-"/>
    <b v="0"/>
    <b v="0"/>
    <x v="0"/>
    <n v="1"/>
    <n v="28.722879684418146"/>
    <b v="1"/>
    <b v="1"/>
    <s v="Childbirth"/>
    <s v="Ongoing Treatment"/>
    <b v="1"/>
  </r>
  <r>
    <s v="PID0828"/>
    <s v="Middle-aged"/>
    <x v="0"/>
    <n v="500"/>
    <n v="314.77999999999997"/>
    <n v="75.2"/>
    <s v="Male"/>
    <s v="AB-"/>
    <b v="0"/>
    <b v="0"/>
    <x v="0"/>
    <n v="5"/>
    <n v="30.508337052213072"/>
    <b v="1"/>
    <b v="1"/>
    <s v="Appendicitis"/>
    <s v="Ongoing Treatment"/>
    <b v="1"/>
  </r>
  <r>
    <s v="PID0829"/>
    <s v="Adult"/>
    <x v="0"/>
    <n v="800"/>
    <n v="418.62"/>
    <n v="83.9"/>
    <s v="Female"/>
    <s v="A+"/>
    <b v="0"/>
    <b v="1"/>
    <x v="0"/>
    <n v="150"/>
    <n v="28.692589172736916"/>
    <b v="1"/>
    <b v="1"/>
    <s v="Prostate Cancer"/>
    <s v="Ongoing Treatment"/>
    <b v="1"/>
  </r>
  <r>
    <s v="PID0830"/>
    <s v="Adult"/>
    <x v="0"/>
    <n v="500"/>
    <n v="251.3"/>
    <n v="82"/>
    <s v="Male"/>
    <s v="AB-"/>
    <b v="1"/>
    <b v="0"/>
    <x v="0"/>
    <n v="15"/>
    <n v="32.031249999999993"/>
    <b v="1"/>
    <b v="1"/>
    <s v="Hypertension"/>
    <s v="Ongoing Treatment"/>
    <b v="1"/>
  </r>
  <r>
    <s v="PID0831"/>
    <s v="Adult"/>
    <x v="2"/>
    <n v="30000"/>
    <n v="21453.75"/>
    <n v="85.5"/>
    <s v="Female"/>
    <s v="B-"/>
    <b v="0"/>
    <b v="1"/>
    <x v="0"/>
    <n v="2"/>
    <n v="31.789113622843551"/>
    <b v="1"/>
    <b v="1"/>
    <s v="Fractured Arm"/>
    <s v="Critical"/>
    <b v="1"/>
  </r>
  <r>
    <s v="PID0832"/>
    <s v="Middle-aged"/>
    <x v="0"/>
    <n v="12000"/>
    <n v="0"/>
    <n v="102.2"/>
    <s v="Male"/>
    <s v="O-"/>
    <b v="1"/>
    <b v="0"/>
    <x v="1"/>
    <n v="25"/>
    <n v="34.545700378583021"/>
    <b v="1"/>
    <b v="1"/>
    <s v="Fractured Arm"/>
    <s v="Ongoing Treatment"/>
    <b v="0"/>
  </r>
  <r>
    <s v="PID0833"/>
    <s v="Adult"/>
    <x v="0"/>
    <n v="60000"/>
    <n v="44875.9"/>
    <n v="90.9"/>
    <s v="Male"/>
    <s v="B-"/>
    <b v="1"/>
    <b v="0"/>
    <x v="0"/>
    <n v="12"/>
    <n v="28.369901064261416"/>
    <b v="1"/>
    <b v="1"/>
    <s v="Stroke"/>
    <s v="Ongoing Treatment"/>
    <b v="1"/>
  </r>
  <r>
    <s v="PID0834"/>
    <s v="Senior"/>
    <x v="3"/>
    <n v="15000"/>
    <n v="8541.8499999999985"/>
    <n v="58.8"/>
    <s v="Female"/>
    <s v="AB-"/>
    <b v="0"/>
    <b v="0"/>
    <x v="0"/>
    <n v="120"/>
    <n v="23.258573632372133"/>
    <b v="0"/>
    <b v="0"/>
    <s v="Fractured Leg"/>
    <s v="Recovered"/>
    <b v="1"/>
  </r>
  <r>
    <s v="PID0835"/>
    <s v="Middle-aged"/>
    <x v="0"/>
    <n v="250000"/>
    <n v="0"/>
    <n v="91.5"/>
    <s v="Female"/>
    <s v="A+"/>
    <b v="0"/>
    <b v="1"/>
    <x v="1"/>
    <n v="40"/>
    <n v="28.878929428102513"/>
    <b v="1"/>
    <b v="1"/>
    <s v="Cancer"/>
    <s v="Ongoing Treatment"/>
    <b v="0"/>
  </r>
  <r>
    <s v="PID0836"/>
    <s v="Adult"/>
    <x v="1"/>
    <n v="500"/>
    <n v="353.6"/>
    <n v="92.6"/>
    <s v="Male"/>
    <s v="AB-"/>
    <b v="0"/>
    <b v="0"/>
    <x v="0"/>
    <n v="20"/>
    <n v="30.236734693877548"/>
    <b v="1"/>
    <b v="1"/>
    <s v="Heart Disease"/>
    <s v="Ongoing Treatment"/>
    <b v="1"/>
  </r>
  <r>
    <s v="PID0837"/>
    <s v="Young Adult"/>
    <x v="0"/>
    <n v="1000"/>
    <n v="0"/>
    <n v="68.099999999999994"/>
    <s v="Male"/>
    <s v="AB+"/>
    <b v="0"/>
    <b v="0"/>
    <x v="1"/>
    <n v="25"/>
    <n v="24.418229409444582"/>
    <b v="0"/>
    <b v="0"/>
    <s v="Allergic Reaction"/>
    <s v="Critical"/>
    <b v="0"/>
  </r>
  <r>
    <s v="PID0838"/>
    <s v="Senior"/>
    <x v="1"/>
    <n v="250000"/>
    <n v="212641.6"/>
    <n v="87.2"/>
    <s v="Male"/>
    <s v="O+"/>
    <b v="0"/>
    <b v="1"/>
    <x v="0"/>
    <n v="12"/>
    <n v="31.266807701961348"/>
    <b v="1"/>
    <b v="1"/>
    <s v="Fractured Leg"/>
    <s v="Ongoing Treatment"/>
    <b v="1"/>
  </r>
  <r>
    <s v="PID0839"/>
    <s v="Adult"/>
    <x v="0"/>
    <n v="15000"/>
    <n v="12903.95"/>
    <n v="80"/>
    <s v="Male"/>
    <s v="A-"/>
    <b v="1"/>
    <b v="0"/>
    <x v="0"/>
    <n v="30"/>
    <n v="28.344671201814062"/>
    <b v="1"/>
    <b v="1"/>
    <s v="Kidney Stones"/>
    <s v="Recovered"/>
    <b v="1"/>
  </r>
  <r>
    <s v="PID0840"/>
    <s v="Adult"/>
    <x v="0"/>
    <n v="45000"/>
    <n v="31870.590000000004"/>
    <n v="102.8"/>
    <s v="Male"/>
    <s v="A-"/>
    <b v="0"/>
    <b v="0"/>
    <x v="0"/>
    <n v="12"/>
    <n v="34.748580313683078"/>
    <b v="1"/>
    <b v="1"/>
    <s v="Respiratory Infection"/>
    <s v="Critical"/>
    <b v="1"/>
  </r>
  <r>
    <s v="PID0841"/>
    <s v="Middle-aged"/>
    <x v="2"/>
    <n v="240000"/>
    <n v="186596.28"/>
    <n v="97.1"/>
    <s v="Male"/>
    <s v="AB-"/>
    <b v="0"/>
    <b v="1"/>
    <x v="0"/>
    <n v="20"/>
    <n v="34.816594356197783"/>
    <b v="1"/>
    <b v="1"/>
    <s v="Respiratory Infection"/>
    <s v="Recovered"/>
    <b v="1"/>
  </r>
  <r>
    <s v="PID0842"/>
    <s v="Adult"/>
    <x v="0"/>
    <n v="800"/>
    <n v="506.14"/>
    <n v="89.8"/>
    <s v="Female"/>
    <s v="A-"/>
    <b v="0"/>
    <b v="0"/>
    <x v="0"/>
    <n v="7"/>
    <n v="31.441476138790662"/>
    <b v="1"/>
    <b v="1"/>
    <s v="Allergic Reaction"/>
    <s v="Critical"/>
    <b v="1"/>
  </r>
  <r>
    <s v="PID0843"/>
    <s v="Adult"/>
    <x v="0"/>
    <n v="800"/>
    <n v="0"/>
    <n v="70.7"/>
    <s v="Female"/>
    <s v="A+"/>
    <b v="0"/>
    <b v="1"/>
    <x v="1"/>
    <n v="400"/>
    <n v="26.609958974745005"/>
    <b v="0"/>
    <b v="0"/>
    <s v="Hypertension"/>
    <s v="Recovered"/>
    <b v="0"/>
  </r>
  <r>
    <s v="PID0844"/>
    <s v="Senior"/>
    <x v="1"/>
    <n v="60000"/>
    <n v="0"/>
    <n v="67.599999999999994"/>
    <s v="Male"/>
    <s v="O-"/>
    <b v="0"/>
    <b v="0"/>
    <x v="1"/>
    <n v="20"/>
    <n v="23.95124716553288"/>
    <b v="0"/>
    <b v="0"/>
    <s v="Fractured Leg"/>
    <s v="Critical"/>
    <b v="0"/>
  </r>
  <r>
    <s v="PID0845"/>
    <s v="Middle-aged"/>
    <x v="2"/>
    <n v="32000"/>
    <n v="26443.52"/>
    <n v="59.9"/>
    <s v="Female"/>
    <s v="B+"/>
    <b v="0"/>
    <b v="0"/>
    <x v="0"/>
    <n v="3"/>
    <n v="26.62222222222222"/>
    <b v="0"/>
    <b v="0"/>
    <s v="Hypertension"/>
    <s v="Ongoing Treatment"/>
    <b v="1"/>
  </r>
  <r>
    <s v="PID0846"/>
    <s v="Adult"/>
    <x v="2"/>
    <n v="250000"/>
    <n v="130103.79999999999"/>
    <n v="101.2"/>
    <s v="Male"/>
    <s v="AB+"/>
    <b v="0"/>
    <b v="0"/>
    <x v="0"/>
    <n v="15"/>
    <n v="33.044897959183672"/>
    <b v="1"/>
    <b v="1"/>
    <s v="Diabetes"/>
    <s v="Critical"/>
    <b v="1"/>
  </r>
  <r>
    <s v="PID0847"/>
    <s v="Senior"/>
    <x v="2"/>
    <n v="12000"/>
    <n v="9364.9599999999991"/>
    <n v="70"/>
    <s v="Female"/>
    <s v="O-"/>
    <b v="0"/>
    <b v="1"/>
    <x v="0"/>
    <n v="3"/>
    <n v="29.136316337148799"/>
    <b v="1"/>
    <b v="1"/>
    <s v="Stroke"/>
    <s v="Ongoing Treatment"/>
    <b v="1"/>
  </r>
  <r>
    <s v="PID0848"/>
    <s v="Adult"/>
    <x v="3"/>
    <n v="240000"/>
    <n v="167436.72"/>
    <n v="84.9"/>
    <s v="Female"/>
    <s v="A+"/>
    <b v="1"/>
    <b v="1"/>
    <x v="0"/>
    <n v="9"/>
    <n v="29.725849935226364"/>
    <b v="1"/>
    <b v="1"/>
    <s v="Allergic Reaction"/>
    <s v="Ongoing Treatment"/>
    <b v="1"/>
  </r>
  <r>
    <s v="PID0849"/>
    <s v="Senior"/>
    <x v="3"/>
    <n v="300000"/>
    <n v="231831.84"/>
    <n v="82.6"/>
    <s v="Female"/>
    <s v="O+"/>
    <b v="0"/>
    <b v="0"/>
    <x v="0"/>
    <n v="20"/>
    <n v="31.866054550364563"/>
    <b v="1"/>
    <b v="1"/>
    <s v="Heart Attack"/>
    <s v="Ongoing Treatment"/>
    <b v="1"/>
  </r>
  <r>
    <s v="PID0850"/>
    <s v="Adult"/>
    <x v="3"/>
    <n v="300000"/>
    <n v="201137.88"/>
    <n v="62.7"/>
    <s v="Male"/>
    <s v="A+"/>
    <b v="0"/>
    <b v="0"/>
    <x v="0"/>
    <n v="9"/>
    <n v="20.473469387755102"/>
    <b v="0"/>
    <b v="0"/>
    <s v="Diabetes"/>
    <s v="Ongoing Treatment"/>
    <b v="1"/>
  </r>
  <r>
    <s v="PID0851"/>
    <s v="Middle-aged"/>
    <x v="2"/>
    <n v="1600"/>
    <n v="0"/>
    <n v="75"/>
    <s v="Female"/>
    <s v="B-"/>
    <b v="1"/>
    <b v="0"/>
    <x v="1"/>
    <n v="5"/>
    <n v="32.461911357340718"/>
    <b v="1"/>
    <b v="1"/>
    <s v="Fractured Arm"/>
    <s v="Critical"/>
    <b v="0"/>
  </r>
  <r>
    <s v="PID0852"/>
    <s v="Young Adult"/>
    <x v="0"/>
    <n v="200000"/>
    <n v="124849.84"/>
    <n v="57.2"/>
    <s v="Female"/>
    <s v="B-"/>
    <b v="0"/>
    <b v="0"/>
    <x v="0"/>
    <n v="9"/>
    <n v="23.205809566311007"/>
    <b v="0"/>
    <b v="0"/>
    <s v="Childbirth"/>
    <s v="Critical"/>
    <b v="1"/>
  </r>
  <r>
    <s v="PID0853"/>
    <s v="Adult"/>
    <x v="1"/>
    <n v="30000"/>
    <n v="16466.07"/>
    <n v="68.2"/>
    <s v="Female"/>
    <s v="A-"/>
    <b v="0"/>
    <b v="0"/>
    <x v="0"/>
    <n v="5"/>
    <n v="21.285228301239037"/>
    <b v="0"/>
    <b v="0"/>
    <s v="Diabetes"/>
    <s v="Critical"/>
    <b v="1"/>
  </r>
  <r>
    <s v="PID0854"/>
    <s v="Adult"/>
    <x v="0"/>
    <n v="60000"/>
    <n v="0"/>
    <n v="78.2"/>
    <s v="Female"/>
    <s v="B-"/>
    <b v="1"/>
    <b v="0"/>
    <x v="1"/>
    <n v="15"/>
    <n v="29.797286998933085"/>
    <b v="1"/>
    <b v="1"/>
    <s v="Childbirth"/>
    <s v="Ongoing Treatment"/>
    <b v="0"/>
  </r>
  <r>
    <s v="PID0855"/>
    <s v="Adult"/>
    <x v="0"/>
    <n v="18000"/>
    <n v="16160.939999999999"/>
    <n v="81"/>
    <s v="Male"/>
    <s v="AB+"/>
    <b v="1"/>
    <b v="0"/>
    <x v="0"/>
    <n v="250"/>
    <n v="31.248794413795761"/>
    <b v="1"/>
    <b v="1"/>
    <s v="Heart Disease"/>
    <s v="Critical"/>
    <b v="1"/>
  </r>
  <r>
    <s v="PID0856"/>
    <s v="Elderly"/>
    <x v="2"/>
    <n v="2000"/>
    <n v="0"/>
    <n v="59.8"/>
    <s v="Male"/>
    <s v="O+"/>
    <b v="0"/>
    <b v="0"/>
    <x v="1"/>
    <n v="10"/>
    <n v="22.507433475102562"/>
    <b v="0"/>
    <b v="0"/>
    <s v="Kidney Stones"/>
    <s v="Recovered"/>
    <b v="0"/>
  </r>
  <r>
    <s v="PID0857"/>
    <s v="Middle-aged"/>
    <x v="1"/>
    <n v="75000"/>
    <n v="0"/>
    <n v="50.3"/>
    <s v="Female"/>
    <s v="B-"/>
    <b v="0"/>
    <b v="0"/>
    <x v="1"/>
    <n v="9"/>
    <n v="20.668967784352397"/>
    <b v="0"/>
    <b v="0"/>
    <s v="Cancer"/>
    <s v="Recovered"/>
    <b v="0"/>
  </r>
  <r>
    <s v="PID0858"/>
    <s v="Adult"/>
    <x v="1"/>
    <n v="800"/>
    <n v="718.38"/>
    <n v="96.6"/>
    <s v="Male"/>
    <s v="AB+"/>
    <b v="0"/>
    <b v="0"/>
    <x v="0"/>
    <n v="7"/>
    <n v="31.906460562822033"/>
    <b v="1"/>
    <b v="1"/>
    <s v="Childbirth"/>
    <s v="Ongoing Treatment"/>
    <b v="1"/>
  </r>
  <r>
    <s v="PID0859"/>
    <s v="Adult"/>
    <x v="2"/>
    <n v="18000"/>
    <n v="14168.43"/>
    <n v="85.7"/>
    <s v="Male"/>
    <s v="A+"/>
    <b v="0"/>
    <b v="1"/>
    <x v="0"/>
    <n v="25"/>
    <n v="32.655083066605698"/>
    <b v="1"/>
    <b v="1"/>
    <s v="Diabetes"/>
    <s v="Recovered"/>
    <b v="1"/>
  </r>
  <r>
    <s v="PID0860"/>
    <s v="Adult"/>
    <x v="2"/>
    <n v="18000"/>
    <n v="11696.039999999999"/>
    <n v="73.2"/>
    <s v="Male"/>
    <s v="AB-"/>
    <b v="0"/>
    <b v="1"/>
    <x v="0"/>
    <n v="12"/>
    <n v="28.593749999999996"/>
    <b v="1"/>
    <b v="1"/>
    <s v="Respiratory Infection"/>
    <s v="Ongoing Treatment"/>
    <b v="1"/>
  </r>
  <r>
    <s v="PID0861"/>
    <s v="Senior"/>
    <x v="1"/>
    <n v="800"/>
    <n v="0"/>
    <n v="53.5"/>
    <s v="Male"/>
    <s v="O+"/>
    <b v="0"/>
    <b v="0"/>
    <x v="1"/>
    <n v="9"/>
    <n v="20.898437499999996"/>
    <b v="0"/>
    <b v="0"/>
    <s v="Stroke"/>
    <s v="Critical"/>
    <b v="0"/>
  </r>
  <r>
    <s v="PID0862"/>
    <s v="Adult"/>
    <x v="2"/>
    <n v="12000"/>
    <n v="8047.14"/>
    <n v="93.4"/>
    <s v="Female"/>
    <s v="A-"/>
    <b v="0"/>
    <b v="0"/>
    <x v="0"/>
    <n v="2"/>
    <n v="34.306703397612495"/>
    <b v="1"/>
    <b v="1"/>
    <s v="Hypertension"/>
    <s v="Critical"/>
    <b v="1"/>
  </r>
  <r>
    <s v="PID0863"/>
    <s v="Elderly"/>
    <x v="1"/>
    <n v="30000"/>
    <n v="20406.63"/>
    <n v="89.8"/>
    <s v="Male"/>
    <s v="A+"/>
    <b v="0"/>
    <b v="0"/>
    <x v="0"/>
    <n v="12"/>
    <n v="34.643725164924184"/>
    <b v="1"/>
    <b v="1"/>
    <s v="Osteoarthritis"/>
    <s v="Recovered"/>
    <b v="1"/>
  </r>
  <r>
    <s v="PID0864"/>
    <s v="Senior"/>
    <x v="2"/>
    <n v="800"/>
    <n v="509.19"/>
    <n v="82.2"/>
    <s v="Male"/>
    <s v="O-"/>
    <b v="1"/>
    <b v="0"/>
    <x v="0"/>
    <n v="5"/>
    <n v="34.214360041623308"/>
    <b v="1"/>
    <b v="1"/>
    <s v="Diabetes"/>
    <s v="Recovered"/>
    <b v="1"/>
  </r>
  <r>
    <s v="PID0865"/>
    <s v="Middle-aged"/>
    <x v="2"/>
    <n v="3000"/>
    <n v="2577.66"/>
    <n v="85.5"/>
    <s v="Male"/>
    <s v="AB-"/>
    <b v="1"/>
    <b v="1"/>
    <x v="0"/>
    <n v="3"/>
    <n v="26.684560406978559"/>
    <b v="0"/>
    <b v="0"/>
    <s v="Allergic Reaction"/>
    <s v="Recovered"/>
    <b v="1"/>
  </r>
  <r>
    <s v="PID0866"/>
    <s v="Senior"/>
    <x v="0"/>
    <n v="24000"/>
    <n v="12221.73"/>
    <n v="79.400000000000006"/>
    <s v="Male"/>
    <s v="A-"/>
    <b v="1"/>
    <b v="0"/>
    <x v="0"/>
    <n v="20"/>
    <n v="34.823034077452746"/>
    <b v="1"/>
    <b v="1"/>
    <s v="Heart Disease"/>
    <s v="Critical"/>
    <b v="1"/>
  </r>
  <r>
    <s v="PID0867"/>
    <s v="Adult"/>
    <x v="0"/>
    <n v="100"/>
    <n v="0"/>
    <n v="72.599999999999994"/>
    <s v="Male"/>
    <s v="O-"/>
    <b v="1"/>
    <b v="1"/>
    <x v="1"/>
    <n v="9"/>
    <n v="25.419278036483316"/>
    <b v="0"/>
    <b v="0"/>
    <s v="Hypertension"/>
    <s v="Ongoing Treatment"/>
    <b v="0"/>
  </r>
  <r>
    <s v="PID0868"/>
    <s v="Middle-aged"/>
    <x v="3"/>
    <n v="18000"/>
    <n v="9274.59"/>
    <n v="72.3"/>
    <s v="Male"/>
    <s v="AB+"/>
    <b v="0"/>
    <b v="0"/>
    <x v="0"/>
    <n v="9"/>
    <n v="28.961704854991183"/>
    <b v="1"/>
    <b v="1"/>
    <s v="Heart Attack"/>
    <s v="Ongoing Treatment"/>
    <b v="1"/>
  </r>
  <r>
    <s v="PID0869"/>
    <s v="Adult"/>
    <x v="0"/>
    <n v="40000"/>
    <n v="29834.3"/>
    <n v="57.7"/>
    <s v="Male"/>
    <s v="O-"/>
    <b v="1"/>
    <b v="1"/>
    <x v="0"/>
    <n v="25"/>
    <n v="21.193755739210289"/>
    <b v="0"/>
    <b v="0"/>
    <s v="Appendicitis"/>
    <s v="Ongoing Treatment"/>
    <b v="1"/>
  </r>
  <r>
    <s v="PID0870"/>
    <s v="Adult"/>
    <x v="0"/>
    <n v="200000"/>
    <n v="169415.36"/>
    <n v="81.099999999999994"/>
    <s v="Male"/>
    <s v="A+"/>
    <b v="1"/>
    <b v="0"/>
    <x v="0"/>
    <n v="9"/>
    <n v="26.481632653061222"/>
    <b v="0"/>
    <b v="0"/>
    <s v="Fractured Arm"/>
    <s v="Critical"/>
    <b v="1"/>
  </r>
  <r>
    <s v="PID0871"/>
    <s v="Middle-aged"/>
    <x v="2"/>
    <n v="50000"/>
    <n v="37645.199999999997"/>
    <n v="69.8"/>
    <s v="Female"/>
    <s v="O+"/>
    <b v="0"/>
    <b v="0"/>
    <x v="0"/>
    <n v="15"/>
    <n v="25.027788733909425"/>
    <b v="0"/>
    <b v="0"/>
    <s v="Prostate Cancer"/>
    <s v="Ongoing Treatment"/>
    <b v="1"/>
  </r>
  <r>
    <s v="PID0872"/>
    <s v="Adult"/>
    <x v="2"/>
    <n v="32000"/>
    <n v="20805.599999999999"/>
    <n v="85"/>
    <s v="Female"/>
    <s v="AB+"/>
    <b v="0"/>
    <b v="0"/>
    <x v="0"/>
    <n v="1"/>
    <n v="31.992171327486922"/>
    <b v="1"/>
    <b v="1"/>
    <s v="Appendicitis"/>
    <s v="Critical"/>
    <b v="1"/>
  </r>
  <r>
    <s v="PID0873"/>
    <s v="Middle-aged"/>
    <x v="0"/>
    <n v="500"/>
    <n v="258.39"/>
    <n v="75.400000000000006"/>
    <s v="Male"/>
    <s v="A-"/>
    <b v="0"/>
    <b v="0"/>
    <x v="0"/>
    <n v="30"/>
    <n v="26.399635867091494"/>
    <b v="0"/>
    <b v="0"/>
    <s v="Hypertension"/>
    <s v="Recovered"/>
    <b v="1"/>
  </r>
  <r>
    <s v="PID0874"/>
    <s v="Adult"/>
    <x v="0"/>
    <n v="18000"/>
    <n v="13544.46"/>
    <n v="106.2"/>
    <s v="Female"/>
    <s v="B-"/>
    <b v="1"/>
    <b v="0"/>
    <x v="0"/>
    <n v="15"/>
    <n v="34.284607438016529"/>
    <b v="1"/>
    <b v="1"/>
    <s v="Cancer"/>
    <s v="Ongoing Treatment"/>
    <b v="1"/>
  </r>
  <r>
    <s v="PID0875"/>
    <s v="Adult"/>
    <x v="0"/>
    <n v="16000"/>
    <n v="10448.86"/>
    <n v="58.3"/>
    <s v="Female"/>
    <s v="B-"/>
    <b v="1"/>
    <b v="0"/>
    <x v="0"/>
    <n v="12"/>
    <n v="21.94286574579397"/>
    <b v="0"/>
    <b v="0"/>
    <s v="Prostate Cancer"/>
    <s v="Ongoing Treatment"/>
    <b v="1"/>
  </r>
  <r>
    <s v="PID0876"/>
    <s v="Senior"/>
    <x v="1"/>
    <n v="14000"/>
    <n v="8981.9800000000014"/>
    <n v="56.1"/>
    <s v="Female"/>
    <s v="AB-"/>
    <b v="1"/>
    <b v="0"/>
    <x v="0"/>
    <n v="12"/>
    <n v="21.64268353844373"/>
    <b v="0"/>
    <b v="0"/>
    <s v="Stroke"/>
    <s v="Ongoing Treatment"/>
    <b v="1"/>
  </r>
  <r>
    <s v="PID0877"/>
    <s v="Adult"/>
    <x v="0"/>
    <n v="40000"/>
    <n v="27412"/>
    <n v="60.1"/>
    <s v="Female"/>
    <s v="O-"/>
    <b v="0"/>
    <b v="0"/>
    <x v="0"/>
    <n v="9"/>
    <n v="22.620347020964285"/>
    <b v="0"/>
    <b v="0"/>
    <s v="Appendicitis"/>
    <s v="Recovered"/>
    <b v="1"/>
  </r>
  <r>
    <s v="PID0878"/>
    <s v="Adult"/>
    <x v="1"/>
    <n v="48000"/>
    <n v="33335.120000000003"/>
    <n v="86"/>
    <s v="Female"/>
    <s v="A+"/>
    <b v="1"/>
    <b v="0"/>
    <x v="0"/>
    <n v="7"/>
    <n v="32.368549813692653"/>
    <b v="1"/>
    <b v="1"/>
    <s v="Hypertension"/>
    <s v="Critical"/>
    <b v="1"/>
  </r>
  <r>
    <s v="PID0879"/>
    <s v="Middle-aged"/>
    <x v="3"/>
    <n v="32000"/>
    <n v="0"/>
    <n v="96.5"/>
    <s v="Male"/>
    <s v="AB+"/>
    <b v="0"/>
    <b v="0"/>
    <x v="1"/>
    <n v="12"/>
    <n v="34.601455771092546"/>
    <b v="1"/>
    <b v="1"/>
    <s v="Childbirth"/>
    <s v="Critical"/>
    <b v="0"/>
  </r>
  <r>
    <s v="PID0880"/>
    <s v="Adult"/>
    <x v="2"/>
    <n v="60000"/>
    <n v="0"/>
    <n v="85"/>
    <s v="Male"/>
    <s v="A+"/>
    <b v="1"/>
    <b v="1"/>
    <x v="1"/>
    <n v="3"/>
    <n v="30.116213151927443"/>
    <b v="1"/>
    <b v="1"/>
    <s v="Childbirth"/>
    <s v="Critical"/>
    <b v="0"/>
  </r>
  <r>
    <s v="PID0881"/>
    <s v="Adult"/>
    <x v="2"/>
    <n v="40000"/>
    <n v="28303.899999999998"/>
    <n v="83.6"/>
    <s v="Male"/>
    <s v="O+"/>
    <b v="1"/>
    <b v="0"/>
    <x v="0"/>
    <n v="4"/>
    <n v="32.251842135720068"/>
    <b v="1"/>
    <b v="1"/>
    <s v="Heart Attack"/>
    <s v="Critical"/>
    <b v="1"/>
  </r>
  <r>
    <s v="PID0882"/>
    <s v="Middle-aged"/>
    <x v="1"/>
    <n v="18000"/>
    <n v="11834.49"/>
    <n v="93.6"/>
    <s v="Female"/>
    <s v="B-"/>
    <b v="0"/>
    <b v="0"/>
    <x v="0"/>
    <n v="7"/>
    <n v="34.380165289256198"/>
    <b v="1"/>
    <b v="1"/>
    <s v="Stroke"/>
    <s v="Ongoing Treatment"/>
    <b v="1"/>
  </r>
  <r>
    <s v="PID0883"/>
    <s v="Young Adult"/>
    <x v="2"/>
    <n v="18000"/>
    <n v="13293.48"/>
    <n v="91.7"/>
    <s v="Male"/>
    <s v="B-"/>
    <b v="0"/>
    <b v="0"/>
    <x v="0"/>
    <n v="2"/>
    <n v="30.639179391225902"/>
    <b v="1"/>
    <b v="1"/>
    <s v="Heart Disease"/>
    <s v="Critical"/>
    <b v="1"/>
  </r>
  <r>
    <s v="PID0884"/>
    <s v="Middle-aged"/>
    <x v="0"/>
    <n v="800"/>
    <n v="514.91"/>
    <n v="74.599999999999994"/>
    <s v="Female"/>
    <s v="AB-"/>
    <b v="1"/>
    <b v="0"/>
    <x v="0"/>
    <n v="15"/>
    <n v="29.140624999999993"/>
    <b v="1"/>
    <b v="1"/>
    <s v="Heart Disease"/>
    <s v="Critical"/>
    <b v="1"/>
  </r>
  <r>
    <s v="PID0885"/>
    <s v="Middle-aged"/>
    <x v="0"/>
    <n v="12000"/>
    <n v="10234.32"/>
    <n v="64"/>
    <s v="Female"/>
    <s v="AB-"/>
    <b v="0"/>
    <b v="1"/>
    <x v="0"/>
    <n v="2"/>
    <n v="24.690405462752206"/>
    <b v="0"/>
    <b v="0"/>
    <s v="Allergic Reaction"/>
    <s v="Critical"/>
    <b v="1"/>
  </r>
  <r>
    <s v="PID0886"/>
    <s v="Adult"/>
    <x v="1"/>
    <n v="30000"/>
    <n v="20923.170000000002"/>
    <n v="86.1"/>
    <s v="Female"/>
    <s v="O-"/>
    <b v="1"/>
    <b v="1"/>
    <x v="0"/>
    <n v="5"/>
    <n v="29.792387543252598"/>
    <b v="1"/>
    <b v="1"/>
    <s v="Heart Disease"/>
    <s v="Recovered"/>
    <b v="1"/>
  </r>
  <r>
    <s v="PID0887"/>
    <s v="Senior"/>
    <x v="1"/>
    <n v="200000"/>
    <n v="117180.56"/>
    <n v="75.8"/>
    <s v="Male"/>
    <s v="O-"/>
    <b v="0"/>
    <b v="1"/>
    <x v="0"/>
    <n v="12"/>
    <n v="31.147271531886911"/>
    <b v="1"/>
    <b v="1"/>
    <s v="Osteoarthritis"/>
    <s v="Recovered"/>
    <b v="1"/>
  </r>
  <r>
    <s v="PID0888"/>
    <s v="Young Adult"/>
    <x v="1"/>
    <n v="300000"/>
    <n v="205470.9"/>
    <n v="78.7"/>
    <s v="Female"/>
    <s v="B-"/>
    <b v="0"/>
    <b v="0"/>
    <x v="0"/>
    <n v="12"/>
    <n v="25.406766528925623"/>
    <b v="0"/>
    <b v="0"/>
    <s v="Diabetes"/>
    <s v="Ongoing Treatment"/>
    <b v="1"/>
  </r>
  <r>
    <s v="PID0889"/>
    <s v="Adult"/>
    <x v="0"/>
    <n v="72000"/>
    <n v="39537.440000000002"/>
    <n v="89.3"/>
    <s v="Male"/>
    <s v="B+"/>
    <b v="0"/>
    <b v="1"/>
    <x v="0"/>
    <n v="15"/>
    <n v="29.159183673469386"/>
    <b v="1"/>
    <b v="1"/>
    <s v="Stroke"/>
    <s v="Critical"/>
    <b v="1"/>
  </r>
  <r>
    <s v="PID0890"/>
    <s v="Adult"/>
    <x v="1"/>
    <n v="240000"/>
    <n v="0"/>
    <n v="63"/>
    <s v="Male"/>
    <s v="B-"/>
    <b v="1"/>
    <b v="0"/>
    <x v="1"/>
    <n v="40"/>
    <n v="20.109164033323754"/>
    <b v="0"/>
    <b v="0"/>
    <s v="Diabetes"/>
    <s v="Ongoing Treatment"/>
    <b v="0"/>
  </r>
  <r>
    <s v="PID0891"/>
    <s v="Adult"/>
    <x v="2"/>
    <n v="1600"/>
    <n v="946.72"/>
    <n v="71"/>
    <s v="Male"/>
    <s v="B-"/>
    <b v="0"/>
    <b v="0"/>
    <x v="0"/>
    <n v="2"/>
    <n v="24.567474048442911"/>
    <b v="0"/>
    <b v="0"/>
    <s v="Cancer"/>
    <s v="Recovered"/>
    <b v="1"/>
  </r>
  <r>
    <s v="PID0892"/>
    <s v="Middle-aged"/>
    <x v="3"/>
    <n v="40000"/>
    <n v="32585.24"/>
    <n v="71.3"/>
    <s v="Male"/>
    <s v="AB+"/>
    <b v="0"/>
    <b v="0"/>
    <x v="0"/>
    <n v="12"/>
    <n v="23.550006605892456"/>
    <b v="0"/>
    <b v="0"/>
    <s v="Appendicitis"/>
    <s v="Recovered"/>
    <b v="1"/>
  </r>
  <r>
    <s v="PID0893"/>
    <s v="Adult"/>
    <x v="0"/>
    <n v="60000"/>
    <n v="31314.45"/>
    <n v="79.400000000000006"/>
    <s v="Male"/>
    <s v="O-"/>
    <b v="0"/>
    <b v="1"/>
    <x v="0"/>
    <n v="3"/>
    <n v="30.631534277226958"/>
    <b v="1"/>
    <b v="1"/>
    <s v="Diabetes"/>
    <s v="Recovered"/>
    <b v="1"/>
  </r>
  <r>
    <s v="PID0894"/>
    <s v="Adult"/>
    <x v="0"/>
    <n v="18000"/>
    <n v="15437.099999999999"/>
    <n v="64.099999999999994"/>
    <s v="Male"/>
    <s v="B+"/>
    <b v="0"/>
    <b v="0"/>
    <x v="0"/>
    <n v="12"/>
    <n v="20.231031435424818"/>
    <b v="0"/>
    <b v="0"/>
    <s v="Fractured Arm"/>
    <s v="Ongoing Treatment"/>
    <b v="1"/>
  </r>
  <r>
    <s v="PID0895"/>
    <s v="Middle-aged"/>
    <x v="0"/>
    <n v="24000"/>
    <n v="13478.699999999999"/>
    <n v="77.7"/>
    <s v="Male"/>
    <s v="B+"/>
    <b v="0"/>
    <b v="0"/>
    <x v="0"/>
    <n v="4"/>
    <n v="29.975695382122602"/>
    <b v="1"/>
    <b v="1"/>
    <s v="Diabetes"/>
    <s v="Recovered"/>
    <b v="1"/>
  </r>
  <r>
    <s v="PID0896"/>
    <s v="Middle-aged"/>
    <x v="2"/>
    <n v="240000"/>
    <n v="170806.2"/>
    <n v="96.8"/>
    <s v="Male"/>
    <s v="A-"/>
    <b v="1"/>
    <b v="0"/>
    <x v="0"/>
    <n v="1"/>
    <n v="33.892370715311095"/>
    <b v="1"/>
    <b v="1"/>
    <s v="Fractured Arm"/>
    <s v="Critical"/>
    <b v="1"/>
  </r>
  <r>
    <s v="PID0897"/>
    <s v="Adult"/>
    <x v="2"/>
    <n v="60000"/>
    <n v="0"/>
    <n v="88.7"/>
    <s v="Female"/>
    <s v="A+"/>
    <b v="1"/>
    <b v="0"/>
    <x v="1"/>
    <n v="2"/>
    <n v="31.427154195011344"/>
    <b v="1"/>
    <b v="1"/>
    <s v="Allergic Reaction"/>
    <s v="Recovered"/>
    <b v="0"/>
  </r>
  <r>
    <s v="PID0898"/>
    <s v="Senior"/>
    <x v="3"/>
    <n v="90000"/>
    <n v="52313.149999999994"/>
    <n v="56"/>
    <s v="Female"/>
    <s v="A-"/>
    <b v="0"/>
    <b v="0"/>
    <x v="0"/>
    <n v="12"/>
    <n v="23.309053069719038"/>
    <b v="0"/>
    <b v="0"/>
    <s v="Kidney Stones"/>
    <s v="Ongoing Treatment"/>
    <b v="1"/>
  </r>
  <r>
    <s v="PID0899"/>
    <s v="Adult"/>
    <x v="0"/>
    <n v="800"/>
    <n v="629.91"/>
    <n v="62.9"/>
    <s v="Female"/>
    <s v="B+"/>
    <b v="0"/>
    <b v="0"/>
    <x v="0"/>
    <n v="20"/>
    <n v="22.826244737988098"/>
    <b v="0"/>
    <b v="0"/>
    <s v="Diabetes"/>
    <s v="Critical"/>
    <b v="1"/>
  </r>
  <r>
    <s v="PID0900"/>
    <s v="Middle-aged"/>
    <x v="1"/>
    <n v="90000"/>
    <n v="0"/>
    <n v="61.7"/>
    <s v="Male"/>
    <s v="AB-"/>
    <b v="0"/>
    <b v="1"/>
    <x v="1"/>
    <n v="9"/>
    <n v="20.615456580574026"/>
    <b v="0"/>
    <b v="0"/>
    <s v="Allergic Reaction"/>
    <s v="Critical"/>
    <b v="0"/>
  </r>
  <r>
    <s v="PID0901"/>
    <s v="Young Adult"/>
    <x v="3"/>
    <n v="100"/>
    <n v="67.22"/>
    <n v="54.6"/>
    <s v="Male"/>
    <s v="AB-"/>
    <b v="0"/>
    <b v="0"/>
    <x v="0"/>
    <n v="7"/>
    <n v="21.328124999999996"/>
    <b v="0"/>
    <b v="0"/>
    <s v="Allergic Reaction"/>
    <s v="Ongoing Treatment"/>
    <b v="1"/>
  </r>
  <r>
    <s v="PID0902"/>
    <s v="Adult"/>
    <x v="2"/>
    <n v="32000"/>
    <n v="24100.36"/>
    <n v="88.7"/>
    <s v="Female"/>
    <s v="A+"/>
    <b v="0"/>
    <b v="0"/>
    <x v="0"/>
    <n v="0.5"/>
    <n v="28.312426186600273"/>
    <b v="1"/>
    <b v="1"/>
    <s v="Heart Disease"/>
    <s v="Ongoing Treatment"/>
    <b v="1"/>
  </r>
  <r>
    <s v="PID0903"/>
    <s v="Adult"/>
    <x v="1"/>
    <n v="21000"/>
    <n v="17648.539999999997"/>
    <n v="79.8"/>
    <s v="Male"/>
    <s v="B+"/>
    <b v="0"/>
    <b v="0"/>
    <x v="0"/>
    <n v="5"/>
    <n v="25.186213861886124"/>
    <b v="0"/>
    <b v="0"/>
    <s v="Osteoarthritis"/>
    <s v="Critical"/>
    <b v="1"/>
  </r>
  <r>
    <s v="PID0904"/>
    <s v="Middle-aged"/>
    <x v="2"/>
    <n v="60000"/>
    <n v="34967.399999999994"/>
    <n v="61.1"/>
    <s v="Male"/>
    <s v="AB+"/>
    <b v="0"/>
    <b v="0"/>
    <x v="0"/>
    <n v="250"/>
    <n v="22.442607897153355"/>
    <s v="No"/>
    <b v="0"/>
    <s v="Childbirth"/>
    <s v="Ongoing Treatment"/>
    <b v="1"/>
  </r>
  <r>
    <s v="PID0905"/>
    <s v="Middle-aged"/>
    <x v="2"/>
    <n v="18000"/>
    <n v="0"/>
    <n v="89.8"/>
    <s v="Male"/>
    <s v="A+"/>
    <b v="1"/>
    <b v="0"/>
    <x v="1"/>
    <n v="5"/>
    <n v="31.816893424036284"/>
    <b v="1"/>
    <b v="1"/>
    <s v="Hypertension"/>
    <s v="Ongoing Treatment"/>
    <b v="0"/>
  </r>
  <r>
    <s v="PID0906"/>
    <s v="Adult"/>
    <x v="0"/>
    <n v="21000"/>
    <n v="14326.13"/>
    <n v="67.3"/>
    <s v="Male"/>
    <s v="A-"/>
    <b v="0"/>
    <b v="0"/>
    <x v="0"/>
    <n v="5"/>
    <n v="25.643956713915557"/>
    <b v="0"/>
    <b v="0"/>
    <s v="Diabetes"/>
    <s v="Recovered"/>
    <b v="1"/>
  </r>
  <r>
    <s v="PID0907"/>
    <s v="Middle-aged"/>
    <x v="3"/>
    <n v="45000"/>
    <n v="29029.98"/>
    <n v="56.2"/>
    <s v="Male"/>
    <s v="A-"/>
    <b v="0"/>
    <b v="1"/>
    <x v="0"/>
    <n v="9"/>
    <n v="22.800113594872002"/>
    <b v="0"/>
    <b v="0"/>
    <s v="Appendicitis"/>
    <s v="Ongoing Treatment"/>
    <b v="1"/>
  </r>
  <r>
    <s v="PID0908"/>
    <s v="Senior"/>
    <x v="3"/>
    <n v="800"/>
    <n v="0"/>
    <n v="47"/>
    <s v="Female"/>
    <s v="B+"/>
    <b v="0"/>
    <b v="0"/>
    <x v="1"/>
    <n v="40"/>
    <n v="20.613131003026183"/>
    <b v="0"/>
    <b v="0"/>
    <s v="Appendicitis"/>
    <s v="Critical"/>
    <b v="0"/>
  </r>
  <r>
    <s v="PID0909"/>
    <s v="Adult"/>
    <x v="2"/>
    <n v="90000"/>
    <n v="73214.95"/>
    <n v="101.1"/>
    <s v="Female"/>
    <s v="A-"/>
    <b v="0"/>
    <b v="0"/>
    <x v="0"/>
    <n v="2"/>
    <n v="33.779945871896821"/>
    <b v="1"/>
    <b v="1"/>
    <s v="Childbirth"/>
    <s v="Recovered"/>
    <b v="1"/>
  </r>
  <r>
    <s v="PID0910"/>
    <s v="Young Adult"/>
    <x v="0"/>
    <n v="240000"/>
    <n v="175275.59999999998"/>
    <n v="98.8"/>
    <s v="Female"/>
    <s v="B+"/>
    <b v="1"/>
    <b v="0"/>
    <x v="0"/>
    <n v="20"/>
    <n v="35.005668934240369"/>
    <b v="1"/>
    <b v="1"/>
    <s v="Kidney Stones"/>
    <s v="Ongoing Treatment"/>
    <b v="1"/>
  </r>
  <r>
    <s v="PID0911"/>
    <s v="Adult"/>
    <x v="0"/>
    <n v="24000"/>
    <n v="17538.48"/>
    <n v="88.5"/>
    <s v="Male"/>
    <s v="A+"/>
    <b v="0"/>
    <b v="0"/>
    <x v="0"/>
    <n v="25"/>
    <n v="30.62283737024222"/>
    <b v="1"/>
    <b v="1"/>
    <s v="Kidney Stones"/>
    <s v="Critical"/>
    <b v="1"/>
  </r>
  <r>
    <s v="PID0912"/>
    <s v="Middle-aged"/>
    <x v="3"/>
    <n v="200000"/>
    <n v="167277.44"/>
    <n v="64.7"/>
    <s v="Female"/>
    <s v="A-"/>
    <b v="0"/>
    <b v="0"/>
    <x v="0"/>
    <n v="9"/>
    <n v="23.764921946740131"/>
    <b v="0"/>
    <b v="0"/>
    <s v="Kidney Stones"/>
    <s v="Recovered"/>
    <b v="1"/>
  </r>
  <r>
    <s v="PID0913"/>
    <s v="Middle-aged"/>
    <x v="1"/>
    <n v="200000"/>
    <n v="122030.24"/>
    <n v="61.7"/>
    <s v="Male"/>
    <s v="B+"/>
    <b v="0"/>
    <b v="0"/>
    <x v="0"/>
    <n v="15"/>
    <n v="21.860827664399096"/>
    <b v="0"/>
    <b v="0"/>
    <s v="Diabetes"/>
    <s v="Critical"/>
    <b v="1"/>
  </r>
  <r>
    <s v="PID0914"/>
    <s v="Adult"/>
    <x v="2"/>
    <n v="800"/>
    <n v="0"/>
    <n v="82.2"/>
    <s v="Female"/>
    <s v="O+"/>
    <b v="1"/>
    <b v="0"/>
    <x v="1"/>
    <n v="30"/>
    <n v="26.237671167289093"/>
    <b v="0"/>
    <b v="0"/>
    <s v="Appendicitis"/>
    <s v="Recovered"/>
    <b v="0"/>
  </r>
  <r>
    <s v="PID0915"/>
    <s v="Middle-aged"/>
    <x v="2"/>
    <n v="21000"/>
    <n v="14887.179999999998"/>
    <n v="104.3"/>
    <s v="Female"/>
    <s v="B-"/>
    <b v="0"/>
    <b v="1"/>
    <x v="0"/>
    <n v="2"/>
    <n v="34.057142857142857"/>
    <b v="1"/>
    <b v="1"/>
    <s v="Respiratory Infection"/>
    <s v="Recovered"/>
    <b v="1"/>
  </r>
  <r>
    <s v="PID0916"/>
    <s v="Middle-aged"/>
    <x v="0"/>
    <n v="30000"/>
    <n v="17119.650000000001"/>
    <n v="75.900000000000006"/>
    <s v="Male"/>
    <s v="AB+"/>
    <b v="0"/>
    <b v="1"/>
    <x v="0"/>
    <n v="40"/>
    <n v="32.851454293628812"/>
    <b v="1"/>
    <b v="1"/>
    <s v="Fractured Arm"/>
    <s v="Critical"/>
    <b v="1"/>
  </r>
  <r>
    <s v="PID0917"/>
    <s v="Senior"/>
    <x v="0"/>
    <n v="800"/>
    <n v="489.64"/>
    <n v="84.4"/>
    <s v="Female"/>
    <s v="O+"/>
    <b v="1"/>
    <b v="0"/>
    <x v="0"/>
    <n v="12"/>
    <n v="31.766344235763487"/>
    <b v="1"/>
    <b v="1"/>
    <s v="Heart Attack"/>
    <s v="Recovered"/>
    <b v="1"/>
  </r>
  <r>
    <s v="PID0918"/>
    <s v="Middle-aged"/>
    <x v="0"/>
    <n v="240000"/>
    <n v="141203.04"/>
    <n v="90.7"/>
    <s v="Male"/>
    <s v="AB-"/>
    <b v="1"/>
    <b v="0"/>
    <x v="0"/>
    <n v="12"/>
    <n v="32.914791696908118"/>
    <b v="1"/>
    <b v="1"/>
    <s v="Heart Disease"/>
    <s v="Recovered"/>
    <b v="1"/>
  </r>
  <r>
    <s v="PID0919"/>
    <s v="Adult"/>
    <x v="3"/>
    <n v="18000"/>
    <n v="0"/>
    <n v="87.6"/>
    <s v="Male"/>
    <s v="O-"/>
    <b v="1"/>
    <b v="0"/>
    <x v="1"/>
    <n v="30"/>
    <n v="33.794992477142081"/>
    <b v="1"/>
    <b v="1"/>
    <s v="Appendicitis"/>
    <s v="Recovered"/>
    <b v="0"/>
  </r>
  <r>
    <s v="PID0920"/>
    <s v="Adult"/>
    <x v="3"/>
    <n v="30000"/>
    <n v="26468.73"/>
    <n v="61.7"/>
    <s v="Female"/>
    <s v="AB+"/>
    <b v="0"/>
    <b v="1"/>
    <x v="0"/>
    <n v="7"/>
    <n v="20.855868036776638"/>
    <b v="0"/>
    <b v="0"/>
    <s v="Kidney Stones"/>
    <s v="Recovered"/>
    <b v="1"/>
  </r>
  <r>
    <s v="PID0921"/>
    <s v="Adult"/>
    <x v="0"/>
    <n v="21000"/>
    <n v="0"/>
    <n v="78.599999999999994"/>
    <s v="Female"/>
    <s v="A+"/>
    <b v="0"/>
    <b v="1"/>
    <x v="1"/>
    <n v="20"/>
    <n v="26.262153763907911"/>
    <b v="0"/>
    <b v="0"/>
    <s v="Fractured Leg"/>
    <s v="Critical"/>
    <b v="0"/>
  </r>
  <r>
    <s v="PID0922"/>
    <s v="Middle-aged"/>
    <x v="0"/>
    <n v="30000"/>
    <n v="25596.75"/>
    <n v="73.900000000000006"/>
    <s v="Male"/>
    <s v="AB-"/>
    <b v="0"/>
    <b v="1"/>
    <x v="0"/>
    <n v="20"/>
    <n v="28.158817253467458"/>
    <b v="1"/>
    <b v="1"/>
    <s v="Fractured Leg"/>
    <s v="Recovered"/>
    <b v="1"/>
  </r>
  <r>
    <s v="PID0923"/>
    <s v="Adult"/>
    <x v="0"/>
    <n v="100"/>
    <n v="54.98"/>
    <n v="92"/>
    <s v="Female"/>
    <s v="A+"/>
    <b v="0"/>
    <b v="0"/>
    <x v="0"/>
    <n v="3"/>
    <n v="32.596371882086174"/>
    <b v="1"/>
    <b v="1"/>
    <s v="Allergic Reaction"/>
    <s v="Ongoing Treatment"/>
    <b v="1"/>
  </r>
  <r>
    <s v="PID0924"/>
    <s v="Middle-aged"/>
    <x v="1"/>
    <n v="30000"/>
    <n v="24991.23"/>
    <n v="96.2"/>
    <s v="Male"/>
    <s v="B-"/>
    <b v="0"/>
    <b v="1"/>
    <x v="0"/>
    <n v="150"/>
    <n v="31.412244897959184"/>
    <b v="1"/>
    <b v="1"/>
    <s v="Appendicitis"/>
    <s v="Ongoing Treatment"/>
    <b v="1"/>
  </r>
  <r>
    <s v="PID0925"/>
    <s v="Middle-aged"/>
    <x v="1"/>
    <n v="12000"/>
    <n v="7718.94"/>
    <n v="69.7"/>
    <s v="Male"/>
    <s v="B-"/>
    <b v="1"/>
    <b v="1"/>
    <x v="0"/>
    <n v="400"/>
    <n v="26.233580488539278"/>
    <b v="0"/>
    <b v="0"/>
    <s v="Diabetes"/>
    <s v="Ongoing Treatment"/>
    <b v="1"/>
  </r>
  <r>
    <s v="PID0926"/>
    <s v="Adult"/>
    <x v="0"/>
    <n v="30000"/>
    <n v="0"/>
    <n v="92.9"/>
    <s v="Male"/>
    <s v="B-"/>
    <b v="0"/>
    <b v="0"/>
    <x v="1"/>
    <n v="15"/>
    <n v="28.994101307699513"/>
    <b v="1"/>
    <b v="1"/>
    <s v="Hypertension"/>
    <s v="Recovered"/>
    <b v="0"/>
  </r>
  <r>
    <s v="PID0927"/>
    <s v="Middle-aged"/>
    <x v="0"/>
    <n v="30000"/>
    <n v="20388.21"/>
    <n v="75.599999999999994"/>
    <s v="Female"/>
    <s v="O-"/>
    <b v="1"/>
    <b v="0"/>
    <x v="0"/>
    <n v="20"/>
    <n v="31.467221644120702"/>
    <b v="1"/>
    <b v="1"/>
    <s v="Heart Attack"/>
    <s v="Ongoing Treatment"/>
    <b v="1"/>
  </r>
  <r>
    <s v="PID0928"/>
    <s v="Senior"/>
    <x v="3"/>
    <n v="21000"/>
    <n v="12310.970000000001"/>
    <n v="88.5"/>
    <s v="Male"/>
    <s v="AB+"/>
    <b v="1"/>
    <b v="0"/>
    <x v="0"/>
    <n v="5"/>
    <n v="34.570312499999993"/>
    <b v="1"/>
    <b v="1"/>
    <s v="Diabetes"/>
    <s v="Ongoing Treatment"/>
    <b v="1"/>
  </r>
  <r>
    <s v="PID0929"/>
    <s v="Middle-aged"/>
    <x v="0"/>
    <n v="18000"/>
    <n v="12931.32"/>
    <n v="67.5"/>
    <s v="Male"/>
    <s v="AB-"/>
    <b v="1"/>
    <b v="1"/>
    <x v="0"/>
    <n v="5"/>
    <n v="28.461797942317425"/>
    <b v="1"/>
    <b v="1"/>
    <s v="Childbirth"/>
    <s v="Critical"/>
    <b v="1"/>
  </r>
  <r>
    <s v="PID0930"/>
    <s v="Middle-aged"/>
    <x v="0"/>
    <n v="800"/>
    <n v="659.52"/>
    <n v="93.5"/>
    <s v="Male"/>
    <s v="B+"/>
    <b v="0"/>
    <b v="0"/>
    <x v="0"/>
    <n v="20"/>
    <n v="33.127834467120188"/>
    <b v="1"/>
    <b v="1"/>
    <s v="Stroke"/>
    <s v="Recovered"/>
    <b v="1"/>
  </r>
  <r>
    <s v="PID0931"/>
    <s v="Adult"/>
    <x v="0"/>
    <n v="45000"/>
    <n v="26108.25"/>
    <n v="91.6"/>
    <s v="Female"/>
    <s v="O-"/>
    <b v="1"/>
    <b v="0"/>
    <x v="0"/>
    <n v="7"/>
    <n v="30.605766981857059"/>
    <b v="1"/>
    <b v="1"/>
    <s v="Childbirth"/>
    <s v="Recovered"/>
    <b v="1"/>
  </r>
  <r>
    <s v="PID0932"/>
    <s v="Elderly"/>
    <x v="1"/>
    <n v="32000"/>
    <n v="24113.32"/>
    <n v="67.5"/>
    <s v="Male"/>
    <s v="A+"/>
    <b v="0"/>
    <b v="1"/>
    <x v="0"/>
    <n v="50"/>
    <n v="25.096668649613331"/>
    <b v="0"/>
    <b v="0"/>
    <s v="Stroke"/>
    <s v="Critical"/>
    <b v="1"/>
  </r>
  <r>
    <s v="PID0933"/>
    <s v="Middle-aged"/>
    <x v="0"/>
    <n v="16000"/>
    <n v="0"/>
    <n v="89.4"/>
    <s v="Male"/>
    <s v="B+"/>
    <b v="0"/>
    <b v="0"/>
    <x v="1"/>
    <n v="9"/>
    <n v="30.573509797886533"/>
    <b v="1"/>
    <b v="1"/>
    <s v="Hypertension"/>
    <s v="Recovered"/>
    <b v="0"/>
  </r>
  <r>
    <s v="PID0934"/>
    <s v="Adult"/>
    <x v="0"/>
    <n v="90000"/>
    <n v="71308.7"/>
    <n v="82.7"/>
    <s v="Male"/>
    <s v="O-"/>
    <b v="0"/>
    <b v="0"/>
    <x v="0"/>
    <n v="25"/>
    <n v="30.011612715923938"/>
    <b v="1"/>
    <b v="1"/>
    <s v="Hypertension"/>
    <s v="Ongoing Treatment"/>
    <b v="1"/>
  </r>
  <r>
    <s v="PID0935"/>
    <s v="Middle-aged"/>
    <x v="1"/>
    <n v="18000"/>
    <n v="11953.2"/>
    <n v="98.4"/>
    <s v="Male"/>
    <s v="AB-"/>
    <b v="0"/>
    <b v="0"/>
    <x v="0"/>
    <n v="0"/>
    <n v="34.863945578231302"/>
    <b v="1"/>
    <b v="1"/>
    <s v="Cancer"/>
    <s v="Ongoing Treatment"/>
    <b v="1"/>
  </r>
  <r>
    <s v="PID0936"/>
    <s v="Senior"/>
    <x v="0"/>
    <n v="3000"/>
    <n v="2158.5299999999997"/>
    <n v="65"/>
    <s v="Male"/>
    <s v="A+"/>
    <b v="0"/>
    <b v="1"/>
    <x v="0"/>
    <n v="12"/>
    <n v="26.709401709401707"/>
    <b v="0"/>
    <b v="0"/>
    <s v="Hypertension"/>
    <s v="Recovered"/>
    <b v="1"/>
  </r>
  <r>
    <s v="PID0937"/>
    <s v="Middle-aged"/>
    <x v="3"/>
    <n v="45000"/>
    <n v="23279.82"/>
    <n v="71.3"/>
    <s v="Male"/>
    <s v="O-"/>
    <b v="0"/>
    <b v="1"/>
    <x v="0"/>
    <n v="5"/>
    <n v="30.860457063711909"/>
    <b v="1"/>
    <b v="1"/>
    <s v="Appendicitis"/>
    <s v="Critical"/>
    <b v="1"/>
  </r>
  <r>
    <s v="PID0938"/>
    <s v="Adult"/>
    <x v="2"/>
    <n v="240000"/>
    <n v="121635.36000000002"/>
    <n v="90.4"/>
    <s v="Female"/>
    <s v="A+"/>
    <b v="0"/>
    <b v="0"/>
    <x v="0"/>
    <n v="15"/>
    <n v="30.204818069430988"/>
    <b v="1"/>
    <b v="1"/>
    <s v="Fractured Leg"/>
    <s v="Critical"/>
    <b v="1"/>
  </r>
  <r>
    <s v="PID0939"/>
    <s v="Adult"/>
    <x v="1"/>
    <n v="12000"/>
    <n v="9631.86"/>
    <n v="94.2"/>
    <s v="Male"/>
    <s v="AB-"/>
    <b v="1"/>
    <b v="0"/>
    <x v="0"/>
    <n v="20"/>
    <n v="34.184932501088696"/>
    <b v="1"/>
    <b v="1"/>
    <s v="Fractured Arm"/>
    <s v="Critical"/>
    <b v="1"/>
  </r>
  <r>
    <s v="PID0940"/>
    <s v="Middle-aged"/>
    <x v="3"/>
    <n v="60000"/>
    <n v="51124"/>
    <n v="79.900000000000006"/>
    <s v="Male"/>
    <s v="A-"/>
    <b v="1"/>
    <b v="0"/>
    <x v="0"/>
    <n v="5"/>
    <n v="32.415108117976388"/>
    <b v="1"/>
    <b v="1"/>
    <s v="Heart Disease"/>
    <s v="Ongoing Treatment"/>
    <b v="1"/>
  </r>
  <r>
    <s v="PID0941"/>
    <s v="Middle-aged"/>
    <x v="2"/>
    <n v="75000"/>
    <n v="39747.550000000003"/>
    <n v="66.599999999999994"/>
    <s v="Female"/>
    <s v="B-"/>
    <b v="0"/>
    <b v="0"/>
    <x v="0"/>
    <n v="20"/>
    <n v="23.880382946681486"/>
    <b v="0"/>
    <b v="0"/>
    <s v="Fractured Arm"/>
    <s v="Ongoing Treatment"/>
    <b v="1"/>
  </r>
  <r>
    <s v="PID0942"/>
    <s v="Adult"/>
    <x v="3"/>
    <n v="4000"/>
    <n v="2011.16"/>
    <n v="92.8"/>
    <s v="Male"/>
    <s v="O+"/>
    <b v="1"/>
    <b v="0"/>
    <x v="0"/>
    <n v="9"/>
    <n v="34.927923519891607"/>
    <b v="1"/>
    <b v="1"/>
    <s v="Respiratory Infection"/>
    <s v="Critical"/>
    <b v="1"/>
  </r>
  <r>
    <s v="PID0943"/>
    <s v="Middle-aged"/>
    <x v="2"/>
    <n v="240000"/>
    <n v="0"/>
    <n v="50.1"/>
    <s v="Female"/>
    <s v="AB+"/>
    <b v="0"/>
    <b v="1"/>
    <x v="1"/>
    <n v="2"/>
    <n v="20.586785009861931"/>
    <b v="0"/>
    <b v="0"/>
    <s v="Diabetes"/>
    <s v="Recovered"/>
    <b v="0"/>
  </r>
  <r>
    <s v="PID0944"/>
    <s v="Senior"/>
    <x v="1"/>
    <n v="3000"/>
    <n v="2174.79"/>
    <n v="90.7"/>
    <s v="Male"/>
    <s v="A-"/>
    <b v="0"/>
    <b v="0"/>
    <x v="0"/>
    <n v="12"/>
    <n v="34.990933991744143"/>
    <b v="1"/>
    <b v="1"/>
    <s v="Fractured Arm"/>
    <s v="Ongoing Treatment"/>
    <b v="1"/>
  </r>
  <r>
    <s v="PID0945"/>
    <s v="Adult"/>
    <x v="3"/>
    <n v="100"/>
    <n v="59.3"/>
    <n v="105.5"/>
    <s v="Female"/>
    <s v="O-"/>
    <b v="0"/>
    <b v="0"/>
    <x v="0"/>
    <n v="2"/>
    <n v="33.674869928819938"/>
    <b v="1"/>
    <b v="1"/>
    <s v="Childbirth"/>
    <s v="Recovered"/>
    <b v="1"/>
  </r>
  <r>
    <s v="PID0946"/>
    <s v="Middle-aged"/>
    <x v="2"/>
    <n v="500"/>
    <n v="429.54"/>
    <n v="78.8"/>
    <s v="Male"/>
    <s v="B-"/>
    <b v="0"/>
    <b v="0"/>
    <x v="0"/>
    <n v="1"/>
    <n v="28.254867510488005"/>
    <b v="1"/>
    <b v="1"/>
    <s v="Heart Attack"/>
    <s v="Ongoing Treatment"/>
    <b v="1"/>
  </r>
  <r>
    <s v="PID0947"/>
    <s v="Middle-aged"/>
    <x v="3"/>
    <n v="40000"/>
    <n v="29043.600000000002"/>
    <n v="69"/>
    <s v="Female"/>
    <s v="A+"/>
    <b v="0"/>
    <b v="0"/>
    <x v="0"/>
    <n v="3"/>
    <n v="26.291723822588015"/>
    <b v="0"/>
    <b v="0"/>
    <s v="Prostate Cancer"/>
    <s v="Ongoing Treatment"/>
    <b v="1"/>
  </r>
  <r>
    <s v="PID0948"/>
    <s v="Adult"/>
    <x v="0"/>
    <n v="3000"/>
    <n v="0"/>
    <n v="92"/>
    <s v="Male"/>
    <s v="A+"/>
    <b v="1"/>
    <b v="0"/>
    <x v="1"/>
    <n v="40"/>
    <n v="34.205829863176689"/>
    <b v="1"/>
    <b v="1"/>
    <s v="Cancer"/>
    <s v="Critical"/>
    <b v="0"/>
  </r>
  <r>
    <s v="PID0949"/>
    <s v="Middle-aged"/>
    <x v="1"/>
    <n v="240000"/>
    <n v="167688.48000000001"/>
    <n v="78.5"/>
    <s v="Female"/>
    <s v="AB-"/>
    <b v="1"/>
    <b v="0"/>
    <x v="0"/>
    <n v="7"/>
    <n v="31.445281204935103"/>
    <b v="1"/>
    <b v="1"/>
    <s v="Kidney Stones"/>
    <s v="Critical"/>
    <b v="1"/>
  </r>
  <r>
    <s v="PID0950"/>
    <s v="Adult"/>
    <x v="0"/>
    <n v="500"/>
    <n v="0"/>
    <n v="97.8"/>
    <s v="Male"/>
    <s v="A+"/>
    <b v="0"/>
    <b v="1"/>
    <x v="1"/>
    <n v="70"/>
    <n v="33.058409951325046"/>
    <b v="1"/>
    <b v="1"/>
    <s v="Respiratory Infection"/>
    <s v="Critical"/>
    <b v="0"/>
  </r>
  <r>
    <s v="PID0951"/>
    <s v="Middle-aged"/>
    <x v="3"/>
    <n v="21000"/>
    <n v="13389.46"/>
    <n v="71.5"/>
    <s v="Male"/>
    <s v="AB+"/>
    <b v="0"/>
    <b v="0"/>
    <x v="0"/>
    <n v="5"/>
    <n v="26.583878643664491"/>
    <b v="0"/>
    <b v="0"/>
    <s v="Childbirth"/>
    <s v="Critical"/>
    <b v="1"/>
  </r>
  <r>
    <s v="PID0952"/>
    <s v="Senior"/>
    <x v="1"/>
    <n v="60000"/>
    <n v="36306.879999999997"/>
    <n v="77.2"/>
    <s v="Male"/>
    <s v="AB-"/>
    <b v="0"/>
    <b v="0"/>
    <x v="0"/>
    <n v="12"/>
    <n v="32.133194588969822"/>
    <b v="1"/>
    <b v="1"/>
    <s v="Diabetes"/>
    <s v="Recovered"/>
    <b v="1"/>
  </r>
  <r>
    <s v="PID0953"/>
    <s v="Middle-aged"/>
    <x v="1"/>
    <n v="3000"/>
    <n v="0"/>
    <n v="64.400000000000006"/>
    <s v="Female"/>
    <s v="O+"/>
    <b v="0"/>
    <b v="0"/>
    <x v="1"/>
    <n v="70"/>
    <n v="26.462853385930309"/>
    <b v="0"/>
    <b v="0"/>
    <s v="Osteoarthritis"/>
    <s v="Critical"/>
    <b v="0"/>
  </r>
  <r>
    <s v="PID0954"/>
    <s v="Middle-aged"/>
    <x v="1"/>
    <n v="18000"/>
    <n v="0"/>
    <n v="68.900000000000006"/>
    <s v="Female"/>
    <s v="AB-"/>
    <b v="1"/>
    <b v="1"/>
    <x v="1"/>
    <n v="9"/>
    <n v="23.562805649601589"/>
    <b v="0"/>
    <b v="0"/>
    <s v="Appendicitis"/>
    <s v="Critical"/>
    <b v="0"/>
  </r>
  <r>
    <s v="PID0955"/>
    <s v="Adult"/>
    <x v="0"/>
    <n v="300000"/>
    <n v="261149.4"/>
    <n v="51.9"/>
    <s v="Male"/>
    <s v="O-"/>
    <b v="0"/>
    <b v="1"/>
    <x v="0"/>
    <n v="30"/>
    <n v="20.022375679950617"/>
    <b v="0"/>
    <b v="0"/>
    <s v="Cancer"/>
    <s v="Critical"/>
    <b v="1"/>
  </r>
  <r>
    <s v="PID0956"/>
    <s v="Adult"/>
    <x v="0"/>
    <n v="200"/>
    <n v="168.02"/>
    <n v="87"/>
    <s v="Female"/>
    <s v="O-"/>
    <b v="0"/>
    <b v="1"/>
    <x v="0"/>
    <n v="15"/>
    <n v="33.150434385002278"/>
    <b v="1"/>
    <b v="1"/>
    <s v="Diabetes"/>
    <s v="Recovered"/>
    <b v="1"/>
  </r>
  <r>
    <s v="PID0957"/>
    <s v="Middle-aged"/>
    <x v="3"/>
    <n v="60000"/>
    <n v="33469.15"/>
    <n v="97.6"/>
    <s v="Female"/>
    <s v="AB+"/>
    <b v="0"/>
    <b v="1"/>
    <x v="0"/>
    <n v="3"/>
    <n v="32.610511543987435"/>
    <b v="1"/>
    <b v="1"/>
    <s v="Fractured Leg"/>
    <s v="Recovered"/>
    <b v="1"/>
  </r>
  <r>
    <s v="PID0958"/>
    <s v="Adult"/>
    <x v="0"/>
    <n v="18000"/>
    <n v="0"/>
    <n v="85.4"/>
    <s v="Female"/>
    <s v="A+"/>
    <b v="0"/>
    <b v="0"/>
    <x v="1"/>
    <n v="9"/>
    <n v="28.207160787422382"/>
    <b v="1"/>
    <b v="1"/>
    <s v="Respiratory Infection"/>
    <s v="Ongoing Treatment"/>
    <b v="0"/>
  </r>
  <r>
    <s v="PID0959"/>
    <s v="Adult"/>
    <x v="1"/>
    <n v="250000"/>
    <n v="0"/>
    <n v="56.2"/>
    <s v="Male"/>
    <s v="O-"/>
    <b v="0"/>
    <b v="0"/>
    <x v="1"/>
    <n v="20"/>
    <n v="21.953124999999996"/>
    <b v="0"/>
    <b v="0"/>
    <s v="Prostate Cancer"/>
    <s v="Recovered"/>
    <b v="0"/>
  </r>
  <r>
    <s v="PID0960"/>
    <s v="Adult"/>
    <x v="1"/>
    <n v="2000"/>
    <n v="1221.58"/>
    <n v="60.3"/>
    <s v="Male"/>
    <s v="AB+"/>
    <b v="0"/>
    <b v="0"/>
    <x v="0"/>
    <n v="70"/>
    <n v="22.41969066032124"/>
    <b v="0"/>
    <b v="0"/>
    <s v="Kidney Stones"/>
    <s v="Critical"/>
    <b v="1"/>
  </r>
  <r>
    <s v="PID0961"/>
    <s v="Adult"/>
    <x v="1"/>
    <n v="200000"/>
    <n v="175466.69999999998"/>
    <n v="83"/>
    <s v="Male"/>
    <s v="AB-"/>
    <b v="0"/>
    <b v="0"/>
    <x v="0"/>
    <n v="7"/>
    <n v="31.239414355075468"/>
    <b v="1"/>
    <b v="1"/>
    <s v="Stroke"/>
    <s v="Critical"/>
    <b v="1"/>
  </r>
  <r>
    <s v="PID0962"/>
    <s v="Adult"/>
    <x v="0"/>
    <n v="32000"/>
    <n v="24734.400000000001"/>
    <n v="101"/>
    <s v="Female"/>
    <s v="A-"/>
    <b v="0"/>
    <b v="0"/>
    <x v="0"/>
    <n v="25"/>
    <n v="34.540542389111181"/>
    <b v="1"/>
    <b v="1"/>
    <s v="Appendicitis"/>
    <s v="Recovered"/>
    <b v="1"/>
  </r>
  <r>
    <s v="PID0963"/>
    <s v="Senior"/>
    <x v="2"/>
    <n v="18000"/>
    <n v="12295.349999999999"/>
    <n v="80.900000000000006"/>
    <s v="Male"/>
    <s v="B+"/>
    <b v="1"/>
    <b v="1"/>
    <x v="0"/>
    <n v="20"/>
    <n v="30.449019534043437"/>
    <b v="1"/>
    <b v="1"/>
    <s v="Respiratory Infection"/>
    <s v="Ongoing Treatment"/>
    <b v="1"/>
  </r>
  <r>
    <s v="PID0964"/>
    <s v="Adult"/>
    <x v="2"/>
    <n v="200000"/>
    <n v="101959.59999999999"/>
    <n v="61.8"/>
    <s v="Male"/>
    <s v="O+"/>
    <s v="No"/>
    <b v="1"/>
    <x v="0"/>
    <n v="70"/>
    <n v="21.384083044982699"/>
    <b v="0"/>
    <b v="0"/>
    <s v="Childbirth"/>
    <s v="Recovered"/>
    <b v="1"/>
  </r>
  <r>
    <s v="PID0965"/>
    <s v="Adult"/>
    <x v="0"/>
    <n v="200000"/>
    <n v="134773.5"/>
    <n v="82.3"/>
    <s v="Male"/>
    <s v="A+"/>
    <b v="0"/>
    <b v="0"/>
    <x v="0"/>
    <n v="3"/>
    <n v="29.159580498866216"/>
    <b v="1"/>
    <b v="1"/>
    <s v="Respiratory Infection"/>
    <s v="Ongoing Treatment"/>
    <b v="1"/>
  </r>
  <r>
    <s v="PID0966"/>
    <s v="Middle-aged"/>
    <x v="0"/>
    <n v="75000"/>
    <n v="52198.75"/>
    <n v="87.2"/>
    <s v="Male"/>
    <s v="B-"/>
    <b v="0"/>
    <b v="0"/>
    <x v="0"/>
    <n v="40"/>
    <n v="30.531143867511645"/>
    <b v="1"/>
    <b v="1"/>
    <s v="Cancer"/>
    <s v="Critical"/>
    <b v="1"/>
  </r>
  <r>
    <s v="PID0967"/>
    <s v="Middle-aged"/>
    <x v="3"/>
    <n v="32000"/>
    <n v="24839.56"/>
    <n v="85.2"/>
    <s v="Male"/>
    <s v="AB-"/>
    <b v="0"/>
    <b v="0"/>
    <x v="0"/>
    <n v="4"/>
    <n v="31.294765840220389"/>
    <b v="1"/>
    <b v="1"/>
    <s v="Heart Attack"/>
    <s v="Recovered"/>
    <b v="1"/>
  </r>
  <r>
    <s v="PID0968"/>
    <s v="Adult"/>
    <x v="1"/>
    <n v="90000"/>
    <n v="64257.700000000004"/>
    <n v="59.1"/>
    <s v="Female"/>
    <s v="AB-"/>
    <b v="1"/>
    <b v="0"/>
    <x v="0"/>
    <n v="12"/>
    <n v="22.800046294510242"/>
    <b v="0"/>
    <b v="0"/>
    <s v="Prostate Cancer"/>
    <s v="Recovered"/>
    <b v="1"/>
  </r>
  <r>
    <s v="PID0969"/>
    <s v="Middle-aged"/>
    <x v="2"/>
    <n v="12000"/>
    <n v="7562.2800000000007"/>
    <n v="82.4"/>
    <s v="Female"/>
    <s v="AB-"/>
    <b v="0"/>
    <b v="0"/>
    <x v="0"/>
    <n v="2"/>
    <n v="31.788897033293466"/>
    <b v="1"/>
    <b v="1"/>
    <s v="Respiratory Infection"/>
    <s v="Ongoing Treatment"/>
    <b v="1"/>
  </r>
  <r>
    <s v="PID0970"/>
    <s v="Middle-aged"/>
    <x v="0"/>
    <n v="30000"/>
    <n v="20021.16"/>
    <n v="86.2"/>
    <s v="Female"/>
    <s v="A+"/>
    <b v="0"/>
    <b v="0"/>
    <x v="0"/>
    <n v="120"/>
    <n v="33.254889857644379"/>
    <b v="1"/>
    <b v="1"/>
    <s v="Stroke"/>
    <s v="Ongoing Treatment"/>
    <b v="1"/>
  </r>
  <r>
    <s v="PID0971"/>
    <s v="Middle-aged"/>
    <x v="1"/>
    <n v="100"/>
    <n v="0"/>
    <n v="61.8"/>
    <s v="Male"/>
    <s v="B-"/>
    <b v="0"/>
    <b v="0"/>
    <x v="1"/>
    <n v="30"/>
    <n v="23.26019044751402"/>
    <b v="0"/>
    <b v="0"/>
    <s v="Appendicitis"/>
    <s v="Critical"/>
    <b v="0"/>
  </r>
  <r>
    <s v="PID0972"/>
    <s v="Middle-aged"/>
    <x v="1"/>
    <n v="18000"/>
    <n v="10170.93"/>
    <n v="55.9"/>
    <s v="Male"/>
    <s v="AB-"/>
    <b v="0"/>
    <b v="0"/>
    <x v="0"/>
    <n v="30"/>
    <n v="23.267429760665969"/>
    <b v="0"/>
    <b v="0"/>
    <s v="Stroke"/>
    <s v="Ongoing Treatment"/>
    <b v="1"/>
  </r>
  <r>
    <s v="PID0973"/>
    <s v="Adult"/>
    <x v="2"/>
    <n v="21000"/>
    <n v="18861.990000000002"/>
    <n v="77.2"/>
    <s v="Female"/>
    <s v="A+"/>
    <b v="0"/>
    <b v="1"/>
    <x v="0"/>
    <n v="15"/>
    <n v="28.015677166497316"/>
    <b v="1"/>
    <b v="1"/>
    <s v="Heart Disease"/>
    <s v="Critical"/>
    <b v="1"/>
  </r>
  <r>
    <s v="PID0974"/>
    <s v="Adult"/>
    <x v="0"/>
    <n v="500"/>
    <n v="429.74"/>
    <n v="70.7"/>
    <s v="Female"/>
    <s v="O-"/>
    <b v="1"/>
    <b v="0"/>
    <x v="0"/>
    <n v="7"/>
    <n v="24.463667820069208"/>
    <b v="0"/>
    <b v="0"/>
    <s v="Osteoarthritis"/>
    <s v="Critical"/>
    <b v="1"/>
  </r>
  <r>
    <s v="PID0975"/>
    <s v="Adult"/>
    <x v="3"/>
    <n v="12000"/>
    <n v="7510.34"/>
    <n v="91.6"/>
    <s v="Female"/>
    <s v="AB-"/>
    <b v="1"/>
    <b v="0"/>
    <x v="0"/>
    <n v="3"/>
    <n v="28.910491099608631"/>
    <b v="1"/>
    <b v="1"/>
    <s v="Fractured Leg"/>
    <s v="Critical"/>
    <b v="1"/>
  </r>
  <r>
    <s v="PID0976"/>
    <s v="Adult"/>
    <x v="0"/>
    <n v="12000"/>
    <n v="7631.0999999999995"/>
    <n v="84.2"/>
    <s v="Female"/>
    <s v="B-"/>
    <b v="1"/>
    <b v="1"/>
    <x v="0"/>
    <n v="15"/>
    <n v="28.461330448891296"/>
    <b v="1"/>
    <b v="1"/>
    <s v="Respiratory Infection"/>
    <s v="Ongoing Treatment"/>
    <b v="1"/>
  </r>
  <r>
    <s v="PID0977"/>
    <s v="Young Adult"/>
    <x v="0"/>
    <n v="18000"/>
    <n v="0"/>
    <n v="63.3"/>
    <s v="Female"/>
    <s v="B-"/>
    <b v="0"/>
    <b v="0"/>
    <x v="1"/>
    <n v="9"/>
    <n v="22.697120728602673"/>
    <b v="0"/>
    <b v="0"/>
    <s v="Fractured Arm"/>
    <s v="Recovered"/>
    <b v="0"/>
  </r>
  <r>
    <s v="PID0978"/>
    <s v="Adult"/>
    <x v="2"/>
    <n v="36000"/>
    <n v="19800.36"/>
    <n v="89.3"/>
    <s v="Female"/>
    <s v="AB-"/>
    <b v="0"/>
    <b v="1"/>
    <x v="0"/>
    <n v="4"/>
    <n v="33.20196311719215"/>
    <b v="1"/>
    <b v="1"/>
    <s v="Hypertension"/>
    <s v="Critical"/>
    <b v="1"/>
  </r>
  <r>
    <s v="PID0979"/>
    <s v="Senior"/>
    <x v="2"/>
    <n v="16000"/>
    <n v="12863.76"/>
    <n v="96.5"/>
    <s v="Female"/>
    <s v="AB-"/>
    <b v="1"/>
    <b v="0"/>
    <x v="0"/>
    <n v="2"/>
    <n v="33.787332376317359"/>
    <b v="1"/>
    <b v="1"/>
    <s v="Prostate Cancer"/>
    <s v="Recovered"/>
    <b v="1"/>
  </r>
  <r>
    <s v="PID0980"/>
    <s v="Middle-aged"/>
    <x v="0"/>
    <n v="40000"/>
    <n v="22499"/>
    <n v="80.599999999999994"/>
    <s v="Female"/>
    <s v="B+"/>
    <b v="0"/>
    <b v="0"/>
    <x v="0"/>
    <n v="15"/>
    <n v="33.548387096774185"/>
    <b v="1"/>
    <b v="1"/>
    <s v="Stroke"/>
    <s v="Recovered"/>
    <b v="1"/>
  </r>
  <r>
    <s v="PID0981"/>
    <s v="Adult"/>
    <x v="0"/>
    <n v="18000"/>
    <n v="9721.619999999999"/>
    <n v="67.900000000000006"/>
    <s v="Female"/>
    <s v="A+"/>
    <b v="0"/>
    <b v="0"/>
    <x v="0"/>
    <n v="5"/>
    <n v="23.49480968858132"/>
    <b v="0"/>
    <b v="0"/>
    <s v="Prostate Cancer"/>
    <s v="Critical"/>
    <b v="1"/>
  </r>
  <r>
    <s v="PID0982"/>
    <s v="Middle-aged"/>
    <x v="0"/>
    <n v="800"/>
    <n v="433.24"/>
    <n v="80.099999999999994"/>
    <s v="Female"/>
    <s v="B+"/>
    <b v="1"/>
    <b v="0"/>
    <x v="0"/>
    <n v="15"/>
    <n v="28.045236511326635"/>
    <b v="1"/>
    <b v="1"/>
    <s v="Heart Disease"/>
    <s v="Critical"/>
    <b v="1"/>
  </r>
  <r>
    <s v="PID0983"/>
    <s v="Senior"/>
    <x v="0"/>
    <n v="240000"/>
    <n v="173836.79999999999"/>
    <n v="68.8"/>
    <s v="Female"/>
    <s v="AB+"/>
    <b v="1"/>
    <b v="0"/>
    <x v="0"/>
    <n v="25"/>
    <n v="28.270874424720574"/>
    <b v="1"/>
    <b v="1"/>
    <s v="Kidney Stones"/>
    <s v="Recovered"/>
    <b v="1"/>
  </r>
  <r>
    <s v="PID0984"/>
    <s v="Elderly"/>
    <x v="1"/>
    <n v="2000"/>
    <n v="0"/>
    <n v="62.1"/>
    <s v="Female"/>
    <s v="A-"/>
    <b v="0"/>
    <b v="0"/>
    <x v="1"/>
    <n v="20"/>
    <n v="25.848074921956293"/>
    <b v="0"/>
    <b v="0"/>
    <s v="Cancer"/>
    <s v="Recovered"/>
    <b v="0"/>
  </r>
  <r>
    <s v="PID0985"/>
    <s v="Senior"/>
    <x v="1"/>
    <n v="240000"/>
    <n v="190077.84"/>
    <n v="70.2"/>
    <s v="Female"/>
    <s v="O-"/>
    <b v="0"/>
    <b v="0"/>
    <x v="0"/>
    <n v="20"/>
    <n v="29.21956295525494"/>
    <b v="1"/>
    <b v="1"/>
    <s v="Respiratory Infection"/>
    <s v="Critical"/>
    <b v="1"/>
  </r>
  <r>
    <s v="PID0986"/>
    <s v="Young Adult"/>
    <x v="0"/>
    <n v="21000"/>
    <n v="17085.600000000002"/>
    <n v="78.2"/>
    <s v="Female"/>
    <s v="B-"/>
    <b v="0"/>
    <b v="1"/>
    <x v="0"/>
    <n v="5"/>
    <n v="28.37857453912034"/>
    <b v="1"/>
    <b v="1"/>
    <s v="Respiratory Infection"/>
    <s v="Recovered"/>
    <b v="1"/>
  </r>
  <r>
    <s v="PID0987"/>
    <s v="Adult"/>
    <x v="0"/>
    <n v="18000"/>
    <n v="14608.14"/>
    <n v="83.8"/>
    <s v="Male"/>
    <s v="A+"/>
    <b v="0"/>
    <b v="0"/>
    <x v="0"/>
    <n v="30"/>
    <n v="26.448680722131041"/>
    <b v="0"/>
    <b v="0"/>
    <s v="Diabetes"/>
    <s v="Critical"/>
    <b v="1"/>
  </r>
  <r>
    <s v="PID0988"/>
    <s v="Adult"/>
    <x v="0"/>
    <n v="2000"/>
    <n v="1656.58"/>
    <n v="103.7"/>
    <s v="Female"/>
    <s v="A+"/>
    <b v="0"/>
    <b v="1"/>
    <x v="0"/>
    <n v="200"/>
    <n v="34.251552384727177"/>
    <b v="1"/>
    <b v="1"/>
    <s v="Prostate Cancer"/>
    <s v="Critical"/>
    <b v="1"/>
  </r>
  <r>
    <s v="PID0989"/>
    <s v="Adult"/>
    <x v="0"/>
    <n v="60000"/>
    <n v="53236.3"/>
    <n v="65.900000000000006"/>
    <s v="Female"/>
    <s v="AB+"/>
    <b v="1"/>
    <b v="0"/>
    <x v="0"/>
    <n v="15"/>
    <n v="24.209774104683195"/>
    <b v="0"/>
    <b v="0"/>
    <s v="Childbirth"/>
    <s v="Recovered"/>
    <b v="1"/>
  </r>
  <r>
    <s v="PID0990"/>
    <s v="Middle-aged"/>
    <x v="2"/>
    <n v="100"/>
    <n v="59.34"/>
    <n v="85.9"/>
    <s v="Male"/>
    <s v="A+"/>
    <b v="0"/>
    <b v="0"/>
    <x v="0"/>
    <n v="2"/>
    <n v="30.07597773187214"/>
    <b v="1"/>
    <b v="1"/>
    <s v="Prostate Cancer"/>
    <s v="Recovered"/>
    <b v="1"/>
  </r>
  <r>
    <s v="PID0991"/>
    <s v="Middle-aged"/>
    <x v="0"/>
    <n v="45000"/>
    <n v="37119.840000000004"/>
    <n v="79.900000000000006"/>
    <s v="Male"/>
    <s v="B+"/>
    <b v="0"/>
    <b v="1"/>
    <x v="0"/>
    <n v="25"/>
    <n v="26.089795918367347"/>
    <b v="0"/>
    <b v="0"/>
    <s v="Hypertension"/>
    <s v="Recovered"/>
    <b v="1"/>
  </r>
  <r>
    <s v="PID0992"/>
    <s v="Middle-aged"/>
    <x v="0"/>
    <n v="75000"/>
    <n v="0"/>
    <n v="47.9"/>
    <s v="Female"/>
    <s v="O-"/>
    <b v="0"/>
    <b v="1"/>
    <x v="1"/>
    <n v="12"/>
    <n v="20.462215387244221"/>
    <b v="0"/>
    <b v="0"/>
    <s v="Diabetes"/>
    <s v="Recovered"/>
    <b v="0"/>
  </r>
  <r>
    <s v="PID0993"/>
    <s v="Middle-aged"/>
    <x v="0"/>
    <n v="10000"/>
    <n v="6685.78"/>
    <n v="94.1"/>
    <s v="Male"/>
    <s v="B+"/>
    <b v="0"/>
    <b v="0"/>
    <x v="0"/>
    <n v="5"/>
    <n v="33.744845638065186"/>
    <b v="1"/>
    <b v="1"/>
    <s v="Cancer"/>
    <s v="Critical"/>
    <b v="1"/>
  </r>
  <r>
    <s v="PID0994"/>
    <s v="Adult"/>
    <x v="2"/>
    <n v="240000"/>
    <n v="0"/>
    <n v="60.8"/>
    <s v="Female"/>
    <s v="AB-"/>
    <b v="0"/>
    <b v="1"/>
    <x v="1"/>
    <n v="5"/>
    <n v="23.749999999999993"/>
    <b v="0"/>
    <b v="0"/>
    <s v="Hypertension"/>
    <s v="Ongoing Treatment"/>
    <b v="0"/>
  </r>
  <r>
    <s v="PID0995"/>
    <s v="Middle-aged"/>
    <x v="1"/>
    <n v="90000"/>
    <n v="53937.700000000004"/>
    <n v="59"/>
    <s v="Male"/>
    <s v="AB+"/>
    <b v="0"/>
    <b v="0"/>
    <x v="0"/>
    <n v="30"/>
    <n v="21.155294202015131"/>
    <b v="0"/>
    <b v="0"/>
    <s v="Fractured Arm"/>
    <s v="Critical"/>
    <b v="1"/>
  </r>
  <r>
    <s v="PID0996"/>
    <s v="Adult"/>
    <x v="1"/>
    <n v="3000"/>
    <n v="2309.04"/>
    <n v="81.599999999999994"/>
    <s v="Male"/>
    <s v="AB+"/>
    <b v="0"/>
    <s v="No"/>
    <x v="0"/>
    <n v="20"/>
    <n v="31.874999999999993"/>
    <b v="1"/>
    <b v="1"/>
    <s v="Allergic Reaction"/>
    <s v="Ongoing Treatment"/>
    <b v="1"/>
  </r>
  <r>
    <s v="PID0997"/>
    <s v="Senior"/>
    <x v="0"/>
    <n v="200000"/>
    <n v="129857.09999999999"/>
    <n v="60.1"/>
    <s v="Female"/>
    <s v="B-"/>
    <b v="0"/>
    <b v="0"/>
    <x v="0"/>
    <n v="9"/>
    <n v="21.810132094643638"/>
    <b v="0"/>
    <b v="0"/>
    <s v="Kidney Stones"/>
    <s v="Critical"/>
    <b v="1"/>
  </r>
  <r>
    <s v="PID0998"/>
    <s v="Adult"/>
    <x v="2"/>
    <n v="40000"/>
    <n v="22019.699999999997"/>
    <n v="97.6"/>
    <s v="Female"/>
    <s v="A-"/>
    <b v="0"/>
    <b v="1"/>
    <x v="0"/>
    <n v="4"/>
    <n v="30.460971879779031"/>
    <b v="1"/>
    <b v="1"/>
    <s v="Stroke"/>
    <s v="Critical"/>
    <b v="1"/>
  </r>
  <r>
    <s v="PID0999"/>
    <s v="Senior"/>
    <x v="2"/>
    <n v="12000"/>
    <n v="10652.34"/>
    <n v="74.5"/>
    <s v="Male"/>
    <s v="O-"/>
    <b v="0"/>
    <b v="1"/>
    <x v="0"/>
    <n v="0.5"/>
    <n v="29.843053997756769"/>
    <b v="1"/>
    <b v="1"/>
    <s v="Heart Attack"/>
    <s v="Critical"/>
    <b v="1"/>
  </r>
  <r>
    <s v="PID1000"/>
    <s v="Adult"/>
    <x v="1"/>
    <n v="36000"/>
    <n v="0"/>
    <n v="63.2"/>
    <s v="Female"/>
    <s v="O-"/>
    <b v="0"/>
    <b v="0"/>
    <x v="1"/>
    <n v="5"/>
    <n v="23.497917906008333"/>
    <b v="0"/>
    <b v="0"/>
    <s v="Appendicitis"/>
    <s v="Recovered"/>
    <b v="0"/>
  </r>
  <r>
    <m/>
    <m/>
    <x v="4"/>
    <m/>
    <m/>
    <m/>
    <m/>
    <m/>
    <m/>
    <m/>
    <x v="2"/>
    <m/>
    <m/>
    <m/>
    <m/>
    <m/>
    <m/>
    <m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PID0001"/>
    <s v="Middle-aged"/>
    <x v="0"/>
    <n v="60000"/>
    <n v="32168.649999999998"/>
    <n v="82.4"/>
    <s v="Female"/>
    <s v="O+"/>
    <b v="0"/>
    <b v="0"/>
    <b v="1"/>
    <n v="20"/>
    <n v="29.195011337868486"/>
    <b v="1"/>
    <b v="1"/>
    <s v="Fractured Leg"/>
    <s v="Critical"/>
    <b v="1"/>
    <x v="0"/>
  </r>
  <r>
    <s v="PID0002"/>
    <s v="Senior"/>
    <x v="1"/>
    <n v="500"/>
    <n v="0"/>
    <n v="64.8"/>
    <s v="Female"/>
    <s v="AB-"/>
    <b v="0"/>
    <b v="0"/>
    <b v="0"/>
    <n v="15"/>
    <n v="28.047091412742382"/>
    <b v="1"/>
    <b v="1"/>
    <s v="Prostate Cancer"/>
    <s v="Recovered"/>
    <b v="0"/>
    <x v="1"/>
  </r>
  <r>
    <s v="PID0003"/>
    <s v="Adult"/>
    <x v="2"/>
    <n v="18000"/>
    <n v="12004.650000000001"/>
    <n v="69.400000000000006"/>
    <s v="Female"/>
    <s v="B+"/>
    <b v="1"/>
    <b v="0"/>
    <b v="1"/>
    <n v="20"/>
    <n v="24.021878892733568"/>
    <b v="0"/>
    <b v="0"/>
    <s v="Stroke"/>
    <s v="Critical"/>
    <b v="1"/>
    <x v="0"/>
  </r>
  <r>
    <s v="PID0004"/>
    <s v="Adult"/>
    <x v="0"/>
    <n v="48000"/>
    <n v="32956.92"/>
    <n v="89.3"/>
    <s v="Male"/>
    <s v="A-"/>
    <b v="1"/>
    <b v="0"/>
    <b v="1"/>
    <n v="15"/>
    <n v="31.266412240467773"/>
    <b v="1"/>
    <b v="1"/>
    <s v="Heart Attack"/>
    <s v="Critical"/>
    <b v="1"/>
    <x v="2"/>
  </r>
  <r>
    <s v="PID0005"/>
    <s v="Adult"/>
    <x v="2"/>
    <n v="21000"/>
    <n v="16712.080000000002"/>
    <n v="69.400000000000006"/>
    <s v="Male"/>
    <s v="O+"/>
    <b v="1"/>
    <b v="1"/>
    <b v="1"/>
    <n v="2"/>
    <n v="26.773658423671925"/>
    <b v="0"/>
    <b v="0"/>
    <s v="Appendicitis"/>
    <s v="Critical"/>
    <b v="1"/>
    <x v="3"/>
  </r>
  <r>
    <s v="PID0006"/>
    <s v="Elderly"/>
    <x v="0"/>
    <n v="18000"/>
    <n v="13741.14"/>
    <n v="76.599999999999994"/>
    <s v="Male"/>
    <s v="O+"/>
    <b v="1"/>
    <b v="0"/>
    <b v="1"/>
    <n v="20"/>
    <n v="31.076311412227675"/>
    <b v="1"/>
    <b v="1"/>
    <s v="Fractured Arm"/>
    <s v="Critical"/>
    <b v="1"/>
    <x v="3"/>
  </r>
  <r>
    <s v="PID0007"/>
    <s v="Adult"/>
    <x v="1"/>
    <n v="3000"/>
    <n v="1831.0500000000002"/>
    <n v="91.5"/>
    <s v="Male"/>
    <s v="O-"/>
    <b v="0"/>
    <b v="1"/>
    <b v="1"/>
    <n v="40"/>
    <n v="30.928880475932939"/>
    <b v="1"/>
    <b v="1"/>
    <s v="Childbirth"/>
    <s v="Recovered"/>
    <b v="1"/>
    <x v="2"/>
  </r>
  <r>
    <s v="PID0008"/>
    <s v="Adult"/>
    <x v="0"/>
    <n v="20000"/>
    <n v="16593.84"/>
    <n v="75.599999999999994"/>
    <s v="Female"/>
    <s v="O-"/>
    <b v="1"/>
    <b v="1"/>
    <b v="1"/>
    <n v="30"/>
    <n v="29.165541452876042"/>
    <b v="1"/>
    <b v="1"/>
    <s v="Hypertension"/>
    <s v="Recovered"/>
    <b v="1"/>
    <x v="2"/>
  </r>
  <r>
    <s v="PID0009"/>
    <s v="Middle-aged"/>
    <x v="0"/>
    <n v="72000"/>
    <n v="52009.8"/>
    <n v="90.7"/>
    <s v="Female"/>
    <s v="AB-"/>
    <b v="0"/>
    <b v="0"/>
    <b v="1"/>
    <n v="20"/>
    <n v="29.280733471074381"/>
    <b v="1"/>
    <b v="1"/>
    <s v="Respiratory Infection"/>
    <s v="Ongoing Treatment"/>
    <b v="1"/>
    <x v="2"/>
  </r>
  <r>
    <s v="PID0010"/>
    <s v="Adult"/>
    <x v="3"/>
    <n v="250000"/>
    <n v="0"/>
    <n v="97.9"/>
    <s v="Male"/>
    <s v="A+"/>
    <b v="1"/>
    <b v="1"/>
    <b v="0"/>
    <n v="2"/>
    <n v="33.480387127663221"/>
    <b v="1"/>
    <b v="1"/>
    <s v="Heart Attack"/>
    <s v="Critical"/>
    <b v="0"/>
    <x v="1"/>
  </r>
  <r>
    <s v="PID0011"/>
    <s v="Senior"/>
    <x v="0"/>
    <n v="16000"/>
    <n v="9710.7800000000007"/>
    <n v="83.9"/>
    <s v="Male"/>
    <s v="AB-"/>
    <b v="0"/>
    <b v="0"/>
    <b v="1"/>
    <n v="3"/>
    <n v="30.083545483882538"/>
    <b v="1"/>
    <b v="1"/>
    <s v="Appendicitis"/>
    <s v="Ongoing Treatment"/>
    <b v="1"/>
    <x v="2"/>
  </r>
  <r>
    <s v="PID0012"/>
    <s v="Senior"/>
    <x v="0"/>
    <n v="45000"/>
    <n v="38364.959999999999"/>
    <n v="78.7"/>
    <s v="Male"/>
    <s v="A+"/>
    <b v="0"/>
    <b v="1"/>
    <b v="1"/>
    <n v="15"/>
    <n v="31.130097701831414"/>
    <b v="1"/>
    <b v="1"/>
    <s v="Osteoarthritis"/>
    <s v="Recovered"/>
    <b v="1"/>
    <x v="0"/>
  </r>
  <r>
    <s v="PID0013"/>
    <s v="Middle-aged"/>
    <x v="0"/>
    <n v="18000"/>
    <n v="0"/>
    <n v="92.9"/>
    <s v="Female"/>
    <s v="O+"/>
    <b v="1"/>
    <b v="0"/>
    <b v="0"/>
    <n v="7"/>
    <n v="33.713165916678768"/>
    <b v="1"/>
    <b v="1"/>
    <s v="Kidney Stones"/>
    <s v="Ongoing Treatment"/>
    <b v="0"/>
    <x v="1"/>
  </r>
  <r>
    <s v="PID0014"/>
    <s v="Adult"/>
    <x v="0"/>
    <n v="14000"/>
    <n v="10220.91"/>
    <n v="78.3"/>
    <s v="Female"/>
    <s v="AB+"/>
    <b v="0"/>
    <b v="0"/>
    <b v="1"/>
    <n v="15"/>
    <n v="26.777469990766392"/>
    <b v="0"/>
    <b v="0"/>
    <s v="Hypertension"/>
    <s v="Critical"/>
    <b v="1"/>
    <x v="4"/>
  </r>
  <r>
    <s v="PID0015"/>
    <s v="Senior"/>
    <x v="2"/>
    <n v="60000"/>
    <n v="46847.1"/>
    <n v="60.1"/>
    <s v="Female"/>
    <s v="AB+"/>
    <b v="1"/>
    <b v="0"/>
    <b v="1"/>
    <n v="2"/>
    <n v="24.382327883484116"/>
    <b v="0"/>
    <b v="0"/>
    <s v="Stroke"/>
    <s v="Critical"/>
    <b v="1"/>
    <x v="3"/>
  </r>
  <r>
    <s v="PID0016"/>
    <s v="Adult"/>
    <x v="1"/>
    <n v="240000"/>
    <n v="0"/>
    <n v="91.6"/>
    <s v="Female"/>
    <s v="B+"/>
    <b v="1"/>
    <b v="0"/>
    <b v="0"/>
    <n v="15"/>
    <n v="33.645546372819105"/>
    <b v="1"/>
    <b v="1"/>
    <s v="Heart Disease"/>
    <s v="Ongoing Treatment"/>
    <b v="0"/>
    <x v="1"/>
  </r>
  <r>
    <s v="PID0017"/>
    <s v="Adult"/>
    <x v="0"/>
    <n v="1000"/>
    <n v="0"/>
    <n v="60.6"/>
    <s v="Male"/>
    <s v="A+"/>
    <b v="0"/>
    <b v="1"/>
    <b v="0"/>
    <n v="7"/>
    <n v="21.728997095629101"/>
    <b v="0"/>
    <b v="0"/>
    <s v="Osteoarthritis"/>
    <s v="Critical"/>
    <b v="0"/>
    <x v="1"/>
  </r>
  <r>
    <s v="PID0018"/>
    <s v="Middle-aged"/>
    <x v="0"/>
    <n v="40000"/>
    <n v="21677.3"/>
    <n v="93.5"/>
    <s v="Female"/>
    <s v="O+"/>
    <b v="0"/>
    <b v="0"/>
    <b v="1"/>
    <n v="3"/>
    <n v="33.525762845566355"/>
    <b v="1"/>
    <b v="1"/>
    <s v="Childbirth"/>
    <s v="Critical"/>
    <b v="1"/>
    <x v="3"/>
  </r>
  <r>
    <s v="PID0019"/>
    <s v="Adult"/>
    <x v="0"/>
    <n v="500"/>
    <n v="399.98"/>
    <n v="99"/>
    <s v="Female"/>
    <s v="O+"/>
    <b v="1"/>
    <b v="0"/>
    <b v="1"/>
    <n v="4"/>
    <n v="33.856571252693136"/>
    <b v="1"/>
    <b v="1"/>
    <s v="Allergic Reaction"/>
    <s v="Ongoing Treatment"/>
    <b v="1"/>
    <x v="5"/>
  </r>
  <r>
    <s v="PID0020"/>
    <s v="Middle-aged"/>
    <x v="1"/>
    <n v="24000"/>
    <n v="12575.07"/>
    <n v="73.7"/>
    <s v="Male"/>
    <s v="A-"/>
    <b v="0"/>
    <b v="0"/>
    <b v="1"/>
    <n v="15"/>
    <n v="28.432545040700589"/>
    <b v="1"/>
    <b v="1"/>
    <s v="Respiratory Infection"/>
    <s v="Critical"/>
    <b v="1"/>
    <x v="0"/>
  </r>
  <r>
    <s v="PID0021"/>
    <s v="Adult"/>
    <x v="2"/>
    <n v="24000"/>
    <n v="19464.48"/>
    <n v="54"/>
    <s v="Female"/>
    <s v="A-"/>
    <b v="0"/>
    <b v="1"/>
    <b v="1"/>
    <n v="30"/>
    <n v="20.832529609197174"/>
    <b v="0"/>
    <b v="0"/>
    <s v="Kidney Stones"/>
    <s v="Ongoing Treatment"/>
    <b v="1"/>
    <x v="4"/>
  </r>
  <r>
    <s v="PID0022"/>
    <s v="Middle-aged"/>
    <x v="0"/>
    <n v="20000"/>
    <n v="15581.86"/>
    <n v="76"/>
    <s v="Female"/>
    <s v="B-"/>
    <b v="0"/>
    <b v="0"/>
    <b v="1"/>
    <n v="2"/>
    <n v="25.689561925365066"/>
    <b v="0"/>
    <b v="0"/>
    <s v="Fractured Leg"/>
    <s v="Ongoing Treatment"/>
    <b v="1"/>
    <x v="5"/>
  </r>
  <r>
    <s v="PID0023"/>
    <s v="Middle-aged"/>
    <x v="0"/>
    <n v="240000"/>
    <n v="0"/>
    <n v="86.3"/>
    <s v="Male"/>
    <s v="A-"/>
    <b v="0"/>
    <b v="0"/>
    <b v="0"/>
    <n v="40"/>
    <n v="30.216028850530446"/>
    <b v="1"/>
    <b v="1"/>
    <s v="Kidney Stones"/>
    <s v="Recovered"/>
    <b v="0"/>
    <x v="1"/>
  </r>
  <r>
    <s v="PID0024"/>
    <s v="Senior"/>
    <x v="1"/>
    <n v="60000"/>
    <n v="0"/>
    <n v="64.2"/>
    <s v="Male"/>
    <s v="O-"/>
    <b v="0"/>
    <b v="0"/>
    <b v="0"/>
    <n v="15"/>
    <n v="24.16349881440777"/>
    <b v="0"/>
    <b v="0"/>
    <s v="Diabetes"/>
    <s v="Recovered"/>
    <b v="0"/>
    <x v="1"/>
  </r>
  <r>
    <s v="PID0025"/>
    <s v="Adult"/>
    <x v="1"/>
    <n v="3000"/>
    <n v="2157.69"/>
    <n v="61.5"/>
    <s v="Male"/>
    <s v="B+"/>
    <b v="0"/>
    <b v="0"/>
    <b v="1"/>
    <n v="12"/>
    <n v="20.081632653061224"/>
    <b v="0"/>
    <b v="0"/>
    <s v="Osteoarthritis"/>
    <s v="Recovered"/>
    <b v="1"/>
    <x v="4"/>
  </r>
  <r>
    <s v="PID0026"/>
    <s v="Middle-aged"/>
    <x v="2"/>
    <n v="72000"/>
    <n v="42165.48"/>
    <n v="68.400000000000006"/>
    <s v="Female"/>
    <s v="AB+"/>
    <b v="0"/>
    <b v="0"/>
    <b v="1"/>
    <n v="2"/>
    <n v="30.400000000000002"/>
    <b v="1"/>
    <b v="1"/>
    <s v="Kidney Stones"/>
    <s v="Ongoing Treatment"/>
    <b v="1"/>
    <x v="0"/>
  </r>
  <r>
    <s v="PID0027"/>
    <s v="Middle-aged"/>
    <x v="1"/>
    <n v="48000"/>
    <n v="0"/>
    <n v="70.099999999999994"/>
    <s v="Female"/>
    <s v="A+"/>
    <b v="0"/>
    <b v="0"/>
    <b v="0"/>
    <n v="0"/>
    <n v="24.543958544868879"/>
    <b v="0"/>
    <b v="0"/>
    <s v="Osteoarthritis"/>
    <s v="Critical"/>
    <b v="0"/>
    <x v="1"/>
  </r>
  <r>
    <s v="PID0028"/>
    <s v="Adult"/>
    <x v="0"/>
    <n v="45000"/>
    <n v="22743.989999999998"/>
    <n v="54.5"/>
    <s v="Male"/>
    <s v="O-"/>
    <b v="1"/>
    <b v="0"/>
    <b v="1"/>
    <n v="25"/>
    <n v="20.512627498212204"/>
    <b v="0"/>
    <b v="0"/>
    <s v="Cancer"/>
    <s v="Ongoing Treatment"/>
    <b v="1"/>
    <x v="0"/>
  </r>
  <r>
    <s v="PID0029"/>
    <s v="Adult"/>
    <x v="2"/>
    <n v="16000"/>
    <n v="0"/>
    <n v="95"/>
    <s v="Male"/>
    <s v="A-"/>
    <b v="1"/>
    <b v="1"/>
    <b v="0"/>
    <n v="2"/>
    <n v="34.475250399187111"/>
    <b v="1"/>
    <b v="1"/>
    <s v="Prostate Cancer"/>
    <s v="Ongoing Treatment"/>
    <b v="0"/>
    <x v="1"/>
  </r>
  <r>
    <s v="PID0030"/>
    <s v="Young Adult"/>
    <x v="2"/>
    <n v="60000"/>
    <n v="32726.639999999999"/>
    <n v="73.900000000000006"/>
    <s v="Female"/>
    <s v="B-"/>
    <b v="0"/>
    <b v="0"/>
    <b v="1"/>
    <n v="30"/>
    <n v="26.818115836841343"/>
    <b v="0"/>
    <b v="0"/>
    <s v="Allergic Reaction"/>
    <s v="Ongoing Treatment"/>
    <b v="1"/>
    <x v="5"/>
  </r>
  <r>
    <s v="PID0031"/>
    <s v="Adult"/>
    <x v="2"/>
    <n v="21000"/>
    <n v="15341.69"/>
    <n v="59.4"/>
    <s v="Female"/>
    <s v="A+"/>
    <b v="1"/>
    <b v="1"/>
    <b v="1"/>
    <n v="1"/>
    <n v="22.915782570116889"/>
    <b v="0"/>
    <b v="0"/>
    <s v="Cancer"/>
    <s v="Critical"/>
    <b v="1"/>
    <x v="4"/>
  </r>
  <r>
    <s v="PID0032"/>
    <s v="Middle-aged"/>
    <x v="0"/>
    <n v="45000"/>
    <n v="0"/>
    <n v="59.4"/>
    <s v="Female"/>
    <s v="A-"/>
    <b v="0"/>
    <b v="1"/>
    <b v="0"/>
    <n v="9"/>
    <n v="24.408284023668635"/>
    <b v="0"/>
    <b v="0"/>
    <s v="Prostate Cancer"/>
    <s v="Ongoing Treatment"/>
    <b v="0"/>
    <x v="1"/>
  </r>
  <r>
    <s v="PID0033"/>
    <s v="Young Adult"/>
    <x v="1"/>
    <n v="32000"/>
    <n v="17963.439999999999"/>
    <n v="73.7"/>
    <s v="Female"/>
    <s v="A+"/>
    <b v="0"/>
    <b v="1"/>
    <b v="1"/>
    <n v="15"/>
    <n v="25.501730103806231"/>
    <b v="0"/>
    <b v="0"/>
    <s v="Stroke"/>
    <s v="Ongoing Treatment"/>
    <b v="1"/>
    <x v="5"/>
  </r>
  <r>
    <s v="PID0034"/>
    <s v="Adult"/>
    <x v="2"/>
    <n v="3000"/>
    <n v="0"/>
    <n v="95.2"/>
    <s v="Male"/>
    <s v="A-"/>
    <b v="0"/>
    <b v="0"/>
    <b v="0"/>
    <n v="15"/>
    <n v="31.808613719135288"/>
    <b v="1"/>
    <b v="1"/>
    <s v="Allergic Reaction"/>
    <s v="Recovered"/>
    <b v="0"/>
    <x v="1"/>
  </r>
  <r>
    <s v="PID0035"/>
    <s v="Middle-aged"/>
    <x v="2"/>
    <n v="14000"/>
    <n v="7827.47"/>
    <n v="78.099999999999994"/>
    <s v="Male"/>
    <s v="O-"/>
    <b v="0"/>
    <b v="0"/>
    <b v="1"/>
    <n v="2"/>
    <n v="28.686868686868689"/>
    <b v="1"/>
    <b v="1"/>
    <s v="Cancer"/>
    <s v="Critical"/>
    <b v="1"/>
    <x v="5"/>
  </r>
  <r>
    <s v="PID0036"/>
    <s v="Middle-aged"/>
    <x v="2"/>
    <n v="18000"/>
    <n v="13659.84"/>
    <n v="78.2"/>
    <s v="Female"/>
    <s v="B+"/>
    <b v="0"/>
    <b v="0"/>
    <b v="1"/>
    <n v="4"/>
    <n v="30.168589174800353"/>
    <b v="1"/>
    <b v="1"/>
    <s v="Cancer"/>
    <s v="Recovered"/>
    <b v="1"/>
    <x v="4"/>
  </r>
  <r>
    <s v="PID0037"/>
    <s v="Senior"/>
    <x v="1"/>
    <n v="30000"/>
    <n v="23257.38"/>
    <n v="60.6"/>
    <s v="Female"/>
    <s v="O+"/>
    <b v="0"/>
    <b v="1"/>
    <b v="1"/>
    <n v="5"/>
    <n v="24.901380670611438"/>
    <b v="0"/>
    <b v="0"/>
    <s v="Appendicitis"/>
    <s v="Recovered"/>
    <b v="1"/>
    <x v="2"/>
  </r>
  <r>
    <s v="PID0038"/>
    <s v="Adult"/>
    <x v="0"/>
    <n v="20000"/>
    <n v="15921.2"/>
    <n v="99.2"/>
    <s v="Male"/>
    <s v="O+"/>
    <b v="1"/>
    <b v="0"/>
    <b v="1"/>
    <n v="15"/>
    <n v="34.732677427260953"/>
    <b v="1"/>
    <b v="1"/>
    <s v="Allergic Reaction"/>
    <s v="Critical"/>
    <b v="1"/>
    <x v="2"/>
  </r>
  <r>
    <s v="PID0039"/>
    <s v="Middle-aged"/>
    <x v="1"/>
    <n v="200000"/>
    <n v="0"/>
    <n v="58.9"/>
    <s v="Female"/>
    <s v="O+"/>
    <b v="0"/>
    <b v="0"/>
    <b v="0"/>
    <n v="25"/>
    <n v="23.2981290297061"/>
    <b v="0"/>
    <b v="0"/>
    <s v="Cancer"/>
    <s v="Critical"/>
    <b v="0"/>
    <x v="1"/>
  </r>
  <r>
    <s v="PID0040"/>
    <s v="Adult"/>
    <x v="0"/>
    <n v="20000"/>
    <n v="13998.94"/>
    <n v="79.099999999999994"/>
    <s v="Male"/>
    <s v="O+"/>
    <b v="1"/>
    <b v="0"/>
    <b v="1"/>
    <n v="30"/>
    <n v="30.515798001620301"/>
    <b v="1"/>
    <b v="1"/>
    <s v="Prostate Cancer"/>
    <s v="Recovered"/>
    <b v="1"/>
    <x v="0"/>
  </r>
  <r>
    <s v="PID0041"/>
    <s v="Middle-aged"/>
    <x v="1"/>
    <n v="240000"/>
    <n v="148902.72"/>
    <n v="77.400000000000006"/>
    <s v="Female"/>
    <s v="A+"/>
    <b v="0"/>
    <b v="0"/>
    <b v="1"/>
    <n v="7"/>
    <n v="28.429752066115707"/>
    <b v="1"/>
    <b v="1"/>
    <s v="Osteoarthritis"/>
    <s v="Recovered"/>
    <b v="1"/>
    <x v="3"/>
  </r>
  <r>
    <s v="PID0042"/>
    <s v="Senior"/>
    <x v="1"/>
    <n v="72000"/>
    <n v="50448.4"/>
    <n v="80.099999999999994"/>
    <s v="Female"/>
    <s v="AB+"/>
    <b v="0"/>
    <b v="0"/>
    <b v="1"/>
    <n v="12"/>
    <n v="32.914201183431949"/>
    <b v="1"/>
    <b v="1"/>
    <s v="Prostate Cancer"/>
    <s v="Recovered"/>
    <b v="1"/>
    <x v="2"/>
  </r>
  <r>
    <s v="PID0043"/>
    <s v="Middle-aged"/>
    <x v="3"/>
    <n v="90000"/>
    <n v="69839.149999999994"/>
    <n v="81.2"/>
    <s v="Female"/>
    <s v="O+"/>
    <b v="0"/>
    <b v="0"/>
    <b v="1"/>
    <n v="5"/>
    <n v="31.718749999999996"/>
    <b v="1"/>
    <b v="1"/>
    <s v="Fractured Leg"/>
    <s v="Recovered"/>
    <b v="1"/>
    <x v="4"/>
  </r>
  <r>
    <s v="PID0044"/>
    <s v="Adult"/>
    <x v="1"/>
    <n v="24000"/>
    <n v="20413.2"/>
    <n v="85.2"/>
    <s v="Female"/>
    <s v="O-"/>
    <b v="1"/>
    <b v="0"/>
    <b v="1"/>
    <n v="12"/>
    <n v="29.137170411408643"/>
    <b v="1"/>
    <b v="1"/>
    <s v="Appendicitis"/>
    <s v="Recovered"/>
    <b v="1"/>
    <x v="4"/>
  </r>
  <r>
    <s v="PID0045"/>
    <s v="Senior"/>
    <x v="2"/>
    <n v="21000"/>
    <n v="15544.83"/>
    <n v="74.900000000000006"/>
    <s v="Male"/>
    <s v="B+"/>
    <b v="0"/>
    <b v="0"/>
    <b v="1"/>
    <n v="2"/>
    <n v="31.582054309327042"/>
    <b v="1"/>
    <b v="1"/>
    <s v="Heart Attack"/>
    <s v="Critical"/>
    <b v="1"/>
    <x v="0"/>
  </r>
  <r>
    <s v="PID0046"/>
    <s v="Adult"/>
    <x v="0"/>
    <n v="24000"/>
    <n v="16811.099999999999"/>
    <n v="90.2"/>
    <s v="Female"/>
    <s v="O-"/>
    <b v="0"/>
    <b v="1"/>
    <b v="1"/>
    <n v="30"/>
    <n v="30.847098252453751"/>
    <b v="1"/>
    <b v="1"/>
    <s v="Heart Attack"/>
    <s v="Ongoing Treatment"/>
    <b v="1"/>
    <x v="0"/>
  </r>
  <r>
    <s v="PID0047"/>
    <s v="Adult"/>
    <x v="0"/>
    <n v="800"/>
    <n v="621.45000000000005"/>
    <n v="76.5"/>
    <s v="Male"/>
    <s v="AB-"/>
    <b v="0"/>
    <b v="0"/>
    <b v="1"/>
    <n v="300"/>
    <n v="24.144678702184066"/>
    <b v="0"/>
    <b v="0"/>
    <s v="Cancer"/>
    <s v="Recovered"/>
    <b v="1"/>
    <x v="5"/>
  </r>
  <r>
    <s v="PID0048"/>
    <s v="Adult"/>
    <x v="1"/>
    <n v="300000"/>
    <n v="189845.84999999998"/>
    <n v="88.1"/>
    <s v="Female"/>
    <s v="B-"/>
    <b v="0"/>
    <b v="0"/>
    <b v="1"/>
    <n v="25"/>
    <n v="28.441373966942148"/>
    <b v="1"/>
    <b v="1"/>
    <s v="Stroke"/>
    <s v="Critical"/>
    <b v="1"/>
    <x v="4"/>
  </r>
  <r>
    <s v="PID0049"/>
    <s v="Middle-aged"/>
    <x v="0"/>
    <n v="1600"/>
    <n v="1130.5999999999999"/>
    <n v="48.2"/>
    <s v="Male"/>
    <s v="A-"/>
    <b v="1"/>
    <b v="0"/>
    <b v="1"/>
    <n v="20"/>
    <n v="20.590371224742622"/>
    <b v="0"/>
    <b v="0"/>
    <s v="Prostate Cancer"/>
    <s v="Critical"/>
    <b v="1"/>
    <x v="0"/>
  </r>
  <r>
    <s v="PID0050"/>
    <s v="Middle-aged"/>
    <x v="3"/>
    <n v="60000"/>
    <n v="43051.95"/>
    <n v="91.1"/>
    <s v="Female"/>
    <s v="B-"/>
    <b v="0"/>
    <b v="0"/>
    <b v="1"/>
    <n v="4"/>
    <n v="33.461891643709826"/>
    <b v="1"/>
    <b v="1"/>
    <s v="Respiratory Infection"/>
    <s v="Critical"/>
    <b v="1"/>
    <x v="2"/>
  </r>
  <r>
    <s v="PID0051"/>
    <s v="Senior"/>
    <x v="1"/>
    <n v="72000"/>
    <n v="48472.959999999999"/>
    <n v="64.900000000000006"/>
    <s v="Male"/>
    <s v="O+"/>
    <b v="0"/>
    <b v="0"/>
    <b v="1"/>
    <n v="9"/>
    <n v="25.997436308283927"/>
    <b v="0"/>
    <b v="0"/>
    <s v="Prostate Cancer"/>
    <s v="Ongoing Treatment"/>
    <b v="1"/>
    <x v="2"/>
  </r>
  <r>
    <s v="PID0052"/>
    <s v="Senior"/>
    <x v="1"/>
    <n v="100"/>
    <n v="81.36"/>
    <n v="87.1"/>
    <s v="Male"/>
    <s v="O-"/>
    <b v="0"/>
    <b v="0"/>
    <b v="1"/>
    <n v="25"/>
    <n v="31.230951271110474"/>
    <b v="1"/>
    <b v="1"/>
    <s v="Heart Disease"/>
    <s v="Critical"/>
    <b v="1"/>
    <x v="3"/>
  </r>
  <r>
    <s v="PID0053"/>
    <s v="Senior"/>
    <x v="1"/>
    <n v="24000"/>
    <n v="19986.12"/>
    <n v="72.099999999999994"/>
    <s v="Female"/>
    <s v="B+"/>
    <b v="1"/>
    <b v="0"/>
    <b v="1"/>
    <n v="300"/>
    <n v="28.164062499999993"/>
    <b v="1"/>
    <b v="1"/>
    <s v="Respiratory Infection"/>
    <s v="Ongoing Treatment"/>
    <b v="1"/>
    <x v="5"/>
  </r>
  <r>
    <s v="PID0054"/>
    <s v="Adult"/>
    <x v="1"/>
    <n v="100"/>
    <n v="74.3"/>
    <n v="93.1"/>
    <s v="Male"/>
    <s v="AB-"/>
    <b v="0"/>
    <b v="0"/>
    <b v="1"/>
    <n v="0"/>
    <n v="33.382337122162859"/>
    <b v="1"/>
    <b v="1"/>
    <s v="Hypertension"/>
    <s v="Recovered"/>
    <b v="1"/>
    <x v="5"/>
  </r>
  <r>
    <s v="PID0055"/>
    <s v="Middle-aged"/>
    <x v="2"/>
    <n v="60000"/>
    <n v="49152.200000000004"/>
    <n v="75.400000000000006"/>
    <s v="Female"/>
    <s v="AB+"/>
    <b v="0"/>
    <b v="0"/>
    <b v="1"/>
    <n v="4"/>
    <n v="23.532349177616183"/>
    <b v="0"/>
    <b v="0"/>
    <s v="Kidney Stones"/>
    <s v="Ongoing Treatment"/>
    <b v="1"/>
    <x v="4"/>
  </r>
  <r>
    <s v="PID0056"/>
    <s v="Senior"/>
    <x v="2"/>
    <n v="48000"/>
    <n v="0"/>
    <n v="57.7"/>
    <s v="Female"/>
    <s v="AB-"/>
    <b v="0"/>
    <b v="1"/>
    <b v="0"/>
    <n v="2"/>
    <n v="22.259943675012536"/>
    <b v="0"/>
    <b v="0"/>
    <s v="Fractured Leg"/>
    <s v="Ongoing Treatment"/>
    <b v="0"/>
    <x v="1"/>
  </r>
  <r>
    <s v="PID0057"/>
    <s v="Middle-aged"/>
    <x v="2"/>
    <n v="500"/>
    <n v="301.31"/>
    <n v="62.6"/>
    <s v="Male"/>
    <s v="O+"/>
    <b v="0"/>
    <b v="0"/>
    <b v="1"/>
    <n v="2"/>
    <n v="23.274836406900658"/>
    <b v="0"/>
    <b v="0"/>
    <s v="Cancer"/>
    <s v="Ongoing Treatment"/>
    <b v="1"/>
    <x v="0"/>
  </r>
  <r>
    <s v="PID0058"/>
    <s v="Adult"/>
    <x v="0"/>
    <n v="90000"/>
    <n v="55462.05"/>
    <n v="63.5"/>
    <s v="Male"/>
    <s v="AB-"/>
    <b v="1"/>
    <b v="0"/>
    <b v="1"/>
    <n v="5"/>
    <n v="23.900033874063759"/>
    <b v="0"/>
    <b v="0"/>
    <s v="Fractured Leg"/>
    <s v="Ongoing Treatment"/>
    <b v="1"/>
    <x v="5"/>
  </r>
  <r>
    <s v="PID0059"/>
    <s v="Middle-aged"/>
    <x v="0"/>
    <n v="72000"/>
    <n v="51611.56"/>
    <n v="71.7"/>
    <s v="Female"/>
    <s v="B+"/>
    <b v="1"/>
    <b v="0"/>
    <b v="1"/>
    <n v="20"/>
    <n v="24.236073553272043"/>
    <b v="0"/>
    <b v="0"/>
    <s v="Kidney Stones"/>
    <s v="Critical"/>
    <b v="1"/>
    <x v="0"/>
  </r>
  <r>
    <s v="PID0060"/>
    <s v="Adult"/>
    <x v="2"/>
    <n v="800"/>
    <n v="0"/>
    <n v="104"/>
    <s v="Male"/>
    <s v="B-"/>
    <b v="0"/>
    <b v="0"/>
    <b v="0"/>
    <n v="1"/>
    <n v="32.824138366367883"/>
    <b v="1"/>
    <b v="1"/>
    <s v="Heart Attack"/>
    <s v="Recovered"/>
    <b v="0"/>
    <x v="1"/>
  </r>
  <r>
    <s v="PID0061"/>
    <s v="Adult"/>
    <x v="2"/>
    <n v="14000"/>
    <n v="8311.31"/>
    <n v="95.7"/>
    <s v="Male"/>
    <s v="B-"/>
    <b v="1"/>
    <b v="1"/>
    <b v="1"/>
    <n v="15"/>
    <n v="30.894886363636367"/>
    <b v="1"/>
    <b v="1"/>
    <s v="Heart Attack"/>
    <s v="Recovered"/>
    <b v="1"/>
    <x v="0"/>
  </r>
  <r>
    <s v="PID0062"/>
    <s v="Adult"/>
    <x v="2"/>
    <n v="75000"/>
    <n v="67475.95"/>
    <n v="86.7"/>
    <s v="Female"/>
    <s v="B-"/>
    <b v="0"/>
    <b v="1"/>
    <b v="1"/>
    <n v="2"/>
    <n v="30.356079969188759"/>
    <b v="1"/>
    <b v="1"/>
    <s v="Appendicitis"/>
    <s v="Recovered"/>
    <b v="1"/>
    <x v="4"/>
  </r>
  <r>
    <s v="PID0063"/>
    <s v="Adult"/>
    <x v="1"/>
    <n v="45000"/>
    <n v="24489.69"/>
    <n v="105.9"/>
    <s v="Male"/>
    <s v="O+"/>
    <b v="0"/>
    <b v="0"/>
    <b v="1"/>
    <n v="40"/>
    <n v="34.187790547520663"/>
    <b v="1"/>
    <b v="1"/>
    <s v="Hypertension"/>
    <s v="Recovered"/>
    <b v="1"/>
    <x v="0"/>
  </r>
  <r>
    <s v="PID0064"/>
    <s v="Adult"/>
    <x v="1"/>
    <n v="100"/>
    <n v="53.04"/>
    <n v="87.1"/>
    <s v="Female"/>
    <s v="A+"/>
    <b v="0"/>
    <b v="0"/>
    <b v="1"/>
    <n v="40"/>
    <n v="31.608361155465236"/>
    <b v="1"/>
    <b v="1"/>
    <s v="Heart Disease"/>
    <s v="Critical"/>
    <b v="1"/>
    <x v="3"/>
  </r>
  <r>
    <s v="PID0065"/>
    <s v="Senior"/>
    <x v="1"/>
    <n v="32000"/>
    <n v="18466.8"/>
    <n v="60.7"/>
    <s v="Male"/>
    <s v="AB+"/>
    <b v="0"/>
    <b v="1"/>
    <b v="1"/>
    <n v="12"/>
    <n v="23.12909617436366"/>
    <b v="0"/>
    <b v="0"/>
    <s v="Allergic Reaction"/>
    <s v="Critical"/>
    <b v="1"/>
    <x v="5"/>
  </r>
  <r>
    <s v="PID0066"/>
    <s v="Adult"/>
    <x v="1"/>
    <n v="18000"/>
    <n v="13355.64"/>
    <n v="65.599999999999994"/>
    <s v="Female"/>
    <s v="AB-"/>
    <b v="0"/>
    <b v="0"/>
    <b v="1"/>
    <n v="20"/>
    <n v="24.095500459136822"/>
    <b v="0"/>
    <b v="0"/>
    <s v="Osteoarthritis"/>
    <s v="Ongoing Treatment"/>
    <b v="1"/>
    <x v="3"/>
  </r>
  <r>
    <s v="PID0067"/>
    <s v="Elderly"/>
    <x v="2"/>
    <n v="200000"/>
    <n v="0"/>
    <n v="69"/>
    <s v="Male"/>
    <s v="A+"/>
    <b v="0"/>
    <b v="0"/>
    <b v="0"/>
    <n v="4"/>
    <n v="30.666666666666668"/>
    <b v="1"/>
    <b v="1"/>
    <s v="Childbirth"/>
    <s v="Recovered"/>
    <b v="0"/>
    <x v="1"/>
  </r>
  <r>
    <s v="PID0068"/>
    <s v="Middle-aged"/>
    <x v="0"/>
    <n v="20000"/>
    <n v="17169.96"/>
    <n v="67.900000000000006"/>
    <s v="Male"/>
    <s v="AB+"/>
    <b v="0"/>
    <b v="1"/>
    <b v="1"/>
    <n v="5"/>
    <n v="23.773677392248175"/>
    <b v="0"/>
    <b v="0"/>
    <s v="Allergic Reaction"/>
    <s v="Recovered"/>
    <b v="1"/>
    <x v="2"/>
  </r>
  <r>
    <s v="PID0069"/>
    <s v="Senior"/>
    <x v="1"/>
    <n v="250000"/>
    <n v="174255.5"/>
    <n v="78.8"/>
    <s v="Female"/>
    <s v="B-"/>
    <b v="0"/>
    <b v="0"/>
    <b v="1"/>
    <n v="50"/>
    <n v="31.565454254125935"/>
    <b v="1"/>
    <b v="1"/>
    <s v="Cancer"/>
    <s v="Recovered"/>
    <b v="1"/>
    <x v="2"/>
  </r>
  <r>
    <s v="PID0070"/>
    <s v="Adult"/>
    <x v="2"/>
    <n v="240000"/>
    <n v="208135.44"/>
    <n v="89.6"/>
    <s v="Female"/>
    <s v="O-"/>
    <b v="0"/>
    <b v="1"/>
    <b v="1"/>
    <n v="0.5"/>
    <n v="32.910927456382005"/>
    <b v="1"/>
    <b v="1"/>
    <s v="Childbirth"/>
    <s v="Recovered"/>
    <b v="1"/>
    <x v="4"/>
  </r>
  <r>
    <s v="PID0071"/>
    <s v="Senior"/>
    <x v="0"/>
    <n v="100"/>
    <n v="77.959999999999994"/>
    <n v="72.8"/>
    <s v="Male"/>
    <s v="AB+"/>
    <b v="1"/>
    <b v="0"/>
    <b v="1"/>
    <n v="15"/>
    <n v="29.161993270309239"/>
    <b v="1"/>
    <b v="1"/>
    <s v="Childbirth"/>
    <s v="Recovered"/>
    <b v="1"/>
    <x v="3"/>
  </r>
  <r>
    <s v="PID0072"/>
    <s v="Adult"/>
    <x v="1"/>
    <n v="18000"/>
    <n v="10770.36"/>
    <n v="60"/>
    <s v="Female"/>
    <s v="A+"/>
    <b v="0"/>
    <b v="0"/>
    <b v="1"/>
    <n v="7"/>
    <n v="22.582709172343712"/>
    <b v="0"/>
    <b v="0"/>
    <s v="Hypertension"/>
    <s v="Critical"/>
    <b v="1"/>
    <x v="4"/>
  </r>
  <r>
    <s v="PID0073"/>
    <s v="Young Adult"/>
    <x v="1"/>
    <n v="60000"/>
    <n v="30738.95"/>
    <n v="99.8"/>
    <s v="Female"/>
    <s v="A+"/>
    <b v="0"/>
    <b v="0"/>
    <b v="1"/>
    <n v="15"/>
    <n v="33.345584550101904"/>
    <b v="1"/>
    <b v="1"/>
    <s v="Stroke"/>
    <s v="Recovered"/>
    <b v="1"/>
    <x v="0"/>
  </r>
  <r>
    <s v="PID0074"/>
    <s v="Middle-aged"/>
    <x v="0"/>
    <n v="100"/>
    <n v="56.05"/>
    <n v="73.7"/>
    <s v="Male"/>
    <s v="B+"/>
    <b v="0"/>
    <b v="1"/>
    <b v="1"/>
    <n v="25"/>
    <n v="28.082609358329517"/>
    <b v="1"/>
    <b v="1"/>
    <s v="Osteoarthritis"/>
    <s v="Ongoing Treatment"/>
    <b v="1"/>
    <x v="3"/>
  </r>
  <r>
    <s v="PID0075"/>
    <s v="Middle-aged"/>
    <x v="0"/>
    <n v="48000"/>
    <n v="0"/>
    <n v="60.2"/>
    <s v="Male"/>
    <s v="B-"/>
    <b v="1"/>
    <b v="0"/>
    <b v="0"/>
    <n v="2"/>
    <n v="26.056094182825486"/>
    <b v="0"/>
    <b v="0"/>
    <s v="Kidney Stones"/>
    <s v="Critical"/>
    <b v="0"/>
    <x v="1"/>
  </r>
  <r>
    <s v="PID0076"/>
    <s v="Middle-aged"/>
    <x v="3"/>
    <n v="300000"/>
    <n v="174141.6"/>
    <n v="81.2"/>
    <s v="Male"/>
    <s v="AB-"/>
    <b v="1"/>
    <b v="1"/>
    <b v="1"/>
    <n v="20"/>
    <n v="26.213842975206614"/>
    <b v="0"/>
    <b v="0"/>
    <s v="Allergic Reaction"/>
    <s v="Recovered"/>
    <b v="1"/>
    <x v="0"/>
  </r>
  <r>
    <s v="PID0077"/>
    <s v="Adult"/>
    <x v="0"/>
    <n v="300000"/>
    <n v="217453.08000000002"/>
    <n v="83.4"/>
    <s v="Female"/>
    <s v="AB-"/>
    <b v="0"/>
    <b v="0"/>
    <b v="1"/>
    <n v="4"/>
    <n v="31.008328375966695"/>
    <b v="1"/>
    <b v="1"/>
    <s v="Respiratory Infection"/>
    <s v="Critical"/>
    <b v="1"/>
    <x v="3"/>
  </r>
  <r>
    <s v="PID0078"/>
    <s v="Adult"/>
    <x v="2"/>
    <n v="100"/>
    <n v="0"/>
    <n v="86.7"/>
    <s v="Female"/>
    <s v="O-"/>
    <b v="0"/>
    <b v="0"/>
    <b v="0"/>
    <n v="2"/>
    <n v="30.356079969188759"/>
    <b v="1"/>
    <b v="1"/>
    <s v="Osteoarthritis"/>
    <s v="Critical"/>
    <b v="0"/>
    <x v="1"/>
  </r>
  <r>
    <s v="PID0079"/>
    <s v="Adult"/>
    <x v="2"/>
    <n v="18000"/>
    <n v="14773.74"/>
    <n v="86.5"/>
    <s v="Female"/>
    <s v="B-"/>
    <b v="0"/>
    <b v="1"/>
    <b v="1"/>
    <n v="4"/>
    <n v="29.238777717685238"/>
    <b v="1"/>
    <b v="1"/>
    <s v="Heart Attack"/>
    <s v="Ongoing Treatment"/>
    <b v="1"/>
    <x v="5"/>
  </r>
  <r>
    <s v="PID0080"/>
    <s v="Adult"/>
    <x v="1"/>
    <n v="75000"/>
    <n v="44458.25"/>
    <n v="94.6"/>
    <s v="Male"/>
    <s v="B+"/>
    <b v="1"/>
    <b v="1"/>
    <b v="1"/>
    <n v="12"/>
    <n v="30.539772727272727"/>
    <b v="1"/>
    <b v="1"/>
    <s v="Hypertension"/>
    <s v="Recovered"/>
    <b v="1"/>
    <x v="3"/>
  </r>
  <r>
    <s v="PID0081"/>
    <s v="Senior"/>
    <x v="0"/>
    <n v="45000"/>
    <n v="28657.98"/>
    <n v="87"/>
    <s v="Male"/>
    <s v="O-"/>
    <b v="1"/>
    <b v="1"/>
    <b v="1"/>
    <n v="20"/>
    <n v="30.824829931972793"/>
    <b v="1"/>
    <b v="1"/>
    <s v="Heart Attack"/>
    <s v="Recovered"/>
    <b v="1"/>
    <x v="5"/>
  </r>
  <r>
    <s v="PID0082"/>
    <s v="Senior"/>
    <x v="3"/>
    <n v="250000"/>
    <n v="0"/>
    <n v="61.7"/>
    <s v="Female"/>
    <s v="A-"/>
    <b v="0"/>
    <b v="0"/>
    <b v="0"/>
    <n v="15"/>
    <n v="22.940214158239147"/>
    <b v="0"/>
    <b v="0"/>
    <s v="Hypertension"/>
    <s v="Ongoing Treatment"/>
    <b v="0"/>
    <x v="1"/>
  </r>
  <r>
    <s v="PID0083"/>
    <s v="Adult"/>
    <x v="0"/>
    <n v="100"/>
    <n v="88.17"/>
    <n v="76.2"/>
    <s v="Male"/>
    <s v="AB-"/>
    <b v="0"/>
    <b v="0"/>
    <b v="1"/>
    <n v="40"/>
    <n v="29.035208047553724"/>
    <b v="1"/>
    <b v="1"/>
    <s v="Respiratory Infection"/>
    <s v="Ongoing Treatment"/>
    <b v="1"/>
    <x v="5"/>
  </r>
  <r>
    <s v="PID0084"/>
    <s v="Senior"/>
    <x v="0"/>
    <n v="3000"/>
    <n v="1770.5099999999998"/>
    <n v="54.5"/>
    <s v="Female"/>
    <s v="B+"/>
    <b v="0"/>
    <b v="0"/>
    <b v="1"/>
    <n v="40"/>
    <n v="21.557691547011586"/>
    <b v="0"/>
    <b v="0"/>
    <s v="Childbirth"/>
    <s v="Recovered"/>
    <b v="1"/>
    <x v="5"/>
  </r>
  <r>
    <s v="PID0085"/>
    <s v="Middle-aged"/>
    <x v="0"/>
    <n v="14000"/>
    <n v="8718.2200000000012"/>
    <n v="69.7"/>
    <s v="Male"/>
    <s v="B-"/>
    <b v="1"/>
    <b v="1"/>
    <b v="1"/>
    <n v="12"/>
    <n v="25.601469237832877"/>
    <b v="0"/>
    <b v="0"/>
    <s v="Appendicitis"/>
    <s v="Recovered"/>
    <b v="1"/>
    <x v="3"/>
  </r>
  <r>
    <s v="PID0086"/>
    <s v="Adult"/>
    <x v="1"/>
    <n v="32000"/>
    <n v="0"/>
    <n v="89.6"/>
    <s v="Male"/>
    <s v="A+"/>
    <b v="0"/>
    <b v="1"/>
    <b v="0"/>
    <n v="200"/>
    <n v="29.257142857142856"/>
    <b v="1"/>
    <b v="1"/>
    <s v="Appendicitis"/>
    <s v="Critical"/>
    <b v="0"/>
    <x v="1"/>
  </r>
  <r>
    <s v="PID0087"/>
    <s v="Middle-aged"/>
    <x v="2"/>
    <n v="250000"/>
    <n v="125433.3"/>
    <n v="73"/>
    <s v="Male"/>
    <s v="B-"/>
    <b v="1"/>
    <b v="0"/>
    <b v="1"/>
    <n v="12"/>
    <n v="30.780907404284029"/>
    <b v="1"/>
    <b v="1"/>
    <s v="Diabetes"/>
    <s v="Critical"/>
    <b v="1"/>
    <x v="3"/>
  </r>
  <r>
    <s v="PID0088"/>
    <s v="Adult"/>
    <x v="0"/>
    <n v="800"/>
    <n v="714.99"/>
    <n v="94.2"/>
    <s v="Female"/>
    <s v="B-"/>
    <b v="0"/>
    <b v="1"/>
    <b v="1"/>
    <n v="25"/>
    <n v="31.113753468093538"/>
    <b v="1"/>
    <b v="1"/>
    <s v="Fractured Leg"/>
    <s v="Recovered"/>
    <b v="1"/>
    <x v="4"/>
  </r>
  <r>
    <s v="PID0089"/>
    <s v="Adult"/>
    <x v="2"/>
    <n v="72000"/>
    <n v="57203.6"/>
    <n v="89.9"/>
    <s v="Male"/>
    <s v="AB+"/>
    <b v="1"/>
    <b v="0"/>
    <b v="1"/>
    <n v="40"/>
    <n v="29.022469008264466"/>
    <b v="1"/>
    <b v="1"/>
    <s v="Appendicitis"/>
    <s v="Recovered"/>
    <b v="1"/>
    <x v="2"/>
  </r>
  <r>
    <s v="PID0090"/>
    <s v="Adult"/>
    <x v="0"/>
    <n v="20000"/>
    <n v="10879.14"/>
    <n v="67.900000000000006"/>
    <s v="Female"/>
    <s v="B+"/>
    <b v="1"/>
    <b v="1"/>
    <b v="1"/>
    <n v="7"/>
    <n v="24.346516547742841"/>
    <b v="0"/>
    <b v="0"/>
    <s v="Allergic Reaction"/>
    <s v="Recovered"/>
    <b v="1"/>
    <x v="4"/>
  </r>
  <r>
    <s v="PID0091"/>
    <s v="Adult"/>
    <x v="1"/>
    <n v="500"/>
    <n v="372.41"/>
    <n v="91.7"/>
    <s v="Male"/>
    <s v="B-"/>
    <b v="0"/>
    <b v="0"/>
    <b v="1"/>
    <n v="7"/>
    <n v="31.360076604767283"/>
    <b v="1"/>
    <b v="1"/>
    <s v="Appendicitis"/>
    <s v="Recovered"/>
    <b v="1"/>
    <x v="5"/>
  </r>
  <r>
    <s v="PID0092"/>
    <s v="Senior"/>
    <x v="2"/>
    <n v="18000"/>
    <n v="0"/>
    <n v="60.4"/>
    <s v="Male"/>
    <s v="O-"/>
    <b v="0"/>
    <b v="0"/>
    <b v="0"/>
    <n v="3"/>
    <n v="21.919001306430541"/>
    <b v="0"/>
    <b v="0"/>
    <s v="Appendicitis"/>
    <s v="Critical"/>
    <b v="0"/>
    <x v="1"/>
  </r>
  <r>
    <s v="PID0093"/>
    <s v="Adult"/>
    <x v="2"/>
    <n v="10000"/>
    <n v="5506.4"/>
    <n v="58.7"/>
    <s v="Male"/>
    <s v="B+"/>
    <b v="1"/>
    <b v="0"/>
    <b v="1"/>
    <n v="1"/>
    <n v="20.311418685121112"/>
    <b v="0"/>
    <b v="0"/>
    <s v="Allergic Reaction"/>
    <s v="Recovered"/>
    <b v="1"/>
    <x v="3"/>
  </r>
  <r>
    <s v="PID0094"/>
    <s v="Adult"/>
    <x v="2"/>
    <n v="48000"/>
    <n v="38250.120000000003"/>
    <n v="86.8"/>
    <s v="Female"/>
    <s v="A+"/>
    <b v="0"/>
    <b v="0"/>
    <b v="1"/>
    <n v="20"/>
    <n v="31.123381978557855"/>
    <b v="1"/>
    <b v="1"/>
    <s v="Allergic Reaction"/>
    <s v="Ongoing Treatment"/>
    <b v="1"/>
    <x v="0"/>
  </r>
  <r>
    <s v="PID0095"/>
    <s v="Senior"/>
    <x v="3"/>
    <n v="10000"/>
    <n v="7114.0499999999993"/>
    <n v="87.2"/>
    <s v="Female"/>
    <s v="AB-"/>
    <b v="0"/>
    <b v="0"/>
    <b v="1"/>
    <n v="20"/>
    <n v="30.89569160997733"/>
    <b v="1"/>
    <b v="1"/>
    <s v="Heart Disease"/>
    <s v="Recovered"/>
    <b v="1"/>
    <x v="2"/>
  </r>
  <r>
    <s v="PID0096"/>
    <s v="Middle-aged"/>
    <x v="1"/>
    <n v="20000"/>
    <n v="14220.48"/>
    <n v="77.3"/>
    <s v="Female"/>
    <s v="O-"/>
    <b v="1"/>
    <b v="0"/>
    <b v="1"/>
    <n v="5"/>
    <n v="31.763642340565415"/>
    <b v="1"/>
    <b v="1"/>
    <s v="Cancer"/>
    <s v="Ongoing Treatment"/>
    <b v="1"/>
    <x v="4"/>
  </r>
  <r>
    <s v="PID0097"/>
    <s v="Adult"/>
    <x v="0"/>
    <n v="200"/>
    <n v="116.84"/>
    <n v="86.2"/>
    <s v="Female"/>
    <s v="AB+"/>
    <b v="0"/>
    <b v="0"/>
    <b v="1"/>
    <n v="40"/>
    <n v="33.671874999999993"/>
    <b v="1"/>
    <b v="1"/>
    <s v="Diabetes"/>
    <s v="Critical"/>
    <b v="1"/>
    <x v="3"/>
  </r>
  <r>
    <s v="PID0098"/>
    <s v="Middle-aged"/>
    <x v="0"/>
    <n v="21000"/>
    <n v="17306.52"/>
    <n v="92.9"/>
    <s v="Female"/>
    <s v="A-"/>
    <b v="0"/>
    <b v="1"/>
    <b v="1"/>
    <n v="9"/>
    <n v="33.310624260461118"/>
    <b v="1"/>
    <b v="1"/>
    <s v="Osteoarthritis"/>
    <s v="Ongoing Treatment"/>
    <b v="1"/>
    <x v="3"/>
  </r>
  <r>
    <s v="PID0099"/>
    <s v="Adult"/>
    <x v="2"/>
    <n v="18000"/>
    <n v="14155.89"/>
    <n v="92.2"/>
    <s v="Male"/>
    <s v="A-"/>
    <b v="1"/>
    <b v="1"/>
    <b v="1"/>
    <n v="15"/>
    <n v="32.667233560090708"/>
    <b v="1"/>
    <b v="1"/>
    <s v="Fractured Leg"/>
    <s v="Critical"/>
    <b v="1"/>
    <x v="4"/>
  </r>
  <r>
    <s v="PID0100"/>
    <s v="Adult"/>
    <x v="1"/>
    <n v="3000"/>
    <n v="1695.5099999999998"/>
    <n v="97.1"/>
    <s v="Male"/>
    <s v="O+"/>
    <b v="0"/>
    <b v="0"/>
    <b v="1"/>
    <n v="20"/>
    <n v="34.816594356197783"/>
    <b v="1"/>
    <b v="1"/>
    <s v="Heart Disease"/>
    <s v="Recovered"/>
    <b v="1"/>
    <x v="2"/>
  </r>
  <r>
    <s v="PID0101"/>
    <s v="Adult"/>
    <x v="1"/>
    <n v="240000"/>
    <n v="169589.52"/>
    <n v="79.8"/>
    <s v="Male"/>
    <s v="O+"/>
    <b v="0"/>
    <b v="1"/>
    <b v="1"/>
    <n v="25"/>
    <n v="28.273809523809526"/>
    <b v="1"/>
    <b v="1"/>
    <s v="Prostate Cancer"/>
    <s v="Critical"/>
    <b v="1"/>
    <x v="3"/>
  </r>
  <r>
    <s v="PID0102"/>
    <s v="Adult"/>
    <x v="1"/>
    <n v="72000"/>
    <n v="57341.56"/>
    <n v="65.8"/>
    <s v="Female"/>
    <s v="O+"/>
    <b v="0"/>
    <b v="1"/>
    <b v="1"/>
    <n v="7"/>
    <n v="20.767579851028909"/>
    <b v="0"/>
    <b v="0"/>
    <s v="Kidney Stones"/>
    <s v="Critical"/>
    <b v="1"/>
    <x v="0"/>
  </r>
  <r>
    <s v="PID0103"/>
    <s v="Senior"/>
    <x v="0"/>
    <n v="18000"/>
    <n v="0"/>
    <n v="68.3"/>
    <s v="Female"/>
    <s v="O-"/>
    <b v="0"/>
    <b v="1"/>
    <b v="0"/>
    <n v="5"/>
    <n v="24.199263038548754"/>
    <b v="0"/>
    <b v="0"/>
    <s v="Allergic Reaction"/>
    <s v="Recovered"/>
    <b v="0"/>
    <x v="1"/>
  </r>
  <r>
    <s v="PID0104"/>
    <s v="Adult"/>
    <x v="3"/>
    <n v="40000"/>
    <n v="35432.600000000006"/>
    <n v="103.9"/>
    <s v="Male"/>
    <s v="AB-"/>
    <b v="0"/>
    <b v="1"/>
    <b v="1"/>
    <n v="12"/>
    <n v="33.164161000989495"/>
    <b v="1"/>
    <b v="1"/>
    <s v="Respiratory Infection"/>
    <s v="Ongoing Treatment"/>
    <b v="1"/>
    <x v="5"/>
  </r>
  <r>
    <s v="PID0105"/>
    <s v="Senior"/>
    <x v="1"/>
    <n v="10000"/>
    <n v="8403.3000000000011"/>
    <n v="80"/>
    <s v="Female"/>
    <s v="O+"/>
    <b v="0"/>
    <b v="1"/>
    <b v="1"/>
    <n v="7"/>
    <n v="34.626038781163437"/>
    <b v="1"/>
    <b v="1"/>
    <s v="Heart Disease"/>
    <s v="Ongoing Treatment"/>
    <b v="1"/>
    <x v="3"/>
  </r>
  <r>
    <s v="PID0106"/>
    <s v="Middle-aged"/>
    <x v="2"/>
    <n v="32000"/>
    <n v="24816.48"/>
    <n v="81"/>
    <s v="Female"/>
    <s v="AB+"/>
    <b v="0"/>
    <b v="0"/>
    <b v="1"/>
    <n v="40"/>
    <n v="29.3946871824648"/>
    <b v="1"/>
    <b v="1"/>
    <s v="Appendicitis"/>
    <s v="Critical"/>
    <b v="1"/>
    <x v="2"/>
  </r>
  <r>
    <s v="PID0107"/>
    <s v="Adult"/>
    <x v="1"/>
    <n v="200000"/>
    <n v="153134.96"/>
    <n v="64.099999999999994"/>
    <s v="Male"/>
    <s v="O+"/>
    <b v="0"/>
    <b v="0"/>
    <b v="1"/>
    <n v="9"/>
    <n v="20.460276421207183"/>
    <b v="0"/>
    <b v="0"/>
    <s v="Fractured Arm"/>
    <s v="Recovered"/>
    <b v="1"/>
    <x v="5"/>
  </r>
  <r>
    <s v="PID0108"/>
    <s v="Adult"/>
    <x v="1"/>
    <n v="24000"/>
    <n v="20927.52"/>
    <n v="91"/>
    <s v="Female"/>
    <s v="A-"/>
    <b v="0"/>
    <b v="1"/>
    <b v="1"/>
    <n v="50"/>
    <n v="30.759870200108171"/>
    <b v="1"/>
    <b v="1"/>
    <s v="Heart Attack"/>
    <s v="Ongoing Treatment"/>
    <b v="1"/>
    <x v="0"/>
  </r>
  <r>
    <s v="PID0109"/>
    <s v="Middle-aged"/>
    <x v="2"/>
    <n v="240000"/>
    <n v="0"/>
    <n v="79.900000000000006"/>
    <s v="Male"/>
    <s v="O-"/>
    <b v="0"/>
    <b v="0"/>
    <b v="0"/>
    <n v="2"/>
    <n v="31.210937499999996"/>
    <b v="1"/>
    <b v="1"/>
    <s v="Fractured Leg"/>
    <s v="Recovered"/>
    <b v="0"/>
    <x v="1"/>
  </r>
  <r>
    <s v="PID0110"/>
    <s v="Adult"/>
    <x v="0"/>
    <n v="18000"/>
    <n v="12518.82"/>
    <n v="65.3"/>
    <s v="Male"/>
    <s v="A-"/>
    <b v="0"/>
    <s v="No"/>
    <b v="1"/>
    <n v="30"/>
    <n v="24.57751514923407"/>
    <b v="0"/>
    <b v="0"/>
    <s v="Diabetes"/>
    <s v="Recovered"/>
    <b v="1"/>
    <x v="0"/>
  </r>
  <r>
    <s v="PID0111"/>
    <s v="Adult"/>
    <x v="1"/>
    <n v="24000"/>
    <n v="12412.04"/>
    <n v="85.9"/>
    <s v="Female"/>
    <s v="B+"/>
    <b v="1"/>
    <b v="1"/>
    <b v="1"/>
    <n v="0"/>
    <n v="29.723183391003467"/>
    <b v="1"/>
    <b v="1"/>
    <s v="Heart Disease"/>
    <s v="Ongoing Treatment"/>
    <b v="1"/>
    <x v="4"/>
  </r>
  <r>
    <s v="PID0112"/>
    <s v="Senior"/>
    <x v="3"/>
    <n v="240000"/>
    <n v="179908.08000000002"/>
    <n v="85.3"/>
    <s v="Female"/>
    <s v="A+"/>
    <b v="0"/>
    <b v="0"/>
    <b v="1"/>
    <n v="20"/>
    <n v="33.740753925873179"/>
    <b v="1"/>
    <b v="1"/>
    <s v="Diabetes"/>
    <s v="Ongoing Treatment"/>
    <b v="1"/>
    <x v="4"/>
  </r>
  <r>
    <s v="PID0113"/>
    <s v="Senior"/>
    <x v="1"/>
    <n v="800"/>
    <n v="678.92"/>
    <n v="84.7"/>
    <s v="Female"/>
    <s v="AB-"/>
    <b v="0"/>
    <b v="0"/>
    <b v="1"/>
    <n v="5"/>
    <n v="30.737407461169983"/>
    <b v="1"/>
    <b v="1"/>
    <s v="Heart Disease"/>
    <s v="Ongoing Treatment"/>
    <b v="1"/>
    <x v="2"/>
  </r>
  <r>
    <s v="PID0114"/>
    <s v="Middle-aged"/>
    <x v="0"/>
    <n v="90000"/>
    <n v="0"/>
    <n v="77.3"/>
    <s v="Female"/>
    <s v="A+"/>
    <b v="0"/>
    <b v="0"/>
    <b v="0"/>
    <n v="12"/>
    <n v="33.902021841147317"/>
    <b v="1"/>
    <b v="1"/>
    <s v="Prostate Cancer"/>
    <s v="Critical"/>
    <b v="0"/>
    <x v="1"/>
  </r>
  <r>
    <s v="PID0115"/>
    <s v="Adult"/>
    <x v="1"/>
    <n v="100"/>
    <n v="0"/>
    <n v="84.1"/>
    <s v="Female"/>
    <s v="O-"/>
    <b v="1"/>
    <b v="0"/>
    <b v="0"/>
    <n v="5"/>
    <n v="28.427528393726341"/>
    <b v="1"/>
    <b v="1"/>
    <s v="Fractured Arm"/>
    <s v="Recovered"/>
    <b v="0"/>
    <x v="1"/>
  </r>
  <r>
    <s v="PID0116"/>
    <s v="Adult"/>
    <x v="0"/>
    <n v="800"/>
    <n v="411.43"/>
    <n v="68.099999999999994"/>
    <s v="Male"/>
    <s v="B+"/>
    <b v="1"/>
    <b v="0"/>
    <b v="1"/>
    <n v="12"/>
    <n v="24.713311075627811"/>
    <b v="0"/>
    <b v="0"/>
    <s v="Cancer"/>
    <s v="Recovered"/>
    <b v="1"/>
    <x v="4"/>
  </r>
  <r>
    <s v="PID0117"/>
    <s v="Middle-aged"/>
    <x v="1"/>
    <n v="48000"/>
    <n v="25741.52"/>
    <n v="56.9"/>
    <s v="Female"/>
    <s v="O+"/>
    <b v="1"/>
    <b v="1"/>
    <b v="1"/>
    <n v="7"/>
    <n v="20.899908172635445"/>
    <s v="No"/>
    <b v="0"/>
    <s v="Allergic Reaction"/>
    <s v="Critical"/>
    <b v="1"/>
    <x v="4"/>
  </r>
  <r>
    <s v="PID0118"/>
    <s v="Senior"/>
    <x v="0"/>
    <n v="500"/>
    <n v="0"/>
    <n v="53"/>
    <s v="Male"/>
    <s v="B-"/>
    <b v="1"/>
    <b v="0"/>
    <b v="0"/>
    <n v="7"/>
    <n v="22.939750692520775"/>
    <b v="0"/>
    <b v="0"/>
    <s v="Childbirth"/>
    <s v="Recovered"/>
    <b v="0"/>
    <x v="1"/>
  </r>
  <r>
    <s v="PID0119"/>
    <s v="Middle-aged"/>
    <x v="3"/>
    <n v="500"/>
    <n v="278.88"/>
    <n v="90.9"/>
    <s v="Female"/>
    <s v="O-"/>
    <b v="0"/>
    <b v="0"/>
    <b v="1"/>
    <n v="7"/>
    <n v="33.796847114812621"/>
    <b v="1"/>
    <b v="1"/>
    <s v="Hypertension"/>
    <s v="Recovered"/>
    <b v="1"/>
    <x v="4"/>
  </r>
  <r>
    <s v="PID0120"/>
    <s v="Adult"/>
    <x v="2"/>
    <n v="18000"/>
    <n v="14820.27"/>
    <n v="75.7"/>
    <s v="Male"/>
    <s v="AB+"/>
    <b v="0"/>
    <b v="0"/>
    <b v="1"/>
    <n v="0.5"/>
    <n v="29.570312499999996"/>
    <b v="1"/>
    <b v="1"/>
    <s v="Appendicitis"/>
    <s v="Ongoing Treatment"/>
    <b v="1"/>
    <x v="3"/>
  </r>
  <r>
    <s v="PID0121"/>
    <s v="Adult"/>
    <x v="1"/>
    <n v="20000"/>
    <n v="10985.7"/>
    <n v="69.2"/>
    <s v="Male"/>
    <s v="AB+"/>
    <b v="0"/>
    <b v="1"/>
    <b v="1"/>
    <n v="150"/>
    <n v="26.696500906600825"/>
    <b v="0"/>
    <b v="0"/>
    <s v="Prostate Cancer"/>
    <s v="Ongoing Treatment"/>
    <b v="1"/>
    <x v="3"/>
  </r>
  <r>
    <s v="PID0122"/>
    <s v="Senior"/>
    <x v="0"/>
    <n v="18000"/>
    <n v="10522.68"/>
    <n v="66.3"/>
    <s v="Female"/>
    <s v="AB-"/>
    <b v="0"/>
    <b v="0"/>
    <b v="1"/>
    <n v="3"/>
    <n v="24.650505651397982"/>
    <b v="0"/>
    <b v="0"/>
    <s v="Diabetes"/>
    <s v="Critical"/>
    <b v="1"/>
    <x v="4"/>
  </r>
  <r>
    <s v="PID0123"/>
    <s v="Adult"/>
    <x v="0"/>
    <n v="10000"/>
    <n v="0"/>
    <n v="59.7"/>
    <s v="Female"/>
    <s v="B-"/>
    <b v="0"/>
    <b v="0"/>
    <b v="0"/>
    <n v="20"/>
    <n v="21.664973145594427"/>
    <b v="0"/>
    <b v="0"/>
    <s v="Fractured Leg"/>
    <s v="Recovered"/>
    <b v="0"/>
    <x v="1"/>
  </r>
  <r>
    <s v="PID0124"/>
    <s v="Senior"/>
    <x v="0"/>
    <n v="90000"/>
    <n v="68611.3"/>
    <n v="97.6"/>
    <s v="Male"/>
    <s v="AB+"/>
    <b v="0"/>
    <b v="0"/>
    <b v="1"/>
    <n v="25"/>
    <n v="34.172472952627714"/>
    <b v="1"/>
    <b v="1"/>
    <s v="Stroke"/>
    <s v="Critical"/>
    <b v="1"/>
    <x v="5"/>
  </r>
  <r>
    <s v="PID0125"/>
    <s v="Senior"/>
    <x v="0"/>
    <n v="18000"/>
    <n v="10076.52"/>
    <n v="86"/>
    <s v="Female"/>
    <s v="AB+"/>
    <b v="1"/>
    <b v="0"/>
    <b v="1"/>
    <n v="40"/>
    <n v="32.368549813692653"/>
    <b v="1"/>
    <b v="1"/>
    <s v="Fractured Arm"/>
    <s v="Ongoing Treatment"/>
    <b v="1"/>
    <x v="0"/>
  </r>
  <r>
    <s v="PID0126"/>
    <s v="Adult"/>
    <x v="0"/>
    <n v="800"/>
    <n v="499.21"/>
    <n v="71.3"/>
    <s v="Male"/>
    <s v="A+"/>
    <b v="0"/>
    <b v="1"/>
    <b v="1"/>
    <n v="4"/>
    <n v="22.758466596444187"/>
    <b v="0"/>
    <b v="0"/>
    <s v="Prostate Cancer"/>
    <s v="Recovered"/>
    <b v="1"/>
    <x v="4"/>
  </r>
  <r>
    <s v="PID0127"/>
    <s v="Middle-aged"/>
    <x v="0"/>
    <n v="18000"/>
    <n v="11448.42"/>
    <n v="66"/>
    <s v="Male"/>
    <s v="AB+"/>
    <b v="0"/>
    <s v="Yes"/>
    <b v="1"/>
    <n v="4"/>
    <n v="24.242424242424246"/>
    <b v="0"/>
    <b v="0"/>
    <s v="Diabetes"/>
    <s v="Recovered"/>
    <b v="1"/>
    <x v="4"/>
  </r>
  <r>
    <s v="PID0128"/>
    <s v="Adult"/>
    <x v="0"/>
    <n v="250000"/>
    <n v="211680"/>
    <n v="61.9"/>
    <s v="Male"/>
    <s v="B-"/>
    <b v="0"/>
    <b v="0"/>
    <b v="1"/>
    <n v="7"/>
    <n v="20.212244897959184"/>
    <b v="0"/>
    <b v="0"/>
    <s v="Stroke"/>
    <s v="Critical"/>
    <b v="1"/>
    <x v="2"/>
  </r>
  <r>
    <s v="PID0129"/>
    <s v="Middle-aged"/>
    <x v="1"/>
    <n v="40000"/>
    <n v="35676.199999999997"/>
    <n v="70.8"/>
    <s v="Female"/>
    <s v="B-"/>
    <b v="0"/>
    <b v="1"/>
    <b v="1"/>
    <n v="20"/>
    <n v="22.096688617708562"/>
    <b v="0"/>
    <b v="0"/>
    <s v="Fractured Arm"/>
    <s v="Ongoing Treatment"/>
    <b v="1"/>
    <x v="4"/>
  </r>
  <r>
    <s v="PID0130"/>
    <s v="Middle-aged"/>
    <x v="0"/>
    <n v="90000"/>
    <n v="73985"/>
    <n v="84.6"/>
    <s v="Female"/>
    <s v="O-"/>
    <b v="0"/>
    <b v="0"/>
    <b v="1"/>
    <n v="50"/>
    <n v="26.701174094180026"/>
    <b v="0"/>
    <b v="0"/>
    <s v="Cancer"/>
    <s v="Critical"/>
    <b v="1"/>
    <x v="0"/>
  </r>
  <r>
    <s v="PID0131"/>
    <s v="Young Adult"/>
    <x v="0"/>
    <n v="32000"/>
    <n v="23309.4"/>
    <n v="83.6"/>
    <s v="Male"/>
    <s v="A-"/>
    <b v="1"/>
    <b v="0"/>
    <b v="1"/>
    <n v="2"/>
    <n v="28.25851811790157"/>
    <b v="1"/>
    <b v="1"/>
    <s v="Stroke"/>
    <s v="Ongoing Treatment"/>
    <b v="1"/>
    <x v="0"/>
  </r>
  <r>
    <s v="PID0132"/>
    <s v="Middle-aged"/>
    <x v="3"/>
    <n v="300000"/>
    <n v="0"/>
    <n v="78.599999999999994"/>
    <s v="Male"/>
    <s v="O+"/>
    <b v="0"/>
    <b v="0"/>
    <b v="0"/>
    <n v="70"/>
    <n v="33.576829424580289"/>
    <b v="1"/>
    <b v="1"/>
    <s v="Hypertension"/>
    <s v="Critical"/>
    <b v="0"/>
    <x v="1"/>
  </r>
  <r>
    <s v="PID0133"/>
    <s v="Middle-aged"/>
    <x v="0"/>
    <n v="24000"/>
    <n v="19197.150000000001"/>
    <n v="61.8"/>
    <s v="Male"/>
    <s v="B-"/>
    <b v="0"/>
    <b v="0"/>
    <b v="1"/>
    <n v="5"/>
    <n v="22.977394408090426"/>
    <b v="0"/>
    <b v="0"/>
    <s v="Cancer"/>
    <s v="Ongoing Treatment"/>
    <b v="1"/>
    <x v="5"/>
  </r>
  <r>
    <s v="PID0134"/>
    <s v="Middle-aged"/>
    <x v="0"/>
    <n v="32000"/>
    <n v="27759.8"/>
    <n v="50.2"/>
    <s v="Male"/>
    <s v="AB+"/>
    <b v="0"/>
    <b v="0"/>
    <b v="1"/>
    <n v="5"/>
    <n v="21.167144543767922"/>
    <b v="0"/>
    <b v="0"/>
    <s v="Childbirth"/>
    <s v="Recovered"/>
    <b v="1"/>
    <x v="2"/>
  </r>
  <r>
    <s v="PID0135"/>
    <s v="Adult"/>
    <x v="1"/>
    <n v="10000"/>
    <n v="0"/>
    <n v="83.4"/>
    <s v="Male"/>
    <s v="O+"/>
    <b v="0"/>
    <b v="0"/>
    <b v="0"/>
    <n v="7"/>
    <n v="28.858131487889278"/>
    <b v="1"/>
    <b v="1"/>
    <s v="Respiratory Infection"/>
    <s v="Critical"/>
    <b v="0"/>
    <x v="1"/>
  </r>
  <r>
    <s v="PID0136"/>
    <s v="Adult"/>
    <x v="0"/>
    <n v="24000"/>
    <n v="0"/>
    <n v="58.8"/>
    <s v="Female"/>
    <s v="O-"/>
    <b v="0"/>
    <b v="1"/>
    <b v="0"/>
    <n v="4"/>
    <n v="20.108754830546154"/>
    <b v="0"/>
    <b v="0"/>
    <s v="Cancer"/>
    <s v="Recovered"/>
    <b v="0"/>
    <x v="1"/>
  </r>
  <r>
    <s v="PID0137"/>
    <s v="Adult"/>
    <x v="1"/>
    <n v="100"/>
    <n v="50.09"/>
    <n v="70.599999999999994"/>
    <s v="Male"/>
    <s v="B-"/>
    <b v="1"/>
    <b v="1"/>
    <b v="1"/>
    <n v="25"/>
    <n v="23.318800369929974"/>
    <b v="0"/>
    <b v="0"/>
    <s v="Kidney Stones"/>
    <s v="Recovered"/>
    <b v="1"/>
    <x v="0"/>
  </r>
  <r>
    <s v="PID0138"/>
    <s v="Middle-aged"/>
    <x v="3"/>
    <n v="800"/>
    <n v="598.46"/>
    <n v="77.8"/>
    <s v="Male"/>
    <s v="O-"/>
    <b v="0"/>
    <b v="0"/>
    <b v="1"/>
    <n v="20"/>
    <n v="30.774099125825714"/>
    <b v="1"/>
    <b v="1"/>
    <s v="Appendicitis"/>
    <s v="Ongoing Treatment"/>
    <b v="1"/>
    <x v="2"/>
  </r>
  <r>
    <s v="PID0139"/>
    <s v="Middle-aged"/>
    <x v="3"/>
    <n v="10000"/>
    <n v="0"/>
    <n v="63.1"/>
    <s v="Female"/>
    <s v="A+"/>
    <b v="0"/>
    <b v="0"/>
    <b v="0"/>
    <n v="12"/>
    <n v="24.343196635932255"/>
    <b v="0"/>
    <b v="0"/>
    <s v="Kidney Stones"/>
    <s v="Ongoing Treatment"/>
    <b v="0"/>
    <x v="1"/>
  </r>
  <r>
    <s v="PID0140"/>
    <s v="Middle-aged"/>
    <x v="0"/>
    <n v="60000"/>
    <n v="41536.300000000003"/>
    <n v="62.3"/>
    <s v="Male"/>
    <s v="AB+"/>
    <b v="0"/>
    <b v="1"/>
    <b v="1"/>
    <n v="3"/>
    <n v="21.812961731031827"/>
    <b v="0"/>
    <b v="0"/>
    <s v="Hypertension"/>
    <s v="Critical"/>
    <b v="1"/>
    <x v="5"/>
  </r>
  <r>
    <s v="PID0141"/>
    <s v="Adult"/>
    <x v="1"/>
    <n v="2000"/>
    <n v="1789.7"/>
    <n v="90.3"/>
    <s v="Male"/>
    <s v="A-"/>
    <b v="0"/>
    <b v="0"/>
    <b v="1"/>
    <n v="5"/>
    <n v="31.245674740484432"/>
    <b v="1"/>
    <b v="1"/>
    <s v="Appendicitis"/>
    <s v="Recovered"/>
    <b v="1"/>
    <x v="4"/>
  </r>
  <r>
    <s v="PID0142"/>
    <s v="Middle-aged"/>
    <x v="1"/>
    <n v="32000"/>
    <n v="20629.759999999998"/>
    <n v="104.7"/>
    <s v="Male"/>
    <s v="O-"/>
    <b v="1"/>
    <b v="0"/>
    <b v="1"/>
    <n v="20"/>
    <n v="34.187755102040818"/>
    <b v="1"/>
    <b v="1"/>
    <s v="Appendicitis"/>
    <s v="Critical"/>
    <b v="1"/>
    <x v="5"/>
  </r>
  <r>
    <s v="PID0143"/>
    <s v="Middle-aged"/>
    <x v="0"/>
    <n v="21000"/>
    <n v="0"/>
    <n v="70.599999999999994"/>
    <s v="Female"/>
    <s v="A-"/>
    <b v="0"/>
    <b v="0"/>
    <b v="0"/>
    <n v="12"/>
    <n v="26.901386983691502"/>
    <b v="0"/>
    <b v="0"/>
    <s v="Fractured Arm"/>
    <s v="Ongoing Treatment"/>
    <b v="0"/>
    <x v="1"/>
  </r>
  <r>
    <s v="PID0144"/>
    <s v="Middle-aged"/>
    <x v="0"/>
    <n v="100"/>
    <n v="61.54"/>
    <n v="66.3"/>
    <s v="Female"/>
    <s v="AB+"/>
    <b v="0"/>
    <b v="0"/>
    <b v="1"/>
    <n v="3"/>
    <n v="29.466666666666665"/>
    <b v="1"/>
    <b v="1"/>
    <s v="Heart Disease"/>
    <s v="Ongoing Treatment"/>
    <b v="1"/>
    <x v="2"/>
  </r>
  <r>
    <s v="PID0145"/>
    <s v="Senior"/>
    <x v="0"/>
    <n v="40000"/>
    <n v="29298.800000000003"/>
    <n v="80.400000000000006"/>
    <s v="Male"/>
    <s v="AB+"/>
    <b v="0"/>
    <b v="1"/>
    <b v="1"/>
    <n v="5"/>
    <n v="33.901163771293646"/>
    <b v="1"/>
    <b v="1"/>
    <s v="Heart Attack"/>
    <s v="Recovered"/>
    <b v="1"/>
    <x v="2"/>
  </r>
  <r>
    <s v="PID0146"/>
    <s v="Adult"/>
    <x v="1"/>
    <n v="2000"/>
    <n v="1319.34"/>
    <n v="59.7"/>
    <s v="Female"/>
    <s v="AB+"/>
    <b v="0"/>
    <b v="0"/>
    <b v="1"/>
    <n v="5"/>
    <n v="21.406289217971246"/>
    <b v="0"/>
    <b v="0"/>
    <s v="Diabetes"/>
    <s v="Recovered"/>
    <b v="1"/>
    <x v="4"/>
  </r>
  <r>
    <s v="PID0147"/>
    <s v="Adult"/>
    <x v="3"/>
    <n v="500"/>
    <n v="259.10000000000002"/>
    <n v="100.2"/>
    <s v="Male"/>
    <s v="A+"/>
    <b v="0"/>
    <b v="0"/>
    <b v="1"/>
    <n v="150"/>
    <n v="34.671280276816617"/>
    <b v="1"/>
    <b v="1"/>
    <s v="Fractured Arm"/>
    <s v="Recovered"/>
    <b v="1"/>
    <x v="4"/>
  </r>
  <r>
    <s v="PID0148"/>
    <s v="Middle-aged"/>
    <x v="1"/>
    <n v="200000"/>
    <n v="106845.8"/>
    <n v="84.7"/>
    <s v="Male"/>
    <s v="AB+"/>
    <b v="1"/>
    <b v="1"/>
    <b v="1"/>
    <n v="5"/>
    <n v="29.655824375897208"/>
    <b v="1"/>
    <b v="1"/>
    <s v="Diabetes"/>
    <s v="Recovered"/>
    <b v="1"/>
    <x v="0"/>
  </r>
  <r>
    <s v="PID0149"/>
    <s v="Adult"/>
    <x v="2"/>
    <n v="60000"/>
    <n v="51135.96"/>
    <n v="64.2"/>
    <s v="Female"/>
    <s v="B+"/>
    <b v="1"/>
    <b v="0"/>
    <b v="1"/>
    <n v="4"/>
    <n v="21.95547347901919"/>
    <b v="0"/>
    <b v="0"/>
    <s v="Cancer"/>
    <s v="Recovered"/>
    <b v="1"/>
    <x v="2"/>
  </r>
  <r>
    <s v="PID0150"/>
    <s v="Middle-aged"/>
    <x v="2"/>
    <n v="240000"/>
    <n v="137764.79999999999"/>
    <n v="66.7"/>
    <s v="Female"/>
    <s v="B+"/>
    <b v="0"/>
    <b v="1"/>
    <b v="1"/>
    <n v="3"/>
    <n v="25.104445029922093"/>
    <b v="0"/>
    <b v="0"/>
    <s v="Prostate Cancer"/>
    <s v="Critical"/>
    <b v="1"/>
    <x v="0"/>
  </r>
  <r>
    <s v="PID0151"/>
    <s v="Middle-aged"/>
    <x v="0"/>
    <n v="10000"/>
    <n v="8622.85"/>
    <n v="79.900000000000006"/>
    <s v="Female"/>
    <s v="B-"/>
    <b v="1"/>
    <b v="0"/>
    <b v="1"/>
    <n v="7"/>
    <n v="32.415108117976388"/>
    <b v="1"/>
    <b v="1"/>
    <s v="Fractured Leg"/>
    <s v="Critical"/>
    <b v="1"/>
    <x v="4"/>
  </r>
  <r>
    <s v="PID0152"/>
    <s v="Adult"/>
    <x v="1"/>
    <n v="24000"/>
    <n v="13038.27"/>
    <n v="87.9"/>
    <s v="Female"/>
    <s v="B+"/>
    <b v="1"/>
    <b v="0"/>
    <b v="1"/>
    <n v="15"/>
    <n v="29.712006489994597"/>
    <b v="1"/>
    <b v="1"/>
    <s v="Hypertension"/>
    <s v="Ongoing Treatment"/>
    <b v="1"/>
    <x v="0"/>
  </r>
  <r>
    <s v="PID0153"/>
    <s v="Senior"/>
    <x v="3"/>
    <n v="40000"/>
    <n v="35399.4"/>
    <n v="71"/>
    <s v="Male"/>
    <s v="A+"/>
    <b v="0"/>
    <b v="1"/>
    <b v="1"/>
    <n v="2"/>
    <n v="28.440954975164232"/>
    <b v="1"/>
    <b v="1"/>
    <s v="Diabetes"/>
    <s v="Critical"/>
    <b v="1"/>
    <x v="2"/>
  </r>
  <r>
    <s v="PID0154"/>
    <s v="Adult"/>
    <x v="0"/>
    <n v="60000"/>
    <n v="44585.9"/>
    <n v="77"/>
    <s v="Male"/>
    <s v="B-"/>
    <b v="0"/>
    <b v="0"/>
    <b v="1"/>
    <n v="20"/>
    <n v="30.078124999999993"/>
    <b v="1"/>
    <b v="1"/>
    <s v="Stroke"/>
    <s v="Critical"/>
    <b v="1"/>
    <x v="3"/>
  </r>
  <r>
    <s v="PID0155"/>
    <s v="Adult"/>
    <x v="0"/>
    <n v="800"/>
    <n v="531.89"/>
    <n v="88.8"/>
    <s v="Male"/>
    <s v="AB-"/>
    <b v="0"/>
    <b v="0"/>
    <b v="1"/>
    <n v="3"/>
    <n v="31.091348342144887"/>
    <b v="1"/>
    <b v="1"/>
    <s v="Respiratory Infection"/>
    <s v="Ongoing Treatment"/>
    <b v="1"/>
    <x v="5"/>
  </r>
  <r>
    <s v="PID0156"/>
    <s v="Senior"/>
    <x v="0"/>
    <n v="24000"/>
    <n v="20033.97"/>
    <n v="76.099999999999994"/>
    <s v="Male"/>
    <s v="AB+"/>
    <b v="0"/>
    <b v="1"/>
    <b v="1"/>
    <n v="7"/>
    <n v="26.962868480725625"/>
    <b v="0"/>
    <b v="0"/>
    <s v="Fractured Leg"/>
    <s v="Ongoing Treatment"/>
    <b v="1"/>
    <x v="2"/>
  </r>
  <r>
    <s v="PID0157"/>
    <s v="Adult"/>
    <x v="0"/>
    <n v="24000"/>
    <n v="12658.14"/>
    <n v="84.9"/>
    <s v="Female"/>
    <s v="B-"/>
    <b v="0"/>
    <b v="1"/>
    <b v="1"/>
    <n v="50"/>
    <n v="32.753365996682227"/>
    <b v="1"/>
    <b v="1"/>
    <s v="Childbirth"/>
    <s v="Critical"/>
    <b v="1"/>
    <x v="4"/>
  </r>
  <r>
    <s v="PID0158"/>
    <s v="Young Adult"/>
    <x v="0"/>
    <n v="100"/>
    <n v="64.28"/>
    <n v="98.8"/>
    <s v="Female"/>
    <s v="AB+"/>
    <b v="1"/>
    <b v="0"/>
    <b v="1"/>
    <n v="7"/>
    <n v="31.895661157024794"/>
    <b v="1"/>
    <b v="1"/>
    <s v="Heart Attack"/>
    <s v="Ongoing Treatment"/>
    <b v="1"/>
    <x v="4"/>
  </r>
  <r>
    <s v="PID0159"/>
    <s v="Senior"/>
    <x v="3"/>
    <n v="800"/>
    <n v="632.6"/>
    <n v="82.7"/>
    <s v="Male"/>
    <s v="O+"/>
    <b v="1"/>
    <b v="1"/>
    <b v="1"/>
    <n v="25"/>
    <n v="30.748066627007741"/>
    <b v="1"/>
    <b v="1"/>
    <s v="Respiratory Infection"/>
    <s v="Recovered"/>
    <b v="1"/>
    <x v="0"/>
  </r>
  <r>
    <s v="PID0160"/>
    <s v="Middle-aged"/>
    <x v="3"/>
    <n v="300000"/>
    <n v="198697.35"/>
    <n v="76"/>
    <s v="Female"/>
    <s v="O+"/>
    <b v="0"/>
    <b v="1"/>
    <b v="1"/>
    <n v="9"/>
    <n v="29.319856487018246"/>
    <b v="1"/>
    <b v="1"/>
    <s v="Hypertension"/>
    <s v="Recovered"/>
    <b v="1"/>
    <x v="4"/>
  </r>
  <r>
    <s v="PID0161"/>
    <s v="Adult"/>
    <x v="1"/>
    <n v="60000"/>
    <n v="47214.76"/>
    <n v="72.5"/>
    <s v="Male"/>
    <s v="A+"/>
    <b v="0"/>
    <b v="0"/>
    <b v="1"/>
    <n v="12"/>
    <n v="23.673469387755102"/>
    <b v="0"/>
    <b v="0"/>
    <s v="Appendicitis"/>
    <s v="Recovered"/>
    <b v="1"/>
    <x v="2"/>
  </r>
  <r>
    <s v="PID0162"/>
    <s v="Senior"/>
    <x v="0"/>
    <n v="60000"/>
    <n v="47381.56"/>
    <n v="59.4"/>
    <s v="Female"/>
    <s v="B+"/>
    <b v="0"/>
    <b v="0"/>
    <b v="1"/>
    <n v="90"/>
    <n v="22.915782570116889"/>
    <b v="0"/>
    <b v="0"/>
    <s v="Diabetes"/>
    <s v="Ongoing Treatment"/>
    <b v="1"/>
    <x v="3"/>
  </r>
  <r>
    <s v="PID0163"/>
    <s v="Young Adult"/>
    <x v="2"/>
    <n v="24000"/>
    <n v="17921.32"/>
    <n v="81.5"/>
    <s v="Female"/>
    <s v="O+"/>
    <b v="1"/>
    <b v="1"/>
    <b v="1"/>
    <n v="20"/>
    <n v="26.919011758488573"/>
    <b v="0"/>
    <b v="0"/>
    <s v="Osteoarthritis"/>
    <s v="Recovered"/>
    <b v="1"/>
    <x v="2"/>
  </r>
  <r>
    <s v="PID0164"/>
    <s v="Adult"/>
    <x v="3"/>
    <n v="40000"/>
    <n v="28057"/>
    <n v="85.1"/>
    <s v="Female"/>
    <s v="O+"/>
    <b v="1"/>
    <b v="0"/>
    <b v="1"/>
    <n v="5"/>
    <n v="30.513822654093012"/>
    <b v="1"/>
    <b v="1"/>
    <s v="Hypertension"/>
    <s v="Recovered"/>
    <b v="1"/>
    <x v="5"/>
  </r>
  <r>
    <s v="PID0165"/>
    <s v="Middle-aged"/>
    <x v="0"/>
    <n v="18000"/>
    <n v="0"/>
    <n v="100.2"/>
    <s v="Male"/>
    <s v="AB+"/>
    <b v="0"/>
    <b v="0"/>
    <b v="0"/>
    <n v="30"/>
    <n v="34.671280276816617"/>
    <b v="1"/>
    <b v="1"/>
    <s v="Prostate Cancer"/>
    <s v="Recovered"/>
    <b v="0"/>
    <x v="1"/>
  </r>
  <r>
    <s v="PID0166"/>
    <s v="Senior"/>
    <x v="1"/>
    <n v="20000"/>
    <n v="0"/>
    <n v="83.5"/>
    <s v="Male"/>
    <s v="B+"/>
    <b v="0"/>
    <b v="0"/>
    <b v="0"/>
    <n v="40"/>
    <n v="34.755463059313215"/>
    <b v="1"/>
    <b v="1"/>
    <s v="Childbirth"/>
    <s v="Ongoing Treatment"/>
    <b v="0"/>
    <x v="1"/>
  </r>
  <r>
    <s v="PID0167"/>
    <s v="Senior"/>
    <x v="3"/>
    <n v="250000"/>
    <n v="203806.19999999998"/>
    <n v="69.400000000000006"/>
    <s v="Male"/>
    <s v="O-"/>
    <b v="0"/>
    <b v="1"/>
    <b v="1"/>
    <n v="20"/>
    <n v="28.517422748191979"/>
    <b v="1"/>
    <b v="1"/>
    <s v="Heart Disease"/>
    <s v="Critical"/>
    <b v="1"/>
    <x v="5"/>
  </r>
  <r>
    <s v="PID0168"/>
    <s v="Senior"/>
    <x v="2"/>
    <n v="100"/>
    <n v="72.98"/>
    <n v="87.9"/>
    <s v="Male"/>
    <s v="B+"/>
    <b v="0"/>
    <b v="0"/>
    <b v="1"/>
    <n v="0.5"/>
    <n v="33.910728752748732"/>
    <b v="1"/>
    <b v="1"/>
    <s v="Fractured Arm"/>
    <s v="Recovered"/>
    <b v="1"/>
    <x v="4"/>
  </r>
  <r>
    <s v="PID0169"/>
    <s v="Middle-aged"/>
    <x v="2"/>
    <n v="21000"/>
    <n v="17316.740000000002"/>
    <n v="64.099999999999994"/>
    <s v="Male"/>
    <s v="AB-"/>
    <b v="1"/>
    <b v="1"/>
    <b v="1"/>
    <n v="20"/>
    <n v="26.339579224194605"/>
    <b v="0"/>
    <b v="0"/>
    <s v="Kidney Stones"/>
    <s v="Recovered"/>
    <b v="1"/>
    <x v="5"/>
  </r>
  <r>
    <s v="PID0170"/>
    <s v="Middle-aged"/>
    <x v="1"/>
    <n v="20000"/>
    <n v="12759.74"/>
    <n v="85.4"/>
    <s v="Female"/>
    <s v="O+"/>
    <b v="1"/>
    <b v="1"/>
    <b v="1"/>
    <n v="300"/>
    <n v="34.646435960890912"/>
    <b v="1"/>
    <b v="1"/>
    <s v="Osteoarthritis"/>
    <s v="Ongoing Treatment"/>
    <b v="1"/>
    <x v="5"/>
  </r>
  <r>
    <s v="PID0171"/>
    <s v="Middle-aged"/>
    <x v="0"/>
    <n v="100"/>
    <n v="83.26"/>
    <n v="80.099999999999994"/>
    <s v="Female"/>
    <s v="AB-"/>
    <b v="0"/>
    <b v="0"/>
    <b v="1"/>
    <n v="9"/>
    <n v="31.683873264506936"/>
    <b v="1"/>
    <b v="1"/>
    <s v="Heart Attack"/>
    <s v="Ongoing Treatment"/>
    <b v="1"/>
    <x v="5"/>
  </r>
  <r>
    <s v="PID0172"/>
    <s v="Middle-aged"/>
    <x v="2"/>
    <n v="3000"/>
    <n v="0"/>
    <n v="80.099999999999994"/>
    <s v="Male"/>
    <s v="O+"/>
    <b v="0"/>
    <b v="0"/>
    <b v="0"/>
    <n v="20"/>
    <n v="29.781380130874481"/>
    <b v="1"/>
    <b v="1"/>
    <s v="Respiratory Infection"/>
    <s v="Ongoing Treatment"/>
    <b v="0"/>
    <x v="1"/>
  </r>
  <r>
    <s v="PID0173"/>
    <s v="Senior"/>
    <x v="1"/>
    <n v="100"/>
    <n v="0"/>
    <n v="87.5"/>
    <s v="Female"/>
    <s v="A-"/>
    <b v="0"/>
    <b v="0"/>
    <b v="0"/>
    <n v="200"/>
    <n v="31.753520104514447"/>
    <b v="1"/>
    <b v="1"/>
    <s v="Diabetes"/>
    <s v="Ongoing Treatment"/>
    <b v="0"/>
    <x v="1"/>
  </r>
  <r>
    <s v="PID0174"/>
    <s v="Senior"/>
    <x v="0"/>
    <n v="3000"/>
    <n v="2684.7599999999998"/>
    <n v="72.900000000000006"/>
    <s v="Male"/>
    <s v="O+"/>
    <b v="0"/>
    <b v="0"/>
    <b v="1"/>
    <n v="15"/>
    <n v="31.552977839335181"/>
    <b v="1"/>
    <b v="1"/>
    <s v="Stroke"/>
    <s v="Critical"/>
    <b v="1"/>
    <x v="3"/>
  </r>
  <r>
    <s v="PID0175"/>
    <s v="Senior"/>
    <x v="0"/>
    <n v="36000"/>
    <n v="29560.29"/>
    <n v="72.8"/>
    <s v="Male"/>
    <s v="AB+"/>
    <b v="0"/>
    <b v="0"/>
    <b v="1"/>
    <n v="7"/>
    <n v="26.418928726956018"/>
    <b v="0"/>
    <b v="0"/>
    <s v="Stroke"/>
    <s v="Ongoing Treatment"/>
    <b v="1"/>
    <x v="0"/>
  </r>
  <r>
    <s v="PID0176"/>
    <s v="Senior"/>
    <x v="3"/>
    <n v="800"/>
    <n v="550.38"/>
    <n v="66.3"/>
    <s v="Male"/>
    <s v="A-"/>
    <b v="0"/>
    <b v="1"/>
    <b v="1"/>
    <n v="12"/>
    <n v="29.077672031928422"/>
    <b v="1"/>
    <b v="1"/>
    <s v="Prostate Cancer"/>
    <s v="Ongoing Treatment"/>
    <b v="1"/>
    <x v="5"/>
  </r>
  <r>
    <s v="PID0177"/>
    <s v="Adult"/>
    <x v="0"/>
    <n v="500"/>
    <n v="394.97"/>
    <n v="108.4"/>
    <s v="Female"/>
    <s v="AB-"/>
    <b v="0"/>
    <b v="0"/>
    <b v="1"/>
    <n v="12"/>
    <n v="34.994834710743802"/>
    <b v="1"/>
    <b v="1"/>
    <s v="Hypertension"/>
    <s v="Critical"/>
    <b v="1"/>
    <x v="2"/>
  </r>
  <r>
    <s v="PID0178"/>
    <s v="Young Adult"/>
    <x v="1"/>
    <n v="32000"/>
    <n v="20010.64"/>
    <n v="73.900000000000006"/>
    <s v="Female"/>
    <s v="B-"/>
    <b v="0"/>
    <b v="0"/>
    <b v="1"/>
    <n v="12"/>
    <n v="31.569054637105388"/>
    <b v="1"/>
    <b v="1"/>
    <s v="Heart Attack"/>
    <s v="Ongoing Treatment"/>
    <b v="1"/>
    <x v="5"/>
  </r>
  <r>
    <s v="PID0179"/>
    <s v="Middle-aged"/>
    <x v="0"/>
    <n v="3000"/>
    <n v="1974.03"/>
    <n v="63.3"/>
    <s v="Female"/>
    <s v="A-"/>
    <b v="0"/>
    <b v="0"/>
    <b v="1"/>
    <n v="40"/>
    <n v="25.356513379266136"/>
    <b v="0"/>
    <b v="0"/>
    <s v="Kidney Stones"/>
    <s v="Ongoing Treatment"/>
    <b v="1"/>
    <x v="3"/>
  </r>
  <r>
    <s v="PID0180"/>
    <s v="Adult"/>
    <x v="1"/>
    <n v="10000"/>
    <n v="0"/>
    <n v="66.3"/>
    <s v="Female"/>
    <s v="A+"/>
    <b v="0"/>
    <b v="0"/>
    <b v="0"/>
    <n v="12"/>
    <n v="21.162501196974048"/>
    <b v="0"/>
    <b v="0"/>
    <s v="Hypertension"/>
    <s v="Recovered"/>
    <b v="0"/>
    <x v="1"/>
  </r>
  <r>
    <s v="PID0181"/>
    <s v="Middle-aged"/>
    <x v="0"/>
    <n v="200000"/>
    <n v="163598.39999999999"/>
    <n v="83.1"/>
    <s v="Female"/>
    <s v="O+"/>
    <b v="0"/>
    <b v="0"/>
    <b v="1"/>
    <n v="12"/>
    <n v="30.896787626412852"/>
    <b v="1"/>
    <b v="1"/>
    <s v="Childbirth"/>
    <s v="Ongoing Treatment"/>
    <b v="1"/>
    <x v="3"/>
  </r>
  <r>
    <s v="PID0182"/>
    <s v="Adult"/>
    <x v="0"/>
    <n v="60000"/>
    <n v="34972.1"/>
    <n v="94.2"/>
    <s v="Male"/>
    <s v="A+"/>
    <b v="0"/>
    <b v="0"/>
    <b v="1"/>
    <n v="120"/>
    <n v="33.776757861522469"/>
    <b v="1"/>
    <b v="1"/>
    <s v="Childbirth"/>
    <s v="Critical"/>
    <b v="1"/>
    <x v="4"/>
  </r>
  <r>
    <s v="PID0183"/>
    <s v="Middle-aged"/>
    <x v="1"/>
    <n v="18000"/>
    <n v="11502.539999999999"/>
    <n v="82.8"/>
    <s v="Male"/>
    <s v="B-"/>
    <b v="1"/>
    <b v="1"/>
    <b v="1"/>
    <n v="12"/>
    <n v="32.343749999999993"/>
    <b v="1"/>
    <b v="1"/>
    <s v="Respiratory Infection"/>
    <s v="Recovered"/>
    <b v="1"/>
    <x v="0"/>
  </r>
  <r>
    <s v="PID0184"/>
    <s v="Adult"/>
    <x v="2"/>
    <n v="240000"/>
    <n v="164092.20000000001"/>
    <n v="92.6"/>
    <s v="Female"/>
    <s v="O+"/>
    <s v="No"/>
    <b v="0"/>
    <b v="1"/>
    <n v="7"/>
    <n v="31.667863616155401"/>
    <b v="1"/>
    <b v="1"/>
    <s v="Heart Attack"/>
    <s v="Ongoing Treatment"/>
    <b v="1"/>
    <x v="0"/>
  </r>
  <r>
    <s v="PID0185"/>
    <s v="Adult"/>
    <x v="0"/>
    <n v="90000"/>
    <n v="0"/>
    <n v="64.2"/>
    <s v="Female"/>
    <s v="AB+"/>
    <b v="0"/>
    <s v="No"/>
    <b v="0"/>
    <n v="5"/>
    <n v="21.95547347901919"/>
    <b v="0"/>
    <b v="0"/>
    <s v="Osteoarthritis"/>
    <s v="Ongoing Treatment"/>
    <b v="0"/>
    <x v="1"/>
  </r>
  <r>
    <s v="PID0186"/>
    <s v="Middle-aged"/>
    <x v="0"/>
    <n v="300000"/>
    <n v="194773.68"/>
    <n v="85.3"/>
    <s v="Male"/>
    <s v="AB-"/>
    <b v="0"/>
    <b v="0"/>
    <b v="1"/>
    <n v="5"/>
    <n v="31.714753123140991"/>
    <b v="1"/>
    <b v="1"/>
    <s v="Diabetes"/>
    <s v="Critical"/>
    <b v="1"/>
    <x v="4"/>
  </r>
  <r>
    <s v="PID0187"/>
    <s v="Adult"/>
    <x v="0"/>
    <n v="100"/>
    <n v="60.96"/>
    <n v="82.1"/>
    <s v="Female"/>
    <s v="O-"/>
    <b v="1"/>
    <b v="0"/>
    <b v="1"/>
    <n v="4"/>
    <n v="25.912132306526949"/>
    <b v="0"/>
    <b v="0"/>
    <s v="Allergic Reaction"/>
    <s v="Ongoing Treatment"/>
    <b v="1"/>
    <x v="0"/>
  </r>
  <r>
    <s v="PID0188"/>
    <s v="Adult"/>
    <x v="2"/>
    <n v="10000"/>
    <n v="7939.0999999999995"/>
    <n v="96.5"/>
    <s v="Male"/>
    <s v="A+"/>
    <b v="0"/>
    <b v="0"/>
    <b v="1"/>
    <n v="0"/>
    <n v="33.787332376317359"/>
    <b v="1"/>
    <b v="1"/>
    <s v="Heart Disease"/>
    <s v="Recovered"/>
    <b v="1"/>
    <x v="2"/>
  </r>
  <r>
    <s v="PID0189"/>
    <s v="Adult"/>
    <x v="0"/>
    <n v="240000"/>
    <n v="214090.32"/>
    <n v="61.8"/>
    <s v="Male"/>
    <s v="AB+"/>
    <b v="1"/>
    <b v="1"/>
    <b v="1"/>
    <n v="20"/>
    <n v="22.159274265839578"/>
    <b v="0"/>
    <b v="0"/>
    <s v="Fractured Leg"/>
    <s v="Recovered"/>
    <b v="1"/>
    <x v="0"/>
  </r>
  <r>
    <s v="PID0190"/>
    <s v="Adult"/>
    <x v="2"/>
    <n v="18000"/>
    <n v="12382.380000000001"/>
    <n v="96.3"/>
    <s v="Female"/>
    <s v="B-"/>
    <b v="0"/>
    <b v="0"/>
    <b v="1"/>
    <n v="30"/>
    <n v="31.088584710743802"/>
    <b v="1"/>
    <b v="1"/>
    <s v="Heart Disease"/>
    <s v="Recovered"/>
    <b v="1"/>
    <x v="4"/>
  </r>
  <r>
    <s v="PID0191"/>
    <s v="Adult"/>
    <x v="2"/>
    <n v="75000"/>
    <n v="57189.799999999996"/>
    <n v="77.900000000000006"/>
    <s v="Female"/>
    <s v="AB-"/>
    <b v="0"/>
    <b v="0"/>
    <b v="1"/>
    <n v="9"/>
    <n v="28.96341463414635"/>
    <b v="1"/>
    <b v="1"/>
    <s v="Heart Attack"/>
    <s v="Ongoing Treatment"/>
    <b v="1"/>
    <x v="3"/>
  </r>
  <r>
    <s v="PID0192"/>
    <s v="Adult"/>
    <x v="2"/>
    <n v="2000"/>
    <n v="1230.08"/>
    <n v="102.1"/>
    <s v="Female"/>
    <s v="B-"/>
    <b v="1"/>
    <b v="0"/>
    <b v="1"/>
    <n v="4"/>
    <n v="34.916726514141104"/>
    <b v="1"/>
    <b v="1"/>
    <s v="Hypertension"/>
    <s v="Critical"/>
    <b v="1"/>
    <x v="2"/>
  </r>
  <r>
    <s v="PID0193"/>
    <s v="Middle-aged"/>
    <x v="2"/>
    <n v="3000"/>
    <n v="0"/>
    <n v="79.5"/>
    <s v="Female"/>
    <s v="B-"/>
    <b v="0"/>
    <b v="0"/>
    <b v="0"/>
    <n v="15"/>
    <n v="30.292638317329668"/>
    <b v="1"/>
    <b v="1"/>
    <s v="Respiratory Infection"/>
    <s v="Ongoing Treatment"/>
    <b v="0"/>
    <x v="1"/>
  </r>
  <r>
    <s v="PID0194"/>
    <s v="Middle-aged"/>
    <x v="1"/>
    <n v="12000"/>
    <n v="8360.16"/>
    <n v="64.400000000000006"/>
    <s v="Female"/>
    <s v="AB-"/>
    <b v="0"/>
    <b v="0"/>
    <b v="1"/>
    <n v="5"/>
    <n v="24.844720496894411"/>
    <b v="0"/>
    <b v="0"/>
    <s v="Prostate Cancer"/>
    <s v="Recovered"/>
    <b v="1"/>
    <x v="3"/>
  </r>
  <r>
    <s v="PID0195"/>
    <s v="Senior"/>
    <x v="1"/>
    <n v="60000"/>
    <n v="0"/>
    <n v="68.7"/>
    <s v="Male"/>
    <s v="O+"/>
    <b v="0"/>
    <b v="0"/>
    <b v="0"/>
    <n v="12"/>
    <n v="30.533333333333335"/>
    <b v="1"/>
    <b v="1"/>
    <s v="Appendicitis"/>
    <s v="Critical"/>
    <b v="0"/>
    <x v="1"/>
  </r>
  <r>
    <s v="PID0196"/>
    <s v="Adult"/>
    <x v="1"/>
    <n v="75000"/>
    <n v="0"/>
    <n v="88.1"/>
    <s v="Male"/>
    <s v="B+"/>
    <b v="0"/>
    <b v="0"/>
    <b v="0"/>
    <n v="20"/>
    <n v="29.436332653947673"/>
    <b v="1"/>
    <b v="1"/>
    <s v="Osteoarthritis"/>
    <s v="Ongoing Treatment"/>
    <b v="0"/>
    <x v="1"/>
  </r>
  <r>
    <s v="PID0197"/>
    <s v="Adult"/>
    <x v="1"/>
    <n v="21000"/>
    <n v="13329.75"/>
    <n v="78.400000000000006"/>
    <s v="Female"/>
    <s v="A+"/>
    <b v="0"/>
    <b v="0"/>
    <b v="1"/>
    <n v="9"/>
    <n v="29.873494894071023"/>
    <b v="1"/>
    <b v="1"/>
    <s v="Kidney Stones"/>
    <s v="Critical"/>
    <b v="1"/>
    <x v="2"/>
  </r>
  <r>
    <s v="PID0198"/>
    <s v="Adult"/>
    <x v="2"/>
    <n v="3000"/>
    <n v="2153.2200000000003"/>
    <n v="62.3"/>
    <s v="Female"/>
    <s v="O+"/>
    <s v="Yes"/>
    <b v="1"/>
    <b v="1"/>
    <n v="15"/>
    <n v="24.335937499999993"/>
    <b v="0"/>
    <b v="0"/>
    <s v="Kidney Stones"/>
    <s v="Ongoing Treatment"/>
    <b v="1"/>
    <x v="2"/>
  </r>
  <r>
    <s v="PID0199"/>
    <s v="Senior"/>
    <x v="0"/>
    <n v="45000"/>
    <n v="40303.020000000004"/>
    <n v="53.7"/>
    <s v="Male"/>
    <s v="AB+"/>
    <b v="0"/>
    <b v="0"/>
    <b v="1"/>
    <n v="30"/>
    <n v="20.461819844535892"/>
    <b v="0"/>
    <b v="0"/>
    <s v="Prostate Cancer"/>
    <s v="Critical"/>
    <b v="1"/>
    <x v="4"/>
  </r>
  <r>
    <s v="PID0200"/>
    <s v="Middle-aged"/>
    <x v="2"/>
    <n v="1600"/>
    <n v="1266.78"/>
    <n v="89.2"/>
    <s v="Female"/>
    <s v="B+"/>
    <b v="0"/>
    <b v="0"/>
    <b v="1"/>
    <n v="0.5"/>
    <n v="32.370445637973582"/>
    <b v="1"/>
    <b v="1"/>
    <s v="Respiratory Infection"/>
    <s v="Recovered"/>
    <b v="1"/>
    <x v="4"/>
  </r>
  <r>
    <s v="PID0201"/>
    <s v="Middle-aged"/>
    <x v="0"/>
    <n v="800"/>
    <n v="630.48"/>
    <n v="54.1"/>
    <s v="Male"/>
    <s v="A-"/>
    <b v="0"/>
    <b v="1"/>
    <b v="1"/>
    <n v="50"/>
    <n v="22.230440499671268"/>
    <b v="0"/>
    <b v="0"/>
    <s v="Cancer"/>
    <s v="Recovered"/>
    <b v="1"/>
    <x v="5"/>
  </r>
  <r>
    <s v="PID0202"/>
    <s v="Senior"/>
    <x v="2"/>
    <n v="100"/>
    <n v="0"/>
    <n v="80"/>
    <s v="Male"/>
    <s v="A-"/>
    <b v="0"/>
    <b v="1"/>
    <b v="0"/>
    <n v="3"/>
    <n v="33.732501264968796"/>
    <b v="1"/>
    <b v="1"/>
    <s v="Kidney Stones"/>
    <s v="Recovered"/>
    <b v="0"/>
    <x v="1"/>
  </r>
  <r>
    <s v="PID0203"/>
    <s v="Middle-aged"/>
    <x v="3"/>
    <n v="300000"/>
    <n v="233626.56"/>
    <n v="90.8"/>
    <s v="Female"/>
    <s v="O-"/>
    <b v="0"/>
    <b v="0"/>
    <b v="1"/>
    <n v="12"/>
    <n v="32.171201814058961"/>
    <b v="1"/>
    <b v="1"/>
    <s v="Kidney Stones"/>
    <s v="Ongoing Treatment"/>
    <b v="1"/>
    <x v="3"/>
  </r>
  <r>
    <s v="PID0204"/>
    <s v="Adult"/>
    <x v="3"/>
    <n v="300000"/>
    <n v="210807"/>
    <n v="72.400000000000006"/>
    <s v="Female"/>
    <s v="O-"/>
    <b v="0"/>
    <b v="0"/>
    <b v="1"/>
    <n v="20"/>
    <n v="26.918500892326001"/>
    <b v="0"/>
    <b v="0"/>
    <s v="Fractured Arm"/>
    <s v="Ongoing Treatment"/>
    <b v="1"/>
    <x v="4"/>
  </r>
  <r>
    <s v="PID0205"/>
    <s v="Senior"/>
    <x v="0"/>
    <n v="45000"/>
    <n v="36976.979999999996"/>
    <n v="60.1"/>
    <s v="Male"/>
    <s v="B+"/>
    <b v="0"/>
    <b v="0"/>
    <b v="1"/>
    <n v="2"/>
    <n v="21.810132094643638"/>
    <b v="0"/>
    <b v="0"/>
    <s v="Fractured Leg"/>
    <s v="Critical"/>
    <b v="1"/>
    <x v="3"/>
  </r>
  <r>
    <s v="PID0206"/>
    <s v="Adult"/>
    <x v="2"/>
    <n v="18000"/>
    <n v="13231.380000000001"/>
    <n v="72.3"/>
    <s v="Male"/>
    <s v="B-"/>
    <s v="No"/>
    <b v="1"/>
    <b v="1"/>
    <n v="3"/>
    <n v="25.924199505181253"/>
    <s v="No"/>
    <b v="0"/>
    <s v="Allergic Reaction"/>
    <s v="Recovered"/>
    <b v="1"/>
    <x v="0"/>
  </r>
  <r>
    <s v="PID0207"/>
    <s v="Adult"/>
    <x v="0"/>
    <n v="3000"/>
    <n v="0"/>
    <n v="90"/>
    <s v="Female"/>
    <s v="B+"/>
    <b v="0"/>
    <b v="0"/>
    <b v="0"/>
    <n v="25"/>
    <n v="29.054752066115704"/>
    <b v="1"/>
    <b v="1"/>
    <s v="Allergic Reaction"/>
    <s v="Ongoing Treatment"/>
    <b v="0"/>
    <x v="1"/>
  </r>
  <r>
    <s v="PID0208"/>
    <s v="Middle-aged"/>
    <x v="3"/>
    <n v="3000"/>
    <n v="0"/>
    <n v="61.1"/>
    <s v="Male"/>
    <s v="AB-"/>
    <b v="0"/>
    <b v="1"/>
    <b v="0"/>
    <n v="9"/>
    <n v="23.571621465221249"/>
    <b v="0"/>
    <b v="0"/>
    <s v="Diabetes"/>
    <s v="Critical"/>
    <b v="0"/>
    <x v="1"/>
  </r>
  <r>
    <s v="PID0209"/>
    <s v="Middle-aged"/>
    <x v="3"/>
    <n v="75000"/>
    <n v="39899.4"/>
    <n v="68.8"/>
    <s v="Male"/>
    <s v="B-"/>
    <b v="0"/>
    <b v="0"/>
    <b v="1"/>
    <n v="9"/>
    <n v="26.542185872458621"/>
    <b v="0"/>
    <b v="0"/>
    <s v="Childbirth"/>
    <s v="Critical"/>
    <b v="1"/>
    <x v="4"/>
  </r>
  <r>
    <s v="PID0210"/>
    <s v="Senior"/>
    <x v="2"/>
    <n v="100"/>
    <n v="0"/>
    <n v="51.9"/>
    <s v="Male"/>
    <s v="AB-"/>
    <b v="0"/>
    <b v="0"/>
    <b v="0"/>
    <n v="250"/>
    <n v="20.022375679950617"/>
    <b v="0"/>
    <b v="0"/>
    <s v="Osteoarthritis"/>
    <s v="Critical"/>
    <b v="0"/>
    <x v="1"/>
  </r>
  <r>
    <s v="PID0211"/>
    <s v="Middle-aged"/>
    <x v="3"/>
    <n v="20000"/>
    <n v="16134.38"/>
    <n v="82.5"/>
    <s v="Male"/>
    <s v="AB+"/>
    <b v="0"/>
    <b v="0"/>
    <b v="1"/>
    <n v="40"/>
    <n v="34.786641929499076"/>
    <b v="1"/>
    <b v="1"/>
    <s v="Heart Disease"/>
    <s v="Critical"/>
    <b v="1"/>
    <x v="4"/>
  </r>
  <r>
    <s v="PID0212"/>
    <s v="Middle-aged"/>
    <x v="0"/>
    <n v="60000"/>
    <n v="38509.85"/>
    <n v="100.5"/>
    <s v="Female"/>
    <s v="O-"/>
    <b v="0"/>
    <b v="1"/>
    <b v="1"/>
    <n v="15"/>
    <n v="34.775086505190316"/>
    <b v="1"/>
    <b v="1"/>
    <s v="Fractured Arm"/>
    <s v="Critical"/>
    <b v="1"/>
    <x v="4"/>
  </r>
  <r>
    <s v="PID0213"/>
    <s v="Adult"/>
    <x v="3"/>
    <n v="90000"/>
    <n v="51209.85"/>
    <n v="93.3"/>
    <s v="Female"/>
    <s v="B-"/>
    <b v="0"/>
    <b v="1"/>
    <b v="1"/>
    <n v="5"/>
    <n v="34.269972451790636"/>
    <b v="1"/>
    <b v="1"/>
    <s v="Heart Disease"/>
    <s v="Ongoing Treatment"/>
    <b v="1"/>
    <x v="5"/>
  </r>
  <r>
    <s v="PID0214"/>
    <s v="Middle-aged"/>
    <x v="3"/>
    <n v="32000"/>
    <n v="0"/>
    <n v="70.900000000000006"/>
    <s v="Male"/>
    <s v="O+"/>
    <b v="0"/>
    <b v="0"/>
    <b v="0"/>
    <n v="70"/>
    <n v="25.422209473269035"/>
    <b v="0"/>
    <b v="0"/>
    <s v="Diabetes"/>
    <s v="Critical"/>
    <b v="0"/>
    <x v="1"/>
  </r>
  <r>
    <s v="PID0215"/>
    <s v="Middle-aged"/>
    <x v="2"/>
    <n v="18000"/>
    <n v="0"/>
    <n v="105.6"/>
    <s v="Male"/>
    <s v="AB+"/>
    <s v="No"/>
    <b v="1"/>
    <b v="0"/>
    <n v="2"/>
    <n v="33.329125110465846"/>
    <b v="1"/>
    <b v="1"/>
    <s v="Childbirth"/>
    <s v="Critical"/>
    <b v="0"/>
    <x v="1"/>
  </r>
  <r>
    <s v="PID0216"/>
    <s v="Adult"/>
    <x v="0"/>
    <n v="12000"/>
    <n v="9943.16"/>
    <n v="63.3"/>
    <s v="Female"/>
    <s v="B-"/>
    <b v="1"/>
    <b v="1"/>
    <b v="1"/>
    <n v="12"/>
    <n v="24.420354153003352"/>
    <b v="0"/>
    <b v="0"/>
    <s v="Appendicitis"/>
    <s v="Critical"/>
    <b v="1"/>
    <x v="3"/>
  </r>
  <r>
    <s v="PID0217"/>
    <s v="Adult"/>
    <x v="2"/>
    <n v="2000"/>
    <n v="1476.98"/>
    <n v="94.7"/>
    <s v="Female"/>
    <s v="O-"/>
    <b v="0"/>
    <b v="0"/>
    <b v="1"/>
    <n v="12"/>
    <n v="32.38603330939435"/>
    <b v="1"/>
    <b v="1"/>
    <s v="Fractured Arm"/>
    <s v="Ongoing Treatment"/>
    <b v="1"/>
    <x v="2"/>
  </r>
  <r>
    <s v="PID0218"/>
    <s v="Adult"/>
    <x v="0"/>
    <n v="10000"/>
    <n v="8451.7999999999993"/>
    <n v="69.3"/>
    <s v="Male"/>
    <s v="AB+"/>
    <b v="1"/>
    <b v="0"/>
    <b v="1"/>
    <n v="7"/>
    <n v="26.083029094056986"/>
    <b v="0"/>
    <b v="0"/>
    <s v="Diabetes"/>
    <s v="Ongoing Treatment"/>
    <b v="1"/>
    <x v="2"/>
  </r>
  <r>
    <s v="PID0219"/>
    <s v="Adult"/>
    <x v="3"/>
    <n v="250000"/>
    <n v="165091.4"/>
    <n v="99.2"/>
    <s v="Female"/>
    <s v="A+"/>
    <b v="0"/>
    <b v="0"/>
    <b v="1"/>
    <n v="15"/>
    <n v="30.960332074529511"/>
    <b v="1"/>
    <b v="1"/>
    <s v="Osteoarthritis"/>
    <s v="Ongoing Treatment"/>
    <b v="1"/>
    <x v="0"/>
  </r>
  <r>
    <s v="PID0220"/>
    <s v="Adult"/>
    <x v="0"/>
    <n v="36000"/>
    <n v="32157.69"/>
    <n v="94.7"/>
    <s v="Male"/>
    <s v="AB+"/>
    <b v="1"/>
    <b v="0"/>
    <b v="1"/>
    <n v="5"/>
    <n v="30.572055785123968"/>
    <b v="1"/>
    <b v="1"/>
    <s v="Cancer"/>
    <s v="Recovered"/>
    <b v="1"/>
    <x v="5"/>
  </r>
  <r>
    <s v="PID0221"/>
    <s v="Adult"/>
    <x v="0"/>
    <n v="800"/>
    <n v="527.08000000000004"/>
    <n v="71.599999999999994"/>
    <s v="Female"/>
    <s v="AB+"/>
    <b v="0"/>
    <b v="0"/>
    <b v="1"/>
    <n v="30"/>
    <n v="22.854224520412394"/>
    <b v="0"/>
    <b v="0"/>
    <s v="Fractured Leg"/>
    <s v="Recovered"/>
    <b v="1"/>
    <x v="3"/>
  </r>
  <r>
    <s v="PID0222"/>
    <s v="Adult"/>
    <x v="3"/>
    <n v="20000"/>
    <n v="16606.32"/>
    <n v="63.8"/>
    <s v="Female"/>
    <s v="O+"/>
    <b v="0"/>
    <b v="0"/>
    <b v="1"/>
    <n v="0"/>
    <n v="21.317117177319655"/>
    <b v="0"/>
    <b v="0"/>
    <s v="Appendicitis"/>
    <s v="Recovered"/>
    <b v="1"/>
    <x v="2"/>
  </r>
  <r>
    <s v="PID0223"/>
    <s v="Senior"/>
    <x v="3"/>
    <n v="250000"/>
    <n v="141504.59999999998"/>
    <n v="55.1"/>
    <s v="Female"/>
    <s v="O-"/>
    <b v="0"/>
    <b v="0"/>
    <b v="1"/>
    <n v="4"/>
    <n v="24.488888888888891"/>
    <b v="0"/>
    <b v="0"/>
    <s v="Prostate Cancer"/>
    <s v="Critical"/>
    <b v="1"/>
    <x v="3"/>
  </r>
  <r>
    <s v="PID0224"/>
    <s v="Adult"/>
    <x v="1"/>
    <n v="32000"/>
    <n v="28723.52"/>
    <n v="64.7"/>
    <s v="Male"/>
    <s v="A-"/>
    <s v="No"/>
    <b v="0"/>
    <b v="1"/>
    <n v="9"/>
    <n v="22.653268442981691"/>
    <b v="0"/>
    <b v="0"/>
    <s v="Cancer"/>
    <s v="Ongoing Treatment"/>
    <b v="1"/>
    <x v="4"/>
  </r>
  <r>
    <s v="PID0225"/>
    <s v="Middle-aged"/>
    <x v="2"/>
    <n v="240000"/>
    <n v="153766.44"/>
    <n v="53.6"/>
    <s v="Male"/>
    <s v="O-"/>
    <b v="0"/>
    <b v="1"/>
    <b v="1"/>
    <n v="2"/>
    <n v="23.507740888557521"/>
    <b v="0"/>
    <b v="0"/>
    <s v="Allergic Reaction"/>
    <s v="Recovered"/>
    <b v="1"/>
    <x v="4"/>
  </r>
  <r>
    <s v="PID0226"/>
    <s v="Middle-aged"/>
    <x v="0"/>
    <n v="20000"/>
    <n v="11334.86"/>
    <n v="84.1"/>
    <s v="Male"/>
    <s v="AB+"/>
    <b v="0"/>
    <b v="0"/>
    <b v="1"/>
    <n v="30"/>
    <n v="31.268590124925641"/>
    <b v="1"/>
    <b v="1"/>
    <s v="Heart Disease"/>
    <s v="Critical"/>
    <b v="1"/>
    <x v="2"/>
  </r>
  <r>
    <s v="PID0227"/>
    <s v="Senior"/>
    <x v="0"/>
    <n v="500"/>
    <n v="285.98"/>
    <n v="56.4"/>
    <s v="Male"/>
    <s v="A+"/>
    <b v="1"/>
    <b v="0"/>
    <b v="1"/>
    <n v="25"/>
    <n v="25.066666666666666"/>
    <b v="0"/>
    <b v="0"/>
    <s v="Prostate Cancer"/>
    <s v="Ongoing Treatment"/>
    <b v="1"/>
    <x v="4"/>
  </r>
  <r>
    <s v="PID0228"/>
    <s v="Adult"/>
    <x v="1"/>
    <n v="40000"/>
    <n v="34307.72"/>
    <n v="81"/>
    <s v="Female"/>
    <s v="O-"/>
    <b v="0"/>
    <b v="0"/>
    <b v="1"/>
    <n v="150"/>
    <n v="28.360351528307834"/>
    <b v="1"/>
    <b v="1"/>
    <s v="Cancer"/>
    <s v="Ongoing Treatment"/>
    <b v="1"/>
    <x v="2"/>
  </r>
  <r>
    <s v="PID0229"/>
    <s v="Middle-aged"/>
    <x v="2"/>
    <n v="15000"/>
    <n v="11623.199999999999"/>
    <n v="70"/>
    <s v="Female"/>
    <s v="O+"/>
    <b v="0"/>
    <b v="1"/>
    <b v="1"/>
    <n v="15"/>
    <n v="22.093170054286073"/>
    <b v="0"/>
    <b v="0"/>
    <s v="Fractured Leg"/>
    <s v="Critical"/>
    <b v="1"/>
    <x v="4"/>
  </r>
  <r>
    <s v="PID0230"/>
    <s v="Senior"/>
    <x v="1"/>
    <n v="40000"/>
    <n v="0"/>
    <n v="77.8"/>
    <s v="Female"/>
    <s v="B-"/>
    <b v="0"/>
    <b v="1"/>
    <b v="0"/>
    <n v="70"/>
    <n v="30.014274140658149"/>
    <b v="1"/>
    <b v="1"/>
    <s v="Respiratory Infection"/>
    <s v="Ongoing Treatment"/>
    <b v="0"/>
    <x v="1"/>
  </r>
  <r>
    <s v="PID0231"/>
    <s v="Adult"/>
    <x v="1"/>
    <n v="32000"/>
    <n v="25580.6"/>
    <n v="94.5"/>
    <s v="Female"/>
    <s v="A-"/>
    <b v="0"/>
    <b v="0"/>
    <b v="1"/>
    <n v="300"/>
    <n v="33.087076783025807"/>
    <b v="1"/>
    <b v="1"/>
    <s v="Hypertension"/>
    <s v="Critical"/>
    <b v="1"/>
    <x v="2"/>
  </r>
  <r>
    <s v="PID0232"/>
    <s v="Senior"/>
    <x v="1"/>
    <n v="500"/>
    <n v="0"/>
    <n v="77.599999999999994"/>
    <s v="Male"/>
    <s v="O-"/>
    <b v="1"/>
    <b v="1"/>
    <b v="0"/>
    <n v="7"/>
    <n v="32.720526227019732"/>
    <b v="1"/>
    <b v="1"/>
    <s v="Heart Disease"/>
    <s v="Critical"/>
    <b v="0"/>
    <x v="1"/>
  </r>
  <r>
    <s v="PID0233"/>
    <s v="Adult"/>
    <x v="0"/>
    <n v="16000"/>
    <n v="9525.4599999999991"/>
    <n v="57.3"/>
    <s v="Female"/>
    <s v="A-"/>
    <b v="0"/>
    <b v="0"/>
    <b v="1"/>
    <n v="5"/>
    <n v="22.382812499999993"/>
    <b v="0"/>
    <b v="0"/>
    <s v="Fractured Arm"/>
    <s v="Critical"/>
    <b v="1"/>
    <x v="0"/>
  </r>
  <r>
    <s v="PID0234"/>
    <s v="Young Adult"/>
    <x v="2"/>
    <n v="500"/>
    <n v="279.56"/>
    <n v="106.4"/>
    <s v="Female"/>
    <s v="AB+"/>
    <b v="0"/>
    <b v="0"/>
    <b v="1"/>
    <n v="0.5"/>
    <n v="34.349173553719012"/>
    <b v="1"/>
    <b v="1"/>
    <s v="Heart Disease"/>
    <s v="Critical"/>
    <b v="1"/>
    <x v="2"/>
  </r>
  <r>
    <s v="PID0235"/>
    <s v="Adult"/>
    <x v="3"/>
    <n v="60000"/>
    <n v="45790.25"/>
    <n v="89.6"/>
    <s v="Female"/>
    <s v="B+"/>
    <b v="0"/>
    <b v="1"/>
    <b v="1"/>
    <n v="40"/>
    <n v="29.937518794480265"/>
    <b v="1"/>
    <b v="1"/>
    <s v="Diabetes"/>
    <s v="Recovered"/>
    <b v="1"/>
    <x v="3"/>
  </r>
  <r>
    <s v="PID0236"/>
    <s v="Elderly"/>
    <x v="1"/>
    <n v="800"/>
    <n v="0"/>
    <n v="48.9"/>
    <s v="Female"/>
    <s v="B+"/>
    <b v="0"/>
    <b v="0"/>
    <b v="0"/>
    <n v="12"/>
    <n v="20.353798126951091"/>
    <b v="0"/>
    <b v="0"/>
    <s v="Childbirth"/>
    <s v="Recovered"/>
    <b v="0"/>
    <x v="1"/>
  </r>
  <r>
    <s v="PID0237"/>
    <s v="Senior"/>
    <x v="1"/>
    <n v="30000"/>
    <n v="16813.59"/>
    <n v="89.6"/>
    <s v="Female"/>
    <s v="O+"/>
    <b v="0"/>
    <b v="0"/>
    <b v="1"/>
    <n v="9"/>
    <n v="34.566567647853084"/>
    <b v="1"/>
    <b v="1"/>
    <s v="Prostate Cancer"/>
    <s v="Ongoing Treatment"/>
    <b v="1"/>
    <x v="5"/>
  </r>
  <r>
    <s v="PID0238"/>
    <s v="Adult"/>
    <x v="2"/>
    <n v="40000"/>
    <n v="26437.399999999998"/>
    <n v="88.1"/>
    <s v="Female"/>
    <s v="AB-"/>
    <b v="0"/>
    <b v="1"/>
    <b v="1"/>
    <n v="2"/>
    <n v="30.128928559214803"/>
    <b v="1"/>
    <b v="1"/>
    <s v="Stroke"/>
    <s v="Critical"/>
    <b v="1"/>
    <x v="5"/>
  </r>
  <r>
    <s v="PID0239"/>
    <s v="Adult"/>
    <x v="3"/>
    <n v="18000"/>
    <n v="10284.66"/>
    <n v="66.3"/>
    <s v="Male"/>
    <s v="AB-"/>
    <b v="0"/>
    <b v="0"/>
    <b v="1"/>
    <n v="2"/>
    <n v="21.898533491874751"/>
    <b v="0"/>
    <b v="0"/>
    <s v="Kidney Stones"/>
    <s v="Ongoing Treatment"/>
    <b v="1"/>
    <x v="2"/>
  </r>
  <r>
    <s v="PID0240"/>
    <s v="Adult"/>
    <x v="1"/>
    <n v="40000"/>
    <n v="34094.800000000003"/>
    <n v="67.5"/>
    <s v="Female"/>
    <s v="AB+"/>
    <b v="0"/>
    <b v="0"/>
    <b v="1"/>
    <n v="9"/>
    <n v="26.045291462520733"/>
    <b v="0"/>
    <b v="0"/>
    <s v="Childbirth"/>
    <s v="Ongoing Treatment"/>
    <b v="1"/>
    <x v="2"/>
  </r>
  <r>
    <s v="PID0241"/>
    <s v="Senior"/>
    <x v="1"/>
    <n v="16000"/>
    <n v="11422.3"/>
    <n v="85.4"/>
    <s v="Female"/>
    <s v="A-"/>
    <b v="0"/>
    <b v="0"/>
    <b v="1"/>
    <n v="5"/>
    <n v="31.368227731864103"/>
    <b v="1"/>
    <b v="1"/>
    <s v="Kidney Stones"/>
    <s v="Critical"/>
    <b v="1"/>
    <x v="0"/>
  </r>
  <r>
    <s v="PID0242"/>
    <s v="Middle-aged"/>
    <x v="3"/>
    <n v="500"/>
    <n v="365.85"/>
    <n v="80.5"/>
    <s v="Male"/>
    <s v="B+"/>
    <b v="1"/>
    <b v="0"/>
    <b v="1"/>
    <n v="40"/>
    <n v="29.213238496153291"/>
    <b v="1"/>
    <b v="1"/>
    <s v="Diabetes"/>
    <s v="Critical"/>
    <b v="1"/>
    <x v="3"/>
  </r>
  <r>
    <s v="PID0243"/>
    <s v="Adult"/>
    <x v="1"/>
    <n v="16000"/>
    <n v="12760.94"/>
    <n v="59.5"/>
    <s v="Female"/>
    <s v="A-"/>
    <b v="0"/>
    <b v="0"/>
    <b v="1"/>
    <n v="7"/>
    <n v="21.592393671069821"/>
    <b v="0"/>
    <b v="0"/>
    <s v="Fractured Leg"/>
    <s v="Recovered"/>
    <b v="1"/>
    <x v="3"/>
  </r>
  <r>
    <s v="PID0244"/>
    <s v="Middle-aged"/>
    <x v="2"/>
    <n v="12000"/>
    <n v="0"/>
    <n v="74.400000000000006"/>
    <s v="Female"/>
    <s v="B+"/>
    <b v="0"/>
    <b v="0"/>
    <b v="0"/>
    <n v="12"/>
    <n v="28.70259635044944"/>
    <b v="1"/>
    <b v="1"/>
    <s v="Stroke"/>
    <s v="Recovered"/>
    <b v="0"/>
    <x v="1"/>
  </r>
  <r>
    <s v="PID0245"/>
    <s v="Middle-aged"/>
    <x v="0"/>
    <n v="40000"/>
    <n v="25274"/>
    <n v="59"/>
    <s v="Female"/>
    <s v="B-"/>
    <b v="0"/>
    <b v="0"/>
    <b v="1"/>
    <n v="15"/>
    <n v="24.557752341311129"/>
    <b v="0"/>
    <b v="0"/>
    <s v="Appendicitis"/>
    <s v="Recovered"/>
    <b v="1"/>
    <x v="5"/>
  </r>
  <r>
    <s v="PID0246"/>
    <s v="Middle-aged"/>
    <x v="2"/>
    <n v="200000"/>
    <n v="121054.08"/>
    <n v="69"/>
    <s v="Male"/>
    <s v="B+"/>
    <b v="0"/>
    <b v="1"/>
    <b v="1"/>
    <n v="400"/>
    <n v="28.353057199211044"/>
    <b v="1"/>
    <b v="1"/>
    <s v="Appendicitis"/>
    <s v="Recovered"/>
    <b v="1"/>
    <x v="0"/>
  </r>
  <r>
    <s v="PID0247"/>
    <s v="Senior"/>
    <x v="3"/>
    <n v="30000"/>
    <n v="21701.46"/>
    <n v="77.599999999999994"/>
    <s v="Male"/>
    <s v="AB+"/>
    <b v="0"/>
    <b v="0"/>
    <b v="1"/>
    <n v="7"/>
    <n v="29.937116623587048"/>
    <b v="1"/>
    <b v="1"/>
    <s v="Heart Disease"/>
    <s v="Ongoing Treatment"/>
    <b v="1"/>
    <x v="3"/>
  </r>
  <r>
    <s v="PID0248"/>
    <s v="Middle-aged"/>
    <x v="0"/>
    <n v="60000"/>
    <n v="0"/>
    <n v="83.9"/>
    <s v="Male"/>
    <s v="A+"/>
    <b v="0"/>
    <b v="0"/>
    <b v="0"/>
    <n v="7"/>
    <n v="29.7264739229025"/>
    <b v="1"/>
    <b v="1"/>
    <s v="Heart Attack"/>
    <s v="Recovered"/>
    <b v="0"/>
    <x v="1"/>
  </r>
  <r>
    <s v="PID0249"/>
    <s v="Senior"/>
    <x v="2"/>
    <n v="800"/>
    <n v="703.87"/>
    <n v="76.8"/>
    <s v="Male"/>
    <s v="B+"/>
    <b v="0"/>
    <b v="0"/>
    <b v="1"/>
    <n v="0.5"/>
    <n v="33.682733213455549"/>
    <b v="1"/>
    <b v="1"/>
    <s v="Kidney Stones"/>
    <s v="Critical"/>
    <b v="1"/>
    <x v="3"/>
  </r>
  <r>
    <s v="PID0250"/>
    <s v="Adult"/>
    <x v="3"/>
    <n v="500"/>
    <n v="270.32"/>
    <n v="66.7"/>
    <s v="Male"/>
    <s v="AB+"/>
    <b v="0"/>
    <b v="0"/>
    <b v="1"/>
    <n v="5"/>
    <n v="24.499540863177231"/>
    <b v="0"/>
    <b v="0"/>
    <s v="Allergic Reaction"/>
    <s v="Recovered"/>
    <b v="1"/>
    <x v="4"/>
  </r>
  <r>
    <s v="PID0251"/>
    <s v="Adult"/>
    <x v="0"/>
    <n v="24000"/>
    <n v="18664.68"/>
    <n v="71.400000000000006"/>
    <s v="Female"/>
    <s v="O-"/>
    <b v="0"/>
    <b v="0"/>
    <b v="1"/>
    <n v="9"/>
    <n v="25.91087240528379"/>
    <b v="0"/>
    <b v="0"/>
    <s v="Allergic Reaction"/>
    <s v="Critical"/>
    <b v="1"/>
    <x v="4"/>
  </r>
  <r>
    <s v="PID0252"/>
    <s v="Adult"/>
    <x v="3"/>
    <n v="60000"/>
    <n v="31082"/>
    <n v="65.599999999999994"/>
    <s v="Male"/>
    <s v="AB-"/>
    <s v="Yes"/>
    <b v="0"/>
    <b v="1"/>
    <n v="2"/>
    <n v="21.918540545958766"/>
    <b v="0"/>
    <b v="0"/>
    <s v="Diabetes"/>
    <s v="Recovered"/>
    <b v="1"/>
    <x v="0"/>
  </r>
  <r>
    <s v="PID0253"/>
    <s v="Young Adult"/>
    <x v="2"/>
    <n v="30000"/>
    <n v="26738.129999999997"/>
    <n v="85.2"/>
    <s v="Female"/>
    <s v="A-"/>
    <b v="0"/>
    <b v="0"/>
    <b v="1"/>
    <n v="2"/>
    <n v="31.294765840220389"/>
    <b v="1"/>
    <b v="1"/>
    <s v="Stroke"/>
    <s v="Critical"/>
    <b v="1"/>
    <x v="2"/>
  </r>
  <r>
    <s v="PID0254"/>
    <s v="Middle-aged"/>
    <x v="1"/>
    <n v="40000"/>
    <n v="29444.799999999999"/>
    <n v="63.9"/>
    <s v="Male"/>
    <s v="O-"/>
    <b v="0"/>
    <b v="0"/>
    <b v="1"/>
    <n v="15"/>
    <n v="21.852877808556482"/>
    <b v="0"/>
    <b v="0"/>
    <s v="Allergic Reaction"/>
    <s v="Ongoing Treatment"/>
    <b v="1"/>
    <x v="3"/>
  </r>
  <r>
    <s v="PID0255"/>
    <s v="Adult"/>
    <x v="0"/>
    <n v="200000"/>
    <n v="101161.68"/>
    <n v="86.6"/>
    <s v="Female"/>
    <s v="A-"/>
    <b v="0"/>
    <b v="1"/>
    <b v="1"/>
    <n v="20"/>
    <n v="29.615950206901271"/>
    <b v="1"/>
    <b v="1"/>
    <s v="Heart Attack"/>
    <s v="Recovered"/>
    <b v="1"/>
    <x v="2"/>
  </r>
  <r>
    <s v="PID0256"/>
    <s v="Middle-aged"/>
    <x v="2"/>
    <n v="36000"/>
    <n v="31042.68"/>
    <n v="77.5"/>
    <s v="Female"/>
    <s v="B-"/>
    <b v="0"/>
    <b v="0"/>
    <b v="1"/>
    <n v="30"/>
    <n v="30.655432933823818"/>
    <b v="1"/>
    <b v="1"/>
    <s v="Heart Attack"/>
    <s v="Critical"/>
    <b v="1"/>
    <x v="2"/>
  </r>
  <r>
    <s v="PID0257"/>
    <s v="Adult"/>
    <x v="0"/>
    <n v="60000"/>
    <n v="47874.1"/>
    <n v="69"/>
    <s v="Female"/>
    <s v="A+"/>
    <b v="0"/>
    <b v="0"/>
    <b v="1"/>
    <n v="70"/>
    <n v="25.970115548195267"/>
    <b v="0"/>
    <b v="0"/>
    <s v="Fractured Arm"/>
    <s v="Recovered"/>
    <b v="1"/>
    <x v="5"/>
  </r>
  <r>
    <s v="PID0258"/>
    <s v="Senior"/>
    <x v="2"/>
    <n v="3000"/>
    <n v="2277.27"/>
    <n v="67.900000000000006"/>
    <s v="Female"/>
    <s v="O+"/>
    <b v="0"/>
    <b v="0"/>
    <b v="1"/>
    <n v="7"/>
    <n v="24.346516547742841"/>
    <b v="0"/>
    <b v="0"/>
    <s v="Prostate Cancer"/>
    <s v="Recovered"/>
    <b v="1"/>
    <x v="5"/>
  </r>
  <r>
    <s v="PID0259"/>
    <s v="Adult"/>
    <x v="1"/>
    <n v="200000"/>
    <n v="161833.76"/>
    <n v="87.7"/>
    <s v="Male"/>
    <s v="AB+"/>
    <b v="0"/>
    <b v="0"/>
    <b v="1"/>
    <n v="7"/>
    <n v="34.257812499999993"/>
    <b v="1"/>
    <b v="1"/>
    <s v="Heart Disease"/>
    <s v="Critical"/>
    <b v="1"/>
    <x v="2"/>
  </r>
  <r>
    <s v="PID0260"/>
    <s v="Middle-aged"/>
    <x v="3"/>
    <n v="100"/>
    <n v="82.82"/>
    <n v="58.4"/>
    <s v="Male"/>
    <s v="AB+"/>
    <b v="0"/>
    <b v="1"/>
    <b v="1"/>
    <n v="3"/>
    <n v="22.812499999999996"/>
    <b v="0"/>
    <b v="0"/>
    <s v="Allergic Reaction"/>
    <s v="Recovered"/>
    <b v="1"/>
    <x v="2"/>
  </r>
  <r>
    <s v="PID0261"/>
    <s v="Adult"/>
    <x v="0"/>
    <n v="800"/>
    <n v="0"/>
    <n v="89.7"/>
    <s v="Male"/>
    <s v="AB-"/>
    <b v="0"/>
    <b v="1"/>
    <b v="0"/>
    <n v="4"/>
    <n v="29.970931203849108"/>
    <b v="1"/>
    <b v="1"/>
    <s v="Kidney Stones"/>
    <s v="Critical"/>
    <b v="0"/>
    <x v="1"/>
  </r>
  <r>
    <s v="PID0262"/>
    <s v="Adult"/>
    <x v="2"/>
    <n v="250000"/>
    <n v="190210.2"/>
    <n v="65"/>
    <s v="Female"/>
    <s v="O-"/>
    <b v="0"/>
    <b v="0"/>
    <b v="1"/>
    <n v="7"/>
    <n v="22.491349480968861"/>
    <b v="0"/>
    <b v="0"/>
    <s v="Appendicitis"/>
    <s v="Ongoing Treatment"/>
    <b v="1"/>
    <x v="3"/>
  </r>
  <r>
    <s v="PID0263"/>
    <s v="Middle-aged"/>
    <x v="3"/>
    <n v="3000"/>
    <n v="1570.1100000000001"/>
    <n v="56.2"/>
    <s v="Female"/>
    <s v="AB+"/>
    <b v="0"/>
    <b v="1"/>
    <b v="1"/>
    <n v="30"/>
    <n v="22.230133301689015"/>
    <b v="0"/>
    <b v="0"/>
    <s v="Osteoarthritis"/>
    <s v="Ongoing Treatment"/>
    <b v="1"/>
    <x v="3"/>
  </r>
  <r>
    <s v="PID0264"/>
    <s v="Adult"/>
    <x v="0"/>
    <n v="30000"/>
    <n v="25604.159999999996"/>
    <n v="96.1"/>
    <s v="Male"/>
    <s v="O-"/>
    <b v="0"/>
    <b v="0"/>
    <b v="1"/>
    <n v="15"/>
    <n v="34.049036281179141"/>
    <b v="1"/>
    <b v="1"/>
    <s v="Hypertension"/>
    <s v="Recovered"/>
    <b v="1"/>
    <x v="3"/>
  </r>
  <r>
    <s v="PID0265"/>
    <s v="Adult"/>
    <x v="2"/>
    <n v="3000"/>
    <n v="2271.75"/>
    <n v="59.7"/>
    <s v="Male"/>
    <s v="B-"/>
    <b v="1"/>
    <b v="0"/>
    <b v="1"/>
    <n v="5"/>
    <n v="21.406289217971246"/>
    <b v="0"/>
    <b v="0"/>
    <s v="Hypertension"/>
    <s v="Recovered"/>
    <b v="1"/>
    <x v="0"/>
  </r>
  <r>
    <s v="PID0266"/>
    <s v="Adult"/>
    <x v="1"/>
    <n v="100"/>
    <n v="0"/>
    <n v="94.6"/>
    <s v="Female"/>
    <s v="AB+"/>
    <b v="0"/>
    <b v="0"/>
    <b v="0"/>
    <n v="9"/>
    <n v="29.85734124479232"/>
    <b v="1"/>
    <b v="1"/>
    <s v="Stroke"/>
    <s v="Recovered"/>
    <b v="0"/>
    <x v="1"/>
  </r>
  <r>
    <s v="PID0267"/>
    <s v="Adult"/>
    <x v="1"/>
    <n v="800"/>
    <n v="484.88"/>
    <n v="65.099999999999994"/>
    <s v="Female"/>
    <s v="B+"/>
    <b v="1"/>
    <b v="0"/>
    <b v="1"/>
    <n v="7"/>
    <n v="22.525951557093425"/>
    <b v="0"/>
    <b v="0"/>
    <s v="Allergic Reaction"/>
    <s v="Ongoing Treatment"/>
    <b v="1"/>
    <x v="2"/>
  </r>
  <r>
    <s v="PID0268"/>
    <s v="Adult"/>
    <x v="1"/>
    <n v="12000"/>
    <n v="9014.58"/>
    <n v="104.7"/>
    <s v="Male"/>
    <s v="B-"/>
    <b v="1"/>
    <b v="0"/>
    <b v="1"/>
    <n v="12"/>
    <n v="34.98279260917505"/>
    <b v="1"/>
    <b v="1"/>
    <s v="Respiratory Infection"/>
    <s v="Recovered"/>
    <b v="1"/>
    <x v="2"/>
  </r>
  <r>
    <s v="PID0269"/>
    <s v="Adult"/>
    <x v="1"/>
    <n v="40000"/>
    <n v="20636.399999999998"/>
    <n v="73"/>
    <s v="Male"/>
    <s v="B-"/>
    <b v="0"/>
    <b v="0"/>
    <b v="1"/>
    <n v="12"/>
    <n v="28.515624999999993"/>
    <b v="1"/>
    <b v="1"/>
    <s v="Respiratory Infection"/>
    <s v="Ongoing Treatment"/>
    <b v="1"/>
    <x v="2"/>
  </r>
  <r>
    <s v="PID0270"/>
    <s v="Adult"/>
    <x v="3"/>
    <n v="240000"/>
    <n v="161510.04"/>
    <n v="73.2"/>
    <s v="Female"/>
    <s v="O-"/>
    <b v="0"/>
    <b v="1"/>
    <b v="1"/>
    <n v="15"/>
    <n v="24.177566389219184"/>
    <b v="0"/>
    <b v="0"/>
    <s v="Stroke"/>
    <s v="Ongoing Treatment"/>
    <b v="1"/>
    <x v="3"/>
  </r>
  <r>
    <s v="PID0271"/>
    <s v="Adult"/>
    <x v="2"/>
    <n v="90000"/>
    <n v="50397.700000000004"/>
    <n v="75.2"/>
    <s v="Male"/>
    <s v="A-"/>
    <b v="0"/>
    <b v="1"/>
    <b v="1"/>
    <n v="25"/>
    <n v="25.126131845367368"/>
    <b v="0"/>
    <b v="0"/>
    <s v="Prostate Cancer"/>
    <s v="Critical"/>
    <b v="1"/>
    <x v="4"/>
  </r>
  <r>
    <s v="PID0272"/>
    <s v="Senior"/>
    <x v="3"/>
    <n v="32000"/>
    <n v="17619.52"/>
    <n v="79.099999999999994"/>
    <s v="Male"/>
    <s v="B-"/>
    <b v="0"/>
    <b v="1"/>
    <b v="1"/>
    <n v="9"/>
    <n v="32.090551340825179"/>
    <b v="1"/>
    <b v="1"/>
    <s v="Heart Attack"/>
    <s v="Ongoing Treatment"/>
    <b v="1"/>
    <x v="2"/>
  </r>
  <r>
    <s v="PID0273"/>
    <s v="Middle-aged"/>
    <x v="3"/>
    <n v="15000"/>
    <n v="12252.550000000001"/>
    <n v="78"/>
    <s v="Male"/>
    <s v="AB-"/>
    <b v="1"/>
    <b v="1"/>
    <b v="1"/>
    <n v="12"/>
    <n v="26.061679307694877"/>
    <b v="0"/>
    <b v="0"/>
    <s v="Prostate Cancer"/>
    <s v="Recovered"/>
    <b v="1"/>
    <x v="4"/>
  </r>
  <r>
    <s v="PID0274"/>
    <s v="Senior"/>
    <x v="1"/>
    <n v="90000"/>
    <n v="70452.100000000006"/>
    <n v="49.3"/>
    <s v="Female"/>
    <s v="O-"/>
    <b v="0"/>
    <b v="0"/>
    <b v="1"/>
    <n v="5"/>
    <n v="21.060275962236744"/>
    <b v="0"/>
    <b v="0"/>
    <s v="Cancer"/>
    <s v="Recovered"/>
    <b v="1"/>
    <x v="3"/>
  </r>
  <r>
    <s v="PID0275"/>
    <s v="Adult"/>
    <x v="2"/>
    <n v="12000"/>
    <n v="0"/>
    <n v="94.1"/>
    <s v="Female"/>
    <s v="B-"/>
    <b v="1"/>
    <b v="0"/>
    <b v="0"/>
    <n v="0.5"/>
    <n v="29.699532887261707"/>
    <b v="1"/>
    <b v="1"/>
    <s v="Cancer"/>
    <s v="Ongoing Treatment"/>
    <b v="0"/>
    <x v="1"/>
  </r>
  <r>
    <s v="PID0276"/>
    <s v="Adult"/>
    <x v="1"/>
    <n v="40000"/>
    <n v="32398.1"/>
    <n v="100.7"/>
    <s v="Male"/>
    <s v="A+"/>
    <b v="0"/>
    <b v="0"/>
    <b v="1"/>
    <n v="40"/>
    <n v="32.881632653061224"/>
    <b v="1"/>
    <b v="1"/>
    <s v="Fractured Arm"/>
    <s v="Ongoing Treatment"/>
    <b v="1"/>
    <x v="5"/>
  </r>
  <r>
    <s v="PID0277"/>
    <s v="Middle-aged"/>
    <x v="0"/>
    <n v="18000"/>
    <n v="9142.98"/>
    <n v="52.2"/>
    <s v="Male"/>
    <s v="AB-"/>
    <b v="1"/>
    <b v="0"/>
    <b v="1"/>
    <n v="20"/>
    <n v="20.138111955557267"/>
    <b v="0"/>
    <b v="0"/>
    <s v="Appendicitis"/>
    <s v="Critical"/>
    <b v="1"/>
    <x v="2"/>
  </r>
  <r>
    <s v="PID0278"/>
    <s v="Senior"/>
    <x v="1"/>
    <n v="60000"/>
    <n v="49946.899999999994"/>
    <n v="67.8"/>
    <s v="Male"/>
    <s v="O+"/>
    <b v="0"/>
    <b v="0"/>
    <b v="1"/>
    <n v="15"/>
    <n v="24.310660116891963"/>
    <b v="0"/>
    <b v="0"/>
    <s v="Childbirth"/>
    <s v="Critical"/>
    <b v="1"/>
    <x v="4"/>
  </r>
  <r>
    <s v="PID0279"/>
    <s v="Senior"/>
    <x v="1"/>
    <n v="24000"/>
    <n v="0"/>
    <n v="71.2"/>
    <s v="Male"/>
    <s v="AB+"/>
    <b v="0"/>
    <b v="1"/>
    <b v="0"/>
    <n v="9"/>
    <n v="26.472337894110655"/>
    <b v="0"/>
    <b v="0"/>
    <s v="Childbirth"/>
    <s v="Critical"/>
    <b v="0"/>
    <x v="1"/>
  </r>
  <r>
    <s v="PID0280"/>
    <s v="Middle-aged"/>
    <x v="1"/>
    <n v="24000"/>
    <n v="15161.699999999999"/>
    <n v="69"/>
    <s v="Male"/>
    <s v="AB+"/>
    <b v="1"/>
    <b v="0"/>
    <b v="1"/>
    <n v="12"/>
    <n v="23.87543252595156"/>
    <b v="0"/>
    <b v="0"/>
    <s v="Prostate Cancer"/>
    <s v="Critical"/>
    <b v="1"/>
    <x v="0"/>
  </r>
  <r>
    <s v="PID0281"/>
    <s v="Middle-aged"/>
    <x v="0"/>
    <n v="20000"/>
    <n v="11828.86"/>
    <n v="54.6"/>
    <s v="Male"/>
    <s v="AB+"/>
    <b v="0"/>
    <b v="1"/>
    <b v="1"/>
    <n v="30"/>
    <n v="21.064002160410475"/>
    <b v="0"/>
    <b v="0"/>
    <s v="Prostate Cancer"/>
    <s v="Ongoing Treatment"/>
    <b v="1"/>
    <x v="0"/>
  </r>
  <r>
    <s v="PID0282"/>
    <s v="Adult"/>
    <x v="1"/>
    <n v="2000"/>
    <n v="1182"/>
    <n v="59.9"/>
    <s v="Male"/>
    <s v="A+"/>
    <b v="1"/>
    <b v="1"/>
    <b v="1"/>
    <n v="5"/>
    <n v="22.270969660916126"/>
    <b v="0"/>
    <b v="0"/>
    <s v="Cancer"/>
    <s v="Critical"/>
    <b v="1"/>
    <x v="3"/>
  </r>
  <r>
    <s v="PID0283"/>
    <s v="Middle-aged"/>
    <x v="0"/>
    <n v="12000"/>
    <n v="9412.6"/>
    <n v="74"/>
    <s v="Female"/>
    <s v="O-"/>
    <b v="1"/>
    <b v="0"/>
    <b v="1"/>
    <n v="4"/>
    <n v="24.441802087462015"/>
    <b v="0"/>
    <b v="0"/>
    <s v="Kidney Stones"/>
    <s v="Critical"/>
    <b v="1"/>
    <x v="5"/>
  </r>
  <r>
    <s v="PID0284"/>
    <s v="Middle-aged"/>
    <x v="1"/>
    <n v="250000"/>
    <n v="175454.59999999998"/>
    <n v="84.9"/>
    <s v="Male"/>
    <s v="AB+"/>
    <b v="0"/>
    <b v="1"/>
    <b v="1"/>
    <n v="5"/>
    <n v="34.886587771203153"/>
    <b v="1"/>
    <b v="1"/>
    <s v="Heart Attack"/>
    <s v="Critical"/>
    <b v="1"/>
    <x v="2"/>
  </r>
  <r>
    <s v="PID0285"/>
    <s v="Adult"/>
    <x v="3"/>
    <n v="100"/>
    <n v="56.47"/>
    <n v="65.5"/>
    <s v="Female"/>
    <s v="A+"/>
    <b v="0"/>
    <b v="1"/>
    <b v="1"/>
    <n v="2"/>
    <n v="21.88512813658993"/>
    <b v="0"/>
    <b v="0"/>
    <s v="Hypertension"/>
    <s v="Ongoing Treatment"/>
    <b v="1"/>
    <x v="5"/>
  </r>
  <r>
    <s v="PID0286"/>
    <s v="Middle-aged"/>
    <x v="2"/>
    <n v="20000"/>
    <n v="0"/>
    <n v="96.3"/>
    <s v="Male"/>
    <s v="B-"/>
    <b v="0"/>
    <b v="0"/>
    <b v="0"/>
    <n v="9"/>
    <n v="31.807372175980973"/>
    <b v="1"/>
    <b v="1"/>
    <s v="Osteoarthritis"/>
    <s v="Recovered"/>
    <b v="0"/>
    <x v="1"/>
  </r>
  <r>
    <s v="PID0287"/>
    <s v="Adult"/>
    <x v="0"/>
    <n v="20000"/>
    <n v="0"/>
    <n v="78.099999999999994"/>
    <s v="Female"/>
    <s v="B-"/>
    <b v="1"/>
    <b v="0"/>
    <b v="0"/>
    <n v="0"/>
    <n v="28.003872494531894"/>
    <b v="1"/>
    <b v="1"/>
    <s v="Fractured Leg"/>
    <s v="Critical"/>
    <b v="0"/>
    <x v="1"/>
  </r>
  <r>
    <s v="PID0288"/>
    <s v="Young Adult"/>
    <x v="1"/>
    <n v="300000"/>
    <n v="254042.27999999997"/>
    <n v="59.6"/>
    <s v="Female"/>
    <s v="AB-"/>
    <b v="0"/>
    <b v="0"/>
    <b v="1"/>
    <n v="15"/>
    <n v="22.159428911362287"/>
    <b v="0"/>
    <b v="0"/>
    <s v="Osteoarthritis"/>
    <s v="Recovered"/>
    <b v="1"/>
    <x v="2"/>
  </r>
  <r>
    <s v="PID0289"/>
    <s v="Young Adult"/>
    <x v="0"/>
    <n v="800"/>
    <n v="445.65"/>
    <n v="71.400000000000006"/>
    <s v="Female"/>
    <s v="O-"/>
    <b v="1"/>
    <b v="0"/>
    <b v="1"/>
    <n v="7"/>
    <n v="24.134667387777181"/>
    <b v="0"/>
    <b v="0"/>
    <s v="Cancer"/>
    <s v="Critical"/>
    <b v="1"/>
    <x v="0"/>
  </r>
  <r>
    <s v="PID0290"/>
    <s v="Middle-aged"/>
    <x v="1"/>
    <n v="40000"/>
    <n v="35435.599999999999"/>
    <n v="73"/>
    <s v="Male"/>
    <s v="B-"/>
    <b v="0"/>
    <b v="0"/>
    <b v="1"/>
    <n v="12"/>
    <n v="25.864512471655331"/>
    <b v="0"/>
    <b v="0"/>
    <s v="Cancer"/>
    <s v="Recovered"/>
    <b v="1"/>
    <x v="0"/>
  </r>
  <r>
    <s v="PID0291"/>
    <s v="Adult"/>
    <x v="0"/>
    <n v="40000"/>
    <n v="23892.800000000003"/>
    <n v="92.4"/>
    <s v="Female"/>
    <s v="A+"/>
    <b v="1"/>
    <b v="0"/>
    <b v="1"/>
    <n v="15"/>
    <n v="29.162984471657619"/>
    <b v="1"/>
    <b v="1"/>
    <s v="Heart Attack"/>
    <s v="Critical"/>
    <b v="1"/>
    <x v="4"/>
  </r>
  <r>
    <s v="PID0292"/>
    <s v="Adult"/>
    <x v="0"/>
    <n v="3000"/>
    <n v="2649.5099999999998"/>
    <n v="99.1"/>
    <s v="Male"/>
    <s v="A+"/>
    <b v="0"/>
    <b v="0"/>
    <b v="1"/>
    <n v="15"/>
    <n v="31.992510330578511"/>
    <b v="1"/>
    <b v="1"/>
    <s v="Kidney Stones"/>
    <s v="Recovered"/>
    <b v="1"/>
    <x v="0"/>
  </r>
  <r>
    <s v="PID0293"/>
    <s v="Adult"/>
    <x v="1"/>
    <n v="800"/>
    <n v="587.24"/>
    <n v="94.6"/>
    <s v="Female"/>
    <s v="B+"/>
    <b v="0"/>
    <b v="0"/>
    <b v="1"/>
    <n v="20"/>
    <n v="32.733564013840834"/>
    <b v="1"/>
    <b v="1"/>
    <s v="Kidney Stones"/>
    <s v="Recovered"/>
    <b v="1"/>
    <x v="2"/>
  </r>
  <r>
    <s v="PID0294"/>
    <s v="Adult"/>
    <x v="3"/>
    <n v="20000"/>
    <n v="16863.14"/>
    <n v="92.6"/>
    <s v="Female"/>
    <s v="B-"/>
    <b v="0"/>
    <b v="0"/>
    <b v="1"/>
    <n v="15"/>
    <n v="33.203054967908493"/>
    <b v="1"/>
    <b v="1"/>
    <s v="Fractured Leg"/>
    <s v="Recovered"/>
    <b v="1"/>
    <x v="0"/>
  </r>
  <r>
    <s v="PID0295"/>
    <s v="Adult"/>
    <x v="0"/>
    <n v="3000"/>
    <n v="2651.88"/>
    <n v="70"/>
    <s v="Male"/>
    <s v="O+"/>
    <b v="0"/>
    <b v="0"/>
    <b v="1"/>
    <n v="9"/>
    <n v="22.343515592581952"/>
    <b v="0"/>
    <b v="0"/>
    <s v="Hypertension"/>
    <s v="Recovered"/>
    <b v="1"/>
    <x v="0"/>
  </r>
  <r>
    <s v="PID0296"/>
    <s v="Senior"/>
    <x v="0"/>
    <n v="48000"/>
    <n v="25412.799999999999"/>
    <n v="73.900000000000006"/>
    <s v="Female"/>
    <s v="B-"/>
    <b v="0"/>
    <b v="0"/>
    <b v="1"/>
    <n v="5"/>
    <n v="25.874444172122828"/>
    <b v="0"/>
    <b v="0"/>
    <s v="Diabetes"/>
    <s v="Critical"/>
    <b v="1"/>
    <x v="4"/>
  </r>
  <r>
    <s v="PID0297"/>
    <s v="Middle-aged"/>
    <x v="3"/>
    <n v="60000"/>
    <n v="52542.200000000004"/>
    <n v="48.1"/>
    <s v="Female"/>
    <s v="AB-"/>
    <b v="0"/>
    <s v="Yes"/>
    <b v="1"/>
    <n v="4"/>
    <n v="20.281666385562492"/>
    <b v="0"/>
    <b v="0"/>
    <s v="Kidney Stones"/>
    <s v="Critical"/>
    <b v="1"/>
    <x v="3"/>
  </r>
  <r>
    <s v="PID0298"/>
    <s v="Senior"/>
    <x v="0"/>
    <n v="1000"/>
    <n v="608.94000000000005"/>
    <n v="62.8"/>
    <s v="Female"/>
    <s v="AB-"/>
    <b v="1"/>
    <b v="0"/>
    <b v="1"/>
    <n v="9"/>
    <n v="26.139438085327779"/>
    <b v="0"/>
    <b v="0"/>
    <s v="Stroke"/>
    <s v="Recovered"/>
    <b v="1"/>
    <x v="4"/>
  </r>
  <r>
    <s v="PID0299"/>
    <s v="Senior"/>
    <x v="1"/>
    <n v="90000"/>
    <n v="46249.5"/>
    <n v="56.5"/>
    <s v="Female"/>
    <s v="A-"/>
    <b v="1"/>
    <b v="0"/>
    <b v="1"/>
    <n v="20"/>
    <n v="22.632590930940552"/>
    <b v="0"/>
    <b v="0"/>
    <s v="Fractured Arm"/>
    <s v="Ongoing Treatment"/>
    <b v="1"/>
    <x v="4"/>
  </r>
  <r>
    <s v="PID0300"/>
    <s v="Adult"/>
    <x v="1"/>
    <n v="20000"/>
    <n v="0"/>
    <n v="71.400000000000006"/>
    <s v="Male"/>
    <s v="A+"/>
    <b v="0"/>
    <b v="1"/>
    <b v="0"/>
    <n v="5"/>
    <n v="25.601491627523398"/>
    <b v="0"/>
    <b v="0"/>
    <s v="Cancer"/>
    <s v="Critical"/>
    <b v="0"/>
    <x v="1"/>
  </r>
  <r>
    <s v="PID0301"/>
    <s v="Young Adult"/>
    <x v="1"/>
    <n v="45000"/>
    <n v="26396.19"/>
    <n v="82.4"/>
    <s v="Female"/>
    <s v="O+"/>
    <b v="0"/>
    <b v="0"/>
    <b v="1"/>
    <n v="70"/>
    <n v="30.266299357208453"/>
    <b v="1"/>
    <b v="1"/>
    <s v="Cancer"/>
    <s v="Recovered"/>
    <b v="1"/>
    <x v="5"/>
  </r>
  <r>
    <s v="PID0302"/>
    <s v="Adult"/>
    <x v="0"/>
    <n v="40000"/>
    <n v="30393.3"/>
    <n v="75.400000000000006"/>
    <s v="Male"/>
    <s v="AB-"/>
    <b v="0"/>
    <b v="1"/>
    <b v="1"/>
    <n v="15"/>
    <n v="29.088383935804945"/>
    <b v="1"/>
    <b v="1"/>
    <s v="Heart Attack"/>
    <s v="Recovered"/>
    <b v="1"/>
    <x v="3"/>
  </r>
  <r>
    <s v="PID0303"/>
    <s v="Adult"/>
    <x v="1"/>
    <n v="18000"/>
    <n v="15337.380000000001"/>
    <n v="90.6"/>
    <s v="Male"/>
    <s v="A-"/>
    <b v="1"/>
    <b v="0"/>
    <b v="1"/>
    <n v="20"/>
    <n v="33.685306365258775"/>
    <b v="1"/>
    <b v="1"/>
    <s v="Osteoarthritis"/>
    <s v="Ongoing Treatment"/>
    <b v="1"/>
    <x v="4"/>
  </r>
  <r>
    <s v="PID0304"/>
    <s v="Middle-aged"/>
    <x v="1"/>
    <n v="21000"/>
    <n v="17377.78"/>
    <n v="82.5"/>
    <s v="Female"/>
    <s v="A+"/>
    <b v="1"/>
    <b v="1"/>
    <b v="1"/>
    <n v="20"/>
    <n v="29.58155545197031"/>
    <b v="1"/>
    <b v="1"/>
    <s v="Respiratory Infection"/>
    <s v="Recovered"/>
    <b v="1"/>
    <x v="2"/>
  </r>
  <r>
    <s v="PID0305"/>
    <s v="Senior"/>
    <x v="1"/>
    <n v="800"/>
    <n v="555.04"/>
    <n v="74.2"/>
    <s v="Male"/>
    <s v="AB-"/>
    <b v="1"/>
    <b v="0"/>
    <b v="1"/>
    <n v="30"/>
    <n v="26.289682539682545"/>
    <b v="0"/>
    <b v="0"/>
    <s v="Stroke"/>
    <s v="Critical"/>
    <b v="1"/>
    <x v="2"/>
  </r>
  <r>
    <s v="PID0306"/>
    <s v="Adult"/>
    <x v="0"/>
    <n v="12000"/>
    <n v="6992.64"/>
    <n v="66.8"/>
    <s v="Female"/>
    <s v="O-"/>
    <b v="0"/>
    <b v="1"/>
    <b v="1"/>
    <n v="7"/>
    <n v="23.66780045351474"/>
    <b v="0"/>
    <b v="0"/>
    <s v="Childbirth"/>
    <s v="Recovered"/>
    <b v="1"/>
    <x v="2"/>
  </r>
  <r>
    <s v="PID0307"/>
    <s v="Senior"/>
    <x v="0"/>
    <n v="30000"/>
    <n v="15917.49"/>
    <n v="89.7"/>
    <s v="Female"/>
    <s v="O-"/>
    <s v="Yes"/>
    <b v="0"/>
    <b v="1"/>
    <n v="250"/>
    <n v="34.605146406388641"/>
    <s v="Yes"/>
    <b v="1"/>
    <s v="Heart Disease"/>
    <s v="Ongoing Treatment"/>
    <b v="1"/>
    <x v="4"/>
  </r>
  <r>
    <s v="PID0308"/>
    <s v="Senior"/>
    <x v="2"/>
    <n v="12000"/>
    <n v="9607.2000000000007"/>
    <n v="59.7"/>
    <s v="Female"/>
    <s v="AB+"/>
    <b v="0"/>
    <b v="0"/>
    <b v="1"/>
    <n v="2"/>
    <n v="23.031518845723543"/>
    <b v="0"/>
    <b v="0"/>
    <s v="Osteoarthritis"/>
    <s v="Critical"/>
    <b v="1"/>
    <x v="4"/>
  </r>
  <r>
    <s v="PID0309"/>
    <s v="Middle-aged"/>
    <x v="0"/>
    <n v="12000"/>
    <n v="9344"/>
    <n v="76.5"/>
    <s v="Female"/>
    <s v="A+"/>
    <b v="0"/>
    <b v="0"/>
    <b v="1"/>
    <n v="12"/>
    <n v="31.035741815083774"/>
    <b v="1"/>
    <b v="1"/>
    <s v="Allergic Reaction"/>
    <s v="Recovered"/>
    <b v="1"/>
    <x v="5"/>
  </r>
  <r>
    <s v="PID0310"/>
    <s v="Adult"/>
    <x v="1"/>
    <n v="800"/>
    <n v="505.63"/>
    <n v="84.5"/>
    <s v="Male"/>
    <s v="O+"/>
    <b v="0"/>
    <b v="1"/>
    <b v="1"/>
    <n v="12"/>
    <n v="31.037649219467404"/>
    <b v="1"/>
    <b v="1"/>
    <s v="Kidney Stones"/>
    <s v="Critical"/>
    <b v="1"/>
    <x v="2"/>
  </r>
  <r>
    <s v="PID0311"/>
    <s v="Middle-aged"/>
    <x v="0"/>
    <n v="500"/>
    <n v="402.18"/>
    <n v="103.1"/>
    <s v="Female"/>
    <s v="O-"/>
    <b v="0"/>
    <b v="1"/>
    <b v="1"/>
    <n v="30"/>
    <n v="33.283832644628099"/>
    <b v="1"/>
    <b v="1"/>
    <s v="Childbirth"/>
    <s v="Critical"/>
    <b v="1"/>
    <x v="4"/>
  </r>
  <r>
    <s v="PID0312"/>
    <s v="Young Adult"/>
    <x v="3"/>
    <n v="90000"/>
    <n v="0"/>
    <n v="80.3"/>
    <s v="Female"/>
    <s v="O-"/>
    <b v="0"/>
    <b v="0"/>
    <b v="0"/>
    <n v="5"/>
    <n v="28.792713973251104"/>
    <b v="1"/>
    <b v="1"/>
    <s v="Prostate Cancer"/>
    <s v="Ongoing Treatment"/>
    <b v="0"/>
    <x v="1"/>
  </r>
  <r>
    <s v="PID0313"/>
    <s v="Senior"/>
    <x v="3"/>
    <n v="12000"/>
    <n v="10441.56"/>
    <n v="65.099999999999994"/>
    <s v="Female"/>
    <s v="A+"/>
    <b v="0"/>
    <b v="0"/>
    <b v="1"/>
    <n v="25"/>
    <n v="25.114771806643258"/>
    <b v="0"/>
    <b v="0"/>
    <s v="Kidney Stones"/>
    <s v="Recovered"/>
    <b v="1"/>
    <x v="2"/>
  </r>
  <r>
    <s v="PID0314"/>
    <s v="Adult"/>
    <x v="0"/>
    <n v="60000"/>
    <n v="34111.4"/>
    <n v="61.4"/>
    <s v="Female"/>
    <s v="O+"/>
    <b v="0"/>
    <b v="1"/>
    <b v="1"/>
    <n v="12"/>
    <n v="23.395823807346435"/>
    <b v="0"/>
    <b v="0"/>
    <s v="Allergic Reaction"/>
    <s v="Ongoing Treatment"/>
    <b v="1"/>
    <x v="3"/>
  </r>
  <r>
    <s v="PID0315"/>
    <s v="Adult"/>
    <x v="3"/>
    <n v="18000"/>
    <n v="15787.920000000002"/>
    <n v="82.7"/>
    <s v="Male"/>
    <s v="A+"/>
    <b v="0"/>
    <b v="1"/>
    <b v="1"/>
    <n v="2"/>
    <n v="26.101502335563691"/>
    <b v="0"/>
    <b v="0"/>
    <s v="Stroke"/>
    <s v="Ongoing Treatment"/>
    <b v="1"/>
    <x v="3"/>
  </r>
  <r>
    <s v="PID0316"/>
    <s v="Senior"/>
    <x v="1"/>
    <n v="45000"/>
    <n v="0"/>
    <n v="68.8"/>
    <s v="Female"/>
    <s v="A-"/>
    <b v="0"/>
    <b v="1"/>
    <b v="0"/>
    <n v="20"/>
    <n v="28.270874424720574"/>
    <b v="1"/>
    <b v="1"/>
    <s v="Fractured Arm"/>
    <s v="Ongoing Treatment"/>
    <b v="0"/>
    <x v="1"/>
  </r>
  <r>
    <s v="PID0317"/>
    <s v="Middle-aged"/>
    <x v="2"/>
    <n v="16000"/>
    <n v="11310.02"/>
    <n v="78.900000000000006"/>
    <s v="Female"/>
    <s v="O+"/>
    <b v="0"/>
    <b v="0"/>
    <b v="1"/>
    <n v="70"/>
    <n v="25.471332644628102"/>
    <b v="0"/>
    <b v="0"/>
    <s v="Cancer"/>
    <s v="Ongoing Treatment"/>
    <b v="1"/>
    <x v="0"/>
  </r>
  <r>
    <s v="PID0318"/>
    <s v="Adult"/>
    <x v="2"/>
    <n v="250000"/>
    <n v="181231.9"/>
    <n v="62.6"/>
    <s v="Female"/>
    <s v="O+"/>
    <b v="0"/>
    <b v="0"/>
    <b v="1"/>
    <n v="2"/>
    <n v="24.150302843254501"/>
    <b v="0"/>
    <b v="0"/>
    <s v="Allergic Reaction"/>
    <s v="Recovered"/>
    <b v="1"/>
    <x v="4"/>
  </r>
  <r>
    <s v="PID0319"/>
    <s v="Senior"/>
    <x v="1"/>
    <n v="100"/>
    <n v="0"/>
    <n v="62.9"/>
    <s v="Female"/>
    <s v="B+"/>
    <b v="0"/>
    <b v="0"/>
    <b v="0"/>
    <n v="90"/>
    <n v="23.967383020880959"/>
    <b v="0"/>
    <b v="0"/>
    <s v="Stroke"/>
    <s v="Recovered"/>
    <b v="0"/>
    <x v="1"/>
  </r>
  <r>
    <s v="PID0320"/>
    <s v="Middle-aged"/>
    <x v="1"/>
    <n v="75000"/>
    <n v="64758.100000000006"/>
    <n v="66.5"/>
    <s v="Male"/>
    <s v="A-"/>
    <b v="0"/>
    <b v="1"/>
    <b v="1"/>
    <n v="25"/>
    <n v="25.654874426140964"/>
    <b v="0"/>
    <b v="0"/>
    <s v="Childbirth"/>
    <s v="Ongoing Treatment"/>
    <b v="1"/>
    <x v="3"/>
  </r>
  <r>
    <s v="PID0321"/>
    <s v="Adult"/>
    <x v="3"/>
    <n v="40000"/>
    <n v="0"/>
    <n v="83.4"/>
    <s v="Female"/>
    <s v="AB+"/>
    <b v="0"/>
    <b v="0"/>
    <b v="0"/>
    <n v="5"/>
    <n v="26.029150151368562"/>
    <b v="0"/>
    <b v="0"/>
    <s v="Prostate Cancer"/>
    <s v="Recovered"/>
    <b v="0"/>
    <x v="1"/>
  </r>
  <r>
    <s v="PID0322"/>
    <s v="Adult"/>
    <x v="1"/>
    <n v="3000"/>
    <n v="1894.17"/>
    <n v="57.3"/>
    <s v="Female"/>
    <s v="AB+"/>
    <b v="0"/>
    <b v="0"/>
    <b v="1"/>
    <n v="20"/>
    <n v="22.382812499999993"/>
    <b v="0"/>
    <b v="0"/>
    <s v="Allergic Reaction"/>
    <s v="Recovered"/>
    <b v="1"/>
    <x v="2"/>
  </r>
  <r>
    <s v="PID0323"/>
    <s v="Adult"/>
    <x v="2"/>
    <n v="32000"/>
    <n v="0"/>
    <n v="96.5"/>
    <s v="Male"/>
    <s v="O-"/>
    <b v="1"/>
    <b v="0"/>
    <b v="0"/>
    <n v="3"/>
    <n v="33.391003460207614"/>
    <b v="1"/>
    <b v="1"/>
    <s v="Kidney Stones"/>
    <s v="Recovered"/>
    <b v="0"/>
    <x v="1"/>
  </r>
  <r>
    <s v="PID0324"/>
    <s v="Senior"/>
    <x v="3"/>
    <n v="12000"/>
    <n v="6341.88"/>
    <n v="83.8"/>
    <s v="Male"/>
    <s v="B+"/>
    <b v="0"/>
    <b v="0"/>
    <b v="1"/>
    <n v="25"/>
    <n v="34.434582511505582"/>
    <b v="1"/>
    <b v="1"/>
    <s v="Heart Attack"/>
    <s v="Recovered"/>
    <b v="1"/>
    <x v="2"/>
  </r>
  <r>
    <s v="PID0325"/>
    <s v="Middle-aged"/>
    <x v="3"/>
    <n v="16000"/>
    <n v="13735.36"/>
    <n v="57.4"/>
    <s v="Male"/>
    <s v="AB-"/>
    <b v="0"/>
    <b v="0"/>
    <b v="1"/>
    <n v="40"/>
    <n v="22.704798069696608"/>
    <b v="0"/>
    <b v="0"/>
    <s v="Fractured Leg"/>
    <s v="Ongoing Treatment"/>
    <b v="1"/>
    <x v="4"/>
  </r>
  <r>
    <s v="PID0326"/>
    <s v="Senior"/>
    <x v="0"/>
    <n v="60000"/>
    <n v="0"/>
    <n v="45.3"/>
    <s v="Female"/>
    <s v="B+"/>
    <b v="1"/>
    <b v="0"/>
    <b v="0"/>
    <n v="12"/>
    <n v="20.133333333333333"/>
    <b v="0"/>
    <b v="0"/>
    <s v="Stroke"/>
    <s v="Recovered"/>
    <b v="0"/>
    <x v="1"/>
  </r>
  <r>
    <s v="PID0327"/>
    <s v="Adult"/>
    <x v="0"/>
    <n v="90000"/>
    <n v="49301.899999999994"/>
    <n v="97.5"/>
    <s v="Female"/>
    <s v="O+"/>
    <b v="0"/>
    <b v="1"/>
    <b v="1"/>
    <n v="7"/>
    <n v="33.343592900379605"/>
    <b v="1"/>
    <b v="1"/>
    <s v="Fractured Leg"/>
    <s v="Ongoing Treatment"/>
    <b v="1"/>
    <x v="2"/>
  </r>
  <r>
    <s v="PID0328"/>
    <s v="Middle-aged"/>
    <x v="2"/>
    <n v="60000"/>
    <n v="52602.28"/>
    <n v="99.9"/>
    <s v="Female"/>
    <s v="O-"/>
    <b v="0"/>
    <b v="0"/>
    <b v="1"/>
    <n v="4"/>
    <n v="34.977766884913002"/>
    <b v="1"/>
    <b v="1"/>
    <s v="Hypertension"/>
    <s v="Recovered"/>
    <b v="1"/>
    <x v="4"/>
  </r>
  <r>
    <s v="PID0329"/>
    <s v="Young Adult"/>
    <x v="0"/>
    <n v="72000"/>
    <n v="48491.68"/>
    <n v="82.6"/>
    <s v="Male"/>
    <s v="A-"/>
    <b v="0"/>
    <b v="0"/>
    <b v="1"/>
    <n v="4"/>
    <n v="29.617411882821184"/>
    <b v="1"/>
    <b v="1"/>
    <s v="Heart Disease"/>
    <s v="Ongoing Treatment"/>
    <b v="1"/>
    <x v="3"/>
  </r>
  <r>
    <s v="PID0330"/>
    <s v="Middle-aged"/>
    <x v="2"/>
    <n v="500"/>
    <n v="0"/>
    <n v="88.4"/>
    <s v="Female"/>
    <s v="A+"/>
    <b v="0"/>
    <b v="0"/>
    <b v="0"/>
    <n v="4"/>
    <n v="29.881016765819368"/>
    <b v="1"/>
    <b v="1"/>
    <s v="Diabetes"/>
    <s v="Critical"/>
    <b v="0"/>
    <x v="1"/>
  </r>
  <r>
    <s v="PID0331"/>
    <s v="Adult"/>
    <x v="2"/>
    <n v="100"/>
    <n v="87.74"/>
    <n v="102"/>
    <s v="Female"/>
    <s v="A-"/>
    <b v="0"/>
    <b v="0"/>
    <b v="1"/>
    <n v="9"/>
    <n v="32.192904936245419"/>
    <b v="1"/>
    <b v="1"/>
    <s v="Appendicitis"/>
    <s v="Recovered"/>
    <b v="1"/>
    <x v="3"/>
  </r>
  <r>
    <s v="PID0332"/>
    <s v="Senior"/>
    <x v="2"/>
    <n v="72000"/>
    <n v="40552.839999999997"/>
    <n v="73.3"/>
    <s v="Male"/>
    <s v="AB+"/>
    <b v="1"/>
    <b v="0"/>
    <b v="1"/>
    <n v="7"/>
    <n v="32.577777777777776"/>
    <b v="1"/>
    <b v="1"/>
    <s v="Heart Attack"/>
    <s v="Ongoing Treatment"/>
    <b v="1"/>
    <x v="3"/>
  </r>
  <r>
    <s v="PID0333"/>
    <s v="Adult"/>
    <x v="1"/>
    <n v="48000"/>
    <n v="37134"/>
    <n v="91"/>
    <s v="Female"/>
    <s v="AB-"/>
    <b v="0"/>
    <b v="1"/>
    <b v="1"/>
    <n v="12"/>
    <n v="33.023660908695021"/>
    <b v="1"/>
    <b v="1"/>
    <s v="Appendicitis"/>
    <s v="Ongoing Treatment"/>
    <b v="1"/>
    <x v="3"/>
  </r>
  <r>
    <s v="PID0334"/>
    <s v="Senior"/>
    <x v="3"/>
    <n v="12000"/>
    <n v="8904.5999999999985"/>
    <n v="94.6"/>
    <s v="Male"/>
    <s v="A+"/>
    <s v="Yes"/>
    <s v="No"/>
    <b v="1"/>
    <n v="9"/>
    <n v="33.517573696145128"/>
    <b v="1"/>
    <b v="1"/>
    <s v="Hypertension"/>
    <s v="Critical"/>
    <b v="1"/>
    <x v="3"/>
  </r>
  <r>
    <s v="PID0335"/>
    <s v="Adult"/>
    <x v="2"/>
    <n v="60000"/>
    <n v="0"/>
    <n v="84.5"/>
    <s v="Female"/>
    <s v="AB+"/>
    <b v="0"/>
    <b v="1"/>
    <b v="0"/>
    <n v="12"/>
    <n v="32.599050962540019"/>
    <b v="1"/>
    <b v="1"/>
    <s v="Fractured Arm"/>
    <s v="Ongoing Treatment"/>
    <b v="0"/>
    <x v="1"/>
  </r>
  <r>
    <s v="PID0336"/>
    <s v="Middle-aged"/>
    <x v="1"/>
    <n v="32000"/>
    <n v="17880.560000000001"/>
    <n v="87.1"/>
    <s v="Male"/>
    <s v="O+"/>
    <b v="0"/>
    <b v="0"/>
    <b v="1"/>
    <n v="9"/>
    <n v="31.230951271110474"/>
    <b v="1"/>
    <b v="1"/>
    <s v="Heart Attack"/>
    <s v="Critical"/>
    <b v="1"/>
    <x v="5"/>
  </r>
  <r>
    <s v="PID0337"/>
    <s v="Middle-aged"/>
    <x v="2"/>
    <n v="54000"/>
    <n v="0"/>
    <n v="86.6"/>
    <s v="Female"/>
    <s v="O+"/>
    <b v="1"/>
    <b v="0"/>
    <b v="0"/>
    <n v="3"/>
    <n v="33.828124999999993"/>
    <b v="1"/>
    <b v="1"/>
    <s v="Fractured Leg"/>
    <s v="Critical"/>
    <b v="0"/>
    <x v="1"/>
  </r>
  <r>
    <s v="PID0338"/>
    <s v="Adult"/>
    <x v="2"/>
    <n v="250000"/>
    <n v="180061.4"/>
    <n v="67.3"/>
    <s v="Male"/>
    <s v="AB+"/>
    <b v="1"/>
    <b v="0"/>
    <b v="1"/>
    <n v="1"/>
    <n v="21.975510204081633"/>
    <b v="0"/>
    <b v="0"/>
    <s v="Allergic Reaction"/>
    <s v="Recovered"/>
    <b v="1"/>
    <x v="4"/>
  </r>
  <r>
    <s v="PID0339"/>
    <s v="Adult"/>
    <x v="2"/>
    <n v="12000"/>
    <n v="10036.98"/>
    <n v="104.5"/>
    <s v="Female"/>
    <s v="A-"/>
    <b v="1"/>
    <b v="1"/>
    <b v="1"/>
    <n v="2"/>
    <n v="34.915967790437364"/>
    <b v="1"/>
    <b v="1"/>
    <s v="Hypertension"/>
    <s v="Ongoing Treatment"/>
    <b v="1"/>
    <x v="5"/>
  </r>
  <r>
    <s v="PID0340"/>
    <s v="Adult"/>
    <x v="1"/>
    <n v="12000"/>
    <n v="10570.68"/>
    <n v="73.400000000000006"/>
    <s v="Male"/>
    <s v="O+"/>
    <b v="0"/>
    <b v="0"/>
    <b v="1"/>
    <n v="90"/>
    <n v="28.671874999999996"/>
    <b v="1"/>
    <b v="1"/>
    <s v="Osteoarthritis"/>
    <s v="Ongoing Treatment"/>
    <b v="1"/>
    <x v="5"/>
  </r>
  <r>
    <s v="PID0341"/>
    <s v="Adult"/>
    <x v="0"/>
    <n v="60000"/>
    <n v="49311.68"/>
    <n v="80.8"/>
    <s v="Male"/>
    <s v="A+"/>
    <b v="1"/>
    <b v="1"/>
    <b v="1"/>
    <n v="25"/>
    <n v="31.562499999999993"/>
    <b v="1"/>
    <b v="1"/>
    <s v="Fractured Arm"/>
    <s v="Recovered"/>
    <b v="1"/>
    <x v="2"/>
  </r>
  <r>
    <s v="PID0342"/>
    <s v="Middle-aged"/>
    <x v="2"/>
    <n v="300000"/>
    <n v="0"/>
    <n v="75.900000000000006"/>
    <s v="Male"/>
    <s v="B-"/>
    <b v="1"/>
    <b v="0"/>
    <b v="0"/>
    <n v="0.5"/>
    <n v="30.022546576480359"/>
    <b v="1"/>
    <b v="1"/>
    <s v="Fractured Leg"/>
    <s v="Ongoing Treatment"/>
    <b v="0"/>
    <x v="1"/>
  </r>
  <r>
    <s v="PID0343"/>
    <s v="Middle-aged"/>
    <x v="2"/>
    <n v="500"/>
    <n v="447.66"/>
    <n v="82"/>
    <s v="Male"/>
    <s v="A-"/>
    <b v="0"/>
    <b v="0"/>
    <b v="1"/>
    <n v="0.5"/>
    <n v="33.267069657998292"/>
    <b v="1"/>
    <b v="1"/>
    <s v="Kidney Stones"/>
    <s v="Critical"/>
    <b v="1"/>
    <x v="4"/>
  </r>
  <r>
    <s v="PID0344"/>
    <s v="Middle-aged"/>
    <x v="0"/>
    <n v="200000"/>
    <n v="0"/>
    <n v="88.8"/>
    <s v="Male"/>
    <s v="B+"/>
    <b v="1"/>
    <b v="1"/>
    <b v="0"/>
    <n v="12"/>
    <n v="30.726643598615919"/>
    <b v="1"/>
    <b v="1"/>
    <s v="Diabetes"/>
    <s v="Recovered"/>
    <b v="0"/>
    <x v="1"/>
  </r>
  <r>
    <s v="PID0345"/>
    <s v="Adult"/>
    <x v="0"/>
    <n v="30000"/>
    <n v="23792.699999999997"/>
    <n v="85.2"/>
    <s v="Female"/>
    <s v="AB-"/>
    <b v="0"/>
    <b v="1"/>
    <b v="1"/>
    <n v="15"/>
    <n v="29.480968858131494"/>
    <b v="1"/>
    <b v="1"/>
    <s v="Allergic Reaction"/>
    <s v="Ongoing Treatment"/>
    <b v="1"/>
    <x v="4"/>
  </r>
  <r>
    <s v="PID0346"/>
    <s v="Adult"/>
    <x v="1"/>
    <n v="240000"/>
    <n v="0"/>
    <n v="60.2"/>
    <s v="Male"/>
    <s v="O-"/>
    <b v="1"/>
    <b v="1"/>
    <b v="0"/>
    <n v="7"/>
    <n v="23.515624999999996"/>
    <b v="0"/>
    <b v="0"/>
    <s v="Prostate Cancer"/>
    <s v="Critical"/>
    <b v="0"/>
    <x v="1"/>
  </r>
  <r>
    <s v="PID0347"/>
    <s v="Adult"/>
    <x v="1"/>
    <n v="40000"/>
    <n v="24642.6"/>
    <n v="88.7"/>
    <s v="Male"/>
    <s v="AB-"/>
    <b v="0"/>
    <b v="0"/>
    <b v="1"/>
    <n v="9"/>
    <n v="31.804654164724447"/>
    <b v="1"/>
    <b v="1"/>
    <s v="Kidney Stones"/>
    <s v="Recovered"/>
    <b v="1"/>
    <x v="2"/>
  </r>
  <r>
    <s v="PID0348"/>
    <s v="Senior"/>
    <x v="2"/>
    <n v="45000"/>
    <n v="39752.79"/>
    <n v="70"/>
    <s v="Female"/>
    <s v="A+"/>
    <b v="0"/>
    <b v="1"/>
    <b v="1"/>
    <n v="0.5"/>
    <n v="29.903028749626213"/>
    <b v="1"/>
    <b v="1"/>
    <s v="Heart Attack"/>
    <s v="Ongoing Treatment"/>
    <b v="1"/>
    <x v="3"/>
  </r>
  <r>
    <s v="PID0349"/>
    <s v="Middle-aged"/>
    <x v="1"/>
    <n v="24000"/>
    <n v="0"/>
    <n v="92"/>
    <s v="Male"/>
    <s v="AB+"/>
    <b v="0"/>
    <b v="1"/>
    <b v="0"/>
    <n v="9"/>
    <n v="34.205829863176689"/>
    <b v="1"/>
    <b v="1"/>
    <s v="Prostate Cancer"/>
    <s v="Critical"/>
    <b v="0"/>
    <x v="1"/>
  </r>
  <r>
    <s v="PID0350"/>
    <s v="Adult"/>
    <x v="1"/>
    <n v="100"/>
    <n v="77.66"/>
    <n v="106.6"/>
    <s v="Male"/>
    <s v="AB-"/>
    <b v="1"/>
    <b v="0"/>
    <b v="1"/>
    <n v="200"/>
    <n v="33.269872975250458"/>
    <b v="1"/>
    <b v="1"/>
    <s v="Prostate Cancer"/>
    <s v="Recovered"/>
    <b v="1"/>
    <x v="0"/>
  </r>
  <r>
    <s v="PID0351"/>
    <s v="Middle-aged"/>
    <x v="1"/>
    <n v="250000"/>
    <n v="125062.2"/>
    <n v="96.1"/>
    <s v="Male"/>
    <s v="A+"/>
    <b v="0"/>
    <b v="0"/>
    <b v="1"/>
    <n v="9"/>
    <n v="30.674454977816076"/>
    <b v="1"/>
    <b v="1"/>
    <s v="Stroke"/>
    <s v="Ongoing Treatment"/>
    <b v="1"/>
    <x v="4"/>
  </r>
  <r>
    <s v="PID0352"/>
    <s v="Middle-aged"/>
    <x v="0"/>
    <n v="40000"/>
    <n v="0"/>
    <n v="72.599999999999994"/>
    <s v="Male"/>
    <s v="O+"/>
    <b v="0"/>
    <b v="0"/>
    <b v="0"/>
    <n v="4"/>
    <n v="28.00817869680953"/>
    <b v="1"/>
    <b v="1"/>
    <s v="Kidney Stones"/>
    <s v="Ongoing Treatment"/>
    <b v="0"/>
    <x v="1"/>
  </r>
  <r>
    <s v="PID0353"/>
    <s v="Adult"/>
    <x v="0"/>
    <n v="16000"/>
    <n v="9324.06"/>
    <n v="78.900000000000006"/>
    <s v="Male"/>
    <s v="A+"/>
    <b v="0"/>
    <b v="0"/>
    <b v="1"/>
    <n v="25"/>
    <n v="30.438640484549207"/>
    <b v="1"/>
    <b v="1"/>
    <s v="Respiratory Infection"/>
    <s v="Ongoing Treatment"/>
    <b v="1"/>
    <x v="2"/>
  </r>
  <r>
    <s v="PID0354"/>
    <s v="Adult"/>
    <x v="2"/>
    <n v="60000"/>
    <n v="42781.95"/>
    <n v="56.7"/>
    <s v="Male"/>
    <s v="O+"/>
    <b v="0"/>
    <b v="1"/>
    <b v="1"/>
    <n v="2"/>
    <n v="21.340660167864808"/>
    <b v="0"/>
    <b v="0"/>
    <s v="Diabetes"/>
    <s v="Ongoing Treatment"/>
    <b v="1"/>
    <x v="0"/>
  </r>
  <r>
    <s v="PID0355"/>
    <s v="Middle-aged"/>
    <x v="0"/>
    <n v="100"/>
    <n v="67.64"/>
    <n v="54"/>
    <s v="Female"/>
    <s v="O+"/>
    <b v="0"/>
    <b v="1"/>
    <b v="1"/>
    <n v="7"/>
    <n v="22.476586888657646"/>
    <b v="0"/>
    <b v="0"/>
    <s v="Diabetes"/>
    <s v="Ongoing Treatment"/>
    <b v="1"/>
    <x v="2"/>
  </r>
  <r>
    <s v="PID0356"/>
    <s v="Adult"/>
    <x v="2"/>
    <n v="500"/>
    <n v="265.38"/>
    <n v="93.2"/>
    <s v="Female"/>
    <s v="O-"/>
    <b v="0"/>
    <b v="0"/>
    <b v="1"/>
    <n v="15"/>
    <n v="30.087809917355372"/>
    <b v="1"/>
    <b v="1"/>
    <s v="Prostate Cancer"/>
    <s v="Ongoing Treatment"/>
    <b v="1"/>
    <x v="2"/>
  </r>
  <r>
    <s v="PID0357"/>
    <s v="Adult"/>
    <x v="0"/>
    <n v="800"/>
    <n v="0"/>
    <n v="80.5"/>
    <s v="Male"/>
    <s v="AB+"/>
    <b v="0"/>
    <b v="1"/>
    <b v="0"/>
    <n v="20"/>
    <n v="31.445312499999993"/>
    <b v="1"/>
    <b v="1"/>
    <s v="Respiratory Infection"/>
    <s v="Recovered"/>
    <b v="0"/>
    <x v="1"/>
  </r>
  <r>
    <s v="PID0358"/>
    <s v="Senior"/>
    <x v="1"/>
    <n v="12000"/>
    <n v="7609.14"/>
    <n v="79.900000000000006"/>
    <s v="Male"/>
    <s v="AB-"/>
    <b v="0"/>
    <b v="0"/>
    <b v="1"/>
    <n v="12"/>
    <n v="30.445054107605543"/>
    <b v="1"/>
    <b v="1"/>
    <s v="Heart Attack"/>
    <s v="Critical"/>
    <b v="1"/>
    <x v="5"/>
  </r>
  <r>
    <s v="PID0359"/>
    <s v="Adult"/>
    <x v="1"/>
    <n v="24000"/>
    <n v="16555.14"/>
    <n v="100.8"/>
    <s v="Male"/>
    <s v="B-"/>
    <b v="0"/>
    <b v="0"/>
    <b v="1"/>
    <n v="12"/>
    <n v="32.174662453318007"/>
    <b v="1"/>
    <b v="1"/>
    <s v="Diabetes"/>
    <s v="Ongoing Treatment"/>
    <b v="1"/>
    <x v="0"/>
  </r>
  <r>
    <s v="PID0360"/>
    <s v="Adult"/>
    <x v="0"/>
    <n v="240000"/>
    <n v="0"/>
    <n v="90.4"/>
    <s v="Female"/>
    <s v="AB-"/>
    <b v="0"/>
    <b v="0"/>
    <b v="0"/>
    <n v="5"/>
    <n v="30.915495366095556"/>
    <b v="1"/>
    <b v="1"/>
    <s v="Appendicitis"/>
    <s v="Ongoing Treatment"/>
    <b v="0"/>
    <x v="1"/>
  </r>
  <r>
    <s v="PID0361"/>
    <s v="Middle-aged"/>
    <x v="3"/>
    <n v="100"/>
    <n v="80.67"/>
    <n v="87.4"/>
    <s v="Male"/>
    <s v="O-"/>
    <b v="0"/>
    <b v="0"/>
    <b v="1"/>
    <n v="120"/>
    <n v="31.717230367252146"/>
    <b v="1"/>
    <b v="1"/>
    <s v="Cancer"/>
    <s v="Critical"/>
    <b v="1"/>
    <x v="5"/>
  </r>
  <r>
    <s v="PID0362"/>
    <s v="Middle-aged"/>
    <x v="3"/>
    <n v="500"/>
    <n v="329.07"/>
    <n v="95.2"/>
    <s v="Male"/>
    <s v="B+"/>
    <b v="0"/>
    <b v="0"/>
    <b v="1"/>
    <n v="9"/>
    <n v="30.387181205911453"/>
    <b v="1"/>
    <b v="1"/>
    <s v="Stroke"/>
    <s v="Critical"/>
    <b v="1"/>
    <x v="2"/>
  </r>
  <r>
    <s v="PID0363"/>
    <s v="Middle-aged"/>
    <x v="1"/>
    <n v="60000"/>
    <n v="37716.720000000001"/>
    <n v="94"/>
    <s v="Male"/>
    <s v="O-"/>
    <b v="1"/>
    <b v="0"/>
    <b v="1"/>
    <n v="5"/>
    <n v="34.112353026564087"/>
    <b v="1"/>
    <b v="1"/>
    <s v="Prostate Cancer"/>
    <s v="Critical"/>
    <b v="1"/>
    <x v="3"/>
  </r>
  <r>
    <s v="PID0364"/>
    <s v="Senior"/>
    <x v="2"/>
    <n v="30000"/>
    <n v="26951.94"/>
    <n v="74.099999999999994"/>
    <s v="Female"/>
    <s v="B-"/>
    <b v="1"/>
    <b v="1"/>
    <b v="1"/>
    <n v="0.5"/>
    <n v="30.062071483630163"/>
    <b v="1"/>
    <b v="1"/>
    <s v="Allergic Reaction"/>
    <s v="Critical"/>
    <b v="1"/>
    <x v="4"/>
  </r>
  <r>
    <s v="PID0365"/>
    <s v="Middle-aged"/>
    <x v="0"/>
    <n v="500"/>
    <n v="440.1"/>
    <n v="87.5"/>
    <s v="Male"/>
    <s v="B-"/>
    <b v="0"/>
    <b v="0"/>
    <b v="1"/>
    <n v="15"/>
    <n v="33.340954122847123"/>
    <b v="1"/>
    <b v="1"/>
    <s v="Heart Attack"/>
    <s v="Critical"/>
    <b v="1"/>
    <x v="4"/>
  </r>
  <r>
    <s v="PID0366"/>
    <s v="Senior"/>
    <x v="1"/>
    <n v="1000"/>
    <n v="0"/>
    <n v="72.599999999999994"/>
    <s v="Male"/>
    <s v="B-"/>
    <b v="0"/>
    <b v="1"/>
    <b v="0"/>
    <n v="30"/>
    <n v="25.722789115646261"/>
    <b v="0"/>
    <b v="0"/>
    <s v="Childbirth"/>
    <s v="Recovered"/>
    <b v="0"/>
    <x v="1"/>
  </r>
  <r>
    <s v="PID0367"/>
    <s v="Middle-aged"/>
    <x v="1"/>
    <n v="20000"/>
    <n v="16143.4"/>
    <n v="76.7"/>
    <s v="Female"/>
    <s v="AB-"/>
    <b v="1"/>
    <b v="0"/>
    <b v="1"/>
    <n v="7"/>
    <n v="31.92507804370447"/>
    <b v="1"/>
    <b v="1"/>
    <s v="Fractured Leg"/>
    <s v="Recovered"/>
    <b v="1"/>
    <x v="4"/>
  </r>
  <r>
    <s v="PID0368"/>
    <s v="Adult"/>
    <x v="2"/>
    <n v="100"/>
    <n v="65.930000000000007"/>
    <n v="84.2"/>
    <s v="Male"/>
    <s v="B+"/>
    <b v="0"/>
    <b v="0"/>
    <b v="1"/>
    <n v="4"/>
    <n v="31.305770374776923"/>
    <b v="1"/>
    <b v="1"/>
    <s v="Hypertension"/>
    <s v="Recovered"/>
    <b v="1"/>
    <x v="2"/>
  </r>
  <r>
    <s v="PID0369"/>
    <s v="Senior"/>
    <x v="2"/>
    <n v="500"/>
    <n v="0"/>
    <n v="79.400000000000006"/>
    <s v="Male"/>
    <s v="B+"/>
    <b v="0"/>
    <b v="0"/>
    <b v="0"/>
    <n v="0.5"/>
    <n v="33.918578324576018"/>
    <b v="1"/>
    <b v="1"/>
    <s v="Cancer"/>
    <s v="Ongoing Treatment"/>
    <b v="0"/>
    <x v="1"/>
  </r>
  <r>
    <s v="PID0370"/>
    <s v="Middle-aged"/>
    <x v="2"/>
    <n v="72000"/>
    <n v="0"/>
    <n v="73"/>
    <s v="Male"/>
    <s v="B+"/>
    <b v="0"/>
    <b v="0"/>
    <b v="0"/>
    <n v="4"/>
    <n v="30.780907404284029"/>
    <b v="1"/>
    <b v="1"/>
    <s v="Kidney Stones"/>
    <s v="Critical"/>
    <b v="0"/>
    <x v="1"/>
  </r>
  <r>
    <s v="PID0371"/>
    <s v="Middle-aged"/>
    <x v="3"/>
    <n v="72000"/>
    <n v="54838.92"/>
    <n v="56.4"/>
    <s v="Female"/>
    <s v="A+"/>
    <b v="1"/>
    <b v="0"/>
    <b v="1"/>
    <n v="7"/>
    <n v="22.309244096356945"/>
    <b v="0"/>
    <b v="0"/>
    <s v="Cancer"/>
    <s v="Critical"/>
    <b v="1"/>
    <x v="3"/>
  </r>
  <r>
    <s v="PID0372"/>
    <s v="Middle-aged"/>
    <x v="3"/>
    <n v="500"/>
    <n v="0"/>
    <n v="76.3"/>
    <s v="Male"/>
    <s v="B+"/>
    <b v="1"/>
    <b v="0"/>
    <b v="0"/>
    <n v="15"/>
    <n v="28.025711662075299"/>
    <b v="1"/>
    <b v="1"/>
    <s v="Heart Disease"/>
    <s v="Critical"/>
    <b v="0"/>
    <x v="1"/>
  </r>
  <r>
    <s v="PID0373"/>
    <s v="Adult"/>
    <x v="2"/>
    <n v="240000"/>
    <n v="196046.63999999998"/>
    <n v="58.4"/>
    <s v="Female"/>
    <s v="O-"/>
    <b v="0"/>
    <s v="Yes"/>
    <b v="1"/>
    <n v="400"/>
    <n v="20.447463324113304"/>
    <b v="0"/>
    <b v="0"/>
    <s v="Childbirth"/>
    <s v="Ongoing Treatment"/>
    <b v="1"/>
    <x v="3"/>
  </r>
  <r>
    <s v="PID0374"/>
    <s v="Senior"/>
    <x v="0"/>
    <n v="18000"/>
    <n v="9141.42"/>
    <n v="49.6"/>
    <s v="Male"/>
    <s v="B-"/>
    <b v="1"/>
    <b v="0"/>
    <b v="1"/>
    <n v="12"/>
    <n v="20.381328073635764"/>
    <b v="0"/>
    <b v="0"/>
    <s v="Osteoarthritis"/>
    <s v="Recovered"/>
    <b v="1"/>
    <x v="5"/>
  </r>
  <r>
    <s v="PID0375"/>
    <s v="Adult"/>
    <x v="0"/>
    <n v="16000"/>
    <n v="13267.3"/>
    <n v="86"/>
    <s v="Male"/>
    <s v="O-"/>
    <b v="0"/>
    <b v="0"/>
    <b v="1"/>
    <n v="25"/>
    <n v="29.069767441860467"/>
    <b v="1"/>
    <b v="1"/>
    <s v="Fractured Leg"/>
    <s v="Critical"/>
    <b v="1"/>
    <x v="0"/>
  </r>
  <r>
    <s v="PID0376"/>
    <s v="Middle-aged"/>
    <x v="2"/>
    <n v="800"/>
    <n v="698.61"/>
    <n v="54.8"/>
    <s v="Female"/>
    <s v="AB+"/>
    <b v="0"/>
    <b v="0"/>
    <b v="1"/>
    <n v="5"/>
    <n v="23.71883656509695"/>
    <b v="0"/>
    <b v="0"/>
    <s v="Fractured Leg"/>
    <s v="Ongoing Treatment"/>
    <b v="1"/>
    <x v="3"/>
  </r>
  <r>
    <s v="PID0377"/>
    <s v="Senior"/>
    <x v="0"/>
    <n v="72000"/>
    <n v="0"/>
    <n v="64.599999999999994"/>
    <s v="Male"/>
    <s v="A-"/>
    <b v="0"/>
    <b v="0"/>
    <b v="0"/>
    <n v="15"/>
    <n v="24.615150129553413"/>
    <b v="0"/>
    <b v="0"/>
    <s v="Childbirth"/>
    <s v="Recovered"/>
    <b v="0"/>
    <x v="1"/>
  </r>
  <r>
    <s v="PID0378"/>
    <s v="Middle-aged"/>
    <x v="2"/>
    <n v="30000"/>
    <n v="23847.09"/>
    <n v="90.5"/>
    <s v="Male"/>
    <s v="A+"/>
    <b v="1"/>
    <b v="1"/>
    <b v="1"/>
    <n v="20"/>
    <n v="34.484072549916164"/>
    <b v="1"/>
    <b v="1"/>
    <s v="Fractured Leg"/>
    <s v="Recovered"/>
    <b v="1"/>
    <x v="4"/>
  </r>
  <r>
    <s v="PID0379"/>
    <s v="Middle-aged"/>
    <x v="0"/>
    <n v="21000"/>
    <n v="0"/>
    <n v="65"/>
    <s v="Female"/>
    <s v="B-"/>
    <b v="0"/>
    <b v="0"/>
    <b v="0"/>
    <n v="5"/>
    <n v="23.875114784205696"/>
    <b v="0"/>
    <b v="0"/>
    <s v="Fractured Leg"/>
    <s v="Recovered"/>
    <b v="0"/>
    <x v="1"/>
  </r>
  <r>
    <s v="PID0380"/>
    <s v="Adult"/>
    <x v="1"/>
    <n v="100"/>
    <n v="0"/>
    <n v="64.2"/>
    <s v="Male"/>
    <s v="B-"/>
    <b v="1"/>
    <b v="0"/>
    <b v="0"/>
    <n v="9"/>
    <n v="21.204914783987316"/>
    <b v="0"/>
    <b v="0"/>
    <s v="Kidney Stones"/>
    <s v="Critical"/>
    <b v="0"/>
    <x v="1"/>
  </r>
  <r>
    <s v="PID0381"/>
    <s v="Senior"/>
    <x v="1"/>
    <n v="90000"/>
    <n v="45637.1"/>
    <n v="65.400000000000006"/>
    <s v="Female"/>
    <s v="AB+"/>
    <b v="0"/>
    <b v="0"/>
    <b v="1"/>
    <n v="12"/>
    <n v="26.532516532110836"/>
    <b v="0"/>
    <b v="0"/>
    <s v="Stroke"/>
    <s v="Recovered"/>
    <b v="1"/>
    <x v="4"/>
  </r>
  <r>
    <s v="PID0382"/>
    <s v="Adult"/>
    <x v="3"/>
    <n v="18000"/>
    <n v="11172.539999999999"/>
    <n v="63"/>
    <s v="Female"/>
    <s v="B-"/>
    <b v="0"/>
    <b v="0"/>
    <b v="1"/>
    <n v="120"/>
    <n v="20.571428571428573"/>
    <b v="0"/>
    <b v="0"/>
    <s v="Prostate Cancer"/>
    <s v="Recovered"/>
    <b v="1"/>
    <x v="3"/>
  </r>
  <r>
    <s v="PID0383"/>
    <s v="Senior"/>
    <x v="1"/>
    <n v="250000"/>
    <n v="0"/>
    <n v="93.2"/>
    <s v="Female"/>
    <s v="AB+"/>
    <b v="0"/>
    <b v="0"/>
    <b v="0"/>
    <n v="200"/>
    <n v="33.822035128465672"/>
    <b v="1"/>
    <b v="1"/>
    <s v="Cancer"/>
    <s v="Critical"/>
    <b v="0"/>
    <x v="1"/>
  </r>
  <r>
    <s v="PID0384"/>
    <s v="Adult"/>
    <x v="1"/>
    <n v="100"/>
    <n v="57.71"/>
    <n v="81"/>
    <s v="Male"/>
    <s v="B-"/>
    <b v="1"/>
    <b v="0"/>
    <b v="1"/>
    <n v="15"/>
    <n v="30.864197530864192"/>
    <b v="1"/>
    <b v="1"/>
    <s v="Hypertension"/>
    <s v="Critical"/>
    <b v="1"/>
    <x v="2"/>
  </r>
  <r>
    <s v="PID0385"/>
    <s v="Adult"/>
    <x v="2"/>
    <n v="30000"/>
    <n v="15793.41"/>
    <n v="61.8"/>
    <s v="Male"/>
    <s v="A-"/>
    <b v="0"/>
    <b v="0"/>
    <b v="1"/>
    <n v="2"/>
    <n v="23.841672774970096"/>
    <b v="0"/>
    <b v="0"/>
    <s v="Diabetes"/>
    <s v="Ongoing Treatment"/>
    <b v="1"/>
    <x v="4"/>
  </r>
  <r>
    <s v="PID0386"/>
    <s v="Adult"/>
    <x v="2"/>
    <n v="60000"/>
    <n v="46224.04"/>
    <n v="93.4"/>
    <s v="Female"/>
    <s v="A-"/>
    <b v="0"/>
    <b v="0"/>
    <b v="1"/>
    <n v="2"/>
    <n v="29.150151368559037"/>
    <b v="1"/>
    <b v="1"/>
    <s v="Childbirth"/>
    <s v="Recovered"/>
    <b v="1"/>
    <x v="2"/>
  </r>
  <r>
    <s v="PID0387"/>
    <s v="Middle-aged"/>
    <x v="2"/>
    <n v="24000"/>
    <n v="15849.300000000001"/>
    <n v="89.4"/>
    <s v="Male"/>
    <s v="B-"/>
    <b v="0"/>
    <b v="0"/>
    <b v="1"/>
    <n v="3"/>
    <n v="30.934256055363328"/>
    <b v="1"/>
    <b v="1"/>
    <s v="Heart Disease"/>
    <s v="Critical"/>
    <b v="1"/>
    <x v="4"/>
  </r>
  <r>
    <s v="PID0388"/>
    <s v="Middle-aged"/>
    <x v="3"/>
    <n v="30000"/>
    <n v="23214.36"/>
    <n v="92.9"/>
    <s v="Female"/>
    <s v="B-"/>
    <b v="0"/>
    <b v="1"/>
    <b v="1"/>
    <n v="2"/>
    <n v="34.540452111838199"/>
    <b v="1"/>
    <b v="1"/>
    <s v="Heart Disease"/>
    <s v="Critical"/>
    <b v="1"/>
    <x v="4"/>
  </r>
  <r>
    <s v="PID0389"/>
    <s v="Senior"/>
    <x v="3"/>
    <n v="16000"/>
    <n v="0"/>
    <n v="81.400000000000006"/>
    <s v="Male"/>
    <s v="AB+"/>
    <b v="0"/>
    <b v="1"/>
    <b v="0"/>
    <n v="20"/>
    <n v="33.448389217619983"/>
    <b v="1"/>
    <b v="1"/>
    <s v="Diabetes"/>
    <s v="Critical"/>
    <b v="0"/>
    <x v="1"/>
  </r>
  <r>
    <s v="PID0390"/>
    <s v="Middle-aged"/>
    <x v="0"/>
    <n v="75000"/>
    <n v="52324.55"/>
    <n v="70.7"/>
    <s v="Female"/>
    <s v="O-"/>
    <b v="0"/>
    <b v="1"/>
    <b v="1"/>
    <n v="12"/>
    <n v="30.600761772853186"/>
    <b v="1"/>
    <b v="1"/>
    <s v="Kidney Stones"/>
    <s v="Critical"/>
    <b v="1"/>
    <x v="4"/>
  </r>
  <r>
    <s v="PID0391"/>
    <s v="Adult"/>
    <x v="0"/>
    <n v="4000"/>
    <n v="0"/>
    <n v="72.8"/>
    <s v="Female"/>
    <s v="AB-"/>
    <b v="0"/>
    <b v="0"/>
    <b v="0"/>
    <n v="12"/>
    <n v="28.085336213880634"/>
    <b v="1"/>
    <b v="1"/>
    <s v="Childbirth"/>
    <s v="Critical"/>
    <b v="0"/>
    <x v="1"/>
  </r>
  <r>
    <s v="PID0392"/>
    <s v="Adult"/>
    <x v="0"/>
    <n v="250000"/>
    <n v="154333.29999999999"/>
    <n v="90.2"/>
    <s v="Male"/>
    <s v="AB+"/>
    <b v="0"/>
    <s v="Yes"/>
    <b v="1"/>
    <n v="12"/>
    <n v="30.847098252453751"/>
    <b v="1"/>
    <b v="1"/>
    <s v="Heart Disease"/>
    <s v="Recovered"/>
    <b v="1"/>
    <x v="4"/>
  </r>
  <r>
    <s v="PID0393"/>
    <s v="Senior"/>
    <x v="3"/>
    <n v="90000"/>
    <n v="54359.3"/>
    <n v="76.599999999999994"/>
    <s v="Female"/>
    <s v="B-"/>
    <b v="0"/>
    <b v="0"/>
    <b v="1"/>
    <n v="9"/>
    <n v="30.299434357818118"/>
    <b v="1"/>
    <b v="1"/>
    <s v="Appendicitis"/>
    <s v="Critical"/>
    <b v="1"/>
    <x v="3"/>
  </r>
  <r>
    <s v="PID0394"/>
    <s v="Senior"/>
    <x v="1"/>
    <n v="45000"/>
    <n v="34948.050000000003"/>
    <n v="81.099999999999994"/>
    <s v="Male"/>
    <s v="AB-"/>
    <b v="0"/>
    <b v="0"/>
    <b v="1"/>
    <n v="25"/>
    <n v="32.079427237846602"/>
    <b v="1"/>
    <b v="1"/>
    <s v="Heart Disease"/>
    <s v="Recovered"/>
    <b v="1"/>
    <x v="5"/>
  </r>
  <r>
    <s v="PID0395"/>
    <s v="Adult"/>
    <x v="3"/>
    <n v="48000"/>
    <n v="31165.759999999998"/>
    <n v="79.3"/>
    <s v="Male"/>
    <s v="B+"/>
    <b v="0"/>
    <b v="0"/>
    <b v="1"/>
    <n v="0"/>
    <n v="29.846813956114268"/>
    <b v="1"/>
    <b v="1"/>
    <s v="Heart Disease"/>
    <s v="Critical"/>
    <b v="1"/>
    <x v="5"/>
  </r>
  <r>
    <s v="PID0396"/>
    <s v="Senior"/>
    <x v="2"/>
    <n v="12000"/>
    <n v="9210.5399999999991"/>
    <n v="83.4"/>
    <s v="Female"/>
    <s v="AB+"/>
    <b v="0"/>
    <b v="0"/>
    <b v="1"/>
    <n v="0.5"/>
    <n v="29.904263329628172"/>
    <b v="1"/>
    <b v="1"/>
    <s v="Cancer"/>
    <s v="Ongoing Treatment"/>
    <b v="1"/>
    <x v="2"/>
  </r>
  <r>
    <s v="PID0397"/>
    <s v="Adult"/>
    <x v="2"/>
    <n v="800"/>
    <n v="630.55999999999995"/>
    <n v="86.9"/>
    <s v="Female"/>
    <s v="A-"/>
    <b v="0"/>
    <b v="1"/>
    <b v="1"/>
    <n v="12"/>
    <n v="29.035383741521603"/>
    <b v="1"/>
    <b v="1"/>
    <s v="Respiratory Infection"/>
    <s v="Recovered"/>
    <b v="1"/>
    <x v="0"/>
  </r>
  <r>
    <s v="PID0398"/>
    <s v="Adult"/>
    <x v="0"/>
    <n v="24000"/>
    <n v="17480.04"/>
    <n v="65"/>
    <s v="Female"/>
    <s v="A+"/>
    <b v="0"/>
    <b v="0"/>
    <b v="1"/>
    <n v="12"/>
    <n v="23.030045351473927"/>
    <b v="0"/>
    <b v="0"/>
    <s v="Osteoarthritis"/>
    <s v="Recovered"/>
    <b v="1"/>
    <x v="5"/>
  </r>
  <r>
    <s v="PID0399"/>
    <s v="Adult"/>
    <x v="1"/>
    <n v="60000"/>
    <n v="39419.75"/>
    <n v="89.7"/>
    <s v="Female"/>
    <s v="AB+"/>
    <b v="1"/>
    <b v="0"/>
    <b v="1"/>
    <n v="15"/>
    <n v="30.320443482963768"/>
    <b v="1"/>
    <b v="1"/>
    <s v="Stroke"/>
    <s v="Critical"/>
    <b v="1"/>
    <x v="3"/>
  </r>
  <r>
    <s v="PID0400"/>
    <s v="Adult"/>
    <x v="2"/>
    <n v="24000"/>
    <n v="20401.560000000001"/>
    <n v="72"/>
    <s v="Female"/>
    <s v="A-"/>
    <s v="No"/>
    <b v="0"/>
    <b v="1"/>
    <n v="3"/>
    <n v="26.1286108288576"/>
    <b v="0"/>
    <b v="0"/>
    <s v="Diabetes"/>
    <s v="Recovered"/>
    <b v="1"/>
    <x v="3"/>
  </r>
  <r>
    <s v="PID0401"/>
    <s v="Senior"/>
    <x v="2"/>
    <n v="60000"/>
    <n v="31762.350000000002"/>
    <n v="46.9"/>
    <s v="Female"/>
    <s v="O-"/>
    <b v="1"/>
    <b v="1"/>
    <b v="1"/>
    <n v="2"/>
    <n v="20.844444444444445"/>
    <b v="0"/>
    <b v="0"/>
    <s v="Appendicitis"/>
    <s v="Critical"/>
    <b v="1"/>
    <x v="3"/>
  </r>
  <r>
    <s v="PID0402"/>
    <s v="Adult"/>
    <x v="1"/>
    <n v="250000"/>
    <n v="207131.6"/>
    <n v="87.8"/>
    <s v="Female"/>
    <s v="A-"/>
    <b v="1"/>
    <b v="0"/>
    <b v="1"/>
    <n v="7"/>
    <n v="30.026332888752098"/>
    <b v="1"/>
    <b v="1"/>
    <s v="Diabetes"/>
    <s v="Ongoing Treatment"/>
    <b v="1"/>
    <x v="4"/>
  </r>
  <r>
    <s v="PID0403"/>
    <s v="Middle-aged"/>
    <x v="0"/>
    <n v="1600"/>
    <n v="1276.22"/>
    <n v="92.7"/>
    <s v="Male"/>
    <s v="A+"/>
    <b v="1"/>
    <b v="0"/>
    <b v="1"/>
    <n v="7"/>
    <n v="34.894463472467919"/>
    <b v="1"/>
    <b v="1"/>
    <s v="Heart Disease"/>
    <s v="Ongoing Treatment"/>
    <b v="1"/>
    <x v="2"/>
  </r>
  <r>
    <s v="PID0404"/>
    <s v="Senior"/>
    <x v="0"/>
    <n v="12000"/>
    <n v="8430.7800000000007"/>
    <n v="97.4"/>
    <s v="Male"/>
    <s v="O+"/>
    <b v="1"/>
    <b v="0"/>
    <b v="1"/>
    <n v="7"/>
    <n v="34.924163648750408"/>
    <b v="1"/>
    <b v="1"/>
    <s v="Childbirth"/>
    <s v="Ongoing Treatment"/>
    <b v="1"/>
    <x v="0"/>
  </r>
  <r>
    <s v="PID0405"/>
    <s v="Adult"/>
    <x v="0"/>
    <n v="32000"/>
    <n v="25608.2"/>
    <n v="58.1"/>
    <s v="Female"/>
    <s v="O+"/>
    <b v="1"/>
    <b v="0"/>
    <b v="1"/>
    <n v="15"/>
    <n v="22.13839353757049"/>
    <b v="0"/>
    <b v="0"/>
    <s v="Fractured Arm"/>
    <s v="Ongoing Treatment"/>
    <b v="1"/>
    <x v="0"/>
  </r>
  <r>
    <s v="PID0406"/>
    <s v="Adult"/>
    <x v="0"/>
    <n v="12000"/>
    <n v="0"/>
    <n v="86.9"/>
    <s v="Female"/>
    <s v="B+"/>
    <b v="0"/>
    <b v="0"/>
    <b v="0"/>
    <n v="15"/>
    <n v="32.707290451277807"/>
    <b v="1"/>
    <b v="1"/>
    <s v="Fractured Leg"/>
    <s v="Critical"/>
    <b v="0"/>
    <x v="1"/>
  </r>
  <r>
    <s v="PID0407"/>
    <s v="Senior"/>
    <x v="2"/>
    <n v="100"/>
    <n v="60.99"/>
    <n v="80.5"/>
    <s v="Male"/>
    <s v="AB+"/>
    <b v="0"/>
    <b v="1"/>
    <b v="1"/>
    <n v="200"/>
    <n v="34.842451523545705"/>
    <b v="1"/>
    <b v="1"/>
    <s v="Childbirth"/>
    <s v="Critical"/>
    <b v="1"/>
    <x v="2"/>
  </r>
  <r>
    <s v="PID0408"/>
    <s v="Middle-aged"/>
    <x v="3"/>
    <n v="24000"/>
    <n v="16421.2"/>
    <n v="74.099999999999994"/>
    <s v="Male"/>
    <s v="B+"/>
    <b v="0"/>
    <b v="0"/>
    <b v="1"/>
    <n v="7"/>
    <n v="28.945312499999993"/>
    <b v="1"/>
    <b v="1"/>
    <s v="Diabetes"/>
    <s v="Ongoing Treatment"/>
    <b v="1"/>
    <x v="0"/>
  </r>
  <r>
    <s v="PID0409"/>
    <s v="Senior"/>
    <x v="3"/>
    <n v="48000"/>
    <n v="0"/>
    <n v="84.6"/>
    <s v="Female"/>
    <s v="AB-"/>
    <b v="0"/>
    <b v="0"/>
    <b v="0"/>
    <n v="5"/>
    <n v="30.334540499838646"/>
    <b v="1"/>
    <b v="1"/>
    <s v="Fractured Arm"/>
    <s v="Critical"/>
    <b v="0"/>
    <x v="1"/>
  </r>
  <r>
    <s v="PID0410"/>
    <s v="Middle-aged"/>
    <x v="0"/>
    <n v="60000"/>
    <n v="0"/>
    <n v="87.2"/>
    <s v="Female"/>
    <s v="A+"/>
    <b v="0"/>
    <b v="1"/>
    <b v="0"/>
    <n v="20"/>
    <n v="33.226642280140219"/>
    <b v="1"/>
    <b v="1"/>
    <s v="Fractured Arm"/>
    <s v="Recovered"/>
    <b v="0"/>
    <x v="1"/>
  </r>
  <r>
    <s v="PID0411"/>
    <s v="Adult"/>
    <x v="2"/>
    <n v="800"/>
    <n v="401.91"/>
    <n v="87.6"/>
    <s v="Female"/>
    <s v="AB-"/>
    <b v="1"/>
    <b v="0"/>
    <b v="1"/>
    <n v="0.5"/>
    <n v="31.789809841776744"/>
    <b v="1"/>
    <b v="1"/>
    <s v="Heart Disease"/>
    <s v="Ongoing Treatment"/>
    <b v="1"/>
    <x v="3"/>
  </r>
  <r>
    <s v="PID0412"/>
    <s v="Middle-aged"/>
    <x v="0"/>
    <n v="40000"/>
    <n v="0"/>
    <n v="86.3"/>
    <s v="Male"/>
    <s v="O+"/>
    <b v="0"/>
    <b v="0"/>
    <b v="0"/>
    <n v="90"/>
    <n v="32.08655562165378"/>
    <b v="1"/>
    <b v="1"/>
    <s v="Diabetes"/>
    <s v="Recovered"/>
    <b v="0"/>
    <x v="1"/>
  </r>
  <r>
    <s v="PID0413"/>
    <s v="Senior"/>
    <x v="2"/>
    <n v="72000"/>
    <n v="36270.04"/>
    <n v="73.400000000000006"/>
    <s v="Female"/>
    <s v="O+"/>
    <b v="0"/>
    <b v="0"/>
    <b v="1"/>
    <n v="25"/>
    <n v="29.033661643131204"/>
    <b v="1"/>
    <b v="1"/>
    <s v="Fractured Leg"/>
    <s v="Recovered"/>
    <b v="1"/>
    <x v="4"/>
  </r>
  <r>
    <s v="PID0414"/>
    <s v="Senior"/>
    <x v="3"/>
    <n v="60000"/>
    <n v="36798"/>
    <n v="55.9"/>
    <s v="Male"/>
    <s v="O+"/>
    <b v="0"/>
    <b v="0"/>
    <b v="1"/>
    <n v="40"/>
    <n v="24.194944598337951"/>
    <b v="0"/>
    <b v="0"/>
    <s v="Fractured Leg"/>
    <s v="Ongoing Treatment"/>
    <b v="1"/>
    <x v="2"/>
  </r>
  <r>
    <s v="PID0415"/>
    <s v="Middle-aged"/>
    <x v="2"/>
    <n v="500"/>
    <n v="398.78"/>
    <n v="55"/>
    <s v="Female"/>
    <s v="AB-"/>
    <b v="1"/>
    <b v="0"/>
    <b v="1"/>
    <n v="2"/>
    <n v="22.892819979188342"/>
    <b v="0"/>
    <b v="0"/>
    <s v="Prostate Cancer"/>
    <s v="Ongoing Treatment"/>
    <b v="1"/>
    <x v="4"/>
  </r>
  <r>
    <s v="PID0416"/>
    <s v="Adult"/>
    <x v="3"/>
    <n v="32000"/>
    <n v="23542.2"/>
    <n v="86.7"/>
    <s v="Male"/>
    <s v="A+"/>
    <b v="0"/>
    <b v="1"/>
    <b v="1"/>
    <n v="15"/>
    <n v="32.632014754036661"/>
    <b v="1"/>
    <b v="1"/>
    <s v="Heart Disease"/>
    <s v="Recovered"/>
    <b v="1"/>
    <x v="3"/>
  </r>
  <r>
    <s v="PID0417"/>
    <s v="Middle-aged"/>
    <x v="3"/>
    <n v="32000"/>
    <n v="20557.72"/>
    <n v="95.4"/>
    <s v="Female"/>
    <s v="O+"/>
    <b v="1"/>
    <b v="0"/>
    <b v="1"/>
    <n v="9"/>
    <n v="31.875438537872967"/>
    <b v="1"/>
    <b v="1"/>
    <s v="Heart Attack"/>
    <s v="Critical"/>
    <b v="1"/>
    <x v="2"/>
  </r>
  <r>
    <s v="PID0418"/>
    <s v="Adult"/>
    <x v="0"/>
    <n v="90000"/>
    <n v="66424.05"/>
    <n v="68.7"/>
    <s v="Male"/>
    <s v="B+"/>
    <b v="0"/>
    <b v="0"/>
    <b v="1"/>
    <n v="25"/>
    <n v="22.432653061224492"/>
    <b v="0"/>
    <b v="0"/>
    <s v="Prostate Cancer"/>
    <s v="Ongoing Treatment"/>
    <b v="1"/>
    <x v="5"/>
  </r>
  <r>
    <s v="PID0419"/>
    <s v="Middle-aged"/>
    <x v="0"/>
    <n v="200000"/>
    <n v="114686.88"/>
    <n v="86.5"/>
    <s v="Male"/>
    <s v="AB+"/>
    <b v="1"/>
    <b v="0"/>
    <b v="1"/>
    <n v="12"/>
    <n v="33.370626133251029"/>
    <b v="1"/>
    <b v="1"/>
    <s v="Osteoarthritis"/>
    <s v="Ongoing Treatment"/>
    <b v="1"/>
    <x v="2"/>
  </r>
  <r>
    <s v="PID0420"/>
    <s v="Senior"/>
    <x v="1"/>
    <n v="240000"/>
    <n v="131303.88"/>
    <n v="92.2"/>
    <s v="Male"/>
    <s v="A-"/>
    <b v="0"/>
    <b v="0"/>
    <b v="1"/>
    <n v="25"/>
    <n v="34.702096428168169"/>
    <b v="1"/>
    <b v="1"/>
    <s v="Prostate Cancer"/>
    <s v="Critical"/>
    <b v="1"/>
    <x v="0"/>
  </r>
  <r>
    <s v="PID0421"/>
    <s v="Senior"/>
    <x v="1"/>
    <n v="45000"/>
    <n v="26761.53"/>
    <n v="72"/>
    <s v="Female"/>
    <s v="AB+"/>
    <b v="0"/>
    <b v="0"/>
    <b v="1"/>
    <n v="12"/>
    <n v="26.1286108288576"/>
    <b v="0"/>
    <b v="0"/>
    <s v="Stroke"/>
    <s v="Recovered"/>
    <b v="1"/>
    <x v="2"/>
  </r>
  <r>
    <s v="PID0422"/>
    <s v="Middle-aged"/>
    <x v="0"/>
    <n v="800"/>
    <n v="0"/>
    <n v="69.3"/>
    <s v="Female"/>
    <s v="A-"/>
    <b v="0"/>
    <b v="0"/>
    <b v="0"/>
    <n v="20"/>
    <n v="28.844953173777309"/>
    <b v="1"/>
    <b v="1"/>
    <s v="Childbirth"/>
    <s v="Ongoing Treatment"/>
    <b v="0"/>
    <x v="1"/>
  </r>
  <r>
    <s v="PID0423"/>
    <s v="Middle-aged"/>
    <x v="0"/>
    <n v="250000"/>
    <n v="160812.4"/>
    <n v="106.1"/>
    <s v="Female"/>
    <s v="A-"/>
    <b v="0"/>
    <b v="0"/>
    <b v="1"/>
    <n v="5"/>
    <n v="33.113822914390937"/>
    <b v="1"/>
    <b v="1"/>
    <s v="Heart Attack"/>
    <s v="Recovered"/>
    <b v="1"/>
    <x v="4"/>
  </r>
  <r>
    <s v="PID0424"/>
    <s v="Middle-aged"/>
    <x v="2"/>
    <n v="800"/>
    <n v="411.18"/>
    <n v="86.3"/>
    <s v="Male"/>
    <s v="AB-"/>
    <b v="0"/>
    <b v="0"/>
    <b v="1"/>
    <n v="5"/>
    <n v="34.569780483896807"/>
    <b v="1"/>
    <b v="1"/>
    <s v="Cancer"/>
    <s v="Critical"/>
    <b v="1"/>
    <x v="5"/>
  </r>
  <r>
    <s v="PID0425"/>
    <s v="Adult"/>
    <x v="1"/>
    <n v="45000"/>
    <n v="33185.19"/>
    <n v="60.9"/>
    <s v="Male"/>
    <s v="B+"/>
    <b v="1"/>
    <s v="No"/>
    <b v="1"/>
    <n v="12"/>
    <n v="22.369146005509645"/>
    <b v="0"/>
    <b v="0"/>
    <s v="Appendicitis"/>
    <s v="Recovered"/>
    <b v="1"/>
    <x v="2"/>
  </r>
  <r>
    <s v="PID0426"/>
    <s v="Middle-aged"/>
    <x v="0"/>
    <n v="800"/>
    <n v="0"/>
    <n v="77.599999999999994"/>
    <s v="Female"/>
    <s v="O+"/>
    <b v="1"/>
    <b v="1"/>
    <b v="0"/>
    <n v="9"/>
    <n v="34.033595017762373"/>
    <b v="1"/>
    <b v="1"/>
    <s v="Hypertension"/>
    <s v="Critical"/>
    <b v="0"/>
    <x v="1"/>
  </r>
  <r>
    <s v="PID0427"/>
    <s v="Adult"/>
    <x v="2"/>
    <n v="40000"/>
    <n v="24492.959999999999"/>
    <n v="66"/>
    <s v="Female"/>
    <s v="B+"/>
    <b v="0"/>
    <b v="0"/>
    <b v="1"/>
    <n v="3"/>
    <n v="22.309356408869661"/>
    <b v="0"/>
    <b v="0"/>
    <s v="Hypertension"/>
    <s v="Ongoing Treatment"/>
    <b v="1"/>
    <x v="0"/>
  </r>
  <r>
    <s v="PID0428"/>
    <s v="Middle-aged"/>
    <x v="3"/>
    <n v="3000"/>
    <n v="2095.89"/>
    <n v="83.6"/>
    <s v="Female"/>
    <s v="A+"/>
    <b v="0"/>
    <b v="0"/>
    <b v="1"/>
    <n v="5"/>
    <n v="34.352399737015119"/>
    <b v="1"/>
    <b v="1"/>
    <s v="Diabetes"/>
    <s v="Ongoing Treatment"/>
    <b v="1"/>
    <x v="2"/>
  </r>
  <r>
    <s v="PID0429"/>
    <s v="Senior"/>
    <x v="2"/>
    <n v="40000"/>
    <n v="33618.6"/>
    <n v="58.9"/>
    <s v="Male"/>
    <s v="AB+"/>
    <b v="0"/>
    <b v="0"/>
    <b v="1"/>
    <n v="2"/>
    <n v="22.168692837517408"/>
    <b v="0"/>
    <b v="0"/>
    <s v="Fractured Leg"/>
    <s v="Recovered"/>
    <b v="1"/>
    <x v="5"/>
  </r>
  <r>
    <s v="PID0430"/>
    <s v="Middle-aged"/>
    <x v="0"/>
    <n v="72000"/>
    <n v="58499.199999999997"/>
    <n v="79"/>
    <s v="Female"/>
    <s v="B-"/>
    <b v="0"/>
    <b v="0"/>
    <b v="1"/>
    <n v="5"/>
    <n v="29.372397382510414"/>
    <b v="1"/>
    <b v="1"/>
    <s v="Heart Attack"/>
    <s v="Ongoing Treatment"/>
    <b v="1"/>
    <x v="0"/>
  </r>
  <r>
    <s v="PID0431"/>
    <s v="Middle-aged"/>
    <x v="3"/>
    <n v="12000"/>
    <n v="6952.4400000000005"/>
    <n v="98.2"/>
    <s v="Male"/>
    <s v="O-"/>
    <b v="0"/>
    <b v="0"/>
    <b v="1"/>
    <n v="120"/>
    <n v="31.34476044559354"/>
    <b v="1"/>
    <b v="1"/>
    <s v="Kidney Stones"/>
    <s v="Ongoing Treatment"/>
    <b v="1"/>
    <x v="3"/>
  </r>
  <r>
    <s v="PID0432"/>
    <s v="Adult"/>
    <x v="2"/>
    <n v="54000"/>
    <n v="34491.06"/>
    <n v="74.7"/>
    <s v="Female"/>
    <s v="A-"/>
    <b v="0"/>
    <b v="0"/>
    <b v="1"/>
    <n v="0.5"/>
    <n v="24.673008323424494"/>
    <b v="0"/>
    <b v="0"/>
    <s v="Prostate Cancer"/>
    <s v="Ongoing Treatment"/>
    <b v="1"/>
    <x v="2"/>
  </r>
  <r>
    <s v="PID0433"/>
    <s v="Middle-aged"/>
    <x v="0"/>
    <n v="45000"/>
    <n v="24593.67"/>
    <n v="80.400000000000006"/>
    <s v="Female"/>
    <s v="O-"/>
    <b v="0"/>
    <b v="0"/>
    <b v="1"/>
    <n v="200"/>
    <n v="29.531680440771357"/>
    <b v="1"/>
    <b v="1"/>
    <s v="Heart Disease"/>
    <s v="Critical"/>
    <b v="1"/>
    <x v="0"/>
  </r>
  <r>
    <s v="PID0434"/>
    <s v="Middle-aged"/>
    <x v="0"/>
    <n v="100"/>
    <n v="52.32"/>
    <n v="60.8"/>
    <s v="Female"/>
    <s v="O-"/>
    <b v="0"/>
    <b v="1"/>
    <b v="1"/>
    <n v="12"/>
    <n v="25.636700961376285"/>
    <b v="0"/>
    <b v="0"/>
    <s v="Diabetes"/>
    <s v="Critical"/>
    <b v="1"/>
    <x v="3"/>
  </r>
  <r>
    <s v="PID0435"/>
    <s v="Middle-aged"/>
    <x v="1"/>
    <n v="24000"/>
    <n v="18705.88"/>
    <n v="56"/>
    <s v="Male"/>
    <s v="B+"/>
    <b v="0"/>
    <b v="0"/>
    <b v="1"/>
    <n v="12"/>
    <n v="21.338210638622158"/>
    <b v="0"/>
    <b v="0"/>
    <s v="Cancer"/>
    <s v="Critical"/>
    <b v="1"/>
    <x v="2"/>
  </r>
  <r>
    <s v="PID0436"/>
    <s v="Adult"/>
    <x v="1"/>
    <n v="18000"/>
    <n v="13355.46"/>
    <n v="74.400000000000006"/>
    <s v="Female"/>
    <s v="A-"/>
    <b v="0"/>
    <b v="0"/>
    <b v="1"/>
    <n v="5"/>
    <n v="29.062499999999996"/>
    <b v="1"/>
    <b v="1"/>
    <s v="Kidney Stones"/>
    <s v="Critical"/>
    <b v="1"/>
    <x v="3"/>
  </r>
  <r>
    <s v="PID0437"/>
    <s v="Senior"/>
    <x v="0"/>
    <n v="54000"/>
    <n v="27150.75"/>
    <n v="63.4"/>
    <s v="Male"/>
    <s v="AB+"/>
    <b v="0"/>
    <b v="0"/>
    <b v="1"/>
    <n v="200"/>
    <n v="23.287419651056016"/>
    <b v="0"/>
    <b v="0"/>
    <s v="Fractured Arm"/>
    <s v="Ongoing Treatment"/>
    <b v="1"/>
    <x v="2"/>
  </r>
  <r>
    <s v="PID0438"/>
    <s v="Senior"/>
    <x v="2"/>
    <n v="500"/>
    <n v="393.88"/>
    <n v="86"/>
    <s v="Male"/>
    <s v="O+"/>
    <b v="0"/>
    <b v="1"/>
    <b v="1"/>
    <n v="3"/>
    <n v="32.769394909312595"/>
    <b v="1"/>
    <b v="1"/>
    <s v="Kidney Stones"/>
    <s v="Ongoing Treatment"/>
    <b v="1"/>
    <x v="4"/>
  </r>
  <r>
    <s v="PID0439"/>
    <s v="Senior"/>
    <x v="0"/>
    <n v="48000"/>
    <n v="33606.400000000001"/>
    <n v="78.8"/>
    <s v="Female"/>
    <s v="B-"/>
    <b v="0"/>
    <b v="0"/>
    <b v="1"/>
    <n v="150"/>
    <n v="30.781249999999993"/>
    <b v="1"/>
    <b v="1"/>
    <s v="Diabetes"/>
    <s v="Ongoing Treatment"/>
    <b v="1"/>
    <x v="3"/>
  </r>
  <r>
    <s v="PID0440"/>
    <s v="Middle-aged"/>
    <x v="1"/>
    <n v="72000"/>
    <n v="36669.199999999997"/>
    <n v="74.599999999999994"/>
    <s v="Male"/>
    <s v="O-"/>
    <b v="0"/>
    <b v="1"/>
    <b v="1"/>
    <n v="25"/>
    <n v="25.512123388393011"/>
    <b v="0"/>
    <b v="0"/>
    <s v="Stroke"/>
    <s v="Recovered"/>
    <b v="1"/>
    <x v="3"/>
  </r>
  <r>
    <s v="PID0441"/>
    <s v="Senior"/>
    <x v="0"/>
    <n v="200"/>
    <n v="101.26"/>
    <n v="88.5"/>
    <s v="Female"/>
    <s v="AB-"/>
    <b v="0"/>
    <b v="0"/>
    <b v="1"/>
    <n v="4"/>
    <n v="34.570312499999993"/>
    <b v="1"/>
    <b v="1"/>
    <s v="Fractured Arm"/>
    <s v="Ongoing Treatment"/>
    <b v="1"/>
    <x v="0"/>
  </r>
  <r>
    <s v="PID0442"/>
    <s v="Middle-aged"/>
    <x v="0"/>
    <n v="20000"/>
    <n v="10124.379999999999"/>
    <n v="59.1"/>
    <s v="Male"/>
    <s v="B-"/>
    <b v="0"/>
    <b v="0"/>
    <b v="1"/>
    <n v="12"/>
    <n v="20.692552781765347"/>
    <b v="0"/>
    <b v="0"/>
    <s v="Diabetes"/>
    <s v="Recovered"/>
    <b v="1"/>
    <x v="5"/>
  </r>
  <r>
    <s v="PID0443"/>
    <s v="Adult"/>
    <x v="2"/>
    <n v="60000"/>
    <n v="37390.25"/>
    <n v="72.900000000000006"/>
    <s v="Male"/>
    <s v="B-"/>
    <b v="0"/>
    <b v="0"/>
    <b v="1"/>
    <n v="1"/>
    <n v="25.524316375477053"/>
    <b v="0"/>
    <b v="0"/>
    <s v="Fractured Leg"/>
    <s v="Ongoing Treatment"/>
    <b v="1"/>
    <x v="2"/>
  </r>
  <r>
    <s v="PID0444"/>
    <s v="Middle-aged"/>
    <x v="2"/>
    <n v="45000"/>
    <n v="39564"/>
    <n v="83"/>
    <s v="Male"/>
    <s v="B+"/>
    <b v="0"/>
    <b v="0"/>
    <b v="1"/>
    <n v="2"/>
    <n v="31.239414355075468"/>
    <b v="1"/>
    <b v="1"/>
    <s v="Diabetes"/>
    <s v="Critical"/>
    <b v="1"/>
    <x v="0"/>
  </r>
  <r>
    <s v="PID0445"/>
    <s v="Adult"/>
    <x v="2"/>
    <n v="24000"/>
    <n v="14404.98"/>
    <n v="69.2"/>
    <s v="Female"/>
    <s v="A+"/>
    <b v="0"/>
    <b v="1"/>
    <b v="1"/>
    <n v="20"/>
    <n v="26.696500906600825"/>
    <b v="0"/>
    <b v="0"/>
    <s v="Prostate Cancer"/>
    <s v="Critical"/>
    <b v="1"/>
    <x v="5"/>
  </r>
  <r>
    <s v="PID0446"/>
    <s v="Senior"/>
    <x v="2"/>
    <n v="15000"/>
    <n v="9615.15"/>
    <n v="77.7"/>
    <s v="Female"/>
    <s v="O+"/>
    <b v="0"/>
    <b v="0"/>
    <b v="1"/>
    <n v="0.5"/>
    <n v="30.734543728491751"/>
    <b v="1"/>
    <b v="1"/>
    <s v="Fractured Leg"/>
    <s v="Recovered"/>
    <b v="1"/>
    <x v="2"/>
  </r>
  <r>
    <s v="PID0447"/>
    <s v="Adult"/>
    <x v="0"/>
    <n v="250000"/>
    <n v="166346.30000000002"/>
    <n v="89.9"/>
    <s v="Female"/>
    <s v="A+"/>
    <b v="0"/>
    <b v="0"/>
    <b v="1"/>
    <n v="7"/>
    <n v="33.836425909894992"/>
    <b v="1"/>
    <b v="1"/>
    <s v="Heart Attack"/>
    <s v="Critical"/>
    <b v="1"/>
    <x v="2"/>
  </r>
  <r>
    <s v="PID0448"/>
    <s v="Adult"/>
    <x v="2"/>
    <n v="24000"/>
    <n v="21098.2"/>
    <n v="84.7"/>
    <s v="Female"/>
    <s v="O+"/>
    <b v="0"/>
    <b v="0"/>
    <b v="1"/>
    <n v="1"/>
    <n v="31.491671624033319"/>
    <b v="1"/>
    <b v="1"/>
    <s v="Prostate Cancer"/>
    <s v="Critical"/>
    <b v="1"/>
    <x v="4"/>
  </r>
  <r>
    <s v="PID0449"/>
    <s v="Senior"/>
    <x v="2"/>
    <n v="250000"/>
    <n v="185578.5"/>
    <n v="74.599999999999994"/>
    <s v="Male"/>
    <s v="B+"/>
    <b v="0"/>
    <b v="0"/>
    <b v="1"/>
    <n v="2"/>
    <n v="29.508326411138796"/>
    <b v="1"/>
    <b v="1"/>
    <s v="Fractured Leg"/>
    <s v="Critical"/>
    <b v="1"/>
    <x v="3"/>
  </r>
  <r>
    <s v="PID0450"/>
    <s v="Middle-aged"/>
    <x v="1"/>
    <n v="300000"/>
    <n v="0"/>
    <n v="93.5"/>
    <s v="Female"/>
    <s v="A-"/>
    <b v="0"/>
    <b v="0"/>
    <b v="0"/>
    <n v="15"/>
    <n v="33.127834467120188"/>
    <b v="1"/>
    <b v="1"/>
    <s v="Fractured Leg"/>
    <s v="Critical"/>
    <b v="0"/>
    <x v="1"/>
  </r>
  <r>
    <s v="PID0451"/>
    <s v="Adult"/>
    <x v="3"/>
    <n v="18000"/>
    <n v="15254.939999999999"/>
    <n v="83.6"/>
    <s v="Female"/>
    <s v="AB-"/>
    <b v="1"/>
    <b v="0"/>
    <b v="1"/>
    <n v="12"/>
    <n v="31.082688875669248"/>
    <b v="1"/>
    <b v="1"/>
    <s v="Hypertension"/>
    <s v="Critical"/>
    <b v="1"/>
    <x v="3"/>
  </r>
  <r>
    <s v="PID0452"/>
    <s v="Adult"/>
    <x v="0"/>
    <n v="3000"/>
    <n v="2236.71"/>
    <n v="69.3"/>
    <s v="Female"/>
    <s v="O+"/>
    <b v="0"/>
    <b v="1"/>
    <b v="1"/>
    <n v="2"/>
    <n v="24.553571428571431"/>
    <b v="0"/>
    <b v="0"/>
    <s v="Cancer"/>
    <s v="Recovered"/>
    <b v="1"/>
    <x v="0"/>
  </r>
  <r>
    <s v="PID0453"/>
    <s v="Adult"/>
    <x v="2"/>
    <n v="18000"/>
    <n v="0"/>
    <n v="72"/>
    <s v="Male"/>
    <s v="B-"/>
    <b v="0"/>
    <b v="1"/>
    <b v="0"/>
    <n v="2"/>
    <n v="24.056934745564501"/>
    <b v="0"/>
    <b v="0"/>
    <s v="Fractured Arm"/>
    <s v="Ongoing Treatment"/>
    <b v="0"/>
    <x v="1"/>
  </r>
  <r>
    <s v="PID0454"/>
    <s v="Middle-aged"/>
    <x v="0"/>
    <n v="32000"/>
    <n v="18500.68"/>
    <n v="84.8"/>
    <s v="Male"/>
    <s v="AB-"/>
    <b v="0"/>
    <b v="1"/>
    <b v="1"/>
    <n v="25"/>
    <n v="26.764297437192273"/>
    <b v="0"/>
    <b v="0"/>
    <s v="Childbirth"/>
    <s v="Ongoing Treatment"/>
    <b v="1"/>
    <x v="3"/>
  </r>
  <r>
    <s v="PID0455"/>
    <s v="Young Adult"/>
    <x v="0"/>
    <n v="100"/>
    <n v="73.209999999999994"/>
    <n v="97.4"/>
    <s v="Female"/>
    <s v="AB-"/>
    <s v="No"/>
    <s v="No"/>
    <b v="1"/>
    <n v="12"/>
    <n v="32.923201730665227"/>
    <b v="1"/>
    <b v="1"/>
    <s v="Fractured Arm"/>
    <s v="Recovered"/>
    <b v="1"/>
    <x v="3"/>
  </r>
  <r>
    <s v="PID0456"/>
    <s v="Middle-aged"/>
    <x v="0"/>
    <n v="54000"/>
    <n v="0"/>
    <n v="89.3"/>
    <s v="Male"/>
    <s v="O+"/>
    <b v="0"/>
    <b v="0"/>
    <b v="0"/>
    <n v="4"/>
    <n v="32.800734618916437"/>
    <b v="1"/>
    <b v="1"/>
    <s v="Cancer"/>
    <s v="Recovered"/>
    <b v="0"/>
    <x v="1"/>
  </r>
  <r>
    <s v="PID0457"/>
    <s v="Middle-aged"/>
    <x v="3"/>
    <n v="800"/>
    <n v="565.26"/>
    <n v="69.5"/>
    <s v="Female"/>
    <s v="AB-"/>
    <b v="1"/>
    <b v="0"/>
    <b v="1"/>
    <n v="2"/>
    <n v="25.221367397300046"/>
    <b v="0"/>
    <b v="0"/>
    <s v="Fractured Arm"/>
    <s v="Recovered"/>
    <b v="1"/>
    <x v="2"/>
  </r>
  <r>
    <s v="PID0458"/>
    <s v="Adult"/>
    <x v="2"/>
    <n v="72000"/>
    <n v="45460.44"/>
    <n v="87.7"/>
    <s v="Female"/>
    <s v="O-"/>
    <b v="0"/>
    <b v="0"/>
    <b v="1"/>
    <n v="2"/>
    <n v="31.826099579039052"/>
    <b v="1"/>
    <b v="1"/>
    <s v="Childbirth"/>
    <s v="Ongoing Treatment"/>
    <b v="1"/>
    <x v="5"/>
  </r>
  <r>
    <s v="PID0459"/>
    <s v="Senior"/>
    <x v="0"/>
    <n v="40000"/>
    <n v="21188.600000000002"/>
    <n v="81.2"/>
    <s v="Male"/>
    <s v="B-"/>
    <b v="0"/>
    <b v="0"/>
    <b v="1"/>
    <n v="25"/>
    <n v="33.798126951092605"/>
    <b v="1"/>
    <b v="1"/>
    <s v="Heart Attack"/>
    <s v="Recovered"/>
    <b v="1"/>
    <x v="0"/>
  </r>
  <r>
    <s v="PID0460"/>
    <s v="Adult"/>
    <x v="1"/>
    <n v="40000"/>
    <n v="35616"/>
    <n v="95.7"/>
    <s v="Male"/>
    <s v="A-"/>
    <b v="0"/>
    <b v="0"/>
    <b v="1"/>
    <n v="20"/>
    <n v="31.609195402298852"/>
    <b v="1"/>
    <b v="1"/>
    <s v="Kidney Stones"/>
    <s v="Recovered"/>
    <b v="1"/>
    <x v="5"/>
  </r>
  <r>
    <s v="PID0461"/>
    <s v="Middle-aged"/>
    <x v="2"/>
    <n v="32000"/>
    <n v="0"/>
    <n v="54.9"/>
    <s v="Male"/>
    <s v="AB+"/>
    <b v="0"/>
    <b v="0"/>
    <b v="0"/>
    <n v="1"/>
    <n v="20.919067215363508"/>
    <b v="0"/>
    <b v="0"/>
    <s v="Childbirth"/>
    <s v="Recovered"/>
    <b v="0"/>
    <x v="1"/>
  </r>
  <r>
    <s v="PID0462"/>
    <s v="Adult"/>
    <x v="0"/>
    <n v="54000"/>
    <n v="27921.96"/>
    <n v="89.1"/>
    <s v="Female"/>
    <s v="O+"/>
    <b v="0"/>
    <b v="0"/>
    <b v="1"/>
    <n v="25"/>
    <n v="30.830449826989621"/>
    <b v="1"/>
    <b v="1"/>
    <s v="Prostate Cancer"/>
    <s v="Critical"/>
    <b v="1"/>
    <x v="0"/>
  </r>
  <r>
    <s v="PID0463"/>
    <s v="Middle-aged"/>
    <x v="3"/>
    <n v="40000"/>
    <n v="23114.3"/>
    <n v="86.6"/>
    <s v="Male"/>
    <s v="B-"/>
    <b v="0"/>
    <b v="0"/>
    <b v="1"/>
    <n v="7"/>
    <n v="29.27257977285019"/>
    <b v="1"/>
    <b v="1"/>
    <s v="Stroke"/>
    <s v="Ongoing Treatment"/>
    <b v="1"/>
    <x v="2"/>
  </r>
  <r>
    <s v="PID0464"/>
    <s v="Senior"/>
    <x v="0"/>
    <n v="800"/>
    <n v="0"/>
    <n v="88.4"/>
    <s v="Female"/>
    <s v="O+"/>
    <b v="0"/>
    <b v="0"/>
    <b v="0"/>
    <n v="12"/>
    <n v="32.470156106519745"/>
    <b v="1"/>
    <b v="1"/>
    <s v="Cancer"/>
    <s v="Recovered"/>
    <b v="0"/>
    <x v="1"/>
  </r>
  <r>
    <s v="PID0465"/>
    <s v="Adult"/>
    <x v="1"/>
    <n v="32000"/>
    <n v="26512.240000000002"/>
    <n v="84.7"/>
    <s v="Male"/>
    <s v="A-"/>
    <b v="0"/>
    <b v="1"/>
    <b v="1"/>
    <n v="7"/>
    <n v="30.00992063492064"/>
    <s v="Yes"/>
    <b v="1"/>
    <s v="Heart Disease"/>
    <s v="Recovered"/>
    <b v="1"/>
    <x v="5"/>
  </r>
  <r>
    <s v="PID0466"/>
    <s v="Senior"/>
    <x v="0"/>
    <n v="12000"/>
    <n v="0"/>
    <n v="74.8"/>
    <s v="Female"/>
    <s v="B-"/>
    <b v="0"/>
    <b v="1"/>
    <b v="0"/>
    <n v="9"/>
    <n v="31.134235171696144"/>
    <b v="1"/>
    <b v="1"/>
    <s v="Stroke"/>
    <s v="Ongoing Treatment"/>
    <b v="0"/>
    <x v="1"/>
  </r>
  <r>
    <s v="PID0467"/>
    <s v="Senior"/>
    <x v="1"/>
    <n v="40000"/>
    <n v="0"/>
    <n v="85.2"/>
    <s v="Male"/>
    <s v="O-"/>
    <b v="1"/>
    <b v="1"/>
    <b v="0"/>
    <n v="7"/>
    <n v="33.701198528539216"/>
    <b v="1"/>
    <b v="1"/>
    <s v="Hypertension"/>
    <s v="Ongoing Treatment"/>
    <b v="0"/>
    <x v="1"/>
  </r>
  <r>
    <s v="PID0468"/>
    <s v="Young Adult"/>
    <x v="2"/>
    <n v="21000"/>
    <n v="13118.279999999999"/>
    <n v="93.5"/>
    <s v="Female"/>
    <s v="B-"/>
    <b v="1"/>
    <b v="1"/>
    <b v="1"/>
    <n v="5"/>
    <n v="32.352941176470594"/>
    <b v="1"/>
    <b v="1"/>
    <s v="Stroke"/>
    <s v="Critical"/>
    <b v="1"/>
    <x v="2"/>
  </r>
  <r>
    <s v="PID0469"/>
    <s v="Young Adult"/>
    <x v="3"/>
    <n v="3000"/>
    <n v="2092.17"/>
    <n v="63.4"/>
    <s v="Female"/>
    <s v="B-"/>
    <b v="0"/>
    <b v="1"/>
    <b v="1"/>
    <n v="3"/>
    <n v="21.93771626297578"/>
    <b v="0"/>
    <b v="0"/>
    <s v="Hypertension"/>
    <s v="Critical"/>
    <b v="1"/>
    <x v="3"/>
  </r>
  <r>
    <s v="PID0470"/>
    <s v="Senior"/>
    <x v="2"/>
    <n v="75000"/>
    <n v="38626.699999999997"/>
    <n v="91.5"/>
    <s v="Male"/>
    <s v="A-"/>
    <b v="1"/>
    <b v="1"/>
    <b v="1"/>
    <n v="12"/>
    <n v="34.438631487824161"/>
    <b v="1"/>
    <b v="1"/>
    <s v="Appendicitis"/>
    <s v="Recovered"/>
    <b v="1"/>
    <x v="4"/>
  </r>
  <r>
    <s v="PID0471"/>
    <s v="Young Adult"/>
    <x v="3"/>
    <n v="800"/>
    <n v="628.30999999999995"/>
    <n v="93.4"/>
    <s v="Male"/>
    <s v="O+"/>
    <b v="1"/>
    <b v="1"/>
    <b v="1"/>
    <n v="15"/>
    <n v="31.941452070722622"/>
    <b v="1"/>
    <b v="1"/>
    <s v="Stroke"/>
    <s v="Recovered"/>
    <b v="1"/>
    <x v="5"/>
  </r>
  <r>
    <s v="PID0472"/>
    <s v="Middle-aged"/>
    <x v="0"/>
    <n v="75000"/>
    <n v="0"/>
    <n v="52.2"/>
    <s v="Female"/>
    <s v="B-"/>
    <b v="0"/>
    <b v="1"/>
    <b v="0"/>
    <n v="200"/>
    <n v="20.390624999999996"/>
    <b v="0"/>
    <b v="0"/>
    <s v="Kidney Stones"/>
    <s v="Critical"/>
    <b v="0"/>
    <x v="1"/>
  </r>
  <r>
    <s v="PID0473"/>
    <s v="Middle-aged"/>
    <x v="0"/>
    <n v="20000"/>
    <n v="15777.76"/>
    <n v="92.6"/>
    <s v="Female"/>
    <s v="O-"/>
    <b v="0"/>
    <b v="0"/>
    <b v="1"/>
    <n v="5"/>
    <n v="34.012855831037648"/>
    <b v="1"/>
    <b v="1"/>
    <s v="Fractured Arm"/>
    <s v="Ongoing Treatment"/>
    <b v="1"/>
    <x v="5"/>
  </r>
  <r>
    <s v="PID0474"/>
    <s v="Middle-aged"/>
    <x v="2"/>
    <n v="100"/>
    <n v="53.65"/>
    <n v="65"/>
    <s v="Female"/>
    <s v="B+"/>
    <b v="0"/>
    <b v="0"/>
    <b v="1"/>
    <n v="7"/>
    <n v="28.133656509695292"/>
    <b v="1"/>
    <b v="1"/>
    <s v="Childbirth"/>
    <s v="Ongoing Treatment"/>
    <b v="1"/>
    <x v="5"/>
  </r>
  <r>
    <s v="PID0475"/>
    <s v="Senior"/>
    <x v="1"/>
    <n v="75000"/>
    <n v="52660.649999999994"/>
    <n v="70.900000000000006"/>
    <s v="Male"/>
    <s v="B-"/>
    <b v="1"/>
    <b v="0"/>
    <b v="1"/>
    <n v="12"/>
    <n v="29.895429246078599"/>
    <b v="1"/>
    <b v="1"/>
    <s v="Stroke"/>
    <s v="Recovered"/>
    <b v="1"/>
    <x v="4"/>
  </r>
  <r>
    <s v="PID0476"/>
    <s v="Adult"/>
    <x v="0"/>
    <n v="250000"/>
    <n v="0"/>
    <n v="102.5"/>
    <s v="Female"/>
    <s v="O+"/>
    <b v="1"/>
    <b v="1"/>
    <b v="0"/>
    <n v="30"/>
    <n v="33.090134297520663"/>
    <b v="1"/>
    <b v="1"/>
    <s v="Stroke"/>
    <s v="Recovered"/>
    <b v="0"/>
    <x v="1"/>
  </r>
  <r>
    <s v="PID0477"/>
    <s v="Adult"/>
    <x v="1"/>
    <n v="20000"/>
    <n v="16069.82"/>
    <n v="80.900000000000006"/>
    <s v="Female"/>
    <s v="A+"/>
    <b v="1"/>
    <b v="0"/>
    <b v="1"/>
    <n v="15"/>
    <n v="25.822720163426858"/>
    <b v="0"/>
    <b v="0"/>
    <s v="Allergic Reaction"/>
    <s v="Critical"/>
    <b v="1"/>
    <x v="4"/>
  </r>
  <r>
    <s v="PID0478"/>
    <s v="Adult"/>
    <x v="2"/>
    <n v="72000"/>
    <n v="42648.72"/>
    <n v="67"/>
    <s v="Female"/>
    <s v="AB-"/>
    <b v="0"/>
    <b v="0"/>
    <b v="1"/>
    <n v="0.5"/>
    <n v="21.877551020408163"/>
    <b v="0"/>
    <b v="0"/>
    <s v="Diabetes"/>
    <s v="Recovered"/>
    <b v="1"/>
    <x v="0"/>
  </r>
  <r>
    <s v="PID0479"/>
    <s v="Middle-aged"/>
    <x v="0"/>
    <n v="4000"/>
    <n v="2417.92"/>
    <n v="72.400000000000006"/>
    <s v="Male"/>
    <s v="A-"/>
    <b v="1"/>
    <b v="0"/>
    <b v="1"/>
    <n v="15"/>
    <n v="28.281249999999996"/>
    <b v="1"/>
    <b v="1"/>
    <s v="Heart Disease"/>
    <s v="Critical"/>
    <b v="1"/>
    <x v="0"/>
  </r>
  <r>
    <s v="PID0480"/>
    <s v="Adult"/>
    <x v="0"/>
    <n v="30000"/>
    <n v="20098.86"/>
    <n v="56.7"/>
    <s v="Female"/>
    <s v="B+"/>
    <b v="0"/>
    <b v="0"/>
    <b v="1"/>
    <n v="20"/>
    <n v="20.576281027725361"/>
    <b v="0"/>
    <b v="0"/>
    <s v="Hypertension"/>
    <s v="Recovered"/>
    <b v="1"/>
    <x v="2"/>
  </r>
  <r>
    <s v="PID0481"/>
    <s v="Adult"/>
    <x v="2"/>
    <n v="45000"/>
    <n v="32491.47"/>
    <n v="65"/>
    <s v="Male"/>
    <s v="A+"/>
    <b v="0"/>
    <b v="1"/>
    <b v="1"/>
    <n v="4"/>
    <n v="24.767565919829291"/>
    <b v="0"/>
    <b v="0"/>
    <s v="Kidney Stones"/>
    <s v="Ongoing Treatment"/>
    <b v="1"/>
    <x v="3"/>
  </r>
  <r>
    <s v="PID0482"/>
    <s v="Middle-aged"/>
    <x v="1"/>
    <n v="100"/>
    <n v="0"/>
    <n v="83.3"/>
    <s v="Male"/>
    <s v="O-"/>
    <b v="0"/>
    <b v="0"/>
    <b v="0"/>
    <n v="40"/>
    <n v="32.539062499999993"/>
    <b v="1"/>
    <b v="1"/>
    <s v="Heart Attack"/>
    <s v="Recovered"/>
    <b v="0"/>
    <x v="1"/>
  </r>
  <r>
    <s v="PID0483"/>
    <s v="Senior"/>
    <x v="2"/>
    <n v="500"/>
    <n v="344.06"/>
    <n v="81.8"/>
    <s v="Female"/>
    <s v="AB+"/>
    <b v="0"/>
    <b v="0"/>
    <b v="1"/>
    <n v="15"/>
    <n v="34.943825024563203"/>
    <b v="1"/>
    <b v="1"/>
    <s v="Heart Attack"/>
    <s v="Ongoing Treatment"/>
    <b v="1"/>
    <x v="3"/>
  </r>
  <r>
    <s v="PID0484"/>
    <s v="Adult"/>
    <x v="2"/>
    <n v="500"/>
    <n v="261.82"/>
    <n v="67.2"/>
    <s v="Male"/>
    <s v="O-"/>
    <b v="0"/>
    <b v="0"/>
    <b v="1"/>
    <n v="0.5"/>
    <n v="24.691349862258956"/>
    <b v="0"/>
    <b v="0"/>
    <s v="Cancer"/>
    <s v="Critical"/>
    <b v="1"/>
    <x v="3"/>
  </r>
  <r>
    <s v="PID0485"/>
    <s v="Senior"/>
    <x v="0"/>
    <n v="60000"/>
    <n v="0"/>
    <n v="66.599999999999994"/>
    <s v="Female"/>
    <s v="AB-"/>
    <b v="1"/>
    <b v="1"/>
    <b v="0"/>
    <n v="30"/>
    <n v="28.826177285318558"/>
    <b v="1"/>
    <b v="1"/>
    <s v="Respiratory Infection"/>
    <s v="Recovered"/>
    <b v="0"/>
    <x v="1"/>
  </r>
  <r>
    <s v="PID0486"/>
    <s v="Middle-aged"/>
    <x v="0"/>
    <n v="48000"/>
    <n v="24552.12"/>
    <n v="92.5"/>
    <s v="Male"/>
    <s v="O-"/>
    <b v="0"/>
    <b v="0"/>
    <b v="1"/>
    <n v="9"/>
    <n v="33.976124885215796"/>
    <b v="1"/>
    <b v="1"/>
    <s v="Heart Disease"/>
    <s v="Ongoing Treatment"/>
    <b v="1"/>
    <x v="5"/>
  </r>
  <r>
    <s v="PID0487"/>
    <s v="Middle-aged"/>
    <x v="0"/>
    <n v="15000"/>
    <n v="11420.150000000001"/>
    <n v="93.9"/>
    <s v="Male"/>
    <s v="A+"/>
    <b v="0"/>
    <b v="0"/>
    <b v="1"/>
    <n v="7"/>
    <n v="30.66122448979592"/>
    <b v="1"/>
    <b v="1"/>
    <s v="Cancer"/>
    <s v="Ongoing Treatment"/>
    <b v="1"/>
    <x v="4"/>
  </r>
  <r>
    <s v="PID0488"/>
    <s v="Middle-aged"/>
    <x v="0"/>
    <n v="800"/>
    <n v="655.24"/>
    <n v="95.9"/>
    <s v="Male"/>
    <s v="O+"/>
    <b v="0"/>
    <b v="0"/>
    <b v="1"/>
    <n v="3"/>
    <n v="30.267642974371924"/>
    <b v="1"/>
    <b v="1"/>
    <s v="Prostate Cancer"/>
    <s v="Critical"/>
    <b v="1"/>
    <x v="5"/>
  </r>
  <r>
    <s v="PID0489"/>
    <s v="Middle-aged"/>
    <x v="1"/>
    <n v="21000"/>
    <n v="11200.84"/>
    <n v="64"/>
    <s v="Male"/>
    <s v="B+"/>
    <b v="0"/>
    <s v="Yes"/>
    <b v="1"/>
    <n v="12"/>
    <n v="28.444444444444443"/>
    <b v="1"/>
    <b v="1"/>
    <s v="Osteoarthritis"/>
    <s v="Recovered"/>
    <b v="1"/>
    <x v="3"/>
  </r>
  <r>
    <s v="PID0490"/>
    <s v="Adult"/>
    <x v="0"/>
    <n v="40000"/>
    <n v="23810.400000000001"/>
    <n v="60.9"/>
    <s v="Female"/>
    <s v="AB+"/>
    <b v="0"/>
    <b v="0"/>
    <b v="1"/>
    <n v="7"/>
    <n v="22.100449992742053"/>
    <b v="0"/>
    <b v="0"/>
    <s v="Hypertension"/>
    <s v="Recovered"/>
    <b v="1"/>
    <x v="4"/>
  </r>
  <r>
    <s v="PID0491"/>
    <s v="Middle-aged"/>
    <x v="1"/>
    <n v="500"/>
    <n v="287.83999999999997"/>
    <n v="85.3"/>
    <s v="Male"/>
    <s v="A-"/>
    <b v="0"/>
    <b v="0"/>
    <b v="1"/>
    <n v="5"/>
    <n v="32.907681030824421"/>
    <b v="1"/>
    <b v="1"/>
    <s v="Osteoarthritis"/>
    <s v="Ongoing Treatment"/>
    <b v="1"/>
    <x v="3"/>
  </r>
  <r>
    <s v="PID0492"/>
    <s v="Adult"/>
    <x v="1"/>
    <n v="100"/>
    <n v="51.38"/>
    <n v="86.1"/>
    <s v="Female"/>
    <s v="O+"/>
    <b v="0"/>
    <b v="0"/>
    <b v="1"/>
    <n v="20"/>
    <n v="28.114285714285714"/>
    <b v="1"/>
    <b v="1"/>
    <s v="Diabetes"/>
    <s v="Recovered"/>
    <b v="1"/>
    <x v="2"/>
  </r>
  <r>
    <s v="PID0493"/>
    <s v="Senior"/>
    <x v="2"/>
    <n v="300000"/>
    <n v="211507.65"/>
    <n v="90.8"/>
    <s v="Male"/>
    <s v="B+"/>
    <b v="0"/>
    <b v="1"/>
    <b v="1"/>
    <n v="5"/>
    <n v="33.759666864961339"/>
    <b v="1"/>
    <b v="1"/>
    <s v="Respiratory Infection"/>
    <s v="Ongoing Treatment"/>
    <b v="1"/>
    <x v="3"/>
  </r>
  <r>
    <s v="PID0494"/>
    <s v="Adult"/>
    <x v="0"/>
    <n v="500"/>
    <n v="284.92"/>
    <n v="56.6"/>
    <s v="Female"/>
    <s v="A+"/>
    <b v="0"/>
    <b v="0"/>
    <b v="1"/>
    <n v="15"/>
    <n v="22.109374999999996"/>
    <b v="0"/>
    <b v="0"/>
    <s v="Diabetes"/>
    <s v="Critical"/>
    <b v="1"/>
    <x v="4"/>
  </r>
  <r>
    <s v="PID0495"/>
    <s v="Middle-aged"/>
    <x v="0"/>
    <n v="300000"/>
    <n v="185608.34999999998"/>
    <n v="89.2"/>
    <s v="Male"/>
    <s v="B-"/>
    <b v="1"/>
    <b v="0"/>
    <b v="1"/>
    <n v="2"/>
    <n v="32.370445637973582"/>
    <b v="1"/>
    <b v="1"/>
    <s v="Fractured Arm"/>
    <s v="Critical"/>
    <b v="1"/>
    <x v="3"/>
  </r>
  <r>
    <s v="PID0496"/>
    <s v="Middle-aged"/>
    <x v="3"/>
    <n v="20000"/>
    <n v="16429.98"/>
    <n v="60.3"/>
    <s v="Male"/>
    <s v="O+"/>
    <b v="0"/>
    <b v="1"/>
    <b v="1"/>
    <n v="20"/>
    <n v="22.976680384087786"/>
    <b v="0"/>
    <b v="0"/>
    <s v="Kidney Stones"/>
    <s v="Critical"/>
    <b v="1"/>
    <x v="4"/>
  </r>
  <r>
    <s v="PID0497"/>
    <s v="Middle-aged"/>
    <x v="1"/>
    <n v="3000"/>
    <n v="1761.06"/>
    <n v="55.5"/>
    <s v="Male"/>
    <s v="A-"/>
    <b v="0"/>
    <b v="0"/>
    <b v="1"/>
    <n v="5"/>
    <n v="20.140804180577735"/>
    <b v="0"/>
    <b v="0"/>
    <s v="Prostate Cancer"/>
    <s v="Critical"/>
    <b v="1"/>
    <x v="3"/>
  </r>
  <r>
    <s v="PID0498"/>
    <s v="Middle-aged"/>
    <x v="2"/>
    <n v="60000"/>
    <n v="38814.75"/>
    <n v="91.9"/>
    <s v="Female"/>
    <s v="O-"/>
    <b v="1"/>
    <b v="1"/>
    <b v="1"/>
    <n v="2"/>
    <n v="28.682001185980464"/>
    <b v="1"/>
    <b v="1"/>
    <s v="Appendicitis"/>
    <s v="Recovered"/>
    <b v="1"/>
    <x v="5"/>
  </r>
  <r>
    <s v="PID0499"/>
    <s v="Middle-aged"/>
    <x v="1"/>
    <n v="100"/>
    <n v="0"/>
    <n v="47.9"/>
    <s v="Female"/>
    <s v="B-"/>
    <b v="0"/>
    <b v="0"/>
    <b v="0"/>
    <n v="400"/>
    <n v="20.732340720221607"/>
    <b v="0"/>
    <b v="0"/>
    <s v="Appendicitis"/>
    <s v="Recovered"/>
    <b v="0"/>
    <x v="1"/>
  </r>
  <r>
    <s v="PID0500"/>
    <s v="Senior"/>
    <x v="0"/>
    <n v="40000"/>
    <n v="30912.5"/>
    <n v="70.900000000000006"/>
    <s v="Female"/>
    <s v="A+"/>
    <b v="1"/>
    <b v="1"/>
    <b v="1"/>
    <n v="30"/>
    <n v="26.36079714455682"/>
    <b v="0"/>
    <b v="0"/>
    <s v="Osteoarthritis"/>
    <s v="Recovered"/>
    <b v="1"/>
    <x v="5"/>
  </r>
  <r>
    <s v="PID0501"/>
    <s v="Adult"/>
    <x v="2"/>
    <n v="18000"/>
    <n v="15163.32"/>
    <n v="87.8"/>
    <s v="Female"/>
    <s v="A+"/>
    <b v="0"/>
    <b v="0"/>
    <b v="1"/>
    <n v="3"/>
    <n v="30.380622837370243"/>
    <b v="1"/>
    <b v="1"/>
    <s v="Heart Disease"/>
    <s v="Recovered"/>
    <b v="1"/>
    <x v="3"/>
  </r>
  <r>
    <s v="PID0502"/>
    <s v="Middle-aged"/>
    <x v="0"/>
    <n v="24000"/>
    <n v="15407.22"/>
    <n v="94.4"/>
    <s v="Male"/>
    <s v="A+"/>
    <b v="0"/>
    <b v="0"/>
    <b v="1"/>
    <n v="15"/>
    <n v="29.79421790178008"/>
    <b v="1"/>
    <b v="1"/>
    <s v="Respiratory Infection"/>
    <s v="Recovered"/>
    <b v="1"/>
    <x v="4"/>
  </r>
  <r>
    <s v="PID0503"/>
    <s v="Middle-aged"/>
    <x v="0"/>
    <n v="18000"/>
    <n v="13926.54"/>
    <n v="79.5"/>
    <s v="Female"/>
    <s v="O+"/>
    <b v="0"/>
    <b v="0"/>
    <b v="1"/>
    <n v="30"/>
    <n v="28.850341123530267"/>
    <b v="1"/>
    <b v="1"/>
    <s v="Fractured Leg"/>
    <s v="Recovered"/>
    <b v="1"/>
    <x v="2"/>
  </r>
  <r>
    <s v="PID0504"/>
    <s v="Adult"/>
    <x v="0"/>
    <n v="800"/>
    <n v="675.79"/>
    <n v="95"/>
    <s v="Male"/>
    <s v="B+"/>
    <b v="0"/>
    <b v="1"/>
    <b v="1"/>
    <n v="3"/>
    <n v="29.983587930816814"/>
    <b v="1"/>
    <b v="1"/>
    <s v="Diabetes"/>
    <s v="Recovered"/>
    <b v="1"/>
    <x v="3"/>
  </r>
  <r>
    <s v="PID0505"/>
    <s v="Middle-aged"/>
    <x v="3"/>
    <n v="3000"/>
    <n v="2550.7200000000003"/>
    <n v="91.7"/>
    <s v="Male"/>
    <s v="AB-"/>
    <b v="0"/>
    <b v="0"/>
    <b v="1"/>
    <n v="30"/>
    <n v="29.60356404958678"/>
    <b v="1"/>
    <b v="1"/>
    <s v="Diabetes"/>
    <s v="Critical"/>
    <b v="1"/>
    <x v="4"/>
  </r>
  <r>
    <s v="PID0506"/>
    <s v="Adult"/>
    <x v="2"/>
    <n v="200000"/>
    <n v="136126"/>
    <n v="94.5"/>
    <s v="Male"/>
    <s v="B-"/>
    <b v="0"/>
    <b v="0"/>
    <b v="1"/>
    <n v="2"/>
    <n v="31.942942130881562"/>
    <b v="1"/>
    <b v="1"/>
    <s v="Heart Disease"/>
    <s v="Critical"/>
    <b v="1"/>
    <x v="5"/>
  </r>
  <r>
    <s v="PID0507"/>
    <s v="Adult"/>
    <x v="1"/>
    <n v="20000"/>
    <n v="0"/>
    <n v="73"/>
    <s v="Male"/>
    <s v="A-"/>
    <b v="0"/>
    <b v="1"/>
    <b v="0"/>
    <n v="7"/>
    <n v="25.559329155141629"/>
    <b v="0"/>
    <b v="0"/>
    <s v="Hypertension"/>
    <s v="Recovered"/>
    <b v="0"/>
    <x v="1"/>
  </r>
  <r>
    <s v="PID0508"/>
    <s v="Senior"/>
    <x v="0"/>
    <n v="1600"/>
    <n v="831.9"/>
    <n v="80"/>
    <s v="Female"/>
    <s v="B-"/>
    <b v="0"/>
    <b v="1"/>
    <b v="1"/>
    <n v="12"/>
    <n v="28.685144680698485"/>
    <b v="1"/>
    <b v="1"/>
    <s v="Prostate Cancer"/>
    <s v="Recovered"/>
    <b v="1"/>
    <x v="2"/>
  </r>
  <r>
    <s v="PID0509"/>
    <s v="Adult"/>
    <x v="0"/>
    <n v="21000"/>
    <n v="0"/>
    <n v="87.1"/>
    <s v="Female"/>
    <s v="AB-"/>
    <b v="0"/>
    <b v="1"/>
    <b v="0"/>
    <n v="25"/>
    <n v="29.441590048674961"/>
    <b v="1"/>
    <b v="1"/>
    <s v="Stroke"/>
    <s v="Ongoing Treatment"/>
    <b v="0"/>
    <x v="1"/>
  </r>
  <r>
    <s v="PID0510"/>
    <s v="Adult"/>
    <x v="2"/>
    <n v="250000"/>
    <n v="208992.5"/>
    <n v="78.5"/>
    <s v="Female"/>
    <s v="O+"/>
    <b v="1"/>
    <b v="0"/>
    <b v="1"/>
    <n v="12"/>
    <n v="29.545711167149687"/>
    <b v="1"/>
    <b v="1"/>
    <s v="Fractured Leg"/>
    <s v="Recovered"/>
    <b v="1"/>
    <x v="2"/>
  </r>
  <r>
    <s v="PID0511"/>
    <s v="Middle-aged"/>
    <x v="2"/>
    <n v="18000"/>
    <n v="14072.099999999999"/>
    <n v="74.3"/>
    <s v="Male"/>
    <s v="B-"/>
    <b v="1"/>
    <b v="0"/>
    <b v="1"/>
    <n v="0.5"/>
    <n v="32.15893351800554"/>
    <b v="1"/>
    <b v="1"/>
    <s v="Appendicitis"/>
    <s v="Ongoing Treatment"/>
    <b v="1"/>
    <x v="0"/>
  </r>
  <r>
    <s v="PID0512"/>
    <s v="Adult"/>
    <x v="2"/>
    <n v="12000"/>
    <n v="8253.24"/>
    <n v="81.7"/>
    <s v="Female"/>
    <s v="O+"/>
    <b v="0"/>
    <b v="0"/>
    <b v="1"/>
    <n v="2"/>
    <n v="30.750122323008021"/>
    <b v="1"/>
    <b v="1"/>
    <s v="Fractured Arm"/>
    <s v="Ongoing Treatment"/>
    <b v="1"/>
    <x v="0"/>
  </r>
  <r>
    <s v="PID0513"/>
    <s v="Adult"/>
    <x v="2"/>
    <n v="21000"/>
    <n v="12593.21"/>
    <n v="61.8"/>
    <s v="Male"/>
    <s v="B-"/>
    <b v="0"/>
    <b v="0"/>
    <b v="1"/>
    <n v="2"/>
    <n v="22.699724517906336"/>
    <b v="0"/>
    <b v="0"/>
    <s v="Fractured Leg"/>
    <s v="Critical"/>
    <b v="1"/>
    <x v="2"/>
  </r>
  <r>
    <s v="PID0514"/>
    <s v="Middle-aged"/>
    <x v="2"/>
    <n v="3000"/>
    <n v="2591.46"/>
    <n v="80.8"/>
    <s v="Female"/>
    <s v="O+"/>
    <b v="1"/>
    <b v="0"/>
    <b v="1"/>
    <n v="3"/>
    <n v="30.411381685422864"/>
    <b v="1"/>
    <b v="1"/>
    <s v="Allergic Reaction"/>
    <s v="Critical"/>
    <b v="1"/>
    <x v="5"/>
  </r>
  <r>
    <s v="PID0515"/>
    <s v="Middle-aged"/>
    <x v="0"/>
    <n v="100"/>
    <n v="0"/>
    <n v="89"/>
    <s v="Female"/>
    <s v="A+"/>
    <b v="0"/>
    <b v="0"/>
    <b v="0"/>
    <n v="9"/>
    <n v="33.912513336381643"/>
    <b v="1"/>
    <b v="1"/>
    <s v="Osteoarthritis"/>
    <s v="Ongoing Treatment"/>
    <b v="0"/>
    <x v="1"/>
  </r>
  <r>
    <s v="PID0516"/>
    <s v="Senior"/>
    <x v="1"/>
    <n v="40000"/>
    <n v="0"/>
    <n v="86.6"/>
    <s v="Male"/>
    <s v="AB+"/>
    <b v="0"/>
    <b v="0"/>
    <b v="0"/>
    <n v="20"/>
    <n v="32.198096371207619"/>
    <b v="1"/>
    <b v="1"/>
    <s v="Hypertension"/>
    <s v="Ongoing Treatment"/>
    <b v="0"/>
    <x v="1"/>
  </r>
  <r>
    <s v="PID0517"/>
    <s v="Senior"/>
    <x v="2"/>
    <n v="32000"/>
    <n v="19961.72"/>
    <n v="82.7"/>
    <s v="Male"/>
    <s v="A-"/>
    <b v="0"/>
    <b v="0"/>
    <b v="1"/>
    <n v="30"/>
    <n v="32.304687499999993"/>
    <b v="1"/>
    <b v="1"/>
    <s v="Hypertension"/>
    <s v="Critical"/>
    <b v="1"/>
    <x v="4"/>
  </r>
  <r>
    <s v="PID0518"/>
    <s v="Adult"/>
    <x v="2"/>
    <n v="12000"/>
    <n v="0"/>
    <n v="69"/>
    <s v="Female"/>
    <s v="AB+"/>
    <b v="0"/>
    <b v="0"/>
    <b v="0"/>
    <n v="15"/>
    <n v="21.777553339224845"/>
    <b v="0"/>
    <b v="0"/>
    <s v="Appendicitis"/>
    <s v="Critical"/>
    <b v="0"/>
    <x v="1"/>
  </r>
  <r>
    <s v="PID0519"/>
    <s v="Middle-aged"/>
    <x v="2"/>
    <n v="500"/>
    <n v="440.14"/>
    <n v="89"/>
    <s v="Male"/>
    <s v="O-"/>
    <b v="0"/>
    <b v="0"/>
    <b v="1"/>
    <n v="2"/>
    <n v="28.408184110568481"/>
    <b v="1"/>
    <b v="1"/>
    <s v="Respiratory Infection"/>
    <s v="Recovered"/>
    <b v="1"/>
    <x v="5"/>
  </r>
  <r>
    <s v="PID0520"/>
    <s v="Senior"/>
    <x v="0"/>
    <n v="18000"/>
    <n v="13589.579999999998"/>
    <n v="70.400000000000006"/>
    <s v="Male"/>
    <s v="A-"/>
    <b v="0"/>
    <b v="0"/>
    <b v="1"/>
    <n v="250"/>
    <n v="24.648996883862615"/>
    <b v="0"/>
    <b v="0"/>
    <s v="Cancer"/>
    <s v="Critical"/>
    <b v="1"/>
    <x v="3"/>
  </r>
  <r>
    <s v="PID0521"/>
    <s v="Adult"/>
    <x v="0"/>
    <n v="30000"/>
    <n v="25487.22"/>
    <n v="68.2"/>
    <s v="Female"/>
    <s v="A-"/>
    <b v="0"/>
    <b v="0"/>
    <b v="1"/>
    <n v="40"/>
    <n v="25.050505050505055"/>
    <b v="0"/>
    <b v="0"/>
    <s v="Childbirth"/>
    <s v="Critical"/>
    <b v="1"/>
    <x v="4"/>
  </r>
  <r>
    <s v="PID0522"/>
    <s v="Adult"/>
    <x v="2"/>
    <n v="100"/>
    <n v="78.08"/>
    <n v="95"/>
    <s v="Male"/>
    <s v="B+"/>
    <b v="1"/>
    <b v="0"/>
    <b v="1"/>
    <n v="12"/>
    <n v="29.983587930816814"/>
    <b v="1"/>
    <b v="1"/>
    <s v="Cancer"/>
    <s v="Critical"/>
    <b v="1"/>
    <x v="3"/>
  </r>
  <r>
    <s v="PID0523"/>
    <s v="Senior"/>
    <x v="2"/>
    <n v="3000"/>
    <n v="2243.25"/>
    <n v="84"/>
    <s v="Male"/>
    <s v="B+"/>
    <b v="0"/>
    <b v="0"/>
    <b v="1"/>
    <n v="2"/>
    <n v="32.406157169862269"/>
    <b v="1"/>
    <b v="1"/>
    <s v="Hypertension"/>
    <s v="Recovered"/>
    <b v="1"/>
    <x v="0"/>
  </r>
  <r>
    <s v="PID0524"/>
    <s v="Adult"/>
    <x v="1"/>
    <n v="800"/>
    <n v="0"/>
    <n v="60"/>
    <s v="Female"/>
    <s v="O+"/>
    <b v="0"/>
    <b v="1"/>
    <b v="0"/>
    <n v="12"/>
    <n v="23.437499999999996"/>
    <b v="0"/>
    <b v="0"/>
    <s v="Fractured Arm"/>
    <s v="Recovered"/>
    <b v="0"/>
    <x v="1"/>
  </r>
  <r>
    <s v="PID0525"/>
    <s v="Adult"/>
    <x v="3"/>
    <n v="60000"/>
    <n v="41143.879999999997"/>
    <n v="75.599999999999994"/>
    <s v="Female"/>
    <s v="O-"/>
    <b v="0"/>
    <b v="1"/>
    <b v="1"/>
    <n v="40"/>
    <n v="23.86062365862896"/>
    <b v="0"/>
    <b v="0"/>
    <s v="Prostate Cancer"/>
    <s v="Recovered"/>
    <b v="1"/>
    <x v="0"/>
  </r>
  <r>
    <s v="PID0526"/>
    <s v="Middle-aged"/>
    <x v="0"/>
    <n v="60000"/>
    <n v="33533.699999999997"/>
    <n v="85.6"/>
    <s v="Female"/>
    <s v="O+"/>
    <b v="0"/>
    <b v="0"/>
    <b v="1"/>
    <n v="5"/>
    <n v="31.064015096530699"/>
    <b v="1"/>
    <b v="1"/>
    <s v="Heart Attack"/>
    <s v="Critical"/>
    <b v="1"/>
    <x v="2"/>
  </r>
  <r>
    <s v="PID0527"/>
    <s v="Adult"/>
    <x v="0"/>
    <n v="60000"/>
    <n v="44740.639999999999"/>
    <n v="87.9"/>
    <s v="Male"/>
    <s v="O-"/>
    <b v="0"/>
    <b v="1"/>
    <b v="1"/>
    <n v="15"/>
    <n v="31.143707482993204"/>
    <b v="1"/>
    <b v="1"/>
    <s v="Heart Disease"/>
    <s v="Critical"/>
    <b v="1"/>
    <x v="0"/>
  </r>
  <r>
    <s v="PID0528"/>
    <s v="Middle-aged"/>
    <x v="2"/>
    <n v="240000"/>
    <n v="151588.20000000001"/>
    <n v="88"/>
    <s v="Female"/>
    <s v="B-"/>
    <b v="0"/>
    <b v="0"/>
    <b v="1"/>
    <n v="3"/>
    <n v="33.121306786104107"/>
    <b v="1"/>
    <b v="1"/>
    <s v="Heart Disease"/>
    <s v="Ongoing Treatment"/>
    <b v="1"/>
    <x v="4"/>
  </r>
  <r>
    <s v="PID0529"/>
    <s v="Middle-aged"/>
    <x v="0"/>
    <n v="500"/>
    <n v="425.63"/>
    <n v="79.3"/>
    <s v="Male"/>
    <s v="O+"/>
    <b v="0"/>
    <b v="1"/>
    <b v="1"/>
    <n v="5"/>
    <n v="30.592955518691404"/>
    <b v="1"/>
    <b v="1"/>
    <s v="Childbirth"/>
    <s v="Critical"/>
    <b v="1"/>
    <x v="5"/>
  </r>
  <r>
    <s v="PID0530"/>
    <s v="Middle-aged"/>
    <x v="1"/>
    <n v="54000"/>
    <n v="33776.94"/>
    <n v="106.3"/>
    <s v="Male"/>
    <s v="B+"/>
    <b v="1"/>
    <b v="0"/>
    <b v="1"/>
    <n v="40"/>
    <n v="34.316890495867767"/>
    <b v="1"/>
    <b v="1"/>
    <s v="Respiratory Infection"/>
    <s v="Critical"/>
    <b v="1"/>
    <x v="2"/>
  </r>
  <r>
    <s v="PID0531"/>
    <s v="Senior"/>
    <x v="0"/>
    <n v="500"/>
    <n v="421.74"/>
    <n v="80.3"/>
    <s v="Female"/>
    <s v="B+"/>
    <b v="0"/>
    <b v="0"/>
    <b v="1"/>
    <n v="9"/>
    <n v="30.597469897881414"/>
    <b v="1"/>
    <b v="1"/>
    <s v="Respiratory Infection"/>
    <s v="Critical"/>
    <b v="1"/>
    <x v="3"/>
  </r>
  <r>
    <s v="PID0532"/>
    <s v="Adult"/>
    <x v="3"/>
    <n v="500"/>
    <n v="331.85"/>
    <n v="62.1"/>
    <s v="Male"/>
    <s v="AB-"/>
    <b v="1"/>
    <b v="1"/>
    <b v="1"/>
    <n v="20"/>
    <n v="20.047778925619834"/>
    <b v="0"/>
    <b v="0"/>
    <s v="Appendicitis"/>
    <s v="Ongoing Treatment"/>
    <b v="1"/>
    <x v="2"/>
  </r>
  <r>
    <s v="PID0533"/>
    <s v="Senior"/>
    <x v="2"/>
    <n v="4000"/>
    <n v="3017.36"/>
    <n v="59.3"/>
    <s v="Male"/>
    <s v="B+"/>
    <b v="0"/>
    <b v="1"/>
    <b v="1"/>
    <n v="7"/>
    <n v="22.595640908398103"/>
    <b v="0"/>
    <b v="0"/>
    <s v="Appendicitis"/>
    <s v="Recovered"/>
    <b v="1"/>
    <x v="3"/>
  </r>
  <r>
    <s v="PID0534"/>
    <s v="Adult"/>
    <x v="2"/>
    <n v="30000"/>
    <n v="20327.550000000003"/>
    <n v="82.2"/>
    <s v="Female"/>
    <s v="B+"/>
    <b v="1"/>
    <b v="0"/>
    <b v="1"/>
    <n v="0"/>
    <n v="28.442906574394467"/>
    <b v="1"/>
    <b v="1"/>
    <s v="Heart Attack"/>
    <s v="Recovered"/>
    <b v="1"/>
    <x v="5"/>
  </r>
  <r>
    <s v="PID0535"/>
    <s v="Senior"/>
    <x v="1"/>
    <n v="500"/>
    <n v="364.49"/>
    <n v="71.5"/>
    <s v="Male"/>
    <s v="A-"/>
    <b v="0"/>
    <b v="0"/>
    <b v="1"/>
    <n v="20"/>
    <n v="30.148423005565864"/>
    <b v="1"/>
    <b v="1"/>
    <s v="Prostate Cancer"/>
    <s v="Recovered"/>
    <b v="1"/>
    <x v="0"/>
  </r>
  <r>
    <s v="PID0536"/>
    <s v="Adult"/>
    <x v="0"/>
    <n v="24000"/>
    <n v="21240.06"/>
    <n v="84.1"/>
    <s v="Female"/>
    <s v="B+"/>
    <b v="1"/>
    <b v="0"/>
    <b v="1"/>
    <n v="25"/>
    <n v="30.519669037596167"/>
    <b v="1"/>
    <b v="1"/>
    <s v="Appendicitis"/>
    <s v="Critical"/>
    <b v="1"/>
    <x v="5"/>
  </r>
  <r>
    <s v="PID0537"/>
    <s v="Adult"/>
    <x v="0"/>
    <n v="24000"/>
    <n v="0"/>
    <n v="80.2"/>
    <s v="Male"/>
    <s v="AB+"/>
    <b v="0"/>
    <b v="1"/>
    <b v="0"/>
    <n v="9"/>
    <n v="28.415532879818599"/>
    <b v="1"/>
    <b v="1"/>
    <s v="Diabetes"/>
    <s v="Critical"/>
    <b v="0"/>
    <x v="1"/>
  </r>
  <r>
    <s v="PID0538"/>
    <s v="Middle-aged"/>
    <x v="2"/>
    <n v="12000"/>
    <n v="10189.74"/>
    <n v="71.900000000000006"/>
    <s v="Male"/>
    <s v="O+"/>
    <b v="1"/>
    <b v="0"/>
    <b v="1"/>
    <n v="2"/>
    <n v="30.714682387116071"/>
    <b v="1"/>
    <b v="1"/>
    <s v="Heart Disease"/>
    <s v="Recovered"/>
    <b v="1"/>
    <x v="5"/>
  </r>
  <r>
    <s v="PID0539"/>
    <s v="Adult"/>
    <x v="0"/>
    <n v="3000"/>
    <n v="1854.3000000000002"/>
    <n v="105.9"/>
    <s v="Female"/>
    <s v="AB-"/>
    <b v="1"/>
    <b v="0"/>
    <b v="1"/>
    <n v="2"/>
    <n v="34.978200554894968"/>
    <b v="1"/>
    <b v="1"/>
    <s v="Allergic Reaction"/>
    <s v="Critical"/>
    <b v="1"/>
    <x v="4"/>
  </r>
  <r>
    <s v="PID0540"/>
    <s v="Middle-aged"/>
    <x v="0"/>
    <n v="18000"/>
    <n v="13947.39"/>
    <n v="67.400000000000006"/>
    <s v="Male"/>
    <s v="O+"/>
    <b v="1"/>
    <b v="0"/>
    <b v="1"/>
    <n v="20"/>
    <n v="21.035548203863801"/>
    <b v="0"/>
    <b v="0"/>
    <s v="Hypertension"/>
    <s v="Critical"/>
    <b v="1"/>
    <x v="0"/>
  </r>
  <r>
    <s v="PID0541"/>
    <s v="Middle-aged"/>
    <x v="0"/>
    <n v="36000"/>
    <n v="0"/>
    <n v="96.3"/>
    <s v="Male"/>
    <s v="B+"/>
    <b v="1"/>
    <b v="0"/>
    <b v="0"/>
    <n v="5"/>
    <n v="33.717306816988206"/>
    <b v="1"/>
    <b v="1"/>
    <s v="Heart Attack"/>
    <s v="Critical"/>
    <b v="0"/>
    <x v="1"/>
  </r>
  <r>
    <s v="PID0542"/>
    <s v="Senior"/>
    <x v="1"/>
    <n v="60000"/>
    <n v="51130.649999999994"/>
    <n v="68.7"/>
    <s v="Male"/>
    <s v="B+"/>
    <b v="0"/>
    <b v="1"/>
    <b v="1"/>
    <n v="9"/>
    <n v="30.533333333333335"/>
    <b v="1"/>
    <b v="1"/>
    <s v="Diabetes"/>
    <s v="Recovered"/>
    <b v="1"/>
    <x v="0"/>
  </r>
  <r>
    <s v="PID0543"/>
    <s v="Middle-aged"/>
    <x v="3"/>
    <n v="30000"/>
    <n v="0"/>
    <n v="83.1"/>
    <s v="Male"/>
    <s v="AB+"/>
    <b v="0"/>
    <b v="0"/>
    <b v="0"/>
    <n v="5"/>
    <n v="29.443027210884356"/>
    <b v="1"/>
    <b v="1"/>
    <s v="Hypertension"/>
    <s v="Ongoing Treatment"/>
    <b v="0"/>
    <x v="1"/>
  </r>
  <r>
    <s v="PID0544"/>
    <s v="Middle-aged"/>
    <x v="2"/>
    <n v="18000"/>
    <n v="11185.2"/>
    <n v="76.400000000000006"/>
    <s v="Female"/>
    <s v="AB-"/>
    <b v="0"/>
    <b v="1"/>
    <b v="1"/>
    <n v="4"/>
    <n v="30.60406986059926"/>
    <b v="1"/>
    <b v="1"/>
    <s v="Respiratory Infection"/>
    <s v="Recovered"/>
    <b v="1"/>
    <x v="0"/>
  </r>
  <r>
    <s v="PID0545"/>
    <s v="Middle-aged"/>
    <x v="0"/>
    <n v="800"/>
    <n v="553.55999999999995"/>
    <n v="84.4"/>
    <s v="Female"/>
    <s v="AB-"/>
    <b v="0"/>
    <b v="1"/>
    <b v="1"/>
    <n v="40"/>
    <n v="31.000918273645553"/>
    <b v="1"/>
    <b v="1"/>
    <s v="Kidney Stones"/>
    <s v="Critical"/>
    <b v="1"/>
    <x v="3"/>
  </r>
  <r>
    <s v="PID0546"/>
    <s v="Senior"/>
    <x v="2"/>
    <n v="40000"/>
    <n v="25096.68"/>
    <n v="78.3"/>
    <s v="Male"/>
    <s v="AB+"/>
    <b v="1"/>
    <b v="0"/>
    <b v="1"/>
    <n v="25"/>
    <n v="31.365165838807876"/>
    <b v="1"/>
    <b v="1"/>
    <s v="Cancer"/>
    <s v="Recovered"/>
    <b v="1"/>
    <x v="3"/>
  </r>
  <r>
    <s v="PID0547"/>
    <s v="Adult"/>
    <x v="1"/>
    <n v="60000"/>
    <n v="38975.100000000006"/>
    <n v="80.8"/>
    <s v="Female"/>
    <s v="A-"/>
    <b v="1"/>
    <b v="1"/>
    <b v="1"/>
    <n v="50"/>
    <n v="29.322107707940194"/>
    <b v="1"/>
    <b v="1"/>
    <s v="Childbirth"/>
    <s v="Recovered"/>
    <b v="1"/>
    <x v="3"/>
  </r>
  <r>
    <s v="PID0548"/>
    <s v="Adult"/>
    <x v="0"/>
    <n v="40000"/>
    <n v="20817"/>
    <n v="85.4"/>
    <s v="Female"/>
    <s v="A-"/>
    <b v="0"/>
    <b v="0"/>
    <b v="1"/>
    <n v="20"/>
    <n v="32.142722721969214"/>
    <b v="1"/>
    <b v="1"/>
    <s v="Heart Attack"/>
    <s v="Ongoing Treatment"/>
    <b v="1"/>
    <x v="4"/>
  </r>
  <r>
    <s v="PID0549"/>
    <s v="Middle-aged"/>
    <x v="2"/>
    <n v="32000"/>
    <n v="16508.88"/>
    <n v="54.1"/>
    <s v="Female"/>
    <s v="B+"/>
    <b v="1"/>
    <b v="1"/>
    <b v="1"/>
    <n v="4"/>
    <n v="21.671206537413873"/>
    <b v="0"/>
    <b v="0"/>
    <s v="Appendicitis"/>
    <s v="Critical"/>
    <b v="1"/>
    <x v="2"/>
  </r>
  <r>
    <s v="PID0550"/>
    <s v="Adult"/>
    <x v="1"/>
    <n v="240000"/>
    <n v="196347.36000000002"/>
    <n v="91.8"/>
    <s v="Male"/>
    <s v="AB-"/>
    <b v="1"/>
    <b v="0"/>
    <b v="1"/>
    <n v="30"/>
    <n v="34.131469363474125"/>
    <b v="1"/>
    <b v="1"/>
    <s v="Stroke"/>
    <s v="Critical"/>
    <b v="1"/>
    <x v="0"/>
  </r>
  <r>
    <s v="PID0551"/>
    <s v="Middle-aged"/>
    <x v="2"/>
    <n v="800"/>
    <n v="674.58"/>
    <n v="76"/>
    <s v="Female"/>
    <s v="A-"/>
    <b v="0"/>
    <b v="0"/>
    <b v="1"/>
    <n v="4"/>
    <n v="33.777777777777779"/>
    <b v="1"/>
    <b v="1"/>
    <s v="Appendicitis"/>
    <s v="Critical"/>
    <b v="1"/>
    <x v="3"/>
  </r>
  <r>
    <s v="PID0552"/>
    <s v="Adult"/>
    <x v="1"/>
    <n v="18000"/>
    <n v="15280.02"/>
    <n v="68.3"/>
    <s v="Female"/>
    <s v="AB-"/>
    <b v="0"/>
    <b v="0"/>
    <b v="1"/>
    <n v="25"/>
    <n v="24.785890550152416"/>
    <b v="0"/>
    <b v="0"/>
    <s v="Osteoarthritis"/>
    <s v="Ongoing Treatment"/>
    <b v="1"/>
    <x v="3"/>
  </r>
  <r>
    <s v="PID0553"/>
    <s v="Middle-aged"/>
    <x v="0"/>
    <n v="12000"/>
    <n v="8012.82"/>
    <n v="94.6"/>
    <s v="Female"/>
    <s v="O+"/>
    <b v="0"/>
    <b v="0"/>
    <b v="1"/>
    <n v="0"/>
    <n v="34.747474747474747"/>
    <b v="1"/>
    <b v="1"/>
    <s v="Cancer"/>
    <s v="Critical"/>
    <b v="1"/>
    <x v="3"/>
  </r>
  <r>
    <s v="PID0554"/>
    <s v="Middle-aged"/>
    <x v="2"/>
    <n v="16000"/>
    <n v="0"/>
    <n v="87.6"/>
    <s v="Female"/>
    <s v="B-"/>
    <b v="0"/>
    <b v="0"/>
    <b v="0"/>
    <n v="2"/>
    <n v="34.6505280645544"/>
    <b v="1"/>
    <b v="1"/>
    <s v="Heart Disease"/>
    <s v="Recovered"/>
    <b v="0"/>
    <x v="1"/>
  </r>
  <r>
    <s v="PID0555"/>
    <s v="Middle-aged"/>
    <x v="0"/>
    <n v="200000"/>
    <n v="110010.4"/>
    <n v="78.900000000000006"/>
    <s v="Female"/>
    <s v="AB-"/>
    <b v="1"/>
    <b v="0"/>
    <b v="1"/>
    <n v="9"/>
    <n v="30.064014631915864"/>
    <b v="1"/>
    <b v="1"/>
    <s v="Hypertension"/>
    <s v="Critical"/>
    <b v="1"/>
    <x v="4"/>
  </r>
  <r>
    <s v="PID0556"/>
    <s v="Middle-aged"/>
    <x v="1"/>
    <n v="250000"/>
    <n v="131051.8"/>
    <n v="92.1"/>
    <s v="Female"/>
    <s v="B+"/>
    <b v="1"/>
    <b v="0"/>
    <b v="1"/>
    <n v="20"/>
    <n v="29.397682658239965"/>
    <b v="1"/>
    <b v="1"/>
    <s v="Prostate Cancer"/>
    <s v="Recovered"/>
    <b v="1"/>
    <x v="3"/>
  </r>
  <r>
    <s v="PID0557"/>
    <s v="Middle-aged"/>
    <x v="0"/>
    <n v="3000"/>
    <n v="1931.88"/>
    <n v="61.8"/>
    <s v="Female"/>
    <s v="A-"/>
    <b v="0"/>
    <b v="1"/>
    <b v="1"/>
    <n v="4"/>
    <n v="23.54823959762231"/>
    <b v="0"/>
    <b v="0"/>
    <s v="Prostate Cancer"/>
    <s v="Recovered"/>
    <b v="1"/>
    <x v="0"/>
  </r>
  <r>
    <s v="PID0558"/>
    <s v="Adult"/>
    <x v="1"/>
    <n v="100"/>
    <n v="83.8"/>
    <n v="71.599999999999994"/>
    <s v="Male"/>
    <s v="A+"/>
    <b v="0"/>
    <b v="1"/>
    <b v="1"/>
    <n v="12"/>
    <n v="25.368480725623584"/>
    <b v="0"/>
    <b v="0"/>
    <s v="Kidney Stones"/>
    <s v="Recovered"/>
    <b v="1"/>
    <x v="5"/>
  </r>
  <r>
    <s v="PID0559"/>
    <s v="Adult"/>
    <x v="0"/>
    <n v="240000"/>
    <n v="130677.12"/>
    <n v="111.9"/>
    <s v="Female"/>
    <s v="B+"/>
    <b v="0"/>
    <b v="0"/>
    <b v="1"/>
    <n v="5"/>
    <n v="34.924003620361411"/>
    <b v="1"/>
    <b v="1"/>
    <s v="Kidney Stones"/>
    <s v="Ongoing Treatment"/>
    <b v="1"/>
    <x v="3"/>
  </r>
  <r>
    <s v="PID0560"/>
    <s v="Adult"/>
    <x v="2"/>
    <n v="200000"/>
    <n v="0"/>
    <n v="99.1"/>
    <s v="Female"/>
    <s v="AB+"/>
    <b v="0"/>
    <b v="0"/>
    <b v="0"/>
    <n v="20"/>
    <n v="32.732197119830886"/>
    <b v="1"/>
    <b v="1"/>
    <s v="Heart Disease"/>
    <s v="Ongoing Treatment"/>
    <b v="0"/>
    <x v="1"/>
  </r>
  <r>
    <s v="PID0561"/>
    <s v="Adult"/>
    <x v="1"/>
    <n v="250000"/>
    <n v="173905.2"/>
    <n v="95.1"/>
    <s v="Male"/>
    <s v="AB+"/>
    <b v="1"/>
    <b v="1"/>
    <b v="1"/>
    <n v="7"/>
    <n v="33.694727891156468"/>
    <b v="1"/>
    <b v="1"/>
    <s v="Diabetes"/>
    <s v="Critical"/>
    <b v="1"/>
    <x v="3"/>
  </r>
  <r>
    <s v="PID0562"/>
    <s v="Adult"/>
    <x v="1"/>
    <n v="12000"/>
    <n v="0"/>
    <n v="94.9"/>
    <s v="Female"/>
    <s v="A-"/>
    <b v="0"/>
    <b v="0"/>
    <b v="0"/>
    <n v="25"/>
    <n v="29.952026259310696"/>
    <b v="1"/>
    <b v="1"/>
    <s v="Heart Attack"/>
    <s v="Ongoing Treatment"/>
    <b v="0"/>
    <x v="1"/>
  </r>
  <r>
    <s v="PID0563"/>
    <s v="Adult"/>
    <x v="2"/>
    <n v="30000"/>
    <n v="15006.119999999999"/>
    <n v="69.2"/>
    <s v="Female"/>
    <s v="AB-"/>
    <b v="1"/>
    <b v="1"/>
    <b v="1"/>
    <n v="15"/>
    <n v="25.11249818551314"/>
    <b v="0"/>
    <b v="0"/>
    <s v="Kidney Stones"/>
    <s v="Recovered"/>
    <b v="1"/>
    <x v="2"/>
  </r>
  <r>
    <s v="PID0564"/>
    <s v="Adult"/>
    <x v="1"/>
    <n v="60000"/>
    <n v="38081.199999999997"/>
    <n v="79.599999999999994"/>
    <s v="Male"/>
    <s v="O-"/>
    <b v="0"/>
    <b v="1"/>
    <b v="1"/>
    <n v="5"/>
    <n v="29.237832874196513"/>
    <b v="1"/>
    <b v="1"/>
    <s v="Heart Attack"/>
    <s v="Recovered"/>
    <b v="1"/>
    <x v="3"/>
  </r>
  <r>
    <s v="PID0565"/>
    <s v="Middle-aged"/>
    <x v="0"/>
    <n v="100"/>
    <n v="57.68"/>
    <n v="90.9"/>
    <s v="Male"/>
    <s v="B-"/>
    <b v="1"/>
    <b v="1"/>
    <b v="1"/>
    <n v="7"/>
    <n v="34.212804396100722"/>
    <b v="1"/>
    <b v="1"/>
    <s v="Heart Attack"/>
    <s v="Recovered"/>
    <b v="1"/>
    <x v="4"/>
  </r>
  <r>
    <s v="PID0566"/>
    <s v="Adult"/>
    <x v="0"/>
    <n v="32000"/>
    <n v="24633.200000000001"/>
    <n v="87.1"/>
    <s v="Female"/>
    <s v="B-"/>
    <b v="0"/>
    <b v="0"/>
    <b v="1"/>
    <n v="30"/>
    <n v="28.440816326530609"/>
    <b v="1"/>
    <b v="1"/>
    <s v="Heart Disease"/>
    <s v="Critical"/>
    <b v="1"/>
    <x v="0"/>
  </r>
  <r>
    <s v="PID0567"/>
    <s v="Middle-aged"/>
    <x v="0"/>
    <n v="800"/>
    <n v="453.8"/>
    <n v="72.2"/>
    <s v="Female"/>
    <s v="A-"/>
    <b v="1"/>
    <b v="0"/>
    <b v="1"/>
    <n v="5"/>
    <n v="30.44358239163434"/>
    <b v="1"/>
    <b v="1"/>
    <s v="Fractured Leg"/>
    <s v="Recovered"/>
    <b v="1"/>
    <x v="3"/>
  </r>
  <r>
    <s v="PID0568"/>
    <s v="Middle-aged"/>
    <x v="3"/>
    <n v="18000"/>
    <n v="0"/>
    <n v="69.400000000000006"/>
    <s v="Female"/>
    <s v="AB+"/>
    <b v="1"/>
    <b v="0"/>
    <b v="0"/>
    <n v="12"/>
    <n v="28.886576482830385"/>
    <b v="1"/>
    <b v="1"/>
    <s v="Hypertension"/>
    <s v="Critical"/>
    <b v="0"/>
    <x v="1"/>
  </r>
  <r>
    <s v="PID0569"/>
    <s v="Adult"/>
    <x v="2"/>
    <n v="500"/>
    <n v="0"/>
    <n v="101.2"/>
    <s v="Male"/>
    <s v="A+"/>
    <b v="0"/>
    <b v="0"/>
    <b v="0"/>
    <n v="2"/>
    <n v="33.813358281265664"/>
    <b v="1"/>
    <b v="1"/>
    <s v="Diabetes"/>
    <s v="Recovered"/>
    <b v="0"/>
    <x v="1"/>
  </r>
  <r>
    <s v="PID0570"/>
    <s v="Adult"/>
    <x v="2"/>
    <n v="90000"/>
    <n v="46471.95"/>
    <n v="89.6"/>
    <s v="Male"/>
    <s v="B-"/>
    <b v="0"/>
    <b v="0"/>
    <b v="1"/>
    <n v="12"/>
    <n v="33.31350386674599"/>
    <b v="1"/>
    <b v="1"/>
    <s v="Heart Disease"/>
    <s v="Recovered"/>
    <b v="1"/>
    <x v="3"/>
  </r>
  <r>
    <s v="PID0571"/>
    <s v="Adult"/>
    <x v="1"/>
    <n v="3000"/>
    <n v="2695.2"/>
    <n v="87.9"/>
    <s v="Male"/>
    <s v="AB+"/>
    <b v="0"/>
    <b v="0"/>
    <b v="1"/>
    <n v="15"/>
    <n v="29.369507835209998"/>
    <b v="1"/>
    <b v="1"/>
    <s v="Respiratory Infection"/>
    <s v="Critical"/>
    <b v="1"/>
    <x v="5"/>
  </r>
  <r>
    <s v="PID0572"/>
    <s v="Middle-aged"/>
    <x v="3"/>
    <n v="300000"/>
    <n v="150311.76"/>
    <n v="69.400000000000006"/>
    <s v="Male"/>
    <s v="B-"/>
    <b v="0"/>
    <b v="0"/>
    <b v="1"/>
    <n v="3"/>
    <n v="25.491276400367315"/>
    <b v="0"/>
    <b v="0"/>
    <s v="Allergic Reaction"/>
    <s v="Critical"/>
    <b v="1"/>
    <x v="4"/>
  </r>
  <r>
    <s v="PID0573"/>
    <s v="Middle-aged"/>
    <x v="3"/>
    <n v="60000"/>
    <n v="41877.64"/>
    <n v="68.2"/>
    <s v="Male"/>
    <s v="O+"/>
    <b v="1"/>
    <b v="1"/>
    <b v="1"/>
    <n v="40"/>
    <n v="30.311111111111114"/>
    <b v="1"/>
    <b v="1"/>
    <s v="Kidney Stones"/>
    <s v="Critical"/>
    <b v="1"/>
    <x v="5"/>
  </r>
  <r>
    <s v="PID0574"/>
    <s v="Senior"/>
    <x v="3"/>
    <n v="250000"/>
    <n v="131494.9"/>
    <n v="79.599999999999994"/>
    <s v="Male"/>
    <s v="B+"/>
    <b v="1"/>
    <b v="0"/>
    <b v="1"/>
    <n v="15"/>
    <n v="32.708744247205779"/>
    <b v="1"/>
    <b v="1"/>
    <s v="Heart Disease"/>
    <s v="Recovered"/>
    <b v="1"/>
    <x v="4"/>
  </r>
  <r>
    <s v="PID0575"/>
    <s v="Middle-aged"/>
    <x v="0"/>
    <n v="12000"/>
    <n v="10342.44"/>
    <n v="86.2"/>
    <s v="Male"/>
    <s v="O-"/>
    <b v="0"/>
    <b v="0"/>
    <b v="1"/>
    <n v="2"/>
    <n v="32.443825510933799"/>
    <b v="1"/>
    <b v="1"/>
    <s v="Appendicitis"/>
    <s v="Critical"/>
    <b v="1"/>
    <x v="4"/>
  </r>
  <r>
    <s v="PID0576"/>
    <s v="Adult"/>
    <x v="1"/>
    <n v="36000"/>
    <n v="18829.23"/>
    <n v="94.5"/>
    <s v="Female"/>
    <s v="O-"/>
    <b v="0"/>
    <b v="0"/>
    <b v="1"/>
    <n v="7"/>
    <n v="34.293801712875599"/>
    <b v="1"/>
    <b v="1"/>
    <s v="Heart Disease"/>
    <s v="Ongoing Treatment"/>
    <b v="1"/>
    <x v="4"/>
  </r>
  <r>
    <s v="PID0577"/>
    <s v="Adult"/>
    <x v="3"/>
    <n v="45000"/>
    <n v="31528.77"/>
    <n v="84.1"/>
    <s v="Female"/>
    <s v="B-"/>
    <b v="1"/>
    <b v="0"/>
    <b v="1"/>
    <n v="0"/>
    <n v="31.268590124925641"/>
    <b v="1"/>
    <b v="1"/>
    <s v="Appendicitis"/>
    <s v="Recovered"/>
    <b v="1"/>
    <x v="4"/>
  </r>
  <r>
    <s v="PID0578"/>
    <s v="Adult"/>
    <x v="1"/>
    <n v="90000"/>
    <n v="0"/>
    <n v="66.099999999999994"/>
    <s v="Female"/>
    <s v="B+"/>
    <b v="0"/>
    <b v="0"/>
    <b v="0"/>
    <n v="15"/>
    <n v="21.832474567314041"/>
    <b v="0"/>
    <b v="0"/>
    <s v="Fractured Leg"/>
    <s v="Recovered"/>
    <b v="0"/>
    <x v="1"/>
  </r>
  <r>
    <s v="PID0579"/>
    <s v="Adult"/>
    <x v="2"/>
    <n v="1000"/>
    <n v="0"/>
    <n v="94"/>
    <s v="Male"/>
    <s v="AB+"/>
    <s v="Yes"/>
    <s v="Yes"/>
    <b v="0"/>
    <n v="2"/>
    <n v="34.112353026564087"/>
    <b v="1"/>
    <b v="1"/>
    <s v="Fractured Arm"/>
    <s v="Critical"/>
    <b v="0"/>
    <x v="1"/>
  </r>
  <r>
    <s v="PID0580"/>
    <s v="Middle-aged"/>
    <x v="2"/>
    <n v="18000"/>
    <n v="11325.24"/>
    <n v="76.099999999999994"/>
    <s v="Female"/>
    <s v="A+"/>
    <b v="0"/>
    <b v="0"/>
    <b v="1"/>
    <n v="15"/>
    <n v="30.483896811408421"/>
    <b v="1"/>
    <b v="1"/>
    <s v="Allergic Reaction"/>
    <s v="Critical"/>
    <b v="1"/>
    <x v="0"/>
  </r>
  <r>
    <s v="PID0581"/>
    <s v="Middle-aged"/>
    <x v="2"/>
    <n v="45000"/>
    <n v="30751.68"/>
    <n v="74.599999999999994"/>
    <s v="Female"/>
    <s v="AB+"/>
    <b v="1"/>
    <b v="0"/>
    <b v="1"/>
    <n v="30"/>
    <n v="30.264919469349667"/>
    <b v="1"/>
    <b v="1"/>
    <s v="Kidney Stones"/>
    <s v="Critical"/>
    <b v="1"/>
    <x v="5"/>
  </r>
  <r>
    <s v="PID0582"/>
    <s v="Senior"/>
    <x v="3"/>
    <n v="3000"/>
    <n v="2133.06"/>
    <n v="92.9"/>
    <s v="Female"/>
    <s v="A-"/>
    <b v="0"/>
    <b v="0"/>
    <b v="1"/>
    <n v="20"/>
    <n v="33.310624260461118"/>
    <b v="1"/>
    <b v="1"/>
    <s v="Osteoarthritis"/>
    <s v="Critical"/>
    <b v="1"/>
    <x v="2"/>
  </r>
  <r>
    <s v="PID0583"/>
    <s v="Middle-aged"/>
    <x v="2"/>
    <n v="32000"/>
    <n v="16682.400000000001"/>
    <n v="72.900000000000006"/>
    <s v="Male"/>
    <s v="O-"/>
    <b v="0"/>
    <b v="0"/>
    <b v="1"/>
    <n v="7"/>
    <n v="26.455218464218323"/>
    <b v="0"/>
    <b v="0"/>
    <s v="Kidney Stones"/>
    <s v="Ongoing Treatment"/>
    <b v="1"/>
    <x v="5"/>
  </r>
  <r>
    <s v="PID0584"/>
    <s v="Middle-aged"/>
    <x v="0"/>
    <n v="18000"/>
    <n v="13722.36"/>
    <n v="79.5"/>
    <s v="Male"/>
    <s v="B-"/>
    <b v="0"/>
    <b v="0"/>
    <b v="1"/>
    <n v="2"/>
    <n v="33.961296937075481"/>
    <b v="1"/>
    <b v="1"/>
    <s v="Respiratory Infection"/>
    <s v="Critical"/>
    <b v="1"/>
    <x v="4"/>
  </r>
  <r>
    <s v="PID0585"/>
    <s v="Adult"/>
    <x v="0"/>
    <n v="32000"/>
    <n v="16856.32"/>
    <n v="71.099999999999994"/>
    <s v="Female"/>
    <s v="O+"/>
    <b v="0"/>
    <b v="1"/>
    <b v="1"/>
    <n v="30"/>
    <n v="24.602076124567475"/>
    <b v="0"/>
    <b v="0"/>
    <s v="Childbirth"/>
    <s v="Ongoing Treatment"/>
    <b v="1"/>
    <x v="2"/>
  </r>
  <r>
    <s v="PID0586"/>
    <s v="Middle-aged"/>
    <x v="1"/>
    <n v="24000"/>
    <n v="21199.89"/>
    <n v="81.3"/>
    <s v="Female"/>
    <s v="B-"/>
    <b v="1"/>
    <b v="0"/>
    <b v="1"/>
    <n v="25"/>
    <n v="26.546938775510203"/>
    <b v="0"/>
    <b v="0"/>
    <s v="Kidney Stones"/>
    <s v="Recovered"/>
    <b v="1"/>
    <x v="5"/>
  </r>
  <r>
    <s v="PID0587"/>
    <s v="Middle-aged"/>
    <x v="0"/>
    <n v="40000"/>
    <n v="23629.8"/>
    <n v="48.8"/>
    <s v="Male"/>
    <s v="AB-"/>
    <b v="0"/>
    <b v="0"/>
    <b v="1"/>
    <n v="15"/>
    <n v="21.402570062716546"/>
    <b v="0"/>
    <b v="0"/>
    <s v="Hypertension"/>
    <s v="Critical"/>
    <b v="1"/>
    <x v="4"/>
  </r>
  <r>
    <s v="PID0588"/>
    <s v="Adult"/>
    <x v="1"/>
    <n v="18000"/>
    <n v="9227.67"/>
    <n v="58"/>
    <s v="Male"/>
    <s v="O+"/>
    <b v="0"/>
    <b v="0"/>
    <b v="1"/>
    <n v="400"/>
    <n v="22.375679950619187"/>
    <b v="0"/>
    <b v="0"/>
    <s v="Prostate Cancer"/>
    <s v="Critical"/>
    <b v="1"/>
    <x v="3"/>
  </r>
  <r>
    <s v="PID0589"/>
    <s v="Middle-aged"/>
    <x v="0"/>
    <n v="800"/>
    <n v="461.92"/>
    <n v="82.8"/>
    <s v="Female"/>
    <s v="B+"/>
    <b v="0"/>
    <b v="0"/>
    <b v="1"/>
    <n v="2"/>
    <n v="31.164138657834318"/>
    <b v="1"/>
    <b v="1"/>
    <s v="Appendicitis"/>
    <s v="Ongoing Treatment"/>
    <b v="1"/>
    <x v="3"/>
  </r>
  <r>
    <s v="PID0590"/>
    <s v="Senior"/>
    <x v="3"/>
    <n v="3000"/>
    <n v="1978.02"/>
    <n v="73.8"/>
    <s v="Male"/>
    <s v="A-"/>
    <b v="0"/>
    <b v="0"/>
    <b v="1"/>
    <n v="3"/>
    <n v="26.462045967944352"/>
    <b v="0"/>
    <b v="0"/>
    <s v="Cancer"/>
    <s v="Ongoing Treatment"/>
    <b v="1"/>
    <x v="0"/>
  </r>
  <r>
    <s v="PID0591"/>
    <s v="Elderly"/>
    <x v="2"/>
    <n v="40000"/>
    <n v="35905.4"/>
    <n v="61.8"/>
    <s v="Male"/>
    <s v="O+"/>
    <b v="1"/>
    <b v="0"/>
    <b v="1"/>
    <n v="0.5"/>
    <n v="26.748614958448751"/>
    <b v="0"/>
    <b v="0"/>
    <s v="Hypertension"/>
    <s v="Recovered"/>
    <b v="1"/>
    <x v="2"/>
  </r>
  <r>
    <s v="PID0592"/>
    <s v="Adult"/>
    <x v="0"/>
    <n v="800"/>
    <n v="718.39"/>
    <n v="91.5"/>
    <s v="Female"/>
    <s v="AB-"/>
    <b v="0"/>
    <b v="0"/>
    <b v="1"/>
    <n v="9"/>
    <n v="32.419217687074834"/>
    <b v="1"/>
    <b v="1"/>
    <s v="Stroke"/>
    <s v="Ongoing Treatment"/>
    <b v="1"/>
    <x v="3"/>
  </r>
  <r>
    <s v="PID0593"/>
    <s v="Middle-aged"/>
    <x v="1"/>
    <n v="40000"/>
    <n v="28460.959999999999"/>
    <n v="66.599999999999994"/>
    <s v="Male"/>
    <s v="AB-"/>
    <b v="0"/>
    <b v="0"/>
    <b v="1"/>
    <n v="5"/>
    <n v="28.826177285318558"/>
    <b v="1"/>
    <b v="1"/>
    <s v="Respiratory Infection"/>
    <s v="Ongoing Treatment"/>
    <b v="1"/>
    <x v="5"/>
  </r>
  <r>
    <s v="PID0594"/>
    <s v="Adult"/>
    <x v="0"/>
    <n v="100"/>
    <n v="0"/>
    <n v="64.099999999999994"/>
    <s v="Female"/>
    <s v="AB-"/>
    <b v="0"/>
    <b v="0"/>
    <b v="0"/>
    <n v="400"/>
    <n v="20.930612244897958"/>
    <b v="0"/>
    <b v="0"/>
    <s v="Cancer"/>
    <s v="Ongoing Treatment"/>
    <b v="0"/>
    <x v="1"/>
  </r>
  <r>
    <s v="PID0595"/>
    <s v="Adult"/>
    <x v="0"/>
    <n v="800"/>
    <n v="487.16"/>
    <n v="86.6"/>
    <s v="Female"/>
    <s v="A+"/>
    <b v="0"/>
    <b v="0"/>
    <b v="1"/>
    <n v="70"/>
    <n v="33.828124999999993"/>
    <b v="1"/>
    <b v="1"/>
    <s v="Childbirth"/>
    <s v="Critical"/>
    <b v="1"/>
    <x v="0"/>
  </r>
  <r>
    <s v="PID0596"/>
    <s v="Adult"/>
    <x v="2"/>
    <n v="100"/>
    <n v="0"/>
    <n v="96.7"/>
    <s v="Male"/>
    <s v="A+"/>
    <b v="0"/>
    <b v="0"/>
    <b v="0"/>
    <n v="4"/>
    <n v="33.070004445812394"/>
    <b v="1"/>
    <b v="1"/>
    <s v="Respiratory Infection"/>
    <s v="Ongoing Treatment"/>
    <b v="0"/>
    <x v="1"/>
  </r>
  <r>
    <s v="PID0597"/>
    <s v="Middle-aged"/>
    <x v="1"/>
    <n v="45000"/>
    <n v="25481.370000000003"/>
    <n v="89.8"/>
    <s v="Male"/>
    <s v="AB-"/>
    <b v="0"/>
    <b v="1"/>
    <b v="1"/>
    <n v="12"/>
    <n v="31.816893424036284"/>
    <b v="1"/>
    <b v="1"/>
    <s v="Osteoarthritis"/>
    <s v="Critical"/>
    <b v="1"/>
    <x v="3"/>
  </r>
  <r>
    <s v="PID0598"/>
    <s v="Adult"/>
    <x v="2"/>
    <n v="240000"/>
    <n v="158937.12"/>
    <n v="85.5"/>
    <s v="Female"/>
    <s v="AB-"/>
    <b v="0"/>
    <b v="0"/>
    <b v="1"/>
    <n v="12"/>
    <n v="33.398437499999993"/>
    <b v="1"/>
    <b v="1"/>
    <s v="Hypertension"/>
    <s v="Recovered"/>
    <b v="1"/>
    <x v="4"/>
  </r>
  <r>
    <s v="PID0599"/>
    <s v="Middle-aged"/>
    <x v="1"/>
    <n v="21000"/>
    <n v="13683.88"/>
    <n v="63.1"/>
    <s v="Female"/>
    <s v="O+"/>
    <b v="1"/>
    <b v="0"/>
    <b v="1"/>
    <n v="15"/>
    <n v="23.460737656157054"/>
    <b v="0"/>
    <b v="0"/>
    <s v="Osteoarthritis"/>
    <s v="Critical"/>
    <b v="1"/>
    <x v="5"/>
  </r>
  <r>
    <s v="PID0600"/>
    <s v="Senior"/>
    <x v="1"/>
    <n v="18000"/>
    <n v="12421.41"/>
    <n v="79"/>
    <s v="Male"/>
    <s v="O-"/>
    <b v="0"/>
    <b v="1"/>
    <b v="1"/>
    <n v="15"/>
    <n v="31.645569620253159"/>
    <b v="1"/>
    <b v="1"/>
    <s v="Heart Disease"/>
    <s v="Recovered"/>
    <b v="1"/>
    <x v="4"/>
  </r>
  <r>
    <s v="PID0601"/>
    <s v="Adult"/>
    <x v="2"/>
    <n v="4000"/>
    <n v="2881.04"/>
    <n v="111.7"/>
    <s v="Female"/>
    <s v="O+"/>
    <b v="1"/>
    <b v="1"/>
    <b v="1"/>
    <n v="120"/>
    <n v="34.861583596017603"/>
    <b v="1"/>
    <b v="1"/>
    <s v="Childbirth"/>
    <s v="Ongoing Treatment"/>
    <b v="1"/>
    <x v="3"/>
  </r>
  <r>
    <s v="PID0602"/>
    <s v="Middle-aged"/>
    <x v="2"/>
    <n v="100"/>
    <n v="64.599999999999994"/>
    <n v="61.3"/>
    <s v="Male"/>
    <s v="AB-"/>
    <b v="1"/>
    <b v="1"/>
    <b v="1"/>
    <n v="300"/>
    <n v="21.462833934386051"/>
    <b v="0"/>
    <b v="0"/>
    <s v="Appendicitis"/>
    <s v="Recovered"/>
    <b v="1"/>
    <x v="5"/>
  </r>
  <r>
    <s v="PID0603"/>
    <s v="Adult"/>
    <x v="0"/>
    <n v="800"/>
    <n v="0"/>
    <n v="90.4"/>
    <s v="Male"/>
    <s v="AB+"/>
    <b v="0"/>
    <b v="0"/>
    <b v="0"/>
    <n v="25"/>
    <n v="31.651552816778128"/>
    <b v="1"/>
    <b v="1"/>
    <s v="Heart Attack"/>
    <s v="Ongoing Treatment"/>
    <b v="0"/>
    <x v="1"/>
  </r>
  <r>
    <s v="PID0604"/>
    <s v="Middle-aged"/>
    <x v="0"/>
    <n v="200000"/>
    <n v="118892.32"/>
    <n v="73.400000000000006"/>
    <s v="Male"/>
    <s v="AB+"/>
    <b v="1"/>
    <b v="1"/>
    <b v="1"/>
    <n v="40"/>
    <n v="28.316808765093938"/>
    <b v="1"/>
    <b v="1"/>
    <s v="Respiratory Infection"/>
    <s v="Recovered"/>
    <b v="1"/>
    <x v="3"/>
  </r>
  <r>
    <s v="PID0605"/>
    <s v="Middle-aged"/>
    <x v="2"/>
    <n v="90000"/>
    <n v="68940.3"/>
    <n v="75.099999999999994"/>
    <s v="Female"/>
    <s v="A-"/>
    <b v="0"/>
    <b v="1"/>
    <b v="1"/>
    <n v="5"/>
    <n v="26.9281795690057"/>
    <b v="0"/>
    <b v="0"/>
    <s v="Fractured Arm"/>
    <s v="Ongoing Treatment"/>
    <b v="1"/>
    <x v="4"/>
  </r>
  <r>
    <s v="PID0606"/>
    <s v="Middle-aged"/>
    <x v="1"/>
    <n v="200000"/>
    <n v="0"/>
    <n v="61.2"/>
    <s v="Female"/>
    <s v="B+"/>
    <b v="1"/>
    <b v="1"/>
    <b v="0"/>
    <n v="20"/>
    <n v="22.754312908982754"/>
    <b v="0"/>
    <b v="0"/>
    <s v="Diabetes"/>
    <s v="Ongoing Treatment"/>
    <b v="0"/>
    <x v="1"/>
  </r>
  <r>
    <s v="PID0607"/>
    <s v="Middle-aged"/>
    <x v="0"/>
    <n v="500"/>
    <n v="0"/>
    <n v="83.8"/>
    <s v="Female"/>
    <s v="AB+"/>
    <b v="0"/>
    <b v="0"/>
    <b v="0"/>
    <n v="7"/>
    <n v="28.996539792387544"/>
    <b v="1"/>
    <b v="1"/>
    <s v="Respiratory Infection"/>
    <s v="Ongoing Treatment"/>
    <b v="0"/>
    <x v="1"/>
  </r>
  <r>
    <s v="PID0608"/>
    <s v="Senior"/>
    <x v="0"/>
    <n v="21000"/>
    <n v="14377.929999999998"/>
    <n v="84.2"/>
    <s v="Female"/>
    <s v="O+"/>
    <b v="0"/>
    <b v="0"/>
    <b v="1"/>
    <n v="90"/>
    <n v="29.832766439909303"/>
    <b v="1"/>
    <b v="1"/>
    <s v="Respiratory Infection"/>
    <s v="Critical"/>
    <b v="1"/>
    <x v="5"/>
  </r>
  <r>
    <s v="PID0609"/>
    <s v="Adult"/>
    <x v="1"/>
    <n v="45000"/>
    <n v="27291.27"/>
    <n v="79.5"/>
    <s v="Male"/>
    <s v="O-"/>
    <b v="1"/>
    <b v="1"/>
    <b v="1"/>
    <n v="7"/>
    <n v="25.665030991735538"/>
    <b v="0"/>
    <b v="0"/>
    <s v="Prostate Cancer"/>
    <s v="Ongoing Treatment"/>
    <b v="1"/>
    <x v="3"/>
  </r>
  <r>
    <s v="PID0610"/>
    <s v="Adult"/>
    <x v="0"/>
    <n v="45000"/>
    <n v="0"/>
    <n v="69.099999999999994"/>
    <s v="Male"/>
    <s v="B+"/>
    <b v="0"/>
    <b v="1"/>
    <b v="0"/>
    <n v="20"/>
    <n v="23.63120276324339"/>
    <b v="0"/>
    <b v="0"/>
    <s v="Childbirth"/>
    <s v="Recovered"/>
    <b v="0"/>
    <x v="1"/>
  </r>
  <r>
    <s v="PID0611"/>
    <s v="Adult"/>
    <x v="1"/>
    <n v="100"/>
    <n v="74.73"/>
    <n v="81.900000000000006"/>
    <s v="Female"/>
    <s v="AB+"/>
    <b v="0"/>
    <b v="0"/>
    <b v="1"/>
    <n v="30"/>
    <n v="31.207133058984908"/>
    <b v="1"/>
    <b v="1"/>
    <s v="Respiratory Infection"/>
    <s v="Critical"/>
    <b v="1"/>
    <x v="0"/>
  </r>
  <r>
    <s v="PID0612"/>
    <s v="Adult"/>
    <x v="0"/>
    <n v="45000"/>
    <n v="39937.17"/>
    <n v="83.6"/>
    <s v="Male"/>
    <s v="O+"/>
    <b v="0"/>
    <b v="0"/>
    <b v="1"/>
    <n v="25"/>
    <n v="26.385557379118797"/>
    <b v="0"/>
    <b v="0"/>
    <s v="Fractured Leg"/>
    <s v="Critical"/>
    <b v="1"/>
    <x v="4"/>
  </r>
  <r>
    <s v="PID0613"/>
    <s v="Middle-aged"/>
    <x v="2"/>
    <n v="75000"/>
    <n v="39015.199999999997"/>
    <n v="72.099999999999994"/>
    <s v="Male"/>
    <s v="O-"/>
    <b v="0"/>
    <b v="0"/>
    <b v="1"/>
    <n v="12"/>
    <n v="29.250679540752156"/>
    <b v="1"/>
    <b v="1"/>
    <s v="Heart Disease"/>
    <s v="Recovered"/>
    <b v="1"/>
    <x v="5"/>
  </r>
  <r>
    <s v="PID0614"/>
    <s v="Middle-aged"/>
    <x v="0"/>
    <n v="24000"/>
    <n v="0"/>
    <n v="61.6"/>
    <s v="Male"/>
    <s v="AB+"/>
    <b v="1"/>
    <b v="0"/>
    <b v="0"/>
    <n v="2"/>
    <n v="26.662049861495845"/>
    <b v="0"/>
    <b v="0"/>
    <s v="Diabetes"/>
    <s v="Recovered"/>
    <b v="0"/>
    <x v="1"/>
  </r>
  <r>
    <s v="PID0615"/>
    <s v="Middle-aged"/>
    <x v="2"/>
    <n v="40000"/>
    <n v="21460.080000000002"/>
    <n v="71.3"/>
    <s v="Male"/>
    <s v="A-"/>
    <b v="0"/>
    <b v="0"/>
    <b v="1"/>
    <n v="1"/>
    <n v="23.823047879982624"/>
    <b v="0"/>
    <b v="0"/>
    <s v="Diabetes"/>
    <s v="Recovered"/>
    <b v="1"/>
    <x v="3"/>
  </r>
  <r>
    <s v="PID0616"/>
    <s v="Adult"/>
    <x v="1"/>
    <n v="40000"/>
    <n v="34573.9"/>
    <n v="84.2"/>
    <s v="Male"/>
    <s v="B-"/>
    <b v="1"/>
    <b v="1"/>
    <b v="1"/>
    <n v="15"/>
    <n v="29.134948096885818"/>
    <b v="1"/>
    <b v="1"/>
    <s v="Fractured Arm"/>
    <s v="Ongoing Treatment"/>
    <b v="1"/>
    <x v="2"/>
  </r>
  <r>
    <s v="PID0617"/>
    <s v="Adult"/>
    <x v="0"/>
    <n v="45000"/>
    <n v="23031.39"/>
    <n v="67.900000000000006"/>
    <s v="Male"/>
    <s v="AB-"/>
    <b v="0"/>
    <b v="1"/>
    <b v="1"/>
    <n v="20"/>
    <n v="25.245389649018449"/>
    <b v="0"/>
    <b v="0"/>
    <s v="Cancer"/>
    <s v="Recovered"/>
    <b v="1"/>
    <x v="2"/>
  </r>
  <r>
    <s v="PID0618"/>
    <s v="Adult"/>
    <x v="0"/>
    <n v="3000"/>
    <n v="2212.29"/>
    <n v="86"/>
    <s v="Male"/>
    <s v="O+"/>
    <b v="0"/>
    <b v="0"/>
    <b v="1"/>
    <n v="9"/>
    <n v="31.588613406795229"/>
    <b v="1"/>
    <b v="1"/>
    <s v="Heart Attack"/>
    <s v="Recovered"/>
    <b v="1"/>
    <x v="2"/>
  </r>
  <r>
    <s v="PID0619"/>
    <s v="Adult"/>
    <x v="1"/>
    <n v="90000"/>
    <n v="75623.599999999991"/>
    <n v="66.2"/>
    <s v="Female"/>
    <s v="A-"/>
    <b v="0"/>
    <b v="0"/>
    <b v="1"/>
    <n v="40"/>
    <n v="24.916255786819228"/>
    <b v="0"/>
    <b v="0"/>
    <s v="Prostate Cancer"/>
    <s v="Ongoing Treatment"/>
    <b v="1"/>
    <x v="2"/>
  </r>
  <r>
    <s v="PID0620"/>
    <s v="Adult"/>
    <x v="2"/>
    <n v="30000"/>
    <n v="20027.579999999998"/>
    <n v="68.3"/>
    <s v="Female"/>
    <s v="B+"/>
    <b v="0"/>
    <b v="0"/>
    <b v="1"/>
    <n v="5"/>
    <n v="23.086803677663603"/>
    <b v="0"/>
    <b v="0"/>
    <s v="Stroke"/>
    <s v="Ongoing Treatment"/>
    <b v="1"/>
    <x v="5"/>
  </r>
  <r>
    <s v="PID0621"/>
    <s v="Adult"/>
    <x v="3"/>
    <n v="3000"/>
    <n v="0"/>
    <n v="81.2"/>
    <s v="Female"/>
    <s v="B-"/>
    <b v="0"/>
    <b v="0"/>
    <b v="0"/>
    <n v="9"/>
    <n v="26.213842975206614"/>
    <b v="0"/>
    <b v="0"/>
    <s v="Osteoarthritis"/>
    <s v="Critical"/>
    <b v="0"/>
    <x v="1"/>
  </r>
  <r>
    <s v="PID0622"/>
    <s v="Adult"/>
    <x v="3"/>
    <n v="3000"/>
    <n v="0"/>
    <n v="75"/>
    <s v="Male"/>
    <s v="AB-"/>
    <b v="0"/>
    <b v="1"/>
    <b v="0"/>
    <n v="150"/>
    <n v="24.212293388429753"/>
    <b v="0"/>
    <b v="0"/>
    <s v="Childbirth"/>
    <s v="Critical"/>
    <b v="0"/>
    <x v="1"/>
  </r>
  <r>
    <s v="PID0623"/>
    <s v="Adult"/>
    <x v="0"/>
    <n v="500"/>
    <n v="377"/>
    <n v="78.400000000000006"/>
    <s v="Female"/>
    <s v="AB-"/>
    <b v="0"/>
    <b v="0"/>
    <b v="1"/>
    <n v="5"/>
    <n v="28.451154013644945"/>
    <b v="1"/>
    <b v="1"/>
    <s v="Respiratory Infection"/>
    <s v="Recovered"/>
    <b v="1"/>
    <x v="2"/>
  </r>
  <r>
    <s v="PID0624"/>
    <s v="Middle-aged"/>
    <x v="0"/>
    <n v="30000"/>
    <n v="18896.43"/>
    <n v="93.9"/>
    <s v="Male"/>
    <s v="A+"/>
    <b v="1"/>
    <b v="0"/>
    <b v="1"/>
    <n v="9"/>
    <n v="34.490358126721766"/>
    <b v="1"/>
    <b v="1"/>
    <s v="Heart Disease"/>
    <s v="Ongoing Treatment"/>
    <b v="1"/>
    <x v="2"/>
  </r>
  <r>
    <s v="PID0625"/>
    <s v="Young Adult"/>
    <x v="0"/>
    <n v="90000"/>
    <n v="50164.899999999994"/>
    <n v="81"/>
    <s v="Female"/>
    <s v="A-"/>
    <b v="0"/>
    <b v="0"/>
    <b v="1"/>
    <n v="20"/>
    <n v="26.149276859504134"/>
    <b v="0"/>
    <b v="0"/>
    <s v="Kidney Stones"/>
    <s v="Ongoing Treatment"/>
    <b v="1"/>
    <x v="0"/>
  </r>
  <r>
    <s v="PID0626"/>
    <s v="Middle-aged"/>
    <x v="3"/>
    <n v="4000"/>
    <n v="3414.52"/>
    <n v="58.5"/>
    <s v="Male"/>
    <s v="O+"/>
    <b v="1"/>
    <b v="0"/>
    <b v="1"/>
    <n v="12"/>
    <n v="23.433744592212783"/>
    <b v="0"/>
    <b v="0"/>
    <s v="Hypertension"/>
    <s v="Critical"/>
    <b v="1"/>
    <x v="4"/>
  </r>
  <r>
    <s v="PID0627"/>
    <s v="Adult"/>
    <x v="1"/>
    <n v="12000"/>
    <n v="0"/>
    <n v="87.8"/>
    <s v="Male"/>
    <s v="O+"/>
    <b v="1"/>
    <b v="1"/>
    <b v="0"/>
    <n v="20"/>
    <n v="33.455265965554027"/>
    <b v="1"/>
    <b v="1"/>
    <s v="Kidney Stones"/>
    <s v="Critical"/>
    <b v="0"/>
    <x v="1"/>
  </r>
  <r>
    <s v="PID0628"/>
    <s v="Senior"/>
    <x v="2"/>
    <n v="240000"/>
    <n v="152671.08000000002"/>
    <n v="98.2"/>
    <s v="Female"/>
    <s v="B-"/>
    <b v="0"/>
    <b v="0"/>
    <b v="1"/>
    <n v="150"/>
    <n v="34.382549630615181"/>
    <b v="1"/>
    <b v="1"/>
    <s v="Respiratory Infection"/>
    <s v="Critical"/>
    <b v="1"/>
    <x v="5"/>
  </r>
  <r>
    <s v="PID0629"/>
    <s v="Middle-aged"/>
    <x v="0"/>
    <n v="75000"/>
    <n v="0"/>
    <n v="79.5"/>
    <s v="Male"/>
    <s v="AB+"/>
    <b v="0"/>
    <b v="0"/>
    <b v="0"/>
    <n v="12"/>
    <n v="28.850341123530267"/>
    <b v="1"/>
    <b v="1"/>
    <s v="Diabetes"/>
    <s v="Critical"/>
    <b v="0"/>
    <x v="1"/>
  </r>
  <r>
    <s v="PID0630"/>
    <s v="Middle-aged"/>
    <x v="3"/>
    <n v="100"/>
    <n v="50.16"/>
    <n v="86.6"/>
    <s v="Male"/>
    <s v="AB+"/>
    <b v="0"/>
    <b v="0"/>
    <b v="1"/>
    <n v="0"/>
    <n v="29.615950206901271"/>
    <b v="1"/>
    <b v="1"/>
    <s v="Heart Attack"/>
    <s v="Critical"/>
    <b v="1"/>
    <x v="2"/>
  </r>
  <r>
    <s v="PID0631"/>
    <s v="Adult"/>
    <x v="2"/>
    <n v="45000"/>
    <n v="25246.350000000002"/>
    <n v="98.3"/>
    <s v="Male"/>
    <s v="A+"/>
    <b v="1"/>
    <b v="1"/>
    <b v="1"/>
    <n v="2"/>
    <n v="34.828514739229028"/>
    <b v="1"/>
    <b v="1"/>
    <s v="Heart Attack"/>
    <s v="Recovered"/>
    <b v="1"/>
    <x v="3"/>
  </r>
  <r>
    <s v="PID0632"/>
    <s v="Adult"/>
    <x v="1"/>
    <n v="16000"/>
    <n v="12849.12"/>
    <n v="70.099999999999994"/>
    <s v="Female"/>
    <s v="O+"/>
    <b v="0"/>
    <b v="1"/>
    <b v="1"/>
    <n v="5"/>
    <n v="22.889795918367344"/>
    <b v="0"/>
    <b v="0"/>
    <s v="Childbirth"/>
    <s v="Ongoing Treatment"/>
    <b v="1"/>
    <x v="0"/>
  </r>
  <r>
    <s v="PID0633"/>
    <s v="Adult"/>
    <x v="0"/>
    <n v="300000"/>
    <n v="150218.16"/>
    <n v="66.599999999999994"/>
    <s v="Male"/>
    <s v="B+"/>
    <b v="0"/>
    <b v="1"/>
    <b v="1"/>
    <n v="25"/>
    <n v="25.377229080932779"/>
    <b v="0"/>
    <b v="0"/>
    <s v="Appendicitis"/>
    <s v="Critical"/>
    <b v="1"/>
    <x v="2"/>
  </r>
  <r>
    <s v="PID0634"/>
    <s v="Senior"/>
    <x v="0"/>
    <n v="500"/>
    <n v="0"/>
    <n v="60.4"/>
    <s v="Female"/>
    <s v="O-"/>
    <b v="0"/>
    <b v="1"/>
    <b v="0"/>
    <n v="250"/>
    <n v="25.140478668054108"/>
    <b v="0"/>
    <b v="0"/>
    <s v="Diabetes"/>
    <s v="Ongoing Treatment"/>
    <b v="0"/>
    <x v="1"/>
  </r>
  <r>
    <s v="PID0635"/>
    <s v="Middle-aged"/>
    <x v="3"/>
    <n v="21000"/>
    <n v="13295.94"/>
    <n v="87.1"/>
    <s v="Female"/>
    <s v="B-"/>
    <b v="1"/>
    <b v="0"/>
    <b v="1"/>
    <n v="9"/>
    <n v="30.13840830449827"/>
    <b v="1"/>
    <b v="1"/>
    <s v="Allergic Reaction"/>
    <s v="Recovered"/>
    <b v="1"/>
    <x v="2"/>
  </r>
  <r>
    <s v="PID0636"/>
    <s v="Middle-aged"/>
    <x v="0"/>
    <n v="3000"/>
    <n v="1702.98"/>
    <n v="77.900000000000006"/>
    <s v="Male"/>
    <s v="AB-"/>
    <b v="1"/>
    <b v="0"/>
    <b v="1"/>
    <n v="12"/>
    <n v="32.01019066403682"/>
    <b v="1"/>
    <b v="1"/>
    <s v="Fractured Arm"/>
    <s v="Ongoing Treatment"/>
    <b v="1"/>
    <x v="5"/>
  </r>
  <r>
    <s v="PID0637"/>
    <s v="Senior"/>
    <x v="0"/>
    <n v="75000"/>
    <n v="43878.649999999994"/>
    <n v="90.5"/>
    <s v="Male"/>
    <s v="B-"/>
    <b v="0"/>
    <b v="0"/>
    <b v="1"/>
    <n v="4"/>
    <n v="32.450069920040157"/>
    <b v="1"/>
    <b v="1"/>
    <s v="Heart Attack"/>
    <s v="Ongoing Treatment"/>
    <b v="1"/>
    <x v="2"/>
  </r>
  <r>
    <s v="PID0638"/>
    <s v="Adult"/>
    <x v="2"/>
    <n v="12000"/>
    <n v="8131.7999999999993"/>
    <n v="89"/>
    <s v="Male"/>
    <s v="O-"/>
    <b v="1"/>
    <b v="0"/>
    <b v="1"/>
    <n v="2"/>
    <n v="32.29786616344898"/>
    <b v="1"/>
    <b v="1"/>
    <s v="Heart Attack"/>
    <s v="Critical"/>
    <b v="1"/>
    <x v="0"/>
  </r>
  <r>
    <s v="PID0639"/>
    <s v="Middle-aged"/>
    <x v="2"/>
    <n v="30000"/>
    <n v="16801.439999999999"/>
    <n v="86"/>
    <s v="Female"/>
    <s v="B-"/>
    <b v="0"/>
    <b v="0"/>
    <b v="1"/>
    <n v="15"/>
    <n v="30.110990511536716"/>
    <b v="1"/>
    <b v="1"/>
    <s v="Diabetes"/>
    <s v="Critical"/>
    <b v="1"/>
    <x v="4"/>
  </r>
  <r>
    <s v="PID0640"/>
    <s v="Middle-aged"/>
    <x v="2"/>
    <n v="18000"/>
    <n v="0"/>
    <n v="72.900000000000006"/>
    <s v="Male"/>
    <s v="A-"/>
    <b v="1"/>
    <b v="0"/>
    <b v="0"/>
    <n v="1"/>
    <n v="28.123914972416188"/>
    <b v="1"/>
    <b v="1"/>
    <s v="Respiratory Infection"/>
    <s v="Critical"/>
    <b v="0"/>
    <x v="1"/>
  </r>
  <r>
    <s v="PID0641"/>
    <s v="Adult"/>
    <x v="1"/>
    <n v="250000"/>
    <n v="144130.1"/>
    <n v="83.5"/>
    <s v="Female"/>
    <s v="B+"/>
    <b v="0"/>
    <b v="0"/>
    <b v="1"/>
    <n v="12"/>
    <n v="28.555794945453304"/>
    <b v="1"/>
    <b v="1"/>
    <s v="Prostate Cancer"/>
    <s v="Recovered"/>
    <b v="1"/>
    <x v="3"/>
  </r>
  <r>
    <s v="PID0642"/>
    <s v="Middle-aged"/>
    <x v="0"/>
    <n v="16000"/>
    <n v="10594.86"/>
    <n v="95.3"/>
    <s v="Male"/>
    <s v="O-"/>
    <b v="0"/>
    <b v="0"/>
    <b v="1"/>
    <n v="5"/>
    <n v="34.171178600882065"/>
    <b v="1"/>
    <b v="1"/>
    <s v="Childbirth"/>
    <s v="Ongoing Treatment"/>
    <b v="1"/>
    <x v="0"/>
  </r>
  <r>
    <s v="PID0643"/>
    <s v="Middle-aged"/>
    <x v="2"/>
    <n v="10000"/>
    <n v="0"/>
    <n v="72"/>
    <s v="Female"/>
    <s v="B+"/>
    <b v="0"/>
    <b v="1"/>
    <b v="0"/>
    <n v="30"/>
    <n v="28.124999999999993"/>
    <b v="1"/>
    <b v="1"/>
    <s v="Prostate Cancer"/>
    <s v="Ongoing Treatment"/>
    <b v="0"/>
    <x v="1"/>
  </r>
  <r>
    <s v="PID0644"/>
    <s v="Middle-aged"/>
    <x v="2"/>
    <n v="200000"/>
    <n v="0"/>
    <n v="72.7"/>
    <s v="Male"/>
    <s v="A+"/>
    <b v="1"/>
    <b v="0"/>
    <b v="0"/>
    <n v="0.5"/>
    <n v="29.494097123615564"/>
    <b v="1"/>
    <b v="1"/>
    <s v="Respiratory Infection"/>
    <s v="Critical"/>
    <b v="0"/>
    <x v="1"/>
  </r>
  <r>
    <s v="PID0645"/>
    <s v="Adult"/>
    <x v="0"/>
    <n v="45000"/>
    <n v="30544.590000000004"/>
    <n v="81.900000000000006"/>
    <s v="Male"/>
    <s v="B-"/>
    <b v="1"/>
    <b v="0"/>
    <b v="1"/>
    <n v="400"/>
    <n v="30.450624628197509"/>
    <b v="1"/>
    <b v="1"/>
    <s v="Heart Attack"/>
    <s v="Critical"/>
    <b v="1"/>
    <x v="3"/>
  </r>
  <r>
    <s v="PID0646"/>
    <s v="Middle-aged"/>
    <x v="1"/>
    <n v="90000"/>
    <n v="48103.05"/>
    <n v="79.2"/>
    <s v="Female"/>
    <s v="B+"/>
    <b v="0"/>
    <b v="0"/>
    <b v="1"/>
    <n v="9"/>
    <n v="29.809176107493698"/>
    <b v="1"/>
    <b v="1"/>
    <s v="Hypertension"/>
    <s v="Recovered"/>
    <b v="1"/>
    <x v="0"/>
  </r>
  <r>
    <s v="PID0647"/>
    <s v="Middle-aged"/>
    <x v="2"/>
    <n v="3000"/>
    <n v="2095.17"/>
    <n v="78.599999999999994"/>
    <s v="Female"/>
    <s v="O-"/>
    <b v="1"/>
    <b v="0"/>
    <b v="1"/>
    <n v="2"/>
    <n v="33.142186709394501"/>
    <b v="1"/>
    <b v="1"/>
    <s v="Heart Attack"/>
    <s v="Ongoing Treatment"/>
    <b v="1"/>
    <x v="2"/>
  </r>
  <r>
    <s v="PID0648"/>
    <s v="Adult"/>
    <x v="0"/>
    <n v="90000"/>
    <n v="71874.399999999994"/>
    <n v="59.9"/>
    <s v="Male"/>
    <s v="A-"/>
    <b v="0"/>
    <b v="0"/>
    <b v="1"/>
    <n v="150"/>
    <n v="20.014033211934912"/>
    <b v="0"/>
    <b v="0"/>
    <s v="Allergic Reaction"/>
    <s v="Ongoing Treatment"/>
    <b v="1"/>
    <x v="4"/>
  </r>
  <r>
    <s v="PID0649"/>
    <s v="Elderly"/>
    <x v="1"/>
    <n v="200000"/>
    <n v="159176.6"/>
    <n v="55.1"/>
    <s v="Female"/>
    <s v="AB+"/>
    <b v="0"/>
    <b v="0"/>
    <b v="1"/>
    <n v="5"/>
    <n v="23.848684210526315"/>
    <b v="0"/>
    <b v="0"/>
    <s v="Cancer"/>
    <s v="Critical"/>
    <b v="1"/>
    <x v="5"/>
  </r>
  <r>
    <s v="PID0650"/>
    <s v="Senior"/>
    <x v="1"/>
    <n v="3000"/>
    <n v="2477.58"/>
    <n v="55.7"/>
    <s v="Male"/>
    <s v="O-"/>
    <b v="0"/>
    <b v="0"/>
    <b v="1"/>
    <n v="9"/>
    <n v="20.213383655102341"/>
    <b v="0"/>
    <b v="0"/>
    <s v="Stroke"/>
    <s v="Ongoing Treatment"/>
    <b v="1"/>
    <x v="5"/>
  </r>
  <r>
    <s v="PID0651"/>
    <s v="Adult"/>
    <x v="1"/>
    <n v="40000"/>
    <n v="23723.899999999998"/>
    <n v="62.6"/>
    <s v="Female"/>
    <s v="A+"/>
    <b v="0"/>
    <b v="0"/>
    <b v="1"/>
    <n v="5"/>
    <n v="22.99357208448118"/>
    <b v="0"/>
    <b v="0"/>
    <s v="Osteoarthritis"/>
    <s v="Recovered"/>
    <b v="1"/>
    <x v="3"/>
  </r>
  <r>
    <s v="PID0652"/>
    <s v="Adult"/>
    <x v="1"/>
    <n v="500"/>
    <n v="394.89"/>
    <n v="98.5"/>
    <s v="Male"/>
    <s v="B+"/>
    <b v="1"/>
    <b v="0"/>
    <b v="1"/>
    <n v="15"/>
    <n v="30.741861989326175"/>
    <b v="1"/>
    <b v="1"/>
    <s v="Heart Attack"/>
    <s v="Ongoing Treatment"/>
    <b v="1"/>
    <x v="4"/>
  </r>
  <r>
    <s v="PID0653"/>
    <s v="Adult"/>
    <x v="1"/>
    <n v="60000"/>
    <n v="53382.16"/>
    <n v="80.3"/>
    <s v="Female"/>
    <s v="AB+"/>
    <b v="0"/>
    <b v="1"/>
    <b v="1"/>
    <n v="25"/>
    <n v="26.52265821112432"/>
    <b v="0"/>
    <b v="0"/>
    <s v="Fractured Leg"/>
    <s v="Recovered"/>
    <b v="1"/>
    <x v="0"/>
  </r>
  <r>
    <s v="PID0654"/>
    <s v="Senior"/>
    <x v="2"/>
    <n v="200"/>
    <n v="122.98"/>
    <n v="49.6"/>
    <s v="Female"/>
    <s v="B-"/>
    <b v="0"/>
    <b v="1"/>
    <b v="1"/>
    <n v="12"/>
    <n v="22.044444444444444"/>
    <b v="0"/>
    <b v="0"/>
    <s v="Fractured Arm"/>
    <s v="Ongoing Treatment"/>
    <b v="1"/>
    <x v="0"/>
  </r>
  <r>
    <s v="PID0655"/>
    <s v="Adult"/>
    <x v="2"/>
    <n v="200000"/>
    <n v="124213.09999999999"/>
    <n v="103.8"/>
    <s v="Female"/>
    <s v="O-"/>
    <b v="0"/>
    <b v="1"/>
    <b v="1"/>
    <n v="20"/>
    <n v="33.13224169300009"/>
    <b v="1"/>
    <b v="1"/>
    <s v="Respiratory Infection"/>
    <s v="Critical"/>
    <b v="1"/>
    <x v="0"/>
  </r>
  <r>
    <s v="PID0656"/>
    <s v="Adult"/>
    <x v="0"/>
    <n v="250000"/>
    <n v="200949.1"/>
    <n v="81"/>
    <s v="Male"/>
    <s v="B+"/>
    <b v="0"/>
    <b v="0"/>
    <b v="1"/>
    <n v="0"/>
    <n v="25.280109859242845"/>
    <b v="0"/>
    <b v="0"/>
    <s v="Allergic Reaction"/>
    <s v="Ongoing Treatment"/>
    <b v="1"/>
    <x v="5"/>
  </r>
  <r>
    <s v="PID0657"/>
    <s v="Young Adult"/>
    <x v="0"/>
    <n v="60000"/>
    <n v="48097.399999999994"/>
    <n v="85.2"/>
    <s v="Male"/>
    <s v="A+"/>
    <b v="1"/>
    <b v="1"/>
    <b v="1"/>
    <n v="7"/>
    <n v="26.890544123216767"/>
    <b v="0"/>
    <b v="0"/>
    <s v="Stroke"/>
    <s v="Ongoing Treatment"/>
    <b v="1"/>
    <x v="5"/>
  </r>
  <r>
    <s v="PID0658"/>
    <s v="Adult"/>
    <x v="0"/>
    <n v="40000"/>
    <n v="0"/>
    <n v="62.9"/>
    <s v="Male"/>
    <s v="AB+"/>
    <b v="0"/>
    <b v="0"/>
    <b v="0"/>
    <n v="7"/>
    <n v="23.386377156454493"/>
    <b v="0"/>
    <b v="0"/>
    <s v="Fractured Leg"/>
    <s v="Ongoing Treatment"/>
    <b v="0"/>
    <x v="1"/>
  </r>
  <r>
    <s v="PID0659"/>
    <s v="Middle-aged"/>
    <x v="0"/>
    <n v="21000"/>
    <n v="16672.600000000002"/>
    <n v="75.099999999999994"/>
    <s v="Male"/>
    <s v="B-"/>
    <b v="0"/>
    <b v="0"/>
    <b v="1"/>
    <n v="3"/>
    <n v="31.259105098855354"/>
    <b v="1"/>
    <b v="1"/>
    <s v="Hypertension"/>
    <s v="Critical"/>
    <b v="1"/>
    <x v="0"/>
  </r>
  <r>
    <s v="PID0660"/>
    <s v="Adult"/>
    <x v="1"/>
    <n v="300000"/>
    <n v="202307.52"/>
    <n v="74.400000000000006"/>
    <s v="Female"/>
    <s v="O+"/>
    <b v="1"/>
    <b v="0"/>
    <b v="1"/>
    <n v="20"/>
    <n v="28.002559373706202"/>
    <b v="1"/>
    <b v="1"/>
    <s v="Respiratory Infection"/>
    <s v="Recovered"/>
    <b v="1"/>
    <x v="4"/>
  </r>
  <r>
    <s v="PID0661"/>
    <s v="Middle-aged"/>
    <x v="1"/>
    <n v="20000"/>
    <n v="10666.44"/>
    <n v="72.099999999999994"/>
    <s v="Female"/>
    <s v="O+"/>
    <b v="1"/>
    <b v="1"/>
    <b v="1"/>
    <n v="15"/>
    <n v="25.24421413816043"/>
    <b v="0"/>
    <b v="0"/>
    <s v="Diabetes"/>
    <s v="Critical"/>
    <b v="1"/>
    <x v="3"/>
  </r>
  <r>
    <s v="PID0662"/>
    <s v="Middle-aged"/>
    <x v="2"/>
    <n v="90000"/>
    <n v="64432.799999999996"/>
    <n v="58.2"/>
    <s v="Female"/>
    <s v="A-"/>
    <b v="1"/>
    <b v="0"/>
    <b v="1"/>
    <n v="12"/>
    <n v="21.377410468319564"/>
    <b v="0"/>
    <b v="0"/>
    <s v="Prostate Cancer"/>
    <s v="Ongoing Treatment"/>
    <b v="1"/>
    <x v="5"/>
  </r>
  <r>
    <s v="PID0663"/>
    <s v="Senior"/>
    <x v="2"/>
    <n v="200000"/>
    <n v="126889.5"/>
    <n v="82.9"/>
    <s v="Female"/>
    <s v="B+"/>
    <b v="0"/>
    <b v="0"/>
    <b v="1"/>
    <n v="15"/>
    <n v="33.207819259734016"/>
    <b v="1"/>
    <b v="1"/>
    <s v="Prostate Cancer"/>
    <s v="Ongoing Treatment"/>
    <b v="1"/>
    <x v="5"/>
  </r>
  <r>
    <s v="PID0664"/>
    <s v="Senior"/>
    <x v="2"/>
    <n v="60000"/>
    <n v="0"/>
    <n v="75.5"/>
    <s v="Female"/>
    <s v="AB-"/>
    <b v="1"/>
    <b v="0"/>
    <b v="0"/>
    <n v="30"/>
    <n v="29.126962694340492"/>
    <b v="1"/>
    <b v="1"/>
    <s v="Fractured Leg"/>
    <s v="Critical"/>
    <b v="0"/>
    <x v="1"/>
  </r>
  <r>
    <s v="PID0665"/>
    <s v="Middle-aged"/>
    <x v="0"/>
    <n v="24000"/>
    <n v="16320.78"/>
    <n v="73.900000000000006"/>
    <s v="Male"/>
    <s v="B-"/>
    <b v="1"/>
    <b v="0"/>
    <b v="1"/>
    <n v="15"/>
    <n v="23.324075243024872"/>
    <b v="0"/>
    <b v="0"/>
    <s v="Osteoarthritis"/>
    <s v="Recovered"/>
    <b v="1"/>
    <x v="0"/>
  </r>
  <r>
    <s v="PID0666"/>
    <s v="Middle-aged"/>
    <x v="3"/>
    <n v="36000"/>
    <n v="25044.27"/>
    <n v="62.3"/>
    <s v="Male"/>
    <s v="AB+"/>
    <b v="0"/>
    <b v="1"/>
    <b v="1"/>
    <n v="7"/>
    <n v="23.738759335467147"/>
    <b v="0"/>
    <b v="0"/>
    <s v="Kidney Stones"/>
    <s v="Ongoing Treatment"/>
    <b v="1"/>
    <x v="2"/>
  </r>
  <r>
    <s v="PID0667"/>
    <s v="Middle-aged"/>
    <x v="1"/>
    <n v="250000"/>
    <n v="170546.6"/>
    <n v="86.6"/>
    <s v="Female"/>
    <s v="B+"/>
    <b v="0"/>
    <b v="1"/>
    <b v="1"/>
    <n v="5"/>
    <n v="30.321067189524179"/>
    <b v="1"/>
    <b v="1"/>
    <s v="Respiratory Infection"/>
    <s v="Critical"/>
    <b v="1"/>
    <x v="5"/>
  </r>
  <r>
    <s v="PID0668"/>
    <s v="Middle-aged"/>
    <x v="1"/>
    <n v="60000"/>
    <n v="31337.919999999998"/>
    <n v="52.7"/>
    <s v="Female"/>
    <s v="A-"/>
    <b v="1"/>
    <b v="1"/>
    <b v="1"/>
    <n v="20"/>
    <n v="21.11039897452331"/>
    <b v="0"/>
    <b v="0"/>
    <s v="Fractured Arm"/>
    <s v="Recovered"/>
    <b v="1"/>
    <x v="3"/>
  </r>
  <r>
    <s v="PID0669"/>
    <s v="Middle-aged"/>
    <x v="2"/>
    <n v="90000"/>
    <n v="73656"/>
    <n v="70.8"/>
    <s v="Male"/>
    <s v="A-"/>
    <b v="0"/>
    <b v="1"/>
    <b v="1"/>
    <n v="0"/>
    <n v="30.644044321329638"/>
    <b v="1"/>
    <b v="1"/>
    <s v="Heart Attack"/>
    <s v="Ongoing Treatment"/>
    <b v="1"/>
    <x v="5"/>
  </r>
  <r>
    <s v="PID0670"/>
    <s v="Adult"/>
    <x v="0"/>
    <n v="60000"/>
    <n v="32882.85"/>
    <n v="78.3"/>
    <s v="Female"/>
    <s v="A+"/>
    <b v="0"/>
    <b v="0"/>
    <b v="1"/>
    <n v="200"/>
    <n v="28.414864276382641"/>
    <b v="1"/>
    <b v="1"/>
    <s v="Cancer"/>
    <s v="Ongoing Treatment"/>
    <b v="1"/>
    <x v="0"/>
  </r>
  <r>
    <s v="PID0671"/>
    <s v="Young Adult"/>
    <x v="0"/>
    <n v="12000"/>
    <n v="0"/>
    <n v="95"/>
    <s v="Female"/>
    <s v="O+"/>
    <b v="0"/>
    <b v="1"/>
    <b v="0"/>
    <n v="20"/>
    <n v="31.741788900397605"/>
    <b v="1"/>
    <b v="1"/>
    <s v="Kidney Stones"/>
    <s v="Recovered"/>
    <b v="0"/>
    <x v="1"/>
  </r>
  <r>
    <s v="PID0672"/>
    <s v="Adult"/>
    <x v="2"/>
    <n v="12000"/>
    <n v="9054.18"/>
    <n v="90.6"/>
    <s v="Male"/>
    <s v="A+"/>
    <b v="1"/>
    <b v="0"/>
    <b v="1"/>
    <n v="20"/>
    <n v="29.92469282600079"/>
    <b v="1"/>
    <b v="1"/>
    <s v="Heart Attack"/>
    <s v="Ongoing Treatment"/>
    <b v="1"/>
    <x v="2"/>
  </r>
  <r>
    <s v="PID0673"/>
    <s v="Middle-aged"/>
    <x v="1"/>
    <n v="12000"/>
    <n v="8400.9000000000015"/>
    <n v="66.2"/>
    <s v="Female"/>
    <s v="O-"/>
    <b v="1"/>
    <b v="1"/>
    <b v="1"/>
    <n v="15"/>
    <n v="28.279721474646504"/>
    <b v="1"/>
    <b v="1"/>
    <s v="Childbirth"/>
    <s v="Critical"/>
    <b v="1"/>
    <x v="4"/>
  </r>
  <r>
    <s v="PID0674"/>
    <s v="Adult"/>
    <x v="2"/>
    <n v="48000"/>
    <n v="43134.92"/>
    <n v="66.900000000000006"/>
    <s v="Male"/>
    <s v="A-"/>
    <b v="0"/>
    <b v="0"/>
    <b v="1"/>
    <n v="2"/>
    <n v="21.59736570247934"/>
    <b v="0"/>
    <b v="0"/>
    <s v="Prostate Cancer"/>
    <s v="Ongoing Treatment"/>
    <b v="1"/>
    <x v="4"/>
  </r>
  <r>
    <s v="PID0675"/>
    <s v="Adult"/>
    <x v="0"/>
    <n v="18000"/>
    <n v="9478.98"/>
    <n v="58.7"/>
    <s v="Male"/>
    <s v="AB-"/>
    <b v="0"/>
    <b v="0"/>
    <b v="1"/>
    <n v="15"/>
    <n v="21.047724909462513"/>
    <b v="0"/>
    <b v="0"/>
    <s v="Fractured Leg"/>
    <s v="Critical"/>
    <b v="1"/>
    <x v="5"/>
  </r>
  <r>
    <s v="PID0676"/>
    <s v="Adult"/>
    <x v="2"/>
    <n v="60000"/>
    <n v="50145.04"/>
    <n v="104.7"/>
    <s v="Male"/>
    <s v="B-"/>
    <b v="0"/>
    <b v="0"/>
    <b v="1"/>
    <n v="9"/>
    <n v="33.41951546490472"/>
    <b v="1"/>
    <b v="1"/>
    <s v="Respiratory Infection"/>
    <s v="Critical"/>
    <b v="1"/>
    <x v="0"/>
  </r>
  <r>
    <s v="PID0677"/>
    <s v="Adult"/>
    <x v="2"/>
    <n v="24000"/>
    <n v="15096.18"/>
    <n v="83.5"/>
    <s v="Male"/>
    <s v="AB-"/>
    <b v="1"/>
    <b v="1"/>
    <b v="1"/>
    <n v="0"/>
    <n v="28.555794945453304"/>
    <b v="1"/>
    <b v="1"/>
    <s v="Heart Disease"/>
    <s v="Ongoing Treatment"/>
    <b v="1"/>
    <x v="3"/>
  </r>
  <r>
    <s v="PID0678"/>
    <s v="Middle-aged"/>
    <x v="0"/>
    <n v="60000"/>
    <n v="43140.5"/>
    <n v="87.8"/>
    <s v="Female"/>
    <s v="O-"/>
    <b v="1"/>
    <b v="0"/>
    <b v="1"/>
    <n v="12"/>
    <n v="34.296874999999993"/>
    <b v="1"/>
    <b v="1"/>
    <s v="Heart Disease"/>
    <s v="Recovered"/>
    <b v="1"/>
    <x v="0"/>
  </r>
  <r>
    <s v="PID0679"/>
    <s v="Middle-aged"/>
    <x v="0"/>
    <n v="500"/>
    <n v="288.08999999999997"/>
    <n v="46.1"/>
    <s v="Female"/>
    <s v="B-"/>
    <b v="1"/>
    <b v="1"/>
    <b v="1"/>
    <n v="12"/>
    <n v="20.488888888888891"/>
    <b v="0"/>
    <b v="0"/>
    <s v="Osteoarthritis"/>
    <s v="Ongoing Treatment"/>
    <b v="1"/>
    <x v="5"/>
  </r>
  <r>
    <s v="PID0680"/>
    <s v="Adult"/>
    <x v="1"/>
    <n v="36000"/>
    <n v="31428.06"/>
    <n v="88.9"/>
    <s v="Male"/>
    <s v="AB-"/>
    <b v="1"/>
    <b v="1"/>
    <b v="1"/>
    <n v="20"/>
    <n v="32.653810835629024"/>
    <b v="1"/>
    <b v="1"/>
    <s v="Heart Attack"/>
    <s v="Recovered"/>
    <b v="1"/>
    <x v="4"/>
  </r>
  <r>
    <s v="PID0681"/>
    <s v="Middle-aged"/>
    <x v="3"/>
    <n v="2000"/>
    <n v="1304.68"/>
    <n v="67.5"/>
    <s v="Male"/>
    <s v="AB+"/>
    <b v="0"/>
    <b v="0"/>
    <b v="1"/>
    <n v="7"/>
    <n v="23.633626273589865"/>
    <b v="0"/>
    <b v="0"/>
    <s v="Kidney Stones"/>
    <s v="Recovered"/>
    <b v="1"/>
    <x v="3"/>
  </r>
  <r>
    <s v="PID0682"/>
    <s v="Senior"/>
    <x v="0"/>
    <n v="100"/>
    <n v="86.42"/>
    <n v="60.5"/>
    <s v="Female"/>
    <s v="A+"/>
    <b v="0"/>
    <b v="1"/>
    <b v="1"/>
    <n v="40"/>
    <n v="23.931015387049559"/>
    <b v="0"/>
    <b v="0"/>
    <s v="Osteoarthritis"/>
    <s v="Ongoing Treatment"/>
    <b v="1"/>
    <x v="0"/>
  </r>
  <r>
    <s v="PID0683"/>
    <s v="Adult"/>
    <x v="0"/>
    <n v="24000"/>
    <n v="15400.439999999999"/>
    <n v="57.6"/>
    <s v="Male"/>
    <s v="O-"/>
    <b v="0"/>
    <b v="0"/>
    <b v="1"/>
    <n v="30"/>
    <n v="22.499999999999996"/>
    <b v="0"/>
    <b v="0"/>
    <s v="Osteoarthritis"/>
    <s v="Recovered"/>
    <b v="1"/>
    <x v="5"/>
  </r>
  <r>
    <s v="PID0684"/>
    <s v="Senior"/>
    <x v="0"/>
    <n v="18000"/>
    <n v="0"/>
    <n v="62"/>
    <s v="Female"/>
    <s v="A+"/>
    <b v="0"/>
    <b v="1"/>
    <b v="0"/>
    <n v="9"/>
    <n v="23.335466144755166"/>
    <b v="0"/>
    <b v="0"/>
    <s v="Childbirth"/>
    <s v="Recovered"/>
    <b v="0"/>
    <x v="1"/>
  </r>
  <r>
    <s v="PID0685"/>
    <s v="Middle-aged"/>
    <x v="0"/>
    <n v="500"/>
    <n v="309.23"/>
    <n v="66.2"/>
    <s v="Female"/>
    <s v="O+"/>
    <b v="0"/>
    <b v="0"/>
    <b v="1"/>
    <n v="25"/>
    <n v="22.906574394463671"/>
    <b v="0"/>
    <b v="0"/>
    <s v="Prostate Cancer"/>
    <s v="Critical"/>
    <b v="1"/>
    <x v="3"/>
  </r>
  <r>
    <s v="PID0686"/>
    <s v="Middle-aged"/>
    <x v="3"/>
    <n v="20000"/>
    <n v="15489.94"/>
    <n v="66.8"/>
    <s v="Male"/>
    <s v="B+"/>
    <b v="1"/>
    <b v="0"/>
    <b v="1"/>
    <n v="3"/>
    <n v="23.952095808383234"/>
    <b v="0"/>
    <b v="0"/>
    <s v="Diabetes"/>
    <s v="Ongoing Treatment"/>
    <b v="1"/>
    <x v="5"/>
  </r>
  <r>
    <s v="PID0687"/>
    <s v="Middle-aged"/>
    <x v="0"/>
    <n v="500"/>
    <n v="262.81"/>
    <n v="67.2"/>
    <s v="Female"/>
    <s v="O-"/>
    <b v="0"/>
    <b v="0"/>
    <b v="1"/>
    <n v="40"/>
    <n v="26.581227008425298"/>
    <b v="0"/>
    <b v="0"/>
    <s v="Hypertension"/>
    <s v="Recovered"/>
    <b v="1"/>
    <x v="4"/>
  </r>
  <r>
    <s v="PID0688"/>
    <s v="Adult"/>
    <x v="0"/>
    <n v="200000"/>
    <n v="167637.20000000001"/>
    <n v="91"/>
    <s v="Female"/>
    <s v="B+"/>
    <b v="0"/>
    <b v="1"/>
    <b v="1"/>
    <n v="2"/>
    <n v="28.721121070571897"/>
    <b v="1"/>
    <b v="1"/>
    <s v="Heart Attack"/>
    <s v="Critical"/>
    <b v="1"/>
    <x v="0"/>
  </r>
  <r>
    <s v="PID0689"/>
    <s v="Adult"/>
    <x v="0"/>
    <n v="100"/>
    <n v="59.02"/>
    <n v="70.8"/>
    <s v="Male"/>
    <s v="AB+"/>
    <b v="0"/>
    <b v="0"/>
    <b v="1"/>
    <n v="5"/>
    <n v="23.118367346938776"/>
    <b v="0"/>
    <b v="0"/>
    <s v="Cancer"/>
    <s v="Recovered"/>
    <b v="1"/>
    <x v="4"/>
  </r>
  <r>
    <s v="PID0690"/>
    <s v="Middle-aged"/>
    <x v="2"/>
    <n v="250000"/>
    <n v="139263.20000000001"/>
    <n v="85.7"/>
    <s v="Female"/>
    <s v="B+"/>
    <b v="1"/>
    <b v="0"/>
    <b v="1"/>
    <n v="7"/>
    <n v="31.863474122546108"/>
    <b v="1"/>
    <b v="1"/>
    <s v="Diabetes"/>
    <s v="Recovered"/>
    <b v="1"/>
    <x v="2"/>
  </r>
  <r>
    <s v="PID0691"/>
    <s v="Middle-aged"/>
    <x v="0"/>
    <n v="18000"/>
    <n v="0"/>
    <n v="74.2"/>
    <s v="Female"/>
    <s v="A-"/>
    <b v="1"/>
    <b v="0"/>
    <b v="0"/>
    <n v="4"/>
    <n v="26.92698504862825"/>
    <b v="0"/>
    <b v="0"/>
    <s v="Hypertension"/>
    <s v="Ongoing Treatment"/>
    <b v="0"/>
    <x v="1"/>
  </r>
  <r>
    <s v="PID0692"/>
    <s v="Adult"/>
    <x v="2"/>
    <n v="18000"/>
    <n v="15191.880000000001"/>
    <n v="69.900000000000006"/>
    <s v="Male"/>
    <s v="AB-"/>
    <b v="1"/>
    <b v="0"/>
    <b v="1"/>
    <n v="0.5"/>
    <n v="23.087594133967499"/>
    <b v="0"/>
    <b v="0"/>
    <s v="Cancer"/>
    <s v="Critical"/>
    <b v="1"/>
    <x v="3"/>
  </r>
  <r>
    <s v="PID0693"/>
    <s v="Senior"/>
    <x v="3"/>
    <n v="90000"/>
    <n v="0"/>
    <n v="83.7"/>
    <s v="Female"/>
    <s v="AB+"/>
    <b v="0"/>
    <b v="0"/>
    <b v="0"/>
    <n v="5"/>
    <n v="34.39349112426035"/>
    <b v="1"/>
    <b v="1"/>
    <s v="Prostate Cancer"/>
    <s v="Critical"/>
    <b v="0"/>
    <x v="1"/>
  </r>
  <r>
    <s v="PID0694"/>
    <s v="Adult"/>
    <x v="2"/>
    <n v="18000"/>
    <n v="15334.74"/>
    <n v="101.1"/>
    <s v="Male"/>
    <s v="A+"/>
    <b v="0"/>
    <b v="1"/>
    <b v="1"/>
    <n v="90"/>
    <n v="33.012244897959185"/>
    <b v="1"/>
    <b v="1"/>
    <s v="Kidney Stones"/>
    <s v="Critical"/>
    <b v="1"/>
    <x v="4"/>
  </r>
  <r>
    <s v="PID0695"/>
    <s v="Adult"/>
    <x v="2"/>
    <n v="60000"/>
    <n v="48267.05"/>
    <n v="81.5"/>
    <s v="Female"/>
    <s v="O-"/>
    <b v="0"/>
    <b v="1"/>
    <b v="1"/>
    <n v="9"/>
    <n v="30.301903628792392"/>
    <b v="1"/>
    <b v="1"/>
    <s v="Prostate Cancer"/>
    <s v="Recovered"/>
    <b v="1"/>
    <x v="3"/>
  </r>
  <r>
    <s v="PID0696"/>
    <s v="Adult"/>
    <x v="0"/>
    <n v="60000"/>
    <n v="44041.1"/>
    <n v="85.2"/>
    <s v="Male"/>
    <s v="B+"/>
    <b v="1"/>
    <b v="1"/>
    <b v="1"/>
    <n v="7"/>
    <n v="29.480968858131494"/>
    <b v="1"/>
    <b v="1"/>
    <s v="Heart Attack"/>
    <s v="Ongoing Treatment"/>
    <b v="1"/>
    <x v="4"/>
  </r>
  <r>
    <s v="PID0697"/>
    <s v="Adult"/>
    <x v="2"/>
    <n v="24000"/>
    <n v="19459.29"/>
    <n v="84.2"/>
    <s v="Female"/>
    <s v="A+"/>
    <b v="0"/>
    <b v="1"/>
    <b v="1"/>
    <n v="2"/>
    <n v="31.305770374776923"/>
    <b v="1"/>
    <b v="1"/>
    <s v="Hypertension"/>
    <s v="Critical"/>
    <b v="1"/>
    <x v="0"/>
  </r>
  <r>
    <s v="PID0698"/>
    <s v="Adult"/>
    <x v="2"/>
    <n v="48000"/>
    <n v="28136.92"/>
    <n v="60.6"/>
    <s v="Male"/>
    <s v="A+"/>
    <b v="1"/>
    <b v="0"/>
    <b v="1"/>
    <n v="5"/>
    <n v="20.247920077516788"/>
    <b v="0"/>
    <b v="0"/>
    <s v="Fractured Leg"/>
    <s v="Recovered"/>
    <b v="1"/>
    <x v="4"/>
  </r>
  <r>
    <s v="PID0699"/>
    <s v="Adult"/>
    <x v="0"/>
    <n v="90000"/>
    <n v="66656.2"/>
    <n v="93.6"/>
    <s v="Male"/>
    <s v="O+"/>
    <b v="0"/>
    <b v="0"/>
    <b v="1"/>
    <n v="15"/>
    <n v="29.212571392902841"/>
    <b v="1"/>
    <b v="1"/>
    <s v="Cancer"/>
    <s v="Recovered"/>
    <b v="1"/>
    <x v="3"/>
  </r>
  <r>
    <s v="PID0700"/>
    <s v="Adult"/>
    <x v="0"/>
    <n v="18000"/>
    <n v="0"/>
    <n v="92.1"/>
    <s v="Male"/>
    <s v="O+"/>
    <b v="0"/>
    <b v="0"/>
    <b v="0"/>
    <n v="12"/>
    <n v="33.422848018580346"/>
    <b v="1"/>
    <b v="1"/>
    <s v="Diabetes"/>
    <s v="Ongoing Treatment"/>
    <b v="0"/>
    <x v="1"/>
  </r>
  <r>
    <s v="PID0701"/>
    <s v="Middle-aged"/>
    <x v="0"/>
    <n v="24000"/>
    <n v="14503.32"/>
    <n v="55.7"/>
    <s v="Female"/>
    <s v="O-"/>
    <b v="1"/>
    <b v="1"/>
    <b v="1"/>
    <n v="40"/>
    <n v="21.223898795915254"/>
    <b v="0"/>
    <b v="0"/>
    <s v="Kidney Stones"/>
    <s v="Critical"/>
    <b v="1"/>
    <x v="5"/>
  </r>
  <r>
    <s v="PID0702"/>
    <s v="Adult"/>
    <x v="0"/>
    <n v="12000"/>
    <n v="8919.66"/>
    <n v="82.2"/>
    <s v="Female"/>
    <s v="O-"/>
    <b v="1"/>
    <b v="0"/>
    <b v="1"/>
    <n v="5"/>
    <n v="30.938311566110883"/>
    <b v="1"/>
    <b v="1"/>
    <s v="Stroke"/>
    <s v="Critical"/>
    <b v="1"/>
    <x v="5"/>
  </r>
  <r>
    <s v="PID0703"/>
    <s v="Senior"/>
    <x v="3"/>
    <n v="20000"/>
    <n v="13780.9"/>
    <n v="54.2"/>
    <s v="Female"/>
    <s v="B+"/>
    <b v="0"/>
    <b v="1"/>
    <b v="1"/>
    <n v="200"/>
    <n v="21.43902535500969"/>
    <b v="0"/>
    <b v="0"/>
    <s v="Osteoarthritis"/>
    <s v="Ongoing Treatment"/>
    <b v="1"/>
    <x v="5"/>
  </r>
  <r>
    <s v="PID0704"/>
    <s v="Senior"/>
    <x v="2"/>
    <n v="20000"/>
    <n v="12907.56"/>
    <n v="67"/>
    <s v="Female"/>
    <s v="AB+"/>
    <b v="0"/>
    <b v="0"/>
    <b v="1"/>
    <n v="5"/>
    <n v="25.847768218818715"/>
    <b v="0"/>
    <b v="0"/>
    <s v="Fractured Leg"/>
    <s v="Ongoing Treatment"/>
    <b v="1"/>
    <x v="5"/>
  </r>
  <r>
    <s v="PID0705"/>
    <s v="Senior"/>
    <x v="2"/>
    <n v="60000"/>
    <n v="35408.32"/>
    <n v="80"/>
    <s v="Male"/>
    <s v="AB-"/>
    <b v="0"/>
    <b v="0"/>
    <b v="1"/>
    <n v="1"/>
    <n v="32.455677715120288"/>
    <b v="1"/>
    <b v="1"/>
    <s v="Heart Attack"/>
    <s v="Recovered"/>
    <b v="1"/>
    <x v="5"/>
  </r>
  <r>
    <s v="PID0706"/>
    <s v="Middle-aged"/>
    <x v="1"/>
    <n v="250000"/>
    <n v="126508.5"/>
    <n v="80.599999999999994"/>
    <s v="Male"/>
    <s v="O-"/>
    <b v="0"/>
    <b v="0"/>
    <b v="1"/>
    <n v="250"/>
    <n v="32.286492549270946"/>
    <b v="1"/>
    <b v="1"/>
    <s v="Allergic Reaction"/>
    <s v="Recovered"/>
    <b v="1"/>
    <x v="3"/>
  </r>
  <r>
    <s v="PID0707"/>
    <s v="Adult"/>
    <x v="2"/>
    <n v="12000"/>
    <n v="6771.42"/>
    <n v="80.900000000000006"/>
    <s v="Male"/>
    <s v="O+"/>
    <b v="0"/>
    <b v="0"/>
    <b v="1"/>
    <n v="40"/>
    <n v="26.416326530612245"/>
    <b v="0"/>
    <b v="0"/>
    <s v="Childbirth"/>
    <s v="Recovered"/>
    <b v="1"/>
    <x v="3"/>
  </r>
  <r>
    <s v="PID0708"/>
    <s v="Middle-aged"/>
    <x v="0"/>
    <n v="90000"/>
    <n v="59766.450000000004"/>
    <n v="61.8"/>
    <s v="Male"/>
    <s v="A+"/>
    <b v="0"/>
    <b v="0"/>
    <b v="1"/>
    <n v="2"/>
    <n v="26.748614958448751"/>
    <b v="0"/>
    <b v="0"/>
    <s v="Cancer"/>
    <s v="Recovered"/>
    <b v="1"/>
    <x v="2"/>
  </r>
  <r>
    <s v="PID0709"/>
    <s v="Adult"/>
    <x v="1"/>
    <n v="90000"/>
    <n v="75760.05"/>
    <n v="86.7"/>
    <s v="Female"/>
    <s v="AB+"/>
    <b v="1"/>
    <b v="0"/>
    <b v="1"/>
    <n v="5"/>
    <n v="28.96855892278392"/>
    <b v="1"/>
    <b v="1"/>
    <s v="Appendicitis"/>
    <s v="Recovered"/>
    <b v="1"/>
    <x v="2"/>
  </r>
  <r>
    <s v="PID0710"/>
    <s v="Adult"/>
    <x v="1"/>
    <n v="16000"/>
    <n v="13875.26"/>
    <n v="64.8"/>
    <s v="Male"/>
    <s v="O-"/>
    <b v="0"/>
    <b v="1"/>
    <b v="1"/>
    <n v="15"/>
    <n v="21.903731746890212"/>
    <b v="0"/>
    <b v="0"/>
    <s v="Fractured Arm"/>
    <s v="Ongoing Treatment"/>
    <b v="1"/>
    <x v="0"/>
  </r>
  <r>
    <s v="PID0711"/>
    <s v="Middle-aged"/>
    <x v="2"/>
    <n v="40000"/>
    <n v="35384.899999999994"/>
    <n v="65.099999999999994"/>
    <s v="Male"/>
    <s v="B-"/>
    <b v="0"/>
    <b v="0"/>
    <b v="1"/>
    <n v="1"/>
    <n v="28.551379325468179"/>
    <b v="1"/>
    <b v="1"/>
    <s v="Prostate Cancer"/>
    <s v="Critical"/>
    <b v="1"/>
    <x v="0"/>
  </r>
  <r>
    <s v="PID0712"/>
    <s v="Middle-aged"/>
    <x v="1"/>
    <n v="500"/>
    <n v="406.64"/>
    <n v="96.4"/>
    <s v="Female"/>
    <s v="A+"/>
    <b v="1"/>
    <b v="0"/>
    <b v="1"/>
    <n v="40"/>
    <n v="33.752319596652782"/>
    <b v="1"/>
    <b v="1"/>
    <s v="Fractured Leg"/>
    <s v="Critical"/>
    <b v="1"/>
    <x v="0"/>
  </r>
  <r>
    <s v="PID0713"/>
    <s v="Adult"/>
    <x v="3"/>
    <n v="500"/>
    <n v="344.07"/>
    <n v="64.8"/>
    <s v="Female"/>
    <s v="B-"/>
    <b v="0"/>
    <b v="0"/>
    <b v="1"/>
    <n v="20"/>
    <n v="23.801652892561986"/>
    <b v="0"/>
    <b v="0"/>
    <s v="Kidney Stones"/>
    <s v="Ongoing Treatment"/>
    <b v="1"/>
    <x v="3"/>
  </r>
  <r>
    <s v="PID0714"/>
    <s v="Middle-aged"/>
    <x v="0"/>
    <n v="12000"/>
    <n v="6670.62"/>
    <n v="68.5"/>
    <s v="Male"/>
    <s v="B+"/>
    <b v="1"/>
    <b v="1"/>
    <b v="1"/>
    <n v="5"/>
    <n v="23.154407787993513"/>
    <b v="0"/>
    <b v="0"/>
    <s v="Prostate Cancer"/>
    <s v="Critical"/>
    <b v="1"/>
    <x v="2"/>
  </r>
  <r>
    <s v="PID0715"/>
    <s v="Middle-aged"/>
    <x v="3"/>
    <n v="60000"/>
    <n v="51497"/>
    <n v="84.9"/>
    <s v="Male"/>
    <s v="O-"/>
    <b v="1"/>
    <b v="0"/>
    <b v="1"/>
    <n v="20"/>
    <n v="32.350251486053949"/>
    <b v="1"/>
    <b v="1"/>
    <s v="Childbirth"/>
    <s v="Ongoing Treatment"/>
    <b v="1"/>
    <x v="5"/>
  </r>
  <r>
    <s v="PID0716"/>
    <s v="Middle-aged"/>
    <x v="0"/>
    <n v="36000"/>
    <n v="18567.12"/>
    <n v="84.3"/>
    <s v="Female"/>
    <s v="A-"/>
    <b v="0"/>
    <b v="0"/>
    <b v="1"/>
    <n v="12"/>
    <n v="30.226971207286027"/>
    <b v="1"/>
    <b v="1"/>
    <s v="Fractured Leg"/>
    <s v="Ongoing Treatment"/>
    <b v="1"/>
    <x v="3"/>
  </r>
  <r>
    <s v="PID0717"/>
    <s v="Middle-aged"/>
    <x v="2"/>
    <n v="250000"/>
    <n v="154206.1"/>
    <n v="57.7"/>
    <s v="Male"/>
    <s v="O-"/>
    <b v="0"/>
    <b v="0"/>
    <b v="1"/>
    <n v="3"/>
    <n v="20.443594104308396"/>
    <b v="0"/>
    <b v="0"/>
    <s v="Osteoarthritis"/>
    <s v="Recovered"/>
    <b v="1"/>
    <x v="4"/>
  </r>
  <r>
    <s v="PID0718"/>
    <s v="Senior"/>
    <x v="2"/>
    <n v="3000"/>
    <n v="2193.54"/>
    <n v="71.900000000000006"/>
    <s v="Male"/>
    <s v="O+"/>
    <b v="0"/>
    <b v="0"/>
    <b v="1"/>
    <n v="12"/>
    <n v="28.085937499999996"/>
    <b v="1"/>
    <b v="1"/>
    <s v="Fractured Arm"/>
    <s v="Ongoing Treatment"/>
    <b v="1"/>
    <x v="3"/>
  </r>
  <r>
    <s v="PID0719"/>
    <s v="Adult"/>
    <x v="3"/>
    <n v="100"/>
    <n v="65.45"/>
    <n v="94.9"/>
    <s v="Male"/>
    <s v="B+"/>
    <b v="0"/>
    <b v="0"/>
    <b v="1"/>
    <n v="20"/>
    <n v="34.857667584940316"/>
    <b v="1"/>
    <b v="1"/>
    <s v="Heart Disease"/>
    <s v="Ongoing Treatment"/>
    <b v="1"/>
    <x v="3"/>
  </r>
  <r>
    <s v="PID0720"/>
    <s v="Adult"/>
    <x v="0"/>
    <n v="800"/>
    <n v="557.95000000000005"/>
    <n v="80.8"/>
    <s v="Female"/>
    <s v="B+"/>
    <b v="1"/>
    <b v="0"/>
    <b v="1"/>
    <n v="40"/>
    <n v="31.17163689672466"/>
    <b v="1"/>
    <b v="1"/>
    <s v="Appendicitis"/>
    <s v="Ongoing Treatment"/>
    <b v="1"/>
    <x v="4"/>
  </r>
  <r>
    <s v="PID0721"/>
    <s v="Senior"/>
    <x v="1"/>
    <n v="500"/>
    <n v="366.9"/>
    <n v="79.2"/>
    <s v="Female"/>
    <s v="O+"/>
    <b v="0"/>
    <b v="0"/>
    <b v="1"/>
    <n v="15"/>
    <n v="28.398293233891501"/>
    <b v="1"/>
    <b v="1"/>
    <s v="Heart Disease"/>
    <s v="Recovered"/>
    <b v="1"/>
    <x v="5"/>
  </r>
  <r>
    <s v="PID0722"/>
    <s v="Adult"/>
    <x v="0"/>
    <n v="20000"/>
    <n v="15172.92"/>
    <n v="85.8"/>
    <s v="Female"/>
    <s v="B+"/>
    <b v="0"/>
    <b v="0"/>
    <b v="1"/>
    <n v="25"/>
    <n v="29.688581314878896"/>
    <b v="1"/>
    <b v="1"/>
    <s v="Fractured Leg"/>
    <s v="Ongoing Treatment"/>
    <b v="1"/>
    <x v="5"/>
  </r>
  <r>
    <s v="PID0723"/>
    <s v="Adult"/>
    <x v="3"/>
    <n v="100"/>
    <n v="87.14"/>
    <n v="89.2"/>
    <s v="Female"/>
    <s v="A-"/>
    <b v="0"/>
    <b v="0"/>
    <b v="1"/>
    <n v="12"/>
    <n v="28.472022726547287"/>
    <b v="1"/>
    <b v="1"/>
    <s v="Respiratory Infection"/>
    <s v="Recovered"/>
    <b v="1"/>
    <x v="4"/>
  </r>
  <r>
    <s v="PID0724"/>
    <s v="Middle-aged"/>
    <x v="0"/>
    <n v="20000"/>
    <n v="13300.26"/>
    <n v="53.3"/>
    <s v="Male"/>
    <s v="A-"/>
    <b v="0"/>
    <b v="0"/>
    <b v="1"/>
    <n v="40"/>
    <n v="23.688888888888886"/>
    <b v="0"/>
    <b v="0"/>
    <s v="Fractured Leg"/>
    <s v="Ongoing Treatment"/>
    <b v="1"/>
    <x v="5"/>
  </r>
  <r>
    <s v="PID0725"/>
    <s v="Adult"/>
    <x v="0"/>
    <n v="24000"/>
    <n v="14020.68"/>
    <n v="66.099999999999994"/>
    <s v="Female"/>
    <s v="B-"/>
    <b v="1"/>
    <b v="0"/>
    <b v="1"/>
    <n v="25"/>
    <n v="22.343158464034612"/>
    <b v="0"/>
    <b v="0"/>
    <s v="Appendicitis"/>
    <s v="Critical"/>
    <b v="1"/>
    <x v="3"/>
  </r>
  <r>
    <s v="PID0726"/>
    <s v="Senior"/>
    <x v="0"/>
    <n v="24000"/>
    <n v="0"/>
    <n v="70.400000000000006"/>
    <s v="Female"/>
    <s v="B+"/>
    <b v="0"/>
    <b v="0"/>
    <b v="0"/>
    <n v="7"/>
    <n v="28.200608876782564"/>
    <b v="1"/>
    <b v="1"/>
    <s v="Fractured Arm"/>
    <s v="Recovered"/>
    <b v="0"/>
    <x v="1"/>
  </r>
  <r>
    <s v="PID0727"/>
    <s v="Middle-aged"/>
    <x v="0"/>
    <n v="12000"/>
    <n v="8729.76"/>
    <n v="95.6"/>
    <s v="Female"/>
    <s v="AB-"/>
    <b v="0"/>
    <b v="1"/>
    <b v="1"/>
    <n v="3"/>
    <n v="33.472217359336163"/>
    <b v="1"/>
    <b v="1"/>
    <s v="Appendicitis"/>
    <s v="Ongoing Treatment"/>
    <b v="1"/>
    <x v="5"/>
  </r>
  <r>
    <s v="PID0728"/>
    <s v="Middle-aged"/>
    <x v="2"/>
    <n v="24000"/>
    <n v="12841.380000000001"/>
    <n v="57.6"/>
    <s v="Male"/>
    <s v="O-"/>
    <b v="0"/>
    <b v="0"/>
    <b v="1"/>
    <n v="15"/>
    <n v="20.902888663086081"/>
    <b v="0"/>
    <b v="0"/>
    <s v="Allergic Reaction"/>
    <s v="Ongoing Treatment"/>
    <b v="1"/>
    <x v="4"/>
  </r>
  <r>
    <s v="PID0729"/>
    <s v="Senior"/>
    <x v="1"/>
    <n v="90000"/>
    <n v="60509.45"/>
    <n v="46.5"/>
    <s v="Male"/>
    <s v="AB-"/>
    <b v="0"/>
    <b v="1"/>
    <b v="1"/>
    <n v="30"/>
    <n v="20.393842375334415"/>
    <b v="0"/>
    <b v="0"/>
    <s v="Childbirth"/>
    <s v="Recovered"/>
    <b v="1"/>
    <x v="4"/>
  </r>
  <r>
    <s v="PID0730"/>
    <s v="Middle-aged"/>
    <x v="0"/>
    <n v="90000"/>
    <n v="0"/>
    <n v="73.900000000000006"/>
    <s v="Male"/>
    <s v="A+"/>
    <b v="0"/>
    <b v="0"/>
    <b v="0"/>
    <n v="40"/>
    <n v="28.158817253467458"/>
    <b v="1"/>
    <b v="1"/>
    <s v="Heart Disease"/>
    <s v="Critical"/>
    <b v="0"/>
    <x v="1"/>
  </r>
  <r>
    <s v="PID0731"/>
    <s v="Adult"/>
    <x v="1"/>
    <n v="60000"/>
    <n v="38631.699999999997"/>
    <n v="79.8"/>
    <s v="Female"/>
    <s v="O-"/>
    <b v="0"/>
    <b v="0"/>
    <b v="1"/>
    <n v="15"/>
    <n v="29.669839381320646"/>
    <b v="1"/>
    <b v="1"/>
    <s v="Osteoarthritis"/>
    <s v="Recovered"/>
    <b v="1"/>
    <x v="0"/>
  </r>
  <r>
    <s v="PID0732"/>
    <s v="Middle-aged"/>
    <x v="1"/>
    <n v="48000"/>
    <n v="29553.119999999999"/>
    <n v="91.3"/>
    <s v="Female"/>
    <s v="B+"/>
    <b v="1"/>
    <b v="0"/>
    <b v="1"/>
    <n v="12"/>
    <n v="29.812244897959182"/>
    <b v="1"/>
    <b v="1"/>
    <s v="Heart Attack"/>
    <s v="Recovered"/>
    <b v="1"/>
    <x v="0"/>
  </r>
  <r>
    <s v="PID0733"/>
    <s v="Middle-aged"/>
    <x v="1"/>
    <n v="800"/>
    <n v="663.33"/>
    <n v="75.3"/>
    <s v="Male"/>
    <s v="A+"/>
    <b v="1"/>
    <b v="0"/>
    <b v="1"/>
    <n v="15"/>
    <n v="23.501139165444275"/>
    <b v="0"/>
    <b v="0"/>
    <s v="Prostate Cancer"/>
    <s v="Recovered"/>
    <b v="1"/>
    <x v="0"/>
  </r>
  <r>
    <s v="PID0734"/>
    <s v="Senior"/>
    <x v="0"/>
    <n v="40000"/>
    <n v="24648.699999999997"/>
    <n v="79.099999999999994"/>
    <s v="Female"/>
    <s v="AB-"/>
    <b v="0"/>
    <b v="0"/>
    <b v="1"/>
    <n v="9"/>
    <n v="30.898437499999993"/>
    <b v="1"/>
    <b v="1"/>
    <s v="Respiratory Infection"/>
    <s v="Ongoing Treatment"/>
    <b v="1"/>
    <x v="3"/>
  </r>
  <r>
    <s v="PID0735"/>
    <s v="Middle-aged"/>
    <x v="0"/>
    <n v="12000"/>
    <n v="10012.26"/>
    <n v="63.8"/>
    <s v="Male"/>
    <s v="O+"/>
    <b v="0"/>
    <b v="0"/>
    <b v="1"/>
    <n v="20"/>
    <n v="24.310318549001671"/>
    <b v="0"/>
    <b v="0"/>
    <s v="Prostate Cancer"/>
    <s v="Recovered"/>
    <b v="1"/>
    <x v="2"/>
  </r>
  <r>
    <s v="PID0736"/>
    <s v="Middle-aged"/>
    <x v="3"/>
    <n v="15000"/>
    <n v="10751.5"/>
    <n v="65.099999999999994"/>
    <s v="Male"/>
    <s v="O-"/>
    <b v="0"/>
    <b v="0"/>
    <b v="1"/>
    <n v="7"/>
    <n v="22.793319561640001"/>
    <b v="0"/>
    <b v="0"/>
    <s v="Cancer"/>
    <s v="Recovered"/>
    <b v="1"/>
    <x v="5"/>
  </r>
  <r>
    <s v="PID0737"/>
    <s v="Adult"/>
    <x v="3"/>
    <n v="12000"/>
    <n v="10198.380000000001"/>
    <n v="65.400000000000006"/>
    <s v="Female"/>
    <s v="O-"/>
    <b v="0"/>
    <b v="0"/>
    <b v="1"/>
    <n v="20"/>
    <n v="20.875227425069426"/>
    <b v="0"/>
    <b v="0"/>
    <s v="Hypertension"/>
    <s v="Recovered"/>
    <b v="1"/>
    <x v="3"/>
  </r>
  <r>
    <s v="PID0738"/>
    <s v="Adult"/>
    <x v="0"/>
    <n v="20000"/>
    <n v="10425.280000000001"/>
    <n v="86.7"/>
    <s v="Male"/>
    <s v="A-"/>
    <b v="0"/>
    <b v="0"/>
    <b v="1"/>
    <n v="3"/>
    <n v="29.650148763722175"/>
    <b v="1"/>
    <b v="1"/>
    <s v="Stroke"/>
    <s v="Ongoing Treatment"/>
    <b v="1"/>
    <x v="0"/>
  </r>
  <r>
    <s v="PID0739"/>
    <s v="Middle-aged"/>
    <x v="2"/>
    <n v="45000"/>
    <n v="0"/>
    <n v="82.9"/>
    <s v="Female"/>
    <s v="O-"/>
    <b v="0"/>
    <b v="0"/>
    <b v="0"/>
    <n v="25"/>
    <n v="30.084192190448544"/>
    <b v="1"/>
    <b v="1"/>
    <s v="Osteoarthritis"/>
    <s v="Ongoing Treatment"/>
    <b v="0"/>
    <x v="1"/>
  </r>
  <r>
    <s v="PID0740"/>
    <s v="Middle-aged"/>
    <x v="1"/>
    <n v="24000"/>
    <n v="0"/>
    <n v="68.3"/>
    <s v="Female"/>
    <s v="B-"/>
    <b v="0"/>
    <b v="0"/>
    <b v="0"/>
    <n v="7"/>
    <n v="25.706650607851255"/>
    <b v="0"/>
    <b v="0"/>
    <s v="Fractured Arm"/>
    <s v="Critical"/>
    <b v="0"/>
    <x v="1"/>
  </r>
  <r>
    <s v="PID0741"/>
    <s v="Middle-aged"/>
    <x v="0"/>
    <n v="90000"/>
    <n v="66268.25"/>
    <n v="91.6"/>
    <s v="Female"/>
    <s v="A-"/>
    <b v="1"/>
    <b v="0"/>
    <b v="1"/>
    <n v="5"/>
    <n v="33.645546372819105"/>
    <b v="1"/>
    <b v="1"/>
    <s v="Respiratory Infection"/>
    <s v="Critical"/>
    <b v="1"/>
    <x v="4"/>
  </r>
  <r>
    <s v="PID0742"/>
    <s v="Middle-aged"/>
    <x v="2"/>
    <n v="3000"/>
    <n v="1767.42"/>
    <n v="66.8"/>
    <s v="Male"/>
    <s v="A-"/>
    <b v="1"/>
    <b v="0"/>
    <b v="1"/>
    <n v="3"/>
    <n v="23.952095808383234"/>
    <b v="0"/>
    <b v="0"/>
    <s v="Prostate Cancer"/>
    <s v="Recovered"/>
    <b v="1"/>
    <x v="4"/>
  </r>
  <r>
    <s v="PID0743"/>
    <s v="Adult"/>
    <x v="2"/>
    <n v="20000"/>
    <n v="10044.68"/>
    <n v="87.4"/>
    <s v="Female"/>
    <s v="B+"/>
    <b v="0"/>
    <b v="1"/>
    <b v="1"/>
    <n v="2"/>
    <n v="29.2024457883658"/>
    <b v="1"/>
    <b v="1"/>
    <s v="Respiratory Infection"/>
    <s v="Ongoing Treatment"/>
    <b v="1"/>
    <x v="0"/>
  </r>
  <r>
    <s v="PID0744"/>
    <s v="Middle-aged"/>
    <x v="1"/>
    <n v="3000"/>
    <n v="2420.9700000000003"/>
    <n v="85.8"/>
    <s v="Male"/>
    <s v="A-"/>
    <b v="1"/>
    <b v="0"/>
    <b v="1"/>
    <n v="25"/>
    <n v="29.342361752334053"/>
    <b v="1"/>
    <b v="1"/>
    <s v="Fractured Arm"/>
    <s v="Recovered"/>
    <b v="1"/>
    <x v="0"/>
  </r>
  <r>
    <s v="PID0745"/>
    <s v="Adult"/>
    <x v="2"/>
    <n v="12000"/>
    <n v="7689"/>
    <n v="75.400000000000006"/>
    <s v="Female"/>
    <s v="AB-"/>
    <b v="1"/>
    <b v="0"/>
    <b v="1"/>
    <n v="0.5"/>
    <n v="24.620408163265306"/>
    <b v="0"/>
    <b v="0"/>
    <s v="Allergic Reaction"/>
    <s v="Ongoing Treatment"/>
    <b v="1"/>
    <x v="5"/>
  </r>
  <r>
    <s v="PID0746"/>
    <s v="Adult"/>
    <x v="0"/>
    <n v="500"/>
    <n v="405.67"/>
    <n v="77.900000000000006"/>
    <s v="Female"/>
    <s v="O+"/>
    <b v="0"/>
    <b v="0"/>
    <b v="1"/>
    <n v="20"/>
    <n v="24.3125994819138"/>
    <b v="0"/>
    <b v="0"/>
    <s v="Childbirth"/>
    <s v="Ongoing Treatment"/>
    <b v="1"/>
    <x v="2"/>
  </r>
  <r>
    <s v="PID0747"/>
    <s v="Adult"/>
    <x v="0"/>
    <n v="300000"/>
    <n v="0"/>
    <n v="97.6"/>
    <s v="Female"/>
    <s v="O-"/>
    <b v="0"/>
    <b v="0"/>
    <b v="0"/>
    <n v="40"/>
    <n v="30.804191389976012"/>
    <b v="1"/>
    <b v="1"/>
    <s v="Respiratory Infection"/>
    <s v="Ongoing Treatment"/>
    <b v="0"/>
    <x v="1"/>
  </r>
  <r>
    <s v="PID0748"/>
    <s v="Adult"/>
    <x v="1"/>
    <n v="200000"/>
    <n v="141389.44"/>
    <n v="97.1"/>
    <s v="Female"/>
    <s v="O+"/>
    <b v="0"/>
    <b v="0"/>
    <b v="1"/>
    <n v="20"/>
    <n v="30.304921818919507"/>
    <b v="1"/>
    <b v="1"/>
    <s v="Hypertension"/>
    <s v="Critical"/>
    <b v="1"/>
    <x v="5"/>
  </r>
  <r>
    <s v="PID0749"/>
    <s v="Middle-aged"/>
    <x v="0"/>
    <n v="240000"/>
    <n v="211079.16"/>
    <n v="73"/>
    <s v="Male"/>
    <s v="A-"/>
    <b v="1"/>
    <b v="0"/>
    <b v="1"/>
    <n v="25"/>
    <n v="28.515624999999993"/>
    <b v="1"/>
    <b v="1"/>
    <s v="Heart Disease"/>
    <s v="Recovered"/>
    <b v="1"/>
    <x v="3"/>
  </r>
  <r>
    <s v="PID0750"/>
    <s v="Senior"/>
    <x v="3"/>
    <n v="100"/>
    <n v="0"/>
    <n v="95.1"/>
    <s v="Male"/>
    <s v="O+"/>
    <b v="0"/>
    <b v="0"/>
    <b v="0"/>
    <n v="15"/>
    <n v="33.694727891156468"/>
    <b v="1"/>
    <b v="1"/>
    <s v="Heart Attack"/>
    <s v="Ongoing Treatment"/>
    <b v="0"/>
    <x v="1"/>
  </r>
  <r>
    <s v="PID0751"/>
    <s v="Senior"/>
    <x v="1"/>
    <n v="20000"/>
    <n v="15758.62"/>
    <n v="84.2"/>
    <s v="Male"/>
    <s v="A-"/>
    <b v="1"/>
    <b v="1"/>
    <b v="1"/>
    <n v="120"/>
    <n v="30.927456382001839"/>
    <s v="Yes"/>
    <b v="1"/>
    <s v="Fractured Leg"/>
    <s v="Ongoing Treatment"/>
    <b v="1"/>
    <x v="0"/>
  </r>
  <r>
    <s v="PID0752"/>
    <s v="Middle-aged"/>
    <x v="0"/>
    <n v="18000"/>
    <n v="13560.54"/>
    <n v="84.8"/>
    <s v="Male"/>
    <s v="O-"/>
    <b v="0"/>
    <b v="0"/>
    <b v="1"/>
    <n v="20"/>
    <n v="33.968915237942632"/>
    <b v="1"/>
    <b v="1"/>
    <s v="Fractured Arm"/>
    <s v="Critical"/>
    <b v="1"/>
    <x v="3"/>
  </r>
  <r>
    <s v="PID0753"/>
    <s v="Senior"/>
    <x v="0"/>
    <n v="32000"/>
    <n v="27093.279999999999"/>
    <n v="68.900000000000006"/>
    <s v="Male"/>
    <s v="O-"/>
    <b v="0"/>
    <b v="0"/>
    <b v="1"/>
    <n v="9"/>
    <n v="26.580764630994175"/>
    <b v="0"/>
    <b v="0"/>
    <s v="Fractured Arm"/>
    <s v="Recovered"/>
    <b v="1"/>
    <x v="5"/>
  </r>
  <r>
    <s v="PID0754"/>
    <s v="Adult"/>
    <x v="3"/>
    <n v="24000"/>
    <n v="13327.14"/>
    <n v="70.7"/>
    <s v="Female"/>
    <s v="O-"/>
    <b v="0"/>
    <b v="0"/>
    <b v="1"/>
    <n v="40"/>
    <n v="23.622573423769587"/>
    <b v="0"/>
    <b v="0"/>
    <s v="Osteoarthritis"/>
    <s v="Recovered"/>
    <b v="1"/>
    <x v="4"/>
  </r>
  <r>
    <s v="PID0755"/>
    <s v="Middle-aged"/>
    <x v="2"/>
    <n v="20000"/>
    <n v="11426.44"/>
    <n v="60.8"/>
    <s v="Female"/>
    <s v="B-"/>
    <b v="0"/>
    <b v="0"/>
    <b v="1"/>
    <n v="40"/>
    <n v="24.359477647812845"/>
    <b v="0"/>
    <b v="0"/>
    <s v="Cancer"/>
    <s v="Recovered"/>
    <b v="1"/>
    <x v="4"/>
  </r>
  <r>
    <s v="PID0756"/>
    <s v="Middle-aged"/>
    <x v="1"/>
    <n v="60000"/>
    <n v="0"/>
    <n v="58"/>
    <s v="Female"/>
    <s v="O-"/>
    <b v="0"/>
    <b v="1"/>
    <b v="0"/>
    <n v="30"/>
    <n v="22.942130453700404"/>
    <b v="0"/>
    <b v="0"/>
    <s v="Appendicitis"/>
    <s v="Critical"/>
    <b v="0"/>
    <x v="1"/>
  </r>
  <r>
    <s v="PID0757"/>
    <s v="Adult"/>
    <x v="0"/>
    <n v="15000"/>
    <n v="12315.599999999999"/>
    <n v="86.6"/>
    <s v="Female"/>
    <s v="AB+"/>
    <b v="0"/>
    <b v="0"/>
    <b v="1"/>
    <n v="20"/>
    <n v="31.426912469153724"/>
    <b v="1"/>
    <b v="1"/>
    <s v="Heart Disease"/>
    <s v="Recovered"/>
    <b v="1"/>
    <x v="0"/>
  </r>
  <r>
    <s v="PID0758"/>
    <s v="Adult"/>
    <x v="1"/>
    <n v="12000"/>
    <n v="9147.9000000000015"/>
    <n v="89.9"/>
    <s v="Male"/>
    <s v="B+"/>
    <b v="1"/>
    <b v="0"/>
    <b v="1"/>
    <n v="25"/>
    <n v="33.021120293847574"/>
    <b v="1"/>
    <b v="1"/>
    <s v="Allergic Reaction"/>
    <s v="Critical"/>
    <b v="1"/>
    <x v="0"/>
  </r>
  <r>
    <s v="PID0759"/>
    <s v="Middle-aged"/>
    <x v="2"/>
    <n v="18000"/>
    <n v="0"/>
    <n v="77.8"/>
    <s v="Female"/>
    <s v="A+"/>
    <b v="0"/>
    <b v="1"/>
    <b v="0"/>
    <n v="3"/>
    <n v="31.16487742348982"/>
    <b v="1"/>
    <b v="1"/>
    <s v="Cancer"/>
    <s v="Ongoing Treatment"/>
    <b v="0"/>
    <x v="1"/>
  </r>
  <r>
    <s v="PID0760"/>
    <s v="Adult"/>
    <x v="0"/>
    <n v="240000"/>
    <n v="167045.76000000001"/>
    <n v="105.8"/>
    <s v="Female"/>
    <s v="AB+"/>
    <b v="0"/>
    <b v="0"/>
    <b v="1"/>
    <n v="2"/>
    <n v="33.392248453478096"/>
    <b v="1"/>
    <b v="1"/>
    <s v="Heart Attack"/>
    <s v="Recovered"/>
    <b v="1"/>
    <x v="3"/>
  </r>
  <r>
    <s v="PID0761"/>
    <s v="Middle-aged"/>
    <x v="3"/>
    <n v="72000"/>
    <n v="54255.64"/>
    <n v="68.7"/>
    <s v="Female"/>
    <s v="O-"/>
    <b v="0"/>
    <b v="0"/>
    <b v="1"/>
    <n v="5"/>
    <n v="26.177411979881111"/>
    <b v="0"/>
    <b v="0"/>
    <s v="Fractured Leg"/>
    <s v="Ongoing Treatment"/>
    <b v="1"/>
    <x v="5"/>
  </r>
  <r>
    <s v="PID0762"/>
    <s v="Senior"/>
    <x v="1"/>
    <n v="32000"/>
    <n v="28784.2"/>
    <n v="47"/>
    <s v="Male"/>
    <s v="AB-"/>
    <b v="0"/>
    <b v="0"/>
    <b v="1"/>
    <n v="7"/>
    <n v="20.077747874749029"/>
    <b v="0"/>
    <b v="0"/>
    <s v="Stroke"/>
    <s v="Recovered"/>
    <b v="1"/>
    <x v="5"/>
  </r>
  <r>
    <s v="PID0763"/>
    <s v="Senior"/>
    <x v="1"/>
    <n v="12000"/>
    <n v="9897.48"/>
    <n v="56"/>
    <s v="Male"/>
    <s v="AB+"/>
    <b v="0"/>
    <b v="0"/>
    <b v="1"/>
    <n v="30"/>
    <n v="23.92242299970097"/>
    <b v="0"/>
    <b v="0"/>
    <s v="Cancer"/>
    <s v="Critical"/>
    <b v="1"/>
    <x v="5"/>
  </r>
  <r>
    <s v="PID0764"/>
    <s v="Middle-aged"/>
    <x v="1"/>
    <n v="240000"/>
    <n v="180338.76"/>
    <n v="92.3"/>
    <s v="Female"/>
    <s v="AB+"/>
    <b v="0"/>
    <b v="1"/>
    <b v="1"/>
    <n v="7"/>
    <n v="30.138775510204081"/>
    <b v="1"/>
    <b v="1"/>
    <s v="Cancer"/>
    <s v="Recovered"/>
    <b v="1"/>
    <x v="2"/>
  </r>
  <r>
    <s v="PID0765"/>
    <s v="Adult"/>
    <x v="0"/>
    <n v="200000"/>
    <n v="0"/>
    <n v="74.7"/>
    <s v="Female"/>
    <s v="AB+"/>
    <b v="0"/>
    <b v="1"/>
    <b v="0"/>
    <n v="3"/>
    <n v="23.313879092412847"/>
    <b v="0"/>
    <b v="0"/>
    <s v="Stroke"/>
    <s v="Ongoing Treatment"/>
    <b v="0"/>
    <x v="1"/>
  </r>
  <r>
    <s v="PID0766"/>
    <s v="Middle-aged"/>
    <x v="2"/>
    <n v="3000"/>
    <n v="0"/>
    <n v="69.8"/>
    <s v="Male"/>
    <s v="B-"/>
    <b v="1"/>
    <b v="1"/>
    <b v="0"/>
    <n v="2"/>
    <n v="29.431607353685276"/>
    <b v="1"/>
    <b v="1"/>
    <s v="Stroke"/>
    <s v="Recovered"/>
    <b v="0"/>
    <x v="1"/>
  </r>
  <r>
    <s v="PID0767"/>
    <s v="Middle-aged"/>
    <x v="0"/>
    <n v="20000"/>
    <n v="11516.22"/>
    <n v="91"/>
    <s v="Female"/>
    <s v="B+"/>
    <b v="0"/>
    <b v="1"/>
    <b v="1"/>
    <n v="30"/>
    <n v="33.834027364663896"/>
    <b v="1"/>
    <b v="1"/>
    <s v="Diabetes"/>
    <s v="Recovered"/>
    <b v="1"/>
    <x v="2"/>
  </r>
  <r>
    <s v="PID0768"/>
    <s v="Adult"/>
    <x v="0"/>
    <n v="15000"/>
    <n v="9725.4499999999989"/>
    <n v="70.099999999999994"/>
    <s v="Male"/>
    <s v="A+"/>
    <b v="1"/>
    <b v="1"/>
    <b v="1"/>
    <n v="20"/>
    <n v="23.422098967556547"/>
    <b v="0"/>
    <b v="0"/>
    <s v="Diabetes"/>
    <s v="Ongoing Treatment"/>
    <b v="1"/>
    <x v="4"/>
  </r>
  <r>
    <s v="PID0769"/>
    <s v="Middle-aged"/>
    <x v="2"/>
    <n v="72000"/>
    <n v="62499.040000000001"/>
    <n v="87"/>
    <s v="Male"/>
    <s v="AB-"/>
    <b v="0"/>
    <b v="1"/>
    <b v="1"/>
    <n v="0.5"/>
    <n v="33.150434385002278"/>
    <b v="1"/>
    <b v="1"/>
    <s v="Prostate Cancer"/>
    <s v="Recovered"/>
    <b v="1"/>
    <x v="0"/>
  </r>
  <r>
    <s v="PID0770"/>
    <s v="Middle-aged"/>
    <x v="0"/>
    <n v="12000"/>
    <n v="10477.24"/>
    <n v="86.4"/>
    <s v="Male"/>
    <s v="O+"/>
    <b v="0"/>
    <b v="1"/>
    <b v="1"/>
    <n v="15"/>
    <n v="32.123735871505062"/>
    <b v="1"/>
    <b v="1"/>
    <s v="Prostate Cancer"/>
    <s v="Recovered"/>
    <b v="1"/>
    <x v="2"/>
  </r>
  <r>
    <s v="PID0771"/>
    <s v="Adult"/>
    <x v="2"/>
    <n v="1600"/>
    <n v="0"/>
    <n v="77.400000000000006"/>
    <s v="Male"/>
    <s v="A-"/>
    <b v="0"/>
    <b v="0"/>
    <b v="0"/>
    <n v="2"/>
    <n v="24.156549421054276"/>
    <b v="0"/>
    <b v="0"/>
    <s v="Fractured Leg"/>
    <s v="Ongoing Treatment"/>
    <b v="0"/>
    <x v="1"/>
  </r>
  <r>
    <s v="PID0772"/>
    <s v="Middle-aged"/>
    <x v="2"/>
    <n v="15000"/>
    <n v="8053.95"/>
    <n v="50.4"/>
    <s v="Male"/>
    <s v="O-"/>
    <b v="1"/>
    <b v="0"/>
    <b v="1"/>
    <n v="0.5"/>
    <n v="22.4"/>
    <b v="0"/>
    <b v="0"/>
    <s v="Allergic Reaction"/>
    <s v="Ongoing Treatment"/>
    <b v="1"/>
    <x v="5"/>
  </r>
  <r>
    <s v="PID0773"/>
    <s v="Senior"/>
    <x v="1"/>
    <n v="32000"/>
    <n v="22571.599999999999"/>
    <n v="75.900000000000006"/>
    <s v="Female"/>
    <s v="B+"/>
    <b v="1"/>
    <b v="0"/>
    <b v="1"/>
    <n v="9"/>
    <n v="31.18836291913215"/>
    <b v="1"/>
    <b v="1"/>
    <s v="Fractured Arm"/>
    <s v="Critical"/>
    <b v="1"/>
    <x v="4"/>
  </r>
  <r>
    <s v="PID0774"/>
    <s v="Adult"/>
    <x v="1"/>
    <n v="90000"/>
    <n v="0"/>
    <n v="88.9"/>
    <s v="Female"/>
    <s v="AB+"/>
    <b v="1"/>
    <b v="1"/>
    <b v="0"/>
    <n v="9"/>
    <n v="34.29651633810424"/>
    <b v="1"/>
    <b v="1"/>
    <s v="Osteoarthritis"/>
    <s v="Critical"/>
    <b v="0"/>
    <x v="1"/>
  </r>
  <r>
    <s v="PID0775"/>
    <s v="Adult"/>
    <x v="0"/>
    <n v="12000"/>
    <n v="6521.22"/>
    <n v="55.4"/>
    <s v="Female"/>
    <s v="B-"/>
    <b v="0"/>
    <b v="1"/>
    <b v="1"/>
    <n v="7"/>
    <n v="20.104514443315431"/>
    <b v="0"/>
    <b v="0"/>
    <s v="Fractured Arm"/>
    <s v="Ongoing Treatment"/>
    <b v="1"/>
    <x v="2"/>
  </r>
  <r>
    <s v="PID0776"/>
    <s v="Middle-aged"/>
    <x v="1"/>
    <n v="12000"/>
    <n v="0"/>
    <n v="98.2"/>
    <s v="Female"/>
    <s v="B-"/>
    <b v="0"/>
    <b v="0"/>
    <b v="0"/>
    <n v="40"/>
    <n v="31.701962809917358"/>
    <b v="1"/>
    <b v="1"/>
    <s v="Diabetes"/>
    <s v="Recovered"/>
    <b v="0"/>
    <x v="1"/>
  </r>
  <r>
    <s v="PID0777"/>
    <s v="Middle-aged"/>
    <x v="1"/>
    <n v="240000"/>
    <n v="194104.2"/>
    <n v="86.2"/>
    <s v="Female"/>
    <s v="B+"/>
    <b v="0"/>
    <b v="1"/>
    <b v="1"/>
    <n v="30"/>
    <n v="30.541383219954653"/>
    <b v="1"/>
    <b v="1"/>
    <s v="Cancer"/>
    <s v="Ongoing Treatment"/>
    <b v="1"/>
    <x v="5"/>
  </r>
  <r>
    <s v="PID0778"/>
    <s v="Middle-aged"/>
    <x v="1"/>
    <n v="40000"/>
    <n v="0"/>
    <n v="77.7"/>
    <s v="Female"/>
    <s v="AB+"/>
    <b v="1"/>
    <b v="1"/>
    <b v="0"/>
    <n v="5"/>
    <n v="28.197125852808828"/>
    <b v="1"/>
    <b v="1"/>
    <s v="Cancer"/>
    <s v="Recovered"/>
    <b v="0"/>
    <x v="1"/>
  </r>
  <r>
    <s v="PID0779"/>
    <s v="Adult"/>
    <x v="3"/>
    <n v="240000"/>
    <n v="0"/>
    <n v="89.8"/>
    <s v="Female"/>
    <s v="A-"/>
    <b v="0"/>
    <b v="0"/>
    <b v="0"/>
    <n v="30"/>
    <n v="28.026590930370464"/>
    <b v="1"/>
    <b v="1"/>
    <s v="Childbirth"/>
    <s v="Ongoing Treatment"/>
    <b v="0"/>
    <x v="1"/>
  </r>
  <r>
    <s v="PID0780"/>
    <s v="Adult"/>
    <x v="0"/>
    <n v="90000"/>
    <n v="77124.45"/>
    <n v="87.7"/>
    <s v="Female"/>
    <s v="AB+"/>
    <b v="0"/>
    <b v="0"/>
    <b v="1"/>
    <n v="120"/>
    <n v="33.417162017985056"/>
    <b v="1"/>
    <b v="1"/>
    <s v="Heart Attack"/>
    <s v="Critical"/>
    <b v="1"/>
    <x v="2"/>
  </r>
  <r>
    <s v="PID0781"/>
    <s v="Senior"/>
    <x v="0"/>
    <n v="4000"/>
    <n v="3240.2"/>
    <n v="56"/>
    <s v="Male"/>
    <s v="B+"/>
    <b v="0"/>
    <b v="1"/>
    <b v="1"/>
    <n v="7"/>
    <n v="21.874999999999996"/>
    <b v="0"/>
    <b v="0"/>
    <s v="Allergic Reaction"/>
    <s v="Recovered"/>
    <b v="1"/>
    <x v="0"/>
  </r>
  <r>
    <s v="PID0782"/>
    <s v="Middle-aged"/>
    <x v="0"/>
    <n v="45000"/>
    <n v="29182.86"/>
    <n v="56.2"/>
    <s v="Female"/>
    <s v="O-"/>
    <b v="1"/>
    <b v="1"/>
    <b v="1"/>
    <n v="15"/>
    <n v="24.977777777777778"/>
    <b v="0"/>
    <b v="0"/>
    <s v="Fractured Leg"/>
    <s v="Critical"/>
    <b v="1"/>
    <x v="5"/>
  </r>
  <r>
    <s v="PID0783"/>
    <s v="Elderly"/>
    <x v="0"/>
    <n v="100"/>
    <n v="0"/>
    <n v="87.5"/>
    <s v="Female"/>
    <s v="AB-"/>
    <b v="0"/>
    <b v="0"/>
    <b v="0"/>
    <n v="40"/>
    <n v="32.933117543001245"/>
    <b v="1"/>
    <b v="1"/>
    <s v="Stroke"/>
    <s v="Critical"/>
    <b v="0"/>
    <x v="1"/>
  </r>
  <r>
    <s v="PID0784"/>
    <s v="Middle-aged"/>
    <x v="2"/>
    <n v="72000"/>
    <n v="51103.32"/>
    <n v="62.5"/>
    <s v="Male"/>
    <s v="O-"/>
    <b v="0"/>
    <b v="0"/>
    <b v="1"/>
    <n v="15"/>
    <n v="20.882755855524742"/>
    <b v="0"/>
    <b v="0"/>
    <s v="Fractured Leg"/>
    <s v="Recovered"/>
    <b v="1"/>
    <x v="0"/>
  </r>
  <r>
    <s v="PID0785"/>
    <s v="Senior"/>
    <x v="2"/>
    <n v="3000"/>
    <n v="2647.71"/>
    <n v="74.3"/>
    <s v="Female"/>
    <s v="A-"/>
    <b v="0"/>
    <b v="0"/>
    <b v="1"/>
    <n v="2"/>
    <n v="31.739929087103249"/>
    <b v="1"/>
    <b v="1"/>
    <s v="Fractured Arm"/>
    <s v="Recovered"/>
    <b v="1"/>
    <x v="5"/>
  </r>
  <r>
    <s v="PID0786"/>
    <s v="Adult"/>
    <x v="0"/>
    <n v="500"/>
    <n v="0"/>
    <n v="95"/>
    <s v="Female"/>
    <s v="O+"/>
    <b v="1"/>
    <b v="0"/>
    <b v="0"/>
    <n v="30"/>
    <n v="31.37798916633637"/>
    <b v="1"/>
    <b v="1"/>
    <s v="Heart Disease"/>
    <s v="Recovered"/>
    <b v="0"/>
    <x v="1"/>
  </r>
  <r>
    <s v="PID0787"/>
    <s v="Senior"/>
    <x v="0"/>
    <n v="32000"/>
    <n v="27234.04"/>
    <n v="81.099999999999994"/>
    <s v="Male"/>
    <s v="O+"/>
    <b v="0"/>
    <b v="1"/>
    <b v="1"/>
    <n v="20"/>
    <n v="29.079565420058085"/>
    <b v="1"/>
    <b v="1"/>
    <s v="Fractured Leg"/>
    <s v="Critical"/>
    <b v="1"/>
    <x v="5"/>
  </r>
  <r>
    <s v="PID0788"/>
    <s v="Young Adult"/>
    <x v="3"/>
    <n v="40000"/>
    <n v="0"/>
    <n v="80.2"/>
    <s v="Male"/>
    <s v="A-"/>
    <b v="1"/>
    <b v="0"/>
    <b v="0"/>
    <n v="9"/>
    <n v="28.415532879818599"/>
    <b v="1"/>
    <b v="1"/>
    <s v="Heart Attack"/>
    <s v="Ongoing Treatment"/>
    <b v="0"/>
    <x v="1"/>
  </r>
  <r>
    <s v="PID0789"/>
    <s v="Senior"/>
    <x v="2"/>
    <n v="75000"/>
    <n v="0"/>
    <n v="70.599999999999994"/>
    <s v="Female"/>
    <s v="A+"/>
    <b v="1"/>
    <b v="0"/>
    <b v="0"/>
    <n v="3"/>
    <n v="29.010519395134775"/>
    <b v="1"/>
    <b v="1"/>
    <s v="Kidney Stones"/>
    <s v="Ongoing Treatment"/>
    <b v="0"/>
    <x v="1"/>
  </r>
  <r>
    <s v="PID0790"/>
    <s v="Adult"/>
    <x v="1"/>
    <n v="12000"/>
    <n v="6106.7999999999993"/>
    <n v="56.7"/>
    <s v="Male"/>
    <s v="B+"/>
    <b v="0"/>
    <b v="0"/>
    <b v="1"/>
    <n v="5"/>
    <n v="21.604938271604937"/>
    <b v="0"/>
    <b v="0"/>
    <s v="Allergic Reaction"/>
    <s v="Recovered"/>
    <b v="1"/>
    <x v="3"/>
  </r>
  <r>
    <s v="PID0791"/>
    <s v="Middle-aged"/>
    <x v="0"/>
    <n v="32000"/>
    <n v="0"/>
    <n v="55.7"/>
    <s v="Female"/>
    <s v="A-"/>
    <b v="1"/>
    <b v="1"/>
    <b v="0"/>
    <n v="20"/>
    <n v="22.887902695595002"/>
    <b v="0"/>
    <b v="0"/>
    <s v="Fractured Leg"/>
    <s v="Recovered"/>
    <b v="0"/>
    <x v="1"/>
  </r>
  <r>
    <s v="PID0792"/>
    <s v="Adult"/>
    <x v="0"/>
    <n v="1000"/>
    <n v="788.3"/>
    <n v="91.3"/>
    <s v="Female"/>
    <s v="B+"/>
    <b v="1"/>
    <b v="0"/>
    <b v="1"/>
    <n v="4"/>
    <n v="33.945568114217735"/>
    <b v="1"/>
    <b v="1"/>
    <s v="Heart Disease"/>
    <s v="Recovered"/>
    <b v="1"/>
    <x v="5"/>
  </r>
  <r>
    <s v="PID0793"/>
    <s v="Elderly"/>
    <x v="0"/>
    <n v="30000"/>
    <n v="23372.489999999998"/>
    <n v="82"/>
    <s v="Female"/>
    <s v="O-"/>
    <b v="1"/>
    <b v="0"/>
    <b v="1"/>
    <n v="30"/>
    <n v="32.031249999999993"/>
    <b v="1"/>
    <b v="1"/>
    <s v="Heart Attack"/>
    <s v="Ongoing Treatment"/>
    <b v="1"/>
    <x v="4"/>
  </r>
  <r>
    <s v="PID0794"/>
    <s v="Senior"/>
    <x v="1"/>
    <n v="500"/>
    <n v="401.53"/>
    <n v="59.9"/>
    <s v="Female"/>
    <s v="O+"/>
    <b v="1"/>
    <b v="0"/>
    <b v="1"/>
    <n v="7"/>
    <n v="20.972655019081966"/>
    <b v="0"/>
    <b v="0"/>
    <s v="Diabetes"/>
    <s v="Recovered"/>
    <b v="1"/>
    <x v="0"/>
  </r>
  <r>
    <s v="PID0795"/>
    <s v="Adult"/>
    <x v="0"/>
    <n v="250000"/>
    <n v="164113.4"/>
    <n v="78.900000000000006"/>
    <s v="Male"/>
    <s v="AB+"/>
    <b v="1"/>
    <b v="0"/>
    <b v="1"/>
    <n v="250"/>
    <n v="29.696262561631983"/>
    <b v="1"/>
    <b v="1"/>
    <s v="Heart Disease"/>
    <s v="Recovered"/>
    <b v="1"/>
    <x v="3"/>
  </r>
  <r>
    <s v="PID0796"/>
    <s v="Adult"/>
    <x v="0"/>
    <n v="3000"/>
    <n v="1659.81"/>
    <n v="84.1"/>
    <s v="Female"/>
    <s v="B+"/>
    <b v="0"/>
    <b v="0"/>
    <b v="1"/>
    <n v="40"/>
    <n v="28.760986286378717"/>
    <b v="1"/>
    <b v="1"/>
    <s v="Kidney Stones"/>
    <s v="Critical"/>
    <b v="1"/>
    <x v="4"/>
  </r>
  <r>
    <s v="PID0797"/>
    <s v="Adult"/>
    <x v="3"/>
    <n v="200000"/>
    <n v="138011.92000000001"/>
    <n v="73.5"/>
    <s v="Female"/>
    <s v="O+"/>
    <b v="0"/>
    <b v="0"/>
    <b v="1"/>
    <n v="25"/>
    <n v="24.558120886097097"/>
    <b v="0"/>
    <b v="0"/>
    <s v="Osteoarthritis"/>
    <s v="Ongoing Treatment"/>
    <b v="1"/>
    <x v="5"/>
  </r>
  <r>
    <s v="PID0798"/>
    <s v="Middle-aged"/>
    <x v="0"/>
    <n v="36000"/>
    <n v="27101.040000000001"/>
    <n v="64.2"/>
    <s v="Male"/>
    <s v="AB-"/>
    <b v="0"/>
    <b v="1"/>
    <b v="1"/>
    <n v="2"/>
    <n v="25.078124999999996"/>
    <b v="0"/>
    <b v="0"/>
    <s v="Kidney Stones"/>
    <s v="Critical"/>
    <b v="1"/>
    <x v="3"/>
  </r>
  <r>
    <s v="PID0799"/>
    <s v="Middle-aged"/>
    <x v="2"/>
    <n v="12000"/>
    <n v="8430.9000000000015"/>
    <n v="76.099999999999994"/>
    <s v="Female"/>
    <s v="AB-"/>
    <b v="1"/>
    <b v="0"/>
    <b v="1"/>
    <n v="25"/>
    <n v="30.483896811408421"/>
    <b v="1"/>
    <b v="1"/>
    <s v="Kidney Stones"/>
    <s v="Ongoing Treatment"/>
    <b v="1"/>
    <x v="4"/>
  </r>
  <r>
    <s v="PID0800"/>
    <s v="Middle-aged"/>
    <x v="1"/>
    <n v="15000"/>
    <n v="7930.4"/>
    <n v="57.1"/>
    <s v="Male"/>
    <s v="AB+"/>
    <b v="1"/>
    <b v="0"/>
    <b v="1"/>
    <n v="20"/>
    <n v="25.37777777777778"/>
    <b v="0"/>
    <b v="0"/>
    <s v="Stroke"/>
    <s v="Critical"/>
    <b v="1"/>
    <x v="5"/>
  </r>
  <r>
    <s v="PID0801"/>
    <s v="Adult"/>
    <x v="1"/>
    <n v="300000"/>
    <n v="0"/>
    <n v="67.5"/>
    <s v="Female"/>
    <s v="O-"/>
    <b v="0"/>
    <b v="0"/>
    <b v="0"/>
    <n v="15"/>
    <n v="26.367187499999996"/>
    <b v="0"/>
    <b v="0"/>
    <s v="Stroke"/>
    <s v="Recovered"/>
    <b v="0"/>
    <x v="1"/>
  </r>
  <r>
    <s v="PID0802"/>
    <s v="Adult"/>
    <x v="1"/>
    <n v="500"/>
    <n v="307.77999999999997"/>
    <n v="92.2"/>
    <s v="Male"/>
    <s v="O-"/>
    <b v="1"/>
    <b v="0"/>
    <b v="1"/>
    <n v="20"/>
    <n v="31.531069388871792"/>
    <b v="1"/>
    <b v="1"/>
    <s v="Respiratory Infection"/>
    <s v="Recovered"/>
    <b v="1"/>
    <x v="5"/>
  </r>
  <r>
    <s v="PID0803"/>
    <s v="Senior"/>
    <x v="3"/>
    <n v="60000"/>
    <n v="34598.1"/>
    <n v="69.7"/>
    <s v="Male"/>
    <s v="O-"/>
    <b v="1"/>
    <b v="1"/>
    <b v="1"/>
    <n v="25"/>
    <n v="25.293946871824652"/>
    <b v="0"/>
    <b v="0"/>
    <s v="Stroke"/>
    <s v="Recovered"/>
    <b v="1"/>
    <x v="3"/>
  </r>
  <r>
    <s v="PID0804"/>
    <s v="Young Adult"/>
    <x v="0"/>
    <n v="48000"/>
    <n v="41058.559999999998"/>
    <n v="75.7"/>
    <s v="Female"/>
    <s v="O-"/>
    <b v="0"/>
    <b v="0"/>
    <b v="1"/>
    <n v="7"/>
    <n v="28.844688309708882"/>
    <b v="1"/>
    <b v="1"/>
    <s v="Respiratory Infection"/>
    <s v="Ongoing Treatment"/>
    <b v="1"/>
    <x v="5"/>
  </r>
  <r>
    <s v="PID0805"/>
    <s v="Middle-aged"/>
    <x v="2"/>
    <n v="24000"/>
    <n v="15079.59"/>
    <n v="91"/>
    <s v="Female"/>
    <s v="A-"/>
    <b v="1"/>
    <b v="1"/>
    <b v="1"/>
    <n v="40"/>
    <n v="33.425160697887975"/>
    <b v="1"/>
    <b v="1"/>
    <s v="Heart Disease"/>
    <s v="Ongoing Treatment"/>
    <b v="1"/>
    <x v="5"/>
  </r>
  <r>
    <s v="PID0806"/>
    <s v="Middle-aged"/>
    <x v="2"/>
    <n v="3000"/>
    <n v="2123.9700000000003"/>
    <n v="76.400000000000006"/>
    <s v="Male"/>
    <s v="A-"/>
    <b v="0"/>
    <b v="1"/>
    <b v="1"/>
    <n v="25"/>
    <n v="26.749763663737269"/>
    <b v="0"/>
    <b v="0"/>
    <s v="Diabetes"/>
    <s v="Ongoing Treatment"/>
    <b v="1"/>
    <x v="2"/>
  </r>
  <r>
    <s v="PID0807"/>
    <s v="Adult"/>
    <x v="3"/>
    <n v="800"/>
    <n v="689.34"/>
    <n v="83.8"/>
    <s v="Male"/>
    <s v="O-"/>
    <b v="0"/>
    <b v="0"/>
    <b v="1"/>
    <n v="20"/>
    <n v="28.658390615916009"/>
    <b v="1"/>
    <b v="1"/>
    <s v="Osteoarthritis"/>
    <s v="Recovered"/>
    <b v="1"/>
    <x v="5"/>
  </r>
  <r>
    <s v="PID0808"/>
    <s v="Young Adult"/>
    <x v="0"/>
    <n v="15000"/>
    <n v="9070.75"/>
    <n v="82.5"/>
    <s v="Female"/>
    <s v="A+"/>
    <b v="0"/>
    <b v="0"/>
    <b v="1"/>
    <n v="20"/>
    <n v="32.226562499999993"/>
    <b v="1"/>
    <b v="1"/>
    <s v="Childbirth"/>
    <s v="Ongoing Treatment"/>
    <b v="1"/>
    <x v="0"/>
  </r>
  <r>
    <s v="PID0809"/>
    <s v="Middle-aged"/>
    <x v="1"/>
    <n v="12000"/>
    <n v="0"/>
    <n v="55.7"/>
    <s v="Male"/>
    <s v="A-"/>
    <b v="0"/>
    <b v="1"/>
    <b v="0"/>
    <n v="7"/>
    <n v="21.223898795915254"/>
    <b v="0"/>
    <b v="0"/>
    <s v="Fractured Leg"/>
    <s v="Ongoing Treatment"/>
    <b v="0"/>
    <x v="1"/>
  </r>
  <r>
    <s v="PID0810"/>
    <s v="Adult"/>
    <x v="0"/>
    <n v="24000"/>
    <n v="21522.510000000002"/>
    <n v="76.400000000000006"/>
    <s v="Female"/>
    <s v="B+"/>
    <b v="1"/>
    <b v="0"/>
    <b v="1"/>
    <n v="12"/>
    <n v="29.474171521160446"/>
    <b v="1"/>
    <b v="1"/>
    <s v="Hypertension"/>
    <s v="Ongoing Treatment"/>
    <b v="1"/>
    <x v="3"/>
  </r>
  <r>
    <s v="PID0811"/>
    <s v="Middle-aged"/>
    <x v="1"/>
    <n v="800"/>
    <n v="641.27"/>
    <n v="65.2"/>
    <s v="Male"/>
    <s v="B-"/>
    <b v="0"/>
    <b v="0"/>
    <b v="1"/>
    <n v="20"/>
    <n v="23.100907029478464"/>
    <b v="0"/>
    <b v="0"/>
    <s v="Stroke"/>
    <s v="Critical"/>
    <b v="1"/>
    <x v="2"/>
  </r>
  <r>
    <s v="PID0812"/>
    <s v="Adult"/>
    <x v="3"/>
    <n v="60000"/>
    <n v="30478.600000000002"/>
    <n v="74"/>
    <s v="Female"/>
    <s v="AB-"/>
    <b v="1"/>
    <b v="1"/>
    <b v="1"/>
    <n v="25"/>
    <n v="24.725182932941294"/>
    <b v="0"/>
    <b v="0"/>
    <s v="Fractured Arm"/>
    <s v="Critical"/>
    <b v="1"/>
    <x v="3"/>
  </r>
  <r>
    <s v="PID0813"/>
    <s v="Adult"/>
    <x v="2"/>
    <n v="250000"/>
    <n v="148709.1"/>
    <n v="109.1"/>
    <s v="Male"/>
    <s v="O-"/>
    <s v="No"/>
    <s v="No"/>
    <b v="1"/>
    <n v="20"/>
    <n v="34.433783613180154"/>
    <b v="1"/>
    <b v="1"/>
    <s v="Childbirth"/>
    <s v="Critical"/>
    <b v="1"/>
    <x v="0"/>
  </r>
  <r>
    <s v="PID0814"/>
    <s v="Senior"/>
    <x v="1"/>
    <n v="36000"/>
    <n v="28755.81"/>
    <n v="95.5"/>
    <s v="Male"/>
    <s v="AB+"/>
    <b v="0"/>
    <b v="0"/>
    <b v="1"/>
    <n v="7"/>
    <n v="34.656699085498623"/>
    <b v="1"/>
    <b v="1"/>
    <s v="Heart Disease"/>
    <s v="Critical"/>
    <b v="1"/>
    <x v="2"/>
  </r>
  <r>
    <s v="PID0815"/>
    <s v="Middle-aged"/>
    <x v="3"/>
    <n v="3000"/>
    <n v="2108.46"/>
    <n v="61.6"/>
    <s v="Male"/>
    <s v="A-"/>
    <b v="1"/>
    <b v="0"/>
    <b v="1"/>
    <n v="120"/>
    <n v="25.312294543063771"/>
    <b v="0"/>
    <b v="0"/>
    <s v="Hypertension"/>
    <s v="Recovered"/>
    <b v="1"/>
    <x v="0"/>
  </r>
  <r>
    <s v="PID0816"/>
    <s v="Adult"/>
    <x v="2"/>
    <n v="12000"/>
    <n v="0"/>
    <n v="104.7"/>
    <s v="Male"/>
    <s v="O-"/>
    <b v="0"/>
    <b v="0"/>
    <b v="0"/>
    <n v="9"/>
    <n v="34.98279260917505"/>
    <b v="1"/>
    <b v="1"/>
    <s v="Kidney Stones"/>
    <s v="Critical"/>
    <b v="0"/>
    <x v="1"/>
  </r>
  <r>
    <s v="PID0817"/>
    <s v="Adult"/>
    <x v="1"/>
    <n v="32000"/>
    <n v="23164.48"/>
    <n v="58.9"/>
    <s v="Male"/>
    <s v="B-"/>
    <b v="0"/>
    <b v="0"/>
    <b v="1"/>
    <n v="5"/>
    <n v="20.868764172335602"/>
    <b v="0"/>
    <b v="0"/>
    <s v="Fractured Leg"/>
    <s v="Critical"/>
    <b v="1"/>
    <x v="0"/>
  </r>
  <r>
    <s v="PID0818"/>
    <s v="Middle-aged"/>
    <x v="2"/>
    <n v="100"/>
    <n v="83.65"/>
    <n v="75.900000000000006"/>
    <s v="Female"/>
    <s v="A+"/>
    <b v="0"/>
    <b v="0"/>
    <b v="1"/>
    <n v="9"/>
    <n v="26.892006802721095"/>
    <b v="0"/>
    <b v="0"/>
    <s v="Cancer"/>
    <s v="Critical"/>
    <b v="1"/>
    <x v="5"/>
  </r>
  <r>
    <s v="PID0819"/>
    <s v="Adult"/>
    <x v="0"/>
    <n v="240000"/>
    <n v="211141.56"/>
    <n v="68.3"/>
    <s v="Male"/>
    <s v="B+"/>
    <b v="1"/>
    <b v="0"/>
    <b v="1"/>
    <n v="25"/>
    <n v="24.785890550152416"/>
    <b v="0"/>
    <b v="0"/>
    <s v="Appendicitis"/>
    <s v="Recovered"/>
    <b v="1"/>
    <x v="0"/>
  </r>
  <r>
    <s v="PID0820"/>
    <s v="Adult"/>
    <x v="3"/>
    <n v="16000"/>
    <n v="11177.24"/>
    <n v="93.1"/>
    <s v="Male"/>
    <s v="A+"/>
    <b v="0"/>
    <b v="1"/>
    <b v="1"/>
    <n v="3"/>
    <n v="31.83885640025991"/>
    <b v="1"/>
    <b v="1"/>
    <s v="Cancer"/>
    <s v="Critical"/>
    <b v="1"/>
    <x v="3"/>
  </r>
  <r>
    <s v="PID0821"/>
    <s v="Middle-aged"/>
    <x v="0"/>
    <n v="300000"/>
    <n v="0"/>
    <n v="105"/>
    <s v="Male"/>
    <s v="AB-"/>
    <b v="0"/>
    <b v="0"/>
    <b v="0"/>
    <n v="2"/>
    <n v="33.515273388872927"/>
    <b v="1"/>
    <b v="1"/>
    <s v="Diabetes"/>
    <s v="Recovered"/>
    <b v="0"/>
    <x v="1"/>
  </r>
  <r>
    <s v="PID0822"/>
    <s v="Middle-aged"/>
    <x v="0"/>
    <n v="500"/>
    <n v="358.5"/>
    <n v="96.6"/>
    <s v="Female"/>
    <s v="B-"/>
    <b v="1"/>
    <b v="1"/>
    <b v="1"/>
    <n v="25"/>
    <n v="33.822345155981935"/>
    <b v="1"/>
    <b v="1"/>
    <s v="Allergic Reaction"/>
    <s v="Ongoing Treatment"/>
    <b v="1"/>
    <x v="2"/>
  </r>
  <r>
    <s v="PID0823"/>
    <s v="Senior"/>
    <x v="3"/>
    <n v="90000"/>
    <n v="69662"/>
    <n v="58.7"/>
    <s v="Male"/>
    <s v="AB-"/>
    <b v="0"/>
    <b v="0"/>
    <b v="1"/>
    <n v="40"/>
    <n v="21.561065197428839"/>
    <b v="0"/>
    <b v="0"/>
    <s v="Fractured Arm"/>
    <s v="Recovered"/>
    <b v="1"/>
    <x v="5"/>
  </r>
  <r>
    <s v="PID0824"/>
    <s v="Adult"/>
    <x v="3"/>
    <n v="100"/>
    <n v="67.66"/>
    <n v="76.7"/>
    <s v="Male"/>
    <s v="O+"/>
    <b v="1"/>
    <b v="1"/>
    <b v="1"/>
    <n v="12"/>
    <n v="29.225727785398561"/>
    <b v="1"/>
    <b v="1"/>
    <s v="Fractured Leg"/>
    <s v="Recovered"/>
    <b v="1"/>
    <x v="0"/>
  </r>
  <r>
    <s v="PID0825"/>
    <s v="Adult"/>
    <x v="1"/>
    <n v="240000"/>
    <n v="172631.04000000001"/>
    <n v="103.1"/>
    <s v="Male"/>
    <s v="AB+"/>
    <b v="0"/>
    <b v="0"/>
    <b v="1"/>
    <n v="40"/>
    <n v="33.283832644628099"/>
    <b v="1"/>
    <b v="1"/>
    <s v="Kidney Stones"/>
    <s v="Ongoing Treatment"/>
    <b v="1"/>
    <x v="4"/>
  </r>
  <r>
    <s v="PID0826"/>
    <s v="Middle-aged"/>
    <x v="0"/>
    <n v="40000"/>
    <n v="25682.5"/>
    <n v="78.400000000000006"/>
    <s v="Male"/>
    <s v="B+"/>
    <b v="0"/>
    <b v="1"/>
    <b v="1"/>
    <n v="0"/>
    <n v="26.500811249323963"/>
    <b v="0"/>
    <b v="0"/>
    <s v="Diabetes"/>
    <s v="Critical"/>
    <b v="1"/>
    <x v="3"/>
  </r>
  <r>
    <s v="PID0827"/>
    <s v="Senior"/>
    <x v="2"/>
    <n v="30000"/>
    <n v="24743.82"/>
    <n v="69.900000000000006"/>
    <s v="Female"/>
    <s v="A-"/>
    <b v="0"/>
    <b v="0"/>
    <b v="1"/>
    <n v="1"/>
    <n v="28.722879684418146"/>
    <b v="1"/>
    <b v="1"/>
    <s v="Childbirth"/>
    <s v="Ongoing Treatment"/>
    <b v="1"/>
    <x v="4"/>
  </r>
  <r>
    <s v="PID0828"/>
    <s v="Middle-aged"/>
    <x v="0"/>
    <n v="500"/>
    <n v="314.77999999999997"/>
    <n v="75.2"/>
    <s v="Male"/>
    <s v="AB-"/>
    <b v="0"/>
    <b v="0"/>
    <b v="1"/>
    <n v="5"/>
    <n v="30.508337052213072"/>
    <b v="1"/>
    <b v="1"/>
    <s v="Appendicitis"/>
    <s v="Ongoing Treatment"/>
    <b v="1"/>
    <x v="4"/>
  </r>
  <r>
    <s v="PID0829"/>
    <s v="Adult"/>
    <x v="0"/>
    <n v="800"/>
    <n v="418.62"/>
    <n v="83.9"/>
    <s v="Female"/>
    <s v="A+"/>
    <b v="0"/>
    <b v="1"/>
    <b v="1"/>
    <n v="150"/>
    <n v="28.692589172736916"/>
    <b v="1"/>
    <b v="1"/>
    <s v="Prostate Cancer"/>
    <s v="Ongoing Treatment"/>
    <b v="1"/>
    <x v="5"/>
  </r>
  <r>
    <s v="PID0830"/>
    <s v="Adult"/>
    <x v="0"/>
    <n v="500"/>
    <n v="251.3"/>
    <n v="82"/>
    <s v="Male"/>
    <s v="AB-"/>
    <b v="1"/>
    <b v="0"/>
    <b v="1"/>
    <n v="15"/>
    <n v="32.031249999999993"/>
    <b v="1"/>
    <b v="1"/>
    <s v="Hypertension"/>
    <s v="Ongoing Treatment"/>
    <b v="1"/>
    <x v="5"/>
  </r>
  <r>
    <s v="PID0831"/>
    <s v="Adult"/>
    <x v="2"/>
    <n v="30000"/>
    <n v="21453.75"/>
    <n v="85.5"/>
    <s v="Female"/>
    <s v="B-"/>
    <b v="0"/>
    <b v="1"/>
    <b v="1"/>
    <n v="2"/>
    <n v="31.789113622843551"/>
    <b v="1"/>
    <b v="1"/>
    <s v="Fractured Arm"/>
    <s v="Critical"/>
    <b v="1"/>
    <x v="2"/>
  </r>
  <r>
    <s v="PID0832"/>
    <s v="Middle-aged"/>
    <x v="0"/>
    <n v="12000"/>
    <n v="0"/>
    <n v="102.2"/>
    <s v="Male"/>
    <s v="O-"/>
    <b v="1"/>
    <b v="0"/>
    <b v="0"/>
    <n v="25"/>
    <n v="34.545700378583021"/>
    <b v="1"/>
    <b v="1"/>
    <s v="Fractured Arm"/>
    <s v="Ongoing Treatment"/>
    <b v="0"/>
    <x v="1"/>
  </r>
  <r>
    <s v="PID0833"/>
    <s v="Adult"/>
    <x v="0"/>
    <n v="60000"/>
    <n v="44875.9"/>
    <n v="90.9"/>
    <s v="Male"/>
    <s v="B-"/>
    <b v="1"/>
    <b v="0"/>
    <b v="1"/>
    <n v="12"/>
    <n v="28.369901064261416"/>
    <b v="1"/>
    <b v="1"/>
    <s v="Stroke"/>
    <s v="Ongoing Treatment"/>
    <b v="1"/>
    <x v="2"/>
  </r>
  <r>
    <s v="PID0834"/>
    <s v="Senior"/>
    <x v="3"/>
    <n v="15000"/>
    <n v="8541.8499999999985"/>
    <n v="58.8"/>
    <s v="Female"/>
    <s v="AB-"/>
    <b v="0"/>
    <b v="0"/>
    <b v="1"/>
    <n v="120"/>
    <n v="23.258573632372133"/>
    <b v="0"/>
    <b v="0"/>
    <s v="Fractured Leg"/>
    <s v="Recovered"/>
    <b v="1"/>
    <x v="5"/>
  </r>
  <r>
    <s v="PID0835"/>
    <s v="Middle-aged"/>
    <x v="0"/>
    <n v="250000"/>
    <n v="0"/>
    <n v="91.5"/>
    <s v="Female"/>
    <s v="A+"/>
    <b v="0"/>
    <b v="1"/>
    <b v="0"/>
    <n v="40"/>
    <n v="28.878929428102513"/>
    <b v="1"/>
    <b v="1"/>
    <s v="Cancer"/>
    <s v="Ongoing Treatment"/>
    <b v="0"/>
    <x v="1"/>
  </r>
  <r>
    <s v="PID0836"/>
    <s v="Adult"/>
    <x v="1"/>
    <n v="500"/>
    <n v="353.6"/>
    <n v="92.6"/>
    <s v="Male"/>
    <s v="AB-"/>
    <b v="0"/>
    <b v="0"/>
    <b v="1"/>
    <n v="20"/>
    <n v="30.236734693877548"/>
    <b v="1"/>
    <b v="1"/>
    <s v="Heart Disease"/>
    <s v="Ongoing Treatment"/>
    <b v="1"/>
    <x v="4"/>
  </r>
  <r>
    <s v="PID0837"/>
    <s v="Young Adult"/>
    <x v="0"/>
    <n v="1000"/>
    <n v="0"/>
    <n v="68.099999999999994"/>
    <s v="Male"/>
    <s v="AB+"/>
    <b v="0"/>
    <b v="0"/>
    <b v="0"/>
    <n v="25"/>
    <n v="24.418229409444582"/>
    <b v="0"/>
    <b v="0"/>
    <s v="Allergic Reaction"/>
    <s v="Critical"/>
    <b v="0"/>
    <x v="1"/>
  </r>
  <r>
    <s v="PID0838"/>
    <s v="Senior"/>
    <x v="1"/>
    <n v="250000"/>
    <n v="212641.6"/>
    <n v="87.2"/>
    <s v="Male"/>
    <s v="O+"/>
    <b v="0"/>
    <b v="1"/>
    <b v="1"/>
    <n v="12"/>
    <n v="31.266807701961348"/>
    <b v="1"/>
    <b v="1"/>
    <s v="Fractured Leg"/>
    <s v="Ongoing Treatment"/>
    <b v="1"/>
    <x v="0"/>
  </r>
  <r>
    <s v="PID0839"/>
    <s v="Adult"/>
    <x v="0"/>
    <n v="15000"/>
    <n v="12903.95"/>
    <n v="80"/>
    <s v="Male"/>
    <s v="A-"/>
    <b v="1"/>
    <b v="0"/>
    <b v="1"/>
    <n v="30"/>
    <n v="28.344671201814062"/>
    <b v="1"/>
    <b v="1"/>
    <s v="Kidney Stones"/>
    <s v="Recovered"/>
    <b v="1"/>
    <x v="5"/>
  </r>
  <r>
    <s v="PID0840"/>
    <s v="Adult"/>
    <x v="0"/>
    <n v="45000"/>
    <n v="31870.590000000004"/>
    <n v="102.8"/>
    <s v="Male"/>
    <s v="A-"/>
    <b v="0"/>
    <b v="0"/>
    <b v="1"/>
    <n v="12"/>
    <n v="34.748580313683078"/>
    <b v="1"/>
    <b v="1"/>
    <s v="Respiratory Infection"/>
    <s v="Critical"/>
    <b v="1"/>
    <x v="2"/>
  </r>
  <r>
    <s v="PID0841"/>
    <s v="Middle-aged"/>
    <x v="2"/>
    <n v="240000"/>
    <n v="186596.28"/>
    <n v="97.1"/>
    <s v="Male"/>
    <s v="AB-"/>
    <b v="0"/>
    <b v="1"/>
    <b v="1"/>
    <n v="20"/>
    <n v="34.816594356197783"/>
    <b v="1"/>
    <b v="1"/>
    <s v="Respiratory Infection"/>
    <s v="Recovered"/>
    <b v="1"/>
    <x v="2"/>
  </r>
  <r>
    <s v="PID0842"/>
    <s v="Adult"/>
    <x v="0"/>
    <n v="800"/>
    <n v="506.14"/>
    <n v="89.8"/>
    <s v="Female"/>
    <s v="A-"/>
    <b v="0"/>
    <b v="0"/>
    <b v="1"/>
    <n v="7"/>
    <n v="31.441476138790662"/>
    <b v="1"/>
    <b v="1"/>
    <s v="Allergic Reaction"/>
    <s v="Critical"/>
    <b v="1"/>
    <x v="5"/>
  </r>
  <r>
    <s v="PID0843"/>
    <s v="Adult"/>
    <x v="0"/>
    <n v="800"/>
    <n v="0"/>
    <n v="70.7"/>
    <s v="Female"/>
    <s v="A+"/>
    <b v="0"/>
    <b v="1"/>
    <b v="0"/>
    <n v="400"/>
    <n v="26.609958974745005"/>
    <b v="0"/>
    <b v="0"/>
    <s v="Hypertension"/>
    <s v="Recovered"/>
    <b v="0"/>
    <x v="1"/>
  </r>
  <r>
    <s v="PID0844"/>
    <s v="Senior"/>
    <x v="1"/>
    <n v="60000"/>
    <n v="0"/>
    <n v="67.599999999999994"/>
    <s v="Male"/>
    <s v="O-"/>
    <b v="0"/>
    <b v="0"/>
    <b v="0"/>
    <n v="20"/>
    <n v="23.95124716553288"/>
    <b v="0"/>
    <b v="0"/>
    <s v="Fractured Leg"/>
    <s v="Critical"/>
    <b v="0"/>
    <x v="1"/>
  </r>
  <r>
    <s v="PID0845"/>
    <s v="Middle-aged"/>
    <x v="2"/>
    <n v="32000"/>
    <n v="26443.52"/>
    <n v="59.9"/>
    <s v="Female"/>
    <s v="B+"/>
    <b v="0"/>
    <b v="0"/>
    <b v="1"/>
    <n v="3"/>
    <n v="26.62222222222222"/>
    <b v="0"/>
    <b v="0"/>
    <s v="Hypertension"/>
    <s v="Ongoing Treatment"/>
    <b v="1"/>
    <x v="2"/>
  </r>
  <r>
    <s v="PID0846"/>
    <s v="Adult"/>
    <x v="2"/>
    <n v="250000"/>
    <n v="130103.79999999999"/>
    <n v="101.2"/>
    <s v="Male"/>
    <s v="AB+"/>
    <b v="0"/>
    <b v="0"/>
    <b v="1"/>
    <n v="15"/>
    <n v="33.044897959183672"/>
    <b v="1"/>
    <b v="1"/>
    <s v="Diabetes"/>
    <s v="Critical"/>
    <b v="1"/>
    <x v="2"/>
  </r>
  <r>
    <s v="PID0847"/>
    <s v="Senior"/>
    <x v="2"/>
    <n v="12000"/>
    <n v="9364.9599999999991"/>
    <n v="70"/>
    <s v="Female"/>
    <s v="O-"/>
    <b v="0"/>
    <b v="1"/>
    <b v="1"/>
    <n v="3"/>
    <n v="29.136316337148799"/>
    <b v="1"/>
    <b v="1"/>
    <s v="Stroke"/>
    <s v="Ongoing Treatment"/>
    <b v="1"/>
    <x v="5"/>
  </r>
  <r>
    <s v="PID0848"/>
    <s v="Adult"/>
    <x v="3"/>
    <n v="240000"/>
    <n v="167436.72"/>
    <n v="84.9"/>
    <s v="Female"/>
    <s v="A+"/>
    <b v="1"/>
    <b v="1"/>
    <b v="1"/>
    <n v="9"/>
    <n v="29.725849935226364"/>
    <b v="1"/>
    <b v="1"/>
    <s v="Allergic Reaction"/>
    <s v="Ongoing Treatment"/>
    <b v="1"/>
    <x v="2"/>
  </r>
  <r>
    <s v="PID0849"/>
    <s v="Senior"/>
    <x v="3"/>
    <n v="300000"/>
    <n v="231831.84"/>
    <n v="82.6"/>
    <s v="Female"/>
    <s v="O+"/>
    <b v="0"/>
    <b v="0"/>
    <b v="1"/>
    <n v="20"/>
    <n v="31.866054550364563"/>
    <b v="1"/>
    <b v="1"/>
    <s v="Heart Attack"/>
    <s v="Ongoing Treatment"/>
    <b v="1"/>
    <x v="0"/>
  </r>
  <r>
    <s v="PID0850"/>
    <s v="Adult"/>
    <x v="3"/>
    <n v="300000"/>
    <n v="201137.88"/>
    <n v="62.7"/>
    <s v="Male"/>
    <s v="A+"/>
    <b v="0"/>
    <b v="0"/>
    <b v="1"/>
    <n v="9"/>
    <n v="20.473469387755102"/>
    <b v="0"/>
    <b v="0"/>
    <s v="Diabetes"/>
    <s v="Ongoing Treatment"/>
    <b v="1"/>
    <x v="0"/>
  </r>
  <r>
    <s v="PID0851"/>
    <s v="Middle-aged"/>
    <x v="2"/>
    <n v="1600"/>
    <n v="0"/>
    <n v="75"/>
    <s v="Female"/>
    <s v="B-"/>
    <b v="1"/>
    <b v="0"/>
    <b v="0"/>
    <n v="5"/>
    <n v="32.461911357340718"/>
    <b v="1"/>
    <b v="1"/>
    <s v="Fractured Arm"/>
    <s v="Critical"/>
    <b v="0"/>
    <x v="1"/>
  </r>
  <r>
    <s v="PID0852"/>
    <s v="Young Adult"/>
    <x v="0"/>
    <n v="200000"/>
    <n v="124849.84"/>
    <n v="57.2"/>
    <s v="Female"/>
    <s v="B-"/>
    <b v="0"/>
    <b v="0"/>
    <b v="1"/>
    <n v="9"/>
    <n v="23.205809566311007"/>
    <b v="0"/>
    <b v="0"/>
    <s v="Childbirth"/>
    <s v="Critical"/>
    <b v="1"/>
    <x v="5"/>
  </r>
  <r>
    <s v="PID0853"/>
    <s v="Adult"/>
    <x v="1"/>
    <n v="30000"/>
    <n v="16466.07"/>
    <n v="68.2"/>
    <s v="Female"/>
    <s v="A-"/>
    <b v="0"/>
    <b v="0"/>
    <b v="1"/>
    <n v="5"/>
    <n v="21.285228301239037"/>
    <b v="0"/>
    <b v="0"/>
    <s v="Diabetes"/>
    <s v="Critical"/>
    <b v="1"/>
    <x v="0"/>
  </r>
  <r>
    <s v="PID0854"/>
    <s v="Adult"/>
    <x v="0"/>
    <n v="60000"/>
    <n v="0"/>
    <n v="78.2"/>
    <s v="Female"/>
    <s v="B-"/>
    <b v="1"/>
    <b v="0"/>
    <b v="0"/>
    <n v="15"/>
    <n v="29.797286998933085"/>
    <b v="1"/>
    <b v="1"/>
    <s v="Childbirth"/>
    <s v="Ongoing Treatment"/>
    <b v="0"/>
    <x v="1"/>
  </r>
  <r>
    <s v="PID0855"/>
    <s v="Adult"/>
    <x v="0"/>
    <n v="18000"/>
    <n v="16160.939999999999"/>
    <n v="81"/>
    <s v="Male"/>
    <s v="AB+"/>
    <b v="1"/>
    <b v="0"/>
    <b v="1"/>
    <n v="250"/>
    <n v="31.248794413795761"/>
    <b v="1"/>
    <b v="1"/>
    <s v="Heart Disease"/>
    <s v="Critical"/>
    <b v="1"/>
    <x v="2"/>
  </r>
  <r>
    <s v="PID0856"/>
    <s v="Elderly"/>
    <x v="2"/>
    <n v="2000"/>
    <n v="0"/>
    <n v="59.8"/>
    <s v="Male"/>
    <s v="O+"/>
    <b v="0"/>
    <b v="0"/>
    <b v="0"/>
    <n v="10"/>
    <n v="22.507433475102562"/>
    <b v="0"/>
    <b v="0"/>
    <s v="Kidney Stones"/>
    <s v="Recovered"/>
    <b v="0"/>
    <x v="1"/>
  </r>
  <r>
    <s v="PID0857"/>
    <s v="Middle-aged"/>
    <x v="1"/>
    <n v="75000"/>
    <n v="0"/>
    <n v="50.3"/>
    <s v="Female"/>
    <s v="B-"/>
    <b v="0"/>
    <b v="0"/>
    <b v="0"/>
    <n v="9"/>
    <n v="20.668967784352397"/>
    <b v="0"/>
    <b v="0"/>
    <s v="Cancer"/>
    <s v="Recovered"/>
    <b v="0"/>
    <x v="1"/>
  </r>
  <r>
    <s v="PID0858"/>
    <s v="Adult"/>
    <x v="1"/>
    <n v="800"/>
    <n v="718.38"/>
    <n v="96.6"/>
    <s v="Male"/>
    <s v="AB+"/>
    <b v="0"/>
    <b v="0"/>
    <b v="1"/>
    <n v="7"/>
    <n v="31.906460562822033"/>
    <b v="1"/>
    <b v="1"/>
    <s v="Childbirth"/>
    <s v="Ongoing Treatment"/>
    <b v="1"/>
    <x v="5"/>
  </r>
  <r>
    <s v="PID0859"/>
    <s v="Adult"/>
    <x v="2"/>
    <n v="18000"/>
    <n v="14168.43"/>
    <n v="85.7"/>
    <s v="Male"/>
    <s v="A+"/>
    <b v="0"/>
    <b v="1"/>
    <b v="1"/>
    <n v="25"/>
    <n v="32.655083066605698"/>
    <b v="1"/>
    <b v="1"/>
    <s v="Diabetes"/>
    <s v="Recovered"/>
    <b v="1"/>
    <x v="4"/>
  </r>
  <r>
    <s v="PID0860"/>
    <s v="Adult"/>
    <x v="2"/>
    <n v="18000"/>
    <n v="11696.039999999999"/>
    <n v="73.2"/>
    <s v="Male"/>
    <s v="AB-"/>
    <b v="0"/>
    <b v="1"/>
    <b v="1"/>
    <n v="12"/>
    <n v="28.593749999999996"/>
    <b v="1"/>
    <b v="1"/>
    <s v="Respiratory Infection"/>
    <s v="Ongoing Treatment"/>
    <b v="1"/>
    <x v="3"/>
  </r>
  <r>
    <s v="PID0861"/>
    <s v="Senior"/>
    <x v="1"/>
    <n v="800"/>
    <n v="0"/>
    <n v="53.5"/>
    <s v="Male"/>
    <s v="O+"/>
    <b v="0"/>
    <b v="0"/>
    <b v="0"/>
    <n v="9"/>
    <n v="20.898437499999996"/>
    <b v="0"/>
    <b v="0"/>
    <s v="Stroke"/>
    <s v="Critical"/>
    <b v="0"/>
    <x v="1"/>
  </r>
  <r>
    <s v="PID0862"/>
    <s v="Adult"/>
    <x v="2"/>
    <n v="12000"/>
    <n v="8047.14"/>
    <n v="93.4"/>
    <s v="Female"/>
    <s v="A-"/>
    <b v="0"/>
    <b v="0"/>
    <b v="1"/>
    <n v="2"/>
    <n v="34.306703397612495"/>
    <b v="1"/>
    <b v="1"/>
    <s v="Hypertension"/>
    <s v="Critical"/>
    <b v="1"/>
    <x v="2"/>
  </r>
  <r>
    <s v="PID0863"/>
    <s v="Elderly"/>
    <x v="1"/>
    <n v="30000"/>
    <n v="20406.63"/>
    <n v="89.8"/>
    <s v="Male"/>
    <s v="A+"/>
    <b v="0"/>
    <b v="0"/>
    <b v="1"/>
    <n v="12"/>
    <n v="34.643725164924184"/>
    <b v="1"/>
    <b v="1"/>
    <s v="Osteoarthritis"/>
    <s v="Recovered"/>
    <b v="1"/>
    <x v="5"/>
  </r>
  <r>
    <s v="PID0864"/>
    <s v="Senior"/>
    <x v="2"/>
    <n v="800"/>
    <n v="509.19"/>
    <n v="82.2"/>
    <s v="Male"/>
    <s v="O-"/>
    <b v="1"/>
    <b v="0"/>
    <b v="1"/>
    <n v="5"/>
    <n v="34.214360041623308"/>
    <b v="1"/>
    <b v="1"/>
    <s v="Diabetes"/>
    <s v="Recovered"/>
    <b v="1"/>
    <x v="3"/>
  </r>
  <r>
    <s v="PID0865"/>
    <s v="Middle-aged"/>
    <x v="2"/>
    <n v="3000"/>
    <n v="2577.66"/>
    <n v="85.5"/>
    <s v="Male"/>
    <s v="AB-"/>
    <b v="1"/>
    <b v="1"/>
    <b v="1"/>
    <n v="3"/>
    <n v="26.684560406978559"/>
    <b v="0"/>
    <b v="0"/>
    <s v="Allergic Reaction"/>
    <s v="Recovered"/>
    <b v="1"/>
    <x v="4"/>
  </r>
  <r>
    <s v="PID0866"/>
    <s v="Senior"/>
    <x v="0"/>
    <n v="24000"/>
    <n v="12221.73"/>
    <n v="79.400000000000006"/>
    <s v="Male"/>
    <s v="A-"/>
    <b v="1"/>
    <b v="0"/>
    <b v="1"/>
    <n v="20"/>
    <n v="34.823034077452746"/>
    <b v="1"/>
    <b v="1"/>
    <s v="Heart Disease"/>
    <s v="Critical"/>
    <b v="1"/>
    <x v="4"/>
  </r>
  <r>
    <s v="PID0867"/>
    <s v="Adult"/>
    <x v="0"/>
    <n v="100"/>
    <n v="0"/>
    <n v="72.599999999999994"/>
    <s v="Male"/>
    <s v="O-"/>
    <b v="1"/>
    <b v="1"/>
    <b v="0"/>
    <n v="9"/>
    <n v="25.419278036483316"/>
    <b v="0"/>
    <b v="0"/>
    <s v="Hypertension"/>
    <s v="Ongoing Treatment"/>
    <b v="0"/>
    <x v="1"/>
  </r>
  <r>
    <s v="PID0868"/>
    <s v="Middle-aged"/>
    <x v="3"/>
    <n v="18000"/>
    <n v="9274.59"/>
    <n v="72.3"/>
    <s v="Male"/>
    <s v="AB+"/>
    <b v="0"/>
    <b v="0"/>
    <b v="1"/>
    <n v="9"/>
    <n v="28.961704854991183"/>
    <b v="1"/>
    <b v="1"/>
    <s v="Heart Attack"/>
    <s v="Ongoing Treatment"/>
    <b v="1"/>
    <x v="5"/>
  </r>
  <r>
    <s v="PID0869"/>
    <s v="Adult"/>
    <x v="0"/>
    <n v="40000"/>
    <n v="29834.3"/>
    <n v="57.7"/>
    <s v="Male"/>
    <s v="O-"/>
    <b v="1"/>
    <b v="1"/>
    <b v="1"/>
    <n v="25"/>
    <n v="21.193755739210289"/>
    <b v="0"/>
    <b v="0"/>
    <s v="Appendicitis"/>
    <s v="Ongoing Treatment"/>
    <b v="1"/>
    <x v="3"/>
  </r>
  <r>
    <s v="PID0870"/>
    <s v="Adult"/>
    <x v="0"/>
    <n v="200000"/>
    <n v="169415.36"/>
    <n v="81.099999999999994"/>
    <s v="Male"/>
    <s v="A+"/>
    <b v="1"/>
    <b v="0"/>
    <b v="1"/>
    <n v="9"/>
    <n v="26.481632653061222"/>
    <b v="0"/>
    <b v="0"/>
    <s v="Fractured Arm"/>
    <s v="Critical"/>
    <b v="1"/>
    <x v="3"/>
  </r>
  <r>
    <s v="PID0871"/>
    <s v="Middle-aged"/>
    <x v="2"/>
    <n v="50000"/>
    <n v="37645.199999999997"/>
    <n v="69.8"/>
    <s v="Female"/>
    <s v="O+"/>
    <b v="0"/>
    <b v="0"/>
    <b v="1"/>
    <n v="15"/>
    <n v="25.027788733909425"/>
    <b v="0"/>
    <b v="0"/>
    <s v="Prostate Cancer"/>
    <s v="Ongoing Treatment"/>
    <b v="1"/>
    <x v="0"/>
  </r>
  <r>
    <s v="PID0872"/>
    <s v="Adult"/>
    <x v="2"/>
    <n v="32000"/>
    <n v="20805.599999999999"/>
    <n v="85"/>
    <s v="Female"/>
    <s v="AB+"/>
    <b v="0"/>
    <b v="0"/>
    <b v="1"/>
    <n v="1"/>
    <n v="31.992171327486922"/>
    <b v="1"/>
    <b v="1"/>
    <s v="Appendicitis"/>
    <s v="Critical"/>
    <b v="1"/>
    <x v="3"/>
  </r>
  <r>
    <s v="PID0873"/>
    <s v="Middle-aged"/>
    <x v="0"/>
    <n v="500"/>
    <n v="258.39"/>
    <n v="75.400000000000006"/>
    <s v="Male"/>
    <s v="A-"/>
    <b v="0"/>
    <b v="0"/>
    <b v="1"/>
    <n v="30"/>
    <n v="26.399635867091494"/>
    <b v="0"/>
    <b v="0"/>
    <s v="Hypertension"/>
    <s v="Recovered"/>
    <b v="1"/>
    <x v="5"/>
  </r>
  <r>
    <s v="PID0874"/>
    <s v="Adult"/>
    <x v="0"/>
    <n v="18000"/>
    <n v="13544.46"/>
    <n v="106.2"/>
    <s v="Female"/>
    <s v="B-"/>
    <b v="1"/>
    <b v="0"/>
    <b v="1"/>
    <n v="15"/>
    <n v="34.284607438016529"/>
    <b v="1"/>
    <b v="1"/>
    <s v="Cancer"/>
    <s v="Ongoing Treatment"/>
    <b v="1"/>
    <x v="0"/>
  </r>
  <r>
    <s v="PID0875"/>
    <s v="Adult"/>
    <x v="0"/>
    <n v="16000"/>
    <n v="10448.86"/>
    <n v="58.3"/>
    <s v="Female"/>
    <s v="B-"/>
    <b v="1"/>
    <b v="0"/>
    <b v="1"/>
    <n v="12"/>
    <n v="21.94286574579397"/>
    <b v="0"/>
    <b v="0"/>
    <s v="Prostate Cancer"/>
    <s v="Ongoing Treatment"/>
    <b v="1"/>
    <x v="0"/>
  </r>
  <r>
    <s v="PID0876"/>
    <s v="Senior"/>
    <x v="1"/>
    <n v="14000"/>
    <n v="8981.9800000000014"/>
    <n v="56.1"/>
    <s v="Female"/>
    <s v="AB-"/>
    <b v="1"/>
    <b v="0"/>
    <b v="1"/>
    <n v="12"/>
    <n v="21.64268353844373"/>
    <b v="0"/>
    <b v="0"/>
    <s v="Stroke"/>
    <s v="Ongoing Treatment"/>
    <b v="1"/>
    <x v="3"/>
  </r>
  <r>
    <s v="PID0877"/>
    <s v="Adult"/>
    <x v="0"/>
    <n v="40000"/>
    <n v="27412"/>
    <n v="60.1"/>
    <s v="Female"/>
    <s v="O-"/>
    <b v="0"/>
    <b v="0"/>
    <b v="1"/>
    <n v="9"/>
    <n v="22.620347020964285"/>
    <b v="0"/>
    <b v="0"/>
    <s v="Appendicitis"/>
    <s v="Recovered"/>
    <b v="1"/>
    <x v="2"/>
  </r>
  <r>
    <s v="PID0878"/>
    <s v="Adult"/>
    <x v="1"/>
    <n v="48000"/>
    <n v="33335.120000000003"/>
    <n v="86"/>
    <s v="Female"/>
    <s v="A+"/>
    <b v="1"/>
    <b v="0"/>
    <b v="1"/>
    <n v="7"/>
    <n v="32.368549813692653"/>
    <b v="1"/>
    <b v="1"/>
    <s v="Hypertension"/>
    <s v="Critical"/>
    <b v="1"/>
    <x v="0"/>
  </r>
  <r>
    <s v="PID0879"/>
    <s v="Middle-aged"/>
    <x v="3"/>
    <n v="32000"/>
    <n v="0"/>
    <n v="96.5"/>
    <s v="Male"/>
    <s v="AB+"/>
    <b v="0"/>
    <b v="0"/>
    <b v="0"/>
    <n v="12"/>
    <n v="34.601455771092546"/>
    <b v="1"/>
    <b v="1"/>
    <s v="Childbirth"/>
    <s v="Critical"/>
    <b v="0"/>
    <x v="1"/>
  </r>
  <r>
    <s v="PID0880"/>
    <s v="Adult"/>
    <x v="2"/>
    <n v="60000"/>
    <n v="0"/>
    <n v="85"/>
    <s v="Male"/>
    <s v="A+"/>
    <b v="1"/>
    <b v="1"/>
    <b v="0"/>
    <n v="3"/>
    <n v="30.116213151927443"/>
    <b v="1"/>
    <b v="1"/>
    <s v="Childbirth"/>
    <s v="Critical"/>
    <b v="0"/>
    <x v="1"/>
  </r>
  <r>
    <s v="PID0881"/>
    <s v="Adult"/>
    <x v="2"/>
    <n v="40000"/>
    <n v="28303.899999999998"/>
    <n v="83.6"/>
    <s v="Male"/>
    <s v="O+"/>
    <b v="1"/>
    <b v="0"/>
    <b v="1"/>
    <n v="4"/>
    <n v="32.251842135720068"/>
    <b v="1"/>
    <b v="1"/>
    <s v="Heart Attack"/>
    <s v="Critical"/>
    <b v="1"/>
    <x v="5"/>
  </r>
  <r>
    <s v="PID0882"/>
    <s v="Middle-aged"/>
    <x v="1"/>
    <n v="18000"/>
    <n v="11834.49"/>
    <n v="93.6"/>
    <s v="Female"/>
    <s v="B-"/>
    <b v="0"/>
    <b v="0"/>
    <b v="1"/>
    <n v="7"/>
    <n v="34.380165289256198"/>
    <b v="1"/>
    <b v="1"/>
    <s v="Stroke"/>
    <s v="Ongoing Treatment"/>
    <b v="1"/>
    <x v="5"/>
  </r>
  <r>
    <s v="PID0883"/>
    <s v="Young Adult"/>
    <x v="2"/>
    <n v="18000"/>
    <n v="13293.48"/>
    <n v="91.7"/>
    <s v="Male"/>
    <s v="B-"/>
    <b v="0"/>
    <b v="0"/>
    <b v="1"/>
    <n v="2"/>
    <n v="30.639179391225902"/>
    <b v="1"/>
    <b v="1"/>
    <s v="Heart Disease"/>
    <s v="Critical"/>
    <b v="1"/>
    <x v="5"/>
  </r>
  <r>
    <s v="PID0884"/>
    <s v="Middle-aged"/>
    <x v="0"/>
    <n v="800"/>
    <n v="514.91"/>
    <n v="74.599999999999994"/>
    <s v="Female"/>
    <s v="AB-"/>
    <b v="1"/>
    <b v="0"/>
    <b v="1"/>
    <n v="15"/>
    <n v="29.140624999999993"/>
    <b v="1"/>
    <b v="1"/>
    <s v="Heart Disease"/>
    <s v="Critical"/>
    <b v="1"/>
    <x v="0"/>
  </r>
  <r>
    <s v="PID0885"/>
    <s v="Middle-aged"/>
    <x v="0"/>
    <n v="12000"/>
    <n v="10234.32"/>
    <n v="64"/>
    <s v="Female"/>
    <s v="AB-"/>
    <b v="0"/>
    <b v="1"/>
    <b v="1"/>
    <n v="2"/>
    <n v="24.690405462752206"/>
    <b v="0"/>
    <b v="0"/>
    <s v="Allergic Reaction"/>
    <s v="Critical"/>
    <b v="1"/>
    <x v="2"/>
  </r>
  <r>
    <s v="PID0886"/>
    <s v="Adult"/>
    <x v="1"/>
    <n v="30000"/>
    <n v="20923.170000000002"/>
    <n v="86.1"/>
    <s v="Female"/>
    <s v="O-"/>
    <b v="1"/>
    <b v="1"/>
    <b v="1"/>
    <n v="5"/>
    <n v="29.792387543252598"/>
    <b v="1"/>
    <b v="1"/>
    <s v="Heart Disease"/>
    <s v="Recovered"/>
    <b v="1"/>
    <x v="5"/>
  </r>
  <r>
    <s v="PID0887"/>
    <s v="Senior"/>
    <x v="1"/>
    <n v="200000"/>
    <n v="117180.56"/>
    <n v="75.8"/>
    <s v="Male"/>
    <s v="O-"/>
    <b v="0"/>
    <b v="1"/>
    <b v="1"/>
    <n v="12"/>
    <n v="31.147271531886911"/>
    <b v="1"/>
    <b v="1"/>
    <s v="Osteoarthritis"/>
    <s v="Recovered"/>
    <b v="1"/>
    <x v="2"/>
  </r>
  <r>
    <s v="PID0888"/>
    <s v="Young Adult"/>
    <x v="1"/>
    <n v="300000"/>
    <n v="205470.9"/>
    <n v="78.7"/>
    <s v="Female"/>
    <s v="B-"/>
    <b v="0"/>
    <b v="0"/>
    <b v="1"/>
    <n v="12"/>
    <n v="25.406766528925623"/>
    <b v="0"/>
    <b v="0"/>
    <s v="Diabetes"/>
    <s v="Ongoing Treatment"/>
    <b v="1"/>
    <x v="0"/>
  </r>
  <r>
    <s v="PID0889"/>
    <s v="Adult"/>
    <x v="0"/>
    <n v="72000"/>
    <n v="39537.440000000002"/>
    <n v="89.3"/>
    <s v="Male"/>
    <s v="B+"/>
    <b v="0"/>
    <b v="1"/>
    <b v="1"/>
    <n v="15"/>
    <n v="29.159183673469386"/>
    <b v="1"/>
    <b v="1"/>
    <s v="Stroke"/>
    <s v="Critical"/>
    <b v="1"/>
    <x v="5"/>
  </r>
  <r>
    <s v="PID0890"/>
    <s v="Adult"/>
    <x v="1"/>
    <n v="240000"/>
    <n v="0"/>
    <n v="63"/>
    <s v="Male"/>
    <s v="B-"/>
    <b v="1"/>
    <b v="0"/>
    <b v="0"/>
    <n v="40"/>
    <n v="20.109164033323754"/>
    <b v="0"/>
    <b v="0"/>
    <s v="Diabetes"/>
    <s v="Ongoing Treatment"/>
    <b v="0"/>
    <x v="1"/>
  </r>
  <r>
    <s v="PID0891"/>
    <s v="Adult"/>
    <x v="2"/>
    <n v="1600"/>
    <n v="946.72"/>
    <n v="71"/>
    <s v="Male"/>
    <s v="B-"/>
    <b v="0"/>
    <b v="0"/>
    <b v="1"/>
    <n v="2"/>
    <n v="24.567474048442911"/>
    <b v="0"/>
    <b v="0"/>
    <s v="Cancer"/>
    <s v="Recovered"/>
    <b v="1"/>
    <x v="0"/>
  </r>
  <r>
    <s v="PID0892"/>
    <s v="Middle-aged"/>
    <x v="3"/>
    <n v="40000"/>
    <n v="32585.24"/>
    <n v="71.3"/>
    <s v="Male"/>
    <s v="AB+"/>
    <b v="0"/>
    <b v="0"/>
    <b v="1"/>
    <n v="12"/>
    <n v="23.550006605892456"/>
    <b v="0"/>
    <b v="0"/>
    <s v="Appendicitis"/>
    <s v="Recovered"/>
    <b v="1"/>
    <x v="0"/>
  </r>
  <r>
    <s v="PID0893"/>
    <s v="Adult"/>
    <x v="0"/>
    <n v="60000"/>
    <n v="31314.45"/>
    <n v="79.400000000000006"/>
    <s v="Male"/>
    <s v="O-"/>
    <b v="0"/>
    <b v="1"/>
    <b v="1"/>
    <n v="3"/>
    <n v="30.631534277226958"/>
    <b v="1"/>
    <b v="1"/>
    <s v="Diabetes"/>
    <s v="Recovered"/>
    <b v="1"/>
    <x v="2"/>
  </r>
  <r>
    <s v="PID0894"/>
    <s v="Adult"/>
    <x v="0"/>
    <n v="18000"/>
    <n v="15437.099999999999"/>
    <n v="64.099999999999994"/>
    <s v="Male"/>
    <s v="B+"/>
    <b v="0"/>
    <b v="0"/>
    <b v="1"/>
    <n v="12"/>
    <n v="20.231031435424818"/>
    <b v="0"/>
    <b v="0"/>
    <s v="Fractured Arm"/>
    <s v="Ongoing Treatment"/>
    <b v="1"/>
    <x v="3"/>
  </r>
  <r>
    <s v="PID0895"/>
    <s v="Middle-aged"/>
    <x v="0"/>
    <n v="24000"/>
    <n v="13478.699999999999"/>
    <n v="77.7"/>
    <s v="Male"/>
    <s v="B+"/>
    <b v="0"/>
    <b v="0"/>
    <b v="1"/>
    <n v="4"/>
    <n v="29.975695382122602"/>
    <b v="1"/>
    <b v="1"/>
    <s v="Diabetes"/>
    <s v="Recovered"/>
    <b v="1"/>
    <x v="4"/>
  </r>
  <r>
    <s v="PID0896"/>
    <s v="Middle-aged"/>
    <x v="2"/>
    <n v="240000"/>
    <n v="170806.2"/>
    <n v="96.8"/>
    <s v="Male"/>
    <s v="A-"/>
    <b v="1"/>
    <b v="0"/>
    <b v="1"/>
    <n v="1"/>
    <n v="33.892370715311095"/>
    <b v="1"/>
    <b v="1"/>
    <s v="Fractured Arm"/>
    <s v="Critical"/>
    <b v="1"/>
    <x v="0"/>
  </r>
  <r>
    <s v="PID0897"/>
    <s v="Adult"/>
    <x v="2"/>
    <n v="60000"/>
    <n v="0"/>
    <n v="88.7"/>
    <s v="Female"/>
    <s v="A+"/>
    <b v="1"/>
    <b v="0"/>
    <b v="0"/>
    <n v="2"/>
    <n v="31.427154195011344"/>
    <b v="1"/>
    <b v="1"/>
    <s v="Allergic Reaction"/>
    <s v="Recovered"/>
    <b v="0"/>
    <x v="1"/>
  </r>
  <r>
    <s v="PID0898"/>
    <s v="Senior"/>
    <x v="3"/>
    <n v="90000"/>
    <n v="52313.149999999994"/>
    <n v="56"/>
    <s v="Female"/>
    <s v="A-"/>
    <b v="0"/>
    <b v="0"/>
    <b v="1"/>
    <n v="12"/>
    <n v="23.309053069719038"/>
    <b v="0"/>
    <b v="0"/>
    <s v="Kidney Stones"/>
    <s v="Ongoing Treatment"/>
    <b v="1"/>
    <x v="3"/>
  </r>
  <r>
    <s v="PID0899"/>
    <s v="Adult"/>
    <x v="0"/>
    <n v="800"/>
    <n v="629.91"/>
    <n v="62.9"/>
    <s v="Female"/>
    <s v="B+"/>
    <b v="0"/>
    <b v="0"/>
    <b v="1"/>
    <n v="20"/>
    <n v="22.826244737988098"/>
    <b v="0"/>
    <b v="0"/>
    <s v="Diabetes"/>
    <s v="Critical"/>
    <b v="1"/>
    <x v="2"/>
  </r>
  <r>
    <s v="PID0900"/>
    <s v="Middle-aged"/>
    <x v="1"/>
    <n v="90000"/>
    <n v="0"/>
    <n v="61.7"/>
    <s v="Male"/>
    <s v="AB-"/>
    <b v="0"/>
    <b v="1"/>
    <b v="0"/>
    <n v="9"/>
    <n v="20.615456580574026"/>
    <b v="0"/>
    <b v="0"/>
    <s v="Allergic Reaction"/>
    <s v="Critical"/>
    <b v="0"/>
    <x v="1"/>
  </r>
  <r>
    <s v="PID0901"/>
    <s v="Young Adult"/>
    <x v="3"/>
    <n v="100"/>
    <n v="67.22"/>
    <n v="54.6"/>
    <s v="Male"/>
    <s v="AB-"/>
    <b v="0"/>
    <b v="0"/>
    <b v="1"/>
    <n v="7"/>
    <n v="21.328124999999996"/>
    <b v="0"/>
    <b v="0"/>
    <s v="Allergic Reaction"/>
    <s v="Ongoing Treatment"/>
    <b v="1"/>
    <x v="4"/>
  </r>
  <r>
    <s v="PID0902"/>
    <s v="Adult"/>
    <x v="2"/>
    <n v="32000"/>
    <n v="24100.36"/>
    <n v="88.7"/>
    <s v="Female"/>
    <s v="A+"/>
    <b v="0"/>
    <b v="0"/>
    <b v="1"/>
    <n v="0.5"/>
    <n v="28.312426186600273"/>
    <b v="1"/>
    <b v="1"/>
    <s v="Heart Disease"/>
    <s v="Ongoing Treatment"/>
    <b v="1"/>
    <x v="5"/>
  </r>
  <r>
    <s v="PID0903"/>
    <s v="Adult"/>
    <x v="1"/>
    <n v="21000"/>
    <n v="17648.539999999997"/>
    <n v="79.8"/>
    <s v="Male"/>
    <s v="B+"/>
    <b v="0"/>
    <b v="0"/>
    <b v="1"/>
    <n v="5"/>
    <n v="25.186213861886124"/>
    <b v="0"/>
    <b v="0"/>
    <s v="Osteoarthritis"/>
    <s v="Critical"/>
    <b v="1"/>
    <x v="4"/>
  </r>
  <r>
    <s v="PID0904"/>
    <s v="Middle-aged"/>
    <x v="2"/>
    <n v="60000"/>
    <n v="34967.399999999994"/>
    <n v="61.1"/>
    <s v="Male"/>
    <s v="AB+"/>
    <b v="0"/>
    <b v="0"/>
    <b v="1"/>
    <n v="250"/>
    <n v="22.442607897153355"/>
    <s v="No"/>
    <b v="0"/>
    <s v="Childbirth"/>
    <s v="Ongoing Treatment"/>
    <b v="1"/>
    <x v="5"/>
  </r>
  <r>
    <s v="PID0905"/>
    <s v="Middle-aged"/>
    <x v="2"/>
    <n v="18000"/>
    <n v="0"/>
    <n v="89.8"/>
    <s v="Male"/>
    <s v="A+"/>
    <b v="1"/>
    <b v="0"/>
    <b v="0"/>
    <n v="5"/>
    <n v="31.816893424036284"/>
    <b v="1"/>
    <b v="1"/>
    <s v="Hypertension"/>
    <s v="Ongoing Treatment"/>
    <b v="0"/>
    <x v="1"/>
  </r>
  <r>
    <s v="PID0906"/>
    <s v="Adult"/>
    <x v="0"/>
    <n v="21000"/>
    <n v="14326.13"/>
    <n v="67.3"/>
    <s v="Male"/>
    <s v="A-"/>
    <b v="0"/>
    <b v="0"/>
    <b v="1"/>
    <n v="5"/>
    <n v="25.643956713915557"/>
    <b v="0"/>
    <b v="0"/>
    <s v="Diabetes"/>
    <s v="Recovered"/>
    <b v="1"/>
    <x v="0"/>
  </r>
  <r>
    <s v="PID0907"/>
    <s v="Middle-aged"/>
    <x v="3"/>
    <n v="45000"/>
    <n v="29029.98"/>
    <n v="56.2"/>
    <s v="Male"/>
    <s v="A-"/>
    <b v="0"/>
    <b v="1"/>
    <b v="1"/>
    <n v="9"/>
    <n v="22.800113594872002"/>
    <b v="0"/>
    <b v="0"/>
    <s v="Appendicitis"/>
    <s v="Ongoing Treatment"/>
    <b v="1"/>
    <x v="3"/>
  </r>
  <r>
    <s v="PID0908"/>
    <s v="Senior"/>
    <x v="3"/>
    <n v="800"/>
    <n v="0"/>
    <n v="47"/>
    <s v="Female"/>
    <s v="B+"/>
    <b v="0"/>
    <b v="0"/>
    <b v="0"/>
    <n v="40"/>
    <n v="20.613131003026183"/>
    <b v="0"/>
    <b v="0"/>
    <s v="Appendicitis"/>
    <s v="Critical"/>
    <b v="0"/>
    <x v="1"/>
  </r>
  <r>
    <s v="PID0909"/>
    <s v="Adult"/>
    <x v="2"/>
    <n v="90000"/>
    <n v="73214.95"/>
    <n v="101.1"/>
    <s v="Female"/>
    <s v="A-"/>
    <b v="0"/>
    <b v="0"/>
    <b v="1"/>
    <n v="2"/>
    <n v="33.779945871896821"/>
    <b v="1"/>
    <b v="1"/>
    <s v="Childbirth"/>
    <s v="Recovered"/>
    <b v="1"/>
    <x v="2"/>
  </r>
  <r>
    <s v="PID0910"/>
    <s v="Young Adult"/>
    <x v="0"/>
    <n v="240000"/>
    <n v="175275.59999999998"/>
    <n v="98.8"/>
    <s v="Female"/>
    <s v="B+"/>
    <b v="1"/>
    <b v="0"/>
    <b v="1"/>
    <n v="20"/>
    <n v="35.005668934240369"/>
    <b v="1"/>
    <b v="1"/>
    <s v="Kidney Stones"/>
    <s v="Ongoing Treatment"/>
    <b v="1"/>
    <x v="3"/>
  </r>
  <r>
    <s v="PID0911"/>
    <s v="Adult"/>
    <x v="0"/>
    <n v="24000"/>
    <n v="17538.48"/>
    <n v="88.5"/>
    <s v="Male"/>
    <s v="A+"/>
    <b v="0"/>
    <b v="0"/>
    <b v="1"/>
    <n v="25"/>
    <n v="30.62283737024222"/>
    <b v="1"/>
    <b v="1"/>
    <s v="Kidney Stones"/>
    <s v="Critical"/>
    <b v="1"/>
    <x v="3"/>
  </r>
  <r>
    <s v="PID0912"/>
    <s v="Middle-aged"/>
    <x v="3"/>
    <n v="200000"/>
    <n v="167277.44"/>
    <n v="64.7"/>
    <s v="Female"/>
    <s v="A-"/>
    <b v="0"/>
    <b v="0"/>
    <b v="1"/>
    <n v="9"/>
    <n v="23.764921946740131"/>
    <b v="0"/>
    <b v="0"/>
    <s v="Kidney Stones"/>
    <s v="Recovered"/>
    <b v="1"/>
    <x v="4"/>
  </r>
  <r>
    <s v="PID0913"/>
    <s v="Middle-aged"/>
    <x v="1"/>
    <n v="200000"/>
    <n v="122030.24"/>
    <n v="61.7"/>
    <s v="Male"/>
    <s v="B+"/>
    <b v="0"/>
    <b v="0"/>
    <b v="1"/>
    <n v="15"/>
    <n v="21.860827664399096"/>
    <b v="0"/>
    <b v="0"/>
    <s v="Diabetes"/>
    <s v="Critical"/>
    <b v="1"/>
    <x v="4"/>
  </r>
  <r>
    <s v="PID0914"/>
    <s v="Adult"/>
    <x v="2"/>
    <n v="800"/>
    <n v="0"/>
    <n v="82.2"/>
    <s v="Female"/>
    <s v="O+"/>
    <b v="1"/>
    <b v="0"/>
    <b v="0"/>
    <n v="30"/>
    <n v="26.237671167289093"/>
    <b v="0"/>
    <b v="0"/>
    <s v="Appendicitis"/>
    <s v="Recovered"/>
    <b v="0"/>
    <x v="1"/>
  </r>
  <r>
    <s v="PID0915"/>
    <s v="Middle-aged"/>
    <x v="2"/>
    <n v="21000"/>
    <n v="14887.179999999998"/>
    <n v="104.3"/>
    <s v="Female"/>
    <s v="B-"/>
    <b v="0"/>
    <b v="1"/>
    <b v="1"/>
    <n v="2"/>
    <n v="34.057142857142857"/>
    <b v="1"/>
    <b v="1"/>
    <s v="Respiratory Infection"/>
    <s v="Recovered"/>
    <b v="1"/>
    <x v="5"/>
  </r>
  <r>
    <s v="PID0916"/>
    <s v="Middle-aged"/>
    <x v="0"/>
    <n v="30000"/>
    <n v="17119.650000000001"/>
    <n v="75.900000000000006"/>
    <s v="Male"/>
    <s v="AB+"/>
    <b v="0"/>
    <b v="1"/>
    <b v="1"/>
    <n v="40"/>
    <n v="32.851454293628812"/>
    <b v="1"/>
    <b v="1"/>
    <s v="Fractured Arm"/>
    <s v="Critical"/>
    <b v="1"/>
    <x v="5"/>
  </r>
  <r>
    <s v="PID0917"/>
    <s v="Senior"/>
    <x v="0"/>
    <n v="800"/>
    <n v="489.64"/>
    <n v="84.4"/>
    <s v="Female"/>
    <s v="O+"/>
    <b v="1"/>
    <b v="0"/>
    <b v="1"/>
    <n v="12"/>
    <n v="31.766344235763487"/>
    <b v="1"/>
    <b v="1"/>
    <s v="Heart Attack"/>
    <s v="Recovered"/>
    <b v="1"/>
    <x v="5"/>
  </r>
  <r>
    <s v="PID0918"/>
    <s v="Middle-aged"/>
    <x v="0"/>
    <n v="240000"/>
    <n v="141203.04"/>
    <n v="90.7"/>
    <s v="Male"/>
    <s v="AB-"/>
    <b v="1"/>
    <b v="0"/>
    <b v="1"/>
    <n v="12"/>
    <n v="32.914791696908118"/>
    <b v="1"/>
    <b v="1"/>
    <s v="Heart Disease"/>
    <s v="Recovered"/>
    <b v="1"/>
    <x v="2"/>
  </r>
  <r>
    <s v="PID0919"/>
    <s v="Adult"/>
    <x v="3"/>
    <n v="18000"/>
    <n v="0"/>
    <n v="87.6"/>
    <s v="Male"/>
    <s v="O-"/>
    <b v="1"/>
    <b v="0"/>
    <b v="0"/>
    <n v="30"/>
    <n v="33.794992477142081"/>
    <b v="1"/>
    <b v="1"/>
    <s v="Appendicitis"/>
    <s v="Recovered"/>
    <b v="0"/>
    <x v="1"/>
  </r>
  <r>
    <s v="PID0920"/>
    <s v="Adult"/>
    <x v="3"/>
    <n v="30000"/>
    <n v="26468.73"/>
    <n v="61.7"/>
    <s v="Female"/>
    <s v="AB+"/>
    <b v="0"/>
    <b v="1"/>
    <b v="1"/>
    <n v="7"/>
    <n v="20.855868036776638"/>
    <b v="0"/>
    <b v="0"/>
    <s v="Kidney Stones"/>
    <s v="Recovered"/>
    <b v="1"/>
    <x v="0"/>
  </r>
  <r>
    <s v="PID0921"/>
    <s v="Adult"/>
    <x v="0"/>
    <n v="21000"/>
    <n v="0"/>
    <n v="78.599999999999994"/>
    <s v="Female"/>
    <s v="A+"/>
    <b v="0"/>
    <b v="1"/>
    <b v="0"/>
    <n v="20"/>
    <n v="26.262153763907911"/>
    <b v="0"/>
    <b v="0"/>
    <s v="Fractured Leg"/>
    <s v="Critical"/>
    <b v="0"/>
    <x v="1"/>
  </r>
  <r>
    <s v="PID0922"/>
    <s v="Middle-aged"/>
    <x v="0"/>
    <n v="30000"/>
    <n v="25596.75"/>
    <n v="73.900000000000006"/>
    <s v="Male"/>
    <s v="AB-"/>
    <b v="0"/>
    <b v="1"/>
    <b v="1"/>
    <n v="20"/>
    <n v="28.158817253467458"/>
    <b v="1"/>
    <b v="1"/>
    <s v="Fractured Leg"/>
    <s v="Recovered"/>
    <b v="1"/>
    <x v="4"/>
  </r>
  <r>
    <s v="PID0923"/>
    <s v="Adult"/>
    <x v="0"/>
    <n v="100"/>
    <n v="54.98"/>
    <n v="92"/>
    <s v="Female"/>
    <s v="A+"/>
    <b v="0"/>
    <b v="0"/>
    <b v="1"/>
    <n v="3"/>
    <n v="32.596371882086174"/>
    <b v="1"/>
    <b v="1"/>
    <s v="Allergic Reaction"/>
    <s v="Ongoing Treatment"/>
    <b v="1"/>
    <x v="0"/>
  </r>
  <r>
    <s v="PID0924"/>
    <s v="Middle-aged"/>
    <x v="1"/>
    <n v="30000"/>
    <n v="24991.23"/>
    <n v="96.2"/>
    <s v="Male"/>
    <s v="B-"/>
    <b v="0"/>
    <b v="1"/>
    <b v="1"/>
    <n v="150"/>
    <n v="31.412244897959184"/>
    <b v="1"/>
    <b v="1"/>
    <s v="Appendicitis"/>
    <s v="Ongoing Treatment"/>
    <b v="1"/>
    <x v="3"/>
  </r>
  <r>
    <s v="PID0925"/>
    <s v="Middle-aged"/>
    <x v="1"/>
    <n v="12000"/>
    <n v="7718.94"/>
    <n v="69.7"/>
    <s v="Male"/>
    <s v="B-"/>
    <b v="1"/>
    <b v="1"/>
    <b v="1"/>
    <n v="400"/>
    <n v="26.233580488539278"/>
    <b v="0"/>
    <b v="0"/>
    <s v="Diabetes"/>
    <s v="Ongoing Treatment"/>
    <b v="1"/>
    <x v="3"/>
  </r>
  <r>
    <s v="PID0926"/>
    <s v="Adult"/>
    <x v="0"/>
    <n v="30000"/>
    <n v="0"/>
    <n v="92.9"/>
    <s v="Male"/>
    <s v="B-"/>
    <b v="0"/>
    <b v="0"/>
    <b v="0"/>
    <n v="15"/>
    <n v="28.994101307699513"/>
    <b v="1"/>
    <b v="1"/>
    <s v="Hypertension"/>
    <s v="Recovered"/>
    <b v="0"/>
    <x v="1"/>
  </r>
  <r>
    <s v="PID0927"/>
    <s v="Middle-aged"/>
    <x v="0"/>
    <n v="30000"/>
    <n v="20388.21"/>
    <n v="75.599999999999994"/>
    <s v="Female"/>
    <s v="O-"/>
    <b v="1"/>
    <b v="0"/>
    <b v="1"/>
    <n v="20"/>
    <n v="31.467221644120702"/>
    <b v="1"/>
    <b v="1"/>
    <s v="Heart Attack"/>
    <s v="Ongoing Treatment"/>
    <b v="1"/>
    <x v="3"/>
  </r>
  <r>
    <s v="PID0928"/>
    <s v="Senior"/>
    <x v="3"/>
    <n v="21000"/>
    <n v="12310.970000000001"/>
    <n v="88.5"/>
    <s v="Male"/>
    <s v="AB+"/>
    <b v="1"/>
    <b v="0"/>
    <b v="1"/>
    <n v="5"/>
    <n v="34.570312499999993"/>
    <b v="1"/>
    <b v="1"/>
    <s v="Diabetes"/>
    <s v="Ongoing Treatment"/>
    <b v="1"/>
    <x v="3"/>
  </r>
  <r>
    <s v="PID0929"/>
    <s v="Middle-aged"/>
    <x v="0"/>
    <n v="18000"/>
    <n v="12931.32"/>
    <n v="67.5"/>
    <s v="Male"/>
    <s v="AB-"/>
    <b v="1"/>
    <b v="1"/>
    <b v="1"/>
    <n v="5"/>
    <n v="28.461797942317425"/>
    <b v="1"/>
    <b v="1"/>
    <s v="Childbirth"/>
    <s v="Critical"/>
    <b v="1"/>
    <x v="2"/>
  </r>
  <r>
    <s v="PID0930"/>
    <s v="Middle-aged"/>
    <x v="0"/>
    <n v="800"/>
    <n v="659.52"/>
    <n v="93.5"/>
    <s v="Male"/>
    <s v="B+"/>
    <b v="0"/>
    <b v="0"/>
    <b v="1"/>
    <n v="20"/>
    <n v="33.127834467120188"/>
    <b v="1"/>
    <b v="1"/>
    <s v="Stroke"/>
    <s v="Recovered"/>
    <b v="1"/>
    <x v="2"/>
  </r>
  <r>
    <s v="PID0931"/>
    <s v="Adult"/>
    <x v="0"/>
    <n v="45000"/>
    <n v="26108.25"/>
    <n v="91.6"/>
    <s v="Female"/>
    <s v="O-"/>
    <b v="1"/>
    <b v="0"/>
    <b v="1"/>
    <n v="7"/>
    <n v="30.605766981857059"/>
    <b v="1"/>
    <b v="1"/>
    <s v="Childbirth"/>
    <s v="Recovered"/>
    <b v="1"/>
    <x v="5"/>
  </r>
  <r>
    <s v="PID0932"/>
    <s v="Elderly"/>
    <x v="1"/>
    <n v="32000"/>
    <n v="24113.32"/>
    <n v="67.5"/>
    <s v="Male"/>
    <s v="A+"/>
    <b v="0"/>
    <b v="1"/>
    <b v="1"/>
    <n v="50"/>
    <n v="25.096668649613331"/>
    <b v="0"/>
    <b v="0"/>
    <s v="Stroke"/>
    <s v="Critical"/>
    <b v="1"/>
    <x v="3"/>
  </r>
  <r>
    <s v="PID0933"/>
    <s v="Middle-aged"/>
    <x v="0"/>
    <n v="16000"/>
    <n v="0"/>
    <n v="89.4"/>
    <s v="Male"/>
    <s v="B+"/>
    <b v="0"/>
    <b v="0"/>
    <b v="0"/>
    <n v="9"/>
    <n v="30.573509797886533"/>
    <b v="1"/>
    <b v="1"/>
    <s v="Hypertension"/>
    <s v="Recovered"/>
    <b v="0"/>
    <x v="1"/>
  </r>
  <r>
    <s v="PID0934"/>
    <s v="Adult"/>
    <x v="0"/>
    <n v="90000"/>
    <n v="71308.7"/>
    <n v="82.7"/>
    <s v="Male"/>
    <s v="O-"/>
    <b v="0"/>
    <b v="0"/>
    <b v="1"/>
    <n v="25"/>
    <n v="30.011612715923938"/>
    <b v="1"/>
    <b v="1"/>
    <s v="Hypertension"/>
    <s v="Ongoing Treatment"/>
    <b v="1"/>
    <x v="4"/>
  </r>
  <r>
    <s v="PID0935"/>
    <s v="Middle-aged"/>
    <x v="1"/>
    <n v="18000"/>
    <n v="11953.2"/>
    <n v="98.4"/>
    <s v="Male"/>
    <s v="AB-"/>
    <b v="0"/>
    <b v="0"/>
    <b v="1"/>
    <n v="0"/>
    <n v="34.863945578231302"/>
    <b v="1"/>
    <b v="1"/>
    <s v="Cancer"/>
    <s v="Ongoing Treatment"/>
    <b v="1"/>
    <x v="2"/>
  </r>
  <r>
    <s v="PID0936"/>
    <s v="Senior"/>
    <x v="0"/>
    <n v="3000"/>
    <n v="2158.5299999999997"/>
    <n v="65"/>
    <s v="Male"/>
    <s v="A+"/>
    <b v="0"/>
    <b v="1"/>
    <b v="1"/>
    <n v="12"/>
    <n v="26.709401709401707"/>
    <b v="0"/>
    <b v="0"/>
    <s v="Hypertension"/>
    <s v="Recovered"/>
    <b v="1"/>
    <x v="3"/>
  </r>
  <r>
    <s v="PID0937"/>
    <s v="Middle-aged"/>
    <x v="3"/>
    <n v="45000"/>
    <n v="23279.82"/>
    <n v="71.3"/>
    <s v="Male"/>
    <s v="O-"/>
    <b v="0"/>
    <b v="1"/>
    <b v="1"/>
    <n v="5"/>
    <n v="30.860457063711909"/>
    <b v="1"/>
    <b v="1"/>
    <s v="Appendicitis"/>
    <s v="Critical"/>
    <b v="1"/>
    <x v="5"/>
  </r>
  <r>
    <s v="PID0938"/>
    <s v="Adult"/>
    <x v="2"/>
    <n v="240000"/>
    <n v="121635.36000000002"/>
    <n v="90.4"/>
    <s v="Female"/>
    <s v="A+"/>
    <b v="0"/>
    <b v="0"/>
    <b v="1"/>
    <n v="15"/>
    <n v="30.204818069430988"/>
    <b v="1"/>
    <b v="1"/>
    <s v="Fractured Leg"/>
    <s v="Critical"/>
    <b v="1"/>
    <x v="3"/>
  </r>
  <r>
    <s v="PID0939"/>
    <s v="Adult"/>
    <x v="1"/>
    <n v="12000"/>
    <n v="9631.86"/>
    <n v="94.2"/>
    <s v="Male"/>
    <s v="AB-"/>
    <b v="1"/>
    <b v="0"/>
    <b v="1"/>
    <n v="20"/>
    <n v="34.184932501088696"/>
    <b v="1"/>
    <b v="1"/>
    <s v="Fractured Arm"/>
    <s v="Critical"/>
    <b v="1"/>
    <x v="4"/>
  </r>
  <r>
    <s v="PID0940"/>
    <s v="Middle-aged"/>
    <x v="3"/>
    <n v="60000"/>
    <n v="51124"/>
    <n v="79.900000000000006"/>
    <s v="Male"/>
    <s v="A-"/>
    <b v="1"/>
    <b v="0"/>
    <b v="1"/>
    <n v="5"/>
    <n v="32.415108117976388"/>
    <b v="1"/>
    <b v="1"/>
    <s v="Heart Disease"/>
    <s v="Ongoing Treatment"/>
    <b v="1"/>
    <x v="3"/>
  </r>
  <r>
    <s v="PID0941"/>
    <s v="Middle-aged"/>
    <x v="2"/>
    <n v="75000"/>
    <n v="39747.550000000003"/>
    <n v="66.599999999999994"/>
    <s v="Female"/>
    <s v="B-"/>
    <b v="0"/>
    <b v="0"/>
    <b v="1"/>
    <n v="20"/>
    <n v="23.880382946681486"/>
    <b v="0"/>
    <b v="0"/>
    <s v="Fractured Arm"/>
    <s v="Ongoing Treatment"/>
    <b v="1"/>
    <x v="4"/>
  </r>
  <r>
    <s v="PID0942"/>
    <s v="Adult"/>
    <x v="3"/>
    <n v="4000"/>
    <n v="2011.16"/>
    <n v="92.8"/>
    <s v="Male"/>
    <s v="O+"/>
    <b v="1"/>
    <b v="0"/>
    <b v="1"/>
    <n v="9"/>
    <n v="34.927923519891607"/>
    <b v="1"/>
    <b v="1"/>
    <s v="Respiratory Infection"/>
    <s v="Critical"/>
    <b v="1"/>
    <x v="0"/>
  </r>
  <r>
    <s v="PID0943"/>
    <s v="Middle-aged"/>
    <x v="2"/>
    <n v="240000"/>
    <n v="0"/>
    <n v="50.1"/>
    <s v="Female"/>
    <s v="AB+"/>
    <b v="0"/>
    <b v="1"/>
    <b v="0"/>
    <n v="2"/>
    <n v="20.586785009861931"/>
    <b v="0"/>
    <b v="0"/>
    <s v="Diabetes"/>
    <s v="Recovered"/>
    <b v="0"/>
    <x v="1"/>
  </r>
  <r>
    <s v="PID0944"/>
    <s v="Senior"/>
    <x v="1"/>
    <n v="3000"/>
    <n v="2174.79"/>
    <n v="90.7"/>
    <s v="Male"/>
    <s v="A-"/>
    <b v="0"/>
    <b v="0"/>
    <b v="1"/>
    <n v="12"/>
    <n v="34.990933991744143"/>
    <b v="1"/>
    <b v="1"/>
    <s v="Fractured Arm"/>
    <s v="Ongoing Treatment"/>
    <b v="1"/>
    <x v="3"/>
  </r>
  <r>
    <s v="PID0945"/>
    <s v="Adult"/>
    <x v="3"/>
    <n v="100"/>
    <n v="59.3"/>
    <n v="105.5"/>
    <s v="Female"/>
    <s v="O-"/>
    <b v="0"/>
    <b v="0"/>
    <b v="1"/>
    <n v="2"/>
    <n v="33.674869928819938"/>
    <b v="1"/>
    <b v="1"/>
    <s v="Childbirth"/>
    <s v="Recovered"/>
    <b v="1"/>
    <x v="2"/>
  </r>
  <r>
    <s v="PID0946"/>
    <s v="Middle-aged"/>
    <x v="2"/>
    <n v="500"/>
    <n v="429.54"/>
    <n v="78.8"/>
    <s v="Male"/>
    <s v="B-"/>
    <b v="0"/>
    <b v="0"/>
    <b v="1"/>
    <n v="1"/>
    <n v="28.254867510488005"/>
    <b v="1"/>
    <b v="1"/>
    <s v="Heart Attack"/>
    <s v="Ongoing Treatment"/>
    <b v="1"/>
    <x v="4"/>
  </r>
  <r>
    <s v="PID0947"/>
    <s v="Middle-aged"/>
    <x v="3"/>
    <n v="40000"/>
    <n v="29043.600000000002"/>
    <n v="69"/>
    <s v="Female"/>
    <s v="A+"/>
    <b v="0"/>
    <b v="0"/>
    <b v="1"/>
    <n v="3"/>
    <n v="26.291723822588015"/>
    <b v="0"/>
    <b v="0"/>
    <s v="Prostate Cancer"/>
    <s v="Ongoing Treatment"/>
    <b v="1"/>
    <x v="5"/>
  </r>
  <r>
    <s v="PID0948"/>
    <s v="Adult"/>
    <x v="0"/>
    <n v="3000"/>
    <n v="0"/>
    <n v="92"/>
    <s v="Male"/>
    <s v="A+"/>
    <b v="1"/>
    <b v="0"/>
    <b v="0"/>
    <n v="40"/>
    <n v="34.205829863176689"/>
    <b v="1"/>
    <b v="1"/>
    <s v="Cancer"/>
    <s v="Critical"/>
    <b v="0"/>
    <x v="1"/>
  </r>
  <r>
    <s v="PID0949"/>
    <s v="Middle-aged"/>
    <x v="1"/>
    <n v="240000"/>
    <n v="167688.48000000001"/>
    <n v="78.5"/>
    <s v="Female"/>
    <s v="AB-"/>
    <b v="1"/>
    <b v="0"/>
    <b v="1"/>
    <n v="7"/>
    <n v="31.445281204935103"/>
    <b v="1"/>
    <b v="1"/>
    <s v="Kidney Stones"/>
    <s v="Critical"/>
    <b v="1"/>
    <x v="5"/>
  </r>
  <r>
    <s v="PID0950"/>
    <s v="Adult"/>
    <x v="0"/>
    <n v="500"/>
    <n v="0"/>
    <n v="97.8"/>
    <s v="Male"/>
    <s v="A+"/>
    <b v="0"/>
    <b v="1"/>
    <b v="0"/>
    <n v="70"/>
    <n v="33.058409951325046"/>
    <b v="1"/>
    <b v="1"/>
    <s v="Respiratory Infection"/>
    <s v="Critical"/>
    <b v="0"/>
    <x v="1"/>
  </r>
  <r>
    <s v="PID0951"/>
    <s v="Middle-aged"/>
    <x v="3"/>
    <n v="21000"/>
    <n v="13389.46"/>
    <n v="71.5"/>
    <s v="Male"/>
    <s v="AB+"/>
    <b v="0"/>
    <b v="0"/>
    <b v="1"/>
    <n v="5"/>
    <n v="26.583878643664491"/>
    <b v="0"/>
    <b v="0"/>
    <s v="Childbirth"/>
    <s v="Critical"/>
    <b v="1"/>
    <x v="4"/>
  </r>
  <r>
    <s v="PID0952"/>
    <s v="Senior"/>
    <x v="1"/>
    <n v="60000"/>
    <n v="36306.879999999997"/>
    <n v="77.2"/>
    <s v="Male"/>
    <s v="AB-"/>
    <b v="0"/>
    <b v="0"/>
    <b v="1"/>
    <n v="12"/>
    <n v="32.133194588969822"/>
    <b v="1"/>
    <b v="1"/>
    <s v="Diabetes"/>
    <s v="Recovered"/>
    <b v="1"/>
    <x v="0"/>
  </r>
  <r>
    <s v="PID0953"/>
    <s v="Middle-aged"/>
    <x v="1"/>
    <n v="3000"/>
    <n v="0"/>
    <n v="64.400000000000006"/>
    <s v="Female"/>
    <s v="O+"/>
    <b v="0"/>
    <b v="0"/>
    <b v="0"/>
    <n v="70"/>
    <n v="26.462853385930309"/>
    <b v="0"/>
    <b v="0"/>
    <s v="Osteoarthritis"/>
    <s v="Critical"/>
    <b v="0"/>
    <x v="1"/>
  </r>
  <r>
    <s v="PID0954"/>
    <s v="Middle-aged"/>
    <x v="1"/>
    <n v="18000"/>
    <n v="0"/>
    <n v="68.900000000000006"/>
    <s v="Female"/>
    <s v="AB-"/>
    <b v="1"/>
    <b v="1"/>
    <b v="0"/>
    <n v="9"/>
    <n v="23.562805649601589"/>
    <b v="0"/>
    <b v="0"/>
    <s v="Appendicitis"/>
    <s v="Critical"/>
    <b v="0"/>
    <x v="1"/>
  </r>
  <r>
    <s v="PID0955"/>
    <s v="Adult"/>
    <x v="0"/>
    <n v="300000"/>
    <n v="261149.4"/>
    <n v="51.9"/>
    <s v="Male"/>
    <s v="O-"/>
    <b v="0"/>
    <b v="1"/>
    <b v="1"/>
    <n v="30"/>
    <n v="20.022375679950617"/>
    <b v="0"/>
    <b v="0"/>
    <s v="Cancer"/>
    <s v="Critical"/>
    <b v="1"/>
    <x v="3"/>
  </r>
  <r>
    <s v="PID0956"/>
    <s v="Adult"/>
    <x v="0"/>
    <n v="200"/>
    <n v="168.02"/>
    <n v="87"/>
    <s v="Female"/>
    <s v="O-"/>
    <b v="0"/>
    <b v="1"/>
    <b v="1"/>
    <n v="15"/>
    <n v="33.150434385002278"/>
    <b v="1"/>
    <b v="1"/>
    <s v="Diabetes"/>
    <s v="Recovered"/>
    <b v="1"/>
    <x v="0"/>
  </r>
  <r>
    <s v="PID0957"/>
    <s v="Middle-aged"/>
    <x v="3"/>
    <n v="60000"/>
    <n v="33469.15"/>
    <n v="97.6"/>
    <s v="Female"/>
    <s v="AB+"/>
    <b v="0"/>
    <b v="1"/>
    <b v="1"/>
    <n v="3"/>
    <n v="32.610511543987435"/>
    <b v="1"/>
    <b v="1"/>
    <s v="Fractured Leg"/>
    <s v="Recovered"/>
    <b v="1"/>
    <x v="2"/>
  </r>
  <r>
    <s v="PID0958"/>
    <s v="Adult"/>
    <x v="0"/>
    <n v="18000"/>
    <n v="0"/>
    <n v="85.4"/>
    <s v="Female"/>
    <s v="A+"/>
    <b v="0"/>
    <b v="0"/>
    <b v="0"/>
    <n v="9"/>
    <n v="28.207160787422382"/>
    <b v="1"/>
    <b v="1"/>
    <s v="Respiratory Infection"/>
    <s v="Ongoing Treatment"/>
    <b v="0"/>
    <x v="1"/>
  </r>
  <r>
    <s v="PID0959"/>
    <s v="Adult"/>
    <x v="1"/>
    <n v="250000"/>
    <n v="0"/>
    <n v="56.2"/>
    <s v="Male"/>
    <s v="O-"/>
    <b v="0"/>
    <b v="0"/>
    <b v="0"/>
    <n v="20"/>
    <n v="21.953124999999996"/>
    <b v="0"/>
    <b v="0"/>
    <s v="Prostate Cancer"/>
    <s v="Recovered"/>
    <b v="0"/>
    <x v="1"/>
  </r>
  <r>
    <s v="PID0960"/>
    <s v="Adult"/>
    <x v="1"/>
    <n v="2000"/>
    <n v="1221.58"/>
    <n v="60.3"/>
    <s v="Male"/>
    <s v="AB+"/>
    <b v="0"/>
    <b v="0"/>
    <b v="1"/>
    <n v="70"/>
    <n v="22.41969066032124"/>
    <b v="0"/>
    <b v="0"/>
    <s v="Kidney Stones"/>
    <s v="Critical"/>
    <b v="1"/>
    <x v="5"/>
  </r>
  <r>
    <s v="PID0961"/>
    <s v="Adult"/>
    <x v="1"/>
    <n v="200000"/>
    <n v="175466.69999999998"/>
    <n v="83"/>
    <s v="Male"/>
    <s v="AB-"/>
    <b v="0"/>
    <b v="0"/>
    <b v="1"/>
    <n v="7"/>
    <n v="31.239414355075468"/>
    <b v="1"/>
    <b v="1"/>
    <s v="Stroke"/>
    <s v="Critical"/>
    <b v="1"/>
    <x v="5"/>
  </r>
  <r>
    <s v="PID0962"/>
    <s v="Adult"/>
    <x v="0"/>
    <n v="32000"/>
    <n v="24734.400000000001"/>
    <n v="101"/>
    <s v="Female"/>
    <s v="A-"/>
    <b v="0"/>
    <b v="0"/>
    <b v="1"/>
    <n v="25"/>
    <n v="34.540542389111181"/>
    <b v="1"/>
    <b v="1"/>
    <s v="Appendicitis"/>
    <s v="Recovered"/>
    <b v="1"/>
    <x v="3"/>
  </r>
  <r>
    <s v="PID0963"/>
    <s v="Senior"/>
    <x v="2"/>
    <n v="18000"/>
    <n v="12295.349999999999"/>
    <n v="80.900000000000006"/>
    <s v="Male"/>
    <s v="B+"/>
    <b v="1"/>
    <b v="1"/>
    <b v="1"/>
    <n v="20"/>
    <n v="30.449019534043437"/>
    <b v="1"/>
    <b v="1"/>
    <s v="Respiratory Infection"/>
    <s v="Ongoing Treatment"/>
    <b v="1"/>
    <x v="5"/>
  </r>
  <r>
    <s v="PID0964"/>
    <s v="Adult"/>
    <x v="2"/>
    <n v="200000"/>
    <n v="101959.59999999999"/>
    <n v="61.8"/>
    <s v="Male"/>
    <s v="O+"/>
    <s v="No"/>
    <b v="1"/>
    <b v="1"/>
    <n v="70"/>
    <n v="21.384083044982699"/>
    <b v="0"/>
    <b v="0"/>
    <s v="Childbirth"/>
    <s v="Recovered"/>
    <b v="1"/>
    <x v="4"/>
  </r>
  <r>
    <s v="PID0965"/>
    <s v="Adult"/>
    <x v="0"/>
    <n v="200000"/>
    <n v="134773.5"/>
    <n v="82.3"/>
    <s v="Male"/>
    <s v="A+"/>
    <b v="0"/>
    <b v="0"/>
    <b v="1"/>
    <n v="3"/>
    <n v="29.159580498866216"/>
    <b v="1"/>
    <b v="1"/>
    <s v="Respiratory Infection"/>
    <s v="Ongoing Treatment"/>
    <b v="1"/>
    <x v="4"/>
  </r>
  <r>
    <s v="PID0966"/>
    <s v="Middle-aged"/>
    <x v="0"/>
    <n v="75000"/>
    <n v="52198.75"/>
    <n v="87.2"/>
    <s v="Male"/>
    <s v="B-"/>
    <b v="0"/>
    <b v="0"/>
    <b v="1"/>
    <n v="40"/>
    <n v="30.531143867511645"/>
    <b v="1"/>
    <b v="1"/>
    <s v="Cancer"/>
    <s v="Critical"/>
    <b v="1"/>
    <x v="3"/>
  </r>
  <r>
    <s v="PID0967"/>
    <s v="Middle-aged"/>
    <x v="3"/>
    <n v="32000"/>
    <n v="24839.56"/>
    <n v="85.2"/>
    <s v="Male"/>
    <s v="AB-"/>
    <b v="0"/>
    <b v="0"/>
    <b v="1"/>
    <n v="4"/>
    <n v="31.294765840220389"/>
    <b v="1"/>
    <b v="1"/>
    <s v="Heart Attack"/>
    <s v="Recovered"/>
    <b v="1"/>
    <x v="2"/>
  </r>
  <r>
    <s v="PID0968"/>
    <s v="Adult"/>
    <x v="1"/>
    <n v="90000"/>
    <n v="64257.700000000004"/>
    <n v="59.1"/>
    <s v="Female"/>
    <s v="AB-"/>
    <b v="1"/>
    <b v="0"/>
    <b v="1"/>
    <n v="12"/>
    <n v="22.800046294510242"/>
    <b v="0"/>
    <b v="0"/>
    <s v="Prostate Cancer"/>
    <s v="Recovered"/>
    <b v="1"/>
    <x v="0"/>
  </r>
  <r>
    <s v="PID0969"/>
    <s v="Middle-aged"/>
    <x v="2"/>
    <n v="12000"/>
    <n v="7562.2800000000007"/>
    <n v="82.4"/>
    <s v="Female"/>
    <s v="AB-"/>
    <b v="0"/>
    <b v="0"/>
    <b v="1"/>
    <n v="2"/>
    <n v="31.788897033293466"/>
    <b v="1"/>
    <b v="1"/>
    <s v="Respiratory Infection"/>
    <s v="Ongoing Treatment"/>
    <b v="1"/>
    <x v="4"/>
  </r>
  <r>
    <s v="PID0970"/>
    <s v="Middle-aged"/>
    <x v="0"/>
    <n v="30000"/>
    <n v="20021.16"/>
    <n v="86.2"/>
    <s v="Female"/>
    <s v="A+"/>
    <b v="0"/>
    <b v="0"/>
    <b v="1"/>
    <n v="120"/>
    <n v="33.254889857644379"/>
    <b v="1"/>
    <b v="1"/>
    <s v="Stroke"/>
    <s v="Ongoing Treatment"/>
    <b v="1"/>
    <x v="0"/>
  </r>
  <r>
    <s v="PID0971"/>
    <s v="Middle-aged"/>
    <x v="1"/>
    <n v="100"/>
    <n v="0"/>
    <n v="61.8"/>
    <s v="Male"/>
    <s v="B-"/>
    <b v="0"/>
    <b v="0"/>
    <b v="0"/>
    <n v="30"/>
    <n v="23.26019044751402"/>
    <b v="0"/>
    <b v="0"/>
    <s v="Appendicitis"/>
    <s v="Critical"/>
    <b v="0"/>
    <x v="1"/>
  </r>
  <r>
    <s v="PID0972"/>
    <s v="Middle-aged"/>
    <x v="1"/>
    <n v="18000"/>
    <n v="10170.93"/>
    <n v="55.9"/>
    <s v="Male"/>
    <s v="AB-"/>
    <b v="0"/>
    <b v="0"/>
    <b v="1"/>
    <n v="30"/>
    <n v="23.267429760665969"/>
    <b v="0"/>
    <b v="0"/>
    <s v="Stroke"/>
    <s v="Ongoing Treatment"/>
    <b v="1"/>
    <x v="4"/>
  </r>
  <r>
    <s v="PID0973"/>
    <s v="Adult"/>
    <x v="2"/>
    <n v="21000"/>
    <n v="18861.990000000002"/>
    <n v="77.2"/>
    <s v="Female"/>
    <s v="A+"/>
    <b v="0"/>
    <b v="1"/>
    <b v="1"/>
    <n v="15"/>
    <n v="28.015677166497316"/>
    <b v="1"/>
    <b v="1"/>
    <s v="Heart Disease"/>
    <s v="Critical"/>
    <b v="1"/>
    <x v="2"/>
  </r>
  <r>
    <s v="PID0974"/>
    <s v="Adult"/>
    <x v="0"/>
    <n v="500"/>
    <n v="429.74"/>
    <n v="70.7"/>
    <s v="Female"/>
    <s v="O-"/>
    <b v="1"/>
    <b v="0"/>
    <b v="1"/>
    <n v="7"/>
    <n v="24.463667820069208"/>
    <b v="0"/>
    <b v="0"/>
    <s v="Osteoarthritis"/>
    <s v="Critical"/>
    <b v="1"/>
    <x v="3"/>
  </r>
  <r>
    <s v="PID0975"/>
    <s v="Adult"/>
    <x v="3"/>
    <n v="12000"/>
    <n v="7510.34"/>
    <n v="91.6"/>
    <s v="Female"/>
    <s v="AB-"/>
    <b v="1"/>
    <b v="0"/>
    <b v="1"/>
    <n v="3"/>
    <n v="28.910491099608631"/>
    <b v="1"/>
    <b v="1"/>
    <s v="Fractured Leg"/>
    <s v="Critical"/>
    <b v="1"/>
    <x v="0"/>
  </r>
  <r>
    <s v="PID0976"/>
    <s v="Adult"/>
    <x v="0"/>
    <n v="12000"/>
    <n v="7631.0999999999995"/>
    <n v="84.2"/>
    <s v="Female"/>
    <s v="B-"/>
    <b v="1"/>
    <b v="1"/>
    <b v="1"/>
    <n v="15"/>
    <n v="28.461330448891296"/>
    <b v="1"/>
    <b v="1"/>
    <s v="Respiratory Infection"/>
    <s v="Ongoing Treatment"/>
    <b v="1"/>
    <x v="0"/>
  </r>
  <r>
    <s v="PID0977"/>
    <s v="Young Adult"/>
    <x v="0"/>
    <n v="18000"/>
    <n v="0"/>
    <n v="63.3"/>
    <s v="Female"/>
    <s v="B-"/>
    <b v="0"/>
    <b v="0"/>
    <b v="0"/>
    <n v="9"/>
    <n v="22.697120728602673"/>
    <b v="0"/>
    <b v="0"/>
    <s v="Fractured Arm"/>
    <s v="Recovered"/>
    <b v="0"/>
    <x v="1"/>
  </r>
  <r>
    <s v="PID0978"/>
    <s v="Adult"/>
    <x v="2"/>
    <n v="36000"/>
    <n v="19800.36"/>
    <n v="89.3"/>
    <s v="Female"/>
    <s v="AB-"/>
    <b v="0"/>
    <b v="1"/>
    <b v="1"/>
    <n v="4"/>
    <n v="33.20196311719215"/>
    <b v="1"/>
    <b v="1"/>
    <s v="Hypertension"/>
    <s v="Critical"/>
    <b v="1"/>
    <x v="4"/>
  </r>
  <r>
    <s v="PID0979"/>
    <s v="Senior"/>
    <x v="2"/>
    <n v="16000"/>
    <n v="12863.76"/>
    <n v="96.5"/>
    <s v="Female"/>
    <s v="AB-"/>
    <b v="1"/>
    <b v="0"/>
    <b v="1"/>
    <n v="2"/>
    <n v="33.787332376317359"/>
    <b v="1"/>
    <b v="1"/>
    <s v="Prostate Cancer"/>
    <s v="Recovered"/>
    <b v="1"/>
    <x v="5"/>
  </r>
  <r>
    <s v="PID0980"/>
    <s v="Middle-aged"/>
    <x v="0"/>
    <n v="40000"/>
    <n v="22499"/>
    <n v="80.599999999999994"/>
    <s v="Female"/>
    <s v="B+"/>
    <b v="0"/>
    <b v="0"/>
    <b v="1"/>
    <n v="15"/>
    <n v="33.548387096774185"/>
    <b v="1"/>
    <b v="1"/>
    <s v="Stroke"/>
    <s v="Recovered"/>
    <b v="1"/>
    <x v="4"/>
  </r>
  <r>
    <s v="PID0981"/>
    <s v="Adult"/>
    <x v="0"/>
    <n v="18000"/>
    <n v="9721.619999999999"/>
    <n v="67.900000000000006"/>
    <s v="Female"/>
    <s v="A+"/>
    <b v="0"/>
    <b v="0"/>
    <b v="1"/>
    <n v="5"/>
    <n v="23.49480968858132"/>
    <b v="0"/>
    <b v="0"/>
    <s v="Prostate Cancer"/>
    <s v="Critical"/>
    <b v="1"/>
    <x v="4"/>
  </r>
  <r>
    <s v="PID0982"/>
    <s v="Middle-aged"/>
    <x v="0"/>
    <n v="800"/>
    <n v="433.24"/>
    <n v="80.099999999999994"/>
    <s v="Female"/>
    <s v="B+"/>
    <b v="1"/>
    <b v="0"/>
    <b v="1"/>
    <n v="15"/>
    <n v="28.045236511326635"/>
    <b v="1"/>
    <b v="1"/>
    <s v="Heart Disease"/>
    <s v="Critical"/>
    <b v="1"/>
    <x v="5"/>
  </r>
  <r>
    <s v="PID0983"/>
    <s v="Senior"/>
    <x v="0"/>
    <n v="240000"/>
    <n v="173836.79999999999"/>
    <n v="68.8"/>
    <s v="Female"/>
    <s v="AB+"/>
    <b v="1"/>
    <b v="0"/>
    <b v="1"/>
    <n v="25"/>
    <n v="28.270874424720574"/>
    <b v="1"/>
    <b v="1"/>
    <s v="Kidney Stones"/>
    <s v="Recovered"/>
    <b v="1"/>
    <x v="3"/>
  </r>
  <r>
    <s v="PID0984"/>
    <s v="Elderly"/>
    <x v="1"/>
    <n v="2000"/>
    <n v="0"/>
    <n v="62.1"/>
    <s v="Female"/>
    <s v="A-"/>
    <b v="0"/>
    <b v="0"/>
    <b v="0"/>
    <n v="20"/>
    <n v="25.848074921956293"/>
    <b v="0"/>
    <b v="0"/>
    <s v="Cancer"/>
    <s v="Recovered"/>
    <b v="0"/>
    <x v="1"/>
  </r>
  <r>
    <s v="PID0985"/>
    <s v="Senior"/>
    <x v="1"/>
    <n v="240000"/>
    <n v="190077.84"/>
    <n v="70.2"/>
    <s v="Female"/>
    <s v="O-"/>
    <b v="0"/>
    <b v="0"/>
    <b v="1"/>
    <n v="20"/>
    <n v="29.21956295525494"/>
    <b v="1"/>
    <b v="1"/>
    <s v="Respiratory Infection"/>
    <s v="Critical"/>
    <b v="1"/>
    <x v="4"/>
  </r>
  <r>
    <s v="PID0986"/>
    <s v="Young Adult"/>
    <x v="0"/>
    <n v="21000"/>
    <n v="17085.600000000002"/>
    <n v="78.2"/>
    <s v="Female"/>
    <s v="B-"/>
    <b v="0"/>
    <b v="1"/>
    <b v="1"/>
    <n v="5"/>
    <n v="28.37857453912034"/>
    <b v="1"/>
    <b v="1"/>
    <s v="Respiratory Infection"/>
    <s v="Recovered"/>
    <b v="1"/>
    <x v="0"/>
  </r>
  <r>
    <s v="PID0987"/>
    <s v="Adult"/>
    <x v="0"/>
    <n v="18000"/>
    <n v="14608.14"/>
    <n v="83.8"/>
    <s v="Male"/>
    <s v="A+"/>
    <b v="0"/>
    <b v="0"/>
    <b v="1"/>
    <n v="30"/>
    <n v="26.448680722131041"/>
    <b v="0"/>
    <b v="0"/>
    <s v="Diabetes"/>
    <s v="Critical"/>
    <b v="1"/>
    <x v="2"/>
  </r>
  <r>
    <s v="PID0988"/>
    <s v="Adult"/>
    <x v="0"/>
    <n v="2000"/>
    <n v="1656.58"/>
    <n v="103.7"/>
    <s v="Female"/>
    <s v="A+"/>
    <b v="0"/>
    <b v="1"/>
    <b v="1"/>
    <n v="200"/>
    <n v="34.251552384727177"/>
    <b v="1"/>
    <b v="1"/>
    <s v="Prostate Cancer"/>
    <s v="Critical"/>
    <b v="1"/>
    <x v="5"/>
  </r>
  <r>
    <s v="PID0989"/>
    <s v="Adult"/>
    <x v="0"/>
    <n v="60000"/>
    <n v="53236.3"/>
    <n v="65.900000000000006"/>
    <s v="Female"/>
    <s v="AB+"/>
    <b v="1"/>
    <b v="0"/>
    <b v="1"/>
    <n v="15"/>
    <n v="24.209774104683195"/>
    <b v="0"/>
    <b v="0"/>
    <s v="Childbirth"/>
    <s v="Recovered"/>
    <b v="1"/>
    <x v="3"/>
  </r>
  <r>
    <s v="PID0990"/>
    <s v="Middle-aged"/>
    <x v="2"/>
    <n v="100"/>
    <n v="59.34"/>
    <n v="85.9"/>
    <s v="Male"/>
    <s v="A+"/>
    <b v="0"/>
    <b v="0"/>
    <b v="1"/>
    <n v="2"/>
    <n v="30.07597773187214"/>
    <b v="1"/>
    <b v="1"/>
    <s v="Prostate Cancer"/>
    <s v="Recovered"/>
    <b v="1"/>
    <x v="5"/>
  </r>
  <r>
    <s v="PID0991"/>
    <s v="Middle-aged"/>
    <x v="0"/>
    <n v="45000"/>
    <n v="37119.840000000004"/>
    <n v="79.900000000000006"/>
    <s v="Male"/>
    <s v="B+"/>
    <b v="0"/>
    <b v="1"/>
    <b v="1"/>
    <n v="25"/>
    <n v="26.089795918367347"/>
    <b v="0"/>
    <b v="0"/>
    <s v="Hypertension"/>
    <s v="Recovered"/>
    <b v="1"/>
    <x v="4"/>
  </r>
  <r>
    <s v="PID0992"/>
    <s v="Middle-aged"/>
    <x v="0"/>
    <n v="75000"/>
    <n v="0"/>
    <n v="47.9"/>
    <s v="Female"/>
    <s v="O-"/>
    <b v="0"/>
    <b v="1"/>
    <b v="0"/>
    <n v="12"/>
    <n v="20.462215387244221"/>
    <b v="0"/>
    <b v="0"/>
    <s v="Diabetes"/>
    <s v="Recovered"/>
    <b v="0"/>
    <x v="1"/>
  </r>
  <r>
    <s v="PID0993"/>
    <s v="Middle-aged"/>
    <x v="0"/>
    <n v="10000"/>
    <n v="6685.78"/>
    <n v="94.1"/>
    <s v="Male"/>
    <s v="B+"/>
    <b v="0"/>
    <b v="0"/>
    <b v="1"/>
    <n v="5"/>
    <n v="33.744845638065186"/>
    <b v="1"/>
    <b v="1"/>
    <s v="Cancer"/>
    <s v="Critical"/>
    <b v="1"/>
    <x v="5"/>
  </r>
  <r>
    <s v="PID0994"/>
    <s v="Adult"/>
    <x v="2"/>
    <n v="240000"/>
    <n v="0"/>
    <n v="60.8"/>
    <s v="Female"/>
    <s v="AB-"/>
    <b v="0"/>
    <b v="1"/>
    <b v="0"/>
    <n v="5"/>
    <n v="23.749999999999993"/>
    <b v="0"/>
    <b v="0"/>
    <s v="Hypertension"/>
    <s v="Ongoing Treatment"/>
    <b v="0"/>
    <x v="1"/>
  </r>
  <r>
    <s v="PID0995"/>
    <s v="Middle-aged"/>
    <x v="1"/>
    <n v="90000"/>
    <n v="53937.700000000004"/>
    <n v="59"/>
    <s v="Male"/>
    <s v="AB+"/>
    <b v="0"/>
    <b v="0"/>
    <b v="1"/>
    <n v="30"/>
    <n v="21.155294202015131"/>
    <b v="0"/>
    <b v="0"/>
    <s v="Fractured Arm"/>
    <s v="Critical"/>
    <b v="1"/>
    <x v="3"/>
  </r>
  <r>
    <s v="PID0996"/>
    <s v="Adult"/>
    <x v="1"/>
    <n v="3000"/>
    <n v="2309.04"/>
    <n v="81.599999999999994"/>
    <s v="Male"/>
    <s v="AB+"/>
    <b v="0"/>
    <s v="No"/>
    <b v="1"/>
    <n v="20"/>
    <n v="31.874999999999993"/>
    <b v="1"/>
    <b v="1"/>
    <s v="Allergic Reaction"/>
    <s v="Ongoing Treatment"/>
    <b v="1"/>
    <x v="0"/>
  </r>
  <r>
    <s v="PID0997"/>
    <s v="Senior"/>
    <x v="0"/>
    <n v="200000"/>
    <n v="129857.09999999999"/>
    <n v="60.1"/>
    <s v="Female"/>
    <s v="B-"/>
    <b v="0"/>
    <b v="0"/>
    <b v="1"/>
    <n v="9"/>
    <n v="21.810132094643638"/>
    <b v="0"/>
    <b v="0"/>
    <s v="Kidney Stones"/>
    <s v="Critical"/>
    <b v="1"/>
    <x v="3"/>
  </r>
  <r>
    <s v="PID0998"/>
    <s v="Adult"/>
    <x v="2"/>
    <n v="40000"/>
    <n v="22019.699999999997"/>
    <n v="97.6"/>
    <s v="Female"/>
    <s v="A-"/>
    <b v="0"/>
    <b v="1"/>
    <b v="1"/>
    <n v="4"/>
    <n v="30.460971879779031"/>
    <b v="1"/>
    <b v="1"/>
    <s v="Stroke"/>
    <s v="Critical"/>
    <b v="1"/>
    <x v="4"/>
  </r>
  <r>
    <s v="PID0999"/>
    <s v="Senior"/>
    <x v="2"/>
    <n v="12000"/>
    <n v="10652.34"/>
    <n v="74.5"/>
    <s v="Male"/>
    <s v="O-"/>
    <b v="0"/>
    <b v="1"/>
    <b v="1"/>
    <n v="0.5"/>
    <n v="29.843053997756769"/>
    <b v="1"/>
    <b v="1"/>
    <s v="Heart Attack"/>
    <s v="Critical"/>
    <b v="1"/>
    <x v="4"/>
  </r>
  <r>
    <s v="PID1000"/>
    <s v="Adult"/>
    <x v="1"/>
    <n v="36000"/>
    <n v="0"/>
    <n v="63.2"/>
    <s v="Female"/>
    <s v="O-"/>
    <b v="0"/>
    <b v="0"/>
    <b v="0"/>
    <n v="5"/>
    <n v="23.497917906008333"/>
    <b v="0"/>
    <b v="0"/>
    <s v="Appendicitis"/>
    <s v="Recovered"/>
    <b v="0"/>
    <x v="1"/>
  </r>
  <r>
    <m/>
    <m/>
    <x v="4"/>
    <m/>
    <m/>
    <m/>
    <m/>
    <m/>
    <m/>
    <m/>
    <m/>
    <m/>
    <m/>
    <m/>
    <m/>
    <m/>
    <m/>
    <m/>
    <x v="6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PID0001"/>
    <s v="Middle-aged"/>
    <x v="0"/>
    <n v="60000"/>
    <n v="32168.649999999998"/>
    <n v="82.4"/>
    <x v="0"/>
    <s v="O+"/>
    <b v="0"/>
    <b v="0"/>
    <x v="0"/>
    <n v="20"/>
    <n v="29.195011337868486"/>
    <b v="1"/>
    <b v="1"/>
    <s v="Fractured Leg"/>
    <s v="Critical"/>
    <b v="1"/>
    <s v="Blue Cross"/>
    <x v="0"/>
  </r>
  <r>
    <s v="PID0002"/>
    <s v="Senior"/>
    <x v="1"/>
    <n v="500"/>
    <n v="0"/>
    <n v="64.8"/>
    <x v="0"/>
    <s v="AB-"/>
    <b v="0"/>
    <b v="0"/>
    <x v="1"/>
    <n v="15"/>
    <n v="28.047091412742382"/>
    <b v="1"/>
    <b v="1"/>
    <s v="Prostate Cancer"/>
    <s v="Recovered"/>
    <b v="0"/>
    <n v="0"/>
    <x v="1"/>
  </r>
  <r>
    <s v="PID0003"/>
    <s v="Adult"/>
    <x v="2"/>
    <n v="18000"/>
    <n v="12004.650000000001"/>
    <n v="69.400000000000006"/>
    <x v="0"/>
    <s v="B+"/>
    <b v="1"/>
    <b v="0"/>
    <x v="0"/>
    <n v="20"/>
    <n v="24.021878892733568"/>
    <b v="0"/>
    <b v="0"/>
    <s v="Stroke"/>
    <s v="Critical"/>
    <b v="1"/>
    <s v="Blue Cross"/>
    <x v="2"/>
  </r>
  <r>
    <s v="PID0004"/>
    <s v="Adult"/>
    <x v="0"/>
    <n v="48000"/>
    <n v="32956.92"/>
    <n v="89.3"/>
    <x v="1"/>
    <s v="A-"/>
    <b v="1"/>
    <b v="0"/>
    <x v="0"/>
    <n v="15"/>
    <n v="31.266412240467773"/>
    <b v="1"/>
    <b v="1"/>
    <s v="Heart Attack"/>
    <s v="Critical"/>
    <b v="1"/>
    <s v="Aetna"/>
    <x v="2"/>
  </r>
  <r>
    <s v="PID0005"/>
    <s v="Adult"/>
    <x v="2"/>
    <n v="21000"/>
    <n v="16712.080000000002"/>
    <n v="69.400000000000006"/>
    <x v="1"/>
    <s v="O+"/>
    <b v="1"/>
    <b v="1"/>
    <x v="0"/>
    <n v="2"/>
    <n v="26.773658423671925"/>
    <b v="0"/>
    <b v="0"/>
    <s v="Appendicitis"/>
    <s v="Critical"/>
    <b v="1"/>
    <s v="Cigna"/>
    <x v="3"/>
  </r>
  <r>
    <s v="PID0006"/>
    <s v="Elderly"/>
    <x v="0"/>
    <n v="18000"/>
    <n v="13741.14"/>
    <n v="76.599999999999994"/>
    <x v="1"/>
    <s v="O+"/>
    <b v="1"/>
    <b v="0"/>
    <x v="0"/>
    <n v="20"/>
    <n v="31.076311412227675"/>
    <b v="1"/>
    <b v="1"/>
    <s v="Fractured Arm"/>
    <s v="Critical"/>
    <b v="1"/>
    <s v="Cigna"/>
    <x v="4"/>
  </r>
  <r>
    <s v="PID0007"/>
    <s v="Adult"/>
    <x v="1"/>
    <n v="3000"/>
    <n v="1831.0500000000002"/>
    <n v="91.5"/>
    <x v="1"/>
    <s v="O-"/>
    <b v="0"/>
    <b v="1"/>
    <x v="0"/>
    <n v="40"/>
    <n v="30.928880475932939"/>
    <b v="1"/>
    <b v="1"/>
    <s v="Childbirth"/>
    <s v="Recovered"/>
    <b v="1"/>
    <s v="Aetna"/>
    <x v="5"/>
  </r>
  <r>
    <s v="PID0008"/>
    <s v="Adult"/>
    <x v="0"/>
    <n v="20000"/>
    <n v="16593.84"/>
    <n v="75.599999999999994"/>
    <x v="0"/>
    <s v="O-"/>
    <b v="1"/>
    <b v="1"/>
    <x v="0"/>
    <n v="30"/>
    <n v="29.165541452876042"/>
    <b v="1"/>
    <b v="1"/>
    <s v="Hypertension"/>
    <s v="Recovered"/>
    <b v="1"/>
    <s v="Aetna"/>
    <x v="5"/>
  </r>
  <r>
    <s v="PID0009"/>
    <s v="Middle-aged"/>
    <x v="0"/>
    <n v="72000"/>
    <n v="52009.8"/>
    <n v="90.7"/>
    <x v="0"/>
    <s v="AB-"/>
    <b v="0"/>
    <b v="0"/>
    <x v="0"/>
    <n v="20"/>
    <n v="29.280733471074381"/>
    <b v="1"/>
    <b v="1"/>
    <s v="Respiratory Infection"/>
    <s v="Ongoing Treatment"/>
    <b v="1"/>
    <s v="Aetna"/>
    <x v="2"/>
  </r>
  <r>
    <s v="PID0010"/>
    <s v="Adult"/>
    <x v="3"/>
    <n v="250000"/>
    <n v="0"/>
    <n v="97.9"/>
    <x v="1"/>
    <s v="A+"/>
    <b v="1"/>
    <b v="1"/>
    <x v="1"/>
    <n v="2"/>
    <n v="33.480387127663221"/>
    <b v="1"/>
    <b v="1"/>
    <s v="Heart Attack"/>
    <s v="Critical"/>
    <b v="0"/>
    <n v="0"/>
    <x v="0"/>
  </r>
  <r>
    <s v="PID0011"/>
    <s v="Senior"/>
    <x v="0"/>
    <n v="16000"/>
    <n v="9710.7800000000007"/>
    <n v="83.9"/>
    <x v="1"/>
    <s v="AB-"/>
    <b v="0"/>
    <b v="0"/>
    <x v="0"/>
    <n v="3"/>
    <n v="30.083545483882538"/>
    <b v="1"/>
    <b v="1"/>
    <s v="Appendicitis"/>
    <s v="Ongoing Treatment"/>
    <b v="1"/>
    <s v="Aetna"/>
    <x v="0"/>
  </r>
  <r>
    <s v="PID0012"/>
    <s v="Senior"/>
    <x v="0"/>
    <n v="45000"/>
    <n v="38364.959999999999"/>
    <n v="78.7"/>
    <x v="1"/>
    <s v="A+"/>
    <b v="0"/>
    <b v="1"/>
    <x v="0"/>
    <n v="15"/>
    <n v="31.130097701831414"/>
    <b v="1"/>
    <b v="1"/>
    <s v="Osteoarthritis"/>
    <s v="Recovered"/>
    <b v="1"/>
    <s v="Blue Cross"/>
    <x v="1"/>
  </r>
  <r>
    <s v="PID0013"/>
    <s v="Middle-aged"/>
    <x v="0"/>
    <n v="18000"/>
    <n v="0"/>
    <n v="92.9"/>
    <x v="0"/>
    <s v="O+"/>
    <b v="1"/>
    <b v="0"/>
    <x v="1"/>
    <n v="7"/>
    <n v="33.713165916678768"/>
    <b v="1"/>
    <b v="1"/>
    <s v="Kidney Stones"/>
    <s v="Ongoing Treatment"/>
    <b v="0"/>
    <n v="0"/>
    <x v="1"/>
  </r>
  <r>
    <s v="PID0014"/>
    <s v="Adult"/>
    <x v="0"/>
    <n v="14000"/>
    <n v="10220.91"/>
    <n v="78.3"/>
    <x v="0"/>
    <s v="AB+"/>
    <b v="0"/>
    <b v="0"/>
    <x v="0"/>
    <n v="15"/>
    <n v="26.777469990766392"/>
    <b v="0"/>
    <b v="0"/>
    <s v="Hypertension"/>
    <s v="Critical"/>
    <b v="1"/>
    <s v="Medicare"/>
    <x v="1"/>
  </r>
  <r>
    <s v="PID0015"/>
    <s v="Senior"/>
    <x v="2"/>
    <n v="60000"/>
    <n v="46847.1"/>
    <n v="60.1"/>
    <x v="0"/>
    <s v="AB+"/>
    <b v="1"/>
    <b v="0"/>
    <x v="0"/>
    <n v="2"/>
    <n v="24.382327883484116"/>
    <b v="0"/>
    <b v="0"/>
    <s v="Stroke"/>
    <s v="Critical"/>
    <b v="1"/>
    <s v="Cigna"/>
    <x v="2"/>
  </r>
  <r>
    <s v="PID0016"/>
    <s v="Adult"/>
    <x v="1"/>
    <n v="240000"/>
    <n v="0"/>
    <n v="91.6"/>
    <x v="0"/>
    <s v="B+"/>
    <b v="1"/>
    <b v="0"/>
    <x v="1"/>
    <n v="15"/>
    <n v="33.645546372819105"/>
    <b v="1"/>
    <b v="1"/>
    <s v="Heart Disease"/>
    <s v="Ongoing Treatment"/>
    <b v="0"/>
    <n v="0"/>
    <x v="1"/>
  </r>
  <r>
    <s v="PID0017"/>
    <s v="Adult"/>
    <x v="0"/>
    <n v="1000"/>
    <n v="0"/>
    <n v="60.6"/>
    <x v="1"/>
    <s v="A+"/>
    <b v="0"/>
    <b v="1"/>
    <x v="1"/>
    <n v="7"/>
    <n v="21.728997095629101"/>
    <b v="0"/>
    <b v="0"/>
    <s v="Osteoarthritis"/>
    <s v="Critical"/>
    <b v="0"/>
    <n v="0"/>
    <x v="0"/>
  </r>
  <r>
    <s v="PID0018"/>
    <s v="Middle-aged"/>
    <x v="0"/>
    <n v="40000"/>
    <n v="21677.3"/>
    <n v="93.5"/>
    <x v="0"/>
    <s v="O+"/>
    <b v="0"/>
    <b v="0"/>
    <x v="0"/>
    <n v="3"/>
    <n v="33.525762845566355"/>
    <b v="1"/>
    <b v="1"/>
    <s v="Childbirth"/>
    <s v="Critical"/>
    <b v="1"/>
    <s v="Cigna"/>
    <x v="0"/>
  </r>
  <r>
    <s v="PID0019"/>
    <s v="Adult"/>
    <x v="0"/>
    <n v="500"/>
    <n v="399.98"/>
    <n v="99"/>
    <x v="0"/>
    <s v="O+"/>
    <b v="1"/>
    <b v="0"/>
    <x v="0"/>
    <n v="4"/>
    <n v="33.856571252693136"/>
    <b v="1"/>
    <b v="1"/>
    <s v="Allergic Reaction"/>
    <s v="Ongoing Treatment"/>
    <b v="1"/>
    <s v="UnitedHealthcare"/>
    <x v="2"/>
  </r>
  <r>
    <s v="PID0020"/>
    <s v="Middle-aged"/>
    <x v="1"/>
    <n v="24000"/>
    <n v="12575.07"/>
    <n v="73.7"/>
    <x v="1"/>
    <s v="A-"/>
    <b v="0"/>
    <b v="0"/>
    <x v="0"/>
    <n v="15"/>
    <n v="28.432545040700589"/>
    <b v="1"/>
    <b v="1"/>
    <s v="Respiratory Infection"/>
    <s v="Critical"/>
    <b v="1"/>
    <s v="Blue Cross"/>
    <x v="1"/>
  </r>
  <r>
    <s v="PID0021"/>
    <s v="Adult"/>
    <x v="2"/>
    <n v="24000"/>
    <n v="19464.48"/>
    <n v="54"/>
    <x v="0"/>
    <s v="A-"/>
    <b v="0"/>
    <b v="1"/>
    <x v="0"/>
    <n v="30"/>
    <n v="20.832529609197174"/>
    <b v="0"/>
    <b v="0"/>
    <s v="Kidney Stones"/>
    <s v="Ongoing Treatment"/>
    <b v="1"/>
    <s v="Medicare"/>
    <x v="6"/>
  </r>
  <r>
    <s v="PID0022"/>
    <s v="Middle-aged"/>
    <x v="0"/>
    <n v="20000"/>
    <n v="15581.86"/>
    <n v="76"/>
    <x v="0"/>
    <s v="B-"/>
    <b v="0"/>
    <b v="0"/>
    <x v="0"/>
    <n v="2"/>
    <n v="25.689561925365066"/>
    <b v="0"/>
    <b v="0"/>
    <s v="Fractured Leg"/>
    <s v="Ongoing Treatment"/>
    <b v="1"/>
    <s v="UnitedHealthcare"/>
    <x v="0"/>
  </r>
  <r>
    <s v="PID0023"/>
    <s v="Middle-aged"/>
    <x v="0"/>
    <n v="240000"/>
    <n v="0"/>
    <n v="86.3"/>
    <x v="1"/>
    <s v="A-"/>
    <b v="0"/>
    <b v="0"/>
    <x v="1"/>
    <n v="40"/>
    <n v="30.216028850530446"/>
    <b v="1"/>
    <b v="1"/>
    <s v="Kidney Stones"/>
    <s v="Recovered"/>
    <b v="0"/>
    <n v="0"/>
    <x v="4"/>
  </r>
  <r>
    <s v="PID0024"/>
    <s v="Senior"/>
    <x v="1"/>
    <n v="60000"/>
    <n v="0"/>
    <n v="64.2"/>
    <x v="1"/>
    <s v="O-"/>
    <b v="0"/>
    <b v="0"/>
    <x v="1"/>
    <n v="15"/>
    <n v="24.16349881440777"/>
    <b v="0"/>
    <b v="0"/>
    <s v="Diabetes"/>
    <s v="Recovered"/>
    <b v="0"/>
    <n v="0"/>
    <x v="0"/>
  </r>
  <r>
    <s v="PID0025"/>
    <s v="Adult"/>
    <x v="1"/>
    <n v="3000"/>
    <n v="2157.69"/>
    <n v="61.5"/>
    <x v="1"/>
    <s v="B+"/>
    <b v="0"/>
    <b v="0"/>
    <x v="0"/>
    <n v="12"/>
    <n v="20.081632653061224"/>
    <b v="0"/>
    <b v="0"/>
    <s v="Osteoarthritis"/>
    <s v="Recovered"/>
    <b v="1"/>
    <s v="Medicare"/>
    <x v="2"/>
  </r>
  <r>
    <s v="PID0026"/>
    <s v="Middle-aged"/>
    <x v="2"/>
    <n v="72000"/>
    <n v="42165.48"/>
    <n v="68.400000000000006"/>
    <x v="0"/>
    <s v="AB+"/>
    <b v="0"/>
    <b v="0"/>
    <x v="0"/>
    <n v="2"/>
    <n v="30.400000000000002"/>
    <b v="1"/>
    <b v="1"/>
    <s v="Kidney Stones"/>
    <s v="Ongoing Treatment"/>
    <b v="1"/>
    <s v="Blue Cross"/>
    <x v="2"/>
  </r>
  <r>
    <s v="PID0027"/>
    <s v="Middle-aged"/>
    <x v="1"/>
    <n v="48000"/>
    <n v="0"/>
    <n v="70.099999999999994"/>
    <x v="0"/>
    <s v="A+"/>
    <b v="0"/>
    <b v="0"/>
    <x v="1"/>
    <n v="0"/>
    <n v="24.543958544868879"/>
    <b v="0"/>
    <b v="0"/>
    <s v="Osteoarthritis"/>
    <s v="Critical"/>
    <b v="0"/>
    <n v="0"/>
    <x v="6"/>
  </r>
  <r>
    <s v="PID0028"/>
    <s v="Adult"/>
    <x v="0"/>
    <n v="45000"/>
    <n v="22743.989999999998"/>
    <n v="54.5"/>
    <x v="1"/>
    <s v="O-"/>
    <b v="1"/>
    <b v="0"/>
    <x v="0"/>
    <n v="25"/>
    <n v="20.512627498212204"/>
    <b v="0"/>
    <b v="0"/>
    <s v="Cancer"/>
    <s v="Ongoing Treatment"/>
    <b v="1"/>
    <s v="Blue Cross"/>
    <x v="3"/>
  </r>
  <r>
    <s v="PID0029"/>
    <s v="Adult"/>
    <x v="2"/>
    <n v="16000"/>
    <n v="0"/>
    <n v="95"/>
    <x v="1"/>
    <s v="A-"/>
    <b v="1"/>
    <b v="1"/>
    <x v="1"/>
    <n v="2"/>
    <n v="34.475250399187111"/>
    <b v="1"/>
    <b v="1"/>
    <s v="Prostate Cancer"/>
    <s v="Ongoing Treatment"/>
    <b v="0"/>
    <n v="0"/>
    <x v="0"/>
  </r>
  <r>
    <s v="PID0030"/>
    <s v="Young Adult"/>
    <x v="2"/>
    <n v="60000"/>
    <n v="32726.639999999999"/>
    <n v="73.900000000000006"/>
    <x v="0"/>
    <s v="B-"/>
    <b v="0"/>
    <b v="0"/>
    <x v="0"/>
    <n v="30"/>
    <n v="26.818115836841343"/>
    <b v="0"/>
    <b v="0"/>
    <s v="Allergic Reaction"/>
    <s v="Ongoing Treatment"/>
    <b v="1"/>
    <s v="UnitedHealthcare"/>
    <x v="2"/>
  </r>
  <r>
    <s v="PID0031"/>
    <s v="Adult"/>
    <x v="2"/>
    <n v="21000"/>
    <n v="15341.69"/>
    <n v="59.4"/>
    <x v="0"/>
    <s v="A+"/>
    <b v="1"/>
    <b v="1"/>
    <x v="0"/>
    <n v="1"/>
    <n v="22.915782570116889"/>
    <b v="0"/>
    <b v="0"/>
    <s v="Cancer"/>
    <s v="Critical"/>
    <b v="1"/>
    <s v="Medicare"/>
    <x v="0"/>
  </r>
  <r>
    <s v="PID0032"/>
    <s v="Middle-aged"/>
    <x v="0"/>
    <n v="45000"/>
    <n v="0"/>
    <n v="59.4"/>
    <x v="0"/>
    <s v="A-"/>
    <b v="0"/>
    <b v="1"/>
    <x v="1"/>
    <n v="9"/>
    <n v="24.408284023668635"/>
    <b v="0"/>
    <b v="0"/>
    <s v="Prostate Cancer"/>
    <s v="Ongoing Treatment"/>
    <b v="0"/>
    <n v="0"/>
    <x v="0"/>
  </r>
  <r>
    <s v="PID0033"/>
    <s v="Young Adult"/>
    <x v="1"/>
    <n v="32000"/>
    <n v="17963.439999999999"/>
    <n v="73.7"/>
    <x v="0"/>
    <s v="A+"/>
    <b v="0"/>
    <b v="1"/>
    <x v="0"/>
    <n v="15"/>
    <n v="25.501730103806231"/>
    <b v="0"/>
    <b v="0"/>
    <s v="Stroke"/>
    <s v="Ongoing Treatment"/>
    <b v="1"/>
    <s v="UnitedHealthcare"/>
    <x v="1"/>
  </r>
  <r>
    <s v="PID0034"/>
    <s v="Adult"/>
    <x v="2"/>
    <n v="3000"/>
    <n v="0"/>
    <n v="95.2"/>
    <x v="1"/>
    <s v="A-"/>
    <b v="0"/>
    <b v="0"/>
    <x v="1"/>
    <n v="15"/>
    <n v="31.808613719135288"/>
    <b v="1"/>
    <b v="1"/>
    <s v="Allergic Reaction"/>
    <s v="Recovered"/>
    <b v="0"/>
    <n v="0"/>
    <x v="2"/>
  </r>
  <r>
    <s v="PID0035"/>
    <s v="Middle-aged"/>
    <x v="2"/>
    <n v="14000"/>
    <n v="7827.47"/>
    <n v="78.099999999999994"/>
    <x v="1"/>
    <s v="O-"/>
    <b v="0"/>
    <b v="0"/>
    <x v="0"/>
    <n v="2"/>
    <n v="28.686868686868689"/>
    <b v="1"/>
    <b v="1"/>
    <s v="Cancer"/>
    <s v="Critical"/>
    <b v="1"/>
    <s v="UnitedHealthcare"/>
    <x v="1"/>
  </r>
  <r>
    <s v="PID0036"/>
    <s v="Middle-aged"/>
    <x v="2"/>
    <n v="18000"/>
    <n v="13659.84"/>
    <n v="78.2"/>
    <x v="0"/>
    <s v="B+"/>
    <b v="0"/>
    <b v="0"/>
    <x v="0"/>
    <n v="4"/>
    <n v="30.168589174800353"/>
    <b v="1"/>
    <b v="1"/>
    <s v="Cancer"/>
    <s v="Recovered"/>
    <b v="1"/>
    <s v="Medicare"/>
    <x v="0"/>
  </r>
  <r>
    <s v="PID0037"/>
    <s v="Senior"/>
    <x v="1"/>
    <n v="30000"/>
    <n v="23257.38"/>
    <n v="60.6"/>
    <x v="0"/>
    <s v="O+"/>
    <b v="0"/>
    <b v="1"/>
    <x v="0"/>
    <n v="5"/>
    <n v="24.901380670611438"/>
    <b v="0"/>
    <b v="0"/>
    <s v="Appendicitis"/>
    <s v="Recovered"/>
    <b v="1"/>
    <s v="Aetna"/>
    <x v="1"/>
  </r>
  <r>
    <s v="PID0038"/>
    <s v="Adult"/>
    <x v="0"/>
    <n v="20000"/>
    <n v="15921.2"/>
    <n v="99.2"/>
    <x v="1"/>
    <s v="O+"/>
    <b v="1"/>
    <b v="0"/>
    <x v="0"/>
    <n v="15"/>
    <n v="34.732677427260953"/>
    <b v="1"/>
    <b v="1"/>
    <s v="Allergic Reaction"/>
    <s v="Critical"/>
    <b v="1"/>
    <s v="Aetna"/>
    <x v="0"/>
  </r>
  <r>
    <s v="PID0039"/>
    <s v="Middle-aged"/>
    <x v="1"/>
    <n v="200000"/>
    <n v="0"/>
    <n v="58.9"/>
    <x v="0"/>
    <s v="O+"/>
    <b v="0"/>
    <b v="0"/>
    <x v="1"/>
    <n v="25"/>
    <n v="23.2981290297061"/>
    <b v="0"/>
    <b v="0"/>
    <s v="Cancer"/>
    <s v="Critical"/>
    <b v="0"/>
    <n v="0"/>
    <x v="0"/>
  </r>
  <r>
    <s v="PID0040"/>
    <s v="Adult"/>
    <x v="0"/>
    <n v="20000"/>
    <n v="13998.94"/>
    <n v="79.099999999999994"/>
    <x v="1"/>
    <s v="O+"/>
    <b v="1"/>
    <b v="0"/>
    <x v="0"/>
    <n v="30"/>
    <n v="30.515798001620301"/>
    <b v="1"/>
    <b v="1"/>
    <s v="Prostate Cancer"/>
    <s v="Recovered"/>
    <b v="1"/>
    <s v="Blue Cross"/>
    <x v="3"/>
  </r>
  <r>
    <s v="PID0041"/>
    <s v="Middle-aged"/>
    <x v="1"/>
    <n v="240000"/>
    <n v="148902.72"/>
    <n v="77.400000000000006"/>
    <x v="0"/>
    <s v="A+"/>
    <b v="0"/>
    <b v="0"/>
    <x v="0"/>
    <n v="7"/>
    <n v="28.429752066115707"/>
    <b v="1"/>
    <b v="1"/>
    <s v="Osteoarthritis"/>
    <s v="Recovered"/>
    <b v="1"/>
    <s v="Cigna"/>
    <x v="0"/>
  </r>
  <r>
    <s v="PID0042"/>
    <s v="Senior"/>
    <x v="1"/>
    <n v="72000"/>
    <n v="50448.4"/>
    <n v="80.099999999999994"/>
    <x v="0"/>
    <s v="AB+"/>
    <b v="0"/>
    <b v="0"/>
    <x v="0"/>
    <n v="12"/>
    <n v="32.914201183431949"/>
    <b v="1"/>
    <b v="1"/>
    <s v="Prostate Cancer"/>
    <s v="Recovered"/>
    <b v="1"/>
    <s v="Aetna"/>
    <x v="0"/>
  </r>
  <r>
    <s v="PID0043"/>
    <s v="Middle-aged"/>
    <x v="3"/>
    <n v="90000"/>
    <n v="69839.149999999994"/>
    <n v="81.2"/>
    <x v="0"/>
    <s v="O+"/>
    <b v="0"/>
    <b v="0"/>
    <x v="0"/>
    <n v="5"/>
    <n v="31.718749999999996"/>
    <b v="1"/>
    <b v="1"/>
    <s v="Fractured Leg"/>
    <s v="Recovered"/>
    <b v="1"/>
    <s v="Medicare"/>
    <x v="0"/>
  </r>
  <r>
    <s v="PID0044"/>
    <s v="Adult"/>
    <x v="1"/>
    <n v="24000"/>
    <n v="20413.2"/>
    <n v="85.2"/>
    <x v="0"/>
    <s v="O-"/>
    <b v="1"/>
    <b v="0"/>
    <x v="0"/>
    <n v="12"/>
    <n v="29.137170411408643"/>
    <b v="1"/>
    <b v="1"/>
    <s v="Appendicitis"/>
    <s v="Recovered"/>
    <b v="1"/>
    <s v="Medicare"/>
    <x v="1"/>
  </r>
  <r>
    <s v="PID0045"/>
    <s v="Senior"/>
    <x v="2"/>
    <n v="21000"/>
    <n v="15544.83"/>
    <n v="74.900000000000006"/>
    <x v="1"/>
    <s v="B+"/>
    <b v="0"/>
    <b v="0"/>
    <x v="0"/>
    <n v="2"/>
    <n v="31.582054309327042"/>
    <b v="1"/>
    <b v="1"/>
    <s v="Heart Attack"/>
    <s v="Critical"/>
    <b v="1"/>
    <s v="Blue Cross"/>
    <x v="3"/>
  </r>
  <r>
    <s v="PID0046"/>
    <s v="Adult"/>
    <x v="0"/>
    <n v="24000"/>
    <n v="16811.099999999999"/>
    <n v="90.2"/>
    <x v="0"/>
    <s v="O-"/>
    <b v="0"/>
    <b v="1"/>
    <x v="0"/>
    <n v="30"/>
    <n v="30.847098252453751"/>
    <b v="1"/>
    <b v="1"/>
    <s v="Heart Attack"/>
    <s v="Ongoing Treatment"/>
    <b v="1"/>
    <s v="Blue Cross"/>
    <x v="0"/>
  </r>
  <r>
    <s v="PID0047"/>
    <s v="Adult"/>
    <x v="0"/>
    <n v="800"/>
    <n v="621.45000000000005"/>
    <n v="76.5"/>
    <x v="1"/>
    <s v="AB-"/>
    <b v="0"/>
    <b v="0"/>
    <x v="0"/>
    <n v="300"/>
    <n v="24.144678702184066"/>
    <b v="0"/>
    <b v="0"/>
    <s v="Cancer"/>
    <s v="Recovered"/>
    <b v="1"/>
    <s v="UnitedHealthcare"/>
    <x v="0"/>
  </r>
  <r>
    <s v="PID0048"/>
    <s v="Adult"/>
    <x v="1"/>
    <n v="300000"/>
    <n v="189845.84999999998"/>
    <n v="88.1"/>
    <x v="0"/>
    <s v="B-"/>
    <b v="0"/>
    <b v="0"/>
    <x v="0"/>
    <n v="25"/>
    <n v="28.441373966942148"/>
    <b v="1"/>
    <b v="1"/>
    <s v="Stroke"/>
    <s v="Critical"/>
    <b v="1"/>
    <s v="Medicare"/>
    <x v="0"/>
  </r>
  <r>
    <s v="PID0049"/>
    <s v="Middle-aged"/>
    <x v="0"/>
    <n v="1600"/>
    <n v="1130.5999999999999"/>
    <n v="48.2"/>
    <x v="1"/>
    <s v="A-"/>
    <b v="1"/>
    <b v="0"/>
    <x v="0"/>
    <n v="20"/>
    <n v="20.590371224742622"/>
    <b v="0"/>
    <b v="0"/>
    <s v="Prostate Cancer"/>
    <s v="Critical"/>
    <b v="1"/>
    <s v="Blue Cross"/>
    <x v="3"/>
  </r>
  <r>
    <s v="PID0050"/>
    <s v="Middle-aged"/>
    <x v="3"/>
    <n v="60000"/>
    <n v="43051.95"/>
    <n v="91.1"/>
    <x v="0"/>
    <s v="B-"/>
    <b v="0"/>
    <b v="0"/>
    <x v="0"/>
    <n v="4"/>
    <n v="33.461891643709826"/>
    <b v="1"/>
    <b v="1"/>
    <s v="Respiratory Infection"/>
    <s v="Critical"/>
    <b v="1"/>
    <s v="Aetna"/>
    <x v="1"/>
  </r>
  <r>
    <s v="PID0051"/>
    <s v="Senior"/>
    <x v="1"/>
    <n v="72000"/>
    <n v="48472.959999999999"/>
    <n v="64.900000000000006"/>
    <x v="1"/>
    <s v="O+"/>
    <b v="0"/>
    <b v="0"/>
    <x v="0"/>
    <n v="9"/>
    <n v="25.997436308283927"/>
    <b v="0"/>
    <b v="0"/>
    <s v="Prostate Cancer"/>
    <s v="Ongoing Treatment"/>
    <b v="1"/>
    <s v="Aetna"/>
    <x v="1"/>
  </r>
  <r>
    <s v="PID0052"/>
    <s v="Senior"/>
    <x v="1"/>
    <n v="100"/>
    <n v="81.36"/>
    <n v="87.1"/>
    <x v="1"/>
    <s v="O-"/>
    <b v="0"/>
    <b v="0"/>
    <x v="0"/>
    <n v="25"/>
    <n v="31.230951271110474"/>
    <b v="1"/>
    <b v="1"/>
    <s v="Heart Disease"/>
    <s v="Critical"/>
    <b v="1"/>
    <s v="Cigna"/>
    <x v="0"/>
  </r>
  <r>
    <s v="PID0053"/>
    <s v="Senior"/>
    <x v="1"/>
    <n v="24000"/>
    <n v="19986.12"/>
    <n v="72.099999999999994"/>
    <x v="0"/>
    <s v="B+"/>
    <b v="1"/>
    <b v="0"/>
    <x v="0"/>
    <n v="300"/>
    <n v="28.164062499999993"/>
    <b v="1"/>
    <b v="1"/>
    <s v="Respiratory Infection"/>
    <s v="Ongoing Treatment"/>
    <b v="1"/>
    <s v="UnitedHealthcare"/>
    <x v="0"/>
  </r>
  <r>
    <s v="PID0054"/>
    <s v="Adult"/>
    <x v="1"/>
    <n v="100"/>
    <n v="74.3"/>
    <n v="93.1"/>
    <x v="1"/>
    <s v="AB-"/>
    <b v="0"/>
    <b v="0"/>
    <x v="0"/>
    <n v="0"/>
    <n v="33.382337122162859"/>
    <b v="1"/>
    <b v="1"/>
    <s v="Hypertension"/>
    <s v="Recovered"/>
    <b v="1"/>
    <s v="UnitedHealthcare"/>
    <x v="0"/>
  </r>
  <r>
    <s v="PID0055"/>
    <s v="Middle-aged"/>
    <x v="2"/>
    <n v="60000"/>
    <n v="49152.200000000004"/>
    <n v="75.400000000000006"/>
    <x v="0"/>
    <s v="AB+"/>
    <b v="0"/>
    <b v="0"/>
    <x v="0"/>
    <n v="4"/>
    <n v="23.532349177616183"/>
    <b v="0"/>
    <b v="0"/>
    <s v="Kidney Stones"/>
    <s v="Ongoing Treatment"/>
    <b v="1"/>
    <s v="Medicare"/>
    <x v="1"/>
  </r>
  <r>
    <s v="PID0056"/>
    <s v="Senior"/>
    <x v="2"/>
    <n v="48000"/>
    <n v="0"/>
    <n v="57.7"/>
    <x v="0"/>
    <s v="AB-"/>
    <b v="0"/>
    <b v="1"/>
    <x v="1"/>
    <n v="2"/>
    <n v="22.259943675012536"/>
    <b v="0"/>
    <b v="0"/>
    <s v="Fractured Leg"/>
    <s v="Ongoing Treatment"/>
    <b v="0"/>
    <n v="0"/>
    <x v="1"/>
  </r>
  <r>
    <s v="PID0057"/>
    <s v="Middle-aged"/>
    <x v="2"/>
    <n v="500"/>
    <n v="301.31"/>
    <n v="62.6"/>
    <x v="1"/>
    <s v="O+"/>
    <b v="0"/>
    <b v="0"/>
    <x v="0"/>
    <n v="2"/>
    <n v="23.274836406900658"/>
    <b v="0"/>
    <b v="0"/>
    <s v="Cancer"/>
    <s v="Ongoing Treatment"/>
    <b v="1"/>
    <s v="Blue Cross"/>
    <x v="0"/>
  </r>
  <r>
    <s v="PID0058"/>
    <s v="Adult"/>
    <x v="0"/>
    <n v="90000"/>
    <n v="55462.05"/>
    <n v="63.5"/>
    <x v="1"/>
    <s v="AB-"/>
    <b v="1"/>
    <b v="0"/>
    <x v="0"/>
    <n v="5"/>
    <n v="23.900033874063759"/>
    <b v="0"/>
    <b v="0"/>
    <s v="Fractured Leg"/>
    <s v="Ongoing Treatment"/>
    <b v="1"/>
    <s v="UnitedHealthcare"/>
    <x v="1"/>
  </r>
  <r>
    <s v="PID0059"/>
    <s v="Middle-aged"/>
    <x v="0"/>
    <n v="72000"/>
    <n v="51611.56"/>
    <n v="71.7"/>
    <x v="0"/>
    <s v="B+"/>
    <b v="1"/>
    <b v="0"/>
    <x v="0"/>
    <n v="20"/>
    <n v="24.236073553272043"/>
    <b v="0"/>
    <b v="0"/>
    <s v="Kidney Stones"/>
    <s v="Critical"/>
    <b v="1"/>
    <s v="Blue Cross"/>
    <x v="2"/>
  </r>
  <r>
    <s v="PID0060"/>
    <s v="Adult"/>
    <x v="2"/>
    <n v="800"/>
    <n v="0"/>
    <n v="104"/>
    <x v="1"/>
    <s v="B-"/>
    <b v="0"/>
    <b v="0"/>
    <x v="1"/>
    <n v="1"/>
    <n v="32.824138366367883"/>
    <b v="1"/>
    <b v="1"/>
    <s v="Heart Attack"/>
    <s v="Recovered"/>
    <b v="0"/>
    <n v="0"/>
    <x v="1"/>
  </r>
  <r>
    <s v="PID0061"/>
    <s v="Adult"/>
    <x v="2"/>
    <n v="14000"/>
    <n v="8311.31"/>
    <n v="95.7"/>
    <x v="1"/>
    <s v="B-"/>
    <b v="1"/>
    <b v="1"/>
    <x v="0"/>
    <n v="15"/>
    <n v="30.894886363636367"/>
    <b v="1"/>
    <b v="1"/>
    <s v="Heart Attack"/>
    <s v="Recovered"/>
    <b v="1"/>
    <s v="Blue Cross"/>
    <x v="1"/>
  </r>
  <r>
    <s v="PID0062"/>
    <s v="Adult"/>
    <x v="2"/>
    <n v="75000"/>
    <n v="67475.95"/>
    <n v="86.7"/>
    <x v="0"/>
    <s v="B-"/>
    <b v="0"/>
    <b v="1"/>
    <x v="0"/>
    <n v="2"/>
    <n v="30.356079969188759"/>
    <b v="1"/>
    <b v="1"/>
    <s v="Appendicitis"/>
    <s v="Recovered"/>
    <b v="1"/>
    <s v="Medicare"/>
    <x v="0"/>
  </r>
  <r>
    <s v="PID0063"/>
    <s v="Adult"/>
    <x v="1"/>
    <n v="45000"/>
    <n v="24489.69"/>
    <n v="105.9"/>
    <x v="1"/>
    <s v="O+"/>
    <b v="0"/>
    <b v="0"/>
    <x v="0"/>
    <n v="40"/>
    <n v="34.187790547520663"/>
    <b v="1"/>
    <b v="1"/>
    <s v="Hypertension"/>
    <s v="Recovered"/>
    <b v="1"/>
    <s v="Blue Cross"/>
    <x v="6"/>
  </r>
  <r>
    <s v="PID0064"/>
    <s v="Adult"/>
    <x v="1"/>
    <n v="100"/>
    <n v="53.04"/>
    <n v="87.1"/>
    <x v="0"/>
    <s v="A+"/>
    <b v="0"/>
    <b v="0"/>
    <x v="0"/>
    <n v="40"/>
    <n v="31.608361155465236"/>
    <b v="1"/>
    <b v="1"/>
    <s v="Heart Disease"/>
    <s v="Critical"/>
    <b v="1"/>
    <s v="Cigna"/>
    <x v="4"/>
  </r>
  <r>
    <s v="PID0065"/>
    <s v="Senior"/>
    <x v="1"/>
    <n v="32000"/>
    <n v="18466.8"/>
    <n v="60.7"/>
    <x v="1"/>
    <s v="AB+"/>
    <b v="0"/>
    <b v="1"/>
    <x v="0"/>
    <n v="12"/>
    <n v="23.12909617436366"/>
    <b v="0"/>
    <b v="0"/>
    <s v="Allergic Reaction"/>
    <s v="Critical"/>
    <b v="1"/>
    <s v="UnitedHealthcare"/>
    <x v="1"/>
  </r>
  <r>
    <s v="PID0066"/>
    <s v="Adult"/>
    <x v="1"/>
    <n v="18000"/>
    <n v="13355.64"/>
    <n v="65.599999999999994"/>
    <x v="0"/>
    <s v="AB-"/>
    <b v="0"/>
    <b v="0"/>
    <x v="0"/>
    <n v="20"/>
    <n v="24.095500459136822"/>
    <b v="0"/>
    <b v="0"/>
    <s v="Osteoarthritis"/>
    <s v="Ongoing Treatment"/>
    <b v="1"/>
    <s v="Cigna"/>
    <x v="0"/>
  </r>
  <r>
    <s v="PID0067"/>
    <s v="Elderly"/>
    <x v="2"/>
    <n v="200000"/>
    <n v="0"/>
    <n v="69"/>
    <x v="1"/>
    <s v="A+"/>
    <b v="0"/>
    <b v="0"/>
    <x v="1"/>
    <n v="4"/>
    <n v="30.666666666666668"/>
    <b v="1"/>
    <b v="1"/>
    <s v="Childbirth"/>
    <s v="Recovered"/>
    <b v="0"/>
    <n v="0"/>
    <x v="3"/>
  </r>
  <r>
    <s v="PID0068"/>
    <s v="Middle-aged"/>
    <x v="0"/>
    <n v="20000"/>
    <n v="17169.96"/>
    <n v="67.900000000000006"/>
    <x v="1"/>
    <s v="AB+"/>
    <b v="0"/>
    <b v="1"/>
    <x v="0"/>
    <n v="5"/>
    <n v="23.773677392248175"/>
    <b v="0"/>
    <b v="0"/>
    <s v="Allergic Reaction"/>
    <s v="Recovered"/>
    <b v="1"/>
    <s v="Aetna"/>
    <x v="0"/>
  </r>
  <r>
    <s v="PID0069"/>
    <s v="Senior"/>
    <x v="1"/>
    <n v="250000"/>
    <n v="174255.5"/>
    <n v="78.8"/>
    <x v="0"/>
    <s v="B-"/>
    <b v="0"/>
    <b v="0"/>
    <x v="0"/>
    <n v="50"/>
    <n v="31.565454254125935"/>
    <b v="1"/>
    <b v="1"/>
    <s v="Cancer"/>
    <s v="Recovered"/>
    <b v="1"/>
    <s v="Aetna"/>
    <x v="2"/>
  </r>
  <r>
    <s v="PID0070"/>
    <s v="Adult"/>
    <x v="2"/>
    <n v="240000"/>
    <n v="208135.44"/>
    <n v="89.6"/>
    <x v="0"/>
    <s v="O-"/>
    <b v="0"/>
    <b v="1"/>
    <x v="0"/>
    <n v="0.5"/>
    <n v="32.910927456382005"/>
    <b v="1"/>
    <b v="1"/>
    <s v="Childbirth"/>
    <s v="Recovered"/>
    <b v="1"/>
    <s v="Medicare"/>
    <x v="1"/>
  </r>
  <r>
    <s v="PID0071"/>
    <s v="Senior"/>
    <x v="0"/>
    <n v="100"/>
    <n v="77.959999999999994"/>
    <n v="72.8"/>
    <x v="1"/>
    <s v="AB+"/>
    <b v="1"/>
    <b v="0"/>
    <x v="0"/>
    <n v="15"/>
    <n v="29.161993270309239"/>
    <b v="1"/>
    <b v="1"/>
    <s v="Childbirth"/>
    <s v="Recovered"/>
    <b v="1"/>
    <s v="Cigna"/>
    <x v="1"/>
  </r>
  <r>
    <s v="PID0072"/>
    <s v="Adult"/>
    <x v="1"/>
    <n v="18000"/>
    <n v="10770.36"/>
    <n v="60"/>
    <x v="0"/>
    <s v="A+"/>
    <b v="0"/>
    <b v="0"/>
    <x v="0"/>
    <n v="7"/>
    <n v="22.582709172343712"/>
    <b v="0"/>
    <b v="0"/>
    <s v="Hypertension"/>
    <s v="Critical"/>
    <b v="1"/>
    <s v="Medicare"/>
    <x v="0"/>
  </r>
  <r>
    <s v="PID0073"/>
    <s v="Young Adult"/>
    <x v="1"/>
    <n v="60000"/>
    <n v="30738.95"/>
    <n v="99.8"/>
    <x v="0"/>
    <s v="A+"/>
    <b v="0"/>
    <b v="0"/>
    <x v="0"/>
    <n v="15"/>
    <n v="33.345584550101904"/>
    <b v="1"/>
    <b v="1"/>
    <s v="Stroke"/>
    <s v="Recovered"/>
    <b v="1"/>
    <s v="Blue Cross"/>
    <x v="1"/>
  </r>
  <r>
    <s v="PID0074"/>
    <s v="Middle-aged"/>
    <x v="0"/>
    <n v="100"/>
    <n v="56.05"/>
    <n v="73.7"/>
    <x v="1"/>
    <s v="B+"/>
    <b v="0"/>
    <b v="1"/>
    <x v="0"/>
    <n v="25"/>
    <n v="28.082609358329517"/>
    <b v="1"/>
    <b v="1"/>
    <s v="Osteoarthritis"/>
    <s v="Ongoing Treatment"/>
    <b v="1"/>
    <s v="Cigna"/>
    <x v="6"/>
  </r>
  <r>
    <s v="PID0075"/>
    <s v="Middle-aged"/>
    <x v="0"/>
    <n v="48000"/>
    <n v="0"/>
    <n v="60.2"/>
    <x v="1"/>
    <s v="B-"/>
    <b v="1"/>
    <b v="0"/>
    <x v="1"/>
    <n v="2"/>
    <n v="26.056094182825486"/>
    <b v="0"/>
    <b v="0"/>
    <s v="Kidney Stones"/>
    <s v="Critical"/>
    <b v="0"/>
    <n v="0"/>
    <x v="6"/>
  </r>
  <r>
    <s v="PID0076"/>
    <s v="Middle-aged"/>
    <x v="3"/>
    <n v="300000"/>
    <n v="174141.6"/>
    <n v="81.2"/>
    <x v="1"/>
    <s v="AB-"/>
    <b v="1"/>
    <b v="1"/>
    <x v="0"/>
    <n v="20"/>
    <n v="26.213842975206614"/>
    <b v="0"/>
    <b v="0"/>
    <s v="Allergic Reaction"/>
    <s v="Recovered"/>
    <b v="1"/>
    <s v="Blue Cross"/>
    <x v="0"/>
  </r>
  <r>
    <s v="PID0077"/>
    <s v="Adult"/>
    <x v="0"/>
    <n v="300000"/>
    <n v="217453.08000000002"/>
    <n v="83.4"/>
    <x v="0"/>
    <s v="AB-"/>
    <b v="0"/>
    <b v="0"/>
    <x v="0"/>
    <n v="4"/>
    <n v="31.008328375966695"/>
    <b v="1"/>
    <b v="1"/>
    <s v="Respiratory Infection"/>
    <s v="Critical"/>
    <b v="1"/>
    <s v="Cigna"/>
    <x v="4"/>
  </r>
  <r>
    <s v="PID0078"/>
    <s v="Adult"/>
    <x v="2"/>
    <n v="100"/>
    <n v="0"/>
    <n v="86.7"/>
    <x v="0"/>
    <s v="O-"/>
    <b v="0"/>
    <b v="0"/>
    <x v="1"/>
    <n v="2"/>
    <n v="30.356079969188759"/>
    <b v="1"/>
    <b v="1"/>
    <s v="Osteoarthritis"/>
    <s v="Critical"/>
    <b v="0"/>
    <n v="0"/>
    <x v="1"/>
  </r>
  <r>
    <s v="PID0079"/>
    <s v="Adult"/>
    <x v="2"/>
    <n v="18000"/>
    <n v="14773.74"/>
    <n v="86.5"/>
    <x v="0"/>
    <s v="B-"/>
    <b v="0"/>
    <b v="1"/>
    <x v="0"/>
    <n v="4"/>
    <n v="29.238777717685238"/>
    <b v="1"/>
    <b v="1"/>
    <s v="Heart Attack"/>
    <s v="Ongoing Treatment"/>
    <b v="1"/>
    <s v="UnitedHealthcare"/>
    <x v="3"/>
  </r>
  <r>
    <s v="PID0080"/>
    <s v="Adult"/>
    <x v="1"/>
    <n v="75000"/>
    <n v="44458.25"/>
    <n v="94.6"/>
    <x v="1"/>
    <s v="B+"/>
    <b v="1"/>
    <b v="1"/>
    <x v="0"/>
    <n v="12"/>
    <n v="30.539772727272727"/>
    <b v="1"/>
    <b v="1"/>
    <s v="Hypertension"/>
    <s v="Recovered"/>
    <b v="1"/>
    <s v="Cigna"/>
    <x v="0"/>
  </r>
  <r>
    <s v="PID0081"/>
    <s v="Senior"/>
    <x v="0"/>
    <n v="45000"/>
    <n v="28657.98"/>
    <n v="87"/>
    <x v="1"/>
    <s v="O-"/>
    <b v="1"/>
    <b v="1"/>
    <x v="0"/>
    <n v="20"/>
    <n v="30.824829931972793"/>
    <b v="1"/>
    <b v="1"/>
    <s v="Heart Attack"/>
    <s v="Recovered"/>
    <b v="1"/>
    <s v="UnitedHealthcare"/>
    <x v="1"/>
  </r>
  <r>
    <s v="PID0082"/>
    <s v="Senior"/>
    <x v="3"/>
    <n v="250000"/>
    <n v="0"/>
    <n v="61.7"/>
    <x v="0"/>
    <s v="A-"/>
    <b v="0"/>
    <b v="0"/>
    <x v="1"/>
    <n v="15"/>
    <n v="22.940214158239147"/>
    <b v="0"/>
    <b v="0"/>
    <s v="Hypertension"/>
    <s v="Ongoing Treatment"/>
    <b v="0"/>
    <n v="0"/>
    <x v="1"/>
  </r>
  <r>
    <s v="PID0083"/>
    <s v="Adult"/>
    <x v="0"/>
    <n v="100"/>
    <n v="88.17"/>
    <n v="76.2"/>
    <x v="1"/>
    <s v="AB-"/>
    <b v="0"/>
    <b v="0"/>
    <x v="0"/>
    <n v="40"/>
    <n v="29.035208047553724"/>
    <b v="1"/>
    <b v="1"/>
    <s v="Respiratory Infection"/>
    <s v="Ongoing Treatment"/>
    <b v="1"/>
    <s v="UnitedHealthcare"/>
    <x v="0"/>
  </r>
  <r>
    <s v="PID0084"/>
    <s v="Senior"/>
    <x v="0"/>
    <n v="3000"/>
    <n v="1770.5099999999998"/>
    <n v="54.5"/>
    <x v="0"/>
    <s v="B+"/>
    <b v="0"/>
    <b v="0"/>
    <x v="0"/>
    <n v="40"/>
    <n v="21.557691547011586"/>
    <b v="0"/>
    <b v="0"/>
    <s v="Childbirth"/>
    <s v="Recovered"/>
    <b v="1"/>
    <s v="UnitedHealthcare"/>
    <x v="2"/>
  </r>
  <r>
    <s v="PID0085"/>
    <s v="Middle-aged"/>
    <x v="0"/>
    <n v="14000"/>
    <n v="8718.2200000000012"/>
    <n v="69.7"/>
    <x v="1"/>
    <s v="B-"/>
    <b v="1"/>
    <b v="1"/>
    <x v="0"/>
    <n v="12"/>
    <n v="25.601469237832877"/>
    <b v="0"/>
    <b v="0"/>
    <s v="Appendicitis"/>
    <s v="Recovered"/>
    <b v="1"/>
    <s v="Cigna"/>
    <x v="0"/>
  </r>
  <r>
    <s v="PID0086"/>
    <s v="Adult"/>
    <x v="1"/>
    <n v="32000"/>
    <n v="0"/>
    <n v="89.6"/>
    <x v="1"/>
    <s v="A+"/>
    <b v="0"/>
    <b v="1"/>
    <x v="1"/>
    <n v="200"/>
    <n v="29.257142857142856"/>
    <b v="1"/>
    <b v="1"/>
    <s v="Appendicitis"/>
    <s v="Critical"/>
    <b v="0"/>
    <n v="0"/>
    <x v="1"/>
  </r>
  <r>
    <s v="PID0087"/>
    <s v="Middle-aged"/>
    <x v="2"/>
    <n v="250000"/>
    <n v="125433.3"/>
    <n v="73"/>
    <x v="1"/>
    <s v="B-"/>
    <b v="1"/>
    <b v="0"/>
    <x v="0"/>
    <n v="12"/>
    <n v="30.780907404284029"/>
    <b v="1"/>
    <b v="1"/>
    <s v="Diabetes"/>
    <s v="Critical"/>
    <b v="1"/>
    <s v="Cigna"/>
    <x v="1"/>
  </r>
  <r>
    <s v="PID0088"/>
    <s v="Adult"/>
    <x v="0"/>
    <n v="800"/>
    <n v="714.99"/>
    <n v="94.2"/>
    <x v="0"/>
    <s v="B-"/>
    <b v="0"/>
    <b v="1"/>
    <x v="0"/>
    <n v="25"/>
    <n v="31.113753468093538"/>
    <b v="1"/>
    <b v="1"/>
    <s v="Fractured Leg"/>
    <s v="Recovered"/>
    <b v="1"/>
    <s v="Medicare"/>
    <x v="1"/>
  </r>
  <r>
    <s v="PID0089"/>
    <s v="Adult"/>
    <x v="2"/>
    <n v="72000"/>
    <n v="57203.6"/>
    <n v="89.9"/>
    <x v="1"/>
    <s v="AB+"/>
    <b v="1"/>
    <b v="0"/>
    <x v="0"/>
    <n v="40"/>
    <n v="29.022469008264466"/>
    <b v="1"/>
    <b v="1"/>
    <s v="Appendicitis"/>
    <s v="Recovered"/>
    <b v="1"/>
    <s v="Aetna"/>
    <x v="2"/>
  </r>
  <r>
    <s v="PID0090"/>
    <s v="Adult"/>
    <x v="0"/>
    <n v="20000"/>
    <n v="10879.14"/>
    <n v="67.900000000000006"/>
    <x v="0"/>
    <s v="B+"/>
    <b v="1"/>
    <b v="1"/>
    <x v="0"/>
    <n v="7"/>
    <n v="24.346516547742841"/>
    <b v="0"/>
    <b v="0"/>
    <s v="Allergic Reaction"/>
    <s v="Recovered"/>
    <b v="1"/>
    <s v="Medicare"/>
    <x v="4"/>
  </r>
  <r>
    <s v="PID0091"/>
    <s v="Adult"/>
    <x v="1"/>
    <n v="500"/>
    <n v="372.41"/>
    <n v="91.7"/>
    <x v="1"/>
    <s v="B-"/>
    <b v="0"/>
    <b v="0"/>
    <x v="0"/>
    <n v="7"/>
    <n v="31.360076604767283"/>
    <b v="1"/>
    <b v="1"/>
    <s v="Appendicitis"/>
    <s v="Recovered"/>
    <b v="1"/>
    <s v="UnitedHealthcare"/>
    <x v="4"/>
  </r>
  <r>
    <s v="PID0092"/>
    <s v="Senior"/>
    <x v="2"/>
    <n v="18000"/>
    <n v="0"/>
    <n v="60.4"/>
    <x v="1"/>
    <s v="O-"/>
    <b v="0"/>
    <b v="0"/>
    <x v="1"/>
    <n v="3"/>
    <n v="21.919001306430541"/>
    <b v="0"/>
    <b v="0"/>
    <s v="Appendicitis"/>
    <s v="Critical"/>
    <b v="0"/>
    <n v="0"/>
    <x v="0"/>
  </r>
  <r>
    <s v="PID0093"/>
    <s v="Adult"/>
    <x v="2"/>
    <n v="10000"/>
    <n v="5506.4"/>
    <n v="58.7"/>
    <x v="1"/>
    <s v="B+"/>
    <b v="1"/>
    <b v="0"/>
    <x v="0"/>
    <n v="1"/>
    <n v="20.311418685121112"/>
    <b v="0"/>
    <b v="0"/>
    <s v="Allergic Reaction"/>
    <s v="Recovered"/>
    <b v="1"/>
    <s v="Cigna"/>
    <x v="1"/>
  </r>
  <r>
    <s v="PID0094"/>
    <s v="Adult"/>
    <x v="2"/>
    <n v="48000"/>
    <n v="38250.120000000003"/>
    <n v="86.8"/>
    <x v="0"/>
    <s v="A+"/>
    <b v="0"/>
    <b v="0"/>
    <x v="0"/>
    <n v="20"/>
    <n v="31.123381978557855"/>
    <b v="1"/>
    <b v="1"/>
    <s v="Allergic Reaction"/>
    <s v="Ongoing Treatment"/>
    <b v="1"/>
    <s v="Blue Cross"/>
    <x v="1"/>
  </r>
  <r>
    <s v="PID0095"/>
    <s v="Senior"/>
    <x v="3"/>
    <n v="10000"/>
    <n v="7114.0499999999993"/>
    <n v="87.2"/>
    <x v="0"/>
    <s v="AB-"/>
    <b v="0"/>
    <b v="0"/>
    <x v="0"/>
    <n v="20"/>
    <n v="30.89569160997733"/>
    <b v="1"/>
    <b v="1"/>
    <s v="Heart Disease"/>
    <s v="Recovered"/>
    <b v="1"/>
    <s v="Aetna"/>
    <x v="4"/>
  </r>
  <r>
    <s v="PID0096"/>
    <s v="Middle-aged"/>
    <x v="1"/>
    <n v="20000"/>
    <n v="14220.48"/>
    <n v="77.3"/>
    <x v="0"/>
    <s v="O-"/>
    <b v="1"/>
    <b v="0"/>
    <x v="0"/>
    <n v="5"/>
    <n v="31.763642340565415"/>
    <b v="1"/>
    <b v="1"/>
    <s v="Cancer"/>
    <s v="Ongoing Treatment"/>
    <b v="1"/>
    <s v="Medicare"/>
    <x v="6"/>
  </r>
  <r>
    <s v="PID0097"/>
    <s v="Adult"/>
    <x v="0"/>
    <n v="200"/>
    <n v="116.84"/>
    <n v="86.2"/>
    <x v="0"/>
    <s v="AB+"/>
    <b v="0"/>
    <b v="0"/>
    <x v="0"/>
    <n v="40"/>
    <n v="33.671874999999993"/>
    <b v="1"/>
    <b v="1"/>
    <s v="Diabetes"/>
    <s v="Critical"/>
    <b v="1"/>
    <s v="Cigna"/>
    <x v="0"/>
  </r>
  <r>
    <s v="PID0098"/>
    <s v="Middle-aged"/>
    <x v="0"/>
    <n v="21000"/>
    <n v="17306.52"/>
    <n v="92.9"/>
    <x v="0"/>
    <s v="A-"/>
    <b v="0"/>
    <b v="1"/>
    <x v="0"/>
    <n v="9"/>
    <n v="33.310624260461118"/>
    <b v="1"/>
    <b v="1"/>
    <s v="Osteoarthritis"/>
    <s v="Ongoing Treatment"/>
    <b v="1"/>
    <s v="Cigna"/>
    <x v="0"/>
  </r>
  <r>
    <s v="PID0099"/>
    <s v="Adult"/>
    <x v="2"/>
    <n v="18000"/>
    <n v="14155.89"/>
    <n v="92.2"/>
    <x v="1"/>
    <s v="A-"/>
    <b v="1"/>
    <b v="1"/>
    <x v="0"/>
    <n v="15"/>
    <n v="32.667233560090708"/>
    <b v="1"/>
    <b v="1"/>
    <s v="Fractured Leg"/>
    <s v="Critical"/>
    <b v="1"/>
    <s v="Medicare"/>
    <x v="4"/>
  </r>
  <r>
    <s v="PID0100"/>
    <s v="Adult"/>
    <x v="1"/>
    <n v="3000"/>
    <n v="1695.5099999999998"/>
    <n v="97.1"/>
    <x v="1"/>
    <s v="O+"/>
    <b v="0"/>
    <b v="0"/>
    <x v="0"/>
    <n v="20"/>
    <n v="34.816594356197783"/>
    <b v="1"/>
    <b v="1"/>
    <s v="Heart Disease"/>
    <s v="Recovered"/>
    <b v="1"/>
    <s v="Aetna"/>
    <x v="1"/>
  </r>
  <r>
    <s v="PID0101"/>
    <s v="Adult"/>
    <x v="1"/>
    <n v="240000"/>
    <n v="169589.52"/>
    <n v="79.8"/>
    <x v="1"/>
    <s v="O+"/>
    <b v="0"/>
    <b v="1"/>
    <x v="0"/>
    <n v="25"/>
    <n v="28.273809523809526"/>
    <b v="1"/>
    <b v="1"/>
    <s v="Prostate Cancer"/>
    <s v="Critical"/>
    <b v="1"/>
    <s v="Cigna"/>
    <x v="0"/>
  </r>
  <r>
    <s v="PID0102"/>
    <s v="Adult"/>
    <x v="1"/>
    <n v="72000"/>
    <n v="57341.56"/>
    <n v="65.8"/>
    <x v="0"/>
    <s v="O+"/>
    <b v="0"/>
    <b v="1"/>
    <x v="0"/>
    <n v="7"/>
    <n v="20.767579851028909"/>
    <b v="0"/>
    <b v="0"/>
    <s v="Kidney Stones"/>
    <s v="Critical"/>
    <b v="1"/>
    <s v="Blue Cross"/>
    <x v="1"/>
  </r>
  <r>
    <s v="PID0103"/>
    <s v="Senior"/>
    <x v="0"/>
    <n v="18000"/>
    <n v="0"/>
    <n v="68.3"/>
    <x v="0"/>
    <s v="O-"/>
    <b v="0"/>
    <b v="1"/>
    <x v="1"/>
    <n v="5"/>
    <n v="24.199263038548754"/>
    <b v="0"/>
    <b v="0"/>
    <s v="Allergic Reaction"/>
    <s v="Recovered"/>
    <b v="0"/>
    <n v="0"/>
    <x v="0"/>
  </r>
  <r>
    <s v="PID0104"/>
    <s v="Adult"/>
    <x v="3"/>
    <n v="40000"/>
    <n v="35432.600000000006"/>
    <n v="103.9"/>
    <x v="1"/>
    <s v="AB-"/>
    <b v="0"/>
    <b v="1"/>
    <x v="0"/>
    <n v="12"/>
    <n v="33.164161000989495"/>
    <b v="1"/>
    <b v="1"/>
    <s v="Respiratory Infection"/>
    <s v="Ongoing Treatment"/>
    <b v="1"/>
    <s v="UnitedHealthcare"/>
    <x v="1"/>
  </r>
  <r>
    <s v="PID0105"/>
    <s v="Senior"/>
    <x v="1"/>
    <n v="10000"/>
    <n v="8403.3000000000011"/>
    <n v="80"/>
    <x v="0"/>
    <s v="O+"/>
    <b v="0"/>
    <b v="1"/>
    <x v="0"/>
    <n v="7"/>
    <n v="34.626038781163437"/>
    <b v="1"/>
    <b v="1"/>
    <s v="Heart Disease"/>
    <s v="Ongoing Treatment"/>
    <b v="1"/>
    <s v="Cigna"/>
    <x v="0"/>
  </r>
  <r>
    <s v="PID0106"/>
    <s v="Middle-aged"/>
    <x v="2"/>
    <n v="32000"/>
    <n v="24816.48"/>
    <n v="81"/>
    <x v="0"/>
    <s v="AB+"/>
    <b v="0"/>
    <b v="0"/>
    <x v="0"/>
    <n v="40"/>
    <n v="29.3946871824648"/>
    <b v="1"/>
    <b v="1"/>
    <s v="Appendicitis"/>
    <s v="Critical"/>
    <b v="1"/>
    <s v="Aetna"/>
    <x v="1"/>
  </r>
  <r>
    <s v="PID0107"/>
    <s v="Adult"/>
    <x v="1"/>
    <n v="200000"/>
    <n v="153134.96"/>
    <n v="64.099999999999994"/>
    <x v="1"/>
    <s v="O+"/>
    <b v="0"/>
    <b v="0"/>
    <x v="0"/>
    <n v="9"/>
    <n v="20.460276421207183"/>
    <b v="0"/>
    <b v="0"/>
    <s v="Fractured Arm"/>
    <s v="Recovered"/>
    <b v="1"/>
    <s v="UnitedHealthcare"/>
    <x v="6"/>
  </r>
  <r>
    <s v="PID0108"/>
    <s v="Adult"/>
    <x v="1"/>
    <n v="24000"/>
    <n v="20927.52"/>
    <n v="91"/>
    <x v="0"/>
    <s v="A-"/>
    <b v="0"/>
    <b v="1"/>
    <x v="0"/>
    <n v="50"/>
    <n v="30.759870200108171"/>
    <b v="1"/>
    <b v="1"/>
    <s v="Heart Attack"/>
    <s v="Ongoing Treatment"/>
    <b v="1"/>
    <s v="Blue Cross"/>
    <x v="0"/>
  </r>
  <r>
    <s v="PID0109"/>
    <s v="Middle-aged"/>
    <x v="2"/>
    <n v="240000"/>
    <n v="0"/>
    <n v="79.900000000000006"/>
    <x v="1"/>
    <s v="O-"/>
    <b v="0"/>
    <b v="0"/>
    <x v="1"/>
    <n v="2"/>
    <n v="31.210937499999996"/>
    <b v="1"/>
    <b v="1"/>
    <s v="Fractured Leg"/>
    <s v="Recovered"/>
    <b v="0"/>
    <n v="0"/>
    <x v="6"/>
  </r>
  <r>
    <s v="PID0110"/>
    <s v="Adult"/>
    <x v="0"/>
    <n v="18000"/>
    <n v="12518.82"/>
    <n v="65.3"/>
    <x v="1"/>
    <s v="A-"/>
    <b v="0"/>
    <s v="No"/>
    <x v="0"/>
    <n v="30"/>
    <n v="24.57751514923407"/>
    <b v="0"/>
    <b v="0"/>
    <s v="Diabetes"/>
    <s v="Recovered"/>
    <b v="1"/>
    <s v="Blue Cross"/>
    <x v="4"/>
  </r>
  <r>
    <s v="PID0111"/>
    <s v="Adult"/>
    <x v="1"/>
    <n v="24000"/>
    <n v="12412.04"/>
    <n v="85.9"/>
    <x v="0"/>
    <s v="B+"/>
    <b v="1"/>
    <b v="1"/>
    <x v="0"/>
    <n v="0"/>
    <n v="29.723183391003467"/>
    <b v="1"/>
    <b v="1"/>
    <s v="Heart Disease"/>
    <s v="Ongoing Treatment"/>
    <b v="1"/>
    <s v="Medicare"/>
    <x v="0"/>
  </r>
  <r>
    <s v="PID0112"/>
    <s v="Senior"/>
    <x v="3"/>
    <n v="240000"/>
    <n v="179908.08000000002"/>
    <n v="85.3"/>
    <x v="0"/>
    <s v="A+"/>
    <b v="0"/>
    <b v="0"/>
    <x v="0"/>
    <n v="20"/>
    <n v="33.740753925873179"/>
    <b v="1"/>
    <b v="1"/>
    <s v="Diabetes"/>
    <s v="Ongoing Treatment"/>
    <b v="1"/>
    <s v="Medicare"/>
    <x v="1"/>
  </r>
  <r>
    <s v="PID0113"/>
    <s v="Senior"/>
    <x v="1"/>
    <n v="800"/>
    <n v="678.92"/>
    <n v="84.7"/>
    <x v="0"/>
    <s v="AB-"/>
    <b v="0"/>
    <b v="0"/>
    <x v="0"/>
    <n v="5"/>
    <n v="30.737407461169983"/>
    <b v="1"/>
    <b v="1"/>
    <s v="Heart Disease"/>
    <s v="Ongoing Treatment"/>
    <b v="1"/>
    <s v="Aetna"/>
    <x v="1"/>
  </r>
  <r>
    <s v="PID0114"/>
    <s v="Middle-aged"/>
    <x v="0"/>
    <n v="90000"/>
    <n v="0"/>
    <n v="77.3"/>
    <x v="0"/>
    <s v="A+"/>
    <b v="0"/>
    <b v="0"/>
    <x v="1"/>
    <n v="12"/>
    <n v="33.902021841147317"/>
    <b v="1"/>
    <b v="1"/>
    <s v="Prostate Cancer"/>
    <s v="Critical"/>
    <b v="0"/>
    <n v="0"/>
    <x v="4"/>
  </r>
  <r>
    <s v="PID0115"/>
    <s v="Adult"/>
    <x v="1"/>
    <n v="100"/>
    <n v="0"/>
    <n v="84.1"/>
    <x v="0"/>
    <s v="O-"/>
    <b v="1"/>
    <b v="0"/>
    <x v="1"/>
    <n v="5"/>
    <n v="28.427528393726341"/>
    <b v="1"/>
    <b v="1"/>
    <s v="Fractured Arm"/>
    <s v="Recovered"/>
    <b v="0"/>
    <n v="0"/>
    <x v="0"/>
  </r>
  <r>
    <s v="PID0116"/>
    <s v="Adult"/>
    <x v="0"/>
    <n v="800"/>
    <n v="411.43"/>
    <n v="68.099999999999994"/>
    <x v="1"/>
    <s v="B+"/>
    <b v="1"/>
    <b v="0"/>
    <x v="0"/>
    <n v="12"/>
    <n v="24.713311075627811"/>
    <b v="0"/>
    <b v="0"/>
    <s v="Cancer"/>
    <s v="Recovered"/>
    <b v="1"/>
    <s v="Medicare"/>
    <x v="3"/>
  </r>
  <r>
    <s v="PID0117"/>
    <s v="Middle-aged"/>
    <x v="1"/>
    <n v="48000"/>
    <n v="25741.52"/>
    <n v="56.9"/>
    <x v="0"/>
    <s v="O+"/>
    <b v="1"/>
    <b v="1"/>
    <x v="0"/>
    <n v="7"/>
    <n v="20.899908172635445"/>
    <s v="No"/>
    <b v="0"/>
    <s v="Allergic Reaction"/>
    <s v="Critical"/>
    <b v="1"/>
    <s v="Medicare"/>
    <x v="4"/>
  </r>
  <r>
    <s v="PID0118"/>
    <s v="Senior"/>
    <x v="0"/>
    <n v="500"/>
    <n v="0"/>
    <n v="53"/>
    <x v="1"/>
    <s v="B-"/>
    <b v="1"/>
    <b v="0"/>
    <x v="1"/>
    <n v="7"/>
    <n v="22.939750692520775"/>
    <b v="0"/>
    <b v="0"/>
    <s v="Childbirth"/>
    <s v="Recovered"/>
    <b v="0"/>
    <n v="0"/>
    <x v="0"/>
  </r>
  <r>
    <s v="PID0119"/>
    <s v="Middle-aged"/>
    <x v="3"/>
    <n v="500"/>
    <n v="278.88"/>
    <n v="90.9"/>
    <x v="0"/>
    <s v="O-"/>
    <b v="0"/>
    <b v="0"/>
    <x v="0"/>
    <n v="7"/>
    <n v="33.796847114812621"/>
    <b v="1"/>
    <b v="1"/>
    <s v="Hypertension"/>
    <s v="Recovered"/>
    <b v="1"/>
    <s v="Medicare"/>
    <x v="4"/>
  </r>
  <r>
    <s v="PID0120"/>
    <s v="Adult"/>
    <x v="2"/>
    <n v="18000"/>
    <n v="14820.27"/>
    <n v="75.7"/>
    <x v="1"/>
    <s v="AB+"/>
    <b v="0"/>
    <b v="0"/>
    <x v="0"/>
    <n v="0.5"/>
    <n v="29.570312499999996"/>
    <b v="1"/>
    <b v="1"/>
    <s v="Appendicitis"/>
    <s v="Ongoing Treatment"/>
    <b v="1"/>
    <s v="Cigna"/>
    <x v="2"/>
  </r>
  <r>
    <s v="PID0121"/>
    <s v="Adult"/>
    <x v="1"/>
    <n v="20000"/>
    <n v="10985.7"/>
    <n v="69.2"/>
    <x v="1"/>
    <s v="AB+"/>
    <b v="0"/>
    <b v="1"/>
    <x v="0"/>
    <n v="150"/>
    <n v="26.696500906600825"/>
    <b v="0"/>
    <b v="0"/>
    <s v="Prostate Cancer"/>
    <s v="Ongoing Treatment"/>
    <b v="1"/>
    <s v="Cigna"/>
    <x v="2"/>
  </r>
  <r>
    <s v="PID0122"/>
    <s v="Senior"/>
    <x v="0"/>
    <n v="18000"/>
    <n v="10522.68"/>
    <n v="66.3"/>
    <x v="0"/>
    <s v="AB-"/>
    <b v="0"/>
    <b v="0"/>
    <x v="0"/>
    <n v="3"/>
    <n v="24.650505651397982"/>
    <b v="0"/>
    <b v="0"/>
    <s v="Diabetes"/>
    <s v="Critical"/>
    <b v="1"/>
    <s v="Medicare"/>
    <x v="2"/>
  </r>
  <r>
    <s v="PID0123"/>
    <s v="Adult"/>
    <x v="0"/>
    <n v="10000"/>
    <n v="0"/>
    <n v="59.7"/>
    <x v="0"/>
    <s v="B-"/>
    <b v="0"/>
    <b v="0"/>
    <x v="1"/>
    <n v="20"/>
    <n v="21.664973145594427"/>
    <b v="0"/>
    <b v="0"/>
    <s v="Fractured Leg"/>
    <s v="Recovered"/>
    <b v="0"/>
    <n v="0"/>
    <x v="0"/>
  </r>
  <r>
    <s v="PID0124"/>
    <s v="Senior"/>
    <x v="0"/>
    <n v="90000"/>
    <n v="68611.3"/>
    <n v="97.6"/>
    <x v="1"/>
    <s v="AB+"/>
    <b v="0"/>
    <b v="0"/>
    <x v="0"/>
    <n v="25"/>
    <n v="34.172472952627714"/>
    <b v="1"/>
    <b v="1"/>
    <s v="Stroke"/>
    <s v="Critical"/>
    <b v="1"/>
    <s v="UnitedHealthcare"/>
    <x v="4"/>
  </r>
  <r>
    <s v="PID0125"/>
    <s v="Senior"/>
    <x v="0"/>
    <n v="18000"/>
    <n v="10076.52"/>
    <n v="86"/>
    <x v="0"/>
    <s v="AB+"/>
    <b v="1"/>
    <b v="0"/>
    <x v="0"/>
    <n v="40"/>
    <n v="32.368549813692653"/>
    <b v="1"/>
    <b v="1"/>
    <s v="Fractured Arm"/>
    <s v="Ongoing Treatment"/>
    <b v="1"/>
    <s v="Blue Cross"/>
    <x v="1"/>
  </r>
  <r>
    <s v="PID0126"/>
    <s v="Adult"/>
    <x v="0"/>
    <n v="800"/>
    <n v="499.21"/>
    <n v="71.3"/>
    <x v="1"/>
    <s v="A+"/>
    <b v="0"/>
    <b v="1"/>
    <x v="0"/>
    <n v="4"/>
    <n v="22.758466596444187"/>
    <b v="0"/>
    <b v="0"/>
    <s v="Prostate Cancer"/>
    <s v="Recovered"/>
    <b v="1"/>
    <s v="Medicare"/>
    <x v="6"/>
  </r>
  <r>
    <s v="PID0127"/>
    <s v="Middle-aged"/>
    <x v="0"/>
    <n v="18000"/>
    <n v="11448.42"/>
    <n v="66"/>
    <x v="1"/>
    <s v="AB+"/>
    <b v="0"/>
    <s v="Yes"/>
    <x v="0"/>
    <n v="4"/>
    <n v="24.242424242424246"/>
    <b v="0"/>
    <b v="0"/>
    <s v="Diabetes"/>
    <s v="Recovered"/>
    <b v="1"/>
    <s v="Medicare"/>
    <x v="3"/>
  </r>
  <r>
    <s v="PID0128"/>
    <s v="Adult"/>
    <x v="0"/>
    <n v="250000"/>
    <n v="211680"/>
    <n v="61.9"/>
    <x v="1"/>
    <s v="B-"/>
    <b v="0"/>
    <b v="0"/>
    <x v="0"/>
    <n v="7"/>
    <n v="20.212244897959184"/>
    <b v="0"/>
    <b v="0"/>
    <s v="Stroke"/>
    <s v="Critical"/>
    <b v="1"/>
    <s v="Aetna"/>
    <x v="1"/>
  </r>
  <r>
    <s v="PID0129"/>
    <s v="Middle-aged"/>
    <x v="1"/>
    <n v="40000"/>
    <n v="35676.199999999997"/>
    <n v="70.8"/>
    <x v="0"/>
    <s v="B-"/>
    <b v="0"/>
    <b v="1"/>
    <x v="0"/>
    <n v="20"/>
    <n v="22.096688617708562"/>
    <b v="0"/>
    <b v="0"/>
    <s v="Fractured Arm"/>
    <s v="Ongoing Treatment"/>
    <b v="1"/>
    <s v="Medicare"/>
    <x v="2"/>
  </r>
  <r>
    <s v="PID0130"/>
    <s v="Middle-aged"/>
    <x v="0"/>
    <n v="90000"/>
    <n v="73985"/>
    <n v="84.6"/>
    <x v="0"/>
    <s v="O-"/>
    <b v="0"/>
    <b v="0"/>
    <x v="0"/>
    <n v="50"/>
    <n v="26.701174094180026"/>
    <b v="0"/>
    <b v="0"/>
    <s v="Cancer"/>
    <s v="Critical"/>
    <b v="1"/>
    <s v="Blue Cross"/>
    <x v="1"/>
  </r>
  <r>
    <s v="PID0131"/>
    <s v="Young Adult"/>
    <x v="0"/>
    <n v="32000"/>
    <n v="23309.4"/>
    <n v="83.6"/>
    <x v="1"/>
    <s v="A-"/>
    <b v="1"/>
    <b v="0"/>
    <x v="0"/>
    <n v="2"/>
    <n v="28.25851811790157"/>
    <b v="1"/>
    <b v="1"/>
    <s v="Stroke"/>
    <s v="Ongoing Treatment"/>
    <b v="1"/>
    <s v="Blue Cross"/>
    <x v="3"/>
  </r>
  <r>
    <s v="PID0132"/>
    <s v="Middle-aged"/>
    <x v="3"/>
    <n v="300000"/>
    <n v="0"/>
    <n v="78.599999999999994"/>
    <x v="1"/>
    <s v="O+"/>
    <b v="0"/>
    <b v="0"/>
    <x v="1"/>
    <n v="70"/>
    <n v="33.576829424580289"/>
    <b v="1"/>
    <b v="1"/>
    <s v="Hypertension"/>
    <s v="Critical"/>
    <b v="0"/>
    <n v="0"/>
    <x v="4"/>
  </r>
  <r>
    <s v="PID0133"/>
    <s v="Middle-aged"/>
    <x v="0"/>
    <n v="24000"/>
    <n v="19197.150000000001"/>
    <n v="61.8"/>
    <x v="1"/>
    <s v="B-"/>
    <b v="0"/>
    <b v="0"/>
    <x v="0"/>
    <n v="5"/>
    <n v="22.977394408090426"/>
    <b v="0"/>
    <b v="0"/>
    <s v="Cancer"/>
    <s v="Ongoing Treatment"/>
    <b v="1"/>
    <s v="UnitedHealthcare"/>
    <x v="1"/>
  </r>
  <r>
    <s v="PID0134"/>
    <s v="Middle-aged"/>
    <x v="0"/>
    <n v="32000"/>
    <n v="27759.8"/>
    <n v="50.2"/>
    <x v="1"/>
    <s v="AB+"/>
    <b v="0"/>
    <b v="0"/>
    <x v="0"/>
    <n v="5"/>
    <n v="21.167144543767922"/>
    <b v="0"/>
    <b v="0"/>
    <s v="Childbirth"/>
    <s v="Recovered"/>
    <b v="1"/>
    <s v="Aetna"/>
    <x v="6"/>
  </r>
  <r>
    <s v="PID0135"/>
    <s v="Adult"/>
    <x v="1"/>
    <n v="10000"/>
    <n v="0"/>
    <n v="83.4"/>
    <x v="1"/>
    <s v="O+"/>
    <b v="0"/>
    <b v="0"/>
    <x v="1"/>
    <n v="7"/>
    <n v="28.858131487889278"/>
    <b v="1"/>
    <b v="1"/>
    <s v="Respiratory Infection"/>
    <s v="Critical"/>
    <b v="0"/>
    <n v="0"/>
    <x v="0"/>
  </r>
  <r>
    <s v="PID0136"/>
    <s v="Adult"/>
    <x v="0"/>
    <n v="24000"/>
    <n v="0"/>
    <n v="58.8"/>
    <x v="0"/>
    <s v="O-"/>
    <b v="0"/>
    <b v="1"/>
    <x v="1"/>
    <n v="4"/>
    <n v="20.108754830546154"/>
    <b v="0"/>
    <b v="0"/>
    <s v="Cancer"/>
    <s v="Recovered"/>
    <b v="0"/>
    <n v="0"/>
    <x v="2"/>
  </r>
  <r>
    <s v="PID0137"/>
    <s v="Adult"/>
    <x v="1"/>
    <n v="100"/>
    <n v="50.09"/>
    <n v="70.599999999999994"/>
    <x v="1"/>
    <s v="B-"/>
    <b v="1"/>
    <b v="1"/>
    <x v="0"/>
    <n v="25"/>
    <n v="23.318800369929974"/>
    <b v="0"/>
    <b v="0"/>
    <s v="Kidney Stones"/>
    <s v="Recovered"/>
    <b v="1"/>
    <s v="Blue Cross"/>
    <x v="5"/>
  </r>
  <r>
    <s v="PID0138"/>
    <s v="Middle-aged"/>
    <x v="3"/>
    <n v="800"/>
    <n v="598.46"/>
    <n v="77.8"/>
    <x v="1"/>
    <s v="O-"/>
    <b v="0"/>
    <b v="0"/>
    <x v="0"/>
    <n v="20"/>
    <n v="30.774099125825714"/>
    <b v="1"/>
    <b v="1"/>
    <s v="Appendicitis"/>
    <s v="Ongoing Treatment"/>
    <b v="1"/>
    <s v="Aetna"/>
    <x v="0"/>
  </r>
  <r>
    <s v="PID0139"/>
    <s v="Middle-aged"/>
    <x v="3"/>
    <n v="10000"/>
    <n v="0"/>
    <n v="63.1"/>
    <x v="0"/>
    <s v="A+"/>
    <b v="0"/>
    <b v="0"/>
    <x v="1"/>
    <n v="12"/>
    <n v="24.343196635932255"/>
    <b v="0"/>
    <b v="0"/>
    <s v="Kidney Stones"/>
    <s v="Ongoing Treatment"/>
    <b v="0"/>
    <n v="0"/>
    <x v="0"/>
  </r>
  <r>
    <s v="PID0140"/>
    <s v="Middle-aged"/>
    <x v="0"/>
    <n v="60000"/>
    <n v="41536.300000000003"/>
    <n v="62.3"/>
    <x v="1"/>
    <s v="AB+"/>
    <b v="0"/>
    <b v="1"/>
    <x v="0"/>
    <n v="3"/>
    <n v="21.812961731031827"/>
    <b v="0"/>
    <b v="0"/>
    <s v="Hypertension"/>
    <s v="Critical"/>
    <b v="1"/>
    <s v="UnitedHealthcare"/>
    <x v="2"/>
  </r>
  <r>
    <s v="PID0141"/>
    <s v="Adult"/>
    <x v="1"/>
    <n v="2000"/>
    <n v="1789.7"/>
    <n v="90.3"/>
    <x v="1"/>
    <s v="A-"/>
    <b v="0"/>
    <b v="0"/>
    <x v="0"/>
    <n v="5"/>
    <n v="31.245674740484432"/>
    <b v="1"/>
    <b v="1"/>
    <s v="Appendicitis"/>
    <s v="Recovered"/>
    <b v="1"/>
    <s v="Medicare"/>
    <x v="1"/>
  </r>
  <r>
    <s v="PID0142"/>
    <s v="Middle-aged"/>
    <x v="1"/>
    <n v="32000"/>
    <n v="20629.759999999998"/>
    <n v="104.7"/>
    <x v="1"/>
    <s v="O-"/>
    <b v="1"/>
    <b v="0"/>
    <x v="0"/>
    <n v="20"/>
    <n v="34.187755102040818"/>
    <b v="1"/>
    <b v="1"/>
    <s v="Appendicitis"/>
    <s v="Critical"/>
    <b v="1"/>
    <s v="UnitedHealthcare"/>
    <x v="1"/>
  </r>
  <r>
    <s v="PID0143"/>
    <s v="Middle-aged"/>
    <x v="0"/>
    <n v="21000"/>
    <n v="0"/>
    <n v="70.599999999999994"/>
    <x v="0"/>
    <s v="A-"/>
    <b v="0"/>
    <b v="0"/>
    <x v="1"/>
    <n v="12"/>
    <n v="26.901386983691502"/>
    <b v="0"/>
    <b v="0"/>
    <s v="Fractured Arm"/>
    <s v="Ongoing Treatment"/>
    <b v="0"/>
    <n v="0"/>
    <x v="1"/>
  </r>
  <r>
    <s v="PID0144"/>
    <s v="Middle-aged"/>
    <x v="0"/>
    <n v="100"/>
    <n v="61.54"/>
    <n v="66.3"/>
    <x v="0"/>
    <s v="AB+"/>
    <b v="0"/>
    <b v="0"/>
    <x v="0"/>
    <n v="3"/>
    <n v="29.466666666666665"/>
    <b v="1"/>
    <b v="1"/>
    <s v="Heart Disease"/>
    <s v="Ongoing Treatment"/>
    <b v="1"/>
    <s v="Aetna"/>
    <x v="2"/>
  </r>
  <r>
    <s v="PID0145"/>
    <s v="Senior"/>
    <x v="0"/>
    <n v="40000"/>
    <n v="29298.800000000003"/>
    <n v="80.400000000000006"/>
    <x v="1"/>
    <s v="AB+"/>
    <b v="0"/>
    <b v="1"/>
    <x v="0"/>
    <n v="5"/>
    <n v="33.901163771293646"/>
    <b v="1"/>
    <b v="1"/>
    <s v="Heart Attack"/>
    <s v="Recovered"/>
    <b v="1"/>
    <s v="Aetna"/>
    <x v="1"/>
  </r>
  <r>
    <s v="PID0146"/>
    <s v="Adult"/>
    <x v="1"/>
    <n v="2000"/>
    <n v="1319.34"/>
    <n v="59.7"/>
    <x v="0"/>
    <s v="AB+"/>
    <b v="0"/>
    <b v="0"/>
    <x v="0"/>
    <n v="5"/>
    <n v="21.406289217971246"/>
    <b v="0"/>
    <b v="0"/>
    <s v="Diabetes"/>
    <s v="Recovered"/>
    <b v="1"/>
    <s v="Medicare"/>
    <x v="1"/>
  </r>
  <r>
    <s v="PID0147"/>
    <s v="Adult"/>
    <x v="3"/>
    <n v="500"/>
    <n v="259.10000000000002"/>
    <n v="100.2"/>
    <x v="1"/>
    <s v="A+"/>
    <b v="0"/>
    <b v="0"/>
    <x v="0"/>
    <n v="150"/>
    <n v="34.671280276816617"/>
    <b v="1"/>
    <b v="1"/>
    <s v="Fractured Arm"/>
    <s v="Recovered"/>
    <b v="1"/>
    <s v="Medicare"/>
    <x v="0"/>
  </r>
  <r>
    <s v="PID0148"/>
    <s v="Middle-aged"/>
    <x v="1"/>
    <n v="200000"/>
    <n v="106845.8"/>
    <n v="84.7"/>
    <x v="1"/>
    <s v="AB+"/>
    <b v="1"/>
    <b v="1"/>
    <x v="0"/>
    <n v="5"/>
    <n v="29.655824375897208"/>
    <b v="1"/>
    <b v="1"/>
    <s v="Diabetes"/>
    <s v="Recovered"/>
    <b v="1"/>
    <s v="Blue Cross"/>
    <x v="3"/>
  </r>
  <r>
    <s v="PID0149"/>
    <s v="Adult"/>
    <x v="2"/>
    <n v="60000"/>
    <n v="51135.96"/>
    <n v="64.2"/>
    <x v="0"/>
    <s v="B+"/>
    <b v="1"/>
    <b v="0"/>
    <x v="0"/>
    <n v="4"/>
    <n v="21.95547347901919"/>
    <b v="0"/>
    <b v="0"/>
    <s v="Cancer"/>
    <s v="Recovered"/>
    <b v="1"/>
    <s v="Aetna"/>
    <x v="2"/>
  </r>
  <r>
    <s v="PID0150"/>
    <s v="Middle-aged"/>
    <x v="2"/>
    <n v="240000"/>
    <n v="137764.79999999999"/>
    <n v="66.7"/>
    <x v="0"/>
    <s v="B+"/>
    <b v="0"/>
    <b v="1"/>
    <x v="0"/>
    <n v="3"/>
    <n v="25.104445029922093"/>
    <b v="0"/>
    <b v="0"/>
    <s v="Prostate Cancer"/>
    <s v="Critical"/>
    <b v="1"/>
    <s v="Blue Cross"/>
    <x v="2"/>
  </r>
  <r>
    <s v="PID0151"/>
    <s v="Middle-aged"/>
    <x v="0"/>
    <n v="10000"/>
    <n v="8622.85"/>
    <n v="79.900000000000006"/>
    <x v="0"/>
    <s v="B-"/>
    <b v="1"/>
    <b v="0"/>
    <x v="0"/>
    <n v="7"/>
    <n v="32.415108117976388"/>
    <b v="1"/>
    <b v="1"/>
    <s v="Fractured Leg"/>
    <s v="Critical"/>
    <b v="1"/>
    <s v="Medicare"/>
    <x v="2"/>
  </r>
  <r>
    <s v="PID0152"/>
    <s v="Adult"/>
    <x v="1"/>
    <n v="24000"/>
    <n v="13038.27"/>
    <n v="87.9"/>
    <x v="0"/>
    <s v="B+"/>
    <b v="1"/>
    <b v="0"/>
    <x v="0"/>
    <n v="15"/>
    <n v="29.712006489994597"/>
    <b v="1"/>
    <b v="1"/>
    <s v="Hypertension"/>
    <s v="Ongoing Treatment"/>
    <b v="1"/>
    <s v="Blue Cross"/>
    <x v="4"/>
  </r>
  <r>
    <s v="PID0153"/>
    <s v="Senior"/>
    <x v="3"/>
    <n v="40000"/>
    <n v="35399.4"/>
    <n v="71"/>
    <x v="1"/>
    <s v="A+"/>
    <b v="0"/>
    <b v="1"/>
    <x v="0"/>
    <n v="2"/>
    <n v="28.440954975164232"/>
    <b v="1"/>
    <b v="1"/>
    <s v="Diabetes"/>
    <s v="Critical"/>
    <b v="1"/>
    <s v="Aetna"/>
    <x v="0"/>
  </r>
  <r>
    <s v="PID0154"/>
    <s v="Adult"/>
    <x v="0"/>
    <n v="60000"/>
    <n v="44585.9"/>
    <n v="77"/>
    <x v="1"/>
    <s v="B-"/>
    <b v="0"/>
    <b v="0"/>
    <x v="0"/>
    <n v="20"/>
    <n v="30.078124999999993"/>
    <b v="1"/>
    <b v="1"/>
    <s v="Stroke"/>
    <s v="Critical"/>
    <b v="1"/>
    <s v="Cigna"/>
    <x v="1"/>
  </r>
  <r>
    <s v="PID0155"/>
    <s v="Adult"/>
    <x v="0"/>
    <n v="800"/>
    <n v="531.89"/>
    <n v="88.8"/>
    <x v="1"/>
    <s v="AB-"/>
    <b v="0"/>
    <b v="0"/>
    <x v="0"/>
    <n v="3"/>
    <n v="31.091348342144887"/>
    <b v="1"/>
    <b v="1"/>
    <s v="Respiratory Infection"/>
    <s v="Ongoing Treatment"/>
    <b v="1"/>
    <s v="UnitedHealthcare"/>
    <x v="2"/>
  </r>
  <r>
    <s v="PID0156"/>
    <s v="Senior"/>
    <x v="0"/>
    <n v="24000"/>
    <n v="20033.97"/>
    <n v="76.099999999999994"/>
    <x v="1"/>
    <s v="AB+"/>
    <b v="0"/>
    <b v="1"/>
    <x v="0"/>
    <n v="7"/>
    <n v="26.962868480725625"/>
    <b v="0"/>
    <b v="0"/>
    <s v="Fractured Leg"/>
    <s v="Ongoing Treatment"/>
    <b v="1"/>
    <s v="Aetna"/>
    <x v="1"/>
  </r>
  <r>
    <s v="PID0157"/>
    <s v="Adult"/>
    <x v="0"/>
    <n v="24000"/>
    <n v="12658.14"/>
    <n v="84.9"/>
    <x v="0"/>
    <s v="B-"/>
    <b v="0"/>
    <b v="1"/>
    <x v="0"/>
    <n v="50"/>
    <n v="32.753365996682227"/>
    <b v="1"/>
    <b v="1"/>
    <s v="Childbirth"/>
    <s v="Critical"/>
    <b v="1"/>
    <s v="Medicare"/>
    <x v="1"/>
  </r>
  <r>
    <s v="PID0158"/>
    <s v="Young Adult"/>
    <x v="0"/>
    <n v="100"/>
    <n v="64.28"/>
    <n v="98.8"/>
    <x v="0"/>
    <s v="AB+"/>
    <b v="1"/>
    <b v="0"/>
    <x v="0"/>
    <n v="7"/>
    <n v="31.895661157024794"/>
    <b v="1"/>
    <b v="1"/>
    <s v="Heart Attack"/>
    <s v="Ongoing Treatment"/>
    <b v="1"/>
    <s v="Medicare"/>
    <x v="0"/>
  </r>
  <r>
    <s v="PID0159"/>
    <s v="Senior"/>
    <x v="3"/>
    <n v="800"/>
    <n v="632.6"/>
    <n v="82.7"/>
    <x v="1"/>
    <s v="O+"/>
    <b v="1"/>
    <b v="1"/>
    <x v="0"/>
    <n v="25"/>
    <n v="30.748066627007741"/>
    <b v="1"/>
    <b v="1"/>
    <s v="Respiratory Infection"/>
    <s v="Recovered"/>
    <b v="1"/>
    <s v="Blue Cross"/>
    <x v="3"/>
  </r>
  <r>
    <s v="PID0160"/>
    <s v="Middle-aged"/>
    <x v="3"/>
    <n v="300000"/>
    <n v="198697.35"/>
    <n v="76"/>
    <x v="0"/>
    <s v="O+"/>
    <b v="0"/>
    <b v="1"/>
    <x v="0"/>
    <n v="9"/>
    <n v="29.319856487018246"/>
    <b v="1"/>
    <b v="1"/>
    <s v="Hypertension"/>
    <s v="Recovered"/>
    <b v="1"/>
    <s v="Medicare"/>
    <x v="1"/>
  </r>
  <r>
    <s v="PID0161"/>
    <s v="Adult"/>
    <x v="1"/>
    <n v="60000"/>
    <n v="47214.76"/>
    <n v="72.5"/>
    <x v="1"/>
    <s v="A+"/>
    <b v="0"/>
    <b v="0"/>
    <x v="0"/>
    <n v="12"/>
    <n v="23.673469387755102"/>
    <b v="0"/>
    <b v="0"/>
    <s v="Appendicitis"/>
    <s v="Recovered"/>
    <b v="1"/>
    <s v="Aetna"/>
    <x v="2"/>
  </r>
  <r>
    <s v="PID0162"/>
    <s v="Senior"/>
    <x v="0"/>
    <n v="60000"/>
    <n v="47381.56"/>
    <n v="59.4"/>
    <x v="0"/>
    <s v="B+"/>
    <b v="0"/>
    <b v="0"/>
    <x v="0"/>
    <n v="90"/>
    <n v="22.915782570116889"/>
    <b v="0"/>
    <b v="0"/>
    <s v="Diabetes"/>
    <s v="Ongoing Treatment"/>
    <b v="1"/>
    <s v="Cigna"/>
    <x v="0"/>
  </r>
  <r>
    <s v="PID0163"/>
    <s v="Young Adult"/>
    <x v="2"/>
    <n v="24000"/>
    <n v="17921.32"/>
    <n v="81.5"/>
    <x v="0"/>
    <s v="O+"/>
    <b v="1"/>
    <b v="1"/>
    <x v="0"/>
    <n v="20"/>
    <n v="26.919011758488573"/>
    <b v="0"/>
    <b v="0"/>
    <s v="Osteoarthritis"/>
    <s v="Recovered"/>
    <b v="1"/>
    <s v="Aetna"/>
    <x v="2"/>
  </r>
  <r>
    <s v="PID0164"/>
    <s v="Adult"/>
    <x v="3"/>
    <n v="40000"/>
    <n v="28057"/>
    <n v="85.1"/>
    <x v="0"/>
    <s v="O+"/>
    <b v="1"/>
    <b v="0"/>
    <x v="0"/>
    <n v="5"/>
    <n v="30.513822654093012"/>
    <b v="1"/>
    <b v="1"/>
    <s v="Hypertension"/>
    <s v="Recovered"/>
    <b v="1"/>
    <s v="UnitedHealthcare"/>
    <x v="3"/>
  </r>
  <r>
    <s v="PID0165"/>
    <s v="Middle-aged"/>
    <x v="0"/>
    <n v="18000"/>
    <n v="0"/>
    <n v="100.2"/>
    <x v="1"/>
    <s v="AB+"/>
    <b v="0"/>
    <b v="0"/>
    <x v="1"/>
    <n v="30"/>
    <n v="34.671280276816617"/>
    <b v="1"/>
    <b v="1"/>
    <s v="Prostate Cancer"/>
    <s v="Recovered"/>
    <b v="0"/>
    <n v="0"/>
    <x v="2"/>
  </r>
  <r>
    <s v="PID0166"/>
    <s v="Senior"/>
    <x v="1"/>
    <n v="20000"/>
    <n v="0"/>
    <n v="83.5"/>
    <x v="1"/>
    <s v="B+"/>
    <b v="0"/>
    <b v="0"/>
    <x v="1"/>
    <n v="40"/>
    <n v="34.755463059313215"/>
    <b v="1"/>
    <b v="1"/>
    <s v="Childbirth"/>
    <s v="Ongoing Treatment"/>
    <b v="0"/>
    <n v="0"/>
    <x v="2"/>
  </r>
  <r>
    <s v="PID0167"/>
    <s v="Senior"/>
    <x v="3"/>
    <n v="250000"/>
    <n v="203806.19999999998"/>
    <n v="69.400000000000006"/>
    <x v="1"/>
    <s v="O-"/>
    <b v="0"/>
    <b v="1"/>
    <x v="0"/>
    <n v="20"/>
    <n v="28.517422748191979"/>
    <b v="1"/>
    <b v="1"/>
    <s v="Heart Disease"/>
    <s v="Critical"/>
    <b v="1"/>
    <s v="UnitedHealthcare"/>
    <x v="4"/>
  </r>
  <r>
    <s v="PID0168"/>
    <s v="Senior"/>
    <x v="2"/>
    <n v="100"/>
    <n v="72.98"/>
    <n v="87.9"/>
    <x v="1"/>
    <s v="B+"/>
    <b v="0"/>
    <b v="0"/>
    <x v="0"/>
    <n v="0.5"/>
    <n v="33.910728752748732"/>
    <b v="1"/>
    <b v="1"/>
    <s v="Fractured Arm"/>
    <s v="Recovered"/>
    <b v="1"/>
    <s v="Medicare"/>
    <x v="0"/>
  </r>
  <r>
    <s v="PID0169"/>
    <s v="Middle-aged"/>
    <x v="2"/>
    <n v="21000"/>
    <n v="17316.740000000002"/>
    <n v="64.099999999999994"/>
    <x v="1"/>
    <s v="AB-"/>
    <b v="1"/>
    <b v="1"/>
    <x v="0"/>
    <n v="20"/>
    <n v="26.339579224194605"/>
    <b v="0"/>
    <b v="0"/>
    <s v="Kidney Stones"/>
    <s v="Recovered"/>
    <b v="1"/>
    <s v="UnitedHealthcare"/>
    <x v="4"/>
  </r>
  <r>
    <s v="PID0170"/>
    <s v="Middle-aged"/>
    <x v="1"/>
    <n v="20000"/>
    <n v="12759.74"/>
    <n v="85.4"/>
    <x v="0"/>
    <s v="O+"/>
    <b v="1"/>
    <b v="1"/>
    <x v="0"/>
    <n v="300"/>
    <n v="34.646435960890912"/>
    <b v="1"/>
    <b v="1"/>
    <s v="Osteoarthritis"/>
    <s v="Ongoing Treatment"/>
    <b v="1"/>
    <s v="UnitedHealthcare"/>
    <x v="5"/>
  </r>
  <r>
    <s v="PID0171"/>
    <s v="Middle-aged"/>
    <x v="0"/>
    <n v="100"/>
    <n v="83.26"/>
    <n v="80.099999999999994"/>
    <x v="0"/>
    <s v="AB-"/>
    <b v="0"/>
    <b v="0"/>
    <x v="0"/>
    <n v="9"/>
    <n v="31.683873264506936"/>
    <b v="1"/>
    <b v="1"/>
    <s v="Heart Attack"/>
    <s v="Ongoing Treatment"/>
    <b v="1"/>
    <s v="UnitedHealthcare"/>
    <x v="1"/>
  </r>
  <r>
    <s v="PID0172"/>
    <s v="Middle-aged"/>
    <x v="2"/>
    <n v="3000"/>
    <n v="0"/>
    <n v="80.099999999999994"/>
    <x v="1"/>
    <s v="O+"/>
    <b v="0"/>
    <b v="0"/>
    <x v="1"/>
    <n v="20"/>
    <n v="29.781380130874481"/>
    <b v="1"/>
    <b v="1"/>
    <s v="Respiratory Infection"/>
    <s v="Ongoing Treatment"/>
    <b v="0"/>
    <n v="0"/>
    <x v="2"/>
  </r>
  <r>
    <s v="PID0173"/>
    <s v="Senior"/>
    <x v="1"/>
    <n v="100"/>
    <n v="0"/>
    <n v="87.5"/>
    <x v="0"/>
    <s v="A-"/>
    <b v="0"/>
    <b v="0"/>
    <x v="1"/>
    <n v="200"/>
    <n v="31.753520104514447"/>
    <b v="1"/>
    <b v="1"/>
    <s v="Diabetes"/>
    <s v="Ongoing Treatment"/>
    <b v="0"/>
    <n v="0"/>
    <x v="0"/>
  </r>
  <r>
    <s v="PID0174"/>
    <s v="Senior"/>
    <x v="0"/>
    <n v="3000"/>
    <n v="2684.7599999999998"/>
    <n v="72.900000000000006"/>
    <x v="1"/>
    <s v="O+"/>
    <b v="0"/>
    <b v="0"/>
    <x v="0"/>
    <n v="15"/>
    <n v="31.552977839335181"/>
    <b v="1"/>
    <b v="1"/>
    <s v="Stroke"/>
    <s v="Critical"/>
    <b v="1"/>
    <s v="Cigna"/>
    <x v="2"/>
  </r>
  <r>
    <s v="PID0175"/>
    <s v="Senior"/>
    <x v="0"/>
    <n v="36000"/>
    <n v="29560.29"/>
    <n v="72.8"/>
    <x v="1"/>
    <s v="AB+"/>
    <b v="0"/>
    <b v="0"/>
    <x v="0"/>
    <n v="7"/>
    <n v="26.418928726956018"/>
    <b v="0"/>
    <b v="0"/>
    <s v="Stroke"/>
    <s v="Ongoing Treatment"/>
    <b v="1"/>
    <s v="Blue Cross"/>
    <x v="1"/>
  </r>
  <r>
    <s v="PID0176"/>
    <s v="Senior"/>
    <x v="3"/>
    <n v="800"/>
    <n v="550.38"/>
    <n v="66.3"/>
    <x v="1"/>
    <s v="A-"/>
    <b v="0"/>
    <b v="1"/>
    <x v="0"/>
    <n v="12"/>
    <n v="29.077672031928422"/>
    <b v="1"/>
    <b v="1"/>
    <s v="Prostate Cancer"/>
    <s v="Ongoing Treatment"/>
    <b v="1"/>
    <s v="UnitedHealthcare"/>
    <x v="1"/>
  </r>
  <r>
    <s v="PID0177"/>
    <s v="Adult"/>
    <x v="0"/>
    <n v="500"/>
    <n v="394.97"/>
    <n v="108.4"/>
    <x v="0"/>
    <s v="AB-"/>
    <b v="0"/>
    <b v="0"/>
    <x v="0"/>
    <n v="12"/>
    <n v="34.994834710743802"/>
    <b v="1"/>
    <b v="1"/>
    <s v="Hypertension"/>
    <s v="Critical"/>
    <b v="1"/>
    <s v="Aetna"/>
    <x v="2"/>
  </r>
  <r>
    <s v="PID0178"/>
    <s v="Young Adult"/>
    <x v="1"/>
    <n v="32000"/>
    <n v="20010.64"/>
    <n v="73.900000000000006"/>
    <x v="0"/>
    <s v="B-"/>
    <b v="0"/>
    <b v="0"/>
    <x v="0"/>
    <n v="12"/>
    <n v="31.569054637105388"/>
    <b v="1"/>
    <b v="1"/>
    <s v="Heart Attack"/>
    <s v="Ongoing Treatment"/>
    <b v="1"/>
    <s v="UnitedHealthcare"/>
    <x v="1"/>
  </r>
  <r>
    <s v="PID0179"/>
    <s v="Middle-aged"/>
    <x v="0"/>
    <n v="3000"/>
    <n v="1974.03"/>
    <n v="63.3"/>
    <x v="0"/>
    <s v="A-"/>
    <b v="0"/>
    <b v="0"/>
    <x v="0"/>
    <n v="40"/>
    <n v="25.356513379266136"/>
    <b v="0"/>
    <b v="0"/>
    <s v="Kidney Stones"/>
    <s v="Ongoing Treatment"/>
    <b v="1"/>
    <s v="Cigna"/>
    <x v="3"/>
  </r>
  <r>
    <s v="PID0180"/>
    <s v="Adult"/>
    <x v="1"/>
    <n v="10000"/>
    <n v="0"/>
    <n v="66.3"/>
    <x v="0"/>
    <s v="A+"/>
    <b v="0"/>
    <b v="0"/>
    <x v="1"/>
    <n v="12"/>
    <n v="21.162501196974048"/>
    <b v="0"/>
    <b v="0"/>
    <s v="Hypertension"/>
    <s v="Recovered"/>
    <b v="0"/>
    <n v="0"/>
    <x v="1"/>
  </r>
  <r>
    <s v="PID0181"/>
    <s v="Middle-aged"/>
    <x v="0"/>
    <n v="200000"/>
    <n v="163598.39999999999"/>
    <n v="83.1"/>
    <x v="0"/>
    <s v="O+"/>
    <b v="0"/>
    <b v="0"/>
    <x v="0"/>
    <n v="12"/>
    <n v="30.896787626412852"/>
    <b v="1"/>
    <b v="1"/>
    <s v="Childbirth"/>
    <s v="Ongoing Treatment"/>
    <b v="1"/>
    <s v="Cigna"/>
    <x v="2"/>
  </r>
  <r>
    <s v="PID0182"/>
    <s v="Adult"/>
    <x v="0"/>
    <n v="60000"/>
    <n v="34972.1"/>
    <n v="94.2"/>
    <x v="1"/>
    <s v="A+"/>
    <b v="0"/>
    <b v="0"/>
    <x v="0"/>
    <n v="120"/>
    <n v="33.776757861522469"/>
    <b v="1"/>
    <b v="1"/>
    <s v="Childbirth"/>
    <s v="Critical"/>
    <b v="1"/>
    <s v="Medicare"/>
    <x v="6"/>
  </r>
  <r>
    <s v="PID0183"/>
    <s v="Middle-aged"/>
    <x v="1"/>
    <n v="18000"/>
    <n v="11502.539999999999"/>
    <n v="82.8"/>
    <x v="1"/>
    <s v="B-"/>
    <b v="1"/>
    <b v="1"/>
    <x v="0"/>
    <n v="12"/>
    <n v="32.343749999999993"/>
    <b v="1"/>
    <b v="1"/>
    <s v="Respiratory Infection"/>
    <s v="Recovered"/>
    <b v="1"/>
    <s v="Blue Cross"/>
    <x v="3"/>
  </r>
  <r>
    <s v="PID0184"/>
    <s v="Adult"/>
    <x v="2"/>
    <n v="240000"/>
    <n v="164092.20000000001"/>
    <n v="92.6"/>
    <x v="0"/>
    <s v="O+"/>
    <s v="No"/>
    <b v="0"/>
    <x v="0"/>
    <n v="7"/>
    <n v="31.667863616155401"/>
    <b v="1"/>
    <b v="1"/>
    <s v="Heart Attack"/>
    <s v="Ongoing Treatment"/>
    <b v="1"/>
    <s v="Blue Cross"/>
    <x v="1"/>
  </r>
  <r>
    <s v="PID0185"/>
    <s v="Adult"/>
    <x v="0"/>
    <n v="90000"/>
    <n v="0"/>
    <n v="64.2"/>
    <x v="0"/>
    <s v="AB+"/>
    <b v="0"/>
    <s v="No"/>
    <x v="1"/>
    <n v="5"/>
    <n v="21.95547347901919"/>
    <b v="0"/>
    <b v="0"/>
    <s v="Osteoarthritis"/>
    <s v="Ongoing Treatment"/>
    <b v="0"/>
    <n v="0"/>
    <x v="1"/>
  </r>
  <r>
    <s v="PID0186"/>
    <s v="Middle-aged"/>
    <x v="0"/>
    <n v="300000"/>
    <n v="194773.68"/>
    <n v="85.3"/>
    <x v="1"/>
    <s v="AB-"/>
    <b v="0"/>
    <b v="0"/>
    <x v="0"/>
    <n v="5"/>
    <n v="31.714753123140991"/>
    <b v="1"/>
    <b v="1"/>
    <s v="Diabetes"/>
    <s v="Critical"/>
    <b v="1"/>
    <s v="Medicare"/>
    <x v="0"/>
  </r>
  <r>
    <s v="PID0187"/>
    <s v="Adult"/>
    <x v="0"/>
    <n v="100"/>
    <n v="60.96"/>
    <n v="82.1"/>
    <x v="0"/>
    <s v="O-"/>
    <b v="1"/>
    <b v="0"/>
    <x v="0"/>
    <n v="4"/>
    <n v="25.912132306526949"/>
    <b v="0"/>
    <b v="0"/>
    <s v="Allergic Reaction"/>
    <s v="Ongoing Treatment"/>
    <b v="1"/>
    <s v="Blue Cross"/>
    <x v="2"/>
  </r>
  <r>
    <s v="PID0188"/>
    <s v="Adult"/>
    <x v="2"/>
    <n v="10000"/>
    <n v="7939.0999999999995"/>
    <n v="96.5"/>
    <x v="1"/>
    <s v="A+"/>
    <b v="0"/>
    <b v="0"/>
    <x v="0"/>
    <n v="0"/>
    <n v="33.787332376317359"/>
    <b v="1"/>
    <b v="1"/>
    <s v="Heart Disease"/>
    <s v="Recovered"/>
    <b v="1"/>
    <s v="Aetna"/>
    <x v="0"/>
  </r>
  <r>
    <s v="PID0189"/>
    <s v="Adult"/>
    <x v="0"/>
    <n v="240000"/>
    <n v="214090.32"/>
    <n v="61.8"/>
    <x v="1"/>
    <s v="AB+"/>
    <b v="1"/>
    <b v="1"/>
    <x v="0"/>
    <n v="20"/>
    <n v="22.159274265839578"/>
    <b v="0"/>
    <b v="0"/>
    <s v="Fractured Leg"/>
    <s v="Recovered"/>
    <b v="1"/>
    <s v="Blue Cross"/>
    <x v="2"/>
  </r>
  <r>
    <s v="PID0190"/>
    <s v="Adult"/>
    <x v="2"/>
    <n v="18000"/>
    <n v="12382.380000000001"/>
    <n v="96.3"/>
    <x v="0"/>
    <s v="B-"/>
    <b v="0"/>
    <b v="0"/>
    <x v="0"/>
    <n v="30"/>
    <n v="31.088584710743802"/>
    <b v="1"/>
    <b v="1"/>
    <s v="Heart Disease"/>
    <s v="Recovered"/>
    <b v="1"/>
    <s v="Medicare"/>
    <x v="1"/>
  </r>
  <r>
    <s v="PID0191"/>
    <s v="Adult"/>
    <x v="2"/>
    <n v="75000"/>
    <n v="57189.799999999996"/>
    <n v="77.900000000000006"/>
    <x v="0"/>
    <s v="AB-"/>
    <b v="0"/>
    <b v="0"/>
    <x v="0"/>
    <n v="9"/>
    <n v="28.96341463414635"/>
    <b v="1"/>
    <b v="1"/>
    <s v="Heart Attack"/>
    <s v="Ongoing Treatment"/>
    <b v="1"/>
    <s v="Cigna"/>
    <x v="1"/>
  </r>
  <r>
    <s v="PID0192"/>
    <s v="Adult"/>
    <x v="2"/>
    <n v="2000"/>
    <n v="1230.08"/>
    <n v="102.1"/>
    <x v="0"/>
    <s v="B-"/>
    <b v="1"/>
    <b v="0"/>
    <x v="0"/>
    <n v="4"/>
    <n v="34.916726514141104"/>
    <b v="1"/>
    <b v="1"/>
    <s v="Hypertension"/>
    <s v="Critical"/>
    <b v="1"/>
    <s v="Aetna"/>
    <x v="1"/>
  </r>
  <r>
    <s v="PID0193"/>
    <s v="Middle-aged"/>
    <x v="2"/>
    <n v="3000"/>
    <n v="0"/>
    <n v="79.5"/>
    <x v="0"/>
    <s v="B-"/>
    <b v="0"/>
    <b v="0"/>
    <x v="1"/>
    <n v="15"/>
    <n v="30.292638317329668"/>
    <b v="1"/>
    <b v="1"/>
    <s v="Respiratory Infection"/>
    <s v="Ongoing Treatment"/>
    <b v="0"/>
    <n v="0"/>
    <x v="0"/>
  </r>
  <r>
    <s v="PID0194"/>
    <s v="Middle-aged"/>
    <x v="1"/>
    <n v="12000"/>
    <n v="8360.16"/>
    <n v="64.400000000000006"/>
    <x v="0"/>
    <s v="AB-"/>
    <b v="0"/>
    <b v="0"/>
    <x v="0"/>
    <n v="5"/>
    <n v="24.844720496894411"/>
    <b v="0"/>
    <b v="0"/>
    <s v="Prostate Cancer"/>
    <s v="Recovered"/>
    <b v="1"/>
    <s v="Cigna"/>
    <x v="1"/>
  </r>
  <r>
    <s v="PID0195"/>
    <s v="Senior"/>
    <x v="1"/>
    <n v="60000"/>
    <n v="0"/>
    <n v="68.7"/>
    <x v="1"/>
    <s v="O+"/>
    <b v="0"/>
    <b v="0"/>
    <x v="1"/>
    <n v="12"/>
    <n v="30.533333333333335"/>
    <b v="1"/>
    <b v="1"/>
    <s v="Appendicitis"/>
    <s v="Critical"/>
    <b v="0"/>
    <n v="0"/>
    <x v="6"/>
  </r>
  <r>
    <s v="PID0196"/>
    <s v="Adult"/>
    <x v="1"/>
    <n v="75000"/>
    <n v="0"/>
    <n v="88.1"/>
    <x v="1"/>
    <s v="B+"/>
    <b v="0"/>
    <b v="0"/>
    <x v="1"/>
    <n v="20"/>
    <n v="29.436332653947673"/>
    <b v="1"/>
    <b v="1"/>
    <s v="Osteoarthritis"/>
    <s v="Ongoing Treatment"/>
    <b v="0"/>
    <n v="0"/>
    <x v="4"/>
  </r>
  <r>
    <s v="PID0197"/>
    <s v="Adult"/>
    <x v="1"/>
    <n v="21000"/>
    <n v="13329.75"/>
    <n v="78.400000000000006"/>
    <x v="0"/>
    <s v="A+"/>
    <b v="0"/>
    <b v="0"/>
    <x v="0"/>
    <n v="9"/>
    <n v="29.873494894071023"/>
    <b v="1"/>
    <b v="1"/>
    <s v="Kidney Stones"/>
    <s v="Critical"/>
    <b v="1"/>
    <s v="Aetna"/>
    <x v="5"/>
  </r>
  <r>
    <s v="PID0198"/>
    <s v="Adult"/>
    <x v="2"/>
    <n v="3000"/>
    <n v="2153.2200000000003"/>
    <n v="62.3"/>
    <x v="0"/>
    <s v="O+"/>
    <s v="Yes"/>
    <b v="1"/>
    <x v="0"/>
    <n v="15"/>
    <n v="24.335937499999993"/>
    <b v="0"/>
    <b v="0"/>
    <s v="Kidney Stones"/>
    <s v="Ongoing Treatment"/>
    <b v="1"/>
    <s v="Aetna"/>
    <x v="4"/>
  </r>
  <r>
    <s v="PID0199"/>
    <s v="Senior"/>
    <x v="0"/>
    <n v="45000"/>
    <n v="40303.020000000004"/>
    <n v="53.7"/>
    <x v="1"/>
    <s v="AB+"/>
    <b v="0"/>
    <b v="0"/>
    <x v="0"/>
    <n v="30"/>
    <n v="20.461819844535892"/>
    <b v="0"/>
    <b v="0"/>
    <s v="Prostate Cancer"/>
    <s v="Critical"/>
    <b v="1"/>
    <s v="Medicare"/>
    <x v="0"/>
  </r>
  <r>
    <s v="PID0200"/>
    <s v="Middle-aged"/>
    <x v="2"/>
    <n v="1600"/>
    <n v="1266.78"/>
    <n v="89.2"/>
    <x v="0"/>
    <s v="B+"/>
    <b v="0"/>
    <b v="0"/>
    <x v="0"/>
    <n v="0.5"/>
    <n v="32.370445637973582"/>
    <b v="1"/>
    <b v="1"/>
    <s v="Respiratory Infection"/>
    <s v="Recovered"/>
    <b v="1"/>
    <s v="Medicare"/>
    <x v="3"/>
  </r>
  <r>
    <s v="PID0201"/>
    <s v="Middle-aged"/>
    <x v="0"/>
    <n v="800"/>
    <n v="630.48"/>
    <n v="54.1"/>
    <x v="1"/>
    <s v="A-"/>
    <b v="0"/>
    <b v="1"/>
    <x v="0"/>
    <n v="50"/>
    <n v="22.230440499671268"/>
    <b v="0"/>
    <b v="0"/>
    <s v="Cancer"/>
    <s v="Recovered"/>
    <b v="1"/>
    <s v="UnitedHealthcare"/>
    <x v="0"/>
  </r>
  <r>
    <s v="PID0202"/>
    <s v="Senior"/>
    <x v="2"/>
    <n v="100"/>
    <n v="0"/>
    <n v="80"/>
    <x v="1"/>
    <s v="A-"/>
    <b v="0"/>
    <b v="1"/>
    <x v="1"/>
    <n v="3"/>
    <n v="33.732501264968796"/>
    <b v="1"/>
    <b v="1"/>
    <s v="Kidney Stones"/>
    <s v="Recovered"/>
    <b v="0"/>
    <n v="0"/>
    <x v="1"/>
  </r>
  <r>
    <s v="PID0203"/>
    <s v="Middle-aged"/>
    <x v="3"/>
    <n v="300000"/>
    <n v="233626.56"/>
    <n v="90.8"/>
    <x v="0"/>
    <s v="O-"/>
    <b v="0"/>
    <b v="0"/>
    <x v="0"/>
    <n v="12"/>
    <n v="32.171201814058961"/>
    <b v="1"/>
    <b v="1"/>
    <s v="Kidney Stones"/>
    <s v="Ongoing Treatment"/>
    <b v="1"/>
    <s v="Cigna"/>
    <x v="1"/>
  </r>
  <r>
    <s v="PID0204"/>
    <s v="Adult"/>
    <x v="3"/>
    <n v="300000"/>
    <n v="210807"/>
    <n v="72.400000000000006"/>
    <x v="0"/>
    <s v="O-"/>
    <b v="0"/>
    <b v="0"/>
    <x v="0"/>
    <n v="20"/>
    <n v="26.918500892326001"/>
    <b v="0"/>
    <b v="0"/>
    <s v="Fractured Arm"/>
    <s v="Ongoing Treatment"/>
    <b v="1"/>
    <s v="Medicare"/>
    <x v="2"/>
  </r>
  <r>
    <s v="PID0205"/>
    <s v="Senior"/>
    <x v="0"/>
    <n v="45000"/>
    <n v="36976.979999999996"/>
    <n v="60.1"/>
    <x v="1"/>
    <s v="B+"/>
    <b v="0"/>
    <b v="0"/>
    <x v="0"/>
    <n v="2"/>
    <n v="21.810132094643638"/>
    <b v="0"/>
    <b v="0"/>
    <s v="Fractured Leg"/>
    <s v="Critical"/>
    <b v="1"/>
    <s v="Cigna"/>
    <x v="0"/>
  </r>
  <r>
    <s v="PID0206"/>
    <s v="Adult"/>
    <x v="2"/>
    <n v="18000"/>
    <n v="13231.380000000001"/>
    <n v="72.3"/>
    <x v="1"/>
    <s v="B-"/>
    <s v="No"/>
    <b v="1"/>
    <x v="0"/>
    <n v="3"/>
    <n v="25.924199505181253"/>
    <s v="No"/>
    <b v="0"/>
    <s v="Allergic Reaction"/>
    <s v="Recovered"/>
    <b v="1"/>
    <s v="Blue Cross"/>
    <x v="2"/>
  </r>
  <r>
    <s v="PID0207"/>
    <s v="Adult"/>
    <x v="0"/>
    <n v="3000"/>
    <n v="0"/>
    <n v="90"/>
    <x v="0"/>
    <s v="B+"/>
    <b v="0"/>
    <b v="0"/>
    <x v="1"/>
    <n v="25"/>
    <n v="29.054752066115704"/>
    <b v="1"/>
    <b v="1"/>
    <s v="Allergic Reaction"/>
    <s v="Ongoing Treatment"/>
    <b v="0"/>
    <n v="0"/>
    <x v="3"/>
  </r>
  <r>
    <s v="PID0208"/>
    <s v="Middle-aged"/>
    <x v="3"/>
    <n v="3000"/>
    <n v="0"/>
    <n v="61.1"/>
    <x v="1"/>
    <s v="AB-"/>
    <b v="0"/>
    <b v="1"/>
    <x v="1"/>
    <n v="9"/>
    <n v="23.571621465221249"/>
    <b v="0"/>
    <b v="0"/>
    <s v="Diabetes"/>
    <s v="Critical"/>
    <b v="0"/>
    <n v="0"/>
    <x v="0"/>
  </r>
  <r>
    <s v="PID0209"/>
    <s v="Middle-aged"/>
    <x v="3"/>
    <n v="75000"/>
    <n v="39899.4"/>
    <n v="68.8"/>
    <x v="1"/>
    <s v="B-"/>
    <b v="0"/>
    <b v="0"/>
    <x v="0"/>
    <n v="9"/>
    <n v="26.542185872458621"/>
    <b v="0"/>
    <b v="0"/>
    <s v="Childbirth"/>
    <s v="Critical"/>
    <b v="1"/>
    <s v="Medicare"/>
    <x v="0"/>
  </r>
  <r>
    <s v="PID0210"/>
    <s v="Senior"/>
    <x v="2"/>
    <n v="100"/>
    <n v="0"/>
    <n v="51.9"/>
    <x v="1"/>
    <s v="AB-"/>
    <b v="0"/>
    <b v="0"/>
    <x v="1"/>
    <n v="250"/>
    <n v="20.022375679950617"/>
    <b v="0"/>
    <b v="0"/>
    <s v="Osteoarthritis"/>
    <s v="Critical"/>
    <b v="0"/>
    <n v="0"/>
    <x v="2"/>
  </r>
  <r>
    <s v="PID0211"/>
    <s v="Middle-aged"/>
    <x v="3"/>
    <n v="20000"/>
    <n v="16134.38"/>
    <n v="82.5"/>
    <x v="1"/>
    <s v="AB+"/>
    <b v="0"/>
    <b v="0"/>
    <x v="0"/>
    <n v="40"/>
    <n v="34.786641929499076"/>
    <b v="1"/>
    <b v="1"/>
    <s v="Heart Disease"/>
    <s v="Critical"/>
    <b v="1"/>
    <s v="Medicare"/>
    <x v="2"/>
  </r>
  <r>
    <s v="PID0212"/>
    <s v="Middle-aged"/>
    <x v="0"/>
    <n v="60000"/>
    <n v="38509.85"/>
    <n v="100.5"/>
    <x v="0"/>
    <s v="O-"/>
    <b v="0"/>
    <b v="1"/>
    <x v="0"/>
    <n v="15"/>
    <n v="34.775086505190316"/>
    <b v="1"/>
    <b v="1"/>
    <s v="Fractured Arm"/>
    <s v="Critical"/>
    <b v="1"/>
    <s v="Medicare"/>
    <x v="1"/>
  </r>
  <r>
    <s v="PID0213"/>
    <s v="Adult"/>
    <x v="3"/>
    <n v="90000"/>
    <n v="51209.85"/>
    <n v="93.3"/>
    <x v="0"/>
    <s v="B-"/>
    <b v="0"/>
    <b v="1"/>
    <x v="0"/>
    <n v="5"/>
    <n v="34.269972451790636"/>
    <b v="1"/>
    <b v="1"/>
    <s v="Heart Disease"/>
    <s v="Ongoing Treatment"/>
    <b v="1"/>
    <s v="UnitedHealthcare"/>
    <x v="1"/>
  </r>
  <r>
    <s v="PID0214"/>
    <s v="Middle-aged"/>
    <x v="3"/>
    <n v="32000"/>
    <n v="0"/>
    <n v="70.900000000000006"/>
    <x v="1"/>
    <s v="O+"/>
    <b v="0"/>
    <b v="0"/>
    <x v="1"/>
    <n v="70"/>
    <n v="25.422209473269035"/>
    <b v="0"/>
    <b v="0"/>
    <s v="Diabetes"/>
    <s v="Critical"/>
    <b v="0"/>
    <n v="0"/>
    <x v="1"/>
  </r>
  <r>
    <s v="PID0215"/>
    <s v="Middle-aged"/>
    <x v="2"/>
    <n v="18000"/>
    <n v="0"/>
    <n v="105.6"/>
    <x v="1"/>
    <s v="AB+"/>
    <s v="No"/>
    <b v="1"/>
    <x v="1"/>
    <n v="2"/>
    <n v="33.329125110465846"/>
    <b v="1"/>
    <b v="1"/>
    <s v="Childbirth"/>
    <s v="Critical"/>
    <b v="0"/>
    <n v="0"/>
    <x v="0"/>
  </r>
  <r>
    <s v="PID0216"/>
    <s v="Adult"/>
    <x v="0"/>
    <n v="12000"/>
    <n v="9943.16"/>
    <n v="63.3"/>
    <x v="0"/>
    <s v="B-"/>
    <b v="1"/>
    <b v="1"/>
    <x v="0"/>
    <n v="12"/>
    <n v="24.420354153003352"/>
    <b v="0"/>
    <b v="0"/>
    <s v="Appendicitis"/>
    <s v="Critical"/>
    <b v="1"/>
    <s v="Cigna"/>
    <x v="4"/>
  </r>
  <r>
    <s v="PID0217"/>
    <s v="Adult"/>
    <x v="2"/>
    <n v="2000"/>
    <n v="1476.98"/>
    <n v="94.7"/>
    <x v="0"/>
    <s v="O-"/>
    <b v="0"/>
    <b v="0"/>
    <x v="0"/>
    <n v="12"/>
    <n v="32.38603330939435"/>
    <b v="1"/>
    <b v="1"/>
    <s v="Fractured Arm"/>
    <s v="Ongoing Treatment"/>
    <b v="1"/>
    <s v="Aetna"/>
    <x v="0"/>
  </r>
  <r>
    <s v="PID0218"/>
    <s v="Adult"/>
    <x v="0"/>
    <n v="10000"/>
    <n v="8451.7999999999993"/>
    <n v="69.3"/>
    <x v="1"/>
    <s v="AB+"/>
    <b v="1"/>
    <b v="0"/>
    <x v="0"/>
    <n v="7"/>
    <n v="26.083029094056986"/>
    <b v="0"/>
    <b v="0"/>
    <s v="Diabetes"/>
    <s v="Ongoing Treatment"/>
    <b v="1"/>
    <s v="Aetna"/>
    <x v="2"/>
  </r>
  <r>
    <s v="PID0219"/>
    <s v="Adult"/>
    <x v="3"/>
    <n v="250000"/>
    <n v="165091.4"/>
    <n v="99.2"/>
    <x v="0"/>
    <s v="A+"/>
    <b v="0"/>
    <b v="0"/>
    <x v="0"/>
    <n v="15"/>
    <n v="30.960332074529511"/>
    <b v="1"/>
    <b v="1"/>
    <s v="Osteoarthritis"/>
    <s v="Ongoing Treatment"/>
    <b v="1"/>
    <s v="Blue Cross"/>
    <x v="2"/>
  </r>
  <r>
    <s v="PID0220"/>
    <s v="Adult"/>
    <x v="0"/>
    <n v="36000"/>
    <n v="32157.69"/>
    <n v="94.7"/>
    <x v="1"/>
    <s v="AB+"/>
    <b v="1"/>
    <b v="0"/>
    <x v="0"/>
    <n v="5"/>
    <n v="30.572055785123968"/>
    <b v="1"/>
    <b v="1"/>
    <s v="Cancer"/>
    <s v="Recovered"/>
    <b v="1"/>
    <s v="UnitedHealthcare"/>
    <x v="0"/>
  </r>
  <r>
    <s v="PID0221"/>
    <s v="Adult"/>
    <x v="0"/>
    <n v="800"/>
    <n v="527.08000000000004"/>
    <n v="71.599999999999994"/>
    <x v="0"/>
    <s v="AB+"/>
    <b v="0"/>
    <b v="0"/>
    <x v="0"/>
    <n v="30"/>
    <n v="22.854224520412394"/>
    <b v="0"/>
    <b v="0"/>
    <s v="Fractured Leg"/>
    <s v="Recovered"/>
    <b v="1"/>
    <s v="Cigna"/>
    <x v="3"/>
  </r>
  <r>
    <s v="PID0222"/>
    <s v="Adult"/>
    <x v="3"/>
    <n v="20000"/>
    <n v="16606.32"/>
    <n v="63.8"/>
    <x v="0"/>
    <s v="O+"/>
    <b v="0"/>
    <b v="0"/>
    <x v="0"/>
    <n v="0"/>
    <n v="21.317117177319655"/>
    <b v="0"/>
    <b v="0"/>
    <s v="Appendicitis"/>
    <s v="Recovered"/>
    <b v="1"/>
    <s v="Aetna"/>
    <x v="0"/>
  </r>
  <r>
    <s v="PID0223"/>
    <s v="Senior"/>
    <x v="3"/>
    <n v="250000"/>
    <n v="141504.59999999998"/>
    <n v="55.1"/>
    <x v="0"/>
    <s v="O-"/>
    <b v="0"/>
    <b v="0"/>
    <x v="0"/>
    <n v="4"/>
    <n v="24.488888888888891"/>
    <b v="0"/>
    <b v="0"/>
    <s v="Prostate Cancer"/>
    <s v="Critical"/>
    <b v="1"/>
    <s v="Cigna"/>
    <x v="0"/>
  </r>
  <r>
    <s v="PID0224"/>
    <s v="Adult"/>
    <x v="1"/>
    <n v="32000"/>
    <n v="28723.52"/>
    <n v="64.7"/>
    <x v="1"/>
    <s v="A-"/>
    <s v="No"/>
    <b v="0"/>
    <x v="0"/>
    <n v="9"/>
    <n v="22.653268442981691"/>
    <b v="0"/>
    <b v="0"/>
    <s v="Cancer"/>
    <s v="Ongoing Treatment"/>
    <b v="1"/>
    <s v="Medicare"/>
    <x v="1"/>
  </r>
  <r>
    <s v="PID0225"/>
    <s v="Middle-aged"/>
    <x v="2"/>
    <n v="240000"/>
    <n v="153766.44"/>
    <n v="53.6"/>
    <x v="1"/>
    <s v="O-"/>
    <b v="0"/>
    <b v="1"/>
    <x v="0"/>
    <n v="2"/>
    <n v="23.507740888557521"/>
    <b v="0"/>
    <b v="0"/>
    <s v="Allergic Reaction"/>
    <s v="Recovered"/>
    <b v="1"/>
    <s v="Medicare"/>
    <x v="1"/>
  </r>
  <r>
    <s v="PID0226"/>
    <s v="Middle-aged"/>
    <x v="0"/>
    <n v="20000"/>
    <n v="11334.86"/>
    <n v="84.1"/>
    <x v="1"/>
    <s v="AB+"/>
    <b v="0"/>
    <b v="0"/>
    <x v="0"/>
    <n v="30"/>
    <n v="31.268590124925641"/>
    <b v="1"/>
    <b v="1"/>
    <s v="Heart Disease"/>
    <s v="Critical"/>
    <b v="1"/>
    <s v="Aetna"/>
    <x v="2"/>
  </r>
  <r>
    <s v="PID0227"/>
    <s v="Senior"/>
    <x v="0"/>
    <n v="500"/>
    <n v="285.98"/>
    <n v="56.4"/>
    <x v="1"/>
    <s v="A+"/>
    <b v="1"/>
    <b v="0"/>
    <x v="0"/>
    <n v="25"/>
    <n v="25.066666666666666"/>
    <b v="0"/>
    <b v="0"/>
    <s v="Prostate Cancer"/>
    <s v="Ongoing Treatment"/>
    <b v="1"/>
    <s v="Medicare"/>
    <x v="4"/>
  </r>
  <r>
    <s v="PID0228"/>
    <s v="Adult"/>
    <x v="1"/>
    <n v="40000"/>
    <n v="34307.72"/>
    <n v="81"/>
    <x v="0"/>
    <s v="O-"/>
    <b v="0"/>
    <b v="0"/>
    <x v="0"/>
    <n v="150"/>
    <n v="28.360351528307834"/>
    <b v="1"/>
    <b v="1"/>
    <s v="Cancer"/>
    <s v="Ongoing Treatment"/>
    <b v="1"/>
    <s v="Aetna"/>
    <x v="2"/>
  </r>
  <r>
    <s v="PID0229"/>
    <s v="Middle-aged"/>
    <x v="2"/>
    <n v="15000"/>
    <n v="11623.199999999999"/>
    <n v="70"/>
    <x v="0"/>
    <s v="O+"/>
    <b v="0"/>
    <b v="1"/>
    <x v="0"/>
    <n v="15"/>
    <n v="22.093170054286073"/>
    <b v="0"/>
    <b v="0"/>
    <s v="Fractured Leg"/>
    <s v="Critical"/>
    <b v="1"/>
    <s v="Medicare"/>
    <x v="2"/>
  </r>
  <r>
    <s v="PID0230"/>
    <s v="Senior"/>
    <x v="1"/>
    <n v="40000"/>
    <n v="0"/>
    <n v="77.8"/>
    <x v="0"/>
    <s v="B-"/>
    <b v="0"/>
    <b v="1"/>
    <x v="1"/>
    <n v="70"/>
    <n v="30.014274140658149"/>
    <b v="1"/>
    <b v="1"/>
    <s v="Respiratory Infection"/>
    <s v="Ongoing Treatment"/>
    <b v="0"/>
    <n v="0"/>
    <x v="0"/>
  </r>
  <r>
    <s v="PID0231"/>
    <s v="Adult"/>
    <x v="1"/>
    <n v="32000"/>
    <n v="25580.6"/>
    <n v="94.5"/>
    <x v="0"/>
    <s v="A-"/>
    <b v="0"/>
    <b v="0"/>
    <x v="0"/>
    <n v="300"/>
    <n v="33.087076783025807"/>
    <b v="1"/>
    <b v="1"/>
    <s v="Hypertension"/>
    <s v="Critical"/>
    <b v="1"/>
    <s v="Aetna"/>
    <x v="1"/>
  </r>
  <r>
    <s v="PID0232"/>
    <s v="Senior"/>
    <x v="1"/>
    <n v="500"/>
    <n v="0"/>
    <n v="77.599999999999994"/>
    <x v="1"/>
    <s v="O-"/>
    <b v="1"/>
    <b v="1"/>
    <x v="1"/>
    <n v="7"/>
    <n v="32.720526227019732"/>
    <b v="1"/>
    <b v="1"/>
    <s v="Heart Disease"/>
    <s v="Critical"/>
    <b v="0"/>
    <n v="0"/>
    <x v="3"/>
  </r>
  <r>
    <s v="PID0233"/>
    <s v="Adult"/>
    <x v="0"/>
    <n v="16000"/>
    <n v="9525.4599999999991"/>
    <n v="57.3"/>
    <x v="0"/>
    <s v="A-"/>
    <b v="0"/>
    <b v="0"/>
    <x v="0"/>
    <n v="5"/>
    <n v="22.382812499999993"/>
    <b v="0"/>
    <b v="0"/>
    <s v="Fractured Arm"/>
    <s v="Critical"/>
    <b v="1"/>
    <s v="Blue Cross"/>
    <x v="5"/>
  </r>
  <r>
    <s v="PID0234"/>
    <s v="Young Adult"/>
    <x v="2"/>
    <n v="500"/>
    <n v="279.56"/>
    <n v="106.4"/>
    <x v="0"/>
    <s v="AB+"/>
    <b v="0"/>
    <b v="0"/>
    <x v="0"/>
    <n v="0.5"/>
    <n v="34.349173553719012"/>
    <b v="1"/>
    <b v="1"/>
    <s v="Heart Disease"/>
    <s v="Critical"/>
    <b v="1"/>
    <s v="Aetna"/>
    <x v="1"/>
  </r>
  <r>
    <s v="PID0235"/>
    <s v="Adult"/>
    <x v="3"/>
    <n v="60000"/>
    <n v="45790.25"/>
    <n v="89.6"/>
    <x v="0"/>
    <s v="B+"/>
    <b v="0"/>
    <b v="1"/>
    <x v="0"/>
    <n v="40"/>
    <n v="29.937518794480265"/>
    <b v="1"/>
    <b v="1"/>
    <s v="Diabetes"/>
    <s v="Recovered"/>
    <b v="1"/>
    <s v="Cigna"/>
    <x v="0"/>
  </r>
  <r>
    <s v="PID0236"/>
    <s v="Elderly"/>
    <x v="1"/>
    <n v="800"/>
    <n v="0"/>
    <n v="48.9"/>
    <x v="0"/>
    <s v="B+"/>
    <b v="0"/>
    <b v="0"/>
    <x v="1"/>
    <n v="12"/>
    <n v="20.353798126951091"/>
    <b v="0"/>
    <b v="0"/>
    <s v="Childbirth"/>
    <s v="Recovered"/>
    <b v="0"/>
    <n v="0"/>
    <x v="2"/>
  </r>
  <r>
    <s v="PID0237"/>
    <s v="Senior"/>
    <x v="1"/>
    <n v="30000"/>
    <n v="16813.59"/>
    <n v="89.6"/>
    <x v="0"/>
    <s v="O+"/>
    <b v="0"/>
    <b v="0"/>
    <x v="0"/>
    <n v="9"/>
    <n v="34.566567647853084"/>
    <b v="1"/>
    <b v="1"/>
    <s v="Prostate Cancer"/>
    <s v="Ongoing Treatment"/>
    <b v="1"/>
    <s v="UnitedHealthcare"/>
    <x v="0"/>
  </r>
  <r>
    <s v="PID0238"/>
    <s v="Adult"/>
    <x v="2"/>
    <n v="40000"/>
    <n v="26437.399999999998"/>
    <n v="88.1"/>
    <x v="0"/>
    <s v="AB-"/>
    <b v="0"/>
    <b v="1"/>
    <x v="0"/>
    <n v="2"/>
    <n v="30.128928559214803"/>
    <b v="1"/>
    <b v="1"/>
    <s v="Stroke"/>
    <s v="Critical"/>
    <b v="1"/>
    <s v="UnitedHealthcare"/>
    <x v="2"/>
  </r>
  <r>
    <s v="PID0239"/>
    <s v="Adult"/>
    <x v="3"/>
    <n v="18000"/>
    <n v="10284.66"/>
    <n v="66.3"/>
    <x v="1"/>
    <s v="AB-"/>
    <b v="0"/>
    <b v="0"/>
    <x v="0"/>
    <n v="2"/>
    <n v="21.898533491874751"/>
    <b v="0"/>
    <b v="0"/>
    <s v="Kidney Stones"/>
    <s v="Ongoing Treatment"/>
    <b v="1"/>
    <s v="Aetna"/>
    <x v="0"/>
  </r>
  <r>
    <s v="PID0240"/>
    <s v="Adult"/>
    <x v="1"/>
    <n v="40000"/>
    <n v="34094.800000000003"/>
    <n v="67.5"/>
    <x v="0"/>
    <s v="AB+"/>
    <b v="0"/>
    <b v="0"/>
    <x v="0"/>
    <n v="9"/>
    <n v="26.045291462520733"/>
    <b v="0"/>
    <b v="0"/>
    <s v="Childbirth"/>
    <s v="Ongoing Treatment"/>
    <b v="1"/>
    <s v="Aetna"/>
    <x v="0"/>
  </r>
  <r>
    <s v="PID0241"/>
    <s v="Senior"/>
    <x v="1"/>
    <n v="16000"/>
    <n v="11422.3"/>
    <n v="85.4"/>
    <x v="0"/>
    <s v="A-"/>
    <b v="0"/>
    <b v="0"/>
    <x v="0"/>
    <n v="5"/>
    <n v="31.368227731864103"/>
    <b v="1"/>
    <b v="1"/>
    <s v="Kidney Stones"/>
    <s v="Critical"/>
    <b v="1"/>
    <s v="Blue Cross"/>
    <x v="3"/>
  </r>
  <r>
    <s v="PID0242"/>
    <s v="Middle-aged"/>
    <x v="3"/>
    <n v="500"/>
    <n v="365.85"/>
    <n v="80.5"/>
    <x v="1"/>
    <s v="B+"/>
    <b v="1"/>
    <b v="0"/>
    <x v="0"/>
    <n v="40"/>
    <n v="29.213238496153291"/>
    <b v="1"/>
    <b v="1"/>
    <s v="Diabetes"/>
    <s v="Critical"/>
    <b v="1"/>
    <s v="Cigna"/>
    <x v="0"/>
  </r>
  <r>
    <s v="PID0243"/>
    <s v="Adult"/>
    <x v="1"/>
    <n v="16000"/>
    <n v="12760.94"/>
    <n v="59.5"/>
    <x v="0"/>
    <s v="A-"/>
    <b v="0"/>
    <b v="0"/>
    <x v="0"/>
    <n v="7"/>
    <n v="21.592393671069821"/>
    <b v="0"/>
    <b v="0"/>
    <s v="Fractured Leg"/>
    <s v="Recovered"/>
    <b v="1"/>
    <s v="Cigna"/>
    <x v="0"/>
  </r>
  <r>
    <s v="PID0244"/>
    <s v="Middle-aged"/>
    <x v="2"/>
    <n v="12000"/>
    <n v="0"/>
    <n v="74.400000000000006"/>
    <x v="0"/>
    <s v="B+"/>
    <b v="0"/>
    <b v="0"/>
    <x v="1"/>
    <n v="12"/>
    <n v="28.70259635044944"/>
    <b v="1"/>
    <b v="1"/>
    <s v="Stroke"/>
    <s v="Recovered"/>
    <b v="0"/>
    <n v="0"/>
    <x v="2"/>
  </r>
  <r>
    <s v="PID0245"/>
    <s v="Middle-aged"/>
    <x v="0"/>
    <n v="40000"/>
    <n v="25274"/>
    <n v="59"/>
    <x v="0"/>
    <s v="B-"/>
    <b v="0"/>
    <b v="0"/>
    <x v="0"/>
    <n v="15"/>
    <n v="24.557752341311129"/>
    <b v="0"/>
    <b v="0"/>
    <s v="Appendicitis"/>
    <s v="Recovered"/>
    <b v="1"/>
    <s v="UnitedHealthcare"/>
    <x v="6"/>
  </r>
  <r>
    <s v="PID0246"/>
    <s v="Middle-aged"/>
    <x v="2"/>
    <n v="200000"/>
    <n v="121054.08"/>
    <n v="69"/>
    <x v="1"/>
    <s v="B+"/>
    <b v="0"/>
    <b v="1"/>
    <x v="0"/>
    <n v="400"/>
    <n v="28.353057199211044"/>
    <b v="1"/>
    <b v="1"/>
    <s v="Appendicitis"/>
    <s v="Recovered"/>
    <b v="1"/>
    <s v="Blue Cross"/>
    <x v="0"/>
  </r>
  <r>
    <s v="PID0247"/>
    <s v="Senior"/>
    <x v="3"/>
    <n v="30000"/>
    <n v="21701.46"/>
    <n v="77.599999999999994"/>
    <x v="1"/>
    <s v="AB+"/>
    <b v="0"/>
    <b v="0"/>
    <x v="0"/>
    <n v="7"/>
    <n v="29.937116623587048"/>
    <b v="1"/>
    <b v="1"/>
    <s v="Heart Disease"/>
    <s v="Ongoing Treatment"/>
    <b v="1"/>
    <s v="Cigna"/>
    <x v="0"/>
  </r>
  <r>
    <s v="PID0248"/>
    <s v="Middle-aged"/>
    <x v="0"/>
    <n v="60000"/>
    <n v="0"/>
    <n v="83.9"/>
    <x v="1"/>
    <s v="A+"/>
    <b v="0"/>
    <b v="0"/>
    <x v="1"/>
    <n v="7"/>
    <n v="29.7264739229025"/>
    <b v="1"/>
    <b v="1"/>
    <s v="Heart Attack"/>
    <s v="Recovered"/>
    <b v="0"/>
    <n v="0"/>
    <x v="1"/>
  </r>
  <r>
    <s v="PID0249"/>
    <s v="Senior"/>
    <x v="2"/>
    <n v="800"/>
    <n v="703.87"/>
    <n v="76.8"/>
    <x v="1"/>
    <s v="B+"/>
    <b v="0"/>
    <b v="0"/>
    <x v="0"/>
    <n v="0.5"/>
    <n v="33.682733213455549"/>
    <b v="1"/>
    <b v="1"/>
    <s v="Kidney Stones"/>
    <s v="Critical"/>
    <b v="1"/>
    <s v="Cigna"/>
    <x v="2"/>
  </r>
  <r>
    <s v="PID0250"/>
    <s v="Adult"/>
    <x v="3"/>
    <n v="500"/>
    <n v="270.32"/>
    <n v="66.7"/>
    <x v="1"/>
    <s v="AB+"/>
    <b v="0"/>
    <b v="0"/>
    <x v="0"/>
    <n v="5"/>
    <n v="24.499540863177231"/>
    <b v="0"/>
    <b v="0"/>
    <s v="Allergic Reaction"/>
    <s v="Recovered"/>
    <b v="1"/>
    <s v="Medicare"/>
    <x v="2"/>
  </r>
  <r>
    <s v="PID0251"/>
    <s v="Adult"/>
    <x v="0"/>
    <n v="24000"/>
    <n v="18664.68"/>
    <n v="71.400000000000006"/>
    <x v="0"/>
    <s v="O-"/>
    <b v="0"/>
    <b v="0"/>
    <x v="0"/>
    <n v="9"/>
    <n v="25.91087240528379"/>
    <b v="0"/>
    <b v="0"/>
    <s v="Allergic Reaction"/>
    <s v="Critical"/>
    <b v="1"/>
    <s v="Medicare"/>
    <x v="0"/>
  </r>
  <r>
    <s v="PID0252"/>
    <s v="Adult"/>
    <x v="3"/>
    <n v="60000"/>
    <n v="31082"/>
    <n v="65.599999999999994"/>
    <x v="1"/>
    <s v="AB-"/>
    <s v="Yes"/>
    <b v="0"/>
    <x v="0"/>
    <n v="2"/>
    <n v="21.918540545958766"/>
    <b v="0"/>
    <b v="0"/>
    <s v="Diabetes"/>
    <s v="Recovered"/>
    <b v="1"/>
    <s v="Blue Cross"/>
    <x v="1"/>
  </r>
  <r>
    <s v="PID0253"/>
    <s v="Young Adult"/>
    <x v="2"/>
    <n v="30000"/>
    <n v="26738.129999999997"/>
    <n v="85.2"/>
    <x v="0"/>
    <s v="A-"/>
    <b v="0"/>
    <b v="0"/>
    <x v="0"/>
    <n v="2"/>
    <n v="31.294765840220389"/>
    <b v="1"/>
    <b v="1"/>
    <s v="Stroke"/>
    <s v="Critical"/>
    <b v="1"/>
    <s v="Aetna"/>
    <x v="3"/>
  </r>
  <r>
    <s v="PID0254"/>
    <s v="Middle-aged"/>
    <x v="1"/>
    <n v="40000"/>
    <n v="29444.799999999999"/>
    <n v="63.9"/>
    <x v="1"/>
    <s v="O-"/>
    <b v="0"/>
    <b v="0"/>
    <x v="0"/>
    <n v="15"/>
    <n v="21.852877808556482"/>
    <b v="0"/>
    <b v="0"/>
    <s v="Allergic Reaction"/>
    <s v="Ongoing Treatment"/>
    <b v="1"/>
    <s v="Cigna"/>
    <x v="0"/>
  </r>
  <r>
    <s v="PID0255"/>
    <s v="Adult"/>
    <x v="0"/>
    <n v="200000"/>
    <n v="101161.68"/>
    <n v="86.6"/>
    <x v="0"/>
    <s v="A-"/>
    <b v="0"/>
    <b v="1"/>
    <x v="0"/>
    <n v="20"/>
    <n v="29.615950206901271"/>
    <b v="1"/>
    <b v="1"/>
    <s v="Heart Attack"/>
    <s v="Recovered"/>
    <b v="1"/>
    <s v="Aetna"/>
    <x v="2"/>
  </r>
  <r>
    <s v="PID0256"/>
    <s v="Middle-aged"/>
    <x v="2"/>
    <n v="36000"/>
    <n v="31042.68"/>
    <n v="77.5"/>
    <x v="0"/>
    <s v="B-"/>
    <b v="0"/>
    <b v="0"/>
    <x v="0"/>
    <n v="30"/>
    <n v="30.655432933823818"/>
    <b v="1"/>
    <b v="1"/>
    <s v="Heart Attack"/>
    <s v="Critical"/>
    <b v="1"/>
    <s v="Aetna"/>
    <x v="0"/>
  </r>
  <r>
    <s v="PID0257"/>
    <s v="Adult"/>
    <x v="0"/>
    <n v="60000"/>
    <n v="47874.1"/>
    <n v="69"/>
    <x v="0"/>
    <s v="A+"/>
    <b v="0"/>
    <b v="0"/>
    <x v="0"/>
    <n v="70"/>
    <n v="25.970115548195267"/>
    <b v="0"/>
    <b v="0"/>
    <s v="Fractured Arm"/>
    <s v="Recovered"/>
    <b v="1"/>
    <s v="UnitedHealthcare"/>
    <x v="2"/>
  </r>
  <r>
    <s v="PID0258"/>
    <s v="Senior"/>
    <x v="2"/>
    <n v="3000"/>
    <n v="2277.27"/>
    <n v="67.900000000000006"/>
    <x v="0"/>
    <s v="O+"/>
    <b v="0"/>
    <b v="0"/>
    <x v="0"/>
    <n v="7"/>
    <n v="24.346516547742841"/>
    <b v="0"/>
    <b v="0"/>
    <s v="Prostate Cancer"/>
    <s v="Recovered"/>
    <b v="1"/>
    <s v="UnitedHealthcare"/>
    <x v="1"/>
  </r>
  <r>
    <s v="PID0259"/>
    <s v="Adult"/>
    <x v="1"/>
    <n v="200000"/>
    <n v="161833.76"/>
    <n v="87.7"/>
    <x v="1"/>
    <s v="AB+"/>
    <b v="0"/>
    <b v="0"/>
    <x v="0"/>
    <n v="7"/>
    <n v="34.257812499999993"/>
    <b v="1"/>
    <b v="1"/>
    <s v="Heart Disease"/>
    <s v="Critical"/>
    <b v="1"/>
    <s v="Aetna"/>
    <x v="0"/>
  </r>
  <r>
    <s v="PID0260"/>
    <s v="Middle-aged"/>
    <x v="3"/>
    <n v="100"/>
    <n v="82.82"/>
    <n v="58.4"/>
    <x v="1"/>
    <s v="AB+"/>
    <b v="0"/>
    <b v="1"/>
    <x v="0"/>
    <n v="3"/>
    <n v="22.812499999999996"/>
    <b v="0"/>
    <b v="0"/>
    <s v="Allergic Reaction"/>
    <s v="Recovered"/>
    <b v="1"/>
    <s v="Aetna"/>
    <x v="0"/>
  </r>
  <r>
    <s v="PID0261"/>
    <s v="Adult"/>
    <x v="0"/>
    <n v="800"/>
    <n v="0"/>
    <n v="89.7"/>
    <x v="1"/>
    <s v="AB-"/>
    <b v="0"/>
    <b v="1"/>
    <x v="1"/>
    <n v="4"/>
    <n v="29.970931203849108"/>
    <b v="1"/>
    <b v="1"/>
    <s v="Kidney Stones"/>
    <s v="Critical"/>
    <b v="0"/>
    <n v="0"/>
    <x v="1"/>
  </r>
  <r>
    <s v="PID0262"/>
    <s v="Adult"/>
    <x v="2"/>
    <n v="250000"/>
    <n v="190210.2"/>
    <n v="65"/>
    <x v="0"/>
    <s v="O-"/>
    <b v="0"/>
    <b v="0"/>
    <x v="0"/>
    <n v="7"/>
    <n v="22.491349480968861"/>
    <b v="0"/>
    <b v="0"/>
    <s v="Appendicitis"/>
    <s v="Ongoing Treatment"/>
    <b v="1"/>
    <s v="Cigna"/>
    <x v="4"/>
  </r>
  <r>
    <s v="PID0263"/>
    <s v="Middle-aged"/>
    <x v="3"/>
    <n v="3000"/>
    <n v="1570.1100000000001"/>
    <n v="56.2"/>
    <x v="0"/>
    <s v="AB+"/>
    <b v="0"/>
    <b v="1"/>
    <x v="0"/>
    <n v="30"/>
    <n v="22.230133301689015"/>
    <b v="0"/>
    <b v="0"/>
    <s v="Osteoarthritis"/>
    <s v="Ongoing Treatment"/>
    <b v="1"/>
    <s v="Cigna"/>
    <x v="0"/>
  </r>
  <r>
    <s v="PID0264"/>
    <s v="Adult"/>
    <x v="0"/>
    <n v="30000"/>
    <n v="25604.159999999996"/>
    <n v="96.1"/>
    <x v="1"/>
    <s v="O-"/>
    <b v="0"/>
    <b v="0"/>
    <x v="0"/>
    <n v="15"/>
    <n v="34.049036281179141"/>
    <b v="1"/>
    <b v="1"/>
    <s v="Hypertension"/>
    <s v="Recovered"/>
    <b v="1"/>
    <s v="Cigna"/>
    <x v="1"/>
  </r>
  <r>
    <s v="PID0265"/>
    <s v="Adult"/>
    <x v="2"/>
    <n v="3000"/>
    <n v="2271.75"/>
    <n v="59.7"/>
    <x v="1"/>
    <s v="B-"/>
    <b v="1"/>
    <b v="0"/>
    <x v="0"/>
    <n v="5"/>
    <n v="21.406289217971246"/>
    <b v="0"/>
    <b v="0"/>
    <s v="Hypertension"/>
    <s v="Recovered"/>
    <b v="1"/>
    <s v="Blue Cross"/>
    <x v="0"/>
  </r>
  <r>
    <s v="PID0266"/>
    <s v="Adult"/>
    <x v="1"/>
    <n v="100"/>
    <n v="0"/>
    <n v="94.6"/>
    <x v="0"/>
    <s v="AB+"/>
    <b v="0"/>
    <b v="0"/>
    <x v="1"/>
    <n v="9"/>
    <n v="29.85734124479232"/>
    <b v="1"/>
    <b v="1"/>
    <s v="Stroke"/>
    <s v="Recovered"/>
    <b v="0"/>
    <n v="0"/>
    <x v="2"/>
  </r>
  <r>
    <s v="PID0267"/>
    <s v="Adult"/>
    <x v="1"/>
    <n v="800"/>
    <n v="484.88"/>
    <n v="65.099999999999994"/>
    <x v="0"/>
    <s v="B+"/>
    <b v="1"/>
    <b v="0"/>
    <x v="0"/>
    <n v="7"/>
    <n v="22.525951557093425"/>
    <b v="0"/>
    <b v="0"/>
    <s v="Allergic Reaction"/>
    <s v="Ongoing Treatment"/>
    <b v="1"/>
    <s v="Aetna"/>
    <x v="0"/>
  </r>
  <r>
    <s v="PID0268"/>
    <s v="Adult"/>
    <x v="1"/>
    <n v="12000"/>
    <n v="9014.58"/>
    <n v="104.7"/>
    <x v="1"/>
    <s v="B-"/>
    <b v="1"/>
    <b v="0"/>
    <x v="0"/>
    <n v="12"/>
    <n v="34.98279260917505"/>
    <b v="1"/>
    <b v="1"/>
    <s v="Respiratory Infection"/>
    <s v="Recovered"/>
    <b v="1"/>
    <s v="Aetna"/>
    <x v="6"/>
  </r>
  <r>
    <s v="PID0269"/>
    <s v="Adult"/>
    <x v="1"/>
    <n v="40000"/>
    <n v="20636.399999999998"/>
    <n v="73"/>
    <x v="1"/>
    <s v="B-"/>
    <b v="0"/>
    <b v="0"/>
    <x v="0"/>
    <n v="12"/>
    <n v="28.515624999999993"/>
    <b v="1"/>
    <b v="1"/>
    <s v="Respiratory Infection"/>
    <s v="Ongoing Treatment"/>
    <b v="1"/>
    <s v="Aetna"/>
    <x v="0"/>
  </r>
  <r>
    <s v="PID0270"/>
    <s v="Adult"/>
    <x v="3"/>
    <n v="240000"/>
    <n v="161510.04"/>
    <n v="73.2"/>
    <x v="0"/>
    <s v="O-"/>
    <b v="0"/>
    <b v="1"/>
    <x v="0"/>
    <n v="15"/>
    <n v="24.177566389219184"/>
    <b v="0"/>
    <b v="0"/>
    <s v="Stroke"/>
    <s v="Ongoing Treatment"/>
    <b v="1"/>
    <s v="Cigna"/>
    <x v="1"/>
  </r>
  <r>
    <s v="PID0271"/>
    <s v="Adult"/>
    <x v="2"/>
    <n v="90000"/>
    <n v="50397.700000000004"/>
    <n v="75.2"/>
    <x v="1"/>
    <s v="A-"/>
    <b v="0"/>
    <b v="1"/>
    <x v="0"/>
    <n v="25"/>
    <n v="25.126131845367368"/>
    <b v="0"/>
    <b v="0"/>
    <s v="Prostate Cancer"/>
    <s v="Critical"/>
    <b v="1"/>
    <s v="Medicare"/>
    <x v="4"/>
  </r>
  <r>
    <s v="PID0272"/>
    <s v="Senior"/>
    <x v="3"/>
    <n v="32000"/>
    <n v="17619.52"/>
    <n v="79.099999999999994"/>
    <x v="1"/>
    <s v="B-"/>
    <b v="0"/>
    <b v="1"/>
    <x v="0"/>
    <n v="9"/>
    <n v="32.090551340825179"/>
    <b v="1"/>
    <b v="1"/>
    <s v="Heart Attack"/>
    <s v="Ongoing Treatment"/>
    <b v="1"/>
    <s v="Aetna"/>
    <x v="2"/>
  </r>
  <r>
    <s v="PID0273"/>
    <s v="Middle-aged"/>
    <x v="3"/>
    <n v="15000"/>
    <n v="12252.550000000001"/>
    <n v="78"/>
    <x v="1"/>
    <s v="AB-"/>
    <b v="1"/>
    <b v="1"/>
    <x v="0"/>
    <n v="12"/>
    <n v="26.061679307694877"/>
    <b v="0"/>
    <b v="0"/>
    <s v="Prostate Cancer"/>
    <s v="Recovered"/>
    <b v="1"/>
    <s v="Medicare"/>
    <x v="1"/>
  </r>
  <r>
    <s v="PID0274"/>
    <s v="Senior"/>
    <x v="1"/>
    <n v="90000"/>
    <n v="70452.100000000006"/>
    <n v="49.3"/>
    <x v="0"/>
    <s v="O-"/>
    <b v="0"/>
    <b v="0"/>
    <x v="0"/>
    <n v="5"/>
    <n v="21.060275962236744"/>
    <b v="0"/>
    <b v="0"/>
    <s v="Cancer"/>
    <s v="Recovered"/>
    <b v="1"/>
    <s v="Cigna"/>
    <x v="0"/>
  </r>
  <r>
    <s v="PID0275"/>
    <s v="Adult"/>
    <x v="2"/>
    <n v="12000"/>
    <n v="0"/>
    <n v="94.1"/>
    <x v="0"/>
    <s v="B-"/>
    <b v="1"/>
    <b v="0"/>
    <x v="1"/>
    <n v="0.5"/>
    <n v="29.699532887261707"/>
    <b v="1"/>
    <b v="1"/>
    <s v="Cancer"/>
    <s v="Ongoing Treatment"/>
    <b v="0"/>
    <n v="0"/>
    <x v="1"/>
  </r>
  <r>
    <s v="PID0276"/>
    <s v="Adult"/>
    <x v="1"/>
    <n v="40000"/>
    <n v="32398.1"/>
    <n v="100.7"/>
    <x v="1"/>
    <s v="A+"/>
    <b v="0"/>
    <b v="0"/>
    <x v="0"/>
    <n v="40"/>
    <n v="32.881632653061224"/>
    <b v="1"/>
    <b v="1"/>
    <s v="Fractured Arm"/>
    <s v="Ongoing Treatment"/>
    <b v="1"/>
    <s v="UnitedHealthcare"/>
    <x v="0"/>
  </r>
  <r>
    <s v="PID0277"/>
    <s v="Middle-aged"/>
    <x v="0"/>
    <n v="18000"/>
    <n v="9142.98"/>
    <n v="52.2"/>
    <x v="1"/>
    <s v="AB-"/>
    <b v="1"/>
    <b v="0"/>
    <x v="0"/>
    <n v="20"/>
    <n v="20.138111955557267"/>
    <b v="0"/>
    <b v="0"/>
    <s v="Appendicitis"/>
    <s v="Critical"/>
    <b v="1"/>
    <s v="Aetna"/>
    <x v="0"/>
  </r>
  <r>
    <s v="PID0278"/>
    <s v="Senior"/>
    <x v="1"/>
    <n v="60000"/>
    <n v="49946.899999999994"/>
    <n v="67.8"/>
    <x v="1"/>
    <s v="O+"/>
    <b v="0"/>
    <b v="0"/>
    <x v="0"/>
    <n v="15"/>
    <n v="24.310660116891963"/>
    <b v="0"/>
    <b v="0"/>
    <s v="Childbirth"/>
    <s v="Critical"/>
    <b v="1"/>
    <s v="Medicare"/>
    <x v="6"/>
  </r>
  <r>
    <s v="PID0279"/>
    <s v="Senior"/>
    <x v="1"/>
    <n v="24000"/>
    <n v="0"/>
    <n v="71.2"/>
    <x v="1"/>
    <s v="AB+"/>
    <b v="0"/>
    <b v="1"/>
    <x v="1"/>
    <n v="9"/>
    <n v="26.472337894110655"/>
    <b v="0"/>
    <b v="0"/>
    <s v="Childbirth"/>
    <s v="Critical"/>
    <b v="0"/>
    <n v="0"/>
    <x v="1"/>
  </r>
  <r>
    <s v="PID0280"/>
    <s v="Middle-aged"/>
    <x v="1"/>
    <n v="24000"/>
    <n v="15161.699999999999"/>
    <n v="69"/>
    <x v="1"/>
    <s v="AB+"/>
    <b v="1"/>
    <b v="0"/>
    <x v="0"/>
    <n v="12"/>
    <n v="23.87543252595156"/>
    <b v="0"/>
    <b v="0"/>
    <s v="Prostate Cancer"/>
    <s v="Critical"/>
    <b v="1"/>
    <s v="Blue Cross"/>
    <x v="1"/>
  </r>
  <r>
    <s v="PID0281"/>
    <s v="Middle-aged"/>
    <x v="0"/>
    <n v="20000"/>
    <n v="11828.86"/>
    <n v="54.6"/>
    <x v="1"/>
    <s v="AB+"/>
    <b v="0"/>
    <b v="1"/>
    <x v="0"/>
    <n v="30"/>
    <n v="21.064002160410475"/>
    <b v="0"/>
    <b v="0"/>
    <s v="Prostate Cancer"/>
    <s v="Ongoing Treatment"/>
    <b v="1"/>
    <s v="Blue Cross"/>
    <x v="2"/>
  </r>
  <r>
    <s v="PID0282"/>
    <s v="Adult"/>
    <x v="1"/>
    <n v="2000"/>
    <n v="1182"/>
    <n v="59.9"/>
    <x v="1"/>
    <s v="A+"/>
    <b v="1"/>
    <b v="1"/>
    <x v="0"/>
    <n v="5"/>
    <n v="22.270969660916126"/>
    <b v="0"/>
    <b v="0"/>
    <s v="Cancer"/>
    <s v="Critical"/>
    <b v="1"/>
    <s v="Cigna"/>
    <x v="0"/>
  </r>
  <r>
    <s v="PID0283"/>
    <s v="Middle-aged"/>
    <x v="0"/>
    <n v="12000"/>
    <n v="9412.6"/>
    <n v="74"/>
    <x v="0"/>
    <s v="O-"/>
    <b v="1"/>
    <b v="0"/>
    <x v="0"/>
    <n v="4"/>
    <n v="24.441802087462015"/>
    <b v="0"/>
    <b v="0"/>
    <s v="Kidney Stones"/>
    <s v="Critical"/>
    <b v="1"/>
    <s v="UnitedHealthcare"/>
    <x v="4"/>
  </r>
  <r>
    <s v="PID0284"/>
    <s v="Middle-aged"/>
    <x v="1"/>
    <n v="250000"/>
    <n v="175454.59999999998"/>
    <n v="84.9"/>
    <x v="1"/>
    <s v="AB+"/>
    <b v="0"/>
    <b v="1"/>
    <x v="0"/>
    <n v="5"/>
    <n v="34.886587771203153"/>
    <b v="1"/>
    <b v="1"/>
    <s v="Heart Attack"/>
    <s v="Critical"/>
    <b v="1"/>
    <s v="Aetna"/>
    <x v="1"/>
  </r>
  <r>
    <s v="PID0285"/>
    <s v="Adult"/>
    <x v="3"/>
    <n v="100"/>
    <n v="56.47"/>
    <n v="65.5"/>
    <x v="0"/>
    <s v="A+"/>
    <b v="0"/>
    <b v="1"/>
    <x v="0"/>
    <n v="2"/>
    <n v="21.88512813658993"/>
    <b v="0"/>
    <b v="0"/>
    <s v="Hypertension"/>
    <s v="Ongoing Treatment"/>
    <b v="1"/>
    <s v="UnitedHealthcare"/>
    <x v="5"/>
  </r>
  <r>
    <s v="PID0286"/>
    <s v="Middle-aged"/>
    <x v="2"/>
    <n v="20000"/>
    <n v="0"/>
    <n v="96.3"/>
    <x v="1"/>
    <s v="B-"/>
    <b v="0"/>
    <b v="0"/>
    <x v="1"/>
    <n v="9"/>
    <n v="31.807372175980973"/>
    <b v="1"/>
    <b v="1"/>
    <s v="Osteoarthritis"/>
    <s v="Recovered"/>
    <b v="0"/>
    <n v="0"/>
    <x v="3"/>
  </r>
  <r>
    <s v="PID0287"/>
    <s v="Adult"/>
    <x v="0"/>
    <n v="20000"/>
    <n v="0"/>
    <n v="78.099999999999994"/>
    <x v="0"/>
    <s v="B-"/>
    <b v="1"/>
    <b v="0"/>
    <x v="1"/>
    <n v="0"/>
    <n v="28.003872494531894"/>
    <b v="1"/>
    <b v="1"/>
    <s v="Fractured Leg"/>
    <s v="Critical"/>
    <b v="0"/>
    <n v="0"/>
    <x v="0"/>
  </r>
  <r>
    <s v="PID0288"/>
    <s v="Young Adult"/>
    <x v="1"/>
    <n v="300000"/>
    <n v="254042.27999999997"/>
    <n v="59.6"/>
    <x v="0"/>
    <s v="AB-"/>
    <b v="0"/>
    <b v="0"/>
    <x v="0"/>
    <n v="15"/>
    <n v="22.159428911362287"/>
    <b v="0"/>
    <b v="0"/>
    <s v="Osteoarthritis"/>
    <s v="Recovered"/>
    <b v="1"/>
    <s v="Aetna"/>
    <x v="4"/>
  </r>
  <r>
    <s v="PID0289"/>
    <s v="Young Adult"/>
    <x v="0"/>
    <n v="800"/>
    <n v="445.65"/>
    <n v="71.400000000000006"/>
    <x v="0"/>
    <s v="O-"/>
    <b v="1"/>
    <b v="0"/>
    <x v="0"/>
    <n v="7"/>
    <n v="24.134667387777181"/>
    <b v="0"/>
    <b v="0"/>
    <s v="Cancer"/>
    <s v="Critical"/>
    <b v="1"/>
    <s v="Blue Cross"/>
    <x v="0"/>
  </r>
  <r>
    <s v="PID0290"/>
    <s v="Middle-aged"/>
    <x v="1"/>
    <n v="40000"/>
    <n v="35435.599999999999"/>
    <n v="73"/>
    <x v="1"/>
    <s v="B-"/>
    <b v="0"/>
    <b v="0"/>
    <x v="0"/>
    <n v="12"/>
    <n v="25.864512471655331"/>
    <b v="0"/>
    <b v="0"/>
    <s v="Cancer"/>
    <s v="Recovered"/>
    <b v="1"/>
    <s v="Blue Cross"/>
    <x v="1"/>
  </r>
  <r>
    <s v="PID0291"/>
    <s v="Adult"/>
    <x v="0"/>
    <n v="40000"/>
    <n v="23892.800000000003"/>
    <n v="92.4"/>
    <x v="0"/>
    <s v="A+"/>
    <b v="1"/>
    <b v="0"/>
    <x v="0"/>
    <n v="15"/>
    <n v="29.162984471657619"/>
    <b v="1"/>
    <b v="1"/>
    <s v="Heart Attack"/>
    <s v="Critical"/>
    <b v="1"/>
    <s v="Medicare"/>
    <x v="0"/>
  </r>
  <r>
    <s v="PID0292"/>
    <s v="Adult"/>
    <x v="0"/>
    <n v="3000"/>
    <n v="2649.5099999999998"/>
    <n v="99.1"/>
    <x v="1"/>
    <s v="A+"/>
    <b v="0"/>
    <b v="0"/>
    <x v="0"/>
    <n v="15"/>
    <n v="31.992510330578511"/>
    <b v="1"/>
    <b v="1"/>
    <s v="Kidney Stones"/>
    <s v="Recovered"/>
    <b v="1"/>
    <s v="Blue Cross"/>
    <x v="2"/>
  </r>
  <r>
    <s v="PID0293"/>
    <s v="Adult"/>
    <x v="1"/>
    <n v="800"/>
    <n v="587.24"/>
    <n v="94.6"/>
    <x v="0"/>
    <s v="B+"/>
    <b v="0"/>
    <b v="0"/>
    <x v="0"/>
    <n v="20"/>
    <n v="32.733564013840834"/>
    <b v="1"/>
    <b v="1"/>
    <s v="Kidney Stones"/>
    <s v="Recovered"/>
    <b v="1"/>
    <s v="Aetna"/>
    <x v="2"/>
  </r>
  <r>
    <s v="PID0294"/>
    <s v="Adult"/>
    <x v="3"/>
    <n v="20000"/>
    <n v="16863.14"/>
    <n v="92.6"/>
    <x v="0"/>
    <s v="B-"/>
    <b v="0"/>
    <b v="0"/>
    <x v="0"/>
    <n v="15"/>
    <n v="33.203054967908493"/>
    <b v="1"/>
    <b v="1"/>
    <s v="Fractured Leg"/>
    <s v="Recovered"/>
    <b v="1"/>
    <s v="Blue Cross"/>
    <x v="0"/>
  </r>
  <r>
    <s v="PID0295"/>
    <s v="Adult"/>
    <x v="0"/>
    <n v="3000"/>
    <n v="2651.88"/>
    <n v="70"/>
    <x v="1"/>
    <s v="O+"/>
    <b v="0"/>
    <b v="0"/>
    <x v="0"/>
    <n v="9"/>
    <n v="22.343515592581952"/>
    <b v="0"/>
    <b v="0"/>
    <s v="Hypertension"/>
    <s v="Recovered"/>
    <b v="1"/>
    <s v="Blue Cross"/>
    <x v="1"/>
  </r>
  <r>
    <s v="PID0296"/>
    <s v="Senior"/>
    <x v="0"/>
    <n v="48000"/>
    <n v="25412.799999999999"/>
    <n v="73.900000000000006"/>
    <x v="0"/>
    <s v="B-"/>
    <b v="0"/>
    <b v="0"/>
    <x v="0"/>
    <n v="5"/>
    <n v="25.874444172122828"/>
    <b v="0"/>
    <b v="0"/>
    <s v="Diabetes"/>
    <s v="Critical"/>
    <b v="1"/>
    <s v="Medicare"/>
    <x v="4"/>
  </r>
  <r>
    <s v="PID0297"/>
    <s v="Middle-aged"/>
    <x v="3"/>
    <n v="60000"/>
    <n v="52542.200000000004"/>
    <n v="48.1"/>
    <x v="0"/>
    <s v="AB-"/>
    <b v="0"/>
    <s v="Yes"/>
    <x v="0"/>
    <n v="4"/>
    <n v="20.281666385562492"/>
    <b v="0"/>
    <b v="0"/>
    <s v="Kidney Stones"/>
    <s v="Critical"/>
    <b v="1"/>
    <s v="Cigna"/>
    <x v="0"/>
  </r>
  <r>
    <s v="PID0298"/>
    <s v="Senior"/>
    <x v="0"/>
    <n v="1000"/>
    <n v="608.94000000000005"/>
    <n v="62.8"/>
    <x v="0"/>
    <s v="AB-"/>
    <b v="1"/>
    <b v="0"/>
    <x v="0"/>
    <n v="9"/>
    <n v="26.139438085327779"/>
    <b v="0"/>
    <b v="0"/>
    <s v="Stroke"/>
    <s v="Recovered"/>
    <b v="1"/>
    <s v="Medicare"/>
    <x v="4"/>
  </r>
  <r>
    <s v="PID0299"/>
    <s v="Senior"/>
    <x v="1"/>
    <n v="90000"/>
    <n v="46249.5"/>
    <n v="56.5"/>
    <x v="0"/>
    <s v="A-"/>
    <b v="1"/>
    <b v="0"/>
    <x v="0"/>
    <n v="20"/>
    <n v="22.632590930940552"/>
    <b v="0"/>
    <b v="0"/>
    <s v="Fractured Arm"/>
    <s v="Ongoing Treatment"/>
    <b v="1"/>
    <s v="Medicare"/>
    <x v="0"/>
  </r>
  <r>
    <s v="PID0300"/>
    <s v="Adult"/>
    <x v="1"/>
    <n v="20000"/>
    <n v="0"/>
    <n v="71.400000000000006"/>
    <x v="1"/>
    <s v="A+"/>
    <b v="0"/>
    <b v="1"/>
    <x v="1"/>
    <n v="5"/>
    <n v="25.601491627523398"/>
    <b v="0"/>
    <b v="0"/>
    <s v="Cancer"/>
    <s v="Critical"/>
    <b v="0"/>
    <n v="0"/>
    <x v="1"/>
  </r>
  <r>
    <s v="PID0301"/>
    <s v="Young Adult"/>
    <x v="1"/>
    <n v="45000"/>
    <n v="26396.19"/>
    <n v="82.4"/>
    <x v="0"/>
    <s v="O+"/>
    <b v="0"/>
    <b v="0"/>
    <x v="0"/>
    <n v="70"/>
    <n v="30.266299357208453"/>
    <b v="1"/>
    <b v="1"/>
    <s v="Cancer"/>
    <s v="Recovered"/>
    <b v="1"/>
    <s v="UnitedHealthcare"/>
    <x v="0"/>
  </r>
  <r>
    <s v="PID0302"/>
    <s v="Adult"/>
    <x v="0"/>
    <n v="40000"/>
    <n v="30393.3"/>
    <n v="75.400000000000006"/>
    <x v="1"/>
    <s v="AB-"/>
    <b v="0"/>
    <b v="1"/>
    <x v="0"/>
    <n v="15"/>
    <n v="29.088383935804945"/>
    <b v="1"/>
    <b v="1"/>
    <s v="Heart Attack"/>
    <s v="Recovered"/>
    <b v="1"/>
    <s v="Cigna"/>
    <x v="0"/>
  </r>
  <r>
    <s v="PID0303"/>
    <s v="Adult"/>
    <x v="1"/>
    <n v="18000"/>
    <n v="15337.380000000001"/>
    <n v="90.6"/>
    <x v="1"/>
    <s v="A-"/>
    <b v="1"/>
    <b v="0"/>
    <x v="0"/>
    <n v="20"/>
    <n v="33.685306365258775"/>
    <b v="1"/>
    <b v="1"/>
    <s v="Osteoarthritis"/>
    <s v="Ongoing Treatment"/>
    <b v="1"/>
    <s v="Medicare"/>
    <x v="1"/>
  </r>
  <r>
    <s v="PID0304"/>
    <s v="Middle-aged"/>
    <x v="1"/>
    <n v="21000"/>
    <n v="17377.78"/>
    <n v="82.5"/>
    <x v="0"/>
    <s v="A+"/>
    <b v="1"/>
    <b v="1"/>
    <x v="0"/>
    <n v="20"/>
    <n v="29.58155545197031"/>
    <b v="1"/>
    <b v="1"/>
    <s v="Respiratory Infection"/>
    <s v="Recovered"/>
    <b v="1"/>
    <s v="Aetna"/>
    <x v="0"/>
  </r>
  <r>
    <s v="PID0305"/>
    <s v="Senior"/>
    <x v="1"/>
    <n v="800"/>
    <n v="555.04"/>
    <n v="74.2"/>
    <x v="1"/>
    <s v="AB-"/>
    <b v="1"/>
    <b v="0"/>
    <x v="0"/>
    <n v="30"/>
    <n v="26.289682539682545"/>
    <b v="0"/>
    <b v="0"/>
    <s v="Stroke"/>
    <s v="Critical"/>
    <b v="1"/>
    <s v="Aetna"/>
    <x v="2"/>
  </r>
  <r>
    <s v="PID0306"/>
    <s v="Adult"/>
    <x v="0"/>
    <n v="12000"/>
    <n v="6992.64"/>
    <n v="66.8"/>
    <x v="0"/>
    <s v="O-"/>
    <b v="0"/>
    <b v="1"/>
    <x v="0"/>
    <n v="7"/>
    <n v="23.66780045351474"/>
    <b v="0"/>
    <b v="0"/>
    <s v="Childbirth"/>
    <s v="Recovered"/>
    <b v="1"/>
    <s v="Aetna"/>
    <x v="2"/>
  </r>
  <r>
    <s v="PID0307"/>
    <s v="Senior"/>
    <x v="0"/>
    <n v="30000"/>
    <n v="15917.49"/>
    <n v="89.7"/>
    <x v="0"/>
    <s v="O-"/>
    <s v="Yes"/>
    <b v="0"/>
    <x v="0"/>
    <n v="250"/>
    <n v="34.605146406388641"/>
    <s v="Yes"/>
    <b v="1"/>
    <s v="Heart Disease"/>
    <s v="Ongoing Treatment"/>
    <b v="1"/>
    <s v="Medicare"/>
    <x v="0"/>
  </r>
  <r>
    <s v="PID0308"/>
    <s v="Senior"/>
    <x v="2"/>
    <n v="12000"/>
    <n v="9607.2000000000007"/>
    <n v="59.7"/>
    <x v="0"/>
    <s v="AB+"/>
    <b v="0"/>
    <b v="0"/>
    <x v="0"/>
    <n v="2"/>
    <n v="23.031518845723543"/>
    <b v="0"/>
    <b v="0"/>
    <s v="Osteoarthritis"/>
    <s v="Critical"/>
    <b v="1"/>
    <s v="Medicare"/>
    <x v="0"/>
  </r>
  <r>
    <s v="PID0309"/>
    <s v="Middle-aged"/>
    <x v="0"/>
    <n v="12000"/>
    <n v="9344"/>
    <n v="76.5"/>
    <x v="0"/>
    <s v="A+"/>
    <b v="0"/>
    <b v="0"/>
    <x v="0"/>
    <n v="12"/>
    <n v="31.035741815083774"/>
    <b v="1"/>
    <b v="1"/>
    <s v="Allergic Reaction"/>
    <s v="Recovered"/>
    <b v="1"/>
    <s v="UnitedHealthcare"/>
    <x v="0"/>
  </r>
  <r>
    <s v="PID0310"/>
    <s v="Adult"/>
    <x v="1"/>
    <n v="800"/>
    <n v="505.63"/>
    <n v="84.5"/>
    <x v="1"/>
    <s v="O+"/>
    <b v="0"/>
    <b v="1"/>
    <x v="0"/>
    <n v="12"/>
    <n v="31.037649219467404"/>
    <b v="1"/>
    <b v="1"/>
    <s v="Kidney Stones"/>
    <s v="Critical"/>
    <b v="1"/>
    <s v="Aetna"/>
    <x v="0"/>
  </r>
  <r>
    <s v="PID0311"/>
    <s v="Middle-aged"/>
    <x v="0"/>
    <n v="500"/>
    <n v="402.18"/>
    <n v="103.1"/>
    <x v="0"/>
    <s v="O-"/>
    <b v="0"/>
    <b v="1"/>
    <x v="0"/>
    <n v="30"/>
    <n v="33.283832644628099"/>
    <b v="1"/>
    <b v="1"/>
    <s v="Childbirth"/>
    <s v="Critical"/>
    <b v="1"/>
    <s v="Medicare"/>
    <x v="2"/>
  </r>
  <r>
    <s v="PID0312"/>
    <s v="Young Adult"/>
    <x v="3"/>
    <n v="90000"/>
    <n v="0"/>
    <n v="80.3"/>
    <x v="0"/>
    <s v="O-"/>
    <b v="0"/>
    <b v="0"/>
    <x v="1"/>
    <n v="5"/>
    <n v="28.792713973251104"/>
    <b v="1"/>
    <b v="1"/>
    <s v="Prostate Cancer"/>
    <s v="Ongoing Treatment"/>
    <b v="0"/>
    <n v="0"/>
    <x v="3"/>
  </r>
  <r>
    <s v="PID0313"/>
    <s v="Senior"/>
    <x v="3"/>
    <n v="12000"/>
    <n v="10441.56"/>
    <n v="65.099999999999994"/>
    <x v="0"/>
    <s v="A+"/>
    <b v="0"/>
    <b v="0"/>
    <x v="0"/>
    <n v="25"/>
    <n v="25.114771806643258"/>
    <b v="0"/>
    <b v="0"/>
    <s v="Kidney Stones"/>
    <s v="Recovered"/>
    <b v="1"/>
    <s v="Aetna"/>
    <x v="0"/>
  </r>
  <r>
    <s v="PID0314"/>
    <s v="Adult"/>
    <x v="0"/>
    <n v="60000"/>
    <n v="34111.4"/>
    <n v="61.4"/>
    <x v="0"/>
    <s v="O+"/>
    <b v="0"/>
    <b v="1"/>
    <x v="0"/>
    <n v="12"/>
    <n v="23.395823807346435"/>
    <b v="0"/>
    <b v="0"/>
    <s v="Allergic Reaction"/>
    <s v="Ongoing Treatment"/>
    <b v="1"/>
    <s v="Cigna"/>
    <x v="5"/>
  </r>
  <r>
    <s v="PID0315"/>
    <s v="Adult"/>
    <x v="3"/>
    <n v="18000"/>
    <n v="15787.920000000002"/>
    <n v="82.7"/>
    <x v="1"/>
    <s v="A+"/>
    <b v="0"/>
    <b v="1"/>
    <x v="0"/>
    <n v="2"/>
    <n v="26.101502335563691"/>
    <b v="0"/>
    <b v="0"/>
    <s v="Stroke"/>
    <s v="Ongoing Treatment"/>
    <b v="1"/>
    <s v="Cigna"/>
    <x v="1"/>
  </r>
  <r>
    <s v="PID0316"/>
    <s v="Senior"/>
    <x v="1"/>
    <n v="45000"/>
    <n v="0"/>
    <n v="68.8"/>
    <x v="0"/>
    <s v="A-"/>
    <b v="0"/>
    <b v="1"/>
    <x v="1"/>
    <n v="20"/>
    <n v="28.270874424720574"/>
    <b v="1"/>
    <b v="1"/>
    <s v="Fractured Arm"/>
    <s v="Ongoing Treatment"/>
    <b v="0"/>
    <n v="0"/>
    <x v="2"/>
  </r>
  <r>
    <s v="PID0317"/>
    <s v="Middle-aged"/>
    <x v="2"/>
    <n v="16000"/>
    <n v="11310.02"/>
    <n v="78.900000000000006"/>
    <x v="0"/>
    <s v="O+"/>
    <b v="0"/>
    <b v="0"/>
    <x v="0"/>
    <n v="70"/>
    <n v="25.471332644628102"/>
    <b v="0"/>
    <b v="0"/>
    <s v="Cancer"/>
    <s v="Ongoing Treatment"/>
    <b v="1"/>
    <s v="Blue Cross"/>
    <x v="0"/>
  </r>
  <r>
    <s v="PID0318"/>
    <s v="Adult"/>
    <x v="2"/>
    <n v="250000"/>
    <n v="181231.9"/>
    <n v="62.6"/>
    <x v="0"/>
    <s v="O+"/>
    <b v="0"/>
    <b v="0"/>
    <x v="0"/>
    <n v="2"/>
    <n v="24.150302843254501"/>
    <b v="0"/>
    <b v="0"/>
    <s v="Allergic Reaction"/>
    <s v="Recovered"/>
    <b v="1"/>
    <s v="Medicare"/>
    <x v="2"/>
  </r>
  <r>
    <s v="PID0319"/>
    <s v="Senior"/>
    <x v="1"/>
    <n v="100"/>
    <n v="0"/>
    <n v="62.9"/>
    <x v="0"/>
    <s v="B+"/>
    <b v="0"/>
    <b v="0"/>
    <x v="1"/>
    <n v="90"/>
    <n v="23.967383020880959"/>
    <b v="0"/>
    <b v="0"/>
    <s v="Stroke"/>
    <s v="Recovered"/>
    <b v="0"/>
    <n v="0"/>
    <x v="0"/>
  </r>
  <r>
    <s v="PID0320"/>
    <s v="Middle-aged"/>
    <x v="1"/>
    <n v="75000"/>
    <n v="64758.100000000006"/>
    <n v="66.5"/>
    <x v="1"/>
    <s v="A-"/>
    <b v="0"/>
    <b v="1"/>
    <x v="0"/>
    <n v="25"/>
    <n v="25.654874426140964"/>
    <b v="0"/>
    <b v="0"/>
    <s v="Childbirth"/>
    <s v="Ongoing Treatment"/>
    <b v="1"/>
    <s v="Cigna"/>
    <x v="3"/>
  </r>
  <r>
    <s v="PID0321"/>
    <s v="Adult"/>
    <x v="3"/>
    <n v="40000"/>
    <n v="0"/>
    <n v="83.4"/>
    <x v="0"/>
    <s v="AB+"/>
    <b v="0"/>
    <b v="0"/>
    <x v="1"/>
    <n v="5"/>
    <n v="26.029150151368562"/>
    <b v="0"/>
    <b v="0"/>
    <s v="Prostate Cancer"/>
    <s v="Recovered"/>
    <b v="0"/>
    <n v="0"/>
    <x v="2"/>
  </r>
  <r>
    <s v="PID0322"/>
    <s v="Adult"/>
    <x v="1"/>
    <n v="3000"/>
    <n v="1894.17"/>
    <n v="57.3"/>
    <x v="0"/>
    <s v="AB+"/>
    <b v="0"/>
    <b v="0"/>
    <x v="0"/>
    <n v="20"/>
    <n v="22.382812499999993"/>
    <b v="0"/>
    <b v="0"/>
    <s v="Allergic Reaction"/>
    <s v="Recovered"/>
    <b v="1"/>
    <s v="Aetna"/>
    <x v="1"/>
  </r>
  <r>
    <s v="PID0323"/>
    <s v="Adult"/>
    <x v="2"/>
    <n v="32000"/>
    <n v="0"/>
    <n v="96.5"/>
    <x v="1"/>
    <s v="O-"/>
    <b v="1"/>
    <b v="0"/>
    <x v="1"/>
    <n v="3"/>
    <n v="33.391003460207614"/>
    <b v="1"/>
    <b v="1"/>
    <s v="Kidney Stones"/>
    <s v="Recovered"/>
    <b v="0"/>
    <n v="0"/>
    <x v="3"/>
  </r>
  <r>
    <s v="PID0324"/>
    <s v="Senior"/>
    <x v="3"/>
    <n v="12000"/>
    <n v="6341.88"/>
    <n v="83.8"/>
    <x v="1"/>
    <s v="B+"/>
    <b v="0"/>
    <b v="0"/>
    <x v="0"/>
    <n v="25"/>
    <n v="34.434582511505582"/>
    <b v="1"/>
    <b v="1"/>
    <s v="Heart Attack"/>
    <s v="Recovered"/>
    <b v="1"/>
    <s v="Aetna"/>
    <x v="0"/>
  </r>
  <r>
    <s v="PID0325"/>
    <s v="Middle-aged"/>
    <x v="3"/>
    <n v="16000"/>
    <n v="13735.36"/>
    <n v="57.4"/>
    <x v="1"/>
    <s v="AB-"/>
    <b v="0"/>
    <b v="0"/>
    <x v="0"/>
    <n v="40"/>
    <n v="22.704798069696608"/>
    <b v="0"/>
    <b v="0"/>
    <s v="Fractured Leg"/>
    <s v="Ongoing Treatment"/>
    <b v="1"/>
    <s v="Medicare"/>
    <x v="0"/>
  </r>
  <r>
    <s v="PID0326"/>
    <s v="Senior"/>
    <x v="0"/>
    <n v="60000"/>
    <n v="0"/>
    <n v="45.3"/>
    <x v="0"/>
    <s v="B+"/>
    <b v="1"/>
    <b v="0"/>
    <x v="1"/>
    <n v="12"/>
    <n v="20.133333333333333"/>
    <b v="0"/>
    <b v="0"/>
    <s v="Stroke"/>
    <s v="Recovered"/>
    <b v="0"/>
    <n v="0"/>
    <x v="0"/>
  </r>
  <r>
    <s v="PID0327"/>
    <s v="Adult"/>
    <x v="0"/>
    <n v="90000"/>
    <n v="49301.899999999994"/>
    <n v="97.5"/>
    <x v="0"/>
    <s v="O+"/>
    <b v="0"/>
    <b v="1"/>
    <x v="0"/>
    <n v="7"/>
    <n v="33.343592900379605"/>
    <b v="1"/>
    <b v="1"/>
    <s v="Fractured Leg"/>
    <s v="Ongoing Treatment"/>
    <b v="1"/>
    <s v="Aetna"/>
    <x v="0"/>
  </r>
  <r>
    <s v="PID0328"/>
    <s v="Middle-aged"/>
    <x v="2"/>
    <n v="60000"/>
    <n v="52602.28"/>
    <n v="99.9"/>
    <x v="0"/>
    <s v="O-"/>
    <b v="0"/>
    <b v="0"/>
    <x v="0"/>
    <n v="4"/>
    <n v="34.977766884913002"/>
    <b v="1"/>
    <b v="1"/>
    <s v="Hypertension"/>
    <s v="Recovered"/>
    <b v="1"/>
    <s v="Medicare"/>
    <x v="1"/>
  </r>
  <r>
    <s v="PID0329"/>
    <s v="Young Adult"/>
    <x v="0"/>
    <n v="72000"/>
    <n v="48491.68"/>
    <n v="82.6"/>
    <x v="1"/>
    <s v="A-"/>
    <b v="0"/>
    <b v="0"/>
    <x v="0"/>
    <n v="4"/>
    <n v="29.617411882821184"/>
    <b v="1"/>
    <b v="1"/>
    <s v="Heart Disease"/>
    <s v="Ongoing Treatment"/>
    <b v="1"/>
    <s v="Cigna"/>
    <x v="1"/>
  </r>
  <r>
    <s v="PID0330"/>
    <s v="Middle-aged"/>
    <x v="2"/>
    <n v="500"/>
    <n v="0"/>
    <n v="88.4"/>
    <x v="0"/>
    <s v="A+"/>
    <b v="0"/>
    <b v="0"/>
    <x v="1"/>
    <n v="4"/>
    <n v="29.881016765819368"/>
    <b v="1"/>
    <b v="1"/>
    <s v="Diabetes"/>
    <s v="Critical"/>
    <b v="0"/>
    <n v="0"/>
    <x v="0"/>
  </r>
  <r>
    <s v="PID0331"/>
    <s v="Adult"/>
    <x v="2"/>
    <n v="100"/>
    <n v="87.74"/>
    <n v="102"/>
    <x v="0"/>
    <s v="A-"/>
    <b v="0"/>
    <b v="0"/>
    <x v="0"/>
    <n v="9"/>
    <n v="32.192904936245419"/>
    <b v="1"/>
    <b v="1"/>
    <s v="Appendicitis"/>
    <s v="Recovered"/>
    <b v="1"/>
    <s v="Cigna"/>
    <x v="1"/>
  </r>
  <r>
    <s v="PID0332"/>
    <s v="Senior"/>
    <x v="2"/>
    <n v="72000"/>
    <n v="40552.839999999997"/>
    <n v="73.3"/>
    <x v="1"/>
    <s v="AB+"/>
    <b v="1"/>
    <b v="0"/>
    <x v="0"/>
    <n v="7"/>
    <n v="32.577777777777776"/>
    <b v="1"/>
    <b v="1"/>
    <s v="Heart Attack"/>
    <s v="Ongoing Treatment"/>
    <b v="1"/>
    <s v="Cigna"/>
    <x v="2"/>
  </r>
  <r>
    <s v="PID0333"/>
    <s v="Adult"/>
    <x v="1"/>
    <n v="48000"/>
    <n v="37134"/>
    <n v="91"/>
    <x v="0"/>
    <s v="AB-"/>
    <b v="0"/>
    <b v="1"/>
    <x v="0"/>
    <n v="12"/>
    <n v="33.023660908695021"/>
    <b v="1"/>
    <b v="1"/>
    <s v="Appendicitis"/>
    <s v="Ongoing Treatment"/>
    <b v="1"/>
    <s v="Cigna"/>
    <x v="3"/>
  </r>
  <r>
    <s v="PID0334"/>
    <s v="Senior"/>
    <x v="3"/>
    <n v="12000"/>
    <n v="8904.5999999999985"/>
    <n v="94.6"/>
    <x v="1"/>
    <s v="A+"/>
    <s v="Yes"/>
    <s v="No"/>
    <x v="0"/>
    <n v="9"/>
    <n v="33.517573696145128"/>
    <b v="1"/>
    <b v="1"/>
    <s v="Hypertension"/>
    <s v="Critical"/>
    <b v="1"/>
    <s v="Cigna"/>
    <x v="1"/>
  </r>
  <r>
    <s v="PID0335"/>
    <s v="Adult"/>
    <x v="2"/>
    <n v="60000"/>
    <n v="0"/>
    <n v="84.5"/>
    <x v="0"/>
    <s v="AB+"/>
    <b v="0"/>
    <b v="1"/>
    <x v="1"/>
    <n v="12"/>
    <n v="32.599050962540019"/>
    <b v="1"/>
    <b v="1"/>
    <s v="Fractured Arm"/>
    <s v="Ongoing Treatment"/>
    <b v="0"/>
    <n v="0"/>
    <x v="0"/>
  </r>
  <r>
    <s v="PID0336"/>
    <s v="Middle-aged"/>
    <x v="1"/>
    <n v="32000"/>
    <n v="17880.560000000001"/>
    <n v="87.1"/>
    <x v="1"/>
    <s v="O+"/>
    <b v="0"/>
    <b v="0"/>
    <x v="0"/>
    <n v="9"/>
    <n v="31.230951271110474"/>
    <b v="1"/>
    <b v="1"/>
    <s v="Heart Attack"/>
    <s v="Critical"/>
    <b v="1"/>
    <s v="UnitedHealthcare"/>
    <x v="0"/>
  </r>
  <r>
    <s v="PID0337"/>
    <s v="Middle-aged"/>
    <x v="2"/>
    <n v="54000"/>
    <n v="0"/>
    <n v="86.6"/>
    <x v="0"/>
    <s v="O+"/>
    <b v="1"/>
    <b v="0"/>
    <x v="1"/>
    <n v="3"/>
    <n v="33.828124999999993"/>
    <b v="1"/>
    <b v="1"/>
    <s v="Fractured Leg"/>
    <s v="Critical"/>
    <b v="0"/>
    <n v="0"/>
    <x v="6"/>
  </r>
  <r>
    <s v="PID0338"/>
    <s v="Adult"/>
    <x v="2"/>
    <n v="250000"/>
    <n v="180061.4"/>
    <n v="67.3"/>
    <x v="1"/>
    <s v="AB+"/>
    <b v="1"/>
    <b v="0"/>
    <x v="0"/>
    <n v="1"/>
    <n v="21.975510204081633"/>
    <b v="0"/>
    <b v="0"/>
    <s v="Allergic Reaction"/>
    <s v="Recovered"/>
    <b v="1"/>
    <s v="Medicare"/>
    <x v="2"/>
  </r>
  <r>
    <s v="PID0339"/>
    <s v="Adult"/>
    <x v="2"/>
    <n v="12000"/>
    <n v="10036.98"/>
    <n v="104.5"/>
    <x v="0"/>
    <s v="A-"/>
    <b v="1"/>
    <b v="1"/>
    <x v="0"/>
    <n v="2"/>
    <n v="34.915967790437364"/>
    <b v="1"/>
    <b v="1"/>
    <s v="Hypertension"/>
    <s v="Ongoing Treatment"/>
    <b v="1"/>
    <s v="UnitedHealthcare"/>
    <x v="0"/>
  </r>
  <r>
    <s v="PID0340"/>
    <s v="Adult"/>
    <x v="1"/>
    <n v="12000"/>
    <n v="10570.68"/>
    <n v="73.400000000000006"/>
    <x v="1"/>
    <s v="O+"/>
    <b v="0"/>
    <b v="0"/>
    <x v="0"/>
    <n v="90"/>
    <n v="28.671874999999996"/>
    <b v="1"/>
    <b v="1"/>
    <s v="Osteoarthritis"/>
    <s v="Ongoing Treatment"/>
    <b v="1"/>
    <s v="UnitedHealthcare"/>
    <x v="0"/>
  </r>
  <r>
    <s v="PID0341"/>
    <s v="Adult"/>
    <x v="0"/>
    <n v="60000"/>
    <n v="49311.68"/>
    <n v="80.8"/>
    <x v="1"/>
    <s v="A+"/>
    <b v="1"/>
    <b v="1"/>
    <x v="0"/>
    <n v="25"/>
    <n v="31.562499999999993"/>
    <b v="1"/>
    <b v="1"/>
    <s v="Fractured Arm"/>
    <s v="Recovered"/>
    <b v="1"/>
    <s v="Aetna"/>
    <x v="5"/>
  </r>
  <r>
    <s v="PID0342"/>
    <s v="Middle-aged"/>
    <x v="2"/>
    <n v="300000"/>
    <n v="0"/>
    <n v="75.900000000000006"/>
    <x v="1"/>
    <s v="B-"/>
    <b v="1"/>
    <b v="0"/>
    <x v="1"/>
    <n v="0.5"/>
    <n v="30.022546576480359"/>
    <b v="1"/>
    <b v="1"/>
    <s v="Fractured Leg"/>
    <s v="Ongoing Treatment"/>
    <b v="0"/>
    <n v="0"/>
    <x v="2"/>
  </r>
  <r>
    <s v="PID0343"/>
    <s v="Middle-aged"/>
    <x v="2"/>
    <n v="500"/>
    <n v="447.66"/>
    <n v="82"/>
    <x v="1"/>
    <s v="A-"/>
    <b v="0"/>
    <b v="0"/>
    <x v="0"/>
    <n v="0.5"/>
    <n v="33.267069657998292"/>
    <b v="1"/>
    <b v="1"/>
    <s v="Kidney Stones"/>
    <s v="Critical"/>
    <b v="1"/>
    <s v="Medicare"/>
    <x v="0"/>
  </r>
  <r>
    <s v="PID0344"/>
    <s v="Middle-aged"/>
    <x v="0"/>
    <n v="200000"/>
    <n v="0"/>
    <n v="88.8"/>
    <x v="1"/>
    <s v="B+"/>
    <b v="1"/>
    <b v="1"/>
    <x v="1"/>
    <n v="12"/>
    <n v="30.726643598615919"/>
    <b v="1"/>
    <b v="1"/>
    <s v="Diabetes"/>
    <s v="Recovered"/>
    <b v="0"/>
    <n v="0"/>
    <x v="0"/>
  </r>
  <r>
    <s v="PID0345"/>
    <s v="Adult"/>
    <x v="0"/>
    <n v="30000"/>
    <n v="23792.699999999997"/>
    <n v="85.2"/>
    <x v="0"/>
    <s v="AB-"/>
    <b v="0"/>
    <b v="1"/>
    <x v="0"/>
    <n v="15"/>
    <n v="29.480968858131494"/>
    <b v="1"/>
    <b v="1"/>
    <s v="Allergic Reaction"/>
    <s v="Ongoing Treatment"/>
    <b v="1"/>
    <s v="Medicare"/>
    <x v="0"/>
  </r>
  <r>
    <s v="PID0346"/>
    <s v="Adult"/>
    <x v="1"/>
    <n v="240000"/>
    <n v="0"/>
    <n v="60.2"/>
    <x v="1"/>
    <s v="O-"/>
    <b v="1"/>
    <b v="1"/>
    <x v="1"/>
    <n v="7"/>
    <n v="23.515624999999996"/>
    <b v="0"/>
    <b v="0"/>
    <s v="Prostate Cancer"/>
    <s v="Critical"/>
    <b v="0"/>
    <n v="0"/>
    <x v="4"/>
  </r>
  <r>
    <s v="PID0347"/>
    <s v="Adult"/>
    <x v="1"/>
    <n v="40000"/>
    <n v="24642.6"/>
    <n v="88.7"/>
    <x v="1"/>
    <s v="AB-"/>
    <b v="0"/>
    <b v="0"/>
    <x v="0"/>
    <n v="9"/>
    <n v="31.804654164724447"/>
    <b v="1"/>
    <b v="1"/>
    <s v="Kidney Stones"/>
    <s v="Recovered"/>
    <b v="1"/>
    <s v="Aetna"/>
    <x v="4"/>
  </r>
  <r>
    <s v="PID0348"/>
    <s v="Senior"/>
    <x v="2"/>
    <n v="45000"/>
    <n v="39752.79"/>
    <n v="70"/>
    <x v="0"/>
    <s v="A+"/>
    <b v="0"/>
    <b v="1"/>
    <x v="0"/>
    <n v="0.5"/>
    <n v="29.903028749626213"/>
    <b v="1"/>
    <b v="1"/>
    <s v="Heart Attack"/>
    <s v="Ongoing Treatment"/>
    <b v="1"/>
    <s v="Cigna"/>
    <x v="3"/>
  </r>
  <r>
    <s v="PID0349"/>
    <s v="Middle-aged"/>
    <x v="1"/>
    <n v="24000"/>
    <n v="0"/>
    <n v="92"/>
    <x v="1"/>
    <s v="AB+"/>
    <b v="0"/>
    <b v="1"/>
    <x v="1"/>
    <n v="9"/>
    <n v="34.205829863176689"/>
    <b v="1"/>
    <b v="1"/>
    <s v="Prostate Cancer"/>
    <s v="Critical"/>
    <b v="0"/>
    <n v="0"/>
    <x v="2"/>
  </r>
  <r>
    <s v="PID0350"/>
    <s v="Adult"/>
    <x v="1"/>
    <n v="100"/>
    <n v="77.66"/>
    <n v="106.6"/>
    <x v="1"/>
    <s v="AB-"/>
    <b v="1"/>
    <b v="0"/>
    <x v="0"/>
    <n v="200"/>
    <n v="33.269872975250458"/>
    <b v="1"/>
    <b v="1"/>
    <s v="Prostate Cancer"/>
    <s v="Recovered"/>
    <b v="1"/>
    <s v="Blue Cross"/>
    <x v="0"/>
  </r>
  <r>
    <s v="PID0351"/>
    <s v="Middle-aged"/>
    <x v="1"/>
    <n v="250000"/>
    <n v="125062.2"/>
    <n v="96.1"/>
    <x v="1"/>
    <s v="A+"/>
    <b v="0"/>
    <b v="0"/>
    <x v="0"/>
    <n v="9"/>
    <n v="30.674454977816076"/>
    <b v="1"/>
    <b v="1"/>
    <s v="Stroke"/>
    <s v="Ongoing Treatment"/>
    <b v="1"/>
    <s v="Medicare"/>
    <x v="0"/>
  </r>
  <r>
    <s v="PID0352"/>
    <s v="Middle-aged"/>
    <x v="0"/>
    <n v="40000"/>
    <n v="0"/>
    <n v="72.599999999999994"/>
    <x v="1"/>
    <s v="O+"/>
    <b v="0"/>
    <b v="0"/>
    <x v="1"/>
    <n v="4"/>
    <n v="28.00817869680953"/>
    <b v="1"/>
    <b v="1"/>
    <s v="Kidney Stones"/>
    <s v="Ongoing Treatment"/>
    <b v="0"/>
    <n v="0"/>
    <x v="3"/>
  </r>
  <r>
    <s v="PID0353"/>
    <s v="Adult"/>
    <x v="0"/>
    <n v="16000"/>
    <n v="9324.06"/>
    <n v="78.900000000000006"/>
    <x v="1"/>
    <s v="A+"/>
    <b v="0"/>
    <b v="0"/>
    <x v="0"/>
    <n v="25"/>
    <n v="30.438640484549207"/>
    <b v="1"/>
    <b v="1"/>
    <s v="Respiratory Infection"/>
    <s v="Ongoing Treatment"/>
    <b v="1"/>
    <s v="Aetna"/>
    <x v="0"/>
  </r>
  <r>
    <s v="PID0354"/>
    <s v="Adult"/>
    <x v="2"/>
    <n v="60000"/>
    <n v="42781.95"/>
    <n v="56.7"/>
    <x v="1"/>
    <s v="O+"/>
    <b v="0"/>
    <b v="1"/>
    <x v="0"/>
    <n v="2"/>
    <n v="21.340660167864808"/>
    <b v="0"/>
    <b v="0"/>
    <s v="Diabetes"/>
    <s v="Ongoing Treatment"/>
    <b v="1"/>
    <s v="Blue Cross"/>
    <x v="0"/>
  </r>
  <r>
    <s v="PID0355"/>
    <s v="Middle-aged"/>
    <x v="0"/>
    <n v="100"/>
    <n v="67.64"/>
    <n v="54"/>
    <x v="0"/>
    <s v="O+"/>
    <b v="0"/>
    <b v="1"/>
    <x v="0"/>
    <n v="7"/>
    <n v="22.476586888657646"/>
    <b v="0"/>
    <b v="0"/>
    <s v="Diabetes"/>
    <s v="Ongoing Treatment"/>
    <b v="1"/>
    <s v="Aetna"/>
    <x v="4"/>
  </r>
  <r>
    <s v="PID0356"/>
    <s v="Adult"/>
    <x v="2"/>
    <n v="500"/>
    <n v="265.38"/>
    <n v="93.2"/>
    <x v="0"/>
    <s v="O-"/>
    <b v="0"/>
    <b v="0"/>
    <x v="0"/>
    <n v="15"/>
    <n v="30.087809917355372"/>
    <b v="1"/>
    <b v="1"/>
    <s v="Prostate Cancer"/>
    <s v="Ongoing Treatment"/>
    <b v="1"/>
    <s v="Aetna"/>
    <x v="1"/>
  </r>
  <r>
    <s v="PID0357"/>
    <s v="Adult"/>
    <x v="0"/>
    <n v="800"/>
    <n v="0"/>
    <n v="80.5"/>
    <x v="1"/>
    <s v="AB+"/>
    <b v="0"/>
    <b v="1"/>
    <x v="1"/>
    <n v="20"/>
    <n v="31.445312499999993"/>
    <b v="1"/>
    <b v="1"/>
    <s v="Respiratory Infection"/>
    <s v="Recovered"/>
    <b v="0"/>
    <n v="0"/>
    <x v="0"/>
  </r>
  <r>
    <s v="PID0358"/>
    <s v="Senior"/>
    <x v="1"/>
    <n v="12000"/>
    <n v="7609.14"/>
    <n v="79.900000000000006"/>
    <x v="1"/>
    <s v="AB-"/>
    <b v="0"/>
    <b v="0"/>
    <x v="0"/>
    <n v="12"/>
    <n v="30.445054107605543"/>
    <b v="1"/>
    <b v="1"/>
    <s v="Heart Attack"/>
    <s v="Critical"/>
    <b v="1"/>
    <s v="UnitedHealthcare"/>
    <x v="1"/>
  </r>
  <r>
    <s v="PID0359"/>
    <s v="Adult"/>
    <x v="1"/>
    <n v="24000"/>
    <n v="16555.14"/>
    <n v="100.8"/>
    <x v="1"/>
    <s v="B-"/>
    <b v="0"/>
    <b v="0"/>
    <x v="0"/>
    <n v="12"/>
    <n v="32.174662453318007"/>
    <b v="1"/>
    <b v="1"/>
    <s v="Diabetes"/>
    <s v="Ongoing Treatment"/>
    <b v="1"/>
    <s v="Blue Cross"/>
    <x v="3"/>
  </r>
  <r>
    <s v="PID0360"/>
    <s v="Adult"/>
    <x v="0"/>
    <n v="240000"/>
    <n v="0"/>
    <n v="90.4"/>
    <x v="0"/>
    <s v="AB-"/>
    <b v="0"/>
    <b v="0"/>
    <x v="1"/>
    <n v="5"/>
    <n v="30.915495366095556"/>
    <b v="1"/>
    <b v="1"/>
    <s v="Appendicitis"/>
    <s v="Ongoing Treatment"/>
    <b v="0"/>
    <n v="0"/>
    <x v="3"/>
  </r>
  <r>
    <s v="PID0361"/>
    <s v="Middle-aged"/>
    <x v="3"/>
    <n v="100"/>
    <n v="80.67"/>
    <n v="87.4"/>
    <x v="1"/>
    <s v="O-"/>
    <b v="0"/>
    <b v="0"/>
    <x v="0"/>
    <n v="120"/>
    <n v="31.717230367252146"/>
    <b v="1"/>
    <b v="1"/>
    <s v="Cancer"/>
    <s v="Critical"/>
    <b v="1"/>
    <s v="UnitedHealthcare"/>
    <x v="2"/>
  </r>
  <r>
    <s v="PID0362"/>
    <s v="Middle-aged"/>
    <x v="3"/>
    <n v="500"/>
    <n v="329.07"/>
    <n v="95.2"/>
    <x v="1"/>
    <s v="B+"/>
    <b v="0"/>
    <b v="0"/>
    <x v="0"/>
    <n v="9"/>
    <n v="30.387181205911453"/>
    <b v="1"/>
    <b v="1"/>
    <s v="Stroke"/>
    <s v="Critical"/>
    <b v="1"/>
    <s v="Aetna"/>
    <x v="0"/>
  </r>
  <r>
    <s v="PID0363"/>
    <s v="Middle-aged"/>
    <x v="1"/>
    <n v="60000"/>
    <n v="37716.720000000001"/>
    <n v="94"/>
    <x v="1"/>
    <s v="O-"/>
    <b v="1"/>
    <b v="0"/>
    <x v="0"/>
    <n v="5"/>
    <n v="34.112353026564087"/>
    <b v="1"/>
    <b v="1"/>
    <s v="Prostate Cancer"/>
    <s v="Critical"/>
    <b v="1"/>
    <s v="Cigna"/>
    <x v="2"/>
  </r>
  <r>
    <s v="PID0364"/>
    <s v="Senior"/>
    <x v="2"/>
    <n v="30000"/>
    <n v="26951.94"/>
    <n v="74.099999999999994"/>
    <x v="0"/>
    <s v="B-"/>
    <b v="1"/>
    <b v="1"/>
    <x v="0"/>
    <n v="0.5"/>
    <n v="30.062071483630163"/>
    <b v="1"/>
    <b v="1"/>
    <s v="Allergic Reaction"/>
    <s v="Critical"/>
    <b v="1"/>
    <s v="Medicare"/>
    <x v="0"/>
  </r>
  <r>
    <s v="PID0365"/>
    <s v="Middle-aged"/>
    <x v="0"/>
    <n v="500"/>
    <n v="440.1"/>
    <n v="87.5"/>
    <x v="1"/>
    <s v="B-"/>
    <b v="0"/>
    <b v="0"/>
    <x v="0"/>
    <n v="15"/>
    <n v="33.340954122847123"/>
    <b v="1"/>
    <b v="1"/>
    <s v="Heart Attack"/>
    <s v="Critical"/>
    <b v="1"/>
    <s v="Medicare"/>
    <x v="6"/>
  </r>
  <r>
    <s v="PID0366"/>
    <s v="Senior"/>
    <x v="1"/>
    <n v="1000"/>
    <n v="0"/>
    <n v="72.599999999999994"/>
    <x v="1"/>
    <s v="B-"/>
    <b v="0"/>
    <b v="1"/>
    <x v="1"/>
    <n v="30"/>
    <n v="25.722789115646261"/>
    <b v="0"/>
    <b v="0"/>
    <s v="Childbirth"/>
    <s v="Recovered"/>
    <b v="0"/>
    <n v="0"/>
    <x v="0"/>
  </r>
  <r>
    <s v="PID0367"/>
    <s v="Middle-aged"/>
    <x v="1"/>
    <n v="20000"/>
    <n v="16143.4"/>
    <n v="76.7"/>
    <x v="0"/>
    <s v="AB-"/>
    <b v="1"/>
    <b v="0"/>
    <x v="0"/>
    <n v="7"/>
    <n v="31.92507804370447"/>
    <b v="1"/>
    <b v="1"/>
    <s v="Fractured Leg"/>
    <s v="Recovered"/>
    <b v="1"/>
    <s v="Medicare"/>
    <x v="6"/>
  </r>
  <r>
    <s v="PID0368"/>
    <s v="Adult"/>
    <x v="2"/>
    <n v="100"/>
    <n v="65.930000000000007"/>
    <n v="84.2"/>
    <x v="1"/>
    <s v="B+"/>
    <b v="0"/>
    <b v="0"/>
    <x v="0"/>
    <n v="4"/>
    <n v="31.305770374776923"/>
    <b v="1"/>
    <b v="1"/>
    <s v="Hypertension"/>
    <s v="Recovered"/>
    <b v="1"/>
    <s v="Aetna"/>
    <x v="3"/>
  </r>
  <r>
    <s v="PID0369"/>
    <s v="Senior"/>
    <x v="2"/>
    <n v="500"/>
    <n v="0"/>
    <n v="79.400000000000006"/>
    <x v="1"/>
    <s v="B+"/>
    <b v="0"/>
    <b v="0"/>
    <x v="1"/>
    <n v="0.5"/>
    <n v="33.918578324576018"/>
    <b v="1"/>
    <b v="1"/>
    <s v="Cancer"/>
    <s v="Ongoing Treatment"/>
    <b v="0"/>
    <n v="0"/>
    <x v="2"/>
  </r>
  <r>
    <s v="PID0370"/>
    <s v="Middle-aged"/>
    <x v="2"/>
    <n v="72000"/>
    <n v="0"/>
    <n v="73"/>
    <x v="1"/>
    <s v="B+"/>
    <b v="0"/>
    <b v="0"/>
    <x v="1"/>
    <n v="4"/>
    <n v="30.780907404284029"/>
    <b v="1"/>
    <b v="1"/>
    <s v="Kidney Stones"/>
    <s v="Critical"/>
    <b v="0"/>
    <n v="0"/>
    <x v="1"/>
  </r>
  <r>
    <s v="PID0371"/>
    <s v="Middle-aged"/>
    <x v="3"/>
    <n v="72000"/>
    <n v="54838.92"/>
    <n v="56.4"/>
    <x v="0"/>
    <s v="A+"/>
    <b v="1"/>
    <b v="0"/>
    <x v="0"/>
    <n v="7"/>
    <n v="22.309244096356945"/>
    <b v="0"/>
    <b v="0"/>
    <s v="Cancer"/>
    <s v="Critical"/>
    <b v="1"/>
    <s v="Cigna"/>
    <x v="0"/>
  </r>
  <r>
    <s v="PID0372"/>
    <s v="Middle-aged"/>
    <x v="3"/>
    <n v="500"/>
    <n v="0"/>
    <n v="76.3"/>
    <x v="1"/>
    <s v="B+"/>
    <b v="1"/>
    <b v="0"/>
    <x v="1"/>
    <n v="15"/>
    <n v="28.025711662075299"/>
    <b v="1"/>
    <b v="1"/>
    <s v="Heart Disease"/>
    <s v="Critical"/>
    <b v="0"/>
    <n v="0"/>
    <x v="2"/>
  </r>
  <r>
    <s v="PID0373"/>
    <s v="Adult"/>
    <x v="2"/>
    <n v="240000"/>
    <n v="196046.63999999998"/>
    <n v="58.4"/>
    <x v="0"/>
    <s v="O-"/>
    <b v="0"/>
    <s v="Yes"/>
    <x v="0"/>
    <n v="400"/>
    <n v="20.447463324113304"/>
    <b v="0"/>
    <b v="0"/>
    <s v="Childbirth"/>
    <s v="Ongoing Treatment"/>
    <b v="1"/>
    <s v="Cigna"/>
    <x v="1"/>
  </r>
  <r>
    <s v="PID0374"/>
    <s v="Senior"/>
    <x v="0"/>
    <n v="18000"/>
    <n v="9141.42"/>
    <n v="49.6"/>
    <x v="1"/>
    <s v="B-"/>
    <b v="1"/>
    <b v="0"/>
    <x v="0"/>
    <n v="12"/>
    <n v="20.381328073635764"/>
    <b v="0"/>
    <b v="0"/>
    <s v="Osteoarthritis"/>
    <s v="Recovered"/>
    <b v="1"/>
    <s v="UnitedHealthcare"/>
    <x v="0"/>
  </r>
  <r>
    <s v="PID0375"/>
    <s v="Adult"/>
    <x v="0"/>
    <n v="16000"/>
    <n v="13267.3"/>
    <n v="86"/>
    <x v="1"/>
    <s v="O-"/>
    <b v="0"/>
    <b v="0"/>
    <x v="0"/>
    <n v="25"/>
    <n v="29.069767441860467"/>
    <b v="1"/>
    <b v="1"/>
    <s v="Fractured Leg"/>
    <s v="Critical"/>
    <b v="1"/>
    <s v="Blue Cross"/>
    <x v="0"/>
  </r>
  <r>
    <s v="PID0376"/>
    <s v="Middle-aged"/>
    <x v="2"/>
    <n v="800"/>
    <n v="698.61"/>
    <n v="54.8"/>
    <x v="0"/>
    <s v="AB+"/>
    <b v="0"/>
    <b v="0"/>
    <x v="0"/>
    <n v="5"/>
    <n v="23.71883656509695"/>
    <b v="0"/>
    <b v="0"/>
    <s v="Fractured Leg"/>
    <s v="Ongoing Treatment"/>
    <b v="1"/>
    <s v="Cigna"/>
    <x v="6"/>
  </r>
  <r>
    <s v="PID0377"/>
    <s v="Senior"/>
    <x v="0"/>
    <n v="72000"/>
    <n v="0"/>
    <n v="64.599999999999994"/>
    <x v="1"/>
    <s v="A-"/>
    <b v="0"/>
    <b v="0"/>
    <x v="1"/>
    <n v="15"/>
    <n v="24.615150129553413"/>
    <b v="0"/>
    <b v="0"/>
    <s v="Childbirth"/>
    <s v="Recovered"/>
    <b v="0"/>
    <n v="0"/>
    <x v="0"/>
  </r>
  <r>
    <s v="PID0378"/>
    <s v="Middle-aged"/>
    <x v="2"/>
    <n v="30000"/>
    <n v="23847.09"/>
    <n v="90.5"/>
    <x v="1"/>
    <s v="A+"/>
    <b v="1"/>
    <b v="1"/>
    <x v="0"/>
    <n v="20"/>
    <n v="34.484072549916164"/>
    <b v="1"/>
    <b v="1"/>
    <s v="Fractured Leg"/>
    <s v="Recovered"/>
    <b v="1"/>
    <s v="Medicare"/>
    <x v="1"/>
  </r>
  <r>
    <s v="PID0379"/>
    <s v="Middle-aged"/>
    <x v="0"/>
    <n v="21000"/>
    <n v="0"/>
    <n v="65"/>
    <x v="0"/>
    <s v="B-"/>
    <b v="0"/>
    <b v="0"/>
    <x v="1"/>
    <n v="5"/>
    <n v="23.875114784205696"/>
    <b v="0"/>
    <b v="0"/>
    <s v="Fractured Leg"/>
    <s v="Recovered"/>
    <b v="0"/>
    <n v="0"/>
    <x v="3"/>
  </r>
  <r>
    <s v="PID0380"/>
    <s v="Adult"/>
    <x v="1"/>
    <n v="100"/>
    <n v="0"/>
    <n v="64.2"/>
    <x v="1"/>
    <s v="B-"/>
    <b v="1"/>
    <b v="0"/>
    <x v="1"/>
    <n v="9"/>
    <n v="21.204914783987316"/>
    <b v="0"/>
    <b v="0"/>
    <s v="Kidney Stones"/>
    <s v="Critical"/>
    <b v="0"/>
    <n v="0"/>
    <x v="0"/>
  </r>
  <r>
    <s v="PID0381"/>
    <s v="Senior"/>
    <x v="1"/>
    <n v="90000"/>
    <n v="45637.1"/>
    <n v="65.400000000000006"/>
    <x v="0"/>
    <s v="AB+"/>
    <b v="0"/>
    <b v="0"/>
    <x v="0"/>
    <n v="12"/>
    <n v="26.532516532110836"/>
    <b v="0"/>
    <b v="0"/>
    <s v="Stroke"/>
    <s v="Recovered"/>
    <b v="1"/>
    <s v="Medicare"/>
    <x v="0"/>
  </r>
  <r>
    <s v="PID0382"/>
    <s v="Adult"/>
    <x v="3"/>
    <n v="18000"/>
    <n v="11172.539999999999"/>
    <n v="63"/>
    <x v="0"/>
    <s v="B-"/>
    <b v="0"/>
    <b v="0"/>
    <x v="0"/>
    <n v="120"/>
    <n v="20.571428571428573"/>
    <b v="0"/>
    <b v="0"/>
    <s v="Prostate Cancer"/>
    <s v="Recovered"/>
    <b v="1"/>
    <s v="Cigna"/>
    <x v="0"/>
  </r>
  <r>
    <s v="PID0383"/>
    <s v="Senior"/>
    <x v="1"/>
    <n v="250000"/>
    <n v="0"/>
    <n v="93.2"/>
    <x v="0"/>
    <s v="AB+"/>
    <b v="0"/>
    <b v="0"/>
    <x v="1"/>
    <n v="200"/>
    <n v="33.822035128465672"/>
    <b v="1"/>
    <b v="1"/>
    <s v="Cancer"/>
    <s v="Critical"/>
    <b v="0"/>
    <n v="0"/>
    <x v="1"/>
  </r>
  <r>
    <s v="PID0384"/>
    <s v="Adult"/>
    <x v="1"/>
    <n v="100"/>
    <n v="57.71"/>
    <n v="81"/>
    <x v="1"/>
    <s v="B-"/>
    <b v="1"/>
    <b v="0"/>
    <x v="0"/>
    <n v="15"/>
    <n v="30.864197530864192"/>
    <b v="1"/>
    <b v="1"/>
    <s v="Hypertension"/>
    <s v="Critical"/>
    <b v="1"/>
    <s v="Aetna"/>
    <x v="4"/>
  </r>
  <r>
    <s v="PID0385"/>
    <s v="Adult"/>
    <x v="2"/>
    <n v="30000"/>
    <n v="15793.41"/>
    <n v="61.8"/>
    <x v="1"/>
    <s v="A-"/>
    <b v="0"/>
    <b v="0"/>
    <x v="0"/>
    <n v="2"/>
    <n v="23.841672774970096"/>
    <b v="0"/>
    <b v="0"/>
    <s v="Diabetes"/>
    <s v="Ongoing Treatment"/>
    <b v="1"/>
    <s v="Medicare"/>
    <x v="1"/>
  </r>
  <r>
    <s v="PID0386"/>
    <s v="Adult"/>
    <x v="2"/>
    <n v="60000"/>
    <n v="46224.04"/>
    <n v="93.4"/>
    <x v="0"/>
    <s v="A-"/>
    <b v="0"/>
    <b v="0"/>
    <x v="0"/>
    <n v="2"/>
    <n v="29.150151368559037"/>
    <b v="1"/>
    <b v="1"/>
    <s v="Childbirth"/>
    <s v="Recovered"/>
    <b v="1"/>
    <s v="Aetna"/>
    <x v="0"/>
  </r>
  <r>
    <s v="PID0387"/>
    <s v="Middle-aged"/>
    <x v="2"/>
    <n v="24000"/>
    <n v="15849.300000000001"/>
    <n v="89.4"/>
    <x v="1"/>
    <s v="B-"/>
    <b v="0"/>
    <b v="0"/>
    <x v="0"/>
    <n v="3"/>
    <n v="30.934256055363328"/>
    <b v="1"/>
    <b v="1"/>
    <s v="Heart Disease"/>
    <s v="Critical"/>
    <b v="1"/>
    <s v="Medicare"/>
    <x v="3"/>
  </r>
  <r>
    <s v="PID0388"/>
    <s v="Middle-aged"/>
    <x v="3"/>
    <n v="30000"/>
    <n v="23214.36"/>
    <n v="92.9"/>
    <x v="0"/>
    <s v="B-"/>
    <b v="0"/>
    <b v="1"/>
    <x v="0"/>
    <n v="2"/>
    <n v="34.540452111838199"/>
    <b v="1"/>
    <b v="1"/>
    <s v="Heart Disease"/>
    <s v="Critical"/>
    <b v="1"/>
    <s v="Medicare"/>
    <x v="4"/>
  </r>
  <r>
    <s v="PID0389"/>
    <s v="Senior"/>
    <x v="3"/>
    <n v="16000"/>
    <n v="0"/>
    <n v="81.400000000000006"/>
    <x v="1"/>
    <s v="AB+"/>
    <b v="0"/>
    <b v="1"/>
    <x v="1"/>
    <n v="20"/>
    <n v="33.448389217619983"/>
    <b v="1"/>
    <b v="1"/>
    <s v="Diabetes"/>
    <s v="Critical"/>
    <b v="0"/>
    <n v="0"/>
    <x v="1"/>
  </r>
  <r>
    <s v="PID0390"/>
    <s v="Middle-aged"/>
    <x v="0"/>
    <n v="75000"/>
    <n v="52324.55"/>
    <n v="70.7"/>
    <x v="0"/>
    <s v="O-"/>
    <b v="0"/>
    <b v="1"/>
    <x v="0"/>
    <n v="12"/>
    <n v="30.600761772853186"/>
    <b v="1"/>
    <b v="1"/>
    <s v="Kidney Stones"/>
    <s v="Critical"/>
    <b v="1"/>
    <s v="Medicare"/>
    <x v="1"/>
  </r>
  <r>
    <s v="PID0391"/>
    <s v="Adult"/>
    <x v="0"/>
    <n v="4000"/>
    <n v="0"/>
    <n v="72.8"/>
    <x v="0"/>
    <s v="AB-"/>
    <b v="0"/>
    <b v="0"/>
    <x v="1"/>
    <n v="12"/>
    <n v="28.085336213880634"/>
    <b v="1"/>
    <b v="1"/>
    <s v="Childbirth"/>
    <s v="Critical"/>
    <b v="0"/>
    <n v="0"/>
    <x v="1"/>
  </r>
  <r>
    <s v="PID0392"/>
    <s v="Adult"/>
    <x v="0"/>
    <n v="250000"/>
    <n v="154333.29999999999"/>
    <n v="90.2"/>
    <x v="1"/>
    <s v="AB+"/>
    <b v="0"/>
    <s v="Yes"/>
    <x v="0"/>
    <n v="12"/>
    <n v="30.847098252453751"/>
    <b v="1"/>
    <b v="1"/>
    <s v="Heart Disease"/>
    <s v="Recovered"/>
    <b v="1"/>
    <s v="Medicare"/>
    <x v="3"/>
  </r>
  <r>
    <s v="PID0393"/>
    <s v="Senior"/>
    <x v="3"/>
    <n v="90000"/>
    <n v="54359.3"/>
    <n v="76.599999999999994"/>
    <x v="0"/>
    <s v="B-"/>
    <b v="0"/>
    <b v="0"/>
    <x v="0"/>
    <n v="9"/>
    <n v="30.299434357818118"/>
    <b v="1"/>
    <b v="1"/>
    <s v="Appendicitis"/>
    <s v="Critical"/>
    <b v="1"/>
    <s v="Cigna"/>
    <x v="3"/>
  </r>
  <r>
    <s v="PID0394"/>
    <s v="Senior"/>
    <x v="1"/>
    <n v="45000"/>
    <n v="34948.050000000003"/>
    <n v="81.099999999999994"/>
    <x v="1"/>
    <s v="AB-"/>
    <b v="0"/>
    <b v="0"/>
    <x v="0"/>
    <n v="25"/>
    <n v="32.079427237846602"/>
    <b v="1"/>
    <b v="1"/>
    <s v="Heart Disease"/>
    <s v="Recovered"/>
    <b v="1"/>
    <s v="UnitedHealthcare"/>
    <x v="0"/>
  </r>
  <r>
    <s v="PID0395"/>
    <s v="Adult"/>
    <x v="3"/>
    <n v="48000"/>
    <n v="31165.759999999998"/>
    <n v="79.3"/>
    <x v="1"/>
    <s v="B+"/>
    <b v="0"/>
    <b v="0"/>
    <x v="0"/>
    <n v="0"/>
    <n v="29.846813956114268"/>
    <b v="1"/>
    <b v="1"/>
    <s v="Heart Disease"/>
    <s v="Critical"/>
    <b v="1"/>
    <s v="UnitedHealthcare"/>
    <x v="0"/>
  </r>
  <r>
    <s v="PID0396"/>
    <s v="Senior"/>
    <x v="2"/>
    <n v="12000"/>
    <n v="9210.5399999999991"/>
    <n v="83.4"/>
    <x v="0"/>
    <s v="AB+"/>
    <b v="0"/>
    <b v="0"/>
    <x v="0"/>
    <n v="0.5"/>
    <n v="29.904263329628172"/>
    <b v="1"/>
    <b v="1"/>
    <s v="Cancer"/>
    <s v="Ongoing Treatment"/>
    <b v="1"/>
    <s v="Aetna"/>
    <x v="4"/>
  </r>
  <r>
    <s v="PID0397"/>
    <s v="Adult"/>
    <x v="2"/>
    <n v="800"/>
    <n v="630.55999999999995"/>
    <n v="86.9"/>
    <x v="0"/>
    <s v="A-"/>
    <b v="0"/>
    <b v="1"/>
    <x v="0"/>
    <n v="12"/>
    <n v="29.035383741521603"/>
    <b v="1"/>
    <b v="1"/>
    <s v="Respiratory Infection"/>
    <s v="Recovered"/>
    <b v="1"/>
    <s v="Blue Cross"/>
    <x v="2"/>
  </r>
  <r>
    <s v="PID0398"/>
    <s v="Adult"/>
    <x v="0"/>
    <n v="24000"/>
    <n v="17480.04"/>
    <n v="65"/>
    <x v="0"/>
    <s v="A+"/>
    <b v="0"/>
    <b v="0"/>
    <x v="0"/>
    <n v="12"/>
    <n v="23.030045351473927"/>
    <b v="0"/>
    <b v="0"/>
    <s v="Osteoarthritis"/>
    <s v="Recovered"/>
    <b v="1"/>
    <s v="UnitedHealthcare"/>
    <x v="1"/>
  </r>
  <r>
    <s v="PID0399"/>
    <s v="Adult"/>
    <x v="1"/>
    <n v="60000"/>
    <n v="39419.75"/>
    <n v="89.7"/>
    <x v="0"/>
    <s v="AB+"/>
    <b v="1"/>
    <b v="0"/>
    <x v="0"/>
    <n v="15"/>
    <n v="30.320443482963768"/>
    <b v="1"/>
    <b v="1"/>
    <s v="Stroke"/>
    <s v="Critical"/>
    <b v="1"/>
    <s v="Cigna"/>
    <x v="1"/>
  </r>
  <r>
    <s v="PID0400"/>
    <s v="Adult"/>
    <x v="2"/>
    <n v="24000"/>
    <n v="20401.560000000001"/>
    <n v="72"/>
    <x v="0"/>
    <s v="A-"/>
    <s v="No"/>
    <b v="0"/>
    <x v="0"/>
    <n v="3"/>
    <n v="26.1286108288576"/>
    <b v="0"/>
    <b v="0"/>
    <s v="Diabetes"/>
    <s v="Recovered"/>
    <b v="1"/>
    <s v="Cigna"/>
    <x v="0"/>
  </r>
  <r>
    <s v="PID0401"/>
    <s v="Senior"/>
    <x v="2"/>
    <n v="60000"/>
    <n v="31762.350000000002"/>
    <n v="46.9"/>
    <x v="0"/>
    <s v="O-"/>
    <b v="1"/>
    <b v="1"/>
    <x v="0"/>
    <n v="2"/>
    <n v="20.844444444444445"/>
    <b v="0"/>
    <b v="0"/>
    <s v="Appendicitis"/>
    <s v="Critical"/>
    <b v="1"/>
    <s v="Cigna"/>
    <x v="6"/>
  </r>
  <r>
    <s v="PID0402"/>
    <s v="Adult"/>
    <x v="1"/>
    <n v="250000"/>
    <n v="207131.6"/>
    <n v="87.8"/>
    <x v="0"/>
    <s v="A-"/>
    <b v="1"/>
    <b v="0"/>
    <x v="0"/>
    <n v="7"/>
    <n v="30.026332888752098"/>
    <b v="1"/>
    <b v="1"/>
    <s v="Diabetes"/>
    <s v="Ongoing Treatment"/>
    <b v="1"/>
    <s v="Medicare"/>
    <x v="0"/>
  </r>
  <r>
    <s v="PID0403"/>
    <s v="Middle-aged"/>
    <x v="0"/>
    <n v="1600"/>
    <n v="1276.22"/>
    <n v="92.7"/>
    <x v="1"/>
    <s v="A+"/>
    <b v="1"/>
    <b v="0"/>
    <x v="0"/>
    <n v="7"/>
    <n v="34.894463472467919"/>
    <b v="1"/>
    <b v="1"/>
    <s v="Heart Disease"/>
    <s v="Ongoing Treatment"/>
    <b v="1"/>
    <s v="Aetna"/>
    <x v="3"/>
  </r>
  <r>
    <s v="PID0404"/>
    <s v="Senior"/>
    <x v="0"/>
    <n v="12000"/>
    <n v="8430.7800000000007"/>
    <n v="97.4"/>
    <x v="1"/>
    <s v="O+"/>
    <b v="1"/>
    <b v="0"/>
    <x v="0"/>
    <n v="7"/>
    <n v="34.924163648750408"/>
    <b v="1"/>
    <b v="1"/>
    <s v="Childbirth"/>
    <s v="Ongoing Treatment"/>
    <b v="1"/>
    <s v="Blue Cross"/>
    <x v="1"/>
  </r>
  <r>
    <s v="PID0405"/>
    <s v="Adult"/>
    <x v="0"/>
    <n v="32000"/>
    <n v="25608.2"/>
    <n v="58.1"/>
    <x v="0"/>
    <s v="O+"/>
    <b v="1"/>
    <b v="0"/>
    <x v="0"/>
    <n v="15"/>
    <n v="22.13839353757049"/>
    <b v="0"/>
    <b v="0"/>
    <s v="Fractured Arm"/>
    <s v="Ongoing Treatment"/>
    <b v="1"/>
    <s v="Blue Cross"/>
    <x v="3"/>
  </r>
  <r>
    <s v="PID0406"/>
    <s v="Adult"/>
    <x v="0"/>
    <n v="12000"/>
    <n v="0"/>
    <n v="86.9"/>
    <x v="0"/>
    <s v="B+"/>
    <b v="0"/>
    <b v="0"/>
    <x v="1"/>
    <n v="15"/>
    <n v="32.707290451277807"/>
    <b v="1"/>
    <b v="1"/>
    <s v="Fractured Leg"/>
    <s v="Critical"/>
    <b v="0"/>
    <n v="0"/>
    <x v="2"/>
  </r>
  <r>
    <s v="PID0407"/>
    <s v="Senior"/>
    <x v="2"/>
    <n v="100"/>
    <n v="60.99"/>
    <n v="80.5"/>
    <x v="1"/>
    <s v="AB+"/>
    <b v="0"/>
    <b v="1"/>
    <x v="0"/>
    <n v="200"/>
    <n v="34.842451523545705"/>
    <b v="1"/>
    <b v="1"/>
    <s v="Childbirth"/>
    <s v="Critical"/>
    <b v="1"/>
    <s v="Aetna"/>
    <x v="0"/>
  </r>
  <r>
    <s v="PID0408"/>
    <s v="Middle-aged"/>
    <x v="3"/>
    <n v="24000"/>
    <n v="16421.2"/>
    <n v="74.099999999999994"/>
    <x v="1"/>
    <s v="B+"/>
    <b v="0"/>
    <b v="0"/>
    <x v="0"/>
    <n v="7"/>
    <n v="28.945312499999993"/>
    <b v="1"/>
    <b v="1"/>
    <s v="Diabetes"/>
    <s v="Ongoing Treatment"/>
    <b v="1"/>
    <s v="Blue Cross"/>
    <x v="0"/>
  </r>
  <r>
    <s v="PID0409"/>
    <s v="Senior"/>
    <x v="3"/>
    <n v="48000"/>
    <n v="0"/>
    <n v="84.6"/>
    <x v="0"/>
    <s v="AB-"/>
    <b v="0"/>
    <b v="0"/>
    <x v="1"/>
    <n v="5"/>
    <n v="30.334540499838646"/>
    <b v="1"/>
    <b v="1"/>
    <s v="Fractured Arm"/>
    <s v="Critical"/>
    <b v="0"/>
    <n v="0"/>
    <x v="2"/>
  </r>
  <r>
    <s v="PID0410"/>
    <s v="Middle-aged"/>
    <x v="0"/>
    <n v="60000"/>
    <n v="0"/>
    <n v="87.2"/>
    <x v="0"/>
    <s v="A+"/>
    <b v="0"/>
    <b v="1"/>
    <x v="1"/>
    <n v="20"/>
    <n v="33.226642280140219"/>
    <b v="1"/>
    <b v="1"/>
    <s v="Fractured Arm"/>
    <s v="Recovered"/>
    <b v="0"/>
    <n v="0"/>
    <x v="4"/>
  </r>
  <r>
    <s v="PID0411"/>
    <s v="Adult"/>
    <x v="2"/>
    <n v="800"/>
    <n v="401.91"/>
    <n v="87.6"/>
    <x v="0"/>
    <s v="AB-"/>
    <b v="1"/>
    <b v="0"/>
    <x v="0"/>
    <n v="0.5"/>
    <n v="31.789809841776744"/>
    <b v="1"/>
    <b v="1"/>
    <s v="Heart Disease"/>
    <s v="Ongoing Treatment"/>
    <b v="1"/>
    <s v="Cigna"/>
    <x v="1"/>
  </r>
  <r>
    <s v="PID0412"/>
    <s v="Middle-aged"/>
    <x v="0"/>
    <n v="40000"/>
    <n v="0"/>
    <n v="86.3"/>
    <x v="1"/>
    <s v="O+"/>
    <b v="0"/>
    <b v="0"/>
    <x v="1"/>
    <n v="90"/>
    <n v="32.08655562165378"/>
    <b v="1"/>
    <b v="1"/>
    <s v="Diabetes"/>
    <s v="Recovered"/>
    <b v="0"/>
    <n v="0"/>
    <x v="1"/>
  </r>
  <r>
    <s v="PID0413"/>
    <s v="Senior"/>
    <x v="2"/>
    <n v="72000"/>
    <n v="36270.04"/>
    <n v="73.400000000000006"/>
    <x v="0"/>
    <s v="O+"/>
    <b v="0"/>
    <b v="0"/>
    <x v="0"/>
    <n v="25"/>
    <n v="29.033661643131204"/>
    <b v="1"/>
    <b v="1"/>
    <s v="Fractured Leg"/>
    <s v="Recovered"/>
    <b v="1"/>
    <s v="Medicare"/>
    <x v="1"/>
  </r>
  <r>
    <s v="PID0414"/>
    <s v="Senior"/>
    <x v="3"/>
    <n v="60000"/>
    <n v="36798"/>
    <n v="55.9"/>
    <x v="1"/>
    <s v="O+"/>
    <b v="0"/>
    <b v="0"/>
    <x v="0"/>
    <n v="40"/>
    <n v="24.194944598337951"/>
    <b v="0"/>
    <b v="0"/>
    <s v="Fractured Leg"/>
    <s v="Ongoing Treatment"/>
    <b v="1"/>
    <s v="Aetna"/>
    <x v="4"/>
  </r>
  <r>
    <s v="PID0415"/>
    <s v="Middle-aged"/>
    <x v="2"/>
    <n v="500"/>
    <n v="398.78"/>
    <n v="55"/>
    <x v="0"/>
    <s v="AB-"/>
    <b v="1"/>
    <b v="0"/>
    <x v="0"/>
    <n v="2"/>
    <n v="22.892819979188342"/>
    <b v="0"/>
    <b v="0"/>
    <s v="Prostate Cancer"/>
    <s v="Ongoing Treatment"/>
    <b v="1"/>
    <s v="Medicare"/>
    <x v="1"/>
  </r>
  <r>
    <s v="PID0416"/>
    <s v="Adult"/>
    <x v="3"/>
    <n v="32000"/>
    <n v="23542.2"/>
    <n v="86.7"/>
    <x v="1"/>
    <s v="A+"/>
    <b v="0"/>
    <b v="1"/>
    <x v="0"/>
    <n v="15"/>
    <n v="32.632014754036661"/>
    <b v="1"/>
    <b v="1"/>
    <s v="Heart Disease"/>
    <s v="Recovered"/>
    <b v="1"/>
    <s v="Cigna"/>
    <x v="2"/>
  </r>
  <r>
    <s v="PID0417"/>
    <s v="Middle-aged"/>
    <x v="3"/>
    <n v="32000"/>
    <n v="20557.72"/>
    <n v="95.4"/>
    <x v="0"/>
    <s v="O+"/>
    <b v="1"/>
    <b v="0"/>
    <x v="0"/>
    <n v="9"/>
    <n v="31.875438537872967"/>
    <b v="1"/>
    <b v="1"/>
    <s v="Heart Attack"/>
    <s v="Critical"/>
    <b v="1"/>
    <s v="Aetna"/>
    <x v="1"/>
  </r>
  <r>
    <s v="PID0418"/>
    <s v="Adult"/>
    <x v="0"/>
    <n v="90000"/>
    <n v="66424.05"/>
    <n v="68.7"/>
    <x v="1"/>
    <s v="B+"/>
    <b v="0"/>
    <b v="0"/>
    <x v="0"/>
    <n v="25"/>
    <n v="22.432653061224492"/>
    <b v="0"/>
    <b v="0"/>
    <s v="Prostate Cancer"/>
    <s v="Ongoing Treatment"/>
    <b v="1"/>
    <s v="UnitedHealthcare"/>
    <x v="1"/>
  </r>
  <r>
    <s v="PID0419"/>
    <s v="Middle-aged"/>
    <x v="0"/>
    <n v="200000"/>
    <n v="114686.88"/>
    <n v="86.5"/>
    <x v="1"/>
    <s v="AB+"/>
    <b v="1"/>
    <b v="0"/>
    <x v="0"/>
    <n v="12"/>
    <n v="33.370626133251029"/>
    <b v="1"/>
    <b v="1"/>
    <s v="Osteoarthritis"/>
    <s v="Ongoing Treatment"/>
    <b v="1"/>
    <s v="Aetna"/>
    <x v="0"/>
  </r>
  <r>
    <s v="PID0420"/>
    <s v="Senior"/>
    <x v="1"/>
    <n v="240000"/>
    <n v="131303.88"/>
    <n v="92.2"/>
    <x v="1"/>
    <s v="A-"/>
    <b v="0"/>
    <b v="0"/>
    <x v="0"/>
    <n v="25"/>
    <n v="34.702096428168169"/>
    <b v="1"/>
    <b v="1"/>
    <s v="Prostate Cancer"/>
    <s v="Critical"/>
    <b v="1"/>
    <s v="Blue Cross"/>
    <x v="0"/>
  </r>
  <r>
    <s v="PID0421"/>
    <s v="Senior"/>
    <x v="1"/>
    <n v="45000"/>
    <n v="26761.53"/>
    <n v="72"/>
    <x v="0"/>
    <s v="AB+"/>
    <b v="0"/>
    <b v="0"/>
    <x v="0"/>
    <n v="12"/>
    <n v="26.1286108288576"/>
    <b v="0"/>
    <b v="0"/>
    <s v="Stroke"/>
    <s v="Recovered"/>
    <b v="1"/>
    <s v="Aetna"/>
    <x v="6"/>
  </r>
  <r>
    <s v="PID0422"/>
    <s v="Middle-aged"/>
    <x v="0"/>
    <n v="800"/>
    <n v="0"/>
    <n v="69.3"/>
    <x v="0"/>
    <s v="A-"/>
    <b v="0"/>
    <b v="0"/>
    <x v="1"/>
    <n v="20"/>
    <n v="28.844953173777309"/>
    <b v="1"/>
    <b v="1"/>
    <s v="Childbirth"/>
    <s v="Ongoing Treatment"/>
    <b v="0"/>
    <n v="0"/>
    <x v="1"/>
  </r>
  <r>
    <s v="PID0423"/>
    <s v="Middle-aged"/>
    <x v="0"/>
    <n v="250000"/>
    <n v="160812.4"/>
    <n v="106.1"/>
    <x v="0"/>
    <s v="A-"/>
    <b v="0"/>
    <b v="0"/>
    <x v="0"/>
    <n v="5"/>
    <n v="33.113822914390937"/>
    <b v="1"/>
    <b v="1"/>
    <s v="Heart Attack"/>
    <s v="Recovered"/>
    <b v="1"/>
    <s v="Medicare"/>
    <x v="3"/>
  </r>
  <r>
    <s v="PID0424"/>
    <s v="Middle-aged"/>
    <x v="2"/>
    <n v="800"/>
    <n v="411.18"/>
    <n v="86.3"/>
    <x v="1"/>
    <s v="AB-"/>
    <b v="0"/>
    <b v="0"/>
    <x v="0"/>
    <n v="5"/>
    <n v="34.569780483896807"/>
    <b v="1"/>
    <b v="1"/>
    <s v="Cancer"/>
    <s v="Critical"/>
    <b v="1"/>
    <s v="UnitedHealthcare"/>
    <x v="0"/>
  </r>
  <r>
    <s v="PID0425"/>
    <s v="Adult"/>
    <x v="1"/>
    <n v="45000"/>
    <n v="33185.19"/>
    <n v="60.9"/>
    <x v="1"/>
    <s v="B+"/>
    <b v="1"/>
    <s v="No"/>
    <x v="0"/>
    <n v="12"/>
    <n v="22.369146005509645"/>
    <b v="0"/>
    <b v="0"/>
    <s v="Appendicitis"/>
    <s v="Recovered"/>
    <b v="1"/>
    <s v="Aetna"/>
    <x v="0"/>
  </r>
  <r>
    <s v="PID0426"/>
    <s v="Middle-aged"/>
    <x v="0"/>
    <n v="800"/>
    <n v="0"/>
    <n v="77.599999999999994"/>
    <x v="0"/>
    <s v="O+"/>
    <b v="1"/>
    <b v="1"/>
    <x v="1"/>
    <n v="9"/>
    <n v="34.033595017762373"/>
    <b v="1"/>
    <b v="1"/>
    <s v="Hypertension"/>
    <s v="Critical"/>
    <b v="0"/>
    <n v="0"/>
    <x v="0"/>
  </r>
  <r>
    <s v="PID0427"/>
    <s v="Adult"/>
    <x v="2"/>
    <n v="40000"/>
    <n v="24492.959999999999"/>
    <n v="66"/>
    <x v="0"/>
    <s v="B+"/>
    <b v="0"/>
    <b v="0"/>
    <x v="0"/>
    <n v="3"/>
    <n v="22.309356408869661"/>
    <b v="0"/>
    <b v="0"/>
    <s v="Hypertension"/>
    <s v="Ongoing Treatment"/>
    <b v="1"/>
    <s v="Blue Cross"/>
    <x v="1"/>
  </r>
  <r>
    <s v="PID0428"/>
    <s v="Middle-aged"/>
    <x v="3"/>
    <n v="3000"/>
    <n v="2095.89"/>
    <n v="83.6"/>
    <x v="0"/>
    <s v="A+"/>
    <b v="0"/>
    <b v="0"/>
    <x v="0"/>
    <n v="5"/>
    <n v="34.352399737015119"/>
    <b v="1"/>
    <b v="1"/>
    <s v="Diabetes"/>
    <s v="Ongoing Treatment"/>
    <b v="1"/>
    <s v="Aetna"/>
    <x v="0"/>
  </r>
  <r>
    <s v="PID0429"/>
    <s v="Senior"/>
    <x v="2"/>
    <n v="40000"/>
    <n v="33618.6"/>
    <n v="58.9"/>
    <x v="1"/>
    <s v="AB+"/>
    <b v="0"/>
    <b v="0"/>
    <x v="0"/>
    <n v="2"/>
    <n v="22.168692837517408"/>
    <b v="0"/>
    <b v="0"/>
    <s v="Fractured Leg"/>
    <s v="Recovered"/>
    <b v="1"/>
    <s v="UnitedHealthcare"/>
    <x v="3"/>
  </r>
  <r>
    <s v="PID0430"/>
    <s v="Middle-aged"/>
    <x v="0"/>
    <n v="72000"/>
    <n v="58499.199999999997"/>
    <n v="79"/>
    <x v="0"/>
    <s v="B-"/>
    <b v="0"/>
    <b v="0"/>
    <x v="0"/>
    <n v="5"/>
    <n v="29.372397382510414"/>
    <b v="1"/>
    <b v="1"/>
    <s v="Heart Attack"/>
    <s v="Ongoing Treatment"/>
    <b v="1"/>
    <s v="Blue Cross"/>
    <x v="0"/>
  </r>
  <r>
    <s v="PID0431"/>
    <s v="Middle-aged"/>
    <x v="3"/>
    <n v="12000"/>
    <n v="6952.4400000000005"/>
    <n v="98.2"/>
    <x v="1"/>
    <s v="O-"/>
    <b v="0"/>
    <b v="0"/>
    <x v="0"/>
    <n v="120"/>
    <n v="31.34476044559354"/>
    <b v="1"/>
    <b v="1"/>
    <s v="Kidney Stones"/>
    <s v="Ongoing Treatment"/>
    <b v="1"/>
    <s v="Cigna"/>
    <x v="2"/>
  </r>
  <r>
    <s v="PID0432"/>
    <s v="Adult"/>
    <x v="2"/>
    <n v="54000"/>
    <n v="34491.06"/>
    <n v="74.7"/>
    <x v="0"/>
    <s v="A-"/>
    <b v="0"/>
    <b v="0"/>
    <x v="0"/>
    <n v="0.5"/>
    <n v="24.673008323424494"/>
    <b v="0"/>
    <b v="0"/>
    <s v="Prostate Cancer"/>
    <s v="Ongoing Treatment"/>
    <b v="1"/>
    <s v="Aetna"/>
    <x v="1"/>
  </r>
  <r>
    <s v="PID0433"/>
    <s v="Middle-aged"/>
    <x v="0"/>
    <n v="45000"/>
    <n v="24593.67"/>
    <n v="80.400000000000006"/>
    <x v="0"/>
    <s v="O-"/>
    <b v="0"/>
    <b v="0"/>
    <x v="0"/>
    <n v="200"/>
    <n v="29.531680440771357"/>
    <b v="1"/>
    <b v="1"/>
    <s v="Heart Disease"/>
    <s v="Critical"/>
    <b v="1"/>
    <s v="Blue Cross"/>
    <x v="5"/>
  </r>
  <r>
    <s v="PID0434"/>
    <s v="Middle-aged"/>
    <x v="0"/>
    <n v="100"/>
    <n v="52.32"/>
    <n v="60.8"/>
    <x v="0"/>
    <s v="O-"/>
    <b v="0"/>
    <b v="1"/>
    <x v="0"/>
    <n v="12"/>
    <n v="25.636700961376285"/>
    <b v="0"/>
    <b v="0"/>
    <s v="Diabetes"/>
    <s v="Critical"/>
    <b v="1"/>
    <s v="Cigna"/>
    <x v="1"/>
  </r>
  <r>
    <s v="PID0435"/>
    <s v="Middle-aged"/>
    <x v="1"/>
    <n v="24000"/>
    <n v="18705.88"/>
    <n v="56"/>
    <x v="1"/>
    <s v="B+"/>
    <b v="0"/>
    <b v="0"/>
    <x v="0"/>
    <n v="12"/>
    <n v="21.338210638622158"/>
    <b v="0"/>
    <b v="0"/>
    <s v="Cancer"/>
    <s v="Critical"/>
    <b v="1"/>
    <s v="Aetna"/>
    <x v="2"/>
  </r>
  <r>
    <s v="PID0436"/>
    <s v="Adult"/>
    <x v="1"/>
    <n v="18000"/>
    <n v="13355.46"/>
    <n v="74.400000000000006"/>
    <x v="0"/>
    <s v="A-"/>
    <b v="0"/>
    <b v="0"/>
    <x v="0"/>
    <n v="5"/>
    <n v="29.062499999999996"/>
    <b v="1"/>
    <b v="1"/>
    <s v="Kidney Stones"/>
    <s v="Critical"/>
    <b v="1"/>
    <s v="Cigna"/>
    <x v="0"/>
  </r>
  <r>
    <s v="PID0437"/>
    <s v="Senior"/>
    <x v="0"/>
    <n v="54000"/>
    <n v="27150.75"/>
    <n v="63.4"/>
    <x v="1"/>
    <s v="AB+"/>
    <b v="0"/>
    <b v="0"/>
    <x v="0"/>
    <n v="200"/>
    <n v="23.287419651056016"/>
    <b v="0"/>
    <b v="0"/>
    <s v="Fractured Arm"/>
    <s v="Ongoing Treatment"/>
    <b v="1"/>
    <s v="Aetna"/>
    <x v="0"/>
  </r>
  <r>
    <s v="PID0438"/>
    <s v="Senior"/>
    <x v="2"/>
    <n v="500"/>
    <n v="393.88"/>
    <n v="86"/>
    <x v="1"/>
    <s v="O+"/>
    <b v="0"/>
    <b v="1"/>
    <x v="0"/>
    <n v="3"/>
    <n v="32.769394909312595"/>
    <b v="1"/>
    <b v="1"/>
    <s v="Kidney Stones"/>
    <s v="Ongoing Treatment"/>
    <b v="1"/>
    <s v="Medicare"/>
    <x v="4"/>
  </r>
  <r>
    <s v="PID0439"/>
    <s v="Senior"/>
    <x v="0"/>
    <n v="48000"/>
    <n v="33606.400000000001"/>
    <n v="78.8"/>
    <x v="0"/>
    <s v="B-"/>
    <b v="0"/>
    <b v="0"/>
    <x v="0"/>
    <n v="150"/>
    <n v="30.781249999999993"/>
    <b v="1"/>
    <b v="1"/>
    <s v="Diabetes"/>
    <s v="Ongoing Treatment"/>
    <b v="1"/>
    <s v="Cigna"/>
    <x v="1"/>
  </r>
  <r>
    <s v="PID0440"/>
    <s v="Middle-aged"/>
    <x v="1"/>
    <n v="72000"/>
    <n v="36669.199999999997"/>
    <n v="74.599999999999994"/>
    <x v="1"/>
    <s v="O-"/>
    <b v="0"/>
    <b v="1"/>
    <x v="0"/>
    <n v="25"/>
    <n v="25.512123388393011"/>
    <b v="0"/>
    <b v="0"/>
    <s v="Stroke"/>
    <s v="Recovered"/>
    <b v="1"/>
    <s v="Cigna"/>
    <x v="3"/>
  </r>
  <r>
    <s v="PID0441"/>
    <s v="Senior"/>
    <x v="0"/>
    <n v="200"/>
    <n v="101.26"/>
    <n v="88.5"/>
    <x v="0"/>
    <s v="AB-"/>
    <b v="0"/>
    <b v="0"/>
    <x v="0"/>
    <n v="4"/>
    <n v="34.570312499999993"/>
    <b v="1"/>
    <b v="1"/>
    <s v="Fractured Arm"/>
    <s v="Ongoing Treatment"/>
    <b v="1"/>
    <s v="Blue Cross"/>
    <x v="0"/>
  </r>
  <r>
    <s v="PID0442"/>
    <s v="Middle-aged"/>
    <x v="0"/>
    <n v="20000"/>
    <n v="10124.379999999999"/>
    <n v="59.1"/>
    <x v="1"/>
    <s v="B-"/>
    <b v="0"/>
    <b v="0"/>
    <x v="0"/>
    <n v="12"/>
    <n v="20.692552781765347"/>
    <b v="0"/>
    <b v="0"/>
    <s v="Diabetes"/>
    <s v="Recovered"/>
    <b v="1"/>
    <s v="UnitedHealthcare"/>
    <x v="1"/>
  </r>
  <r>
    <s v="PID0443"/>
    <s v="Adult"/>
    <x v="2"/>
    <n v="60000"/>
    <n v="37390.25"/>
    <n v="72.900000000000006"/>
    <x v="1"/>
    <s v="B-"/>
    <b v="0"/>
    <b v="0"/>
    <x v="0"/>
    <n v="1"/>
    <n v="25.524316375477053"/>
    <b v="0"/>
    <b v="0"/>
    <s v="Fractured Leg"/>
    <s v="Ongoing Treatment"/>
    <b v="1"/>
    <s v="Aetna"/>
    <x v="6"/>
  </r>
  <r>
    <s v="PID0444"/>
    <s v="Middle-aged"/>
    <x v="2"/>
    <n v="45000"/>
    <n v="39564"/>
    <n v="83"/>
    <x v="1"/>
    <s v="B+"/>
    <b v="0"/>
    <b v="0"/>
    <x v="0"/>
    <n v="2"/>
    <n v="31.239414355075468"/>
    <b v="1"/>
    <b v="1"/>
    <s v="Diabetes"/>
    <s v="Critical"/>
    <b v="1"/>
    <s v="Blue Cross"/>
    <x v="6"/>
  </r>
  <r>
    <s v="PID0445"/>
    <s v="Adult"/>
    <x v="2"/>
    <n v="24000"/>
    <n v="14404.98"/>
    <n v="69.2"/>
    <x v="0"/>
    <s v="A+"/>
    <b v="0"/>
    <b v="1"/>
    <x v="0"/>
    <n v="20"/>
    <n v="26.696500906600825"/>
    <b v="0"/>
    <b v="0"/>
    <s v="Prostate Cancer"/>
    <s v="Critical"/>
    <b v="1"/>
    <s v="UnitedHealthcare"/>
    <x v="5"/>
  </r>
  <r>
    <s v="PID0446"/>
    <s v="Senior"/>
    <x v="2"/>
    <n v="15000"/>
    <n v="9615.15"/>
    <n v="77.7"/>
    <x v="0"/>
    <s v="O+"/>
    <b v="0"/>
    <b v="0"/>
    <x v="0"/>
    <n v="0.5"/>
    <n v="30.734543728491751"/>
    <b v="1"/>
    <b v="1"/>
    <s v="Fractured Leg"/>
    <s v="Recovered"/>
    <b v="1"/>
    <s v="Aetna"/>
    <x v="2"/>
  </r>
  <r>
    <s v="PID0447"/>
    <s v="Adult"/>
    <x v="0"/>
    <n v="250000"/>
    <n v="166346.30000000002"/>
    <n v="89.9"/>
    <x v="0"/>
    <s v="A+"/>
    <b v="0"/>
    <b v="0"/>
    <x v="0"/>
    <n v="7"/>
    <n v="33.836425909894992"/>
    <b v="1"/>
    <b v="1"/>
    <s v="Heart Attack"/>
    <s v="Critical"/>
    <b v="1"/>
    <s v="Aetna"/>
    <x v="1"/>
  </r>
  <r>
    <s v="PID0448"/>
    <s v="Adult"/>
    <x v="2"/>
    <n v="24000"/>
    <n v="21098.2"/>
    <n v="84.7"/>
    <x v="0"/>
    <s v="O+"/>
    <b v="0"/>
    <b v="0"/>
    <x v="0"/>
    <n v="1"/>
    <n v="31.491671624033319"/>
    <b v="1"/>
    <b v="1"/>
    <s v="Prostate Cancer"/>
    <s v="Critical"/>
    <b v="1"/>
    <s v="Medicare"/>
    <x v="0"/>
  </r>
  <r>
    <s v="PID0449"/>
    <s v="Senior"/>
    <x v="2"/>
    <n v="250000"/>
    <n v="185578.5"/>
    <n v="74.599999999999994"/>
    <x v="1"/>
    <s v="B+"/>
    <b v="0"/>
    <b v="0"/>
    <x v="0"/>
    <n v="2"/>
    <n v="29.508326411138796"/>
    <b v="1"/>
    <b v="1"/>
    <s v="Fractured Leg"/>
    <s v="Critical"/>
    <b v="1"/>
    <s v="Cigna"/>
    <x v="1"/>
  </r>
  <r>
    <s v="PID0450"/>
    <s v="Middle-aged"/>
    <x v="1"/>
    <n v="300000"/>
    <n v="0"/>
    <n v="93.5"/>
    <x v="0"/>
    <s v="A-"/>
    <b v="0"/>
    <b v="0"/>
    <x v="1"/>
    <n v="15"/>
    <n v="33.127834467120188"/>
    <b v="1"/>
    <b v="1"/>
    <s v="Fractured Leg"/>
    <s v="Critical"/>
    <b v="0"/>
    <n v="0"/>
    <x v="2"/>
  </r>
  <r>
    <s v="PID0451"/>
    <s v="Adult"/>
    <x v="3"/>
    <n v="18000"/>
    <n v="15254.939999999999"/>
    <n v="83.6"/>
    <x v="0"/>
    <s v="AB-"/>
    <b v="1"/>
    <b v="0"/>
    <x v="0"/>
    <n v="12"/>
    <n v="31.082688875669248"/>
    <b v="1"/>
    <b v="1"/>
    <s v="Hypertension"/>
    <s v="Critical"/>
    <b v="1"/>
    <s v="Cigna"/>
    <x v="1"/>
  </r>
  <r>
    <s v="PID0452"/>
    <s v="Adult"/>
    <x v="0"/>
    <n v="3000"/>
    <n v="2236.71"/>
    <n v="69.3"/>
    <x v="0"/>
    <s v="O+"/>
    <b v="0"/>
    <b v="1"/>
    <x v="0"/>
    <n v="2"/>
    <n v="24.553571428571431"/>
    <b v="0"/>
    <b v="0"/>
    <s v="Cancer"/>
    <s v="Recovered"/>
    <b v="1"/>
    <s v="Blue Cross"/>
    <x v="3"/>
  </r>
  <r>
    <s v="PID0453"/>
    <s v="Adult"/>
    <x v="2"/>
    <n v="18000"/>
    <n v="0"/>
    <n v="72"/>
    <x v="1"/>
    <s v="B-"/>
    <b v="0"/>
    <b v="1"/>
    <x v="1"/>
    <n v="2"/>
    <n v="24.056934745564501"/>
    <b v="0"/>
    <b v="0"/>
    <s v="Fractured Arm"/>
    <s v="Ongoing Treatment"/>
    <b v="0"/>
    <n v="0"/>
    <x v="6"/>
  </r>
  <r>
    <s v="PID0454"/>
    <s v="Middle-aged"/>
    <x v="0"/>
    <n v="32000"/>
    <n v="18500.68"/>
    <n v="84.8"/>
    <x v="1"/>
    <s v="AB-"/>
    <b v="0"/>
    <b v="1"/>
    <x v="0"/>
    <n v="25"/>
    <n v="26.764297437192273"/>
    <b v="0"/>
    <b v="0"/>
    <s v="Childbirth"/>
    <s v="Ongoing Treatment"/>
    <b v="1"/>
    <s v="Cigna"/>
    <x v="1"/>
  </r>
  <r>
    <s v="PID0455"/>
    <s v="Young Adult"/>
    <x v="0"/>
    <n v="100"/>
    <n v="73.209999999999994"/>
    <n v="97.4"/>
    <x v="0"/>
    <s v="AB-"/>
    <s v="No"/>
    <s v="No"/>
    <x v="0"/>
    <n v="12"/>
    <n v="32.923201730665227"/>
    <b v="1"/>
    <b v="1"/>
    <s v="Fractured Arm"/>
    <s v="Recovered"/>
    <b v="1"/>
    <s v="Cigna"/>
    <x v="2"/>
  </r>
  <r>
    <s v="PID0456"/>
    <s v="Middle-aged"/>
    <x v="0"/>
    <n v="54000"/>
    <n v="0"/>
    <n v="89.3"/>
    <x v="1"/>
    <s v="O+"/>
    <b v="0"/>
    <b v="0"/>
    <x v="1"/>
    <n v="4"/>
    <n v="32.800734618916437"/>
    <b v="1"/>
    <b v="1"/>
    <s v="Cancer"/>
    <s v="Recovered"/>
    <b v="0"/>
    <n v="0"/>
    <x v="3"/>
  </r>
  <r>
    <s v="PID0457"/>
    <s v="Middle-aged"/>
    <x v="3"/>
    <n v="800"/>
    <n v="565.26"/>
    <n v="69.5"/>
    <x v="0"/>
    <s v="AB-"/>
    <b v="1"/>
    <b v="0"/>
    <x v="0"/>
    <n v="2"/>
    <n v="25.221367397300046"/>
    <b v="0"/>
    <b v="0"/>
    <s v="Fractured Arm"/>
    <s v="Recovered"/>
    <b v="1"/>
    <s v="Aetna"/>
    <x v="1"/>
  </r>
  <r>
    <s v="PID0458"/>
    <s v="Adult"/>
    <x v="2"/>
    <n v="72000"/>
    <n v="45460.44"/>
    <n v="87.7"/>
    <x v="0"/>
    <s v="O-"/>
    <b v="0"/>
    <b v="0"/>
    <x v="0"/>
    <n v="2"/>
    <n v="31.826099579039052"/>
    <b v="1"/>
    <b v="1"/>
    <s v="Childbirth"/>
    <s v="Ongoing Treatment"/>
    <b v="1"/>
    <s v="UnitedHealthcare"/>
    <x v="1"/>
  </r>
  <r>
    <s v="PID0459"/>
    <s v="Senior"/>
    <x v="0"/>
    <n v="40000"/>
    <n v="21188.600000000002"/>
    <n v="81.2"/>
    <x v="1"/>
    <s v="B-"/>
    <b v="0"/>
    <b v="0"/>
    <x v="0"/>
    <n v="25"/>
    <n v="33.798126951092605"/>
    <b v="1"/>
    <b v="1"/>
    <s v="Heart Attack"/>
    <s v="Recovered"/>
    <b v="1"/>
    <s v="Blue Cross"/>
    <x v="1"/>
  </r>
  <r>
    <s v="PID0460"/>
    <s v="Adult"/>
    <x v="1"/>
    <n v="40000"/>
    <n v="35616"/>
    <n v="95.7"/>
    <x v="1"/>
    <s v="A-"/>
    <b v="0"/>
    <b v="0"/>
    <x v="0"/>
    <n v="20"/>
    <n v="31.609195402298852"/>
    <b v="1"/>
    <b v="1"/>
    <s v="Kidney Stones"/>
    <s v="Recovered"/>
    <b v="1"/>
    <s v="UnitedHealthcare"/>
    <x v="0"/>
  </r>
  <r>
    <s v="PID0461"/>
    <s v="Middle-aged"/>
    <x v="2"/>
    <n v="32000"/>
    <n v="0"/>
    <n v="54.9"/>
    <x v="1"/>
    <s v="AB+"/>
    <b v="0"/>
    <b v="0"/>
    <x v="1"/>
    <n v="1"/>
    <n v="20.919067215363508"/>
    <b v="0"/>
    <b v="0"/>
    <s v="Childbirth"/>
    <s v="Recovered"/>
    <b v="0"/>
    <n v="0"/>
    <x v="3"/>
  </r>
  <r>
    <s v="PID0462"/>
    <s v="Adult"/>
    <x v="0"/>
    <n v="54000"/>
    <n v="27921.96"/>
    <n v="89.1"/>
    <x v="0"/>
    <s v="O+"/>
    <b v="0"/>
    <b v="0"/>
    <x v="0"/>
    <n v="25"/>
    <n v="30.830449826989621"/>
    <b v="1"/>
    <b v="1"/>
    <s v="Prostate Cancer"/>
    <s v="Critical"/>
    <b v="1"/>
    <s v="Blue Cross"/>
    <x v="1"/>
  </r>
  <r>
    <s v="PID0463"/>
    <s v="Middle-aged"/>
    <x v="3"/>
    <n v="40000"/>
    <n v="23114.3"/>
    <n v="86.6"/>
    <x v="1"/>
    <s v="B-"/>
    <b v="0"/>
    <b v="0"/>
    <x v="0"/>
    <n v="7"/>
    <n v="29.27257977285019"/>
    <b v="1"/>
    <b v="1"/>
    <s v="Stroke"/>
    <s v="Ongoing Treatment"/>
    <b v="1"/>
    <s v="Aetna"/>
    <x v="2"/>
  </r>
  <r>
    <s v="PID0464"/>
    <s v="Senior"/>
    <x v="0"/>
    <n v="800"/>
    <n v="0"/>
    <n v="88.4"/>
    <x v="0"/>
    <s v="O+"/>
    <b v="0"/>
    <b v="0"/>
    <x v="1"/>
    <n v="12"/>
    <n v="32.470156106519745"/>
    <b v="1"/>
    <b v="1"/>
    <s v="Cancer"/>
    <s v="Recovered"/>
    <b v="0"/>
    <n v="0"/>
    <x v="0"/>
  </r>
  <r>
    <s v="PID0465"/>
    <s v="Adult"/>
    <x v="1"/>
    <n v="32000"/>
    <n v="26512.240000000002"/>
    <n v="84.7"/>
    <x v="1"/>
    <s v="A-"/>
    <b v="0"/>
    <b v="1"/>
    <x v="0"/>
    <n v="7"/>
    <n v="30.00992063492064"/>
    <s v="Yes"/>
    <b v="1"/>
    <s v="Heart Disease"/>
    <s v="Recovered"/>
    <b v="1"/>
    <s v="UnitedHealthcare"/>
    <x v="1"/>
  </r>
  <r>
    <s v="PID0466"/>
    <s v="Senior"/>
    <x v="0"/>
    <n v="12000"/>
    <n v="0"/>
    <n v="74.8"/>
    <x v="0"/>
    <s v="B-"/>
    <b v="0"/>
    <b v="1"/>
    <x v="1"/>
    <n v="9"/>
    <n v="31.134235171696144"/>
    <b v="1"/>
    <b v="1"/>
    <s v="Stroke"/>
    <s v="Ongoing Treatment"/>
    <b v="0"/>
    <n v="0"/>
    <x v="3"/>
  </r>
  <r>
    <s v="PID0467"/>
    <s v="Senior"/>
    <x v="1"/>
    <n v="40000"/>
    <n v="0"/>
    <n v="85.2"/>
    <x v="1"/>
    <s v="O-"/>
    <b v="1"/>
    <b v="1"/>
    <x v="1"/>
    <n v="7"/>
    <n v="33.701198528539216"/>
    <b v="1"/>
    <b v="1"/>
    <s v="Hypertension"/>
    <s v="Ongoing Treatment"/>
    <b v="0"/>
    <n v="0"/>
    <x v="0"/>
  </r>
  <r>
    <s v="PID0468"/>
    <s v="Young Adult"/>
    <x v="2"/>
    <n v="21000"/>
    <n v="13118.279999999999"/>
    <n v="93.5"/>
    <x v="0"/>
    <s v="B-"/>
    <b v="1"/>
    <b v="1"/>
    <x v="0"/>
    <n v="5"/>
    <n v="32.352941176470594"/>
    <b v="1"/>
    <b v="1"/>
    <s v="Stroke"/>
    <s v="Critical"/>
    <b v="1"/>
    <s v="Aetna"/>
    <x v="1"/>
  </r>
  <r>
    <s v="PID0469"/>
    <s v="Young Adult"/>
    <x v="3"/>
    <n v="3000"/>
    <n v="2092.17"/>
    <n v="63.4"/>
    <x v="0"/>
    <s v="B-"/>
    <b v="0"/>
    <b v="1"/>
    <x v="0"/>
    <n v="3"/>
    <n v="21.93771626297578"/>
    <b v="0"/>
    <b v="0"/>
    <s v="Hypertension"/>
    <s v="Critical"/>
    <b v="1"/>
    <s v="Cigna"/>
    <x v="1"/>
  </r>
  <r>
    <s v="PID0470"/>
    <s v="Senior"/>
    <x v="2"/>
    <n v="75000"/>
    <n v="38626.699999999997"/>
    <n v="91.5"/>
    <x v="1"/>
    <s v="A-"/>
    <b v="1"/>
    <b v="1"/>
    <x v="0"/>
    <n v="12"/>
    <n v="34.438631487824161"/>
    <b v="1"/>
    <b v="1"/>
    <s v="Appendicitis"/>
    <s v="Recovered"/>
    <b v="1"/>
    <s v="Medicare"/>
    <x v="4"/>
  </r>
  <r>
    <s v="PID0471"/>
    <s v="Young Adult"/>
    <x v="3"/>
    <n v="800"/>
    <n v="628.30999999999995"/>
    <n v="93.4"/>
    <x v="1"/>
    <s v="O+"/>
    <b v="1"/>
    <b v="1"/>
    <x v="0"/>
    <n v="15"/>
    <n v="31.941452070722622"/>
    <b v="1"/>
    <b v="1"/>
    <s v="Stroke"/>
    <s v="Recovered"/>
    <b v="1"/>
    <s v="UnitedHealthcare"/>
    <x v="3"/>
  </r>
  <r>
    <s v="PID0472"/>
    <s v="Middle-aged"/>
    <x v="0"/>
    <n v="75000"/>
    <n v="0"/>
    <n v="52.2"/>
    <x v="0"/>
    <s v="B-"/>
    <b v="0"/>
    <b v="1"/>
    <x v="1"/>
    <n v="200"/>
    <n v="20.390624999999996"/>
    <b v="0"/>
    <b v="0"/>
    <s v="Kidney Stones"/>
    <s v="Critical"/>
    <b v="0"/>
    <n v="0"/>
    <x v="1"/>
  </r>
  <r>
    <s v="PID0473"/>
    <s v="Middle-aged"/>
    <x v="0"/>
    <n v="20000"/>
    <n v="15777.76"/>
    <n v="92.6"/>
    <x v="0"/>
    <s v="O-"/>
    <b v="0"/>
    <b v="0"/>
    <x v="0"/>
    <n v="5"/>
    <n v="34.012855831037648"/>
    <b v="1"/>
    <b v="1"/>
    <s v="Fractured Arm"/>
    <s v="Ongoing Treatment"/>
    <b v="1"/>
    <s v="UnitedHealthcare"/>
    <x v="3"/>
  </r>
  <r>
    <s v="PID0474"/>
    <s v="Middle-aged"/>
    <x v="2"/>
    <n v="100"/>
    <n v="53.65"/>
    <n v="65"/>
    <x v="0"/>
    <s v="B+"/>
    <b v="0"/>
    <b v="0"/>
    <x v="0"/>
    <n v="7"/>
    <n v="28.133656509695292"/>
    <b v="1"/>
    <b v="1"/>
    <s v="Childbirth"/>
    <s v="Ongoing Treatment"/>
    <b v="1"/>
    <s v="UnitedHealthcare"/>
    <x v="0"/>
  </r>
  <r>
    <s v="PID0475"/>
    <s v="Senior"/>
    <x v="1"/>
    <n v="75000"/>
    <n v="52660.649999999994"/>
    <n v="70.900000000000006"/>
    <x v="1"/>
    <s v="B-"/>
    <b v="1"/>
    <b v="0"/>
    <x v="0"/>
    <n v="12"/>
    <n v="29.895429246078599"/>
    <b v="1"/>
    <b v="1"/>
    <s v="Stroke"/>
    <s v="Recovered"/>
    <b v="1"/>
    <s v="Medicare"/>
    <x v="5"/>
  </r>
  <r>
    <s v="PID0476"/>
    <s v="Adult"/>
    <x v="0"/>
    <n v="250000"/>
    <n v="0"/>
    <n v="102.5"/>
    <x v="0"/>
    <s v="O+"/>
    <b v="1"/>
    <b v="1"/>
    <x v="1"/>
    <n v="30"/>
    <n v="33.090134297520663"/>
    <b v="1"/>
    <b v="1"/>
    <s v="Stroke"/>
    <s v="Recovered"/>
    <b v="0"/>
    <n v="0"/>
    <x v="0"/>
  </r>
  <r>
    <s v="PID0477"/>
    <s v="Adult"/>
    <x v="1"/>
    <n v="20000"/>
    <n v="16069.82"/>
    <n v="80.900000000000006"/>
    <x v="0"/>
    <s v="A+"/>
    <b v="1"/>
    <b v="0"/>
    <x v="0"/>
    <n v="15"/>
    <n v="25.822720163426858"/>
    <b v="0"/>
    <b v="0"/>
    <s v="Allergic Reaction"/>
    <s v="Critical"/>
    <b v="1"/>
    <s v="Medicare"/>
    <x v="0"/>
  </r>
  <r>
    <s v="PID0478"/>
    <s v="Adult"/>
    <x v="2"/>
    <n v="72000"/>
    <n v="42648.72"/>
    <n v="67"/>
    <x v="0"/>
    <s v="AB-"/>
    <b v="0"/>
    <b v="0"/>
    <x v="0"/>
    <n v="0.5"/>
    <n v="21.877551020408163"/>
    <b v="0"/>
    <b v="0"/>
    <s v="Diabetes"/>
    <s v="Recovered"/>
    <b v="1"/>
    <s v="Blue Cross"/>
    <x v="6"/>
  </r>
  <r>
    <s v="PID0479"/>
    <s v="Middle-aged"/>
    <x v="0"/>
    <n v="4000"/>
    <n v="2417.92"/>
    <n v="72.400000000000006"/>
    <x v="1"/>
    <s v="A-"/>
    <b v="1"/>
    <b v="0"/>
    <x v="0"/>
    <n v="15"/>
    <n v="28.281249999999996"/>
    <b v="1"/>
    <b v="1"/>
    <s v="Heart Disease"/>
    <s v="Critical"/>
    <b v="1"/>
    <s v="Blue Cross"/>
    <x v="3"/>
  </r>
  <r>
    <s v="PID0480"/>
    <s v="Adult"/>
    <x v="0"/>
    <n v="30000"/>
    <n v="20098.86"/>
    <n v="56.7"/>
    <x v="0"/>
    <s v="B+"/>
    <b v="0"/>
    <b v="0"/>
    <x v="0"/>
    <n v="20"/>
    <n v="20.576281027725361"/>
    <b v="0"/>
    <b v="0"/>
    <s v="Hypertension"/>
    <s v="Recovered"/>
    <b v="1"/>
    <s v="Aetna"/>
    <x v="0"/>
  </r>
  <r>
    <s v="PID0481"/>
    <s v="Adult"/>
    <x v="2"/>
    <n v="45000"/>
    <n v="32491.47"/>
    <n v="65"/>
    <x v="1"/>
    <s v="A+"/>
    <b v="0"/>
    <b v="1"/>
    <x v="0"/>
    <n v="4"/>
    <n v="24.767565919829291"/>
    <b v="0"/>
    <b v="0"/>
    <s v="Kidney Stones"/>
    <s v="Ongoing Treatment"/>
    <b v="1"/>
    <s v="Cigna"/>
    <x v="1"/>
  </r>
  <r>
    <s v="PID0482"/>
    <s v="Middle-aged"/>
    <x v="1"/>
    <n v="100"/>
    <n v="0"/>
    <n v="83.3"/>
    <x v="1"/>
    <s v="O-"/>
    <b v="0"/>
    <b v="0"/>
    <x v="1"/>
    <n v="40"/>
    <n v="32.539062499999993"/>
    <b v="1"/>
    <b v="1"/>
    <s v="Heart Attack"/>
    <s v="Recovered"/>
    <b v="0"/>
    <n v="0"/>
    <x v="1"/>
  </r>
  <r>
    <s v="PID0483"/>
    <s v="Senior"/>
    <x v="2"/>
    <n v="500"/>
    <n v="344.06"/>
    <n v="81.8"/>
    <x v="0"/>
    <s v="AB+"/>
    <b v="0"/>
    <b v="0"/>
    <x v="0"/>
    <n v="15"/>
    <n v="34.943825024563203"/>
    <b v="1"/>
    <b v="1"/>
    <s v="Heart Attack"/>
    <s v="Ongoing Treatment"/>
    <b v="1"/>
    <s v="Cigna"/>
    <x v="1"/>
  </r>
  <r>
    <s v="PID0484"/>
    <s v="Adult"/>
    <x v="2"/>
    <n v="500"/>
    <n v="261.82"/>
    <n v="67.2"/>
    <x v="1"/>
    <s v="O-"/>
    <b v="0"/>
    <b v="0"/>
    <x v="0"/>
    <n v="0.5"/>
    <n v="24.691349862258956"/>
    <b v="0"/>
    <b v="0"/>
    <s v="Cancer"/>
    <s v="Critical"/>
    <b v="1"/>
    <s v="Cigna"/>
    <x v="0"/>
  </r>
  <r>
    <s v="PID0485"/>
    <s v="Senior"/>
    <x v="0"/>
    <n v="60000"/>
    <n v="0"/>
    <n v="66.599999999999994"/>
    <x v="0"/>
    <s v="AB-"/>
    <b v="1"/>
    <b v="1"/>
    <x v="1"/>
    <n v="30"/>
    <n v="28.826177285318558"/>
    <b v="1"/>
    <b v="1"/>
    <s v="Respiratory Infection"/>
    <s v="Recovered"/>
    <b v="0"/>
    <n v="0"/>
    <x v="0"/>
  </r>
  <r>
    <s v="PID0486"/>
    <s v="Middle-aged"/>
    <x v="0"/>
    <n v="48000"/>
    <n v="24552.12"/>
    <n v="92.5"/>
    <x v="1"/>
    <s v="O-"/>
    <b v="0"/>
    <b v="0"/>
    <x v="0"/>
    <n v="9"/>
    <n v="33.976124885215796"/>
    <b v="1"/>
    <b v="1"/>
    <s v="Heart Disease"/>
    <s v="Ongoing Treatment"/>
    <b v="1"/>
    <s v="UnitedHealthcare"/>
    <x v="1"/>
  </r>
  <r>
    <s v="PID0487"/>
    <s v="Middle-aged"/>
    <x v="0"/>
    <n v="15000"/>
    <n v="11420.150000000001"/>
    <n v="93.9"/>
    <x v="1"/>
    <s v="A+"/>
    <b v="0"/>
    <b v="0"/>
    <x v="0"/>
    <n v="7"/>
    <n v="30.66122448979592"/>
    <b v="1"/>
    <b v="1"/>
    <s v="Cancer"/>
    <s v="Ongoing Treatment"/>
    <b v="1"/>
    <s v="Medicare"/>
    <x v="1"/>
  </r>
  <r>
    <s v="PID0488"/>
    <s v="Middle-aged"/>
    <x v="0"/>
    <n v="800"/>
    <n v="655.24"/>
    <n v="95.9"/>
    <x v="1"/>
    <s v="O+"/>
    <b v="0"/>
    <b v="0"/>
    <x v="0"/>
    <n v="3"/>
    <n v="30.267642974371924"/>
    <b v="1"/>
    <b v="1"/>
    <s v="Prostate Cancer"/>
    <s v="Critical"/>
    <b v="1"/>
    <s v="UnitedHealthcare"/>
    <x v="1"/>
  </r>
  <r>
    <s v="PID0489"/>
    <s v="Middle-aged"/>
    <x v="1"/>
    <n v="21000"/>
    <n v="11200.84"/>
    <n v="64"/>
    <x v="1"/>
    <s v="B+"/>
    <b v="0"/>
    <s v="Yes"/>
    <x v="0"/>
    <n v="12"/>
    <n v="28.444444444444443"/>
    <b v="1"/>
    <b v="1"/>
    <s v="Osteoarthritis"/>
    <s v="Recovered"/>
    <b v="1"/>
    <s v="Cigna"/>
    <x v="4"/>
  </r>
  <r>
    <s v="PID0490"/>
    <s v="Adult"/>
    <x v="0"/>
    <n v="40000"/>
    <n v="23810.400000000001"/>
    <n v="60.9"/>
    <x v="0"/>
    <s v="AB+"/>
    <b v="0"/>
    <b v="0"/>
    <x v="0"/>
    <n v="7"/>
    <n v="22.100449992742053"/>
    <b v="0"/>
    <b v="0"/>
    <s v="Hypertension"/>
    <s v="Recovered"/>
    <b v="1"/>
    <s v="Medicare"/>
    <x v="0"/>
  </r>
  <r>
    <s v="PID0491"/>
    <s v="Middle-aged"/>
    <x v="1"/>
    <n v="500"/>
    <n v="287.83999999999997"/>
    <n v="85.3"/>
    <x v="1"/>
    <s v="A-"/>
    <b v="0"/>
    <b v="0"/>
    <x v="0"/>
    <n v="5"/>
    <n v="32.907681030824421"/>
    <b v="1"/>
    <b v="1"/>
    <s v="Osteoarthritis"/>
    <s v="Ongoing Treatment"/>
    <b v="1"/>
    <s v="Cigna"/>
    <x v="1"/>
  </r>
  <r>
    <s v="PID0492"/>
    <s v="Adult"/>
    <x v="1"/>
    <n v="100"/>
    <n v="51.38"/>
    <n v="86.1"/>
    <x v="0"/>
    <s v="O+"/>
    <b v="0"/>
    <b v="0"/>
    <x v="0"/>
    <n v="20"/>
    <n v="28.114285714285714"/>
    <b v="1"/>
    <b v="1"/>
    <s v="Diabetes"/>
    <s v="Recovered"/>
    <b v="1"/>
    <s v="Aetna"/>
    <x v="2"/>
  </r>
  <r>
    <s v="PID0493"/>
    <s v="Senior"/>
    <x v="2"/>
    <n v="300000"/>
    <n v="211507.65"/>
    <n v="90.8"/>
    <x v="1"/>
    <s v="B+"/>
    <b v="0"/>
    <b v="1"/>
    <x v="0"/>
    <n v="5"/>
    <n v="33.759666864961339"/>
    <b v="1"/>
    <b v="1"/>
    <s v="Respiratory Infection"/>
    <s v="Ongoing Treatment"/>
    <b v="1"/>
    <s v="Cigna"/>
    <x v="0"/>
  </r>
  <r>
    <s v="PID0494"/>
    <s v="Adult"/>
    <x v="0"/>
    <n v="500"/>
    <n v="284.92"/>
    <n v="56.6"/>
    <x v="0"/>
    <s v="A+"/>
    <b v="0"/>
    <b v="0"/>
    <x v="0"/>
    <n v="15"/>
    <n v="22.109374999999996"/>
    <b v="0"/>
    <b v="0"/>
    <s v="Diabetes"/>
    <s v="Critical"/>
    <b v="1"/>
    <s v="Medicare"/>
    <x v="2"/>
  </r>
  <r>
    <s v="PID0495"/>
    <s v="Middle-aged"/>
    <x v="0"/>
    <n v="300000"/>
    <n v="185608.34999999998"/>
    <n v="89.2"/>
    <x v="1"/>
    <s v="B-"/>
    <b v="1"/>
    <b v="0"/>
    <x v="0"/>
    <n v="2"/>
    <n v="32.370445637973582"/>
    <b v="1"/>
    <b v="1"/>
    <s v="Fractured Arm"/>
    <s v="Critical"/>
    <b v="1"/>
    <s v="Cigna"/>
    <x v="0"/>
  </r>
  <r>
    <s v="PID0496"/>
    <s v="Middle-aged"/>
    <x v="3"/>
    <n v="20000"/>
    <n v="16429.98"/>
    <n v="60.3"/>
    <x v="1"/>
    <s v="O+"/>
    <b v="0"/>
    <b v="1"/>
    <x v="0"/>
    <n v="20"/>
    <n v="22.976680384087786"/>
    <b v="0"/>
    <b v="0"/>
    <s v="Kidney Stones"/>
    <s v="Critical"/>
    <b v="1"/>
    <s v="Medicare"/>
    <x v="0"/>
  </r>
  <r>
    <s v="PID0497"/>
    <s v="Middle-aged"/>
    <x v="1"/>
    <n v="3000"/>
    <n v="1761.06"/>
    <n v="55.5"/>
    <x v="1"/>
    <s v="A-"/>
    <b v="0"/>
    <b v="0"/>
    <x v="0"/>
    <n v="5"/>
    <n v="20.140804180577735"/>
    <b v="0"/>
    <b v="0"/>
    <s v="Prostate Cancer"/>
    <s v="Critical"/>
    <b v="1"/>
    <s v="Cigna"/>
    <x v="6"/>
  </r>
  <r>
    <s v="PID0498"/>
    <s v="Middle-aged"/>
    <x v="2"/>
    <n v="60000"/>
    <n v="38814.75"/>
    <n v="91.9"/>
    <x v="0"/>
    <s v="O-"/>
    <b v="1"/>
    <b v="1"/>
    <x v="0"/>
    <n v="2"/>
    <n v="28.682001185980464"/>
    <b v="1"/>
    <b v="1"/>
    <s v="Appendicitis"/>
    <s v="Recovered"/>
    <b v="1"/>
    <s v="UnitedHealthcare"/>
    <x v="0"/>
  </r>
  <r>
    <s v="PID0499"/>
    <s v="Middle-aged"/>
    <x v="1"/>
    <n v="100"/>
    <n v="0"/>
    <n v="47.9"/>
    <x v="0"/>
    <s v="B-"/>
    <b v="0"/>
    <b v="0"/>
    <x v="1"/>
    <n v="400"/>
    <n v="20.732340720221607"/>
    <b v="0"/>
    <b v="0"/>
    <s v="Appendicitis"/>
    <s v="Recovered"/>
    <b v="0"/>
    <n v="0"/>
    <x v="0"/>
  </r>
  <r>
    <s v="PID0500"/>
    <s v="Senior"/>
    <x v="0"/>
    <n v="40000"/>
    <n v="30912.5"/>
    <n v="70.900000000000006"/>
    <x v="0"/>
    <s v="A+"/>
    <b v="1"/>
    <b v="1"/>
    <x v="0"/>
    <n v="30"/>
    <n v="26.36079714455682"/>
    <b v="0"/>
    <b v="0"/>
    <s v="Osteoarthritis"/>
    <s v="Recovered"/>
    <b v="1"/>
    <s v="UnitedHealthcare"/>
    <x v="1"/>
  </r>
  <r>
    <s v="PID0501"/>
    <s v="Adult"/>
    <x v="2"/>
    <n v="18000"/>
    <n v="15163.32"/>
    <n v="87.8"/>
    <x v="0"/>
    <s v="A+"/>
    <b v="0"/>
    <b v="0"/>
    <x v="0"/>
    <n v="3"/>
    <n v="30.380622837370243"/>
    <b v="1"/>
    <b v="1"/>
    <s v="Heart Disease"/>
    <s v="Recovered"/>
    <b v="1"/>
    <s v="Cigna"/>
    <x v="0"/>
  </r>
  <r>
    <s v="PID0502"/>
    <s v="Middle-aged"/>
    <x v="0"/>
    <n v="24000"/>
    <n v="15407.22"/>
    <n v="94.4"/>
    <x v="1"/>
    <s v="A+"/>
    <b v="0"/>
    <b v="0"/>
    <x v="0"/>
    <n v="15"/>
    <n v="29.79421790178008"/>
    <b v="1"/>
    <b v="1"/>
    <s v="Respiratory Infection"/>
    <s v="Recovered"/>
    <b v="1"/>
    <s v="Medicare"/>
    <x v="0"/>
  </r>
  <r>
    <s v="PID0503"/>
    <s v="Middle-aged"/>
    <x v="0"/>
    <n v="18000"/>
    <n v="13926.54"/>
    <n v="79.5"/>
    <x v="0"/>
    <s v="O+"/>
    <b v="0"/>
    <b v="0"/>
    <x v="0"/>
    <n v="30"/>
    <n v="28.850341123530267"/>
    <b v="1"/>
    <b v="1"/>
    <s v="Fractured Leg"/>
    <s v="Recovered"/>
    <b v="1"/>
    <s v="Aetna"/>
    <x v="6"/>
  </r>
  <r>
    <s v="PID0504"/>
    <s v="Adult"/>
    <x v="0"/>
    <n v="800"/>
    <n v="675.79"/>
    <n v="95"/>
    <x v="1"/>
    <s v="B+"/>
    <b v="0"/>
    <b v="1"/>
    <x v="0"/>
    <n v="3"/>
    <n v="29.983587930816814"/>
    <b v="1"/>
    <b v="1"/>
    <s v="Diabetes"/>
    <s v="Recovered"/>
    <b v="1"/>
    <s v="Cigna"/>
    <x v="2"/>
  </r>
  <r>
    <s v="PID0505"/>
    <s v="Middle-aged"/>
    <x v="3"/>
    <n v="3000"/>
    <n v="2550.7200000000003"/>
    <n v="91.7"/>
    <x v="1"/>
    <s v="AB-"/>
    <b v="0"/>
    <b v="0"/>
    <x v="0"/>
    <n v="30"/>
    <n v="29.60356404958678"/>
    <b v="1"/>
    <b v="1"/>
    <s v="Diabetes"/>
    <s v="Critical"/>
    <b v="1"/>
    <s v="Medicare"/>
    <x v="1"/>
  </r>
  <r>
    <s v="PID0506"/>
    <s v="Adult"/>
    <x v="2"/>
    <n v="200000"/>
    <n v="136126"/>
    <n v="94.5"/>
    <x v="1"/>
    <s v="B-"/>
    <b v="0"/>
    <b v="0"/>
    <x v="0"/>
    <n v="2"/>
    <n v="31.942942130881562"/>
    <b v="1"/>
    <b v="1"/>
    <s v="Heart Disease"/>
    <s v="Critical"/>
    <b v="1"/>
    <s v="UnitedHealthcare"/>
    <x v="1"/>
  </r>
  <r>
    <s v="PID0507"/>
    <s v="Adult"/>
    <x v="1"/>
    <n v="20000"/>
    <n v="0"/>
    <n v="73"/>
    <x v="1"/>
    <s v="A-"/>
    <b v="0"/>
    <b v="1"/>
    <x v="1"/>
    <n v="7"/>
    <n v="25.559329155141629"/>
    <b v="0"/>
    <b v="0"/>
    <s v="Hypertension"/>
    <s v="Recovered"/>
    <b v="0"/>
    <n v="0"/>
    <x v="2"/>
  </r>
  <r>
    <s v="PID0508"/>
    <s v="Senior"/>
    <x v="0"/>
    <n v="1600"/>
    <n v="831.9"/>
    <n v="80"/>
    <x v="0"/>
    <s v="B-"/>
    <b v="0"/>
    <b v="1"/>
    <x v="0"/>
    <n v="12"/>
    <n v="28.685144680698485"/>
    <b v="1"/>
    <b v="1"/>
    <s v="Prostate Cancer"/>
    <s v="Recovered"/>
    <b v="1"/>
    <s v="Aetna"/>
    <x v="0"/>
  </r>
  <r>
    <s v="PID0509"/>
    <s v="Adult"/>
    <x v="0"/>
    <n v="21000"/>
    <n v="0"/>
    <n v="87.1"/>
    <x v="0"/>
    <s v="AB-"/>
    <b v="0"/>
    <b v="1"/>
    <x v="1"/>
    <n v="25"/>
    <n v="29.441590048674961"/>
    <b v="1"/>
    <b v="1"/>
    <s v="Stroke"/>
    <s v="Ongoing Treatment"/>
    <b v="0"/>
    <n v="0"/>
    <x v="6"/>
  </r>
  <r>
    <s v="PID0510"/>
    <s v="Adult"/>
    <x v="2"/>
    <n v="250000"/>
    <n v="208992.5"/>
    <n v="78.5"/>
    <x v="0"/>
    <s v="O+"/>
    <b v="1"/>
    <b v="0"/>
    <x v="0"/>
    <n v="12"/>
    <n v="29.545711167149687"/>
    <b v="1"/>
    <b v="1"/>
    <s v="Fractured Leg"/>
    <s v="Recovered"/>
    <b v="1"/>
    <s v="Aetna"/>
    <x v="1"/>
  </r>
  <r>
    <s v="PID0511"/>
    <s v="Middle-aged"/>
    <x v="2"/>
    <n v="18000"/>
    <n v="14072.099999999999"/>
    <n v="74.3"/>
    <x v="1"/>
    <s v="B-"/>
    <b v="1"/>
    <b v="0"/>
    <x v="0"/>
    <n v="0.5"/>
    <n v="32.15893351800554"/>
    <b v="1"/>
    <b v="1"/>
    <s v="Appendicitis"/>
    <s v="Ongoing Treatment"/>
    <b v="1"/>
    <s v="Blue Cross"/>
    <x v="2"/>
  </r>
  <r>
    <s v="PID0512"/>
    <s v="Adult"/>
    <x v="2"/>
    <n v="12000"/>
    <n v="8253.24"/>
    <n v="81.7"/>
    <x v="0"/>
    <s v="O+"/>
    <b v="0"/>
    <b v="0"/>
    <x v="0"/>
    <n v="2"/>
    <n v="30.750122323008021"/>
    <b v="1"/>
    <b v="1"/>
    <s v="Fractured Arm"/>
    <s v="Ongoing Treatment"/>
    <b v="1"/>
    <s v="Blue Cross"/>
    <x v="0"/>
  </r>
  <r>
    <s v="PID0513"/>
    <s v="Adult"/>
    <x v="2"/>
    <n v="21000"/>
    <n v="12593.21"/>
    <n v="61.8"/>
    <x v="1"/>
    <s v="B-"/>
    <b v="0"/>
    <b v="0"/>
    <x v="0"/>
    <n v="2"/>
    <n v="22.699724517906336"/>
    <b v="0"/>
    <b v="0"/>
    <s v="Fractured Leg"/>
    <s v="Critical"/>
    <b v="1"/>
    <s v="Aetna"/>
    <x v="1"/>
  </r>
  <r>
    <s v="PID0514"/>
    <s v="Middle-aged"/>
    <x v="2"/>
    <n v="3000"/>
    <n v="2591.46"/>
    <n v="80.8"/>
    <x v="0"/>
    <s v="O+"/>
    <b v="1"/>
    <b v="0"/>
    <x v="0"/>
    <n v="3"/>
    <n v="30.411381685422864"/>
    <b v="1"/>
    <b v="1"/>
    <s v="Allergic Reaction"/>
    <s v="Critical"/>
    <b v="1"/>
    <s v="UnitedHealthcare"/>
    <x v="1"/>
  </r>
  <r>
    <s v="PID0515"/>
    <s v="Middle-aged"/>
    <x v="0"/>
    <n v="100"/>
    <n v="0"/>
    <n v="89"/>
    <x v="0"/>
    <s v="A+"/>
    <b v="0"/>
    <b v="0"/>
    <x v="1"/>
    <n v="9"/>
    <n v="33.912513336381643"/>
    <b v="1"/>
    <b v="1"/>
    <s v="Osteoarthritis"/>
    <s v="Ongoing Treatment"/>
    <b v="0"/>
    <n v="0"/>
    <x v="1"/>
  </r>
  <r>
    <s v="PID0516"/>
    <s v="Senior"/>
    <x v="1"/>
    <n v="40000"/>
    <n v="0"/>
    <n v="86.6"/>
    <x v="1"/>
    <s v="AB+"/>
    <b v="0"/>
    <b v="0"/>
    <x v="1"/>
    <n v="20"/>
    <n v="32.198096371207619"/>
    <b v="1"/>
    <b v="1"/>
    <s v="Hypertension"/>
    <s v="Ongoing Treatment"/>
    <b v="0"/>
    <n v="0"/>
    <x v="0"/>
  </r>
  <r>
    <s v="PID0517"/>
    <s v="Senior"/>
    <x v="2"/>
    <n v="32000"/>
    <n v="19961.72"/>
    <n v="82.7"/>
    <x v="1"/>
    <s v="A-"/>
    <b v="0"/>
    <b v="0"/>
    <x v="0"/>
    <n v="30"/>
    <n v="32.304687499999993"/>
    <b v="1"/>
    <b v="1"/>
    <s v="Hypertension"/>
    <s v="Critical"/>
    <b v="1"/>
    <s v="Medicare"/>
    <x v="2"/>
  </r>
  <r>
    <s v="PID0518"/>
    <s v="Adult"/>
    <x v="2"/>
    <n v="12000"/>
    <n v="0"/>
    <n v="69"/>
    <x v="0"/>
    <s v="AB+"/>
    <b v="0"/>
    <b v="0"/>
    <x v="1"/>
    <n v="15"/>
    <n v="21.777553339224845"/>
    <b v="0"/>
    <b v="0"/>
    <s v="Appendicitis"/>
    <s v="Critical"/>
    <b v="0"/>
    <n v="0"/>
    <x v="4"/>
  </r>
  <r>
    <s v="PID0519"/>
    <s v="Middle-aged"/>
    <x v="2"/>
    <n v="500"/>
    <n v="440.14"/>
    <n v="89"/>
    <x v="1"/>
    <s v="O-"/>
    <b v="0"/>
    <b v="0"/>
    <x v="0"/>
    <n v="2"/>
    <n v="28.408184110568481"/>
    <b v="1"/>
    <b v="1"/>
    <s v="Respiratory Infection"/>
    <s v="Recovered"/>
    <b v="1"/>
    <s v="UnitedHealthcare"/>
    <x v="0"/>
  </r>
  <r>
    <s v="PID0520"/>
    <s v="Senior"/>
    <x v="0"/>
    <n v="18000"/>
    <n v="13589.579999999998"/>
    <n v="70.400000000000006"/>
    <x v="1"/>
    <s v="A-"/>
    <b v="0"/>
    <b v="0"/>
    <x v="0"/>
    <n v="250"/>
    <n v="24.648996883862615"/>
    <b v="0"/>
    <b v="0"/>
    <s v="Cancer"/>
    <s v="Critical"/>
    <b v="1"/>
    <s v="Cigna"/>
    <x v="0"/>
  </r>
  <r>
    <s v="PID0521"/>
    <s v="Adult"/>
    <x v="0"/>
    <n v="30000"/>
    <n v="25487.22"/>
    <n v="68.2"/>
    <x v="0"/>
    <s v="A-"/>
    <b v="0"/>
    <b v="0"/>
    <x v="0"/>
    <n v="40"/>
    <n v="25.050505050505055"/>
    <b v="0"/>
    <b v="0"/>
    <s v="Childbirth"/>
    <s v="Critical"/>
    <b v="1"/>
    <s v="Medicare"/>
    <x v="3"/>
  </r>
  <r>
    <s v="PID0522"/>
    <s v="Adult"/>
    <x v="2"/>
    <n v="100"/>
    <n v="78.08"/>
    <n v="95"/>
    <x v="1"/>
    <s v="B+"/>
    <b v="1"/>
    <b v="0"/>
    <x v="0"/>
    <n v="12"/>
    <n v="29.983587930816814"/>
    <b v="1"/>
    <b v="1"/>
    <s v="Cancer"/>
    <s v="Critical"/>
    <b v="1"/>
    <s v="Cigna"/>
    <x v="3"/>
  </r>
  <r>
    <s v="PID0523"/>
    <s v="Senior"/>
    <x v="2"/>
    <n v="3000"/>
    <n v="2243.25"/>
    <n v="84"/>
    <x v="1"/>
    <s v="B+"/>
    <b v="0"/>
    <b v="0"/>
    <x v="0"/>
    <n v="2"/>
    <n v="32.406157169862269"/>
    <b v="1"/>
    <b v="1"/>
    <s v="Hypertension"/>
    <s v="Recovered"/>
    <b v="1"/>
    <s v="Blue Cross"/>
    <x v="1"/>
  </r>
  <r>
    <s v="PID0524"/>
    <s v="Adult"/>
    <x v="1"/>
    <n v="800"/>
    <n v="0"/>
    <n v="60"/>
    <x v="0"/>
    <s v="O+"/>
    <b v="0"/>
    <b v="1"/>
    <x v="1"/>
    <n v="12"/>
    <n v="23.437499999999996"/>
    <b v="0"/>
    <b v="0"/>
    <s v="Fractured Arm"/>
    <s v="Recovered"/>
    <b v="0"/>
    <n v="0"/>
    <x v="6"/>
  </r>
  <r>
    <s v="PID0525"/>
    <s v="Adult"/>
    <x v="3"/>
    <n v="60000"/>
    <n v="41143.879999999997"/>
    <n v="75.599999999999994"/>
    <x v="0"/>
    <s v="O-"/>
    <b v="0"/>
    <b v="1"/>
    <x v="0"/>
    <n v="40"/>
    <n v="23.86062365862896"/>
    <b v="0"/>
    <b v="0"/>
    <s v="Prostate Cancer"/>
    <s v="Recovered"/>
    <b v="1"/>
    <s v="Blue Cross"/>
    <x v="1"/>
  </r>
  <r>
    <s v="PID0526"/>
    <s v="Middle-aged"/>
    <x v="0"/>
    <n v="60000"/>
    <n v="33533.699999999997"/>
    <n v="85.6"/>
    <x v="0"/>
    <s v="O+"/>
    <b v="0"/>
    <b v="0"/>
    <x v="0"/>
    <n v="5"/>
    <n v="31.064015096530699"/>
    <b v="1"/>
    <b v="1"/>
    <s v="Heart Attack"/>
    <s v="Critical"/>
    <b v="1"/>
    <s v="Aetna"/>
    <x v="1"/>
  </r>
  <r>
    <s v="PID0527"/>
    <s v="Adult"/>
    <x v="0"/>
    <n v="60000"/>
    <n v="44740.639999999999"/>
    <n v="87.9"/>
    <x v="1"/>
    <s v="O-"/>
    <b v="0"/>
    <b v="1"/>
    <x v="0"/>
    <n v="15"/>
    <n v="31.143707482993204"/>
    <b v="1"/>
    <b v="1"/>
    <s v="Heart Disease"/>
    <s v="Critical"/>
    <b v="1"/>
    <s v="Blue Cross"/>
    <x v="0"/>
  </r>
  <r>
    <s v="PID0528"/>
    <s v="Middle-aged"/>
    <x v="2"/>
    <n v="240000"/>
    <n v="151588.20000000001"/>
    <n v="88"/>
    <x v="0"/>
    <s v="B-"/>
    <b v="0"/>
    <b v="0"/>
    <x v="0"/>
    <n v="3"/>
    <n v="33.121306786104107"/>
    <b v="1"/>
    <b v="1"/>
    <s v="Heart Disease"/>
    <s v="Ongoing Treatment"/>
    <b v="1"/>
    <s v="Medicare"/>
    <x v="1"/>
  </r>
  <r>
    <s v="PID0529"/>
    <s v="Middle-aged"/>
    <x v="0"/>
    <n v="500"/>
    <n v="425.63"/>
    <n v="79.3"/>
    <x v="1"/>
    <s v="O+"/>
    <b v="0"/>
    <b v="1"/>
    <x v="0"/>
    <n v="5"/>
    <n v="30.592955518691404"/>
    <b v="1"/>
    <b v="1"/>
    <s v="Childbirth"/>
    <s v="Critical"/>
    <b v="1"/>
    <s v="UnitedHealthcare"/>
    <x v="6"/>
  </r>
  <r>
    <s v="PID0530"/>
    <s v="Middle-aged"/>
    <x v="1"/>
    <n v="54000"/>
    <n v="33776.94"/>
    <n v="106.3"/>
    <x v="1"/>
    <s v="B+"/>
    <b v="1"/>
    <b v="0"/>
    <x v="0"/>
    <n v="40"/>
    <n v="34.316890495867767"/>
    <b v="1"/>
    <b v="1"/>
    <s v="Respiratory Infection"/>
    <s v="Critical"/>
    <b v="1"/>
    <s v="Aetna"/>
    <x v="1"/>
  </r>
  <r>
    <s v="PID0531"/>
    <s v="Senior"/>
    <x v="0"/>
    <n v="500"/>
    <n v="421.74"/>
    <n v="80.3"/>
    <x v="0"/>
    <s v="B+"/>
    <b v="0"/>
    <b v="0"/>
    <x v="0"/>
    <n v="9"/>
    <n v="30.597469897881414"/>
    <b v="1"/>
    <b v="1"/>
    <s v="Respiratory Infection"/>
    <s v="Critical"/>
    <b v="1"/>
    <s v="Cigna"/>
    <x v="2"/>
  </r>
  <r>
    <s v="PID0532"/>
    <s v="Adult"/>
    <x v="3"/>
    <n v="500"/>
    <n v="331.85"/>
    <n v="62.1"/>
    <x v="1"/>
    <s v="AB-"/>
    <b v="1"/>
    <b v="1"/>
    <x v="0"/>
    <n v="20"/>
    <n v="20.047778925619834"/>
    <b v="0"/>
    <b v="0"/>
    <s v="Appendicitis"/>
    <s v="Ongoing Treatment"/>
    <b v="1"/>
    <s v="Aetna"/>
    <x v="0"/>
  </r>
  <r>
    <s v="PID0533"/>
    <s v="Senior"/>
    <x v="2"/>
    <n v="4000"/>
    <n v="3017.36"/>
    <n v="59.3"/>
    <x v="1"/>
    <s v="B+"/>
    <b v="0"/>
    <b v="1"/>
    <x v="0"/>
    <n v="7"/>
    <n v="22.595640908398103"/>
    <b v="0"/>
    <b v="0"/>
    <s v="Appendicitis"/>
    <s v="Recovered"/>
    <b v="1"/>
    <s v="Cigna"/>
    <x v="6"/>
  </r>
  <r>
    <s v="PID0534"/>
    <s v="Adult"/>
    <x v="2"/>
    <n v="30000"/>
    <n v="20327.550000000003"/>
    <n v="82.2"/>
    <x v="0"/>
    <s v="B+"/>
    <b v="1"/>
    <b v="0"/>
    <x v="0"/>
    <n v="0"/>
    <n v="28.442906574394467"/>
    <b v="1"/>
    <b v="1"/>
    <s v="Heart Attack"/>
    <s v="Recovered"/>
    <b v="1"/>
    <s v="UnitedHealthcare"/>
    <x v="1"/>
  </r>
  <r>
    <s v="PID0535"/>
    <s v="Senior"/>
    <x v="1"/>
    <n v="500"/>
    <n v="364.49"/>
    <n v="71.5"/>
    <x v="1"/>
    <s v="A-"/>
    <b v="0"/>
    <b v="0"/>
    <x v="0"/>
    <n v="20"/>
    <n v="30.148423005565864"/>
    <b v="1"/>
    <b v="1"/>
    <s v="Prostate Cancer"/>
    <s v="Recovered"/>
    <b v="1"/>
    <s v="Blue Cross"/>
    <x v="0"/>
  </r>
  <r>
    <s v="PID0536"/>
    <s v="Adult"/>
    <x v="0"/>
    <n v="24000"/>
    <n v="21240.06"/>
    <n v="84.1"/>
    <x v="0"/>
    <s v="B+"/>
    <b v="1"/>
    <b v="0"/>
    <x v="0"/>
    <n v="25"/>
    <n v="30.519669037596167"/>
    <b v="1"/>
    <b v="1"/>
    <s v="Appendicitis"/>
    <s v="Critical"/>
    <b v="1"/>
    <s v="UnitedHealthcare"/>
    <x v="4"/>
  </r>
  <r>
    <s v="PID0537"/>
    <s v="Adult"/>
    <x v="0"/>
    <n v="24000"/>
    <n v="0"/>
    <n v="80.2"/>
    <x v="1"/>
    <s v="AB+"/>
    <b v="0"/>
    <b v="1"/>
    <x v="1"/>
    <n v="9"/>
    <n v="28.415532879818599"/>
    <b v="1"/>
    <b v="1"/>
    <s v="Diabetes"/>
    <s v="Critical"/>
    <b v="0"/>
    <n v="0"/>
    <x v="1"/>
  </r>
  <r>
    <s v="PID0538"/>
    <s v="Middle-aged"/>
    <x v="2"/>
    <n v="12000"/>
    <n v="10189.74"/>
    <n v="71.900000000000006"/>
    <x v="1"/>
    <s v="O+"/>
    <b v="1"/>
    <b v="0"/>
    <x v="0"/>
    <n v="2"/>
    <n v="30.714682387116071"/>
    <b v="1"/>
    <b v="1"/>
    <s v="Heart Disease"/>
    <s v="Recovered"/>
    <b v="1"/>
    <s v="UnitedHealthcare"/>
    <x v="5"/>
  </r>
  <r>
    <s v="PID0539"/>
    <s v="Adult"/>
    <x v="0"/>
    <n v="3000"/>
    <n v="1854.3000000000002"/>
    <n v="105.9"/>
    <x v="0"/>
    <s v="AB-"/>
    <b v="1"/>
    <b v="0"/>
    <x v="0"/>
    <n v="2"/>
    <n v="34.978200554894968"/>
    <b v="1"/>
    <b v="1"/>
    <s v="Allergic Reaction"/>
    <s v="Critical"/>
    <b v="1"/>
    <s v="Medicare"/>
    <x v="0"/>
  </r>
  <r>
    <s v="PID0540"/>
    <s v="Middle-aged"/>
    <x v="0"/>
    <n v="18000"/>
    <n v="13947.39"/>
    <n v="67.400000000000006"/>
    <x v="1"/>
    <s v="O+"/>
    <b v="1"/>
    <b v="0"/>
    <x v="0"/>
    <n v="20"/>
    <n v="21.035548203863801"/>
    <b v="0"/>
    <b v="0"/>
    <s v="Hypertension"/>
    <s v="Critical"/>
    <b v="1"/>
    <s v="Blue Cross"/>
    <x v="1"/>
  </r>
  <r>
    <s v="PID0541"/>
    <s v="Middle-aged"/>
    <x v="0"/>
    <n v="36000"/>
    <n v="0"/>
    <n v="96.3"/>
    <x v="1"/>
    <s v="B+"/>
    <b v="1"/>
    <b v="0"/>
    <x v="1"/>
    <n v="5"/>
    <n v="33.717306816988206"/>
    <b v="1"/>
    <b v="1"/>
    <s v="Heart Attack"/>
    <s v="Critical"/>
    <b v="0"/>
    <n v="0"/>
    <x v="1"/>
  </r>
  <r>
    <s v="PID0542"/>
    <s v="Senior"/>
    <x v="1"/>
    <n v="60000"/>
    <n v="51130.649999999994"/>
    <n v="68.7"/>
    <x v="1"/>
    <s v="B+"/>
    <b v="0"/>
    <b v="1"/>
    <x v="0"/>
    <n v="9"/>
    <n v="30.533333333333335"/>
    <b v="1"/>
    <b v="1"/>
    <s v="Diabetes"/>
    <s v="Recovered"/>
    <b v="1"/>
    <s v="Blue Cross"/>
    <x v="1"/>
  </r>
  <r>
    <s v="PID0543"/>
    <s v="Middle-aged"/>
    <x v="3"/>
    <n v="30000"/>
    <n v="0"/>
    <n v="83.1"/>
    <x v="1"/>
    <s v="AB+"/>
    <b v="0"/>
    <b v="0"/>
    <x v="1"/>
    <n v="5"/>
    <n v="29.443027210884356"/>
    <b v="1"/>
    <b v="1"/>
    <s v="Hypertension"/>
    <s v="Ongoing Treatment"/>
    <b v="0"/>
    <n v="0"/>
    <x v="0"/>
  </r>
  <r>
    <s v="PID0544"/>
    <s v="Middle-aged"/>
    <x v="2"/>
    <n v="18000"/>
    <n v="11185.2"/>
    <n v="76.400000000000006"/>
    <x v="0"/>
    <s v="AB-"/>
    <b v="0"/>
    <b v="1"/>
    <x v="0"/>
    <n v="4"/>
    <n v="30.60406986059926"/>
    <b v="1"/>
    <b v="1"/>
    <s v="Respiratory Infection"/>
    <s v="Recovered"/>
    <b v="1"/>
    <s v="Blue Cross"/>
    <x v="0"/>
  </r>
  <r>
    <s v="PID0545"/>
    <s v="Middle-aged"/>
    <x v="0"/>
    <n v="800"/>
    <n v="553.55999999999995"/>
    <n v="84.4"/>
    <x v="0"/>
    <s v="AB-"/>
    <b v="0"/>
    <b v="1"/>
    <x v="0"/>
    <n v="40"/>
    <n v="31.000918273645553"/>
    <b v="1"/>
    <b v="1"/>
    <s v="Kidney Stones"/>
    <s v="Critical"/>
    <b v="1"/>
    <s v="Cigna"/>
    <x v="2"/>
  </r>
  <r>
    <s v="PID0546"/>
    <s v="Senior"/>
    <x v="2"/>
    <n v="40000"/>
    <n v="25096.68"/>
    <n v="78.3"/>
    <x v="1"/>
    <s v="AB+"/>
    <b v="1"/>
    <b v="0"/>
    <x v="0"/>
    <n v="25"/>
    <n v="31.365165838807876"/>
    <b v="1"/>
    <b v="1"/>
    <s v="Cancer"/>
    <s v="Recovered"/>
    <b v="1"/>
    <s v="Cigna"/>
    <x v="0"/>
  </r>
  <r>
    <s v="PID0547"/>
    <s v="Adult"/>
    <x v="1"/>
    <n v="60000"/>
    <n v="38975.100000000006"/>
    <n v="80.8"/>
    <x v="0"/>
    <s v="A-"/>
    <b v="1"/>
    <b v="1"/>
    <x v="0"/>
    <n v="50"/>
    <n v="29.322107707940194"/>
    <b v="1"/>
    <b v="1"/>
    <s v="Childbirth"/>
    <s v="Recovered"/>
    <b v="1"/>
    <s v="Cigna"/>
    <x v="4"/>
  </r>
  <r>
    <s v="PID0548"/>
    <s v="Adult"/>
    <x v="0"/>
    <n v="40000"/>
    <n v="20817"/>
    <n v="85.4"/>
    <x v="0"/>
    <s v="A-"/>
    <b v="0"/>
    <b v="0"/>
    <x v="0"/>
    <n v="20"/>
    <n v="32.142722721969214"/>
    <b v="1"/>
    <b v="1"/>
    <s v="Heart Attack"/>
    <s v="Ongoing Treatment"/>
    <b v="1"/>
    <s v="Medicare"/>
    <x v="0"/>
  </r>
  <r>
    <s v="PID0549"/>
    <s v="Middle-aged"/>
    <x v="2"/>
    <n v="32000"/>
    <n v="16508.88"/>
    <n v="54.1"/>
    <x v="0"/>
    <s v="B+"/>
    <b v="1"/>
    <b v="1"/>
    <x v="0"/>
    <n v="4"/>
    <n v="21.671206537413873"/>
    <b v="0"/>
    <b v="0"/>
    <s v="Appendicitis"/>
    <s v="Critical"/>
    <b v="1"/>
    <s v="Aetna"/>
    <x v="6"/>
  </r>
  <r>
    <s v="PID0550"/>
    <s v="Adult"/>
    <x v="1"/>
    <n v="240000"/>
    <n v="196347.36000000002"/>
    <n v="91.8"/>
    <x v="1"/>
    <s v="AB-"/>
    <b v="1"/>
    <b v="0"/>
    <x v="0"/>
    <n v="30"/>
    <n v="34.131469363474125"/>
    <b v="1"/>
    <b v="1"/>
    <s v="Stroke"/>
    <s v="Critical"/>
    <b v="1"/>
    <s v="Blue Cross"/>
    <x v="4"/>
  </r>
  <r>
    <s v="PID0551"/>
    <s v="Middle-aged"/>
    <x v="2"/>
    <n v="800"/>
    <n v="674.58"/>
    <n v="76"/>
    <x v="0"/>
    <s v="A-"/>
    <b v="0"/>
    <b v="0"/>
    <x v="0"/>
    <n v="4"/>
    <n v="33.777777777777779"/>
    <b v="1"/>
    <b v="1"/>
    <s v="Appendicitis"/>
    <s v="Critical"/>
    <b v="1"/>
    <s v="Cigna"/>
    <x v="3"/>
  </r>
  <r>
    <s v="PID0552"/>
    <s v="Adult"/>
    <x v="1"/>
    <n v="18000"/>
    <n v="15280.02"/>
    <n v="68.3"/>
    <x v="0"/>
    <s v="AB-"/>
    <b v="0"/>
    <b v="0"/>
    <x v="0"/>
    <n v="25"/>
    <n v="24.785890550152416"/>
    <b v="0"/>
    <b v="0"/>
    <s v="Osteoarthritis"/>
    <s v="Ongoing Treatment"/>
    <b v="1"/>
    <s v="Cigna"/>
    <x v="3"/>
  </r>
  <r>
    <s v="PID0553"/>
    <s v="Middle-aged"/>
    <x v="0"/>
    <n v="12000"/>
    <n v="8012.82"/>
    <n v="94.6"/>
    <x v="0"/>
    <s v="O+"/>
    <b v="0"/>
    <b v="0"/>
    <x v="0"/>
    <n v="0"/>
    <n v="34.747474747474747"/>
    <b v="1"/>
    <b v="1"/>
    <s v="Cancer"/>
    <s v="Critical"/>
    <b v="1"/>
    <s v="Cigna"/>
    <x v="1"/>
  </r>
  <r>
    <s v="PID0554"/>
    <s v="Middle-aged"/>
    <x v="2"/>
    <n v="16000"/>
    <n v="0"/>
    <n v="87.6"/>
    <x v="0"/>
    <s v="B-"/>
    <b v="0"/>
    <b v="0"/>
    <x v="1"/>
    <n v="2"/>
    <n v="34.6505280645544"/>
    <b v="1"/>
    <b v="1"/>
    <s v="Heart Disease"/>
    <s v="Recovered"/>
    <b v="0"/>
    <n v="0"/>
    <x v="0"/>
  </r>
  <r>
    <s v="PID0555"/>
    <s v="Middle-aged"/>
    <x v="0"/>
    <n v="200000"/>
    <n v="110010.4"/>
    <n v="78.900000000000006"/>
    <x v="0"/>
    <s v="AB-"/>
    <b v="1"/>
    <b v="0"/>
    <x v="0"/>
    <n v="9"/>
    <n v="30.064014631915864"/>
    <b v="1"/>
    <b v="1"/>
    <s v="Hypertension"/>
    <s v="Critical"/>
    <b v="1"/>
    <s v="Medicare"/>
    <x v="3"/>
  </r>
  <r>
    <s v="PID0556"/>
    <s v="Middle-aged"/>
    <x v="1"/>
    <n v="250000"/>
    <n v="131051.8"/>
    <n v="92.1"/>
    <x v="0"/>
    <s v="B+"/>
    <b v="1"/>
    <b v="0"/>
    <x v="0"/>
    <n v="20"/>
    <n v="29.397682658239965"/>
    <b v="1"/>
    <b v="1"/>
    <s v="Prostate Cancer"/>
    <s v="Recovered"/>
    <b v="1"/>
    <s v="Cigna"/>
    <x v="0"/>
  </r>
  <r>
    <s v="PID0557"/>
    <s v="Middle-aged"/>
    <x v="0"/>
    <n v="3000"/>
    <n v="1931.88"/>
    <n v="61.8"/>
    <x v="0"/>
    <s v="A-"/>
    <b v="0"/>
    <b v="1"/>
    <x v="0"/>
    <n v="4"/>
    <n v="23.54823959762231"/>
    <b v="0"/>
    <b v="0"/>
    <s v="Prostate Cancer"/>
    <s v="Recovered"/>
    <b v="1"/>
    <s v="Blue Cross"/>
    <x v="2"/>
  </r>
  <r>
    <s v="PID0558"/>
    <s v="Adult"/>
    <x v="1"/>
    <n v="100"/>
    <n v="83.8"/>
    <n v="71.599999999999994"/>
    <x v="1"/>
    <s v="A+"/>
    <b v="0"/>
    <b v="1"/>
    <x v="0"/>
    <n v="12"/>
    <n v="25.368480725623584"/>
    <b v="0"/>
    <b v="0"/>
    <s v="Kidney Stones"/>
    <s v="Recovered"/>
    <b v="1"/>
    <s v="UnitedHealthcare"/>
    <x v="1"/>
  </r>
  <r>
    <s v="PID0559"/>
    <s v="Adult"/>
    <x v="0"/>
    <n v="240000"/>
    <n v="130677.12"/>
    <n v="111.9"/>
    <x v="0"/>
    <s v="B+"/>
    <b v="0"/>
    <b v="0"/>
    <x v="0"/>
    <n v="5"/>
    <n v="34.924003620361411"/>
    <b v="1"/>
    <b v="1"/>
    <s v="Kidney Stones"/>
    <s v="Ongoing Treatment"/>
    <b v="1"/>
    <s v="Cigna"/>
    <x v="5"/>
  </r>
  <r>
    <s v="PID0560"/>
    <s v="Adult"/>
    <x v="2"/>
    <n v="200000"/>
    <n v="0"/>
    <n v="99.1"/>
    <x v="0"/>
    <s v="AB+"/>
    <b v="0"/>
    <b v="0"/>
    <x v="1"/>
    <n v="20"/>
    <n v="32.732197119830886"/>
    <b v="1"/>
    <b v="1"/>
    <s v="Heart Disease"/>
    <s v="Ongoing Treatment"/>
    <b v="0"/>
    <n v="0"/>
    <x v="6"/>
  </r>
  <r>
    <s v="PID0561"/>
    <s v="Adult"/>
    <x v="1"/>
    <n v="250000"/>
    <n v="173905.2"/>
    <n v="95.1"/>
    <x v="1"/>
    <s v="AB+"/>
    <b v="1"/>
    <b v="1"/>
    <x v="0"/>
    <n v="7"/>
    <n v="33.694727891156468"/>
    <b v="1"/>
    <b v="1"/>
    <s v="Diabetes"/>
    <s v="Critical"/>
    <b v="1"/>
    <s v="Cigna"/>
    <x v="0"/>
  </r>
  <r>
    <s v="PID0562"/>
    <s v="Adult"/>
    <x v="1"/>
    <n v="12000"/>
    <n v="0"/>
    <n v="94.9"/>
    <x v="0"/>
    <s v="A-"/>
    <b v="0"/>
    <b v="0"/>
    <x v="1"/>
    <n v="25"/>
    <n v="29.952026259310696"/>
    <b v="1"/>
    <b v="1"/>
    <s v="Heart Attack"/>
    <s v="Ongoing Treatment"/>
    <b v="0"/>
    <n v="0"/>
    <x v="0"/>
  </r>
  <r>
    <s v="PID0563"/>
    <s v="Adult"/>
    <x v="2"/>
    <n v="30000"/>
    <n v="15006.119999999999"/>
    <n v="69.2"/>
    <x v="0"/>
    <s v="AB-"/>
    <b v="1"/>
    <b v="1"/>
    <x v="0"/>
    <n v="15"/>
    <n v="25.11249818551314"/>
    <b v="0"/>
    <b v="0"/>
    <s v="Kidney Stones"/>
    <s v="Recovered"/>
    <b v="1"/>
    <s v="Aetna"/>
    <x v="3"/>
  </r>
  <r>
    <s v="PID0564"/>
    <s v="Adult"/>
    <x v="1"/>
    <n v="60000"/>
    <n v="38081.199999999997"/>
    <n v="79.599999999999994"/>
    <x v="1"/>
    <s v="O-"/>
    <b v="0"/>
    <b v="1"/>
    <x v="0"/>
    <n v="5"/>
    <n v="29.237832874196513"/>
    <b v="1"/>
    <b v="1"/>
    <s v="Heart Attack"/>
    <s v="Recovered"/>
    <b v="1"/>
    <s v="Cigna"/>
    <x v="3"/>
  </r>
  <r>
    <s v="PID0565"/>
    <s v="Middle-aged"/>
    <x v="0"/>
    <n v="100"/>
    <n v="57.68"/>
    <n v="90.9"/>
    <x v="1"/>
    <s v="B-"/>
    <b v="1"/>
    <b v="1"/>
    <x v="0"/>
    <n v="7"/>
    <n v="34.212804396100722"/>
    <b v="1"/>
    <b v="1"/>
    <s v="Heart Attack"/>
    <s v="Recovered"/>
    <b v="1"/>
    <s v="Medicare"/>
    <x v="1"/>
  </r>
  <r>
    <s v="PID0566"/>
    <s v="Adult"/>
    <x v="0"/>
    <n v="32000"/>
    <n v="24633.200000000001"/>
    <n v="87.1"/>
    <x v="0"/>
    <s v="B-"/>
    <b v="0"/>
    <b v="0"/>
    <x v="0"/>
    <n v="30"/>
    <n v="28.440816326530609"/>
    <b v="1"/>
    <b v="1"/>
    <s v="Heart Disease"/>
    <s v="Critical"/>
    <b v="1"/>
    <s v="Blue Cross"/>
    <x v="5"/>
  </r>
  <r>
    <s v="PID0567"/>
    <s v="Middle-aged"/>
    <x v="0"/>
    <n v="800"/>
    <n v="453.8"/>
    <n v="72.2"/>
    <x v="0"/>
    <s v="A-"/>
    <b v="1"/>
    <b v="0"/>
    <x v="0"/>
    <n v="5"/>
    <n v="30.44358239163434"/>
    <b v="1"/>
    <b v="1"/>
    <s v="Fractured Leg"/>
    <s v="Recovered"/>
    <b v="1"/>
    <s v="Cigna"/>
    <x v="1"/>
  </r>
  <r>
    <s v="PID0568"/>
    <s v="Middle-aged"/>
    <x v="3"/>
    <n v="18000"/>
    <n v="0"/>
    <n v="69.400000000000006"/>
    <x v="0"/>
    <s v="AB+"/>
    <b v="1"/>
    <b v="0"/>
    <x v="1"/>
    <n v="12"/>
    <n v="28.886576482830385"/>
    <b v="1"/>
    <b v="1"/>
    <s v="Hypertension"/>
    <s v="Critical"/>
    <b v="0"/>
    <n v="0"/>
    <x v="3"/>
  </r>
  <r>
    <s v="PID0569"/>
    <s v="Adult"/>
    <x v="2"/>
    <n v="500"/>
    <n v="0"/>
    <n v="101.2"/>
    <x v="1"/>
    <s v="A+"/>
    <b v="0"/>
    <b v="0"/>
    <x v="1"/>
    <n v="2"/>
    <n v="33.813358281265664"/>
    <b v="1"/>
    <b v="1"/>
    <s v="Diabetes"/>
    <s v="Recovered"/>
    <b v="0"/>
    <n v="0"/>
    <x v="1"/>
  </r>
  <r>
    <s v="PID0570"/>
    <s v="Adult"/>
    <x v="2"/>
    <n v="90000"/>
    <n v="46471.95"/>
    <n v="89.6"/>
    <x v="1"/>
    <s v="B-"/>
    <b v="0"/>
    <b v="0"/>
    <x v="0"/>
    <n v="12"/>
    <n v="33.31350386674599"/>
    <b v="1"/>
    <b v="1"/>
    <s v="Heart Disease"/>
    <s v="Recovered"/>
    <b v="1"/>
    <s v="Cigna"/>
    <x v="4"/>
  </r>
  <r>
    <s v="PID0571"/>
    <s v="Adult"/>
    <x v="1"/>
    <n v="3000"/>
    <n v="2695.2"/>
    <n v="87.9"/>
    <x v="1"/>
    <s v="AB+"/>
    <b v="0"/>
    <b v="0"/>
    <x v="0"/>
    <n v="15"/>
    <n v="29.369507835209998"/>
    <b v="1"/>
    <b v="1"/>
    <s v="Respiratory Infection"/>
    <s v="Critical"/>
    <b v="1"/>
    <s v="UnitedHealthcare"/>
    <x v="2"/>
  </r>
  <r>
    <s v="PID0572"/>
    <s v="Middle-aged"/>
    <x v="3"/>
    <n v="300000"/>
    <n v="150311.76"/>
    <n v="69.400000000000006"/>
    <x v="1"/>
    <s v="B-"/>
    <b v="0"/>
    <b v="0"/>
    <x v="0"/>
    <n v="3"/>
    <n v="25.491276400367315"/>
    <b v="0"/>
    <b v="0"/>
    <s v="Allergic Reaction"/>
    <s v="Critical"/>
    <b v="1"/>
    <s v="Medicare"/>
    <x v="1"/>
  </r>
  <r>
    <s v="PID0573"/>
    <s v="Middle-aged"/>
    <x v="3"/>
    <n v="60000"/>
    <n v="41877.64"/>
    <n v="68.2"/>
    <x v="1"/>
    <s v="O+"/>
    <b v="1"/>
    <b v="1"/>
    <x v="0"/>
    <n v="40"/>
    <n v="30.311111111111114"/>
    <b v="1"/>
    <b v="1"/>
    <s v="Kidney Stones"/>
    <s v="Critical"/>
    <b v="1"/>
    <s v="UnitedHealthcare"/>
    <x v="1"/>
  </r>
  <r>
    <s v="PID0574"/>
    <s v="Senior"/>
    <x v="3"/>
    <n v="250000"/>
    <n v="131494.9"/>
    <n v="79.599999999999994"/>
    <x v="1"/>
    <s v="B+"/>
    <b v="1"/>
    <b v="0"/>
    <x v="0"/>
    <n v="15"/>
    <n v="32.708744247205779"/>
    <b v="1"/>
    <b v="1"/>
    <s v="Heart Disease"/>
    <s v="Recovered"/>
    <b v="1"/>
    <s v="Medicare"/>
    <x v="0"/>
  </r>
  <r>
    <s v="PID0575"/>
    <s v="Middle-aged"/>
    <x v="0"/>
    <n v="12000"/>
    <n v="10342.44"/>
    <n v="86.2"/>
    <x v="1"/>
    <s v="O-"/>
    <b v="0"/>
    <b v="0"/>
    <x v="0"/>
    <n v="2"/>
    <n v="32.443825510933799"/>
    <b v="1"/>
    <b v="1"/>
    <s v="Appendicitis"/>
    <s v="Critical"/>
    <b v="1"/>
    <s v="Medicare"/>
    <x v="2"/>
  </r>
  <r>
    <s v="PID0576"/>
    <s v="Adult"/>
    <x v="1"/>
    <n v="36000"/>
    <n v="18829.23"/>
    <n v="94.5"/>
    <x v="0"/>
    <s v="O-"/>
    <b v="0"/>
    <b v="0"/>
    <x v="0"/>
    <n v="7"/>
    <n v="34.293801712875599"/>
    <b v="1"/>
    <b v="1"/>
    <s v="Heart Disease"/>
    <s v="Ongoing Treatment"/>
    <b v="1"/>
    <s v="Medicare"/>
    <x v="0"/>
  </r>
  <r>
    <s v="PID0577"/>
    <s v="Adult"/>
    <x v="3"/>
    <n v="45000"/>
    <n v="31528.77"/>
    <n v="84.1"/>
    <x v="0"/>
    <s v="B-"/>
    <b v="1"/>
    <b v="0"/>
    <x v="0"/>
    <n v="0"/>
    <n v="31.268590124925641"/>
    <b v="1"/>
    <b v="1"/>
    <s v="Appendicitis"/>
    <s v="Recovered"/>
    <b v="1"/>
    <s v="Medicare"/>
    <x v="0"/>
  </r>
  <r>
    <s v="PID0578"/>
    <s v="Adult"/>
    <x v="1"/>
    <n v="90000"/>
    <n v="0"/>
    <n v="66.099999999999994"/>
    <x v="0"/>
    <s v="B+"/>
    <b v="0"/>
    <b v="0"/>
    <x v="1"/>
    <n v="15"/>
    <n v="21.832474567314041"/>
    <b v="0"/>
    <b v="0"/>
    <s v="Fractured Leg"/>
    <s v="Recovered"/>
    <b v="0"/>
    <n v="0"/>
    <x v="0"/>
  </r>
  <r>
    <s v="PID0579"/>
    <s v="Adult"/>
    <x v="2"/>
    <n v="1000"/>
    <n v="0"/>
    <n v="94"/>
    <x v="1"/>
    <s v="AB+"/>
    <s v="Yes"/>
    <s v="Yes"/>
    <x v="1"/>
    <n v="2"/>
    <n v="34.112353026564087"/>
    <b v="1"/>
    <b v="1"/>
    <s v="Fractured Arm"/>
    <s v="Critical"/>
    <b v="0"/>
    <n v="0"/>
    <x v="0"/>
  </r>
  <r>
    <s v="PID0580"/>
    <s v="Middle-aged"/>
    <x v="2"/>
    <n v="18000"/>
    <n v="11325.24"/>
    <n v="76.099999999999994"/>
    <x v="0"/>
    <s v="A+"/>
    <b v="0"/>
    <b v="0"/>
    <x v="0"/>
    <n v="15"/>
    <n v="30.483896811408421"/>
    <b v="1"/>
    <b v="1"/>
    <s v="Allergic Reaction"/>
    <s v="Critical"/>
    <b v="1"/>
    <s v="Blue Cross"/>
    <x v="0"/>
  </r>
  <r>
    <s v="PID0581"/>
    <s v="Middle-aged"/>
    <x v="2"/>
    <n v="45000"/>
    <n v="30751.68"/>
    <n v="74.599999999999994"/>
    <x v="0"/>
    <s v="AB+"/>
    <b v="1"/>
    <b v="0"/>
    <x v="0"/>
    <n v="30"/>
    <n v="30.264919469349667"/>
    <b v="1"/>
    <b v="1"/>
    <s v="Kidney Stones"/>
    <s v="Critical"/>
    <b v="1"/>
    <s v="UnitedHealthcare"/>
    <x v="1"/>
  </r>
  <r>
    <s v="PID0582"/>
    <s v="Senior"/>
    <x v="3"/>
    <n v="3000"/>
    <n v="2133.06"/>
    <n v="92.9"/>
    <x v="0"/>
    <s v="A-"/>
    <b v="0"/>
    <b v="0"/>
    <x v="0"/>
    <n v="20"/>
    <n v="33.310624260461118"/>
    <b v="1"/>
    <b v="1"/>
    <s v="Osteoarthritis"/>
    <s v="Critical"/>
    <b v="1"/>
    <s v="Aetna"/>
    <x v="1"/>
  </r>
  <r>
    <s v="PID0583"/>
    <s v="Middle-aged"/>
    <x v="2"/>
    <n v="32000"/>
    <n v="16682.400000000001"/>
    <n v="72.900000000000006"/>
    <x v="1"/>
    <s v="O-"/>
    <b v="0"/>
    <b v="0"/>
    <x v="0"/>
    <n v="7"/>
    <n v="26.455218464218323"/>
    <b v="0"/>
    <b v="0"/>
    <s v="Kidney Stones"/>
    <s v="Ongoing Treatment"/>
    <b v="1"/>
    <s v="UnitedHealthcare"/>
    <x v="0"/>
  </r>
  <r>
    <s v="PID0584"/>
    <s v="Middle-aged"/>
    <x v="0"/>
    <n v="18000"/>
    <n v="13722.36"/>
    <n v="79.5"/>
    <x v="1"/>
    <s v="B-"/>
    <b v="0"/>
    <b v="0"/>
    <x v="0"/>
    <n v="2"/>
    <n v="33.961296937075481"/>
    <b v="1"/>
    <b v="1"/>
    <s v="Respiratory Infection"/>
    <s v="Critical"/>
    <b v="1"/>
    <s v="Medicare"/>
    <x v="0"/>
  </r>
  <r>
    <s v="PID0585"/>
    <s v="Adult"/>
    <x v="0"/>
    <n v="32000"/>
    <n v="16856.32"/>
    <n v="71.099999999999994"/>
    <x v="0"/>
    <s v="O+"/>
    <b v="0"/>
    <b v="1"/>
    <x v="0"/>
    <n v="30"/>
    <n v="24.602076124567475"/>
    <b v="0"/>
    <b v="0"/>
    <s v="Childbirth"/>
    <s v="Ongoing Treatment"/>
    <b v="1"/>
    <s v="Aetna"/>
    <x v="3"/>
  </r>
  <r>
    <s v="PID0586"/>
    <s v="Middle-aged"/>
    <x v="1"/>
    <n v="24000"/>
    <n v="21199.89"/>
    <n v="81.3"/>
    <x v="0"/>
    <s v="B-"/>
    <b v="1"/>
    <b v="0"/>
    <x v="0"/>
    <n v="25"/>
    <n v="26.546938775510203"/>
    <b v="0"/>
    <b v="0"/>
    <s v="Kidney Stones"/>
    <s v="Recovered"/>
    <b v="1"/>
    <s v="UnitedHealthcare"/>
    <x v="3"/>
  </r>
  <r>
    <s v="PID0587"/>
    <s v="Middle-aged"/>
    <x v="0"/>
    <n v="40000"/>
    <n v="23629.8"/>
    <n v="48.8"/>
    <x v="1"/>
    <s v="AB-"/>
    <b v="0"/>
    <b v="0"/>
    <x v="0"/>
    <n v="15"/>
    <n v="21.402570062716546"/>
    <b v="0"/>
    <b v="0"/>
    <s v="Hypertension"/>
    <s v="Critical"/>
    <b v="1"/>
    <s v="Medicare"/>
    <x v="0"/>
  </r>
  <r>
    <s v="PID0588"/>
    <s v="Adult"/>
    <x v="1"/>
    <n v="18000"/>
    <n v="9227.67"/>
    <n v="58"/>
    <x v="1"/>
    <s v="O+"/>
    <b v="0"/>
    <b v="0"/>
    <x v="0"/>
    <n v="400"/>
    <n v="22.375679950619187"/>
    <b v="0"/>
    <b v="0"/>
    <s v="Prostate Cancer"/>
    <s v="Critical"/>
    <b v="1"/>
    <s v="Cigna"/>
    <x v="1"/>
  </r>
  <r>
    <s v="PID0589"/>
    <s v="Middle-aged"/>
    <x v="0"/>
    <n v="800"/>
    <n v="461.92"/>
    <n v="82.8"/>
    <x v="0"/>
    <s v="B+"/>
    <b v="0"/>
    <b v="0"/>
    <x v="0"/>
    <n v="2"/>
    <n v="31.164138657834318"/>
    <b v="1"/>
    <b v="1"/>
    <s v="Appendicitis"/>
    <s v="Ongoing Treatment"/>
    <b v="1"/>
    <s v="Cigna"/>
    <x v="0"/>
  </r>
  <r>
    <s v="PID0590"/>
    <s v="Senior"/>
    <x v="3"/>
    <n v="3000"/>
    <n v="1978.02"/>
    <n v="73.8"/>
    <x v="1"/>
    <s v="A-"/>
    <b v="0"/>
    <b v="0"/>
    <x v="0"/>
    <n v="3"/>
    <n v="26.462045967944352"/>
    <b v="0"/>
    <b v="0"/>
    <s v="Cancer"/>
    <s v="Ongoing Treatment"/>
    <b v="1"/>
    <s v="Blue Cross"/>
    <x v="1"/>
  </r>
  <r>
    <s v="PID0591"/>
    <s v="Elderly"/>
    <x v="2"/>
    <n v="40000"/>
    <n v="35905.4"/>
    <n v="61.8"/>
    <x v="1"/>
    <s v="O+"/>
    <b v="1"/>
    <b v="0"/>
    <x v="0"/>
    <n v="0.5"/>
    <n v="26.748614958448751"/>
    <b v="0"/>
    <b v="0"/>
    <s v="Hypertension"/>
    <s v="Recovered"/>
    <b v="1"/>
    <s v="Aetna"/>
    <x v="0"/>
  </r>
  <r>
    <s v="PID0592"/>
    <s v="Adult"/>
    <x v="0"/>
    <n v="800"/>
    <n v="718.39"/>
    <n v="91.5"/>
    <x v="0"/>
    <s v="AB-"/>
    <b v="0"/>
    <b v="0"/>
    <x v="0"/>
    <n v="9"/>
    <n v="32.419217687074834"/>
    <b v="1"/>
    <b v="1"/>
    <s v="Stroke"/>
    <s v="Ongoing Treatment"/>
    <b v="1"/>
    <s v="Cigna"/>
    <x v="4"/>
  </r>
  <r>
    <s v="PID0593"/>
    <s v="Middle-aged"/>
    <x v="1"/>
    <n v="40000"/>
    <n v="28460.959999999999"/>
    <n v="66.599999999999994"/>
    <x v="1"/>
    <s v="AB-"/>
    <b v="0"/>
    <b v="0"/>
    <x v="0"/>
    <n v="5"/>
    <n v="28.826177285318558"/>
    <b v="1"/>
    <b v="1"/>
    <s v="Respiratory Infection"/>
    <s v="Ongoing Treatment"/>
    <b v="1"/>
    <s v="UnitedHealthcare"/>
    <x v="0"/>
  </r>
  <r>
    <s v="PID0594"/>
    <s v="Adult"/>
    <x v="0"/>
    <n v="100"/>
    <n v="0"/>
    <n v="64.099999999999994"/>
    <x v="0"/>
    <s v="AB-"/>
    <b v="0"/>
    <b v="0"/>
    <x v="1"/>
    <n v="400"/>
    <n v="20.930612244897958"/>
    <b v="0"/>
    <b v="0"/>
    <s v="Cancer"/>
    <s v="Ongoing Treatment"/>
    <b v="0"/>
    <n v="0"/>
    <x v="0"/>
  </r>
  <r>
    <s v="PID0595"/>
    <s v="Adult"/>
    <x v="0"/>
    <n v="800"/>
    <n v="487.16"/>
    <n v="86.6"/>
    <x v="0"/>
    <s v="A+"/>
    <b v="0"/>
    <b v="0"/>
    <x v="0"/>
    <n v="70"/>
    <n v="33.828124999999993"/>
    <b v="1"/>
    <b v="1"/>
    <s v="Childbirth"/>
    <s v="Critical"/>
    <b v="1"/>
    <s v="Blue Cross"/>
    <x v="0"/>
  </r>
  <r>
    <s v="PID0596"/>
    <s v="Adult"/>
    <x v="2"/>
    <n v="100"/>
    <n v="0"/>
    <n v="96.7"/>
    <x v="1"/>
    <s v="A+"/>
    <b v="0"/>
    <b v="0"/>
    <x v="1"/>
    <n v="4"/>
    <n v="33.070004445812394"/>
    <b v="1"/>
    <b v="1"/>
    <s v="Respiratory Infection"/>
    <s v="Ongoing Treatment"/>
    <b v="0"/>
    <n v="0"/>
    <x v="4"/>
  </r>
  <r>
    <s v="PID0597"/>
    <s v="Middle-aged"/>
    <x v="1"/>
    <n v="45000"/>
    <n v="25481.370000000003"/>
    <n v="89.8"/>
    <x v="1"/>
    <s v="AB-"/>
    <b v="0"/>
    <b v="1"/>
    <x v="0"/>
    <n v="12"/>
    <n v="31.816893424036284"/>
    <b v="1"/>
    <b v="1"/>
    <s v="Osteoarthritis"/>
    <s v="Critical"/>
    <b v="1"/>
    <s v="Cigna"/>
    <x v="0"/>
  </r>
  <r>
    <s v="PID0598"/>
    <s v="Adult"/>
    <x v="2"/>
    <n v="240000"/>
    <n v="158937.12"/>
    <n v="85.5"/>
    <x v="0"/>
    <s v="AB-"/>
    <b v="0"/>
    <b v="0"/>
    <x v="0"/>
    <n v="12"/>
    <n v="33.398437499999993"/>
    <b v="1"/>
    <b v="1"/>
    <s v="Hypertension"/>
    <s v="Recovered"/>
    <b v="1"/>
    <s v="Medicare"/>
    <x v="0"/>
  </r>
  <r>
    <s v="PID0599"/>
    <s v="Middle-aged"/>
    <x v="1"/>
    <n v="21000"/>
    <n v="13683.88"/>
    <n v="63.1"/>
    <x v="0"/>
    <s v="O+"/>
    <b v="1"/>
    <b v="0"/>
    <x v="0"/>
    <n v="15"/>
    <n v="23.460737656157054"/>
    <b v="0"/>
    <b v="0"/>
    <s v="Osteoarthritis"/>
    <s v="Critical"/>
    <b v="1"/>
    <s v="UnitedHealthcare"/>
    <x v="1"/>
  </r>
  <r>
    <s v="PID0600"/>
    <s v="Senior"/>
    <x v="1"/>
    <n v="18000"/>
    <n v="12421.41"/>
    <n v="79"/>
    <x v="1"/>
    <s v="O-"/>
    <b v="0"/>
    <b v="1"/>
    <x v="0"/>
    <n v="15"/>
    <n v="31.645569620253159"/>
    <b v="1"/>
    <b v="1"/>
    <s v="Heart Disease"/>
    <s v="Recovered"/>
    <b v="1"/>
    <s v="Medicare"/>
    <x v="6"/>
  </r>
  <r>
    <s v="PID0601"/>
    <s v="Adult"/>
    <x v="2"/>
    <n v="4000"/>
    <n v="2881.04"/>
    <n v="111.7"/>
    <x v="0"/>
    <s v="O+"/>
    <b v="1"/>
    <b v="1"/>
    <x v="0"/>
    <n v="120"/>
    <n v="34.861583596017603"/>
    <b v="1"/>
    <b v="1"/>
    <s v="Childbirth"/>
    <s v="Ongoing Treatment"/>
    <b v="1"/>
    <s v="Cigna"/>
    <x v="4"/>
  </r>
  <r>
    <s v="PID0602"/>
    <s v="Middle-aged"/>
    <x v="2"/>
    <n v="100"/>
    <n v="64.599999999999994"/>
    <n v="61.3"/>
    <x v="1"/>
    <s v="AB-"/>
    <b v="1"/>
    <b v="1"/>
    <x v="0"/>
    <n v="300"/>
    <n v="21.462833934386051"/>
    <b v="0"/>
    <b v="0"/>
    <s v="Appendicitis"/>
    <s v="Recovered"/>
    <b v="1"/>
    <s v="UnitedHealthcare"/>
    <x v="4"/>
  </r>
  <r>
    <s v="PID0603"/>
    <s v="Adult"/>
    <x v="0"/>
    <n v="800"/>
    <n v="0"/>
    <n v="90.4"/>
    <x v="1"/>
    <s v="AB+"/>
    <b v="0"/>
    <b v="0"/>
    <x v="1"/>
    <n v="25"/>
    <n v="31.651552816778128"/>
    <b v="1"/>
    <b v="1"/>
    <s v="Heart Attack"/>
    <s v="Ongoing Treatment"/>
    <b v="0"/>
    <n v="0"/>
    <x v="0"/>
  </r>
  <r>
    <s v="PID0604"/>
    <s v="Middle-aged"/>
    <x v="0"/>
    <n v="200000"/>
    <n v="118892.32"/>
    <n v="73.400000000000006"/>
    <x v="1"/>
    <s v="AB+"/>
    <b v="1"/>
    <b v="1"/>
    <x v="0"/>
    <n v="40"/>
    <n v="28.316808765093938"/>
    <b v="1"/>
    <b v="1"/>
    <s v="Respiratory Infection"/>
    <s v="Recovered"/>
    <b v="1"/>
    <s v="Cigna"/>
    <x v="2"/>
  </r>
  <r>
    <s v="PID0605"/>
    <s v="Middle-aged"/>
    <x v="2"/>
    <n v="90000"/>
    <n v="68940.3"/>
    <n v="75.099999999999994"/>
    <x v="0"/>
    <s v="A-"/>
    <b v="0"/>
    <b v="1"/>
    <x v="0"/>
    <n v="5"/>
    <n v="26.9281795690057"/>
    <b v="0"/>
    <b v="0"/>
    <s v="Fractured Arm"/>
    <s v="Ongoing Treatment"/>
    <b v="1"/>
    <s v="Medicare"/>
    <x v="1"/>
  </r>
  <r>
    <s v="PID0606"/>
    <s v="Middle-aged"/>
    <x v="1"/>
    <n v="200000"/>
    <n v="0"/>
    <n v="61.2"/>
    <x v="0"/>
    <s v="B+"/>
    <b v="1"/>
    <b v="1"/>
    <x v="1"/>
    <n v="20"/>
    <n v="22.754312908982754"/>
    <b v="0"/>
    <b v="0"/>
    <s v="Diabetes"/>
    <s v="Ongoing Treatment"/>
    <b v="0"/>
    <n v="0"/>
    <x v="0"/>
  </r>
  <r>
    <s v="PID0607"/>
    <s v="Middle-aged"/>
    <x v="0"/>
    <n v="500"/>
    <n v="0"/>
    <n v="83.8"/>
    <x v="0"/>
    <s v="AB+"/>
    <b v="0"/>
    <b v="0"/>
    <x v="1"/>
    <n v="7"/>
    <n v="28.996539792387544"/>
    <b v="1"/>
    <b v="1"/>
    <s v="Respiratory Infection"/>
    <s v="Ongoing Treatment"/>
    <b v="0"/>
    <n v="0"/>
    <x v="0"/>
  </r>
  <r>
    <s v="PID0608"/>
    <s v="Senior"/>
    <x v="0"/>
    <n v="21000"/>
    <n v="14377.929999999998"/>
    <n v="84.2"/>
    <x v="0"/>
    <s v="O+"/>
    <b v="0"/>
    <b v="0"/>
    <x v="0"/>
    <n v="90"/>
    <n v="29.832766439909303"/>
    <b v="1"/>
    <b v="1"/>
    <s v="Respiratory Infection"/>
    <s v="Critical"/>
    <b v="1"/>
    <s v="UnitedHealthcare"/>
    <x v="0"/>
  </r>
  <r>
    <s v="PID0609"/>
    <s v="Adult"/>
    <x v="1"/>
    <n v="45000"/>
    <n v="27291.27"/>
    <n v="79.5"/>
    <x v="1"/>
    <s v="O-"/>
    <b v="1"/>
    <b v="1"/>
    <x v="0"/>
    <n v="7"/>
    <n v="25.665030991735538"/>
    <b v="0"/>
    <b v="0"/>
    <s v="Prostate Cancer"/>
    <s v="Ongoing Treatment"/>
    <b v="1"/>
    <s v="Cigna"/>
    <x v="1"/>
  </r>
  <r>
    <s v="PID0610"/>
    <s v="Adult"/>
    <x v="0"/>
    <n v="45000"/>
    <n v="0"/>
    <n v="69.099999999999994"/>
    <x v="1"/>
    <s v="B+"/>
    <b v="0"/>
    <b v="1"/>
    <x v="1"/>
    <n v="20"/>
    <n v="23.63120276324339"/>
    <b v="0"/>
    <b v="0"/>
    <s v="Childbirth"/>
    <s v="Recovered"/>
    <b v="0"/>
    <n v="0"/>
    <x v="1"/>
  </r>
  <r>
    <s v="PID0611"/>
    <s v="Adult"/>
    <x v="1"/>
    <n v="100"/>
    <n v="74.73"/>
    <n v="81.900000000000006"/>
    <x v="0"/>
    <s v="AB+"/>
    <b v="0"/>
    <b v="0"/>
    <x v="0"/>
    <n v="30"/>
    <n v="31.207133058984908"/>
    <b v="1"/>
    <b v="1"/>
    <s v="Respiratory Infection"/>
    <s v="Critical"/>
    <b v="1"/>
    <s v="Blue Cross"/>
    <x v="0"/>
  </r>
  <r>
    <s v="PID0612"/>
    <s v="Adult"/>
    <x v="0"/>
    <n v="45000"/>
    <n v="39937.17"/>
    <n v="83.6"/>
    <x v="1"/>
    <s v="O+"/>
    <b v="0"/>
    <b v="0"/>
    <x v="0"/>
    <n v="25"/>
    <n v="26.385557379118797"/>
    <b v="0"/>
    <b v="0"/>
    <s v="Fractured Leg"/>
    <s v="Critical"/>
    <b v="1"/>
    <s v="Medicare"/>
    <x v="1"/>
  </r>
  <r>
    <s v="PID0613"/>
    <s v="Middle-aged"/>
    <x v="2"/>
    <n v="75000"/>
    <n v="39015.199999999997"/>
    <n v="72.099999999999994"/>
    <x v="1"/>
    <s v="O-"/>
    <b v="0"/>
    <b v="0"/>
    <x v="0"/>
    <n v="12"/>
    <n v="29.250679540752156"/>
    <b v="1"/>
    <b v="1"/>
    <s v="Heart Disease"/>
    <s v="Recovered"/>
    <b v="1"/>
    <s v="UnitedHealthcare"/>
    <x v="0"/>
  </r>
  <r>
    <s v="PID0614"/>
    <s v="Middle-aged"/>
    <x v="0"/>
    <n v="24000"/>
    <n v="0"/>
    <n v="61.6"/>
    <x v="1"/>
    <s v="AB+"/>
    <b v="1"/>
    <b v="0"/>
    <x v="1"/>
    <n v="2"/>
    <n v="26.662049861495845"/>
    <b v="0"/>
    <b v="0"/>
    <s v="Diabetes"/>
    <s v="Recovered"/>
    <b v="0"/>
    <n v="0"/>
    <x v="0"/>
  </r>
  <r>
    <s v="PID0615"/>
    <s v="Middle-aged"/>
    <x v="2"/>
    <n v="40000"/>
    <n v="21460.080000000002"/>
    <n v="71.3"/>
    <x v="1"/>
    <s v="A-"/>
    <b v="0"/>
    <b v="0"/>
    <x v="0"/>
    <n v="1"/>
    <n v="23.823047879982624"/>
    <b v="0"/>
    <b v="0"/>
    <s v="Diabetes"/>
    <s v="Recovered"/>
    <b v="1"/>
    <s v="Cigna"/>
    <x v="1"/>
  </r>
  <r>
    <s v="PID0616"/>
    <s v="Adult"/>
    <x v="1"/>
    <n v="40000"/>
    <n v="34573.9"/>
    <n v="84.2"/>
    <x v="1"/>
    <s v="B-"/>
    <b v="1"/>
    <b v="1"/>
    <x v="0"/>
    <n v="15"/>
    <n v="29.134948096885818"/>
    <b v="1"/>
    <b v="1"/>
    <s v="Fractured Arm"/>
    <s v="Ongoing Treatment"/>
    <b v="1"/>
    <s v="Aetna"/>
    <x v="1"/>
  </r>
  <r>
    <s v="PID0617"/>
    <s v="Adult"/>
    <x v="0"/>
    <n v="45000"/>
    <n v="23031.39"/>
    <n v="67.900000000000006"/>
    <x v="1"/>
    <s v="AB-"/>
    <b v="0"/>
    <b v="1"/>
    <x v="0"/>
    <n v="20"/>
    <n v="25.245389649018449"/>
    <b v="0"/>
    <b v="0"/>
    <s v="Cancer"/>
    <s v="Recovered"/>
    <b v="1"/>
    <s v="Aetna"/>
    <x v="3"/>
  </r>
  <r>
    <s v="PID0618"/>
    <s v="Adult"/>
    <x v="0"/>
    <n v="3000"/>
    <n v="2212.29"/>
    <n v="86"/>
    <x v="1"/>
    <s v="O+"/>
    <b v="0"/>
    <b v="0"/>
    <x v="0"/>
    <n v="9"/>
    <n v="31.588613406795229"/>
    <b v="1"/>
    <b v="1"/>
    <s v="Heart Attack"/>
    <s v="Recovered"/>
    <b v="1"/>
    <s v="Aetna"/>
    <x v="0"/>
  </r>
  <r>
    <s v="PID0619"/>
    <s v="Adult"/>
    <x v="1"/>
    <n v="90000"/>
    <n v="75623.599999999991"/>
    <n v="66.2"/>
    <x v="0"/>
    <s v="A-"/>
    <b v="0"/>
    <b v="0"/>
    <x v="0"/>
    <n v="40"/>
    <n v="24.916255786819228"/>
    <b v="0"/>
    <b v="0"/>
    <s v="Prostate Cancer"/>
    <s v="Ongoing Treatment"/>
    <b v="1"/>
    <s v="Aetna"/>
    <x v="1"/>
  </r>
  <r>
    <s v="PID0620"/>
    <s v="Adult"/>
    <x v="2"/>
    <n v="30000"/>
    <n v="20027.579999999998"/>
    <n v="68.3"/>
    <x v="0"/>
    <s v="B+"/>
    <b v="0"/>
    <b v="0"/>
    <x v="0"/>
    <n v="5"/>
    <n v="23.086803677663603"/>
    <b v="0"/>
    <b v="0"/>
    <s v="Stroke"/>
    <s v="Ongoing Treatment"/>
    <b v="1"/>
    <s v="UnitedHealthcare"/>
    <x v="4"/>
  </r>
  <r>
    <s v="PID0621"/>
    <s v="Adult"/>
    <x v="3"/>
    <n v="3000"/>
    <n v="0"/>
    <n v="81.2"/>
    <x v="0"/>
    <s v="B-"/>
    <b v="0"/>
    <b v="0"/>
    <x v="1"/>
    <n v="9"/>
    <n v="26.213842975206614"/>
    <b v="0"/>
    <b v="0"/>
    <s v="Osteoarthritis"/>
    <s v="Critical"/>
    <b v="0"/>
    <n v="0"/>
    <x v="3"/>
  </r>
  <r>
    <s v="PID0622"/>
    <s v="Adult"/>
    <x v="3"/>
    <n v="3000"/>
    <n v="0"/>
    <n v="75"/>
    <x v="1"/>
    <s v="AB-"/>
    <b v="0"/>
    <b v="1"/>
    <x v="1"/>
    <n v="150"/>
    <n v="24.212293388429753"/>
    <b v="0"/>
    <b v="0"/>
    <s v="Childbirth"/>
    <s v="Critical"/>
    <b v="0"/>
    <n v="0"/>
    <x v="1"/>
  </r>
  <r>
    <s v="PID0623"/>
    <s v="Adult"/>
    <x v="0"/>
    <n v="500"/>
    <n v="377"/>
    <n v="78.400000000000006"/>
    <x v="0"/>
    <s v="AB-"/>
    <b v="0"/>
    <b v="0"/>
    <x v="0"/>
    <n v="5"/>
    <n v="28.451154013644945"/>
    <b v="1"/>
    <b v="1"/>
    <s v="Respiratory Infection"/>
    <s v="Recovered"/>
    <b v="1"/>
    <s v="Aetna"/>
    <x v="2"/>
  </r>
  <r>
    <s v="PID0624"/>
    <s v="Middle-aged"/>
    <x v="0"/>
    <n v="30000"/>
    <n v="18896.43"/>
    <n v="93.9"/>
    <x v="1"/>
    <s v="A+"/>
    <b v="1"/>
    <b v="0"/>
    <x v="0"/>
    <n v="9"/>
    <n v="34.490358126721766"/>
    <b v="1"/>
    <b v="1"/>
    <s v="Heart Disease"/>
    <s v="Ongoing Treatment"/>
    <b v="1"/>
    <s v="Aetna"/>
    <x v="4"/>
  </r>
  <r>
    <s v="PID0625"/>
    <s v="Young Adult"/>
    <x v="0"/>
    <n v="90000"/>
    <n v="50164.899999999994"/>
    <n v="81"/>
    <x v="0"/>
    <s v="A-"/>
    <b v="0"/>
    <b v="0"/>
    <x v="0"/>
    <n v="20"/>
    <n v="26.149276859504134"/>
    <b v="0"/>
    <b v="0"/>
    <s v="Kidney Stones"/>
    <s v="Ongoing Treatment"/>
    <b v="1"/>
    <s v="Blue Cross"/>
    <x v="1"/>
  </r>
  <r>
    <s v="PID0626"/>
    <s v="Middle-aged"/>
    <x v="3"/>
    <n v="4000"/>
    <n v="3414.52"/>
    <n v="58.5"/>
    <x v="1"/>
    <s v="O+"/>
    <b v="1"/>
    <b v="0"/>
    <x v="0"/>
    <n v="12"/>
    <n v="23.433744592212783"/>
    <b v="0"/>
    <b v="0"/>
    <s v="Hypertension"/>
    <s v="Critical"/>
    <b v="1"/>
    <s v="Medicare"/>
    <x v="1"/>
  </r>
  <r>
    <s v="PID0627"/>
    <s v="Adult"/>
    <x v="1"/>
    <n v="12000"/>
    <n v="0"/>
    <n v="87.8"/>
    <x v="1"/>
    <s v="O+"/>
    <b v="1"/>
    <b v="1"/>
    <x v="1"/>
    <n v="20"/>
    <n v="33.455265965554027"/>
    <b v="1"/>
    <b v="1"/>
    <s v="Kidney Stones"/>
    <s v="Critical"/>
    <b v="0"/>
    <n v="0"/>
    <x v="2"/>
  </r>
  <r>
    <s v="PID0628"/>
    <s v="Senior"/>
    <x v="2"/>
    <n v="240000"/>
    <n v="152671.08000000002"/>
    <n v="98.2"/>
    <x v="0"/>
    <s v="B-"/>
    <b v="0"/>
    <b v="0"/>
    <x v="0"/>
    <n v="150"/>
    <n v="34.382549630615181"/>
    <b v="1"/>
    <b v="1"/>
    <s v="Respiratory Infection"/>
    <s v="Critical"/>
    <b v="1"/>
    <s v="UnitedHealthcare"/>
    <x v="3"/>
  </r>
  <r>
    <s v="PID0629"/>
    <s v="Middle-aged"/>
    <x v="0"/>
    <n v="75000"/>
    <n v="0"/>
    <n v="79.5"/>
    <x v="1"/>
    <s v="AB+"/>
    <b v="0"/>
    <b v="0"/>
    <x v="1"/>
    <n v="12"/>
    <n v="28.850341123530267"/>
    <b v="1"/>
    <b v="1"/>
    <s v="Diabetes"/>
    <s v="Critical"/>
    <b v="0"/>
    <n v="0"/>
    <x v="0"/>
  </r>
  <r>
    <s v="PID0630"/>
    <s v="Middle-aged"/>
    <x v="3"/>
    <n v="100"/>
    <n v="50.16"/>
    <n v="86.6"/>
    <x v="1"/>
    <s v="AB+"/>
    <b v="0"/>
    <b v="0"/>
    <x v="0"/>
    <n v="0"/>
    <n v="29.615950206901271"/>
    <b v="1"/>
    <b v="1"/>
    <s v="Heart Attack"/>
    <s v="Critical"/>
    <b v="1"/>
    <s v="Aetna"/>
    <x v="1"/>
  </r>
  <r>
    <s v="PID0631"/>
    <s v="Adult"/>
    <x v="2"/>
    <n v="45000"/>
    <n v="25246.350000000002"/>
    <n v="98.3"/>
    <x v="1"/>
    <s v="A+"/>
    <b v="1"/>
    <b v="1"/>
    <x v="0"/>
    <n v="2"/>
    <n v="34.828514739229028"/>
    <b v="1"/>
    <b v="1"/>
    <s v="Heart Attack"/>
    <s v="Recovered"/>
    <b v="1"/>
    <s v="Cigna"/>
    <x v="2"/>
  </r>
  <r>
    <s v="PID0632"/>
    <s v="Adult"/>
    <x v="1"/>
    <n v="16000"/>
    <n v="12849.12"/>
    <n v="70.099999999999994"/>
    <x v="0"/>
    <s v="O+"/>
    <b v="0"/>
    <b v="1"/>
    <x v="0"/>
    <n v="5"/>
    <n v="22.889795918367344"/>
    <b v="0"/>
    <b v="0"/>
    <s v="Childbirth"/>
    <s v="Ongoing Treatment"/>
    <b v="1"/>
    <s v="Blue Cross"/>
    <x v="4"/>
  </r>
  <r>
    <s v="PID0633"/>
    <s v="Adult"/>
    <x v="0"/>
    <n v="300000"/>
    <n v="150218.16"/>
    <n v="66.599999999999994"/>
    <x v="1"/>
    <s v="B+"/>
    <b v="0"/>
    <b v="1"/>
    <x v="0"/>
    <n v="25"/>
    <n v="25.377229080932779"/>
    <b v="0"/>
    <b v="0"/>
    <s v="Appendicitis"/>
    <s v="Critical"/>
    <b v="1"/>
    <s v="Aetna"/>
    <x v="1"/>
  </r>
  <r>
    <s v="PID0634"/>
    <s v="Senior"/>
    <x v="0"/>
    <n v="500"/>
    <n v="0"/>
    <n v="60.4"/>
    <x v="0"/>
    <s v="O-"/>
    <b v="0"/>
    <b v="1"/>
    <x v="1"/>
    <n v="250"/>
    <n v="25.140478668054108"/>
    <b v="0"/>
    <b v="0"/>
    <s v="Diabetes"/>
    <s v="Ongoing Treatment"/>
    <b v="0"/>
    <n v="0"/>
    <x v="6"/>
  </r>
  <r>
    <s v="PID0635"/>
    <s v="Middle-aged"/>
    <x v="3"/>
    <n v="21000"/>
    <n v="13295.94"/>
    <n v="87.1"/>
    <x v="0"/>
    <s v="B-"/>
    <b v="1"/>
    <b v="0"/>
    <x v="0"/>
    <n v="9"/>
    <n v="30.13840830449827"/>
    <b v="1"/>
    <b v="1"/>
    <s v="Allergic Reaction"/>
    <s v="Recovered"/>
    <b v="1"/>
    <s v="Aetna"/>
    <x v="5"/>
  </r>
  <r>
    <s v="PID0636"/>
    <s v="Middle-aged"/>
    <x v="0"/>
    <n v="3000"/>
    <n v="1702.98"/>
    <n v="77.900000000000006"/>
    <x v="1"/>
    <s v="AB-"/>
    <b v="1"/>
    <b v="0"/>
    <x v="0"/>
    <n v="12"/>
    <n v="32.01019066403682"/>
    <b v="1"/>
    <b v="1"/>
    <s v="Fractured Arm"/>
    <s v="Ongoing Treatment"/>
    <b v="1"/>
    <s v="UnitedHealthcare"/>
    <x v="6"/>
  </r>
  <r>
    <s v="PID0637"/>
    <s v="Senior"/>
    <x v="0"/>
    <n v="75000"/>
    <n v="43878.649999999994"/>
    <n v="90.5"/>
    <x v="1"/>
    <s v="B-"/>
    <b v="0"/>
    <b v="0"/>
    <x v="0"/>
    <n v="4"/>
    <n v="32.450069920040157"/>
    <b v="1"/>
    <b v="1"/>
    <s v="Heart Attack"/>
    <s v="Ongoing Treatment"/>
    <b v="1"/>
    <s v="Aetna"/>
    <x v="0"/>
  </r>
  <r>
    <s v="PID0638"/>
    <s v="Adult"/>
    <x v="2"/>
    <n v="12000"/>
    <n v="8131.7999999999993"/>
    <n v="89"/>
    <x v="1"/>
    <s v="O-"/>
    <b v="1"/>
    <b v="0"/>
    <x v="0"/>
    <n v="2"/>
    <n v="32.29786616344898"/>
    <b v="1"/>
    <b v="1"/>
    <s v="Heart Attack"/>
    <s v="Critical"/>
    <b v="1"/>
    <s v="Blue Cross"/>
    <x v="0"/>
  </r>
  <r>
    <s v="PID0639"/>
    <s v="Middle-aged"/>
    <x v="2"/>
    <n v="30000"/>
    <n v="16801.439999999999"/>
    <n v="86"/>
    <x v="0"/>
    <s v="B-"/>
    <b v="0"/>
    <b v="0"/>
    <x v="0"/>
    <n v="15"/>
    <n v="30.110990511536716"/>
    <b v="1"/>
    <b v="1"/>
    <s v="Diabetes"/>
    <s v="Critical"/>
    <b v="1"/>
    <s v="Medicare"/>
    <x v="0"/>
  </r>
  <r>
    <s v="PID0640"/>
    <s v="Middle-aged"/>
    <x v="2"/>
    <n v="18000"/>
    <n v="0"/>
    <n v="72.900000000000006"/>
    <x v="1"/>
    <s v="A-"/>
    <b v="1"/>
    <b v="0"/>
    <x v="1"/>
    <n v="1"/>
    <n v="28.123914972416188"/>
    <b v="1"/>
    <b v="1"/>
    <s v="Respiratory Infection"/>
    <s v="Critical"/>
    <b v="0"/>
    <n v="0"/>
    <x v="3"/>
  </r>
  <r>
    <s v="PID0641"/>
    <s v="Adult"/>
    <x v="1"/>
    <n v="250000"/>
    <n v="144130.1"/>
    <n v="83.5"/>
    <x v="0"/>
    <s v="B+"/>
    <b v="0"/>
    <b v="0"/>
    <x v="0"/>
    <n v="12"/>
    <n v="28.555794945453304"/>
    <b v="1"/>
    <b v="1"/>
    <s v="Prostate Cancer"/>
    <s v="Recovered"/>
    <b v="1"/>
    <s v="Cigna"/>
    <x v="0"/>
  </r>
  <r>
    <s v="PID0642"/>
    <s v="Middle-aged"/>
    <x v="0"/>
    <n v="16000"/>
    <n v="10594.86"/>
    <n v="95.3"/>
    <x v="1"/>
    <s v="O-"/>
    <b v="0"/>
    <b v="0"/>
    <x v="0"/>
    <n v="5"/>
    <n v="34.171178600882065"/>
    <b v="1"/>
    <b v="1"/>
    <s v="Childbirth"/>
    <s v="Ongoing Treatment"/>
    <b v="1"/>
    <s v="Blue Cross"/>
    <x v="5"/>
  </r>
  <r>
    <s v="PID0643"/>
    <s v="Middle-aged"/>
    <x v="2"/>
    <n v="10000"/>
    <n v="0"/>
    <n v="72"/>
    <x v="0"/>
    <s v="B+"/>
    <b v="0"/>
    <b v="1"/>
    <x v="1"/>
    <n v="30"/>
    <n v="28.124999999999993"/>
    <b v="1"/>
    <b v="1"/>
    <s v="Prostate Cancer"/>
    <s v="Ongoing Treatment"/>
    <b v="0"/>
    <n v="0"/>
    <x v="0"/>
  </r>
  <r>
    <s v="PID0644"/>
    <s v="Middle-aged"/>
    <x v="2"/>
    <n v="200000"/>
    <n v="0"/>
    <n v="72.7"/>
    <x v="1"/>
    <s v="A+"/>
    <b v="1"/>
    <b v="0"/>
    <x v="1"/>
    <n v="0.5"/>
    <n v="29.494097123615564"/>
    <b v="1"/>
    <b v="1"/>
    <s v="Respiratory Infection"/>
    <s v="Critical"/>
    <b v="0"/>
    <n v="0"/>
    <x v="0"/>
  </r>
  <r>
    <s v="PID0645"/>
    <s v="Adult"/>
    <x v="0"/>
    <n v="45000"/>
    <n v="30544.590000000004"/>
    <n v="81.900000000000006"/>
    <x v="1"/>
    <s v="B-"/>
    <b v="1"/>
    <b v="0"/>
    <x v="0"/>
    <n v="400"/>
    <n v="30.450624628197509"/>
    <b v="1"/>
    <b v="1"/>
    <s v="Heart Attack"/>
    <s v="Critical"/>
    <b v="1"/>
    <s v="Cigna"/>
    <x v="2"/>
  </r>
  <r>
    <s v="PID0646"/>
    <s v="Middle-aged"/>
    <x v="1"/>
    <n v="90000"/>
    <n v="48103.05"/>
    <n v="79.2"/>
    <x v="0"/>
    <s v="B+"/>
    <b v="0"/>
    <b v="0"/>
    <x v="0"/>
    <n v="9"/>
    <n v="29.809176107493698"/>
    <b v="1"/>
    <b v="1"/>
    <s v="Hypertension"/>
    <s v="Recovered"/>
    <b v="1"/>
    <s v="Blue Cross"/>
    <x v="2"/>
  </r>
  <r>
    <s v="PID0647"/>
    <s v="Middle-aged"/>
    <x v="2"/>
    <n v="3000"/>
    <n v="2095.17"/>
    <n v="78.599999999999994"/>
    <x v="0"/>
    <s v="O-"/>
    <b v="1"/>
    <b v="0"/>
    <x v="0"/>
    <n v="2"/>
    <n v="33.142186709394501"/>
    <b v="1"/>
    <b v="1"/>
    <s v="Heart Attack"/>
    <s v="Ongoing Treatment"/>
    <b v="1"/>
    <s v="Aetna"/>
    <x v="4"/>
  </r>
  <r>
    <s v="PID0648"/>
    <s v="Adult"/>
    <x v="0"/>
    <n v="90000"/>
    <n v="71874.399999999994"/>
    <n v="59.9"/>
    <x v="1"/>
    <s v="A-"/>
    <b v="0"/>
    <b v="0"/>
    <x v="0"/>
    <n v="150"/>
    <n v="20.014033211934912"/>
    <b v="0"/>
    <b v="0"/>
    <s v="Allergic Reaction"/>
    <s v="Ongoing Treatment"/>
    <b v="1"/>
    <s v="Medicare"/>
    <x v="0"/>
  </r>
  <r>
    <s v="PID0649"/>
    <s v="Elderly"/>
    <x v="1"/>
    <n v="200000"/>
    <n v="159176.6"/>
    <n v="55.1"/>
    <x v="0"/>
    <s v="AB+"/>
    <b v="0"/>
    <b v="0"/>
    <x v="0"/>
    <n v="5"/>
    <n v="23.848684210526315"/>
    <b v="0"/>
    <b v="0"/>
    <s v="Cancer"/>
    <s v="Critical"/>
    <b v="1"/>
    <s v="UnitedHealthcare"/>
    <x v="1"/>
  </r>
  <r>
    <s v="PID0650"/>
    <s v="Senior"/>
    <x v="1"/>
    <n v="3000"/>
    <n v="2477.58"/>
    <n v="55.7"/>
    <x v="1"/>
    <s v="O-"/>
    <b v="0"/>
    <b v="0"/>
    <x v="0"/>
    <n v="9"/>
    <n v="20.213383655102341"/>
    <b v="0"/>
    <b v="0"/>
    <s v="Stroke"/>
    <s v="Ongoing Treatment"/>
    <b v="1"/>
    <s v="UnitedHealthcare"/>
    <x v="0"/>
  </r>
  <r>
    <s v="PID0651"/>
    <s v="Adult"/>
    <x v="1"/>
    <n v="40000"/>
    <n v="23723.899999999998"/>
    <n v="62.6"/>
    <x v="0"/>
    <s v="A+"/>
    <b v="0"/>
    <b v="0"/>
    <x v="0"/>
    <n v="5"/>
    <n v="22.99357208448118"/>
    <b v="0"/>
    <b v="0"/>
    <s v="Osteoarthritis"/>
    <s v="Recovered"/>
    <b v="1"/>
    <s v="Cigna"/>
    <x v="1"/>
  </r>
  <r>
    <s v="PID0652"/>
    <s v="Adult"/>
    <x v="1"/>
    <n v="500"/>
    <n v="394.89"/>
    <n v="98.5"/>
    <x v="1"/>
    <s v="B+"/>
    <b v="1"/>
    <b v="0"/>
    <x v="0"/>
    <n v="15"/>
    <n v="30.741861989326175"/>
    <b v="1"/>
    <b v="1"/>
    <s v="Heart Attack"/>
    <s v="Ongoing Treatment"/>
    <b v="1"/>
    <s v="Medicare"/>
    <x v="0"/>
  </r>
  <r>
    <s v="PID0653"/>
    <s v="Adult"/>
    <x v="1"/>
    <n v="60000"/>
    <n v="53382.16"/>
    <n v="80.3"/>
    <x v="0"/>
    <s v="AB+"/>
    <b v="0"/>
    <b v="1"/>
    <x v="0"/>
    <n v="25"/>
    <n v="26.52265821112432"/>
    <b v="0"/>
    <b v="0"/>
    <s v="Fractured Leg"/>
    <s v="Recovered"/>
    <b v="1"/>
    <s v="Blue Cross"/>
    <x v="2"/>
  </r>
  <r>
    <s v="PID0654"/>
    <s v="Senior"/>
    <x v="2"/>
    <n v="200"/>
    <n v="122.98"/>
    <n v="49.6"/>
    <x v="0"/>
    <s v="B-"/>
    <b v="0"/>
    <b v="1"/>
    <x v="0"/>
    <n v="12"/>
    <n v="22.044444444444444"/>
    <b v="0"/>
    <b v="0"/>
    <s v="Fractured Arm"/>
    <s v="Ongoing Treatment"/>
    <b v="1"/>
    <s v="Blue Cross"/>
    <x v="0"/>
  </r>
  <r>
    <s v="PID0655"/>
    <s v="Adult"/>
    <x v="2"/>
    <n v="200000"/>
    <n v="124213.09999999999"/>
    <n v="103.8"/>
    <x v="0"/>
    <s v="O-"/>
    <b v="0"/>
    <b v="1"/>
    <x v="0"/>
    <n v="20"/>
    <n v="33.13224169300009"/>
    <b v="1"/>
    <b v="1"/>
    <s v="Respiratory Infection"/>
    <s v="Critical"/>
    <b v="1"/>
    <s v="Blue Cross"/>
    <x v="1"/>
  </r>
  <r>
    <s v="PID0656"/>
    <s v="Adult"/>
    <x v="0"/>
    <n v="250000"/>
    <n v="200949.1"/>
    <n v="81"/>
    <x v="1"/>
    <s v="B+"/>
    <b v="0"/>
    <b v="0"/>
    <x v="0"/>
    <n v="0"/>
    <n v="25.280109859242845"/>
    <b v="0"/>
    <b v="0"/>
    <s v="Allergic Reaction"/>
    <s v="Ongoing Treatment"/>
    <b v="1"/>
    <s v="UnitedHealthcare"/>
    <x v="0"/>
  </r>
  <r>
    <s v="PID0657"/>
    <s v="Young Adult"/>
    <x v="0"/>
    <n v="60000"/>
    <n v="48097.399999999994"/>
    <n v="85.2"/>
    <x v="1"/>
    <s v="A+"/>
    <b v="1"/>
    <b v="1"/>
    <x v="0"/>
    <n v="7"/>
    <n v="26.890544123216767"/>
    <b v="0"/>
    <b v="0"/>
    <s v="Stroke"/>
    <s v="Ongoing Treatment"/>
    <b v="1"/>
    <s v="UnitedHealthcare"/>
    <x v="1"/>
  </r>
  <r>
    <s v="PID0658"/>
    <s v="Adult"/>
    <x v="0"/>
    <n v="40000"/>
    <n v="0"/>
    <n v="62.9"/>
    <x v="1"/>
    <s v="AB+"/>
    <b v="0"/>
    <b v="0"/>
    <x v="1"/>
    <n v="7"/>
    <n v="23.386377156454493"/>
    <b v="0"/>
    <b v="0"/>
    <s v="Fractured Leg"/>
    <s v="Ongoing Treatment"/>
    <b v="0"/>
    <n v="0"/>
    <x v="2"/>
  </r>
  <r>
    <s v="PID0659"/>
    <s v="Middle-aged"/>
    <x v="0"/>
    <n v="21000"/>
    <n v="16672.600000000002"/>
    <n v="75.099999999999994"/>
    <x v="1"/>
    <s v="B-"/>
    <b v="0"/>
    <b v="0"/>
    <x v="0"/>
    <n v="3"/>
    <n v="31.259105098855354"/>
    <b v="1"/>
    <b v="1"/>
    <s v="Hypertension"/>
    <s v="Critical"/>
    <b v="1"/>
    <s v="Blue Cross"/>
    <x v="1"/>
  </r>
  <r>
    <s v="PID0660"/>
    <s v="Adult"/>
    <x v="1"/>
    <n v="300000"/>
    <n v="202307.52"/>
    <n v="74.400000000000006"/>
    <x v="0"/>
    <s v="O+"/>
    <b v="1"/>
    <b v="0"/>
    <x v="0"/>
    <n v="20"/>
    <n v="28.002559373706202"/>
    <b v="1"/>
    <b v="1"/>
    <s v="Respiratory Infection"/>
    <s v="Recovered"/>
    <b v="1"/>
    <s v="Medicare"/>
    <x v="0"/>
  </r>
  <r>
    <s v="PID0661"/>
    <s v="Middle-aged"/>
    <x v="1"/>
    <n v="20000"/>
    <n v="10666.44"/>
    <n v="72.099999999999994"/>
    <x v="0"/>
    <s v="O+"/>
    <b v="1"/>
    <b v="1"/>
    <x v="0"/>
    <n v="15"/>
    <n v="25.24421413816043"/>
    <b v="0"/>
    <b v="0"/>
    <s v="Diabetes"/>
    <s v="Critical"/>
    <b v="1"/>
    <s v="Cigna"/>
    <x v="1"/>
  </r>
  <r>
    <s v="PID0662"/>
    <s v="Middle-aged"/>
    <x v="2"/>
    <n v="90000"/>
    <n v="64432.799999999996"/>
    <n v="58.2"/>
    <x v="0"/>
    <s v="A-"/>
    <b v="1"/>
    <b v="0"/>
    <x v="0"/>
    <n v="12"/>
    <n v="21.377410468319564"/>
    <b v="0"/>
    <b v="0"/>
    <s v="Prostate Cancer"/>
    <s v="Ongoing Treatment"/>
    <b v="1"/>
    <s v="UnitedHealthcare"/>
    <x v="0"/>
  </r>
  <r>
    <s v="PID0663"/>
    <s v="Senior"/>
    <x v="2"/>
    <n v="200000"/>
    <n v="126889.5"/>
    <n v="82.9"/>
    <x v="0"/>
    <s v="B+"/>
    <b v="0"/>
    <b v="0"/>
    <x v="0"/>
    <n v="15"/>
    <n v="33.207819259734016"/>
    <b v="1"/>
    <b v="1"/>
    <s v="Prostate Cancer"/>
    <s v="Ongoing Treatment"/>
    <b v="1"/>
    <s v="UnitedHealthcare"/>
    <x v="4"/>
  </r>
  <r>
    <s v="PID0664"/>
    <s v="Senior"/>
    <x v="2"/>
    <n v="60000"/>
    <n v="0"/>
    <n v="75.5"/>
    <x v="0"/>
    <s v="AB-"/>
    <b v="1"/>
    <b v="0"/>
    <x v="1"/>
    <n v="30"/>
    <n v="29.126962694340492"/>
    <b v="1"/>
    <b v="1"/>
    <s v="Fractured Leg"/>
    <s v="Critical"/>
    <b v="0"/>
    <n v="0"/>
    <x v="0"/>
  </r>
  <r>
    <s v="PID0665"/>
    <s v="Middle-aged"/>
    <x v="0"/>
    <n v="24000"/>
    <n v="16320.78"/>
    <n v="73.900000000000006"/>
    <x v="1"/>
    <s v="B-"/>
    <b v="1"/>
    <b v="0"/>
    <x v="0"/>
    <n v="15"/>
    <n v="23.324075243024872"/>
    <b v="0"/>
    <b v="0"/>
    <s v="Osteoarthritis"/>
    <s v="Recovered"/>
    <b v="1"/>
    <s v="Blue Cross"/>
    <x v="0"/>
  </r>
  <r>
    <s v="PID0666"/>
    <s v="Middle-aged"/>
    <x v="3"/>
    <n v="36000"/>
    <n v="25044.27"/>
    <n v="62.3"/>
    <x v="1"/>
    <s v="AB+"/>
    <b v="0"/>
    <b v="1"/>
    <x v="0"/>
    <n v="7"/>
    <n v="23.738759335467147"/>
    <b v="0"/>
    <b v="0"/>
    <s v="Kidney Stones"/>
    <s v="Ongoing Treatment"/>
    <b v="1"/>
    <s v="Aetna"/>
    <x v="0"/>
  </r>
  <r>
    <s v="PID0667"/>
    <s v="Middle-aged"/>
    <x v="1"/>
    <n v="250000"/>
    <n v="170546.6"/>
    <n v="86.6"/>
    <x v="0"/>
    <s v="B+"/>
    <b v="0"/>
    <b v="1"/>
    <x v="0"/>
    <n v="5"/>
    <n v="30.321067189524179"/>
    <b v="1"/>
    <b v="1"/>
    <s v="Respiratory Infection"/>
    <s v="Critical"/>
    <b v="1"/>
    <s v="UnitedHealthcare"/>
    <x v="3"/>
  </r>
  <r>
    <s v="PID0668"/>
    <s v="Middle-aged"/>
    <x v="1"/>
    <n v="60000"/>
    <n v="31337.919999999998"/>
    <n v="52.7"/>
    <x v="0"/>
    <s v="A-"/>
    <b v="1"/>
    <b v="1"/>
    <x v="0"/>
    <n v="20"/>
    <n v="21.11039897452331"/>
    <b v="0"/>
    <b v="0"/>
    <s v="Fractured Arm"/>
    <s v="Recovered"/>
    <b v="1"/>
    <s v="Cigna"/>
    <x v="6"/>
  </r>
  <r>
    <s v="PID0669"/>
    <s v="Middle-aged"/>
    <x v="2"/>
    <n v="90000"/>
    <n v="73656"/>
    <n v="70.8"/>
    <x v="1"/>
    <s v="A-"/>
    <b v="0"/>
    <b v="1"/>
    <x v="0"/>
    <n v="0"/>
    <n v="30.644044321329638"/>
    <b v="1"/>
    <b v="1"/>
    <s v="Heart Attack"/>
    <s v="Ongoing Treatment"/>
    <b v="1"/>
    <s v="UnitedHealthcare"/>
    <x v="2"/>
  </r>
  <r>
    <s v="PID0670"/>
    <s v="Adult"/>
    <x v="0"/>
    <n v="60000"/>
    <n v="32882.85"/>
    <n v="78.3"/>
    <x v="0"/>
    <s v="A+"/>
    <b v="0"/>
    <b v="0"/>
    <x v="0"/>
    <n v="200"/>
    <n v="28.414864276382641"/>
    <b v="1"/>
    <b v="1"/>
    <s v="Cancer"/>
    <s v="Ongoing Treatment"/>
    <b v="1"/>
    <s v="Blue Cross"/>
    <x v="3"/>
  </r>
  <r>
    <s v="PID0671"/>
    <s v="Young Adult"/>
    <x v="0"/>
    <n v="12000"/>
    <n v="0"/>
    <n v="95"/>
    <x v="0"/>
    <s v="O+"/>
    <b v="0"/>
    <b v="1"/>
    <x v="1"/>
    <n v="20"/>
    <n v="31.741788900397605"/>
    <b v="1"/>
    <b v="1"/>
    <s v="Kidney Stones"/>
    <s v="Recovered"/>
    <b v="0"/>
    <n v="0"/>
    <x v="1"/>
  </r>
  <r>
    <s v="PID0672"/>
    <s v="Adult"/>
    <x v="2"/>
    <n v="12000"/>
    <n v="9054.18"/>
    <n v="90.6"/>
    <x v="1"/>
    <s v="A+"/>
    <b v="1"/>
    <b v="0"/>
    <x v="0"/>
    <n v="20"/>
    <n v="29.92469282600079"/>
    <b v="1"/>
    <b v="1"/>
    <s v="Heart Attack"/>
    <s v="Ongoing Treatment"/>
    <b v="1"/>
    <s v="Aetna"/>
    <x v="4"/>
  </r>
  <r>
    <s v="PID0673"/>
    <s v="Middle-aged"/>
    <x v="1"/>
    <n v="12000"/>
    <n v="8400.9000000000015"/>
    <n v="66.2"/>
    <x v="0"/>
    <s v="O-"/>
    <b v="1"/>
    <b v="1"/>
    <x v="0"/>
    <n v="15"/>
    <n v="28.279721474646504"/>
    <b v="1"/>
    <b v="1"/>
    <s v="Childbirth"/>
    <s v="Critical"/>
    <b v="1"/>
    <s v="Medicare"/>
    <x v="0"/>
  </r>
  <r>
    <s v="PID0674"/>
    <s v="Adult"/>
    <x v="2"/>
    <n v="48000"/>
    <n v="43134.92"/>
    <n v="66.900000000000006"/>
    <x v="1"/>
    <s v="A-"/>
    <b v="0"/>
    <b v="0"/>
    <x v="0"/>
    <n v="2"/>
    <n v="21.59736570247934"/>
    <b v="0"/>
    <b v="0"/>
    <s v="Prostate Cancer"/>
    <s v="Ongoing Treatment"/>
    <b v="1"/>
    <s v="Medicare"/>
    <x v="6"/>
  </r>
  <r>
    <s v="PID0675"/>
    <s v="Adult"/>
    <x v="0"/>
    <n v="18000"/>
    <n v="9478.98"/>
    <n v="58.7"/>
    <x v="1"/>
    <s v="AB-"/>
    <b v="0"/>
    <b v="0"/>
    <x v="0"/>
    <n v="15"/>
    <n v="21.047724909462513"/>
    <b v="0"/>
    <b v="0"/>
    <s v="Fractured Leg"/>
    <s v="Critical"/>
    <b v="1"/>
    <s v="UnitedHealthcare"/>
    <x v="3"/>
  </r>
  <r>
    <s v="PID0676"/>
    <s v="Adult"/>
    <x v="2"/>
    <n v="60000"/>
    <n v="50145.04"/>
    <n v="104.7"/>
    <x v="1"/>
    <s v="B-"/>
    <b v="0"/>
    <b v="0"/>
    <x v="0"/>
    <n v="9"/>
    <n v="33.41951546490472"/>
    <b v="1"/>
    <b v="1"/>
    <s v="Respiratory Infection"/>
    <s v="Critical"/>
    <b v="1"/>
    <s v="Blue Cross"/>
    <x v="0"/>
  </r>
  <r>
    <s v="PID0677"/>
    <s v="Adult"/>
    <x v="2"/>
    <n v="24000"/>
    <n v="15096.18"/>
    <n v="83.5"/>
    <x v="1"/>
    <s v="AB-"/>
    <b v="1"/>
    <b v="1"/>
    <x v="0"/>
    <n v="0"/>
    <n v="28.555794945453304"/>
    <b v="1"/>
    <b v="1"/>
    <s v="Heart Disease"/>
    <s v="Ongoing Treatment"/>
    <b v="1"/>
    <s v="Cigna"/>
    <x v="3"/>
  </r>
  <r>
    <s v="PID0678"/>
    <s v="Middle-aged"/>
    <x v="0"/>
    <n v="60000"/>
    <n v="43140.5"/>
    <n v="87.8"/>
    <x v="0"/>
    <s v="O-"/>
    <b v="1"/>
    <b v="0"/>
    <x v="0"/>
    <n v="12"/>
    <n v="34.296874999999993"/>
    <b v="1"/>
    <b v="1"/>
    <s v="Heart Disease"/>
    <s v="Recovered"/>
    <b v="1"/>
    <s v="Blue Cross"/>
    <x v="1"/>
  </r>
  <r>
    <s v="PID0679"/>
    <s v="Middle-aged"/>
    <x v="0"/>
    <n v="500"/>
    <n v="288.08999999999997"/>
    <n v="46.1"/>
    <x v="0"/>
    <s v="B-"/>
    <b v="1"/>
    <b v="1"/>
    <x v="0"/>
    <n v="12"/>
    <n v="20.488888888888891"/>
    <b v="0"/>
    <b v="0"/>
    <s v="Osteoarthritis"/>
    <s v="Ongoing Treatment"/>
    <b v="1"/>
    <s v="UnitedHealthcare"/>
    <x v="0"/>
  </r>
  <r>
    <s v="PID0680"/>
    <s v="Adult"/>
    <x v="1"/>
    <n v="36000"/>
    <n v="31428.06"/>
    <n v="88.9"/>
    <x v="1"/>
    <s v="AB-"/>
    <b v="1"/>
    <b v="1"/>
    <x v="0"/>
    <n v="20"/>
    <n v="32.653810835629024"/>
    <b v="1"/>
    <b v="1"/>
    <s v="Heart Attack"/>
    <s v="Recovered"/>
    <b v="1"/>
    <s v="Medicare"/>
    <x v="2"/>
  </r>
  <r>
    <s v="PID0681"/>
    <s v="Middle-aged"/>
    <x v="3"/>
    <n v="2000"/>
    <n v="1304.68"/>
    <n v="67.5"/>
    <x v="1"/>
    <s v="AB+"/>
    <b v="0"/>
    <b v="0"/>
    <x v="0"/>
    <n v="7"/>
    <n v="23.633626273589865"/>
    <b v="0"/>
    <b v="0"/>
    <s v="Kidney Stones"/>
    <s v="Recovered"/>
    <b v="1"/>
    <s v="Cigna"/>
    <x v="0"/>
  </r>
  <r>
    <s v="PID0682"/>
    <s v="Senior"/>
    <x v="0"/>
    <n v="100"/>
    <n v="86.42"/>
    <n v="60.5"/>
    <x v="0"/>
    <s v="A+"/>
    <b v="0"/>
    <b v="1"/>
    <x v="0"/>
    <n v="40"/>
    <n v="23.931015387049559"/>
    <b v="0"/>
    <b v="0"/>
    <s v="Osteoarthritis"/>
    <s v="Ongoing Treatment"/>
    <b v="1"/>
    <s v="Blue Cross"/>
    <x v="0"/>
  </r>
  <r>
    <s v="PID0683"/>
    <s v="Adult"/>
    <x v="0"/>
    <n v="24000"/>
    <n v="15400.439999999999"/>
    <n v="57.6"/>
    <x v="1"/>
    <s v="O-"/>
    <b v="0"/>
    <b v="0"/>
    <x v="0"/>
    <n v="30"/>
    <n v="22.499999999999996"/>
    <b v="0"/>
    <b v="0"/>
    <s v="Osteoarthritis"/>
    <s v="Recovered"/>
    <b v="1"/>
    <s v="UnitedHealthcare"/>
    <x v="1"/>
  </r>
  <r>
    <s v="PID0684"/>
    <s v="Senior"/>
    <x v="0"/>
    <n v="18000"/>
    <n v="0"/>
    <n v="62"/>
    <x v="0"/>
    <s v="A+"/>
    <b v="0"/>
    <b v="1"/>
    <x v="1"/>
    <n v="9"/>
    <n v="23.335466144755166"/>
    <b v="0"/>
    <b v="0"/>
    <s v="Childbirth"/>
    <s v="Recovered"/>
    <b v="0"/>
    <n v="0"/>
    <x v="2"/>
  </r>
  <r>
    <s v="PID0685"/>
    <s v="Middle-aged"/>
    <x v="0"/>
    <n v="500"/>
    <n v="309.23"/>
    <n v="66.2"/>
    <x v="0"/>
    <s v="O+"/>
    <b v="0"/>
    <b v="0"/>
    <x v="0"/>
    <n v="25"/>
    <n v="22.906574394463671"/>
    <b v="0"/>
    <b v="0"/>
    <s v="Prostate Cancer"/>
    <s v="Critical"/>
    <b v="1"/>
    <s v="Cigna"/>
    <x v="1"/>
  </r>
  <r>
    <s v="PID0686"/>
    <s v="Middle-aged"/>
    <x v="3"/>
    <n v="20000"/>
    <n v="15489.94"/>
    <n v="66.8"/>
    <x v="1"/>
    <s v="B+"/>
    <b v="1"/>
    <b v="0"/>
    <x v="0"/>
    <n v="3"/>
    <n v="23.952095808383234"/>
    <b v="0"/>
    <b v="0"/>
    <s v="Diabetes"/>
    <s v="Ongoing Treatment"/>
    <b v="1"/>
    <s v="UnitedHealthcare"/>
    <x v="3"/>
  </r>
  <r>
    <s v="PID0687"/>
    <s v="Middle-aged"/>
    <x v="0"/>
    <n v="500"/>
    <n v="262.81"/>
    <n v="67.2"/>
    <x v="0"/>
    <s v="O-"/>
    <b v="0"/>
    <b v="0"/>
    <x v="0"/>
    <n v="40"/>
    <n v="26.581227008425298"/>
    <b v="0"/>
    <b v="0"/>
    <s v="Hypertension"/>
    <s v="Recovered"/>
    <b v="1"/>
    <s v="Medicare"/>
    <x v="1"/>
  </r>
  <r>
    <s v="PID0688"/>
    <s v="Adult"/>
    <x v="0"/>
    <n v="200000"/>
    <n v="167637.20000000001"/>
    <n v="91"/>
    <x v="0"/>
    <s v="B+"/>
    <b v="0"/>
    <b v="1"/>
    <x v="0"/>
    <n v="2"/>
    <n v="28.721121070571897"/>
    <b v="1"/>
    <b v="1"/>
    <s v="Heart Attack"/>
    <s v="Critical"/>
    <b v="1"/>
    <s v="Blue Cross"/>
    <x v="1"/>
  </r>
  <r>
    <s v="PID0689"/>
    <s v="Adult"/>
    <x v="0"/>
    <n v="100"/>
    <n v="59.02"/>
    <n v="70.8"/>
    <x v="1"/>
    <s v="AB+"/>
    <b v="0"/>
    <b v="0"/>
    <x v="0"/>
    <n v="5"/>
    <n v="23.118367346938776"/>
    <b v="0"/>
    <b v="0"/>
    <s v="Cancer"/>
    <s v="Recovered"/>
    <b v="1"/>
    <s v="Medicare"/>
    <x v="0"/>
  </r>
  <r>
    <s v="PID0690"/>
    <s v="Middle-aged"/>
    <x v="2"/>
    <n v="250000"/>
    <n v="139263.20000000001"/>
    <n v="85.7"/>
    <x v="0"/>
    <s v="B+"/>
    <b v="1"/>
    <b v="0"/>
    <x v="0"/>
    <n v="7"/>
    <n v="31.863474122546108"/>
    <b v="1"/>
    <b v="1"/>
    <s v="Diabetes"/>
    <s v="Recovered"/>
    <b v="1"/>
    <s v="Aetna"/>
    <x v="6"/>
  </r>
  <r>
    <s v="PID0691"/>
    <s v="Middle-aged"/>
    <x v="0"/>
    <n v="18000"/>
    <n v="0"/>
    <n v="74.2"/>
    <x v="0"/>
    <s v="A-"/>
    <b v="1"/>
    <b v="0"/>
    <x v="1"/>
    <n v="4"/>
    <n v="26.92698504862825"/>
    <b v="0"/>
    <b v="0"/>
    <s v="Hypertension"/>
    <s v="Ongoing Treatment"/>
    <b v="0"/>
    <n v="0"/>
    <x v="0"/>
  </r>
  <r>
    <s v="PID0692"/>
    <s v="Adult"/>
    <x v="2"/>
    <n v="18000"/>
    <n v="15191.880000000001"/>
    <n v="69.900000000000006"/>
    <x v="1"/>
    <s v="AB-"/>
    <b v="1"/>
    <b v="0"/>
    <x v="0"/>
    <n v="0.5"/>
    <n v="23.087594133967499"/>
    <b v="0"/>
    <b v="0"/>
    <s v="Cancer"/>
    <s v="Critical"/>
    <b v="1"/>
    <s v="Cigna"/>
    <x v="0"/>
  </r>
  <r>
    <s v="PID0693"/>
    <s v="Senior"/>
    <x v="3"/>
    <n v="90000"/>
    <n v="0"/>
    <n v="83.7"/>
    <x v="0"/>
    <s v="AB+"/>
    <b v="0"/>
    <b v="0"/>
    <x v="1"/>
    <n v="5"/>
    <n v="34.39349112426035"/>
    <b v="1"/>
    <b v="1"/>
    <s v="Prostate Cancer"/>
    <s v="Critical"/>
    <b v="0"/>
    <n v="0"/>
    <x v="1"/>
  </r>
  <r>
    <s v="PID0694"/>
    <s v="Adult"/>
    <x v="2"/>
    <n v="18000"/>
    <n v="15334.74"/>
    <n v="101.1"/>
    <x v="1"/>
    <s v="A+"/>
    <b v="0"/>
    <b v="1"/>
    <x v="0"/>
    <n v="90"/>
    <n v="33.012244897959185"/>
    <b v="1"/>
    <b v="1"/>
    <s v="Kidney Stones"/>
    <s v="Critical"/>
    <b v="1"/>
    <s v="Medicare"/>
    <x v="1"/>
  </r>
  <r>
    <s v="PID0695"/>
    <s v="Adult"/>
    <x v="2"/>
    <n v="60000"/>
    <n v="48267.05"/>
    <n v="81.5"/>
    <x v="0"/>
    <s v="O-"/>
    <b v="0"/>
    <b v="1"/>
    <x v="0"/>
    <n v="9"/>
    <n v="30.301903628792392"/>
    <b v="1"/>
    <b v="1"/>
    <s v="Prostate Cancer"/>
    <s v="Recovered"/>
    <b v="1"/>
    <s v="Cigna"/>
    <x v="0"/>
  </r>
  <r>
    <s v="PID0696"/>
    <s v="Adult"/>
    <x v="0"/>
    <n v="60000"/>
    <n v="44041.1"/>
    <n v="85.2"/>
    <x v="1"/>
    <s v="B+"/>
    <b v="1"/>
    <b v="1"/>
    <x v="0"/>
    <n v="7"/>
    <n v="29.480968858131494"/>
    <b v="1"/>
    <b v="1"/>
    <s v="Heart Attack"/>
    <s v="Ongoing Treatment"/>
    <b v="1"/>
    <s v="Medicare"/>
    <x v="2"/>
  </r>
  <r>
    <s v="PID0697"/>
    <s v="Adult"/>
    <x v="2"/>
    <n v="24000"/>
    <n v="19459.29"/>
    <n v="84.2"/>
    <x v="0"/>
    <s v="A+"/>
    <b v="0"/>
    <b v="1"/>
    <x v="0"/>
    <n v="2"/>
    <n v="31.305770374776923"/>
    <b v="1"/>
    <b v="1"/>
    <s v="Hypertension"/>
    <s v="Critical"/>
    <b v="1"/>
    <s v="Blue Cross"/>
    <x v="2"/>
  </r>
  <r>
    <s v="PID0698"/>
    <s v="Adult"/>
    <x v="2"/>
    <n v="48000"/>
    <n v="28136.92"/>
    <n v="60.6"/>
    <x v="1"/>
    <s v="A+"/>
    <b v="1"/>
    <b v="0"/>
    <x v="0"/>
    <n v="5"/>
    <n v="20.247920077516788"/>
    <b v="0"/>
    <b v="0"/>
    <s v="Fractured Leg"/>
    <s v="Recovered"/>
    <b v="1"/>
    <s v="Medicare"/>
    <x v="0"/>
  </r>
  <r>
    <s v="PID0699"/>
    <s v="Adult"/>
    <x v="0"/>
    <n v="90000"/>
    <n v="66656.2"/>
    <n v="93.6"/>
    <x v="1"/>
    <s v="O+"/>
    <b v="0"/>
    <b v="0"/>
    <x v="0"/>
    <n v="15"/>
    <n v="29.212571392902841"/>
    <b v="1"/>
    <b v="1"/>
    <s v="Cancer"/>
    <s v="Recovered"/>
    <b v="1"/>
    <s v="Cigna"/>
    <x v="4"/>
  </r>
  <r>
    <s v="PID0700"/>
    <s v="Adult"/>
    <x v="0"/>
    <n v="18000"/>
    <n v="0"/>
    <n v="92.1"/>
    <x v="1"/>
    <s v="O+"/>
    <b v="0"/>
    <b v="0"/>
    <x v="1"/>
    <n v="12"/>
    <n v="33.422848018580346"/>
    <b v="1"/>
    <b v="1"/>
    <s v="Diabetes"/>
    <s v="Ongoing Treatment"/>
    <b v="0"/>
    <n v="0"/>
    <x v="1"/>
  </r>
  <r>
    <s v="PID0701"/>
    <s v="Middle-aged"/>
    <x v="0"/>
    <n v="24000"/>
    <n v="14503.32"/>
    <n v="55.7"/>
    <x v="0"/>
    <s v="O-"/>
    <b v="1"/>
    <b v="1"/>
    <x v="0"/>
    <n v="40"/>
    <n v="21.223898795915254"/>
    <b v="0"/>
    <b v="0"/>
    <s v="Kidney Stones"/>
    <s v="Critical"/>
    <b v="1"/>
    <s v="UnitedHealthcare"/>
    <x v="2"/>
  </r>
  <r>
    <s v="PID0702"/>
    <s v="Adult"/>
    <x v="0"/>
    <n v="12000"/>
    <n v="8919.66"/>
    <n v="82.2"/>
    <x v="0"/>
    <s v="O-"/>
    <b v="1"/>
    <b v="0"/>
    <x v="0"/>
    <n v="5"/>
    <n v="30.938311566110883"/>
    <b v="1"/>
    <b v="1"/>
    <s v="Stroke"/>
    <s v="Critical"/>
    <b v="1"/>
    <s v="UnitedHealthcare"/>
    <x v="5"/>
  </r>
  <r>
    <s v="PID0703"/>
    <s v="Senior"/>
    <x v="3"/>
    <n v="20000"/>
    <n v="13780.9"/>
    <n v="54.2"/>
    <x v="0"/>
    <s v="B+"/>
    <b v="0"/>
    <b v="1"/>
    <x v="0"/>
    <n v="200"/>
    <n v="21.43902535500969"/>
    <b v="0"/>
    <b v="0"/>
    <s v="Osteoarthritis"/>
    <s v="Ongoing Treatment"/>
    <b v="1"/>
    <s v="UnitedHealthcare"/>
    <x v="0"/>
  </r>
  <r>
    <s v="PID0704"/>
    <s v="Senior"/>
    <x v="2"/>
    <n v="20000"/>
    <n v="12907.56"/>
    <n v="67"/>
    <x v="0"/>
    <s v="AB+"/>
    <b v="0"/>
    <b v="0"/>
    <x v="0"/>
    <n v="5"/>
    <n v="25.847768218818715"/>
    <b v="0"/>
    <b v="0"/>
    <s v="Fractured Leg"/>
    <s v="Ongoing Treatment"/>
    <b v="1"/>
    <s v="UnitedHealthcare"/>
    <x v="4"/>
  </r>
  <r>
    <s v="PID0705"/>
    <s v="Senior"/>
    <x v="2"/>
    <n v="60000"/>
    <n v="35408.32"/>
    <n v="80"/>
    <x v="1"/>
    <s v="AB-"/>
    <b v="0"/>
    <b v="0"/>
    <x v="0"/>
    <n v="1"/>
    <n v="32.455677715120288"/>
    <b v="1"/>
    <b v="1"/>
    <s v="Heart Attack"/>
    <s v="Recovered"/>
    <b v="1"/>
    <s v="UnitedHealthcare"/>
    <x v="1"/>
  </r>
  <r>
    <s v="PID0706"/>
    <s v="Middle-aged"/>
    <x v="1"/>
    <n v="250000"/>
    <n v="126508.5"/>
    <n v="80.599999999999994"/>
    <x v="1"/>
    <s v="O-"/>
    <b v="0"/>
    <b v="0"/>
    <x v="0"/>
    <n v="250"/>
    <n v="32.286492549270946"/>
    <b v="1"/>
    <b v="1"/>
    <s v="Allergic Reaction"/>
    <s v="Recovered"/>
    <b v="1"/>
    <s v="Cigna"/>
    <x v="2"/>
  </r>
  <r>
    <s v="PID0707"/>
    <s v="Adult"/>
    <x v="2"/>
    <n v="12000"/>
    <n v="6771.42"/>
    <n v="80.900000000000006"/>
    <x v="1"/>
    <s v="O+"/>
    <b v="0"/>
    <b v="0"/>
    <x v="0"/>
    <n v="40"/>
    <n v="26.416326530612245"/>
    <b v="0"/>
    <b v="0"/>
    <s v="Childbirth"/>
    <s v="Recovered"/>
    <b v="1"/>
    <s v="Cigna"/>
    <x v="2"/>
  </r>
  <r>
    <s v="PID0708"/>
    <s v="Middle-aged"/>
    <x v="0"/>
    <n v="90000"/>
    <n v="59766.450000000004"/>
    <n v="61.8"/>
    <x v="1"/>
    <s v="A+"/>
    <b v="0"/>
    <b v="0"/>
    <x v="0"/>
    <n v="2"/>
    <n v="26.748614958448751"/>
    <b v="0"/>
    <b v="0"/>
    <s v="Cancer"/>
    <s v="Recovered"/>
    <b v="1"/>
    <s v="Aetna"/>
    <x v="1"/>
  </r>
  <r>
    <s v="PID0709"/>
    <s v="Adult"/>
    <x v="1"/>
    <n v="90000"/>
    <n v="75760.05"/>
    <n v="86.7"/>
    <x v="0"/>
    <s v="AB+"/>
    <b v="1"/>
    <b v="0"/>
    <x v="0"/>
    <n v="5"/>
    <n v="28.96855892278392"/>
    <b v="1"/>
    <b v="1"/>
    <s v="Appendicitis"/>
    <s v="Recovered"/>
    <b v="1"/>
    <s v="Aetna"/>
    <x v="1"/>
  </r>
  <r>
    <s v="PID0710"/>
    <s v="Adult"/>
    <x v="1"/>
    <n v="16000"/>
    <n v="13875.26"/>
    <n v="64.8"/>
    <x v="1"/>
    <s v="O-"/>
    <b v="0"/>
    <b v="1"/>
    <x v="0"/>
    <n v="15"/>
    <n v="21.903731746890212"/>
    <b v="0"/>
    <b v="0"/>
    <s v="Fractured Arm"/>
    <s v="Ongoing Treatment"/>
    <b v="1"/>
    <s v="Blue Cross"/>
    <x v="0"/>
  </r>
  <r>
    <s v="PID0711"/>
    <s v="Middle-aged"/>
    <x v="2"/>
    <n v="40000"/>
    <n v="35384.899999999994"/>
    <n v="65.099999999999994"/>
    <x v="1"/>
    <s v="B-"/>
    <b v="0"/>
    <b v="0"/>
    <x v="0"/>
    <n v="1"/>
    <n v="28.551379325468179"/>
    <b v="1"/>
    <b v="1"/>
    <s v="Prostate Cancer"/>
    <s v="Critical"/>
    <b v="1"/>
    <s v="Blue Cross"/>
    <x v="0"/>
  </r>
  <r>
    <s v="PID0712"/>
    <s v="Middle-aged"/>
    <x v="1"/>
    <n v="500"/>
    <n v="406.64"/>
    <n v="96.4"/>
    <x v="0"/>
    <s v="A+"/>
    <b v="1"/>
    <b v="0"/>
    <x v="0"/>
    <n v="40"/>
    <n v="33.752319596652782"/>
    <b v="1"/>
    <b v="1"/>
    <s v="Fractured Leg"/>
    <s v="Critical"/>
    <b v="1"/>
    <s v="Blue Cross"/>
    <x v="5"/>
  </r>
  <r>
    <s v="PID0713"/>
    <s v="Adult"/>
    <x v="3"/>
    <n v="500"/>
    <n v="344.07"/>
    <n v="64.8"/>
    <x v="0"/>
    <s v="B-"/>
    <b v="0"/>
    <b v="0"/>
    <x v="0"/>
    <n v="20"/>
    <n v="23.801652892561986"/>
    <b v="0"/>
    <b v="0"/>
    <s v="Kidney Stones"/>
    <s v="Ongoing Treatment"/>
    <b v="1"/>
    <s v="Cigna"/>
    <x v="4"/>
  </r>
  <r>
    <s v="PID0714"/>
    <s v="Middle-aged"/>
    <x v="0"/>
    <n v="12000"/>
    <n v="6670.62"/>
    <n v="68.5"/>
    <x v="1"/>
    <s v="B+"/>
    <b v="1"/>
    <b v="1"/>
    <x v="0"/>
    <n v="5"/>
    <n v="23.154407787993513"/>
    <b v="0"/>
    <b v="0"/>
    <s v="Prostate Cancer"/>
    <s v="Critical"/>
    <b v="1"/>
    <s v="Aetna"/>
    <x v="1"/>
  </r>
  <r>
    <s v="PID0715"/>
    <s v="Middle-aged"/>
    <x v="3"/>
    <n v="60000"/>
    <n v="51497"/>
    <n v="84.9"/>
    <x v="1"/>
    <s v="O-"/>
    <b v="1"/>
    <b v="0"/>
    <x v="0"/>
    <n v="20"/>
    <n v="32.350251486053949"/>
    <b v="1"/>
    <b v="1"/>
    <s v="Childbirth"/>
    <s v="Ongoing Treatment"/>
    <b v="1"/>
    <s v="UnitedHealthcare"/>
    <x v="2"/>
  </r>
  <r>
    <s v="PID0716"/>
    <s v="Middle-aged"/>
    <x v="0"/>
    <n v="36000"/>
    <n v="18567.12"/>
    <n v="84.3"/>
    <x v="0"/>
    <s v="A-"/>
    <b v="0"/>
    <b v="0"/>
    <x v="0"/>
    <n v="12"/>
    <n v="30.226971207286027"/>
    <b v="1"/>
    <b v="1"/>
    <s v="Fractured Leg"/>
    <s v="Ongoing Treatment"/>
    <b v="1"/>
    <s v="Cigna"/>
    <x v="1"/>
  </r>
  <r>
    <s v="PID0717"/>
    <s v="Middle-aged"/>
    <x v="2"/>
    <n v="250000"/>
    <n v="154206.1"/>
    <n v="57.7"/>
    <x v="1"/>
    <s v="O-"/>
    <b v="0"/>
    <b v="0"/>
    <x v="0"/>
    <n v="3"/>
    <n v="20.443594104308396"/>
    <b v="0"/>
    <b v="0"/>
    <s v="Osteoarthritis"/>
    <s v="Recovered"/>
    <b v="1"/>
    <s v="Medicare"/>
    <x v="1"/>
  </r>
  <r>
    <s v="PID0718"/>
    <s v="Senior"/>
    <x v="2"/>
    <n v="3000"/>
    <n v="2193.54"/>
    <n v="71.900000000000006"/>
    <x v="1"/>
    <s v="O+"/>
    <b v="0"/>
    <b v="0"/>
    <x v="0"/>
    <n v="12"/>
    <n v="28.085937499999996"/>
    <b v="1"/>
    <b v="1"/>
    <s v="Fractured Arm"/>
    <s v="Ongoing Treatment"/>
    <b v="1"/>
    <s v="Cigna"/>
    <x v="1"/>
  </r>
  <r>
    <s v="PID0719"/>
    <s v="Adult"/>
    <x v="3"/>
    <n v="100"/>
    <n v="65.45"/>
    <n v="94.9"/>
    <x v="1"/>
    <s v="B+"/>
    <b v="0"/>
    <b v="0"/>
    <x v="0"/>
    <n v="20"/>
    <n v="34.857667584940316"/>
    <b v="1"/>
    <b v="1"/>
    <s v="Heart Disease"/>
    <s v="Ongoing Treatment"/>
    <b v="1"/>
    <s v="Cigna"/>
    <x v="0"/>
  </r>
  <r>
    <s v="PID0720"/>
    <s v="Adult"/>
    <x v="0"/>
    <n v="800"/>
    <n v="557.95000000000005"/>
    <n v="80.8"/>
    <x v="0"/>
    <s v="B+"/>
    <b v="1"/>
    <b v="0"/>
    <x v="0"/>
    <n v="40"/>
    <n v="31.17163689672466"/>
    <b v="1"/>
    <b v="1"/>
    <s v="Appendicitis"/>
    <s v="Ongoing Treatment"/>
    <b v="1"/>
    <s v="Medicare"/>
    <x v="0"/>
  </r>
  <r>
    <s v="PID0721"/>
    <s v="Senior"/>
    <x v="1"/>
    <n v="500"/>
    <n v="366.9"/>
    <n v="79.2"/>
    <x v="0"/>
    <s v="O+"/>
    <b v="0"/>
    <b v="0"/>
    <x v="0"/>
    <n v="15"/>
    <n v="28.398293233891501"/>
    <b v="1"/>
    <b v="1"/>
    <s v="Heart Disease"/>
    <s v="Recovered"/>
    <b v="1"/>
    <s v="UnitedHealthcare"/>
    <x v="0"/>
  </r>
  <r>
    <s v="PID0722"/>
    <s v="Adult"/>
    <x v="0"/>
    <n v="20000"/>
    <n v="15172.92"/>
    <n v="85.8"/>
    <x v="0"/>
    <s v="B+"/>
    <b v="0"/>
    <b v="0"/>
    <x v="0"/>
    <n v="25"/>
    <n v="29.688581314878896"/>
    <b v="1"/>
    <b v="1"/>
    <s v="Fractured Leg"/>
    <s v="Ongoing Treatment"/>
    <b v="1"/>
    <s v="UnitedHealthcare"/>
    <x v="2"/>
  </r>
  <r>
    <s v="PID0723"/>
    <s v="Adult"/>
    <x v="3"/>
    <n v="100"/>
    <n v="87.14"/>
    <n v="89.2"/>
    <x v="0"/>
    <s v="A-"/>
    <b v="0"/>
    <b v="0"/>
    <x v="0"/>
    <n v="12"/>
    <n v="28.472022726547287"/>
    <b v="1"/>
    <b v="1"/>
    <s v="Respiratory Infection"/>
    <s v="Recovered"/>
    <b v="1"/>
    <s v="Medicare"/>
    <x v="1"/>
  </r>
  <r>
    <s v="PID0724"/>
    <s v="Middle-aged"/>
    <x v="0"/>
    <n v="20000"/>
    <n v="13300.26"/>
    <n v="53.3"/>
    <x v="1"/>
    <s v="A-"/>
    <b v="0"/>
    <b v="0"/>
    <x v="0"/>
    <n v="40"/>
    <n v="23.688888888888886"/>
    <b v="0"/>
    <b v="0"/>
    <s v="Fractured Leg"/>
    <s v="Ongoing Treatment"/>
    <b v="1"/>
    <s v="UnitedHealthcare"/>
    <x v="2"/>
  </r>
  <r>
    <s v="PID0725"/>
    <s v="Adult"/>
    <x v="0"/>
    <n v="24000"/>
    <n v="14020.68"/>
    <n v="66.099999999999994"/>
    <x v="0"/>
    <s v="B-"/>
    <b v="1"/>
    <b v="0"/>
    <x v="0"/>
    <n v="25"/>
    <n v="22.343158464034612"/>
    <b v="0"/>
    <b v="0"/>
    <s v="Appendicitis"/>
    <s v="Critical"/>
    <b v="1"/>
    <s v="Cigna"/>
    <x v="1"/>
  </r>
  <r>
    <s v="PID0726"/>
    <s v="Senior"/>
    <x v="0"/>
    <n v="24000"/>
    <n v="0"/>
    <n v="70.400000000000006"/>
    <x v="0"/>
    <s v="B+"/>
    <b v="0"/>
    <b v="0"/>
    <x v="1"/>
    <n v="7"/>
    <n v="28.200608876782564"/>
    <b v="1"/>
    <b v="1"/>
    <s v="Fractured Arm"/>
    <s v="Recovered"/>
    <b v="0"/>
    <n v="0"/>
    <x v="4"/>
  </r>
  <r>
    <s v="PID0727"/>
    <s v="Middle-aged"/>
    <x v="0"/>
    <n v="12000"/>
    <n v="8729.76"/>
    <n v="95.6"/>
    <x v="0"/>
    <s v="AB-"/>
    <b v="0"/>
    <b v="1"/>
    <x v="0"/>
    <n v="3"/>
    <n v="33.472217359336163"/>
    <b v="1"/>
    <b v="1"/>
    <s v="Appendicitis"/>
    <s v="Ongoing Treatment"/>
    <b v="1"/>
    <s v="UnitedHealthcare"/>
    <x v="1"/>
  </r>
  <r>
    <s v="PID0728"/>
    <s v="Middle-aged"/>
    <x v="2"/>
    <n v="24000"/>
    <n v="12841.380000000001"/>
    <n v="57.6"/>
    <x v="1"/>
    <s v="O-"/>
    <b v="0"/>
    <b v="0"/>
    <x v="0"/>
    <n v="15"/>
    <n v="20.902888663086081"/>
    <b v="0"/>
    <b v="0"/>
    <s v="Allergic Reaction"/>
    <s v="Ongoing Treatment"/>
    <b v="1"/>
    <s v="Medicare"/>
    <x v="1"/>
  </r>
  <r>
    <s v="PID0729"/>
    <s v="Senior"/>
    <x v="1"/>
    <n v="90000"/>
    <n v="60509.45"/>
    <n v="46.5"/>
    <x v="1"/>
    <s v="AB-"/>
    <b v="0"/>
    <b v="1"/>
    <x v="0"/>
    <n v="30"/>
    <n v="20.393842375334415"/>
    <b v="0"/>
    <b v="0"/>
    <s v="Childbirth"/>
    <s v="Recovered"/>
    <b v="1"/>
    <s v="Medicare"/>
    <x v="0"/>
  </r>
  <r>
    <s v="PID0730"/>
    <s v="Middle-aged"/>
    <x v="0"/>
    <n v="90000"/>
    <n v="0"/>
    <n v="73.900000000000006"/>
    <x v="1"/>
    <s v="A+"/>
    <b v="0"/>
    <b v="0"/>
    <x v="1"/>
    <n v="40"/>
    <n v="28.158817253467458"/>
    <b v="1"/>
    <b v="1"/>
    <s v="Heart Disease"/>
    <s v="Critical"/>
    <b v="0"/>
    <n v="0"/>
    <x v="1"/>
  </r>
  <r>
    <s v="PID0731"/>
    <s v="Adult"/>
    <x v="1"/>
    <n v="60000"/>
    <n v="38631.699999999997"/>
    <n v="79.8"/>
    <x v="0"/>
    <s v="O-"/>
    <b v="0"/>
    <b v="0"/>
    <x v="0"/>
    <n v="15"/>
    <n v="29.669839381320646"/>
    <b v="1"/>
    <b v="1"/>
    <s v="Osteoarthritis"/>
    <s v="Recovered"/>
    <b v="1"/>
    <s v="Blue Cross"/>
    <x v="1"/>
  </r>
  <r>
    <s v="PID0732"/>
    <s v="Middle-aged"/>
    <x v="1"/>
    <n v="48000"/>
    <n v="29553.119999999999"/>
    <n v="91.3"/>
    <x v="0"/>
    <s v="B+"/>
    <b v="1"/>
    <b v="0"/>
    <x v="0"/>
    <n v="12"/>
    <n v="29.812244897959182"/>
    <b v="1"/>
    <b v="1"/>
    <s v="Heart Attack"/>
    <s v="Recovered"/>
    <b v="1"/>
    <s v="Blue Cross"/>
    <x v="3"/>
  </r>
  <r>
    <s v="PID0733"/>
    <s v="Middle-aged"/>
    <x v="1"/>
    <n v="800"/>
    <n v="663.33"/>
    <n v="75.3"/>
    <x v="1"/>
    <s v="A+"/>
    <b v="1"/>
    <b v="0"/>
    <x v="0"/>
    <n v="15"/>
    <n v="23.501139165444275"/>
    <b v="0"/>
    <b v="0"/>
    <s v="Prostate Cancer"/>
    <s v="Recovered"/>
    <b v="1"/>
    <s v="Blue Cross"/>
    <x v="4"/>
  </r>
  <r>
    <s v="PID0734"/>
    <s v="Senior"/>
    <x v="0"/>
    <n v="40000"/>
    <n v="24648.699999999997"/>
    <n v="79.099999999999994"/>
    <x v="0"/>
    <s v="AB-"/>
    <b v="0"/>
    <b v="0"/>
    <x v="0"/>
    <n v="9"/>
    <n v="30.898437499999993"/>
    <b v="1"/>
    <b v="1"/>
    <s v="Respiratory Infection"/>
    <s v="Ongoing Treatment"/>
    <b v="1"/>
    <s v="Cigna"/>
    <x v="1"/>
  </r>
  <r>
    <s v="PID0735"/>
    <s v="Middle-aged"/>
    <x v="0"/>
    <n v="12000"/>
    <n v="10012.26"/>
    <n v="63.8"/>
    <x v="1"/>
    <s v="O+"/>
    <b v="0"/>
    <b v="0"/>
    <x v="0"/>
    <n v="20"/>
    <n v="24.310318549001671"/>
    <b v="0"/>
    <b v="0"/>
    <s v="Prostate Cancer"/>
    <s v="Recovered"/>
    <b v="1"/>
    <s v="Aetna"/>
    <x v="2"/>
  </r>
  <r>
    <s v="PID0736"/>
    <s v="Middle-aged"/>
    <x v="3"/>
    <n v="15000"/>
    <n v="10751.5"/>
    <n v="65.099999999999994"/>
    <x v="1"/>
    <s v="O-"/>
    <b v="0"/>
    <b v="0"/>
    <x v="0"/>
    <n v="7"/>
    <n v="22.793319561640001"/>
    <b v="0"/>
    <b v="0"/>
    <s v="Cancer"/>
    <s v="Recovered"/>
    <b v="1"/>
    <s v="UnitedHealthcare"/>
    <x v="0"/>
  </r>
  <r>
    <s v="PID0737"/>
    <s v="Adult"/>
    <x v="3"/>
    <n v="12000"/>
    <n v="10198.380000000001"/>
    <n v="65.400000000000006"/>
    <x v="0"/>
    <s v="O-"/>
    <b v="0"/>
    <b v="0"/>
    <x v="0"/>
    <n v="20"/>
    <n v="20.875227425069426"/>
    <b v="0"/>
    <b v="0"/>
    <s v="Hypertension"/>
    <s v="Recovered"/>
    <b v="1"/>
    <s v="Cigna"/>
    <x v="1"/>
  </r>
  <r>
    <s v="PID0738"/>
    <s v="Adult"/>
    <x v="0"/>
    <n v="20000"/>
    <n v="10425.280000000001"/>
    <n v="86.7"/>
    <x v="1"/>
    <s v="A-"/>
    <b v="0"/>
    <b v="0"/>
    <x v="0"/>
    <n v="3"/>
    <n v="29.650148763722175"/>
    <b v="1"/>
    <b v="1"/>
    <s v="Stroke"/>
    <s v="Ongoing Treatment"/>
    <b v="1"/>
    <s v="Blue Cross"/>
    <x v="0"/>
  </r>
  <r>
    <s v="PID0739"/>
    <s v="Middle-aged"/>
    <x v="2"/>
    <n v="45000"/>
    <n v="0"/>
    <n v="82.9"/>
    <x v="0"/>
    <s v="O-"/>
    <b v="0"/>
    <b v="0"/>
    <x v="1"/>
    <n v="25"/>
    <n v="30.084192190448544"/>
    <b v="1"/>
    <b v="1"/>
    <s v="Osteoarthritis"/>
    <s v="Ongoing Treatment"/>
    <b v="0"/>
    <n v="0"/>
    <x v="1"/>
  </r>
  <r>
    <s v="PID0740"/>
    <s v="Middle-aged"/>
    <x v="1"/>
    <n v="24000"/>
    <n v="0"/>
    <n v="68.3"/>
    <x v="0"/>
    <s v="B-"/>
    <b v="0"/>
    <b v="0"/>
    <x v="1"/>
    <n v="7"/>
    <n v="25.706650607851255"/>
    <b v="0"/>
    <b v="0"/>
    <s v="Fractured Arm"/>
    <s v="Critical"/>
    <b v="0"/>
    <n v="0"/>
    <x v="0"/>
  </r>
  <r>
    <s v="PID0741"/>
    <s v="Middle-aged"/>
    <x v="0"/>
    <n v="90000"/>
    <n v="66268.25"/>
    <n v="91.6"/>
    <x v="0"/>
    <s v="A-"/>
    <b v="1"/>
    <b v="0"/>
    <x v="0"/>
    <n v="5"/>
    <n v="33.645546372819105"/>
    <b v="1"/>
    <b v="1"/>
    <s v="Respiratory Infection"/>
    <s v="Critical"/>
    <b v="1"/>
    <s v="Medicare"/>
    <x v="2"/>
  </r>
  <r>
    <s v="PID0742"/>
    <s v="Middle-aged"/>
    <x v="2"/>
    <n v="3000"/>
    <n v="1767.42"/>
    <n v="66.8"/>
    <x v="1"/>
    <s v="A-"/>
    <b v="1"/>
    <b v="0"/>
    <x v="0"/>
    <n v="3"/>
    <n v="23.952095808383234"/>
    <b v="0"/>
    <b v="0"/>
    <s v="Prostate Cancer"/>
    <s v="Recovered"/>
    <b v="1"/>
    <s v="Medicare"/>
    <x v="4"/>
  </r>
  <r>
    <s v="PID0743"/>
    <s v="Adult"/>
    <x v="2"/>
    <n v="20000"/>
    <n v="10044.68"/>
    <n v="87.4"/>
    <x v="0"/>
    <s v="B+"/>
    <b v="0"/>
    <b v="1"/>
    <x v="0"/>
    <n v="2"/>
    <n v="29.2024457883658"/>
    <b v="1"/>
    <b v="1"/>
    <s v="Respiratory Infection"/>
    <s v="Ongoing Treatment"/>
    <b v="1"/>
    <s v="Blue Cross"/>
    <x v="2"/>
  </r>
  <r>
    <s v="PID0744"/>
    <s v="Middle-aged"/>
    <x v="1"/>
    <n v="3000"/>
    <n v="2420.9700000000003"/>
    <n v="85.8"/>
    <x v="1"/>
    <s v="A-"/>
    <b v="1"/>
    <b v="0"/>
    <x v="0"/>
    <n v="25"/>
    <n v="29.342361752334053"/>
    <b v="1"/>
    <b v="1"/>
    <s v="Fractured Arm"/>
    <s v="Recovered"/>
    <b v="1"/>
    <s v="Blue Cross"/>
    <x v="2"/>
  </r>
  <r>
    <s v="PID0745"/>
    <s v="Adult"/>
    <x v="2"/>
    <n v="12000"/>
    <n v="7689"/>
    <n v="75.400000000000006"/>
    <x v="0"/>
    <s v="AB-"/>
    <b v="1"/>
    <b v="0"/>
    <x v="0"/>
    <n v="0.5"/>
    <n v="24.620408163265306"/>
    <b v="0"/>
    <b v="0"/>
    <s v="Allergic Reaction"/>
    <s v="Ongoing Treatment"/>
    <b v="1"/>
    <s v="UnitedHealthcare"/>
    <x v="1"/>
  </r>
  <r>
    <s v="PID0746"/>
    <s v="Adult"/>
    <x v="0"/>
    <n v="500"/>
    <n v="405.67"/>
    <n v="77.900000000000006"/>
    <x v="0"/>
    <s v="O+"/>
    <b v="0"/>
    <b v="0"/>
    <x v="0"/>
    <n v="20"/>
    <n v="24.3125994819138"/>
    <b v="0"/>
    <b v="0"/>
    <s v="Childbirth"/>
    <s v="Ongoing Treatment"/>
    <b v="1"/>
    <s v="Aetna"/>
    <x v="6"/>
  </r>
  <r>
    <s v="PID0747"/>
    <s v="Adult"/>
    <x v="0"/>
    <n v="300000"/>
    <n v="0"/>
    <n v="97.6"/>
    <x v="0"/>
    <s v="O-"/>
    <b v="0"/>
    <b v="0"/>
    <x v="1"/>
    <n v="40"/>
    <n v="30.804191389976012"/>
    <b v="1"/>
    <b v="1"/>
    <s v="Respiratory Infection"/>
    <s v="Ongoing Treatment"/>
    <b v="0"/>
    <n v="0"/>
    <x v="1"/>
  </r>
  <r>
    <s v="PID0748"/>
    <s v="Adult"/>
    <x v="1"/>
    <n v="200000"/>
    <n v="141389.44"/>
    <n v="97.1"/>
    <x v="0"/>
    <s v="O+"/>
    <b v="0"/>
    <b v="0"/>
    <x v="0"/>
    <n v="20"/>
    <n v="30.304921818919507"/>
    <b v="1"/>
    <b v="1"/>
    <s v="Hypertension"/>
    <s v="Critical"/>
    <b v="1"/>
    <s v="UnitedHealthcare"/>
    <x v="2"/>
  </r>
  <r>
    <s v="PID0749"/>
    <s v="Middle-aged"/>
    <x v="0"/>
    <n v="240000"/>
    <n v="211079.16"/>
    <n v="73"/>
    <x v="1"/>
    <s v="A-"/>
    <b v="1"/>
    <b v="0"/>
    <x v="0"/>
    <n v="25"/>
    <n v="28.515624999999993"/>
    <b v="1"/>
    <b v="1"/>
    <s v="Heart Disease"/>
    <s v="Recovered"/>
    <b v="1"/>
    <s v="Cigna"/>
    <x v="2"/>
  </r>
  <r>
    <s v="PID0750"/>
    <s v="Senior"/>
    <x v="3"/>
    <n v="100"/>
    <n v="0"/>
    <n v="95.1"/>
    <x v="1"/>
    <s v="O+"/>
    <b v="0"/>
    <b v="0"/>
    <x v="1"/>
    <n v="15"/>
    <n v="33.694727891156468"/>
    <b v="1"/>
    <b v="1"/>
    <s v="Heart Attack"/>
    <s v="Ongoing Treatment"/>
    <b v="0"/>
    <n v="0"/>
    <x v="0"/>
  </r>
  <r>
    <s v="PID0751"/>
    <s v="Senior"/>
    <x v="1"/>
    <n v="20000"/>
    <n v="15758.62"/>
    <n v="84.2"/>
    <x v="1"/>
    <s v="A-"/>
    <b v="1"/>
    <b v="1"/>
    <x v="0"/>
    <n v="120"/>
    <n v="30.927456382001839"/>
    <s v="Yes"/>
    <b v="1"/>
    <s v="Fractured Leg"/>
    <s v="Ongoing Treatment"/>
    <b v="1"/>
    <s v="Blue Cross"/>
    <x v="3"/>
  </r>
  <r>
    <s v="PID0752"/>
    <s v="Middle-aged"/>
    <x v="0"/>
    <n v="18000"/>
    <n v="13560.54"/>
    <n v="84.8"/>
    <x v="1"/>
    <s v="O-"/>
    <b v="0"/>
    <b v="0"/>
    <x v="0"/>
    <n v="20"/>
    <n v="33.968915237942632"/>
    <b v="1"/>
    <b v="1"/>
    <s v="Fractured Arm"/>
    <s v="Critical"/>
    <b v="1"/>
    <s v="Cigna"/>
    <x v="1"/>
  </r>
  <r>
    <s v="PID0753"/>
    <s v="Senior"/>
    <x v="0"/>
    <n v="32000"/>
    <n v="27093.279999999999"/>
    <n v="68.900000000000006"/>
    <x v="1"/>
    <s v="O-"/>
    <b v="0"/>
    <b v="0"/>
    <x v="0"/>
    <n v="9"/>
    <n v="26.580764630994175"/>
    <b v="0"/>
    <b v="0"/>
    <s v="Fractured Arm"/>
    <s v="Recovered"/>
    <b v="1"/>
    <s v="UnitedHealthcare"/>
    <x v="2"/>
  </r>
  <r>
    <s v="PID0754"/>
    <s v="Adult"/>
    <x v="3"/>
    <n v="24000"/>
    <n v="13327.14"/>
    <n v="70.7"/>
    <x v="0"/>
    <s v="O-"/>
    <b v="0"/>
    <b v="0"/>
    <x v="0"/>
    <n v="40"/>
    <n v="23.622573423769587"/>
    <b v="0"/>
    <b v="0"/>
    <s v="Osteoarthritis"/>
    <s v="Recovered"/>
    <b v="1"/>
    <s v="Medicare"/>
    <x v="3"/>
  </r>
  <r>
    <s v="PID0755"/>
    <s v="Middle-aged"/>
    <x v="2"/>
    <n v="20000"/>
    <n v="11426.44"/>
    <n v="60.8"/>
    <x v="0"/>
    <s v="B-"/>
    <b v="0"/>
    <b v="0"/>
    <x v="0"/>
    <n v="40"/>
    <n v="24.359477647812845"/>
    <b v="0"/>
    <b v="0"/>
    <s v="Cancer"/>
    <s v="Recovered"/>
    <b v="1"/>
    <s v="Medicare"/>
    <x v="0"/>
  </r>
  <r>
    <s v="PID0756"/>
    <s v="Middle-aged"/>
    <x v="1"/>
    <n v="60000"/>
    <n v="0"/>
    <n v="58"/>
    <x v="0"/>
    <s v="O-"/>
    <b v="0"/>
    <b v="1"/>
    <x v="1"/>
    <n v="30"/>
    <n v="22.942130453700404"/>
    <b v="0"/>
    <b v="0"/>
    <s v="Appendicitis"/>
    <s v="Critical"/>
    <b v="0"/>
    <n v="0"/>
    <x v="2"/>
  </r>
  <r>
    <s v="PID0757"/>
    <s v="Adult"/>
    <x v="0"/>
    <n v="15000"/>
    <n v="12315.599999999999"/>
    <n v="86.6"/>
    <x v="0"/>
    <s v="AB+"/>
    <b v="0"/>
    <b v="0"/>
    <x v="0"/>
    <n v="20"/>
    <n v="31.426912469153724"/>
    <b v="1"/>
    <b v="1"/>
    <s v="Heart Disease"/>
    <s v="Recovered"/>
    <b v="1"/>
    <s v="Blue Cross"/>
    <x v="6"/>
  </r>
  <r>
    <s v="PID0758"/>
    <s v="Adult"/>
    <x v="1"/>
    <n v="12000"/>
    <n v="9147.9000000000015"/>
    <n v="89.9"/>
    <x v="1"/>
    <s v="B+"/>
    <b v="1"/>
    <b v="0"/>
    <x v="0"/>
    <n v="25"/>
    <n v="33.021120293847574"/>
    <b v="1"/>
    <b v="1"/>
    <s v="Allergic Reaction"/>
    <s v="Critical"/>
    <b v="1"/>
    <s v="Blue Cross"/>
    <x v="1"/>
  </r>
  <r>
    <s v="PID0759"/>
    <s v="Middle-aged"/>
    <x v="2"/>
    <n v="18000"/>
    <n v="0"/>
    <n v="77.8"/>
    <x v="0"/>
    <s v="A+"/>
    <b v="0"/>
    <b v="1"/>
    <x v="1"/>
    <n v="3"/>
    <n v="31.16487742348982"/>
    <b v="1"/>
    <b v="1"/>
    <s v="Cancer"/>
    <s v="Ongoing Treatment"/>
    <b v="0"/>
    <n v="0"/>
    <x v="0"/>
  </r>
  <r>
    <s v="PID0760"/>
    <s v="Adult"/>
    <x v="0"/>
    <n v="240000"/>
    <n v="167045.76000000001"/>
    <n v="105.8"/>
    <x v="0"/>
    <s v="AB+"/>
    <b v="0"/>
    <b v="0"/>
    <x v="0"/>
    <n v="2"/>
    <n v="33.392248453478096"/>
    <b v="1"/>
    <b v="1"/>
    <s v="Heart Attack"/>
    <s v="Recovered"/>
    <b v="1"/>
    <s v="Cigna"/>
    <x v="0"/>
  </r>
  <r>
    <s v="PID0761"/>
    <s v="Middle-aged"/>
    <x v="3"/>
    <n v="72000"/>
    <n v="54255.64"/>
    <n v="68.7"/>
    <x v="0"/>
    <s v="O-"/>
    <b v="0"/>
    <b v="0"/>
    <x v="0"/>
    <n v="5"/>
    <n v="26.177411979881111"/>
    <b v="0"/>
    <b v="0"/>
    <s v="Fractured Leg"/>
    <s v="Ongoing Treatment"/>
    <b v="1"/>
    <s v="UnitedHealthcare"/>
    <x v="1"/>
  </r>
  <r>
    <s v="PID0762"/>
    <s v="Senior"/>
    <x v="1"/>
    <n v="32000"/>
    <n v="28784.2"/>
    <n v="47"/>
    <x v="1"/>
    <s v="AB-"/>
    <b v="0"/>
    <b v="0"/>
    <x v="0"/>
    <n v="7"/>
    <n v="20.077747874749029"/>
    <b v="0"/>
    <b v="0"/>
    <s v="Stroke"/>
    <s v="Recovered"/>
    <b v="1"/>
    <s v="UnitedHealthcare"/>
    <x v="4"/>
  </r>
  <r>
    <s v="PID0763"/>
    <s v="Senior"/>
    <x v="1"/>
    <n v="12000"/>
    <n v="9897.48"/>
    <n v="56"/>
    <x v="1"/>
    <s v="AB+"/>
    <b v="0"/>
    <b v="0"/>
    <x v="0"/>
    <n v="30"/>
    <n v="23.92242299970097"/>
    <b v="0"/>
    <b v="0"/>
    <s v="Cancer"/>
    <s v="Critical"/>
    <b v="1"/>
    <s v="UnitedHealthcare"/>
    <x v="0"/>
  </r>
  <r>
    <s v="PID0764"/>
    <s v="Middle-aged"/>
    <x v="1"/>
    <n v="240000"/>
    <n v="180338.76"/>
    <n v="92.3"/>
    <x v="0"/>
    <s v="AB+"/>
    <b v="0"/>
    <b v="1"/>
    <x v="0"/>
    <n v="7"/>
    <n v="30.138775510204081"/>
    <b v="1"/>
    <b v="1"/>
    <s v="Cancer"/>
    <s v="Recovered"/>
    <b v="1"/>
    <s v="Aetna"/>
    <x v="1"/>
  </r>
  <r>
    <s v="PID0765"/>
    <s v="Adult"/>
    <x v="0"/>
    <n v="200000"/>
    <n v="0"/>
    <n v="74.7"/>
    <x v="0"/>
    <s v="AB+"/>
    <b v="0"/>
    <b v="1"/>
    <x v="1"/>
    <n v="3"/>
    <n v="23.313879092412847"/>
    <b v="0"/>
    <b v="0"/>
    <s v="Stroke"/>
    <s v="Ongoing Treatment"/>
    <b v="0"/>
    <n v="0"/>
    <x v="0"/>
  </r>
  <r>
    <s v="PID0766"/>
    <s v="Middle-aged"/>
    <x v="2"/>
    <n v="3000"/>
    <n v="0"/>
    <n v="69.8"/>
    <x v="1"/>
    <s v="B-"/>
    <b v="1"/>
    <b v="1"/>
    <x v="1"/>
    <n v="2"/>
    <n v="29.431607353685276"/>
    <b v="1"/>
    <b v="1"/>
    <s v="Stroke"/>
    <s v="Recovered"/>
    <b v="0"/>
    <n v="0"/>
    <x v="4"/>
  </r>
  <r>
    <s v="PID0767"/>
    <s v="Middle-aged"/>
    <x v="0"/>
    <n v="20000"/>
    <n v="11516.22"/>
    <n v="91"/>
    <x v="0"/>
    <s v="B+"/>
    <b v="0"/>
    <b v="1"/>
    <x v="0"/>
    <n v="30"/>
    <n v="33.834027364663896"/>
    <b v="1"/>
    <b v="1"/>
    <s v="Diabetes"/>
    <s v="Recovered"/>
    <b v="1"/>
    <s v="Aetna"/>
    <x v="6"/>
  </r>
  <r>
    <s v="PID0768"/>
    <s v="Adult"/>
    <x v="0"/>
    <n v="15000"/>
    <n v="9725.4499999999989"/>
    <n v="70.099999999999994"/>
    <x v="1"/>
    <s v="A+"/>
    <b v="1"/>
    <b v="1"/>
    <x v="0"/>
    <n v="20"/>
    <n v="23.422098967556547"/>
    <b v="0"/>
    <b v="0"/>
    <s v="Diabetes"/>
    <s v="Ongoing Treatment"/>
    <b v="1"/>
    <s v="Medicare"/>
    <x v="1"/>
  </r>
  <r>
    <s v="PID0769"/>
    <s v="Middle-aged"/>
    <x v="2"/>
    <n v="72000"/>
    <n v="62499.040000000001"/>
    <n v="87"/>
    <x v="1"/>
    <s v="AB-"/>
    <b v="0"/>
    <b v="1"/>
    <x v="0"/>
    <n v="0.5"/>
    <n v="33.150434385002278"/>
    <b v="1"/>
    <b v="1"/>
    <s v="Prostate Cancer"/>
    <s v="Recovered"/>
    <b v="1"/>
    <s v="Blue Cross"/>
    <x v="0"/>
  </r>
  <r>
    <s v="PID0770"/>
    <s v="Middle-aged"/>
    <x v="0"/>
    <n v="12000"/>
    <n v="10477.24"/>
    <n v="86.4"/>
    <x v="1"/>
    <s v="O+"/>
    <b v="0"/>
    <b v="1"/>
    <x v="0"/>
    <n v="15"/>
    <n v="32.123735871505062"/>
    <b v="1"/>
    <b v="1"/>
    <s v="Prostate Cancer"/>
    <s v="Recovered"/>
    <b v="1"/>
    <s v="Aetna"/>
    <x v="1"/>
  </r>
  <r>
    <s v="PID0771"/>
    <s v="Adult"/>
    <x v="2"/>
    <n v="1600"/>
    <n v="0"/>
    <n v="77.400000000000006"/>
    <x v="1"/>
    <s v="A-"/>
    <b v="0"/>
    <b v="0"/>
    <x v="1"/>
    <n v="2"/>
    <n v="24.156549421054276"/>
    <b v="0"/>
    <b v="0"/>
    <s v="Fractured Leg"/>
    <s v="Ongoing Treatment"/>
    <b v="0"/>
    <n v="0"/>
    <x v="2"/>
  </r>
  <r>
    <s v="PID0772"/>
    <s v="Middle-aged"/>
    <x v="2"/>
    <n v="15000"/>
    <n v="8053.95"/>
    <n v="50.4"/>
    <x v="1"/>
    <s v="O-"/>
    <b v="1"/>
    <b v="0"/>
    <x v="0"/>
    <n v="0.5"/>
    <n v="22.4"/>
    <b v="0"/>
    <b v="0"/>
    <s v="Allergic Reaction"/>
    <s v="Ongoing Treatment"/>
    <b v="1"/>
    <s v="UnitedHealthcare"/>
    <x v="3"/>
  </r>
  <r>
    <s v="PID0773"/>
    <s v="Senior"/>
    <x v="1"/>
    <n v="32000"/>
    <n v="22571.599999999999"/>
    <n v="75.900000000000006"/>
    <x v="0"/>
    <s v="B+"/>
    <b v="1"/>
    <b v="0"/>
    <x v="0"/>
    <n v="9"/>
    <n v="31.18836291913215"/>
    <b v="1"/>
    <b v="1"/>
    <s v="Fractured Arm"/>
    <s v="Critical"/>
    <b v="1"/>
    <s v="Medicare"/>
    <x v="1"/>
  </r>
  <r>
    <s v="PID0774"/>
    <s v="Adult"/>
    <x v="1"/>
    <n v="90000"/>
    <n v="0"/>
    <n v="88.9"/>
    <x v="0"/>
    <s v="AB+"/>
    <b v="1"/>
    <b v="1"/>
    <x v="1"/>
    <n v="9"/>
    <n v="34.29651633810424"/>
    <b v="1"/>
    <b v="1"/>
    <s v="Osteoarthritis"/>
    <s v="Critical"/>
    <b v="0"/>
    <n v="0"/>
    <x v="3"/>
  </r>
  <r>
    <s v="PID0775"/>
    <s v="Adult"/>
    <x v="0"/>
    <n v="12000"/>
    <n v="6521.22"/>
    <n v="55.4"/>
    <x v="0"/>
    <s v="B-"/>
    <b v="0"/>
    <b v="1"/>
    <x v="0"/>
    <n v="7"/>
    <n v="20.104514443315431"/>
    <b v="0"/>
    <b v="0"/>
    <s v="Fractured Arm"/>
    <s v="Ongoing Treatment"/>
    <b v="1"/>
    <s v="Aetna"/>
    <x v="3"/>
  </r>
  <r>
    <s v="PID0776"/>
    <s v="Middle-aged"/>
    <x v="1"/>
    <n v="12000"/>
    <n v="0"/>
    <n v="98.2"/>
    <x v="0"/>
    <s v="B-"/>
    <b v="0"/>
    <b v="0"/>
    <x v="1"/>
    <n v="40"/>
    <n v="31.701962809917358"/>
    <b v="1"/>
    <b v="1"/>
    <s v="Diabetes"/>
    <s v="Recovered"/>
    <b v="0"/>
    <n v="0"/>
    <x v="0"/>
  </r>
  <r>
    <s v="PID0777"/>
    <s v="Middle-aged"/>
    <x v="1"/>
    <n v="240000"/>
    <n v="194104.2"/>
    <n v="86.2"/>
    <x v="0"/>
    <s v="B+"/>
    <b v="0"/>
    <b v="1"/>
    <x v="0"/>
    <n v="30"/>
    <n v="30.541383219954653"/>
    <b v="1"/>
    <b v="1"/>
    <s v="Cancer"/>
    <s v="Ongoing Treatment"/>
    <b v="1"/>
    <s v="UnitedHealthcare"/>
    <x v="0"/>
  </r>
  <r>
    <s v="PID0778"/>
    <s v="Middle-aged"/>
    <x v="1"/>
    <n v="40000"/>
    <n v="0"/>
    <n v="77.7"/>
    <x v="0"/>
    <s v="AB+"/>
    <b v="1"/>
    <b v="1"/>
    <x v="1"/>
    <n v="5"/>
    <n v="28.197125852808828"/>
    <b v="1"/>
    <b v="1"/>
    <s v="Cancer"/>
    <s v="Recovered"/>
    <b v="0"/>
    <n v="0"/>
    <x v="0"/>
  </r>
  <r>
    <s v="PID0779"/>
    <s v="Adult"/>
    <x v="3"/>
    <n v="240000"/>
    <n v="0"/>
    <n v="89.8"/>
    <x v="0"/>
    <s v="A-"/>
    <b v="0"/>
    <b v="0"/>
    <x v="1"/>
    <n v="30"/>
    <n v="28.026590930370464"/>
    <b v="1"/>
    <b v="1"/>
    <s v="Childbirth"/>
    <s v="Ongoing Treatment"/>
    <b v="0"/>
    <n v="0"/>
    <x v="1"/>
  </r>
  <r>
    <s v="PID0780"/>
    <s v="Adult"/>
    <x v="0"/>
    <n v="90000"/>
    <n v="77124.45"/>
    <n v="87.7"/>
    <x v="0"/>
    <s v="AB+"/>
    <b v="0"/>
    <b v="0"/>
    <x v="0"/>
    <n v="120"/>
    <n v="33.417162017985056"/>
    <b v="1"/>
    <b v="1"/>
    <s v="Heart Attack"/>
    <s v="Critical"/>
    <b v="1"/>
    <s v="Aetna"/>
    <x v="0"/>
  </r>
  <r>
    <s v="PID0781"/>
    <s v="Senior"/>
    <x v="0"/>
    <n v="4000"/>
    <n v="3240.2"/>
    <n v="56"/>
    <x v="1"/>
    <s v="B+"/>
    <b v="0"/>
    <b v="1"/>
    <x v="0"/>
    <n v="7"/>
    <n v="21.874999999999996"/>
    <b v="0"/>
    <b v="0"/>
    <s v="Allergic Reaction"/>
    <s v="Recovered"/>
    <b v="1"/>
    <s v="Blue Cross"/>
    <x v="1"/>
  </r>
  <r>
    <s v="PID0782"/>
    <s v="Middle-aged"/>
    <x v="0"/>
    <n v="45000"/>
    <n v="29182.86"/>
    <n v="56.2"/>
    <x v="0"/>
    <s v="O-"/>
    <b v="1"/>
    <b v="1"/>
    <x v="0"/>
    <n v="15"/>
    <n v="24.977777777777778"/>
    <b v="0"/>
    <b v="0"/>
    <s v="Fractured Leg"/>
    <s v="Critical"/>
    <b v="1"/>
    <s v="UnitedHealthcare"/>
    <x v="0"/>
  </r>
  <r>
    <s v="PID0783"/>
    <s v="Elderly"/>
    <x v="0"/>
    <n v="100"/>
    <n v="0"/>
    <n v="87.5"/>
    <x v="0"/>
    <s v="AB-"/>
    <b v="0"/>
    <b v="0"/>
    <x v="1"/>
    <n v="40"/>
    <n v="32.933117543001245"/>
    <b v="1"/>
    <b v="1"/>
    <s v="Stroke"/>
    <s v="Critical"/>
    <b v="0"/>
    <n v="0"/>
    <x v="1"/>
  </r>
  <r>
    <s v="PID0784"/>
    <s v="Middle-aged"/>
    <x v="2"/>
    <n v="72000"/>
    <n v="51103.32"/>
    <n v="62.5"/>
    <x v="1"/>
    <s v="O-"/>
    <b v="0"/>
    <b v="0"/>
    <x v="0"/>
    <n v="15"/>
    <n v="20.882755855524742"/>
    <b v="0"/>
    <b v="0"/>
    <s v="Fractured Leg"/>
    <s v="Recovered"/>
    <b v="1"/>
    <s v="Blue Cross"/>
    <x v="0"/>
  </r>
  <r>
    <s v="PID0785"/>
    <s v="Senior"/>
    <x v="2"/>
    <n v="3000"/>
    <n v="2647.71"/>
    <n v="74.3"/>
    <x v="0"/>
    <s v="A-"/>
    <b v="0"/>
    <b v="0"/>
    <x v="0"/>
    <n v="2"/>
    <n v="31.739929087103249"/>
    <b v="1"/>
    <b v="1"/>
    <s v="Fractured Arm"/>
    <s v="Recovered"/>
    <b v="1"/>
    <s v="UnitedHealthcare"/>
    <x v="0"/>
  </r>
  <r>
    <s v="PID0786"/>
    <s v="Adult"/>
    <x v="0"/>
    <n v="500"/>
    <n v="0"/>
    <n v="95"/>
    <x v="0"/>
    <s v="O+"/>
    <b v="1"/>
    <b v="0"/>
    <x v="1"/>
    <n v="30"/>
    <n v="31.37798916633637"/>
    <b v="1"/>
    <b v="1"/>
    <s v="Heart Disease"/>
    <s v="Recovered"/>
    <b v="0"/>
    <n v="0"/>
    <x v="0"/>
  </r>
  <r>
    <s v="PID0787"/>
    <s v="Senior"/>
    <x v="0"/>
    <n v="32000"/>
    <n v="27234.04"/>
    <n v="81.099999999999994"/>
    <x v="1"/>
    <s v="O+"/>
    <b v="0"/>
    <b v="1"/>
    <x v="0"/>
    <n v="20"/>
    <n v="29.079565420058085"/>
    <b v="1"/>
    <b v="1"/>
    <s v="Fractured Leg"/>
    <s v="Critical"/>
    <b v="1"/>
    <s v="UnitedHealthcare"/>
    <x v="1"/>
  </r>
  <r>
    <s v="PID0788"/>
    <s v="Young Adult"/>
    <x v="3"/>
    <n v="40000"/>
    <n v="0"/>
    <n v="80.2"/>
    <x v="1"/>
    <s v="A-"/>
    <b v="1"/>
    <b v="0"/>
    <x v="1"/>
    <n v="9"/>
    <n v="28.415532879818599"/>
    <b v="1"/>
    <b v="1"/>
    <s v="Heart Attack"/>
    <s v="Ongoing Treatment"/>
    <b v="0"/>
    <n v="0"/>
    <x v="1"/>
  </r>
  <r>
    <s v="PID0789"/>
    <s v="Senior"/>
    <x v="2"/>
    <n v="75000"/>
    <n v="0"/>
    <n v="70.599999999999994"/>
    <x v="0"/>
    <s v="A+"/>
    <b v="1"/>
    <b v="0"/>
    <x v="1"/>
    <n v="3"/>
    <n v="29.010519395134775"/>
    <b v="1"/>
    <b v="1"/>
    <s v="Kidney Stones"/>
    <s v="Ongoing Treatment"/>
    <b v="0"/>
    <n v="0"/>
    <x v="0"/>
  </r>
  <r>
    <s v="PID0790"/>
    <s v="Adult"/>
    <x v="1"/>
    <n v="12000"/>
    <n v="6106.7999999999993"/>
    <n v="56.7"/>
    <x v="1"/>
    <s v="B+"/>
    <b v="0"/>
    <b v="0"/>
    <x v="0"/>
    <n v="5"/>
    <n v="21.604938271604937"/>
    <b v="0"/>
    <b v="0"/>
    <s v="Allergic Reaction"/>
    <s v="Recovered"/>
    <b v="1"/>
    <s v="Cigna"/>
    <x v="4"/>
  </r>
  <r>
    <s v="PID0791"/>
    <s v="Middle-aged"/>
    <x v="0"/>
    <n v="32000"/>
    <n v="0"/>
    <n v="55.7"/>
    <x v="0"/>
    <s v="A-"/>
    <b v="1"/>
    <b v="1"/>
    <x v="1"/>
    <n v="20"/>
    <n v="22.887902695595002"/>
    <b v="0"/>
    <b v="0"/>
    <s v="Fractured Leg"/>
    <s v="Recovered"/>
    <b v="0"/>
    <n v="0"/>
    <x v="0"/>
  </r>
  <r>
    <s v="PID0792"/>
    <s v="Adult"/>
    <x v="0"/>
    <n v="1000"/>
    <n v="788.3"/>
    <n v="91.3"/>
    <x v="0"/>
    <s v="B+"/>
    <b v="1"/>
    <b v="0"/>
    <x v="0"/>
    <n v="4"/>
    <n v="33.945568114217735"/>
    <b v="1"/>
    <b v="1"/>
    <s v="Heart Disease"/>
    <s v="Recovered"/>
    <b v="1"/>
    <s v="UnitedHealthcare"/>
    <x v="0"/>
  </r>
  <r>
    <s v="PID0793"/>
    <s v="Elderly"/>
    <x v="0"/>
    <n v="30000"/>
    <n v="23372.489999999998"/>
    <n v="82"/>
    <x v="0"/>
    <s v="O-"/>
    <b v="1"/>
    <b v="0"/>
    <x v="0"/>
    <n v="30"/>
    <n v="32.031249999999993"/>
    <b v="1"/>
    <b v="1"/>
    <s v="Heart Attack"/>
    <s v="Ongoing Treatment"/>
    <b v="1"/>
    <s v="Medicare"/>
    <x v="1"/>
  </r>
  <r>
    <s v="PID0794"/>
    <s v="Senior"/>
    <x v="1"/>
    <n v="500"/>
    <n v="401.53"/>
    <n v="59.9"/>
    <x v="0"/>
    <s v="O+"/>
    <b v="1"/>
    <b v="0"/>
    <x v="0"/>
    <n v="7"/>
    <n v="20.972655019081966"/>
    <b v="0"/>
    <b v="0"/>
    <s v="Diabetes"/>
    <s v="Recovered"/>
    <b v="1"/>
    <s v="Blue Cross"/>
    <x v="6"/>
  </r>
  <r>
    <s v="PID0795"/>
    <s v="Adult"/>
    <x v="0"/>
    <n v="250000"/>
    <n v="164113.4"/>
    <n v="78.900000000000006"/>
    <x v="1"/>
    <s v="AB+"/>
    <b v="1"/>
    <b v="0"/>
    <x v="0"/>
    <n v="250"/>
    <n v="29.696262561631983"/>
    <b v="1"/>
    <b v="1"/>
    <s v="Heart Disease"/>
    <s v="Recovered"/>
    <b v="1"/>
    <s v="Cigna"/>
    <x v="0"/>
  </r>
  <r>
    <s v="PID0796"/>
    <s v="Adult"/>
    <x v="0"/>
    <n v="3000"/>
    <n v="1659.81"/>
    <n v="84.1"/>
    <x v="0"/>
    <s v="B+"/>
    <b v="0"/>
    <b v="0"/>
    <x v="0"/>
    <n v="40"/>
    <n v="28.760986286378717"/>
    <b v="1"/>
    <b v="1"/>
    <s v="Kidney Stones"/>
    <s v="Critical"/>
    <b v="1"/>
    <s v="Medicare"/>
    <x v="3"/>
  </r>
  <r>
    <s v="PID0797"/>
    <s v="Adult"/>
    <x v="3"/>
    <n v="200000"/>
    <n v="138011.92000000001"/>
    <n v="73.5"/>
    <x v="0"/>
    <s v="O+"/>
    <b v="0"/>
    <b v="0"/>
    <x v="0"/>
    <n v="25"/>
    <n v="24.558120886097097"/>
    <b v="0"/>
    <b v="0"/>
    <s v="Osteoarthritis"/>
    <s v="Ongoing Treatment"/>
    <b v="1"/>
    <s v="UnitedHealthcare"/>
    <x v="5"/>
  </r>
  <r>
    <s v="PID0798"/>
    <s v="Middle-aged"/>
    <x v="0"/>
    <n v="36000"/>
    <n v="27101.040000000001"/>
    <n v="64.2"/>
    <x v="1"/>
    <s v="AB-"/>
    <b v="0"/>
    <b v="1"/>
    <x v="0"/>
    <n v="2"/>
    <n v="25.078124999999996"/>
    <b v="0"/>
    <b v="0"/>
    <s v="Kidney Stones"/>
    <s v="Critical"/>
    <b v="1"/>
    <s v="Cigna"/>
    <x v="0"/>
  </r>
  <r>
    <s v="PID0799"/>
    <s v="Middle-aged"/>
    <x v="2"/>
    <n v="12000"/>
    <n v="8430.9000000000015"/>
    <n v="76.099999999999994"/>
    <x v="0"/>
    <s v="AB-"/>
    <b v="1"/>
    <b v="0"/>
    <x v="0"/>
    <n v="25"/>
    <n v="30.483896811408421"/>
    <b v="1"/>
    <b v="1"/>
    <s v="Kidney Stones"/>
    <s v="Ongoing Treatment"/>
    <b v="1"/>
    <s v="Medicare"/>
    <x v="1"/>
  </r>
  <r>
    <s v="PID0800"/>
    <s v="Middle-aged"/>
    <x v="1"/>
    <n v="15000"/>
    <n v="7930.4"/>
    <n v="57.1"/>
    <x v="1"/>
    <s v="AB+"/>
    <b v="1"/>
    <b v="0"/>
    <x v="0"/>
    <n v="20"/>
    <n v="25.37777777777778"/>
    <b v="0"/>
    <b v="0"/>
    <s v="Stroke"/>
    <s v="Critical"/>
    <b v="1"/>
    <s v="UnitedHealthcare"/>
    <x v="1"/>
  </r>
  <r>
    <s v="PID0801"/>
    <s v="Adult"/>
    <x v="1"/>
    <n v="300000"/>
    <n v="0"/>
    <n v="67.5"/>
    <x v="0"/>
    <s v="O-"/>
    <b v="0"/>
    <b v="0"/>
    <x v="1"/>
    <n v="15"/>
    <n v="26.367187499999996"/>
    <b v="0"/>
    <b v="0"/>
    <s v="Stroke"/>
    <s v="Recovered"/>
    <b v="0"/>
    <n v="0"/>
    <x v="3"/>
  </r>
  <r>
    <s v="PID0802"/>
    <s v="Adult"/>
    <x v="1"/>
    <n v="500"/>
    <n v="307.77999999999997"/>
    <n v="92.2"/>
    <x v="1"/>
    <s v="O-"/>
    <b v="1"/>
    <b v="0"/>
    <x v="0"/>
    <n v="20"/>
    <n v="31.531069388871792"/>
    <b v="1"/>
    <b v="1"/>
    <s v="Respiratory Infection"/>
    <s v="Recovered"/>
    <b v="1"/>
    <s v="UnitedHealthcare"/>
    <x v="0"/>
  </r>
  <r>
    <s v="PID0803"/>
    <s v="Senior"/>
    <x v="3"/>
    <n v="60000"/>
    <n v="34598.1"/>
    <n v="69.7"/>
    <x v="1"/>
    <s v="O-"/>
    <b v="1"/>
    <b v="1"/>
    <x v="0"/>
    <n v="25"/>
    <n v="25.293946871824652"/>
    <b v="0"/>
    <b v="0"/>
    <s v="Stroke"/>
    <s v="Recovered"/>
    <b v="1"/>
    <s v="Cigna"/>
    <x v="2"/>
  </r>
  <r>
    <s v="PID0804"/>
    <s v="Young Adult"/>
    <x v="0"/>
    <n v="48000"/>
    <n v="41058.559999999998"/>
    <n v="75.7"/>
    <x v="0"/>
    <s v="O-"/>
    <b v="0"/>
    <b v="0"/>
    <x v="0"/>
    <n v="7"/>
    <n v="28.844688309708882"/>
    <b v="1"/>
    <b v="1"/>
    <s v="Respiratory Infection"/>
    <s v="Ongoing Treatment"/>
    <b v="1"/>
    <s v="UnitedHealthcare"/>
    <x v="1"/>
  </r>
  <r>
    <s v="PID0805"/>
    <s v="Middle-aged"/>
    <x v="2"/>
    <n v="24000"/>
    <n v="15079.59"/>
    <n v="91"/>
    <x v="0"/>
    <s v="A-"/>
    <b v="1"/>
    <b v="1"/>
    <x v="0"/>
    <n v="40"/>
    <n v="33.425160697887975"/>
    <b v="1"/>
    <b v="1"/>
    <s v="Heart Disease"/>
    <s v="Ongoing Treatment"/>
    <b v="1"/>
    <s v="UnitedHealthcare"/>
    <x v="1"/>
  </r>
  <r>
    <s v="PID0806"/>
    <s v="Middle-aged"/>
    <x v="2"/>
    <n v="3000"/>
    <n v="2123.9700000000003"/>
    <n v="76.400000000000006"/>
    <x v="1"/>
    <s v="A-"/>
    <b v="0"/>
    <b v="1"/>
    <x v="0"/>
    <n v="25"/>
    <n v="26.749763663737269"/>
    <b v="0"/>
    <b v="0"/>
    <s v="Diabetes"/>
    <s v="Ongoing Treatment"/>
    <b v="1"/>
    <s v="Aetna"/>
    <x v="3"/>
  </r>
  <r>
    <s v="PID0807"/>
    <s v="Adult"/>
    <x v="3"/>
    <n v="800"/>
    <n v="689.34"/>
    <n v="83.8"/>
    <x v="1"/>
    <s v="O-"/>
    <b v="0"/>
    <b v="0"/>
    <x v="0"/>
    <n v="20"/>
    <n v="28.658390615916009"/>
    <b v="1"/>
    <b v="1"/>
    <s v="Osteoarthritis"/>
    <s v="Recovered"/>
    <b v="1"/>
    <s v="UnitedHealthcare"/>
    <x v="2"/>
  </r>
  <r>
    <s v="PID0808"/>
    <s v="Young Adult"/>
    <x v="0"/>
    <n v="15000"/>
    <n v="9070.75"/>
    <n v="82.5"/>
    <x v="0"/>
    <s v="A+"/>
    <b v="0"/>
    <b v="0"/>
    <x v="0"/>
    <n v="20"/>
    <n v="32.226562499999993"/>
    <b v="1"/>
    <b v="1"/>
    <s v="Childbirth"/>
    <s v="Ongoing Treatment"/>
    <b v="1"/>
    <s v="Blue Cross"/>
    <x v="0"/>
  </r>
  <r>
    <s v="PID0809"/>
    <s v="Middle-aged"/>
    <x v="1"/>
    <n v="12000"/>
    <n v="0"/>
    <n v="55.7"/>
    <x v="1"/>
    <s v="A-"/>
    <b v="0"/>
    <b v="1"/>
    <x v="1"/>
    <n v="7"/>
    <n v="21.223898795915254"/>
    <b v="0"/>
    <b v="0"/>
    <s v="Fractured Leg"/>
    <s v="Ongoing Treatment"/>
    <b v="0"/>
    <n v="0"/>
    <x v="2"/>
  </r>
  <r>
    <s v="PID0810"/>
    <s v="Adult"/>
    <x v="0"/>
    <n v="24000"/>
    <n v="21522.510000000002"/>
    <n v="76.400000000000006"/>
    <x v="0"/>
    <s v="B+"/>
    <b v="1"/>
    <b v="0"/>
    <x v="0"/>
    <n v="12"/>
    <n v="29.474171521160446"/>
    <b v="1"/>
    <b v="1"/>
    <s v="Hypertension"/>
    <s v="Ongoing Treatment"/>
    <b v="1"/>
    <s v="Cigna"/>
    <x v="1"/>
  </r>
  <r>
    <s v="PID0811"/>
    <s v="Middle-aged"/>
    <x v="1"/>
    <n v="800"/>
    <n v="641.27"/>
    <n v="65.2"/>
    <x v="1"/>
    <s v="B-"/>
    <b v="0"/>
    <b v="0"/>
    <x v="0"/>
    <n v="20"/>
    <n v="23.100907029478464"/>
    <b v="0"/>
    <b v="0"/>
    <s v="Stroke"/>
    <s v="Critical"/>
    <b v="1"/>
    <s v="Aetna"/>
    <x v="1"/>
  </r>
  <r>
    <s v="PID0812"/>
    <s v="Adult"/>
    <x v="3"/>
    <n v="60000"/>
    <n v="30478.600000000002"/>
    <n v="74"/>
    <x v="0"/>
    <s v="AB-"/>
    <b v="1"/>
    <b v="1"/>
    <x v="0"/>
    <n v="25"/>
    <n v="24.725182932941294"/>
    <b v="0"/>
    <b v="0"/>
    <s v="Fractured Arm"/>
    <s v="Critical"/>
    <b v="1"/>
    <s v="Cigna"/>
    <x v="1"/>
  </r>
  <r>
    <s v="PID0813"/>
    <s v="Adult"/>
    <x v="2"/>
    <n v="250000"/>
    <n v="148709.1"/>
    <n v="109.1"/>
    <x v="1"/>
    <s v="O-"/>
    <s v="No"/>
    <s v="No"/>
    <x v="0"/>
    <n v="20"/>
    <n v="34.433783613180154"/>
    <b v="1"/>
    <b v="1"/>
    <s v="Childbirth"/>
    <s v="Critical"/>
    <b v="1"/>
    <s v="Blue Cross"/>
    <x v="6"/>
  </r>
  <r>
    <s v="PID0814"/>
    <s v="Senior"/>
    <x v="1"/>
    <n v="36000"/>
    <n v="28755.81"/>
    <n v="95.5"/>
    <x v="1"/>
    <s v="AB+"/>
    <b v="0"/>
    <b v="0"/>
    <x v="0"/>
    <n v="7"/>
    <n v="34.656699085498623"/>
    <b v="1"/>
    <b v="1"/>
    <s v="Heart Disease"/>
    <s v="Critical"/>
    <b v="1"/>
    <s v="Aetna"/>
    <x v="0"/>
  </r>
  <r>
    <s v="PID0815"/>
    <s v="Middle-aged"/>
    <x v="3"/>
    <n v="3000"/>
    <n v="2108.46"/>
    <n v="61.6"/>
    <x v="1"/>
    <s v="A-"/>
    <b v="1"/>
    <b v="0"/>
    <x v="0"/>
    <n v="120"/>
    <n v="25.312294543063771"/>
    <b v="0"/>
    <b v="0"/>
    <s v="Hypertension"/>
    <s v="Recovered"/>
    <b v="1"/>
    <s v="Blue Cross"/>
    <x v="2"/>
  </r>
  <r>
    <s v="PID0816"/>
    <s v="Adult"/>
    <x v="2"/>
    <n v="12000"/>
    <n v="0"/>
    <n v="104.7"/>
    <x v="1"/>
    <s v="O-"/>
    <b v="0"/>
    <b v="0"/>
    <x v="1"/>
    <n v="9"/>
    <n v="34.98279260917505"/>
    <b v="1"/>
    <b v="1"/>
    <s v="Kidney Stones"/>
    <s v="Critical"/>
    <b v="0"/>
    <n v="0"/>
    <x v="3"/>
  </r>
  <r>
    <s v="PID0817"/>
    <s v="Adult"/>
    <x v="1"/>
    <n v="32000"/>
    <n v="23164.48"/>
    <n v="58.9"/>
    <x v="1"/>
    <s v="B-"/>
    <b v="0"/>
    <b v="0"/>
    <x v="0"/>
    <n v="5"/>
    <n v="20.868764172335602"/>
    <b v="0"/>
    <b v="0"/>
    <s v="Fractured Leg"/>
    <s v="Critical"/>
    <b v="1"/>
    <s v="Blue Cross"/>
    <x v="2"/>
  </r>
  <r>
    <s v="PID0818"/>
    <s v="Middle-aged"/>
    <x v="2"/>
    <n v="100"/>
    <n v="83.65"/>
    <n v="75.900000000000006"/>
    <x v="0"/>
    <s v="A+"/>
    <b v="0"/>
    <b v="0"/>
    <x v="0"/>
    <n v="9"/>
    <n v="26.892006802721095"/>
    <b v="0"/>
    <b v="0"/>
    <s v="Cancer"/>
    <s v="Critical"/>
    <b v="1"/>
    <s v="UnitedHealthcare"/>
    <x v="0"/>
  </r>
  <r>
    <s v="PID0819"/>
    <s v="Adult"/>
    <x v="0"/>
    <n v="240000"/>
    <n v="211141.56"/>
    <n v="68.3"/>
    <x v="1"/>
    <s v="B+"/>
    <b v="1"/>
    <b v="0"/>
    <x v="0"/>
    <n v="25"/>
    <n v="24.785890550152416"/>
    <b v="0"/>
    <b v="0"/>
    <s v="Appendicitis"/>
    <s v="Recovered"/>
    <b v="1"/>
    <s v="Blue Cross"/>
    <x v="0"/>
  </r>
  <r>
    <s v="PID0820"/>
    <s v="Adult"/>
    <x v="3"/>
    <n v="16000"/>
    <n v="11177.24"/>
    <n v="93.1"/>
    <x v="1"/>
    <s v="A+"/>
    <b v="0"/>
    <b v="1"/>
    <x v="0"/>
    <n v="3"/>
    <n v="31.83885640025991"/>
    <b v="1"/>
    <b v="1"/>
    <s v="Cancer"/>
    <s v="Critical"/>
    <b v="1"/>
    <s v="Cigna"/>
    <x v="0"/>
  </r>
  <r>
    <s v="PID0821"/>
    <s v="Middle-aged"/>
    <x v="0"/>
    <n v="300000"/>
    <n v="0"/>
    <n v="105"/>
    <x v="1"/>
    <s v="AB-"/>
    <b v="0"/>
    <b v="0"/>
    <x v="1"/>
    <n v="2"/>
    <n v="33.515273388872927"/>
    <b v="1"/>
    <b v="1"/>
    <s v="Diabetes"/>
    <s v="Recovered"/>
    <b v="0"/>
    <n v="0"/>
    <x v="3"/>
  </r>
  <r>
    <s v="PID0822"/>
    <s v="Middle-aged"/>
    <x v="0"/>
    <n v="500"/>
    <n v="358.5"/>
    <n v="96.6"/>
    <x v="0"/>
    <s v="B-"/>
    <b v="1"/>
    <b v="1"/>
    <x v="0"/>
    <n v="25"/>
    <n v="33.822345155981935"/>
    <b v="1"/>
    <b v="1"/>
    <s v="Allergic Reaction"/>
    <s v="Ongoing Treatment"/>
    <b v="1"/>
    <s v="Aetna"/>
    <x v="6"/>
  </r>
  <r>
    <s v="PID0823"/>
    <s v="Senior"/>
    <x v="3"/>
    <n v="90000"/>
    <n v="69662"/>
    <n v="58.7"/>
    <x v="1"/>
    <s v="AB-"/>
    <b v="0"/>
    <b v="0"/>
    <x v="0"/>
    <n v="40"/>
    <n v="21.561065197428839"/>
    <b v="0"/>
    <b v="0"/>
    <s v="Fractured Arm"/>
    <s v="Recovered"/>
    <b v="1"/>
    <s v="UnitedHealthcare"/>
    <x v="1"/>
  </r>
  <r>
    <s v="PID0824"/>
    <s v="Adult"/>
    <x v="3"/>
    <n v="100"/>
    <n v="67.66"/>
    <n v="76.7"/>
    <x v="1"/>
    <s v="O+"/>
    <b v="1"/>
    <b v="1"/>
    <x v="0"/>
    <n v="12"/>
    <n v="29.225727785398561"/>
    <b v="1"/>
    <b v="1"/>
    <s v="Fractured Leg"/>
    <s v="Recovered"/>
    <b v="1"/>
    <s v="Blue Cross"/>
    <x v="0"/>
  </r>
  <r>
    <s v="PID0825"/>
    <s v="Adult"/>
    <x v="1"/>
    <n v="240000"/>
    <n v="172631.04000000001"/>
    <n v="103.1"/>
    <x v="1"/>
    <s v="AB+"/>
    <b v="0"/>
    <b v="0"/>
    <x v="0"/>
    <n v="40"/>
    <n v="33.283832644628099"/>
    <b v="1"/>
    <b v="1"/>
    <s v="Kidney Stones"/>
    <s v="Ongoing Treatment"/>
    <b v="1"/>
    <s v="Medicare"/>
    <x v="4"/>
  </r>
  <r>
    <s v="PID0826"/>
    <s v="Middle-aged"/>
    <x v="0"/>
    <n v="40000"/>
    <n v="25682.5"/>
    <n v="78.400000000000006"/>
    <x v="1"/>
    <s v="B+"/>
    <b v="0"/>
    <b v="1"/>
    <x v="0"/>
    <n v="0"/>
    <n v="26.500811249323963"/>
    <b v="0"/>
    <b v="0"/>
    <s v="Diabetes"/>
    <s v="Critical"/>
    <b v="1"/>
    <s v="Cigna"/>
    <x v="0"/>
  </r>
  <r>
    <s v="PID0827"/>
    <s v="Senior"/>
    <x v="2"/>
    <n v="30000"/>
    <n v="24743.82"/>
    <n v="69.900000000000006"/>
    <x v="0"/>
    <s v="A-"/>
    <b v="0"/>
    <b v="0"/>
    <x v="0"/>
    <n v="1"/>
    <n v="28.722879684418146"/>
    <b v="1"/>
    <b v="1"/>
    <s v="Childbirth"/>
    <s v="Ongoing Treatment"/>
    <b v="1"/>
    <s v="Medicare"/>
    <x v="1"/>
  </r>
  <r>
    <s v="PID0828"/>
    <s v="Middle-aged"/>
    <x v="0"/>
    <n v="500"/>
    <n v="314.77999999999997"/>
    <n v="75.2"/>
    <x v="1"/>
    <s v="AB-"/>
    <b v="0"/>
    <b v="0"/>
    <x v="0"/>
    <n v="5"/>
    <n v="30.508337052213072"/>
    <b v="1"/>
    <b v="1"/>
    <s v="Appendicitis"/>
    <s v="Ongoing Treatment"/>
    <b v="1"/>
    <s v="Medicare"/>
    <x v="3"/>
  </r>
  <r>
    <s v="PID0829"/>
    <s v="Adult"/>
    <x v="0"/>
    <n v="800"/>
    <n v="418.62"/>
    <n v="83.9"/>
    <x v="0"/>
    <s v="A+"/>
    <b v="0"/>
    <b v="1"/>
    <x v="0"/>
    <n v="150"/>
    <n v="28.692589172736916"/>
    <b v="1"/>
    <b v="1"/>
    <s v="Prostate Cancer"/>
    <s v="Ongoing Treatment"/>
    <b v="1"/>
    <s v="UnitedHealthcare"/>
    <x v="3"/>
  </r>
  <r>
    <s v="PID0830"/>
    <s v="Adult"/>
    <x v="0"/>
    <n v="500"/>
    <n v="251.3"/>
    <n v="82"/>
    <x v="1"/>
    <s v="AB-"/>
    <b v="1"/>
    <b v="0"/>
    <x v="0"/>
    <n v="15"/>
    <n v="32.031249999999993"/>
    <b v="1"/>
    <b v="1"/>
    <s v="Hypertension"/>
    <s v="Ongoing Treatment"/>
    <b v="1"/>
    <s v="UnitedHealthcare"/>
    <x v="6"/>
  </r>
  <r>
    <s v="PID0831"/>
    <s v="Adult"/>
    <x v="2"/>
    <n v="30000"/>
    <n v="21453.75"/>
    <n v="85.5"/>
    <x v="0"/>
    <s v="B-"/>
    <b v="0"/>
    <b v="1"/>
    <x v="0"/>
    <n v="2"/>
    <n v="31.789113622843551"/>
    <b v="1"/>
    <b v="1"/>
    <s v="Fractured Arm"/>
    <s v="Critical"/>
    <b v="1"/>
    <s v="Aetna"/>
    <x v="2"/>
  </r>
  <r>
    <s v="PID0832"/>
    <s v="Middle-aged"/>
    <x v="0"/>
    <n v="12000"/>
    <n v="0"/>
    <n v="102.2"/>
    <x v="1"/>
    <s v="O-"/>
    <b v="1"/>
    <b v="0"/>
    <x v="1"/>
    <n v="25"/>
    <n v="34.545700378583021"/>
    <b v="1"/>
    <b v="1"/>
    <s v="Fractured Arm"/>
    <s v="Ongoing Treatment"/>
    <b v="0"/>
    <n v="0"/>
    <x v="2"/>
  </r>
  <r>
    <s v="PID0833"/>
    <s v="Adult"/>
    <x v="0"/>
    <n v="60000"/>
    <n v="44875.9"/>
    <n v="90.9"/>
    <x v="1"/>
    <s v="B-"/>
    <b v="1"/>
    <b v="0"/>
    <x v="0"/>
    <n v="12"/>
    <n v="28.369901064261416"/>
    <b v="1"/>
    <b v="1"/>
    <s v="Stroke"/>
    <s v="Ongoing Treatment"/>
    <b v="1"/>
    <s v="Aetna"/>
    <x v="1"/>
  </r>
  <r>
    <s v="PID0834"/>
    <s v="Senior"/>
    <x v="3"/>
    <n v="15000"/>
    <n v="8541.8499999999985"/>
    <n v="58.8"/>
    <x v="0"/>
    <s v="AB-"/>
    <b v="0"/>
    <b v="0"/>
    <x v="0"/>
    <n v="120"/>
    <n v="23.258573632372133"/>
    <b v="0"/>
    <b v="0"/>
    <s v="Fractured Leg"/>
    <s v="Recovered"/>
    <b v="1"/>
    <s v="UnitedHealthcare"/>
    <x v="2"/>
  </r>
  <r>
    <s v="PID0835"/>
    <s v="Middle-aged"/>
    <x v="0"/>
    <n v="250000"/>
    <n v="0"/>
    <n v="91.5"/>
    <x v="0"/>
    <s v="A+"/>
    <b v="0"/>
    <b v="1"/>
    <x v="1"/>
    <n v="40"/>
    <n v="28.878929428102513"/>
    <b v="1"/>
    <b v="1"/>
    <s v="Cancer"/>
    <s v="Ongoing Treatment"/>
    <b v="0"/>
    <n v="0"/>
    <x v="1"/>
  </r>
  <r>
    <s v="PID0836"/>
    <s v="Adult"/>
    <x v="1"/>
    <n v="500"/>
    <n v="353.6"/>
    <n v="92.6"/>
    <x v="1"/>
    <s v="AB-"/>
    <b v="0"/>
    <b v="0"/>
    <x v="0"/>
    <n v="20"/>
    <n v="30.236734693877548"/>
    <b v="1"/>
    <b v="1"/>
    <s v="Heart Disease"/>
    <s v="Ongoing Treatment"/>
    <b v="1"/>
    <s v="Medicare"/>
    <x v="6"/>
  </r>
  <r>
    <s v="PID0837"/>
    <s v="Young Adult"/>
    <x v="0"/>
    <n v="1000"/>
    <n v="0"/>
    <n v="68.099999999999994"/>
    <x v="1"/>
    <s v="AB+"/>
    <b v="0"/>
    <b v="0"/>
    <x v="1"/>
    <n v="25"/>
    <n v="24.418229409444582"/>
    <b v="0"/>
    <b v="0"/>
    <s v="Allergic Reaction"/>
    <s v="Critical"/>
    <b v="0"/>
    <n v="0"/>
    <x v="6"/>
  </r>
  <r>
    <s v="PID0838"/>
    <s v="Senior"/>
    <x v="1"/>
    <n v="250000"/>
    <n v="212641.6"/>
    <n v="87.2"/>
    <x v="1"/>
    <s v="O+"/>
    <b v="0"/>
    <b v="1"/>
    <x v="0"/>
    <n v="12"/>
    <n v="31.266807701961348"/>
    <b v="1"/>
    <b v="1"/>
    <s v="Fractured Leg"/>
    <s v="Ongoing Treatment"/>
    <b v="1"/>
    <s v="Blue Cross"/>
    <x v="0"/>
  </r>
  <r>
    <s v="PID0839"/>
    <s v="Adult"/>
    <x v="0"/>
    <n v="15000"/>
    <n v="12903.95"/>
    <n v="80"/>
    <x v="1"/>
    <s v="A-"/>
    <b v="1"/>
    <b v="0"/>
    <x v="0"/>
    <n v="30"/>
    <n v="28.344671201814062"/>
    <b v="1"/>
    <b v="1"/>
    <s v="Kidney Stones"/>
    <s v="Recovered"/>
    <b v="1"/>
    <s v="UnitedHealthcare"/>
    <x v="0"/>
  </r>
  <r>
    <s v="PID0840"/>
    <s v="Adult"/>
    <x v="0"/>
    <n v="45000"/>
    <n v="31870.590000000004"/>
    <n v="102.8"/>
    <x v="1"/>
    <s v="A-"/>
    <b v="0"/>
    <b v="0"/>
    <x v="0"/>
    <n v="12"/>
    <n v="34.748580313683078"/>
    <b v="1"/>
    <b v="1"/>
    <s v="Respiratory Infection"/>
    <s v="Critical"/>
    <b v="1"/>
    <s v="Aetna"/>
    <x v="2"/>
  </r>
  <r>
    <s v="PID0841"/>
    <s v="Middle-aged"/>
    <x v="2"/>
    <n v="240000"/>
    <n v="186596.28"/>
    <n v="97.1"/>
    <x v="1"/>
    <s v="AB-"/>
    <b v="0"/>
    <b v="1"/>
    <x v="0"/>
    <n v="20"/>
    <n v="34.816594356197783"/>
    <b v="1"/>
    <b v="1"/>
    <s v="Respiratory Infection"/>
    <s v="Recovered"/>
    <b v="1"/>
    <s v="Aetna"/>
    <x v="2"/>
  </r>
  <r>
    <s v="PID0842"/>
    <s v="Adult"/>
    <x v="0"/>
    <n v="800"/>
    <n v="506.14"/>
    <n v="89.8"/>
    <x v="0"/>
    <s v="A-"/>
    <b v="0"/>
    <b v="0"/>
    <x v="0"/>
    <n v="7"/>
    <n v="31.441476138790662"/>
    <b v="1"/>
    <b v="1"/>
    <s v="Allergic Reaction"/>
    <s v="Critical"/>
    <b v="1"/>
    <s v="UnitedHealthcare"/>
    <x v="0"/>
  </r>
  <r>
    <s v="PID0843"/>
    <s v="Adult"/>
    <x v="0"/>
    <n v="800"/>
    <n v="0"/>
    <n v="70.7"/>
    <x v="0"/>
    <s v="A+"/>
    <b v="0"/>
    <b v="1"/>
    <x v="1"/>
    <n v="400"/>
    <n v="26.609958974745005"/>
    <b v="0"/>
    <b v="0"/>
    <s v="Hypertension"/>
    <s v="Recovered"/>
    <b v="0"/>
    <n v="0"/>
    <x v="2"/>
  </r>
  <r>
    <s v="PID0844"/>
    <s v="Senior"/>
    <x v="1"/>
    <n v="60000"/>
    <n v="0"/>
    <n v="67.599999999999994"/>
    <x v="1"/>
    <s v="O-"/>
    <b v="0"/>
    <b v="0"/>
    <x v="1"/>
    <n v="20"/>
    <n v="23.95124716553288"/>
    <b v="0"/>
    <b v="0"/>
    <s v="Fractured Leg"/>
    <s v="Critical"/>
    <b v="0"/>
    <n v="0"/>
    <x v="3"/>
  </r>
  <r>
    <s v="PID0845"/>
    <s v="Middle-aged"/>
    <x v="2"/>
    <n v="32000"/>
    <n v="26443.52"/>
    <n v="59.9"/>
    <x v="0"/>
    <s v="B+"/>
    <b v="0"/>
    <b v="0"/>
    <x v="0"/>
    <n v="3"/>
    <n v="26.62222222222222"/>
    <b v="0"/>
    <b v="0"/>
    <s v="Hypertension"/>
    <s v="Ongoing Treatment"/>
    <b v="1"/>
    <s v="Aetna"/>
    <x v="5"/>
  </r>
  <r>
    <s v="PID0846"/>
    <s v="Adult"/>
    <x v="2"/>
    <n v="250000"/>
    <n v="130103.79999999999"/>
    <n v="101.2"/>
    <x v="1"/>
    <s v="AB+"/>
    <b v="0"/>
    <b v="0"/>
    <x v="0"/>
    <n v="15"/>
    <n v="33.044897959183672"/>
    <b v="1"/>
    <b v="1"/>
    <s v="Diabetes"/>
    <s v="Critical"/>
    <b v="1"/>
    <s v="Aetna"/>
    <x v="1"/>
  </r>
  <r>
    <s v="PID0847"/>
    <s v="Senior"/>
    <x v="2"/>
    <n v="12000"/>
    <n v="9364.9599999999991"/>
    <n v="70"/>
    <x v="0"/>
    <s v="O-"/>
    <b v="0"/>
    <b v="1"/>
    <x v="0"/>
    <n v="3"/>
    <n v="29.136316337148799"/>
    <b v="1"/>
    <b v="1"/>
    <s v="Stroke"/>
    <s v="Ongoing Treatment"/>
    <b v="1"/>
    <s v="UnitedHealthcare"/>
    <x v="1"/>
  </r>
  <r>
    <s v="PID0848"/>
    <s v="Adult"/>
    <x v="3"/>
    <n v="240000"/>
    <n v="167436.72"/>
    <n v="84.9"/>
    <x v="0"/>
    <s v="A+"/>
    <b v="1"/>
    <b v="1"/>
    <x v="0"/>
    <n v="9"/>
    <n v="29.725849935226364"/>
    <b v="1"/>
    <b v="1"/>
    <s v="Allergic Reaction"/>
    <s v="Ongoing Treatment"/>
    <b v="1"/>
    <s v="Aetna"/>
    <x v="2"/>
  </r>
  <r>
    <s v="PID0849"/>
    <s v="Senior"/>
    <x v="3"/>
    <n v="300000"/>
    <n v="231831.84"/>
    <n v="82.6"/>
    <x v="0"/>
    <s v="O+"/>
    <b v="0"/>
    <b v="0"/>
    <x v="0"/>
    <n v="20"/>
    <n v="31.866054550364563"/>
    <b v="1"/>
    <b v="1"/>
    <s v="Heart Attack"/>
    <s v="Ongoing Treatment"/>
    <b v="1"/>
    <s v="Blue Cross"/>
    <x v="0"/>
  </r>
  <r>
    <s v="PID0850"/>
    <s v="Adult"/>
    <x v="3"/>
    <n v="300000"/>
    <n v="201137.88"/>
    <n v="62.7"/>
    <x v="1"/>
    <s v="A+"/>
    <b v="0"/>
    <b v="0"/>
    <x v="0"/>
    <n v="9"/>
    <n v="20.473469387755102"/>
    <b v="0"/>
    <b v="0"/>
    <s v="Diabetes"/>
    <s v="Ongoing Treatment"/>
    <b v="1"/>
    <s v="Blue Cross"/>
    <x v="6"/>
  </r>
  <r>
    <s v="PID0851"/>
    <s v="Middle-aged"/>
    <x v="2"/>
    <n v="1600"/>
    <n v="0"/>
    <n v="75"/>
    <x v="0"/>
    <s v="B-"/>
    <b v="1"/>
    <b v="0"/>
    <x v="1"/>
    <n v="5"/>
    <n v="32.461911357340718"/>
    <b v="1"/>
    <b v="1"/>
    <s v="Fractured Arm"/>
    <s v="Critical"/>
    <b v="0"/>
    <n v="0"/>
    <x v="2"/>
  </r>
  <r>
    <s v="PID0852"/>
    <s v="Young Adult"/>
    <x v="0"/>
    <n v="200000"/>
    <n v="124849.84"/>
    <n v="57.2"/>
    <x v="0"/>
    <s v="B-"/>
    <b v="0"/>
    <b v="0"/>
    <x v="0"/>
    <n v="9"/>
    <n v="23.205809566311007"/>
    <b v="0"/>
    <b v="0"/>
    <s v="Childbirth"/>
    <s v="Critical"/>
    <b v="1"/>
    <s v="UnitedHealthcare"/>
    <x v="1"/>
  </r>
  <r>
    <s v="PID0853"/>
    <s v="Adult"/>
    <x v="1"/>
    <n v="30000"/>
    <n v="16466.07"/>
    <n v="68.2"/>
    <x v="0"/>
    <s v="A-"/>
    <b v="0"/>
    <b v="0"/>
    <x v="0"/>
    <n v="5"/>
    <n v="21.285228301239037"/>
    <b v="0"/>
    <b v="0"/>
    <s v="Diabetes"/>
    <s v="Critical"/>
    <b v="1"/>
    <s v="Blue Cross"/>
    <x v="6"/>
  </r>
  <r>
    <s v="PID0854"/>
    <s v="Adult"/>
    <x v="0"/>
    <n v="60000"/>
    <n v="0"/>
    <n v="78.2"/>
    <x v="0"/>
    <s v="B-"/>
    <b v="1"/>
    <b v="0"/>
    <x v="1"/>
    <n v="15"/>
    <n v="29.797286998933085"/>
    <b v="1"/>
    <b v="1"/>
    <s v="Childbirth"/>
    <s v="Ongoing Treatment"/>
    <b v="0"/>
    <n v="0"/>
    <x v="0"/>
  </r>
  <r>
    <s v="PID0855"/>
    <s v="Adult"/>
    <x v="0"/>
    <n v="18000"/>
    <n v="16160.939999999999"/>
    <n v="81"/>
    <x v="1"/>
    <s v="AB+"/>
    <b v="1"/>
    <b v="0"/>
    <x v="0"/>
    <n v="250"/>
    <n v="31.248794413795761"/>
    <b v="1"/>
    <b v="1"/>
    <s v="Heart Disease"/>
    <s v="Critical"/>
    <b v="1"/>
    <s v="Aetna"/>
    <x v="2"/>
  </r>
  <r>
    <s v="PID0856"/>
    <s v="Elderly"/>
    <x v="2"/>
    <n v="2000"/>
    <n v="0"/>
    <n v="59.8"/>
    <x v="1"/>
    <s v="O+"/>
    <b v="0"/>
    <b v="0"/>
    <x v="1"/>
    <n v="10"/>
    <n v="22.507433475102562"/>
    <b v="0"/>
    <b v="0"/>
    <s v="Kidney Stones"/>
    <s v="Recovered"/>
    <b v="0"/>
    <n v="0"/>
    <x v="1"/>
  </r>
  <r>
    <s v="PID0857"/>
    <s v="Middle-aged"/>
    <x v="1"/>
    <n v="75000"/>
    <n v="0"/>
    <n v="50.3"/>
    <x v="0"/>
    <s v="B-"/>
    <b v="0"/>
    <b v="0"/>
    <x v="1"/>
    <n v="9"/>
    <n v="20.668967784352397"/>
    <b v="0"/>
    <b v="0"/>
    <s v="Cancer"/>
    <s v="Recovered"/>
    <b v="0"/>
    <n v="0"/>
    <x v="2"/>
  </r>
  <r>
    <s v="PID0858"/>
    <s v="Adult"/>
    <x v="1"/>
    <n v="800"/>
    <n v="718.38"/>
    <n v="96.6"/>
    <x v="1"/>
    <s v="AB+"/>
    <b v="0"/>
    <b v="0"/>
    <x v="0"/>
    <n v="7"/>
    <n v="31.906460562822033"/>
    <b v="1"/>
    <b v="1"/>
    <s v="Childbirth"/>
    <s v="Ongoing Treatment"/>
    <b v="1"/>
    <s v="UnitedHealthcare"/>
    <x v="1"/>
  </r>
  <r>
    <s v="PID0859"/>
    <s v="Adult"/>
    <x v="2"/>
    <n v="18000"/>
    <n v="14168.43"/>
    <n v="85.7"/>
    <x v="1"/>
    <s v="A+"/>
    <b v="0"/>
    <b v="1"/>
    <x v="0"/>
    <n v="25"/>
    <n v="32.655083066605698"/>
    <b v="1"/>
    <b v="1"/>
    <s v="Diabetes"/>
    <s v="Recovered"/>
    <b v="1"/>
    <s v="Medicare"/>
    <x v="0"/>
  </r>
  <r>
    <s v="PID0860"/>
    <s v="Adult"/>
    <x v="2"/>
    <n v="18000"/>
    <n v="11696.039999999999"/>
    <n v="73.2"/>
    <x v="1"/>
    <s v="AB-"/>
    <b v="0"/>
    <b v="1"/>
    <x v="0"/>
    <n v="12"/>
    <n v="28.593749999999996"/>
    <b v="1"/>
    <b v="1"/>
    <s v="Respiratory Infection"/>
    <s v="Ongoing Treatment"/>
    <b v="1"/>
    <s v="Cigna"/>
    <x v="0"/>
  </r>
  <r>
    <s v="PID0861"/>
    <s v="Senior"/>
    <x v="1"/>
    <n v="800"/>
    <n v="0"/>
    <n v="53.5"/>
    <x v="1"/>
    <s v="O+"/>
    <b v="0"/>
    <b v="0"/>
    <x v="1"/>
    <n v="9"/>
    <n v="20.898437499999996"/>
    <b v="0"/>
    <b v="0"/>
    <s v="Stroke"/>
    <s v="Critical"/>
    <b v="0"/>
    <n v="0"/>
    <x v="1"/>
  </r>
  <r>
    <s v="PID0862"/>
    <s v="Adult"/>
    <x v="2"/>
    <n v="12000"/>
    <n v="8047.14"/>
    <n v="93.4"/>
    <x v="0"/>
    <s v="A-"/>
    <b v="0"/>
    <b v="0"/>
    <x v="0"/>
    <n v="2"/>
    <n v="34.306703397612495"/>
    <b v="1"/>
    <b v="1"/>
    <s v="Hypertension"/>
    <s v="Critical"/>
    <b v="1"/>
    <s v="Aetna"/>
    <x v="1"/>
  </r>
  <r>
    <s v="PID0863"/>
    <s v="Elderly"/>
    <x v="1"/>
    <n v="30000"/>
    <n v="20406.63"/>
    <n v="89.8"/>
    <x v="1"/>
    <s v="A+"/>
    <b v="0"/>
    <b v="0"/>
    <x v="0"/>
    <n v="12"/>
    <n v="34.643725164924184"/>
    <b v="1"/>
    <b v="1"/>
    <s v="Osteoarthritis"/>
    <s v="Recovered"/>
    <b v="1"/>
    <s v="UnitedHealthcare"/>
    <x v="1"/>
  </r>
  <r>
    <s v="PID0864"/>
    <s v="Senior"/>
    <x v="2"/>
    <n v="800"/>
    <n v="509.19"/>
    <n v="82.2"/>
    <x v="1"/>
    <s v="O-"/>
    <b v="1"/>
    <b v="0"/>
    <x v="0"/>
    <n v="5"/>
    <n v="34.214360041623308"/>
    <b v="1"/>
    <b v="1"/>
    <s v="Diabetes"/>
    <s v="Recovered"/>
    <b v="1"/>
    <s v="Cigna"/>
    <x v="2"/>
  </r>
  <r>
    <s v="PID0865"/>
    <s v="Middle-aged"/>
    <x v="2"/>
    <n v="3000"/>
    <n v="2577.66"/>
    <n v="85.5"/>
    <x v="1"/>
    <s v="AB-"/>
    <b v="1"/>
    <b v="1"/>
    <x v="0"/>
    <n v="3"/>
    <n v="26.684560406978559"/>
    <b v="0"/>
    <b v="0"/>
    <s v="Allergic Reaction"/>
    <s v="Recovered"/>
    <b v="1"/>
    <s v="Medicare"/>
    <x v="1"/>
  </r>
  <r>
    <s v="PID0866"/>
    <s v="Senior"/>
    <x v="0"/>
    <n v="24000"/>
    <n v="12221.73"/>
    <n v="79.400000000000006"/>
    <x v="1"/>
    <s v="A-"/>
    <b v="1"/>
    <b v="0"/>
    <x v="0"/>
    <n v="20"/>
    <n v="34.823034077452746"/>
    <b v="1"/>
    <b v="1"/>
    <s v="Heart Disease"/>
    <s v="Critical"/>
    <b v="1"/>
    <s v="Medicare"/>
    <x v="0"/>
  </r>
  <r>
    <s v="PID0867"/>
    <s v="Adult"/>
    <x v="0"/>
    <n v="100"/>
    <n v="0"/>
    <n v="72.599999999999994"/>
    <x v="1"/>
    <s v="O-"/>
    <b v="1"/>
    <b v="1"/>
    <x v="1"/>
    <n v="9"/>
    <n v="25.419278036483316"/>
    <b v="0"/>
    <b v="0"/>
    <s v="Hypertension"/>
    <s v="Ongoing Treatment"/>
    <b v="0"/>
    <n v="0"/>
    <x v="0"/>
  </r>
  <r>
    <s v="PID0868"/>
    <s v="Middle-aged"/>
    <x v="3"/>
    <n v="18000"/>
    <n v="9274.59"/>
    <n v="72.3"/>
    <x v="1"/>
    <s v="AB+"/>
    <b v="0"/>
    <b v="0"/>
    <x v="0"/>
    <n v="9"/>
    <n v="28.961704854991183"/>
    <b v="1"/>
    <b v="1"/>
    <s v="Heart Attack"/>
    <s v="Ongoing Treatment"/>
    <b v="1"/>
    <s v="UnitedHealthcare"/>
    <x v="1"/>
  </r>
  <r>
    <s v="PID0869"/>
    <s v="Adult"/>
    <x v="0"/>
    <n v="40000"/>
    <n v="29834.3"/>
    <n v="57.7"/>
    <x v="1"/>
    <s v="O-"/>
    <b v="1"/>
    <b v="1"/>
    <x v="0"/>
    <n v="25"/>
    <n v="21.193755739210289"/>
    <b v="0"/>
    <b v="0"/>
    <s v="Appendicitis"/>
    <s v="Ongoing Treatment"/>
    <b v="1"/>
    <s v="Cigna"/>
    <x v="4"/>
  </r>
  <r>
    <s v="PID0870"/>
    <s v="Adult"/>
    <x v="0"/>
    <n v="200000"/>
    <n v="169415.36"/>
    <n v="81.099999999999994"/>
    <x v="1"/>
    <s v="A+"/>
    <b v="1"/>
    <b v="0"/>
    <x v="0"/>
    <n v="9"/>
    <n v="26.481632653061222"/>
    <b v="0"/>
    <b v="0"/>
    <s v="Fractured Arm"/>
    <s v="Critical"/>
    <b v="1"/>
    <s v="Cigna"/>
    <x v="0"/>
  </r>
  <r>
    <s v="PID0871"/>
    <s v="Middle-aged"/>
    <x v="2"/>
    <n v="50000"/>
    <n v="37645.199999999997"/>
    <n v="69.8"/>
    <x v="0"/>
    <s v="O+"/>
    <b v="0"/>
    <b v="0"/>
    <x v="0"/>
    <n v="15"/>
    <n v="25.027788733909425"/>
    <b v="0"/>
    <b v="0"/>
    <s v="Prostate Cancer"/>
    <s v="Ongoing Treatment"/>
    <b v="1"/>
    <s v="Blue Cross"/>
    <x v="0"/>
  </r>
  <r>
    <s v="PID0872"/>
    <s v="Adult"/>
    <x v="2"/>
    <n v="32000"/>
    <n v="20805.599999999999"/>
    <n v="85"/>
    <x v="0"/>
    <s v="AB+"/>
    <b v="0"/>
    <b v="0"/>
    <x v="0"/>
    <n v="1"/>
    <n v="31.992171327486922"/>
    <b v="1"/>
    <b v="1"/>
    <s v="Appendicitis"/>
    <s v="Critical"/>
    <b v="1"/>
    <s v="Cigna"/>
    <x v="2"/>
  </r>
  <r>
    <s v="PID0873"/>
    <s v="Middle-aged"/>
    <x v="0"/>
    <n v="500"/>
    <n v="258.39"/>
    <n v="75.400000000000006"/>
    <x v="1"/>
    <s v="A-"/>
    <b v="0"/>
    <b v="0"/>
    <x v="0"/>
    <n v="30"/>
    <n v="26.399635867091494"/>
    <b v="0"/>
    <b v="0"/>
    <s v="Hypertension"/>
    <s v="Recovered"/>
    <b v="1"/>
    <s v="UnitedHealthcare"/>
    <x v="0"/>
  </r>
  <r>
    <s v="PID0874"/>
    <s v="Adult"/>
    <x v="0"/>
    <n v="18000"/>
    <n v="13544.46"/>
    <n v="106.2"/>
    <x v="0"/>
    <s v="B-"/>
    <b v="1"/>
    <b v="0"/>
    <x v="0"/>
    <n v="15"/>
    <n v="34.284607438016529"/>
    <b v="1"/>
    <b v="1"/>
    <s v="Cancer"/>
    <s v="Ongoing Treatment"/>
    <b v="1"/>
    <s v="Blue Cross"/>
    <x v="3"/>
  </r>
  <r>
    <s v="PID0875"/>
    <s v="Adult"/>
    <x v="0"/>
    <n v="16000"/>
    <n v="10448.86"/>
    <n v="58.3"/>
    <x v="0"/>
    <s v="B-"/>
    <b v="1"/>
    <b v="0"/>
    <x v="0"/>
    <n v="12"/>
    <n v="21.94286574579397"/>
    <b v="0"/>
    <b v="0"/>
    <s v="Prostate Cancer"/>
    <s v="Ongoing Treatment"/>
    <b v="1"/>
    <s v="Blue Cross"/>
    <x v="2"/>
  </r>
  <r>
    <s v="PID0876"/>
    <s v="Senior"/>
    <x v="1"/>
    <n v="14000"/>
    <n v="8981.9800000000014"/>
    <n v="56.1"/>
    <x v="0"/>
    <s v="AB-"/>
    <b v="1"/>
    <b v="0"/>
    <x v="0"/>
    <n v="12"/>
    <n v="21.64268353844373"/>
    <b v="0"/>
    <b v="0"/>
    <s v="Stroke"/>
    <s v="Ongoing Treatment"/>
    <b v="1"/>
    <s v="Cigna"/>
    <x v="1"/>
  </r>
  <r>
    <s v="PID0877"/>
    <s v="Adult"/>
    <x v="0"/>
    <n v="40000"/>
    <n v="27412"/>
    <n v="60.1"/>
    <x v="0"/>
    <s v="O-"/>
    <b v="0"/>
    <b v="0"/>
    <x v="0"/>
    <n v="9"/>
    <n v="22.620347020964285"/>
    <b v="0"/>
    <b v="0"/>
    <s v="Appendicitis"/>
    <s v="Recovered"/>
    <b v="1"/>
    <s v="Aetna"/>
    <x v="6"/>
  </r>
  <r>
    <s v="PID0878"/>
    <s v="Adult"/>
    <x v="1"/>
    <n v="48000"/>
    <n v="33335.120000000003"/>
    <n v="86"/>
    <x v="0"/>
    <s v="A+"/>
    <b v="1"/>
    <b v="0"/>
    <x v="0"/>
    <n v="7"/>
    <n v="32.368549813692653"/>
    <b v="1"/>
    <b v="1"/>
    <s v="Hypertension"/>
    <s v="Critical"/>
    <b v="1"/>
    <s v="Blue Cross"/>
    <x v="2"/>
  </r>
  <r>
    <s v="PID0879"/>
    <s v="Middle-aged"/>
    <x v="3"/>
    <n v="32000"/>
    <n v="0"/>
    <n v="96.5"/>
    <x v="1"/>
    <s v="AB+"/>
    <b v="0"/>
    <b v="0"/>
    <x v="1"/>
    <n v="12"/>
    <n v="34.601455771092546"/>
    <b v="1"/>
    <b v="1"/>
    <s v="Childbirth"/>
    <s v="Critical"/>
    <b v="0"/>
    <n v="0"/>
    <x v="1"/>
  </r>
  <r>
    <s v="PID0880"/>
    <s v="Adult"/>
    <x v="2"/>
    <n v="60000"/>
    <n v="0"/>
    <n v="85"/>
    <x v="1"/>
    <s v="A+"/>
    <b v="1"/>
    <b v="1"/>
    <x v="1"/>
    <n v="3"/>
    <n v="30.116213151927443"/>
    <b v="1"/>
    <b v="1"/>
    <s v="Childbirth"/>
    <s v="Critical"/>
    <b v="0"/>
    <n v="0"/>
    <x v="6"/>
  </r>
  <r>
    <s v="PID0881"/>
    <s v="Adult"/>
    <x v="2"/>
    <n v="40000"/>
    <n v="28303.899999999998"/>
    <n v="83.6"/>
    <x v="1"/>
    <s v="O+"/>
    <b v="1"/>
    <b v="0"/>
    <x v="0"/>
    <n v="4"/>
    <n v="32.251842135720068"/>
    <b v="1"/>
    <b v="1"/>
    <s v="Heart Attack"/>
    <s v="Critical"/>
    <b v="1"/>
    <s v="UnitedHealthcare"/>
    <x v="2"/>
  </r>
  <r>
    <s v="PID0882"/>
    <s v="Middle-aged"/>
    <x v="1"/>
    <n v="18000"/>
    <n v="11834.49"/>
    <n v="93.6"/>
    <x v="0"/>
    <s v="B-"/>
    <b v="0"/>
    <b v="0"/>
    <x v="0"/>
    <n v="7"/>
    <n v="34.380165289256198"/>
    <b v="1"/>
    <b v="1"/>
    <s v="Stroke"/>
    <s v="Ongoing Treatment"/>
    <b v="1"/>
    <s v="UnitedHealthcare"/>
    <x v="0"/>
  </r>
  <r>
    <s v="PID0883"/>
    <s v="Young Adult"/>
    <x v="2"/>
    <n v="18000"/>
    <n v="13293.48"/>
    <n v="91.7"/>
    <x v="1"/>
    <s v="B-"/>
    <b v="0"/>
    <b v="0"/>
    <x v="0"/>
    <n v="2"/>
    <n v="30.639179391225902"/>
    <b v="1"/>
    <b v="1"/>
    <s v="Heart Disease"/>
    <s v="Critical"/>
    <b v="1"/>
    <s v="UnitedHealthcare"/>
    <x v="1"/>
  </r>
  <r>
    <s v="PID0884"/>
    <s v="Middle-aged"/>
    <x v="0"/>
    <n v="800"/>
    <n v="514.91"/>
    <n v="74.599999999999994"/>
    <x v="0"/>
    <s v="AB-"/>
    <b v="1"/>
    <b v="0"/>
    <x v="0"/>
    <n v="15"/>
    <n v="29.140624999999993"/>
    <b v="1"/>
    <b v="1"/>
    <s v="Heart Disease"/>
    <s v="Critical"/>
    <b v="1"/>
    <s v="Blue Cross"/>
    <x v="4"/>
  </r>
  <r>
    <s v="PID0885"/>
    <s v="Middle-aged"/>
    <x v="0"/>
    <n v="12000"/>
    <n v="10234.32"/>
    <n v="64"/>
    <x v="0"/>
    <s v="AB-"/>
    <b v="0"/>
    <b v="1"/>
    <x v="0"/>
    <n v="2"/>
    <n v="24.690405462752206"/>
    <b v="0"/>
    <b v="0"/>
    <s v="Allergic Reaction"/>
    <s v="Critical"/>
    <b v="1"/>
    <s v="Aetna"/>
    <x v="1"/>
  </r>
  <r>
    <s v="PID0886"/>
    <s v="Adult"/>
    <x v="1"/>
    <n v="30000"/>
    <n v="20923.170000000002"/>
    <n v="86.1"/>
    <x v="0"/>
    <s v="O-"/>
    <b v="1"/>
    <b v="1"/>
    <x v="0"/>
    <n v="5"/>
    <n v="29.792387543252598"/>
    <b v="1"/>
    <b v="1"/>
    <s v="Heart Disease"/>
    <s v="Recovered"/>
    <b v="1"/>
    <s v="UnitedHealthcare"/>
    <x v="5"/>
  </r>
  <r>
    <s v="PID0887"/>
    <s v="Senior"/>
    <x v="1"/>
    <n v="200000"/>
    <n v="117180.56"/>
    <n v="75.8"/>
    <x v="1"/>
    <s v="O-"/>
    <b v="0"/>
    <b v="1"/>
    <x v="0"/>
    <n v="12"/>
    <n v="31.147271531886911"/>
    <b v="1"/>
    <b v="1"/>
    <s v="Osteoarthritis"/>
    <s v="Recovered"/>
    <b v="1"/>
    <s v="Aetna"/>
    <x v="0"/>
  </r>
  <r>
    <s v="PID0888"/>
    <s v="Young Adult"/>
    <x v="1"/>
    <n v="300000"/>
    <n v="205470.9"/>
    <n v="78.7"/>
    <x v="0"/>
    <s v="B-"/>
    <b v="0"/>
    <b v="0"/>
    <x v="0"/>
    <n v="12"/>
    <n v="25.406766528925623"/>
    <b v="0"/>
    <b v="0"/>
    <s v="Diabetes"/>
    <s v="Ongoing Treatment"/>
    <b v="1"/>
    <s v="Blue Cross"/>
    <x v="1"/>
  </r>
  <r>
    <s v="PID0889"/>
    <s v="Adult"/>
    <x v="0"/>
    <n v="72000"/>
    <n v="39537.440000000002"/>
    <n v="89.3"/>
    <x v="1"/>
    <s v="B+"/>
    <b v="0"/>
    <b v="1"/>
    <x v="0"/>
    <n v="15"/>
    <n v="29.159183673469386"/>
    <b v="1"/>
    <b v="1"/>
    <s v="Stroke"/>
    <s v="Critical"/>
    <b v="1"/>
    <s v="UnitedHealthcare"/>
    <x v="0"/>
  </r>
  <r>
    <s v="PID0890"/>
    <s v="Adult"/>
    <x v="1"/>
    <n v="240000"/>
    <n v="0"/>
    <n v="63"/>
    <x v="1"/>
    <s v="B-"/>
    <b v="1"/>
    <b v="0"/>
    <x v="1"/>
    <n v="40"/>
    <n v="20.109164033323754"/>
    <b v="0"/>
    <b v="0"/>
    <s v="Diabetes"/>
    <s v="Ongoing Treatment"/>
    <b v="0"/>
    <n v="0"/>
    <x v="4"/>
  </r>
  <r>
    <s v="PID0891"/>
    <s v="Adult"/>
    <x v="2"/>
    <n v="1600"/>
    <n v="946.72"/>
    <n v="71"/>
    <x v="1"/>
    <s v="B-"/>
    <b v="0"/>
    <b v="0"/>
    <x v="0"/>
    <n v="2"/>
    <n v="24.567474048442911"/>
    <b v="0"/>
    <b v="0"/>
    <s v="Cancer"/>
    <s v="Recovered"/>
    <b v="1"/>
    <s v="Blue Cross"/>
    <x v="1"/>
  </r>
  <r>
    <s v="PID0892"/>
    <s v="Middle-aged"/>
    <x v="3"/>
    <n v="40000"/>
    <n v="32585.24"/>
    <n v="71.3"/>
    <x v="1"/>
    <s v="AB+"/>
    <b v="0"/>
    <b v="0"/>
    <x v="0"/>
    <n v="12"/>
    <n v="23.550006605892456"/>
    <b v="0"/>
    <b v="0"/>
    <s v="Appendicitis"/>
    <s v="Recovered"/>
    <b v="1"/>
    <s v="Blue Cross"/>
    <x v="6"/>
  </r>
  <r>
    <s v="PID0893"/>
    <s v="Adult"/>
    <x v="0"/>
    <n v="60000"/>
    <n v="31314.45"/>
    <n v="79.400000000000006"/>
    <x v="1"/>
    <s v="O-"/>
    <b v="0"/>
    <b v="1"/>
    <x v="0"/>
    <n v="3"/>
    <n v="30.631534277226958"/>
    <b v="1"/>
    <b v="1"/>
    <s v="Diabetes"/>
    <s v="Recovered"/>
    <b v="1"/>
    <s v="Aetna"/>
    <x v="1"/>
  </r>
  <r>
    <s v="PID0894"/>
    <s v="Adult"/>
    <x v="0"/>
    <n v="18000"/>
    <n v="15437.099999999999"/>
    <n v="64.099999999999994"/>
    <x v="1"/>
    <s v="B+"/>
    <b v="0"/>
    <b v="0"/>
    <x v="0"/>
    <n v="12"/>
    <n v="20.231031435424818"/>
    <b v="0"/>
    <b v="0"/>
    <s v="Fractured Arm"/>
    <s v="Ongoing Treatment"/>
    <b v="1"/>
    <s v="Cigna"/>
    <x v="1"/>
  </r>
  <r>
    <s v="PID0895"/>
    <s v="Middle-aged"/>
    <x v="0"/>
    <n v="24000"/>
    <n v="13478.699999999999"/>
    <n v="77.7"/>
    <x v="1"/>
    <s v="B+"/>
    <b v="0"/>
    <b v="0"/>
    <x v="0"/>
    <n v="4"/>
    <n v="29.975695382122602"/>
    <b v="1"/>
    <b v="1"/>
    <s v="Diabetes"/>
    <s v="Recovered"/>
    <b v="1"/>
    <s v="Medicare"/>
    <x v="3"/>
  </r>
  <r>
    <s v="PID0896"/>
    <s v="Middle-aged"/>
    <x v="2"/>
    <n v="240000"/>
    <n v="170806.2"/>
    <n v="96.8"/>
    <x v="1"/>
    <s v="A-"/>
    <b v="1"/>
    <b v="0"/>
    <x v="0"/>
    <n v="1"/>
    <n v="33.892370715311095"/>
    <b v="1"/>
    <b v="1"/>
    <s v="Fractured Arm"/>
    <s v="Critical"/>
    <b v="1"/>
    <s v="Blue Cross"/>
    <x v="2"/>
  </r>
  <r>
    <s v="PID0897"/>
    <s v="Adult"/>
    <x v="2"/>
    <n v="60000"/>
    <n v="0"/>
    <n v="88.7"/>
    <x v="0"/>
    <s v="A+"/>
    <b v="1"/>
    <b v="0"/>
    <x v="1"/>
    <n v="2"/>
    <n v="31.427154195011344"/>
    <b v="1"/>
    <b v="1"/>
    <s v="Allergic Reaction"/>
    <s v="Recovered"/>
    <b v="0"/>
    <n v="0"/>
    <x v="2"/>
  </r>
  <r>
    <s v="PID0898"/>
    <s v="Senior"/>
    <x v="3"/>
    <n v="90000"/>
    <n v="52313.149999999994"/>
    <n v="56"/>
    <x v="0"/>
    <s v="A-"/>
    <b v="0"/>
    <b v="0"/>
    <x v="0"/>
    <n v="12"/>
    <n v="23.309053069719038"/>
    <b v="0"/>
    <b v="0"/>
    <s v="Kidney Stones"/>
    <s v="Ongoing Treatment"/>
    <b v="1"/>
    <s v="Cigna"/>
    <x v="1"/>
  </r>
  <r>
    <s v="PID0899"/>
    <s v="Adult"/>
    <x v="0"/>
    <n v="800"/>
    <n v="629.91"/>
    <n v="62.9"/>
    <x v="0"/>
    <s v="B+"/>
    <b v="0"/>
    <b v="0"/>
    <x v="0"/>
    <n v="20"/>
    <n v="22.826244737988098"/>
    <b v="0"/>
    <b v="0"/>
    <s v="Diabetes"/>
    <s v="Critical"/>
    <b v="1"/>
    <s v="Aetna"/>
    <x v="0"/>
  </r>
  <r>
    <s v="PID0900"/>
    <s v="Middle-aged"/>
    <x v="1"/>
    <n v="90000"/>
    <n v="0"/>
    <n v="61.7"/>
    <x v="1"/>
    <s v="AB-"/>
    <b v="0"/>
    <b v="1"/>
    <x v="1"/>
    <n v="9"/>
    <n v="20.615456580574026"/>
    <b v="0"/>
    <b v="0"/>
    <s v="Allergic Reaction"/>
    <s v="Critical"/>
    <b v="0"/>
    <n v="0"/>
    <x v="0"/>
  </r>
  <r>
    <s v="PID0901"/>
    <s v="Young Adult"/>
    <x v="3"/>
    <n v="100"/>
    <n v="67.22"/>
    <n v="54.6"/>
    <x v="1"/>
    <s v="AB-"/>
    <b v="0"/>
    <b v="0"/>
    <x v="0"/>
    <n v="7"/>
    <n v="21.328124999999996"/>
    <b v="0"/>
    <b v="0"/>
    <s v="Allergic Reaction"/>
    <s v="Ongoing Treatment"/>
    <b v="1"/>
    <s v="Medicare"/>
    <x v="1"/>
  </r>
  <r>
    <s v="PID0902"/>
    <s v="Adult"/>
    <x v="2"/>
    <n v="32000"/>
    <n v="24100.36"/>
    <n v="88.7"/>
    <x v="0"/>
    <s v="A+"/>
    <b v="0"/>
    <b v="0"/>
    <x v="0"/>
    <n v="0.5"/>
    <n v="28.312426186600273"/>
    <b v="1"/>
    <b v="1"/>
    <s v="Heart Disease"/>
    <s v="Ongoing Treatment"/>
    <b v="1"/>
    <s v="UnitedHealthcare"/>
    <x v="2"/>
  </r>
  <r>
    <s v="PID0903"/>
    <s v="Adult"/>
    <x v="1"/>
    <n v="21000"/>
    <n v="17648.539999999997"/>
    <n v="79.8"/>
    <x v="1"/>
    <s v="B+"/>
    <b v="0"/>
    <b v="0"/>
    <x v="0"/>
    <n v="5"/>
    <n v="25.186213861886124"/>
    <b v="0"/>
    <b v="0"/>
    <s v="Osteoarthritis"/>
    <s v="Critical"/>
    <b v="1"/>
    <s v="Medicare"/>
    <x v="4"/>
  </r>
  <r>
    <s v="PID0904"/>
    <s v="Middle-aged"/>
    <x v="2"/>
    <n v="60000"/>
    <n v="34967.399999999994"/>
    <n v="61.1"/>
    <x v="1"/>
    <s v="AB+"/>
    <b v="0"/>
    <b v="0"/>
    <x v="0"/>
    <n v="250"/>
    <n v="22.442607897153355"/>
    <s v="No"/>
    <b v="0"/>
    <s v="Childbirth"/>
    <s v="Ongoing Treatment"/>
    <b v="1"/>
    <s v="UnitedHealthcare"/>
    <x v="0"/>
  </r>
  <r>
    <s v="PID0905"/>
    <s v="Middle-aged"/>
    <x v="2"/>
    <n v="18000"/>
    <n v="0"/>
    <n v="89.8"/>
    <x v="1"/>
    <s v="A+"/>
    <b v="1"/>
    <b v="0"/>
    <x v="1"/>
    <n v="5"/>
    <n v="31.816893424036284"/>
    <b v="1"/>
    <b v="1"/>
    <s v="Hypertension"/>
    <s v="Ongoing Treatment"/>
    <b v="0"/>
    <n v="0"/>
    <x v="0"/>
  </r>
  <r>
    <s v="PID0906"/>
    <s v="Adult"/>
    <x v="0"/>
    <n v="21000"/>
    <n v="14326.13"/>
    <n v="67.3"/>
    <x v="1"/>
    <s v="A-"/>
    <b v="0"/>
    <b v="0"/>
    <x v="0"/>
    <n v="5"/>
    <n v="25.643956713915557"/>
    <b v="0"/>
    <b v="0"/>
    <s v="Diabetes"/>
    <s v="Recovered"/>
    <b v="1"/>
    <s v="Blue Cross"/>
    <x v="1"/>
  </r>
  <r>
    <s v="PID0907"/>
    <s v="Middle-aged"/>
    <x v="3"/>
    <n v="45000"/>
    <n v="29029.98"/>
    <n v="56.2"/>
    <x v="1"/>
    <s v="A-"/>
    <b v="0"/>
    <b v="1"/>
    <x v="0"/>
    <n v="9"/>
    <n v="22.800113594872002"/>
    <b v="0"/>
    <b v="0"/>
    <s v="Appendicitis"/>
    <s v="Ongoing Treatment"/>
    <b v="1"/>
    <s v="Cigna"/>
    <x v="0"/>
  </r>
  <r>
    <s v="PID0908"/>
    <s v="Senior"/>
    <x v="3"/>
    <n v="800"/>
    <n v="0"/>
    <n v="47"/>
    <x v="0"/>
    <s v="B+"/>
    <b v="0"/>
    <b v="0"/>
    <x v="1"/>
    <n v="40"/>
    <n v="20.613131003026183"/>
    <b v="0"/>
    <b v="0"/>
    <s v="Appendicitis"/>
    <s v="Critical"/>
    <b v="0"/>
    <n v="0"/>
    <x v="1"/>
  </r>
  <r>
    <s v="PID0909"/>
    <s v="Adult"/>
    <x v="2"/>
    <n v="90000"/>
    <n v="73214.95"/>
    <n v="101.1"/>
    <x v="0"/>
    <s v="A-"/>
    <b v="0"/>
    <b v="0"/>
    <x v="0"/>
    <n v="2"/>
    <n v="33.779945871896821"/>
    <b v="1"/>
    <b v="1"/>
    <s v="Childbirth"/>
    <s v="Recovered"/>
    <b v="1"/>
    <s v="Aetna"/>
    <x v="1"/>
  </r>
  <r>
    <s v="PID0910"/>
    <s v="Young Adult"/>
    <x v="0"/>
    <n v="240000"/>
    <n v="175275.59999999998"/>
    <n v="98.8"/>
    <x v="0"/>
    <s v="B+"/>
    <b v="1"/>
    <b v="0"/>
    <x v="0"/>
    <n v="20"/>
    <n v="35.005668934240369"/>
    <b v="1"/>
    <b v="1"/>
    <s v="Kidney Stones"/>
    <s v="Ongoing Treatment"/>
    <b v="1"/>
    <s v="Cigna"/>
    <x v="2"/>
  </r>
  <r>
    <s v="PID0911"/>
    <s v="Adult"/>
    <x v="0"/>
    <n v="24000"/>
    <n v="17538.48"/>
    <n v="88.5"/>
    <x v="1"/>
    <s v="A+"/>
    <b v="0"/>
    <b v="0"/>
    <x v="0"/>
    <n v="25"/>
    <n v="30.62283737024222"/>
    <b v="1"/>
    <b v="1"/>
    <s v="Kidney Stones"/>
    <s v="Critical"/>
    <b v="1"/>
    <s v="Cigna"/>
    <x v="1"/>
  </r>
  <r>
    <s v="PID0912"/>
    <s v="Middle-aged"/>
    <x v="3"/>
    <n v="200000"/>
    <n v="167277.44"/>
    <n v="64.7"/>
    <x v="0"/>
    <s v="A-"/>
    <b v="0"/>
    <b v="0"/>
    <x v="0"/>
    <n v="9"/>
    <n v="23.764921946740131"/>
    <b v="0"/>
    <b v="0"/>
    <s v="Kidney Stones"/>
    <s v="Recovered"/>
    <b v="1"/>
    <s v="Medicare"/>
    <x v="1"/>
  </r>
  <r>
    <s v="PID0913"/>
    <s v="Middle-aged"/>
    <x v="1"/>
    <n v="200000"/>
    <n v="122030.24"/>
    <n v="61.7"/>
    <x v="1"/>
    <s v="B+"/>
    <b v="0"/>
    <b v="0"/>
    <x v="0"/>
    <n v="15"/>
    <n v="21.860827664399096"/>
    <b v="0"/>
    <b v="0"/>
    <s v="Diabetes"/>
    <s v="Critical"/>
    <b v="1"/>
    <s v="Medicare"/>
    <x v="1"/>
  </r>
  <r>
    <s v="PID0914"/>
    <s v="Adult"/>
    <x v="2"/>
    <n v="800"/>
    <n v="0"/>
    <n v="82.2"/>
    <x v="0"/>
    <s v="O+"/>
    <b v="1"/>
    <b v="0"/>
    <x v="1"/>
    <n v="30"/>
    <n v="26.237671167289093"/>
    <b v="0"/>
    <b v="0"/>
    <s v="Appendicitis"/>
    <s v="Recovered"/>
    <b v="0"/>
    <n v="0"/>
    <x v="1"/>
  </r>
  <r>
    <s v="PID0915"/>
    <s v="Middle-aged"/>
    <x v="2"/>
    <n v="21000"/>
    <n v="14887.179999999998"/>
    <n v="104.3"/>
    <x v="0"/>
    <s v="B-"/>
    <b v="0"/>
    <b v="1"/>
    <x v="0"/>
    <n v="2"/>
    <n v="34.057142857142857"/>
    <b v="1"/>
    <b v="1"/>
    <s v="Respiratory Infection"/>
    <s v="Recovered"/>
    <b v="1"/>
    <s v="UnitedHealthcare"/>
    <x v="3"/>
  </r>
  <r>
    <s v="PID0916"/>
    <s v="Middle-aged"/>
    <x v="0"/>
    <n v="30000"/>
    <n v="17119.650000000001"/>
    <n v="75.900000000000006"/>
    <x v="1"/>
    <s v="AB+"/>
    <b v="0"/>
    <b v="1"/>
    <x v="0"/>
    <n v="40"/>
    <n v="32.851454293628812"/>
    <b v="1"/>
    <b v="1"/>
    <s v="Fractured Arm"/>
    <s v="Critical"/>
    <b v="1"/>
    <s v="UnitedHealthcare"/>
    <x v="6"/>
  </r>
  <r>
    <s v="PID0917"/>
    <s v="Senior"/>
    <x v="0"/>
    <n v="800"/>
    <n v="489.64"/>
    <n v="84.4"/>
    <x v="0"/>
    <s v="O+"/>
    <b v="1"/>
    <b v="0"/>
    <x v="0"/>
    <n v="12"/>
    <n v="31.766344235763487"/>
    <b v="1"/>
    <b v="1"/>
    <s v="Heart Attack"/>
    <s v="Recovered"/>
    <b v="1"/>
    <s v="UnitedHealthcare"/>
    <x v="3"/>
  </r>
  <r>
    <s v="PID0918"/>
    <s v="Middle-aged"/>
    <x v="0"/>
    <n v="240000"/>
    <n v="141203.04"/>
    <n v="90.7"/>
    <x v="1"/>
    <s v="AB-"/>
    <b v="1"/>
    <b v="0"/>
    <x v="0"/>
    <n v="12"/>
    <n v="32.914791696908118"/>
    <b v="1"/>
    <b v="1"/>
    <s v="Heart Disease"/>
    <s v="Recovered"/>
    <b v="1"/>
    <s v="Aetna"/>
    <x v="0"/>
  </r>
  <r>
    <s v="PID0919"/>
    <s v="Adult"/>
    <x v="3"/>
    <n v="18000"/>
    <n v="0"/>
    <n v="87.6"/>
    <x v="1"/>
    <s v="O-"/>
    <b v="1"/>
    <b v="0"/>
    <x v="1"/>
    <n v="30"/>
    <n v="33.794992477142081"/>
    <b v="1"/>
    <b v="1"/>
    <s v="Appendicitis"/>
    <s v="Recovered"/>
    <b v="0"/>
    <n v="0"/>
    <x v="0"/>
  </r>
  <r>
    <s v="PID0920"/>
    <s v="Adult"/>
    <x v="3"/>
    <n v="30000"/>
    <n v="26468.73"/>
    <n v="61.7"/>
    <x v="0"/>
    <s v="AB+"/>
    <b v="0"/>
    <b v="1"/>
    <x v="0"/>
    <n v="7"/>
    <n v="20.855868036776638"/>
    <b v="0"/>
    <b v="0"/>
    <s v="Kidney Stones"/>
    <s v="Recovered"/>
    <b v="1"/>
    <s v="Blue Cross"/>
    <x v="0"/>
  </r>
  <r>
    <s v="PID0921"/>
    <s v="Adult"/>
    <x v="0"/>
    <n v="21000"/>
    <n v="0"/>
    <n v="78.599999999999994"/>
    <x v="0"/>
    <s v="A+"/>
    <b v="0"/>
    <b v="1"/>
    <x v="1"/>
    <n v="20"/>
    <n v="26.262153763907911"/>
    <b v="0"/>
    <b v="0"/>
    <s v="Fractured Leg"/>
    <s v="Critical"/>
    <b v="0"/>
    <n v="0"/>
    <x v="0"/>
  </r>
  <r>
    <s v="PID0922"/>
    <s v="Middle-aged"/>
    <x v="0"/>
    <n v="30000"/>
    <n v="25596.75"/>
    <n v="73.900000000000006"/>
    <x v="1"/>
    <s v="AB-"/>
    <b v="0"/>
    <b v="1"/>
    <x v="0"/>
    <n v="20"/>
    <n v="28.158817253467458"/>
    <b v="1"/>
    <b v="1"/>
    <s v="Fractured Leg"/>
    <s v="Recovered"/>
    <b v="1"/>
    <s v="Medicare"/>
    <x v="1"/>
  </r>
  <r>
    <s v="PID0923"/>
    <s v="Adult"/>
    <x v="0"/>
    <n v="100"/>
    <n v="54.98"/>
    <n v="92"/>
    <x v="0"/>
    <s v="A+"/>
    <b v="0"/>
    <b v="0"/>
    <x v="0"/>
    <n v="3"/>
    <n v="32.596371882086174"/>
    <b v="1"/>
    <b v="1"/>
    <s v="Allergic Reaction"/>
    <s v="Ongoing Treatment"/>
    <b v="1"/>
    <s v="Blue Cross"/>
    <x v="1"/>
  </r>
  <r>
    <s v="PID0924"/>
    <s v="Middle-aged"/>
    <x v="1"/>
    <n v="30000"/>
    <n v="24991.23"/>
    <n v="96.2"/>
    <x v="1"/>
    <s v="B-"/>
    <b v="0"/>
    <b v="1"/>
    <x v="0"/>
    <n v="150"/>
    <n v="31.412244897959184"/>
    <b v="1"/>
    <b v="1"/>
    <s v="Appendicitis"/>
    <s v="Ongoing Treatment"/>
    <b v="1"/>
    <s v="Cigna"/>
    <x v="0"/>
  </r>
  <r>
    <s v="PID0925"/>
    <s v="Middle-aged"/>
    <x v="1"/>
    <n v="12000"/>
    <n v="7718.94"/>
    <n v="69.7"/>
    <x v="1"/>
    <s v="B-"/>
    <b v="1"/>
    <b v="1"/>
    <x v="0"/>
    <n v="400"/>
    <n v="26.233580488539278"/>
    <b v="0"/>
    <b v="0"/>
    <s v="Diabetes"/>
    <s v="Ongoing Treatment"/>
    <b v="1"/>
    <s v="Cigna"/>
    <x v="3"/>
  </r>
  <r>
    <s v="PID0926"/>
    <s v="Adult"/>
    <x v="0"/>
    <n v="30000"/>
    <n v="0"/>
    <n v="92.9"/>
    <x v="1"/>
    <s v="B-"/>
    <b v="0"/>
    <b v="0"/>
    <x v="1"/>
    <n v="15"/>
    <n v="28.994101307699513"/>
    <b v="1"/>
    <b v="1"/>
    <s v="Hypertension"/>
    <s v="Recovered"/>
    <b v="0"/>
    <n v="0"/>
    <x v="3"/>
  </r>
  <r>
    <s v="PID0927"/>
    <s v="Middle-aged"/>
    <x v="0"/>
    <n v="30000"/>
    <n v="20388.21"/>
    <n v="75.599999999999994"/>
    <x v="0"/>
    <s v="O-"/>
    <b v="1"/>
    <b v="0"/>
    <x v="0"/>
    <n v="20"/>
    <n v="31.467221644120702"/>
    <b v="1"/>
    <b v="1"/>
    <s v="Heart Attack"/>
    <s v="Ongoing Treatment"/>
    <b v="1"/>
    <s v="Cigna"/>
    <x v="0"/>
  </r>
  <r>
    <s v="PID0928"/>
    <s v="Senior"/>
    <x v="3"/>
    <n v="21000"/>
    <n v="12310.970000000001"/>
    <n v="88.5"/>
    <x v="1"/>
    <s v="AB+"/>
    <b v="1"/>
    <b v="0"/>
    <x v="0"/>
    <n v="5"/>
    <n v="34.570312499999993"/>
    <b v="1"/>
    <b v="1"/>
    <s v="Diabetes"/>
    <s v="Ongoing Treatment"/>
    <b v="1"/>
    <s v="Cigna"/>
    <x v="1"/>
  </r>
  <r>
    <s v="PID0929"/>
    <s v="Middle-aged"/>
    <x v="0"/>
    <n v="18000"/>
    <n v="12931.32"/>
    <n v="67.5"/>
    <x v="1"/>
    <s v="AB-"/>
    <b v="1"/>
    <b v="1"/>
    <x v="0"/>
    <n v="5"/>
    <n v="28.461797942317425"/>
    <b v="1"/>
    <b v="1"/>
    <s v="Childbirth"/>
    <s v="Critical"/>
    <b v="1"/>
    <s v="Aetna"/>
    <x v="0"/>
  </r>
  <r>
    <s v="PID0930"/>
    <s v="Middle-aged"/>
    <x v="0"/>
    <n v="800"/>
    <n v="659.52"/>
    <n v="93.5"/>
    <x v="1"/>
    <s v="B+"/>
    <b v="0"/>
    <b v="0"/>
    <x v="0"/>
    <n v="20"/>
    <n v="33.127834467120188"/>
    <b v="1"/>
    <b v="1"/>
    <s v="Stroke"/>
    <s v="Recovered"/>
    <b v="1"/>
    <s v="Aetna"/>
    <x v="0"/>
  </r>
  <r>
    <s v="PID0931"/>
    <s v="Adult"/>
    <x v="0"/>
    <n v="45000"/>
    <n v="26108.25"/>
    <n v="91.6"/>
    <x v="0"/>
    <s v="O-"/>
    <b v="1"/>
    <b v="0"/>
    <x v="0"/>
    <n v="7"/>
    <n v="30.605766981857059"/>
    <b v="1"/>
    <b v="1"/>
    <s v="Childbirth"/>
    <s v="Recovered"/>
    <b v="1"/>
    <s v="UnitedHealthcare"/>
    <x v="0"/>
  </r>
  <r>
    <s v="PID0932"/>
    <s v="Elderly"/>
    <x v="1"/>
    <n v="32000"/>
    <n v="24113.32"/>
    <n v="67.5"/>
    <x v="1"/>
    <s v="A+"/>
    <b v="0"/>
    <b v="1"/>
    <x v="0"/>
    <n v="50"/>
    <n v="25.096668649613331"/>
    <b v="0"/>
    <b v="0"/>
    <s v="Stroke"/>
    <s v="Critical"/>
    <b v="1"/>
    <s v="Cigna"/>
    <x v="0"/>
  </r>
  <r>
    <s v="PID0933"/>
    <s v="Middle-aged"/>
    <x v="0"/>
    <n v="16000"/>
    <n v="0"/>
    <n v="89.4"/>
    <x v="1"/>
    <s v="B+"/>
    <b v="0"/>
    <b v="0"/>
    <x v="1"/>
    <n v="9"/>
    <n v="30.573509797886533"/>
    <b v="1"/>
    <b v="1"/>
    <s v="Hypertension"/>
    <s v="Recovered"/>
    <b v="0"/>
    <n v="0"/>
    <x v="0"/>
  </r>
  <r>
    <s v="PID0934"/>
    <s v="Adult"/>
    <x v="0"/>
    <n v="90000"/>
    <n v="71308.7"/>
    <n v="82.7"/>
    <x v="1"/>
    <s v="O-"/>
    <b v="0"/>
    <b v="0"/>
    <x v="0"/>
    <n v="25"/>
    <n v="30.011612715923938"/>
    <b v="1"/>
    <b v="1"/>
    <s v="Hypertension"/>
    <s v="Ongoing Treatment"/>
    <b v="1"/>
    <s v="Medicare"/>
    <x v="0"/>
  </r>
  <r>
    <s v="PID0935"/>
    <s v="Middle-aged"/>
    <x v="1"/>
    <n v="18000"/>
    <n v="11953.2"/>
    <n v="98.4"/>
    <x v="1"/>
    <s v="AB-"/>
    <b v="0"/>
    <b v="0"/>
    <x v="0"/>
    <n v="0"/>
    <n v="34.863945578231302"/>
    <b v="1"/>
    <b v="1"/>
    <s v="Cancer"/>
    <s v="Ongoing Treatment"/>
    <b v="1"/>
    <s v="Aetna"/>
    <x v="0"/>
  </r>
  <r>
    <s v="PID0936"/>
    <s v="Senior"/>
    <x v="0"/>
    <n v="3000"/>
    <n v="2158.5299999999997"/>
    <n v="65"/>
    <x v="1"/>
    <s v="A+"/>
    <b v="0"/>
    <b v="1"/>
    <x v="0"/>
    <n v="12"/>
    <n v="26.709401709401707"/>
    <b v="0"/>
    <b v="0"/>
    <s v="Hypertension"/>
    <s v="Recovered"/>
    <b v="1"/>
    <s v="Cigna"/>
    <x v="1"/>
  </r>
  <r>
    <s v="PID0937"/>
    <s v="Middle-aged"/>
    <x v="3"/>
    <n v="45000"/>
    <n v="23279.82"/>
    <n v="71.3"/>
    <x v="1"/>
    <s v="O-"/>
    <b v="0"/>
    <b v="1"/>
    <x v="0"/>
    <n v="5"/>
    <n v="30.860457063711909"/>
    <b v="1"/>
    <b v="1"/>
    <s v="Appendicitis"/>
    <s v="Critical"/>
    <b v="1"/>
    <s v="UnitedHealthcare"/>
    <x v="0"/>
  </r>
  <r>
    <s v="PID0938"/>
    <s v="Adult"/>
    <x v="2"/>
    <n v="240000"/>
    <n v="121635.36000000002"/>
    <n v="90.4"/>
    <x v="0"/>
    <s v="A+"/>
    <b v="0"/>
    <b v="0"/>
    <x v="0"/>
    <n v="15"/>
    <n v="30.204818069430988"/>
    <b v="1"/>
    <b v="1"/>
    <s v="Fractured Leg"/>
    <s v="Critical"/>
    <b v="1"/>
    <s v="Cigna"/>
    <x v="3"/>
  </r>
  <r>
    <s v="PID0939"/>
    <s v="Adult"/>
    <x v="1"/>
    <n v="12000"/>
    <n v="9631.86"/>
    <n v="94.2"/>
    <x v="1"/>
    <s v="AB-"/>
    <b v="1"/>
    <b v="0"/>
    <x v="0"/>
    <n v="20"/>
    <n v="34.184932501088696"/>
    <b v="1"/>
    <b v="1"/>
    <s v="Fractured Arm"/>
    <s v="Critical"/>
    <b v="1"/>
    <s v="Medicare"/>
    <x v="0"/>
  </r>
  <r>
    <s v="PID0940"/>
    <s v="Middle-aged"/>
    <x v="3"/>
    <n v="60000"/>
    <n v="51124"/>
    <n v="79.900000000000006"/>
    <x v="1"/>
    <s v="A-"/>
    <b v="1"/>
    <b v="0"/>
    <x v="0"/>
    <n v="5"/>
    <n v="32.415108117976388"/>
    <b v="1"/>
    <b v="1"/>
    <s v="Heart Disease"/>
    <s v="Ongoing Treatment"/>
    <b v="1"/>
    <s v="Cigna"/>
    <x v="0"/>
  </r>
  <r>
    <s v="PID0941"/>
    <s v="Middle-aged"/>
    <x v="2"/>
    <n v="75000"/>
    <n v="39747.550000000003"/>
    <n v="66.599999999999994"/>
    <x v="0"/>
    <s v="B-"/>
    <b v="0"/>
    <b v="0"/>
    <x v="0"/>
    <n v="20"/>
    <n v="23.880382946681486"/>
    <b v="0"/>
    <b v="0"/>
    <s v="Fractured Arm"/>
    <s v="Ongoing Treatment"/>
    <b v="1"/>
    <s v="Medicare"/>
    <x v="2"/>
  </r>
  <r>
    <s v="PID0942"/>
    <s v="Adult"/>
    <x v="3"/>
    <n v="4000"/>
    <n v="2011.16"/>
    <n v="92.8"/>
    <x v="1"/>
    <s v="O+"/>
    <b v="1"/>
    <b v="0"/>
    <x v="0"/>
    <n v="9"/>
    <n v="34.927923519891607"/>
    <b v="1"/>
    <b v="1"/>
    <s v="Respiratory Infection"/>
    <s v="Critical"/>
    <b v="1"/>
    <s v="Blue Cross"/>
    <x v="1"/>
  </r>
  <r>
    <s v="PID0943"/>
    <s v="Middle-aged"/>
    <x v="2"/>
    <n v="240000"/>
    <n v="0"/>
    <n v="50.1"/>
    <x v="0"/>
    <s v="AB+"/>
    <b v="0"/>
    <b v="1"/>
    <x v="1"/>
    <n v="2"/>
    <n v="20.586785009861931"/>
    <b v="0"/>
    <b v="0"/>
    <s v="Diabetes"/>
    <s v="Recovered"/>
    <b v="0"/>
    <n v="0"/>
    <x v="0"/>
  </r>
  <r>
    <s v="PID0944"/>
    <s v="Senior"/>
    <x v="1"/>
    <n v="3000"/>
    <n v="2174.79"/>
    <n v="90.7"/>
    <x v="1"/>
    <s v="A-"/>
    <b v="0"/>
    <b v="0"/>
    <x v="0"/>
    <n v="12"/>
    <n v="34.990933991744143"/>
    <b v="1"/>
    <b v="1"/>
    <s v="Fractured Arm"/>
    <s v="Ongoing Treatment"/>
    <b v="1"/>
    <s v="Cigna"/>
    <x v="5"/>
  </r>
  <r>
    <s v="PID0945"/>
    <s v="Adult"/>
    <x v="3"/>
    <n v="100"/>
    <n v="59.3"/>
    <n v="105.5"/>
    <x v="0"/>
    <s v="O-"/>
    <b v="0"/>
    <b v="0"/>
    <x v="0"/>
    <n v="2"/>
    <n v="33.674869928819938"/>
    <b v="1"/>
    <b v="1"/>
    <s v="Childbirth"/>
    <s v="Recovered"/>
    <b v="1"/>
    <s v="Aetna"/>
    <x v="0"/>
  </r>
  <r>
    <s v="PID0946"/>
    <s v="Middle-aged"/>
    <x v="2"/>
    <n v="500"/>
    <n v="429.54"/>
    <n v="78.8"/>
    <x v="1"/>
    <s v="B-"/>
    <b v="0"/>
    <b v="0"/>
    <x v="0"/>
    <n v="1"/>
    <n v="28.254867510488005"/>
    <b v="1"/>
    <b v="1"/>
    <s v="Heart Attack"/>
    <s v="Ongoing Treatment"/>
    <b v="1"/>
    <s v="Medicare"/>
    <x v="3"/>
  </r>
  <r>
    <s v="PID0947"/>
    <s v="Middle-aged"/>
    <x v="3"/>
    <n v="40000"/>
    <n v="29043.600000000002"/>
    <n v="69"/>
    <x v="0"/>
    <s v="A+"/>
    <b v="0"/>
    <b v="0"/>
    <x v="0"/>
    <n v="3"/>
    <n v="26.291723822588015"/>
    <b v="0"/>
    <b v="0"/>
    <s v="Prostate Cancer"/>
    <s v="Ongoing Treatment"/>
    <b v="1"/>
    <s v="UnitedHealthcare"/>
    <x v="2"/>
  </r>
  <r>
    <s v="PID0948"/>
    <s v="Adult"/>
    <x v="0"/>
    <n v="3000"/>
    <n v="0"/>
    <n v="92"/>
    <x v="1"/>
    <s v="A+"/>
    <b v="1"/>
    <b v="0"/>
    <x v="1"/>
    <n v="40"/>
    <n v="34.205829863176689"/>
    <b v="1"/>
    <b v="1"/>
    <s v="Cancer"/>
    <s v="Critical"/>
    <b v="0"/>
    <n v="0"/>
    <x v="2"/>
  </r>
  <r>
    <s v="PID0949"/>
    <s v="Middle-aged"/>
    <x v="1"/>
    <n v="240000"/>
    <n v="167688.48000000001"/>
    <n v="78.5"/>
    <x v="0"/>
    <s v="AB-"/>
    <b v="1"/>
    <b v="0"/>
    <x v="0"/>
    <n v="7"/>
    <n v="31.445281204935103"/>
    <b v="1"/>
    <b v="1"/>
    <s v="Kidney Stones"/>
    <s v="Critical"/>
    <b v="1"/>
    <s v="UnitedHealthcare"/>
    <x v="4"/>
  </r>
  <r>
    <s v="PID0950"/>
    <s v="Adult"/>
    <x v="0"/>
    <n v="500"/>
    <n v="0"/>
    <n v="97.8"/>
    <x v="1"/>
    <s v="A+"/>
    <b v="0"/>
    <b v="1"/>
    <x v="1"/>
    <n v="70"/>
    <n v="33.058409951325046"/>
    <b v="1"/>
    <b v="1"/>
    <s v="Respiratory Infection"/>
    <s v="Critical"/>
    <b v="0"/>
    <n v="0"/>
    <x v="0"/>
  </r>
  <r>
    <s v="PID0951"/>
    <s v="Middle-aged"/>
    <x v="3"/>
    <n v="21000"/>
    <n v="13389.46"/>
    <n v="71.5"/>
    <x v="1"/>
    <s v="AB+"/>
    <b v="0"/>
    <b v="0"/>
    <x v="0"/>
    <n v="5"/>
    <n v="26.583878643664491"/>
    <b v="0"/>
    <b v="0"/>
    <s v="Childbirth"/>
    <s v="Critical"/>
    <b v="1"/>
    <s v="Medicare"/>
    <x v="1"/>
  </r>
  <r>
    <s v="PID0952"/>
    <s v="Senior"/>
    <x v="1"/>
    <n v="60000"/>
    <n v="36306.879999999997"/>
    <n v="77.2"/>
    <x v="1"/>
    <s v="AB-"/>
    <b v="0"/>
    <b v="0"/>
    <x v="0"/>
    <n v="12"/>
    <n v="32.133194588969822"/>
    <b v="1"/>
    <b v="1"/>
    <s v="Diabetes"/>
    <s v="Recovered"/>
    <b v="1"/>
    <s v="Blue Cross"/>
    <x v="1"/>
  </r>
  <r>
    <s v="PID0953"/>
    <s v="Middle-aged"/>
    <x v="1"/>
    <n v="3000"/>
    <n v="0"/>
    <n v="64.400000000000006"/>
    <x v="0"/>
    <s v="O+"/>
    <b v="0"/>
    <b v="0"/>
    <x v="1"/>
    <n v="70"/>
    <n v="26.462853385930309"/>
    <b v="0"/>
    <b v="0"/>
    <s v="Osteoarthritis"/>
    <s v="Critical"/>
    <b v="0"/>
    <n v="0"/>
    <x v="0"/>
  </r>
  <r>
    <s v="PID0954"/>
    <s v="Middle-aged"/>
    <x v="1"/>
    <n v="18000"/>
    <n v="0"/>
    <n v="68.900000000000006"/>
    <x v="0"/>
    <s v="AB-"/>
    <b v="1"/>
    <b v="1"/>
    <x v="1"/>
    <n v="9"/>
    <n v="23.562805649601589"/>
    <b v="0"/>
    <b v="0"/>
    <s v="Appendicitis"/>
    <s v="Critical"/>
    <b v="0"/>
    <n v="0"/>
    <x v="6"/>
  </r>
  <r>
    <s v="PID0955"/>
    <s v="Adult"/>
    <x v="0"/>
    <n v="300000"/>
    <n v="261149.4"/>
    <n v="51.9"/>
    <x v="1"/>
    <s v="O-"/>
    <b v="0"/>
    <b v="1"/>
    <x v="0"/>
    <n v="30"/>
    <n v="20.022375679950617"/>
    <b v="0"/>
    <b v="0"/>
    <s v="Cancer"/>
    <s v="Critical"/>
    <b v="1"/>
    <s v="Cigna"/>
    <x v="0"/>
  </r>
  <r>
    <s v="PID0956"/>
    <s v="Adult"/>
    <x v="0"/>
    <n v="200"/>
    <n v="168.02"/>
    <n v="87"/>
    <x v="0"/>
    <s v="O-"/>
    <b v="0"/>
    <b v="1"/>
    <x v="0"/>
    <n v="15"/>
    <n v="33.150434385002278"/>
    <b v="1"/>
    <b v="1"/>
    <s v="Diabetes"/>
    <s v="Recovered"/>
    <b v="1"/>
    <s v="Blue Cross"/>
    <x v="4"/>
  </r>
  <r>
    <s v="PID0957"/>
    <s v="Middle-aged"/>
    <x v="3"/>
    <n v="60000"/>
    <n v="33469.15"/>
    <n v="97.6"/>
    <x v="0"/>
    <s v="AB+"/>
    <b v="0"/>
    <b v="1"/>
    <x v="0"/>
    <n v="3"/>
    <n v="32.610511543987435"/>
    <b v="1"/>
    <b v="1"/>
    <s v="Fractured Leg"/>
    <s v="Recovered"/>
    <b v="1"/>
    <s v="Aetna"/>
    <x v="4"/>
  </r>
  <r>
    <s v="PID0958"/>
    <s v="Adult"/>
    <x v="0"/>
    <n v="18000"/>
    <n v="0"/>
    <n v="85.4"/>
    <x v="0"/>
    <s v="A+"/>
    <b v="0"/>
    <b v="0"/>
    <x v="1"/>
    <n v="9"/>
    <n v="28.207160787422382"/>
    <b v="1"/>
    <b v="1"/>
    <s v="Respiratory Infection"/>
    <s v="Ongoing Treatment"/>
    <b v="0"/>
    <n v="0"/>
    <x v="3"/>
  </r>
  <r>
    <s v="PID0959"/>
    <s v="Adult"/>
    <x v="1"/>
    <n v="250000"/>
    <n v="0"/>
    <n v="56.2"/>
    <x v="1"/>
    <s v="O-"/>
    <b v="0"/>
    <b v="0"/>
    <x v="1"/>
    <n v="20"/>
    <n v="21.953124999999996"/>
    <b v="0"/>
    <b v="0"/>
    <s v="Prostate Cancer"/>
    <s v="Recovered"/>
    <b v="0"/>
    <n v="0"/>
    <x v="2"/>
  </r>
  <r>
    <s v="PID0960"/>
    <s v="Adult"/>
    <x v="1"/>
    <n v="2000"/>
    <n v="1221.58"/>
    <n v="60.3"/>
    <x v="1"/>
    <s v="AB+"/>
    <b v="0"/>
    <b v="0"/>
    <x v="0"/>
    <n v="70"/>
    <n v="22.41969066032124"/>
    <b v="0"/>
    <b v="0"/>
    <s v="Kidney Stones"/>
    <s v="Critical"/>
    <b v="1"/>
    <s v="UnitedHealthcare"/>
    <x v="0"/>
  </r>
  <r>
    <s v="PID0961"/>
    <s v="Adult"/>
    <x v="1"/>
    <n v="200000"/>
    <n v="175466.69999999998"/>
    <n v="83"/>
    <x v="1"/>
    <s v="AB-"/>
    <b v="0"/>
    <b v="0"/>
    <x v="0"/>
    <n v="7"/>
    <n v="31.239414355075468"/>
    <b v="1"/>
    <b v="1"/>
    <s v="Stroke"/>
    <s v="Critical"/>
    <b v="1"/>
    <s v="UnitedHealthcare"/>
    <x v="2"/>
  </r>
  <r>
    <s v="PID0962"/>
    <s v="Adult"/>
    <x v="0"/>
    <n v="32000"/>
    <n v="24734.400000000001"/>
    <n v="101"/>
    <x v="0"/>
    <s v="A-"/>
    <b v="0"/>
    <b v="0"/>
    <x v="0"/>
    <n v="25"/>
    <n v="34.540542389111181"/>
    <b v="1"/>
    <b v="1"/>
    <s v="Appendicitis"/>
    <s v="Recovered"/>
    <b v="1"/>
    <s v="Cigna"/>
    <x v="0"/>
  </r>
  <r>
    <s v="PID0963"/>
    <s v="Senior"/>
    <x v="2"/>
    <n v="18000"/>
    <n v="12295.349999999999"/>
    <n v="80.900000000000006"/>
    <x v="1"/>
    <s v="B+"/>
    <b v="1"/>
    <b v="1"/>
    <x v="0"/>
    <n v="20"/>
    <n v="30.449019534043437"/>
    <b v="1"/>
    <b v="1"/>
    <s v="Respiratory Infection"/>
    <s v="Ongoing Treatment"/>
    <b v="1"/>
    <s v="UnitedHealthcare"/>
    <x v="0"/>
  </r>
  <r>
    <s v="PID0964"/>
    <s v="Adult"/>
    <x v="2"/>
    <n v="200000"/>
    <n v="101959.59999999999"/>
    <n v="61.8"/>
    <x v="1"/>
    <s v="O+"/>
    <s v="No"/>
    <b v="1"/>
    <x v="0"/>
    <n v="70"/>
    <n v="21.384083044982699"/>
    <b v="0"/>
    <b v="0"/>
    <s v="Childbirth"/>
    <s v="Recovered"/>
    <b v="1"/>
    <s v="Medicare"/>
    <x v="0"/>
  </r>
  <r>
    <s v="PID0965"/>
    <s v="Adult"/>
    <x v="0"/>
    <n v="200000"/>
    <n v="134773.5"/>
    <n v="82.3"/>
    <x v="1"/>
    <s v="A+"/>
    <b v="0"/>
    <b v="0"/>
    <x v="0"/>
    <n v="3"/>
    <n v="29.159580498866216"/>
    <b v="1"/>
    <b v="1"/>
    <s v="Respiratory Infection"/>
    <s v="Ongoing Treatment"/>
    <b v="1"/>
    <s v="Medicare"/>
    <x v="0"/>
  </r>
  <r>
    <s v="PID0966"/>
    <s v="Middle-aged"/>
    <x v="0"/>
    <n v="75000"/>
    <n v="52198.75"/>
    <n v="87.2"/>
    <x v="1"/>
    <s v="B-"/>
    <b v="0"/>
    <b v="0"/>
    <x v="0"/>
    <n v="40"/>
    <n v="30.531143867511645"/>
    <b v="1"/>
    <b v="1"/>
    <s v="Cancer"/>
    <s v="Critical"/>
    <b v="1"/>
    <s v="Cigna"/>
    <x v="4"/>
  </r>
  <r>
    <s v="PID0967"/>
    <s v="Middle-aged"/>
    <x v="3"/>
    <n v="32000"/>
    <n v="24839.56"/>
    <n v="85.2"/>
    <x v="1"/>
    <s v="AB-"/>
    <b v="0"/>
    <b v="0"/>
    <x v="0"/>
    <n v="4"/>
    <n v="31.294765840220389"/>
    <b v="1"/>
    <b v="1"/>
    <s v="Heart Attack"/>
    <s v="Recovered"/>
    <b v="1"/>
    <s v="Aetna"/>
    <x v="4"/>
  </r>
  <r>
    <s v="PID0968"/>
    <s v="Adult"/>
    <x v="1"/>
    <n v="90000"/>
    <n v="64257.700000000004"/>
    <n v="59.1"/>
    <x v="0"/>
    <s v="AB-"/>
    <b v="1"/>
    <b v="0"/>
    <x v="0"/>
    <n v="12"/>
    <n v="22.800046294510242"/>
    <b v="0"/>
    <b v="0"/>
    <s v="Prostate Cancer"/>
    <s v="Recovered"/>
    <b v="1"/>
    <s v="Blue Cross"/>
    <x v="1"/>
  </r>
  <r>
    <s v="PID0969"/>
    <s v="Middle-aged"/>
    <x v="2"/>
    <n v="12000"/>
    <n v="7562.2800000000007"/>
    <n v="82.4"/>
    <x v="0"/>
    <s v="AB-"/>
    <b v="0"/>
    <b v="0"/>
    <x v="0"/>
    <n v="2"/>
    <n v="31.788897033293466"/>
    <b v="1"/>
    <b v="1"/>
    <s v="Respiratory Infection"/>
    <s v="Ongoing Treatment"/>
    <b v="1"/>
    <s v="Medicare"/>
    <x v="2"/>
  </r>
  <r>
    <s v="PID0970"/>
    <s v="Middle-aged"/>
    <x v="0"/>
    <n v="30000"/>
    <n v="20021.16"/>
    <n v="86.2"/>
    <x v="0"/>
    <s v="A+"/>
    <b v="0"/>
    <b v="0"/>
    <x v="0"/>
    <n v="120"/>
    <n v="33.254889857644379"/>
    <b v="1"/>
    <b v="1"/>
    <s v="Stroke"/>
    <s v="Ongoing Treatment"/>
    <b v="1"/>
    <s v="Blue Cross"/>
    <x v="0"/>
  </r>
  <r>
    <s v="PID0971"/>
    <s v="Middle-aged"/>
    <x v="1"/>
    <n v="100"/>
    <n v="0"/>
    <n v="61.8"/>
    <x v="1"/>
    <s v="B-"/>
    <b v="0"/>
    <b v="0"/>
    <x v="1"/>
    <n v="30"/>
    <n v="23.26019044751402"/>
    <b v="0"/>
    <b v="0"/>
    <s v="Appendicitis"/>
    <s v="Critical"/>
    <b v="0"/>
    <n v="0"/>
    <x v="2"/>
  </r>
  <r>
    <s v="PID0972"/>
    <s v="Middle-aged"/>
    <x v="1"/>
    <n v="18000"/>
    <n v="10170.93"/>
    <n v="55.9"/>
    <x v="1"/>
    <s v="AB-"/>
    <b v="0"/>
    <b v="0"/>
    <x v="0"/>
    <n v="30"/>
    <n v="23.267429760665969"/>
    <b v="0"/>
    <b v="0"/>
    <s v="Stroke"/>
    <s v="Ongoing Treatment"/>
    <b v="1"/>
    <s v="Medicare"/>
    <x v="2"/>
  </r>
  <r>
    <s v="PID0973"/>
    <s v="Adult"/>
    <x v="2"/>
    <n v="21000"/>
    <n v="18861.990000000002"/>
    <n v="77.2"/>
    <x v="0"/>
    <s v="A+"/>
    <b v="0"/>
    <b v="1"/>
    <x v="0"/>
    <n v="15"/>
    <n v="28.015677166497316"/>
    <b v="1"/>
    <b v="1"/>
    <s v="Heart Disease"/>
    <s v="Critical"/>
    <b v="1"/>
    <s v="Aetna"/>
    <x v="1"/>
  </r>
  <r>
    <s v="PID0974"/>
    <s v="Adult"/>
    <x v="0"/>
    <n v="500"/>
    <n v="429.74"/>
    <n v="70.7"/>
    <x v="0"/>
    <s v="O-"/>
    <b v="1"/>
    <b v="0"/>
    <x v="0"/>
    <n v="7"/>
    <n v="24.463667820069208"/>
    <b v="0"/>
    <b v="0"/>
    <s v="Osteoarthritis"/>
    <s v="Critical"/>
    <b v="1"/>
    <s v="Cigna"/>
    <x v="2"/>
  </r>
  <r>
    <s v="PID0975"/>
    <s v="Adult"/>
    <x v="3"/>
    <n v="12000"/>
    <n v="7510.34"/>
    <n v="91.6"/>
    <x v="0"/>
    <s v="AB-"/>
    <b v="1"/>
    <b v="0"/>
    <x v="0"/>
    <n v="3"/>
    <n v="28.910491099608631"/>
    <b v="1"/>
    <b v="1"/>
    <s v="Fractured Leg"/>
    <s v="Critical"/>
    <b v="1"/>
    <s v="Blue Cross"/>
    <x v="2"/>
  </r>
  <r>
    <s v="PID0976"/>
    <s v="Adult"/>
    <x v="0"/>
    <n v="12000"/>
    <n v="7631.0999999999995"/>
    <n v="84.2"/>
    <x v="0"/>
    <s v="B-"/>
    <b v="1"/>
    <b v="1"/>
    <x v="0"/>
    <n v="15"/>
    <n v="28.461330448891296"/>
    <b v="1"/>
    <b v="1"/>
    <s v="Respiratory Infection"/>
    <s v="Ongoing Treatment"/>
    <b v="1"/>
    <s v="Blue Cross"/>
    <x v="0"/>
  </r>
  <r>
    <s v="PID0977"/>
    <s v="Young Adult"/>
    <x v="0"/>
    <n v="18000"/>
    <n v="0"/>
    <n v="63.3"/>
    <x v="0"/>
    <s v="B-"/>
    <b v="0"/>
    <b v="0"/>
    <x v="1"/>
    <n v="9"/>
    <n v="22.697120728602673"/>
    <b v="0"/>
    <b v="0"/>
    <s v="Fractured Arm"/>
    <s v="Recovered"/>
    <b v="0"/>
    <n v="0"/>
    <x v="1"/>
  </r>
  <r>
    <s v="PID0978"/>
    <s v="Adult"/>
    <x v="2"/>
    <n v="36000"/>
    <n v="19800.36"/>
    <n v="89.3"/>
    <x v="0"/>
    <s v="AB-"/>
    <b v="0"/>
    <b v="1"/>
    <x v="0"/>
    <n v="4"/>
    <n v="33.20196311719215"/>
    <b v="1"/>
    <b v="1"/>
    <s v="Hypertension"/>
    <s v="Critical"/>
    <b v="1"/>
    <s v="Medicare"/>
    <x v="1"/>
  </r>
  <r>
    <s v="PID0979"/>
    <s v="Senior"/>
    <x v="2"/>
    <n v="16000"/>
    <n v="12863.76"/>
    <n v="96.5"/>
    <x v="0"/>
    <s v="AB-"/>
    <b v="1"/>
    <b v="0"/>
    <x v="0"/>
    <n v="2"/>
    <n v="33.787332376317359"/>
    <b v="1"/>
    <b v="1"/>
    <s v="Prostate Cancer"/>
    <s v="Recovered"/>
    <b v="1"/>
    <s v="UnitedHealthcare"/>
    <x v="4"/>
  </r>
  <r>
    <s v="PID0980"/>
    <s v="Middle-aged"/>
    <x v="0"/>
    <n v="40000"/>
    <n v="22499"/>
    <n v="80.599999999999994"/>
    <x v="0"/>
    <s v="B+"/>
    <b v="0"/>
    <b v="0"/>
    <x v="0"/>
    <n v="15"/>
    <n v="33.548387096774185"/>
    <b v="1"/>
    <b v="1"/>
    <s v="Stroke"/>
    <s v="Recovered"/>
    <b v="1"/>
    <s v="Medicare"/>
    <x v="4"/>
  </r>
  <r>
    <s v="PID0981"/>
    <s v="Adult"/>
    <x v="0"/>
    <n v="18000"/>
    <n v="9721.619999999999"/>
    <n v="67.900000000000006"/>
    <x v="0"/>
    <s v="A+"/>
    <b v="0"/>
    <b v="0"/>
    <x v="0"/>
    <n v="5"/>
    <n v="23.49480968858132"/>
    <b v="0"/>
    <b v="0"/>
    <s v="Prostate Cancer"/>
    <s v="Critical"/>
    <b v="1"/>
    <s v="Medicare"/>
    <x v="5"/>
  </r>
  <r>
    <s v="PID0982"/>
    <s v="Middle-aged"/>
    <x v="0"/>
    <n v="800"/>
    <n v="433.24"/>
    <n v="80.099999999999994"/>
    <x v="0"/>
    <s v="B+"/>
    <b v="1"/>
    <b v="0"/>
    <x v="0"/>
    <n v="15"/>
    <n v="28.045236511326635"/>
    <b v="1"/>
    <b v="1"/>
    <s v="Heart Disease"/>
    <s v="Critical"/>
    <b v="1"/>
    <s v="UnitedHealthcare"/>
    <x v="2"/>
  </r>
  <r>
    <s v="PID0983"/>
    <s v="Senior"/>
    <x v="0"/>
    <n v="240000"/>
    <n v="173836.79999999999"/>
    <n v="68.8"/>
    <x v="0"/>
    <s v="AB+"/>
    <b v="1"/>
    <b v="0"/>
    <x v="0"/>
    <n v="25"/>
    <n v="28.270874424720574"/>
    <b v="1"/>
    <b v="1"/>
    <s v="Kidney Stones"/>
    <s v="Recovered"/>
    <b v="1"/>
    <s v="Cigna"/>
    <x v="0"/>
  </r>
  <r>
    <s v="PID0984"/>
    <s v="Elderly"/>
    <x v="1"/>
    <n v="2000"/>
    <n v="0"/>
    <n v="62.1"/>
    <x v="0"/>
    <s v="A-"/>
    <b v="0"/>
    <b v="0"/>
    <x v="1"/>
    <n v="20"/>
    <n v="25.848074921956293"/>
    <b v="0"/>
    <b v="0"/>
    <s v="Cancer"/>
    <s v="Recovered"/>
    <b v="0"/>
    <n v="0"/>
    <x v="1"/>
  </r>
  <r>
    <s v="PID0985"/>
    <s v="Senior"/>
    <x v="1"/>
    <n v="240000"/>
    <n v="190077.84"/>
    <n v="70.2"/>
    <x v="0"/>
    <s v="O-"/>
    <b v="0"/>
    <b v="0"/>
    <x v="0"/>
    <n v="20"/>
    <n v="29.21956295525494"/>
    <b v="1"/>
    <b v="1"/>
    <s v="Respiratory Infection"/>
    <s v="Critical"/>
    <b v="1"/>
    <s v="Medicare"/>
    <x v="1"/>
  </r>
  <r>
    <s v="PID0986"/>
    <s v="Young Adult"/>
    <x v="0"/>
    <n v="21000"/>
    <n v="17085.600000000002"/>
    <n v="78.2"/>
    <x v="0"/>
    <s v="B-"/>
    <b v="0"/>
    <b v="1"/>
    <x v="0"/>
    <n v="5"/>
    <n v="28.37857453912034"/>
    <b v="1"/>
    <b v="1"/>
    <s v="Respiratory Infection"/>
    <s v="Recovered"/>
    <b v="1"/>
    <s v="Blue Cross"/>
    <x v="1"/>
  </r>
  <r>
    <s v="PID0987"/>
    <s v="Adult"/>
    <x v="0"/>
    <n v="18000"/>
    <n v="14608.14"/>
    <n v="83.8"/>
    <x v="1"/>
    <s v="A+"/>
    <b v="0"/>
    <b v="0"/>
    <x v="0"/>
    <n v="30"/>
    <n v="26.448680722131041"/>
    <b v="0"/>
    <b v="0"/>
    <s v="Diabetes"/>
    <s v="Critical"/>
    <b v="1"/>
    <s v="Aetna"/>
    <x v="2"/>
  </r>
  <r>
    <s v="PID0988"/>
    <s v="Adult"/>
    <x v="0"/>
    <n v="2000"/>
    <n v="1656.58"/>
    <n v="103.7"/>
    <x v="0"/>
    <s v="A+"/>
    <b v="0"/>
    <b v="1"/>
    <x v="0"/>
    <n v="200"/>
    <n v="34.251552384727177"/>
    <b v="1"/>
    <b v="1"/>
    <s v="Prostate Cancer"/>
    <s v="Critical"/>
    <b v="1"/>
    <s v="UnitedHealthcare"/>
    <x v="5"/>
  </r>
  <r>
    <s v="PID0989"/>
    <s v="Adult"/>
    <x v="0"/>
    <n v="60000"/>
    <n v="53236.3"/>
    <n v="65.900000000000006"/>
    <x v="0"/>
    <s v="AB+"/>
    <b v="1"/>
    <b v="0"/>
    <x v="0"/>
    <n v="15"/>
    <n v="24.209774104683195"/>
    <b v="0"/>
    <b v="0"/>
    <s v="Childbirth"/>
    <s v="Recovered"/>
    <b v="1"/>
    <s v="Cigna"/>
    <x v="2"/>
  </r>
  <r>
    <s v="PID0990"/>
    <s v="Middle-aged"/>
    <x v="2"/>
    <n v="100"/>
    <n v="59.34"/>
    <n v="85.9"/>
    <x v="1"/>
    <s v="A+"/>
    <b v="0"/>
    <b v="0"/>
    <x v="0"/>
    <n v="2"/>
    <n v="30.07597773187214"/>
    <b v="1"/>
    <b v="1"/>
    <s v="Prostate Cancer"/>
    <s v="Recovered"/>
    <b v="1"/>
    <s v="UnitedHealthcare"/>
    <x v="3"/>
  </r>
  <r>
    <s v="PID0991"/>
    <s v="Middle-aged"/>
    <x v="0"/>
    <n v="45000"/>
    <n v="37119.840000000004"/>
    <n v="79.900000000000006"/>
    <x v="1"/>
    <s v="B+"/>
    <b v="0"/>
    <b v="1"/>
    <x v="0"/>
    <n v="25"/>
    <n v="26.089795918367347"/>
    <b v="0"/>
    <b v="0"/>
    <s v="Hypertension"/>
    <s v="Recovered"/>
    <b v="1"/>
    <s v="Medicare"/>
    <x v="0"/>
  </r>
  <r>
    <s v="PID0992"/>
    <s v="Middle-aged"/>
    <x v="0"/>
    <n v="75000"/>
    <n v="0"/>
    <n v="47.9"/>
    <x v="0"/>
    <s v="O-"/>
    <b v="0"/>
    <b v="1"/>
    <x v="1"/>
    <n v="12"/>
    <n v="20.462215387244221"/>
    <b v="0"/>
    <b v="0"/>
    <s v="Diabetes"/>
    <s v="Recovered"/>
    <b v="0"/>
    <n v="0"/>
    <x v="0"/>
  </r>
  <r>
    <s v="PID0993"/>
    <s v="Middle-aged"/>
    <x v="0"/>
    <n v="10000"/>
    <n v="6685.78"/>
    <n v="94.1"/>
    <x v="1"/>
    <s v="B+"/>
    <b v="0"/>
    <b v="0"/>
    <x v="0"/>
    <n v="5"/>
    <n v="33.744845638065186"/>
    <b v="1"/>
    <b v="1"/>
    <s v="Cancer"/>
    <s v="Critical"/>
    <b v="1"/>
    <s v="UnitedHealthcare"/>
    <x v="1"/>
  </r>
  <r>
    <s v="PID0994"/>
    <s v="Adult"/>
    <x v="2"/>
    <n v="240000"/>
    <n v="0"/>
    <n v="60.8"/>
    <x v="0"/>
    <s v="AB-"/>
    <b v="0"/>
    <b v="1"/>
    <x v="1"/>
    <n v="5"/>
    <n v="23.749999999999993"/>
    <b v="0"/>
    <b v="0"/>
    <s v="Hypertension"/>
    <s v="Ongoing Treatment"/>
    <b v="0"/>
    <n v="0"/>
    <x v="2"/>
  </r>
  <r>
    <s v="PID0995"/>
    <s v="Middle-aged"/>
    <x v="1"/>
    <n v="90000"/>
    <n v="53937.700000000004"/>
    <n v="59"/>
    <x v="1"/>
    <s v="AB+"/>
    <b v="0"/>
    <b v="0"/>
    <x v="0"/>
    <n v="30"/>
    <n v="21.155294202015131"/>
    <b v="0"/>
    <b v="0"/>
    <s v="Fractured Arm"/>
    <s v="Critical"/>
    <b v="1"/>
    <s v="Cigna"/>
    <x v="1"/>
  </r>
  <r>
    <s v="PID0996"/>
    <s v="Adult"/>
    <x v="1"/>
    <n v="3000"/>
    <n v="2309.04"/>
    <n v="81.599999999999994"/>
    <x v="1"/>
    <s v="AB+"/>
    <b v="0"/>
    <s v="No"/>
    <x v="0"/>
    <n v="20"/>
    <n v="31.874999999999993"/>
    <b v="1"/>
    <b v="1"/>
    <s v="Allergic Reaction"/>
    <s v="Ongoing Treatment"/>
    <b v="1"/>
    <s v="Blue Cross"/>
    <x v="1"/>
  </r>
  <r>
    <s v="PID0997"/>
    <s v="Senior"/>
    <x v="0"/>
    <n v="200000"/>
    <n v="129857.09999999999"/>
    <n v="60.1"/>
    <x v="0"/>
    <s v="B-"/>
    <b v="0"/>
    <b v="0"/>
    <x v="0"/>
    <n v="9"/>
    <n v="21.810132094643638"/>
    <b v="0"/>
    <b v="0"/>
    <s v="Kidney Stones"/>
    <s v="Critical"/>
    <b v="1"/>
    <s v="Cigna"/>
    <x v="2"/>
  </r>
  <r>
    <s v="PID0998"/>
    <s v="Adult"/>
    <x v="2"/>
    <n v="40000"/>
    <n v="22019.699999999997"/>
    <n v="97.6"/>
    <x v="0"/>
    <s v="A-"/>
    <b v="0"/>
    <b v="1"/>
    <x v="0"/>
    <n v="4"/>
    <n v="30.460971879779031"/>
    <b v="1"/>
    <b v="1"/>
    <s v="Stroke"/>
    <s v="Critical"/>
    <b v="1"/>
    <s v="Medicare"/>
    <x v="0"/>
  </r>
  <r>
    <s v="PID0999"/>
    <s v="Senior"/>
    <x v="2"/>
    <n v="12000"/>
    <n v="10652.34"/>
    <n v="74.5"/>
    <x v="1"/>
    <s v="O-"/>
    <b v="0"/>
    <b v="1"/>
    <x v="0"/>
    <n v="0.5"/>
    <n v="29.843053997756769"/>
    <b v="1"/>
    <b v="1"/>
    <s v="Heart Attack"/>
    <s v="Critical"/>
    <b v="1"/>
    <s v="Medicare"/>
    <x v="0"/>
  </r>
  <r>
    <s v="PID1000"/>
    <s v="Adult"/>
    <x v="1"/>
    <n v="36000"/>
    <n v="0"/>
    <n v="63.2"/>
    <x v="0"/>
    <s v="O-"/>
    <b v="0"/>
    <b v="0"/>
    <x v="1"/>
    <n v="5"/>
    <n v="23.497917906008333"/>
    <b v="0"/>
    <b v="0"/>
    <s v="Appendicitis"/>
    <s v="Recovered"/>
    <b v="0"/>
    <n v="0"/>
    <x v="1"/>
  </r>
  <r>
    <m/>
    <m/>
    <x v="4"/>
    <m/>
    <m/>
    <m/>
    <x v="2"/>
    <m/>
    <m/>
    <m/>
    <x v="2"/>
    <m/>
    <m/>
    <m/>
    <m/>
    <m/>
    <m/>
    <m/>
    <m/>
    <x v="7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PID0001"/>
    <s v="Middle-aged"/>
    <x v="0"/>
    <n v="60000"/>
    <n v="32168.649999999998"/>
    <n v="82.4"/>
    <s v="Female"/>
    <s v="O+"/>
    <b v="0"/>
    <b v="0"/>
    <b v="1"/>
    <n v="20"/>
    <n v="29.195011337868486"/>
    <b v="1"/>
    <b v="1"/>
    <s v="Fractured Leg"/>
    <s v="Critical"/>
    <b v="1"/>
    <s v="Blue Cross"/>
    <s v="Master's Degree"/>
    <b v="0"/>
    <x v="0"/>
    <b v="1"/>
    <x v="0"/>
  </r>
  <r>
    <s v="PID0002"/>
    <s v="Senior"/>
    <x v="1"/>
    <n v="500"/>
    <n v="0"/>
    <n v="64.8"/>
    <s v="Female"/>
    <s v="AB-"/>
    <b v="0"/>
    <b v="0"/>
    <b v="0"/>
    <n v="15"/>
    <n v="28.047091412742382"/>
    <b v="1"/>
    <b v="1"/>
    <s v="Prostate Cancer"/>
    <s v="Recovered"/>
    <b v="0"/>
    <n v="0"/>
    <s v="Bachelor's Degree"/>
    <b v="0"/>
    <x v="0"/>
    <b v="1"/>
    <x v="0"/>
  </r>
  <r>
    <s v="PID0003"/>
    <s v="Adult"/>
    <x v="2"/>
    <n v="18000"/>
    <n v="12004.650000000001"/>
    <n v="69.400000000000006"/>
    <s v="Female"/>
    <s v="B+"/>
    <b v="1"/>
    <b v="0"/>
    <b v="1"/>
    <n v="20"/>
    <n v="24.021878892733568"/>
    <b v="0"/>
    <b v="0"/>
    <s v="Stroke"/>
    <s v="Critical"/>
    <b v="1"/>
    <s v="Blue Cross"/>
    <s v="School"/>
    <b v="0"/>
    <x v="0"/>
    <b v="0"/>
    <x v="1"/>
  </r>
  <r>
    <s v="PID0004"/>
    <s v="Adult"/>
    <x v="0"/>
    <n v="48000"/>
    <n v="32956.92"/>
    <n v="89.3"/>
    <s v="Male"/>
    <s v="A-"/>
    <b v="1"/>
    <b v="0"/>
    <b v="1"/>
    <n v="15"/>
    <n v="31.266412240467773"/>
    <b v="1"/>
    <b v="1"/>
    <s v="Heart Attack"/>
    <s v="Critical"/>
    <b v="1"/>
    <s v="Aetna"/>
    <s v="School"/>
    <b v="1"/>
    <x v="1"/>
    <b v="1"/>
    <x v="0"/>
  </r>
  <r>
    <s v="PID0005"/>
    <s v="Adult"/>
    <x v="2"/>
    <n v="21000"/>
    <n v="16712.080000000002"/>
    <n v="69.400000000000006"/>
    <s v="Male"/>
    <s v="O+"/>
    <b v="1"/>
    <b v="1"/>
    <b v="1"/>
    <n v="2"/>
    <n v="26.773658423671925"/>
    <b v="0"/>
    <b v="0"/>
    <s v="Appendicitis"/>
    <s v="Critical"/>
    <b v="1"/>
    <s v="Cigna"/>
    <s v="Post-graduate"/>
    <b v="0"/>
    <x v="0"/>
    <b v="0"/>
    <x v="1"/>
  </r>
  <r>
    <s v="PID0006"/>
    <s v="Elderly"/>
    <x v="0"/>
    <n v="18000"/>
    <n v="13741.14"/>
    <n v="76.599999999999994"/>
    <s v="Male"/>
    <s v="O+"/>
    <b v="1"/>
    <b v="0"/>
    <b v="1"/>
    <n v="20"/>
    <n v="31.076311412227675"/>
    <b v="1"/>
    <b v="1"/>
    <s v="Fractured Arm"/>
    <s v="Critical"/>
    <b v="1"/>
    <s v="Cigna"/>
    <s v="PhD"/>
    <b v="0"/>
    <x v="0"/>
    <b v="1"/>
    <x v="0"/>
  </r>
  <r>
    <s v="PID0007"/>
    <s v="Adult"/>
    <x v="1"/>
    <n v="3000"/>
    <n v="1831.0500000000002"/>
    <n v="91.5"/>
    <s v="Male"/>
    <s v="O-"/>
    <b v="0"/>
    <b v="1"/>
    <b v="1"/>
    <n v="40"/>
    <n v="30.928880475932939"/>
    <b v="1"/>
    <b v="1"/>
    <s v="Childbirth"/>
    <s v="Recovered"/>
    <b v="1"/>
    <s v="Aetna"/>
    <s v="Uneducated"/>
    <b v="0"/>
    <x v="0"/>
    <b v="1"/>
    <x v="0"/>
  </r>
  <r>
    <s v="PID0008"/>
    <s v="Adult"/>
    <x v="0"/>
    <n v="20000"/>
    <n v="16593.84"/>
    <n v="75.599999999999994"/>
    <s v="Female"/>
    <s v="O-"/>
    <b v="1"/>
    <b v="1"/>
    <b v="1"/>
    <n v="30"/>
    <n v="29.165541452876042"/>
    <b v="1"/>
    <b v="1"/>
    <s v="Hypertension"/>
    <s v="Recovered"/>
    <b v="1"/>
    <s v="Aetna"/>
    <s v="Uneducated"/>
    <b v="1"/>
    <x v="1"/>
    <b v="1"/>
    <x v="0"/>
  </r>
  <r>
    <s v="PID0009"/>
    <s v="Middle-aged"/>
    <x v="0"/>
    <n v="72000"/>
    <n v="52009.8"/>
    <n v="90.7"/>
    <s v="Female"/>
    <s v="AB-"/>
    <b v="0"/>
    <b v="0"/>
    <b v="1"/>
    <n v="20"/>
    <n v="29.280733471074381"/>
    <b v="1"/>
    <b v="1"/>
    <s v="Respiratory Infection"/>
    <s v="Ongoing Treatment"/>
    <b v="1"/>
    <s v="Aetna"/>
    <s v="School"/>
    <b v="1"/>
    <x v="1"/>
    <b v="1"/>
    <x v="0"/>
  </r>
  <r>
    <s v="PID0010"/>
    <s v="Adult"/>
    <x v="3"/>
    <n v="250000"/>
    <n v="0"/>
    <n v="97.9"/>
    <s v="Male"/>
    <s v="A+"/>
    <b v="1"/>
    <b v="1"/>
    <b v="0"/>
    <n v="2"/>
    <n v="33.480387127663221"/>
    <b v="1"/>
    <b v="1"/>
    <s v="Heart Attack"/>
    <s v="Critical"/>
    <b v="0"/>
    <n v="0"/>
    <s v="Master's Degree"/>
    <s v="Yes"/>
    <x v="1"/>
    <b v="1"/>
    <x v="0"/>
  </r>
  <r>
    <s v="PID0011"/>
    <s v="Senior"/>
    <x v="0"/>
    <n v="16000"/>
    <n v="9710.7800000000007"/>
    <n v="83.9"/>
    <s v="Male"/>
    <s v="AB-"/>
    <b v="0"/>
    <b v="0"/>
    <b v="1"/>
    <n v="3"/>
    <n v="30.083545483882538"/>
    <b v="1"/>
    <b v="1"/>
    <s v="Appendicitis"/>
    <s v="Ongoing Treatment"/>
    <b v="1"/>
    <s v="Aetna"/>
    <s v="Master's Degree"/>
    <b v="0"/>
    <x v="0"/>
    <b v="1"/>
    <x v="0"/>
  </r>
  <r>
    <s v="PID0012"/>
    <s v="Senior"/>
    <x v="0"/>
    <n v="45000"/>
    <n v="38364.959999999999"/>
    <n v="78.7"/>
    <s v="Male"/>
    <s v="A+"/>
    <b v="0"/>
    <b v="1"/>
    <b v="1"/>
    <n v="15"/>
    <n v="31.130097701831414"/>
    <b v="1"/>
    <b v="1"/>
    <s v="Osteoarthritis"/>
    <s v="Recovered"/>
    <b v="1"/>
    <s v="Blue Cross"/>
    <s v="Bachelor's Degree"/>
    <b v="1"/>
    <x v="1"/>
    <b v="1"/>
    <x v="0"/>
  </r>
  <r>
    <s v="PID0013"/>
    <s v="Middle-aged"/>
    <x v="0"/>
    <n v="18000"/>
    <n v="0"/>
    <n v="92.9"/>
    <s v="Female"/>
    <s v="O+"/>
    <b v="1"/>
    <b v="0"/>
    <b v="0"/>
    <n v="7"/>
    <n v="33.713165916678768"/>
    <b v="1"/>
    <b v="1"/>
    <s v="Kidney Stones"/>
    <s v="Ongoing Treatment"/>
    <b v="0"/>
    <n v="0"/>
    <s v="Bachelor's Degree"/>
    <b v="1"/>
    <x v="1"/>
    <b v="1"/>
    <x v="0"/>
  </r>
  <r>
    <s v="PID0014"/>
    <s v="Adult"/>
    <x v="0"/>
    <n v="14000"/>
    <n v="10220.91"/>
    <n v="78.3"/>
    <s v="Female"/>
    <s v="AB+"/>
    <b v="0"/>
    <b v="0"/>
    <b v="1"/>
    <n v="15"/>
    <n v="26.777469990766392"/>
    <b v="0"/>
    <b v="0"/>
    <s v="Hypertension"/>
    <s v="Critical"/>
    <b v="1"/>
    <s v="Medicare"/>
    <s v="Bachelor's Degree"/>
    <b v="0"/>
    <x v="0"/>
    <b v="0"/>
    <x v="1"/>
  </r>
  <r>
    <s v="PID0015"/>
    <s v="Senior"/>
    <x v="2"/>
    <n v="60000"/>
    <n v="46847.1"/>
    <n v="60.1"/>
    <s v="Female"/>
    <s v="AB+"/>
    <b v="1"/>
    <b v="0"/>
    <b v="1"/>
    <n v="2"/>
    <n v="24.382327883484116"/>
    <b v="0"/>
    <b v="0"/>
    <s v="Stroke"/>
    <s v="Critical"/>
    <b v="1"/>
    <s v="Cigna"/>
    <s v="School"/>
    <b v="0"/>
    <x v="0"/>
    <b v="0"/>
    <x v="1"/>
  </r>
  <r>
    <s v="PID0016"/>
    <s v="Adult"/>
    <x v="1"/>
    <n v="240000"/>
    <n v="0"/>
    <n v="91.6"/>
    <s v="Female"/>
    <s v="B+"/>
    <b v="1"/>
    <b v="0"/>
    <b v="0"/>
    <n v="15"/>
    <n v="33.645546372819105"/>
    <b v="1"/>
    <b v="1"/>
    <s v="Heart Disease"/>
    <s v="Ongoing Treatment"/>
    <b v="0"/>
    <n v="0"/>
    <s v="Bachelor's Degree"/>
    <b v="1"/>
    <x v="1"/>
    <b v="1"/>
    <x v="0"/>
  </r>
  <r>
    <s v="PID0017"/>
    <s v="Adult"/>
    <x v="0"/>
    <n v="1000"/>
    <n v="0"/>
    <n v="60.6"/>
    <s v="Male"/>
    <s v="A+"/>
    <b v="0"/>
    <b v="1"/>
    <b v="0"/>
    <n v="7"/>
    <n v="21.728997095629101"/>
    <b v="0"/>
    <b v="0"/>
    <s v="Osteoarthritis"/>
    <s v="Critical"/>
    <b v="0"/>
    <n v="0"/>
    <s v="Master's Degree"/>
    <b v="0"/>
    <x v="0"/>
    <b v="0"/>
    <x v="1"/>
  </r>
  <r>
    <s v="PID0018"/>
    <s v="Middle-aged"/>
    <x v="0"/>
    <n v="40000"/>
    <n v="21677.3"/>
    <n v="93.5"/>
    <s v="Female"/>
    <s v="O+"/>
    <b v="0"/>
    <b v="0"/>
    <b v="1"/>
    <n v="3"/>
    <n v="33.525762845566355"/>
    <b v="1"/>
    <b v="1"/>
    <s v="Childbirth"/>
    <s v="Critical"/>
    <b v="1"/>
    <s v="Cigna"/>
    <s v="Master's Degree"/>
    <b v="1"/>
    <x v="1"/>
    <b v="1"/>
    <x v="0"/>
  </r>
  <r>
    <s v="PID0019"/>
    <s v="Adult"/>
    <x v="0"/>
    <n v="500"/>
    <n v="399.98"/>
    <n v="99"/>
    <s v="Female"/>
    <s v="O+"/>
    <b v="1"/>
    <b v="0"/>
    <b v="1"/>
    <n v="4"/>
    <n v="33.856571252693136"/>
    <b v="1"/>
    <b v="1"/>
    <s v="Allergic Reaction"/>
    <s v="Ongoing Treatment"/>
    <b v="1"/>
    <s v="UnitedHealthcare"/>
    <s v="School"/>
    <b v="0"/>
    <x v="0"/>
    <b v="1"/>
    <x v="0"/>
  </r>
  <r>
    <s v="PID0020"/>
    <s v="Middle-aged"/>
    <x v="1"/>
    <n v="24000"/>
    <n v="12575.07"/>
    <n v="73.7"/>
    <s v="Male"/>
    <s v="A-"/>
    <b v="0"/>
    <b v="0"/>
    <b v="1"/>
    <n v="15"/>
    <n v="28.432545040700589"/>
    <b v="1"/>
    <b v="1"/>
    <s v="Respiratory Infection"/>
    <s v="Critical"/>
    <b v="1"/>
    <s v="Blue Cross"/>
    <s v="Bachelor's Degree"/>
    <b v="1"/>
    <x v="1"/>
    <b v="1"/>
    <x v="0"/>
  </r>
  <r>
    <s v="PID0021"/>
    <s v="Adult"/>
    <x v="2"/>
    <n v="24000"/>
    <n v="19464.48"/>
    <n v="54"/>
    <s v="Female"/>
    <s v="A-"/>
    <b v="0"/>
    <b v="1"/>
    <b v="1"/>
    <n v="30"/>
    <n v="20.832529609197174"/>
    <b v="0"/>
    <b v="0"/>
    <s v="Kidney Stones"/>
    <s v="Ongoing Treatment"/>
    <b v="1"/>
    <s v="Medicare"/>
    <s v="High School"/>
    <b v="0"/>
    <x v="0"/>
    <b v="0"/>
    <x v="1"/>
  </r>
  <r>
    <s v="PID0022"/>
    <s v="Middle-aged"/>
    <x v="0"/>
    <n v="20000"/>
    <n v="15581.86"/>
    <n v="76"/>
    <s v="Female"/>
    <s v="B-"/>
    <b v="0"/>
    <b v="0"/>
    <b v="1"/>
    <n v="2"/>
    <n v="25.689561925365066"/>
    <b v="0"/>
    <b v="0"/>
    <s v="Fractured Leg"/>
    <s v="Ongoing Treatment"/>
    <b v="1"/>
    <s v="UnitedHealthcare"/>
    <s v="Master's Degree"/>
    <b v="0"/>
    <x v="0"/>
    <b v="0"/>
    <x v="1"/>
  </r>
  <r>
    <s v="PID0023"/>
    <s v="Middle-aged"/>
    <x v="0"/>
    <n v="240000"/>
    <n v="0"/>
    <n v="86.3"/>
    <s v="Male"/>
    <s v="A-"/>
    <b v="0"/>
    <b v="0"/>
    <b v="0"/>
    <n v="40"/>
    <n v="30.216028850530446"/>
    <b v="1"/>
    <b v="1"/>
    <s v="Kidney Stones"/>
    <s v="Recovered"/>
    <b v="0"/>
    <n v="0"/>
    <s v="PhD"/>
    <b v="0"/>
    <x v="0"/>
    <b v="1"/>
    <x v="0"/>
  </r>
  <r>
    <s v="PID0024"/>
    <s v="Senior"/>
    <x v="1"/>
    <n v="60000"/>
    <n v="0"/>
    <n v="64.2"/>
    <s v="Male"/>
    <s v="O-"/>
    <b v="0"/>
    <b v="0"/>
    <b v="0"/>
    <n v="15"/>
    <n v="24.16349881440777"/>
    <b v="0"/>
    <b v="0"/>
    <s v="Diabetes"/>
    <s v="Recovered"/>
    <b v="0"/>
    <n v="0"/>
    <s v="Master's Degree"/>
    <b v="0"/>
    <x v="0"/>
    <b v="0"/>
    <x v="1"/>
  </r>
  <r>
    <s v="PID0025"/>
    <s v="Adult"/>
    <x v="1"/>
    <n v="3000"/>
    <n v="2157.69"/>
    <n v="61.5"/>
    <s v="Male"/>
    <s v="B+"/>
    <b v="0"/>
    <b v="0"/>
    <b v="1"/>
    <n v="12"/>
    <n v="20.081632653061224"/>
    <b v="0"/>
    <b v="0"/>
    <s v="Osteoarthritis"/>
    <s v="Recovered"/>
    <b v="1"/>
    <s v="Medicare"/>
    <s v="School"/>
    <b v="0"/>
    <x v="0"/>
    <b v="0"/>
    <x v="1"/>
  </r>
  <r>
    <s v="PID0026"/>
    <s v="Middle-aged"/>
    <x v="2"/>
    <n v="72000"/>
    <n v="42165.48"/>
    <n v="68.400000000000006"/>
    <s v="Female"/>
    <s v="AB+"/>
    <b v="0"/>
    <b v="0"/>
    <b v="1"/>
    <n v="2"/>
    <n v="30.400000000000002"/>
    <b v="1"/>
    <b v="1"/>
    <s v="Kidney Stones"/>
    <s v="Ongoing Treatment"/>
    <b v="1"/>
    <s v="Blue Cross"/>
    <s v="School"/>
    <b v="1"/>
    <x v="1"/>
    <b v="1"/>
    <x v="0"/>
  </r>
  <r>
    <s v="PID0027"/>
    <s v="Middle-aged"/>
    <x v="1"/>
    <n v="48000"/>
    <n v="0"/>
    <n v="70.099999999999994"/>
    <s v="Female"/>
    <s v="A+"/>
    <b v="0"/>
    <b v="0"/>
    <b v="0"/>
    <n v="0"/>
    <n v="24.543958544868879"/>
    <b v="0"/>
    <b v="0"/>
    <s v="Osteoarthritis"/>
    <s v="Critical"/>
    <b v="0"/>
    <n v="0"/>
    <s v="High School"/>
    <b v="0"/>
    <x v="0"/>
    <b v="0"/>
    <x v="1"/>
  </r>
  <r>
    <s v="PID0028"/>
    <s v="Adult"/>
    <x v="0"/>
    <n v="45000"/>
    <n v="22743.989999999998"/>
    <n v="54.5"/>
    <s v="Male"/>
    <s v="O-"/>
    <b v="1"/>
    <b v="0"/>
    <b v="1"/>
    <n v="25"/>
    <n v="20.512627498212204"/>
    <b v="0"/>
    <b v="0"/>
    <s v="Cancer"/>
    <s v="Ongoing Treatment"/>
    <b v="1"/>
    <s v="Blue Cross"/>
    <s v="Post-graduate"/>
    <b v="0"/>
    <x v="0"/>
    <b v="0"/>
    <x v="1"/>
  </r>
  <r>
    <s v="PID0029"/>
    <s v="Adult"/>
    <x v="2"/>
    <n v="16000"/>
    <n v="0"/>
    <n v="95"/>
    <s v="Male"/>
    <s v="A-"/>
    <b v="1"/>
    <b v="1"/>
    <b v="0"/>
    <n v="2"/>
    <n v="34.475250399187111"/>
    <b v="1"/>
    <b v="1"/>
    <s v="Prostate Cancer"/>
    <s v="Ongoing Treatment"/>
    <b v="0"/>
    <n v="0"/>
    <s v="Master's Degree"/>
    <b v="1"/>
    <x v="1"/>
    <b v="1"/>
    <x v="0"/>
  </r>
  <r>
    <s v="PID0030"/>
    <s v="Young Adult"/>
    <x v="2"/>
    <n v="60000"/>
    <n v="32726.639999999999"/>
    <n v="73.900000000000006"/>
    <s v="Female"/>
    <s v="B-"/>
    <b v="0"/>
    <b v="0"/>
    <b v="1"/>
    <n v="30"/>
    <n v="26.818115836841343"/>
    <b v="0"/>
    <b v="0"/>
    <s v="Allergic Reaction"/>
    <s v="Ongoing Treatment"/>
    <b v="1"/>
    <s v="UnitedHealthcare"/>
    <s v="School"/>
    <b v="0"/>
    <x v="0"/>
    <b v="0"/>
    <x v="1"/>
  </r>
  <r>
    <s v="PID0031"/>
    <s v="Adult"/>
    <x v="2"/>
    <n v="21000"/>
    <n v="15341.69"/>
    <n v="59.4"/>
    <s v="Female"/>
    <s v="A+"/>
    <b v="1"/>
    <b v="1"/>
    <b v="1"/>
    <n v="1"/>
    <n v="22.915782570116889"/>
    <b v="0"/>
    <b v="0"/>
    <s v="Cancer"/>
    <s v="Critical"/>
    <b v="1"/>
    <s v="Medicare"/>
    <s v="Master's Degree"/>
    <b v="0"/>
    <x v="0"/>
    <b v="0"/>
    <x v="1"/>
  </r>
  <r>
    <s v="PID0032"/>
    <s v="Middle-aged"/>
    <x v="0"/>
    <n v="45000"/>
    <n v="0"/>
    <n v="59.4"/>
    <s v="Female"/>
    <s v="A-"/>
    <b v="0"/>
    <b v="1"/>
    <b v="0"/>
    <n v="9"/>
    <n v="24.408284023668635"/>
    <b v="0"/>
    <b v="0"/>
    <s v="Prostate Cancer"/>
    <s v="Ongoing Treatment"/>
    <b v="0"/>
    <n v="0"/>
    <s v="Master's Degree"/>
    <b v="0"/>
    <x v="0"/>
    <b v="0"/>
    <x v="1"/>
  </r>
  <r>
    <s v="PID0033"/>
    <s v="Young Adult"/>
    <x v="1"/>
    <n v="32000"/>
    <n v="17963.439999999999"/>
    <n v="73.7"/>
    <s v="Female"/>
    <s v="A+"/>
    <b v="0"/>
    <b v="1"/>
    <b v="1"/>
    <n v="15"/>
    <n v="25.501730103806231"/>
    <b v="0"/>
    <b v="0"/>
    <s v="Stroke"/>
    <s v="Ongoing Treatment"/>
    <b v="1"/>
    <s v="UnitedHealthcare"/>
    <s v="Bachelor's Degree"/>
    <b v="0"/>
    <x v="0"/>
    <b v="0"/>
    <x v="1"/>
  </r>
  <r>
    <s v="PID0034"/>
    <s v="Adult"/>
    <x v="2"/>
    <n v="3000"/>
    <n v="0"/>
    <n v="95.2"/>
    <s v="Male"/>
    <s v="A-"/>
    <b v="0"/>
    <b v="0"/>
    <b v="0"/>
    <n v="15"/>
    <n v="31.808613719135288"/>
    <b v="1"/>
    <b v="1"/>
    <s v="Allergic Reaction"/>
    <s v="Recovered"/>
    <b v="0"/>
    <n v="0"/>
    <s v="School"/>
    <b v="1"/>
    <x v="1"/>
    <b v="1"/>
    <x v="0"/>
  </r>
  <r>
    <s v="PID0035"/>
    <s v="Middle-aged"/>
    <x v="2"/>
    <n v="14000"/>
    <n v="7827.47"/>
    <n v="78.099999999999994"/>
    <s v="Male"/>
    <s v="O-"/>
    <b v="0"/>
    <b v="0"/>
    <b v="1"/>
    <n v="2"/>
    <n v="28.686868686868689"/>
    <b v="1"/>
    <b v="1"/>
    <s v="Cancer"/>
    <s v="Critical"/>
    <b v="1"/>
    <s v="UnitedHealthcare"/>
    <s v="Bachelor's Degree"/>
    <b v="0"/>
    <x v="0"/>
    <b v="1"/>
    <x v="0"/>
  </r>
  <r>
    <s v="PID0036"/>
    <s v="Middle-aged"/>
    <x v="2"/>
    <n v="18000"/>
    <n v="13659.84"/>
    <n v="78.2"/>
    <s v="Female"/>
    <s v="B+"/>
    <b v="0"/>
    <b v="0"/>
    <b v="1"/>
    <n v="4"/>
    <n v="30.168589174800353"/>
    <b v="1"/>
    <b v="1"/>
    <s v="Cancer"/>
    <s v="Recovered"/>
    <b v="1"/>
    <s v="Medicare"/>
    <s v="Master's Degree"/>
    <b v="0"/>
    <x v="0"/>
    <b v="1"/>
    <x v="0"/>
  </r>
  <r>
    <s v="PID0037"/>
    <s v="Senior"/>
    <x v="1"/>
    <n v="30000"/>
    <n v="23257.38"/>
    <n v="60.6"/>
    <s v="Female"/>
    <s v="O+"/>
    <b v="0"/>
    <b v="1"/>
    <b v="1"/>
    <n v="5"/>
    <n v="24.901380670611438"/>
    <b v="0"/>
    <b v="0"/>
    <s v="Appendicitis"/>
    <s v="Recovered"/>
    <b v="1"/>
    <s v="Aetna"/>
    <s v="Bachelor's Degree"/>
    <b v="0"/>
    <x v="0"/>
    <b v="0"/>
    <x v="1"/>
  </r>
  <r>
    <s v="PID0038"/>
    <s v="Adult"/>
    <x v="0"/>
    <n v="20000"/>
    <n v="15921.2"/>
    <n v="99.2"/>
    <s v="Male"/>
    <s v="O+"/>
    <b v="1"/>
    <b v="0"/>
    <b v="1"/>
    <n v="15"/>
    <n v="34.732677427260953"/>
    <b v="1"/>
    <b v="1"/>
    <s v="Allergic Reaction"/>
    <s v="Critical"/>
    <b v="1"/>
    <s v="Aetna"/>
    <s v="Master's Degree"/>
    <b v="1"/>
    <x v="1"/>
    <b v="1"/>
    <x v="0"/>
  </r>
  <r>
    <s v="PID0039"/>
    <s v="Middle-aged"/>
    <x v="1"/>
    <n v="200000"/>
    <n v="0"/>
    <n v="58.9"/>
    <s v="Female"/>
    <s v="O+"/>
    <b v="0"/>
    <b v="0"/>
    <b v="0"/>
    <n v="25"/>
    <n v="23.2981290297061"/>
    <b v="0"/>
    <b v="0"/>
    <s v="Cancer"/>
    <s v="Critical"/>
    <b v="0"/>
    <n v="0"/>
    <s v="Master's Degree"/>
    <b v="0"/>
    <x v="0"/>
    <b v="0"/>
    <x v="1"/>
  </r>
  <r>
    <s v="PID0040"/>
    <s v="Adult"/>
    <x v="0"/>
    <n v="20000"/>
    <n v="13998.94"/>
    <n v="79.099999999999994"/>
    <s v="Male"/>
    <s v="O+"/>
    <b v="1"/>
    <b v="0"/>
    <b v="1"/>
    <n v="30"/>
    <n v="30.515798001620301"/>
    <b v="1"/>
    <b v="1"/>
    <s v="Prostate Cancer"/>
    <s v="Recovered"/>
    <b v="1"/>
    <s v="Blue Cross"/>
    <s v="Post-graduate"/>
    <b v="1"/>
    <x v="1"/>
    <b v="1"/>
    <x v="0"/>
  </r>
  <r>
    <s v="PID0041"/>
    <s v="Middle-aged"/>
    <x v="1"/>
    <n v="240000"/>
    <n v="148902.72"/>
    <n v="77.400000000000006"/>
    <s v="Female"/>
    <s v="A+"/>
    <b v="0"/>
    <b v="0"/>
    <b v="1"/>
    <n v="7"/>
    <n v="28.429752066115707"/>
    <b v="1"/>
    <b v="1"/>
    <s v="Osteoarthritis"/>
    <s v="Recovered"/>
    <b v="1"/>
    <s v="Cigna"/>
    <s v="Master's Degree"/>
    <b v="1"/>
    <x v="1"/>
    <b v="1"/>
    <x v="0"/>
  </r>
  <r>
    <s v="PID0042"/>
    <s v="Senior"/>
    <x v="1"/>
    <n v="72000"/>
    <n v="50448.4"/>
    <n v="80.099999999999994"/>
    <s v="Female"/>
    <s v="AB+"/>
    <b v="0"/>
    <b v="0"/>
    <b v="1"/>
    <n v="12"/>
    <n v="32.914201183431949"/>
    <b v="1"/>
    <b v="1"/>
    <s v="Prostate Cancer"/>
    <s v="Recovered"/>
    <b v="1"/>
    <s v="Aetna"/>
    <s v="Master's Degree"/>
    <b v="0"/>
    <x v="0"/>
    <b v="1"/>
    <x v="0"/>
  </r>
  <r>
    <s v="PID0043"/>
    <s v="Middle-aged"/>
    <x v="3"/>
    <n v="90000"/>
    <n v="69839.149999999994"/>
    <n v="81.2"/>
    <s v="Female"/>
    <s v="O+"/>
    <b v="0"/>
    <b v="0"/>
    <b v="1"/>
    <n v="5"/>
    <n v="31.718749999999996"/>
    <b v="1"/>
    <b v="1"/>
    <s v="Fractured Leg"/>
    <s v="Recovered"/>
    <b v="1"/>
    <s v="Medicare"/>
    <s v="Master's Degree"/>
    <b v="0"/>
    <x v="0"/>
    <b v="1"/>
    <x v="0"/>
  </r>
  <r>
    <s v="PID0044"/>
    <s v="Adult"/>
    <x v="1"/>
    <n v="24000"/>
    <n v="20413.2"/>
    <n v="85.2"/>
    <s v="Female"/>
    <s v="O-"/>
    <b v="1"/>
    <b v="0"/>
    <b v="1"/>
    <n v="12"/>
    <n v="29.137170411408643"/>
    <b v="1"/>
    <b v="1"/>
    <s v="Appendicitis"/>
    <s v="Recovered"/>
    <b v="1"/>
    <s v="Medicare"/>
    <s v="Bachelor's Degree"/>
    <b v="1"/>
    <x v="1"/>
    <b v="1"/>
    <x v="0"/>
  </r>
  <r>
    <s v="PID0045"/>
    <s v="Senior"/>
    <x v="2"/>
    <n v="21000"/>
    <n v="15544.83"/>
    <n v="74.900000000000006"/>
    <s v="Male"/>
    <s v="B+"/>
    <b v="0"/>
    <b v="0"/>
    <b v="1"/>
    <n v="2"/>
    <n v="31.582054309327042"/>
    <b v="1"/>
    <b v="1"/>
    <s v="Heart Attack"/>
    <s v="Critical"/>
    <b v="1"/>
    <s v="Blue Cross"/>
    <s v="Post-graduate"/>
    <b v="1"/>
    <x v="1"/>
    <b v="1"/>
    <x v="0"/>
  </r>
  <r>
    <s v="PID0046"/>
    <s v="Adult"/>
    <x v="0"/>
    <n v="24000"/>
    <n v="16811.099999999999"/>
    <n v="90.2"/>
    <s v="Female"/>
    <s v="O-"/>
    <b v="0"/>
    <b v="1"/>
    <b v="1"/>
    <n v="30"/>
    <n v="30.847098252453751"/>
    <b v="1"/>
    <b v="1"/>
    <s v="Heart Attack"/>
    <s v="Ongoing Treatment"/>
    <b v="1"/>
    <s v="Blue Cross"/>
    <s v="Master's Degree"/>
    <b v="1"/>
    <x v="1"/>
    <b v="1"/>
    <x v="0"/>
  </r>
  <r>
    <s v="PID0047"/>
    <s v="Adult"/>
    <x v="0"/>
    <n v="800"/>
    <n v="621.45000000000005"/>
    <n v="76.5"/>
    <s v="Male"/>
    <s v="AB-"/>
    <b v="0"/>
    <b v="0"/>
    <b v="1"/>
    <n v="300"/>
    <n v="24.144678702184066"/>
    <b v="0"/>
    <b v="0"/>
    <s v="Cancer"/>
    <s v="Recovered"/>
    <b v="1"/>
    <s v="UnitedHealthcare"/>
    <s v="Master's Degree"/>
    <b v="0"/>
    <x v="0"/>
    <b v="0"/>
    <x v="1"/>
  </r>
  <r>
    <s v="PID0048"/>
    <s v="Adult"/>
    <x v="1"/>
    <n v="300000"/>
    <n v="189845.84999999998"/>
    <n v="88.1"/>
    <s v="Female"/>
    <s v="B-"/>
    <b v="0"/>
    <b v="0"/>
    <b v="1"/>
    <n v="25"/>
    <n v="28.441373966942148"/>
    <b v="1"/>
    <b v="1"/>
    <s v="Stroke"/>
    <s v="Critical"/>
    <b v="1"/>
    <s v="Medicare"/>
    <s v="Master's Degree"/>
    <b v="0"/>
    <x v="0"/>
    <b v="1"/>
    <x v="0"/>
  </r>
  <r>
    <s v="PID0049"/>
    <s v="Middle-aged"/>
    <x v="0"/>
    <n v="1600"/>
    <n v="1130.5999999999999"/>
    <n v="48.2"/>
    <s v="Male"/>
    <s v="A-"/>
    <b v="1"/>
    <b v="0"/>
    <b v="1"/>
    <n v="20"/>
    <n v="20.590371224742622"/>
    <b v="0"/>
    <b v="0"/>
    <s v="Prostate Cancer"/>
    <s v="Critical"/>
    <b v="1"/>
    <s v="Blue Cross"/>
    <s v="Post-graduate"/>
    <b v="0"/>
    <x v="0"/>
    <b v="0"/>
    <x v="1"/>
  </r>
  <r>
    <s v="PID0050"/>
    <s v="Middle-aged"/>
    <x v="3"/>
    <n v="60000"/>
    <n v="43051.95"/>
    <n v="91.1"/>
    <s v="Female"/>
    <s v="B-"/>
    <b v="0"/>
    <b v="0"/>
    <b v="1"/>
    <n v="4"/>
    <n v="33.461891643709826"/>
    <b v="1"/>
    <b v="1"/>
    <s v="Respiratory Infection"/>
    <s v="Critical"/>
    <b v="1"/>
    <s v="Aetna"/>
    <s v="Bachelor's Degree"/>
    <b v="1"/>
    <x v="1"/>
    <b v="1"/>
    <x v="0"/>
  </r>
  <r>
    <s v="PID0051"/>
    <s v="Senior"/>
    <x v="1"/>
    <n v="72000"/>
    <n v="48472.959999999999"/>
    <n v="64.900000000000006"/>
    <s v="Male"/>
    <s v="O+"/>
    <b v="0"/>
    <b v="0"/>
    <b v="1"/>
    <n v="9"/>
    <n v="25.997436308283927"/>
    <b v="0"/>
    <b v="0"/>
    <s v="Prostate Cancer"/>
    <s v="Ongoing Treatment"/>
    <b v="1"/>
    <s v="Aetna"/>
    <s v="Bachelor's Degree"/>
    <b v="0"/>
    <x v="0"/>
    <b v="0"/>
    <x v="1"/>
  </r>
  <r>
    <s v="PID0052"/>
    <s v="Senior"/>
    <x v="1"/>
    <n v="100"/>
    <n v="81.36"/>
    <n v="87.1"/>
    <s v="Male"/>
    <s v="O-"/>
    <b v="0"/>
    <b v="0"/>
    <b v="1"/>
    <n v="25"/>
    <n v="31.230951271110474"/>
    <b v="1"/>
    <b v="1"/>
    <s v="Heart Disease"/>
    <s v="Critical"/>
    <b v="1"/>
    <s v="Cigna"/>
    <s v="Master's Degree"/>
    <b v="1"/>
    <x v="1"/>
    <b v="1"/>
    <x v="0"/>
  </r>
  <r>
    <s v="PID0053"/>
    <s v="Senior"/>
    <x v="1"/>
    <n v="24000"/>
    <n v="19986.12"/>
    <n v="72.099999999999994"/>
    <s v="Female"/>
    <s v="B+"/>
    <b v="1"/>
    <b v="0"/>
    <b v="1"/>
    <n v="300"/>
    <n v="28.164062499999993"/>
    <b v="1"/>
    <b v="1"/>
    <s v="Respiratory Infection"/>
    <s v="Ongoing Treatment"/>
    <b v="1"/>
    <s v="UnitedHealthcare"/>
    <s v="Master's Degree"/>
    <b v="1"/>
    <x v="1"/>
    <b v="1"/>
    <x v="0"/>
  </r>
  <r>
    <s v="PID0054"/>
    <s v="Adult"/>
    <x v="1"/>
    <n v="100"/>
    <n v="74.3"/>
    <n v="93.1"/>
    <s v="Male"/>
    <s v="AB-"/>
    <b v="0"/>
    <b v="0"/>
    <b v="1"/>
    <n v="0"/>
    <n v="33.382337122162859"/>
    <b v="1"/>
    <b v="1"/>
    <s v="Hypertension"/>
    <s v="Recovered"/>
    <b v="1"/>
    <s v="UnitedHealthcare"/>
    <s v="Master's Degree"/>
    <b v="0"/>
    <x v="0"/>
    <b v="1"/>
    <x v="0"/>
  </r>
  <r>
    <s v="PID0055"/>
    <s v="Middle-aged"/>
    <x v="2"/>
    <n v="60000"/>
    <n v="49152.200000000004"/>
    <n v="75.400000000000006"/>
    <s v="Female"/>
    <s v="AB+"/>
    <b v="0"/>
    <b v="0"/>
    <b v="1"/>
    <n v="4"/>
    <n v="23.532349177616183"/>
    <b v="0"/>
    <b v="0"/>
    <s v="Kidney Stones"/>
    <s v="Ongoing Treatment"/>
    <b v="1"/>
    <s v="Medicare"/>
    <s v="Bachelor's Degree"/>
    <b v="0"/>
    <x v="0"/>
    <b v="0"/>
    <x v="1"/>
  </r>
  <r>
    <s v="PID0056"/>
    <s v="Senior"/>
    <x v="2"/>
    <n v="48000"/>
    <n v="0"/>
    <n v="57.7"/>
    <s v="Female"/>
    <s v="AB-"/>
    <b v="0"/>
    <b v="1"/>
    <b v="0"/>
    <n v="2"/>
    <n v="22.259943675012536"/>
    <b v="0"/>
    <b v="0"/>
    <s v="Fractured Leg"/>
    <s v="Ongoing Treatment"/>
    <b v="0"/>
    <n v="0"/>
    <s v="Bachelor's Degree"/>
    <b v="0"/>
    <x v="0"/>
    <b v="0"/>
    <x v="1"/>
  </r>
  <r>
    <s v="PID0057"/>
    <s v="Middle-aged"/>
    <x v="2"/>
    <n v="500"/>
    <n v="301.31"/>
    <n v="62.6"/>
    <s v="Male"/>
    <s v="O+"/>
    <b v="0"/>
    <b v="0"/>
    <b v="1"/>
    <n v="2"/>
    <n v="23.274836406900658"/>
    <b v="0"/>
    <b v="0"/>
    <s v="Cancer"/>
    <s v="Ongoing Treatment"/>
    <b v="1"/>
    <s v="Blue Cross"/>
    <s v="Master's Degree"/>
    <b v="0"/>
    <x v="0"/>
    <b v="0"/>
    <x v="1"/>
  </r>
  <r>
    <s v="PID0058"/>
    <s v="Adult"/>
    <x v="0"/>
    <n v="90000"/>
    <n v="55462.05"/>
    <n v="63.5"/>
    <s v="Male"/>
    <s v="AB-"/>
    <b v="1"/>
    <b v="0"/>
    <b v="1"/>
    <n v="5"/>
    <n v="23.900033874063759"/>
    <b v="0"/>
    <b v="0"/>
    <s v="Fractured Leg"/>
    <s v="Ongoing Treatment"/>
    <b v="1"/>
    <s v="UnitedHealthcare"/>
    <s v="Bachelor's Degree"/>
    <b v="0"/>
    <x v="0"/>
    <b v="0"/>
    <x v="1"/>
  </r>
  <r>
    <s v="PID0059"/>
    <s v="Middle-aged"/>
    <x v="0"/>
    <n v="72000"/>
    <n v="51611.56"/>
    <n v="71.7"/>
    <s v="Female"/>
    <s v="B+"/>
    <b v="1"/>
    <b v="0"/>
    <b v="1"/>
    <n v="20"/>
    <n v="24.236073553272043"/>
    <b v="0"/>
    <b v="0"/>
    <s v="Kidney Stones"/>
    <s v="Critical"/>
    <b v="1"/>
    <s v="Blue Cross"/>
    <s v="School"/>
    <b v="0"/>
    <x v="0"/>
    <b v="0"/>
    <x v="1"/>
  </r>
  <r>
    <s v="PID0060"/>
    <s v="Adult"/>
    <x v="2"/>
    <n v="800"/>
    <n v="0"/>
    <n v="104"/>
    <s v="Male"/>
    <s v="B-"/>
    <b v="0"/>
    <b v="0"/>
    <b v="0"/>
    <n v="1"/>
    <n v="32.824138366367883"/>
    <b v="1"/>
    <b v="1"/>
    <s v="Heart Attack"/>
    <s v="Recovered"/>
    <b v="0"/>
    <n v="0"/>
    <s v="Bachelor's Degree"/>
    <b v="1"/>
    <x v="1"/>
    <b v="1"/>
    <x v="0"/>
  </r>
  <r>
    <s v="PID0061"/>
    <s v="Adult"/>
    <x v="2"/>
    <n v="14000"/>
    <n v="8311.31"/>
    <n v="95.7"/>
    <s v="Male"/>
    <s v="B-"/>
    <b v="1"/>
    <b v="1"/>
    <b v="1"/>
    <n v="15"/>
    <n v="30.894886363636367"/>
    <b v="1"/>
    <b v="1"/>
    <s v="Heart Attack"/>
    <s v="Recovered"/>
    <b v="1"/>
    <s v="Blue Cross"/>
    <s v="Bachelor's Degree"/>
    <b v="1"/>
    <x v="1"/>
    <b v="1"/>
    <x v="0"/>
  </r>
  <r>
    <s v="PID0062"/>
    <s v="Adult"/>
    <x v="2"/>
    <n v="75000"/>
    <n v="67475.95"/>
    <n v="86.7"/>
    <s v="Female"/>
    <s v="B-"/>
    <b v="0"/>
    <b v="1"/>
    <b v="1"/>
    <n v="2"/>
    <n v="30.356079969188759"/>
    <b v="1"/>
    <b v="1"/>
    <s v="Appendicitis"/>
    <s v="Recovered"/>
    <b v="1"/>
    <s v="Medicare"/>
    <s v="Master's Degree"/>
    <b v="0"/>
    <x v="0"/>
    <b v="1"/>
    <x v="0"/>
  </r>
  <r>
    <s v="PID0063"/>
    <s v="Adult"/>
    <x v="1"/>
    <n v="45000"/>
    <n v="24489.69"/>
    <n v="105.9"/>
    <s v="Male"/>
    <s v="O+"/>
    <b v="0"/>
    <b v="0"/>
    <b v="1"/>
    <n v="40"/>
    <n v="34.187790547520663"/>
    <b v="1"/>
    <b v="1"/>
    <s v="Hypertension"/>
    <s v="Recovered"/>
    <b v="1"/>
    <s v="Blue Cross"/>
    <s v="High School"/>
    <b v="1"/>
    <x v="1"/>
    <b v="1"/>
    <x v="0"/>
  </r>
  <r>
    <s v="PID0064"/>
    <s v="Adult"/>
    <x v="1"/>
    <n v="100"/>
    <n v="53.04"/>
    <n v="87.1"/>
    <s v="Female"/>
    <s v="A+"/>
    <b v="0"/>
    <b v="0"/>
    <b v="1"/>
    <n v="40"/>
    <n v="31.608361155465236"/>
    <b v="1"/>
    <b v="1"/>
    <s v="Heart Disease"/>
    <s v="Critical"/>
    <b v="1"/>
    <s v="Cigna"/>
    <s v="PhD"/>
    <b v="1"/>
    <x v="1"/>
    <b v="1"/>
    <x v="0"/>
  </r>
  <r>
    <s v="PID0065"/>
    <s v="Senior"/>
    <x v="1"/>
    <n v="32000"/>
    <n v="18466.8"/>
    <n v="60.7"/>
    <s v="Male"/>
    <s v="AB+"/>
    <b v="0"/>
    <b v="1"/>
    <b v="1"/>
    <n v="12"/>
    <n v="23.12909617436366"/>
    <b v="0"/>
    <b v="0"/>
    <s v="Allergic Reaction"/>
    <s v="Critical"/>
    <b v="1"/>
    <s v="UnitedHealthcare"/>
    <s v="Bachelor's Degree"/>
    <b v="0"/>
    <x v="0"/>
    <b v="0"/>
    <x v="1"/>
  </r>
  <r>
    <s v="PID0066"/>
    <s v="Adult"/>
    <x v="1"/>
    <n v="18000"/>
    <n v="13355.64"/>
    <n v="65.599999999999994"/>
    <s v="Female"/>
    <s v="AB-"/>
    <b v="0"/>
    <b v="0"/>
    <b v="1"/>
    <n v="20"/>
    <n v="24.095500459136822"/>
    <b v="0"/>
    <b v="0"/>
    <s v="Osteoarthritis"/>
    <s v="Ongoing Treatment"/>
    <b v="1"/>
    <s v="Cigna"/>
    <s v="Master's Degree"/>
    <b v="0"/>
    <x v="0"/>
    <b v="0"/>
    <x v="1"/>
  </r>
  <r>
    <s v="PID0067"/>
    <s v="Elderly"/>
    <x v="2"/>
    <n v="200000"/>
    <n v="0"/>
    <n v="69"/>
    <s v="Male"/>
    <s v="A+"/>
    <b v="0"/>
    <b v="0"/>
    <b v="0"/>
    <n v="4"/>
    <n v="30.666666666666668"/>
    <b v="1"/>
    <b v="1"/>
    <s v="Childbirth"/>
    <s v="Recovered"/>
    <b v="0"/>
    <n v="0"/>
    <s v="Post-graduate"/>
    <b v="1"/>
    <x v="1"/>
    <b v="1"/>
    <x v="0"/>
  </r>
  <r>
    <s v="PID0068"/>
    <s v="Middle-aged"/>
    <x v="0"/>
    <n v="20000"/>
    <n v="17169.96"/>
    <n v="67.900000000000006"/>
    <s v="Male"/>
    <s v="AB+"/>
    <b v="0"/>
    <b v="1"/>
    <b v="1"/>
    <n v="5"/>
    <n v="23.773677392248175"/>
    <b v="0"/>
    <b v="0"/>
    <s v="Allergic Reaction"/>
    <s v="Recovered"/>
    <b v="1"/>
    <s v="Aetna"/>
    <s v="Master's Degree"/>
    <b v="0"/>
    <x v="0"/>
    <b v="0"/>
    <x v="1"/>
  </r>
  <r>
    <s v="PID0069"/>
    <s v="Senior"/>
    <x v="1"/>
    <n v="250000"/>
    <n v="174255.5"/>
    <n v="78.8"/>
    <s v="Female"/>
    <s v="B-"/>
    <b v="0"/>
    <b v="0"/>
    <b v="1"/>
    <n v="50"/>
    <n v="31.565454254125935"/>
    <b v="1"/>
    <b v="1"/>
    <s v="Cancer"/>
    <s v="Recovered"/>
    <b v="1"/>
    <s v="Aetna"/>
    <s v="School"/>
    <b v="0"/>
    <x v="0"/>
    <b v="1"/>
    <x v="0"/>
  </r>
  <r>
    <s v="PID0070"/>
    <s v="Adult"/>
    <x v="2"/>
    <n v="240000"/>
    <n v="208135.44"/>
    <n v="89.6"/>
    <s v="Female"/>
    <s v="O-"/>
    <b v="0"/>
    <b v="1"/>
    <b v="1"/>
    <n v="0.5"/>
    <n v="32.910927456382005"/>
    <b v="1"/>
    <b v="1"/>
    <s v="Childbirth"/>
    <s v="Recovered"/>
    <b v="1"/>
    <s v="Medicare"/>
    <s v="Bachelor's Degree"/>
    <b v="0"/>
    <x v="0"/>
    <b v="1"/>
    <x v="0"/>
  </r>
  <r>
    <s v="PID0071"/>
    <s v="Senior"/>
    <x v="0"/>
    <n v="100"/>
    <n v="77.959999999999994"/>
    <n v="72.8"/>
    <s v="Male"/>
    <s v="AB+"/>
    <b v="1"/>
    <b v="0"/>
    <b v="1"/>
    <n v="15"/>
    <n v="29.161993270309239"/>
    <b v="1"/>
    <b v="1"/>
    <s v="Childbirth"/>
    <s v="Recovered"/>
    <b v="1"/>
    <s v="Cigna"/>
    <s v="Bachelor's Degree"/>
    <b v="1"/>
    <x v="1"/>
    <b v="1"/>
    <x v="0"/>
  </r>
  <r>
    <s v="PID0072"/>
    <s v="Adult"/>
    <x v="1"/>
    <n v="18000"/>
    <n v="10770.36"/>
    <n v="60"/>
    <s v="Female"/>
    <s v="A+"/>
    <b v="0"/>
    <b v="0"/>
    <b v="1"/>
    <n v="7"/>
    <n v="22.582709172343712"/>
    <b v="0"/>
    <b v="0"/>
    <s v="Hypertension"/>
    <s v="Critical"/>
    <b v="1"/>
    <s v="Medicare"/>
    <s v="Master's Degree"/>
    <b v="0"/>
    <x v="0"/>
    <b v="0"/>
    <x v="1"/>
  </r>
  <r>
    <s v="PID0073"/>
    <s v="Young Adult"/>
    <x v="1"/>
    <n v="60000"/>
    <n v="30738.95"/>
    <n v="99.8"/>
    <s v="Female"/>
    <s v="A+"/>
    <b v="0"/>
    <b v="0"/>
    <b v="1"/>
    <n v="15"/>
    <n v="33.345584550101904"/>
    <b v="1"/>
    <b v="1"/>
    <s v="Stroke"/>
    <s v="Recovered"/>
    <b v="1"/>
    <s v="Blue Cross"/>
    <s v="Bachelor's Degree"/>
    <b v="1"/>
    <x v="1"/>
    <b v="1"/>
    <x v="0"/>
  </r>
  <r>
    <s v="PID0074"/>
    <s v="Middle-aged"/>
    <x v="0"/>
    <n v="100"/>
    <n v="56.05"/>
    <n v="73.7"/>
    <s v="Male"/>
    <s v="B+"/>
    <b v="0"/>
    <b v="1"/>
    <b v="1"/>
    <n v="25"/>
    <n v="28.082609358329517"/>
    <b v="1"/>
    <b v="1"/>
    <s v="Osteoarthritis"/>
    <s v="Ongoing Treatment"/>
    <b v="1"/>
    <s v="Cigna"/>
    <s v="High School"/>
    <b v="1"/>
    <x v="1"/>
    <b v="1"/>
    <x v="0"/>
  </r>
  <r>
    <s v="PID0075"/>
    <s v="Middle-aged"/>
    <x v="0"/>
    <n v="48000"/>
    <n v="0"/>
    <n v="60.2"/>
    <s v="Male"/>
    <s v="B-"/>
    <b v="1"/>
    <b v="0"/>
    <b v="0"/>
    <n v="2"/>
    <n v="26.056094182825486"/>
    <b v="0"/>
    <b v="0"/>
    <s v="Kidney Stones"/>
    <s v="Critical"/>
    <b v="0"/>
    <n v="0"/>
    <s v="High School"/>
    <b v="0"/>
    <x v="0"/>
    <b v="0"/>
    <x v="1"/>
  </r>
  <r>
    <s v="PID0076"/>
    <s v="Middle-aged"/>
    <x v="3"/>
    <n v="300000"/>
    <n v="174141.6"/>
    <n v="81.2"/>
    <s v="Male"/>
    <s v="AB-"/>
    <b v="1"/>
    <b v="1"/>
    <b v="1"/>
    <n v="20"/>
    <n v="26.213842975206614"/>
    <b v="0"/>
    <b v="0"/>
    <s v="Allergic Reaction"/>
    <s v="Recovered"/>
    <b v="1"/>
    <s v="Blue Cross"/>
    <s v="Master's Degree"/>
    <b v="0"/>
    <x v="0"/>
    <b v="0"/>
    <x v="1"/>
  </r>
  <r>
    <s v="PID0077"/>
    <s v="Adult"/>
    <x v="0"/>
    <n v="300000"/>
    <n v="217453.08000000002"/>
    <n v="83.4"/>
    <s v="Female"/>
    <s v="AB-"/>
    <b v="0"/>
    <b v="0"/>
    <b v="1"/>
    <n v="4"/>
    <n v="31.008328375966695"/>
    <b v="1"/>
    <b v="1"/>
    <s v="Respiratory Infection"/>
    <s v="Critical"/>
    <b v="1"/>
    <s v="Cigna"/>
    <s v="PhD"/>
    <b v="1"/>
    <x v="1"/>
    <b v="1"/>
    <x v="0"/>
  </r>
  <r>
    <s v="PID0078"/>
    <s v="Adult"/>
    <x v="2"/>
    <n v="100"/>
    <n v="0"/>
    <n v="86.7"/>
    <s v="Female"/>
    <s v="O-"/>
    <b v="0"/>
    <b v="0"/>
    <b v="0"/>
    <n v="2"/>
    <n v="30.356079969188759"/>
    <b v="1"/>
    <b v="1"/>
    <s v="Osteoarthritis"/>
    <s v="Critical"/>
    <b v="0"/>
    <n v="0"/>
    <s v="Bachelor's Degree"/>
    <b v="1"/>
    <x v="1"/>
    <b v="1"/>
    <x v="0"/>
  </r>
  <r>
    <s v="PID0079"/>
    <s v="Adult"/>
    <x v="2"/>
    <n v="18000"/>
    <n v="14773.74"/>
    <n v="86.5"/>
    <s v="Female"/>
    <s v="B-"/>
    <b v="0"/>
    <b v="1"/>
    <b v="1"/>
    <n v="4"/>
    <n v="29.238777717685238"/>
    <b v="1"/>
    <b v="1"/>
    <s v="Heart Attack"/>
    <s v="Ongoing Treatment"/>
    <b v="1"/>
    <s v="UnitedHealthcare"/>
    <s v="Post-graduate"/>
    <b v="1"/>
    <x v="1"/>
    <b v="1"/>
    <x v="0"/>
  </r>
  <r>
    <s v="PID0080"/>
    <s v="Adult"/>
    <x v="1"/>
    <n v="75000"/>
    <n v="44458.25"/>
    <n v="94.6"/>
    <s v="Male"/>
    <s v="B+"/>
    <b v="1"/>
    <b v="1"/>
    <b v="1"/>
    <n v="12"/>
    <n v="30.539772727272727"/>
    <b v="1"/>
    <b v="1"/>
    <s v="Hypertension"/>
    <s v="Recovered"/>
    <b v="1"/>
    <s v="Cigna"/>
    <s v="Master's Degree"/>
    <b v="1"/>
    <x v="1"/>
    <b v="1"/>
    <x v="0"/>
  </r>
  <r>
    <s v="PID0081"/>
    <s v="Senior"/>
    <x v="0"/>
    <n v="45000"/>
    <n v="28657.98"/>
    <n v="87"/>
    <s v="Male"/>
    <s v="O-"/>
    <b v="1"/>
    <b v="1"/>
    <b v="1"/>
    <n v="20"/>
    <n v="30.824829931972793"/>
    <b v="1"/>
    <b v="1"/>
    <s v="Heart Attack"/>
    <s v="Recovered"/>
    <b v="1"/>
    <s v="UnitedHealthcare"/>
    <s v="Bachelor's Degree"/>
    <b v="1"/>
    <x v="1"/>
    <b v="1"/>
    <x v="0"/>
  </r>
  <r>
    <s v="PID0082"/>
    <s v="Senior"/>
    <x v="3"/>
    <n v="250000"/>
    <n v="0"/>
    <n v="61.7"/>
    <s v="Female"/>
    <s v="A-"/>
    <b v="0"/>
    <b v="0"/>
    <b v="0"/>
    <n v="15"/>
    <n v="22.940214158239147"/>
    <b v="0"/>
    <b v="0"/>
    <s v="Hypertension"/>
    <s v="Ongoing Treatment"/>
    <b v="0"/>
    <n v="0"/>
    <s v="Bachelor's Degree"/>
    <b v="0"/>
    <x v="0"/>
    <b v="0"/>
    <x v="1"/>
  </r>
  <r>
    <s v="PID0083"/>
    <s v="Adult"/>
    <x v="0"/>
    <n v="100"/>
    <n v="88.17"/>
    <n v="76.2"/>
    <s v="Male"/>
    <s v="AB-"/>
    <b v="0"/>
    <b v="0"/>
    <b v="1"/>
    <n v="40"/>
    <n v="29.035208047553724"/>
    <b v="1"/>
    <b v="1"/>
    <s v="Respiratory Infection"/>
    <s v="Ongoing Treatment"/>
    <b v="1"/>
    <s v="UnitedHealthcare"/>
    <s v="Master's Degree"/>
    <b v="1"/>
    <x v="1"/>
    <b v="1"/>
    <x v="0"/>
  </r>
  <r>
    <s v="PID0084"/>
    <s v="Senior"/>
    <x v="0"/>
    <n v="3000"/>
    <n v="1770.5099999999998"/>
    <n v="54.5"/>
    <s v="Female"/>
    <s v="B+"/>
    <b v="0"/>
    <b v="0"/>
    <b v="1"/>
    <n v="40"/>
    <n v="21.557691547011586"/>
    <b v="0"/>
    <b v="0"/>
    <s v="Childbirth"/>
    <s v="Recovered"/>
    <b v="1"/>
    <s v="UnitedHealthcare"/>
    <s v="School"/>
    <b v="0"/>
    <x v="0"/>
    <b v="0"/>
    <x v="1"/>
  </r>
  <r>
    <s v="PID0085"/>
    <s v="Middle-aged"/>
    <x v="0"/>
    <n v="14000"/>
    <n v="8718.2200000000012"/>
    <n v="69.7"/>
    <s v="Male"/>
    <s v="B-"/>
    <b v="1"/>
    <b v="1"/>
    <b v="1"/>
    <n v="12"/>
    <n v="25.601469237832877"/>
    <b v="0"/>
    <b v="0"/>
    <s v="Appendicitis"/>
    <s v="Recovered"/>
    <b v="1"/>
    <s v="Cigna"/>
    <s v="Master's Degree"/>
    <b v="0"/>
    <x v="0"/>
    <b v="0"/>
    <x v="1"/>
  </r>
  <r>
    <s v="PID0086"/>
    <s v="Adult"/>
    <x v="1"/>
    <n v="32000"/>
    <n v="0"/>
    <n v="89.6"/>
    <s v="Male"/>
    <s v="A+"/>
    <b v="0"/>
    <b v="1"/>
    <b v="0"/>
    <n v="200"/>
    <n v="29.257142857142856"/>
    <b v="1"/>
    <b v="1"/>
    <s v="Appendicitis"/>
    <s v="Critical"/>
    <b v="0"/>
    <n v="0"/>
    <s v="Bachelor's Degree"/>
    <b v="1"/>
    <x v="1"/>
    <b v="1"/>
    <x v="0"/>
  </r>
  <r>
    <s v="PID0087"/>
    <s v="Middle-aged"/>
    <x v="2"/>
    <n v="250000"/>
    <n v="125433.3"/>
    <n v="73"/>
    <s v="Male"/>
    <s v="B-"/>
    <b v="1"/>
    <b v="0"/>
    <b v="1"/>
    <n v="12"/>
    <n v="30.780907404284029"/>
    <b v="1"/>
    <b v="1"/>
    <s v="Diabetes"/>
    <s v="Critical"/>
    <b v="1"/>
    <s v="Cigna"/>
    <s v="Bachelor's Degree"/>
    <b v="0"/>
    <x v="0"/>
    <b v="1"/>
    <x v="0"/>
  </r>
  <r>
    <s v="PID0088"/>
    <s v="Adult"/>
    <x v="0"/>
    <n v="800"/>
    <n v="714.99"/>
    <n v="94.2"/>
    <s v="Female"/>
    <s v="B-"/>
    <b v="0"/>
    <b v="1"/>
    <b v="1"/>
    <n v="25"/>
    <n v="31.113753468093538"/>
    <b v="1"/>
    <b v="1"/>
    <s v="Fractured Leg"/>
    <s v="Recovered"/>
    <b v="1"/>
    <s v="Medicare"/>
    <s v="Bachelor's Degree"/>
    <b v="1"/>
    <x v="1"/>
    <b v="1"/>
    <x v="0"/>
  </r>
  <r>
    <s v="PID0089"/>
    <s v="Adult"/>
    <x v="2"/>
    <n v="72000"/>
    <n v="57203.6"/>
    <n v="89.9"/>
    <s v="Male"/>
    <s v="AB+"/>
    <b v="1"/>
    <b v="0"/>
    <b v="1"/>
    <n v="40"/>
    <n v="29.022469008264466"/>
    <b v="1"/>
    <b v="1"/>
    <s v="Appendicitis"/>
    <s v="Recovered"/>
    <b v="1"/>
    <s v="Aetna"/>
    <s v="School"/>
    <b v="0"/>
    <x v="0"/>
    <b v="1"/>
    <x v="0"/>
  </r>
  <r>
    <s v="PID0090"/>
    <s v="Adult"/>
    <x v="0"/>
    <n v="20000"/>
    <n v="10879.14"/>
    <n v="67.900000000000006"/>
    <s v="Female"/>
    <s v="B+"/>
    <b v="1"/>
    <b v="1"/>
    <b v="1"/>
    <n v="7"/>
    <n v="24.346516547742841"/>
    <b v="0"/>
    <b v="0"/>
    <s v="Allergic Reaction"/>
    <s v="Recovered"/>
    <b v="1"/>
    <s v="Medicare"/>
    <s v="PhD"/>
    <b v="0"/>
    <x v="0"/>
    <b v="0"/>
    <x v="1"/>
  </r>
  <r>
    <s v="PID0091"/>
    <s v="Adult"/>
    <x v="1"/>
    <n v="500"/>
    <n v="372.41"/>
    <n v="91.7"/>
    <s v="Male"/>
    <s v="B-"/>
    <b v="0"/>
    <b v="0"/>
    <b v="1"/>
    <n v="7"/>
    <n v="31.360076604767283"/>
    <b v="1"/>
    <b v="1"/>
    <s v="Appendicitis"/>
    <s v="Recovered"/>
    <b v="1"/>
    <s v="UnitedHealthcare"/>
    <s v="PhD"/>
    <b v="1"/>
    <x v="1"/>
    <b v="1"/>
    <x v="0"/>
  </r>
  <r>
    <s v="PID0092"/>
    <s v="Senior"/>
    <x v="2"/>
    <n v="18000"/>
    <n v="0"/>
    <n v="60.4"/>
    <s v="Male"/>
    <s v="O-"/>
    <b v="0"/>
    <b v="0"/>
    <b v="0"/>
    <n v="3"/>
    <n v="21.919001306430541"/>
    <b v="0"/>
    <b v="0"/>
    <s v="Appendicitis"/>
    <s v="Critical"/>
    <b v="0"/>
    <n v="0"/>
    <s v="Master's Degree"/>
    <b v="0"/>
    <x v="0"/>
    <b v="0"/>
    <x v="1"/>
  </r>
  <r>
    <s v="PID0093"/>
    <s v="Adult"/>
    <x v="2"/>
    <n v="10000"/>
    <n v="5506.4"/>
    <n v="58.7"/>
    <s v="Male"/>
    <s v="B+"/>
    <b v="1"/>
    <b v="0"/>
    <b v="1"/>
    <n v="1"/>
    <n v="20.311418685121112"/>
    <b v="0"/>
    <b v="0"/>
    <s v="Allergic Reaction"/>
    <s v="Recovered"/>
    <b v="1"/>
    <s v="Cigna"/>
    <s v="Bachelor's Degree"/>
    <b v="0"/>
    <x v="0"/>
    <b v="0"/>
    <x v="1"/>
  </r>
  <r>
    <s v="PID0094"/>
    <s v="Adult"/>
    <x v="2"/>
    <n v="48000"/>
    <n v="38250.120000000003"/>
    <n v="86.8"/>
    <s v="Female"/>
    <s v="A+"/>
    <b v="0"/>
    <b v="0"/>
    <b v="1"/>
    <n v="20"/>
    <n v="31.123381978557855"/>
    <b v="1"/>
    <b v="1"/>
    <s v="Allergic Reaction"/>
    <s v="Ongoing Treatment"/>
    <b v="1"/>
    <s v="Blue Cross"/>
    <s v="Bachelor's Degree"/>
    <b v="0"/>
    <x v="0"/>
    <b v="1"/>
    <x v="0"/>
  </r>
  <r>
    <s v="PID0095"/>
    <s v="Senior"/>
    <x v="3"/>
    <n v="10000"/>
    <n v="7114.0499999999993"/>
    <n v="87.2"/>
    <s v="Female"/>
    <s v="AB-"/>
    <b v="0"/>
    <b v="0"/>
    <b v="1"/>
    <n v="20"/>
    <n v="30.89569160997733"/>
    <b v="1"/>
    <b v="1"/>
    <s v="Heart Disease"/>
    <s v="Recovered"/>
    <b v="1"/>
    <s v="Aetna"/>
    <s v="PhD"/>
    <b v="1"/>
    <x v="1"/>
    <b v="1"/>
    <x v="0"/>
  </r>
  <r>
    <s v="PID0096"/>
    <s v="Middle-aged"/>
    <x v="1"/>
    <n v="20000"/>
    <n v="14220.48"/>
    <n v="77.3"/>
    <s v="Female"/>
    <s v="O-"/>
    <b v="1"/>
    <b v="0"/>
    <b v="1"/>
    <n v="5"/>
    <n v="31.763642340565415"/>
    <b v="1"/>
    <b v="1"/>
    <s v="Cancer"/>
    <s v="Ongoing Treatment"/>
    <b v="1"/>
    <s v="Medicare"/>
    <s v="High School"/>
    <b v="1"/>
    <x v="1"/>
    <b v="1"/>
    <x v="0"/>
  </r>
  <r>
    <s v="PID0097"/>
    <s v="Adult"/>
    <x v="0"/>
    <n v="200"/>
    <n v="116.84"/>
    <n v="86.2"/>
    <s v="Female"/>
    <s v="AB+"/>
    <b v="0"/>
    <b v="0"/>
    <b v="1"/>
    <n v="40"/>
    <n v="33.671874999999993"/>
    <b v="1"/>
    <b v="1"/>
    <s v="Diabetes"/>
    <s v="Critical"/>
    <b v="1"/>
    <s v="Cigna"/>
    <s v="Master's Degree"/>
    <b v="1"/>
    <x v="1"/>
    <b v="1"/>
    <x v="0"/>
  </r>
  <r>
    <s v="PID0098"/>
    <s v="Middle-aged"/>
    <x v="0"/>
    <n v="21000"/>
    <n v="17306.52"/>
    <n v="92.9"/>
    <s v="Female"/>
    <s v="A-"/>
    <b v="0"/>
    <b v="1"/>
    <b v="1"/>
    <n v="9"/>
    <n v="33.310624260461118"/>
    <b v="1"/>
    <b v="1"/>
    <s v="Osteoarthritis"/>
    <s v="Ongoing Treatment"/>
    <b v="1"/>
    <s v="Cigna"/>
    <s v="Master's Degree"/>
    <b v="1"/>
    <x v="1"/>
    <b v="1"/>
    <x v="0"/>
  </r>
  <r>
    <s v="PID0099"/>
    <s v="Adult"/>
    <x v="2"/>
    <n v="18000"/>
    <n v="14155.89"/>
    <n v="92.2"/>
    <s v="Male"/>
    <s v="A-"/>
    <b v="1"/>
    <b v="1"/>
    <b v="1"/>
    <n v="15"/>
    <n v="32.667233560090708"/>
    <b v="1"/>
    <b v="1"/>
    <s v="Fractured Leg"/>
    <s v="Critical"/>
    <b v="1"/>
    <s v="Medicare"/>
    <s v="PhD"/>
    <b v="0"/>
    <x v="0"/>
    <b v="1"/>
    <x v="0"/>
  </r>
  <r>
    <s v="PID0100"/>
    <s v="Adult"/>
    <x v="1"/>
    <n v="3000"/>
    <n v="1695.5099999999998"/>
    <n v="97.1"/>
    <s v="Male"/>
    <s v="O+"/>
    <b v="0"/>
    <b v="0"/>
    <b v="1"/>
    <n v="20"/>
    <n v="34.816594356197783"/>
    <b v="1"/>
    <b v="1"/>
    <s v="Heart Disease"/>
    <s v="Recovered"/>
    <b v="1"/>
    <s v="Aetna"/>
    <s v="Bachelor's Degree"/>
    <b v="1"/>
    <x v="1"/>
    <b v="1"/>
    <x v="0"/>
  </r>
  <r>
    <s v="PID0101"/>
    <s v="Adult"/>
    <x v="1"/>
    <n v="240000"/>
    <n v="169589.52"/>
    <n v="79.8"/>
    <s v="Male"/>
    <s v="O+"/>
    <b v="0"/>
    <b v="1"/>
    <b v="1"/>
    <n v="25"/>
    <n v="28.273809523809526"/>
    <b v="1"/>
    <b v="1"/>
    <s v="Prostate Cancer"/>
    <s v="Critical"/>
    <b v="1"/>
    <s v="Cigna"/>
    <s v="Master's Degree"/>
    <b v="1"/>
    <x v="1"/>
    <b v="1"/>
    <x v="0"/>
  </r>
  <r>
    <s v="PID0102"/>
    <s v="Adult"/>
    <x v="1"/>
    <n v="72000"/>
    <n v="57341.56"/>
    <n v="65.8"/>
    <s v="Female"/>
    <s v="O+"/>
    <b v="0"/>
    <b v="1"/>
    <b v="1"/>
    <n v="7"/>
    <n v="20.767579851028909"/>
    <b v="0"/>
    <b v="0"/>
    <s v="Kidney Stones"/>
    <s v="Critical"/>
    <b v="1"/>
    <s v="Blue Cross"/>
    <s v="Bachelor's Degree"/>
    <b v="0"/>
    <x v="0"/>
    <b v="0"/>
    <x v="1"/>
  </r>
  <r>
    <s v="PID0103"/>
    <s v="Senior"/>
    <x v="0"/>
    <n v="18000"/>
    <n v="0"/>
    <n v="68.3"/>
    <s v="Female"/>
    <s v="O-"/>
    <b v="0"/>
    <b v="1"/>
    <b v="0"/>
    <n v="5"/>
    <n v="24.199263038548754"/>
    <b v="0"/>
    <b v="0"/>
    <s v="Allergic Reaction"/>
    <s v="Recovered"/>
    <b v="0"/>
    <n v="0"/>
    <s v="Master's Degree"/>
    <b v="0"/>
    <x v="0"/>
    <b v="0"/>
    <x v="1"/>
  </r>
  <r>
    <s v="PID0104"/>
    <s v="Adult"/>
    <x v="3"/>
    <n v="40000"/>
    <n v="35432.600000000006"/>
    <n v="103.9"/>
    <s v="Male"/>
    <s v="AB-"/>
    <b v="0"/>
    <b v="1"/>
    <b v="1"/>
    <n v="12"/>
    <n v="33.164161000989495"/>
    <b v="1"/>
    <b v="1"/>
    <s v="Respiratory Infection"/>
    <s v="Ongoing Treatment"/>
    <b v="1"/>
    <s v="UnitedHealthcare"/>
    <s v="Bachelor's Degree"/>
    <b v="1"/>
    <x v="1"/>
    <b v="1"/>
    <x v="0"/>
  </r>
  <r>
    <s v="PID0105"/>
    <s v="Senior"/>
    <x v="1"/>
    <n v="10000"/>
    <n v="8403.3000000000011"/>
    <n v="80"/>
    <s v="Female"/>
    <s v="O+"/>
    <b v="0"/>
    <b v="1"/>
    <b v="1"/>
    <n v="7"/>
    <n v="34.626038781163437"/>
    <b v="1"/>
    <b v="1"/>
    <s v="Heart Disease"/>
    <s v="Ongoing Treatment"/>
    <b v="1"/>
    <s v="Cigna"/>
    <s v="Master's Degree"/>
    <b v="1"/>
    <x v="1"/>
    <b v="1"/>
    <x v="0"/>
  </r>
  <r>
    <s v="PID0106"/>
    <s v="Middle-aged"/>
    <x v="2"/>
    <n v="32000"/>
    <n v="24816.48"/>
    <n v="81"/>
    <s v="Female"/>
    <s v="AB+"/>
    <b v="0"/>
    <b v="0"/>
    <b v="1"/>
    <n v="40"/>
    <n v="29.3946871824648"/>
    <b v="1"/>
    <b v="1"/>
    <s v="Appendicitis"/>
    <s v="Critical"/>
    <b v="1"/>
    <s v="Aetna"/>
    <s v="Bachelor's Degree"/>
    <b v="1"/>
    <x v="1"/>
    <b v="1"/>
    <x v="0"/>
  </r>
  <r>
    <s v="PID0107"/>
    <s v="Adult"/>
    <x v="1"/>
    <n v="200000"/>
    <n v="153134.96"/>
    <n v="64.099999999999994"/>
    <s v="Male"/>
    <s v="O+"/>
    <b v="0"/>
    <b v="0"/>
    <b v="1"/>
    <n v="9"/>
    <n v="20.460276421207183"/>
    <b v="0"/>
    <b v="0"/>
    <s v="Fractured Arm"/>
    <s v="Recovered"/>
    <b v="1"/>
    <s v="UnitedHealthcare"/>
    <s v="High School"/>
    <b v="0"/>
    <x v="0"/>
    <b v="0"/>
    <x v="1"/>
  </r>
  <r>
    <s v="PID0108"/>
    <s v="Adult"/>
    <x v="1"/>
    <n v="24000"/>
    <n v="20927.52"/>
    <n v="91"/>
    <s v="Female"/>
    <s v="A-"/>
    <b v="0"/>
    <b v="1"/>
    <b v="1"/>
    <n v="50"/>
    <n v="30.759870200108171"/>
    <b v="1"/>
    <b v="1"/>
    <s v="Heart Attack"/>
    <s v="Ongoing Treatment"/>
    <b v="1"/>
    <s v="Blue Cross"/>
    <s v="Master's Degree"/>
    <b v="1"/>
    <x v="1"/>
    <b v="1"/>
    <x v="0"/>
  </r>
  <r>
    <s v="PID0109"/>
    <s v="Middle-aged"/>
    <x v="2"/>
    <n v="240000"/>
    <n v="0"/>
    <n v="79.900000000000006"/>
    <s v="Male"/>
    <s v="O-"/>
    <b v="0"/>
    <b v="0"/>
    <b v="0"/>
    <n v="2"/>
    <n v="31.210937499999996"/>
    <b v="1"/>
    <b v="1"/>
    <s v="Fractured Leg"/>
    <s v="Recovered"/>
    <b v="0"/>
    <n v="0"/>
    <s v="High School"/>
    <b v="1"/>
    <x v="1"/>
    <b v="1"/>
    <x v="0"/>
  </r>
  <r>
    <s v="PID0110"/>
    <s v="Adult"/>
    <x v="0"/>
    <n v="18000"/>
    <n v="12518.82"/>
    <n v="65.3"/>
    <s v="Male"/>
    <s v="A-"/>
    <b v="0"/>
    <s v="No"/>
    <b v="1"/>
    <n v="30"/>
    <n v="24.57751514923407"/>
    <b v="0"/>
    <b v="0"/>
    <s v="Diabetes"/>
    <s v="Recovered"/>
    <b v="1"/>
    <s v="Blue Cross"/>
    <s v="PhD"/>
    <b v="0"/>
    <x v="0"/>
    <b v="0"/>
    <x v="1"/>
  </r>
  <r>
    <s v="PID0111"/>
    <s v="Adult"/>
    <x v="1"/>
    <n v="24000"/>
    <n v="12412.04"/>
    <n v="85.9"/>
    <s v="Female"/>
    <s v="B+"/>
    <b v="1"/>
    <b v="1"/>
    <b v="1"/>
    <n v="0"/>
    <n v="29.723183391003467"/>
    <b v="1"/>
    <b v="1"/>
    <s v="Heart Disease"/>
    <s v="Ongoing Treatment"/>
    <b v="1"/>
    <s v="Medicare"/>
    <s v="Master's Degree"/>
    <b v="1"/>
    <x v="1"/>
    <b v="1"/>
    <x v="0"/>
  </r>
  <r>
    <s v="PID0112"/>
    <s v="Senior"/>
    <x v="3"/>
    <n v="240000"/>
    <n v="179908.08000000002"/>
    <n v="85.3"/>
    <s v="Female"/>
    <s v="A+"/>
    <b v="0"/>
    <b v="0"/>
    <b v="1"/>
    <n v="20"/>
    <n v="33.740753925873179"/>
    <b v="1"/>
    <b v="1"/>
    <s v="Diabetes"/>
    <s v="Ongoing Treatment"/>
    <b v="1"/>
    <s v="Medicare"/>
    <s v="Bachelor's Degree"/>
    <b v="1"/>
    <x v="1"/>
    <b v="1"/>
    <x v="0"/>
  </r>
  <r>
    <s v="PID0113"/>
    <s v="Senior"/>
    <x v="1"/>
    <n v="800"/>
    <n v="678.92"/>
    <n v="84.7"/>
    <s v="Female"/>
    <s v="AB-"/>
    <b v="0"/>
    <b v="0"/>
    <b v="1"/>
    <n v="5"/>
    <n v="30.737407461169983"/>
    <b v="1"/>
    <b v="1"/>
    <s v="Heart Disease"/>
    <s v="Ongoing Treatment"/>
    <b v="1"/>
    <s v="Aetna"/>
    <s v="Bachelor's Degree"/>
    <b v="1"/>
    <x v="1"/>
    <b v="1"/>
    <x v="0"/>
  </r>
  <r>
    <s v="PID0114"/>
    <s v="Middle-aged"/>
    <x v="0"/>
    <n v="90000"/>
    <n v="0"/>
    <n v="77.3"/>
    <s v="Female"/>
    <s v="A+"/>
    <b v="0"/>
    <b v="0"/>
    <b v="0"/>
    <n v="12"/>
    <n v="33.902021841147317"/>
    <b v="1"/>
    <b v="1"/>
    <s v="Prostate Cancer"/>
    <s v="Critical"/>
    <b v="0"/>
    <n v="0"/>
    <s v="PhD"/>
    <b v="0"/>
    <x v="0"/>
    <b v="1"/>
    <x v="0"/>
  </r>
  <r>
    <s v="PID0115"/>
    <s v="Adult"/>
    <x v="1"/>
    <n v="100"/>
    <n v="0"/>
    <n v="84.1"/>
    <s v="Female"/>
    <s v="O-"/>
    <b v="1"/>
    <b v="0"/>
    <b v="0"/>
    <n v="5"/>
    <n v="28.427528393726341"/>
    <b v="1"/>
    <b v="1"/>
    <s v="Fractured Arm"/>
    <s v="Recovered"/>
    <b v="0"/>
    <n v="0"/>
    <s v="Master's Degree"/>
    <b v="1"/>
    <x v="1"/>
    <b v="1"/>
    <x v="0"/>
  </r>
  <r>
    <s v="PID0116"/>
    <s v="Adult"/>
    <x v="0"/>
    <n v="800"/>
    <n v="411.43"/>
    <n v="68.099999999999994"/>
    <s v="Male"/>
    <s v="B+"/>
    <b v="1"/>
    <b v="0"/>
    <b v="1"/>
    <n v="12"/>
    <n v="24.713311075627811"/>
    <b v="0"/>
    <b v="0"/>
    <s v="Cancer"/>
    <s v="Recovered"/>
    <b v="1"/>
    <s v="Medicare"/>
    <s v="Post-graduate"/>
    <s v="No"/>
    <x v="0"/>
    <b v="0"/>
    <x v="1"/>
  </r>
  <r>
    <s v="PID0117"/>
    <s v="Middle-aged"/>
    <x v="1"/>
    <n v="48000"/>
    <n v="25741.52"/>
    <n v="56.9"/>
    <s v="Female"/>
    <s v="O+"/>
    <b v="1"/>
    <b v="1"/>
    <b v="1"/>
    <n v="7"/>
    <n v="20.899908172635445"/>
    <s v="No"/>
    <b v="0"/>
    <s v="Allergic Reaction"/>
    <s v="Critical"/>
    <b v="1"/>
    <s v="Medicare"/>
    <s v="PhD"/>
    <b v="0"/>
    <x v="0"/>
    <s v="No"/>
    <x v="1"/>
  </r>
  <r>
    <s v="PID0118"/>
    <s v="Senior"/>
    <x v="0"/>
    <n v="500"/>
    <n v="0"/>
    <n v="53"/>
    <s v="Male"/>
    <s v="B-"/>
    <b v="1"/>
    <b v="0"/>
    <b v="0"/>
    <n v="7"/>
    <n v="22.939750692520775"/>
    <b v="0"/>
    <b v="0"/>
    <s v="Childbirth"/>
    <s v="Recovered"/>
    <b v="0"/>
    <n v="0"/>
    <s v="Master's Degree"/>
    <b v="0"/>
    <x v="0"/>
    <b v="0"/>
    <x v="1"/>
  </r>
  <r>
    <s v="PID0119"/>
    <s v="Middle-aged"/>
    <x v="3"/>
    <n v="500"/>
    <n v="278.88"/>
    <n v="90.9"/>
    <s v="Female"/>
    <s v="O-"/>
    <b v="0"/>
    <b v="0"/>
    <b v="1"/>
    <n v="7"/>
    <n v="33.796847114812621"/>
    <b v="1"/>
    <b v="1"/>
    <s v="Hypertension"/>
    <s v="Recovered"/>
    <b v="1"/>
    <s v="Medicare"/>
    <s v="PhD"/>
    <b v="1"/>
    <x v="1"/>
    <b v="1"/>
    <x v="0"/>
  </r>
  <r>
    <s v="PID0120"/>
    <s v="Adult"/>
    <x v="2"/>
    <n v="18000"/>
    <n v="14820.27"/>
    <n v="75.7"/>
    <s v="Male"/>
    <s v="AB+"/>
    <b v="0"/>
    <b v="0"/>
    <b v="1"/>
    <n v="0.5"/>
    <n v="29.570312499999996"/>
    <b v="1"/>
    <b v="1"/>
    <s v="Appendicitis"/>
    <s v="Ongoing Treatment"/>
    <b v="1"/>
    <s v="Cigna"/>
    <s v="School"/>
    <b v="0"/>
    <x v="0"/>
    <b v="1"/>
    <x v="0"/>
  </r>
  <r>
    <s v="PID0121"/>
    <s v="Adult"/>
    <x v="1"/>
    <n v="20000"/>
    <n v="10985.7"/>
    <n v="69.2"/>
    <s v="Male"/>
    <s v="AB+"/>
    <b v="0"/>
    <b v="1"/>
    <b v="1"/>
    <n v="150"/>
    <n v="26.696500906600825"/>
    <b v="0"/>
    <b v="0"/>
    <s v="Prostate Cancer"/>
    <s v="Ongoing Treatment"/>
    <b v="1"/>
    <s v="Cigna"/>
    <s v="School"/>
    <b v="0"/>
    <x v="0"/>
    <b v="0"/>
    <x v="1"/>
  </r>
  <r>
    <s v="PID0122"/>
    <s v="Senior"/>
    <x v="0"/>
    <n v="18000"/>
    <n v="10522.68"/>
    <n v="66.3"/>
    <s v="Female"/>
    <s v="AB-"/>
    <b v="0"/>
    <b v="0"/>
    <b v="1"/>
    <n v="3"/>
    <n v="24.650505651397982"/>
    <b v="0"/>
    <b v="0"/>
    <s v="Diabetes"/>
    <s v="Critical"/>
    <b v="1"/>
    <s v="Medicare"/>
    <s v="School"/>
    <b v="0"/>
    <x v="0"/>
    <b v="0"/>
    <x v="1"/>
  </r>
  <r>
    <s v="PID0123"/>
    <s v="Adult"/>
    <x v="0"/>
    <n v="10000"/>
    <n v="0"/>
    <n v="59.7"/>
    <s v="Female"/>
    <s v="B-"/>
    <b v="0"/>
    <b v="0"/>
    <b v="0"/>
    <n v="20"/>
    <n v="21.664973145594427"/>
    <b v="0"/>
    <b v="0"/>
    <s v="Fractured Leg"/>
    <s v="Recovered"/>
    <b v="0"/>
    <n v="0"/>
    <s v="Master's Degree"/>
    <b v="0"/>
    <x v="0"/>
    <b v="0"/>
    <x v="1"/>
  </r>
  <r>
    <s v="PID0124"/>
    <s v="Senior"/>
    <x v="0"/>
    <n v="90000"/>
    <n v="68611.3"/>
    <n v="97.6"/>
    <s v="Male"/>
    <s v="AB+"/>
    <b v="0"/>
    <b v="0"/>
    <b v="1"/>
    <n v="25"/>
    <n v="34.172472952627714"/>
    <b v="1"/>
    <b v="1"/>
    <s v="Stroke"/>
    <s v="Critical"/>
    <b v="1"/>
    <s v="UnitedHealthcare"/>
    <s v="PhD"/>
    <b v="1"/>
    <x v="1"/>
    <b v="1"/>
    <x v="0"/>
  </r>
  <r>
    <s v="PID0125"/>
    <s v="Senior"/>
    <x v="0"/>
    <n v="18000"/>
    <n v="10076.52"/>
    <n v="86"/>
    <s v="Female"/>
    <s v="AB+"/>
    <b v="1"/>
    <b v="0"/>
    <b v="1"/>
    <n v="40"/>
    <n v="32.368549813692653"/>
    <b v="1"/>
    <b v="1"/>
    <s v="Fractured Arm"/>
    <s v="Ongoing Treatment"/>
    <b v="1"/>
    <s v="Blue Cross"/>
    <s v="Bachelor's Degree"/>
    <b v="1"/>
    <x v="1"/>
    <b v="1"/>
    <x v="0"/>
  </r>
  <r>
    <s v="PID0126"/>
    <s v="Adult"/>
    <x v="0"/>
    <n v="800"/>
    <n v="499.21"/>
    <n v="71.3"/>
    <s v="Male"/>
    <s v="A+"/>
    <b v="0"/>
    <b v="1"/>
    <b v="1"/>
    <n v="4"/>
    <n v="22.758466596444187"/>
    <b v="0"/>
    <b v="0"/>
    <s v="Prostate Cancer"/>
    <s v="Recovered"/>
    <b v="1"/>
    <s v="Medicare"/>
    <s v="High School"/>
    <b v="0"/>
    <x v="0"/>
    <b v="0"/>
    <x v="1"/>
  </r>
  <r>
    <s v="PID0127"/>
    <s v="Middle-aged"/>
    <x v="0"/>
    <n v="18000"/>
    <n v="11448.42"/>
    <n v="66"/>
    <s v="Male"/>
    <s v="AB+"/>
    <b v="0"/>
    <s v="Yes"/>
    <b v="1"/>
    <n v="4"/>
    <n v="24.242424242424246"/>
    <b v="0"/>
    <b v="0"/>
    <s v="Diabetes"/>
    <s v="Recovered"/>
    <b v="1"/>
    <s v="Medicare"/>
    <s v="Post-graduate"/>
    <b v="0"/>
    <x v="0"/>
    <b v="0"/>
    <x v="1"/>
  </r>
  <r>
    <s v="PID0128"/>
    <s v="Adult"/>
    <x v="0"/>
    <n v="250000"/>
    <n v="211680"/>
    <n v="61.9"/>
    <s v="Male"/>
    <s v="B-"/>
    <b v="0"/>
    <b v="0"/>
    <b v="1"/>
    <n v="7"/>
    <n v="20.212244897959184"/>
    <b v="0"/>
    <b v="0"/>
    <s v="Stroke"/>
    <s v="Critical"/>
    <b v="1"/>
    <s v="Aetna"/>
    <s v="Bachelor's Degree"/>
    <b v="0"/>
    <x v="0"/>
    <b v="0"/>
    <x v="1"/>
  </r>
  <r>
    <s v="PID0129"/>
    <s v="Middle-aged"/>
    <x v="1"/>
    <n v="40000"/>
    <n v="35676.199999999997"/>
    <n v="70.8"/>
    <s v="Female"/>
    <s v="B-"/>
    <b v="0"/>
    <b v="1"/>
    <b v="1"/>
    <n v="20"/>
    <n v="22.096688617708562"/>
    <b v="0"/>
    <b v="0"/>
    <s v="Fractured Arm"/>
    <s v="Ongoing Treatment"/>
    <b v="1"/>
    <s v="Medicare"/>
    <s v="School"/>
    <b v="0"/>
    <x v="0"/>
    <b v="0"/>
    <x v="1"/>
  </r>
  <r>
    <s v="PID0130"/>
    <s v="Middle-aged"/>
    <x v="0"/>
    <n v="90000"/>
    <n v="73985"/>
    <n v="84.6"/>
    <s v="Female"/>
    <s v="O-"/>
    <b v="0"/>
    <b v="0"/>
    <b v="1"/>
    <n v="50"/>
    <n v="26.701174094180026"/>
    <b v="0"/>
    <b v="0"/>
    <s v="Cancer"/>
    <s v="Critical"/>
    <b v="1"/>
    <s v="Blue Cross"/>
    <s v="Bachelor's Degree"/>
    <b v="0"/>
    <x v="0"/>
    <b v="0"/>
    <x v="1"/>
  </r>
  <r>
    <s v="PID0131"/>
    <s v="Young Adult"/>
    <x v="0"/>
    <n v="32000"/>
    <n v="23309.4"/>
    <n v="83.6"/>
    <s v="Male"/>
    <s v="A-"/>
    <b v="1"/>
    <b v="0"/>
    <b v="1"/>
    <n v="2"/>
    <n v="28.25851811790157"/>
    <b v="1"/>
    <b v="1"/>
    <s v="Stroke"/>
    <s v="Ongoing Treatment"/>
    <b v="1"/>
    <s v="Blue Cross"/>
    <s v="Post-graduate"/>
    <b v="1"/>
    <x v="1"/>
    <b v="1"/>
    <x v="0"/>
  </r>
  <r>
    <s v="PID0132"/>
    <s v="Middle-aged"/>
    <x v="3"/>
    <n v="300000"/>
    <n v="0"/>
    <n v="78.599999999999994"/>
    <s v="Male"/>
    <s v="O+"/>
    <b v="0"/>
    <b v="0"/>
    <b v="0"/>
    <n v="70"/>
    <n v="33.576829424580289"/>
    <b v="1"/>
    <b v="1"/>
    <s v="Hypertension"/>
    <s v="Critical"/>
    <b v="0"/>
    <n v="0"/>
    <s v="PhD"/>
    <b v="1"/>
    <x v="1"/>
    <b v="1"/>
    <x v="0"/>
  </r>
  <r>
    <s v="PID0133"/>
    <s v="Middle-aged"/>
    <x v="0"/>
    <n v="24000"/>
    <n v="19197.150000000001"/>
    <n v="61.8"/>
    <s v="Male"/>
    <s v="B-"/>
    <b v="0"/>
    <b v="0"/>
    <b v="1"/>
    <n v="5"/>
    <n v="22.977394408090426"/>
    <b v="0"/>
    <b v="0"/>
    <s v="Cancer"/>
    <s v="Ongoing Treatment"/>
    <b v="1"/>
    <s v="UnitedHealthcare"/>
    <s v="Bachelor's Degree"/>
    <b v="0"/>
    <x v="0"/>
    <b v="0"/>
    <x v="1"/>
  </r>
  <r>
    <s v="PID0134"/>
    <s v="Middle-aged"/>
    <x v="0"/>
    <n v="32000"/>
    <n v="27759.8"/>
    <n v="50.2"/>
    <s v="Male"/>
    <s v="AB+"/>
    <b v="0"/>
    <b v="0"/>
    <b v="1"/>
    <n v="5"/>
    <n v="21.167144543767922"/>
    <b v="0"/>
    <b v="0"/>
    <s v="Childbirth"/>
    <s v="Recovered"/>
    <b v="1"/>
    <s v="Aetna"/>
    <s v="High School"/>
    <b v="0"/>
    <x v="0"/>
    <b v="0"/>
    <x v="1"/>
  </r>
  <r>
    <s v="PID0135"/>
    <s v="Adult"/>
    <x v="1"/>
    <n v="10000"/>
    <n v="0"/>
    <n v="83.4"/>
    <s v="Male"/>
    <s v="O+"/>
    <b v="0"/>
    <b v="0"/>
    <b v="0"/>
    <n v="7"/>
    <n v="28.858131487889278"/>
    <b v="1"/>
    <b v="1"/>
    <s v="Respiratory Infection"/>
    <s v="Critical"/>
    <b v="0"/>
    <n v="0"/>
    <s v="Master's Degree"/>
    <b v="1"/>
    <x v="1"/>
    <b v="1"/>
    <x v="0"/>
  </r>
  <r>
    <s v="PID0136"/>
    <s v="Adult"/>
    <x v="0"/>
    <n v="24000"/>
    <n v="0"/>
    <n v="58.8"/>
    <s v="Female"/>
    <s v="O-"/>
    <b v="0"/>
    <b v="1"/>
    <b v="0"/>
    <n v="4"/>
    <n v="20.108754830546154"/>
    <b v="0"/>
    <b v="0"/>
    <s v="Cancer"/>
    <s v="Recovered"/>
    <b v="0"/>
    <n v="0"/>
    <s v="School"/>
    <b v="0"/>
    <x v="0"/>
    <b v="0"/>
    <x v="1"/>
  </r>
  <r>
    <s v="PID0137"/>
    <s v="Adult"/>
    <x v="1"/>
    <n v="100"/>
    <n v="50.09"/>
    <n v="70.599999999999994"/>
    <s v="Male"/>
    <s v="B-"/>
    <b v="1"/>
    <b v="1"/>
    <b v="1"/>
    <n v="25"/>
    <n v="23.318800369929974"/>
    <b v="0"/>
    <b v="0"/>
    <s v="Kidney Stones"/>
    <s v="Recovered"/>
    <b v="1"/>
    <s v="Blue Cross"/>
    <s v="Uneducated"/>
    <b v="0"/>
    <x v="0"/>
    <b v="0"/>
    <x v="1"/>
  </r>
  <r>
    <s v="PID0138"/>
    <s v="Middle-aged"/>
    <x v="3"/>
    <n v="800"/>
    <n v="598.46"/>
    <n v="77.8"/>
    <s v="Male"/>
    <s v="O-"/>
    <b v="0"/>
    <b v="0"/>
    <b v="1"/>
    <n v="20"/>
    <n v="30.774099125825714"/>
    <b v="1"/>
    <b v="1"/>
    <s v="Appendicitis"/>
    <s v="Ongoing Treatment"/>
    <b v="1"/>
    <s v="Aetna"/>
    <s v="Master's Degree"/>
    <b v="0"/>
    <x v="0"/>
    <b v="1"/>
    <x v="0"/>
  </r>
  <r>
    <s v="PID0139"/>
    <s v="Middle-aged"/>
    <x v="3"/>
    <n v="10000"/>
    <n v="0"/>
    <n v="63.1"/>
    <s v="Female"/>
    <s v="A+"/>
    <b v="0"/>
    <b v="0"/>
    <b v="0"/>
    <n v="12"/>
    <n v="24.343196635932255"/>
    <b v="0"/>
    <b v="0"/>
    <s v="Kidney Stones"/>
    <s v="Ongoing Treatment"/>
    <b v="0"/>
    <n v="0"/>
    <s v="Master's Degree"/>
    <b v="0"/>
    <x v="0"/>
    <b v="0"/>
    <x v="1"/>
  </r>
  <r>
    <s v="PID0140"/>
    <s v="Middle-aged"/>
    <x v="0"/>
    <n v="60000"/>
    <n v="41536.300000000003"/>
    <n v="62.3"/>
    <s v="Male"/>
    <s v="AB+"/>
    <b v="0"/>
    <b v="1"/>
    <b v="1"/>
    <n v="3"/>
    <n v="21.812961731031827"/>
    <b v="0"/>
    <b v="0"/>
    <s v="Hypertension"/>
    <s v="Critical"/>
    <b v="1"/>
    <s v="UnitedHealthcare"/>
    <s v="School"/>
    <b v="0"/>
    <x v="0"/>
    <b v="0"/>
    <x v="1"/>
  </r>
  <r>
    <s v="PID0141"/>
    <s v="Adult"/>
    <x v="1"/>
    <n v="2000"/>
    <n v="1789.7"/>
    <n v="90.3"/>
    <s v="Male"/>
    <s v="A-"/>
    <b v="0"/>
    <b v="0"/>
    <b v="1"/>
    <n v="5"/>
    <n v="31.245674740484432"/>
    <b v="1"/>
    <b v="1"/>
    <s v="Appendicitis"/>
    <s v="Recovered"/>
    <b v="1"/>
    <s v="Medicare"/>
    <s v="Bachelor's Degree"/>
    <b v="0"/>
    <x v="0"/>
    <b v="1"/>
    <x v="0"/>
  </r>
  <r>
    <s v="PID0142"/>
    <s v="Middle-aged"/>
    <x v="1"/>
    <n v="32000"/>
    <n v="20629.759999999998"/>
    <n v="104.7"/>
    <s v="Male"/>
    <s v="O-"/>
    <b v="1"/>
    <b v="0"/>
    <b v="1"/>
    <n v="20"/>
    <n v="34.187755102040818"/>
    <b v="1"/>
    <b v="1"/>
    <s v="Appendicitis"/>
    <s v="Critical"/>
    <b v="1"/>
    <s v="UnitedHealthcare"/>
    <s v="Bachelor's Degree"/>
    <b v="1"/>
    <x v="1"/>
    <b v="1"/>
    <x v="0"/>
  </r>
  <r>
    <s v="PID0143"/>
    <s v="Middle-aged"/>
    <x v="0"/>
    <n v="21000"/>
    <n v="0"/>
    <n v="70.599999999999994"/>
    <s v="Female"/>
    <s v="A-"/>
    <b v="0"/>
    <b v="0"/>
    <b v="0"/>
    <n v="12"/>
    <n v="26.901386983691502"/>
    <b v="0"/>
    <b v="0"/>
    <s v="Fractured Arm"/>
    <s v="Ongoing Treatment"/>
    <b v="0"/>
    <n v="0"/>
    <s v="Bachelor's Degree"/>
    <b v="0"/>
    <x v="0"/>
    <b v="0"/>
    <x v="1"/>
  </r>
  <r>
    <s v="PID0144"/>
    <s v="Middle-aged"/>
    <x v="0"/>
    <n v="100"/>
    <n v="61.54"/>
    <n v="66.3"/>
    <s v="Female"/>
    <s v="AB+"/>
    <b v="0"/>
    <b v="0"/>
    <b v="1"/>
    <n v="3"/>
    <n v="29.466666666666665"/>
    <b v="1"/>
    <b v="1"/>
    <s v="Heart Disease"/>
    <s v="Ongoing Treatment"/>
    <b v="1"/>
    <s v="Aetna"/>
    <s v="School"/>
    <b v="1"/>
    <x v="1"/>
    <b v="1"/>
    <x v="0"/>
  </r>
  <r>
    <s v="PID0145"/>
    <s v="Senior"/>
    <x v="0"/>
    <n v="40000"/>
    <n v="29298.800000000003"/>
    <n v="80.400000000000006"/>
    <s v="Male"/>
    <s v="AB+"/>
    <b v="0"/>
    <b v="1"/>
    <b v="1"/>
    <n v="5"/>
    <n v="33.901163771293646"/>
    <b v="1"/>
    <b v="1"/>
    <s v="Heart Attack"/>
    <s v="Recovered"/>
    <b v="1"/>
    <s v="Aetna"/>
    <s v="Bachelor's Degree"/>
    <b v="1"/>
    <x v="1"/>
    <b v="1"/>
    <x v="0"/>
  </r>
  <r>
    <s v="PID0146"/>
    <s v="Adult"/>
    <x v="1"/>
    <n v="2000"/>
    <n v="1319.34"/>
    <n v="59.7"/>
    <s v="Female"/>
    <s v="AB+"/>
    <b v="0"/>
    <b v="0"/>
    <b v="1"/>
    <n v="5"/>
    <n v="21.406289217971246"/>
    <b v="0"/>
    <b v="0"/>
    <s v="Diabetes"/>
    <s v="Recovered"/>
    <b v="1"/>
    <s v="Medicare"/>
    <s v="Bachelor's Degree"/>
    <b v="0"/>
    <x v="0"/>
    <b v="0"/>
    <x v="1"/>
  </r>
  <r>
    <s v="PID0147"/>
    <s v="Adult"/>
    <x v="3"/>
    <n v="500"/>
    <n v="259.10000000000002"/>
    <n v="100.2"/>
    <s v="Male"/>
    <s v="A+"/>
    <b v="0"/>
    <b v="0"/>
    <b v="1"/>
    <n v="150"/>
    <n v="34.671280276816617"/>
    <b v="1"/>
    <b v="1"/>
    <s v="Fractured Arm"/>
    <s v="Recovered"/>
    <b v="1"/>
    <s v="Medicare"/>
    <s v="Master's Degree"/>
    <b v="1"/>
    <x v="1"/>
    <b v="1"/>
    <x v="0"/>
  </r>
  <r>
    <s v="PID0148"/>
    <s v="Middle-aged"/>
    <x v="1"/>
    <n v="200000"/>
    <n v="106845.8"/>
    <n v="84.7"/>
    <s v="Male"/>
    <s v="AB+"/>
    <b v="1"/>
    <b v="1"/>
    <b v="1"/>
    <n v="5"/>
    <n v="29.655824375897208"/>
    <b v="1"/>
    <b v="1"/>
    <s v="Diabetes"/>
    <s v="Recovered"/>
    <b v="1"/>
    <s v="Blue Cross"/>
    <s v="Post-graduate"/>
    <b v="1"/>
    <x v="1"/>
    <b v="1"/>
    <x v="0"/>
  </r>
  <r>
    <s v="PID0149"/>
    <s v="Adult"/>
    <x v="2"/>
    <n v="60000"/>
    <n v="51135.96"/>
    <n v="64.2"/>
    <s v="Female"/>
    <s v="B+"/>
    <b v="1"/>
    <b v="0"/>
    <b v="1"/>
    <n v="4"/>
    <n v="21.95547347901919"/>
    <b v="0"/>
    <b v="0"/>
    <s v="Cancer"/>
    <s v="Recovered"/>
    <b v="1"/>
    <s v="Aetna"/>
    <s v="School"/>
    <b v="0"/>
    <x v="0"/>
    <b v="0"/>
    <x v="1"/>
  </r>
  <r>
    <s v="PID0150"/>
    <s v="Middle-aged"/>
    <x v="2"/>
    <n v="240000"/>
    <n v="137764.79999999999"/>
    <n v="66.7"/>
    <s v="Female"/>
    <s v="B+"/>
    <b v="0"/>
    <b v="1"/>
    <b v="1"/>
    <n v="3"/>
    <n v="25.104445029922093"/>
    <b v="0"/>
    <b v="0"/>
    <s v="Prostate Cancer"/>
    <s v="Critical"/>
    <b v="1"/>
    <s v="Blue Cross"/>
    <s v="School"/>
    <b v="0"/>
    <x v="0"/>
    <b v="0"/>
    <x v="1"/>
  </r>
  <r>
    <s v="PID0151"/>
    <s v="Middle-aged"/>
    <x v="0"/>
    <n v="10000"/>
    <n v="8622.85"/>
    <n v="79.900000000000006"/>
    <s v="Female"/>
    <s v="B-"/>
    <b v="1"/>
    <b v="0"/>
    <b v="1"/>
    <n v="7"/>
    <n v="32.415108117976388"/>
    <b v="1"/>
    <b v="1"/>
    <s v="Fractured Leg"/>
    <s v="Critical"/>
    <b v="1"/>
    <s v="Medicare"/>
    <s v="School"/>
    <b v="1"/>
    <x v="1"/>
    <b v="1"/>
    <x v="0"/>
  </r>
  <r>
    <s v="PID0152"/>
    <s v="Adult"/>
    <x v="1"/>
    <n v="24000"/>
    <n v="13038.27"/>
    <n v="87.9"/>
    <s v="Female"/>
    <s v="B+"/>
    <b v="1"/>
    <b v="0"/>
    <b v="1"/>
    <n v="15"/>
    <n v="29.712006489994597"/>
    <b v="1"/>
    <b v="1"/>
    <s v="Hypertension"/>
    <s v="Ongoing Treatment"/>
    <b v="1"/>
    <s v="Blue Cross"/>
    <s v="PhD"/>
    <b v="1"/>
    <x v="1"/>
    <b v="1"/>
    <x v="0"/>
  </r>
  <r>
    <s v="PID0153"/>
    <s v="Senior"/>
    <x v="3"/>
    <n v="40000"/>
    <n v="35399.4"/>
    <n v="71"/>
    <s v="Male"/>
    <s v="A+"/>
    <b v="0"/>
    <b v="1"/>
    <b v="1"/>
    <n v="2"/>
    <n v="28.440954975164232"/>
    <b v="1"/>
    <b v="1"/>
    <s v="Diabetes"/>
    <s v="Critical"/>
    <b v="1"/>
    <s v="Aetna"/>
    <s v="Master's Degree"/>
    <b v="0"/>
    <x v="0"/>
    <b v="1"/>
    <x v="0"/>
  </r>
  <r>
    <s v="PID0154"/>
    <s v="Adult"/>
    <x v="0"/>
    <n v="60000"/>
    <n v="44585.9"/>
    <n v="77"/>
    <s v="Male"/>
    <s v="B-"/>
    <b v="0"/>
    <b v="0"/>
    <b v="1"/>
    <n v="20"/>
    <n v="30.078124999999993"/>
    <b v="1"/>
    <b v="1"/>
    <s v="Stroke"/>
    <s v="Critical"/>
    <b v="1"/>
    <s v="Cigna"/>
    <s v="Bachelor's Degree"/>
    <b v="1"/>
    <x v="1"/>
    <b v="1"/>
    <x v="0"/>
  </r>
  <r>
    <s v="PID0155"/>
    <s v="Adult"/>
    <x v="0"/>
    <n v="800"/>
    <n v="531.89"/>
    <n v="88.8"/>
    <s v="Male"/>
    <s v="AB-"/>
    <b v="0"/>
    <b v="0"/>
    <b v="1"/>
    <n v="3"/>
    <n v="31.091348342144887"/>
    <b v="1"/>
    <b v="1"/>
    <s v="Respiratory Infection"/>
    <s v="Ongoing Treatment"/>
    <b v="1"/>
    <s v="UnitedHealthcare"/>
    <s v="School"/>
    <b v="1"/>
    <x v="1"/>
    <b v="1"/>
    <x v="0"/>
  </r>
  <r>
    <s v="PID0156"/>
    <s v="Senior"/>
    <x v="0"/>
    <n v="24000"/>
    <n v="20033.97"/>
    <n v="76.099999999999994"/>
    <s v="Male"/>
    <s v="AB+"/>
    <b v="0"/>
    <b v="1"/>
    <b v="1"/>
    <n v="7"/>
    <n v="26.962868480725625"/>
    <b v="0"/>
    <b v="0"/>
    <s v="Fractured Leg"/>
    <s v="Ongoing Treatment"/>
    <b v="1"/>
    <s v="Aetna"/>
    <s v="Bachelor's Degree"/>
    <b v="0"/>
    <x v="0"/>
    <b v="0"/>
    <x v="1"/>
  </r>
  <r>
    <s v="PID0157"/>
    <s v="Adult"/>
    <x v="0"/>
    <n v="24000"/>
    <n v="12658.14"/>
    <n v="84.9"/>
    <s v="Female"/>
    <s v="B-"/>
    <b v="0"/>
    <b v="1"/>
    <b v="1"/>
    <n v="50"/>
    <n v="32.753365996682227"/>
    <b v="1"/>
    <b v="1"/>
    <s v="Childbirth"/>
    <s v="Critical"/>
    <b v="1"/>
    <s v="Medicare"/>
    <s v="Bachelor's Degree"/>
    <b v="0"/>
    <x v="0"/>
    <b v="1"/>
    <x v="0"/>
  </r>
  <r>
    <s v="PID0158"/>
    <s v="Young Adult"/>
    <x v="0"/>
    <n v="100"/>
    <n v="64.28"/>
    <n v="98.8"/>
    <s v="Female"/>
    <s v="AB+"/>
    <b v="1"/>
    <b v="0"/>
    <b v="1"/>
    <n v="7"/>
    <n v="31.895661157024794"/>
    <b v="1"/>
    <b v="1"/>
    <s v="Heart Attack"/>
    <s v="Ongoing Treatment"/>
    <b v="1"/>
    <s v="Medicare"/>
    <s v="Master's Degree"/>
    <b v="1"/>
    <x v="1"/>
    <b v="1"/>
    <x v="0"/>
  </r>
  <r>
    <s v="PID0159"/>
    <s v="Senior"/>
    <x v="3"/>
    <n v="800"/>
    <n v="632.6"/>
    <n v="82.7"/>
    <s v="Male"/>
    <s v="O+"/>
    <b v="1"/>
    <b v="1"/>
    <b v="1"/>
    <n v="25"/>
    <n v="30.748066627007741"/>
    <b v="1"/>
    <b v="1"/>
    <s v="Respiratory Infection"/>
    <s v="Recovered"/>
    <b v="1"/>
    <s v="Blue Cross"/>
    <s v="Post-graduate"/>
    <b v="1"/>
    <x v="1"/>
    <b v="1"/>
    <x v="0"/>
  </r>
  <r>
    <s v="PID0160"/>
    <s v="Middle-aged"/>
    <x v="3"/>
    <n v="300000"/>
    <n v="198697.35"/>
    <n v="76"/>
    <s v="Female"/>
    <s v="O+"/>
    <b v="0"/>
    <b v="1"/>
    <b v="1"/>
    <n v="9"/>
    <n v="29.319856487018246"/>
    <b v="1"/>
    <b v="1"/>
    <s v="Hypertension"/>
    <s v="Recovered"/>
    <b v="1"/>
    <s v="Medicare"/>
    <s v="Bachelor's Degree"/>
    <b v="0"/>
    <x v="0"/>
    <b v="1"/>
    <x v="0"/>
  </r>
  <r>
    <s v="PID0161"/>
    <s v="Adult"/>
    <x v="1"/>
    <n v="60000"/>
    <n v="47214.76"/>
    <n v="72.5"/>
    <s v="Male"/>
    <s v="A+"/>
    <b v="0"/>
    <b v="0"/>
    <b v="1"/>
    <n v="12"/>
    <n v="23.673469387755102"/>
    <b v="0"/>
    <b v="0"/>
    <s v="Appendicitis"/>
    <s v="Recovered"/>
    <b v="1"/>
    <s v="Aetna"/>
    <s v="School"/>
    <b v="0"/>
    <x v="0"/>
    <b v="0"/>
    <x v="1"/>
  </r>
  <r>
    <s v="PID0162"/>
    <s v="Senior"/>
    <x v="0"/>
    <n v="60000"/>
    <n v="47381.56"/>
    <n v="59.4"/>
    <s v="Female"/>
    <s v="B+"/>
    <b v="0"/>
    <b v="0"/>
    <b v="1"/>
    <n v="90"/>
    <n v="22.915782570116889"/>
    <b v="0"/>
    <b v="0"/>
    <s v="Diabetes"/>
    <s v="Ongoing Treatment"/>
    <b v="1"/>
    <s v="Cigna"/>
    <s v="Master's Degree"/>
    <b v="0"/>
    <x v="0"/>
    <b v="0"/>
    <x v="1"/>
  </r>
  <r>
    <s v="PID0163"/>
    <s v="Young Adult"/>
    <x v="2"/>
    <n v="24000"/>
    <n v="17921.32"/>
    <n v="81.5"/>
    <s v="Female"/>
    <s v="O+"/>
    <b v="1"/>
    <b v="1"/>
    <b v="1"/>
    <n v="20"/>
    <n v="26.919011758488573"/>
    <b v="0"/>
    <b v="0"/>
    <s v="Osteoarthritis"/>
    <s v="Recovered"/>
    <b v="1"/>
    <s v="Aetna"/>
    <s v="School"/>
    <b v="0"/>
    <x v="0"/>
    <b v="0"/>
    <x v="1"/>
  </r>
  <r>
    <s v="PID0164"/>
    <s v="Adult"/>
    <x v="3"/>
    <n v="40000"/>
    <n v="28057"/>
    <n v="85.1"/>
    <s v="Female"/>
    <s v="O+"/>
    <b v="1"/>
    <b v="0"/>
    <b v="1"/>
    <n v="5"/>
    <n v="30.513822654093012"/>
    <b v="1"/>
    <b v="1"/>
    <s v="Hypertension"/>
    <s v="Recovered"/>
    <b v="1"/>
    <s v="UnitedHealthcare"/>
    <s v="Post-graduate"/>
    <b v="0"/>
    <x v="0"/>
    <b v="1"/>
    <x v="0"/>
  </r>
  <r>
    <s v="PID0165"/>
    <s v="Middle-aged"/>
    <x v="0"/>
    <n v="18000"/>
    <n v="0"/>
    <n v="100.2"/>
    <s v="Male"/>
    <s v="AB+"/>
    <b v="0"/>
    <b v="0"/>
    <b v="0"/>
    <n v="30"/>
    <n v="34.671280276816617"/>
    <b v="1"/>
    <b v="1"/>
    <s v="Prostate Cancer"/>
    <s v="Recovered"/>
    <b v="0"/>
    <n v="0"/>
    <s v="School"/>
    <b v="1"/>
    <x v="1"/>
    <b v="1"/>
    <x v="0"/>
  </r>
  <r>
    <s v="PID0166"/>
    <s v="Senior"/>
    <x v="1"/>
    <n v="20000"/>
    <n v="0"/>
    <n v="83.5"/>
    <s v="Male"/>
    <s v="B+"/>
    <b v="0"/>
    <b v="0"/>
    <b v="0"/>
    <n v="40"/>
    <n v="34.755463059313215"/>
    <b v="1"/>
    <b v="1"/>
    <s v="Childbirth"/>
    <s v="Ongoing Treatment"/>
    <b v="0"/>
    <n v="0"/>
    <s v="School"/>
    <b v="1"/>
    <x v="1"/>
    <b v="1"/>
    <x v="0"/>
  </r>
  <r>
    <s v="PID0167"/>
    <s v="Senior"/>
    <x v="3"/>
    <n v="250000"/>
    <n v="203806.19999999998"/>
    <n v="69.400000000000006"/>
    <s v="Male"/>
    <s v="O-"/>
    <b v="0"/>
    <b v="1"/>
    <b v="1"/>
    <n v="20"/>
    <n v="28.517422748191979"/>
    <b v="1"/>
    <b v="1"/>
    <s v="Heart Disease"/>
    <s v="Critical"/>
    <b v="1"/>
    <s v="UnitedHealthcare"/>
    <s v="PhD"/>
    <b v="1"/>
    <x v="1"/>
    <b v="1"/>
    <x v="0"/>
  </r>
  <r>
    <s v="PID0168"/>
    <s v="Senior"/>
    <x v="2"/>
    <n v="100"/>
    <n v="72.98"/>
    <n v="87.9"/>
    <s v="Male"/>
    <s v="B+"/>
    <b v="0"/>
    <b v="0"/>
    <b v="1"/>
    <n v="0.5"/>
    <n v="33.910728752748732"/>
    <b v="1"/>
    <b v="1"/>
    <s v="Fractured Arm"/>
    <s v="Recovered"/>
    <b v="1"/>
    <s v="Medicare"/>
    <s v="Master's Degree"/>
    <b v="1"/>
    <x v="1"/>
    <b v="1"/>
    <x v="0"/>
  </r>
  <r>
    <s v="PID0169"/>
    <s v="Middle-aged"/>
    <x v="2"/>
    <n v="21000"/>
    <n v="17316.740000000002"/>
    <n v="64.099999999999994"/>
    <s v="Male"/>
    <s v="AB-"/>
    <b v="1"/>
    <b v="1"/>
    <b v="1"/>
    <n v="20"/>
    <n v="26.339579224194605"/>
    <b v="0"/>
    <b v="0"/>
    <s v="Kidney Stones"/>
    <s v="Recovered"/>
    <b v="1"/>
    <s v="UnitedHealthcare"/>
    <s v="PhD"/>
    <b v="0"/>
    <x v="0"/>
    <b v="0"/>
    <x v="1"/>
  </r>
  <r>
    <s v="PID0170"/>
    <s v="Middle-aged"/>
    <x v="1"/>
    <n v="20000"/>
    <n v="12759.74"/>
    <n v="85.4"/>
    <s v="Female"/>
    <s v="O+"/>
    <b v="1"/>
    <b v="1"/>
    <b v="1"/>
    <n v="300"/>
    <n v="34.646435960890912"/>
    <b v="1"/>
    <b v="1"/>
    <s v="Osteoarthritis"/>
    <s v="Ongoing Treatment"/>
    <b v="1"/>
    <s v="UnitedHealthcare"/>
    <s v="Uneducated"/>
    <b v="0"/>
    <x v="0"/>
    <b v="1"/>
    <x v="0"/>
  </r>
  <r>
    <s v="PID0171"/>
    <s v="Middle-aged"/>
    <x v="0"/>
    <n v="100"/>
    <n v="83.26"/>
    <n v="80.099999999999994"/>
    <s v="Female"/>
    <s v="AB-"/>
    <b v="0"/>
    <b v="0"/>
    <b v="1"/>
    <n v="9"/>
    <n v="31.683873264506936"/>
    <b v="1"/>
    <b v="1"/>
    <s v="Heart Attack"/>
    <s v="Ongoing Treatment"/>
    <b v="1"/>
    <s v="UnitedHealthcare"/>
    <s v="Bachelor's Degree"/>
    <b v="1"/>
    <x v="1"/>
    <b v="1"/>
    <x v="0"/>
  </r>
  <r>
    <s v="PID0172"/>
    <s v="Middle-aged"/>
    <x v="2"/>
    <n v="3000"/>
    <n v="0"/>
    <n v="80.099999999999994"/>
    <s v="Male"/>
    <s v="O+"/>
    <b v="0"/>
    <b v="0"/>
    <b v="0"/>
    <n v="20"/>
    <n v="29.781380130874481"/>
    <b v="1"/>
    <b v="1"/>
    <s v="Respiratory Infection"/>
    <s v="Ongoing Treatment"/>
    <b v="0"/>
    <n v="0"/>
    <s v="School"/>
    <b v="1"/>
    <x v="1"/>
    <b v="1"/>
    <x v="0"/>
  </r>
  <r>
    <s v="PID0173"/>
    <s v="Senior"/>
    <x v="1"/>
    <n v="100"/>
    <n v="0"/>
    <n v="87.5"/>
    <s v="Female"/>
    <s v="A-"/>
    <b v="0"/>
    <b v="0"/>
    <b v="0"/>
    <n v="200"/>
    <n v="31.753520104514447"/>
    <b v="1"/>
    <b v="1"/>
    <s v="Diabetes"/>
    <s v="Ongoing Treatment"/>
    <b v="0"/>
    <n v="0"/>
    <s v="Master's Degree"/>
    <b v="0"/>
    <x v="0"/>
    <b v="1"/>
    <x v="0"/>
  </r>
  <r>
    <s v="PID0174"/>
    <s v="Senior"/>
    <x v="0"/>
    <n v="3000"/>
    <n v="2684.7599999999998"/>
    <n v="72.900000000000006"/>
    <s v="Male"/>
    <s v="O+"/>
    <b v="0"/>
    <b v="0"/>
    <b v="1"/>
    <n v="15"/>
    <n v="31.552977839335181"/>
    <b v="1"/>
    <b v="1"/>
    <s v="Stroke"/>
    <s v="Critical"/>
    <b v="1"/>
    <s v="Cigna"/>
    <s v="School"/>
    <b v="1"/>
    <x v="1"/>
    <b v="1"/>
    <x v="0"/>
  </r>
  <r>
    <s v="PID0175"/>
    <s v="Senior"/>
    <x v="0"/>
    <n v="36000"/>
    <n v="29560.29"/>
    <n v="72.8"/>
    <s v="Male"/>
    <s v="AB+"/>
    <b v="0"/>
    <b v="0"/>
    <b v="1"/>
    <n v="7"/>
    <n v="26.418928726956018"/>
    <b v="0"/>
    <b v="0"/>
    <s v="Stroke"/>
    <s v="Ongoing Treatment"/>
    <b v="1"/>
    <s v="Blue Cross"/>
    <s v="Bachelor's Degree"/>
    <b v="0"/>
    <x v="0"/>
    <b v="0"/>
    <x v="1"/>
  </r>
  <r>
    <s v="PID0176"/>
    <s v="Senior"/>
    <x v="3"/>
    <n v="800"/>
    <n v="550.38"/>
    <n v="66.3"/>
    <s v="Male"/>
    <s v="A-"/>
    <b v="0"/>
    <b v="1"/>
    <b v="1"/>
    <n v="12"/>
    <n v="29.077672031928422"/>
    <b v="1"/>
    <b v="1"/>
    <s v="Prostate Cancer"/>
    <s v="Ongoing Treatment"/>
    <b v="1"/>
    <s v="UnitedHealthcare"/>
    <s v="Bachelor's Degree"/>
    <b v="1"/>
    <x v="1"/>
    <b v="1"/>
    <x v="0"/>
  </r>
  <r>
    <s v="PID0177"/>
    <s v="Adult"/>
    <x v="0"/>
    <n v="500"/>
    <n v="394.97"/>
    <n v="108.4"/>
    <s v="Female"/>
    <s v="AB-"/>
    <b v="0"/>
    <b v="0"/>
    <b v="1"/>
    <n v="12"/>
    <n v="34.994834710743802"/>
    <b v="1"/>
    <b v="1"/>
    <s v="Hypertension"/>
    <s v="Critical"/>
    <b v="1"/>
    <s v="Aetna"/>
    <s v="School"/>
    <b v="1"/>
    <x v="1"/>
    <b v="1"/>
    <x v="0"/>
  </r>
  <r>
    <s v="PID0178"/>
    <s v="Young Adult"/>
    <x v="1"/>
    <n v="32000"/>
    <n v="20010.64"/>
    <n v="73.900000000000006"/>
    <s v="Female"/>
    <s v="B-"/>
    <b v="0"/>
    <b v="0"/>
    <b v="1"/>
    <n v="12"/>
    <n v="31.569054637105388"/>
    <b v="1"/>
    <b v="1"/>
    <s v="Heart Attack"/>
    <s v="Ongoing Treatment"/>
    <b v="1"/>
    <s v="UnitedHealthcare"/>
    <s v="Bachelor's Degree"/>
    <b v="1"/>
    <x v="1"/>
    <b v="1"/>
    <x v="0"/>
  </r>
  <r>
    <s v="PID0179"/>
    <s v="Middle-aged"/>
    <x v="0"/>
    <n v="3000"/>
    <n v="1974.03"/>
    <n v="63.3"/>
    <s v="Female"/>
    <s v="A-"/>
    <b v="0"/>
    <b v="0"/>
    <b v="1"/>
    <n v="40"/>
    <n v="25.356513379266136"/>
    <b v="0"/>
    <b v="0"/>
    <s v="Kidney Stones"/>
    <s v="Ongoing Treatment"/>
    <b v="1"/>
    <s v="Cigna"/>
    <s v="Post-graduate"/>
    <b v="0"/>
    <x v="0"/>
    <b v="0"/>
    <x v="1"/>
  </r>
  <r>
    <s v="PID0180"/>
    <s v="Adult"/>
    <x v="1"/>
    <n v="10000"/>
    <n v="0"/>
    <n v="66.3"/>
    <s v="Female"/>
    <s v="A+"/>
    <b v="0"/>
    <b v="0"/>
    <b v="0"/>
    <n v="12"/>
    <n v="21.162501196974048"/>
    <b v="0"/>
    <b v="0"/>
    <s v="Hypertension"/>
    <s v="Recovered"/>
    <b v="0"/>
    <n v="0"/>
    <s v="Bachelor's Degree"/>
    <b v="0"/>
    <x v="0"/>
    <b v="0"/>
    <x v="1"/>
  </r>
  <r>
    <s v="PID0181"/>
    <s v="Middle-aged"/>
    <x v="0"/>
    <n v="200000"/>
    <n v="163598.39999999999"/>
    <n v="83.1"/>
    <s v="Female"/>
    <s v="O+"/>
    <b v="0"/>
    <b v="0"/>
    <b v="1"/>
    <n v="12"/>
    <n v="30.896787626412852"/>
    <b v="1"/>
    <b v="1"/>
    <s v="Childbirth"/>
    <s v="Ongoing Treatment"/>
    <b v="1"/>
    <s v="Cigna"/>
    <s v="School"/>
    <b v="0"/>
    <x v="0"/>
    <b v="1"/>
    <x v="0"/>
  </r>
  <r>
    <s v="PID0182"/>
    <s v="Adult"/>
    <x v="0"/>
    <n v="60000"/>
    <n v="34972.1"/>
    <n v="94.2"/>
    <s v="Male"/>
    <s v="A+"/>
    <b v="0"/>
    <b v="0"/>
    <b v="1"/>
    <n v="120"/>
    <n v="33.776757861522469"/>
    <b v="1"/>
    <b v="1"/>
    <s v="Childbirth"/>
    <s v="Critical"/>
    <b v="1"/>
    <s v="Medicare"/>
    <s v="High School"/>
    <b v="1"/>
    <x v="1"/>
    <b v="1"/>
    <x v="0"/>
  </r>
  <r>
    <s v="PID0183"/>
    <s v="Middle-aged"/>
    <x v="1"/>
    <n v="18000"/>
    <n v="11502.539999999999"/>
    <n v="82.8"/>
    <s v="Male"/>
    <s v="B-"/>
    <b v="1"/>
    <b v="1"/>
    <b v="1"/>
    <n v="12"/>
    <n v="32.343749999999993"/>
    <b v="1"/>
    <b v="1"/>
    <s v="Respiratory Infection"/>
    <s v="Recovered"/>
    <b v="1"/>
    <s v="Blue Cross"/>
    <s v="Post-graduate"/>
    <b v="1"/>
    <x v="1"/>
    <b v="1"/>
    <x v="0"/>
  </r>
  <r>
    <s v="PID0184"/>
    <s v="Adult"/>
    <x v="2"/>
    <n v="240000"/>
    <n v="164092.20000000001"/>
    <n v="92.6"/>
    <s v="Female"/>
    <s v="O+"/>
    <s v="No"/>
    <b v="0"/>
    <b v="1"/>
    <n v="7"/>
    <n v="31.667863616155401"/>
    <b v="1"/>
    <b v="1"/>
    <s v="Heart Attack"/>
    <s v="Ongoing Treatment"/>
    <b v="1"/>
    <s v="Blue Cross"/>
    <s v="Bachelor's Degree"/>
    <b v="1"/>
    <x v="1"/>
    <b v="1"/>
    <x v="0"/>
  </r>
  <r>
    <s v="PID0185"/>
    <s v="Adult"/>
    <x v="0"/>
    <n v="90000"/>
    <n v="0"/>
    <n v="64.2"/>
    <s v="Female"/>
    <s v="AB+"/>
    <b v="0"/>
    <s v="No"/>
    <b v="0"/>
    <n v="5"/>
    <n v="21.95547347901919"/>
    <b v="0"/>
    <b v="0"/>
    <s v="Osteoarthritis"/>
    <s v="Ongoing Treatment"/>
    <b v="0"/>
    <n v="0"/>
    <s v="Bachelor's Degree"/>
    <b v="0"/>
    <x v="0"/>
    <b v="0"/>
    <x v="1"/>
  </r>
  <r>
    <s v="PID0186"/>
    <s v="Middle-aged"/>
    <x v="0"/>
    <n v="300000"/>
    <n v="194773.68"/>
    <n v="85.3"/>
    <s v="Male"/>
    <s v="AB-"/>
    <b v="0"/>
    <b v="0"/>
    <b v="1"/>
    <n v="5"/>
    <n v="31.714753123140991"/>
    <b v="1"/>
    <b v="1"/>
    <s v="Diabetes"/>
    <s v="Critical"/>
    <b v="1"/>
    <s v="Medicare"/>
    <s v="Master's Degree"/>
    <b v="0"/>
    <x v="0"/>
    <b v="1"/>
    <x v="0"/>
  </r>
  <r>
    <s v="PID0187"/>
    <s v="Adult"/>
    <x v="0"/>
    <n v="100"/>
    <n v="60.96"/>
    <n v="82.1"/>
    <s v="Female"/>
    <s v="O-"/>
    <b v="1"/>
    <b v="0"/>
    <b v="1"/>
    <n v="4"/>
    <n v="25.912132306526949"/>
    <b v="0"/>
    <b v="0"/>
    <s v="Allergic Reaction"/>
    <s v="Ongoing Treatment"/>
    <b v="1"/>
    <s v="Blue Cross"/>
    <s v="School"/>
    <b v="0"/>
    <x v="0"/>
    <b v="0"/>
    <x v="1"/>
  </r>
  <r>
    <s v="PID0188"/>
    <s v="Adult"/>
    <x v="2"/>
    <n v="10000"/>
    <n v="7939.0999999999995"/>
    <n v="96.5"/>
    <s v="Male"/>
    <s v="A+"/>
    <b v="0"/>
    <b v="0"/>
    <b v="1"/>
    <n v="0"/>
    <n v="33.787332376317359"/>
    <b v="1"/>
    <b v="1"/>
    <s v="Heart Disease"/>
    <s v="Recovered"/>
    <b v="1"/>
    <s v="Aetna"/>
    <s v="Master's Degree"/>
    <b v="1"/>
    <x v="1"/>
    <b v="1"/>
    <x v="0"/>
  </r>
  <r>
    <s v="PID0189"/>
    <s v="Adult"/>
    <x v="0"/>
    <n v="240000"/>
    <n v="214090.32"/>
    <n v="61.8"/>
    <s v="Male"/>
    <s v="AB+"/>
    <b v="1"/>
    <b v="1"/>
    <b v="1"/>
    <n v="20"/>
    <n v="22.159274265839578"/>
    <b v="0"/>
    <b v="0"/>
    <s v="Fractured Leg"/>
    <s v="Recovered"/>
    <b v="1"/>
    <s v="Blue Cross"/>
    <s v="School"/>
    <b v="0"/>
    <x v="0"/>
    <b v="0"/>
    <x v="1"/>
  </r>
  <r>
    <s v="PID0190"/>
    <s v="Adult"/>
    <x v="2"/>
    <n v="18000"/>
    <n v="12382.380000000001"/>
    <n v="96.3"/>
    <s v="Female"/>
    <s v="B-"/>
    <b v="0"/>
    <b v="0"/>
    <b v="1"/>
    <n v="30"/>
    <n v="31.088584710743802"/>
    <b v="1"/>
    <b v="1"/>
    <s v="Heart Disease"/>
    <s v="Recovered"/>
    <b v="1"/>
    <s v="Medicare"/>
    <s v="Bachelor's Degree"/>
    <b v="1"/>
    <x v="1"/>
    <b v="1"/>
    <x v="0"/>
  </r>
  <r>
    <s v="PID0191"/>
    <s v="Adult"/>
    <x v="2"/>
    <n v="75000"/>
    <n v="57189.799999999996"/>
    <n v="77.900000000000006"/>
    <s v="Female"/>
    <s v="AB-"/>
    <b v="0"/>
    <b v="0"/>
    <b v="1"/>
    <n v="9"/>
    <n v="28.96341463414635"/>
    <b v="1"/>
    <b v="1"/>
    <s v="Heart Attack"/>
    <s v="Ongoing Treatment"/>
    <b v="1"/>
    <s v="Cigna"/>
    <s v="Bachelor's Degree"/>
    <b v="1"/>
    <x v="1"/>
    <b v="1"/>
    <x v="0"/>
  </r>
  <r>
    <s v="PID0192"/>
    <s v="Adult"/>
    <x v="2"/>
    <n v="2000"/>
    <n v="1230.08"/>
    <n v="102.1"/>
    <s v="Female"/>
    <s v="B-"/>
    <b v="1"/>
    <b v="0"/>
    <b v="1"/>
    <n v="4"/>
    <n v="34.916726514141104"/>
    <b v="1"/>
    <b v="1"/>
    <s v="Hypertension"/>
    <s v="Critical"/>
    <b v="1"/>
    <s v="Aetna"/>
    <s v="Bachelor's Degree"/>
    <b v="1"/>
    <x v="1"/>
    <b v="1"/>
    <x v="0"/>
  </r>
  <r>
    <s v="PID0193"/>
    <s v="Middle-aged"/>
    <x v="2"/>
    <n v="3000"/>
    <n v="0"/>
    <n v="79.5"/>
    <s v="Female"/>
    <s v="B-"/>
    <b v="0"/>
    <b v="0"/>
    <b v="0"/>
    <n v="15"/>
    <n v="30.292638317329668"/>
    <b v="1"/>
    <b v="1"/>
    <s v="Respiratory Infection"/>
    <s v="Ongoing Treatment"/>
    <b v="0"/>
    <n v="0"/>
    <s v="Master's Degree"/>
    <b v="1"/>
    <x v="1"/>
    <b v="1"/>
    <x v="0"/>
  </r>
  <r>
    <s v="PID0194"/>
    <s v="Middle-aged"/>
    <x v="1"/>
    <n v="12000"/>
    <n v="8360.16"/>
    <n v="64.400000000000006"/>
    <s v="Female"/>
    <s v="AB-"/>
    <b v="0"/>
    <b v="0"/>
    <b v="1"/>
    <n v="5"/>
    <n v="24.844720496894411"/>
    <b v="0"/>
    <b v="0"/>
    <s v="Prostate Cancer"/>
    <s v="Recovered"/>
    <b v="1"/>
    <s v="Cigna"/>
    <s v="Bachelor's Degree"/>
    <b v="0"/>
    <x v="0"/>
    <b v="0"/>
    <x v="1"/>
  </r>
  <r>
    <s v="PID0195"/>
    <s v="Senior"/>
    <x v="1"/>
    <n v="60000"/>
    <n v="0"/>
    <n v="68.7"/>
    <s v="Male"/>
    <s v="O+"/>
    <b v="0"/>
    <b v="0"/>
    <b v="0"/>
    <n v="12"/>
    <n v="30.533333333333335"/>
    <b v="1"/>
    <b v="1"/>
    <s v="Appendicitis"/>
    <s v="Critical"/>
    <b v="0"/>
    <n v="0"/>
    <s v="High School"/>
    <b v="0"/>
    <x v="0"/>
    <b v="1"/>
    <x v="0"/>
  </r>
  <r>
    <s v="PID0196"/>
    <s v="Adult"/>
    <x v="1"/>
    <n v="75000"/>
    <n v="0"/>
    <n v="88.1"/>
    <s v="Male"/>
    <s v="B+"/>
    <b v="0"/>
    <b v="0"/>
    <b v="0"/>
    <n v="20"/>
    <n v="29.436332653947673"/>
    <b v="1"/>
    <b v="1"/>
    <s v="Osteoarthritis"/>
    <s v="Ongoing Treatment"/>
    <b v="0"/>
    <n v="0"/>
    <s v="PhD"/>
    <b v="1"/>
    <x v="1"/>
    <b v="1"/>
    <x v="0"/>
  </r>
  <r>
    <s v="PID0197"/>
    <s v="Adult"/>
    <x v="1"/>
    <n v="21000"/>
    <n v="13329.75"/>
    <n v="78.400000000000006"/>
    <s v="Female"/>
    <s v="A+"/>
    <b v="0"/>
    <b v="0"/>
    <b v="1"/>
    <n v="9"/>
    <n v="29.873494894071023"/>
    <b v="1"/>
    <b v="1"/>
    <s v="Kidney Stones"/>
    <s v="Critical"/>
    <b v="1"/>
    <s v="Aetna"/>
    <s v="Uneducated"/>
    <b v="1"/>
    <x v="1"/>
    <b v="1"/>
    <x v="0"/>
  </r>
  <r>
    <s v="PID0198"/>
    <s v="Adult"/>
    <x v="2"/>
    <n v="3000"/>
    <n v="2153.2200000000003"/>
    <n v="62.3"/>
    <s v="Female"/>
    <s v="O+"/>
    <s v="Yes"/>
    <b v="1"/>
    <b v="1"/>
    <n v="15"/>
    <n v="24.335937499999993"/>
    <b v="0"/>
    <b v="0"/>
    <s v="Kidney Stones"/>
    <s v="Ongoing Treatment"/>
    <b v="1"/>
    <s v="Aetna"/>
    <s v="PhD"/>
    <b v="0"/>
    <x v="0"/>
    <b v="0"/>
    <x v="1"/>
  </r>
  <r>
    <s v="PID0199"/>
    <s v="Senior"/>
    <x v="0"/>
    <n v="45000"/>
    <n v="40303.020000000004"/>
    <n v="53.7"/>
    <s v="Male"/>
    <s v="AB+"/>
    <b v="0"/>
    <b v="0"/>
    <b v="1"/>
    <n v="30"/>
    <n v="20.461819844535892"/>
    <b v="0"/>
    <b v="0"/>
    <s v="Prostate Cancer"/>
    <s v="Critical"/>
    <b v="1"/>
    <s v="Medicare"/>
    <s v="Master's Degree"/>
    <b v="0"/>
    <x v="0"/>
    <b v="0"/>
    <x v="1"/>
  </r>
  <r>
    <s v="PID0200"/>
    <s v="Middle-aged"/>
    <x v="2"/>
    <n v="1600"/>
    <n v="1266.78"/>
    <n v="89.2"/>
    <s v="Female"/>
    <s v="B+"/>
    <b v="0"/>
    <b v="0"/>
    <b v="1"/>
    <n v="0.5"/>
    <n v="32.370445637973582"/>
    <b v="1"/>
    <b v="1"/>
    <s v="Respiratory Infection"/>
    <s v="Recovered"/>
    <b v="1"/>
    <s v="Medicare"/>
    <s v="Post-graduate"/>
    <b v="1"/>
    <x v="1"/>
    <b v="1"/>
    <x v="0"/>
  </r>
  <r>
    <s v="PID0201"/>
    <s v="Middle-aged"/>
    <x v="0"/>
    <n v="800"/>
    <n v="630.48"/>
    <n v="54.1"/>
    <s v="Male"/>
    <s v="A-"/>
    <b v="0"/>
    <b v="1"/>
    <b v="1"/>
    <n v="50"/>
    <n v="22.230440499671268"/>
    <b v="0"/>
    <b v="0"/>
    <s v="Cancer"/>
    <s v="Recovered"/>
    <b v="1"/>
    <s v="UnitedHealthcare"/>
    <s v="Master's Degree"/>
    <b v="0"/>
    <x v="0"/>
    <b v="0"/>
    <x v="1"/>
  </r>
  <r>
    <s v="PID0202"/>
    <s v="Senior"/>
    <x v="2"/>
    <n v="100"/>
    <n v="0"/>
    <n v="80"/>
    <s v="Male"/>
    <s v="A-"/>
    <b v="0"/>
    <b v="1"/>
    <b v="0"/>
    <n v="3"/>
    <n v="33.732501264968796"/>
    <b v="1"/>
    <b v="1"/>
    <s v="Kidney Stones"/>
    <s v="Recovered"/>
    <b v="0"/>
    <n v="0"/>
    <s v="Bachelor's Degree"/>
    <b v="1"/>
    <x v="1"/>
    <b v="1"/>
    <x v="0"/>
  </r>
  <r>
    <s v="PID0203"/>
    <s v="Middle-aged"/>
    <x v="3"/>
    <n v="300000"/>
    <n v="233626.56"/>
    <n v="90.8"/>
    <s v="Female"/>
    <s v="O-"/>
    <b v="0"/>
    <b v="0"/>
    <b v="1"/>
    <n v="12"/>
    <n v="32.171201814058961"/>
    <b v="1"/>
    <b v="1"/>
    <s v="Kidney Stones"/>
    <s v="Ongoing Treatment"/>
    <b v="1"/>
    <s v="Cigna"/>
    <s v="Bachelor's Degree"/>
    <b v="1"/>
    <x v="1"/>
    <b v="1"/>
    <x v="0"/>
  </r>
  <r>
    <s v="PID0204"/>
    <s v="Adult"/>
    <x v="3"/>
    <n v="300000"/>
    <n v="210807"/>
    <n v="72.400000000000006"/>
    <s v="Female"/>
    <s v="O-"/>
    <b v="0"/>
    <b v="0"/>
    <b v="1"/>
    <n v="20"/>
    <n v="26.918500892326001"/>
    <b v="0"/>
    <b v="0"/>
    <s v="Fractured Arm"/>
    <s v="Ongoing Treatment"/>
    <b v="1"/>
    <s v="Medicare"/>
    <s v="School"/>
    <b v="0"/>
    <x v="0"/>
    <b v="0"/>
    <x v="1"/>
  </r>
  <r>
    <s v="PID0205"/>
    <s v="Senior"/>
    <x v="0"/>
    <n v="45000"/>
    <n v="36976.979999999996"/>
    <n v="60.1"/>
    <s v="Male"/>
    <s v="B+"/>
    <b v="0"/>
    <b v="0"/>
    <b v="1"/>
    <n v="2"/>
    <n v="21.810132094643638"/>
    <b v="0"/>
    <b v="0"/>
    <s v="Fractured Leg"/>
    <s v="Critical"/>
    <b v="1"/>
    <s v="Cigna"/>
    <s v="Master's Degree"/>
    <b v="0"/>
    <x v="0"/>
    <b v="0"/>
    <x v="1"/>
  </r>
  <r>
    <s v="PID0206"/>
    <s v="Adult"/>
    <x v="2"/>
    <n v="18000"/>
    <n v="13231.380000000001"/>
    <n v="72.3"/>
    <s v="Male"/>
    <s v="B-"/>
    <s v="No"/>
    <b v="1"/>
    <b v="1"/>
    <n v="3"/>
    <n v="25.924199505181253"/>
    <s v="No"/>
    <b v="0"/>
    <s v="Allergic Reaction"/>
    <s v="Recovered"/>
    <b v="1"/>
    <s v="Blue Cross"/>
    <s v="School"/>
    <s v="No"/>
    <x v="0"/>
    <s v="No"/>
    <x v="1"/>
  </r>
  <r>
    <s v="PID0207"/>
    <s v="Adult"/>
    <x v="0"/>
    <n v="3000"/>
    <n v="0"/>
    <n v="90"/>
    <s v="Female"/>
    <s v="B+"/>
    <b v="0"/>
    <b v="0"/>
    <b v="0"/>
    <n v="25"/>
    <n v="29.054752066115704"/>
    <b v="1"/>
    <b v="1"/>
    <s v="Allergic Reaction"/>
    <s v="Ongoing Treatment"/>
    <b v="0"/>
    <n v="0"/>
    <s v="Post-graduate"/>
    <b v="0"/>
    <x v="0"/>
    <b v="1"/>
    <x v="0"/>
  </r>
  <r>
    <s v="PID0208"/>
    <s v="Middle-aged"/>
    <x v="3"/>
    <n v="3000"/>
    <n v="0"/>
    <n v="61.1"/>
    <s v="Male"/>
    <s v="AB-"/>
    <b v="0"/>
    <b v="1"/>
    <b v="0"/>
    <n v="9"/>
    <n v="23.571621465221249"/>
    <b v="0"/>
    <b v="0"/>
    <s v="Diabetes"/>
    <s v="Critical"/>
    <b v="0"/>
    <n v="0"/>
    <s v="Master's Degree"/>
    <b v="0"/>
    <x v="0"/>
    <b v="0"/>
    <x v="1"/>
  </r>
  <r>
    <s v="PID0209"/>
    <s v="Middle-aged"/>
    <x v="3"/>
    <n v="75000"/>
    <n v="39899.4"/>
    <n v="68.8"/>
    <s v="Male"/>
    <s v="B-"/>
    <b v="0"/>
    <b v="0"/>
    <b v="1"/>
    <n v="9"/>
    <n v="26.542185872458621"/>
    <b v="0"/>
    <b v="0"/>
    <s v="Childbirth"/>
    <s v="Critical"/>
    <b v="1"/>
    <s v="Medicare"/>
    <s v="Master's Degree"/>
    <b v="0"/>
    <x v="0"/>
    <b v="0"/>
    <x v="1"/>
  </r>
  <r>
    <s v="PID0210"/>
    <s v="Senior"/>
    <x v="2"/>
    <n v="100"/>
    <n v="0"/>
    <n v="51.9"/>
    <s v="Male"/>
    <s v="AB-"/>
    <b v="0"/>
    <b v="0"/>
    <b v="0"/>
    <n v="250"/>
    <n v="20.022375679950617"/>
    <b v="0"/>
    <b v="0"/>
    <s v="Osteoarthritis"/>
    <s v="Critical"/>
    <b v="0"/>
    <n v="0"/>
    <s v="School"/>
    <b v="0"/>
    <x v="0"/>
    <b v="0"/>
    <x v="1"/>
  </r>
  <r>
    <s v="PID0211"/>
    <s v="Middle-aged"/>
    <x v="3"/>
    <n v="20000"/>
    <n v="16134.38"/>
    <n v="82.5"/>
    <s v="Male"/>
    <s v="AB+"/>
    <b v="0"/>
    <b v="0"/>
    <b v="1"/>
    <n v="40"/>
    <n v="34.786641929499076"/>
    <b v="1"/>
    <b v="1"/>
    <s v="Heart Disease"/>
    <s v="Critical"/>
    <b v="1"/>
    <s v="Medicare"/>
    <s v="School"/>
    <b v="1"/>
    <x v="1"/>
    <b v="1"/>
    <x v="0"/>
  </r>
  <r>
    <s v="PID0212"/>
    <s v="Middle-aged"/>
    <x v="0"/>
    <n v="60000"/>
    <n v="38509.85"/>
    <n v="100.5"/>
    <s v="Female"/>
    <s v="O-"/>
    <b v="0"/>
    <b v="1"/>
    <b v="1"/>
    <n v="15"/>
    <n v="34.775086505190316"/>
    <b v="1"/>
    <b v="1"/>
    <s v="Fractured Arm"/>
    <s v="Critical"/>
    <b v="1"/>
    <s v="Medicare"/>
    <s v="Bachelor's Degree"/>
    <b v="0"/>
    <x v="0"/>
    <b v="1"/>
    <x v="0"/>
  </r>
  <r>
    <s v="PID0213"/>
    <s v="Adult"/>
    <x v="3"/>
    <n v="90000"/>
    <n v="51209.85"/>
    <n v="93.3"/>
    <s v="Female"/>
    <s v="B-"/>
    <b v="0"/>
    <b v="1"/>
    <b v="1"/>
    <n v="5"/>
    <n v="34.269972451790636"/>
    <b v="1"/>
    <b v="1"/>
    <s v="Heart Disease"/>
    <s v="Ongoing Treatment"/>
    <b v="1"/>
    <s v="UnitedHealthcare"/>
    <s v="Bachelor's Degree"/>
    <b v="1"/>
    <x v="1"/>
    <b v="1"/>
    <x v="0"/>
  </r>
  <r>
    <s v="PID0214"/>
    <s v="Middle-aged"/>
    <x v="3"/>
    <n v="32000"/>
    <n v="0"/>
    <n v="70.900000000000006"/>
    <s v="Male"/>
    <s v="O+"/>
    <b v="0"/>
    <b v="0"/>
    <b v="0"/>
    <n v="70"/>
    <n v="25.422209473269035"/>
    <b v="0"/>
    <b v="0"/>
    <s v="Diabetes"/>
    <s v="Critical"/>
    <b v="0"/>
    <n v="0"/>
    <s v="Bachelor's Degree"/>
    <b v="0"/>
    <x v="0"/>
    <b v="0"/>
    <x v="1"/>
  </r>
  <r>
    <s v="PID0215"/>
    <s v="Middle-aged"/>
    <x v="2"/>
    <n v="18000"/>
    <n v="0"/>
    <n v="105.6"/>
    <s v="Male"/>
    <s v="AB+"/>
    <s v="No"/>
    <b v="1"/>
    <b v="0"/>
    <n v="2"/>
    <n v="33.329125110465846"/>
    <b v="1"/>
    <b v="1"/>
    <s v="Childbirth"/>
    <s v="Critical"/>
    <b v="0"/>
    <n v="0"/>
    <s v="Master's Degree"/>
    <b v="1"/>
    <x v="1"/>
    <b v="1"/>
    <x v="0"/>
  </r>
  <r>
    <s v="PID0216"/>
    <s v="Adult"/>
    <x v="0"/>
    <n v="12000"/>
    <n v="9943.16"/>
    <n v="63.3"/>
    <s v="Female"/>
    <s v="B-"/>
    <b v="1"/>
    <b v="1"/>
    <b v="1"/>
    <n v="12"/>
    <n v="24.420354153003352"/>
    <b v="0"/>
    <b v="0"/>
    <s v="Appendicitis"/>
    <s v="Critical"/>
    <b v="1"/>
    <s v="Cigna"/>
    <s v="PhD"/>
    <b v="0"/>
    <x v="0"/>
    <b v="0"/>
    <x v="1"/>
  </r>
  <r>
    <s v="PID0217"/>
    <s v="Adult"/>
    <x v="2"/>
    <n v="2000"/>
    <n v="1476.98"/>
    <n v="94.7"/>
    <s v="Female"/>
    <s v="O-"/>
    <b v="0"/>
    <b v="0"/>
    <b v="1"/>
    <n v="12"/>
    <n v="32.38603330939435"/>
    <b v="1"/>
    <b v="1"/>
    <s v="Fractured Arm"/>
    <s v="Ongoing Treatment"/>
    <b v="1"/>
    <s v="Aetna"/>
    <s v="Master's Degree"/>
    <b v="0"/>
    <x v="0"/>
    <b v="1"/>
    <x v="0"/>
  </r>
  <r>
    <s v="PID0218"/>
    <s v="Adult"/>
    <x v="0"/>
    <n v="10000"/>
    <n v="8451.7999999999993"/>
    <n v="69.3"/>
    <s v="Male"/>
    <s v="AB+"/>
    <b v="1"/>
    <b v="0"/>
    <b v="1"/>
    <n v="7"/>
    <n v="26.083029094056986"/>
    <b v="0"/>
    <b v="0"/>
    <s v="Diabetes"/>
    <s v="Ongoing Treatment"/>
    <b v="1"/>
    <s v="Aetna"/>
    <s v="School"/>
    <b v="0"/>
    <x v="0"/>
    <b v="0"/>
    <x v="1"/>
  </r>
  <r>
    <s v="PID0219"/>
    <s v="Adult"/>
    <x v="3"/>
    <n v="250000"/>
    <n v="165091.4"/>
    <n v="99.2"/>
    <s v="Female"/>
    <s v="A+"/>
    <b v="0"/>
    <b v="0"/>
    <b v="1"/>
    <n v="15"/>
    <n v="30.960332074529511"/>
    <b v="1"/>
    <b v="1"/>
    <s v="Osteoarthritis"/>
    <s v="Ongoing Treatment"/>
    <b v="1"/>
    <s v="Blue Cross"/>
    <s v="School"/>
    <b v="1"/>
    <x v="1"/>
    <b v="1"/>
    <x v="0"/>
  </r>
  <r>
    <s v="PID0220"/>
    <s v="Adult"/>
    <x v="0"/>
    <n v="36000"/>
    <n v="32157.69"/>
    <n v="94.7"/>
    <s v="Male"/>
    <s v="AB+"/>
    <b v="1"/>
    <b v="0"/>
    <b v="1"/>
    <n v="5"/>
    <n v="30.572055785123968"/>
    <b v="1"/>
    <b v="1"/>
    <s v="Cancer"/>
    <s v="Recovered"/>
    <b v="1"/>
    <s v="UnitedHealthcare"/>
    <s v="Master's Degree"/>
    <b v="0"/>
    <x v="0"/>
    <b v="1"/>
    <x v="0"/>
  </r>
  <r>
    <s v="PID0221"/>
    <s v="Adult"/>
    <x v="0"/>
    <n v="800"/>
    <n v="527.08000000000004"/>
    <n v="71.599999999999994"/>
    <s v="Female"/>
    <s v="AB+"/>
    <b v="0"/>
    <b v="0"/>
    <b v="1"/>
    <n v="30"/>
    <n v="22.854224520412394"/>
    <b v="0"/>
    <b v="0"/>
    <s v="Fractured Leg"/>
    <s v="Recovered"/>
    <b v="1"/>
    <s v="Cigna"/>
    <s v="Post-graduate"/>
    <b v="0"/>
    <x v="0"/>
    <b v="0"/>
    <x v="1"/>
  </r>
  <r>
    <s v="PID0222"/>
    <s v="Adult"/>
    <x v="3"/>
    <n v="20000"/>
    <n v="16606.32"/>
    <n v="63.8"/>
    <s v="Female"/>
    <s v="O+"/>
    <b v="0"/>
    <b v="0"/>
    <b v="1"/>
    <n v="0"/>
    <n v="21.317117177319655"/>
    <b v="0"/>
    <b v="0"/>
    <s v="Appendicitis"/>
    <s v="Recovered"/>
    <b v="1"/>
    <s v="Aetna"/>
    <s v="Master's Degree"/>
    <b v="0"/>
    <x v="0"/>
    <b v="0"/>
    <x v="1"/>
  </r>
  <r>
    <s v="PID0223"/>
    <s v="Senior"/>
    <x v="3"/>
    <n v="250000"/>
    <n v="141504.59999999998"/>
    <n v="55.1"/>
    <s v="Female"/>
    <s v="O-"/>
    <b v="0"/>
    <b v="0"/>
    <b v="1"/>
    <n v="4"/>
    <n v="24.488888888888891"/>
    <b v="0"/>
    <b v="0"/>
    <s v="Prostate Cancer"/>
    <s v="Critical"/>
    <b v="1"/>
    <s v="Cigna"/>
    <s v="Master's Degree"/>
    <b v="0"/>
    <x v="0"/>
    <b v="0"/>
    <x v="1"/>
  </r>
  <r>
    <s v="PID0224"/>
    <s v="Adult"/>
    <x v="1"/>
    <n v="32000"/>
    <n v="28723.52"/>
    <n v="64.7"/>
    <s v="Male"/>
    <s v="A-"/>
    <s v="No"/>
    <b v="0"/>
    <b v="1"/>
    <n v="9"/>
    <n v="22.653268442981691"/>
    <b v="0"/>
    <b v="0"/>
    <s v="Cancer"/>
    <s v="Ongoing Treatment"/>
    <b v="1"/>
    <s v="Medicare"/>
    <s v="Bachelor's Degree"/>
    <b v="0"/>
    <x v="0"/>
    <b v="0"/>
    <x v="1"/>
  </r>
  <r>
    <s v="PID0225"/>
    <s v="Middle-aged"/>
    <x v="2"/>
    <n v="240000"/>
    <n v="153766.44"/>
    <n v="53.6"/>
    <s v="Male"/>
    <s v="O-"/>
    <b v="0"/>
    <b v="1"/>
    <b v="1"/>
    <n v="2"/>
    <n v="23.507740888557521"/>
    <b v="0"/>
    <b v="0"/>
    <s v="Allergic Reaction"/>
    <s v="Recovered"/>
    <b v="1"/>
    <s v="Medicare"/>
    <s v="Bachelor's Degree"/>
    <b v="0"/>
    <x v="0"/>
    <b v="0"/>
    <x v="1"/>
  </r>
  <r>
    <s v="PID0226"/>
    <s v="Middle-aged"/>
    <x v="0"/>
    <n v="20000"/>
    <n v="11334.86"/>
    <n v="84.1"/>
    <s v="Male"/>
    <s v="AB+"/>
    <b v="0"/>
    <b v="0"/>
    <b v="1"/>
    <n v="30"/>
    <n v="31.268590124925641"/>
    <b v="1"/>
    <b v="1"/>
    <s v="Heart Disease"/>
    <s v="Critical"/>
    <b v="1"/>
    <s v="Aetna"/>
    <s v="School"/>
    <b v="1"/>
    <x v="1"/>
    <b v="1"/>
    <x v="0"/>
  </r>
  <r>
    <s v="PID0227"/>
    <s v="Senior"/>
    <x v="0"/>
    <n v="500"/>
    <n v="285.98"/>
    <n v="56.4"/>
    <s v="Male"/>
    <s v="A+"/>
    <b v="1"/>
    <b v="0"/>
    <b v="1"/>
    <n v="25"/>
    <n v="25.066666666666666"/>
    <b v="0"/>
    <b v="0"/>
    <s v="Prostate Cancer"/>
    <s v="Ongoing Treatment"/>
    <b v="1"/>
    <s v="Medicare"/>
    <s v="PhD"/>
    <b v="0"/>
    <x v="0"/>
    <b v="0"/>
    <x v="1"/>
  </r>
  <r>
    <s v="PID0228"/>
    <s v="Adult"/>
    <x v="1"/>
    <n v="40000"/>
    <n v="34307.72"/>
    <n v="81"/>
    <s v="Female"/>
    <s v="O-"/>
    <b v="0"/>
    <b v="0"/>
    <b v="1"/>
    <n v="150"/>
    <n v="28.360351528307834"/>
    <b v="1"/>
    <b v="1"/>
    <s v="Cancer"/>
    <s v="Ongoing Treatment"/>
    <b v="1"/>
    <s v="Aetna"/>
    <s v="School"/>
    <b v="0"/>
    <x v="0"/>
    <b v="1"/>
    <x v="0"/>
  </r>
  <r>
    <s v="PID0229"/>
    <s v="Middle-aged"/>
    <x v="2"/>
    <n v="15000"/>
    <n v="11623.199999999999"/>
    <n v="70"/>
    <s v="Female"/>
    <s v="O+"/>
    <b v="0"/>
    <b v="1"/>
    <b v="1"/>
    <n v="15"/>
    <n v="22.093170054286073"/>
    <b v="0"/>
    <b v="0"/>
    <s v="Fractured Leg"/>
    <s v="Critical"/>
    <b v="1"/>
    <s v="Medicare"/>
    <s v="School"/>
    <b v="0"/>
    <x v="0"/>
    <b v="0"/>
    <x v="1"/>
  </r>
  <r>
    <s v="PID0230"/>
    <s v="Senior"/>
    <x v="1"/>
    <n v="40000"/>
    <n v="0"/>
    <n v="77.8"/>
    <s v="Female"/>
    <s v="B-"/>
    <b v="0"/>
    <b v="1"/>
    <b v="0"/>
    <n v="70"/>
    <n v="30.014274140658149"/>
    <b v="1"/>
    <b v="1"/>
    <s v="Respiratory Infection"/>
    <s v="Ongoing Treatment"/>
    <b v="0"/>
    <n v="0"/>
    <s v="Master's Degree"/>
    <b v="1"/>
    <x v="1"/>
    <b v="1"/>
    <x v="0"/>
  </r>
  <r>
    <s v="PID0231"/>
    <s v="Adult"/>
    <x v="1"/>
    <n v="32000"/>
    <n v="25580.6"/>
    <n v="94.5"/>
    <s v="Female"/>
    <s v="A-"/>
    <b v="0"/>
    <b v="0"/>
    <b v="1"/>
    <n v="300"/>
    <n v="33.087076783025807"/>
    <b v="1"/>
    <b v="1"/>
    <s v="Hypertension"/>
    <s v="Critical"/>
    <b v="1"/>
    <s v="Aetna"/>
    <s v="Bachelor's Degree"/>
    <b v="1"/>
    <x v="1"/>
    <b v="1"/>
    <x v="0"/>
  </r>
  <r>
    <s v="PID0232"/>
    <s v="Senior"/>
    <x v="1"/>
    <n v="500"/>
    <n v="0"/>
    <n v="77.599999999999994"/>
    <s v="Male"/>
    <s v="O-"/>
    <b v="1"/>
    <b v="1"/>
    <b v="0"/>
    <n v="7"/>
    <n v="32.720526227019732"/>
    <b v="1"/>
    <b v="1"/>
    <s v="Heart Disease"/>
    <s v="Critical"/>
    <b v="0"/>
    <n v="0"/>
    <s v="Post-graduate"/>
    <b v="1"/>
    <x v="1"/>
    <b v="1"/>
    <x v="0"/>
  </r>
  <r>
    <s v="PID0233"/>
    <s v="Adult"/>
    <x v="0"/>
    <n v="16000"/>
    <n v="9525.4599999999991"/>
    <n v="57.3"/>
    <s v="Female"/>
    <s v="A-"/>
    <b v="0"/>
    <b v="0"/>
    <b v="1"/>
    <n v="5"/>
    <n v="22.382812499999993"/>
    <b v="0"/>
    <b v="0"/>
    <s v="Fractured Arm"/>
    <s v="Critical"/>
    <b v="1"/>
    <s v="Blue Cross"/>
    <s v="Uneducated"/>
    <b v="0"/>
    <x v="0"/>
    <b v="0"/>
    <x v="1"/>
  </r>
  <r>
    <s v="PID0234"/>
    <s v="Young Adult"/>
    <x v="2"/>
    <n v="500"/>
    <n v="279.56"/>
    <n v="106.4"/>
    <s v="Female"/>
    <s v="AB+"/>
    <b v="0"/>
    <b v="0"/>
    <b v="1"/>
    <n v="0.5"/>
    <n v="34.349173553719012"/>
    <b v="1"/>
    <b v="1"/>
    <s v="Heart Disease"/>
    <s v="Critical"/>
    <b v="1"/>
    <s v="Aetna"/>
    <s v="Bachelor's Degree"/>
    <b v="1"/>
    <x v="1"/>
    <b v="1"/>
    <x v="0"/>
  </r>
  <r>
    <s v="PID0235"/>
    <s v="Adult"/>
    <x v="3"/>
    <n v="60000"/>
    <n v="45790.25"/>
    <n v="89.6"/>
    <s v="Female"/>
    <s v="B+"/>
    <b v="0"/>
    <b v="1"/>
    <b v="1"/>
    <n v="40"/>
    <n v="29.937518794480265"/>
    <b v="1"/>
    <b v="1"/>
    <s v="Diabetes"/>
    <s v="Recovered"/>
    <b v="1"/>
    <s v="Cigna"/>
    <s v="Master's Degree"/>
    <b v="1"/>
    <x v="1"/>
    <b v="1"/>
    <x v="0"/>
  </r>
  <r>
    <s v="PID0236"/>
    <s v="Elderly"/>
    <x v="1"/>
    <n v="800"/>
    <n v="0"/>
    <n v="48.9"/>
    <s v="Female"/>
    <s v="B+"/>
    <b v="0"/>
    <b v="0"/>
    <b v="0"/>
    <n v="12"/>
    <n v="20.353798126951091"/>
    <b v="0"/>
    <b v="0"/>
    <s v="Childbirth"/>
    <s v="Recovered"/>
    <b v="0"/>
    <n v="0"/>
    <s v="School"/>
    <b v="0"/>
    <x v="0"/>
    <b v="0"/>
    <x v="1"/>
  </r>
  <r>
    <s v="PID0237"/>
    <s v="Senior"/>
    <x v="1"/>
    <n v="30000"/>
    <n v="16813.59"/>
    <n v="89.6"/>
    <s v="Female"/>
    <s v="O+"/>
    <b v="0"/>
    <b v="0"/>
    <b v="1"/>
    <n v="9"/>
    <n v="34.566567647853084"/>
    <b v="1"/>
    <b v="1"/>
    <s v="Prostate Cancer"/>
    <s v="Ongoing Treatment"/>
    <b v="1"/>
    <s v="UnitedHealthcare"/>
    <s v="Master's Degree"/>
    <b v="0"/>
    <x v="0"/>
    <b v="1"/>
    <x v="0"/>
  </r>
  <r>
    <s v="PID0238"/>
    <s v="Adult"/>
    <x v="2"/>
    <n v="40000"/>
    <n v="26437.399999999998"/>
    <n v="88.1"/>
    <s v="Female"/>
    <s v="AB-"/>
    <b v="0"/>
    <b v="1"/>
    <b v="1"/>
    <n v="2"/>
    <n v="30.128928559214803"/>
    <b v="1"/>
    <b v="1"/>
    <s v="Stroke"/>
    <s v="Critical"/>
    <b v="1"/>
    <s v="UnitedHealthcare"/>
    <s v="School"/>
    <b v="0"/>
    <x v="0"/>
    <b v="1"/>
    <x v="0"/>
  </r>
  <r>
    <s v="PID0239"/>
    <s v="Adult"/>
    <x v="3"/>
    <n v="18000"/>
    <n v="10284.66"/>
    <n v="66.3"/>
    <s v="Male"/>
    <s v="AB-"/>
    <b v="0"/>
    <b v="0"/>
    <b v="1"/>
    <n v="2"/>
    <n v="21.898533491874751"/>
    <b v="0"/>
    <b v="0"/>
    <s v="Kidney Stones"/>
    <s v="Ongoing Treatment"/>
    <b v="1"/>
    <s v="Aetna"/>
    <s v="Master's Degree"/>
    <b v="0"/>
    <x v="0"/>
    <b v="0"/>
    <x v="1"/>
  </r>
  <r>
    <s v="PID0240"/>
    <s v="Adult"/>
    <x v="1"/>
    <n v="40000"/>
    <n v="34094.800000000003"/>
    <n v="67.5"/>
    <s v="Female"/>
    <s v="AB+"/>
    <b v="0"/>
    <b v="0"/>
    <b v="1"/>
    <n v="9"/>
    <n v="26.045291462520733"/>
    <b v="0"/>
    <b v="0"/>
    <s v="Childbirth"/>
    <s v="Ongoing Treatment"/>
    <b v="1"/>
    <s v="Aetna"/>
    <s v="Master's Degree"/>
    <b v="0"/>
    <x v="0"/>
    <b v="0"/>
    <x v="1"/>
  </r>
  <r>
    <s v="PID0241"/>
    <s v="Senior"/>
    <x v="1"/>
    <n v="16000"/>
    <n v="11422.3"/>
    <n v="85.4"/>
    <s v="Female"/>
    <s v="A-"/>
    <b v="0"/>
    <b v="0"/>
    <b v="1"/>
    <n v="5"/>
    <n v="31.368227731864103"/>
    <b v="1"/>
    <b v="1"/>
    <s v="Kidney Stones"/>
    <s v="Critical"/>
    <b v="1"/>
    <s v="Blue Cross"/>
    <s v="Post-graduate"/>
    <b v="0"/>
    <x v="0"/>
    <b v="1"/>
    <x v="0"/>
  </r>
  <r>
    <s v="PID0242"/>
    <s v="Middle-aged"/>
    <x v="3"/>
    <n v="500"/>
    <n v="365.85"/>
    <n v="80.5"/>
    <s v="Male"/>
    <s v="B+"/>
    <b v="1"/>
    <b v="0"/>
    <b v="1"/>
    <n v="40"/>
    <n v="29.213238496153291"/>
    <b v="1"/>
    <b v="1"/>
    <s v="Diabetes"/>
    <s v="Critical"/>
    <b v="1"/>
    <s v="Cigna"/>
    <s v="Master's Degree"/>
    <b v="0"/>
    <x v="0"/>
    <b v="1"/>
    <x v="0"/>
  </r>
  <r>
    <s v="PID0243"/>
    <s v="Adult"/>
    <x v="1"/>
    <n v="16000"/>
    <n v="12760.94"/>
    <n v="59.5"/>
    <s v="Female"/>
    <s v="A-"/>
    <b v="0"/>
    <b v="0"/>
    <b v="1"/>
    <n v="7"/>
    <n v="21.592393671069821"/>
    <b v="0"/>
    <b v="0"/>
    <s v="Fractured Leg"/>
    <s v="Recovered"/>
    <b v="1"/>
    <s v="Cigna"/>
    <s v="Master's Degree"/>
    <b v="0"/>
    <x v="0"/>
    <b v="0"/>
    <x v="1"/>
  </r>
  <r>
    <s v="PID0244"/>
    <s v="Middle-aged"/>
    <x v="2"/>
    <n v="12000"/>
    <n v="0"/>
    <n v="74.400000000000006"/>
    <s v="Female"/>
    <s v="B+"/>
    <b v="0"/>
    <b v="0"/>
    <b v="0"/>
    <n v="12"/>
    <n v="28.70259635044944"/>
    <b v="1"/>
    <b v="1"/>
    <s v="Stroke"/>
    <s v="Recovered"/>
    <b v="0"/>
    <n v="0"/>
    <s v="School"/>
    <b v="1"/>
    <x v="1"/>
    <b v="1"/>
    <x v="0"/>
  </r>
  <r>
    <s v="PID0245"/>
    <s v="Middle-aged"/>
    <x v="0"/>
    <n v="40000"/>
    <n v="25274"/>
    <n v="59"/>
    <s v="Female"/>
    <s v="B-"/>
    <b v="0"/>
    <b v="0"/>
    <b v="1"/>
    <n v="15"/>
    <n v="24.557752341311129"/>
    <b v="0"/>
    <b v="0"/>
    <s v="Appendicitis"/>
    <s v="Recovered"/>
    <b v="1"/>
    <s v="UnitedHealthcare"/>
    <s v="High School"/>
    <b v="0"/>
    <x v="0"/>
    <b v="0"/>
    <x v="1"/>
  </r>
  <r>
    <s v="PID0246"/>
    <s v="Middle-aged"/>
    <x v="2"/>
    <n v="200000"/>
    <n v="121054.08"/>
    <n v="69"/>
    <s v="Male"/>
    <s v="B+"/>
    <b v="0"/>
    <b v="1"/>
    <b v="1"/>
    <n v="400"/>
    <n v="28.353057199211044"/>
    <b v="1"/>
    <b v="1"/>
    <s v="Appendicitis"/>
    <s v="Recovered"/>
    <b v="1"/>
    <s v="Blue Cross"/>
    <s v="Master's Degree"/>
    <b v="1"/>
    <x v="1"/>
    <b v="1"/>
    <x v="0"/>
  </r>
  <r>
    <s v="PID0247"/>
    <s v="Senior"/>
    <x v="3"/>
    <n v="30000"/>
    <n v="21701.46"/>
    <n v="77.599999999999994"/>
    <s v="Male"/>
    <s v="AB+"/>
    <b v="0"/>
    <b v="0"/>
    <b v="1"/>
    <n v="7"/>
    <n v="29.937116623587048"/>
    <b v="1"/>
    <b v="1"/>
    <s v="Heart Disease"/>
    <s v="Ongoing Treatment"/>
    <b v="1"/>
    <s v="Cigna"/>
    <s v="Master's Degree"/>
    <b v="1"/>
    <x v="1"/>
    <b v="1"/>
    <x v="0"/>
  </r>
  <r>
    <s v="PID0248"/>
    <s v="Middle-aged"/>
    <x v="0"/>
    <n v="60000"/>
    <n v="0"/>
    <n v="83.9"/>
    <s v="Male"/>
    <s v="A+"/>
    <b v="0"/>
    <b v="0"/>
    <b v="0"/>
    <n v="7"/>
    <n v="29.7264739229025"/>
    <b v="1"/>
    <b v="1"/>
    <s v="Heart Attack"/>
    <s v="Recovered"/>
    <b v="0"/>
    <n v="0"/>
    <s v="Bachelor's Degree"/>
    <b v="1"/>
    <x v="1"/>
    <b v="1"/>
    <x v="0"/>
  </r>
  <r>
    <s v="PID0249"/>
    <s v="Senior"/>
    <x v="2"/>
    <n v="800"/>
    <n v="703.87"/>
    <n v="76.8"/>
    <s v="Male"/>
    <s v="B+"/>
    <b v="0"/>
    <b v="0"/>
    <b v="1"/>
    <n v="0.5"/>
    <n v="33.682733213455549"/>
    <b v="1"/>
    <b v="1"/>
    <s v="Kidney Stones"/>
    <s v="Critical"/>
    <b v="1"/>
    <s v="Cigna"/>
    <s v="School"/>
    <b v="1"/>
    <x v="1"/>
    <b v="1"/>
    <x v="0"/>
  </r>
  <r>
    <s v="PID0250"/>
    <s v="Adult"/>
    <x v="3"/>
    <n v="500"/>
    <n v="270.32"/>
    <n v="66.7"/>
    <s v="Male"/>
    <s v="AB+"/>
    <b v="0"/>
    <b v="0"/>
    <b v="1"/>
    <n v="5"/>
    <n v="24.499540863177231"/>
    <b v="0"/>
    <b v="0"/>
    <s v="Allergic Reaction"/>
    <s v="Recovered"/>
    <b v="1"/>
    <s v="Medicare"/>
    <s v="School"/>
    <b v="0"/>
    <x v="0"/>
    <b v="0"/>
    <x v="1"/>
  </r>
  <r>
    <s v="PID0251"/>
    <s v="Adult"/>
    <x v="0"/>
    <n v="24000"/>
    <n v="18664.68"/>
    <n v="71.400000000000006"/>
    <s v="Female"/>
    <s v="O-"/>
    <b v="0"/>
    <b v="0"/>
    <b v="1"/>
    <n v="9"/>
    <n v="25.91087240528379"/>
    <b v="0"/>
    <b v="0"/>
    <s v="Allergic Reaction"/>
    <s v="Critical"/>
    <b v="1"/>
    <s v="Medicare"/>
    <s v="Master's Degree"/>
    <b v="0"/>
    <x v="0"/>
    <b v="0"/>
    <x v="1"/>
  </r>
  <r>
    <s v="PID0252"/>
    <s v="Adult"/>
    <x v="3"/>
    <n v="60000"/>
    <n v="31082"/>
    <n v="65.599999999999994"/>
    <s v="Male"/>
    <s v="AB-"/>
    <s v="Yes"/>
    <b v="0"/>
    <b v="1"/>
    <n v="2"/>
    <n v="21.918540545958766"/>
    <b v="0"/>
    <b v="0"/>
    <s v="Diabetes"/>
    <s v="Recovered"/>
    <b v="1"/>
    <s v="Blue Cross"/>
    <s v="Bachelor's Degree"/>
    <b v="0"/>
    <x v="0"/>
    <b v="0"/>
    <x v="1"/>
  </r>
  <r>
    <s v="PID0253"/>
    <s v="Young Adult"/>
    <x v="2"/>
    <n v="30000"/>
    <n v="26738.129999999997"/>
    <n v="85.2"/>
    <s v="Female"/>
    <s v="A-"/>
    <b v="0"/>
    <b v="0"/>
    <b v="1"/>
    <n v="2"/>
    <n v="31.294765840220389"/>
    <b v="1"/>
    <b v="1"/>
    <s v="Stroke"/>
    <s v="Critical"/>
    <b v="1"/>
    <s v="Aetna"/>
    <s v="Post-graduate"/>
    <b v="1"/>
    <x v="1"/>
    <b v="1"/>
    <x v="0"/>
  </r>
  <r>
    <s v="PID0254"/>
    <s v="Middle-aged"/>
    <x v="1"/>
    <n v="40000"/>
    <n v="29444.799999999999"/>
    <n v="63.9"/>
    <s v="Male"/>
    <s v="O-"/>
    <b v="0"/>
    <b v="0"/>
    <b v="1"/>
    <n v="15"/>
    <n v="21.852877808556482"/>
    <b v="0"/>
    <b v="0"/>
    <s v="Allergic Reaction"/>
    <s v="Ongoing Treatment"/>
    <b v="1"/>
    <s v="Cigna"/>
    <s v="Master's Degree"/>
    <b v="0"/>
    <x v="0"/>
    <b v="0"/>
    <x v="1"/>
  </r>
  <r>
    <s v="PID0255"/>
    <s v="Adult"/>
    <x v="0"/>
    <n v="200000"/>
    <n v="101161.68"/>
    <n v="86.6"/>
    <s v="Female"/>
    <s v="A-"/>
    <b v="0"/>
    <b v="1"/>
    <b v="1"/>
    <n v="20"/>
    <n v="29.615950206901271"/>
    <b v="1"/>
    <b v="1"/>
    <s v="Heart Attack"/>
    <s v="Recovered"/>
    <b v="1"/>
    <s v="Aetna"/>
    <s v="School"/>
    <b v="1"/>
    <x v="1"/>
    <b v="1"/>
    <x v="0"/>
  </r>
  <r>
    <s v="PID0256"/>
    <s v="Middle-aged"/>
    <x v="2"/>
    <n v="36000"/>
    <n v="31042.68"/>
    <n v="77.5"/>
    <s v="Female"/>
    <s v="B-"/>
    <b v="0"/>
    <b v="0"/>
    <b v="1"/>
    <n v="30"/>
    <n v="30.655432933823818"/>
    <b v="1"/>
    <b v="1"/>
    <s v="Heart Attack"/>
    <s v="Critical"/>
    <b v="1"/>
    <s v="Aetna"/>
    <s v="Master's Degree"/>
    <b v="1"/>
    <x v="1"/>
    <b v="1"/>
    <x v="0"/>
  </r>
  <r>
    <s v="PID0257"/>
    <s v="Adult"/>
    <x v="0"/>
    <n v="60000"/>
    <n v="47874.1"/>
    <n v="69"/>
    <s v="Female"/>
    <s v="A+"/>
    <b v="0"/>
    <b v="0"/>
    <b v="1"/>
    <n v="70"/>
    <n v="25.970115548195267"/>
    <b v="0"/>
    <b v="0"/>
    <s v="Fractured Arm"/>
    <s v="Recovered"/>
    <b v="1"/>
    <s v="UnitedHealthcare"/>
    <s v="School"/>
    <b v="0"/>
    <x v="0"/>
    <b v="0"/>
    <x v="1"/>
  </r>
  <r>
    <s v="PID0258"/>
    <s v="Senior"/>
    <x v="2"/>
    <n v="3000"/>
    <n v="2277.27"/>
    <n v="67.900000000000006"/>
    <s v="Female"/>
    <s v="O+"/>
    <b v="0"/>
    <b v="0"/>
    <b v="1"/>
    <n v="7"/>
    <n v="24.346516547742841"/>
    <b v="0"/>
    <b v="0"/>
    <s v="Prostate Cancer"/>
    <s v="Recovered"/>
    <b v="1"/>
    <s v="UnitedHealthcare"/>
    <s v="Bachelor's Degree"/>
    <b v="0"/>
    <x v="0"/>
    <b v="0"/>
    <x v="1"/>
  </r>
  <r>
    <s v="PID0259"/>
    <s v="Adult"/>
    <x v="1"/>
    <n v="200000"/>
    <n v="161833.76"/>
    <n v="87.7"/>
    <s v="Male"/>
    <s v="AB+"/>
    <b v="0"/>
    <b v="0"/>
    <b v="1"/>
    <n v="7"/>
    <n v="34.257812499999993"/>
    <b v="1"/>
    <b v="1"/>
    <s v="Heart Disease"/>
    <s v="Critical"/>
    <b v="1"/>
    <s v="Aetna"/>
    <s v="Master's Degree"/>
    <b v="1"/>
    <x v="1"/>
    <b v="1"/>
    <x v="0"/>
  </r>
  <r>
    <s v="PID0260"/>
    <s v="Middle-aged"/>
    <x v="3"/>
    <n v="100"/>
    <n v="82.82"/>
    <n v="58.4"/>
    <s v="Male"/>
    <s v="AB+"/>
    <b v="0"/>
    <b v="1"/>
    <b v="1"/>
    <n v="3"/>
    <n v="22.812499999999996"/>
    <b v="0"/>
    <b v="0"/>
    <s v="Allergic Reaction"/>
    <s v="Recovered"/>
    <b v="1"/>
    <s v="Aetna"/>
    <s v="Master's Degree"/>
    <b v="0"/>
    <x v="0"/>
    <b v="0"/>
    <x v="1"/>
  </r>
  <r>
    <s v="PID0261"/>
    <s v="Adult"/>
    <x v="0"/>
    <n v="800"/>
    <n v="0"/>
    <n v="89.7"/>
    <s v="Male"/>
    <s v="AB-"/>
    <b v="0"/>
    <b v="1"/>
    <b v="0"/>
    <n v="4"/>
    <n v="29.970931203849108"/>
    <b v="1"/>
    <b v="1"/>
    <s v="Kidney Stones"/>
    <s v="Critical"/>
    <b v="0"/>
    <n v="0"/>
    <s v="Bachelor's Degree"/>
    <b v="0"/>
    <x v="0"/>
    <b v="1"/>
    <x v="0"/>
  </r>
  <r>
    <s v="PID0262"/>
    <s v="Adult"/>
    <x v="2"/>
    <n v="250000"/>
    <n v="190210.2"/>
    <n v="65"/>
    <s v="Female"/>
    <s v="O-"/>
    <b v="0"/>
    <b v="0"/>
    <b v="1"/>
    <n v="7"/>
    <n v="22.491349480968861"/>
    <b v="0"/>
    <b v="0"/>
    <s v="Appendicitis"/>
    <s v="Ongoing Treatment"/>
    <b v="1"/>
    <s v="Cigna"/>
    <s v="PhD"/>
    <b v="0"/>
    <x v="0"/>
    <b v="0"/>
    <x v="1"/>
  </r>
  <r>
    <s v="PID0263"/>
    <s v="Middle-aged"/>
    <x v="3"/>
    <n v="3000"/>
    <n v="1570.1100000000001"/>
    <n v="56.2"/>
    <s v="Female"/>
    <s v="AB+"/>
    <b v="0"/>
    <b v="1"/>
    <b v="1"/>
    <n v="30"/>
    <n v="22.230133301689015"/>
    <b v="0"/>
    <b v="0"/>
    <s v="Osteoarthritis"/>
    <s v="Ongoing Treatment"/>
    <b v="1"/>
    <s v="Cigna"/>
    <s v="Master's Degree"/>
    <b v="0"/>
    <x v="0"/>
    <b v="0"/>
    <x v="1"/>
  </r>
  <r>
    <s v="PID0264"/>
    <s v="Adult"/>
    <x v="0"/>
    <n v="30000"/>
    <n v="25604.159999999996"/>
    <n v="96.1"/>
    <s v="Male"/>
    <s v="O-"/>
    <b v="0"/>
    <b v="0"/>
    <b v="1"/>
    <n v="15"/>
    <n v="34.049036281179141"/>
    <b v="1"/>
    <b v="1"/>
    <s v="Hypertension"/>
    <s v="Recovered"/>
    <b v="1"/>
    <s v="Cigna"/>
    <s v="Bachelor's Degree"/>
    <b v="0"/>
    <x v="0"/>
    <b v="1"/>
    <x v="0"/>
  </r>
  <r>
    <s v="PID0265"/>
    <s v="Adult"/>
    <x v="2"/>
    <n v="3000"/>
    <n v="2271.75"/>
    <n v="59.7"/>
    <s v="Male"/>
    <s v="B-"/>
    <b v="1"/>
    <b v="0"/>
    <b v="1"/>
    <n v="5"/>
    <n v="21.406289217971246"/>
    <b v="0"/>
    <b v="0"/>
    <s v="Hypertension"/>
    <s v="Recovered"/>
    <b v="1"/>
    <s v="Blue Cross"/>
    <s v="Master's Degree"/>
    <b v="0"/>
    <x v="0"/>
    <b v="0"/>
    <x v="1"/>
  </r>
  <r>
    <s v="PID0266"/>
    <s v="Adult"/>
    <x v="1"/>
    <n v="100"/>
    <n v="0"/>
    <n v="94.6"/>
    <s v="Female"/>
    <s v="AB+"/>
    <b v="0"/>
    <b v="0"/>
    <b v="0"/>
    <n v="9"/>
    <n v="29.85734124479232"/>
    <b v="1"/>
    <b v="1"/>
    <s v="Stroke"/>
    <s v="Recovered"/>
    <b v="0"/>
    <n v="0"/>
    <s v="School"/>
    <b v="1"/>
    <x v="1"/>
    <b v="1"/>
    <x v="0"/>
  </r>
  <r>
    <s v="PID0267"/>
    <s v="Adult"/>
    <x v="1"/>
    <n v="800"/>
    <n v="484.88"/>
    <n v="65.099999999999994"/>
    <s v="Female"/>
    <s v="B+"/>
    <b v="1"/>
    <b v="0"/>
    <b v="1"/>
    <n v="7"/>
    <n v="22.525951557093425"/>
    <b v="0"/>
    <b v="0"/>
    <s v="Allergic Reaction"/>
    <s v="Ongoing Treatment"/>
    <b v="1"/>
    <s v="Aetna"/>
    <s v="Master's Degree"/>
    <b v="0"/>
    <x v="0"/>
    <b v="0"/>
    <x v="1"/>
  </r>
  <r>
    <s v="PID0268"/>
    <s v="Adult"/>
    <x v="1"/>
    <n v="12000"/>
    <n v="9014.58"/>
    <n v="104.7"/>
    <s v="Male"/>
    <s v="B-"/>
    <b v="1"/>
    <b v="0"/>
    <b v="1"/>
    <n v="12"/>
    <n v="34.98279260917505"/>
    <b v="1"/>
    <b v="1"/>
    <s v="Respiratory Infection"/>
    <s v="Recovered"/>
    <b v="1"/>
    <s v="Aetna"/>
    <s v="High School"/>
    <b v="1"/>
    <x v="1"/>
    <b v="1"/>
    <x v="0"/>
  </r>
  <r>
    <s v="PID0269"/>
    <s v="Adult"/>
    <x v="1"/>
    <n v="40000"/>
    <n v="20636.399999999998"/>
    <n v="73"/>
    <s v="Male"/>
    <s v="B-"/>
    <b v="0"/>
    <b v="0"/>
    <b v="1"/>
    <n v="12"/>
    <n v="28.515624999999993"/>
    <b v="1"/>
    <b v="1"/>
    <s v="Respiratory Infection"/>
    <s v="Ongoing Treatment"/>
    <b v="1"/>
    <s v="Aetna"/>
    <s v="Master's Degree"/>
    <b v="1"/>
    <x v="1"/>
    <b v="1"/>
    <x v="0"/>
  </r>
  <r>
    <s v="PID0270"/>
    <s v="Adult"/>
    <x v="3"/>
    <n v="240000"/>
    <n v="161510.04"/>
    <n v="73.2"/>
    <s v="Female"/>
    <s v="O-"/>
    <b v="0"/>
    <b v="1"/>
    <b v="1"/>
    <n v="15"/>
    <n v="24.177566389219184"/>
    <b v="0"/>
    <b v="0"/>
    <s v="Stroke"/>
    <s v="Ongoing Treatment"/>
    <b v="1"/>
    <s v="Cigna"/>
    <s v="Bachelor's Degree"/>
    <b v="0"/>
    <x v="0"/>
    <b v="0"/>
    <x v="1"/>
  </r>
  <r>
    <s v="PID0271"/>
    <s v="Adult"/>
    <x v="2"/>
    <n v="90000"/>
    <n v="50397.700000000004"/>
    <n v="75.2"/>
    <s v="Male"/>
    <s v="A-"/>
    <b v="0"/>
    <b v="1"/>
    <b v="1"/>
    <n v="25"/>
    <n v="25.126131845367368"/>
    <b v="0"/>
    <b v="0"/>
    <s v="Prostate Cancer"/>
    <s v="Critical"/>
    <b v="1"/>
    <s v="Medicare"/>
    <s v="PhD"/>
    <b v="0"/>
    <x v="0"/>
    <b v="0"/>
    <x v="1"/>
  </r>
  <r>
    <s v="PID0272"/>
    <s v="Senior"/>
    <x v="3"/>
    <n v="32000"/>
    <n v="17619.52"/>
    <n v="79.099999999999994"/>
    <s v="Male"/>
    <s v="B-"/>
    <b v="0"/>
    <b v="1"/>
    <b v="1"/>
    <n v="9"/>
    <n v="32.090551340825179"/>
    <b v="1"/>
    <b v="1"/>
    <s v="Heart Attack"/>
    <s v="Ongoing Treatment"/>
    <b v="1"/>
    <s v="Aetna"/>
    <s v="School"/>
    <b v="1"/>
    <x v="1"/>
    <b v="1"/>
    <x v="0"/>
  </r>
  <r>
    <s v="PID0273"/>
    <s v="Middle-aged"/>
    <x v="3"/>
    <n v="15000"/>
    <n v="12252.550000000001"/>
    <n v="78"/>
    <s v="Male"/>
    <s v="AB-"/>
    <b v="1"/>
    <b v="1"/>
    <b v="1"/>
    <n v="12"/>
    <n v="26.061679307694877"/>
    <b v="0"/>
    <b v="0"/>
    <s v="Prostate Cancer"/>
    <s v="Recovered"/>
    <b v="1"/>
    <s v="Medicare"/>
    <s v="Bachelor's Degree"/>
    <b v="0"/>
    <x v="0"/>
    <b v="0"/>
    <x v="1"/>
  </r>
  <r>
    <s v="PID0274"/>
    <s v="Senior"/>
    <x v="1"/>
    <n v="90000"/>
    <n v="70452.100000000006"/>
    <n v="49.3"/>
    <s v="Female"/>
    <s v="O-"/>
    <b v="0"/>
    <b v="0"/>
    <b v="1"/>
    <n v="5"/>
    <n v="21.060275962236744"/>
    <b v="0"/>
    <b v="0"/>
    <s v="Cancer"/>
    <s v="Recovered"/>
    <b v="1"/>
    <s v="Cigna"/>
    <s v="Master's Degree"/>
    <b v="0"/>
    <x v="0"/>
    <b v="0"/>
    <x v="1"/>
  </r>
  <r>
    <s v="PID0275"/>
    <s v="Adult"/>
    <x v="2"/>
    <n v="12000"/>
    <n v="0"/>
    <n v="94.1"/>
    <s v="Female"/>
    <s v="B-"/>
    <b v="1"/>
    <b v="0"/>
    <b v="0"/>
    <n v="0.5"/>
    <n v="29.699532887261707"/>
    <b v="1"/>
    <b v="1"/>
    <s v="Cancer"/>
    <s v="Ongoing Treatment"/>
    <b v="0"/>
    <n v="0"/>
    <s v="Bachelor's Degree"/>
    <b v="0"/>
    <x v="0"/>
    <b v="1"/>
    <x v="0"/>
  </r>
  <r>
    <s v="PID0276"/>
    <s v="Adult"/>
    <x v="1"/>
    <n v="40000"/>
    <n v="32398.1"/>
    <n v="100.7"/>
    <s v="Male"/>
    <s v="A+"/>
    <b v="0"/>
    <b v="0"/>
    <b v="1"/>
    <n v="40"/>
    <n v="32.881632653061224"/>
    <b v="1"/>
    <b v="1"/>
    <s v="Fractured Arm"/>
    <s v="Ongoing Treatment"/>
    <b v="1"/>
    <s v="UnitedHealthcare"/>
    <s v="Master's Degree"/>
    <b v="0"/>
    <x v="0"/>
    <b v="1"/>
    <x v="0"/>
  </r>
  <r>
    <s v="PID0277"/>
    <s v="Middle-aged"/>
    <x v="0"/>
    <n v="18000"/>
    <n v="9142.98"/>
    <n v="52.2"/>
    <s v="Male"/>
    <s v="AB-"/>
    <b v="1"/>
    <b v="0"/>
    <b v="1"/>
    <n v="20"/>
    <n v="20.138111955557267"/>
    <b v="0"/>
    <b v="0"/>
    <s v="Appendicitis"/>
    <s v="Critical"/>
    <b v="1"/>
    <s v="Aetna"/>
    <s v="Master's Degree"/>
    <b v="0"/>
    <x v="0"/>
    <b v="0"/>
    <x v="1"/>
  </r>
  <r>
    <s v="PID0278"/>
    <s v="Senior"/>
    <x v="1"/>
    <n v="60000"/>
    <n v="49946.899999999994"/>
    <n v="67.8"/>
    <s v="Male"/>
    <s v="O+"/>
    <b v="0"/>
    <b v="0"/>
    <b v="1"/>
    <n v="15"/>
    <n v="24.310660116891963"/>
    <b v="0"/>
    <b v="0"/>
    <s v="Childbirth"/>
    <s v="Critical"/>
    <b v="1"/>
    <s v="Medicare"/>
    <s v="High School"/>
    <b v="0"/>
    <x v="0"/>
    <b v="0"/>
    <x v="1"/>
  </r>
  <r>
    <s v="PID0279"/>
    <s v="Senior"/>
    <x v="1"/>
    <n v="24000"/>
    <n v="0"/>
    <n v="71.2"/>
    <s v="Male"/>
    <s v="AB+"/>
    <b v="0"/>
    <b v="1"/>
    <b v="0"/>
    <n v="9"/>
    <n v="26.472337894110655"/>
    <b v="0"/>
    <b v="0"/>
    <s v="Childbirth"/>
    <s v="Critical"/>
    <b v="0"/>
    <n v="0"/>
    <s v="Bachelor's Degree"/>
    <b v="0"/>
    <x v="0"/>
    <b v="0"/>
    <x v="1"/>
  </r>
  <r>
    <s v="PID0280"/>
    <s v="Middle-aged"/>
    <x v="1"/>
    <n v="24000"/>
    <n v="15161.699999999999"/>
    <n v="69"/>
    <s v="Male"/>
    <s v="AB+"/>
    <b v="1"/>
    <b v="0"/>
    <b v="1"/>
    <n v="12"/>
    <n v="23.87543252595156"/>
    <b v="0"/>
    <b v="0"/>
    <s v="Prostate Cancer"/>
    <s v="Critical"/>
    <b v="1"/>
    <s v="Blue Cross"/>
    <s v="Bachelor's Degree"/>
    <b v="0"/>
    <x v="0"/>
    <b v="0"/>
    <x v="1"/>
  </r>
  <r>
    <s v="PID0281"/>
    <s v="Middle-aged"/>
    <x v="0"/>
    <n v="20000"/>
    <n v="11828.86"/>
    <n v="54.6"/>
    <s v="Male"/>
    <s v="AB+"/>
    <b v="0"/>
    <b v="1"/>
    <b v="1"/>
    <n v="30"/>
    <n v="21.064002160410475"/>
    <b v="0"/>
    <b v="0"/>
    <s v="Prostate Cancer"/>
    <s v="Ongoing Treatment"/>
    <b v="1"/>
    <s v="Blue Cross"/>
    <s v="School"/>
    <b v="0"/>
    <x v="0"/>
    <b v="0"/>
    <x v="1"/>
  </r>
  <r>
    <s v="PID0282"/>
    <s v="Adult"/>
    <x v="1"/>
    <n v="2000"/>
    <n v="1182"/>
    <n v="59.9"/>
    <s v="Male"/>
    <s v="A+"/>
    <b v="1"/>
    <b v="1"/>
    <b v="1"/>
    <n v="5"/>
    <n v="22.270969660916126"/>
    <b v="0"/>
    <b v="0"/>
    <s v="Cancer"/>
    <s v="Critical"/>
    <b v="1"/>
    <s v="Cigna"/>
    <s v="Master's Degree"/>
    <b v="0"/>
    <x v="0"/>
    <b v="0"/>
    <x v="1"/>
  </r>
  <r>
    <s v="PID0283"/>
    <s v="Middle-aged"/>
    <x v="0"/>
    <n v="12000"/>
    <n v="9412.6"/>
    <n v="74"/>
    <s v="Female"/>
    <s v="O-"/>
    <b v="1"/>
    <b v="0"/>
    <b v="1"/>
    <n v="4"/>
    <n v="24.441802087462015"/>
    <b v="0"/>
    <b v="0"/>
    <s v="Kidney Stones"/>
    <s v="Critical"/>
    <b v="1"/>
    <s v="UnitedHealthcare"/>
    <s v="PhD"/>
    <b v="0"/>
    <x v="0"/>
    <b v="0"/>
    <x v="1"/>
  </r>
  <r>
    <s v="PID0284"/>
    <s v="Middle-aged"/>
    <x v="1"/>
    <n v="250000"/>
    <n v="175454.59999999998"/>
    <n v="84.9"/>
    <s v="Male"/>
    <s v="AB+"/>
    <b v="0"/>
    <b v="1"/>
    <b v="1"/>
    <n v="5"/>
    <n v="34.886587771203153"/>
    <b v="1"/>
    <b v="1"/>
    <s v="Heart Attack"/>
    <s v="Critical"/>
    <b v="1"/>
    <s v="Aetna"/>
    <s v="Bachelor's Degree"/>
    <b v="1"/>
    <x v="1"/>
    <b v="1"/>
    <x v="0"/>
  </r>
  <r>
    <s v="PID0285"/>
    <s v="Adult"/>
    <x v="3"/>
    <n v="100"/>
    <n v="56.47"/>
    <n v="65.5"/>
    <s v="Female"/>
    <s v="A+"/>
    <b v="0"/>
    <b v="1"/>
    <b v="1"/>
    <n v="2"/>
    <n v="21.88512813658993"/>
    <b v="0"/>
    <b v="0"/>
    <s v="Hypertension"/>
    <s v="Ongoing Treatment"/>
    <b v="1"/>
    <s v="UnitedHealthcare"/>
    <s v="Uneducated"/>
    <b v="0"/>
    <x v="0"/>
    <b v="0"/>
    <x v="1"/>
  </r>
  <r>
    <s v="PID0286"/>
    <s v="Middle-aged"/>
    <x v="2"/>
    <n v="20000"/>
    <n v="0"/>
    <n v="96.3"/>
    <s v="Male"/>
    <s v="B-"/>
    <b v="0"/>
    <b v="0"/>
    <b v="0"/>
    <n v="9"/>
    <n v="31.807372175980973"/>
    <b v="1"/>
    <b v="1"/>
    <s v="Osteoarthritis"/>
    <s v="Recovered"/>
    <b v="0"/>
    <n v="0"/>
    <s v="Post-graduate"/>
    <b v="0"/>
    <x v="0"/>
    <b v="1"/>
    <x v="0"/>
  </r>
  <r>
    <s v="PID0287"/>
    <s v="Adult"/>
    <x v="0"/>
    <n v="20000"/>
    <n v="0"/>
    <n v="78.099999999999994"/>
    <s v="Female"/>
    <s v="B-"/>
    <b v="1"/>
    <b v="0"/>
    <b v="0"/>
    <n v="0"/>
    <n v="28.003872494531894"/>
    <b v="1"/>
    <b v="1"/>
    <s v="Fractured Leg"/>
    <s v="Critical"/>
    <b v="0"/>
    <n v="0"/>
    <s v="Master's Degree"/>
    <b v="0"/>
    <x v="0"/>
    <b v="1"/>
    <x v="0"/>
  </r>
  <r>
    <s v="PID0288"/>
    <s v="Young Adult"/>
    <x v="1"/>
    <n v="300000"/>
    <n v="254042.27999999997"/>
    <n v="59.6"/>
    <s v="Female"/>
    <s v="AB-"/>
    <b v="0"/>
    <b v="0"/>
    <b v="1"/>
    <n v="15"/>
    <n v="22.159428911362287"/>
    <b v="0"/>
    <b v="0"/>
    <s v="Osteoarthritis"/>
    <s v="Recovered"/>
    <b v="1"/>
    <s v="Aetna"/>
    <s v="PhD"/>
    <b v="0"/>
    <x v="0"/>
    <b v="0"/>
    <x v="1"/>
  </r>
  <r>
    <s v="PID0289"/>
    <s v="Young Adult"/>
    <x v="0"/>
    <n v="800"/>
    <n v="445.65"/>
    <n v="71.400000000000006"/>
    <s v="Female"/>
    <s v="O-"/>
    <b v="1"/>
    <b v="0"/>
    <b v="1"/>
    <n v="7"/>
    <n v="24.134667387777181"/>
    <b v="0"/>
    <b v="0"/>
    <s v="Cancer"/>
    <s v="Critical"/>
    <b v="1"/>
    <s v="Blue Cross"/>
    <s v="Master's Degree"/>
    <b v="0"/>
    <x v="0"/>
    <b v="0"/>
    <x v="1"/>
  </r>
  <r>
    <s v="PID0290"/>
    <s v="Middle-aged"/>
    <x v="1"/>
    <n v="40000"/>
    <n v="35435.599999999999"/>
    <n v="73"/>
    <s v="Male"/>
    <s v="B-"/>
    <b v="0"/>
    <b v="0"/>
    <b v="1"/>
    <n v="12"/>
    <n v="25.864512471655331"/>
    <b v="0"/>
    <b v="0"/>
    <s v="Cancer"/>
    <s v="Recovered"/>
    <b v="1"/>
    <s v="Blue Cross"/>
    <s v="Bachelor's Degree"/>
    <b v="0"/>
    <x v="0"/>
    <b v="0"/>
    <x v="1"/>
  </r>
  <r>
    <s v="PID0291"/>
    <s v="Adult"/>
    <x v="0"/>
    <n v="40000"/>
    <n v="23892.800000000003"/>
    <n v="92.4"/>
    <s v="Female"/>
    <s v="A+"/>
    <b v="1"/>
    <b v="0"/>
    <b v="1"/>
    <n v="15"/>
    <n v="29.162984471657619"/>
    <b v="1"/>
    <b v="1"/>
    <s v="Heart Attack"/>
    <s v="Critical"/>
    <b v="1"/>
    <s v="Medicare"/>
    <s v="Master's Degree"/>
    <b v="1"/>
    <x v="1"/>
    <b v="1"/>
    <x v="0"/>
  </r>
  <r>
    <s v="PID0292"/>
    <s v="Adult"/>
    <x v="0"/>
    <n v="3000"/>
    <n v="2649.5099999999998"/>
    <n v="99.1"/>
    <s v="Male"/>
    <s v="A+"/>
    <b v="0"/>
    <b v="0"/>
    <b v="1"/>
    <n v="15"/>
    <n v="31.992510330578511"/>
    <b v="1"/>
    <b v="1"/>
    <s v="Kidney Stones"/>
    <s v="Recovered"/>
    <b v="1"/>
    <s v="Blue Cross"/>
    <s v="School"/>
    <b v="0"/>
    <x v="0"/>
    <b v="1"/>
    <x v="0"/>
  </r>
  <r>
    <s v="PID0293"/>
    <s v="Adult"/>
    <x v="1"/>
    <n v="800"/>
    <n v="587.24"/>
    <n v="94.6"/>
    <s v="Female"/>
    <s v="B+"/>
    <b v="0"/>
    <b v="0"/>
    <b v="1"/>
    <n v="20"/>
    <n v="32.733564013840834"/>
    <b v="1"/>
    <b v="1"/>
    <s v="Kidney Stones"/>
    <s v="Recovered"/>
    <b v="1"/>
    <s v="Aetna"/>
    <s v="School"/>
    <b v="1"/>
    <x v="1"/>
    <b v="1"/>
    <x v="0"/>
  </r>
  <r>
    <s v="PID0294"/>
    <s v="Adult"/>
    <x v="3"/>
    <n v="20000"/>
    <n v="16863.14"/>
    <n v="92.6"/>
    <s v="Female"/>
    <s v="B-"/>
    <b v="0"/>
    <b v="0"/>
    <b v="1"/>
    <n v="15"/>
    <n v="33.203054967908493"/>
    <b v="1"/>
    <b v="1"/>
    <s v="Fractured Leg"/>
    <s v="Recovered"/>
    <b v="1"/>
    <s v="Blue Cross"/>
    <s v="Master's Degree"/>
    <b v="1"/>
    <x v="1"/>
    <b v="1"/>
    <x v="0"/>
  </r>
  <r>
    <s v="PID0295"/>
    <s v="Adult"/>
    <x v="0"/>
    <n v="3000"/>
    <n v="2651.88"/>
    <n v="70"/>
    <s v="Male"/>
    <s v="O+"/>
    <b v="0"/>
    <b v="0"/>
    <b v="1"/>
    <n v="9"/>
    <n v="22.343515592581952"/>
    <b v="0"/>
    <b v="0"/>
    <s v="Hypertension"/>
    <s v="Recovered"/>
    <b v="1"/>
    <s v="Blue Cross"/>
    <s v="Bachelor's Degree"/>
    <b v="0"/>
    <x v="0"/>
    <b v="0"/>
    <x v="1"/>
  </r>
  <r>
    <s v="PID0296"/>
    <s v="Senior"/>
    <x v="0"/>
    <n v="48000"/>
    <n v="25412.799999999999"/>
    <n v="73.900000000000006"/>
    <s v="Female"/>
    <s v="B-"/>
    <b v="0"/>
    <b v="0"/>
    <b v="1"/>
    <n v="5"/>
    <n v="25.874444172122828"/>
    <b v="0"/>
    <b v="0"/>
    <s v="Diabetes"/>
    <s v="Critical"/>
    <b v="1"/>
    <s v="Medicare"/>
    <s v="PhD"/>
    <b v="0"/>
    <x v="0"/>
    <b v="0"/>
    <x v="1"/>
  </r>
  <r>
    <s v="PID0297"/>
    <s v="Middle-aged"/>
    <x v="3"/>
    <n v="60000"/>
    <n v="52542.200000000004"/>
    <n v="48.1"/>
    <s v="Female"/>
    <s v="AB-"/>
    <b v="0"/>
    <s v="Yes"/>
    <b v="1"/>
    <n v="4"/>
    <n v="20.281666385562492"/>
    <b v="0"/>
    <b v="0"/>
    <s v="Kidney Stones"/>
    <s v="Critical"/>
    <b v="1"/>
    <s v="Cigna"/>
    <s v="Master's Degree"/>
    <b v="0"/>
    <x v="0"/>
    <b v="0"/>
    <x v="1"/>
  </r>
  <r>
    <s v="PID0298"/>
    <s v="Senior"/>
    <x v="0"/>
    <n v="1000"/>
    <n v="608.94000000000005"/>
    <n v="62.8"/>
    <s v="Female"/>
    <s v="AB-"/>
    <b v="1"/>
    <b v="0"/>
    <b v="1"/>
    <n v="9"/>
    <n v="26.139438085327779"/>
    <b v="0"/>
    <b v="0"/>
    <s v="Stroke"/>
    <s v="Recovered"/>
    <b v="1"/>
    <s v="Medicare"/>
    <s v="PhD"/>
    <b v="0"/>
    <x v="0"/>
    <b v="0"/>
    <x v="1"/>
  </r>
  <r>
    <s v="PID0299"/>
    <s v="Senior"/>
    <x v="1"/>
    <n v="90000"/>
    <n v="46249.5"/>
    <n v="56.5"/>
    <s v="Female"/>
    <s v="A-"/>
    <b v="1"/>
    <b v="0"/>
    <b v="1"/>
    <n v="20"/>
    <n v="22.632590930940552"/>
    <b v="0"/>
    <b v="0"/>
    <s v="Fractured Arm"/>
    <s v="Ongoing Treatment"/>
    <b v="1"/>
    <s v="Medicare"/>
    <s v="Master's Degree"/>
    <b v="0"/>
    <x v="0"/>
    <b v="0"/>
    <x v="1"/>
  </r>
  <r>
    <s v="PID0300"/>
    <s v="Adult"/>
    <x v="1"/>
    <n v="20000"/>
    <n v="0"/>
    <n v="71.400000000000006"/>
    <s v="Male"/>
    <s v="A+"/>
    <b v="0"/>
    <b v="1"/>
    <b v="0"/>
    <n v="5"/>
    <n v="25.601491627523398"/>
    <b v="0"/>
    <b v="0"/>
    <s v="Cancer"/>
    <s v="Critical"/>
    <b v="0"/>
    <n v="0"/>
    <s v="Bachelor's Degree"/>
    <b v="0"/>
    <x v="0"/>
    <b v="0"/>
    <x v="1"/>
  </r>
  <r>
    <s v="PID0301"/>
    <s v="Young Adult"/>
    <x v="1"/>
    <n v="45000"/>
    <n v="26396.19"/>
    <n v="82.4"/>
    <s v="Female"/>
    <s v="O+"/>
    <b v="0"/>
    <b v="0"/>
    <b v="1"/>
    <n v="70"/>
    <n v="30.266299357208453"/>
    <b v="1"/>
    <b v="1"/>
    <s v="Cancer"/>
    <s v="Recovered"/>
    <b v="1"/>
    <s v="UnitedHealthcare"/>
    <s v="Master's Degree"/>
    <b v="0"/>
    <x v="0"/>
    <b v="1"/>
    <x v="0"/>
  </r>
  <r>
    <s v="PID0302"/>
    <s v="Adult"/>
    <x v="0"/>
    <n v="40000"/>
    <n v="30393.3"/>
    <n v="75.400000000000006"/>
    <s v="Male"/>
    <s v="AB-"/>
    <b v="0"/>
    <b v="1"/>
    <b v="1"/>
    <n v="15"/>
    <n v="29.088383935804945"/>
    <b v="1"/>
    <b v="1"/>
    <s v="Heart Attack"/>
    <s v="Recovered"/>
    <b v="1"/>
    <s v="Cigna"/>
    <s v="Master's Degree"/>
    <b v="1"/>
    <x v="1"/>
    <b v="1"/>
    <x v="0"/>
  </r>
  <r>
    <s v="PID0303"/>
    <s v="Adult"/>
    <x v="1"/>
    <n v="18000"/>
    <n v="15337.380000000001"/>
    <n v="90.6"/>
    <s v="Male"/>
    <s v="A-"/>
    <b v="1"/>
    <b v="0"/>
    <b v="1"/>
    <n v="20"/>
    <n v="33.685306365258775"/>
    <b v="1"/>
    <b v="1"/>
    <s v="Osteoarthritis"/>
    <s v="Ongoing Treatment"/>
    <b v="1"/>
    <s v="Medicare"/>
    <s v="Bachelor's Degree"/>
    <b v="1"/>
    <x v="1"/>
    <b v="1"/>
    <x v="0"/>
  </r>
  <r>
    <s v="PID0304"/>
    <s v="Middle-aged"/>
    <x v="1"/>
    <n v="21000"/>
    <n v="17377.78"/>
    <n v="82.5"/>
    <s v="Female"/>
    <s v="A+"/>
    <b v="1"/>
    <b v="1"/>
    <b v="1"/>
    <n v="20"/>
    <n v="29.58155545197031"/>
    <b v="1"/>
    <b v="1"/>
    <s v="Respiratory Infection"/>
    <s v="Recovered"/>
    <b v="1"/>
    <s v="Aetna"/>
    <s v="Master's Degree"/>
    <b v="1"/>
    <x v="1"/>
    <b v="1"/>
    <x v="0"/>
  </r>
  <r>
    <s v="PID0305"/>
    <s v="Senior"/>
    <x v="1"/>
    <n v="800"/>
    <n v="555.04"/>
    <n v="74.2"/>
    <s v="Male"/>
    <s v="AB-"/>
    <b v="1"/>
    <b v="0"/>
    <b v="1"/>
    <n v="30"/>
    <n v="26.289682539682545"/>
    <b v="0"/>
    <b v="0"/>
    <s v="Stroke"/>
    <s v="Critical"/>
    <b v="1"/>
    <s v="Aetna"/>
    <s v="School"/>
    <b v="0"/>
    <x v="0"/>
    <b v="0"/>
    <x v="1"/>
  </r>
  <r>
    <s v="PID0306"/>
    <s v="Adult"/>
    <x v="0"/>
    <n v="12000"/>
    <n v="6992.64"/>
    <n v="66.8"/>
    <s v="Female"/>
    <s v="O-"/>
    <b v="0"/>
    <b v="1"/>
    <b v="1"/>
    <n v="7"/>
    <n v="23.66780045351474"/>
    <b v="0"/>
    <b v="0"/>
    <s v="Childbirth"/>
    <s v="Recovered"/>
    <b v="1"/>
    <s v="Aetna"/>
    <s v="School"/>
    <b v="0"/>
    <x v="0"/>
    <b v="0"/>
    <x v="1"/>
  </r>
  <r>
    <s v="PID0307"/>
    <s v="Senior"/>
    <x v="0"/>
    <n v="30000"/>
    <n v="15917.49"/>
    <n v="89.7"/>
    <s v="Female"/>
    <s v="O-"/>
    <s v="Yes"/>
    <b v="0"/>
    <b v="1"/>
    <n v="250"/>
    <n v="34.605146406388641"/>
    <s v="Yes"/>
    <b v="1"/>
    <s v="Heart Disease"/>
    <s v="Ongoing Treatment"/>
    <b v="1"/>
    <s v="Medicare"/>
    <s v="Master's Degree"/>
    <s v="Yes"/>
    <x v="1"/>
    <s v="Yes"/>
    <x v="0"/>
  </r>
  <r>
    <s v="PID0308"/>
    <s v="Senior"/>
    <x v="2"/>
    <n v="12000"/>
    <n v="9607.2000000000007"/>
    <n v="59.7"/>
    <s v="Female"/>
    <s v="AB+"/>
    <b v="0"/>
    <b v="0"/>
    <b v="1"/>
    <n v="2"/>
    <n v="23.031518845723543"/>
    <b v="0"/>
    <b v="0"/>
    <s v="Osteoarthritis"/>
    <s v="Critical"/>
    <b v="1"/>
    <s v="Medicare"/>
    <s v="Master's Degree"/>
    <b v="0"/>
    <x v="0"/>
    <b v="0"/>
    <x v="1"/>
  </r>
  <r>
    <s v="PID0309"/>
    <s v="Middle-aged"/>
    <x v="0"/>
    <n v="12000"/>
    <n v="9344"/>
    <n v="76.5"/>
    <s v="Female"/>
    <s v="A+"/>
    <b v="0"/>
    <b v="0"/>
    <b v="1"/>
    <n v="12"/>
    <n v="31.035741815083774"/>
    <b v="1"/>
    <b v="1"/>
    <s v="Allergic Reaction"/>
    <s v="Recovered"/>
    <b v="1"/>
    <s v="UnitedHealthcare"/>
    <s v="Master's Degree"/>
    <b v="1"/>
    <x v="1"/>
    <b v="1"/>
    <x v="0"/>
  </r>
  <r>
    <s v="PID0310"/>
    <s v="Adult"/>
    <x v="1"/>
    <n v="800"/>
    <n v="505.63"/>
    <n v="84.5"/>
    <s v="Male"/>
    <s v="O+"/>
    <b v="0"/>
    <b v="1"/>
    <b v="1"/>
    <n v="12"/>
    <n v="31.037649219467404"/>
    <b v="1"/>
    <b v="1"/>
    <s v="Kidney Stones"/>
    <s v="Critical"/>
    <b v="1"/>
    <s v="Aetna"/>
    <s v="Master's Degree"/>
    <b v="0"/>
    <x v="0"/>
    <b v="1"/>
    <x v="0"/>
  </r>
  <r>
    <s v="PID0311"/>
    <s v="Middle-aged"/>
    <x v="0"/>
    <n v="500"/>
    <n v="402.18"/>
    <n v="103.1"/>
    <s v="Female"/>
    <s v="O-"/>
    <b v="0"/>
    <b v="1"/>
    <b v="1"/>
    <n v="30"/>
    <n v="33.283832644628099"/>
    <b v="1"/>
    <b v="1"/>
    <s v="Childbirth"/>
    <s v="Critical"/>
    <b v="1"/>
    <s v="Medicare"/>
    <s v="School"/>
    <b v="1"/>
    <x v="1"/>
    <b v="1"/>
    <x v="0"/>
  </r>
  <r>
    <s v="PID0312"/>
    <s v="Young Adult"/>
    <x v="3"/>
    <n v="90000"/>
    <n v="0"/>
    <n v="80.3"/>
    <s v="Female"/>
    <s v="O-"/>
    <b v="0"/>
    <b v="0"/>
    <b v="0"/>
    <n v="5"/>
    <n v="28.792713973251104"/>
    <b v="1"/>
    <b v="1"/>
    <s v="Prostate Cancer"/>
    <s v="Ongoing Treatment"/>
    <b v="0"/>
    <n v="0"/>
    <s v="Post-graduate"/>
    <b v="1"/>
    <x v="1"/>
    <b v="1"/>
    <x v="0"/>
  </r>
  <r>
    <s v="PID0313"/>
    <s v="Senior"/>
    <x v="3"/>
    <n v="12000"/>
    <n v="10441.56"/>
    <n v="65.099999999999994"/>
    <s v="Female"/>
    <s v="A+"/>
    <b v="0"/>
    <b v="0"/>
    <b v="1"/>
    <n v="25"/>
    <n v="25.114771806643258"/>
    <b v="0"/>
    <b v="0"/>
    <s v="Kidney Stones"/>
    <s v="Recovered"/>
    <b v="1"/>
    <s v="Aetna"/>
    <s v="Master's Degree"/>
    <b v="0"/>
    <x v="0"/>
    <b v="0"/>
    <x v="1"/>
  </r>
  <r>
    <s v="PID0314"/>
    <s v="Adult"/>
    <x v="0"/>
    <n v="60000"/>
    <n v="34111.4"/>
    <n v="61.4"/>
    <s v="Female"/>
    <s v="O+"/>
    <b v="0"/>
    <b v="1"/>
    <b v="1"/>
    <n v="12"/>
    <n v="23.395823807346435"/>
    <b v="0"/>
    <b v="0"/>
    <s v="Allergic Reaction"/>
    <s v="Ongoing Treatment"/>
    <b v="1"/>
    <s v="Cigna"/>
    <s v="Uneducated"/>
    <b v="0"/>
    <x v="0"/>
    <b v="0"/>
    <x v="1"/>
  </r>
  <r>
    <s v="PID0315"/>
    <s v="Adult"/>
    <x v="3"/>
    <n v="18000"/>
    <n v="15787.920000000002"/>
    <n v="82.7"/>
    <s v="Male"/>
    <s v="A+"/>
    <b v="0"/>
    <b v="1"/>
    <b v="1"/>
    <n v="2"/>
    <n v="26.101502335563691"/>
    <b v="0"/>
    <b v="0"/>
    <s v="Stroke"/>
    <s v="Ongoing Treatment"/>
    <b v="1"/>
    <s v="Cigna"/>
    <s v="Bachelor's Degree"/>
    <b v="0"/>
    <x v="0"/>
    <b v="0"/>
    <x v="1"/>
  </r>
  <r>
    <s v="PID0316"/>
    <s v="Senior"/>
    <x v="1"/>
    <n v="45000"/>
    <n v="0"/>
    <n v="68.8"/>
    <s v="Female"/>
    <s v="A-"/>
    <b v="0"/>
    <b v="1"/>
    <b v="0"/>
    <n v="20"/>
    <n v="28.270874424720574"/>
    <b v="1"/>
    <b v="1"/>
    <s v="Fractured Arm"/>
    <s v="Ongoing Treatment"/>
    <b v="0"/>
    <n v="0"/>
    <s v="School"/>
    <b v="1"/>
    <x v="1"/>
    <b v="1"/>
    <x v="0"/>
  </r>
  <r>
    <s v="PID0317"/>
    <s v="Middle-aged"/>
    <x v="2"/>
    <n v="16000"/>
    <n v="11310.02"/>
    <n v="78.900000000000006"/>
    <s v="Female"/>
    <s v="O+"/>
    <b v="0"/>
    <b v="0"/>
    <b v="1"/>
    <n v="70"/>
    <n v="25.471332644628102"/>
    <b v="0"/>
    <b v="0"/>
    <s v="Cancer"/>
    <s v="Ongoing Treatment"/>
    <b v="1"/>
    <s v="Blue Cross"/>
    <s v="Master's Degree"/>
    <b v="0"/>
    <x v="0"/>
    <b v="0"/>
    <x v="1"/>
  </r>
  <r>
    <s v="PID0318"/>
    <s v="Adult"/>
    <x v="2"/>
    <n v="250000"/>
    <n v="181231.9"/>
    <n v="62.6"/>
    <s v="Female"/>
    <s v="O+"/>
    <b v="0"/>
    <b v="0"/>
    <b v="1"/>
    <n v="2"/>
    <n v="24.150302843254501"/>
    <b v="0"/>
    <b v="0"/>
    <s v="Allergic Reaction"/>
    <s v="Recovered"/>
    <b v="1"/>
    <s v="Medicare"/>
    <s v="School"/>
    <b v="0"/>
    <x v="0"/>
    <b v="0"/>
    <x v="1"/>
  </r>
  <r>
    <s v="PID0319"/>
    <s v="Senior"/>
    <x v="1"/>
    <n v="100"/>
    <n v="0"/>
    <n v="62.9"/>
    <s v="Female"/>
    <s v="B+"/>
    <b v="0"/>
    <b v="0"/>
    <b v="0"/>
    <n v="90"/>
    <n v="23.967383020880959"/>
    <b v="0"/>
    <b v="0"/>
    <s v="Stroke"/>
    <s v="Recovered"/>
    <b v="0"/>
    <n v="0"/>
    <s v="Master's Degree"/>
    <b v="0"/>
    <x v="0"/>
    <b v="0"/>
    <x v="1"/>
  </r>
  <r>
    <s v="PID0320"/>
    <s v="Middle-aged"/>
    <x v="1"/>
    <n v="75000"/>
    <n v="64758.100000000006"/>
    <n v="66.5"/>
    <s v="Male"/>
    <s v="A-"/>
    <b v="0"/>
    <b v="1"/>
    <b v="1"/>
    <n v="25"/>
    <n v="25.654874426140964"/>
    <b v="0"/>
    <b v="0"/>
    <s v="Childbirth"/>
    <s v="Ongoing Treatment"/>
    <b v="1"/>
    <s v="Cigna"/>
    <s v="Post-graduate"/>
    <b v="0"/>
    <x v="0"/>
    <b v="0"/>
    <x v="1"/>
  </r>
  <r>
    <s v="PID0321"/>
    <s v="Adult"/>
    <x v="3"/>
    <n v="40000"/>
    <n v="0"/>
    <n v="83.4"/>
    <s v="Female"/>
    <s v="AB+"/>
    <b v="0"/>
    <b v="0"/>
    <b v="0"/>
    <n v="5"/>
    <n v="26.029150151368562"/>
    <b v="0"/>
    <b v="0"/>
    <s v="Prostate Cancer"/>
    <s v="Recovered"/>
    <b v="0"/>
    <n v="0"/>
    <s v="School"/>
    <b v="0"/>
    <x v="0"/>
    <b v="0"/>
    <x v="1"/>
  </r>
  <r>
    <s v="PID0322"/>
    <s v="Adult"/>
    <x v="1"/>
    <n v="3000"/>
    <n v="1894.17"/>
    <n v="57.3"/>
    <s v="Female"/>
    <s v="AB+"/>
    <b v="0"/>
    <b v="0"/>
    <b v="1"/>
    <n v="20"/>
    <n v="22.382812499999993"/>
    <b v="0"/>
    <b v="0"/>
    <s v="Allergic Reaction"/>
    <s v="Recovered"/>
    <b v="1"/>
    <s v="Aetna"/>
    <s v="Bachelor's Degree"/>
    <b v="0"/>
    <x v="0"/>
    <b v="0"/>
    <x v="1"/>
  </r>
  <r>
    <s v="PID0323"/>
    <s v="Adult"/>
    <x v="2"/>
    <n v="32000"/>
    <n v="0"/>
    <n v="96.5"/>
    <s v="Male"/>
    <s v="O-"/>
    <b v="1"/>
    <b v="0"/>
    <b v="0"/>
    <n v="3"/>
    <n v="33.391003460207614"/>
    <b v="1"/>
    <b v="1"/>
    <s v="Kidney Stones"/>
    <s v="Recovered"/>
    <b v="0"/>
    <n v="0"/>
    <s v="Post-graduate"/>
    <b v="1"/>
    <x v="1"/>
    <b v="1"/>
    <x v="0"/>
  </r>
  <r>
    <s v="PID0324"/>
    <s v="Senior"/>
    <x v="3"/>
    <n v="12000"/>
    <n v="6341.88"/>
    <n v="83.8"/>
    <s v="Male"/>
    <s v="B+"/>
    <b v="0"/>
    <b v="0"/>
    <b v="1"/>
    <n v="25"/>
    <n v="34.434582511505582"/>
    <b v="1"/>
    <b v="1"/>
    <s v="Heart Attack"/>
    <s v="Recovered"/>
    <b v="1"/>
    <s v="Aetna"/>
    <s v="Master's Degree"/>
    <b v="1"/>
    <x v="1"/>
    <b v="1"/>
    <x v="0"/>
  </r>
  <r>
    <s v="PID0325"/>
    <s v="Middle-aged"/>
    <x v="3"/>
    <n v="16000"/>
    <n v="13735.36"/>
    <n v="57.4"/>
    <s v="Male"/>
    <s v="AB-"/>
    <b v="0"/>
    <b v="0"/>
    <b v="1"/>
    <n v="40"/>
    <n v="22.704798069696608"/>
    <b v="0"/>
    <b v="0"/>
    <s v="Fractured Leg"/>
    <s v="Ongoing Treatment"/>
    <b v="1"/>
    <s v="Medicare"/>
    <s v="Master's Degree"/>
    <b v="0"/>
    <x v="0"/>
    <b v="0"/>
    <x v="1"/>
  </r>
  <r>
    <s v="PID0326"/>
    <s v="Senior"/>
    <x v="0"/>
    <n v="60000"/>
    <n v="0"/>
    <n v="45.3"/>
    <s v="Female"/>
    <s v="B+"/>
    <b v="1"/>
    <b v="0"/>
    <b v="0"/>
    <n v="12"/>
    <n v="20.133333333333333"/>
    <b v="0"/>
    <b v="0"/>
    <s v="Stroke"/>
    <s v="Recovered"/>
    <b v="0"/>
    <n v="0"/>
    <s v="Master's Degree"/>
    <b v="0"/>
    <x v="0"/>
    <b v="0"/>
    <x v="1"/>
  </r>
  <r>
    <s v="PID0327"/>
    <s v="Adult"/>
    <x v="0"/>
    <n v="90000"/>
    <n v="49301.899999999994"/>
    <n v="97.5"/>
    <s v="Female"/>
    <s v="O+"/>
    <b v="0"/>
    <b v="1"/>
    <b v="1"/>
    <n v="7"/>
    <n v="33.343592900379605"/>
    <b v="1"/>
    <b v="1"/>
    <s v="Fractured Leg"/>
    <s v="Ongoing Treatment"/>
    <b v="1"/>
    <s v="Aetna"/>
    <s v="Master's Degree"/>
    <b v="1"/>
    <x v="1"/>
    <b v="1"/>
    <x v="0"/>
  </r>
  <r>
    <s v="PID0328"/>
    <s v="Middle-aged"/>
    <x v="2"/>
    <n v="60000"/>
    <n v="52602.28"/>
    <n v="99.9"/>
    <s v="Female"/>
    <s v="O-"/>
    <b v="0"/>
    <b v="0"/>
    <b v="1"/>
    <n v="4"/>
    <n v="34.977766884913002"/>
    <b v="1"/>
    <b v="1"/>
    <s v="Hypertension"/>
    <s v="Recovered"/>
    <b v="1"/>
    <s v="Medicare"/>
    <s v="Bachelor's Degree"/>
    <b v="1"/>
    <x v="1"/>
    <b v="1"/>
    <x v="0"/>
  </r>
  <r>
    <s v="PID0329"/>
    <s v="Young Adult"/>
    <x v="0"/>
    <n v="72000"/>
    <n v="48491.68"/>
    <n v="82.6"/>
    <s v="Male"/>
    <s v="A-"/>
    <b v="0"/>
    <b v="0"/>
    <b v="1"/>
    <n v="4"/>
    <n v="29.617411882821184"/>
    <b v="1"/>
    <b v="1"/>
    <s v="Heart Disease"/>
    <s v="Ongoing Treatment"/>
    <b v="1"/>
    <s v="Cigna"/>
    <s v="Bachelor's Degree"/>
    <b v="1"/>
    <x v="1"/>
    <b v="1"/>
    <x v="0"/>
  </r>
  <r>
    <s v="PID0330"/>
    <s v="Middle-aged"/>
    <x v="2"/>
    <n v="500"/>
    <n v="0"/>
    <n v="88.4"/>
    <s v="Female"/>
    <s v="A+"/>
    <b v="0"/>
    <b v="0"/>
    <b v="0"/>
    <n v="4"/>
    <n v="29.881016765819368"/>
    <b v="1"/>
    <b v="1"/>
    <s v="Diabetes"/>
    <s v="Critical"/>
    <b v="0"/>
    <n v="0"/>
    <s v="Master's Degree"/>
    <b v="1"/>
    <x v="1"/>
    <b v="1"/>
    <x v="0"/>
  </r>
  <r>
    <s v="PID0331"/>
    <s v="Adult"/>
    <x v="2"/>
    <n v="100"/>
    <n v="87.74"/>
    <n v="102"/>
    <s v="Female"/>
    <s v="A-"/>
    <b v="0"/>
    <b v="0"/>
    <b v="1"/>
    <n v="9"/>
    <n v="32.192904936245419"/>
    <b v="1"/>
    <b v="1"/>
    <s v="Appendicitis"/>
    <s v="Recovered"/>
    <b v="1"/>
    <s v="Cigna"/>
    <s v="Bachelor's Degree"/>
    <b v="0"/>
    <x v="0"/>
    <b v="1"/>
    <x v="0"/>
  </r>
  <r>
    <s v="PID0332"/>
    <s v="Senior"/>
    <x v="2"/>
    <n v="72000"/>
    <n v="40552.839999999997"/>
    <n v="73.3"/>
    <s v="Male"/>
    <s v="AB+"/>
    <b v="1"/>
    <b v="0"/>
    <b v="1"/>
    <n v="7"/>
    <n v="32.577777777777776"/>
    <b v="1"/>
    <b v="1"/>
    <s v="Heart Attack"/>
    <s v="Ongoing Treatment"/>
    <b v="1"/>
    <s v="Cigna"/>
    <s v="School"/>
    <b v="1"/>
    <x v="1"/>
    <b v="1"/>
    <x v="0"/>
  </r>
  <r>
    <s v="PID0333"/>
    <s v="Adult"/>
    <x v="1"/>
    <n v="48000"/>
    <n v="37134"/>
    <n v="91"/>
    <s v="Female"/>
    <s v="AB-"/>
    <b v="0"/>
    <b v="1"/>
    <b v="1"/>
    <n v="12"/>
    <n v="33.023660908695021"/>
    <b v="1"/>
    <b v="1"/>
    <s v="Appendicitis"/>
    <s v="Ongoing Treatment"/>
    <b v="1"/>
    <s v="Cigna"/>
    <s v="Post-graduate"/>
    <b v="0"/>
    <x v="0"/>
    <b v="1"/>
    <x v="0"/>
  </r>
  <r>
    <s v="PID0334"/>
    <s v="Senior"/>
    <x v="3"/>
    <n v="12000"/>
    <n v="8904.5999999999985"/>
    <n v="94.6"/>
    <s v="Male"/>
    <s v="A+"/>
    <s v="Yes"/>
    <s v="No"/>
    <b v="1"/>
    <n v="9"/>
    <n v="33.517573696145128"/>
    <b v="1"/>
    <b v="1"/>
    <s v="Hypertension"/>
    <s v="Critical"/>
    <b v="1"/>
    <s v="Cigna"/>
    <s v="Bachelor's Degree"/>
    <b v="1"/>
    <x v="1"/>
    <b v="1"/>
    <x v="0"/>
  </r>
  <r>
    <s v="PID0335"/>
    <s v="Adult"/>
    <x v="2"/>
    <n v="60000"/>
    <n v="0"/>
    <n v="84.5"/>
    <s v="Female"/>
    <s v="AB+"/>
    <b v="0"/>
    <b v="1"/>
    <b v="0"/>
    <n v="12"/>
    <n v="32.599050962540019"/>
    <b v="1"/>
    <b v="1"/>
    <s v="Fractured Arm"/>
    <s v="Ongoing Treatment"/>
    <b v="0"/>
    <n v="0"/>
    <s v="Master's Degree"/>
    <b v="1"/>
    <x v="1"/>
    <b v="1"/>
    <x v="0"/>
  </r>
  <r>
    <s v="PID0336"/>
    <s v="Middle-aged"/>
    <x v="1"/>
    <n v="32000"/>
    <n v="17880.560000000001"/>
    <n v="87.1"/>
    <s v="Male"/>
    <s v="O+"/>
    <b v="0"/>
    <b v="0"/>
    <b v="1"/>
    <n v="9"/>
    <n v="31.230951271110474"/>
    <b v="1"/>
    <b v="1"/>
    <s v="Heart Attack"/>
    <s v="Critical"/>
    <b v="1"/>
    <s v="UnitedHealthcare"/>
    <s v="Master's Degree"/>
    <b v="1"/>
    <x v="1"/>
    <b v="1"/>
    <x v="0"/>
  </r>
  <r>
    <s v="PID0337"/>
    <s v="Middle-aged"/>
    <x v="2"/>
    <n v="54000"/>
    <n v="0"/>
    <n v="86.6"/>
    <s v="Female"/>
    <s v="O+"/>
    <b v="1"/>
    <b v="0"/>
    <b v="0"/>
    <n v="3"/>
    <n v="33.828124999999993"/>
    <b v="1"/>
    <b v="1"/>
    <s v="Fractured Leg"/>
    <s v="Critical"/>
    <b v="0"/>
    <n v="0"/>
    <s v="High School"/>
    <b v="1"/>
    <x v="1"/>
    <b v="1"/>
    <x v="0"/>
  </r>
  <r>
    <s v="PID0338"/>
    <s v="Adult"/>
    <x v="2"/>
    <n v="250000"/>
    <n v="180061.4"/>
    <n v="67.3"/>
    <s v="Male"/>
    <s v="AB+"/>
    <b v="1"/>
    <b v="0"/>
    <b v="1"/>
    <n v="1"/>
    <n v="21.975510204081633"/>
    <b v="0"/>
    <b v="0"/>
    <s v="Allergic Reaction"/>
    <s v="Recovered"/>
    <b v="1"/>
    <s v="Medicare"/>
    <s v="School"/>
    <b v="0"/>
    <x v="0"/>
    <b v="0"/>
    <x v="1"/>
  </r>
  <r>
    <s v="PID0339"/>
    <s v="Adult"/>
    <x v="2"/>
    <n v="12000"/>
    <n v="10036.98"/>
    <n v="104.5"/>
    <s v="Female"/>
    <s v="A-"/>
    <b v="1"/>
    <b v="1"/>
    <b v="1"/>
    <n v="2"/>
    <n v="34.915967790437364"/>
    <b v="1"/>
    <b v="1"/>
    <s v="Hypertension"/>
    <s v="Ongoing Treatment"/>
    <b v="1"/>
    <s v="UnitedHealthcare"/>
    <s v="Master's Degree"/>
    <b v="1"/>
    <x v="1"/>
    <b v="1"/>
    <x v="0"/>
  </r>
  <r>
    <s v="PID0340"/>
    <s v="Adult"/>
    <x v="1"/>
    <n v="12000"/>
    <n v="10570.68"/>
    <n v="73.400000000000006"/>
    <s v="Male"/>
    <s v="O+"/>
    <b v="0"/>
    <b v="0"/>
    <b v="1"/>
    <n v="90"/>
    <n v="28.671874999999996"/>
    <b v="1"/>
    <b v="1"/>
    <s v="Osteoarthritis"/>
    <s v="Ongoing Treatment"/>
    <b v="1"/>
    <s v="UnitedHealthcare"/>
    <s v="Master's Degree"/>
    <b v="1"/>
    <x v="1"/>
    <b v="1"/>
    <x v="0"/>
  </r>
  <r>
    <s v="PID0341"/>
    <s v="Adult"/>
    <x v="0"/>
    <n v="60000"/>
    <n v="49311.68"/>
    <n v="80.8"/>
    <s v="Male"/>
    <s v="A+"/>
    <b v="1"/>
    <b v="1"/>
    <b v="1"/>
    <n v="25"/>
    <n v="31.562499999999993"/>
    <b v="1"/>
    <b v="1"/>
    <s v="Fractured Arm"/>
    <s v="Recovered"/>
    <b v="1"/>
    <s v="Aetna"/>
    <s v="Uneducated"/>
    <b v="1"/>
    <x v="1"/>
    <b v="1"/>
    <x v="0"/>
  </r>
  <r>
    <s v="PID0342"/>
    <s v="Middle-aged"/>
    <x v="2"/>
    <n v="300000"/>
    <n v="0"/>
    <n v="75.900000000000006"/>
    <s v="Male"/>
    <s v="B-"/>
    <b v="1"/>
    <b v="0"/>
    <b v="0"/>
    <n v="0.5"/>
    <n v="30.022546576480359"/>
    <b v="1"/>
    <b v="1"/>
    <s v="Fractured Leg"/>
    <s v="Ongoing Treatment"/>
    <b v="0"/>
    <n v="0"/>
    <s v="School"/>
    <b v="1"/>
    <x v="1"/>
    <b v="1"/>
    <x v="0"/>
  </r>
  <r>
    <s v="PID0343"/>
    <s v="Middle-aged"/>
    <x v="2"/>
    <n v="500"/>
    <n v="447.66"/>
    <n v="82"/>
    <s v="Male"/>
    <s v="A-"/>
    <b v="0"/>
    <b v="0"/>
    <b v="1"/>
    <n v="0.5"/>
    <n v="33.267069657998292"/>
    <b v="1"/>
    <b v="1"/>
    <s v="Kidney Stones"/>
    <s v="Critical"/>
    <b v="1"/>
    <s v="Medicare"/>
    <s v="Master's Degree"/>
    <b v="1"/>
    <x v="1"/>
    <b v="1"/>
    <x v="0"/>
  </r>
  <r>
    <s v="PID0344"/>
    <s v="Middle-aged"/>
    <x v="0"/>
    <n v="200000"/>
    <n v="0"/>
    <n v="88.8"/>
    <s v="Male"/>
    <s v="B+"/>
    <b v="1"/>
    <b v="1"/>
    <b v="0"/>
    <n v="12"/>
    <n v="30.726643598615919"/>
    <b v="1"/>
    <b v="1"/>
    <s v="Diabetes"/>
    <s v="Recovered"/>
    <b v="0"/>
    <n v="0"/>
    <s v="Master's Degree"/>
    <b v="0"/>
    <x v="0"/>
    <b v="1"/>
    <x v="0"/>
  </r>
  <r>
    <s v="PID0345"/>
    <s v="Adult"/>
    <x v="0"/>
    <n v="30000"/>
    <n v="23792.699999999997"/>
    <n v="85.2"/>
    <s v="Female"/>
    <s v="AB-"/>
    <b v="0"/>
    <b v="1"/>
    <b v="1"/>
    <n v="15"/>
    <n v="29.480968858131494"/>
    <b v="1"/>
    <b v="1"/>
    <s v="Allergic Reaction"/>
    <s v="Ongoing Treatment"/>
    <b v="1"/>
    <s v="Medicare"/>
    <s v="Master's Degree"/>
    <b v="0"/>
    <x v="0"/>
    <b v="1"/>
    <x v="0"/>
  </r>
  <r>
    <s v="PID0346"/>
    <s v="Adult"/>
    <x v="1"/>
    <n v="240000"/>
    <n v="0"/>
    <n v="60.2"/>
    <s v="Male"/>
    <s v="O-"/>
    <b v="1"/>
    <b v="1"/>
    <b v="0"/>
    <n v="7"/>
    <n v="23.515624999999996"/>
    <b v="0"/>
    <b v="0"/>
    <s v="Prostate Cancer"/>
    <s v="Critical"/>
    <b v="0"/>
    <n v="0"/>
    <s v="PhD"/>
    <b v="0"/>
    <x v="0"/>
    <b v="0"/>
    <x v="1"/>
  </r>
  <r>
    <s v="PID0347"/>
    <s v="Adult"/>
    <x v="1"/>
    <n v="40000"/>
    <n v="24642.6"/>
    <n v="88.7"/>
    <s v="Male"/>
    <s v="AB-"/>
    <b v="0"/>
    <b v="0"/>
    <b v="1"/>
    <n v="9"/>
    <n v="31.804654164724447"/>
    <b v="1"/>
    <b v="1"/>
    <s v="Kidney Stones"/>
    <s v="Recovered"/>
    <b v="1"/>
    <s v="Aetna"/>
    <s v="PhD"/>
    <b v="0"/>
    <x v="0"/>
    <b v="1"/>
    <x v="0"/>
  </r>
  <r>
    <s v="PID0348"/>
    <s v="Senior"/>
    <x v="2"/>
    <n v="45000"/>
    <n v="39752.79"/>
    <n v="70"/>
    <s v="Female"/>
    <s v="A+"/>
    <b v="0"/>
    <b v="1"/>
    <b v="1"/>
    <n v="0.5"/>
    <n v="29.903028749626213"/>
    <b v="1"/>
    <b v="1"/>
    <s v="Heart Attack"/>
    <s v="Ongoing Treatment"/>
    <b v="1"/>
    <s v="Cigna"/>
    <s v="Post-graduate"/>
    <b v="1"/>
    <x v="1"/>
    <b v="1"/>
    <x v="0"/>
  </r>
  <r>
    <s v="PID0349"/>
    <s v="Middle-aged"/>
    <x v="1"/>
    <n v="24000"/>
    <n v="0"/>
    <n v="92"/>
    <s v="Male"/>
    <s v="AB+"/>
    <b v="0"/>
    <b v="1"/>
    <b v="0"/>
    <n v="9"/>
    <n v="34.205829863176689"/>
    <b v="1"/>
    <b v="1"/>
    <s v="Prostate Cancer"/>
    <s v="Critical"/>
    <b v="0"/>
    <n v="0"/>
    <s v="School"/>
    <b v="1"/>
    <x v="1"/>
    <b v="1"/>
    <x v="0"/>
  </r>
  <r>
    <s v="PID0350"/>
    <s v="Adult"/>
    <x v="1"/>
    <n v="100"/>
    <n v="77.66"/>
    <n v="106.6"/>
    <s v="Male"/>
    <s v="AB-"/>
    <b v="1"/>
    <b v="0"/>
    <b v="1"/>
    <n v="200"/>
    <n v="33.269872975250458"/>
    <b v="1"/>
    <b v="1"/>
    <s v="Prostate Cancer"/>
    <s v="Recovered"/>
    <b v="1"/>
    <s v="Blue Cross"/>
    <s v="Master's Degree"/>
    <b v="0"/>
    <x v="0"/>
    <b v="1"/>
    <x v="0"/>
  </r>
  <r>
    <s v="PID0351"/>
    <s v="Middle-aged"/>
    <x v="1"/>
    <n v="250000"/>
    <n v="125062.2"/>
    <n v="96.1"/>
    <s v="Male"/>
    <s v="A+"/>
    <b v="0"/>
    <b v="0"/>
    <b v="1"/>
    <n v="9"/>
    <n v="30.674454977816076"/>
    <b v="1"/>
    <b v="1"/>
    <s v="Stroke"/>
    <s v="Ongoing Treatment"/>
    <b v="1"/>
    <s v="Medicare"/>
    <s v="Master's Degree"/>
    <b v="1"/>
    <x v="1"/>
    <b v="1"/>
    <x v="0"/>
  </r>
  <r>
    <s v="PID0352"/>
    <s v="Middle-aged"/>
    <x v="0"/>
    <n v="40000"/>
    <n v="0"/>
    <n v="72.599999999999994"/>
    <s v="Male"/>
    <s v="O+"/>
    <b v="0"/>
    <b v="0"/>
    <b v="0"/>
    <n v="4"/>
    <n v="28.00817869680953"/>
    <b v="1"/>
    <b v="1"/>
    <s v="Kidney Stones"/>
    <s v="Ongoing Treatment"/>
    <b v="0"/>
    <n v="0"/>
    <s v="Post-graduate"/>
    <b v="1"/>
    <x v="1"/>
    <b v="1"/>
    <x v="0"/>
  </r>
  <r>
    <s v="PID0353"/>
    <s v="Adult"/>
    <x v="0"/>
    <n v="16000"/>
    <n v="9324.06"/>
    <n v="78.900000000000006"/>
    <s v="Male"/>
    <s v="A+"/>
    <b v="0"/>
    <b v="0"/>
    <b v="1"/>
    <n v="25"/>
    <n v="30.438640484549207"/>
    <b v="1"/>
    <b v="1"/>
    <s v="Respiratory Infection"/>
    <s v="Ongoing Treatment"/>
    <b v="1"/>
    <s v="Aetna"/>
    <s v="Master's Degree"/>
    <b v="1"/>
    <x v="1"/>
    <b v="1"/>
    <x v="0"/>
  </r>
  <r>
    <s v="PID0354"/>
    <s v="Adult"/>
    <x v="2"/>
    <n v="60000"/>
    <n v="42781.95"/>
    <n v="56.7"/>
    <s v="Male"/>
    <s v="O+"/>
    <b v="0"/>
    <b v="1"/>
    <b v="1"/>
    <n v="2"/>
    <n v="21.340660167864808"/>
    <b v="0"/>
    <b v="0"/>
    <s v="Diabetes"/>
    <s v="Ongoing Treatment"/>
    <b v="1"/>
    <s v="Blue Cross"/>
    <s v="Master's Degree"/>
    <b v="0"/>
    <x v="0"/>
    <b v="0"/>
    <x v="1"/>
  </r>
  <r>
    <s v="PID0355"/>
    <s v="Middle-aged"/>
    <x v="0"/>
    <n v="100"/>
    <n v="67.64"/>
    <n v="54"/>
    <s v="Female"/>
    <s v="O+"/>
    <b v="0"/>
    <b v="1"/>
    <b v="1"/>
    <n v="7"/>
    <n v="22.476586888657646"/>
    <b v="0"/>
    <b v="0"/>
    <s v="Diabetes"/>
    <s v="Ongoing Treatment"/>
    <b v="1"/>
    <s v="Aetna"/>
    <s v="PhD"/>
    <b v="0"/>
    <x v="0"/>
    <b v="0"/>
    <x v="1"/>
  </r>
  <r>
    <s v="PID0356"/>
    <s v="Adult"/>
    <x v="2"/>
    <n v="500"/>
    <n v="265.38"/>
    <n v="93.2"/>
    <s v="Female"/>
    <s v="O-"/>
    <b v="0"/>
    <b v="0"/>
    <b v="1"/>
    <n v="15"/>
    <n v="30.087809917355372"/>
    <b v="1"/>
    <b v="1"/>
    <s v="Prostate Cancer"/>
    <s v="Ongoing Treatment"/>
    <b v="1"/>
    <s v="Aetna"/>
    <s v="Bachelor's Degree"/>
    <b v="1"/>
    <x v="1"/>
    <b v="1"/>
    <x v="0"/>
  </r>
  <r>
    <s v="PID0357"/>
    <s v="Adult"/>
    <x v="0"/>
    <n v="800"/>
    <n v="0"/>
    <n v="80.5"/>
    <s v="Male"/>
    <s v="AB+"/>
    <b v="0"/>
    <b v="1"/>
    <b v="0"/>
    <n v="20"/>
    <n v="31.445312499999993"/>
    <b v="1"/>
    <b v="1"/>
    <s v="Respiratory Infection"/>
    <s v="Recovered"/>
    <b v="0"/>
    <n v="0"/>
    <s v="Master's Degree"/>
    <b v="1"/>
    <x v="1"/>
    <b v="1"/>
    <x v="0"/>
  </r>
  <r>
    <s v="PID0358"/>
    <s v="Senior"/>
    <x v="1"/>
    <n v="12000"/>
    <n v="7609.14"/>
    <n v="79.900000000000006"/>
    <s v="Male"/>
    <s v="AB-"/>
    <b v="0"/>
    <b v="0"/>
    <b v="1"/>
    <n v="12"/>
    <n v="30.445054107605543"/>
    <b v="1"/>
    <b v="1"/>
    <s v="Heart Attack"/>
    <s v="Critical"/>
    <b v="1"/>
    <s v="UnitedHealthcare"/>
    <s v="Bachelor's Degree"/>
    <b v="1"/>
    <x v="1"/>
    <b v="1"/>
    <x v="0"/>
  </r>
  <r>
    <s v="PID0359"/>
    <s v="Adult"/>
    <x v="1"/>
    <n v="24000"/>
    <n v="16555.14"/>
    <n v="100.8"/>
    <s v="Male"/>
    <s v="B-"/>
    <b v="0"/>
    <b v="0"/>
    <b v="1"/>
    <n v="12"/>
    <n v="32.174662453318007"/>
    <b v="1"/>
    <b v="1"/>
    <s v="Diabetes"/>
    <s v="Ongoing Treatment"/>
    <b v="1"/>
    <s v="Blue Cross"/>
    <s v="Post-graduate"/>
    <b v="0"/>
    <x v="0"/>
    <b v="1"/>
    <x v="0"/>
  </r>
  <r>
    <s v="PID0360"/>
    <s v="Adult"/>
    <x v="0"/>
    <n v="240000"/>
    <n v="0"/>
    <n v="90.4"/>
    <s v="Female"/>
    <s v="AB-"/>
    <b v="0"/>
    <b v="0"/>
    <b v="0"/>
    <n v="5"/>
    <n v="30.915495366095556"/>
    <b v="1"/>
    <b v="1"/>
    <s v="Appendicitis"/>
    <s v="Ongoing Treatment"/>
    <b v="0"/>
    <n v="0"/>
    <s v="Post-graduate"/>
    <b v="0"/>
    <x v="0"/>
    <b v="1"/>
    <x v="0"/>
  </r>
  <r>
    <s v="PID0361"/>
    <s v="Middle-aged"/>
    <x v="3"/>
    <n v="100"/>
    <n v="80.67"/>
    <n v="87.4"/>
    <s v="Male"/>
    <s v="O-"/>
    <b v="0"/>
    <b v="0"/>
    <b v="1"/>
    <n v="120"/>
    <n v="31.717230367252146"/>
    <b v="1"/>
    <b v="1"/>
    <s v="Cancer"/>
    <s v="Critical"/>
    <b v="1"/>
    <s v="UnitedHealthcare"/>
    <s v="School"/>
    <b v="1"/>
    <x v="1"/>
    <b v="1"/>
    <x v="0"/>
  </r>
  <r>
    <s v="PID0362"/>
    <s v="Middle-aged"/>
    <x v="3"/>
    <n v="500"/>
    <n v="329.07"/>
    <n v="95.2"/>
    <s v="Male"/>
    <s v="B+"/>
    <b v="0"/>
    <b v="0"/>
    <b v="1"/>
    <n v="9"/>
    <n v="30.387181205911453"/>
    <b v="1"/>
    <b v="1"/>
    <s v="Stroke"/>
    <s v="Critical"/>
    <b v="1"/>
    <s v="Aetna"/>
    <s v="Master's Degree"/>
    <b v="0"/>
    <x v="0"/>
    <b v="1"/>
    <x v="0"/>
  </r>
  <r>
    <s v="PID0363"/>
    <s v="Middle-aged"/>
    <x v="1"/>
    <n v="60000"/>
    <n v="37716.720000000001"/>
    <n v="94"/>
    <s v="Male"/>
    <s v="O-"/>
    <b v="1"/>
    <b v="0"/>
    <b v="1"/>
    <n v="5"/>
    <n v="34.112353026564087"/>
    <b v="1"/>
    <b v="1"/>
    <s v="Prostate Cancer"/>
    <s v="Critical"/>
    <b v="1"/>
    <s v="Cigna"/>
    <s v="School"/>
    <b v="0"/>
    <x v="0"/>
    <b v="1"/>
    <x v="0"/>
  </r>
  <r>
    <s v="PID0364"/>
    <s v="Senior"/>
    <x v="2"/>
    <n v="30000"/>
    <n v="26951.94"/>
    <n v="74.099999999999994"/>
    <s v="Female"/>
    <s v="B-"/>
    <b v="1"/>
    <b v="1"/>
    <b v="1"/>
    <n v="0.5"/>
    <n v="30.062071483630163"/>
    <b v="1"/>
    <b v="1"/>
    <s v="Allergic Reaction"/>
    <s v="Critical"/>
    <b v="1"/>
    <s v="Medicare"/>
    <s v="Master's Degree"/>
    <b v="1"/>
    <x v="1"/>
    <b v="1"/>
    <x v="0"/>
  </r>
  <r>
    <s v="PID0365"/>
    <s v="Middle-aged"/>
    <x v="0"/>
    <n v="500"/>
    <n v="440.1"/>
    <n v="87.5"/>
    <s v="Male"/>
    <s v="B-"/>
    <b v="0"/>
    <b v="0"/>
    <b v="1"/>
    <n v="15"/>
    <n v="33.340954122847123"/>
    <b v="1"/>
    <b v="1"/>
    <s v="Heart Attack"/>
    <s v="Critical"/>
    <b v="1"/>
    <s v="Medicare"/>
    <s v="High School"/>
    <b v="1"/>
    <x v="1"/>
    <b v="1"/>
    <x v="0"/>
  </r>
  <r>
    <s v="PID0366"/>
    <s v="Senior"/>
    <x v="1"/>
    <n v="1000"/>
    <n v="0"/>
    <n v="72.599999999999994"/>
    <s v="Male"/>
    <s v="B-"/>
    <b v="0"/>
    <b v="1"/>
    <b v="0"/>
    <n v="30"/>
    <n v="25.722789115646261"/>
    <b v="0"/>
    <b v="0"/>
    <s v="Childbirth"/>
    <s v="Recovered"/>
    <b v="0"/>
    <n v="0"/>
    <s v="Master's Degree"/>
    <b v="0"/>
    <x v="0"/>
    <b v="0"/>
    <x v="1"/>
  </r>
  <r>
    <s v="PID0367"/>
    <s v="Middle-aged"/>
    <x v="1"/>
    <n v="20000"/>
    <n v="16143.4"/>
    <n v="76.7"/>
    <s v="Female"/>
    <s v="AB-"/>
    <b v="1"/>
    <b v="0"/>
    <b v="1"/>
    <n v="7"/>
    <n v="31.92507804370447"/>
    <b v="1"/>
    <b v="1"/>
    <s v="Fractured Leg"/>
    <s v="Recovered"/>
    <b v="1"/>
    <s v="Medicare"/>
    <s v="High School"/>
    <b v="1"/>
    <x v="1"/>
    <b v="1"/>
    <x v="0"/>
  </r>
  <r>
    <s v="PID0368"/>
    <s v="Adult"/>
    <x v="2"/>
    <n v="100"/>
    <n v="65.930000000000007"/>
    <n v="84.2"/>
    <s v="Male"/>
    <s v="B+"/>
    <b v="0"/>
    <b v="0"/>
    <b v="1"/>
    <n v="4"/>
    <n v="31.305770374776923"/>
    <b v="1"/>
    <b v="1"/>
    <s v="Hypertension"/>
    <s v="Recovered"/>
    <b v="1"/>
    <s v="Aetna"/>
    <s v="Post-graduate"/>
    <b v="0"/>
    <x v="0"/>
    <b v="1"/>
    <x v="0"/>
  </r>
  <r>
    <s v="PID0369"/>
    <s v="Senior"/>
    <x v="2"/>
    <n v="500"/>
    <n v="0"/>
    <n v="79.400000000000006"/>
    <s v="Male"/>
    <s v="B+"/>
    <b v="0"/>
    <b v="0"/>
    <b v="0"/>
    <n v="0.5"/>
    <n v="33.918578324576018"/>
    <b v="1"/>
    <b v="1"/>
    <s v="Cancer"/>
    <s v="Ongoing Treatment"/>
    <b v="0"/>
    <n v="0"/>
    <s v="School"/>
    <b v="0"/>
    <x v="0"/>
    <b v="1"/>
    <x v="0"/>
  </r>
  <r>
    <s v="PID0370"/>
    <s v="Middle-aged"/>
    <x v="2"/>
    <n v="72000"/>
    <n v="0"/>
    <n v="73"/>
    <s v="Male"/>
    <s v="B+"/>
    <b v="0"/>
    <b v="0"/>
    <b v="0"/>
    <n v="4"/>
    <n v="30.780907404284029"/>
    <b v="1"/>
    <b v="1"/>
    <s v="Kidney Stones"/>
    <s v="Critical"/>
    <b v="0"/>
    <n v="0"/>
    <s v="Bachelor's Degree"/>
    <b v="1"/>
    <x v="1"/>
    <b v="1"/>
    <x v="0"/>
  </r>
  <r>
    <s v="PID0371"/>
    <s v="Middle-aged"/>
    <x v="3"/>
    <n v="72000"/>
    <n v="54838.92"/>
    <n v="56.4"/>
    <s v="Female"/>
    <s v="A+"/>
    <b v="1"/>
    <b v="0"/>
    <b v="1"/>
    <n v="7"/>
    <n v="22.309244096356945"/>
    <b v="0"/>
    <b v="0"/>
    <s v="Cancer"/>
    <s v="Critical"/>
    <b v="1"/>
    <s v="Cigna"/>
    <s v="Master's Degree"/>
    <b v="0"/>
    <x v="0"/>
    <b v="0"/>
    <x v="1"/>
  </r>
  <r>
    <s v="PID0372"/>
    <s v="Middle-aged"/>
    <x v="3"/>
    <n v="500"/>
    <n v="0"/>
    <n v="76.3"/>
    <s v="Male"/>
    <s v="B+"/>
    <b v="1"/>
    <b v="0"/>
    <b v="0"/>
    <n v="15"/>
    <n v="28.025711662075299"/>
    <b v="1"/>
    <b v="1"/>
    <s v="Heart Disease"/>
    <s v="Critical"/>
    <b v="0"/>
    <n v="0"/>
    <s v="School"/>
    <b v="1"/>
    <x v="1"/>
    <b v="1"/>
    <x v="0"/>
  </r>
  <r>
    <s v="PID0373"/>
    <s v="Adult"/>
    <x v="2"/>
    <n v="240000"/>
    <n v="196046.63999999998"/>
    <n v="58.4"/>
    <s v="Female"/>
    <s v="O-"/>
    <b v="0"/>
    <s v="Yes"/>
    <b v="1"/>
    <n v="400"/>
    <n v="20.447463324113304"/>
    <b v="0"/>
    <b v="0"/>
    <s v="Childbirth"/>
    <s v="Ongoing Treatment"/>
    <b v="1"/>
    <s v="Cigna"/>
    <s v="Bachelor's Degree"/>
    <b v="0"/>
    <x v="0"/>
    <b v="0"/>
    <x v="1"/>
  </r>
  <r>
    <s v="PID0374"/>
    <s v="Senior"/>
    <x v="0"/>
    <n v="18000"/>
    <n v="9141.42"/>
    <n v="49.6"/>
    <s v="Male"/>
    <s v="B-"/>
    <b v="1"/>
    <b v="0"/>
    <b v="1"/>
    <n v="12"/>
    <n v="20.381328073635764"/>
    <b v="0"/>
    <b v="0"/>
    <s v="Osteoarthritis"/>
    <s v="Recovered"/>
    <b v="1"/>
    <s v="UnitedHealthcare"/>
    <s v="Master's Degree"/>
    <b v="0"/>
    <x v="0"/>
    <b v="0"/>
    <x v="1"/>
  </r>
  <r>
    <s v="PID0375"/>
    <s v="Adult"/>
    <x v="0"/>
    <n v="16000"/>
    <n v="13267.3"/>
    <n v="86"/>
    <s v="Male"/>
    <s v="O-"/>
    <b v="0"/>
    <b v="0"/>
    <b v="1"/>
    <n v="25"/>
    <n v="29.069767441860467"/>
    <b v="1"/>
    <b v="1"/>
    <s v="Fractured Leg"/>
    <s v="Critical"/>
    <b v="1"/>
    <s v="Blue Cross"/>
    <s v="Master's Degree"/>
    <b v="0"/>
    <x v="0"/>
    <b v="1"/>
    <x v="0"/>
  </r>
  <r>
    <s v="PID0376"/>
    <s v="Middle-aged"/>
    <x v="2"/>
    <n v="800"/>
    <n v="698.61"/>
    <n v="54.8"/>
    <s v="Female"/>
    <s v="AB+"/>
    <b v="0"/>
    <b v="0"/>
    <b v="1"/>
    <n v="5"/>
    <n v="23.71883656509695"/>
    <b v="0"/>
    <b v="0"/>
    <s v="Fractured Leg"/>
    <s v="Ongoing Treatment"/>
    <b v="1"/>
    <s v="Cigna"/>
    <s v="High School"/>
    <b v="0"/>
    <x v="0"/>
    <b v="0"/>
    <x v="1"/>
  </r>
  <r>
    <s v="PID0377"/>
    <s v="Senior"/>
    <x v="0"/>
    <n v="72000"/>
    <n v="0"/>
    <n v="64.599999999999994"/>
    <s v="Male"/>
    <s v="A-"/>
    <b v="0"/>
    <b v="0"/>
    <b v="0"/>
    <n v="15"/>
    <n v="24.615150129553413"/>
    <b v="0"/>
    <b v="0"/>
    <s v="Childbirth"/>
    <s v="Recovered"/>
    <b v="0"/>
    <n v="0"/>
    <s v="Master's Degree"/>
    <b v="0"/>
    <x v="0"/>
    <b v="0"/>
    <x v="1"/>
  </r>
  <r>
    <s v="PID0378"/>
    <s v="Middle-aged"/>
    <x v="2"/>
    <n v="30000"/>
    <n v="23847.09"/>
    <n v="90.5"/>
    <s v="Male"/>
    <s v="A+"/>
    <b v="1"/>
    <b v="1"/>
    <b v="1"/>
    <n v="20"/>
    <n v="34.484072549916164"/>
    <b v="1"/>
    <b v="1"/>
    <s v="Fractured Leg"/>
    <s v="Recovered"/>
    <b v="1"/>
    <s v="Medicare"/>
    <s v="Bachelor's Degree"/>
    <b v="0"/>
    <x v="0"/>
    <b v="1"/>
    <x v="0"/>
  </r>
  <r>
    <s v="PID0379"/>
    <s v="Middle-aged"/>
    <x v="0"/>
    <n v="21000"/>
    <n v="0"/>
    <n v="65"/>
    <s v="Female"/>
    <s v="B-"/>
    <b v="0"/>
    <b v="0"/>
    <b v="0"/>
    <n v="5"/>
    <n v="23.875114784205696"/>
    <b v="0"/>
    <b v="0"/>
    <s v="Fractured Leg"/>
    <s v="Recovered"/>
    <b v="0"/>
    <n v="0"/>
    <s v="Post-graduate"/>
    <b v="0"/>
    <x v="0"/>
    <b v="0"/>
    <x v="1"/>
  </r>
  <r>
    <s v="PID0380"/>
    <s v="Adult"/>
    <x v="1"/>
    <n v="100"/>
    <n v="0"/>
    <n v="64.2"/>
    <s v="Male"/>
    <s v="B-"/>
    <b v="1"/>
    <b v="0"/>
    <b v="0"/>
    <n v="9"/>
    <n v="21.204914783987316"/>
    <b v="0"/>
    <b v="0"/>
    <s v="Kidney Stones"/>
    <s v="Critical"/>
    <b v="0"/>
    <n v="0"/>
    <s v="Master's Degree"/>
    <b v="0"/>
    <x v="0"/>
    <b v="0"/>
    <x v="1"/>
  </r>
  <r>
    <s v="PID0381"/>
    <s v="Senior"/>
    <x v="1"/>
    <n v="90000"/>
    <n v="45637.1"/>
    <n v="65.400000000000006"/>
    <s v="Female"/>
    <s v="AB+"/>
    <b v="0"/>
    <b v="0"/>
    <b v="1"/>
    <n v="12"/>
    <n v="26.532516532110836"/>
    <b v="0"/>
    <b v="0"/>
    <s v="Stroke"/>
    <s v="Recovered"/>
    <b v="1"/>
    <s v="Medicare"/>
    <s v="Master's Degree"/>
    <b v="0"/>
    <x v="0"/>
    <b v="0"/>
    <x v="1"/>
  </r>
  <r>
    <s v="PID0382"/>
    <s v="Adult"/>
    <x v="3"/>
    <n v="18000"/>
    <n v="11172.539999999999"/>
    <n v="63"/>
    <s v="Female"/>
    <s v="B-"/>
    <b v="0"/>
    <b v="0"/>
    <b v="1"/>
    <n v="120"/>
    <n v="20.571428571428573"/>
    <b v="0"/>
    <b v="0"/>
    <s v="Prostate Cancer"/>
    <s v="Recovered"/>
    <b v="1"/>
    <s v="Cigna"/>
    <s v="Master's Degree"/>
    <b v="0"/>
    <x v="0"/>
    <b v="0"/>
    <x v="1"/>
  </r>
  <r>
    <s v="PID0383"/>
    <s v="Senior"/>
    <x v="1"/>
    <n v="250000"/>
    <n v="0"/>
    <n v="93.2"/>
    <s v="Female"/>
    <s v="AB+"/>
    <b v="0"/>
    <b v="0"/>
    <b v="0"/>
    <n v="200"/>
    <n v="33.822035128465672"/>
    <b v="1"/>
    <b v="1"/>
    <s v="Cancer"/>
    <s v="Critical"/>
    <b v="0"/>
    <n v="0"/>
    <s v="Bachelor's Degree"/>
    <b v="1"/>
    <x v="1"/>
    <b v="1"/>
    <x v="0"/>
  </r>
  <r>
    <s v="PID0384"/>
    <s v="Adult"/>
    <x v="1"/>
    <n v="100"/>
    <n v="57.71"/>
    <n v="81"/>
    <s v="Male"/>
    <s v="B-"/>
    <b v="1"/>
    <b v="0"/>
    <b v="1"/>
    <n v="15"/>
    <n v="30.864197530864192"/>
    <b v="1"/>
    <b v="1"/>
    <s v="Hypertension"/>
    <s v="Critical"/>
    <b v="1"/>
    <s v="Aetna"/>
    <s v="PhD"/>
    <b v="1"/>
    <x v="1"/>
    <b v="1"/>
    <x v="0"/>
  </r>
  <r>
    <s v="PID0385"/>
    <s v="Adult"/>
    <x v="2"/>
    <n v="30000"/>
    <n v="15793.41"/>
    <n v="61.8"/>
    <s v="Male"/>
    <s v="A-"/>
    <b v="0"/>
    <b v="0"/>
    <b v="1"/>
    <n v="2"/>
    <n v="23.841672774970096"/>
    <b v="0"/>
    <b v="0"/>
    <s v="Diabetes"/>
    <s v="Ongoing Treatment"/>
    <b v="1"/>
    <s v="Medicare"/>
    <s v="Bachelor's Degree"/>
    <b v="0"/>
    <x v="0"/>
    <b v="0"/>
    <x v="1"/>
  </r>
  <r>
    <s v="PID0386"/>
    <s v="Adult"/>
    <x v="2"/>
    <n v="60000"/>
    <n v="46224.04"/>
    <n v="93.4"/>
    <s v="Female"/>
    <s v="A-"/>
    <b v="0"/>
    <b v="0"/>
    <b v="1"/>
    <n v="2"/>
    <n v="29.150151368559037"/>
    <b v="1"/>
    <b v="1"/>
    <s v="Childbirth"/>
    <s v="Recovered"/>
    <b v="1"/>
    <s v="Aetna"/>
    <s v="Master's Degree"/>
    <b v="1"/>
    <x v="1"/>
    <b v="1"/>
    <x v="0"/>
  </r>
  <r>
    <s v="PID0387"/>
    <s v="Middle-aged"/>
    <x v="2"/>
    <n v="24000"/>
    <n v="15849.300000000001"/>
    <n v="89.4"/>
    <s v="Male"/>
    <s v="B-"/>
    <b v="0"/>
    <b v="0"/>
    <b v="1"/>
    <n v="3"/>
    <n v="30.934256055363328"/>
    <b v="1"/>
    <b v="1"/>
    <s v="Heart Disease"/>
    <s v="Critical"/>
    <b v="1"/>
    <s v="Medicare"/>
    <s v="Post-graduate"/>
    <b v="1"/>
    <x v="1"/>
    <b v="1"/>
    <x v="0"/>
  </r>
  <r>
    <s v="PID0388"/>
    <s v="Middle-aged"/>
    <x v="3"/>
    <n v="30000"/>
    <n v="23214.36"/>
    <n v="92.9"/>
    <s v="Female"/>
    <s v="B-"/>
    <b v="0"/>
    <b v="1"/>
    <b v="1"/>
    <n v="2"/>
    <n v="34.540452111838199"/>
    <b v="1"/>
    <b v="1"/>
    <s v="Heart Disease"/>
    <s v="Critical"/>
    <b v="1"/>
    <s v="Medicare"/>
    <s v="PhD"/>
    <b v="1"/>
    <x v="1"/>
    <b v="1"/>
    <x v="0"/>
  </r>
  <r>
    <s v="PID0389"/>
    <s v="Senior"/>
    <x v="3"/>
    <n v="16000"/>
    <n v="0"/>
    <n v="81.400000000000006"/>
    <s v="Male"/>
    <s v="AB+"/>
    <b v="0"/>
    <b v="1"/>
    <b v="0"/>
    <n v="20"/>
    <n v="33.448389217619983"/>
    <b v="1"/>
    <b v="1"/>
    <s v="Diabetes"/>
    <s v="Critical"/>
    <b v="0"/>
    <n v="0"/>
    <s v="Bachelor's Degree"/>
    <b v="0"/>
    <x v="0"/>
    <b v="1"/>
    <x v="0"/>
  </r>
  <r>
    <s v="PID0390"/>
    <s v="Middle-aged"/>
    <x v="0"/>
    <n v="75000"/>
    <n v="52324.55"/>
    <n v="70.7"/>
    <s v="Female"/>
    <s v="O-"/>
    <b v="0"/>
    <b v="1"/>
    <b v="1"/>
    <n v="12"/>
    <n v="30.600761772853186"/>
    <b v="1"/>
    <b v="1"/>
    <s v="Kidney Stones"/>
    <s v="Critical"/>
    <b v="1"/>
    <s v="Medicare"/>
    <s v="Bachelor's Degree"/>
    <b v="1"/>
    <x v="1"/>
    <b v="1"/>
    <x v="0"/>
  </r>
  <r>
    <s v="PID0391"/>
    <s v="Adult"/>
    <x v="0"/>
    <n v="4000"/>
    <n v="0"/>
    <n v="72.8"/>
    <s v="Female"/>
    <s v="AB-"/>
    <b v="0"/>
    <b v="0"/>
    <b v="0"/>
    <n v="12"/>
    <n v="28.085336213880634"/>
    <b v="1"/>
    <b v="1"/>
    <s v="Childbirth"/>
    <s v="Critical"/>
    <b v="0"/>
    <n v="0"/>
    <s v="Bachelor's Degree"/>
    <b v="0"/>
    <x v="0"/>
    <b v="1"/>
    <x v="0"/>
  </r>
  <r>
    <s v="PID0392"/>
    <s v="Adult"/>
    <x v="0"/>
    <n v="250000"/>
    <n v="154333.29999999999"/>
    <n v="90.2"/>
    <s v="Male"/>
    <s v="AB+"/>
    <b v="0"/>
    <s v="Yes"/>
    <b v="1"/>
    <n v="12"/>
    <n v="30.847098252453751"/>
    <b v="1"/>
    <b v="1"/>
    <s v="Heart Disease"/>
    <s v="Recovered"/>
    <b v="1"/>
    <s v="Medicare"/>
    <s v="Post-graduate"/>
    <b v="1"/>
    <x v="1"/>
    <b v="1"/>
    <x v="0"/>
  </r>
  <r>
    <s v="PID0393"/>
    <s v="Senior"/>
    <x v="3"/>
    <n v="90000"/>
    <n v="54359.3"/>
    <n v="76.599999999999994"/>
    <s v="Female"/>
    <s v="B-"/>
    <b v="0"/>
    <b v="0"/>
    <b v="1"/>
    <n v="9"/>
    <n v="30.299434357818118"/>
    <b v="1"/>
    <b v="1"/>
    <s v="Appendicitis"/>
    <s v="Critical"/>
    <b v="1"/>
    <s v="Cigna"/>
    <s v="Post-graduate"/>
    <b v="1"/>
    <x v="1"/>
    <b v="1"/>
    <x v="0"/>
  </r>
  <r>
    <s v="PID0394"/>
    <s v="Senior"/>
    <x v="1"/>
    <n v="45000"/>
    <n v="34948.050000000003"/>
    <n v="81.099999999999994"/>
    <s v="Male"/>
    <s v="AB-"/>
    <b v="0"/>
    <b v="0"/>
    <b v="1"/>
    <n v="25"/>
    <n v="32.079427237846602"/>
    <b v="1"/>
    <b v="1"/>
    <s v="Heart Disease"/>
    <s v="Recovered"/>
    <b v="1"/>
    <s v="UnitedHealthcare"/>
    <s v="Master's Degree"/>
    <b v="1"/>
    <x v="1"/>
    <b v="1"/>
    <x v="0"/>
  </r>
  <r>
    <s v="PID0395"/>
    <s v="Adult"/>
    <x v="3"/>
    <n v="48000"/>
    <n v="31165.759999999998"/>
    <n v="79.3"/>
    <s v="Male"/>
    <s v="B+"/>
    <b v="0"/>
    <b v="0"/>
    <b v="1"/>
    <n v="0"/>
    <n v="29.846813956114268"/>
    <b v="1"/>
    <b v="1"/>
    <s v="Heart Disease"/>
    <s v="Critical"/>
    <b v="1"/>
    <s v="UnitedHealthcare"/>
    <s v="Master's Degree"/>
    <b v="1"/>
    <x v="1"/>
    <b v="1"/>
    <x v="0"/>
  </r>
  <r>
    <s v="PID0396"/>
    <s v="Senior"/>
    <x v="2"/>
    <n v="12000"/>
    <n v="9210.5399999999991"/>
    <n v="83.4"/>
    <s v="Female"/>
    <s v="AB+"/>
    <b v="0"/>
    <b v="0"/>
    <b v="1"/>
    <n v="0.5"/>
    <n v="29.904263329628172"/>
    <b v="1"/>
    <b v="1"/>
    <s v="Cancer"/>
    <s v="Ongoing Treatment"/>
    <b v="1"/>
    <s v="Aetna"/>
    <s v="PhD"/>
    <b v="0"/>
    <x v="0"/>
    <b v="1"/>
    <x v="0"/>
  </r>
  <r>
    <s v="PID0397"/>
    <s v="Adult"/>
    <x v="2"/>
    <n v="800"/>
    <n v="630.55999999999995"/>
    <n v="86.9"/>
    <s v="Female"/>
    <s v="A-"/>
    <b v="0"/>
    <b v="1"/>
    <b v="1"/>
    <n v="12"/>
    <n v="29.035383741521603"/>
    <b v="1"/>
    <b v="1"/>
    <s v="Respiratory Infection"/>
    <s v="Recovered"/>
    <b v="1"/>
    <s v="Blue Cross"/>
    <s v="School"/>
    <b v="1"/>
    <x v="1"/>
    <b v="1"/>
    <x v="0"/>
  </r>
  <r>
    <s v="PID0398"/>
    <s v="Adult"/>
    <x v="0"/>
    <n v="24000"/>
    <n v="17480.04"/>
    <n v="65"/>
    <s v="Female"/>
    <s v="A+"/>
    <b v="0"/>
    <b v="0"/>
    <b v="1"/>
    <n v="12"/>
    <n v="23.030045351473927"/>
    <b v="0"/>
    <b v="0"/>
    <s v="Osteoarthritis"/>
    <s v="Recovered"/>
    <b v="1"/>
    <s v="UnitedHealthcare"/>
    <s v="Bachelor's Degree"/>
    <b v="0"/>
    <x v="0"/>
    <b v="0"/>
    <x v="1"/>
  </r>
  <r>
    <s v="PID0399"/>
    <s v="Adult"/>
    <x v="1"/>
    <n v="60000"/>
    <n v="39419.75"/>
    <n v="89.7"/>
    <s v="Female"/>
    <s v="AB+"/>
    <b v="1"/>
    <b v="0"/>
    <b v="1"/>
    <n v="15"/>
    <n v="30.320443482963768"/>
    <b v="1"/>
    <b v="1"/>
    <s v="Stroke"/>
    <s v="Critical"/>
    <b v="1"/>
    <s v="Cigna"/>
    <s v="Bachelor's Degree"/>
    <b v="1"/>
    <x v="1"/>
    <b v="1"/>
    <x v="0"/>
  </r>
  <r>
    <s v="PID0400"/>
    <s v="Adult"/>
    <x v="2"/>
    <n v="24000"/>
    <n v="20401.560000000001"/>
    <n v="72"/>
    <s v="Female"/>
    <s v="A-"/>
    <s v="No"/>
    <b v="0"/>
    <b v="1"/>
    <n v="3"/>
    <n v="26.1286108288576"/>
    <b v="0"/>
    <b v="0"/>
    <s v="Diabetes"/>
    <s v="Recovered"/>
    <b v="1"/>
    <s v="Cigna"/>
    <s v="Master's Degree"/>
    <b v="0"/>
    <x v="0"/>
    <b v="0"/>
    <x v="1"/>
  </r>
  <r>
    <s v="PID0401"/>
    <s v="Senior"/>
    <x v="2"/>
    <n v="60000"/>
    <n v="31762.350000000002"/>
    <n v="46.9"/>
    <s v="Female"/>
    <s v="O-"/>
    <b v="1"/>
    <b v="1"/>
    <b v="1"/>
    <n v="2"/>
    <n v="20.844444444444445"/>
    <b v="0"/>
    <b v="0"/>
    <s v="Appendicitis"/>
    <s v="Critical"/>
    <b v="1"/>
    <s v="Cigna"/>
    <s v="High School"/>
    <b v="0"/>
    <x v="0"/>
    <b v="0"/>
    <x v="1"/>
  </r>
  <r>
    <s v="PID0402"/>
    <s v="Adult"/>
    <x v="1"/>
    <n v="250000"/>
    <n v="207131.6"/>
    <n v="87.8"/>
    <s v="Female"/>
    <s v="A-"/>
    <b v="1"/>
    <b v="0"/>
    <b v="1"/>
    <n v="7"/>
    <n v="30.026332888752098"/>
    <b v="1"/>
    <b v="1"/>
    <s v="Diabetes"/>
    <s v="Ongoing Treatment"/>
    <b v="1"/>
    <s v="Medicare"/>
    <s v="Master's Degree"/>
    <b v="0"/>
    <x v="0"/>
    <b v="1"/>
    <x v="0"/>
  </r>
  <r>
    <s v="PID0403"/>
    <s v="Middle-aged"/>
    <x v="0"/>
    <n v="1600"/>
    <n v="1276.22"/>
    <n v="92.7"/>
    <s v="Male"/>
    <s v="A+"/>
    <b v="1"/>
    <b v="0"/>
    <b v="1"/>
    <n v="7"/>
    <n v="34.894463472467919"/>
    <b v="1"/>
    <b v="1"/>
    <s v="Heart Disease"/>
    <s v="Ongoing Treatment"/>
    <b v="1"/>
    <s v="Aetna"/>
    <s v="Post-graduate"/>
    <b v="1"/>
    <x v="1"/>
    <b v="1"/>
    <x v="0"/>
  </r>
  <r>
    <s v="PID0404"/>
    <s v="Senior"/>
    <x v="0"/>
    <n v="12000"/>
    <n v="8430.7800000000007"/>
    <n v="97.4"/>
    <s v="Male"/>
    <s v="O+"/>
    <b v="1"/>
    <b v="0"/>
    <b v="1"/>
    <n v="7"/>
    <n v="34.924163648750408"/>
    <b v="1"/>
    <b v="1"/>
    <s v="Childbirth"/>
    <s v="Ongoing Treatment"/>
    <b v="1"/>
    <s v="Blue Cross"/>
    <s v="Bachelor's Degree"/>
    <b v="0"/>
    <x v="0"/>
    <b v="1"/>
    <x v="0"/>
  </r>
  <r>
    <s v="PID0405"/>
    <s v="Adult"/>
    <x v="0"/>
    <n v="32000"/>
    <n v="25608.2"/>
    <n v="58.1"/>
    <s v="Female"/>
    <s v="O+"/>
    <b v="1"/>
    <b v="0"/>
    <b v="1"/>
    <n v="15"/>
    <n v="22.13839353757049"/>
    <b v="0"/>
    <b v="0"/>
    <s v="Fractured Arm"/>
    <s v="Ongoing Treatment"/>
    <b v="1"/>
    <s v="Blue Cross"/>
    <s v="Post-graduate"/>
    <b v="0"/>
    <x v="0"/>
    <b v="0"/>
    <x v="1"/>
  </r>
  <r>
    <s v="PID0406"/>
    <s v="Adult"/>
    <x v="0"/>
    <n v="12000"/>
    <n v="0"/>
    <n v="86.9"/>
    <s v="Female"/>
    <s v="B+"/>
    <b v="0"/>
    <b v="0"/>
    <b v="0"/>
    <n v="15"/>
    <n v="32.707290451277807"/>
    <b v="1"/>
    <b v="1"/>
    <s v="Fractured Leg"/>
    <s v="Critical"/>
    <b v="0"/>
    <n v="0"/>
    <s v="School"/>
    <b v="1"/>
    <x v="1"/>
    <b v="1"/>
    <x v="0"/>
  </r>
  <r>
    <s v="PID0407"/>
    <s v="Senior"/>
    <x v="2"/>
    <n v="100"/>
    <n v="60.99"/>
    <n v="80.5"/>
    <s v="Male"/>
    <s v="AB+"/>
    <b v="0"/>
    <b v="1"/>
    <b v="1"/>
    <n v="200"/>
    <n v="34.842451523545705"/>
    <b v="1"/>
    <b v="1"/>
    <s v="Childbirth"/>
    <s v="Critical"/>
    <b v="1"/>
    <s v="Aetna"/>
    <s v="Master's Degree"/>
    <b v="1"/>
    <x v="1"/>
    <b v="1"/>
    <x v="0"/>
  </r>
  <r>
    <s v="PID0408"/>
    <s v="Middle-aged"/>
    <x v="3"/>
    <n v="24000"/>
    <n v="16421.2"/>
    <n v="74.099999999999994"/>
    <s v="Male"/>
    <s v="B+"/>
    <b v="0"/>
    <b v="0"/>
    <b v="1"/>
    <n v="7"/>
    <n v="28.945312499999993"/>
    <b v="1"/>
    <b v="1"/>
    <s v="Diabetes"/>
    <s v="Ongoing Treatment"/>
    <b v="1"/>
    <s v="Blue Cross"/>
    <s v="Master's Degree"/>
    <b v="1"/>
    <x v="1"/>
    <b v="1"/>
    <x v="0"/>
  </r>
  <r>
    <s v="PID0409"/>
    <s v="Senior"/>
    <x v="3"/>
    <n v="48000"/>
    <n v="0"/>
    <n v="84.6"/>
    <s v="Female"/>
    <s v="AB-"/>
    <b v="0"/>
    <b v="0"/>
    <b v="0"/>
    <n v="5"/>
    <n v="30.334540499838646"/>
    <b v="1"/>
    <b v="1"/>
    <s v="Fractured Arm"/>
    <s v="Critical"/>
    <b v="0"/>
    <n v="0"/>
    <s v="School"/>
    <b v="1"/>
    <x v="1"/>
    <b v="1"/>
    <x v="0"/>
  </r>
  <r>
    <s v="PID0410"/>
    <s v="Middle-aged"/>
    <x v="0"/>
    <n v="60000"/>
    <n v="0"/>
    <n v="87.2"/>
    <s v="Female"/>
    <s v="A+"/>
    <b v="0"/>
    <b v="1"/>
    <b v="0"/>
    <n v="20"/>
    <n v="33.226642280140219"/>
    <b v="1"/>
    <b v="1"/>
    <s v="Fractured Arm"/>
    <s v="Recovered"/>
    <b v="0"/>
    <n v="0"/>
    <s v="PhD"/>
    <b v="1"/>
    <x v="1"/>
    <b v="1"/>
    <x v="0"/>
  </r>
  <r>
    <s v="PID0411"/>
    <s v="Adult"/>
    <x v="2"/>
    <n v="800"/>
    <n v="401.91"/>
    <n v="87.6"/>
    <s v="Female"/>
    <s v="AB-"/>
    <b v="1"/>
    <b v="0"/>
    <b v="1"/>
    <n v="0.5"/>
    <n v="31.789809841776744"/>
    <b v="1"/>
    <b v="1"/>
    <s v="Heart Disease"/>
    <s v="Ongoing Treatment"/>
    <b v="1"/>
    <s v="Cigna"/>
    <s v="Bachelor's Degree"/>
    <b v="1"/>
    <x v="1"/>
    <b v="1"/>
    <x v="0"/>
  </r>
  <r>
    <s v="PID0412"/>
    <s v="Middle-aged"/>
    <x v="0"/>
    <n v="40000"/>
    <n v="0"/>
    <n v="86.3"/>
    <s v="Male"/>
    <s v="O+"/>
    <b v="0"/>
    <b v="0"/>
    <b v="0"/>
    <n v="90"/>
    <n v="32.08655562165378"/>
    <b v="1"/>
    <b v="1"/>
    <s v="Diabetes"/>
    <s v="Recovered"/>
    <b v="0"/>
    <n v="0"/>
    <s v="Bachelor's Degree"/>
    <b v="1"/>
    <x v="1"/>
    <b v="1"/>
    <x v="0"/>
  </r>
  <r>
    <s v="PID0413"/>
    <s v="Senior"/>
    <x v="2"/>
    <n v="72000"/>
    <n v="36270.04"/>
    <n v="73.400000000000006"/>
    <s v="Female"/>
    <s v="O+"/>
    <b v="0"/>
    <b v="0"/>
    <b v="1"/>
    <n v="25"/>
    <n v="29.033661643131204"/>
    <b v="1"/>
    <b v="1"/>
    <s v="Fractured Leg"/>
    <s v="Recovered"/>
    <b v="1"/>
    <s v="Medicare"/>
    <s v="Bachelor's Degree"/>
    <b v="0"/>
    <x v="0"/>
    <b v="1"/>
    <x v="0"/>
  </r>
  <r>
    <s v="PID0414"/>
    <s v="Senior"/>
    <x v="3"/>
    <n v="60000"/>
    <n v="36798"/>
    <n v="55.9"/>
    <s v="Male"/>
    <s v="O+"/>
    <b v="0"/>
    <b v="0"/>
    <b v="1"/>
    <n v="40"/>
    <n v="24.194944598337951"/>
    <b v="0"/>
    <b v="0"/>
    <s v="Fractured Leg"/>
    <s v="Ongoing Treatment"/>
    <b v="1"/>
    <s v="Aetna"/>
    <s v="PhD"/>
    <b v="0"/>
    <x v="0"/>
    <b v="0"/>
    <x v="1"/>
  </r>
  <r>
    <s v="PID0415"/>
    <s v="Middle-aged"/>
    <x v="2"/>
    <n v="500"/>
    <n v="398.78"/>
    <n v="55"/>
    <s v="Female"/>
    <s v="AB-"/>
    <b v="1"/>
    <b v="0"/>
    <b v="1"/>
    <n v="2"/>
    <n v="22.892819979188342"/>
    <b v="0"/>
    <b v="0"/>
    <s v="Prostate Cancer"/>
    <s v="Ongoing Treatment"/>
    <b v="1"/>
    <s v="Medicare"/>
    <s v="Bachelor's Degree"/>
    <b v="0"/>
    <x v="0"/>
    <b v="0"/>
    <x v="1"/>
  </r>
  <r>
    <s v="PID0416"/>
    <s v="Adult"/>
    <x v="3"/>
    <n v="32000"/>
    <n v="23542.2"/>
    <n v="86.7"/>
    <s v="Male"/>
    <s v="A+"/>
    <b v="0"/>
    <b v="1"/>
    <b v="1"/>
    <n v="15"/>
    <n v="32.632014754036661"/>
    <b v="1"/>
    <b v="1"/>
    <s v="Heart Disease"/>
    <s v="Recovered"/>
    <b v="1"/>
    <s v="Cigna"/>
    <s v="School"/>
    <b v="1"/>
    <x v="1"/>
    <b v="1"/>
    <x v="0"/>
  </r>
  <r>
    <s v="PID0417"/>
    <s v="Middle-aged"/>
    <x v="3"/>
    <n v="32000"/>
    <n v="20557.72"/>
    <n v="95.4"/>
    <s v="Female"/>
    <s v="O+"/>
    <b v="1"/>
    <b v="0"/>
    <b v="1"/>
    <n v="9"/>
    <n v="31.875438537872967"/>
    <b v="1"/>
    <b v="1"/>
    <s v="Heart Attack"/>
    <s v="Critical"/>
    <b v="1"/>
    <s v="Aetna"/>
    <s v="Bachelor's Degree"/>
    <b v="1"/>
    <x v="1"/>
    <b v="1"/>
    <x v="0"/>
  </r>
  <r>
    <s v="PID0418"/>
    <s v="Adult"/>
    <x v="0"/>
    <n v="90000"/>
    <n v="66424.05"/>
    <n v="68.7"/>
    <s v="Male"/>
    <s v="B+"/>
    <b v="0"/>
    <b v="0"/>
    <b v="1"/>
    <n v="25"/>
    <n v="22.432653061224492"/>
    <b v="0"/>
    <b v="0"/>
    <s v="Prostate Cancer"/>
    <s v="Ongoing Treatment"/>
    <b v="1"/>
    <s v="UnitedHealthcare"/>
    <s v="Bachelor's Degree"/>
    <b v="0"/>
    <x v="0"/>
    <b v="0"/>
    <x v="1"/>
  </r>
  <r>
    <s v="PID0419"/>
    <s v="Middle-aged"/>
    <x v="0"/>
    <n v="200000"/>
    <n v="114686.88"/>
    <n v="86.5"/>
    <s v="Male"/>
    <s v="AB+"/>
    <b v="1"/>
    <b v="0"/>
    <b v="1"/>
    <n v="12"/>
    <n v="33.370626133251029"/>
    <b v="1"/>
    <b v="1"/>
    <s v="Osteoarthritis"/>
    <s v="Ongoing Treatment"/>
    <b v="1"/>
    <s v="Aetna"/>
    <s v="Master's Degree"/>
    <b v="1"/>
    <x v="1"/>
    <b v="1"/>
    <x v="0"/>
  </r>
  <r>
    <s v="PID0420"/>
    <s v="Senior"/>
    <x v="1"/>
    <n v="240000"/>
    <n v="131303.88"/>
    <n v="92.2"/>
    <s v="Male"/>
    <s v="A-"/>
    <b v="0"/>
    <b v="0"/>
    <b v="1"/>
    <n v="25"/>
    <n v="34.702096428168169"/>
    <b v="1"/>
    <b v="1"/>
    <s v="Prostate Cancer"/>
    <s v="Critical"/>
    <b v="1"/>
    <s v="Blue Cross"/>
    <s v="Master's Degree"/>
    <b v="1"/>
    <x v="1"/>
    <b v="1"/>
    <x v="0"/>
  </r>
  <r>
    <s v="PID0421"/>
    <s v="Senior"/>
    <x v="1"/>
    <n v="45000"/>
    <n v="26761.53"/>
    <n v="72"/>
    <s v="Female"/>
    <s v="AB+"/>
    <b v="0"/>
    <b v="0"/>
    <b v="1"/>
    <n v="12"/>
    <n v="26.1286108288576"/>
    <b v="0"/>
    <b v="0"/>
    <s v="Stroke"/>
    <s v="Recovered"/>
    <b v="1"/>
    <s v="Aetna"/>
    <s v="High School"/>
    <b v="0"/>
    <x v="0"/>
    <b v="0"/>
    <x v="1"/>
  </r>
  <r>
    <s v="PID0422"/>
    <s v="Middle-aged"/>
    <x v="0"/>
    <n v="800"/>
    <n v="0"/>
    <n v="69.3"/>
    <s v="Female"/>
    <s v="A-"/>
    <b v="0"/>
    <b v="0"/>
    <b v="0"/>
    <n v="20"/>
    <n v="28.844953173777309"/>
    <b v="1"/>
    <b v="1"/>
    <s v="Childbirth"/>
    <s v="Ongoing Treatment"/>
    <b v="0"/>
    <n v="0"/>
    <s v="Bachelor's Degree"/>
    <b v="1"/>
    <x v="1"/>
    <b v="1"/>
    <x v="0"/>
  </r>
  <r>
    <s v="PID0423"/>
    <s v="Middle-aged"/>
    <x v="0"/>
    <n v="250000"/>
    <n v="160812.4"/>
    <n v="106.1"/>
    <s v="Female"/>
    <s v="A-"/>
    <b v="0"/>
    <b v="0"/>
    <b v="1"/>
    <n v="5"/>
    <n v="33.113822914390937"/>
    <b v="1"/>
    <b v="1"/>
    <s v="Heart Attack"/>
    <s v="Recovered"/>
    <b v="1"/>
    <s v="Medicare"/>
    <s v="Post-graduate"/>
    <b v="1"/>
    <x v="1"/>
    <b v="1"/>
    <x v="0"/>
  </r>
  <r>
    <s v="PID0424"/>
    <s v="Middle-aged"/>
    <x v="2"/>
    <n v="800"/>
    <n v="411.18"/>
    <n v="86.3"/>
    <s v="Male"/>
    <s v="AB-"/>
    <b v="0"/>
    <b v="0"/>
    <b v="1"/>
    <n v="5"/>
    <n v="34.569780483896807"/>
    <b v="1"/>
    <b v="1"/>
    <s v="Cancer"/>
    <s v="Critical"/>
    <b v="1"/>
    <s v="UnitedHealthcare"/>
    <s v="Master's Degree"/>
    <b v="1"/>
    <x v="1"/>
    <b v="1"/>
    <x v="0"/>
  </r>
  <r>
    <s v="PID0425"/>
    <s v="Adult"/>
    <x v="1"/>
    <n v="45000"/>
    <n v="33185.19"/>
    <n v="60.9"/>
    <s v="Male"/>
    <s v="B+"/>
    <b v="1"/>
    <s v="No"/>
    <b v="1"/>
    <n v="12"/>
    <n v="22.369146005509645"/>
    <b v="0"/>
    <b v="0"/>
    <s v="Appendicitis"/>
    <s v="Recovered"/>
    <b v="1"/>
    <s v="Aetna"/>
    <s v="Master's Degree"/>
    <b v="0"/>
    <x v="0"/>
    <b v="0"/>
    <x v="1"/>
  </r>
  <r>
    <s v="PID0426"/>
    <s v="Middle-aged"/>
    <x v="0"/>
    <n v="800"/>
    <n v="0"/>
    <n v="77.599999999999994"/>
    <s v="Female"/>
    <s v="O+"/>
    <b v="1"/>
    <b v="1"/>
    <b v="0"/>
    <n v="9"/>
    <n v="34.033595017762373"/>
    <b v="1"/>
    <b v="1"/>
    <s v="Hypertension"/>
    <s v="Critical"/>
    <b v="0"/>
    <n v="0"/>
    <s v="Master's Degree"/>
    <b v="0"/>
    <x v="0"/>
    <b v="1"/>
    <x v="0"/>
  </r>
  <r>
    <s v="PID0427"/>
    <s v="Adult"/>
    <x v="2"/>
    <n v="40000"/>
    <n v="24492.959999999999"/>
    <n v="66"/>
    <s v="Female"/>
    <s v="B+"/>
    <b v="0"/>
    <b v="0"/>
    <b v="1"/>
    <n v="3"/>
    <n v="22.309356408869661"/>
    <b v="0"/>
    <b v="0"/>
    <s v="Hypertension"/>
    <s v="Ongoing Treatment"/>
    <b v="1"/>
    <s v="Blue Cross"/>
    <s v="Bachelor's Degree"/>
    <b v="0"/>
    <x v="0"/>
    <b v="0"/>
    <x v="1"/>
  </r>
  <r>
    <s v="PID0428"/>
    <s v="Middle-aged"/>
    <x v="3"/>
    <n v="3000"/>
    <n v="2095.89"/>
    <n v="83.6"/>
    <s v="Female"/>
    <s v="A+"/>
    <b v="0"/>
    <b v="0"/>
    <b v="1"/>
    <n v="5"/>
    <n v="34.352399737015119"/>
    <b v="1"/>
    <b v="1"/>
    <s v="Diabetes"/>
    <s v="Ongoing Treatment"/>
    <b v="1"/>
    <s v="Aetna"/>
    <s v="Master's Degree"/>
    <b v="1"/>
    <x v="1"/>
    <b v="1"/>
    <x v="0"/>
  </r>
  <r>
    <s v="PID0429"/>
    <s v="Senior"/>
    <x v="2"/>
    <n v="40000"/>
    <n v="33618.6"/>
    <n v="58.9"/>
    <s v="Male"/>
    <s v="AB+"/>
    <b v="0"/>
    <b v="0"/>
    <b v="1"/>
    <n v="2"/>
    <n v="22.168692837517408"/>
    <b v="0"/>
    <b v="0"/>
    <s v="Fractured Leg"/>
    <s v="Recovered"/>
    <b v="1"/>
    <s v="UnitedHealthcare"/>
    <s v="Post-graduate"/>
    <b v="0"/>
    <x v="0"/>
    <b v="0"/>
    <x v="1"/>
  </r>
  <r>
    <s v="PID0430"/>
    <s v="Middle-aged"/>
    <x v="0"/>
    <n v="72000"/>
    <n v="58499.199999999997"/>
    <n v="79"/>
    <s v="Female"/>
    <s v="B-"/>
    <b v="0"/>
    <b v="0"/>
    <b v="1"/>
    <n v="5"/>
    <n v="29.372397382510414"/>
    <b v="1"/>
    <b v="1"/>
    <s v="Heart Attack"/>
    <s v="Ongoing Treatment"/>
    <b v="1"/>
    <s v="Blue Cross"/>
    <s v="Master's Degree"/>
    <b v="1"/>
    <x v="1"/>
    <b v="1"/>
    <x v="0"/>
  </r>
  <r>
    <s v="PID0431"/>
    <s v="Middle-aged"/>
    <x v="3"/>
    <n v="12000"/>
    <n v="6952.4400000000005"/>
    <n v="98.2"/>
    <s v="Male"/>
    <s v="O-"/>
    <b v="0"/>
    <b v="0"/>
    <b v="1"/>
    <n v="120"/>
    <n v="31.34476044559354"/>
    <b v="1"/>
    <b v="1"/>
    <s v="Kidney Stones"/>
    <s v="Ongoing Treatment"/>
    <b v="1"/>
    <s v="Cigna"/>
    <s v="School"/>
    <b v="0"/>
    <x v="0"/>
    <b v="1"/>
    <x v="0"/>
  </r>
  <r>
    <s v="PID0432"/>
    <s v="Adult"/>
    <x v="2"/>
    <n v="54000"/>
    <n v="34491.06"/>
    <n v="74.7"/>
    <s v="Female"/>
    <s v="A-"/>
    <b v="0"/>
    <b v="0"/>
    <b v="1"/>
    <n v="0.5"/>
    <n v="24.673008323424494"/>
    <b v="0"/>
    <b v="0"/>
    <s v="Prostate Cancer"/>
    <s v="Ongoing Treatment"/>
    <b v="1"/>
    <s v="Aetna"/>
    <s v="Bachelor's Degree"/>
    <b v="0"/>
    <x v="0"/>
    <b v="0"/>
    <x v="1"/>
  </r>
  <r>
    <s v="PID0433"/>
    <s v="Middle-aged"/>
    <x v="0"/>
    <n v="45000"/>
    <n v="24593.67"/>
    <n v="80.400000000000006"/>
    <s v="Female"/>
    <s v="O-"/>
    <b v="0"/>
    <b v="0"/>
    <b v="1"/>
    <n v="200"/>
    <n v="29.531680440771357"/>
    <b v="1"/>
    <b v="1"/>
    <s v="Heart Disease"/>
    <s v="Critical"/>
    <b v="1"/>
    <s v="Blue Cross"/>
    <s v="Uneducated"/>
    <b v="1"/>
    <x v="1"/>
    <b v="1"/>
    <x v="0"/>
  </r>
  <r>
    <s v="PID0434"/>
    <s v="Middle-aged"/>
    <x v="0"/>
    <n v="100"/>
    <n v="52.32"/>
    <n v="60.8"/>
    <s v="Female"/>
    <s v="O-"/>
    <b v="0"/>
    <b v="1"/>
    <b v="1"/>
    <n v="12"/>
    <n v="25.636700961376285"/>
    <b v="0"/>
    <b v="0"/>
    <s v="Diabetes"/>
    <s v="Critical"/>
    <b v="1"/>
    <s v="Cigna"/>
    <s v="Bachelor's Degree"/>
    <b v="0"/>
    <x v="0"/>
    <b v="0"/>
    <x v="1"/>
  </r>
  <r>
    <s v="PID0435"/>
    <s v="Middle-aged"/>
    <x v="1"/>
    <n v="24000"/>
    <n v="18705.88"/>
    <n v="56"/>
    <s v="Male"/>
    <s v="B+"/>
    <b v="0"/>
    <b v="0"/>
    <b v="1"/>
    <n v="12"/>
    <n v="21.338210638622158"/>
    <b v="0"/>
    <b v="0"/>
    <s v="Cancer"/>
    <s v="Critical"/>
    <b v="1"/>
    <s v="Aetna"/>
    <s v="School"/>
    <b v="0"/>
    <x v="0"/>
    <b v="0"/>
    <x v="1"/>
  </r>
  <r>
    <s v="PID0436"/>
    <s v="Adult"/>
    <x v="1"/>
    <n v="18000"/>
    <n v="13355.46"/>
    <n v="74.400000000000006"/>
    <s v="Female"/>
    <s v="A-"/>
    <b v="0"/>
    <b v="0"/>
    <b v="1"/>
    <n v="5"/>
    <n v="29.062499999999996"/>
    <b v="1"/>
    <b v="1"/>
    <s v="Kidney Stones"/>
    <s v="Critical"/>
    <b v="1"/>
    <s v="Cigna"/>
    <s v="Master's Degree"/>
    <b v="0"/>
    <x v="0"/>
    <b v="1"/>
    <x v="0"/>
  </r>
  <r>
    <s v="PID0437"/>
    <s v="Senior"/>
    <x v="0"/>
    <n v="54000"/>
    <n v="27150.75"/>
    <n v="63.4"/>
    <s v="Male"/>
    <s v="AB+"/>
    <b v="0"/>
    <b v="0"/>
    <b v="1"/>
    <n v="200"/>
    <n v="23.287419651056016"/>
    <b v="0"/>
    <b v="0"/>
    <s v="Fractured Arm"/>
    <s v="Ongoing Treatment"/>
    <b v="1"/>
    <s v="Aetna"/>
    <s v="Master's Degree"/>
    <b v="0"/>
    <x v="0"/>
    <b v="0"/>
    <x v="1"/>
  </r>
  <r>
    <s v="PID0438"/>
    <s v="Senior"/>
    <x v="2"/>
    <n v="500"/>
    <n v="393.88"/>
    <n v="86"/>
    <s v="Male"/>
    <s v="O+"/>
    <b v="0"/>
    <b v="1"/>
    <b v="1"/>
    <n v="3"/>
    <n v="32.769394909312595"/>
    <b v="1"/>
    <b v="1"/>
    <s v="Kidney Stones"/>
    <s v="Ongoing Treatment"/>
    <b v="1"/>
    <s v="Medicare"/>
    <s v="PhD"/>
    <b v="1"/>
    <x v="1"/>
    <b v="1"/>
    <x v="0"/>
  </r>
  <r>
    <s v="PID0439"/>
    <s v="Senior"/>
    <x v="0"/>
    <n v="48000"/>
    <n v="33606.400000000001"/>
    <n v="78.8"/>
    <s v="Female"/>
    <s v="B-"/>
    <b v="0"/>
    <b v="0"/>
    <b v="1"/>
    <n v="150"/>
    <n v="30.781249999999993"/>
    <b v="1"/>
    <b v="1"/>
    <s v="Diabetes"/>
    <s v="Ongoing Treatment"/>
    <b v="1"/>
    <s v="Cigna"/>
    <s v="Bachelor's Degree"/>
    <b v="0"/>
    <x v="0"/>
    <b v="1"/>
    <x v="0"/>
  </r>
  <r>
    <s v="PID0440"/>
    <s v="Middle-aged"/>
    <x v="1"/>
    <n v="72000"/>
    <n v="36669.199999999997"/>
    <n v="74.599999999999994"/>
    <s v="Male"/>
    <s v="O-"/>
    <b v="0"/>
    <b v="1"/>
    <b v="1"/>
    <n v="25"/>
    <n v="25.512123388393011"/>
    <b v="0"/>
    <b v="0"/>
    <s v="Stroke"/>
    <s v="Recovered"/>
    <b v="1"/>
    <s v="Cigna"/>
    <s v="Post-graduate"/>
    <b v="0"/>
    <x v="0"/>
    <b v="0"/>
    <x v="1"/>
  </r>
  <r>
    <s v="PID0441"/>
    <s v="Senior"/>
    <x v="0"/>
    <n v="200"/>
    <n v="101.26"/>
    <n v="88.5"/>
    <s v="Female"/>
    <s v="AB-"/>
    <b v="0"/>
    <b v="0"/>
    <b v="1"/>
    <n v="4"/>
    <n v="34.570312499999993"/>
    <b v="1"/>
    <b v="1"/>
    <s v="Fractured Arm"/>
    <s v="Ongoing Treatment"/>
    <b v="1"/>
    <s v="Blue Cross"/>
    <s v="Master's Degree"/>
    <b v="0"/>
    <x v="0"/>
    <b v="1"/>
    <x v="0"/>
  </r>
  <r>
    <s v="PID0442"/>
    <s v="Middle-aged"/>
    <x v="0"/>
    <n v="20000"/>
    <n v="10124.379999999999"/>
    <n v="59.1"/>
    <s v="Male"/>
    <s v="B-"/>
    <b v="0"/>
    <b v="0"/>
    <b v="1"/>
    <n v="12"/>
    <n v="20.692552781765347"/>
    <b v="0"/>
    <b v="0"/>
    <s v="Diabetes"/>
    <s v="Recovered"/>
    <b v="1"/>
    <s v="UnitedHealthcare"/>
    <s v="Bachelor's Degree"/>
    <b v="0"/>
    <x v="0"/>
    <b v="0"/>
    <x v="1"/>
  </r>
  <r>
    <s v="PID0443"/>
    <s v="Adult"/>
    <x v="2"/>
    <n v="60000"/>
    <n v="37390.25"/>
    <n v="72.900000000000006"/>
    <s v="Male"/>
    <s v="B-"/>
    <b v="0"/>
    <b v="0"/>
    <b v="1"/>
    <n v="1"/>
    <n v="25.524316375477053"/>
    <b v="0"/>
    <b v="0"/>
    <s v="Fractured Leg"/>
    <s v="Ongoing Treatment"/>
    <b v="1"/>
    <s v="Aetna"/>
    <s v="High School"/>
    <b v="0"/>
    <x v="0"/>
    <b v="0"/>
    <x v="1"/>
  </r>
  <r>
    <s v="PID0444"/>
    <s v="Middle-aged"/>
    <x v="2"/>
    <n v="45000"/>
    <n v="39564"/>
    <n v="83"/>
    <s v="Male"/>
    <s v="B+"/>
    <b v="0"/>
    <b v="0"/>
    <b v="1"/>
    <n v="2"/>
    <n v="31.239414355075468"/>
    <b v="1"/>
    <b v="1"/>
    <s v="Diabetes"/>
    <s v="Critical"/>
    <b v="1"/>
    <s v="Blue Cross"/>
    <s v="High School"/>
    <b v="1"/>
    <x v="1"/>
    <b v="1"/>
    <x v="0"/>
  </r>
  <r>
    <s v="PID0445"/>
    <s v="Adult"/>
    <x v="2"/>
    <n v="24000"/>
    <n v="14404.98"/>
    <n v="69.2"/>
    <s v="Female"/>
    <s v="A+"/>
    <b v="0"/>
    <b v="1"/>
    <b v="1"/>
    <n v="20"/>
    <n v="26.696500906600825"/>
    <b v="0"/>
    <b v="0"/>
    <s v="Prostate Cancer"/>
    <s v="Critical"/>
    <b v="1"/>
    <s v="UnitedHealthcare"/>
    <s v="Uneducated"/>
    <b v="0"/>
    <x v="0"/>
    <b v="0"/>
    <x v="1"/>
  </r>
  <r>
    <s v="PID0446"/>
    <s v="Senior"/>
    <x v="2"/>
    <n v="15000"/>
    <n v="9615.15"/>
    <n v="77.7"/>
    <s v="Female"/>
    <s v="O+"/>
    <b v="0"/>
    <b v="0"/>
    <b v="1"/>
    <n v="0.5"/>
    <n v="30.734543728491751"/>
    <b v="1"/>
    <b v="1"/>
    <s v="Fractured Leg"/>
    <s v="Recovered"/>
    <b v="1"/>
    <s v="Aetna"/>
    <s v="School"/>
    <b v="1"/>
    <x v="1"/>
    <b v="1"/>
    <x v="0"/>
  </r>
  <r>
    <s v="PID0447"/>
    <s v="Adult"/>
    <x v="0"/>
    <n v="250000"/>
    <n v="166346.30000000002"/>
    <n v="89.9"/>
    <s v="Female"/>
    <s v="A+"/>
    <b v="0"/>
    <b v="0"/>
    <b v="1"/>
    <n v="7"/>
    <n v="33.836425909894992"/>
    <b v="1"/>
    <b v="1"/>
    <s v="Heart Attack"/>
    <s v="Critical"/>
    <b v="1"/>
    <s v="Aetna"/>
    <s v="Bachelor's Degree"/>
    <b v="1"/>
    <x v="1"/>
    <b v="1"/>
    <x v="0"/>
  </r>
  <r>
    <s v="PID0448"/>
    <s v="Adult"/>
    <x v="2"/>
    <n v="24000"/>
    <n v="21098.2"/>
    <n v="84.7"/>
    <s v="Female"/>
    <s v="O+"/>
    <b v="0"/>
    <b v="0"/>
    <b v="1"/>
    <n v="1"/>
    <n v="31.491671624033319"/>
    <b v="1"/>
    <b v="1"/>
    <s v="Prostate Cancer"/>
    <s v="Critical"/>
    <b v="1"/>
    <s v="Medicare"/>
    <s v="Master's Degree"/>
    <b v="1"/>
    <x v="1"/>
    <b v="1"/>
    <x v="0"/>
  </r>
  <r>
    <s v="PID0449"/>
    <s v="Senior"/>
    <x v="2"/>
    <n v="250000"/>
    <n v="185578.5"/>
    <n v="74.599999999999994"/>
    <s v="Male"/>
    <s v="B+"/>
    <b v="0"/>
    <b v="0"/>
    <b v="1"/>
    <n v="2"/>
    <n v="29.508326411138796"/>
    <b v="1"/>
    <b v="1"/>
    <s v="Fractured Leg"/>
    <s v="Critical"/>
    <b v="1"/>
    <s v="Cigna"/>
    <s v="Bachelor's Degree"/>
    <b v="0"/>
    <x v="0"/>
    <b v="1"/>
    <x v="0"/>
  </r>
  <r>
    <s v="PID0450"/>
    <s v="Middle-aged"/>
    <x v="1"/>
    <n v="300000"/>
    <n v="0"/>
    <n v="93.5"/>
    <s v="Female"/>
    <s v="A-"/>
    <b v="0"/>
    <b v="0"/>
    <b v="0"/>
    <n v="15"/>
    <n v="33.127834467120188"/>
    <b v="1"/>
    <b v="1"/>
    <s v="Fractured Leg"/>
    <s v="Critical"/>
    <b v="0"/>
    <n v="0"/>
    <s v="School"/>
    <b v="1"/>
    <x v="1"/>
    <b v="1"/>
    <x v="0"/>
  </r>
  <r>
    <s v="PID0451"/>
    <s v="Adult"/>
    <x v="3"/>
    <n v="18000"/>
    <n v="15254.939999999999"/>
    <n v="83.6"/>
    <s v="Female"/>
    <s v="AB-"/>
    <b v="1"/>
    <b v="0"/>
    <b v="1"/>
    <n v="12"/>
    <n v="31.082688875669248"/>
    <b v="1"/>
    <b v="1"/>
    <s v="Hypertension"/>
    <s v="Critical"/>
    <b v="1"/>
    <s v="Cigna"/>
    <s v="Bachelor's Degree"/>
    <b v="0"/>
    <x v="0"/>
    <b v="1"/>
    <x v="0"/>
  </r>
  <r>
    <s v="PID0452"/>
    <s v="Adult"/>
    <x v="0"/>
    <n v="3000"/>
    <n v="2236.71"/>
    <n v="69.3"/>
    <s v="Female"/>
    <s v="O+"/>
    <b v="0"/>
    <b v="1"/>
    <b v="1"/>
    <n v="2"/>
    <n v="24.553571428571431"/>
    <b v="0"/>
    <b v="0"/>
    <s v="Cancer"/>
    <s v="Recovered"/>
    <b v="1"/>
    <s v="Blue Cross"/>
    <s v="Post-graduate"/>
    <b v="0"/>
    <x v="0"/>
    <b v="0"/>
    <x v="1"/>
  </r>
  <r>
    <s v="PID0453"/>
    <s v="Adult"/>
    <x v="2"/>
    <n v="18000"/>
    <n v="0"/>
    <n v="72"/>
    <s v="Male"/>
    <s v="B-"/>
    <b v="0"/>
    <b v="1"/>
    <b v="0"/>
    <n v="2"/>
    <n v="24.056934745564501"/>
    <b v="0"/>
    <b v="0"/>
    <s v="Fractured Arm"/>
    <s v="Ongoing Treatment"/>
    <b v="0"/>
    <n v="0"/>
    <s v="High School"/>
    <b v="0"/>
    <x v="0"/>
    <b v="0"/>
    <x v="1"/>
  </r>
  <r>
    <s v="PID0454"/>
    <s v="Middle-aged"/>
    <x v="0"/>
    <n v="32000"/>
    <n v="18500.68"/>
    <n v="84.8"/>
    <s v="Male"/>
    <s v="AB-"/>
    <b v="0"/>
    <b v="1"/>
    <b v="1"/>
    <n v="25"/>
    <n v="26.764297437192273"/>
    <b v="0"/>
    <b v="0"/>
    <s v="Childbirth"/>
    <s v="Ongoing Treatment"/>
    <b v="1"/>
    <s v="Cigna"/>
    <s v="Bachelor's Degree"/>
    <b v="0"/>
    <x v="0"/>
    <b v="0"/>
    <x v="1"/>
  </r>
  <r>
    <s v="PID0455"/>
    <s v="Young Adult"/>
    <x v="0"/>
    <n v="100"/>
    <n v="73.209999999999994"/>
    <n v="97.4"/>
    <s v="Female"/>
    <s v="AB-"/>
    <s v="No"/>
    <s v="No"/>
    <b v="1"/>
    <n v="12"/>
    <n v="32.923201730665227"/>
    <b v="1"/>
    <b v="1"/>
    <s v="Fractured Arm"/>
    <s v="Recovered"/>
    <b v="1"/>
    <s v="Cigna"/>
    <s v="School"/>
    <b v="1"/>
    <x v="1"/>
    <b v="1"/>
    <x v="0"/>
  </r>
  <r>
    <s v="PID0456"/>
    <s v="Middle-aged"/>
    <x v="0"/>
    <n v="54000"/>
    <n v="0"/>
    <n v="89.3"/>
    <s v="Male"/>
    <s v="O+"/>
    <b v="0"/>
    <b v="0"/>
    <b v="0"/>
    <n v="4"/>
    <n v="32.800734618916437"/>
    <b v="1"/>
    <b v="1"/>
    <s v="Cancer"/>
    <s v="Recovered"/>
    <b v="0"/>
    <n v="0"/>
    <s v="Post-graduate"/>
    <b v="0"/>
    <x v="0"/>
    <b v="1"/>
    <x v="0"/>
  </r>
  <r>
    <s v="PID0457"/>
    <s v="Middle-aged"/>
    <x v="3"/>
    <n v="800"/>
    <n v="565.26"/>
    <n v="69.5"/>
    <s v="Female"/>
    <s v="AB-"/>
    <b v="1"/>
    <b v="0"/>
    <b v="1"/>
    <n v="2"/>
    <n v="25.221367397300046"/>
    <b v="0"/>
    <b v="0"/>
    <s v="Fractured Arm"/>
    <s v="Recovered"/>
    <b v="1"/>
    <s v="Aetna"/>
    <s v="Bachelor's Degree"/>
    <b v="0"/>
    <x v="0"/>
    <b v="0"/>
    <x v="1"/>
  </r>
  <r>
    <s v="PID0458"/>
    <s v="Adult"/>
    <x v="2"/>
    <n v="72000"/>
    <n v="45460.44"/>
    <n v="87.7"/>
    <s v="Female"/>
    <s v="O-"/>
    <b v="0"/>
    <b v="0"/>
    <b v="1"/>
    <n v="2"/>
    <n v="31.826099579039052"/>
    <b v="1"/>
    <b v="1"/>
    <s v="Childbirth"/>
    <s v="Ongoing Treatment"/>
    <b v="1"/>
    <s v="UnitedHealthcare"/>
    <s v="Bachelor's Degree"/>
    <b v="1"/>
    <x v="1"/>
    <b v="1"/>
    <x v="0"/>
  </r>
  <r>
    <s v="PID0459"/>
    <s v="Senior"/>
    <x v="0"/>
    <n v="40000"/>
    <n v="21188.600000000002"/>
    <n v="81.2"/>
    <s v="Male"/>
    <s v="B-"/>
    <b v="0"/>
    <b v="0"/>
    <b v="1"/>
    <n v="25"/>
    <n v="33.798126951092605"/>
    <b v="1"/>
    <b v="1"/>
    <s v="Heart Attack"/>
    <s v="Recovered"/>
    <b v="1"/>
    <s v="Blue Cross"/>
    <s v="Bachelor's Degree"/>
    <b v="1"/>
    <x v="1"/>
    <b v="1"/>
    <x v="0"/>
  </r>
  <r>
    <s v="PID0460"/>
    <s v="Adult"/>
    <x v="1"/>
    <n v="40000"/>
    <n v="35616"/>
    <n v="95.7"/>
    <s v="Male"/>
    <s v="A-"/>
    <b v="0"/>
    <b v="0"/>
    <b v="1"/>
    <n v="20"/>
    <n v="31.609195402298852"/>
    <b v="1"/>
    <b v="1"/>
    <s v="Kidney Stones"/>
    <s v="Recovered"/>
    <b v="1"/>
    <s v="UnitedHealthcare"/>
    <s v="Master's Degree"/>
    <b v="0"/>
    <x v="0"/>
    <b v="1"/>
    <x v="0"/>
  </r>
  <r>
    <s v="PID0461"/>
    <s v="Middle-aged"/>
    <x v="2"/>
    <n v="32000"/>
    <n v="0"/>
    <n v="54.9"/>
    <s v="Male"/>
    <s v="AB+"/>
    <b v="0"/>
    <b v="0"/>
    <b v="0"/>
    <n v="1"/>
    <n v="20.919067215363508"/>
    <b v="0"/>
    <b v="0"/>
    <s v="Childbirth"/>
    <s v="Recovered"/>
    <b v="0"/>
    <n v="0"/>
    <s v="Post-graduate"/>
    <s v="No"/>
    <x v="0"/>
    <b v="0"/>
    <x v="1"/>
  </r>
  <r>
    <s v="PID0462"/>
    <s v="Adult"/>
    <x v="0"/>
    <n v="54000"/>
    <n v="27921.96"/>
    <n v="89.1"/>
    <s v="Female"/>
    <s v="O+"/>
    <b v="0"/>
    <b v="0"/>
    <b v="1"/>
    <n v="25"/>
    <n v="30.830449826989621"/>
    <b v="1"/>
    <b v="1"/>
    <s v="Prostate Cancer"/>
    <s v="Critical"/>
    <b v="1"/>
    <s v="Blue Cross"/>
    <s v="Bachelor's Degree"/>
    <b v="0"/>
    <x v="0"/>
    <b v="1"/>
    <x v="0"/>
  </r>
  <r>
    <s v="PID0463"/>
    <s v="Middle-aged"/>
    <x v="3"/>
    <n v="40000"/>
    <n v="23114.3"/>
    <n v="86.6"/>
    <s v="Male"/>
    <s v="B-"/>
    <b v="0"/>
    <b v="0"/>
    <b v="1"/>
    <n v="7"/>
    <n v="29.27257977285019"/>
    <b v="1"/>
    <b v="1"/>
    <s v="Stroke"/>
    <s v="Ongoing Treatment"/>
    <b v="1"/>
    <s v="Aetna"/>
    <s v="School"/>
    <b v="1"/>
    <x v="1"/>
    <b v="1"/>
    <x v="0"/>
  </r>
  <r>
    <s v="PID0464"/>
    <s v="Senior"/>
    <x v="0"/>
    <n v="800"/>
    <n v="0"/>
    <n v="88.4"/>
    <s v="Female"/>
    <s v="O+"/>
    <b v="0"/>
    <b v="0"/>
    <b v="0"/>
    <n v="12"/>
    <n v="32.470156106519745"/>
    <b v="1"/>
    <b v="1"/>
    <s v="Cancer"/>
    <s v="Recovered"/>
    <b v="0"/>
    <n v="0"/>
    <s v="Master's Degree"/>
    <b v="0"/>
    <x v="0"/>
    <b v="1"/>
    <x v="0"/>
  </r>
  <r>
    <s v="PID0465"/>
    <s v="Adult"/>
    <x v="1"/>
    <n v="32000"/>
    <n v="26512.240000000002"/>
    <n v="84.7"/>
    <s v="Male"/>
    <s v="A-"/>
    <b v="0"/>
    <b v="1"/>
    <b v="1"/>
    <n v="7"/>
    <n v="30.00992063492064"/>
    <s v="Yes"/>
    <b v="1"/>
    <s v="Heart Disease"/>
    <s v="Recovered"/>
    <b v="1"/>
    <s v="UnitedHealthcare"/>
    <s v="Bachelor's Degree"/>
    <s v="Yes"/>
    <x v="1"/>
    <s v="Yes"/>
    <x v="0"/>
  </r>
  <r>
    <s v="PID0466"/>
    <s v="Senior"/>
    <x v="0"/>
    <n v="12000"/>
    <n v="0"/>
    <n v="74.8"/>
    <s v="Female"/>
    <s v="B-"/>
    <b v="0"/>
    <b v="1"/>
    <b v="0"/>
    <n v="9"/>
    <n v="31.134235171696144"/>
    <b v="1"/>
    <b v="1"/>
    <s v="Stroke"/>
    <s v="Ongoing Treatment"/>
    <b v="0"/>
    <n v="0"/>
    <s v="Post-graduate"/>
    <b v="1"/>
    <x v="1"/>
    <b v="1"/>
    <x v="0"/>
  </r>
  <r>
    <s v="PID0467"/>
    <s v="Senior"/>
    <x v="1"/>
    <n v="40000"/>
    <n v="0"/>
    <n v="85.2"/>
    <s v="Male"/>
    <s v="O-"/>
    <b v="1"/>
    <b v="1"/>
    <b v="0"/>
    <n v="7"/>
    <n v="33.701198528539216"/>
    <b v="1"/>
    <b v="1"/>
    <s v="Hypertension"/>
    <s v="Ongoing Treatment"/>
    <b v="0"/>
    <n v="0"/>
    <s v="Master's Degree"/>
    <b v="0"/>
    <x v="0"/>
    <b v="1"/>
    <x v="0"/>
  </r>
  <r>
    <s v="PID0468"/>
    <s v="Young Adult"/>
    <x v="2"/>
    <n v="21000"/>
    <n v="13118.279999999999"/>
    <n v="93.5"/>
    <s v="Female"/>
    <s v="B-"/>
    <b v="1"/>
    <b v="1"/>
    <b v="1"/>
    <n v="5"/>
    <n v="32.352941176470594"/>
    <b v="1"/>
    <b v="1"/>
    <s v="Stroke"/>
    <s v="Critical"/>
    <b v="1"/>
    <s v="Aetna"/>
    <s v="Bachelor's Degree"/>
    <b v="0"/>
    <x v="0"/>
    <b v="1"/>
    <x v="0"/>
  </r>
  <r>
    <s v="PID0469"/>
    <s v="Young Adult"/>
    <x v="3"/>
    <n v="3000"/>
    <n v="2092.17"/>
    <n v="63.4"/>
    <s v="Female"/>
    <s v="B-"/>
    <b v="0"/>
    <b v="1"/>
    <b v="1"/>
    <n v="3"/>
    <n v="21.93771626297578"/>
    <b v="0"/>
    <b v="0"/>
    <s v="Hypertension"/>
    <s v="Critical"/>
    <b v="1"/>
    <s v="Cigna"/>
    <s v="Bachelor's Degree"/>
    <b v="0"/>
    <x v="0"/>
    <b v="0"/>
    <x v="1"/>
  </r>
  <r>
    <s v="PID0470"/>
    <s v="Senior"/>
    <x v="2"/>
    <n v="75000"/>
    <n v="38626.699999999997"/>
    <n v="91.5"/>
    <s v="Male"/>
    <s v="A-"/>
    <b v="1"/>
    <b v="1"/>
    <b v="1"/>
    <n v="12"/>
    <n v="34.438631487824161"/>
    <b v="1"/>
    <b v="1"/>
    <s v="Appendicitis"/>
    <s v="Recovered"/>
    <b v="1"/>
    <s v="Medicare"/>
    <s v="PhD"/>
    <b v="1"/>
    <x v="1"/>
    <b v="1"/>
    <x v="0"/>
  </r>
  <r>
    <s v="PID0471"/>
    <s v="Young Adult"/>
    <x v="3"/>
    <n v="800"/>
    <n v="628.30999999999995"/>
    <n v="93.4"/>
    <s v="Male"/>
    <s v="O+"/>
    <b v="1"/>
    <b v="1"/>
    <b v="1"/>
    <n v="15"/>
    <n v="31.941452070722622"/>
    <b v="1"/>
    <b v="1"/>
    <s v="Stroke"/>
    <s v="Recovered"/>
    <b v="1"/>
    <s v="UnitedHealthcare"/>
    <s v="Post-graduate"/>
    <b v="0"/>
    <x v="0"/>
    <b v="1"/>
    <x v="0"/>
  </r>
  <r>
    <s v="PID0472"/>
    <s v="Middle-aged"/>
    <x v="0"/>
    <n v="75000"/>
    <n v="0"/>
    <n v="52.2"/>
    <s v="Female"/>
    <s v="B-"/>
    <b v="0"/>
    <b v="1"/>
    <b v="0"/>
    <n v="200"/>
    <n v="20.390624999999996"/>
    <b v="0"/>
    <b v="0"/>
    <s v="Kidney Stones"/>
    <s v="Critical"/>
    <b v="0"/>
    <n v="0"/>
    <s v="Bachelor's Degree"/>
    <b v="0"/>
    <x v="0"/>
    <b v="0"/>
    <x v="1"/>
  </r>
  <r>
    <s v="PID0473"/>
    <s v="Middle-aged"/>
    <x v="0"/>
    <n v="20000"/>
    <n v="15777.76"/>
    <n v="92.6"/>
    <s v="Female"/>
    <s v="O-"/>
    <b v="0"/>
    <b v="0"/>
    <b v="1"/>
    <n v="5"/>
    <n v="34.012855831037648"/>
    <b v="1"/>
    <b v="1"/>
    <s v="Fractured Arm"/>
    <s v="Ongoing Treatment"/>
    <b v="1"/>
    <s v="UnitedHealthcare"/>
    <s v="Post-graduate"/>
    <b v="0"/>
    <x v="0"/>
    <b v="1"/>
    <x v="0"/>
  </r>
  <r>
    <s v="PID0474"/>
    <s v="Middle-aged"/>
    <x v="2"/>
    <n v="100"/>
    <n v="53.65"/>
    <n v="65"/>
    <s v="Female"/>
    <s v="B+"/>
    <b v="0"/>
    <b v="0"/>
    <b v="1"/>
    <n v="7"/>
    <n v="28.133656509695292"/>
    <b v="1"/>
    <b v="1"/>
    <s v="Childbirth"/>
    <s v="Ongoing Treatment"/>
    <b v="1"/>
    <s v="UnitedHealthcare"/>
    <s v="Master's Degree"/>
    <b v="1"/>
    <x v="1"/>
    <b v="1"/>
    <x v="0"/>
  </r>
  <r>
    <s v="PID0475"/>
    <s v="Senior"/>
    <x v="1"/>
    <n v="75000"/>
    <n v="52660.649999999994"/>
    <n v="70.900000000000006"/>
    <s v="Male"/>
    <s v="B-"/>
    <b v="1"/>
    <b v="0"/>
    <b v="1"/>
    <n v="12"/>
    <n v="29.895429246078599"/>
    <b v="1"/>
    <b v="1"/>
    <s v="Stroke"/>
    <s v="Recovered"/>
    <b v="1"/>
    <s v="Medicare"/>
    <s v="Uneducated"/>
    <b v="0"/>
    <x v="0"/>
    <b v="1"/>
    <x v="0"/>
  </r>
  <r>
    <s v="PID0476"/>
    <s v="Adult"/>
    <x v="0"/>
    <n v="250000"/>
    <n v="0"/>
    <n v="102.5"/>
    <s v="Female"/>
    <s v="O+"/>
    <b v="1"/>
    <b v="1"/>
    <b v="0"/>
    <n v="30"/>
    <n v="33.090134297520663"/>
    <b v="1"/>
    <b v="1"/>
    <s v="Stroke"/>
    <s v="Recovered"/>
    <b v="0"/>
    <n v="0"/>
    <s v="Master's Degree"/>
    <b v="0"/>
    <x v="0"/>
    <b v="1"/>
    <x v="0"/>
  </r>
  <r>
    <s v="PID0477"/>
    <s v="Adult"/>
    <x v="1"/>
    <n v="20000"/>
    <n v="16069.82"/>
    <n v="80.900000000000006"/>
    <s v="Female"/>
    <s v="A+"/>
    <b v="1"/>
    <b v="0"/>
    <b v="1"/>
    <n v="15"/>
    <n v="25.822720163426858"/>
    <b v="0"/>
    <b v="0"/>
    <s v="Allergic Reaction"/>
    <s v="Critical"/>
    <b v="1"/>
    <s v="Medicare"/>
    <s v="Master's Degree"/>
    <b v="0"/>
    <x v="0"/>
    <b v="0"/>
    <x v="1"/>
  </r>
  <r>
    <s v="PID0478"/>
    <s v="Adult"/>
    <x v="2"/>
    <n v="72000"/>
    <n v="42648.72"/>
    <n v="67"/>
    <s v="Female"/>
    <s v="AB-"/>
    <b v="0"/>
    <b v="0"/>
    <b v="1"/>
    <n v="0.5"/>
    <n v="21.877551020408163"/>
    <b v="0"/>
    <b v="0"/>
    <s v="Diabetes"/>
    <s v="Recovered"/>
    <b v="1"/>
    <s v="Blue Cross"/>
    <s v="High School"/>
    <b v="0"/>
    <x v="0"/>
    <b v="0"/>
    <x v="1"/>
  </r>
  <r>
    <s v="PID0479"/>
    <s v="Middle-aged"/>
    <x v="0"/>
    <n v="4000"/>
    <n v="2417.92"/>
    <n v="72.400000000000006"/>
    <s v="Male"/>
    <s v="A-"/>
    <b v="1"/>
    <b v="0"/>
    <b v="1"/>
    <n v="15"/>
    <n v="28.281249999999996"/>
    <b v="1"/>
    <b v="1"/>
    <s v="Heart Disease"/>
    <s v="Critical"/>
    <b v="1"/>
    <s v="Blue Cross"/>
    <s v="Post-graduate"/>
    <b v="1"/>
    <x v="1"/>
    <b v="1"/>
    <x v="0"/>
  </r>
  <r>
    <s v="PID0480"/>
    <s v="Adult"/>
    <x v="0"/>
    <n v="30000"/>
    <n v="20098.86"/>
    <n v="56.7"/>
    <s v="Female"/>
    <s v="B+"/>
    <b v="0"/>
    <b v="0"/>
    <b v="1"/>
    <n v="20"/>
    <n v="20.576281027725361"/>
    <b v="0"/>
    <b v="0"/>
    <s v="Hypertension"/>
    <s v="Recovered"/>
    <b v="1"/>
    <s v="Aetna"/>
    <s v="Master's Degree"/>
    <b v="0"/>
    <x v="0"/>
    <b v="0"/>
    <x v="1"/>
  </r>
  <r>
    <s v="PID0481"/>
    <s v="Adult"/>
    <x v="2"/>
    <n v="45000"/>
    <n v="32491.47"/>
    <n v="65"/>
    <s v="Male"/>
    <s v="A+"/>
    <b v="0"/>
    <b v="1"/>
    <b v="1"/>
    <n v="4"/>
    <n v="24.767565919829291"/>
    <b v="0"/>
    <b v="0"/>
    <s v="Kidney Stones"/>
    <s v="Ongoing Treatment"/>
    <b v="1"/>
    <s v="Cigna"/>
    <s v="Bachelor's Degree"/>
    <b v="0"/>
    <x v="0"/>
    <b v="0"/>
    <x v="1"/>
  </r>
  <r>
    <s v="PID0482"/>
    <s v="Middle-aged"/>
    <x v="1"/>
    <n v="100"/>
    <n v="0"/>
    <n v="83.3"/>
    <s v="Male"/>
    <s v="O-"/>
    <b v="0"/>
    <b v="0"/>
    <b v="0"/>
    <n v="40"/>
    <n v="32.539062499999993"/>
    <b v="1"/>
    <b v="1"/>
    <s v="Heart Attack"/>
    <s v="Recovered"/>
    <b v="0"/>
    <n v="0"/>
    <s v="Bachelor's Degree"/>
    <b v="1"/>
    <x v="1"/>
    <b v="1"/>
    <x v="0"/>
  </r>
  <r>
    <s v="PID0483"/>
    <s v="Senior"/>
    <x v="2"/>
    <n v="500"/>
    <n v="344.06"/>
    <n v="81.8"/>
    <s v="Female"/>
    <s v="AB+"/>
    <b v="0"/>
    <b v="0"/>
    <b v="1"/>
    <n v="15"/>
    <n v="34.943825024563203"/>
    <b v="1"/>
    <b v="1"/>
    <s v="Heart Attack"/>
    <s v="Ongoing Treatment"/>
    <b v="1"/>
    <s v="Cigna"/>
    <s v="Bachelor's Degree"/>
    <b v="1"/>
    <x v="1"/>
    <b v="1"/>
    <x v="0"/>
  </r>
  <r>
    <s v="PID0484"/>
    <s v="Adult"/>
    <x v="2"/>
    <n v="500"/>
    <n v="261.82"/>
    <n v="67.2"/>
    <s v="Male"/>
    <s v="O-"/>
    <b v="0"/>
    <b v="0"/>
    <b v="1"/>
    <n v="0.5"/>
    <n v="24.691349862258956"/>
    <b v="0"/>
    <b v="0"/>
    <s v="Cancer"/>
    <s v="Critical"/>
    <b v="1"/>
    <s v="Cigna"/>
    <s v="Master's Degree"/>
    <b v="0"/>
    <x v="0"/>
    <b v="0"/>
    <x v="1"/>
  </r>
  <r>
    <s v="PID0485"/>
    <s v="Senior"/>
    <x v="0"/>
    <n v="60000"/>
    <n v="0"/>
    <n v="66.599999999999994"/>
    <s v="Female"/>
    <s v="AB-"/>
    <b v="1"/>
    <b v="1"/>
    <b v="0"/>
    <n v="30"/>
    <n v="28.826177285318558"/>
    <b v="1"/>
    <b v="1"/>
    <s v="Respiratory Infection"/>
    <s v="Recovered"/>
    <b v="0"/>
    <n v="0"/>
    <s v="Master's Degree"/>
    <b v="1"/>
    <x v="1"/>
    <b v="1"/>
    <x v="0"/>
  </r>
  <r>
    <s v="PID0486"/>
    <s v="Middle-aged"/>
    <x v="0"/>
    <n v="48000"/>
    <n v="24552.12"/>
    <n v="92.5"/>
    <s v="Male"/>
    <s v="O-"/>
    <b v="0"/>
    <b v="0"/>
    <b v="1"/>
    <n v="9"/>
    <n v="33.976124885215796"/>
    <b v="1"/>
    <b v="1"/>
    <s v="Heart Disease"/>
    <s v="Ongoing Treatment"/>
    <b v="1"/>
    <s v="UnitedHealthcare"/>
    <s v="Bachelor's Degree"/>
    <b v="1"/>
    <x v="1"/>
    <b v="1"/>
    <x v="0"/>
  </r>
  <r>
    <s v="PID0487"/>
    <s v="Middle-aged"/>
    <x v="0"/>
    <n v="15000"/>
    <n v="11420.150000000001"/>
    <n v="93.9"/>
    <s v="Male"/>
    <s v="A+"/>
    <b v="0"/>
    <b v="0"/>
    <b v="1"/>
    <n v="7"/>
    <n v="30.66122448979592"/>
    <b v="1"/>
    <b v="1"/>
    <s v="Cancer"/>
    <s v="Ongoing Treatment"/>
    <b v="1"/>
    <s v="Medicare"/>
    <s v="Bachelor's Degree"/>
    <b v="1"/>
    <x v="1"/>
    <b v="1"/>
    <x v="0"/>
  </r>
  <r>
    <s v="PID0488"/>
    <s v="Middle-aged"/>
    <x v="0"/>
    <n v="800"/>
    <n v="655.24"/>
    <n v="95.9"/>
    <s v="Male"/>
    <s v="O+"/>
    <b v="0"/>
    <b v="0"/>
    <b v="1"/>
    <n v="3"/>
    <n v="30.267642974371924"/>
    <b v="1"/>
    <b v="1"/>
    <s v="Prostate Cancer"/>
    <s v="Critical"/>
    <b v="1"/>
    <s v="UnitedHealthcare"/>
    <s v="Bachelor's Degree"/>
    <b v="1"/>
    <x v="1"/>
    <b v="1"/>
    <x v="0"/>
  </r>
  <r>
    <s v="PID0489"/>
    <s v="Middle-aged"/>
    <x v="1"/>
    <n v="21000"/>
    <n v="11200.84"/>
    <n v="64"/>
    <s v="Male"/>
    <s v="B+"/>
    <b v="0"/>
    <s v="Yes"/>
    <b v="1"/>
    <n v="12"/>
    <n v="28.444444444444443"/>
    <b v="1"/>
    <b v="1"/>
    <s v="Osteoarthritis"/>
    <s v="Recovered"/>
    <b v="1"/>
    <s v="Cigna"/>
    <s v="PhD"/>
    <b v="1"/>
    <x v="1"/>
    <b v="1"/>
    <x v="0"/>
  </r>
  <r>
    <s v="PID0490"/>
    <s v="Adult"/>
    <x v="0"/>
    <n v="40000"/>
    <n v="23810.400000000001"/>
    <n v="60.9"/>
    <s v="Female"/>
    <s v="AB+"/>
    <b v="0"/>
    <b v="0"/>
    <b v="1"/>
    <n v="7"/>
    <n v="22.100449992742053"/>
    <b v="0"/>
    <b v="0"/>
    <s v="Hypertension"/>
    <s v="Recovered"/>
    <b v="1"/>
    <s v="Medicare"/>
    <s v="Master's Degree"/>
    <b v="0"/>
    <x v="0"/>
    <b v="0"/>
    <x v="1"/>
  </r>
  <r>
    <s v="PID0491"/>
    <s v="Middle-aged"/>
    <x v="1"/>
    <n v="500"/>
    <n v="287.83999999999997"/>
    <n v="85.3"/>
    <s v="Male"/>
    <s v="A-"/>
    <b v="0"/>
    <b v="0"/>
    <b v="1"/>
    <n v="5"/>
    <n v="32.907681030824421"/>
    <b v="1"/>
    <b v="1"/>
    <s v="Osteoarthritis"/>
    <s v="Ongoing Treatment"/>
    <b v="1"/>
    <s v="Cigna"/>
    <s v="Bachelor's Degree"/>
    <b v="1"/>
    <x v="1"/>
    <b v="1"/>
    <x v="0"/>
  </r>
  <r>
    <s v="PID0492"/>
    <s v="Adult"/>
    <x v="1"/>
    <n v="100"/>
    <n v="51.38"/>
    <n v="86.1"/>
    <s v="Female"/>
    <s v="O+"/>
    <b v="0"/>
    <b v="0"/>
    <b v="1"/>
    <n v="20"/>
    <n v="28.114285714285714"/>
    <b v="1"/>
    <b v="1"/>
    <s v="Diabetes"/>
    <s v="Recovered"/>
    <b v="1"/>
    <s v="Aetna"/>
    <s v="School"/>
    <b v="1"/>
    <x v="1"/>
    <b v="1"/>
    <x v="0"/>
  </r>
  <r>
    <s v="PID0493"/>
    <s v="Senior"/>
    <x v="2"/>
    <n v="300000"/>
    <n v="211507.65"/>
    <n v="90.8"/>
    <s v="Male"/>
    <s v="B+"/>
    <b v="0"/>
    <b v="1"/>
    <b v="1"/>
    <n v="5"/>
    <n v="33.759666864961339"/>
    <b v="1"/>
    <b v="1"/>
    <s v="Respiratory Infection"/>
    <s v="Ongoing Treatment"/>
    <b v="1"/>
    <s v="Cigna"/>
    <s v="Master's Degree"/>
    <b v="1"/>
    <x v="1"/>
    <b v="1"/>
    <x v="0"/>
  </r>
  <r>
    <s v="PID0494"/>
    <s v="Adult"/>
    <x v="0"/>
    <n v="500"/>
    <n v="284.92"/>
    <n v="56.6"/>
    <s v="Female"/>
    <s v="A+"/>
    <b v="0"/>
    <b v="0"/>
    <b v="1"/>
    <n v="15"/>
    <n v="22.109374999999996"/>
    <b v="0"/>
    <b v="0"/>
    <s v="Diabetes"/>
    <s v="Critical"/>
    <b v="1"/>
    <s v="Medicare"/>
    <s v="School"/>
    <b v="0"/>
    <x v="0"/>
    <b v="0"/>
    <x v="1"/>
  </r>
  <r>
    <s v="PID0495"/>
    <s v="Middle-aged"/>
    <x v="0"/>
    <n v="300000"/>
    <n v="185608.34999999998"/>
    <n v="89.2"/>
    <s v="Male"/>
    <s v="B-"/>
    <b v="1"/>
    <b v="0"/>
    <b v="1"/>
    <n v="2"/>
    <n v="32.370445637973582"/>
    <b v="1"/>
    <b v="1"/>
    <s v="Fractured Arm"/>
    <s v="Critical"/>
    <b v="1"/>
    <s v="Cigna"/>
    <s v="Master's Degree"/>
    <b v="1"/>
    <x v="1"/>
    <b v="1"/>
    <x v="0"/>
  </r>
  <r>
    <s v="PID0496"/>
    <s v="Middle-aged"/>
    <x v="3"/>
    <n v="20000"/>
    <n v="16429.98"/>
    <n v="60.3"/>
    <s v="Male"/>
    <s v="O+"/>
    <b v="0"/>
    <b v="1"/>
    <b v="1"/>
    <n v="20"/>
    <n v="22.976680384087786"/>
    <b v="0"/>
    <b v="0"/>
    <s v="Kidney Stones"/>
    <s v="Critical"/>
    <b v="1"/>
    <s v="Medicare"/>
    <s v="Master's Degree"/>
    <b v="0"/>
    <x v="0"/>
    <b v="0"/>
    <x v="1"/>
  </r>
  <r>
    <s v="PID0497"/>
    <s v="Middle-aged"/>
    <x v="1"/>
    <n v="3000"/>
    <n v="1761.06"/>
    <n v="55.5"/>
    <s v="Male"/>
    <s v="A-"/>
    <b v="0"/>
    <b v="0"/>
    <b v="1"/>
    <n v="5"/>
    <n v="20.140804180577735"/>
    <b v="0"/>
    <b v="0"/>
    <s v="Prostate Cancer"/>
    <s v="Critical"/>
    <b v="1"/>
    <s v="Cigna"/>
    <s v="High School"/>
    <b v="0"/>
    <x v="0"/>
    <b v="0"/>
    <x v="1"/>
  </r>
  <r>
    <s v="PID0498"/>
    <s v="Middle-aged"/>
    <x v="2"/>
    <n v="60000"/>
    <n v="38814.75"/>
    <n v="91.9"/>
    <s v="Female"/>
    <s v="O-"/>
    <b v="1"/>
    <b v="1"/>
    <b v="1"/>
    <n v="2"/>
    <n v="28.682001185980464"/>
    <b v="1"/>
    <b v="1"/>
    <s v="Appendicitis"/>
    <s v="Recovered"/>
    <b v="1"/>
    <s v="UnitedHealthcare"/>
    <s v="Master's Degree"/>
    <b v="0"/>
    <x v="0"/>
    <b v="1"/>
    <x v="0"/>
  </r>
  <r>
    <s v="PID0499"/>
    <s v="Middle-aged"/>
    <x v="1"/>
    <n v="100"/>
    <n v="0"/>
    <n v="47.9"/>
    <s v="Female"/>
    <s v="B-"/>
    <b v="0"/>
    <b v="0"/>
    <b v="0"/>
    <n v="400"/>
    <n v="20.732340720221607"/>
    <b v="0"/>
    <b v="0"/>
    <s v="Appendicitis"/>
    <s v="Recovered"/>
    <b v="0"/>
    <n v="0"/>
    <s v="Master's Degree"/>
    <b v="0"/>
    <x v="0"/>
    <b v="0"/>
    <x v="1"/>
  </r>
  <r>
    <s v="PID0500"/>
    <s v="Senior"/>
    <x v="0"/>
    <n v="40000"/>
    <n v="30912.5"/>
    <n v="70.900000000000006"/>
    <s v="Female"/>
    <s v="A+"/>
    <b v="1"/>
    <b v="1"/>
    <b v="1"/>
    <n v="30"/>
    <n v="26.36079714455682"/>
    <b v="0"/>
    <b v="0"/>
    <s v="Osteoarthritis"/>
    <s v="Recovered"/>
    <b v="1"/>
    <s v="UnitedHealthcare"/>
    <s v="Bachelor's Degree"/>
    <b v="0"/>
    <x v="0"/>
    <b v="0"/>
    <x v="1"/>
  </r>
  <r>
    <s v="PID0501"/>
    <s v="Adult"/>
    <x v="2"/>
    <n v="18000"/>
    <n v="15163.32"/>
    <n v="87.8"/>
    <s v="Female"/>
    <s v="A+"/>
    <b v="0"/>
    <b v="0"/>
    <b v="1"/>
    <n v="3"/>
    <n v="30.380622837370243"/>
    <b v="1"/>
    <b v="1"/>
    <s v="Heart Disease"/>
    <s v="Recovered"/>
    <b v="1"/>
    <s v="Cigna"/>
    <s v="Master's Degree"/>
    <b v="1"/>
    <x v="1"/>
    <b v="1"/>
    <x v="0"/>
  </r>
  <r>
    <s v="PID0502"/>
    <s v="Middle-aged"/>
    <x v="0"/>
    <n v="24000"/>
    <n v="15407.22"/>
    <n v="94.4"/>
    <s v="Male"/>
    <s v="A+"/>
    <b v="0"/>
    <b v="0"/>
    <b v="1"/>
    <n v="15"/>
    <n v="29.79421790178008"/>
    <b v="1"/>
    <b v="1"/>
    <s v="Respiratory Infection"/>
    <s v="Recovered"/>
    <b v="1"/>
    <s v="Medicare"/>
    <s v="Master's Degree"/>
    <b v="1"/>
    <x v="1"/>
    <b v="1"/>
    <x v="0"/>
  </r>
  <r>
    <s v="PID0503"/>
    <s v="Middle-aged"/>
    <x v="0"/>
    <n v="18000"/>
    <n v="13926.54"/>
    <n v="79.5"/>
    <s v="Female"/>
    <s v="O+"/>
    <b v="0"/>
    <b v="0"/>
    <b v="1"/>
    <n v="30"/>
    <n v="28.850341123530267"/>
    <b v="1"/>
    <b v="1"/>
    <s v="Fractured Leg"/>
    <s v="Recovered"/>
    <b v="1"/>
    <s v="Aetna"/>
    <s v="High School"/>
    <b v="1"/>
    <x v="1"/>
    <b v="1"/>
    <x v="0"/>
  </r>
  <r>
    <s v="PID0504"/>
    <s v="Adult"/>
    <x v="0"/>
    <n v="800"/>
    <n v="675.79"/>
    <n v="95"/>
    <s v="Male"/>
    <s v="B+"/>
    <b v="0"/>
    <b v="1"/>
    <b v="1"/>
    <n v="3"/>
    <n v="29.983587930816814"/>
    <b v="1"/>
    <b v="1"/>
    <s v="Diabetes"/>
    <s v="Recovered"/>
    <b v="1"/>
    <s v="Cigna"/>
    <s v="School"/>
    <b v="1"/>
    <x v="1"/>
    <b v="1"/>
    <x v="0"/>
  </r>
  <r>
    <s v="PID0505"/>
    <s v="Middle-aged"/>
    <x v="3"/>
    <n v="3000"/>
    <n v="2550.7200000000003"/>
    <n v="91.7"/>
    <s v="Male"/>
    <s v="AB-"/>
    <b v="0"/>
    <b v="0"/>
    <b v="1"/>
    <n v="30"/>
    <n v="29.60356404958678"/>
    <b v="1"/>
    <b v="1"/>
    <s v="Diabetes"/>
    <s v="Critical"/>
    <b v="1"/>
    <s v="Medicare"/>
    <s v="Bachelor's Degree"/>
    <b v="0"/>
    <x v="0"/>
    <b v="1"/>
    <x v="0"/>
  </r>
  <r>
    <s v="PID0506"/>
    <s v="Adult"/>
    <x v="2"/>
    <n v="200000"/>
    <n v="136126"/>
    <n v="94.5"/>
    <s v="Male"/>
    <s v="B-"/>
    <b v="0"/>
    <b v="0"/>
    <b v="1"/>
    <n v="2"/>
    <n v="31.942942130881562"/>
    <b v="1"/>
    <b v="1"/>
    <s v="Heart Disease"/>
    <s v="Critical"/>
    <b v="1"/>
    <s v="UnitedHealthcare"/>
    <s v="Bachelor's Degree"/>
    <b v="1"/>
    <x v="1"/>
    <b v="1"/>
    <x v="0"/>
  </r>
  <r>
    <s v="PID0507"/>
    <s v="Adult"/>
    <x v="1"/>
    <n v="20000"/>
    <n v="0"/>
    <n v="73"/>
    <s v="Male"/>
    <s v="A-"/>
    <b v="0"/>
    <b v="1"/>
    <b v="0"/>
    <n v="7"/>
    <n v="25.559329155141629"/>
    <b v="0"/>
    <b v="0"/>
    <s v="Hypertension"/>
    <s v="Recovered"/>
    <b v="0"/>
    <n v="0"/>
    <s v="School"/>
    <b v="0"/>
    <x v="0"/>
    <b v="0"/>
    <x v="1"/>
  </r>
  <r>
    <s v="PID0508"/>
    <s v="Senior"/>
    <x v="0"/>
    <n v="1600"/>
    <n v="831.9"/>
    <n v="80"/>
    <s v="Female"/>
    <s v="B-"/>
    <b v="0"/>
    <b v="1"/>
    <b v="1"/>
    <n v="12"/>
    <n v="28.685144680698485"/>
    <b v="1"/>
    <b v="1"/>
    <s v="Prostate Cancer"/>
    <s v="Recovered"/>
    <b v="1"/>
    <s v="Aetna"/>
    <s v="Master's Degree"/>
    <b v="1"/>
    <x v="1"/>
    <b v="1"/>
    <x v="0"/>
  </r>
  <r>
    <s v="PID0509"/>
    <s v="Adult"/>
    <x v="0"/>
    <n v="21000"/>
    <n v="0"/>
    <n v="87.1"/>
    <s v="Female"/>
    <s v="AB-"/>
    <b v="0"/>
    <b v="1"/>
    <b v="0"/>
    <n v="25"/>
    <n v="29.441590048674961"/>
    <b v="1"/>
    <b v="1"/>
    <s v="Stroke"/>
    <s v="Ongoing Treatment"/>
    <b v="0"/>
    <n v="0"/>
    <s v="High School"/>
    <b v="0"/>
    <x v="0"/>
    <b v="1"/>
    <x v="0"/>
  </r>
  <r>
    <s v="PID0510"/>
    <s v="Adult"/>
    <x v="2"/>
    <n v="250000"/>
    <n v="208992.5"/>
    <n v="78.5"/>
    <s v="Female"/>
    <s v="O+"/>
    <b v="1"/>
    <b v="0"/>
    <b v="1"/>
    <n v="12"/>
    <n v="29.545711167149687"/>
    <b v="1"/>
    <b v="1"/>
    <s v="Fractured Leg"/>
    <s v="Recovered"/>
    <b v="1"/>
    <s v="Aetna"/>
    <s v="Bachelor's Degree"/>
    <b v="1"/>
    <x v="1"/>
    <b v="1"/>
    <x v="0"/>
  </r>
  <r>
    <s v="PID0511"/>
    <s v="Middle-aged"/>
    <x v="2"/>
    <n v="18000"/>
    <n v="14072.099999999999"/>
    <n v="74.3"/>
    <s v="Male"/>
    <s v="B-"/>
    <b v="1"/>
    <b v="0"/>
    <b v="1"/>
    <n v="0.5"/>
    <n v="32.15893351800554"/>
    <b v="1"/>
    <b v="1"/>
    <s v="Appendicitis"/>
    <s v="Ongoing Treatment"/>
    <b v="1"/>
    <s v="Blue Cross"/>
    <s v="School"/>
    <b v="1"/>
    <x v="1"/>
    <b v="1"/>
    <x v="0"/>
  </r>
  <r>
    <s v="PID0512"/>
    <s v="Adult"/>
    <x v="2"/>
    <n v="12000"/>
    <n v="8253.24"/>
    <n v="81.7"/>
    <s v="Female"/>
    <s v="O+"/>
    <b v="0"/>
    <b v="0"/>
    <b v="1"/>
    <n v="2"/>
    <n v="30.750122323008021"/>
    <b v="1"/>
    <b v="1"/>
    <s v="Fractured Arm"/>
    <s v="Ongoing Treatment"/>
    <b v="1"/>
    <s v="Blue Cross"/>
    <s v="Master's Degree"/>
    <b v="1"/>
    <x v="1"/>
    <b v="1"/>
    <x v="0"/>
  </r>
  <r>
    <s v="PID0513"/>
    <s v="Adult"/>
    <x v="2"/>
    <n v="21000"/>
    <n v="12593.21"/>
    <n v="61.8"/>
    <s v="Male"/>
    <s v="B-"/>
    <b v="0"/>
    <b v="0"/>
    <b v="1"/>
    <n v="2"/>
    <n v="22.699724517906336"/>
    <b v="0"/>
    <b v="0"/>
    <s v="Fractured Leg"/>
    <s v="Critical"/>
    <b v="1"/>
    <s v="Aetna"/>
    <s v="Bachelor's Degree"/>
    <b v="0"/>
    <x v="0"/>
    <b v="0"/>
    <x v="1"/>
  </r>
  <r>
    <s v="PID0514"/>
    <s v="Middle-aged"/>
    <x v="2"/>
    <n v="3000"/>
    <n v="2591.46"/>
    <n v="80.8"/>
    <s v="Female"/>
    <s v="O+"/>
    <b v="1"/>
    <b v="0"/>
    <b v="1"/>
    <n v="3"/>
    <n v="30.411381685422864"/>
    <b v="1"/>
    <b v="1"/>
    <s v="Allergic Reaction"/>
    <s v="Critical"/>
    <b v="1"/>
    <s v="UnitedHealthcare"/>
    <s v="Bachelor's Degree"/>
    <b v="0"/>
    <x v="0"/>
    <b v="1"/>
    <x v="0"/>
  </r>
  <r>
    <s v="PID0515"/>
    <s v="Middle-aged"/>
    <x v="0"/>
    <n v="100"/>
    <n v="0"/>
    <n v="89"/>
    <s v="Female"/>
    <s v="A+"/>
    <b v="0"/>
    <b v="0"/>
    <b v="0"/>
    <n v="9"/>
    <n v="33.912513336381643"/>
    <b v="1"/>
    <b v="1"/>
    <s v="Osteoarthritis"/>
    <s v="Ongoing Treatment"/>
    <b v="0"/>
    <n v="0"/>
    <s v="Bachelor's Degree"/>
    <b v="1"/>
    <x v="1"/>
    <b v="1"/>
    <x v="0"/>
  </r>
  <r>
    <s v="PID0516"/>
    <s v="Senior"/>
    <x v="1"/>
    <n v="40000"/>
    <n v="0"/>
    <n v="86.6"/>
    <s v="Male"/>
    <s v="AB+"/>
    <b v="0"/>
    <b v="0"/>
    <b v="0"/>
    <n v="20"/>
    <n v="32.198096371207619"/>
    <b v="1"/>
    <b v="1"/>
    <s v="Hypertension"/>
    <s v="Ongoing Treatment"/>
    <b v="0"/>
    <n v="0"/>
    <s v="Master's Degree"/>
    <b v="0"/>
    <x v="0"/>
    <b v="1"/>
    <x v="0"/>
  </r>
  <r>
    <s v="PID0517"/>
    <s v="Senior"/>
    <x v="2"/>
    <n v="32000"/>
    <n v="19961.72"/>
    <n v="82.7"/>
    <s v="Male"/>
    <s v="A-"/>
    <b v="0"/>
    <b v="0"/>
    <b v="1"/>
    <n v="30"/>
    <n v="32.304687499999993"/>
    <b v="1"/>
    <b v="1"/>
    <s v="Hypertension"/>
    <s v="Critical"/>
    <b v="1"/>
    <s v="Medicare"/>
    <s v="School"/>
    <b v="0"/>
    <x v="0"/>
    <b v="1"/>
    <x v="0"/>
  </r>
  <r>
    <s v="PID0518"/>
    <s v="Adult"/>
    <x v="2"/>
    <n v="12000"/>
    <n v="0"/>
    <n v="69"/>
    <s v="Female"/>
    <s v="AB+"/>
    <b v="0"/>
    <b v="0"/>
    <b v="0"/>
    <n v="15"/>
    <n v="21.777553339224845"/>
    <b v="0"/>
    <b v="0"/>
    <s v="Appendicitis"/>
    <s v="Critical"/>
    <b v="0"/>
    <n v="0"/>
    <s v="PhD"/>
    <b v="0"/>
    <x v="0"/>
    <b v="0"/>
    <x v="1"/>
  </r>
  <r>
    <s v="PID0519"/>
    <s v="Middle-aged"/>
    <x v="2"/>
    <n v="500"/>
    <n v="440.14"/>
    <n v="89"/>
    <s v="Male"/>
    <s v="O-"/>
    <b v="0"/>
    <b v="0"/>
    <b v="1"/>
    <n v="2"/>
    <n v="28.408184110568481"/>
    <b v="1"/>
    <b v="1"/>
    <s v="Respiratory Infection"/>
    <s v="Recovered"/>
    <b v="1"/>
    <s v="UnitedHealthcare"/>
    <s v="Master's Degree"/>
    <b v="1"/>
    <x v="1"/>
    <b v="1"/>
    <x v="0"/>
  </r>
  <r>
    <s v="PID0520"/>
    <s v="Senior"/>
    <x v="0"/>
    <n v="18000"/>
    <n v="13589.579999999998"/>
    <n v="70.400000000000006"/>
    <s v="Male"/>
    <s v="A-"/>
    <b v="0"/>
    <b v="0"/>
    <b v="1"/>
    <n v="250"/>
    <n v="24.648996883862615"/>
    <b v="0"/>
    <b v="0"/>
    <s v="Cancer"/>
    <s v="Critical"/>
    <b v="1"/>
    <s v="Cigna"/>
    <s v="Master's Degree"/>
    <b v="0"/>
    <x v="0"/>
    <b v="0"/>
    <x v="1"/>
  </r>
  <r>
    <s v="PID0521"/>
    <s v="Adult"/>
    <x v="0"/>
    <n v="30000"/>
    <n v="25487.22"/>
    <n v="68.2"/>
    <s v="Female"/>
    <s v="A-"/>
    <b v="0"/>
    <b v="0"/>
    <b v="1"/>
    <n v="40"/>
    <n v="25.050505050505055"/>
    <b v="0"/>
    <b v="0"/>
    <s v="Childbirth"/>
    <s v="Critical"/>
    <b v="1"/>
    <s v="Medicare"/>
    <s v="Post-graduate"/>
    <b v="0"/>
    <x v="0"/>
    <b v="0"/>
    <x v="1"/>
  </r>
  <r>
    <s v="PID0522"/>
    <s v="Adult"/>
    <x v="2"/>
    <n v="100"/>
    <n v="78.08"/>
    <n v="95"/>
    <s v="Male"/>
    <s v="B+"/>
    <b v="1"/>
    <b v="0"/>
    <b v="1"/>
    <n v="12"/>
    <n v="29.983587930816814"/>
    <b v="1"/>
    <b v="1"/>
    <s v="Cancer"/>
    <s v="Critical"/>
    <b v="1"/>
    <s v="Cigna"/>
    <s v="Post-graduate"/>
    <b v="1"/>
    <x v="1"/>
    <b v="1"/>
    <x v="0"/>
  </r>
  <r>
    <s v="PID0523"/>
    <s v="Senior"/>
    <x v="2"/>
    <n v="3000"/>
    <n v="2243.25"/>
    <n v="84"/>
    <s v="Male"/>
    <s v="B+"/>
    <b v="0"/>
    <b v="0"/>
    <b v="1"/>
    <n v="2"/>
    <n v="32.406157169862269"/>
    <b v="1"/>
    <b v="1"/>
    <s v="Hypertension"/>
    <s v="Recovered"/>
    <b v="1"/>
    <s v="Blue Cross"/>
    <s v="Bachelor's Degree"/>
    <b v="1"/>
    <x v="1"/>
    <b v="1"/>
    <x v="0"/>
  </r>
  <r>
    <s v="PID0524"/>
    <s v="Adult"/>
    <x v="1"/>
    <n v="800"/>
    <n v="0"/>
    <n v="60"/>
    <s v="Female"/>
    <s v="O+"/>
    <b v="0"/>
    <b v="1"/>
    <b v="0"/>
    <n v="12"/>
    <n v="23.437499999999996"/>
    <b v="0"/>
    <b v="0"/>
    <s v="Fractured Arm"/>
    <s v="Recovered"/>
    <b v="0"/>
    <n v="0"/>
    <s v="High School"/>
    <b v="0"/>
    <x v="0"/>
    <b v="0"/>
    <x v="1"/>
  </r>
  <r>
    <s v="PID0525"/>
    <s v="Adult"/>
    <x v="3"/>
    <n v="60000"/>
    <n v="41143.879999999997"/>
    <n v="75.599999999999994"/>
    <s v="Female"/>
    <s v="O-"/>
    <b v="0"/>
    <b v="1"/>
    <b v="1"/>
    <n v="40"/>
    <n v="23.86062365862896"/>
    <b v="0"/>
    <b v="0"/>
    <s v="Prostate Cancer"/>
    <s v="Recovered"/>
    <b v="1"/>
    <s v="Blue Cross"/>
    <s v="Bachelor's Degree"/>
    <b v="0"/>
    <x v="0"/>
    <b v="0"/>
    <x v="1"/>
  </r>
  <r>
    <s v="PID0526"/>
    <s v="Middle-aged"/>
    <x v="0"/>
    <n v="60000"/>
    <n v="33533.699999999997"/>
    <n v="85.6"/>
    <s v="Female"/>
    <s v="O+"/>
    <b v="0"/>
    <b v="0"/>
    <b v="1"/>
    <n v="5"/>
    <n v="31.064015096530699"/>
    <b v="1"/>
    <b v="1"/>
    <s v="Heart Attack"/>
    <s v="Critical"/>
    <b v="1"/>
    <s v="Aetna"/>
    <s v="Bachelor's Degree"/>
    <b v="1"/>
    <x v="1"/>
    <b v="1"/>
    <x v="0"/>
  </r>
  <r>
    <s v="PID0527"/>
    <s v="Adult"/>
    <x v="0"/>
    <n v="60000"/>
    <n v="44740.639999999999"/>
    <n v="87.9"/>
    <s v="Male"/>
    <s v="O-"/>
    <b v="0"/>
    <b v="1"/>
    <b v="1"/>
    <n v="15"/>
    <n v="31.143707482993204"/>
    <b v="1"/>
    <b v="1"/>
    <s v="Heart Disease"/>
    <s v="Critical"/>
    <b v="1"/>
    <s v="Blue Cross"/>
    <s v="Master's Degree"/>
    <b v="1"/>
    <x v="1"/>
    <b v="1"/>
    <x v="0"/>
  </r>
  <r>
    <s v="PID0528"/>
    <s v="Middle-aged"/>
    <x v="2"/>
    <n v="240000"/>
    <n v="151588.20000000001"/>
    <n v="88"/>
    <s v="Female"/>
    <s v="B-"/>
    <b v="0"/>
    <b v="0"/>
    <b v="1"/>
    <n v="3"/>
    <n v="33.121306786104107"/>
    <b v="1"/>
    <b v="1"/>
    <s v="Heart Disease"/>
    <s v="Ongoing Treatment"/>
    <b v="1"/>
    <s v="Medicare"/>
    <s v="Bachelor's Degree"/>
    <b v="1"/>
    <x v="1"/>
    <b v="1"/>
    <x v="0"/>
  </r>
  <r>
    <s v="PID0529"/>
    <s v="Middle-aged"/>
    <x v="0"/>
    <n v="500"/>
    <n v="425.63"/>
    <n v="79.3"/>
    <s v="Male"/>
    <s v="O+"/>
    <b v="0"/>
    <b v="1"/>
    <b v="1"/>
    <n v="5"/>
    <n v="30.592955518691404"/>
    <b v="1"/>
    <b v="1"/>
    <s v="Childbirth"/>
    <s v="Critical"/>
    <b v="1"/>
    <s v="UnitedHealthcare"/>
    <s v="High School"/>
    <b v="0"/>
    <x v="0"/>
    <b v="1"/>
    <x v="0"/>
  </r>
  <r>
    <s v="PID0530"/>
    <s v="Middle-aged"/>
    <x v="1"/>
    <n v="54000"/>
    <n v="33776.94"/>
    <n v="106.3"/>
    <s v="Male"/>
    <s v="B+"/>
    <b v="1"/>
    <b v="0"/>
    <b v="1"/>
    <n v="40"/>
    <n v="34.316890495867767"/>
    <b v="1"/>
    <b v="1"/>
    <s v="Respiratory Infection"/>
    <s v="Critical"/>
    <b v="1"/>
    <s v="Aetna"/>
    <s v="Bachelor's Degree"/>
    <b v="1"/>
    <x v="1"/>
    <b v="1"/>
    <x v="0"/>
  </r>
  <r>
    <s v="PID0531"/>
    <s v="Senior"/>
    <x v="0"/>
    <n v="500"/>
    <n v="421.74"/>
    <n v="80.3"/>
    <s v="Female"/>
    <s v="B+"/>
    <b v="0"/>
    <b v="0"/>
    <b v="1"/>
    <n v="9"/>
    <n v="30.597469897881414"/>
    <b v="1"/>
    <b v="1"/>
    <s v="Respiratory Infection"/>
    <s v="Critical"/>
    <b v="1"/>
    <s v="Cigna"/>
    <s v="School"/>
    <b v="1"/>
    <x v="1"/>
    <b v="1"/>
    <x v="0"/>
  </r>
  <r>
    <s v="PID0532"/>
    <s v="Adult"/>
    <x v="3"/>
    <n v="500"/>
    <n v="331.85"/>
    <n v="62.1"/>
    <s v="Male"/>
    <s v="AB-"/>
    <b v="1"/>
    <b v="1"/>
    <b v="1"/>
    <n v="20"/>
    <n v="20.047778925619834"/>
    <b v="0"/>
    <b v="0"/>
    <s v="Appendicitis"/>
    <s v="Ongoing Treatment"/>
    <b v="1"/>
    <s v="Aetna"/>
    <s v="Master's Degree"/>
    <b v="0"/>
    <x v="0"/>
    <b v="0"/>
    <x v="1"/>
  </r>
  <r>
    <s v="PID0533"/>
    <s v="Senior"/>
    <x v="2"/>
    <n v="4000"/>
    <n v="3017.36"/>
    <n v="59.3"/>
    <s v="Male"/>
    <s v="B+"/>
    <b v="0"/>
    <b v="1"/>
    <b v="1"/>
    <n v="7"/>
    <n v="22.595640908398103"/>
    <b v="0"/>
    <b v="0"/>
    <s v="Appendicitis"/>
    <s v="Recovered"/>
    <b v="1"/>
    <s v="Cigna"/>
    <s v="High School"/>
    <b v="0"/>
    <x v="0"/>
    <b v="0"/>
    <x v="1"/>
  </r>
  <r>
    <s v="PID0534"/>
    <s v="Adult"/>
    <x v="2"/>
    <n v="30000"/>
    <n v="20327.550000000003"/>
    <n v="82.2"/>
    <s v="Female"/>
    <s v="B+"/>
    <b v="1"/>
    <b v="0"/>
    <b v="1"/>
    <n v="0"/>
    <n v="28.442906574394467"/>
    <b v="1"/>
    <b v="1"/>
    <s v="Heart Attack"/>
    <s v="Recovered"/>
    <b v="1"/>
    <s v="UnitedHealthcare"/>
    <s v="Bachelor's Degree"/>
    <b v="1"/>
    <x v="1"/>
    <b v="1"/>
    <x v="0"/>
  </r>
  <r>
    <s v="PID0535"/>
    <s v="Senior"/>
    <x v="1"/>
    <n v="500"/>
    <n v="364.49"/>
    <n v="71.5"/>
    <s v="Male"/>
    <s v="A-"/>
    <b v="0"/>
    <b v="0"/>
    <b v="1"/>
    <n v="20"/>
    <n v="30.148423005565864"/>
    <b v="1"/>
    <b v="1"/>
    <s v="Prostate Cancer"/>
    <s v="Recovered"/>
    <b v="1"/>
    <s v="Blue Cross"/>
    <s v="Master's Degree"/>
    <b v="0"/>
    <x v="0"/>
    <b v="1"/>
    <x v="0"/>
  </r>
  <r>
    <s v="PID0536"/>
    <s v="Adult"/>
    <x v="0"/>
    <n v="24000"/>
    <n v="21240.06"/>
    <n v="84.1"/>
    <s v="Female"/>
    <s v="B+"/>
    <b v="1"/>
    <b v="0"/>
    <b v="1"/>
    <n v="25"/>
    <n v="30.519669037596167"/>
    <b v="1"/>
    <b v="1"/>
    <s v="Appendicitis"/>
    <s v="Critical"/>
    <b v="1"/>
    <s v="UnitedHealthcare"/>
    <s v="PhD"/>
    <b v="0"/>
    <x v="0"/>
    <b v="1"/>
    <x v="0"/>
  </r>
  <r>
    <s v="PID0537"/>
    <s v="Adult"/>
    <x v="0"/>
    <n v="24000"/>
    <n v="0"/>
    <n v="80.2"/>
    <s v="Male"/>
    <s v="AB+"/>
    <b v="0"/>
    <b v="1"/>
    <b v="0"/>
    <n v="9"/>
    <n v="28.415532879818599"/>
    <b v="1"/>
    <b v="1"/>
    <s v="Diabetes"/>
    <s v="Critical"/>
    <b v="0"/>
    <n v="0"/>
    <s v="Bachelor's Degree"/>
    <b v="1"/>
    <x v="1"/>
    <b v="1"/>
    <x v="0"/>
  </r>
  <r>
    <s v="PID0538"/>
    <s v="Middle-aged"/>
    <x v="2"/>
    <n v="12000"/>
    <n v="10189.74"/>
    <n v="71.900000000000006"/>
    <s v="Male"/>
    <s v="O+"/>
    <b v="1"/>
    <b v="0"/>
    <b v="1"/>
    <n v="2"/>
    <n v="30.714682387116071"/>
    <b v="1"/>
    <b v="1"/>
    <s v="Heart Disease"/>
    <s v="Recovered"/>
    <b v="1"/>
    <s v="UnitedHealthcare"/>
    <s v="Uneducated"/>
    <b v="1"/>
    <x v="1"/>
    <b v="1"/>
    <x v="0"/>
  </r>
  <r>
    <s v="PID0539"/>
    <s v="Adult"/>
    <x v="0"/>
    <n v="3000"/>
    <n v="1854.3000000000002"/>
    <n v="105.9"/>
    <s v="Female"/>
    <s v="AB-"/>
    <b v="1"/>
    <b v="0"/>
    <b v="1"/>
    <n v="2"/>
    <n v="34.978200554894968"/>
    <b v="1"/>
    <b v="1"/>
    <s v="Allergic Reaction"/>
    <s v="Critical"/>
    <b v="1"/>
    <s v="Medicare"/>
    <s v="Master's Degree"/>
    <b v="1"/>
    <x v="1"/>
    <b v="1"/>
    <x v="0"/>
  </r>
  <r>
    <s v="PID0540"/>
    <s v="Middle-aged"/>
    <x v="0"/>
    <n v="18000"/>
    <n v="13947.39"/>
    <n v="67.400000000000006"/>
    <s v="Male"/>
    <s v="O+"/>
    <b v="1"/>
    <b v="0"/>
    <b v="1"/>
    <n v="20"/>
    <n v="21.035548203863801"/>
    <b v="0"/>
    <b v="0"/>
    <s v="Hypertension"/>
    <s v="Critical"/>
    <b v="1"/>
    <s v="Blue Cross"/>
    <s v="Bachelor's Degree"/>
    <b v="0"/>
    <x v="0"/>
    <b v="0"/>
    <x v="1"/>
  </r>
  <r>
    <s v="PID0541"/>
    <s v="Middle-aged"/>
    <x v="0"/>
    <n v="36000"/>
    <n v="0"/>
    <n v="96.3"/>
    <s v="Male"/>
    <s v="B+"/>
    <b v="1"/>
    <b v="0"/>
    <b v="0"/>
    <n v="5"/>
    <n v="33.717306816988206"/>
    <b v="1"/>
    <b v="1"/>
    <s v="Heart Attack"/>
    <s v="Critical"/>
    <b v="0"/>
    <n v="0"/>
    <s v="Bachelor's Degree"/>
    <b v="1"/>
    <x v="1"/>
    <b v="1"/>
    <x v="0"/>
  </r>
  <r>
    <s v="PID0542"/>
    <s v="Senior"/>
    <x v="1"/>
    <n v="60000"/>
    <n v="51130.649999999994"/>
    <n v="68.7"/>
    <s v="Male"/>
    <s v="B+"/>
    <b v="0"/>
    <b v="1"/>
    <b v="1"/>
    <n v="9"/>
    <n v="30.533333333333335"/>
    <b v="1"/>
    <b v="1"/>
    <s v="Diabetes"/>
    <s v="Recovered"/>
    <b v="1"/>
    <s v="Blue Cross"/>
    <s v="Bachelor's Degree"/>
    <b v="1"/>
    <x v="1"/>
    <b v="1"/>
    <x v="0"/>
  </r>
  <r>
    <s v="PID0543"/>
    <s v="Middle-aged"/>
    <x v="3"/>
    <n v="30000"/>
    <n v="0"/>
    <n v="83.1"/>
    <s v="Male"/>
    <s v="AB+"/>
    <b v="0"/>
    <b v="0"/>
    <b v="0"/>
    <n v="5"/>
    <n v="29.443027210884356"/>
    <b v="1"/>
    <b v="1"/>
    <s v="Hypertension"/>
    <s v="Ongoing Treatment"/>
    <b v="0"/>
    <n v="0"/>
    <s v="Master's Degree"/>
    <b v="0"/>
    <x v="0"/>
    <b v="1"/>
    <x v="0"/>
  </r>
  <r>
    <s v="PID0544"/>
    <s v="Middle-aged"/>
    <x v="2"/>
    <n v="18000"/>
    <n v="11185.2"/>
    <n v="76.400000000000006"/>
    <s v="Female"/>
    <s v="AB-"/>
    <b v="0"/>
    <b v="1"/>
    <b v="1"/>
    <n v="4"/>
    <n v="30.60406986059926"/>
    <b v="1"/>
    <b v="1"/>
    <s v="Respiratory Infection"/>
    <s v="Recovered"/>
    <b v="1"/>
    <s v="Blue Cross"/>
    <s v="Master's Degree"/>
    <b v="1"/>
    <x v="1"/>
    <b v="1"/>
    <x v="0"/>
  </r>
  <r>
    <s v="PID0545"/>
    <s v="Middle-aged"/>
    <x v="0"/>
    <n v="800"/>
    <n v="553.55999999999995"/>
    <n v="84.4"/>
    <s v="Female"/>
    <s v="AB-"/>
    <b v="0"/>
    <b v="1"/>
    <b v="1"/>
    <n v="40"/>
    <n v="31.000918273645553"/>
    <b v="1"/>
    <b v="1"/>
    <s v="Kidney Stones"/>
    <s v="Critical"/>
    <b v="1"/>
    <s v="Cigna"/>
    <s v="School"/>
    <b v="1"/>
    <x v="1"/>
    <b v="1"/>
    <x v="0"/>
  </r>
  <r>
    <s v="PID0546"/>
    <s v="Senior"/>
    <x v="2"/>
    <n v="40000"/>
    <n v="25096.68"/>
    <n v="78.3"/>
    <s v="Male"/>
    <s v="AB+"/>
    <b v="1"/>
    <b v="0"/>
    <b v="1"/>
    <n v="25"/>
    <n v="31.365165838807876"/>
    <b v="1"/>
    <b v="1"/>
    <s v="Cancer"/>
    <s v="Recovered"/>
    <b v="1"/>
    <s v="Cigna"/>
    <s v="Master's Degree"/>
    <b v="1"/>
    <x v="1"/>
    <b v="1"/>
    <x v="0"/>
  </r>
  <r>
    <s v="PID0547"/>
    <s v="Adult"/>
    <x v="1"/>
    <n v="60000"/>
    <n v="38975.100000000006"/>
    <n v="80.8"/>
    <s v="Female"/>
    <s v="A-"/>
    <b v="1"/>
    <b v="1"/>
    <b v="1"/>
    <n v="50"/>
    <n v="29.322107707940194"/>
    <b v="1"/>
    <b v="1"/>
    <s v="Childbirth"/>
    <s v="Recovered"/>
    <b v="1"/>
    <s v="Cigna"/>
    <s v="PhD"/>
    <b v="1"/>
    <x v="1"/>
    <b v="1"/>
    <x v="0"/>
  </r>
  <r>
    <s v="PID0548"/>
    <s v="Adult"/>
    <x v="0"/>
    <n v="40000"/>
    <n v="20817"/>
    <n v="85.4"/>
    <s v="Female"/>
    <s v="A-"/>
    <b v="0"/>
    <b v="0"/>
    <b v="1"/>
    <n v="20"/>
    <n v="32.142722721969214"/>
    <b v="1"/>
    <b v="1"/>
    <s v="Heart Attack"/>
    <s v="Ongoing Treatment"/>
    <b v="1"/>
    <s v="Medicare"/>
    <s v="Master's Degree"/>
    <b v="1"/>
    <x v="1"/>
    <b v="1"/>
    <x v="0"/>
  </r>
  <r>
    <s v="PID0549"/>
    <s v="Middle-aged"/>
    <x v="2"/>
    <n v="32000"/>
    <n v="16508.88"/>
    <n v="54.1"/>
    <s v="Female"/>
    <s v="B+"/>
    <b v="1"/>
    <b v="1"/>
    <b v="1"/>
    <n v="4"/>
    <n v="21.671206537413873"/>
    <b v="0"/>
    <b v="0"/>
    <s v="Appendicitis"/>
    <s v="Critical"/>
    <b v="1"/>
    <s v="Aetna"/>
    <s v="High School"/>
    <b v="0"/>
    <x v="0"/>
    <b v="0"/>
    <x v="1"/>
  </r>
  <r>
    <s v="PID0550"/>
    <s v="Adult"/>
    <x v="1"/>
    <n v="240000"/>
    <n v="196347.36000000002"/>
    <n v="91.8"/>
    <s v="Male"/>
    <s v="AB-"/>
    <b v="1"/>
    <b v="0"/>
    <b v="1"/>
    <n v="30"/>
    <n v="34.131469363474125"/>
    <b v="1"/>
    <b v="1"/>
    <s v="Stroke"/>
    <s v="Critical"/>
    <b v="1"/>
    <s v="Blue Cross"/>
    <s v="PhD"/>
    <b v="0"/>
    <x v="0"/>
    <b v="1"/>
    <x v="0"/>
  </r>
  <r>
    <s v="PID0551"/>
    <s v="Middle-aged"/>
    <x v="2"/>
    <n v="800"/>
    <n v="674.58"/>
    <n v="76"/>
    <s v="Female"/>
    <s v="A-"/>
    <b v="0"/>
    <b v="0"/>
    <b v="1"/>
    <n v="4"/>
    <n v="33.777777777777779"/>
    <b v="1"/>
    <b v="1"/>
    <s v="Appendicitis"/>
    <s v="Critical"/>
    <b v="1"/>
    <s v="Cigna"/>
    <s v="Post-graduate"/>
    <b v="1"/>
    <x v="1"/>
    <b v="1"/>
    <x v="0"/>
  </r>
  <r>
    <s v="PID0552"/>
    <s v="Adult"/>
    <x v="1"/>
    <n v="18000"/>
    <n v="15280.02"/>
    <n v="68.3"/>
    <s v="Female"/>
    <s v="AB-"/>
    <b v="0"/>
    <b v="0"/>
    <b v="1"/>
    <n v="25"/>
    <n v="24.785890550152416"/>
    <b v="0"/>
    <b v="0"/>
    <s v="Osteoarthritis"/>
    <s v="Ongoing Treatment"/>
    <b v="1"/>
    <s v="Cigna"/>
    <s v="Post-graduate"/>
    <b v="0"/>
    <x v="0"/>
    <b v="0"/>
    <x v="1"/>
  </r>
  <r>
    <s v="PID0553"/>
    <s v="Middle-aged"/>
    <x v="0"/>
    <n v="12000"/>
    <n v="8012.82"/>
    <n v="94.6"/>
    <s v="Female"/>
    <s v="O+"/>
    <b v="0"/>
    <b v="0"/>
    <b v="1"/>
    <n v="0"/>
    <n v="34.747474747474747"/>
    <b v="1"/>
    <b v="1"/>
    <s v="Cancer"/>
    <s v="Critical"/>
    <b v="1"/>
    <s v="Cigna"/>
    <s v="Bachelor's Degree"/>
    <b v="1"/>
    <x v="1"/>
    <b v="1"/>
    <x v="0"/>
  </r>
  <r>
    <s v="PID0554"/>
    <s v="Middle-aged"/>
    <x v="2"/>
    <n v="16000"/>
    <n v="0"/>
    <n v="87.6"/>
    <s v="Female"/>
    <s v="B-"/>
    <b v="0"/>
    <b v="0"/>
    <b v="0"/>
    <n v="2"/>
    <n v="34.6505280645544"/>
    <b v="1"/>
    <b v="1"/>
    <s v="Heart Disease"/>
    <s v="Recovered"/>
    <b v="0"/>
    <n v="0"/>
    <s v="Master's Degree"/>
    <b v="1"/>
    <x v="1"/>
    <b v="1"/>
    <x v="0"/>
  </r>
  <r>
    <s v="PID0555"/>
    <s v="Middle-aged"/>
    <x v="0"/>
    <n v="200000"/>
    <n v="110010.4"/>
    <n v="78.900000000000006"/>
    <s v="Female"/>
    <s v="AB-"/>
    <b v="1"/>
    <b v="0"/>
    <b v="1"/>
    <n v="9"/>
    <n v="30.064014631915864"/>
    <b v="1"/>
    <b v="1"/>
    <s v="Hypertension"/>
    <s v="Critical"/>
    <b v="1"/>
    <s v="Medicare"/>
    <s v="Post-graduate"/>
    <b v="1"/>
    <x v="1"/>
    <b v="1"/>
    <x v="0"/>
  </r>
  <r>
    <s v="PID0556"/>
    <s v="Middle-aged"/>
    <x v="1"/>
    <n v="250000"/>
    <n v="131051.8"/>
    <n v="92.1"/>
    <s v="Female"/>
    <s v="B+"/>
    <b v="1"/>
    <b v="0"/>
    <b v="1"/>
    <n v="20"/>
    <n v="29.397682658239965"/>
    <b v="1"/>
    <b v="1"/>
    <s v="Prostate Cancer"/>
    <s v="Recovered"/>
    <b v="1"/>
    <s v="Cigna"/>
    <s v="Master's Degree"/>
    <b v="1"/>
    <x v="1"/>
    <b v="1"/>
    <x v="0"/>
  </r>
  <r>
    <s v="PID0557"/>
    <s v="Middle-aged"/>
    <x v="0"/>
    <n v="3000"/>
    <n v="1931.88"/>
    <n v="61.8"/>
    <s v="Female"/>
    <s v="A-"/>
    <b v="0"/>
    <b v="1"/>
    <b v="1"/>
    <n v="4"/>
    <n v="23.54823959762231"/>
    <b v="0"/>
    <b v="0"/>
    <s v="Prostate Cancer"/>
    <s v="Recovered"/>
    <b v="1"/>
    <s v="Blue Cross"/>
    <s v="School"/>
    <b v="0"/>
    <x v="0"/>
    <b v="0"/>
    <x v="1"/>
  </r>
  <r>
    <s v="PID0558"/>
    <s v="Adult"/>
    <x v="1"/>
    <n v="100"/>
    <n v="83.8"/>
    <n v="71.599999999999994"/>
    <s v="Male"/>
    <s v="A+"/>
    <b v="0"/>
    <b v="1"/>
    <b v="1"/>
    <n v="12"/>
    <n v="25.368480725623584"/>
    <b v="0"/>
    <b v="0"/>
    <s v="Kidney Stones"/>
    <s v="Recovered"/>
    <b v="1"/>
    <s v="UnitedHealthcare"/>
    <s v="Bachelor's Degree"/>
    <b v="0"/>
    <x v="0"/>
    <b v="0"/>
    <x v="1"/>
  </r>
  <r>
    <s v="PID0559"/>
    <s v="Adult"/>
    <x v="0"/>
    <n v="240000"/>
    <n v="130677.12"/>
    <n v="111.9"/>
    <s v="Female"/>
    <s v="B+"/>
    <b v="0"/>
    <b v="0"/>
    <b v="1"/>
    <n v="5"/>
    <n v="34.924003620361411"/>
    <b v="1"/>
    <b v="1"/>
    <s v="Kidney Stones"/>
    <s v="Ongoing Treatment"/>
    <b v="1"/>
    <s v="Cigna"/>
    <s v="Uneducated"/>
    <b v="1"/>
    <x v="1"/>
    <b v="1"/>
    <x v="0"/>
  </r>
  <r>
    <s v="PID0560"/>
    <s v="Adult"/>
    <x v="2"/>
    <n v="200000"/>
    <n v="0"/>
    <n v="99.1"/>
    <s v="Female"/>
    <s v="AB+"/>
    <b v="0"/>
    <b v="0"/>
    <b v="0"/>
    <n v="20"/>
    <n v="32.732197119830886"/>
    <b v="1"/>
    <b v="1"/>
    <s v="Heart Disease"/>
    <s v="Ongoing Treatment"/>
    <b v="0"/>
    <n v="0"/>
    <s v="High School"/>
    <b v="1"/>
    <x v="1"/>
    <b v="1"/>
    <x v="0"/>
  </r>
  <r>
    <s v="PID0561"/>
    <s v="Adult"/>
    <x v="1"/>
    <n v="250000"/>
    <n v="173905.2"/>
    <n v="95.1"/>
    <s v="Male"/>
    <s v="AB+"/>
    <b v="1"/>
    <b v="1"/>
    <b v="1"/>
    <n v="7"/>
    <n v="33.694727891156468"/>
    <b v="1"/>
    <b v="1"/>
    <s v="Diabetes"/>
    <s v="Critical"/>
    <b v="1"/>
    <s v="Cigna"/>
    <s v="Master's Degree"/>
    <b v="0"/>
    <x v="0"/>
    <b v="1"/>
    <x v="0"/>
  </r>
  <r>
    <s v="PID0562"/>
    <s v="Adult"/>
    <x v="1"/>
    <n v="12000"/>
    <n v="0"/>
    <n v="94.9"/>
    <s v="Female"/>
    <s v="A-"/>
    <b v="0"/>
    <b v="0"/>
    <b v="0"/>
    <n v="25"/>
    <n v="29.952026259310696"/>
    <b v="1"/>
    <b v="1"/>
    <s v="Heart Attack"/>
    <s v="Ongoing Treatment"/>
    <b v="0"/>
    <n v="0"/>
    <s v="Master's Degree"/>
    <b v="1"/>
    <x v="1"/>
    <b v="1"/>
    <x v="0"/>
  </r>
  <r>
    <s v="PID0563"/>
    <s v="Adult"/>
    <x v="2"/>
    <n v="30000"/>
    <n v="15006.119999999999"/>
    <n v="69.2"/>
    <s v="Female"/>
    <s v="AB-"/>
    <b v="1"/>
    <b v="1"/>
    <b v="1"/>
    <n v="15"/>
    <n v="25.11249818551314"/>
    <b v="0"/>
    <b v="0"/>
    <s v="Kidney Stones"/>
    <s v="Recovered"/>
    <b v="1"/>
    <s v="Aetna"/>
    <s v="Post-graduate"/>
    <b v="0"/>
    <x v="0"/>
    <b v="0"/>
    <x v="1"/>
  </r>
  <r>
    <s v="PID0564"/>
    <s v="Adult"/>
    <x v="1"/>
    <n v="60000"/>
    <n v="38081.199999999997"/>
    <n v="79.599999999999994"/>
    <s v="Male"/>
    <s v="O-"/>
    <b v="0"/>
    <b v="1"/>
    <b v="1"/>
    <n v="5"/>
    <n v="29.237832874196513"/>
    <b v="1"/>
    <b v="1"/>
    <s v="Heart Attack"/>
    <s v="Recovered"/>
    <b v="1"/>
    <s v="Cigna"/>
    <s v="Post-graduate"/>
    <b v="1"/>
    <x v="1"/>
    <b v="1"/>
    <x v="0"/>
  </r>
  <r>
    <s v="PID0565"/>
    <s v="Middle-aged"/>
    <x v="0"/>
    <n v="100"/>
    <n v="57.68"/>
    <n v="90.9"/>
    <s v="Male"/>
    <s v="B-"/>
    <b v="1"/>
    <b v="1"/>
    <b v="1"/>
    <n v="7"/>
    <n v="34.212804396100722"/>
    <b v="1"/>
    <b v="1"/>
    <s v="Heart Attack"/>
    <s v="Recovered"/>
    <b v="1"/>
    <s v="Medicare"/>
    <s v="Bachelor's Degree"/>
    <b v="1"/>
    <x v="1"/>
    <b v="1"/>
    <x v="0"/>
  </r>
  <r>
    <s v="PID0566"/>
    <s v="Adult"/>
    <x v="0"/>
    <n v="32000"/>
    <n v="24633.200000000001"/>
    <n v="87.1"/>
    <s v="Female"/>
    <s v="B-"/>
    <b v="0"/>
    <b v="0"/>
    <b v="1"/>
    <n v="30"/>
    <n v="28.440816326530609"/>
    <b v="1"/>
    <b v="1"/>
    <s v="Heart Disease"/>
    <s v="Critical"/>
    <b v="1"/>
    <s v="Blue Cross"/>
    <s v="Uneducated"/>
    <b v="1"/>
    <x v="1"/>
    <b v="1"/>
    <x v="0"/>
  </r>
  <r>
    <s v="PID0567"/>
    <s v="Middle-aged"/>
    <x v="0"/>
    <n v="800"/>
    <n v="453.8"/>
    <n v="72.2"/>
    <s v="Female"/>
    <s v="A-"/>
    <b v="1"/>
    <b v="0"/>
    <b v="1"/>
    <n v="5"/>
    <n v="30.44358239163434"/>
    <b v="1"/>
    <b v="1"/>
    <s v="Fractured Leg"/>
    <s v="Recovered"/>
    <b v="1"/>
    <s v="Cigna"/>
    <s v="Bachelor's Degree"/>
    <b v="0"/>
    <x v="0"/>
    <b v="1"/>
    <x v="0"/>
  </r>
  <r>
    <s v="PID0568"/>
    <s v="Middle-aged"/>
    <x v="3"/>
    <n v="18000"/>
    <n v="0"/>
    <n v="69.400000000000006"/>
    <s v="Female"/>
    <s v="AB+"/>
    <b v="1"/>
    <b v="0"/>
    <b v="0"/>
    <n v="12"/>
    <n v="28.886576482830385"/>
    <b v="1"/>
    <b v="1"/>
    <s v="Hypertension"/>
    <s v="Critical"/>
    <b v="0"/>
    <n v="0"/>
    <s v="Post-graduate"/>
    <b v="1"/>
    <x v="1"/>
    <b v="1"/>
    <x v="0"/>
  </r>
  <r>
    <s v="PID0569"/>
    <s v="Adult"/>
    <x v="2"/>
    <n v="500"/>
    <n v="0"/>
    <n v="101.2"/>
    <s v="Male"/>
    <s v="A+"/>
    <b v="0"/>
    <b v="0"/>
    <b v="0"/>
    <n v="2"/>
    <n v="33.813358281265664"/>
    <b v="1"/>
    <b v="1"/>
    <s v="Diabetes"/>
    <s v="Recovered"/>
    <b v="0"/>
    <n v="0"/>
    <s v="Bachelor's Degree"/>
    <b v="1"/>
    <x v="1"/>
    <b v="1"/>
    <x v="0"/>
  </r>
  <r>
    <s v="PID0570"/>
    <s v="Adult"/>
    <x v="2"/>
    <n v="90000"/>
    <n v="46471.95"/>
    <n v="89.6"/>
    <s v="Male"/>
    <s v="B-"/>
    <b v="0"/>
    <b v="0"/>
    <b v="1"/>
    <n v="12"/>
    <n v="33.31350386674599"/>
    <b v="1"/>
    <b v="1"/>
    <s v="Heart Disease"/>
    <s v="Recovered"/>
    <b v="1"/>
    <s v="Cigna"/>
    <s v="PhD"/>
    <b v="1"/>
    <x v="1"/>
    <b v="1"/>
    <x v="0"/>
  </r>
  <r>
    <s v="PID0571"/>
    <s v="Adult"/>
    <x v="1"/>
    <n v="3000"/>
    <n v="2695.2"/>
    <n v="87.9"/>
    <s v="Male"/>
    <s v="AB+"/>
    <b v="0"/>
    <b v="0"/>
    <b v="1"/>
    <n v="15"/>
    <n v="29.369507835209998"/>
    <b v="1"/>
    <b v="1"/>
    <s v="Respiratory Infection"/>
    <s v="Critical"/>
    <b v="1"/>
    <s v="UnitedHealthcare"/>
    <s v="School"/>
    <b v="1"/>
    <x v="1"/>
    <b v="1"/>
    <x v="0"/>
  </r>
  <r>
    <s v="PID0572"/>
    <s v="Middle-aged"/>
    <x v="3"/>
    <n v="300000"/>
    <n v="150311.76"/>
    <n v="69.400000000000006"/>
    <s v="Male"/>
    <s v="B-"/>
    <b v="0"/>
    <b v="0"/>
    <b v="1"/>
    <n v="3"/>
    <n v="25.491276400367315"/>
    <b v="0"/>
    <b v="0"/>
    <s v="Allergic Reaction"/>
    <s v="Critical"/>
    <b v="1"/>
    <s v="Medicare"/>
    <s v="Bachelor's Degree"/>
    <b v="0"/>
    <x v="0"/>
    <b v="0"/>
    <x v="1"/>
  </r>
  <r>
    <s v="PID0573"/>
    <s v="Middle-aged"/>
    <x v="3"/>
    <n v="60000"/>
    <n v="41877.64"/>
    <n v="68.2"/>
    <s v="Male"/>
    <s v="O+"/>
    <b v="1"/>
    <b v="1"/>
    <b v="1"/>
    <n v="40"/>
    <n v="30.311111111111114"/>
    <b v="1"/>
    <b v="1"/>
    <s v="Kidney Stones"/>
    <s v="Critical"/>
    <b v="1"/>
    <s v="UnitedHealthcare"/>
    <s v="Bachelor's Degree"/>
    <b v="0"/>
    <x v="0"/>
    <b v="1"/>
    <x v="0"/>
  </r>
  <r>
    <s v="PID0574"/>
    <s v="Senior"/>
    <x v="3"/>
    <n v="250000"/>
    <n v="131494.9"/>
    <n v="79.599999999999994"/>
    <s v="Male"/>
    <s v="B+"/>
    <b v="1"/>
    <b v="0"/>
    <b v="1"/>
    <n v="15"/>
    <n v="32.708744247205779"/>
    <b v="1"/>
    <b v="1"/>
    <s v="Heart Disease"/>
    <s v="Recovered"/>
    <b v="1"/>
    <s v="Medicare"/>
    <s v="Master's Degree"/>
    <b v="1"/>
    <x v="1"/>
    <b v="1"/>
    <x v="0"/>
  </r>
  <r>
    <s v="PID0575"/>
    <s v="Middle-aged"/>
    <x v="0"/>
    <n v="12000"/>
    <n v="10342.44"/>
    <n v="86.2"/>
    <s v="Male"/>
    <s v="O-"/>
    <b v="0"/>
    <b v="0"/>
    <b v="1"/>
    <n v="2"/>
    <n v="32.443825510933799"/>
    <b v="1"/>
    <b v="1"/>
    <s v="Appendicitis"/>
    <s v="Critical"/>
    <b v="1"/>
    <s v="Medicare"/>
    <s v="School"/>
    <b v="0"/>
    <x v="0"/>
    <b v="1"/>
    <x v="0"/>
  </r>
  <r>
    <s v="PID0576"/>
    <s v="Adult"/>
    <x v="1"/>
    <n v="36000"/>
    <n v="18829.23"/>
    <n v="94.5"/>
    <s v="Female"/>
    <s v="O-"/>
    <b v="0"/>
    <b v="0"/>
    <b v="1"/>
    <n v="7"/>
    <n v="34.293801712875599"/>
    <b v="1"/>
    <b v="1"/>
    <s v="Heart Disease"/>
    <s v="Ongoing Treatment"/>
    <b v="1"/>
    <s v="Medicare"/>
    <s v="Master's Degree"/>
    <b v="1"/>
    <x v="1"/>
    <b v="1"/>
    <x v="0"/>
  </r>
  <r>
    <s v="PID0577"/>
    <s v="Adult"/>
    <x v="3"/>
    <n v="45000"/>
    <n v="31528.77"/>
    <n v="84.1"/>
    <s v="Female"/>
    <s v="B-"/>
    <b v="1"/>
    <b v="0"/>
    <b v="1"/>
    <n v="0"/>
    <n v="31.268590124925641"/>
    <b v="1"/>
    <b v="1"/>
    <s v="Appendicitis"/>
    <s v="Recovered"/>
    <b v="1"/>
    <s v="Medicare"/>
    <s v="Master's Degree"/>
    <b v="1"/>
    <x v="1"/>
    <b v="1"/>
    <x v="0"/>
  </r>
  <r>
    <s v="PID0578"/>
    <s v="Adult"/>
    <x v="1"/>
    <n v="90000"/>
    <n v="0"/>
    <n v="66.099999999999994"/>
    <s v="Female"/>
    <s v="B+"/>
    <b v="0"/>
    <b v="0"/>
    <b v="0"/>
    <n v="15"/>
    <n v="21.832474567314041"/>
    <b v="0"/>
    <b v="0"/>
    <s v="Fractured Leg"/>
    <s v="Recovered"/>
    <b v="0"/>
    <n v="0"/>
    <s v="Master's Degree"/>
    <b v="0"/>
    <x v="0"/>
    <b v="0"/>
    <x v="1"/>
  </r>
  <r>
    <s v="PID0579"/>
    <s v="Adult"/>
    <x v="2"/>
    <n v="1000"/>
    <n v="0"/>
    <n v="94"/>
    <s v="Male"/>
    <s v="AB+"/>
    <s v="Yes"/>
    <s v="Yes"/>
    <b v="0"/>
    <n v="2"/>
    <n v="34.112353026564087"/>
    <b v="1"/>
    <b v="1"/>
    <s v="Fractured Arm"/>
    <s v="Critical"/>
    <b v="0"/>
    <n v="0"/>
    <s v="Master's Degree"/>
    <b v="1"/>
    <x v="1"/>
    <b v="1"/>
    <x v="0"/>
  </r>
  <r>
    <s v="PID0580"/>
    <s v="Middle-aged"/>
    <x v="2"/>
    <n v="18000"/>
    <n v="11325.24"/>
    <n v="76.099999999999994"/>
    <s v="Female"/>
    <s v="A+"/>
    <b v="0"/>
    <b v="0"/>
    <b v="1"/>
    <n v="15"/>
    <n v="30.483896811408421"/>
    <b v="1"/>
    <b v="1"/>
    <s v="Allergic Reaction"/>
    <s v="Critical"/>
    <b v="1"/>
    <s v="Blue Cross"/>
    <s v="Master's Degree"/>
    <b v="1"/>
    <x v="1"/>
    <b v="1"/>
    <x v="0"/>
  </r>
  <r>
    <s v="PID0581"/>
    <s v="Middle-aged"/>
    <x v="2"/>
    <n v="45000"/>
    <n v="30751.68"/>
    <n v="74.599999999999994"/>
    <s v="Female"/>
    <s v="AB+"/>
    <b v="1"/>
    <b v="0"/>
    <b v="1"/>
    <n v="30"/>
    <n v="30.264919469349667"/>
    <b v="1"/>
    <b v="1"/>
    <s v="Kidney Stones"/>
    <s v="Critical"/>
    <b v="1"/>
    <s v="UnitedHealthcare"/>
    <s v="Bachelor's Degree"/>
    <b v="1"/>
    <x v="1"/>
    <b v="1"/>
    <x v="0"/>
  </r>
  <r>
    <s v="PID0582"/>
    <s v="Senior"/>
    <x v="3"/>
    <n v="3000"/>
    <n v="2133.06"/>
    <n v="92.9"/>
    <s v="Female"/>
    <s v="A-"/>
    <b v="0"/>
    <b v="0"/>
    <b v="1"/>
    <n v="20"/>
    <n v="33.310624260461118"/>
    <b v="1"/>
    <b v="1"/>
    <s v="Osteoarthritis"/>
    <s v="Critical"/>
    <b v="1"/>
    <s v="Aetna"/>
    <s v="Bachelor's Degree"/>
    <b v="1"/>
    <x v="1"/>
    <b v="1"/>
    <x v="0"/>
  </r>
  <r>
    <s v="PID0583"/>
    <s v="Middle-aged"/>
    <x v="2"/>
    <n v="32000"/>
    <n v="16682.400000000001"/>
    <n v="72.900000000000006"/>
    <s v="Male"/>
    <s v="O-"/>
    <b v="0"/>
    <b v="0"/>
    <b v="1"/>
    <n v="7"/>
    <n v="26.455218464218323"/>
    <b v="0"/>
    <b v="0"/>
    <s v="Kidney Stones"/>
    <s v="Ongoing Treatment"/>
    <b v="1"/>
    <s v="UnitedHealthcare"/>
    <s v="Master's Degree"/>
    <b v="0"/>
    <x v="0"/>
    <b v="0"/>
    <x v="1"/>
  </r>
  <r>
    <s v="PID0584"/>
    <s v="Middle-aged"/>
    <x v="0"/>
    <n v="18000"/>
    <n v="13722.36"/>
    <n v="79.5"/>
    <s v="Male"/>
    <s v="B-"/>
    <b v="0"/>
    <b v="0"/>
    <b v="1"/>
    <n v="2"/>
    <n v="33.961296937075481"/>
    <b v="1"/>
    <b v="1"/>
    <s v="Respiratory Infection"/>
    <s v="Critical"/>
    <b v="1"/>
    <s v="Medicare"/>
    <s v="Master's Degree"/>
    <b v="1"/>
    <x v="1"/>
    <b v="1"/>
    <x v="0"/>
  </r>
  <r>
    <s v="PID0585"/>
    <s v="Adult"/>
    <x v="0"/>
    <n v="32000"/>
    <n v="16856.32"/>
    <n v="71.099999999999994"/>
    <s v="Female"/>
    <s v="O+"/>
    <b v="0"/>
    <b v="1"/>
    <b v="1"/>
    <n v="30"/>
    <n v="24.602076124567475"/>
    <b v="0"/>
    <b v="0"/>
    <s v="Childbirth"/>
    <s v="Ongoing Treatment"/>
    <b v="1"/>
    <s v="Aetna"/>
    <s v="Post-graduate"/>
    <b v="0"/>
    <x v="0"/>
    <b v="0"/>
    <x v="1"/>
  </r>
  <r>
    <s v="PID0586"/>
    <s v="Middle-aged"/>
    <x v="1"/>
    <n v="24000"/>
    <n v="21199.89"/>
    <n v="81.3"/>
    <s v="Female"/>
    <s v="B-"/>
    <b v="1"/>
    <b v="0"/>
    <b v="1"/>
    <n v="25"/>
    <n v="26.546938775510203"/>
    <b v="0"/>
    <b v="0"/>
    <s v="Kidney Stones"/>
    <s v="Recovered"/>
    <b v="1"/>
    <s v="UnitedHealthcare"/>
    <s v="Post-graduate"/>
    <b v="0"/>
    <x v="0"/>
    <b v="0"/>
    <x v="1"/>
  </r>
  <r>
    <s v="PID0587"/>
    <s v="Middle-aged"/>
    <x v="0"/>
    <n v="40000"/>
    <n v="23629.8"/>
    <n v="48.8"/>
    <s v="Male"/>
    <s v="AB-"/>
    <b v="0"/>
    <b v="0"/>
    <b v="1"/>
    <n v="15"/>
    <n v="21.402570062716546"/>
    <b v="0"/>
    <b v="0"/>
    <s v="Hypertension"/>
    <s v="Critical"/>
    <b v="1"/>
    <s v="Medicare"/>
    <s v="Master's Degree"/>
    <b v="0"/>
    <x v="0"/>
    <b v="0"/>
    <x v="1"/>
  </r>
  <r>
    <s v="PID0588"/>
    <s v="Adult"/>
    <x v="1"/>
    <n v="18000"/>
    <n v="9227.67"/>
    <n v="58"/>
    <s v="Male"/>
    <s v="O+"/>
    <b v="0"/>
    <b v="0"/>
    <b v="1"/>
    <n v="400"/>
    <n v="22.375679950619187"/>
    <b v="0"/>
    <b v="0"/>
    <s v="Prostate Cancer"/>
    <s v="Critical"/>
    <b v="1"/>
    <s v="Cigna"/>
    <s v="Bachelor's Degree"/>
    <b v="0"/>
    <x v="0"/>
    <b v="0"/>
    <x v="1"/>
  </r>
  <r>
    <s v="PID0589"/>
    <s v="Middle-aged"/>
    <x v="0"/>
    <n v="800"/>
    <n v="461.92"/>
    <n v="82.8"/>
    <s v="Female"/>
    <s v="B+"/>
    <b v="0"/>
    <b v="0"/>
    <b v="1"/>
    <n v="2"/>
    <n v="31.164138657834318"/>
    <b v="1"/>
    <b v="1"/>
    <s v="Appendicitis"/>
    <s v="Ongoing Treatment"/>
    <b v="1"/>
    <s v="Cigna"/>
    <s v="Master's Degree"/>
    <b v="1"/>
    <x v="1"/>
    <b v="1"/>
    <x v="0"/>
  </r>
  <r>
    <s v="PID0590"/>
    <s v="Senior"/>
    <x v="3"/>
    <n v="3000"/>
    <n v="1978.02"/>
    <n v="73.8"/>
    <s v="Male"/>
    <s v="A-"/>
    <b v="0"/>
    <b v="0"/>
    <b v="1"/>
    <n v="3"/>
    <n v="26.462045967944352"/>
    <b v="0"/>
    <b v="0"/>
    <s v="Cancer"/>
    <s v="Ongoing Treatment"/>
    <b v="1"/>
    <s v="Blue Cross"/>
    <s v="Bachelor's Degree"/>
    <b v="0"/>
    <x v="0"/>
    <b v="0"/>
    <x v="1"/>
  </r>
  <r>
    <s v="PID0591"/>
    <s v="Elderly"/>
    <x v="2"/>
    <n v="40000"/>
    <n v="35905.4"/>
    <n v="61.8"/>
    <s v="Male"/>
    <s v="O+"/>
    <b v="1"/>
    <b v="0"/>
    <b v="1"/>
    <n v="0.5"/>
    <n v="26.748614958448751"/>
    <b v="0"/>
    <b v="0"/>
    <s v="Hypertension"/>
    <s v="Recovered"/>
    <b v="1"/>
    <s v="Aetna"/>
    <s v="Master's Degree"/>
    <b v="0"/>
    <x v="0"/>
    <b v="0"/>
    <x v="1"/>
  </r>
  <r>
    <s v="PID0592"/>
    <s v="Adult"/>
    <x v="0"/>
    <n v="800"/>
    <n v="718.39"/>
    <n v="91.5"/>
    <s v="Female"/>
    <s v="AB-"/>
    <b v="0"/>
    <b v="0"/>
    <b v="1"/>
    <n v="9"/>
    <n v="32.419217687074834"/>
    <b v="1"/>
    <b v="1"/>
    <s v="Stroke"/>
    <s v="Ongoing Treatment"/>
    <b v="1"/>
    <s v="Cigna"/>
    <s v="PhD"/>
    <b v="0"/>
    <x v="0"/>
    <b v="1"/>
    <x v="0"/>
  </r>
  <r>
    <s v="PID0593"/>
    <s v="Middle-aged"/>
    <x v="1"/>
    <n v="40000"/>
    <n v="28460.959999999999"/>
    <n v="66.599999999999994"/>
    <s v="Male"/>
    <s v="AB-"/>
    <b v="0"/>
    <b v="0"/>
    <b v="1"/>
    <n v="5"/>
    <n v="28.826177285318558"/>
    <b v="1"/>
    <b v="1"/>
    <s v="Respiratory Infection"/>
    <s v="Ongoing Treatment"/>
    <b v="1"/>
    <s v="UnitedHealthcare"/>
    <s v="Master's Degree"/>
    <b v="1"/>
    <x v="1"/>
    <b v="1"/>
    <x v="0"/>
  </r>
  <r>
    <s v="PID0594"/>
    <s v="Adult"/>
    <x v="0"/>
    <n v="100"/>
    <n v="0"/>
    <n v="64.099999999999994"/>
    <s v="Female"/>
    <s v="AB-"/>
    <b v="0"/>
    <b v="0"/>
    <b v="0"/>
    <n v="400"/>
    <n v="20.930612244897958"/>
    <b v="0"/>
    <b v="0"/>
    <s v="Cancer"/>
    <s v="Ongoing Treatment"/>
    <b v="0"/>
    <n v="0"/>
    <s v="Master's Degree"/>
    <b v="0"/>
    <x v="0"/>
    <b v="0"/>
    <x v="1"/>
  </r>
  <r>
    <s v="PID0595"/>
    <s v="Adult"/>
    <x v="0"/>
    <n v="800"/>
    <n v="487.16"/>
    <n v="86.6"/>
    <s v="Female"/>
    <s v="A+"/>
    <b v="0"/>
    <b v="0"/>
    <b v="1"/>
    <n v="70"/>
    <n v="33.828124999999993"/>
    <b v="1"/>
    <b v="1"/>
    <s v="Childbirth"/>
    <s v="Critical"/>
    <b v="1"/>
    <s v="Blue Cross"/>
    <s v="Master's Degree"/>
    <b v="0"/>
    <x v="0"/>
    <b v="1"/>
    <x v="0"/>
  </r>
  <r>
    <s v="PID0596"/>
    <s v="Adult"/>
    <x v="2"/>
    <n v="100"/>
    <n v="0"/>
    <n v="96.7"/>
    <s v="Male"/>
    <s v="A+"/>
    <b v="0"/>
    <b v="0"/>
    <b v="0"/>
    <n v="4"/>
    <n v="33.070004445812394"/>
    <b v="1"/>
    <b v="1"/>
    <s v="Respiratory Infection"/>
    <s v="Ongoing Treatment"/>
    <b v="0"/>
    <n v="0"/>
    <s v="PhD"/>
    <b v="1"/>
    <x v="1"/>
    <b v="1"/>
    <x v="0"/>
  </r>
  <r>
    <s v="PID0597"/>
    <s v="Middle-aged"/>
    <x v="1"/>
    <n v="45000"/>
    <n v="25481.370000000003"/>
    <n v="89.8"/>
    <s v="Male"/>
    <s v="AB-"/>
    <b v="0"/>
    <b v="1"/>
    <b v="1"/>
    <n v="12"/>
    <n v="31.816893424036284"/>
    <b v="1"/>
    <b v="1"/>
    <s v="Osteoarthritis"/>
    <s v="Critical"/>
    <b v="1"/>
    <s v="Cigna"/>
    <s v="Master's Degree"/>
    <b v="1"/>
    <x v="1"/>
    <b v="1"/>
    <x v="0"/>
  </r>
  <r>
    <s v="PID0598"/>
    <s v="Adult"/>
    <x v="2"/>
    <n v="240000"/>
    <n v="158937.12"/>
    <n v="85.5"/>
    <s v="Female"/>
    <s v="AB-"/>
    <b v="0"/>
    <b v="0"/>
    <b v="1"/>
    <n v="12"/>
    <n v="33.398437499999993"/>
    <b v="1"/>
    <b v="1"/>
    <s v="Hypertension"/>
    <s v="Recovered"/>
    <b v="1"/>
    <s v="Medicare"/>
    <s v="Master's Degree"/>
    <b v="1"/>
    <x v="1"/>
    <b v="1"/>
    <x v="0"/>
  </r>
  <r>
    <s v="PID0599"/>
    <s v="Middle-aged"/>
    <x v="1"/>
    <n v="21000"/>
    <n v="13683.88"/>
    <n v="63.1"/>
    <s v="Female"/>
    <s v="O+"/>
    <b v="1"/>
    <b v="0"/>
    <b v="1"/>
    <n v="15"/>
    <n v="23.460737656157054"/>
    <b v="0"/>
    <b v="0"/>
    <s v="Osteoarthritis"/>
    <s v="Critical"/>
    <b v="1"/>
    <s v="UnitedHealthcare"/>
    <s v="Bachelor's Degree"/>
    <b v="0"/>
    <x v="0"/>
    <b v="0"/>
    <x v="1"/>
  </r>
  <r>
    <s v="PID0600"/>
    <s v="Senior"/>
    <x v="1"/>
    <n v="18000"/>
    <n v="12421.41"/>
    <n v="79"/>
    <s v="Male"/>
    <s v="O-"/>
    <b v="0"/>
    <b v="1"/>
    <b v="1"/>
    <n v="15"/>
    <n v="31.645569620253159"/>
    <b v="1"/>
    <b v="1"/>
    <s v="Heart Disease"/>
    <s v="Recovered"/>
    <b v="1"/>
    <s v="Medicare"/>
    <s v="High School"/>
    <b v="1"/>
    <x v="1"/>
    <b v="1"/>
    <x v="0"/>
  </r>
  <r>
    <s v="PID0601"/>
    <s v="Adult"/>
    <x v="2"/>
    <n v="4000"/>
    <n v="2881.04"/>
    <n v="111.7"/>
    <s v="Female"/>
    <s v="O+"/>
    <b v="1"/>
    <b v="1"/>
    <b v="1"/>
    <n v="120"/>
    <n v="34.861583596017603"/>
    <b v="1"/>
    <b v="1"/>
    <s v="Childbirth"/>
    <s v="Ongoing Treatment"/>
    <b v="1"/>
    <s v="Cigna"/>
    <s v="PhD"/>
    <b v="0"/>
    <x v="0"/>
    <b v="1"/>
    <x v="0"/>
  </r>
  <r>
    <s v="PID0602"/>
    <s v="Middle-aged"/>
    <x v="2"/>
    <n v="100"/>
    <n v="64.599999999999994"/>
    <n v="61.3"/>
    <s v="Male"/>
    <s v="AB-"/>
    <b v="1"/>
    <b v="1"/>
    <b v="1"/>
    <n v="300"/>
    <n v="21.462833934386051"/>
    <b v="0"/>
    <b v="0"/>
    <s v="Appendicitis"/>
    <s v="Recovered"/>
    <b v="1"/>
    <s v="UnitedHealthcare"/>
    <s v="PhD"/>
    <b v="0"/>
    <x v="0"/>
    <b v="0"/>
    <x v="1"/>
  </r>
  <r>
    <s v="PID0603"/>
    <s v="Adult"/>
    <x v="0"/>
    <n v="800"/>
    <n v="0"/>
    <n v="90.4"/>
    <s v="Male"/>
    <s v="AB+"/>
    <b v="0"/>
    <b v="0"/>
    <b v="0"/>
    <n v="25"/>
    <n v="31.651552816778128"/>
    <b v="1"/>
    <b v="1"/>
    <s v="Heart Attack"/>
    <s v="Ongoing Treatment"/>
    <b v="0"/>
    <n v="0"/>
    <s v="Master's Degree"/>
    <b v="1"/>
    <x v="1"/>
    <b v="1"/>
    <x v="0"/>
  </r>
  <r>
    <s v="PID0604"/>
    <s v="Middle-aged"/>
    <x v="0"/>
    <n v="200000"/>
    <n v="118892.32"/>
    <n v="73.400000000000006"/>
    <s v="Male"/>
    <s v="AB+"/>
    <b v="1"/>
    <b v="1"/>
    <b v="1"/>
    <n v="40"/>
    <n v="28.316808765093938"/>
    <b v="1"/>
    <b v="1"/>
    <s v="Respiratory Infection"/>
    <s v="Recovered"/>
    <b v="1"/>
    <s v="Cigna"/>
    <s v="School"/>
    <b v="1"/>
    <x v="1"/>
    <b v="1"/>
    <x v="0"/>
  </r>
  <r>
    <s v="PID0605"/>
    <s v="Middle-aged"/>
    <x v="2"/>
    <n v="90000"/>
    <n v="68940.3"/>
    <n v="75.099999999999994"/>
    <s v="Female"/>
    <s v="A-"/>
    <b v="0"/>
    <b v="1"/>
    <b v="1"/>
    <n v="5"/>
    <n v="26.9281795690057"/>
    <b v="0"/>
    <b v="0"/>
    <s v="Fractured Arm"/>
    <s v="Ongoing Treatment"/>
    <b v="1"/>
    <s v="Medicare"/>
    <s v="Bachelor's Degree"/>
    <b v="0"/>
    <x v="0"/>
    <b v="0"/>
    <x v="1"/>
  </r>
  <r>
    <s v="PID0606"/>
    <s v="Middle-aged"/>
    <x v="1"/>
    <n v="200000"/>
    <n v="0"/>
    <n v="61.2"/>
    <s v="Female"/>
    <s v="B+"/>
    <b v="1"/>
    <b v="1"/>
    <b v="0"/>
    <n v="20"/>
    <n v="22.754312908982754"/>
    <b v="0"/>
    <b v="0"/>
    <s v="Diabetes"/>
    <s v="Ongoing Treatment"/>
    <b v="0"/>
    <n v="0"/>
    <s v="Master's Degree"/>
    <b v="0"/>
    <x v="0"/>
    <b v="0"/>
    <x v="1"/>
  </r>
  <r>
    <s v="PID0607"/>
    <s v="Middle-aged"/>
    <x v="0"/>
    <n v="500"/>
    <n v="0"/>
    <n v="83.8"/>
    <s v="Female"/>
    <s v="AB+"/>
    <b v="0"/>
    <b v="0"/>
    <b v="0"/>
    <n v="7"/>
    <n v="28.996539792387544"/>
    <b v="1"/>
    <b v="1"/>
    <s v="Respiratory Infection"/>
    <s v="Ongoing Treatment"/>
    <b v="0"/>
    <n v="0"/>
    <s v="Master's Degree"/>
    <b v="1"/>
    <x v="1"/>
    <b v="1"/>
    <x v="0"/>
  </r>
  <r>
    <s v="PID0608"/>
    <s v="Senior"/>
    <x v="0"/>
    <n v="21000"/>
    <n v="14377.929999999998"/>
    <n v="84.2"/>
    <s v="Female"/>
    <s v="O+"/>
    <b v="0"/>
    <b v="0"/>
    <b v="1"/>
    <n v="90"/>
    <n v="29.832766439909303"/>
    <b v="1"/>
    <b v="1"/>
    <s v="Respiratory Infection"/>
    <s v="Critical"/>
    <b v="1"/>
    <s v="UnitedHealthcare"/>
    <s v="Master's Degree"/>
    <b v="1"/>
    <x v="1"/>
    <b v="1"/>
    <x v="0"/>
  </r>
  <r>
    <s v="PID0609"/>
    <s v="Adult"/>
    <x v="1"/>
    <n v="45000"/>
    <n v="27291.27"/>
    <n v="79.5"/>
    <s v="Male"/>
    <s v="O-"/>
    <b v="1"/>
    <b v="1"/>
    <b v="1"/>
    <n v="7"/>
    <n v="25.665030991735538"/>
    <b v="0"/>
    <b v="0"/>
    <s v="Prostate Cancer"/>
    <s v="Ongoing Treatment"/>
    <b v="1"/>
    <s v="Cigna"/>
    <s v="Bachelor's Degree"/>
    <b v="0"/>
    <x v="0"/>
    <b v="0"/>
    <x v="1"/>
  </r>
  <r>
    <s v="PID0610"/>
    <s v="Adult"/>
    <x v="0"/>
    <n v="45000"/>
    <n v="0"/>
    <n v="69.099999999999994"/>
    <s v="Male"/>
    <s v="B+"/>
    <b v="0"/>
    <b v="1"/>
    <b v="0"/>
    <n v="20"/>
    <n v="23.63120276324339"/>
    <b v="0"/>
    <b v="0"/>
    <s v="Childbirth"/>
    <s v="Recovered"/>
    <b v="0"/>
    <n v="0"/>
    <s v="Bachelor's Degree"/>
    <b v="0"/>
    <x v="0"/>
    <b v="0"/>
    <x v="1"/>
  </r>
  <r>
    <s v="PID0611"/>
    <s v="Adult"/>
    <x v="1"/>
    <n v="100"/>
    <n v="74.73"/>
    <n v="81.900000000000006"/>
    <s v="Female"/>
    <s v="AB+"/>
    <b v="0"/>
    <b v="0"/>
    <b v="1"/>
    <n v="30"/>
    <n v="31.207133058984908"/>
    <b v="1"/>
    <b v="1"/>
    <s v="Respiratory Infection"/>
    <s v="Critical"/>
    <b v="1"/>
    <s v="Blue Cross"/>
    <s v="Master's Degree"/>
    <b v="1"/>
    <x v="1"/>
    <b v="1"/>
    <x v="0"/>
  </r>
  <r>
    <s v="PID0612"/>
    <s v="Adult"/>
    <x v="0"/>
    <n v="45000"/>
    <n v="39937.17"/>
    <n v="83.6"/>
    <s v="Male"/>
    <s v="O+"/>
    <b v="0"/>
    <b v="0"/>
    <b v="1"/>
    <n v="25"/>
    <n v="26.385557379118797"/>
    <b v="0"/>
    <b v="0"/>
    <s v="Fractured Leg"/>
    <s v="Critical"/>
    <b v="1"/>
    <s v="Medicare"/>
    <s v="Bachelor's Degree"/>
    <b v="0"/>
    <x v="0"/>
    <b v="0"/>
    <x v="1"/>
  </r>
  <r>
    <s v="PID0613"/>
    <s v="Middle-aged"/>
    <x v="2"/>
    <n v="75000"/>
    <n v="39015.199999999997"/>
    <n v="72.099999999999994"/>
    <s v="Male"/>
    <s v="O-"/>
    <b v="0"/>
    <b v="0"/>
    <b v="1"/>
    <n v="12"/>
    <n v="29.250679540752156"/>
    <b v="1"/>
    <b v="1"/>
    <s v="Heart Disease"/>
    <s v="Recovered"/>
    <b v="1"/>
    <s v="UnitedHealthcare"/>
    <s v="Master's Degree"/>
    <b v="1"/>
    <x v="1"/>
    <b v="1"/>
    <x v="0"/>
  </r>
  <r>
    <s v="PID0614"/>
    <s v="Middle-aged"/>
    <x v="0"/>
    <n v="24000"/>
    <n v="0"/>
    <n v="61.6"/>
    <s v="Male"/>
    <s v="AB+"/>
    <b v="1"/>
    <b v="0"/>
    <b v="0"/>
    <n v="2"/>
    <n v="26.662049861495845"/>
    <b v="0"/>
    <b v="0"/>
    <s v="Diabetes"/>
    <s v="Recovered"/>
    <b v="0"/>
    <n v="0"/>
    <s v="Master's Degree"/>
    <b v="0"/>
    <x v="0"/>
    <b v="0"/>
    <x v="1"/>
  </r>
  <r>
    <s v="PID0615"/>
    <s v="Middle-aged"/>
    <x v="2"/>
    <n v="40000"/>
    <n v="21460.080000000002"/>
    <n v="71.3"/>
    <s v="Male"/>
    <s v="A-"/>
    <b v="0"/>
    <b v="0"/>
    <b v="1"/>
    <n v="1"/>
    <n v="23.823047879982624"/>
    <b v="0"/>
    <b v="0"/>
    <s v="Diabetes"/>
    <s v="Recovered"/>
    <b v="1"/>
    <s v="Cigna"/>
    <s v="Bachelor's Degree"/>
    <b v="0"/>
    <x v="0"/>
    <b v="0"/>
    <x v="1"/>
  </r>
  <r>
    <s v="PID0616"/>
    <s v="Adult"/>
    <x v="1"/>
    <n v="40000"/>
    <n v="34573.9"/>
    <n v="84.2"/>
    <s v="Male"/>
    <s v="B-"/>
    <b v="1"/>
    <b v="1"/>
    <b v="1"/>
    <n v="15"/>
    <n v="29.134948096885818"/>
    <b v="1"/>
    <b v="1"/>
    <s v="Fractured Arm"/>
    <s v="Ongoing Treatment"/>
    <b v="1"/>
    <s v="Aetna"/>
    <s v="Bachelor's Degree"/>
    <b v="0"/>
    <x v="0"/>
    <b v="1"/>
    <x v="0"/>
  </r>
  <r>
    <s v="PID0617"/>
    <s v="Adult"/>
    <x v="0"/>
    <n v="45000"/>
    <n v="23031.39"/>
    <n v="67.900000000000006"/>
    <s v="Male"/>
    <s v="AB-"/>
    <b v="0"/>
    <b v="1"/>
    <b v="1"/>
    <n v="20"/>
    <n v="25.245389649018449"/>
    <b v="0"/>
    <b v="0"/>
    <s v="Cancer"/>
    <s v="Recovered"/>
    <b v="1"/>
    <s v="Aetna"/>
    <s v="Post-graduate"/>
    <b v="0"/>
    <x v="0"/>
    <b v="0"/>
    <x v="1"/>
  </r>
  <r>
    <s v="PID0618"/>
    <s v="Adult"/>
    <x v="0"/>
    <n v="3000"/>
    <n v="2212.29"/>
    <n v="86"/>
    <s v="Male"/>
    <s v="O+"/>
    <b v="0"/>
    <b v="0"/>
    <b v="1"/>
    <n v="9"/>
    <n v="31.588613406795229"/>
    <b v="1"/>
    <b v="1"/>
    <s v="Heart Attack"/>
    <s v="Recovered"/>
    <b v="1"/>
    <s v="Aetna"/>
    <s v="Master's Degree"/>
    <b v="1"/>
    <x v="1"/>
    <b v="1"/>
    <x v="0"/>
  </r>
  <r>
    <s v="PID0619"/>
    <s v="Adult"/>
    <x v="1"/>
    <n v="90000"/>
    <n v="75623.599999999991"/>
    <n v="66.2"/>
    <s v="Female"/>
    <s v="A-"/>
    <b v="0"/>
    <b v="0"/>
    <b v="1"/>
    <n v="40"/>
    <n v="24.916255786819228"/>
    <b v="0"/>
    <b v="0"/>
    <s v="Prostate Cancer"/>
    <s v="Ongoing Treatment"/>
    <b v="1"/>
    <s v="Aetna"/>
    <s v="Bachelor's Degree"/>
    <b v="0"/>
    <x v="0"/>
    <b v="0"/>
    <x v="1"/>
  </r>
  <r>
    <s v="PID0620"/>
    <s v="Adult"/>
    <x v="2"/>
    <n v="30000"/>
    <n v="20027.579999999998"/>
    <n v="68.3"/>
    <s v="Female"/>
    <s v="B+"/>
    <b v="0"/>
    <b v="0"/>
    <b v="1"/>
    <n v="5"/>
    <n v="23.086803677663603"/>
    <b v="0"/>
    <b v="0"/>
    <s v="Stroke"/>
    <s v="Ongoing Treatment"/>
    <b v="1"/>
    <s v="UnitedHealthcare"/>
    <s v="PhD"/>
    <b v="0"/>
    <x v="0"/>
    <b v="0"/>
    <x v="1"/>
  </r>
  <r>
    <s v="PID0621"/>
    <s v="Adult"/>
    <x v="3"/>
    <n v="3000"/>
    <n v="0"/>
    <n v="81.2"/>
    <s v="Female"/>
    <s v="B-"/>
    <b v="0"/>
    <b v="0"/>
    <b v="0"/>
    <n v="9"/>
    <n v="26.213842975206614"/>
    <b v="0"/>
    <b v="0"/>
    <s v="Osteoarthritis"/>
    <s v="Critical"/>
    <b v="0"/>
    <n v="0"/>
    <s v="Post-graduate"/>
    <b v="0"/>
    <x v="0"/>
    <b v="0"/>
    <x v="1"/>
  </r>
  <r>
    <s v="PID0622"/>
    <s v="Adult"/>
    <x v="3"/>
    <n v="3000"/>
    <n v="0"/>
    <n v="75"/>
    <s v="Male"/>
    <s v="AB-"/>
    <b v="0"/>
    <b v="1"/>
    <b v="0"/>
    <n v="150"/>
    <n v="24.212293388429753"/>
    <b v="0"/>
    <b v="0"/>
    <s v="Childbirth"/>
    <s v="Critical"/>
    <b v="0"/>
    <n v="0"/>
    <s v="Bachelor's Degree"/>
    <b v="0"/>
    <x v="0"/>
    <b v="0"/>
    <x v="1"/>
  </r>
  <r>
    <s v="PID0623"/>
    <s v="Adult"/>
    <x v="0"/>
    <n v="500"/>
    <n v="377"/>
    <n v="78.400000000000006"/>
    <s v="Female"/>
    <s v="AB-"/>
    <b v="0"/>
    <b v="0"/>
    <b v="1"/>
    <n v="5"/>
    <n v="28.451154013644945"/>
    <b v="1"/>
    <b v="1"/>
    <s v="Respiratory Infection"/>
    <s v="Recovered"/>
    <b v="1"/>
    <s v="Aetna"/>
    <s v="School"/>
    <b v="1"/>
    <x v="1"/>
    <b v="1"/>
    <x v="0"/>
  </r>
  <r>
    <s v="PID0624"/>
    <s v="Middle-aged"/>
    <x v="0"/>
    <n v="30000"/>
    <n v="18896.43"/>
    <n v="93.9"/>
    <s v="Male"/>
    <s v="A+"/>
    <b v="1"/>
    <b v="0"/>
    <b v="1"/>
    <n v="9"/>
    <n v="34.490358126721766"/>
    <b v="1"/>
    <b v="1"/>
    <s v="Heart Disease"/>
    <s v="Ongoing Treatment"/>
    <b v="1"/>
    <s v="Aetna"/>
    <s v="PhD"/>
    <b v="1"/>
    <x v="1"/>
    <b v="1"/>
    <x v="0"/>
  </r>
  <r>
    <s v="PID0625"/>
    <s v="Young Adult"/>
    <x v="0"/>
    <n v="90000"/>
    <n v="50164.899999999994"/>
    <n v="81"/>
    <s v="Female"/>
    <s v="A-"/>
    <b v="0"/>
    <b v="0"/>
    <b v="1"/>
    <n v="20"/>
    <n v="26.149276859504134"/>
    <b v="0"/>
    <b v="0"/>
    <s v="Kidney Stones"/>
    <s v="Ongoing Treatment"/>
    <b v="1"/>
    <s v="Blue Cross"/>
    <s v="Bachelor's Degree"/>
    <b v="0"/>
    <x v="0"/>
    <b v="0"/>
    <x v="1"/>
  </r>
  <r>
    <s v="PID0626"/>
    <s v="Middle-aged"/>
    <x v="3"/>
    <n v="4000"/>
    <n v="3414.52"/>
    <n v="58.5"/>
    <s v="Male"/>
    <s v="O+"/>
    <b v="1"/>
    <b v="0"/>
    <b v="1"/>
    <n v="12"/>
    <n v="23.433744592212783"/>
    <b v="0"/>
    <b v="0"/>
    <s v="Hypertension"/>
    <s v="Critical"/>
    <b v="1"/>
    <s v="Medicare"/>
    <s v="Bachelor's Degree"/>
    <b v="0"/>
    <x v="0"/>
    <b v="0"/>
    <x v="1"/>
  </r>
  <r>
    <s v="PID0627"/>
    <s v="Adult"/>
    <x v="1"/>
    <n v="12000"/>
    <n v="0"/>
    <n v="87.8"/>
    <s v="Male"/>
    <s v="O+"/>
    <b v="1"/>
    <b v="1"/>
    <b v="0"/>
    <n v="20"/>
    <n v="33.455265965554027"/>
    <b v="1"/>
    <b v="1"/>
    <s v="Kidney Stones"/>
    <s v="Critical"/>
    <b v="0"/>
    <n v="0"/>
    <s v="School"/>
    <b v="1"/>
    <x v="1"/>
    <b v="1"/>
    <x v="0"/>
  </r>
  <r>
    <s v="PID0628"/>
    <s v="Senior"/>
    <x v="2"/>
    <n v="240000"/>
    <n v="152671.08000000002"/>
    <n v="98.2"/>
    <s v="Female"/>
    <s v="B-"/>
    <b v="0"/>
    <b v="0"/>
    <b v="1"/>
    <n v="150"/>
    <n v="34.382549630615181"/>
    <b v="1"/>
    <b v="1"/>
    <s v="Respiratory Infection"/>
    <s v="Critical"/>
    <b v="1"/>
    <s v="UnitedHealthcare"/>
    <s v="Post-graduate"/>
    <b v="1"/>
    <x v="1"/>
    <b v="1"/>
    <x v="0"/>
  </r>
  <r>
    <s v="PID0629"/>
    <s v="Middle-aged"/>
    <x v="0"/>
    <n v="75000"/>
    <n v="0"/>
    <n v="79.5"/>
    <s v="Male"/>
    <s v="AB+"/>
    <b v="0"/>
    <b v="0"/>
    <b v="0"/>
    <n v="12"/>
    <n v="28.850341123530267"/>
    <b v="1"/>
    <b v="1"/>
    <s v="Diabetes"/>
    <s v="Critical"/>
    <b v="0"/>
    <n v="0"/>
    <s v="Master's Degree"/>
    <b v="1"/>
    <x v="1"/>
    <b v="1"/>
    <x v="0"/>
  </r>
  <r>
    <s v="PID0630"/>
    <s v="Middle-aged"/>
    <x v="3"/>
    <n v="100"/>
    <n v="50.16"/>
    <n v="86.6"/>
    <s v="Male"/>
    <s v="AB+"/>
    <b v="0"/>
    <b v="0"/>
    <b v="1"/>
    <n v="0"/>
    <n v="29.615950206901271"/>
    <b v="1"/>
    <b v="1"/>
    <s v="Heart Attack"/>
    <s v="Critical"/>
    <b v="1"/>
    <s v="Aetna"/>
    <s v="Bachelor's Degree"/>
    <b v="1"/>
    <x v="1"/>
    <b v="1"/>
    <x v="0"/>
  </r>
  <r>
    <s v="PID0631"/>
    <s v="Adult"/>
    <x v="2"/>
    <n v="45000"/>
    <n v="25246.350000000002"/>
    <n v="98.3"/>
    <s v="Male"/>
    <s v="A+"/>
    <b v="1"/>
    <b v="1"/>
    <b v="1"/>
    <n v="2"/>
    <n v="34.828514739229028"/>
    <b v="1"/>
    <b v="1"/>
    <s v="Heart Attack"/>
    <s v="Recovered"/>
    <b v="1"/>
    <s v="Cigna"/>
    <s v="School"/>
    <b v="1"/>
    <x v="1"/>
    <b v="1"/>
    <x v="0"/>
  </r>
  <r>
    <s v="PID0632"/>
    <s v="Adult"/>
    <x v="1"/>
    <n v="16000"/>
    <n v="12849.12"/>
    <n v="70.099999999999994"/>
    <s v="Female"/>
    <s v="O+"/>
    <b v="0"/>
    <b v="1"/>
    <b v="1"/>
    <n v="5"/>
    <n v="22.889795918367344"/>
    <b v="0"/>
    <b v="0"/>
    <s v="Childbirth"/>
    <s v="Ongoing Treatment"/>
    <b v="1"/>
    <s v="Blue Cross"/>
    <s v="PhD"/>
    <b v="0"/>
    <x v="0"/>
    <b v="0"/>
    <x v="1"/>
  </r>
  <r>
    <s v="PID0633"/>
    <s v="Adult"/>
    <x v="0"/>
    <n v="300000"/>
    <n v="150218.16"/>
    <n v="66.599999999999994"/>
    <s v="Male"/>
    <s v="B+"/>
    <b v="0"/>
    <b v="1"/>
    <b v="1"/>
    <n v="25"/>
    <n v="25.377229080932779"/>
    <b v="0"/>
    <b v="0"/>
    <s v="Appendicitis"/>
    <s v="Critical"/>
    <b v="1"/>
    <s v="Aetna"/>
    <s v="Bachelor's Degree"/>
    <b v="0"/>
    <x v="0"/>
    <b v="0"/>
    <x v="1"/>
  </r>
  <r>
    <s v="PID0634"/>
    <s v="Senior"/>
    <x v="0"/>
    <n v="500"/>
    <n v="0"/>
    <n v="60.4"/>
    <s v="Female"/>
    <s v="O-"/>
    <b v="0"/>
    <b v="1"/>
    <b v="0"/>
    <n v="250"/>
    <n v="25.140478668054108"/>
    <b v="0"/>
    <b v="0"/>
    <s v="Diabetes"/>
    <s v="Ongoing Treatment"/>
    <b v="0"/>
    <n v="0"/>
    <s v="High School"/>
    <s v="No"/>
    <x v="0"/>
    <b v="0"/>
    <x v="1"/>
  </r>
  <r>
    <s v="PID0635"/>
    <s v="Middle-aged"/>
    <x v="3"/>
    <n v="21000"/>
    <n v="13295.94"/>
    <n v="87.1"/>
    <s v="Female"/>
    <s v="B-"/>
    <b v="1"/>
    <b v="0"/>
    <b v="1"/>
    <n v="9"/>
    <n v="30.13840830449827"/>
    <b v="1"/>
    <b v="1"/>
    <s v="Allergic Reaction"/>
    <s v="Recovered"/>
    <b v="1"/>
    <s v="Aetna"/>
    <s v="Uneducated"/>
    <b v="0"/>
    <x v="0"/>
    <b v="1"/>
    <x v="0"/>
  </r>
  <r>
    <s v="PID0636"/>
    <s v="Middle-aged"/>
    <x v="0"/>
    <n v="3000"/>
    <n v="1702.98"/>
    <n v="77.900000000000006"/>
    <s v="Male"/>
    <s v="AB-"/>
    <b v="1"/>
    <b v="0"/>
    <b v="1"/>
    <n v="12"/>
    <n v="32.01019066403682"/>
    <b v="1"/>
    <b v="1"/>
    <s v="Fractured Arm"/>
    <s v="Ongoing Treatment"/>
    <b v="1"/>
    <s v="UnitedHealthcare"/>
    <s v="High School"/>
    <b v="0"/>
    <x v="0"/>
    <b v="1"/>
    <x v="0"/>
  </r>
  <r>
    <s v="PID0637"/>
    <s v="Senior"/>
    <x v="0"/>
    <n v="75000"/>
    <n v="43878.649999999994"/>
    <n v="90.5"/>
    <s v="Male"/>
    <s v="B-"/>
    <b v="0"/>
    <b v="0"/>
    <b v="1"/>
    <n v="4"/>
    <n v="32.450069920040157"/>
    <b v="1"/>
    <b v="1"/>
    <s v="Heart Attack"/>
    <s v="Ongoing Treatment"/>
    <b v="1"/>
    <s v="Aetna"/>
    <s v="Master's Degree"/>
    <b v="1"/>
    <x v="1"/>
    <b v="1"/>
    <x v="0"/>
  </r>
  <r>
    <s v="PID0638"/>
    <s v="Adult"/>
    <x v="2"/>
    <n v="12000"/>
    <n v="8131.7999999999993"/>
    <n v="89"/>
    <s v="Male"/>
    <s v="O-"/>
    <b v="1"/>
    <b v="0"/>
    <b v="1"/>
    <n v="2"/>
    <n v="32.29786616344898"/>
    <b v="1"/>
    <b v="1"/>
    <s v="Heart Attack"/>
    <s v="Critical"/>
    <b v="1"/>
    <s v="Blue Cross"/>
    <s v="Master's Degree"/>
    <b v="1"/>
    <x v="1"/>
    <b v="1"/>
    <x v="0"/>
  </r>
  <r>
    <s v="PID0639"/>
    <s v="Middle-aged"/>
    <x v="2"/>
    <n v="30000"/>
    <n v="16801.439999999999"/>
    <n v="86"/>
    <s v="Female"/>
    <s v="B-"/>
    <b v="0"/>
    <b v="0"/>
    <b v="1"/>
    <n v="15"/>
    <n v="30.110990511536716"/>
    <b v="1"/>
    <b v="1"/>
    <s v="Diabetes"/>
    <s v="Critical"/>
    <b v="1"/>
    <s v="Medicare"/>
    <s v="Master's Degree"/>
    <b v="1"/>
    <x v="1"/>
    <b v="1"/>
    <x v="0"/>
  </r>
  <r>
    <s v="PID0640"/>
    <s v="Middle-aged"/>
    <x v="2"/>
    <n v="18000"/>
    <n v="0"/>
    <n v="72.900000000000006"/>
    <s v="Male"/>
    <s v="A-"/>
    <b v="1"/>
    <b v="0"/>
    <b v="0"/>
    <n v="1"/>
    <n v="28.123914972416188"/>
    <b v="1"/>
    <b v="1"/>
    <s v="Respiratory Infection"/>
    <s v="Critical"/>
    <b v="0"/>
    <n v="0"/>
    <s v="Post-graduate"/>
    <b v="1"/>
    <x v="1"/>
    <b v="1"/>
    <x v="0"/>
  </r>
  <r>
    <s v="PID0641"/>
    <s v="Adult"/>
    <x v="1"/>
    <n v="250000"/>
    <n v="144130.1"/>
    <n v="83.5"/>
    <s v="Female"/>
    <s v="B+"/>
    <b v="0"/>
    <b v="0"/>
    <b v="1"/>
    <n v="12"/>
    <n v="28.555794945453304"/>
    <b v="1"/>
    <b v="1"/>
    <s v="Prostate Cancer"/>
    <s v="Recovered"/>
    <b v="1"/>
    <s v="Cigna"/>
    <s v="Master's Degree"/>
    <b v="1"/>
    <x v="1"/>
    <b v="1"/>
    <x v="0"/>
  </r>
  <r>
    <s v="PID0642"/>
    <s v="Middle-aged"/>
    <x v="0"/>
    <n v="16000"/>
    <n v="10594.86"/>
    <n v="95.3"/>
    <s v="Male"/>
    <s v="O-"/>
    <b v="0"/>
    <b v="0"/>
    <b v="1"/>
    <n v="5"/>
    <n v="34.171178600882065"/>
    <b v="1"/>
    <b v="1"/>
    <s v="Childbirth"/>
    <s v="Ongoing Treatment"/>
    <b v="1"/>
    <s v="Blue Cross"/>
    <s v="Uneducated"/>
    <b v="0"/>
    <x v="0"/>
    <b v="1"/>
    <x v="0"/>
  </r>
  <r>
    <s v="PID0643"/>
    <s v="Middle-aged"/>
    <x v="2"/>
    <n v="10000"/>
    <n v="0"/>
    <n v="72"/>
    <s v="Female"/>
    <s v="B+"/>
    <b v="0"/>
    <b v="1"/>
    <b v="0"/>
    <n v="30"/>
    <n v="28.124999999999993"/>
    <b v="1"/>
    <b v="1"/>
    <s v="Prostate Cancer"/>
    <s v="Ongoing Treatment"/>
    <b v="0"/>
    <n v="0"/>
    <s v="Master's Degree"/>
    <b v="1"/>
    <x v="1"/>
    <b v="1"/>
    <x v="0"/>
  </r>
  <r>
    <s v="PID0644"/>
    <s v="Middle-aged"/>
    <x v="2"/>
    <n v="200000"/>
    <n v="0"/>
    <n v="72.7"/>
    <s v="Male"/>
    <s v="A+"/>
    <b v="1"/>
    <b v="0"/>
    <b v="0"/>
    <n v="0.5"/>
    <n v="29.494097123615564"/>
    <b v="1"/>
    <b v="1"/>
    <s v="Respiratory Infection"/>
    <s v="Critical"/>
    <b v="0"/>
    <n v="0"/>
    <s v="Master's Degree"/>
    <b v="1"/>
    <x v="1"/>
    <b v="1"/>
    <x v="0"/>
  </r>
  <r>
    <s v="PID0645"/>
    <s v="Adult"/>
    <x v="0"/>
    <n v="45000"/>
    <n v="30544.590000000004"/>
    <n v="81.900000000000006"/>
    <s v="Male"/>
    <s v="B-"/>
    <b v="1"/>
    <b v="0"/>
    <b v="1"/>
    <n v="400"/>
    <n v="30.450624628197509"/>
    <b v="1"/>
    <b v="1"/>
    <s v="Heart Attack"/>
    <s v="Critical"/>
    <b v="1"/>
    <s v="Cigna"/>
    <s v="School"/>
    <b v="1"/>
    <x v="1"/>
    <b v="1"/>
    <x v="0"/>
  </r>
  <r>
    <s v="PID0646"/>
    <s v="Middle-aged"/>
    <x v="1"/>
    <n v="90000"/>
    <n v="48103.05"/>
    <n v="79.2"/>
    <s v="Female"/>
    <s v="B+"/>
    <b v="0"/>
    <b v="0"/>
    <b v="1"/>
    <n v="9"/>
    <n v="29.809176107493698"/>
    <b v="1"/>
    <b v="1"/>
    <s v="Hypertension"/>
    <s v="Recovered"/>
    <b v="1"/>
    <s v="Blue Cross"/>
    <s v="School"/>
    <b v="0"/>
    <x v="0"/>
    <b v="1"/>
    <x v="0"/>
  </r>
  <r>
    <s v="PID0647"/>
    <s v="Middle-aged"/>
    <x v="2"/>
    <n v="3000"/>
    <n v="2095.17"/>
    <n v="78.599999999999994"/>
    <s v="Female"/>
    <s v="O-"/>
    <b v="1"/>
    <b v="0"/>
    <b v="1"/>
    <n v="2"/>
    <n v="33.142186709394501"/>
    <b v="1"/>
    <b v="1"/>
    <s v="Heart Attack"/>
    <s v="Ongoing Treatment"/>
    <b v="1"/>
    <s v="Aetna"/>
    <s v="PhD"/>
    <b v="1"/>
    <x v="1"/>
    <b v="1"/>
    <x v="0"/>
  </r>
  <r>
    <s v="PID0648"/>
    <s v="Adult"/>
    <x v="0"/>
    <n v="90000"/>
    <n v="71874.399999999994"/>
    <n v="59.9"/>
    <s v="Male"/>
    <s v="A-"/>
    <b v="0"/>
    <b v="0"/>
    <b v="1"/>
    <n v="150"/>
    <n v="20.014033211934912"/>
    <b v="0"/>
    <b v="0"/>
    <s v="Allergic Reaction"/>
    <s v="Ongoing Treatment"/>
    <b v="1"/>
    <s v="Medicare"/>
    <s v="Master's Degree"/>
    <b v="0"/>
    <x v="0"/>
    <b v="0"/>
    <x v="1"/>
  </r>
  <r>
    <s v="PID0649"/>
    <s v="Elderly"/>
    <x v="1"/>
    <n v="200000"/>
    <n v="159176.6"/>
    <n v="55.1"/>
    <s v="Female"/>
    <s v="AB+"/>
    <b v="0"/>
    <b v="0"/>
    <b v="1"/>
    <n v="5"/>
    <n v="23.848684210526315"/>
    <b v="0"/>
    <b v="0"/>
    <s v="Cancer"/>
    <s v="Critical"/>
    <b v="1"/>
    <s v="UnitedHealthcare"/>
    <s v="Bachelor's Degree"/>
    <b v="0"/>
    <x v="0"/>
    <b v="0"/>
    <x v="1"/>
  </r>
  <r>
    <s v="PID0650"/>
    <s v="Senior"/>
    <x v="1"/>
    <n v="3000"/>
    <n v="2477.58"/>
    <n v="55.7"/>
    <s v="Male"/>
    <s v="O-"/>
    <b v="0"/>
    <b v="0"/>
    <b v="1"/>
    <n v="9"/>
    <n v="20.213383655102341"/>
    <b v="0"/>
    <b v="0"/>
    <s v="Stroke"/>
    <s v="Ongoing Treatment"/>
    <b v="1"/>
    <s v="UnitedHealthcare"/>
    <s v="Master's Degree"/>
    <b v="0"/>
    <x v="0"/>
    <b v="0"/>
    <x v="1"/>
  </r>
  <r>
    <s v="PID0651"/>
    <s v="Adult"/>
    <x v="1"/>
    <n v="40000"/>
    <n v="23723.899999999998"/>
    <n v="62.6"/>
    <s v="Female"/>
    <s v="A+"/>
    <b v="0"/>
    <b v="0"/>
    <b v="1"/>
    <n v="5"/>
    <n v="22.99357208448118"/>
    <b v="0"/>
    <b v="0"/>
    <s v="Osteoarthritis"/>
    <s v="Recovered"/>
    <b v="1"/>
    <s v="Cigna"/>
    <s v="Bachelor's Degree"/>
    <b v="0"/>
    <x v="0"/>
    <b v="0"/>
    <x v="1"/>
  </r>
  <r>
    <s v="PID0652"/>
    <s v="Adult"/>
    <x v="1"/>
    <n v="500"/>
    <n v="394.89"/>
    <n v="98.5"/>
    <s v="Male"/>
    <s v="B+"/>
    <b v="1"/>
    <b v="0"/>
    <b v="1"/>
    <n v="15"/>
    <n v="30.741861989326175"/>
    <b v="1"/>
    <b v="1"/>
    <s v="Heart Attack"/>
    <s v="Ongoing Treatment"/>
    <b v="1"/>
    <s v="Medicare"/>
    <s v="Master's Degree"/>
    <b v="1"/>
    <x v="1"/>
    <b v="1"/>
    <x v="0"/>
  </r>
  <r>
    <s v="PID0653"/>
    <s v="Adult"/>
    <x v="1"/>
    <n v="60000"/>
    <n v="53382.16"/>
    <n v="80.3"/>
    <s v="Female"/>
    <s v="AB+"/>
    <b v="0"/>
    <b v="1"/>
    <b v="1"/>
    <n v="25"/>
    <n v="26.52265821112432"/>
    <b v="0"/>
    <b v="0"/>
    <s v="Fractured Leg"/>
    <s v="Recovered"/>
    <b v="1"/>
    <s v="Blue Cross"/>
    <s v="School"/>
    <b v="0"/>
    <x v="0"/>
    <b v="0"/>
    <x v="1"/>
  </r>
  <r>
    <s v="PID0654"/>
    <s v="Senior"/>
    <x v="2"/>
    <n v="200"/>
    <n v="122.98"/>
    <n v="49.6"/>
    <s v="Female"/>
    <s v="B-"/>
    <b v="0"/>
    <b v="1"/>
    <b v="1"/>
    <n v="12"/>
    <n v="22.044444444444444"/>
    <b v="0"/>
    <b v="0"/>
    <s v="Fractured Arm"/>
    <s v="Ongoing Treatment"/>
    <b v="1"/>
    <s v="Blue Cross"/>
    <s v="Master's Degree"/>
    <b v="0"/>
    <x v="0"/>
    <b v="0"/>
    <x v="1"/>
  </r>
  <r>
    <s v="PID0655"/>
    <s v="Adult"/>
    <x v="2"/>
    <n v="200000"/>
    <n v="124213.09999999999"/>
    <n v="103.8"/>
    <s v="Female"/>
    <s v="O-"/>
    <b v="0"/>
    <b v="1"/>
    <b v="1"/>
    <n v="20"/>
    <n v="33.13224169300009"/>
    <b v="1"/>
    <b v="1"/>
    <s v="Respiratory Infection"/>
    <s v="Critical"/>
    <b v="1"/>
    <s v="Blue Cross"/>
    <s v="Bachelor's Degree"/>
    <b v="1"/>
    <x v="1"/>
    <b v="1"/>
    <x v="0"/>
  </r>
  <r>
    <s v="PID0656"/>
    <s v="Adult"/>
    <x v="0"/>
    <n v="250000"/>
    <n v="200949.1"/>
    <n v="81"/>
    <s v="Male"/>
    <s v="B+"/>
    <b v="0"/>
    <b v="0"/>
    <b v="1"/>
    <n v="0"/>
    <n v="25.280109859242845"/>
    <b v="0"/>
    <b v="0"/>
    <s v="Allergic Reaction"/>
    <s v="Ongoing Treatment"/>
    <b v="1"/>
    <s v="UnitedHealthcare"/>
    <s v="Master's Degree"/>
    <b v="0"/>
    <x v="0"/>
    <b v="0"/>
    <x v="1"/>
  </r>
  <r>
    <s v="PID0657"/>
    <s v="Young Adult"/>
    <x v="0"/>
    <n v="60000"/>
    <n v="48097.399999999994"/>
    <n v="85.2"/>
    <s v="Male"/>
    <s v="A+"/>
    <b v="1"/>
    <b v="1"/>
    <b v="1"/>
    <n v="7"/>
    <n v="26.890544123216767"/>
    <b v="0"/>
    <b v="0"/>
    <s v="Stroke"/>
    <s v="Ongoing Treatment"/>
    <b v="1"/>
    <s v="UnitedHealthcare"/>
    <s v="Bachelor's Degree"/>
    <b v="0"/>
    <x v="0"/>
    <b v="0"/>
    <x v="1"/>
  </r>
  <r>
    <s v="PID0658"/>
    <s v="Adult"/>
    <x v="0"/>
    <n v="40000"/>
    <n v="0"/>
    <n v="62.9"/>
    <s v="Male"/>
    <s v="AB+"/>
    <b v="0"/>
    <b v="0"/>
    <b v="0"/>
    <n v="7"/>
    <n v="23.386377156454493"/>
    <b v="0"/>
    <b v="0"/>
    <s v="Fractured Leg"/>
    <s v="Ongoing Treatment"/>
    <b v="0"/>
    <n v="0"/>
    <s v="School"/>
    <b v="0"/>
    <x v="0"/>
    <b v="0"/>
    <x v="1"/>
  </r>
  <r>
    <s v="PID0659"/>
    <s v="Middle-aged"/>
    <x v="0"/>
    <n v="21000"/>
    <n v="16672.600000000002"/>
    <n v="75.099999999999994"/>
    <s v="Male"/>
    <s v="B-"/>
    <b v="0"/>
    <b v="0"/>
    <b v="1"/>
    <n v="3"/>
    <n v="31.259105098855354"/>
    <b v="1"/>
    <b v="1"/>
    <s v="Hypertension"/>
    <s v="Critical"/>
    <b v="1"/>
    <s v="Blue Cross"/>
    <s v="Bachelor's Degree"/>
    <b v="1"/>
    <x v="1"/>
    <b v="1"/>
    <x v="0"/>
  </r>
  <r>
    <s v="PID0660"/>
    <s v="Adult"/>
    <x v="1"/>
    <n v="300000"/>
    <n v="202307.52"/>
    <n v="74.400000000000006"/>
    <s v="Female"/>
    <s v="O+"/>
    <b v="1"/>
    <b v="0"/>
    <b v="1"/>
    <n v="20"/>
    <n v="28.002559373706202"/>
    <b v="1"/>
    <b v="1"/>
    <s v="Respiratory Infection"/>
    <s v="Recovered"/>
    <b v="1"/>
    <s v="Medicare"/>
    <s v="Master's Degree"/>
    <b v="1"/>
    <x v="1"/>
    <b v="1"/>
    <x v="0"/>
  </r>
  <r>
    <s v="PID0661"/>
    <s v="Middle-aged"/>
    <x v="1"/>
    <n v="20000"/>
    <n v="10666.44"/>
    <n v="72.099999999999994"/>
    <s v="Female"/>
    <s v="O+"/>
    <b v="1"/>
    <b v="1"/>
    <b v="1"/>
    <n v="15"/>
    <n v="25.24421413816043"/>
    <b v="0"/>
    <b v="0"/>
    <s v="Diabetes"/>
    <s v="Critical"/>
    <b v="1"/>
    <s v="Cigna"/>
    <s v="Bachelor's Degree"/>
    <b v="0"/>
    <x v="0"/>
    <b v="0"/>
    <x v="1"/>
  </r>
  <r>
    <s v="PID0662"/>
    <s v="Middle-aged"/>
    <x v="2"/>
    <n v="90000"/>
    <n v="64432.799999999996"/>
    <n v="58.2"/>
    <s v="Female"/>
    <s v="A-"/>
    <b v="1"/>
    <b v="0"/>
    <b v="1"/>
    <n v="12"/>
    <n v="21.377410468319564"/>
    <b v="0"/>
    <b v="0"/>
    <s v="Prostate Cancer"/>
    <s v="Ongoing Treatment"/>
    <b v="1"/>
    <s v="UnitedHealthcare"/>
    <s v="Master's Degree"/>
    <b v="0"/>
    <x v="0"/>
    <b v="0"/>
    <x v="1"/>
  </r>
  <r>
    <s v="PID0663"/>
    <s v="Senior"/>
    <x v="2"/>
    <n v="200000"/>
    <n v="126889.5"/>
    <n v="82.9"/>
    <s v="Female"/>
    <s v="B+"/>
    <b v="0"/>
    <b v="0"/>
    <b v="1"/>
    <n v="15"/>
    <n v="33.207819259734016"/>
    <b v="1"/>
    <b v="1"/>
    <s v="Prostate Cancer"/>
    <s v="Ongoing Treatment"/>
    <b v="1"/>
    <s v="UnitedHealthcare"/>
    <s v="PhD"/>
    <b v="1"/>
    <x v="1"/>
    <b v="1"/>
    <x v="0"/>
  </r>
  <r>
    <s v="PID0664"/>
    <s v="Senior"/>
    <x v="2"/>
    <n v="60000"/>
    <n v="0"/>
    <n v="75.5"/>
    <s v="Female"/>
    <s v="AB-"/>
    <b v="1"/>
    <b v="0"/>
    <b v="0"/>
    <n v="30"/>
    <n v="29.126962694340492"/>
    <b v="1"/>
    <b v="1"/>
    <s v="Fractured Leg"/>
    <s v="Critical"/>
    <b v="0"/>
    <n v="0"/>
    <s v="Master's Degree"/>
    <b v="1"/>
    <x v="1"/>
    <b v="1"/>
    <x v="0"/>
  </r>
  <r>
    <s v="PID0665"/>
    <s v="Middle-aged"/>
    <x v="0"/>
    <n v="24000"/>
    <n v="16320.78"/>
    <n v="73.900000000000006"/>
    <s v="Male"/>
    <s v="B-"/>
    <b v="1"/>
    <b v="0"/>
    <b v="1"/>
    <n v="15"/>
    <n v="23.324075243024872"/>
    <b v="0"/>
    <b v="0"/>
    <s v="Osteoarthritis"/>
    <s v="Recovered"/>
    <b v="1"/>
    <s v="Blue Cross"/>
    <s v="Master's Degree"/>
    <b v="0"/>
    <x v="0"/>
    <b v="0"/>
    <x v="1"/>
  </r>
  <r>
    <s v="PID0666"/>
    <s v="Middle-aged"/>
    <x v="3"/>
    <n v="36000"/>
    <n v="25044.27"/>
    <n v="62.3"/>
    <s v="Male"/>
    <s v="AB+"/>
    <b v="0"/>
    <b v="1"/>
    <b v="1"/>
    <n v="7"/>
    <n v="23.738759335467147"/>
    <b v="0"/>
    <b v="0"/>
    <s v="Kidney Stones"/>
    <s v="Ongoing Treatment"/>
    <b v="1"/>
    <s v="Aetna"/>
    <s v="Master's Degree"/>
    <b v="0"/>
    <x v="0"/>
    <b v="0"/>
    <x v="1"/>
  </r>
  <r>
    <s v="PID0667"/>
    <s v="Middle-aged"/>
    <x v="1"/>
    <n v="250000"/>
    <n v="170546.6"/>
    <n v="86.6"/>
    <s v="Female"/>
    <s v="B+"/>
    <b v="0"/>
    <b v="1"/>
    <b v="1"/>
    <n v="5"/>
    <n v="30.321067189524179"/>
    <b v="1"/>
    <b v="1"/>
    <s v="Respiratory Infection"/>
    <s v="Critical"/>
    <b v="1"/>
    <s v="UnitedHealthcare"/>
    <s v="Post-graduate"/>
    <b v="1"/>
    <x v="1"/>
    <b v="1"/>
    <x v="0"/>
  </r>
  <r>
    <s v="PID0668"/>
    <s v="Middle-aged"/>
    <x v="1"/>
    <n v="60000"/>
    <n v="31337.919999999998"/>
    <n v="52.7"/>
    <s v="Female"/>
    <s v="A-"/>
    <b v="1"/>
    <b v="1"/>
    <b v="1"/>
    <n v="20"/>
    <n v="21.11039897452331"/>
    <b v="0"/>
    <b v="0"/>
    <s v="Fractured Arm"/>
    <s v="Recovered"/>
    <b v="1"/>
    <s v="Cigna"/>
    <s v="High School"/>
    <b v="0"/>
    <x v="0"/>
    <b v="0"/>
    <x v="1"/>
  </r>
  <r>
    <s v="PID0669"/>
    <s v="Middle-aged"/>
    <x v="2"/>
    <n v="90000"/>
    <n v="73656"/>
    <n v="70.8"/>
    <s v="Male"/>
    <s v="A-"/>
    <b v="0"/>
    <b v="1"/>
    <b v="1"/>
    <n v="0"/>
    <n v="30.644044321329638"/>
    <b v="1"/>
    <b v="1"/>
    <s v="Heart Attack"/>
    <s v="Ongoing Treatment"/>
    <b v="1"/>
    <s v="UnitedHealthcare"/>
    <s v="School"/>
    <b v="1"/>
    <x v="1"/>
    <b v="1"/>
    <x v="0"/>
  </r>
  <r>
    <s v="PID0670"/>
    <s v="Adult"/>
    <x v="0"/>
    <n v="60000"/>
    <n v="32882.85"/>
    <n v="78.3"/>
    <s v="Female"/>
    <s v="A+"/>
    <b v="0"/>
    <b v="0"/>
    <b v="1"/>
    <n v="200"/>
    <n v="28.414864276382641"/>
    <b v="1"/>
    <b v="1"/>
    <s v="Cancer"/>
    <s v="Ongoing Treatment"/>
    <b v="1"/>
    <s v="Blue Cross"/>
    <s v="Post-graduate"/>
    <b v="1"/>
    <x v="1"/>
    <b v="1"/>
    <x v="0"/>
  </r>
  <r>
    <s v="PID0671"/>
    <s v="Young Adult"/>
    <x v="0"/>
    <n v="12000"/>
    <n v="0"/>
    <n v="95"/>
    <s v="Female"/>
    <s v="O+"/>
    <b v="0"/>
    <b v="1"/>
    <b v="0"/>
    <n v="20"/>
    <n v="31.741788900397605"/>
    <b v="1"/>
    <b v="1"/>
    <s v="Kidney Stones"/>
    <s v="Recovered"/>
    <b v="0"/>
    <n v="0"/>
    <s v="Bachelor's Degree"/>
    <b v="0"/>
    <x v="0"/>
    <b v="1"/>
    <x v="0"/>
  </r>
  <r>
    <s v="PID0672"/>
    <s v="Adult"/>
    <x v="2"/>
    <n v="12000"/>
    <n v="9054.18"/>
    <n v="90.6"/>
    <s v="Male"/>
    <s v="A+"/>
    <b v="1"/>
    <b v="0"/>
    <b v="1"/>
    <n v="20"/>
    <n v="29.92469282600079"/>
    <b v="1"/>
    <b v="1"/>
    <s v="Heart Attack"/>
    <s v="Ongoing Treatment"/>
    <b v="1"/>
    <s v="Aetna"/>
    <s v="PhD"/>
    <b v="1"/>
    <x v="1"/>
    <b v="1"/>
    <x v="0"/>
  </r>
  <r>
    <s v="PID0673"/>
    <s v="Middle-aged"/>
    <x v="1"/>
    <n v="12000"/>
    <n v="8400.9000000000015"/>
    <n v="66.2"/>
    <s v="Female"/>
    <s v="O-"/>
    <b v="1"/>
    <b v="1"/>
    <b v="1"/>
    <n v="15"/>
    <n v="28.279721474646504"/>
    <b v="1"/>
    <b v="1"/>
    <s v="Childbirth"/>
    <s v="Critical"/>
    <b v="1"/>
    <s v="Medicare"/>
    <s v="Master's Degree"/>
    <b v="1"/>
    <x v="1"/>
    <b v="1"/>
    <x v="0"/>
  </r>
  <r>
    <s v="PID0674"/>
    <s v="Adult"/>
    <x v="2"/>
    <n v="48000"/>
    <n v="43134.92"/>
    <n v="66.900000000000006"/>
    <s v="Male"/>
    <s v="A-"/>
    <b v="0"/>
    <b v="0"/>
    <b v="1"/>
    <n v="2"/>
    <n v="21.59736570247934"/>
    <b v="0"/>
    <b v="0"/>
    <s v="Prostate Cancer"/>
    <s v="Ongoing Treatment"/>
    <b v="1"/>
    <s v="Medicare"/>
    <s v="High School"/>
    <b v="0"/>
    <x v="0"/>
    <b v="0"/>
    <x v="1"/>
  </r>
  <r>
    <s v="PID0675"/>
    <s v="Adult"/>
    <x v="0"/>
    <n v="18000"/>
    <n v="9478.98"/>
    <n v="58.7"/>
    <s v="Male"/>
    <s v="AB-"/>
    <b v="0"/>
    <b v="0"/>
    <b v="1"/>
    <n v="15"/>
    <n v="21.047724909462513"/>
    <b v="0"/>
    <b v="0"/>
    <s v="Fractured Leg"/>
    <s v="Critical"/>
    <b v="1"/>
    <s v="UnitedHealthcare"/>
    <s v="Post-graduate"/>
    <b v="0"/>
    <x v="0"/>
    <b v="0"/>
    <x v="1"/>
  </r>
  <r>
    <s v="PID0676"/>
    <s v="Adult"/>
    <x v="2"/>
    <n v="60000"/>
    <n v="50145.04"/>
    <n v="104.7"/>
    <s v="Male"/>
    <s v="B-"/>
    <b v="0"/>
    <b v="0"/>
    <b v="1"/>
    <n v="9"/>
    <n v="33.41951546490472"/>
    <b v="1"/>
    <b v="1"/>
    <s v="Respiratory Infection"/>
    <s v="Critical"/>
    <b v="1"/>
    <s v="Blue Cross"/>
    <s v="Master's Degree"/>
    <b v="1"/>
    <x v="1"/>
    <b v="1"/>
    <x v="0"/>
  </r>
  <r>
    <s v="PID0677"/>
    <s v="Adult"/>
    <x v="2"/>
    <n v="24000"/>
    <n v="15096.18"/>
    <n v="83.5"/>
    <s v="Male"/>
    <s v="AB-"/>
    <b v="1"/>
    <b v="1"/>
    <b v="1"/>
    <n v="0"/>
    <n v="28.555794945453304"/>
    <b v="1"/>
    <b v="1"/>
    <s v="Heart Disease"/>
    <s v="Ongoing Treatment"/>
    <b v="1"/>
    <s v="Cigna"/>
    <s v="Post-graduate"/>
    <b v="1"/>
    <x v="1"/>
    <b v="1"/>
    <x v="0"/>
  </r>
  <r>
    <s v="PID0678"/>
    <s v="Middle-aged"/>
    <x v="0"/>
    <n v="60000"/>
    <n v="43140.5"/>
    <n v="87.8"/>
    <s v="Female"/>
    <s v="O-"/>
    <b v="1"/>
    <b v="0"/>
    <b v="1"/>
    <n v="12"/>
    <n v="34.296874999999993"/>
    <b v="1"/>
    <b v="1"/>
    <s v="Heart Disease"/>
    <s v="Recovered"/>
    <b v="1"/>
    <s v="Blue Cross"/>
    <s v="Bachelor's Degree"/>
    <b v="1"/>
    <x v="1"/>
    <b v="1"/>
    <x v="0"/>
  </r>
  <r>
    <s v="PID0679"/>
    <s v="Middle-aged"/>
    <x v="0"/>
    <n v="500"/>
    <n v="288.08999999999997"/>
    <n v="46.1"/>
    <s v="Female"/>
    <s v="B-"/>
    <b v="1"/>
    <b v="1"/>
    <b v="1"/>
    <n v="12"/>
    <n v="20.488888888888891"/>
    <b v="0"/>
    <b v="0"/>
    <s v="Osteoarthritis"/>
    <s v="Ongoing Treatment"/>
    <b v="1"/>
    <s v="UnitedHealthcare"/>
    <s v="Master's Degree"/>
    <b v="0"/>
    <x v="0"/>
    <b v="0"/>
    <x v="1"/>
  </r>
  <r>
    <s v="PID0680"/>
    <s v="Adult"/>
    <x v="1"/>
    <n v="36000"/>
    <n v="31428.06"/>
    <n v="88.9"/>
    <s v="Male"/>
    <s v="AB-"/>
    <b v="1"/>
    <b v="1"/>
    <b v="1"/>
    <n v="20"/>
    <n v="32.653810835629024"/>
    <b v="1"/>
    <b v="1"/>
    <s v="Heart Attack"/>
    <s v="Recovered"/>
    <b v="1"/>
    <s v="Medicare"/>
    <s v="School"/>
    <b v="1"/>
    <x v="1"/>
    <b v="1"/>
    <x v="0"/>
  </r>
  <r>
    <s v="PID0681"/>
    <s v="Middle-aged"/>
    <x v="3"/>
    <n v="2000"/>
    <n v="1304.68"/>
    <n v="67.5"/>
    <s v="Male"/>
    <s v="AB+"/>
    <b v="0"/>
    <b v="0"/>
    <b v="1"/>
    <n v="7"/>
    <n v="23.633626273589865"/>
    <b v="0"/>
    <b v="0"/>
    <s v="Kidney Stones"/>
    <s v="Recovered"/>
    <b v="1"/>
    <s v="Cigna"/>
    <s v="Master's Degree"/>
    <b v="0"/>
    <x v="0"/>
    <b v="0"/>
    <x v="1"/>
  </r>
  <r>
    <s v="PID0682"/>
    <s v="Senior"/>
    <x v="0"/>
    <n v="100"/>
    <n v="86.42"/>
    <n v="60.5"/>
    <s v="Female"/>
    <s v="A+"/>
    <b v="0"/>
    <b v="1"/>
    <b v="1"/>
    <n v="40"/>
    <n v="23.931015387049559"/>
    <b v="0"/>
    <b v="0"/>
    <s v="Osteoarthritis"/>
    <s v="Ongoing Treatment"/>
    <b v="1"/>
    <s v="Blue Cross"/>
    <s v="Master's Degree"/>
    <b v="0"/>
    <x v="0"/>
    <b v="0"/>
    <x v="1"/>
  </r>
  <r>
    <s v="PID0683"/>
    <s v="Adult"/>
    <x v="0"/>
    <n v="24000"/>
    <n v="15400.439999999999"/>
    <n v="57.6"/>
    <s v="Male"/>
    <s v="O-"/>
    <b v="0"/>
    <b v="0"/>
    <b v="1"/>
    <n v="30"/>
    <n v="22.499999999999996"/>
    <b v="0"/>
    <b v="0"/>
    <s v="Osteoarthritis"/>
    <s v="Recovered"/>
    <b v="1"/>
    <s v="UnitedHealthcare"/>
    <s v="Bachelor's Degree"/>
    <b v="0"/>
    <x v="0"/>
    <b v="0"/>
    <x v="1"/>
  </r>
  <r>
    <s v="PID0684"/>
    <s v="Senior"/>
    <x v="0"/>
    <n v="18000"/>
    <n v="0"/>
    <n v="62"/>
    <s v="Female"/>
    <s v="A+"/>
    <b v="0"/>
    <b v="1"/>
    <b v="0"/>
    <n v="9"/>
    <n v="23.335466144755166"/>
    <b v="0"/>
    <b v="0"/>
    <s v="Childbirth"/>
    <s v="Recovered"/>
    <b v="0"/>
    <n v="0"/>
    <s v="School"/>
    <b v="0"/>
    <x v="0"/>
    <b v="0"/>
    <x v="1"/>
  </r>
  <r>
    <s v="PID0685"/>
    <s v="Middle-aged"/>
    <x v="0"/>
    <n v="500"/>
    <n v="309.23"/>
    <n v="66.2"/>
    <s v="Female"/>
    <s v="O+"/>
    <b v="0"/>
    <b v="0"/>
    <b v="1"/>
    <n v="25"/>
    <n v="22.906574394463671"/>
    <b v="0"/>
    <b v="0"/>
    <s v="Prostate Cancer"/>
    <s v="Critical"/>
    <b v="1"/>
    <s v="Cigna"/>
    <s v="Bachelor's Degree"/>
    <b v="0"/>
    <x v="0"/>
    <b v="0"/>
    <x v="1"/>
  </r>
  <r>
    <s v="PID0686"/>
    <s v="Middle-aged"/>
    <x v="3"/>
    <n v="20000"/>
    <n v="15489.94"/>
    <n v="66.8"/>
    <s v="Male"/>
    <s v="B+"/>
    <b v="1"/>
    <b v="0"/>
    <b v="1"/>
    <n v="3"/>
    <n v="23.952095808383234"/>
    <b v="0"/>
    <b v="0"/>
    <s v="Diabetes"/>
    <s v="Ongoing Treatment"/>
    <b v="1"/>
    <s v="UnitedHealthcare"/>
    <s v="Post-graduate"/>
    <b v="0"/>
    <x v="0"/>
    <b v="0"/>
    <x v="1"/>
  </r>
  <r>
    <s v="PID0687"/>
    <s v="Middle-aged"/>
    <x v="0"/>
    <n v="500"/>
    <n v="262.81"/>
    <n v="67.2"/>
    <s v="Female"/>
    <s v="O-"/>
    <b v="0"/>
    <b v="0"/>
    <b v="1"/>
    <n v="40"/>
    <n v="26.581227008425298"/>
    <b v="0"/>
    <b v="0"/>
    <s v="Hypertension"/>
    <s v="Recovered"/>
    <b v="1"/>
    <s v="Medicare"/>
    <s v="Bachelor's Degree"/>
    <b v="0"/>
    <x v="0"/>
    <b v="0"/>
    <x v="1"/>
  </r>
  <r>
    <s v="PID0688"/>
    <s v="Adult"/>
    <x v="0"/>
    <n v="200000"/>
    <n v="167637.20000000001"/>
    <n v="91"/>
    <s v="Female"/>
    <s v="B+"/>
    <b v="0"/>
    <b v="1"/>
    <b v="1"/>
    <n v="2"/>
    <n v="28.721121070571897"/>
    <b v="1"/>
    <b v="1"/>
    <s v="Heart Attack"/>
    <s v="Critical"/>
    <b v="1"/>
    <s v="Blue Cross"/>
    <s v="Bachelor's Degree"/>
    <b v="1"/>
    <x v="1"/>
    <b v="1"/>
    <x v="0"/>
  </r>
  <r>
    <s v="PID0689"/>
    <s v="Adult"/>
    <x v="0"/>
    <n v="100"/>
    <n v="59.02"/>
    <n v="70.8"/>
    <s v="Male"/>
    <s v="AB+"/>
    <b v="0"/>
    <b v="0"/>
    <b v="1"/>
    <n v="5"/>
    <n v="23.118367346938776"/>
    <b v="0"/>
    <b v="0"/>
    <s v="Cancer"/>
    <s v="Recovered"/>
    <b v="1"/>
    <s v="Medicare"/>
    <s v="Master's Degree"/>
    <b v="0"/>
    <x v="0"/>
    <b v="0"/>
    <x v="1"/>
  </r>
  <r>
    <s v="PID0690"/>
    <s v="Middle-aged"/>
    <x v="2"/>
    <n v="250000"/>
    <n v="139263.20000000001"/>
    <n v="85.7"/>
    <s v="Female"/>
    <s v="B+"/>
    <b v="1"/>
    <b v="0"/>
    <b v="1"/>
    <n v="7"/>
    <n v="31.863474122546108"/>
    <b v="1"/>
    <b v="1"/>
    <s v="Diabetes"/>
    <s v="Recovered"/>
    <b v="1"/>
    <s v="Aetna"/>
    <s v="High School"/>
    <b v="1"/>
    <x v="1"/>
    <b v="1"/>
    <x v="0"/>
  </r>
  <r>
    <s v="PID0691"/>
    <s v="Middle-aged"/>
    <x v="0"/>
    <n v="18000"/>
    <n v="0"/>
    <n v="74.2"/>
    <s v="Female"/>
    <s v="A-"/>
    <b v="1"/>
    <b v="0"/>
    <b v="0"/>
    <n v="4"/>
    <n v="26.92698504862825"/>
    <b v="0"/>
    <b v="0"/>
    <s v="Hypertension"/>
    <s v="Ongoing Treatment"/>
    <b v="0"/>
    <n v="0"/>
    <s v="Master's Degree"/>
    <b v="0"/>
    <x v="0"/>
    <b v="0"/>
    <x v="1"/>
  </r>
  <r>
    <s v="PID0692"/>
    <s v="Adult"/>
    <x v="2"/>
    <n v="18000"/>
    <n v="15191.880000000001"/>
    <n v="69.900000000000006"/>
    <s v="Male"/>
    <s v="AB-"/>
    <b v="1"/>
    <b v="0"/>
    <b v="1"/>
    <n v="0.5"/>
    <n v="23.087594133967499"/>
    <b v="0"/>
    <b v="0"/>
    <s v="Cancer"/>
    <s v="Critical"/>
    <b v="1"/>
    <s v="Cigna"/>
    <s v="Master's Degree"/>
    <b v="0"/>
    <x v="0"/>
    <b v="0"/>
    <x v="1"/>
  </r>
  <r>
    <s v="PID0693"/>
    <s v="Senior"/>
    <x v="3"/>
    <n v="90000"/>
    <n v="0"/>
    <n v="83.7"/>
    <s v="Female"/>
    <s v="AB+"/>
    <b v="0"/>
    <b v="0"/>
    <b v="0"/>
    <n v="5"/>
    <n v="34.39349112426035"/>
    <b v="1"/>
    <b v="1"/>
    <s v="Prostate Cancer"/>
    <s v="Critical"/>
    <b v="0"/>
    <n v="0"/>
    <s v="Bachelor's Degree"/>
    <b v="1"/>
    <x v="1"/>
    <b v="1"/>
    <x v="0"/>
  </r>
  <r>
    <s v="PID0694"/>
    <s v="Adult"/>
    <x v="2"/>
    <n v="18000"/>
    <n v="15334.74"/>
    <n v="101.1"/>
    <s v="Male"/>
    <s v="A+"/>
    <b v="0"/>
    <b v="1"/>
    <b v="1"/>
    <n v="90"/>
    <n v="33.012244897959185"/>
    <b v="1"/>
    <b v="1"/>
    <s v="Kidney Stones"/>
    <s v="Critical"/>
    <b v="1"/>
    <s v="Medicare"/>
    <s v="Bachelor's Degree"/>
    <b v="1"/>
    <x v="1"/>
    <b v="1"/>
    <x v="0"/>
  </r>
  <r>
    <s v="PID0695"/>
    <s v="Adult"/>
    <x v="2"/>
    <n v="60000"/>
    <n v="48267.05"/>
    <n v="81.5"/>
    <s v="Female"/>
    <s v="O-"/>
    <b v="0"/>
    <b v="1"/>
    <b v="1"/>
    <n v="9"/>
    <n v="30.301903628792392"/>
    <b v="1"/>
    <b v="1"/>
    <s v="Prostate Cancer"/>
    <s v="Recovered"/>
    <b v="1"/>
    <s v="Cigna"/>
    <s v="Master's Degree"/>
    <b v="0"/>
    <x v="0"/>
    <b v="1"/>
    <x v="0"/>
  </r>
  <r>
    <s v="PID0696"/>
    <s v="Adult"/>
    <x v="0"/>
    <n v="60000"/>
    <n v="44041.1"/>
    <n v="85.2"/>
    <s v="Male"/>
    <s v="B+"/>
    <b v="1"/>
    <b v="1"/>
    <b v="1"/>
    <n v="7"/>
    <n v="29.480968858131494"/>
    <b v="1"/>
    <b v="1"/>
    <s v="Heart Attack"/>
    <s v="Ongoing Treatment"/>
    <b v="1"/>
    <s v="Medicare"/>
    <s v="School"/>
    <b v="1"/>
    <x v="1"/>
    <b v="1"/>
    <x v="0"/>
  </r>
  <r>
    <s v="PID0697"/>
    <s v="Adult"/>
    <x v="2"/>
    <n v="24000"/>
    <n v="19459.29"/>
    <n v="84.2"/>
    <s v="Female"/>
    <s v="A+"/>
    <b v="0"/>
    <b v="1"/>
    <b v="1"/>
    <n v="2"/>
    <n v="31.305770374776923"/>
    <b v="1"/>
    <b v="1"/>
    <s v="Hypertension"/>
    <s v="Critical"/>
    <b v="1"/>
    <s v="Blue Cross"/>
    <s v="School"/>
    <b v="0"/>
    <x v="0"/>
    <b v="1"/>
    <x v="0"/>
  </r>
  <r>
    <s v="PID0698"/>
    <s v="Adult"/>
    <x v="2"/>
    <n v="48000"/>
    <n v="28136.92"/>
    <n v="60.6"/>
    <s v="Male"/>
    <s v="A+"/>
    <b v="1"/>
    <b v="0"/>
    <b v="1"/>
    <n v="5"/>
    <n v="20.247920077516788"/>
    <b v="0"/>
    <b v="0"/>
    <s v="Fractured Leg"/>
    <s v="Recovered"/>
    <b v="1"/>
    <s v="Medicare"/>
    <s v="Master's Degree"/>
    <b v="0"/>
    <x v="0"/>
    <b v="0"/>
    <x v="1"/>
  </r>
  <r>
    <s v="PID0699"/>
    <s v="Adult"/>
    <x v="0"/>
    <n v="90000"/>
    <n v="66656.2"/>
    <n v="93.6"/>
    <s v="Male"/>
    <s v="O+"/>
    <b v="0"/>
    <b v="0"/>
    <b v="1"/>
    <n v="15"/>
    <n v="29.212571392902841"/>
    <b v="1"/>
    <b v="1"/>
    <s v="Cancer"/>
    <s v="Recovered"/>
    <b v="1"/>
    <s v="Cigna"/>
    <s v="PhD"/>
    <b v="0"/>
    <x v="0"/>
    <b v="1"/>
    <x v="0"/>
  </r>
  <r>
    <s v="PID0700"/>
    <s v="Adult"/>
    <x v="0"/>
    <n v="18000"/>
    <n v="0"/>
    <n v="92.1"/>
    <s v="Male"/>
    <s v="O+"/>
    <b v="0"/>
    <b v="0"/>
    <b v="0"/>
    <n v="12"/>
    <n v="33.422848018580346"/>
    <b v="1"/>
    <b v="1"/>
    <s v="Diabetes"/>
    <s v="Ongoing Treatment"/>
    <b v="0"/>
    <n v="0"/>
    <s v="Bachelor's Degree"/>
    <b v="1"/>
    <x v="1"/>
    <b v="1"/>
    <x v="0"/>
  </r>
  <r>
    <s v="PID0701"/>
    <s v="Middle-aged"/>
    <x v="0"/>
    <n v="24000"/>
    <n v="14503.32"/>
    <n v="55.7"/>
    <s v="Female"/>
    <s v="O-"/>
    <b v="1"/>
    <b v="1"/>
    <b v="1"/>
    <n v="40"/>
    <n v="21.223898795915254"/>
    <b v="0"/>
    <b v="0"/>
    <s v="Kidney Stones"/>
    <s v="Critical"/>
    <b v="1"/>
    <s v="UnitedHealthcare"/>
    <s v="School"/>
    <b v="0"/>
    <x v="0"/>
    <b v="0"/>
    <x v="1"/>
  </r>
  <r>
    <s v="PID0702"/>
    <s v="Adult"/>
    <x v="0"/>
    <n v="12000"/>
    <n v="8919.66"/>
    <n v="82.2"/>
    <s v="Female"/>
    <s v="O-"/>
    <b v="1"/>
    <b v="0"/>
    <b v="1"/>
    <n v="5"/>
    <n v="30.938311566110883"/>
    <b v="1"/>
    <b v="1"/>
    <s v="Stroke"/>
    <s v="Critical"/>
    <b v="1"/>
    <s v="UnitedHealthcare"/>
    <s v="Uneducated"/>
    <b v="1"/>
    <x v="1"/>
    <b v="1"/>
    <x v="0"/>
  </r>
  <r>
    <s v="PID0703"/>
    <s v="Senior"/>
    <x v="3"/>
    <n v="20000"/>
    <n v="13780.9"/>
    <n v="54.2"/>
    <s v="Female"/>
    <s v="B+"/>
    <b v="0"/>
    <b v="1"/>
    <b v="1"/>
    <n v="200"/>
    <n v="21.43902535500969"/>
    <b v="0"/>
    <b v="0"/>
    <s v="Osteoarthritis"/>
    <s v="Ongoing Treatment"/>
    <b v="1"/>
    <s v="UnitedHealthcare"/>
    <s v="Master's Degree"/>
    <b v="0"/>
    <x v="0"/>
    <b v="0"/>
    <x v="1"/>
  </r>
  <r>
    <s v="PID0704"/>
    <s v="Senior"/>
    <x v="2"/>
    <n v="20000"/>
    <n v="12907.56"/>
    <n v="67"/>
    <s v="Female"/>
    <s v="AB+"/>
    <b v="0"/>
    <b v="0"/>
    <b v="1"/>
    <n v="5"/>
    <n v="25.847768218818715"/>
    <b v="0"/>
    <b v="0"/>
    <s v="Fractured Leg"/>
    <s v="Ongoing Treatment"/>
    <b v="1"/>
    <s v="UnitedHealthcare"/>
    <s v="PhD"/>
    <b v="0"/>
    <x v="0"/>
    <b v="0"/>
    <x v="1"/>
  </r>
  <r>
    <s v="PID0705"/>
    <s v="Senior"/>
    <x v="2"/>
    <n v="60000"/>
    <n v="35408.32"/>
    <n v="80"/>
    <s v="Male"/>
    <s v="AB-"/>
    <b v="0"/>
    <b v="0"/>
    <b v="1"/>
    <n v="1"/>
    <n v="32.455677715120288"/>
    <b v="1"/>
    <b v="1"/>
    <s v="Heart Attack"/>
    <s v="Recovered"/>
    <b v="1"/>
    <s v="UnitedHealthcare"/>
    <s v="Bachelor's Degree"/>
    <b v="1"/>
    <x v="1"/>
    <b v="1"/>
    <x v="0"/>
  </r>
  <r>
    <s v="PID0706"/>
    <s v="Middle-aged"/>
    <x v="1"/>
    <n v="250000"/>
    <n v="126508.5"/>
    <n v="80.599999999999994"/>
    <s v="Male"/>
    <s v="O-"/>
    <b v="0"/>
    <b v="0"/>
    <b v="1"/>
    <n v="250"/>
    <n v="32.286492549270946"/>
    <b v="1"/>
    <b v="1"/>
    <s v="Allergic Reaction"/>
    <s v="Recovered"/>
    <b v="1"/>
    <s v="Cigna"/>
    <s v="School"/>
    <b v="1"/>
    <x v="1"/>
    <b v="1"/>
    <x v="0"/>
  </r>
  <r>
    <s v="PID0707"/>
    <s v="Adult"/>
    <x v="2"/>
    <n v="12000"/>
    <n v="6771.42"/>
    <n v="80.900000000000006"/>
    <s v="Male"/>
    <s v="O+"/>
    <b v="0"/>
    <b v="0"/>
    <b v="1"/>
    <n v="40"/>
    <n v="26.416326530612245"/>
    <b v="0"/>
    <b v="0"/>
    <s v="Childbirth"/>
    <s v="Recovered"/>
    <b v="1"/>
    <s v="Cigna"/>
    <s v="School"/>
    <b v="0"/>
    <x v="0"/>
    <b v="0"/>
    <x v="1"/>
  </r>
  <r>
    <s v="PID0708"/>
    <s v="Middle-aged"/>
    <x v="0"/>
    <n v="90000"/>
    <n v="59766.450000000004"/>
    <n v="61.8"/>
    <s v="Male"/>
    <s v="A+"/>
    <b v="0"/>
    <b v="0"/>
    <b v="1"/>
    <n v="2"/>
    <n v="26.748614958448751"/>
    <b v="0"/>
    <b v="0"/>
    <s v="Cancer"/>
    <s v="Recovered"/>
    <b v="1"/>
    <s v="Aetna"/>
    <s v="Bachelor's Degree"/>
    <b v="0"/>
    <x v="0"/>
    <b v="0"/>
    <x v="1"/>
  </r>
  <r>
    <s v="PID0709"/>
    <s v="Adult"/>
    <x v="1"/>
    <n v="90000"/>
    <n v="75760.05"/>
    <n v="86.7"/>
    <s v="Female"/>
    <s v="AB+"/>
    <b v="1"/>
    <b v="0"/>
    <b v="1"/>
    <n v="5"/>
    <n v="28.96855892278392"/>
    <b v="1"/>
    <b v="1"/>
    <s v="Appendicitis"/>
    <s v="Recovered"/>
    <b v="1"/>
    <s v="Aetna"/>
    <s v="Bachelor's Degree"/>
    <b v="0"/>
    <x v="0"/>
    <b v="1"/>
    <x v="0"/>
  </r>
  <r>
    <s v="PID0710"/>
    <s v="Adult"/>
    <x v="1"/>
    <n v="16000"/>
    <n v="13875.26"/>
    <n v="64.8"/>
    <s v="Male"/>
    <s v="O-"/>
    <b v="0"/>
    <b v="1"/>
    <b v="1"/>
    <n v="15"/>
    <n v="21.903731746890212"/>
    <b v="0"/>
    <b v="0"/>
    <s v="Fractured Arm"/>
    <s v="Ongoing Treatment"/>
    <b v="1"/>
    <s v="Blue Cross"/>
    <s v="Master's Degree"/>
    <b v="0"/>
    <x v="0"/>
    <b v="0"/>
    <x v="1"/>
  </r>
  <r>
    <s v="PID0711"/>
    <s v="Middle-aged"/>
    <x v="2"/>
    <n v="40000"/>
    <n v="35384.899999999994"/>
    <n v="65.099999999999994"/>
    <s v="Male"/>
    <s v="B-"/>
    <b v="0"/>
    <b v="0"/>
    <b v="1"/>
    <n v="1"/>
    <n v="28.551379325468179"/>
    <b v="1"/>
    <b v="1"/>
    <s v="Prostate Cancer"/>
    <s v="Critical"/>
    <b v="1"/>
    <s v="Blue Cross"/>
    <s v="Master's Degree"/>
    <b v="1"/>
    <x v="1"/>
    <b v="1"/>
    <x v="0"/>
  </r>
  <r>
    <s v="PID0712"/>
    <s v="Middle-aged"/>
    <x v="1"/>
    <n v="500"/>
    <n v="406.64"/>
    <n v="96.4"/>
    <s v="Female"/>
    <s v="A+"/>
    <b v="1"/>
    <b v="0"/>
    <b v="1"/>
    <n v="40"/>
    <n v="33.752319596652782"/>
    <b v="1"/>
    <b v="1"/>
    <s v="Fractured Leg"/>
    <s v="Critical"/>
    <b v="1"/>
    <s v="Blue Cross"/>
    <s v="Uneducated"/>
    <b v="0"/>
    <x v="0"/>
    <b v="1"/>
    <x v="0"/>
  </r>
  <r>
    <s v="PID0713"/>
    <s v="Adult"/>
    <x v="3"/>
    <n v="500"/>
    <n v="344.07"/>
    <n v="64.8"/>
    <s v="Female"/>
    <s v="B-"/>
    <b v="0"/>
    <b v="0"/>
    <b v="1"/>
    <n v="20"/>
    <n v="23.801652892561986"/>
    <b v="0"/>
    <b v="0"/>
    <s v="Kidney Stones"/>
    <s v="Ongoing Treatment"/>
    <b v="1"/>
    <s v="Cigna"/>
    <s v="PhD"/>
    <b v="0"/>
    <x v="0"/>
    <b v="0"/>
    <x v="1"/>
  </r>
  <r>
    <s v="PID0714"/>
    <s v="Middle-aged"/>
    <x v="0"/>
    <n v="12000"/>
    <n v="6670.62"/>
    <n v="68.5"/>
    <s v="Male"/>
    <s v="B+"/>
    <b v="1"/>
    <b v="1"/>
    <b v="1"/>
    <n v="5"/>
    <n v="23.154407787993513"/>
    <b v="0"/>
    <b v="0"/>
    <s v="Prostate Cancer"/>
    <s v="Critical"/>
    <b v="1"/>
    <s v="Aetna"/>
    <s v="Bachelor's Degree"/>
    <b v="0"/>
    <x v="0"/>
    <b v="0"/>
    <x v="1"/>
  </r>
  <r>
    <s v="PID0715"/>
    <s v="Middle-aged"/>
    <x v="3"/>
    <n v="60000"/>
    <n v="51497"/>
    <n v="84.9"/>
    <s v="Male"/>
    <s v="O-"/>
    <b v="1"/>
    <b v="0"/>
    <b v="1"/>
    <n v="20"/>
    <n v="32.350251486053949"/>
    <b v="1"/>
    <b v="1"/>
    <s v="Childbirth"/>
    <s v="Ongoing Treatment"/>
    <b v="1"/>
    <s v="UnitedHealthcare"/>
    <s v="School"/>
    <b v="1"/>
    <x v="1"/>
    <b v="1"/>
    <x v="0"/>
  </r>
  <r>
    <s v="PID0716"/>
    <s v="Middle-aged"/>
    <x v="0"/>
    <n v="36000"/>
    <n v="18567.12"/>
    <n v="84.3"/>
    <s v="Female"/>
    <s v="A-"/>
    <b v="0"/>
    <b v="0"/>
    <b v="1"/>
    <n v="12"/>
    <n v="30.226971207286027"/>
    <b v="1"/>
    <b v="1"/>
    <s v="Fractured Leg"/>
    <s v="Ongoing Treatment"/>
    <b v="1"/>
    <s v="Cigna"/>
    <s v="Bachelor's Degree"/>
    <b v="1"/>
    <x v="1"/>
    <b v="1"/>
    <x v="0"/>
  </r>
  <r>
    <s v="PID0717"/>
    <s v="Middle-aged"/>
    <x v="2"/>
    <n v="250000"/>
    <n v="154206.1"/>
    <n v="57.7"/>
    <s v="Male"/>
    <s v="O-"/>
    <b v="0"/>
    <b v="0"/>
    <b v="1"/>
    <n v="3"/>
    <n v="20.443594104308396"/>
    <b v="0"/>
    <b v="0"/>
    <s v="Osteoarthritis"/>
    <s v="Recovered"/>
    <b v="1"/>
    <s v="Medicare"/>
    <s v="Bachelor's Degree"/>
    <b v="0"/>
    <x v="0"/>
    <b v="0"/>
    <x v="1"/>
  </r>
  <r>
    <s v="PID0718"/>
    <s v="Senior"/>
    <x v="2"/>
    <n v="3000"/>
    <n v="2193.54"/>
    <n v="71.900000000000006"/>
    <s v="Male"/>
    <s v="O+"/>
    <b v="0"/>
    <b v="0"/>
    <b v="1"/>
    <n v="12"/>
    <n v="28.085937499999996"/>
    <b v="1"/>
    <b v="1"/>
    <s v="Fractured Arm"/>
    <s v="Ongoing Treatment"/>
    <b v="1"/>
    <s v="Cigna"/>
    <s v="Bachelor's Degree"/>
    <b v="1"/>
    <x v="1"/>
    <b v="1"/>
    <x v="0"/>
  </r>
  <r>
    <s v="PID0719"/>
    <s v="Adult"/>
    <x v="3"/>
    <n v="100"/>
    <n v="65.45"/>
    <n v="94.9"/>
    <s v="Male"/>
    <s v="B+"/>
    <b v="0"/>
    <b v="0"/>
    <b v="1"/>
    <n v="20"/>
    <n v="34.857667584940316"/>
    <b v="1"/>
    <b v="1"/>
    <s v="Heart Disease"/>
    <s v="Ongoing Treatment"/>
    <b v="1"/>
    <s v="Cigna"/>
    <s v="Master's Degree"/>
    <b v="1"/>
    <x v="1"/>
    <b v="1"/>
    <x v="0"/>
  </r>
  <r>
    <s v="PID0720"/>
    <s v="Adult"/>
    <x v="0"/>
    <n v="800"/>
    <n v="557.95000000000005"/>
    <n v="80.8"/>
    <s v="Female"/>
    <s v="B+"/>
    <b v="1"/>
    <b v="0"/>
    <b v="1"/>
    <n v="40"/>
    <n v="31.17163689672466"/>
    <b v="1"/>
    <b v="1"/>
    <s v="Appendicitis"/>
    <s v="Ongoing Treatment"/>
    <b v="1"/>
    <s v="Medicare"/>
    <s v="Master's Degree"/>
    <b v="1"/>
    <x v="1"/>
    <b v="1"/>
    <x v="0"/>
  </r>
  <r>
    <s v="PID0721"/>
    <s v="Senior"/>
    <x v="1"/>
    <n v="500"/>
    <n v="366.9"/>
    <n v="79.2"/>
    <s v="Female"/>
    <s v="O+"/>
    <b v="0"/>
    <b v="0"/>
    <b v="1"/>
    <n v="15"/>
    <n v="28.398293233891501"/>
    <b v="1"/>
    <b v="1"/>
    <s v="Heart Disease"/>
    <s v="Recovered"/>
    <b v="1"/>
    <s v="UnitedHealthcare"/>
    <s v="Master's Degree"/>
    <b v="1"/>
    <x v="1"/>
    <b v="1"/>
    <x v="0"/>
  </r>
  <r>
    <s v="PID0722"/>
    <s v="Adult"/>
    <x v="0"/>
    <n v="20000"/>
    <n v="15172.92"/>
    <n v="85.8"/>
    <s v="Female"/>
    <s v="B+"/>
    <b v="0"/>
    <b v="0"/>
    <b v="1"/>
    <n v="25"/>
    <n v="29.688581314878896"/>
    <b v="1"/>
    <b v="1"/>
    <s v="Fractured Leg"/>
    <s v="Ongoing Treatment"/>
    <b v="1"/>
    <s v="UnitedHealthcare"/>
    <s v="School"/>
    <b v="1"/>
    <x v="1"/>
    <b v="1"/>
    <x v="0"/>
  </r>
  <r>
    <s v="PID0723"/>
    <s v="Adult"/>
    <x v="3"/>
    <n v="100"/>
    <n v="87.14"/>
    <n v="89.2"/>
    <s v="Female"/>
    <s v="A-"/>
    <b v="0"/>
    <b v="0"/>
    <b v="1"/>
    <n v="12"/>
    <n v="28.472022726547287"/>
    <b v="1"/>
    <b v="1"/>
    <s v="Respiratory Infection"/>
    <s v="Recovered"/>
    <b v="1"/>
    <s v="Medicare"/>
    <s v="Bachelor's Degree"/>
    <b v="1"/>
    <x v="1"/>
    <b v="1"/>
    <x v="0"/>
  </r>
  <r>
    <s v="PID0724"/>
    <s v="Middle-aged"/>
    <x v="0"/>
    <n v="20000"/>
    <n v="13300.26"/>
    <n v="53.3"/>
    <s v="Male"/>
    <s v="A-"/>
    <b v="0"/>
    <b v="0"/>
    <b v="1"/>
    <n v="40"/>
    <n v="23.688888888888886"/>
    <b v="0"/>
    <b v="0"/>
    <s v="Fractured Leg"/>
    <s v="Ongoing Treatment"/>
    <b v="1"/>
    <s v="UnitedHealthcare"/>
    <s v="School"/>
    <b v="0"/>
    <x v="0"/>
    <b v="0"/>
    <x v="1"/>
  </r>
  <r>
    <s v="PID0725"/>
    <s v="Adult"/>
    <x v="0"/>
    <n v="24000"/>
    <n v="14020.68"/>
    <n v="66.099999999999994"/>
    <s v="Female"/>
    <s v="B-"/>
    <b v="1"/>
    <b v="0"/>
    <b v="1"/>
    <n v="25"/>
    <n v="22.343158464034612"/>
    <b v="0"/>
    <b v="0"/>
    <s v="Appendicitis"/>
    <s v="Critical"/>
    <b v="1"/>
    <s v="Cigna"/>
    <s v="Bachelor's Degree"/>
    <b v="0"/>
    <x v="0"/>
    <b v="0"/>
    <x v="1"/>
  </r>
  <r>
    <s v="PID0726"/>
    <s v="Senior"/>
    <x v="0"/>
    <n v="24000"/>
    <n v="0"/>
    <n v="70.400000000000006"/>
    <s v="Female"/>
    <s v="B+"/>
    <b v="0"/>
    <b v="0"/>
    <b v="0"/>
    <n v="7"/>
    <n v="28.200608876782564"/>
    <b v="1"/>
    <b v="1"/>
    <s v="Fractured Arm"/>
    <s v="Recovered"/>
    <b v="0"/>
    <n v="0"/>
    <s v="PhD"/>
    <b v="0"/>
    <x v="0"/>
    <b v="1"/>
    <x v="0"/>
  </r>
  <r>
    <s v="PID0727"/>
    <s v="Middle-aged"/>
    <x v="0"/>
    <n v="12000"/>
    <n v="8729.76"/>
    <n v="95.6"/>
    <s v="Female"/>
    <s v="AB-"/>
    <b v="0"/>
    <b v="1"/>
    <b v="1"/>
    <n v="3"/>
    <n v="33.472217359336163"/>
    <b v="1"/>
    <b v="1"/>
    <s v="Appendicitis"/>
    <s v="Ongoing Treatment"/>
    <b v="1"/>
    <s v="UnitedHealthcare"/>
    <s v="Bachelor's Degree"/>
    <b v="0"/>
    <x v="0"/>
    <b v="1"/>
    <x v="0"/>
  </r>
  <r>
    <s v="PID0728"/>
    <s v="Middle-aged"/>
    <x v="2"/>
    <n v="24000"/>
    <n v="12841.380000000001"/>
    <n v="57.6"/>
    <s v="Male"/>
    <s v="O-"/>
    <b v="0"/>
    <b v="0"/>
    <b v="1"/>
    <n v="15"/>
    <n v="20.902888663086081"/>
    <b v="0"/>
    <b v="0"/>
    <s v="Allergic Reaction"/>
    <s v="Ongoing Treatment"/>
    <b v="1"/>
    <s v="Medicare"/>
    <s v="Bachelor's Degree"/>
    <b v="0"/>
    <x v="0"/>
    <b v="0"/>
    <x v="1"/>
  </r>
  <r>
    <s v="PID0729"/>
    <s v="Senior"/>
    <x v="1"/>
    <n v="90000"/>
    <n v="60509.45"/>
    <n v="46.5"/>
    <s v="Male"/>
    <s v="AB-"/>
    <b v="0"/>
    <b v="1"/>
    <b v="1"/>
    <n v="30"/>
    <n v="20.393842375334415"/>
    <b v="0"/>
    <b v="0"/>
    <s v="Childbirth"/>
    <s v="Recovered"/>
    <b v="1"/>
    <s v="Medicare"/>
    <s v="Master's Degree"/>
    <b v="0"/>
    <x v="0"/>
    <b v="0"/>
    <x v="1"/>
  </r>
  <r>
    <s v="PID0730"/>
    <s v="Middle-aged"/>
    <x v="0"/>
    <n v="90000"/>
    <n v="0"/>
    <n v="73.900000000000006"/>
    <s v="Male"/>
    <s v="A+"/>
    <b v="0"/>
    <b v="0"/>
    <b v="0"/>
    <n v="40"/>
    <n v="28.158817253467458"/>
    <b v="1"/>
    <b v="1"/>
    <s v="Heart Disease"/>
    <s v="Critical"/>
    <b v="0"/>
    <n v="0"/>
    <s v="Bachelor's Degree"/>
    <b v="1"/>
    <x v="1"/>
    <b v="1"/>
    <x v="0"/>
  </r>
  <r>
    <s v="PID0731"/>
    <s v="Adult"/>
    <x v="1"/>
    <n v="60000"/>
    <n v="38631.699999999997"/>
    <n v="79.8"/>
    <s v="Female"/>
    <s v="O-"/>
    <b v="0"/>
    <b v="0"/>
    <b v="1"/>
    <n v="15"/>
    <n v="29.669839381320646"/>
    <b v="1"/>
    <b v="1"/>
    <s v="Osteoarthritis"/>
    <s v="Recovered"/>
    <b v="1"/>
    <s v="Blue Cross"/>
    <s v="Bachelor's Degree"/>
    <b v="1"/>
    <x v="1"/>
    <b v="1"/>
    <x v="0"/>
  </r>
  <r>
    <s v="PID0732"/>
    <s v="Middle-aged"/>
    <x v="1"/>
    <n v="48000"/>
    <n v="29553.119999999999"/>
    <n v="91.3"/>
    <s v="Female"/>
    <s v="B+"/>
    <b v="1"/>
    <b v="0"/>
    <b v="1"/>
    <n v="12"/>
    <n v="29.812244897959182"/>
    <b v="1"/>
    <b v="1"/>
    <s v="Heart Attack"/>
    <s v="Recovered"/>
    <b v="1"/>
    <s v="Blue Cross"/>
    <s v="Post-graduate"/>
    <b v="1"/>
    <x v="1"/>
    <b v="1"/>
    <x v="0"/>
  </r>
  <r>
    <s v="PID0733"/>
    <s v="Middle-aged"/>
    <x v="1"/>
    <n v="800"/>
    <n v="663.33"/>
    <n v="75.3"/>
    <s v="Male"/>
    <s v="A+"/>
    <b v="1"/>
    <b v="0"/>
    <b v="1"/>
    <n v="15"/>
    <n v="23.501139165444275"/>
    <b v="0"/>
    <b v="0"/>
    <s v="Prostate Cancer"/>
    <s v="Recovered"/>
    <b v="1"/>
    <s v="Blue Cross"/>
    <s v="PhD"/>
    <b v="0"/>
    <x v="0"/>
    <b v="0"/>
    <x v="1"/>
  </r>
  <r>
    <s v="PID0734"/>
    <s v="Senior"/>
    <x v="0"/>
    <n v="40000"/>
    <n v="24648.699999999997"/>
    <n v="79.099999999999994"/>
    <s v="Female"/>
    <s v="AB-"/>
    <b v="0"/>
    <b v="0"/>
    <b v="1"/>
    <n v="9"/>
    <n v="30.898437499999993"/>
    <b v="1"/>
    <b v="1"/>
    <s v="Respiratory Infection"/>
    <s v="Ongoing Treatment"/>
    <b v="1"/>
    <s v="Cigna"/>
    <s v="Bachelor's Degree"/>
    <b v="1"/>
    <x v="1"/>
    <b v="1"/>
    <x v="0"/>
  </r>
  <r>
    <s v="PID0735"/>
    <s v="Middle-aged"/>
    <x v="0"/>
    <n v="12000"/>
    <n v="10012.26"/>
    <n v="63.8"/>
    <s v="Male"/>
    <s v="O+"/>
    <b v="0"/>
    <b v="0"/>
    <b v="1"/>
    <n v="20"/>
    <n v="24.310318549001671"/>
    <b v="0"/>
    <b v="0"/>
    <s v="Prostate Cancer"/>
    <s v="Recovered"/>
    <b v="1"/>
    <s v="Aetna"/>
    <s v="School"/>
    <b v="0"/>
    <x v="0"/>
    <b v="0"/>
    <x v="1"/>
  </r>
  <r>
    <s v="PID0736"/>
    <s v="Middle-aged"/>
    <x v="3"/>
    <n v="15000"/>
    <n v="10751.5"/>
    <n v="65.099999999999994"/>
    <s v="Male"/>
    <s v="O-"/>
    <b v="0"/>
    <b v="0"/>
    <b v="1"/>
    <n v="7"/>
    <n v="22.793319561640001"/>
    <b v="0"/>
    <b v="0"/>
    <s v="Cancer"/>
    <s v="Recovered"/>
    <b v="1"/>
    <s v="UnitedHealthcare"/>
    <s v="Master's Degree"/>
    <b v="0"/>
    <x v="0"/>
    <b v="0"/>
    <x v="1"/>
  </r>
  <r>
    <s v="PID0737"/>
    <s v="Adult"/>
    <x v="3"/>
    <n v="12000"/>
    <n v="10198.380000000001"/>
    <n v="65.400000000000006"/>
    <s v="Female"/>
    <s v="O-"/>
    <b v="0"/>
    <b v="0"/>
    <b v="1"/>
    <n v="20"/>
    <n v="20.875227425069426"/>
    <b v="0"/>
    <b v="0"/>
    <s v="Hypertension"/>
    <s v="Recovered"/>
    <b v="1"/>
    <s v="Cigna"/>
    <s v="Bachelor's Degree"/>
    <b v="0"/>
    <x v="0"/>
    <b v="0"/>
    <x v="1"/>
  </r>
  <r>
    <s v="PID0738"/>
    <s v="Adult"/>
    <x v="0"/>
    <n v="20000"/>
    <n v="10425.280000000001"/>
    <n v="86.7"/>
    <s v="Male"/>
    <s v="A-"/>
    <b v="0"/>
    <b v="0"/>
    <b v="1"/>
    <n v="3"/>
    <n v="29.650148763722175"/>
    <b v="1"/>
    <b v="1"/>
    <s v="Stroke"/>
    <s v="Ongoing Treatment"/>
    <b v="1"/>
    <s v="Blue Cross"/>
    <s v="Master's Degree"/>
    <b v="1"/>
    <x v="1"/>
    <b v="1"/>
    <x v="0"/>
  </r>
  <r>
    <s v="PID0739"/>
    <s v="Middle-aged"/>
    <x v="2"/>
    <n v="45000"/>
    <n v="0"/>
    <n v="82.9"/>
    <s v="Female"/>
    <s v="O-"/>
    <b v="0"/>
    <b v="0"/>
    <b v="0"/>
    <n v="25"/>
    <n v="30.084192190448544"/>
    <b v="1"/>
    <b v="1"/>
    <s v="Osteoarthritis"/>
    <s v="Ongoing Treatment"/>
    <b v="0"/>
    <n v="0"/>
    <s v="Bachelor's Degree"/>
    <b v="1"/>
    <x v="1"/>
    <b v="1"/>
    <x v="0"/>
  </r>
  <r>
    <s v="PID0740"/>
    <s v="Middle-aged"/>
    <x v="1"/>
    <n v="24000"/>
    <n v="0"/>
    <n v="68.3"/>
    <s v="Female"/>
    <s v="B-"/>
    <b v="0"/>
    <b v="0"/>
    <b v="0"/>
    <n v="7"/>
    <n v="25.706650607851255"/>
    <b v="0"/>
    <b v="0"/>
    <s v="Fractured Arm"/>
    <s v="Critical"/>
    <b v="0"/>
    <n v="0"/>
    <s v="Master's Degree"/>
    <b v="0"/>
    <x v="0"/>
    <b v="0"/>
    <x v="1"/>
  </r>
  <r>
    <s v="PID0741"/>
    <s v="Middle-aged"/>
    <x v="0"/>
    <n v="90000"/>
    <n v="66268.25"/>
    <n v="91.6"/>
    <s v="Female"/>
    <s v="A-"/>
    <b v="1"/>
    <b v="0"/>
    <b v="1"/>
    <n v="5"/>
    <n v="33.645546372819105"/>
    <b v="1"/>
    <b v="1"/>
    <s v="Respiratory Infection"/>
    <s v="Critical"/>
    <b v="1"/>
    <s v="Medicare"/>
    <s v="School"/>
    <b v="1"/>
    <x v="1"/>
    <b v="1"/>
    <x v="0"/>
  </r>
  <r>
    <s v="PID0742"/>
    <s v="Middle-aged"/>
    <x v="2"/>
    <n v="3000"/>
    <n v="1767.42"/>
    <n v="66.8"/>
    <s v="Male"/>
    <s v="A-"/>
    <b v="1"/>
    <b v="0"/>
    <b v="1"/>
    <n v="3"/>
    <n v="23.952095808383234"/>
    <b v="0"/>
    <b v="0"/>
    <s v="Prostate Cancer"/>
    <s v="Recovered"/>
    <b v="1"/>
    <s v="Medicare"/>
    <s v="PhD"/>
    <b v="0"/>
    <x v="0"/>
    <b v="0"/>
    <x v="1"/>
  </r>
  <r>
    <s v="PID0743"/>
    <s v="Adult"/>
    <x v="2"/>
    <n v="20000"/>
    <n v="10044.68"/>
    <n v="87.4"/>
    <s v="Female"/>
    <s v="B+"/>
    <b v="0"/>
    <b v="1"/>
    <b v="1"/>
    <n v="2"/>
    <n v="29.2024457883658"/>
    <b v="1"/>
    <b v="1"/>
    <s v="Respiratory Infection"/>
    <s v="Ongoing Treatment"/>
    <b v="1"/>
    <s v="Blue Cross"/>
    <s v="School"/>
    <b v="1"/>
    <x v="1"/>
    <b v="1"/>
    <x v="0"/>
  </r>
  <r>
    <s v="PID0744"/>
    <s v="Middle-aged"/>
    <x v="1"/>
    <n v="3000"/>
    <n v="2420.9700000000003"/>
    <n v="85.8"/>
    <s v="Male"/>
    <s v="A-"/>
    <b v="1"/>
    <b v="0"/>
    <b v="1"/>
    <n v="25"/>
    <n v="29.342361752334053"/>
    <b v="1"/>
    <b v="1"/>
    <s v="Fractured Arm"/>
    <s v="Recovered"/>
    <b v="1"/>
    <s v="Blue Cross"/>
    <s v="School"/>
    <b v="1"/>
    <x v="1"/>
    <b v="1"/>
    <x v="0"/>
  </r>
  <r>
    <s v="PID0745"/>
    <s v="Adult"/>
    <x v="2"/>
    <n v="12000"/>
    <n v="7689"/>
    <n v="75.400000000000006"/>
    <s v="Female"/>
    <s v="AB-"/>
    <b v="1"/>
    <b v="0"/>
    <b v="1"/>
    <n v="0.5"/>
    <n v="24.620408163265306"/>
    <b v="0"/>
    <b v="0"/>
    <s v="Allergic Reaction"/>
    <s v="Ongoing Treatment"/>
    <b v="1"/>
    <s v="UnitedHealthcare"/>
    <s v="Bachelor's Degree"/>
    <b v="0"/>
    <x v="0"/>
    <b v="0"/>
    <x v="1"/>
  </r>
  <r>
    <s v="PID0746"/>
    <s v="Adult"/>
    <x v="0"/>
    <n v="500"/>
    <n v="405.67"/>
    <n v="77.900000000000006"/>
    <s v="Female"/>
    <s v="O+"/>
    <b v="0"/>
    <b v="0"/>
    <b v="1"/>
    <n v="20"/>
    <n v="24.3125994819138"/>
    <b v="0"/>
    <b v="0"/>
    <s v="Childbirth"/>
    <s v="Ongoing Treatment"/>
    <b v="1"/>
    <s v="Aetna"/>
    <s v="High School"/>
    <b v="0"/>
    <x v="0"/>
    <b v="0"/>
    <x v="1"/>
  </r>
  <r>
    <s v="PID0747"/>
    <s v="Adult"/>
    <x v="0"/>
    <n v="300000"/>
    <n v="0"/>
    <n v="97.6"/>
    <s v="Female"/>
    <s v="O-"/>
    <b v="0"/>
    <b v="0"/>
    <b v="0"/>
    <n v="40"/>
    <n v="30.804191389976012"/>
    <b v="1"/>
    <b v="1"/>
    <s v="Respiratory Infection"/>
    <s v="Ongoing Treatment"/>
    <b v="0"/>
    <n v="0"/>
    <s v="Bachelor's Degree"/>
    <b v="1"/>
    <x v="1"/>
    <b v="1"/>
    <x v="0"/>
  </r>
  <r>
    <s v="PID0748"/>
    <s v="Adult"/>
    <x v="1"/>
    <n v="200000"/>
    <n v="141389.44"/>
    <n v="97.1"/>
    <s v="Female"/>
    <s v="O+"/>
    <b v="0"/>
    <b v="0"/>
    <b v="1"/>
    <n v="20"/>
    <n v="30.304921818919507"/>
    <b v="1"/>
    <b v="1"/>
    <s v="Hypertension"/>
    <s v="Critical"/>
    <b v="1"/>
    <s v="UnitedHealthcare"/>
    <s v="School"/>
    <b v="1"/>
    <x v="1"/>
    <b v="1"/>
    <x v="0"/>
  </r>
  <r>
    <s v="PID0749"/>
    <s v="Middle-aged"/>
    <x v="0"/>
    <n v="240000"/>
    <n v="211079.16"/>
    <n v="73"/>
    <s v="Male"/>
    <s v="A-"/>
    <b v="1"/>
    <b v="0"/>
    <b v="1"/>
    <n v="25"/>
    <n v="28.515624999999993"/>
    <b v="1"/>
    <b v="1"/>
    <s v="Heart Disease"/>
    <s v="Recovered"/>
    <b v="1"/>
    <s v="Cigna"/>
    <s v="School"/>
    <b v="1"/>
    <x v="1"/>
    <b v="1"/>
    <x v="0"/>
  </r>
  <r>
    <s v="PID0750"/>
    <s v="Senior"/>
    <x v="3"/>
    <n v="100"/>
    <n v="0"/>
    <n v="95.1"/>
    <s v="Male"/>
    <s v="O+"/>
    <b v="0"/>
    <b v="0"/>
    <b v="0"/>
    <n v="15"/>
    <n v="33.694727891156468"/>
    <b v="1"/>
    <b v="1"/>
    <s v="Heart Attack"/>
    <s v="Ongoing Treatment"/>
    <b v="0"/>
    <n v="0"/>
    <s v="Master's Degree"/>
    <b v="1"/>
    <x v="1"/>
    <b v="1"/>
    <x v="0"/>
  </r>
  <r>
    <s v="PID0751"/>
    <s v="Senior"/>
    <x v="1"/>
    <n v="20000"/>
    <n v="15758.62"/>
    <n v="84.2"/>
    <s v="Male"/>
    <s v="A-"/>
    <b v="1"/>
    <b v="1"/>
    <b v="1"/>
    <n v="120"/>
    <n v="30.927456382001839"/>
    <s v="Yes"/>
    <b v="1"/>
    <s v="Fractured Leg"/>
    <s v="Ongoing Treatment"/>
    <b v="1"/>
    <s v="Blue Cross"/>
    <s v="Post-graduate"/>
    <s v="Yes"/>
    <x v="1"/>
    <s v="Yes"/>
    <x v="0"/>
  </r>
  <r>
    <s v="PID0752"/>
    <s v="Middle-aged"/>
    <x v="0"/>
    <n v="18000"/>
    <n v="13560.54"/>
    <n v="84.8"/>
    <s v="Male"/>
    <s v="O-"/>
    <b v="0"/>
    <b v="0"/>
    <b v="1"/>
    <n v="20"/>
    <n v="33.968915237942632"/>
    <b v="1"/>
    <b v="1"/>
    <s v="Fractured Arm"/>
    <s v="Critical"/>
    <b v="1"/>
    <s v="Cigna"/>
    <s v="Bachelor's Degree"/>
    <b v="1"/>
    <x v="1"/>
    <b v="1"/>
    <x v="0"/>
  </r>
  <r>
    <s v="PID0753"/>
    <s v="Senior"/>
    <x v="0"/>
    <n v="32000"/>
    <n v="27093.279999999999"/>
    <n v="68.900000000000006"/>
    <s v="Male"/>
    <s v="O-"/>
    <b v="0"/>
    <b v="0"/>
    <b v="1"/>
    <n v="9"/>
    <n v="26.580764630994175"/>
    <b v="0"/>
    <b v="0"/>
    <s v="Fractured Arm"/>
    <s v="Recovered"/>
    <b v="1"/>
    <s v="UnitedHealthcare"/>
    <s v="School"/>
    <b v="0"/>
    <x v="0"/>
    <b v="0"/>
    <x v="1"/>
  </r>
  <r>
    <s v="PID0754"/>
    <s v="Adult"/>
    <x v="3"/>
    <n v="24000"/>
    <n v="13327.14"/>
    <n v="70.7"/>
    <s v="Female"/>
    <s v="O-"/>
    <b v="0"/>
    <b v="0"/>
    <b v="1"/>
    <n v="40"/>
    <n v="23.622573423769587"/>
    <b v="0"/>
    <b v="0"/>
    <s v="Osteoarthritis"/>
    <s v="Recovered"/>
    <b v="1"/>
    <s v="Medicare"/>
    <s v="Post-graduate"/>
    <b v="0"/>
    <x v="0"/>
    <b v="0"/>
    <x v="1"/>
  </r>
  <r>
    <s v="PID0755"/>
    <s v="Middle-aged"/>
    <x v="2"/>
    <n v="20000"/>
    <n v="11426.44"/>
    <n v="60.8"/>
    <s v="Female"/>
    <s v="B-"/>
    <b v="0"/>
    <b v="0"/>
    <b v="1"/>
    <n v="40"/>
    <n v="24.359477647812845"/>
    <b v="0"/>
    <b v="0"/>
    <s v="Cancer"/>
    <s v="Recovered"/>
    <b v="1"/>
    <s v="Medicare"/>
    <s v="Master's Degree"/>
    <b v="0"/>
    <x v="0"/>
    <b v="0"/>
    <x v="1"/>
  </r>
  <r>
    <s v="PID0756"/>
    <s v="Middle-aged"/>
    <x v="1"/>
    <n v="60000"/>
    <n v="0"/>
    <n v="58"/>
    <s v="Female"/>
    <s v="O-"/>
    <b v="0"/>
    <b v="1"/>
    <b v="0"/>
    <n v="30"/>
    <n v="22.942130453700404"/>
    <b v="0"/>
    <b v="0"/>
    <s v="Appendicitis"/>
    <s v="Critical"/>
    <b v="0"/>
    <n v="0"/>
    <s v="School"/>
    <b v="0"/>
    <x v="0"/>
    <b v="0"/>
    <x v="1"/>
  </r>
  <r>
    <s v="PID0757"/>
    <s v="Adult"/>
    <x v="0"/>
    <n v="15000"/>
    <n v="12315.599999999999"/>
    <n v="86.6"/>
    <s v="Female"/>
    <s v="AB+"/>
    <b v="0"/>
    <b v="0"/>
    <b v="1"/>
    <n v="20"/>
    <n v="31.426912469153724"/>
    <b v="1"/>
    <b v="1"/>
    <s v="Heart Disease"/>
    <s v="Recovered"/>
    <b v="1"/>
    <s v="Blue Cross"/>
    <s v="High School"/>
    <b v="1"/>
    <x v="1"/>
    <b v="1"/>
    <x v="0"/>
  </r>
  <r>
    <s v="PID0758"/>
    <s v="Adult"/>
    <x v="1"/>
    <n v="12000"/>
    <n v="9147.9000000000015"/>
    <n v="89.9"/>
    <s v="Male"/>
    <s v="B+"/>
    <b v="1"/>
    <b v="0"/>
    <b v="1"/>
    <n v="25"/>
    <n v="33.021120293847574"/>
    <b v="1"/>
    <b v="1"/>
    <s v="Allergic Reaction"/>
    <s v="Critical"/>
    <b v="1"/>
    <s v="Blue Cross"/>
    <s v="Bachelor's Degree"/>
    <b v="1"/>
    <x v="1"/>
    <b v="1"/>
    <x v="0"/>
  </r>
  <r>
    <s v="PID0759"/>
    <s v="Middle-aged"/>
    <x v="2"/>
    <n v="18000"/>
    <n v="0"/>
    <n v="77.8"/>
    <s v="Female"/>
    <s v="A+"/>
    <b v="0"/>
    <b v="1"/>
    <b v="0"/>
    <n v="3"/>
    <n v="31.16487742348982"/>
    <b v="1"/>
    <b v="1"/>
    <s v="Cancer"/>
    <s v="Ongoing Treatment"/>
    <b v="0"/>
    <n v="0"/>
    <s v="Master's Degree"/>
    <b v="0"/>
    <x v="0"/>
    <b v="1"/>
    <x v="0"/>
  </r>
  <r>
    <s v="PID0760"/>
    <s v="Adult"/>
    <x v="0"/>
    <n v="240000"/>
    <n v="167045.76000000001"/>
    <n v="105.8"/>
    <s v="Female"/>
    <s v="AB+"/>
    <b v="0"/>
    <b v="0"/>
    <b v="1"/>
    <n v="2"/>
    <n v="33.392248453478096"/>
    <b v="1"/>
    <b v="1"/>
    <s v="Heart Attack"/>
    <s v="Recovered"/>
    <b v="1"/>
    <s v="Cigna"/>
    <s v="Master's Degree"/>
    <b v="1"/>
    <x v="1"/>
    <b v="1"/>
    <x v="0"/>
  </r>
  <r>
    <s v="PID0761"/>
    <s v="Middle-aged"/>
    <x v="3"/>
    <n v="72000"/>
    <n v="54255.64"/>
    <n v="68.7"/>
    <s v="Female"/>
    <s v="O-"/>
    <b v="0"/>
    <b v="0"/>
    <b v="1"/>
    <n v="5"/>
    <n v="26.177411979881111"/>
    <b v="0"/>
    <b v="0"/>
    <s v="Fractured Leg"/>
    <s v="Ongoing Treatment"/>
    <b v="1"/>
    <s v="UnitedHealthcare"/>
    <s v="Bachelor's Degree"/>
    <b v="0"/>
    <x v="0"/>
    <b v="0"/>
    <x v="1"/>
  </r>
  <r>
    <s v="PID0762"/>
    <s v="Senior"/>
    <x v="1"/>
    <n v="32000"/>
    <n v="28784.2"/>
    <n v="47"/>
    <s v="Male"/>
    <s v="AB-"/>
    <b v="0"/>
    <b v="0"/>
    <b v="1"/>
    <n v="7"/>
    <n v="20.077747874749029"/>
    <b v="0"/>
    <b v="0"/>
    <s v="Stroke"/>
    <s v="Recovered"/>
    <b v="1"/>
    <s v="UnitedHealthcare"/>
    <s v="PhD"/>
    <b v="0"/>
    <x v="0"/>
    <b v="0"/>
    <x v="1"/>
  </r>
  <r>
    <s v="PID0763"/>
    <s v="Senior"/>
    <x v="1"/>
    <n v="12000"/>
    <n v="9897.48"/>
    <n v="56"/>
    <s v="Male"/>
    <s v="AB+"/>
    <b v="0"/>
    <b v="0"/>
    <b v="1"/>
    <n v="30"/>
    <n v="23.92242299970097"/>
    <b v="0"/>
    <b v="0"/>
    <s v="Cancer"/>
    <s v="Critical"/>
    <b v="1"/>
    <s v="UnitedHealthcare"/>
    <s v="Master's Degree"/>
    <b v="0"/>
    <x v="0"/>
    <b v="0"/>
    <x v="1"/>
  </r>
  <r>
    <s v="PID0764"/>
    <s v="Middle-aged"/>
    <x v="1"/>
    <n v="240000"/>
    <n v="180338.76"/>
    <n v="92.3"/>
    <s v="Female"/>
    <s v="AB+"/>
    <b v="0"/>
    <b v="1"/>
    <b v="1"/>
    <n v="7"/>
    <n v="30.138775510204081"/>
    <b v="1"/>
    <b v="1"/>
    <s v="Cancer"/>
    <s v="Recovered"/>
    <b v="1"/>
    <s v="Aetna"/>
    <s v="Bachelor's Degree"/>
    <b v="1"/>
    <x v="1"/>
    <b v="1"/>
    <x v="0"/>
  </r>
  <r>
    <s v="PID0765"/>
    <s v="Adult"/>
    <x v="0"/>
    <n v="200000"/>
    <n v="0"/>
    <n v="74.7"/>
    <s v="Female"/>
    <s v="AB+"/>
    <b v="0"/>
    <b v="1"/>
    <b v="0"/>
    <n v="3"/>
    <n v="23.313879092412847"/>
    <b v="0"/>
    <b v="0"/>
    <s v="Stroke"/>
    <s v="Ongoing Treatment"/>
    <b v="0"/>
    <n v="0"/>
    <s v="Master's Degree"/>
    <b v="0"/>
    <x v="0"/>
    <b v="0"/>
    <x v="1"/>
  </r>
  <r>
    <s v="PID0766"/>
    <s v="Middle-aged"/>
    <x v="2"/>
    <n v="3000"/>
    <n v="0"/>
    <n v="69.8"/>
    <s v="Male"/>
    <s v="B-"/>
    <b v="1"/>
    <b v="1"/>
    <b v="0"/>
    <n v="2"/>
    <n v="29.431607353685276"/>
    <b v="1"/>
    <b v="1"/>
    <s v="Stroke"/>
    <s v="Recovered"/>
    <b v="0"/>
    <n v="0"/>
    <s v="PhD"/>
    <b v="1"/>
    <x v="1"/>
    <b v="1"/>
    <x v="0"/>
  </r>
  <r>
    <s v="PID0767"/>
    <s v="Middle-aged"/>
    <x v="0"/>
    <n v="20000"/>
    <n v="11516.22"/>
    <n v="91"/>
    <s v="Female"/>
    <s v="B+"/>
    <b v="0"/>
    <b v="1"/>
    <b v="1"/>
    <n v="30"/>
    <n v="33.834027364663896"/>
    <b v="1"/>
    <b v="1"/>
    <s v="Diabetes"/>
    <s v="Recovered"/>
    <b v="1"/>
    <s v="Aetna"/>
    <s v="High School"/>
    <b v="1"/>
    <x v="1"/>
    <b v="1"/>
    <x v="0"/>
  </r>
  <r>
    <s v="PID0768"/>
    <s v="Adult"/>
    <x v="0"/>
    <n v="15000"/>
    <n v="9725.4499999999989"/>
    <n v="70.099999999999994"/>
    <s v="Male"/>
    <s v="A+"/>
    <b v="1"/>
    <b v="1"/>
    <b v="1"/>
    <n v="20"/>
    <n v="23.422098967556547"/>
    <b v="0"/>
    <b v="0"/>
    <s v="Diabetes"/>
    <s v="Ongoing Treatment"/>
    <b v="1"/>
    <s v="Medicare"/>
    <s v="Bachelor's Degree"/>
    <b v="0"/>
    <x v="0"/>
    <b v="0"/>
    <x v="1"/>
  </r>
  <r>
    <s v="PID0769"/>
    <s v="Middle-aged"/>
    <x v="2"/>
    <n v="72000"/>
    <n v="62499.040000000001"/>
    <n v="87"/>
    <s v="Male"/>
    <s v="AB-"/>
    <b v="0"/>
    <b v="1"/>
    <b v="1"/>
    <n v="0.5"/>
    <n v="33.150434385002278"/>
    <b v="1"/>
    <b v="1"/>
    <s v="Prostate Cancer"/>
    <s v="Recovered"/>
    <b v="1"/>
    <s v="Blue Cross"/>
    <s v="Master's Degree"/>
    <b v="1"/>
    <x v="1"/>
    <b v="1"/>
    <x v="0"/>
  </r>
  <r>
    <s v="PID0770"/>
    <s v="Middle-aged"/>
    <x v="0"/>
    <n v="12000"/>
    <n v="10477.24"/>
    <n v="86.4"/>
    <s v="Male"/>
    <s v="O+"/>
    <b v="0"/>
    <b v="1"/>
    <b v="1"/>
    <n v="15"/>
    <n v="32.123735871505062"/>
    <b v="1"/>
    <b v="1"/>
    <s v="Prostate Cancer"/>
    <s v="Recovered"/>
    <b v="1"/>
    <s v="Aetna"/>
    <s v="Bachelor's Degree"/>
    <b v="1"/>
    <x v="1"/>
    <b v="1"/>
    <x v="0"/>
  </r>
  <r>
    <s v="PID0771"/>
    <s v="Adult"/>
    <x v="2"/>
    <n v="1600"/>
    <n v="0"/>
    <n v="77.400000000000006"/>
    <s v="Male"/>
    <s v="A-"/>
    <b v="0"/>
    <b v="0"/>
    <b v="0"/>
    <n v="2"/>
    <n v="24.156549421054276"/>
    <b v="0"/>
    <b v="0"/>
    <s v="Fractured Leg"/>
    <s v="Ongoing Treatment"/>
    <b v="0"/>
    <n v="0"/>
    <s v="School"/>
    <b v="0"/>
    <x v="0"/>
    <b v="0"/>
    <x v="1"/>
  </r>
  <r>
    <s v="PID0772"/>
    <s v="Middle-aged"/>
    <x v="2"/>
    <n v="15000"/>
    <n v="8053.95"/>
    <n v="50.4"/>
    <s v="Male"/>
    <s v="O-"/>
    <b v="1"/>
    <b v="0"/>
    <b v="1"/>
    <n v="0.5"/>
    <n v="22.4"/>
    <b v="0"/>
    <b v="0"/>
    <s v="Allergic Reaction"/>
    <s v="Ongoing Treatment"/>
    <b v="1"/>
    <s v="UnitedHealthcare"/>
    <s v="Post-graduate"/>
    <b v="0"/>
    <x v="0"/>
    <b v="0"/>
    <x v="1"/>
  </r>
  <r>
    <s v="PID0773"/>
    <s v="Senior"/>
    <x v="1"/>
    <n v="32000"/>
    <n v="22571.599999999999"/>
    <n v="75.900000000000006"/>
    <s v="Female"/>
    <s v="B+"/>
    <b v="1"/>
    <b v="0"/>
    <b v="1"/>
    <n v="9"/>
    <n v="31.18836291913215"/>
    <b v="1"/>
    <b v="1"/>
    <s v="Fractured Arm"/>
    <s v="Critical"/>
    <b v="1"/>
    <s v="Medicare"/>
    <s v="Bachelor's Degree"/>
    <b v="1"/>
    <x v="1"/>
    <b v="1"/>
    <x v="0"/>
  </r>
  <r>
    <s v="PID0774"/>
    <s v="Adult"/>
    <x v="1"/>
    <n v="90000"/>
    <n v="0"/>
    <n v="88.9"/>
    <s v="Female"/>
    <s v="AB+"/>
    <b v="1"/>
    <b v="1"/>
    <b v="0"/>
    <n v="9"/>
    <n v="34.29651633810424"/>
    <b v="1"/>
    <b v="1"/>
    <s v="Osteoarthritis"/>
    <s v="Critical"/>
    <b v="0"/>
    <n v="0"/>
    <s v="Post-graduate"/>
    <b v="1"/>
    <x v="1"/>
    <b v="1"/>
    <x v="0"/>
  </r>
  <r>
    <s v="PID0775"/>
    <s v="Adult"/>
    <x v="0"/>
    <n v="12000"/>
    <n v="6521.22"/>
    <n v="55.4"/>
    <s v="Female"/>
    <s v="B-"/>
    <b v="0"/>
    <b v="1"/>
    <b v="1"/>
    <n v="7"/>
    <n v="20.104514443315431"/>
    <b v="0"/>
    <b v="0"/>
    <s v="Fractured Arm"/>
    <s v="Ongoing Treatment"/>
    <b v="1"/>
    <s v="Aetna"/>
    <s v="Post-graduate"/>
    <b v="0"/>
    <x v="0"/>
    <b v="0"/>
    <x v="1"/>
  </r>
  <r>
    <s v="PID0776"/>
    <s v="Middle-aged"/>
    <x v="1"/>
    <n v="12000"/>
    <n v="0"/>
    <n v="98.2"/>
    <s v="Female"/>
    <s v="B-"/>
    <b v="0"/>
    <b v="0"/>
    <b v="0"/>
    <n v="40"/>
    <n v="31.701962809917358"/>
    <b v="1"/>
    <b v="1"/>
    <s v="Diabetes"/>
    <s v="Recovered"/>
    <b v="0"/>
    <n v="0"/>
    <s v="Master's Degree"/>
    <b v="0"/>
    <x v="0"/>
    <b v="1"/>
    <x v="0"/>
  </r>
  <r>
    <s v="PID0777"/>
    <s v="Middle-aged"/>
    <x v="1"/>
    <n v="240000"/>
    <n v="194104.2"/>
    <n v="86.2"/>
    <s v="Female"/>
    <s v="B+"/>
    <b v="0"/>
    <b v="1"/>
    <b v="1"/>
    <n v="30"/>
    <n v="30.541383219954653"/>
    <b v="1"/>
    <b v="1"/>
    <s v="Cancer"/>
    <s v="Ongoing Treatment"/>
    <b v="1"/>
    <s v="UnitedHealthcare"/>
    <s v="Master's Degree"/>
    <b v="1"/>
    <x v="1"/>
    <b v="1"/>
    <x v="0"/>
  </r>
  <r>
    <s v="PID0778"/>
    <s v="Middle-aged"/>
    <x v="1"/>
    <n v="40000"/>
    <n v="0"/>
    <n v="77.7"/>
    <s v="Female"/>
    <s v="AB+"/>
    <b v="1"/>
    <b v="1"/>
    <b v="0"/>
    <n v="5"/>
    <n v="28.197125852808828"/>
    <b v="1"/>
    <b v="1"/>
    <s v="Cancer"/>
    <s v="Recovered"/>
    <b v="0"/>
    <n v="0"/>
    <s v="Master's Degree"/>
    <b v="1"/>
    <x v="1"/>
    <b v="1"/>
    <x v="0"/>
  </r>
  <r>
    <s v="PID0779"/>
    <s v="Adult"/>
    <x v="3"/>
    <n v="240000"/>
    <n v="0"/>
    <n v="89.8"/>
    <s v="Female"/>
    <s v="A-"/>
    <b v="0"/>
    <b v="0"/>
    <b v="0"/>
    <n v="30"/>
    <n v="28.026590930370464"/>
    <b v="1"/>
    <b v="1"/>
    <s v="Childbirth"/>
    <s v="Ongoing Treatment"/>
    <b v="0"/>
    <n v="0"/>
    <s v="Bachelor's Degree"/>
    <b v="1"/>
    <x v="1"/>
    <b v="1"/>
    <x v="0"/>
  </r>
  <r>
    <s v="PID0780"/>
    <s v="Adult"/>
    <x v="0"/>
    <n v="90000"/>
    <n v="77124.45"/>
    <n v="87.7"/>
    <s v="Female"/>
    <s v="AB+"/>
    <b v="0"/>
    <b v="0"/>
    <b v="1"/>
    <n v="120"/>
    <n v="33.417162017985056"/>
    <b v="1"/>
    <b v="1"/>
    <s v="Heart Attack"/>
    <s v="Critical"/>
    <b v="1"/>
    <s v="Aetna"/>
    <s v="Master's Degree"/>
    <b v="1"/>
    <x v="1"/>
    <b v="1"/>
    <x v="0"/>
  </r>
  <r>
    <s v="PID0781"/>
    <s v="Senior"/>
    <x v="0"/>
    <n v="4000"/>
    <n v="3240.2"/>
    <n v="56"/>
    <s v="Male"/>
    <s v="B+"/>
    <b v="0"/>
    <b v="1"/>
    <b v="1"/>
    <n v="7"/>
    <n v="21.874999999999996"/>
    <b v="0"/>
    <b v="0"/>
    <s v="Allergic Reaction"/>
    <s v="Recovered"/>
    <b v="1"/>
    <s v="Blue Cross"/>
    <s v="Bachelor's Degree"/>
    <b v="0"/>
    <x v="0"/>
    <b v="0"/>
    <x v="1"/>
  </r>
  <r>
    <s v="PID0782"/>
    <s v="Middle-aged"/>
    <x v="0"/>
    <n v="45000"/>
    <n v="29182.86"/>
    <n v="56.2"/>
    <s v="Female"/>
    <s v="O-"/>
    <b v="1"/>
    <b v="1"/>
    <b v="1"/>
    <n v="15"/>
    <n v="24.977777777777778"/>
    <b v="0"/>
    <b v="0"/>
    <s v="Fractured Leg"/>
    <s v="Critical"/>
    <b v="1"/>
    <s v="UnitedHealthcare"/>
    <s v="Master's Degree"/>
    <b v="0"/>
    <x v="0"/>
    <b v="0"/>
    <x v="1"/>
  </r>
  <r>
    <s v="PID0783"/>
    <s v="Elderly"/>
    <x v="0"/>
    <n v="100"/>
    <n v="0"/>
    <n v="87.5"/>
    <s v="Female"/>
    <s v="AB-"/>
    <b v="0"/>
    <b v="0"/>
    <b v="0"/>
    <n v="40"/>
    <n v="32.933117543001245"/>
    <b v="1"/>
    <b v="1"/>
    <s v="Stroke"/>
    <s v="Critical"/>
    <b v="0"/>
    <n v="0"/>
    <s v="Bachelor's Degree"/>
    <b v="1"/>
    <x v="1"/>
    <b v="1"/>
    <x v="0"/>
  </r>
  <r>
    <s v="PID0784"/>
    <s v="Middle-aged"/>
    <x v="2"/>
    <n v="72000"/>
    <n v="51103.32"/>
    <n v="62.5"/>
    <s v="Male"/>
    <s v="O-"/>
    <b v="0"/>
    <b v="0"/>
    <b v="1"/>
    <n v="15"/>
    <n v="20.882755855524742"/>
    <b v="0"/>
    <b v="0"/>
    <s v="Fractured Leg"/>
    <s v="Recovered"/>
    <b v="1"/>
    <s v="Blue Cross"/>
    <s v="Master's Degree"/>
    <b v="0"/>
    <x v="0"/>
    <b v="0"/>
    <x v="1"/>
  </r>
  <r>
    <s v="PID0785"/>
    <s v="Senior"/>
    <x v="2"/>
    <n v="3000"/>
    <n v="2647.71"/>
    <n v="74.3"/>
    <s v="Female"/>
    <s v="A-"/>
    <b v="0"/>
    <b v="0"/>
    <b v="1"/>
    <n v="2"/>
    <n v="31.739929087103249"/>
    <b v="1"/>
    <b v="1"/>
    <s v="Fractured Arm"/>
    <s v="Recovered"/>
    <b v="1"/>
    <s v="UnitedHealthcare"/>
    <s v="Master's Degree"/>
    <b v="0"/>
    <x v="0"/>
    <b v="1"/>
    <x v="0"/>
  </r>
  <r>
    <s v="PID0786"/>
    <s v="Adult"/>
    <x v="0"/>
    <n v="500"/>
    <n v="0"/>
    <n v="95"/>
    <s v="Female"/>
    <s v="O+"/>
    <b v="1"/>
    <b v="0"/>
    <b v="0"/>
    <n v="30"/>
    <n v="31.37798916633637"/>
    <b v="1"/>
    <b v="1"/>
    <s v="Heart Disease"/>
    <s v="Recovered"/>
    <b v="0"/>
    <n v="0"/>
    <s v="Master's Degree"/>
    <b v="1"/>
    <x v="1"/>
    <b v="1"/>
    <x v="0"/>
  </r>
  <r>
    <s v="PID0787"/>
    <s v="Senior"/>
    <x v="0"/>
    <n v="32000"/>
    <n v="27234.04"/>
    <n v="81.099999999999994"/>
    <s v="Male"/>
    <s v="O+"/>
    <b v="0"/>
    <b v="1"/>
    <b v="1"/>
    <n v="20"/>
    <n v="29.079565420058085"/>
    <b v="1"/>
    <b v="1"/>
    <s v="Fractured Leg"/>
    <s v="Critical"/>
    <b v="1"/>
    <s v="UnitedHealthcare"/>
    <s v="Bachelor's Degree"/>
    <b v="1"/>
    <x v="1"/>
    <b v="1"/>
    <x v="0"/>
  </r>
  <r>
    <s v="PID0788"/>
    <s v="Young Adult"/>
    <x v="3"/>
    <n v="40000"/>
    <n v="0"/>
    <n v="80.2"/>
    <s v="Male"/>
    <s v="A-"/>
    <b v="1"/>
    <b v="0"/>
    <b v="0"/>
    <n v="9"/>
    <n v="28.415532879818599"/>
    <b v="1"/>
    <b v="1"/>
    <s v="Heart Attack"/>
    <s v="Ongoing Treatment"/>
    <b v="0"/>
    <n v="0"/>
    <s v="Bachelor's Degree"/>
    <b v="1"/>
    <x v="1"/>
    <b v="1"/>
    <x v="0"/>
  </r>
  <r>
    <s v="PID0789"/>
    <s v="Senior"/>
    <x v="2"/>
    <n v="75000"/>
    <n v="0"/>
    <n v="70.599999999999994"/>
    <s v="Female"/>
    <s v="A+"/>
    <b v="1"/>
    <b v="0"/>
    <b v="0"/>
    <n v="3"/>
    <n v="29.010519395134775"/>
    <b v="1"/>
    <b v="1"/>
    <s v="Kidney Stones"/>
    <s v="Ongoing Treatment"/>
    <b v="0"/>
    <n v="0"/>
    <s v="Master's Degree"/>
    <b v="0"/>
    <x v="0"/>
    <b v="1"/>
    <x v="0"/>
  </r>
  <r>
    <s v="PID0790"/>
    <s v="Adult"/>
    <x v="1"/>
    <n v="12000"/>
    <n v="6106.7999999999993"/>
    <n v="56.7"/>
    <s v="Male"/>
    <s v="B+"/>
    <b v="0"/>
    <b v="0"/>
    <b v="1"/>
    <n v="5"/>
    <n v="21.604938271604937"/>
    <b v="0"/>
    <b v="0"/>
    <s v="Allergic Reaction"/>
    <s v="Recovered"/>
    <b v="1"/>
    <s v="Cigna"/>
    <s v="PhD"/>
    <b v="0"/>
    <x v="0"/>
    <b v="0"/>
    <x v="1"/>
  </r>
  <r>
    <s v="PID0791"/>
    <s v="Middle-aged"/>
    <x v="0"/>
    <n v="32000"/>
    <n v="0"/>
    <n v="55.7"/>
    <s v="Female"/>
    <s v="A-"/>
    <b v="1"/>
    <b v="1"/>
    <b v="0"/>
    <n v="20"/>
    <n v="22.887902695595002"/>
    <b v="0"/>
    <b v="0"/>
    <s v="Fractured Leg"/>
    <s v="Recovered"/>
    <b v="0"/>
    <n v="0"/>
    <s v="Master's Degree"/>
    <b v="0"/>
    <x v="0"/>
    <b v="0"/>
    <x v="1"/>
  </r>
  <r>
    <s v="PID0792"/>
    <s v="Adult"/>
    <x v="0"/>
    <n v="1000"/>
    <n v="788.3"/>
    <n v="91.3"/>
    <s v="Female"/>
    <s v="B+"/>
    <b v="1"/>
    <b v="0"/>
    <b v="1"/>
    <n v="4"/>
    <n v="33.945568114217735"/>
    <b v="1"/>
    <b v="1"/>
    <s v="Heart Disease"/>
    <s v="Recovered"/>
    <b v="1"/>
    <s v="UnitedHealthcare"/>
    <s v="Master's Degree"/>
    <b v="1"/>
    <x v="1"/>
    <b v="1"/>
    <x v="0"/>
  </r>
  <r>
    <s v="PID0793"/>
    <s v="Elderly"/>
    <x v="0"/>
    <n v="30000"/>
    <n v="23372.489999999998"/>
    <n v="82"/>
    <s v="Female"/>
    <s v="O-"/>
    <b v="1"/>
    <b v="0"/>
    <b v="1"/>
    <n v="30"/>
    <n v="32.031249999999993"/>
    <b v="1"/>
    <b v="1"/>
    <s v="Heart Attack"/>
    <s v="Ongoing Treatment"/>
    <b v="1"/>
    <s v="Medicare"/>
    <s v="Bachelor's Degree"/>
    <b v="1"/>
    <x v="1"/>
    <b v="1"/>
    <x v="0"/>
  </r>
  <r>
    <s v="PID0794"/>
    <s v="Senior"/>
    <x v="1"/>
    <n v="500"/>
    <n v="401.53"/>
    <n v="59.9"/>
    <s v="Female"/>
    <s v="O+"/>
    <b v="1"/>
    <b v="0"/>
    <b v="1"/>
    <n v="7"/>
    <n v="20.972655019081966"/>
    <b v="0"/>
    <b v="0"/>
    <s v="Diabetes"/>
    <s v="Recovered"/>
    <b v="1"/>
    <s v="Blue Cross"/>
    <s v="High School"/>
    <b v="0"/>
    <x v="0"/>
    <b v="0"/>
    <x v="1"/>
  </r>
  <r>
    <s v="PID0795"/>
    <s v="Adult"/>
    <x v="0"/>
    <n v="250000"/>
    <n v="164113.4"/>
    <n v="78.900000000000006"/>
    <s v="Male"/>
    <s v="AB+"/>
    <b v="1"/>
    <b v="0"/>
    <b v="1"/>
    <n v="250"/>
    <n v="29.696262561631983"/>
    <b v="1"/>
    <b v="1"/>
    <s v="Heart Disease"/>
    <s v="Recovered"/>
    <b v="1"/>
    <s v="Cigna"/>
    <s v="Master's Degree"/>
    <b v="1"/>
    <x v="1"/>
    <b v="1"/>
    <x v="0"/>
  </r>
  <r>
    <s v="PID0796"/>
    <s v="Adult"/>
    <x v="0"/>
    <n v="3000"/>
    <n v="1659.81"/>
    <n v="84.1"/>
    <s v="Female"/>
    <s v="B+"/>
    <b v="0"/>
    <b v="0"/>
    <b v="1"/>
    <n v="40"/>
    <n v="28.760986286378717"/>
    <b v="1"/>
    <b v="1"/>
    <s v="Kidney Stones"/>
    <s v="Critical"/>
    <b v="1"/>
    <s v="Medicare"/>
    <s v="Post-graduate"/>
    <b v="0"/>
    <x v="0"/>
    <b v="1"/>
    <x v="0"/>
  </r>
  <r>
    <s v="PID0797"/>
    <s v="Adult"/>
    <x v="3"/>
    <n v="200000"/>
    <n v="138011.92000000001"/>
    <n v="73.5"/>
    <s v="Female"/>
    <s v="O+"/>
    <b v="0"/>
    <b v="0"/>
    <b v="1"/>
    <n v="25"/>
    <n v="24.558120886097097"/>
    <b v="0"/>
    <b v="0"/>
    <s v="Osteoarthritis"/>
    <s v="Ongoing Treatment"/>
    <b v="1"/>
    <s v="UnitedHealthcare"/>
    <s v="Uneducated"/>
    <b v="0"/>
    <x v="0"/>
    <b v="0"/>
    <x v="1"/>
  </r>
  <r>
    <s v="PID0798"/>
    <s v="Middle-aged"/>
    <x v="0"/>
    <n v="36000"/>
    <n v="27101.040000000001"/>
    <n v="64.2"/>
    <s v="Male"/>
    <s v="AB-"/>
    <b v="0"/>
    <b v="1"/>
    <b v="1"/>
    <n v="2"/>
    <n v="25.078124999999996"/>
    <b v="0"/>
    <b v="0"/>
    <s v="Kidney Stones"/>
    <s v="Critical"/>
    <b v="1"/>
    <s v="Cigna"/>
    <s v="Master's Degree"/>
    <b v="0"/>
    <x v="0"/>
    <b v="0"/>
    <x v="1"/>
  </r>
  <r>
    <s v="PID0799"/>
    <s v="Middle-aged"/>
    <x v="2"/>
    <n v="12000"/>
    <n v="8430.9000000000015"/>
    <n v="76.099999999999994"/>
    <s v="Female"/>
    <s v="AB-"/>
    <b v="1"/>
    <b v="0"/>
    <b v="1"/>
    <n v="25"/>
    <n v="30.483896811408421"/>
    <b v="1"/>
    <b v="1"/>
    <s v="Kidney Stones"/>
    <s v="Ongoing Treatment"/>
    <b v="1"/>
    <s v="Medicare"/>
    <s v="Bachelor's Degree"/>
    <b v="1"/>
    <x v="1"/>
    <b v="1"/>
    <x v="0"/>
  </r>
  <r>
    <s v="PID0800"/>
    <s v="Middle-aged"/>
    <x v="1"/>
    <n v="15000"/>
    <n v="7930.4"/>
    <n v="57.1"/>
    <s v="Male"/>
    <s v="AB+"/>
    <b v="1"/>
    <b v="0"/>
    <b v="1"/>
    <n v="20"/>
    <n v="25.37777777777778"/>
    <b v="0"/>
    <b v="0"/>
    <s v="Stroke"/>
    <s v="Critical"/>
    <b v="1"/>
    <s v="UnitedHealthcare"/>
    <s v="Bachelor's Degree"/>
    <b v="0"/>
    <x v="0"/>
    <b v="0"/>
    <x v="1"/>
  </r>
  <r>
    <s v="PID0801"/>
    <s v="Adult"/>
    <x v="1"/>
    <n v="300000"/>
    <n v="0"/>
    <n v="67.5"/>
    <s v="Female"/>
    <s v="O-"/>
    <b v="0"/>
    <b v="0"/>
    <b v="0"/>
    <n v="15"/>
    <n v="26.367187499999996"/>
    <b v="0"/>
    <b v="0"/>
    <s v="Stroke"/>
    <s v="Recovered"/>
    <b v="0"/>
    <n v="0"/>
    <s v="Post-graduate"/>
    <b v="0"/>
    <x v="0"/>
    <b v="0"/>
    <x v="1"/>
  </r>
  <r>
    <s v="PID0802"/>
    <s v="Adult"/>
    <x v="1"/>
    <n v="500"/>
    <n v="307.77999999999997"/>
    <n v="92.2"/>
    <s v="Male"/>
    <s v="O-"/>
    <b v="1"/>
    <b v="0"/>
    <b v="1"/>
    <n v="20"/>
    <n v="31.531069388871792"/>
    <b v="1"/>
    <b v="1"/>
    <s v="Respiratory Infection"/>
    <s v="Recovered"/>
    <b v="1"/>
    <s v="UnitedHealthcare"/>
    <s v="Master's Degree"/>
    <b v="1"/>
    <x v="1"/>
    <b v="1"/>
    <x v="0"/>
  </r>
  <r>
    <s v="PID0803"/>
    <s v="Senior"/>
    <x v="3"/>
    <n v="60000"/>
    <n v="34598.1"/>
    <n v="69.7"/>
    <s v="Male"/>
    <s v="O-"/>
    <b v="1"/>
    <b v="1"/>
    <b v="1"/>
    <n v="25"/>
    <n v="25.293946871824652"/>
    <b v="0"/>
    <b v="0"/>
    <s v="Stroke"/>
    <s v="Recovered"/>
    <b v="1"/>
    <s v="Cigna"/>
    <s v="School"/>
    <b v="0"/>
    <x v="0"/>
    <b v="0"/>
    <x v="1"/>
  </r>
  <r>
    <s v="PID0804"/>
    <s v="Young Adult"/>
    <x v="0"/>
    <n v="48000"/>
    <n v="41058.559999999998"/>
    <n v="75.7"/>
    <s v="Female"/>
    <s v="O-"/>
    <b v="0"/>
    <b v="0"/>
    <b v="1"/>
    <n v="7"/>
    <n v="28.844688309708882"/>
    <b v="1"/>
    <b v="1"/>
    <s v="Respiratory Infection"/>
    <s v="Ongoing Treatment"/>
    <b v="1"/>
    <s v="UnitedHealthcare"/>
    <s v="Bachelor's Degree"/>
    <b v="1"/>
    <x v="1"/>
    <b v="1"/>
    <x v="0"/>
  </r>
  <r>
    <s v="PID0805"/>
    <s v="Middle-aged"/>
    <x v="2"/>
    <n v="24000"/>
    <n v="15079.59"/>
    <n v="91"/>
    <s v="Female"/>
    <s v="A-"/>
    <b v="1"/>
    <b v="1"/>
    <b v="1"/>
    <n v="40"/>
    <n v="33.425160697887975"/>
    <b v="1"/>
    <b v="1"/>
    <s v="Heart Disease"/>
    <s v="Ongoing Treatment"/>
    <b v="1"/>
    <s v="UnitedHealthcare"/>
    <s v="Bachelor's Degree"/>
    <b v="1"/>
    <x v="1"/>
    <b v="1"/>
    <x v="0"/>
  </r>
  <r>
    <s v="PID0806"/>
    <s v="Middle-aged"/>
    <x v="2"/>
    <n v="3000"/>
    <n v="2123.9700000000003"/>
    <n v="76.400000000000006"/>
    <s v="Male"/>
    <s v="A-"/>
    <b v="0"/>
    <b v="1"/>
    <b v="1"/>
    <n v="25"/>
    <n v="26.749763663737269"/>
    <b v="0"/>
    <b v="0"/>
    <s v="Diabetes"/>
    <s v="Ongoing Treatment"/>
    <b v="1"/>
    <s v="Aetna"/>
    <s v="Post-graduate"/>
    <b v="0"/>
    <x v="0"/>
    <b v="0"/>
    <x v="1"/>
  </r>
  <r>
    <s v="PID0807"/>
    <s v="Adult"/>
    <x v="3"/>
    <n v="800"/>
    <n v="689.34"/>
    <n v="83.8"/>
    <s v="Male"/>
    <s v="O-"/>
    <b v="0"/>
    <b v="0"/>
    <b v="1"/>
    <n v="20"/>
    <n v="28.658390615916009"/>
    <b v="1"/>
    <b v="1"/>
    <s v="Osteoarthritis"/>
    <s v="Recovered"/>
    <b v="1"/>
    <s v="UnitedHealthcare"/>
    <s v="School"/>
    <b v="1"/>
    <x v="1"/>
    <b v="1"/>
    <x v="0"/>
  </r>
  <r>
    <s v="PID0808"/>
    <s v="Young Adult"/>
    <x v="0"/>
    <n v="15000"/>
    <n v="9070.75"/>
    <n v="82.5"/>
    <s v="Female"/>
    <s v="A+"/>
    <b v="0"/>
    <b v="0"/>
    <b v="1"/>
    <n v="20"/>
    <n v="32.226562499999993"/>
    <b v="1"/>
    <b v="1"/>
    <s v="Childbirth"/>
    <s v="Ongoing Treatment"/>
    <b v="1"/>
    <s v="Blue Cross"/>
    <s v="Master's Degree"/>
    <b v="1"/>
    <x v="1"/>
    <b v="1"/>
    <x v="0"/>
  </r>
  <r>
    <s v="PID0809"/>
    <s v="Middle-aged"/>
    <x v="1"/>
    <n v="12000"/>
    <n v="0"/>
    <n v="55.7"/>
    <s v="Male"/>
    <s v="A-"/>
    <b v="0"/>
    <b v="1"/>
    <b v="0"/>
    <n v="7"/>
    <n v="21.223898795915254"/>
    <b v="0"/>
    <b v="0"/>
    <s v="Fractured Leg"/>
    <s v="Ongoing Treatment"/>
    <b v="0"/>
    <n v="0"/>
    <s v="School"/>
    <b v="0"/>
    <x v="0"/>
    <b v="0"/>
    <x v="1"/>
  </r>
  <r>
    <s v="PID0810"/>
    <s v="Adult"/>
    <x v="0"/>
    <n v="24000"/>
    <n v="21522.510000000002"/>
    <n v="76.400000000000006"/>
    <s v="Female"/>
    <s v="B+"/>
    <b v="1"/>
    <b v="0"/>
    <b v="1"/>
    <n v="12"/>
    <n v="29.474171521160446"/>
    <b v="1"/>
    <b v="1"/>
    <s v="Hypertension"/>
    <s v="Ongoing Treatment"/>
    <b v="1"/>
    <s v="Cigna"/>
    <s v="Bachelor's Degree"/>
    <b v="1"/>
    <x v="1"/>
    <b v="1"/>
    <x v="0"/>
  </r>
  <r>
    <s v="PID0811"/>
    <s v="Middle-aged"/>
    <x v="1"/>
    <n v="800"/>
    <n v="641.27"/>
    <n v="65.2"/>
    <s v="Male"/>
    <s v="B-"/>
    <b v="0"/>
    <b v="0"/>
    <b v="1"/>
    <n v="20"/>
    <n v="23.100907029478464"/>
    <b v="0"/>
    <b v="0"/>
    <s v="Stroke"/>
    <s v="Critical"/>
    <b v="1"/>
    <s v="Aetna"/>
    <s v="Bachelor's Degree"/>
    <b v="0"/>
    <x v="0"/>
    <b v="0"/>
    <x v="1"/>
  </r>
  <r>
    <s v="PID0812"/>
    <s v="Adult"/>
    <x v="3"/>
    <n v="60000"/>
    <n v="30478.600000000002"/>
    <n v="74"/>
    <s v="Female"/>
    <s v="AB-"/>
    <b v="1"/>
    <b v="1"/>
    <b v="1"/>
    <n v="25"/>
    <n v="24.725182932941294"/>
    <b v="0"/>
    <b v="0"/>
    <s v="Fractured Arm"/>
    <s v="Critical"/>
    <b v="1"/>
    <s v="Cigna"/>
    <s v="Bachelor's Degree"/>
    <b v="0"/>
    <x v="0"/>
    <b v="0"/>
    <x v="1"/>
  </r>
  <r>
    <s v="PID0813"/>
    <s v="Adult"/>
    <x v="2"/>
    <n v="250000"/>
    <n v="148709.1"/>
    <n v="109.1"/>
    <s v="Male"/>
    <s v="O-"/>
    <s v="No"/>
    <s v="No"/>
    <b v="1"/>
    <n v="20"/>
    <n v="34.433783613180154"/>
    <b v="1"/>
    <b v="1"/>
    <s v="Childbirth"/>
    <s v="Critical"/>
    <b v="1"/>
    <s v="Blue Cross"/>
    <s v="High School"/>
    <b v="0"/>
    <x v="0"/>
    <b v="1"/>
    <x v="0"/>
  </r>
  <r>
    <s v="PID0814"/>
    <s v="Senior"/>
    <x v="1"/>
    <n v="36000"/>
    <n v="28755.81"/>
    <n v="95.5"/>
    <s v="Male"/>
    <s v="AB+"/>
    <b v="0"/>
    <b v="0"/>
    <b v="1"/>
    <n v="7"/>
    <n v="34.656699085498623"/>
    <b v="1"/>
    <b v="1"/>
    <s v="Heart Disease"/>
    <s v="Critical"/>
    <b v="1"/>
    <s v="Aetna"/>
    <s v="Master's Degree"/>
    <b v="1"/>
    <x v="1"/>
    <b v="1"/>
    <x v="0"/>
  </r>
  <r>
    <s v="PID0815"/>
    <s v="Middle-aged"/>
    <x v="3"/>
    <n v="3000"/>
    <n v="2108.46"/>
    <n v="61.6"/>
    <s v="Male"/>
    <s v="A-"/>
    <b v="1"/>
    <b v="0"/>
    <b v="1"/>
    <n v="120"/>
    <n v="25.312294543063771"/>
    <b v="0"/>
    <b v="0"/>
    <s v="Hypertension"/>
    <s v="Recovered"/>
    <b v="1"/>
    <s v="Blue Cross"/>
    <s v="School"/>
    <b v="0"/>
    <x v="0"/>
    <b v="0"/>
    <x v="1"/>
  </r>
  <r>
    <s v="PID0816"/>
    <s v="Adult"/>
    <x v="2"/>
    <n v="12000"/>
    <n v="0"/>
    <n v="104.7"/>
    <s v="Male"/>
    <s v="O-"/>
    <b v="0"/>
    <b v="0"/>
    <b v="0"/>
    <n v="9"/>
    <n v="34.98279260917505"/>
    <b v="1"/>
    <b v="1"/>
    <s v="Kidney Stones"/>
    <s v="Critical"/>
    <b v="0"/>
    <n v="0"/>
    <s v="Post-graduate"/>
    <b v="0"/>
    <x v="0"/>
    <b v="1"/>
    <x v="0"/>
  </r>
  <r>
    <s v="PID0817"/>
    <s v="Adult"/>
    <x v="1"/>
    <n v="32000"/>
    <n v="23164.48"/>
    <n v="58.9"/>
    <s v="Male"/>
    <s v="B-"/>
    <b v="0"/>
    <b v="0"/>
    <b v="1"/>
    <n v="5"/>
    <n v="20.868764172335602"/>
    <b v="0"/>
    <b v="0"/>
    <s v="Fractured Leg"/>
    <s v="Critical"/>
    <b v="1"/>
    <s v="Blue Cross"/>
    <s v="School"/>
    <b v="0"/>
    <x v="0"/>
    <b v="0"/>
    <x v="1"/>
  </r>
  <r>
    <s v="PID0818"/>
    <s v="Middle-aged"/>
    <x v="2"/>
    <n v="100"/>
    <n v="83.65"/>
    <n v="75.900000000000006"/>
    <s v="Female"/>
    <s v="A+"/>
    <b v="0"/>
    <b v="0"/>
    <b v="1"/>
    <n v="9"/>
    <n v="26.892006802721095"/>
    <b v="0"/>
    <b v="0"/>
    <s v="Cancer"/>
    <s v="Critical"/>
    <b v="1"/>
    <s v="UnitedHealthcare"/>
    <s v="Master's Degree"/>
    <b v="0"/>
    <x v="0"/>
    <b v="0"/>
    <x v="1"/>
  </r>
  <r>
    <s v="PID0819"/>
    <s v="Adult"/>
    <x v="0"/>
    <n v="240000"/>
    <n v="211141.56"/>
    <n v="68.3"/>
    <s v="Male"/>
    <s v="B+"/>
    <b v="1"/>
    <b v="0"/>
    <b v="1"/>
    <n v="25"/>
    <n v="24.785890550152416"/>
    <b v="0"/>
    <b v="0"/>
    <s v="Appendicitis"/>
    <s v="Recovered"/>
    <b v="1"/>
    <s v="Blue Cross"/>
    <s v="Master's Degree"/>
    <b v="0"/>
    <x v="0"/>
    <b v="0"/>
    <x v="1"/>
  </r>
  <r>
    <s v="PID0820"/>
    <s v="Adult"/>
    <x v="3"/>
    <n v="16000"/>
    <n v="11177.24"/>
    <n v="93.1"/>
    <s v="Male"/>
    <s v="A+"/>
    <b v="0"/>
    <b v="1"/>
    <b v="1"/>
    <n v="3"/>
    <n v="31.83885640025991"/>
    <b v="1"/>
    <b v="1"/>
    <s v="Cancer"/>
    <s v="Critical"/>
    <b v="1"/>
    <s v="Cigna"/>
    <s v="Master's Degree"/>
    <b v="0"/>
    <x v="0"/>
    <b v="1"/>
    <x v="0"/>
  </r>
  <r>
    <s v="PID0821"/>
    <s v="Middle-aged"/>
    <x v="0"/>
    <n v="300000"/>
    <n v="0"/>
    <n v="105"/>
    <s v="Male"/>
    <s v="AB-"/>
    <b v="0"/>
    <b v="0"/>
    <b v="0"/>
    <n v="2"/>
    <n v="33.515273388872927"/>
    <b v="1"/>
    <b v="1"/>
    <s v="Diabetes"/>
    <s v="Recovered"/>
    <b v="0"/>
    <n v="0"/>
    <s v="Post-graduate"/>
    <b v="1"/>
    <x v="1"/>
    <b v="1"/>
    <x v="0"/>
  </r>
  <r>
    <s v="PID0822"/>
    <s v="Middle-aged"/>
    <x v="0"/>
    <n v="500"/>
    <n v="358.5"/>
    <n v="96.6"/>
    <s v="Female"/>
    <s v="B-"/>
    <b v="1"/>
    <b v="1"/>
    <b v="1"/>
    <n v="25"/>
    <n v="33.822345155981935"/>
    <b v="1"/>
    <b v="1"/>
    <s v="Allergic Reaction"/>
    <s v="Ongoing Treatment"/>
    <b v="1"/>
    <s v="Aetna"/>
    <s v="High School"/>
    <b v="0"/>
    <x v="0"/>
    <b v="1"/>
    <x v="0"/>
  </r>
  <r>
    <s v="PID0823"/>
    <s v="Senior"/>
    <x v="3"/>
    <n v="90000"/>
    <n v="69662"/>
    <n v="58.7"/>
    <s v="Male"/>
    <s v="AB-"/>
    <b v="0"/>
    <b v="0"/>
    <b v="1"/>
    <n v="40"/>
    <n v="21.561065197428839"/>
    <b v="0"/>
    <b v="0"/>
    <s v="Fractured Arm"/>
    <s v="Recovered"/>
    <b v="1"/>
    <s v="UnitedHealthcare"/>
    <s v="Bachelor's Degree"/>
    <b v="0"/>
    <x v="0"/>
    <b v="0"/>
    <x v="1"/>
  </r>
  <r>
    <s v="PID0824"/>
    <s v="Adult"/>
    <x v="3"/>
    <n v="100"/>
    <n v="67.66"/>
    <n v="76.7"/>
    <s v="Male"/>
    <s v="O+"/>
    <b v="1"/>
    <b v="1"/>
    <b v="1"/>
    <n v="12"/>
    <n v="29.225727785398561"/>
    <b v="1"/>
    <b v="1"/>
    <s v="Fractured Leg"/>
    <s v="Recovered"/>
    <b v="1"/>
    <s v="Blue Cross"/>
    <s v="Master's Degree"/>
    <b v="0"/>
    <x v="0"/>
    <b v="1"/>
    <x v="0"/>
  </r>
  <r>
    <s v="PID0825"/>
    <s v="Adult"/>
    <x v="1"/>
    <n v="240000"/>
    <n v="172631.04000000001"/>
    <n v="103.1"/>
    <s v="Male"/>
    <s v="AB+"/>
    <b v="0"/>
    <b v="0"/>
    <b v="1"/>
    <n v="40"/>
    <n v="33.283832644628099"/>
    <b v="1"/>
    <b v="1"/>
    <s v="Kidney Stones"/>
    <s v="Ongoing Treatment"/>
    <b v="1"/>
    <s v="Medicare"/>
    <s v="PhD"/>
    <b v="0"/>
    <x v="0"/>
    <b v="1"/>
    <x v="0"/>
  </r>
  <r>
    <s v="PID0826"/>
    <s v="Middle-aged"/>
    <x v="0"/>
    <n v="40000"/>
    <n v="25682.5"/>
    <n v="78.400000000000006"/>
    <s v="Male"/>
    <s v="B+"/>
    <b v="0"/>
    <b v="1"/>
    <b v="1"/>
    <n v="0"/>
    <n v="26.500811249323963"/>
    <b v="0"/>
    <b v="0"/>
    <s v="Diabetes"/>
    <s v="Critical"/>
    <b v="1"/>
    <s v="Cigna"/>
    <s v="Master's Degree"/>
    <b v="0"/>
    <x v="0"/>
    <b v="0"/>
    <x v="1"/>
  </r>
  <r>
    <s v="PID0827"/>
    <s v="Senior"/>
    <x v="2"/>
    <n v="30000"/>
    <n v="24743.82"/>
    <n v="69.900000000000006"/>
    <s v="Female"/>
    <s v="A-"/>
    <b v="0"/>
    <b v="0"/>
    <b v="1"/>
    <n v="1"/>
    <n v="28.722879684418146"/>
    <b v="1"/>
    <b v="1"/>
    <s v="Childbirth"/>
    <s v="Ongoing Treatment"/>
    <b v="1"/>
    <s v="Medicare"/>
    <s v="Bachelor's Degree"/>
    <b v="1"/>
    <x v="1"/>
    <b v="1"/>
    <x v="0"/>
  </r>
  <r>
    <s v="PID0828"/>
    <s v="Middle-aged"/>
    <x v="0"/>
    <n v="500"/>
    <n v="314.77999999999997"/>
    <n v="75.2"/>
    <s v="Male"/>
    <s v="AB-"/>
    <b v="0"/>
    <b v="0"/>
    <b v="1"/>
    <n v="5"/>
    <n v="30.508337052213072"/>
    <b v="1"/>
    <b v="1"/>
    <s v="Appendicitis"/>
    <s v="Ongoing Treatment"/>
    <b v="1"/>
    <s v="Medicare"/>
    <s v="Post-graduate"/>
    <b v="0"/>
    <x v="0"/>
    <b v="1"/>
    <x v="0"/>
  </r>
  <r>
    <s v="PID0829"/>
    <s v="Adult"/>
    <x v="0"/>
    <n v="800"/>
    <n v="418.62"/>
    <n v="83.9"/>
    <s v="Female"/>
    <s v="A+"/>
    <b v="0"/>
    <b v="1"/>
    <b v="1"/>
    <n v="150"/>
    <n v="28.692589172736916"/>
    <b v="1"/>
    <b v="1"/>
    <s v="Prostate Cancer"/>
    <s v="Ongoing Treatment"/>
    <b v="1"/>
    <s v="UnitedHealthcare"/>
    <s v="Post-graduate"/>
    <b v="0"/>
    <x v="0"/>
    <b v="1"/>
    <x v="0"/>
  </r>
  <r>
    <s v="PID0830"/>
    <s v="Adult"/>
    <x v="0"/>
    <n v="500"/>
    <n v="251.3"/>
    <n v="82"/>
    <s v="Male"/>
    <s v="AB-"/>
    <b v="1"/>
    <b v="0"/>
    <b v="1"/>
    <n v="15"/>
    <n v="32.031249999999993"/>
    <b v="1"/>
    <b v="1"/>
    <s v="Hypertension"/>
    <s v="Ongoing Treatment"/>
    <b v="1"/>
    <s v="UnitedHealthcare"/>
    <s v="High School"/>
    <b v="1"/>
    <x v="1"/>
    <b v="1"/>
    <x v="0"/>
  </r>
  <r>
    <s v="PID0831"/>
    <s v="Adult"/>
    <x v="2"/>
    <n v="30000"/>
    <n v="21453.75"/>
    <n v="85.5"/>
    <s v="Female"/>
    <s v="B-"/>
    <b v="0"/>
    <b v="1"/>
    <b v="1"/>
    <n v="2"/>
    <n v="31.789113622843551"/>
    <b v="1"/>
    <b v="1"/>
    <s v="Fractured Arm"/>
    <s v="Critical"/>
    <b v="1"/>
    <s v="Aetna"/>
    <s v="School"/>
    <b v="0"/>
    <x v="0"/>
    <b v="1"/>
    <x v="0"/>
  </r>
  <r>
    <s v="PID0832"/>
    <s v="Middle-aged"/>
    <x v="0"/>
    <n v="12000"/>
    <n v="0"/>
    <n v="102.2"/>
    <s v="Male"/>
    <s v="O-"/>
    <b v="1"/>
    <b v="0"/>
    <b v="0"/>
    <n v="25"/>
    <n v="34.545700378583021"/>
    <b v="1"/>
    <b v="1"/>
    <s v="Fractured Arm"/>
    <s v="Ongoing Treatment"/>
    <b v="0"/>
    <n v="0"/>
    <s v="School"/>
    <b v="1"/>
    <x v="1"/>
    <b v="1"/>
    <x v="0"/>
  </r>
  <r>
    <s v="PID0833"/>
    <s v="Adult"/>
    <x v="0"/>
    <n v="60000"/>
    <n v="44875.9"/>
    <n v="90.9"/>
    <s v="Male"/>
    <s v="B-"/>
    <b v="1"/>
    <b v="0"/>
    <b v="1"/>
    <n v="12"/>
    <n v="28.369901064261416"/>
    <b v="1"/>
    <b v="1"/>
    <s v="Stroke"/>
    <s v="Ongoing Treatment"/>
    <b v="1"/>
    <s v="Aetna"/>
    <s v="Bachelor's Degree"/>
    <b v="1"/>
    <x v="1"/>
    <b v="1"/>
    <x v="0"/>
  </r>
  <r>
    <s v="PID0834"/>
    <s v="Senior"/>
    <x v="3"/>
    <n v="15000"/>
    <n v="8541.8499999999985"/>
    <n v="58.8"/>
    <s v="Female"/>
    <s v="AB-"/>
    <b v="0"/>
    <b v="0"/>
    <b v="1"/>
    <n v="120"/>
    <n v="23.258573632372133"/>
    <b v="0"/>
    <b v="0"/>
    <s v="Fractured Leg"/>
    <s v="Recovered"/>
    <b v="1"/>
    <s v="UnitedHealthcare"/>
    <s v="School"/>
    <b v="0"/>
    <x v="0"/>
    <b v="0"/>
    <x v="1"/>
  </r>
  <r>
    <s v="PID0835"/>
    <s v="Middle-aged"/>
    <x v="0"/>
    <n v="250000"/>
    <n v="0"/>
    <n v="91.5"/>
    <s v="Female"/>
    <s v="A+"/>
    <b v="0"/>
    <b v="1"/>
    <b v="0"/>
    <n v="40"/>
    <n v="28.878929428102513"/>
    <b v="1"/>
    <b v="1"/>
    <s v="Cancer"/>
    <s v="Ongoing Treatment"/>
    <b v="0"/>
    <n v="0"/>
    <s v="Bachelor's Degree"/>
    <b v="1"/>
    <x v="1"/>
    <b v="1"/>
    <x v="0"/>
  </r>
  <r>
    <s v="PID0836"/>
    <s v="Adult"/>
    <x v="1"/>
    <n v="500"/>
    <n v="353.6"/>
    <n v="92.6"/>
    <s v="Male"/>
    <s v="AB-"/>
    <b v="0"/>
    <b v="0"/>
    <b v="1"/>
    <n v="20"/>
    <n v="30.236734693877548"/>
    <b v="1"/>
    <b v="1"/>
    <s v="Heart Disease"/>
    <s v="Ongoing Treatment"/>
    <b v="1"/>
    <s v="Medicare"/>
    <s v="High School"/>
    <b v="1"/>
    <x v="1"/>
    <b v="1"/>
    <x v="0"/>
  </r>
  <r>
    <s v="PID0837"/>
    <s v="Young Adult"/>
    <x v="0"/>
    <n v="1000"/>
    <n v="0"/>
    <n v="68.099999999999994"/>
    <s v="Male"/>
    <s v="AB+"/>
    <b v="0"/>
    <b v="0"/>
    <b v="0"/>
    <n v="25"/>
    <n v="24.418229409444582"/>
    <b v="0"/>
    <b v="0"/>
    <s v="Allergic Reaction"/>
    <s v="Critical"/>
    <b v="0"/>
    <n v="0"/>
    <s v="High School"/>
    <b v="0"/>
    <x v="0"/>
    <b v="0"/>
    <x v="1"/>
  </r>
  <r>
    <s v="PID0838"/>
    <s v="Senior"/>
    <x v="1"/>
    <n v="250000"/>
    <n v="212641.6"/>
    <n v="87.2"/>
    <s v="Male"/>
    <s v="O+"/>
    <b v="0"/>
    <b v="1"/>
    <b v="1"/>
    <n v="12"/>
    <n v="31.266807701961348"/>
    <b v="1"/>
    <b v="1"/>
    <s v="Fractured Leg"/>
    <s v="Ongoing Treatment"/>
    <b v="1"/>
    <s v="Blue Cross"/>
    <s v="Master's Degree"/>
    <b v="0"/>
    <x v="0"/>
    <b v="1"/>
    <x v="0"/>
  </r>
  <r>
    <s v="PID0839"/>
    <s v="Adult"/>
    <x v="0"/>
    <n v="15000"/>
    <n v="12903.95"/>
    <n v="80"/>
    <s v="Male"/>
    <s v="A-"/>
    <b v="1"/>
    <b v="0"/>
    <b v="1"/>
    <n v="30"/>
    <n v="28.344671201814062"/>
    <b v="1"/>
    <b v="1"/>
    <s v="Kidney Stones"/>
    <s v="Recovered"/>
    <b v="1"/>
    <s v="UnitedHealthcare"/>
    <s v="Master's Degree"/>
    <b v="0"/>
    <x v="0"/>
    <b v="1"/>
    <x v="0"/>
  </r>
  <r>
    <s v="PID0840"/>
    <s v="Adult"/>
    <x v="0"/>
    <n v="45000"/>
    <n v="31870.590000000004"/>
    <n v="102.8"/>
    <s v="Male"/>
    <s v="A-"/>
    <b v="0"/>
    <b v="0"/>
    <b v="1"/>
    <n v="12"/>
    <n v="34.748580313683078"/>
    <b v="1"/>
    <b v="1"/>
    <s v="Respiratory Infection"/>
    <s v="Critical"/>
    <b v="1"/>
    <s v="Aetna"/>
    <s v="School"/>
    <b v="1"/>
    <x v="1"/>
    <b v="1"/>
    <x v="0"/>
  </r>
  <r>
    <s v="PID0841"/>
    <s v="Middle-aged"/>
    <x v="2"/>
    <n v="240000"/>
    <n v="186596.28"/>
    <n v="97.1"/>
    <s v="Male"/>
    <s v="AB-"/>
    <b v="0"/>
    <b v="1"/>
    <b v="1"/>
    <n v="20"/>
    <n v="34.816594356197783"/>
    <b v="1"/>
    <b v="1"/>
    <s v="Respiratory Infection"/>
    <s v="Recovered"/>
    <b v="1"/>
    <s v="Aetna"/>
    <s v="School"/>
    <b v="1"/>
    <x v="1"/>
    <b v="1"/>
    <x v="0"/>
  </r>
  <r>
    <s v="PID0842"/>
    <s v="Adult"/>
    <x v="0"/>
    <n v="800"/>
    <n v="506.14"/>
    <n v="89.8"/>
    <s v="Female"/>
    <s v="A-"/>
    <b v="0"/>
    <b v="0"/>
    <b v="1"/>
    <n v="7"/>
    <n v="31.441476138790662"/>
    <b v="1"/>
    <b v="1"/>
    <s v="Allergic Reaction"/>
    <s v="Critical"/>
    <b v="1"/>
    <s v="UnitedHealthcare"/>
    <s v="Master's Degree"/>
    <b v="0"/>
    <x v="0"/>
    <b v="1"/>
    <x v="0"/>
  </r>
  <r>
    <s v="PID0843"/>
    <s v="Adult"/>
    <x v="0"/>
    <n v="800"/>
    <n v="0"/>
    <n v="70.7"/>
    <s v="Female"/>
    <s v="A+"/>
    <b v="0"/>
    <b v="1"/>
    <b v="0"/>
    <n v="400"/>
    <n v="26.609958974745005"/>
    <b v="0"/>
    <b v="0"/>
    <s v="Hypertension"/>
    <s v="Recovered"/>
    <b v="0"/>
    <n v="0"/>
    <s v="School"/>
    <b v="0"/>
    <x v="0"/>
    <b v="0"/>
    <x v="1"/>
  </r>
  <r>
    <s v="PID0844"/>
    <s v="Senior"/>
    <x v="1"/>
    <n v="60000"/>
    <n v="0"/>
    <n v="67.599999999999994"/>
    <s v="Male"/>
    <s v="O-"/>
    <b v="0"/>
    <b v="0"/>
    <b v="0"/>
    <n v="20"/>
    <n v="23.95124716553288"/>
    <b v="0"/>
    <b v="0"/>
    <s v="Fractured Leg"/>
    <s v="Critical"/>
    <b v="0"/>
    <n v="0"/>
    <s v="Post-graduate"/>
    <b v="0"/>
    <x v="0"/>
    <b v="0"/>
    <x v="1"/>
  </r>
  <r>
    <s v="PID0845"/>
    <s v="Middle-aged"/>
    <x v="2"/>
    <n v="32000"/>
    <n v="26443.52"/>
    <n v="59.9"/>
    <s v="Female"/>
    <s v="B+"/>
    <b v="0"/>
    <b v="0"/>
    <b v="1"/>
    <n v="3"/>
    <n v="26.62222222222222"/>
    <b v="0"/>
    <b v="0"/>
    <s v="Hypertension"/>
    <s v="Ongoing Treatment"/>
    <b v="1"/>
    <s v="Aetna"/>
    <s v="Uneducated"/>
    <b v="0"/>
    <x v="0"/>
    <b v="0"/>
    <x v="1"/>
  </r>
  <r>
    <s v="PID0846"/>
    <s v="Adult"/>
    <x v="2"/>
    <n v="250000"/>
    <n v="130103.79999999999"/>
    <n v="101.2"/>
    <s v="Male"/>
    <s v="AB+"/>
    <b v="0"/>
    <b v="0"/>
    <b v="1"/>
    <n v="15"/>
    <n v="33.044897959183672"/>
    <b v="1"/>
    <b v="1"/>
    <s v="Diabetes"/>
    <s v="Critical"/>
    <b v="1"/>
    <s v="Aetna"/>
    <s v="Bachelor's Degree"/>
    <b v="1"/>
    <x v="1"/>
    <b v="1"/>
    <x v="0"/>
  </r>
  <r>
    <s v="PID0847"/>
    <s v="Senior"/>
    <x v="2"/>
    <n v="12000"/>
    <n v="9364.9599999999991"/>
    <n v="70"/>
    <s v="Female"/>
    <s v="O-"/>
    <b v="0"/>
    <b v="1"/>
    <b v="1"/>
    <n v="3"/>
    <n v="29.136316337148799"/>
    <b v="1"/>
    <b v="1"/>
    <s v="Stroke"/>
    <s v="Ongoing Treatment"/>
    <b v="1"/>
    <s v="UnitedHealthcare"/>
    <s v="Bachelor's Degree"/>
    <b v="0"/>
    <x v="0"/>
    <b v="1"/>
    <x v="0"/>
  </r>
  <r>
    <s v="PID0848"/>
    <s v="Adult"/>
    <x v="3"/>
    <n v="240000"/>
    <n v="167436.72"/>
    <n v="84.9"/>
    <s v="Female"/>
    <s v="A+"/>
    <b v="1"/>
    <b v="1"/>
    <b v="1"/>
    <n v="9"/>
    <n v="29.725849935226364"/>
    <b v="1"/>
    <b v="1"/>
    <s v="Allergic Reaction"/>
    <s v="Ongoing Treatment"/>
    <b v="1"/>
    <s v="Aetna"/>
    <s v="School"/>
    <b v="0"/>
    <x v="0"/>
    <b v="1"/>
    <x v="0"/>
  </r>
  <r>
    <s v="PID0849"/>
    <s v="Senior"/>
    <x v="3"/>
    <n v="300000"/>
    <n v="231831.84"/>
    <n v="82.6"/>
    <s v="Female"/>
    <s v="O+"/>
    <b v="0"/>
    <b v="0"/>
    <b v="1"/>
    <n v="20"/>
    <n v="31.866054550364563"/>
    <b v="1"/>
    <b v="1"/>
    <s v="Heart Attack"/>
    <s v="Ongoing Treatment"/>
    <b v="1"/>
    <s v="Blue Cross"/>
    <s v="Master's Degree"/>
    <b v="1"/>
    <x v="1"/>
    <b v="1"/>
    <x v="0"/>
  </r>
  <r>
    <s v="PID0850"/>
    <s v="Adult"/>
    <x v="3"/>
    <n v="300000"/>
    <n v="201137.88"/>
    <n v="62.7"/>
    <s v="Male"/>
    <s v="A+"/>
    <b v="0"/>
    <b v="0"/>
    <b v="1"/>
    <n v="9"/>
    <n v="20.473469387755102"/>
    <b v="0"/>
    <b v="0"/>
    <s v="Diabetes"/>
    <s v="Ongoing Treatment"/>
    <b v="1"/>
    <s v="Blue Cross"/>
    <s v="High School"/>
    <b v="0"/>
    <x v="0"/>
    <b v="0"/>
    <x v="1"/>
  </r>
  <r>
    <s v="PID0851"/>
    <s v="Middle-aged"/>
    <x v="2"/>
    <n v="1600"/>
    <n v="0"/>
    <n v="75"/>
    <s v="Female"/>
    <s v="B-"/>
    <b v="1"/>
    <b v="0"/>
    <b v="0"/>
    <n v="5"/>
    <n v="32.461911357340718"/>
    <b v="1"/>
    <b v="1"/>
    <s v="Fractured Arm"/>
    <s v="Critical"/>
    <b v="0"/>
    <n v="0"/>
    <s v="School"/>
    <b v="1"/>
    <x v="1"/>
    <b v="1"/>
    <x v="0"/>
  </r>
  <r>
    <s v="PID0852"/>
    <s v="Young Adult"/>
    <x v="0"/>
    <n v="200000"/>
    <n v="124849.84"/>
    <n v="57.2"/>
    <s v="Female"/>
    <s v="B-"/>
    <b v="0"/>
    <b v="0"/>
    <b v="1"/>
    <n v="9"/>
    <n v="23.205809566311007"/>
    <b v="0"/>
    <b v="0"/>
    <s v="Childbirth"/>
    <s v="Critical"/>
    <b v="1"/>
    <s v="UnitedHealthcare"/>
    <s v="Bachelor's Degree"/>
    <b v="0"/>
    <x v="0"/>
    <b v="0"/>
    <x v="1"/>
  </r>
  <r>
    <s v="PID0853"/>
    <s v="Adult"/>
    <x v="1"/>
    <n v="30000"/>
    <n v="16466.07"/>
    <n v="68.2"/>
    <s v="Female"/>
    <s v="A-"/>
    <b v="0"/>
    <b v="0"/>
    <b v="1"/>
    <n v="5"/>
    <n v="21.285228301239037"/>
    <b v="0"/>
    <b v="0"/>
    <s v="Diabetes"/>
    <s v="Critical"/>
    <b v="1"/>
    <s v="Blue Cross"/>
    <s v="High School"/>
    <b v="0"/>
    <x v="0"/>
    <b v="0"/>
    <x v="1"/>
  </r>
  <r>
    <s v="PID0854"/>
    <s v="Adult"/>
    <x v="0"/>
    <n v="60000"/>
    <n v="0"/>
    <n v="78.2"/>
    <s v="Female"/>
    <s v="B-"/>
    <b v="1"/>
    <b v="0"/>
    <b v="0"/>
    <n v="15"/>
    <n v="29.797286998933085"/>
    <b v="1"/>
    <b v="1"/>
    <s v="Childbirth"/>
    <s v="Ongoing Treatment"/>
    <b v="0"/>
    <n v="0"/>
    <s v="Master's Degree"/>
    <b v="1"/>
    <x v="1"/>
    <b v="1"/>
    <x v="0"/>
  </r>
  <r>
    <s v="PID0855"/>
    <s v="Adult"/>
    <x v="0"/>
    <n v="18000"/>
    <n v="16160.939999999999"/>
    <n v="81"/>
    <s v="Male"/>
    <s v="AB+"/>
    <b v="1"/>
    <b v="0"/>
    <b v="1"/>
    <n v="250"/>
    <n v="31.248794413795761"/>
    <b v="1"/>
    <b v="1"/>
    <s v="Heart Disease"/>
    <s v="Critical"/>
    <b v="1"/>
    <s v="Aetna"/>
    <s v="School"/>
    <b v="1"/>
    <x v="1"/>
    <b v="1"/>
    <x v="0"/>
  </r>
  <r>
    <s v="PID0856"/>
    <s v="Elderly"/>
    <x v="2"/>
    <n v="2000"/>
    <n v="0"/>
    <n v="59.8"/>
    <s v="Male"/>
    <s v="O+"/>
    <b v="0"/>
    <b v="0"/>
    <b v="0"/>
    <n v="10"/>
    <n v="22.507433475102562"/>
    <b v="0"/>
    <b v="0"/>
    <s v="Kidney Stones"/>
    <s v="Recovered"/>
    <b v="0"/>
    <n v="0"/>
    <s v="Bachelor's Degree"/>
    <b v="0"/>
    <x v="0"/>
    <b v="0"/>
    <x v="1"/>
  </r>
  <r>
    <s v="PID0857"/>
    <s v="Middle-aged"/>
    <x v="1"/>
    <n v="75000"/>
    <n v="0"/>
    <n v="50.3"/>
    <s v="Female"/>
    <s v="B-"/>
    <b v="0"/>
    <b v="0"/>
    <b v="0"/>
    <n v="9"/>
    <n v="20.668967784352397"/>
    <b v="0"/>
    <b v="0"/>
    <s v="Cancer"/>
    <s v="Recovered"/>
    <b v="0"/>
    <n v="0"/>
    <s v="School"/>
    <b v="0"/>
    <x v="0"/>
    <b v="0"/>
    <x v="1"/>
  </r>
  <r>
    <s v="PID0858"/>
    <s v="Adult"/>
    <x v="1"/>
    <n v="800"/>
    <n v="718.38"/>
    <n v="96.6"/>
    <s v="Male"/>
    <s v="AB+"/>
    <b v="0"/>
    <b v="0"/>
    <b v="1"/>
    <n v="7"/>
    <n v="31.906460562822033"/>
    <b v="1"/>
    <b v="1"/>
    <s v="Childbirth"/>
    <s v="Ongoing Treatment"/>
    <b v="1"/>
    <s v="UnitedHealthcare"/>
    <s v="Bachelor's Degree"/>
    <b v="1"/>
    <x v="1"/>
    <b v="1"/>
    <x v="0"/>
  </r>
  <r>
    <s v="PID0859"/>
    <s v="Adult"/>
    <x v="2"/>
    <n v="18000"/>
    <n v="14168.43"/>
    <n v="85.7"/>
    <s v="Male"/>
    <s v="A+"/>
    <b v="0"/>
    <b v="1"/>
    <b v="1"/>
    <n v="25"/>
    <n v="32.655083066605698"/>
    <b v="1"/>
    <b v="1"/>
    <s v="Diabetes"/>
    <s v="Recovered"/>
    <b v="1"/>
    <s v="Medicare"/>
    <s v="Master's Degree"/>
    <b v="1"/>
    <x v="1"/>
    <b v="1"/>
    <x v="0"/>
  </r>
  <r>
    <s v="PID0860"/>
    <s v="Adult"/>
    <x v="2"/>
    <n v="18000"/>
    <n v="11696.039999999999"/>
    <n v="73.2"/>
    <s v="Male"/>
    <s v="AB-"/>
    <b v="0"/>
    <b v="1"/>
    <b v="1"/>
    <n v="12"/>
    <n v="28.593749999999996"/>
    <b v="1"/>
    <b v="1"/>
    <s v="Respiratory Infection"/>
    <s v="Ongoing Treatment"/>
    <b v="1"/>
    <s v="Cigna"/>
    <s v="Master's Degree"/>
    <b v="1"/>
    <x v="1"/>
    <b v="1"/>
    <x v="0"/>
  </r>
  <r>
    <s v="PID0861"/>
    <s v="Senior"/>
    <x v="1"/>
    <n v="800"/>
    <n v="0"/>
    <n v="53.5"/>
    <s v="Male"/>
    <s v="O+"/>
    <b v="0"/>
    <b v="0"/>
    <b v="0"/>
    <n v="9"/>
    <n v="20.898437499999996"/>
    <b v="0"/>
    <b v="0"/>
    <s v="Stroke"/>
    <s v="Critical"/>
    <b v="0"/>
    <n v="0"/>
    <s v="Bachelor's Degree"/>
    <b v="0"/>
    <x v="0"/>
    <b v="0"/>
    <x v="1"/>
  </r>
  <r>
    <s v="PID0862"/>
    <s v="Adult"/>
    <x v="2"/>
    <n v="12000"/>
    <n v="8047.14"/>
    <n v="93.4"/>
    <s v="Female"/>
    <s v="A-"/>
    <b v="0"/>
    <b v="0"/>
    <b v="1"/>
    <n v="2"/>
    <n v="34.306703397612495"/>
    <b v="1"/>
    <b v="1"/>
    <s v="Hypertension"/>
    <s v="Critical"/>
    <b v="1"/>
    <s v="Aetna"/>
    <s v="Bachelor's Degree"/>
    <b v="0"/>
    <x v="0"/>
    <b v="1"/>
    <x v="0"/>
  </r>
  <r>
    <s v="PID0863"/>
    <s v="Elderly"/>
    <x v="1"/>
    <n v="30000"/>
    <n v="20406.63"/>
    <n v="89.8"/>
    <s v="Male"/>
    <s v="A+"/>
    <b v="0"/>
    <b v="0"/>
    <b v="1"/>
    <n v="12"/>
    <n v="34.643725164924184"/>
    <b v="1"/>
    <b v="1"/>
    <s v="Osteoarthritis"/>
    <s v="Recovered"/>
    <b v="1"/>
    <s v="UnitedHealthcare"/>
    <s v="Bachelor's Degree"/>
    <b v="0"/>
    <x v="0"/>
    <b v="1"/>
    <x v="0"/>
  </r>
  <r>
    <s v="PID0864"/>
    <s v="Senior"/>
    <x v="2"/>
    <n v="800"/>
    <n v="509.19"/>
    <n v="82.2"/>
    <s v="Male"/>
    <s v="O-"/>
    <b v="1"/>
    <b v="0"/>
    <b v="1"/>
    <n v="5"/>
    <n v="34.214360041623308"/>
    <b v="1"/>
    <b v="1"/>
    <s v="Diabetes"/>
    <s v="Recovered"/>
    <b v="1"/>
    <s v="Cigna"/>
    <s v="School"/>
    <b v="0"/>
    <x v="0"/>
    <b v="1"/>
    <x v="0"/>
  </r>
  <r>
    <s v="PID0865"/>
    <s v="Middle-aged"/>
    <x v="2"/>
    <n v="3000"/>
    <n v="2577.66"/>
    <n v="85.5"/>
    <s v="Male"/>
    <s v="AB-"/>
    <b v="1"/>
    <b v="1"/>
    <b v="1"/>
    <n v="3"/>
    <n v="26.684560406978559"/>
    <b v="0"/>
    <b v="0"/>
    <s v="Allergic Reaction"/>
    <s v="Recovered"/>
    <b v="1"/>
    <s v="Medicare"/>
    <s v="Bachelor's Degree"/>
    <b v="0"/>
    <x v="0"/>
    <b v="0"/>
    <x v="1"/>
  </r>
  <r>
    <s v="PID0866"/>
    <s v="Senior"/>
    <x v="0"/>
    <n v="24000"/>
    <n v="12221.73"/>
    <n v="79.400000000000006"/>
    <s v="Male"/>
    <s v="A-"/>
    <b v="1"/>
    <b v="0"/>
    <b v="1"/>
    <n v="20"/>
    <n v="34.823034077452746"/>
    <b v="1"/>
    <b v="1"/>
    <s v="Heart Disease"/>
    <s v="Critical"/>
    <b v="1"/>
    <s v="Medicare"/>
    <s v="Master's Degree"/>
    <b v="1"/>
    <x v="1"/>
    <b v="1"/>
    <x v="0"/>
  </r>
  <r>
    <s v="PID0867"/>
    <s v="Adult"/>
    <x v="0"/>
    <n v="100"/>
    <n v="0"/>
    <n v="72.599999999999994"/>
    <s v="Male"/>
    <s v="O-"/>
    <b v="1"/>
    <b v="1"/>
    <b v="0"/>
    <n v="9"/>
    <n v="25.419278036483316"/>
    <b v="0"/>
    <b v="0"/>
    <s v="Hypertension"/>
    <s v="Ongoing Treatment"/>
    <b v="0"/>
    <n v="0"/>
    <s v="Master's Degree"/>
    <b v="0"/>
    <x v="0"/>
    <b v="0"/>
    <x v="1"/>
  </r>
  <r>
    <s v="PID0868"/>
    <s v="Middle-aged"/>
    <x v="3"/>
    <n v="18000"/>
    <n v="9274.59"/>
    <n v="72.3"/>
    <s v="Male"/>
    <s v="AB+"/>
    <b v="0"/>
    <b v="0"/>
    <b v="1"/>
    <n v="9"/>
    <n v="28.961704854991183"/>
    <b v="1"/>
    <b v="1"/>
    <s v="Heart Attack"/>
    <s v="Ongoing Treatment"/>
    <b v="1"/>
    <s v="UnitedHealthcare"/>
    <s v="Bachelor's Degree"/>
    <b v="1"/>
    <x v="1"/>
    <b v="1"/>
    <x v="0"/>
  </r>
  <r>
    <s v="PID0869"/>
    <s v="Adult"/>
    <x v="0"/>
    <n v="40000"/>
    <n v="29834.3"/>
    <n v="57.7"/>
    <s v="Male"/>
    <s v="O-"/>
    <b v="1"/>
    <b v="1"/>
    <b v="1"/>
    <n v="25"/>
    <n v="21.193755739210289"/>
    <b v="0"/>
    <b v="0"/>
    <s v="Appendicitis"/>
    <s v="Ongoing Treatment"/>
    <b v="1"/>
    <s v="Cigna"/>
    <s v="PhD"/>
    <b v="0"/>
    <x v="0"/>
    <b v="0"/>
    <x v="1"/>
  </r>
  <r>
    <s v="PID0870"/>
    <s v="Adult"/>
    <x v="0"/>
    <n v="200000"/>
    <n v="169415.36"/>
    <n v="81.099999999999994"/>
    <s v="Male"/>
    <s v="A+"/>
    <b v="1"/>
    <b v="0"/>
    <b v="1"/>
    <n v="9"/>
    <n v="26.481632653061222"/>
    <b v="0"/>
    <b v="0"/>
    <s v="Fractured Arm"/>
    <s v="Critical"/>
    <b v="1"/>
    <s v="Cigna"/>
    <s v="Master's Degree"/>
    <b v="0"/>
    <x v="0"/>
    <b v="0"/>
    <x v="1"/>
  </r>
  <r>
    <s v="PID0871"/>
    <s v="Middle-aged"/>
    <x v="2"/>
    <n v="50000"/>
    <n v="37645.199999999997"/>
    <n v="69.8"/>
    <s v="Female"/>
    <s v="O+"/>
    <b v="0"/>
    <b v="0"/>
    <b v="1"/>
    <n v="15"/>
    <n v="25.027788733909425"/>
    <b v="0"/>
    <b v="0"/>
    <s v="Prostate Cancer"/>
    <s v="Ongoing Treatment"/>
    <b v="1"/>
    <s v="Blue Cross"/>
    <s v="Master's Degree"/>
    <b v="0"/>
    <x v="0"/>
    <b v="0"/>
    <x v="1"/>
  </r>
  <r>
    <s v="PID0872"/>
    <s v="Adult"/>
    <x v="2"/>
    <n v="32000"/>
    <n v="20805.599999999999"/>
    <n v="85"/>
    <s v="Female"/>
    <s v="AB+"/>
    <b v="0"/>
    <b v="0"/>
    <b v="1"/>
    <n v="1"/>
    <n v="31.992171327486922"/>
    <b v="1"/>
    <b v="1"/>
    <s v="Appendicitis"/>
    <s v="Critical"/>
    <b v="1"/>
    <s v="Cigna"/>
    <s v="School"/>
    <b v="0"/>
    <x v="0"/>
    <b v="1"/>
    <x v="0"/>
  </r>
  <r>
    <s v="PID0873"/>
    <s v="Middle-aged"/>
    <x v="0"/>
    <n v="500"/>
    <n v="258.39"/>
    <n v="75.400000000000006"/>
    <s v="Male"/>
    <s v="A-"/>
    <b v="0"/>
    <b v="0"/>
    <b v="1"/>
    <n v="30"/>
    <n v="26.399635867091494"/>
    <b v="0"/>
    <b v="0"/>
    <s v="Hypertension"/>
    <s v="Recovered"/>
    <b v="1"/>
    <s v="UnitedHealthcare"/>
    <s v="Master's Degree"/>
    <b v="0"/>
    <x v="0"/>
    <b v="0"/>
    <x v="1"/>
  </r>
  <r>
    <s v="PID0874"/>
    <s v="Adult"/>
    <x v="0"/>
    <n v="18000"/>
    <n v="13544.46"/>
    <n v="106.2"/>
    <s v="Female"/>
    <s v="B-"/>
    <b v="1"/>
    <b v="0"/>
    <b v="1"/>
    <n v="15"/>
    <n v="34.284607438016529"/>
    <b v="1"/>
    <b v="1"/>
    <s v="Cancer"/>
    <s v="Ongoing Treatment"/>
    <b v="1"/>
    <s v="Blue Cross"/>
    <s v="Post-graduate"/>
    <b v="1"/>
    <x v="1"/>
    <b v="1"/>
    <x v="0"/>
  </r>
  <r>
    <s v="PID0875"/>
    <s v="Adult"/>
    <x v="0"/>
    <n v="16000"/>
    <n v="10448.86"/>
    <n v="58.3"/>
    <s v="Female"/>
    <s v="B-"/>
    <b v="1"/>
    <b v="0"/>
    <b v="1"/>
    <n v="12"/>
    <n v="21.94286574579397"/>
    <b v="0"/>
    <b v="0"/>
    <s v="Prostate Cancer"/>
    <s v="Ongoing Treatment"/>
    <b v="1"/>
    <s v="Blue Cross"/>
    <s v="School"/>
    <b v="0"/>
    <x v="0"/>
    <b v="0"/>
    <x v="1"/>
  </r>
  <r>
    <s v="PID0876"/>
    <s v="Senior"/>
    <x v="1"/>
    <n v="14000"/>
    <n v="8981.9800000000014"/>
    <n v="56.1"/>
    <s v="Female"/>
    <s v="AB-"/>
    <b v="1"/>
    <b v="0"/>
    <b v="1"/>
    <n v="12"/>
    <n v="21.64268353844373"/>
    <b v="0"/>
    <b v="0"/>
    <s v="Stroke"/>
    <s v="Ongoing Treatment"/>
    <b v="1"/>
    <s v="Cigna"/>
    <s v="Bachelor's Degree"/>
    <b v="0"/>
    <x v="0"/>
    <b v="0"/>
    <x v="1"/>
  </r>
  <r>
    <s v="PID0877"/>
    <s v="Adult"/>
    <x v="0"/>
    <n v="40000"/>
    <n v="27412"/>
    <n v="60.1"/>
    <s v="Female"/>
    <s v="O-"/>
    <b v="0"/>
    <b v="0"/>
    <b v="1"/>
    <n v="9"/>
    <n v="22.620347020964285"/>
    <b v="0"/>
    <b v="0"/>
    <s v="Appendicitis"/>
    <s v="Recovered"/>
    <b v="1"/>
    <s v="Aetna"/>
    <s v="High School"/>
    <b v="0"/>
    <x v="0"/>
    <b v="0"/>
    <x v="1"/>
  </r>
  <r>
    <s v="PID0878"/>
    <s v="Adult"/>
    <x v="1"/>
    <n v="48000"/>
    <n v="33335.120000000003"/>
    <n v="86"/>
    <s v="Female"/>
    <s v="A+"/>
    <b v="1"/>
    <b v="0"/>
    <b v="1"/>
    <n v="7"/>
    <n v="32.368549813692653"/>
    <b v="1"/>
    <b v="1"/>
    <s v="Hypertension"/>
    <s v="Critical"/>
    <b v="1"/>
    <s v="Blue Cross"/>
    <s v="School"/>
    <b v="1"/>
    <x v="1"/>
    <b v="1"/>
    <x v="0"/>
  </r>
  <r>
    <s v="PID0879"/>
    <s v="Middle-aged"/>
    <x v="3"/>
    <n v="32000"/>
    <n v="0"/>
    <n v="96.5"/>
    <s v="Male"/>
    <s v="AB+"/>
    <b v="0"/>
    <b v="0"/>
    <b v="0"/>
    <n v="12"/>
    <n v="34.601455771092546"/>
    <b v="1"/>
    <b v="1"/>
    <s v="Childbirth"/>
    <s v="Critical"/>
    <b v="0"/>
    <n v="0"/>
    <s v="Bachelor's Degree"/>
    <b v="0"/>
    <x v="0"/>
    <b v="1"/>
    <x v="0"/>
  </r>
  <r>
    <s v="PID0880"/>
    <s v="Adult"/>
    <x v="2"/>
    <n v="60000"/>
    <n v="0"/>
    <n v="85"/>
    <s v="Male"/>
    <s v="A+"/>
    <b v="1"/>
    <b v="1"/>
    <b v="0"/>
    <n v="3"/>
    <n v="30.116213151927443"/>
    <b v="1"/>
    <b v="1"/>
    <s v="Childbirth"/>
    <s v="Critical"/>
    <b v="0"/>
    <n v="0"/>
    <s v="High School"/>
    <b v="1"/>
    <x v="1"/>
    <b v="1"/>
    <x v="0"/>
  </r>
  <r>
    <s v="PID0881"/>
    <s v="Adult"/>
    <x v="2"/>
    <n v="40000"/>
    <n v="28303.899999999998"/>
    <n v="83.6"/>
    <s v="Male"/>
    <s v="O+"/>
    <b v="1"/>
    <b v="0"/>
    <b v="1"/>
    <n v="4"/>
    <n v="32.251842135720068"/>
    <b v="1"/>
    <b v="1"/>
    <s v="Heart Attack"/>
    <s v="Critical"/>
    <b v="1"/>
    <s v="UnitedHealthcare"/>
    <s v="School"/>
    <b v="1"/>
    <x v="1"/>
    <b v="1"/>
    <x v="0"/>
  </r>
  <r>
    <s v="PID0882"/>
    <s v="Middle-aged"/>
    <x v="1"/>
    <n v="18000"/>
    <n v="11834.49"/>
    <n v="93.6"/>
    <s v="Female"/>
    <s v="B-"/>
    <b v="0"/>
    <b v="0"/>
    <b v="1"/>
    <n v="7"/>
    <n v="34.380165289256198"/>
    <b v="1"/>
    <b v="1"/>
    <s v="Stroke"/>
    <s v="Ongoing Treatment"/>
    <b v="1"/>
    <s v="UnitedHealthcare"/>
    <s v="Master's Degree"/>
    <b v="0"/>
    <x v="0"/>
    <b v="1"/>
    <x v="0"/>
  </r>
  <r>
    <s v="PID0883"/>
    <s v="Young Adult"/>
    <x v="2"/>
    <n v="18000"/>
    <n v="13293.48"/>
    <n v="91.7"/>
    <s v="Male"/>
    <s v="B-"/>
    <b v="0"/>
    <b v="0"/>
    <b v="1"/>
    <n v="2"/>
    <n v="30.639179391225902"/>
    <b v="1"/>
    <b v="1"/>
    <s v="Heart Disease"/>
    <s v="Critical"/>
    <b v="1"/>
    <s v="UnitedHealthcare"/>
    <s v="Bachelor's Degree"/>
    <b v="1"/>
    <x v="1"/>
    <b v="1"/>
    <x v="0"/>
  </r>
  <r>
    <s v="PID0884"/>
    <s v="Middle-aged"/>
    <x v="0"/>
    <n v="800"/>
    <n v="514.91"/>
    <n v="74.599999999999994"/>
    <s v="Female"/>
    <s v="AB-"/>
    <b v="1"/>
    <b v="0"/>
    <b v="1"/>
    <n v="15"/>
    <n v="29.140624999999993"/>
    <b v="1"/>
    <b v="1"/>
    <s v="Heart Disease"/>
    <s v="Critical"/>
    <b v="1"/>
    <s v="Blue Cross"/>
    <s v="PhD"/>
    <b v="1"/>
    <x v="1"/>
    <b v="1"/>
    <x v="0"/>
  </r>
  <r>
    <s v="PID0885"/>
    <s v="Middle-aged"/>
    <x v="0"/>
    <n v="12000"/>
    <n v="10234.32"/>
    <n v="64"/>
    <s v="Female"/>
    <s v="AB-"/>
    <b v="0"/>
    <b v="1"/>
    <b v="1"/>
    <n v="2"/>
    <n v="24.690405462752206"/>
    <b v="0"/>
    <b v="0"/>
    <s v="Allergic Reaction"/>
    <s v="Critical"/>
    <b v="1"/>
    <s v="Aetna"/>
    <s v="Bachelor's Degree"/>
    <b v="0"/>
    <x v="0"/>
    <b v="0"/>
    <x v="1"/>
  </r>
  <r>
    <s v="PID0886"/>
    <s v="Adult"/>
    <x v="1"/>
    <n v="30000"/>
    <n v="20923.170000000002"/>
    <n v="86.1"/>
    <s v="Female"/>
    <s v="O-"/>
    <b v="1"/>
    <b v="1"/>
    <b v="1"/>
    <n v="5"/>
    <n v="29.792387543252598"/>
    <b v="1"/>
    <b v="1"/>
    <s v="Heart Disease"/>
    <s v="Recovered"/>
    <b v="1"/>
    <s v="UnitedHealthcare"/>
    <s v="Uneducated"/>
    <b v="1"/>
    <x v="1"/>
    <b v="1"/>
    <x v="0"/>
  </r>
  <r>
    <s v="PID0887"/>
    <s v="Senior"/>
    <x v="1"/>
    <n v="200000"/>
    <n v="117180.56"/>
    <n v="75.8"/>
    <s v="Male"/>
    <s v="O-"/>
    <b v="0"/>
    <b v="1"/>
    <b v="1"/>
    <n v="12"/>
    <n v="31.147271531886911"/>
    <b v="1"/>
    <b v="1"/>
    <s v="Osteoarthritis"/>
    <s v="Recovered"/>
    <b v="1"/>
    <s v="Aetna"/>
    <s v="Master's Degree"/>
    <b v="0"/>
    <x v="0"/>
    <b v="1"/>
    <x v="0"/>
  </r>
  <r>
    <s v="PID0888"/>
    <s v="Young Adult"/>
    <x v="1"/>
    <n v="300000"/>
    <n v="205470.9"/>
    <n v="78.7"/>
    <s v="Female"/>
    <s v="B-"/>
    <b v="0"/>
    <b v="0"/>
    <b v="1"/>
    <n v="12"/>
    <n v="25.406766528925623"/>
    <b v="0"/>
    <b v="0"/>
    <s v="Diabetes"/>
    <s v="Ongoing Treatment"/>
    <b v="1"/>
    <s v="Blue Cross"/>
    <s v="Bachelor's Degree"/>
    <b v="0"/>
    <x v="0"/>
    <b v="0"/>
    <x v="1"/>
  </r>
  <r>
    <s v="PID0889"/>
    <s v="Adult"/>
    <x v="0"/>
    <n v="72000"/>
    <n v="39537.440000000002"/>
    <n v="89.3"/>
    <s v="Male"/>
    <s v="B+"/>
    <b v="0"/>
    <b v="1"/>
    <b v="1"/>
    <n v="15"/>
    <n v="29.159183673469386"/>
    <b v="1"/>
    <b v="1"/>
    <s v="Stroke"/>
    <s v="Critical"/>
    <b v="1"/>
    <s v="UnitedHealthcare"/>
    <s v="Master's Degree"/>
    <b v="0"/>
    <x v="0"/>
    <b v="1"/>
    <x v="0"/>
  </r>
  <r>
    <s v="PID0890"/>
    <s v="Adult"/>
    <x v="1"/>
    <n v="240000"/>
    <n v="0"/>
    <n v="63"/>
    <s v="Male"/>
    <s v="B-"/>
    <b v="1"/>
    <b v="0"/>
    <b v="0"/>
    <n v="40"/>
    <n v="20.109164033323754"/>
    <b v="0"/>
    <b v="0"/>
    <s v="Diabetes"/>
    <s v="Ongoing Treatment"/>
    <b v="0"/>
    <n v="0"/>
    <s v="PhD"/>
    <b v="0"/>
    <x v="0"/>
    <b v="0"/>
    <x v="1"/>
  </r>
  <r>
    <s v="PID0891"/>
    <s v="Adult"/>
    <x v="2"/>
    <n v="1600"/>
    <n v="946.72"/>
    <n v="71"/>
    <s v="Male"/>
    <s v="B-"/>
    <b v="0"/>
    <b v="0"/>
    <b v="1"/>
    <n v="2"/>
    <n v="24.567474048442911"/>
    <b v="0"/>
    <b v="0"/>
    <s v="Cancer"/>
    <s v="Recovered"/>
    <b v="1"/>
    <s v="Blue Cross"/>
    <s v="Bachelor's Degree"/>
    <b v="0"/>
    <x v="0"/>
    <b v="0"/>
    <x v="1"/>
  </r>
  <r>
    <s v="PID0892"/>
    <s v="Middle-aged"/>
    <x v="3"/>
    <n v="40000"/>
    <n v="32585.24"/>
    <n v="71.3"/>
    <s v="Male"/>
    <s v="AB+"/>
    <b v="0"/>
    <b v="0"/>
    <b v="1"/>
    <n v="12"/>
    <n v="23.550006605892456"/>
    <b v="0"/>
    <b v="0"/>
    <s v="Appendicitis"/>
    <s v="Recovered"/>
    <b v="1"/>
    <s v="Blue Cross"/>
    <s v="High School"/>
    <b v="0"/>
    <x v="0"/>
    <b v="0"/>
    <x v="1"/>
  </r>
  <r>
    <s v="PID0893"/>
    <s v="Adult"/>
    <x v="0"/>
    <n v="60000"/>
    <n v="31314.45"/>
    <n v="79.400000000000006"/>
    <s v="Male"/>
    <s v="O-"/>
    <b v="0"/>
    <b v="1"/>
    <b v="1"/>
    <n v="3"/>
    <n v="30.631534277226958"/>
    <b v="1"/>
    <b v="1"/>
    <s v="Diabetes"/>
    <s v="Recovered"/>
    <b v="1"/>
    <s v="Aetna"/>
    <s v="Bachelor's Degree"/>
    <b v="0"/>
    <x v="0"/>
    <b v="1"/>
    <x v="0"/>
  </r>
  <r>
    <s v="PID0894"/>
    <s v="Adult"/>
    <x v="0"/>
    <n v="18000"/>
    <n v="15437.099999999999"/>
    <n v="64.099999999999994"/>
    <s v="Male"/>
    <s v="B+"/>
    <b v="0"/>
    <b v="0"/>
    <b v="1"/>
    <n v="12"/>
    <n v="20.231031435424818"/>
    <b v="0"/>
    <b v="0"/>
    <s v="Fractured Arm"/>
    <s v="Ongoing Treatment"/>
    <b v="1"/>
    <s v="Cigna"/>
    <s v="Bachelor's Degree"/>
    <b v="0"/>
    <x v="0"/>
    <b v="0"/>
    <x v="1"/>
  </r>
  <r>
    <s v="PID0895"/>
    <s v="Middle-aged"/>
    <x v="0"/>
    <n v="24000"/>
    <n v="13478.699999999999"/>
    <n v="77.7"/>
    <s v="Male"/>
    <s v="B+"/>
    <b v="0"/>
    <b v="0"/>
    <b v="1"/>
    <n v="4"/>
    <n v="29.975695382122602"/>
    <b v="1"/>
    <b v="1"/>
    <s v="Diabetes"/>
    <s v="Recovered"/>
    <b v="1"/>
    <s v="Medicare"/>
    <s v="Post-graduate"/>
    <b v="0"/>
    <x v="0"/>
    <b v="1"/>
    <x v="0"/>
  </r>
  <r>
    <s v="PID0896"/>
    <s v="Middle-aged"/>
    <x v="2"/>
    <n v="240000"/>
    <n v="170806.2"/>
    <n v="96.8"/>
    <s v="Male"/>
    <s v="A-"/>
    <b v="1"/>
    <b v="0"/>
    <b v="1"/>
    <n v="1"/>
    <n v="33.892370715311095"/>
    <b v="1"/>
    <b v="1"/>
    <s v="Fractured Arm"/>
    <s v="Critical"/>
    <b v="1"/>
    <s v="Blue Cross"/>
    <s v="School"/>
    <b v="0"/>
    <x v="0"/>
    <b v="1"/>
    <x v="0"/>
  </r>
  <r>
    <s v="PID0897"/>
    <s v="Adult"/>
    <x v="2"/>
    <n v="60000"/>
    <n v="0"/>
    <n v="88.7"/>
    <s v="Female"/>
    <s v="A+"/>
    <b v="1"/>
    <b v="0"/>
    <b v="0"/>
    <n v="2"/>
    <n v="31.427154195011344"/>
    <b v="1"/>
    <b v="1"/>
    <s v="Allergic Reaction"/>
    <s v="Recovered"/>
    <b v="0"/>
    <n v="0"/>
    <s v="School"/>
    <b v="1"/>
    <x v="1"/>
    <b v="1"/>
    <x v="0"/>
  </r>
  <r>
    <s v="PID0898"/>
    <s v="Senior"/>
    <x v="3"/>
    <n v="90000"/>
    <n v="52313.149999999994"/>
    <n v="56"/>
    <s v="Female"/>
    <s v="A-"/>
    <b v="0"/>
    <b v="0"/>
    <b v="1"/>
    <n v="12"/>
    <n v="23.309053069719038"/>
    <b v="0"/>
    <b v="0"/>
    <s v="Kidney Stones"/>
    <s v="Ongoing Treatment"/>
    <b v="1"/>
    <s v="Cigna"/>
    <s v="Bachelor's Degree"/>
    <b v="0"/>
    <x v="0"/>
    <b v="0"/>
    <x v="1"/>
  </r>
  <r>
    <s v="PID0899"/>
    <s v="Adult"/>
    <x v="0"/>
    <n v="800"/>
    <n v="629.91"/>
    <n v="62.9"/>
    <s v="Female"/>
    <s v="B+"/>
    <b v="0"/>
    <b v="0"/>
    <b v="1"/>
    <n v="20"/>
    <n v="22.826244737988098"/>
    <b v="0"/>
    <b v="0"/>
    <s v="Diabetes"/>
    <s v="Critical"/>
    <b v="1"/>
    <s v="Aetna"/>
    <s v="Master's Degree"/>
    <b v="0"/>
    <x v="0"/>
    <b v="0"/>
    <x v="1"/>
  </r>
  <r>
    <s v="PID0900"/>
    <s v="Middle-aged"/>
    <x v="1"/>
    <n v="90000"/>
    <n v="0"/>
    <n v="61.7"/>
    <s v="Male"/>
    <s v="AB-"/>
    <b v="0"/>
    <b v="1"/>
    <b v="0"/>
    <n v="9"/>
    <n v="20.615456580574026"/>
    <b v="0"/>
    <b v="0"/>
    <s v="Allergic Reaction"/>
    <s v="Critical"/>
    <b v="0"/>
    <n v="0"/>
    <s v="Master's Degree"/>
    <b v="0"/>
    <x v="0"/>
    <b v="0"/>
    <x v="1"/>
  </r>
  <r>
    <s v="PID0901"/>
    <s v="Young Adult"/>
    <x v="3"/>
    <n v="100"/>
    <n v="67.22"/>
    <n v="54.6"/>
    <s v="Male"/>
    <s v="AB-"/>
    <b v="0"/>
    <b v="0"/>
    <b v="1"/>
    <n v="7"/>
    <n v="21.328124999999996"/>
    <b v="0"/>
    <b v="0"/>
    <s v="Allergic Reaction"/>
    <s v="Ongoing Treatment"/>
    <b v="1"/>
    <s v="Medicare"/>
    <s v="Bachelor's Degree"/>
    <b v="0"/>
    <x v="0"/>
    <b v="0"/>
    <x v="1"/>
  </r>
  <r>
    <s v="PID0902"/>
    <s v="Adult"/>
    <x v="2"/>
    <n v="32000"/>
    <n v="24100.36"/>
    <n v="88.7"/>
    <s v="Female"/>
    <s v="A+"/>
    <b v="0"/>
    <b v="0"/>
    <b v="1"/>
    <n v="0.5"/>
    <n v="28.312426186600273"/>
    <b v="1"/>
    <b v="1"/>
    <s v="Heart Disease"/>
    <s v="Ongoing Treatment"/>
    <b v="1"/>
    <s v="UnitedHealthcare"/>
    <s v="School"/>
    <b v="1"/>
    <x v="1"/>
    <b v="1"/>
    <x v="0"/>
  </r>
  <r>
    <s v="PID0903"/>
    <s v="Adult"/>
    <x v="1"/>
    <n v="21000"/>
    <n v="17648.539999999997"/>
    <n v="79.8"/>
    <s v="Male"/>
    <s v="B+"/>
    <b v="0"/>
    <b v="0"/>
    <b v="1"/>
    <n v="5"/>
    <n v="25.186213861886124"/>
    <b v="0"/>
    <b v="0"/>
    <s v="Osteoarthritis"/>
    <s v="Critical"/>
    <b v="1"/>
    <s v="Medicare"/>
    <s v="PhD"/>
    <b v="0"/>
    <x v="0"/>
    <b v="0"/>
    <x v="1"/>
  </r>
  <r>
    <s v="PID0904"/>
    <s v="Middle-aged"/>
    <x v="2"/>
    <n v="60000"/>
    <n v="34967.399999999994"/>
    <n v="61.1"/>
    <s v="Male"/>
    <s v="AB+"/>
    <b v="0"/>
    <b v="0"/>
    <b v="1"/>
    <n v="250"/>
    <n v="22.442607897153355"/>
    <s v="No"/>
    <b v="0"/>
    <s v="Childbirth"/>
    <s v="Ongoing Treatment"/>
    <b v="1"/>
    <s v="UnitedHealthcare"/>
    <s v="Master's Degree"/>
    <s v="No"/>
    <x v="0"/>
    <s v="No"/>
    <x v="1"/>
  </r>
  <r>
    <s v="PID0905"/>
    <s v="Middle-aged"/>
    <x v="2"/>
    <n v="18000"/>
    <n v="0"/>
    <n v="89.8"/>
    <s v="Male"/>
    <s v="A+"/>
    <b v="1"/>
    <b v="0"/>
    <b v="0"/>
    <n v="5"/>
    <n v="31.816893424036284"/>
    <b v="1"/>
    <b v="1"/>
    <s v="Hypertension"/>
    <s v="Ongoing Treatment"/>
    <b v="0"/>
    <n v="0"/>
    <s v="Master's Degree"/>
    <b v="0"/>
    <x v="0"/>
    <b v="1"/>
    <x v="0"/>
  </r>
  <r>
    <s v="PID0906"/>
    <s v="Adult"/>
    <x v="0"/>
    <n v="21000"/>
    <n v="14326.13"/>
    <n v="67.3"/>
    <s v="Male"/>
    <s v="A-"/>
    <b v="0"/>
    <b v="0"/>
    <b v="1"/>
    <n v="5"/>
    <n v="25.643956713915557"/>
    <b v="0"/>
    <b v="0"/>
    <s v="Diabetes"/>
    <s v="Recovered"/>
    <b v="1"/>
    <s v="Blue Cross"/>
    <s v="Bachelor's Degree"/>
    <b v="0"/>
    <x v="0"/>
    <b v="0"/>
    <x v="1"/>
  </r>
  <r>
    <s v="PID0907"/>
    <s v="Middle-aged"/>
    <x v="3"/>
    <n v="45000"/>
    <n v="29029.98"/>
    <n v="56.2"/>
    <s v="Male"/>
    <s v="A-"/>
    <b v="0"/>
    <b v="1"/>
    <b v="1"/>
    <n v="9"/>
    <n v="22.800113594872002"/>
    <b v="0"/>
    <b v="0"/>
    <s v="Appendicitis"/>
    <s v="Ongoing Treatment"/>
    <b v="1"/>
    <s v="Cigna"/>
    <s v="Master's Degree"/>
    <b v="0"/>
    <x v="0"/>
    <b v="0"/>
    <x v="1"/>
  </r>
  <r>
    <s v="PID0908"/>
    <s v="Senior"/>
    <x v="3"/>
    <n v="800"/>
    <n v="0"/>
    <n v="47"/>
    <s v="Female"/>
    <s v="B+"/>
    <b v="0"/>
    <b v="0"/>
    <b v="0"/>
    <n v="40"/>
    <n v="20.613131003026183"/>
    <b v="0"/>
    <b v="0"/>
    <s v="Appendicitis"/>
    <s v="Critical"/>
    <b v="0"/>
    <n v="0"/>
    <s v="Bachelor's Degree"/>
    <b v="0"/>
    <x v="0"/>
    <b v="0"/>
    <x v="1"/>
  </r>
  <r>
    <s v="PID0909"/>
    <s v="Adult"/>
    <x v="2"/>
    <n v="90000"/>
    <n v="73214.95"/>
    <n v="101.1"/>
    <s v="Female"/>
    <s v="A-"/>
    <b v="0"/>
    <b v="0"/>
    <b v="1"/>
    <n v="2"/>
    <n v="33.779945871896821"/>
    <b v="1"/>
    <b v="1"/>
    <s v="Childbirth"/>
    <s v="Recovered"/>
    <b v="1"/>
    <s v="Aetna"/>
    <s v="Bachelor's Degree"/>
    <b v="1"/>
    <x v="1"/>
    <b v="1"/>
    <x v="0"/>
  </r>
  <r>
    <s v="PID0910"/>
    <s v="Young Adult"/>
    <x v="0"/>
    <n v="240000"/>
    <n v="175275.59999999998"/>
    <n v="98.8"/>
    <s v="Female"/>
    <s v="B+"/>
    <b v="1"/>
    <b v="0"/>
    <b v="1"/>
    <n v="20"/>
    <n v="35.005668934240369"/>
    <b v="1"/>
    <b v="1"/>
    <s v="Kidney Stones"/>
    <s v="Ongoing Treatment"/>
    <b v="1"/>
    <s v="Cigna"/>
    <s v="School"/>
    <b v="0"/>
    <x v="0"/>
    <b v="1"/>
    <x v="0"/>
  </r>
  <r>
    <s v="PID0911"/>
    <s v="Adult"/>
    <x v="0"/>
    <n v="24000"/>
    <n v="17538.48"/>
    <n v="88.5"/>
    <s v="Male"/>
    <s v="A+"/>
    <b v="0"/>
    <b v="0"/>
    <b v="1"/>
    <n v="25"/>
    <n v="30.62283737024222"/>
    <b v="1"/>
    <b v="1"/>
    <s v="Kidney Stones"/>
    <s v="Critical"/>
    <b v="1"/>
    <s v="Cigna"/>
    <s v="Bachelor's Degree"/>
    <b v="1"/>
    <x v="1"/>
    <b v="1"/>
    <x v="0"/>
  </r>
  <r>
    <s v="PID0912"/>
    <s v="Middle-aged"/>
    <x v="3"/>
    <n v="200000"/>
    <n v="167277.44"/>
    <n v="64.7"/>
    <s v="Female"/>
    <s v="A-"/>
    <b v="0"/>
    <b v="0"/>
    <b v="1"/>
    <n v="9"/>
    <n v="23.764921946740131"/>
    <b v="0"/>
    <b v="0"/>
    <s v="Kidney Stones"/>
    <s v="Recovered"/>
    <b v="1"/>
    <s v="Medicare"/>
    <s v="Bachelor's Degree"/>
    <b v="0"/>
    <x v="0"/>
    <b v="0"/>
    <x v="1"/>
  </r>
  <r>
    <s v="PID0913"/>
    <s v="Middle-aged"/>
    <x v="1"/>
    <n v="200000"/>
    <n v="122030.24"/>
    <n v="61.7"/>
    <s v="Male"/>
    <s v="B+"/>
    <b v="0"/>
    <b v="0"/>
    <b v="1"/>
    <n v="15"/>
    <n v="21.860827664399096"/>
    <b v="0"/>
    <b v="0"/>
    <s v="Diabetes"/>
    <s v="Critical"/>
    <b v="1"/>
    <s v="Medicare"/>
    <s v="Bachelor's Degree"/>
    <b v="0"/>
    <x v="0"/>
    <b v="0"/>
    <x v="1"/>
  </r>
  <r>
    <s v="PID0914"/>
    <s v="Adult"/>
    <x v="2"/>
    <n v="800"/>
    <n v="0"/>
    <n v="82.2"/>
    <s v="Female"/>
    <s v="O+"/>
    <b v="1"/>
    <b v="0"/>
    <b v="0"/>
    <n v="30"/>
    <n v="26.237671167289093"/>
    <b v="0"/>
    <b v="0"/>
    <s v="Appendicitis"/>
    <s v="Recovered"/>
    <b v="0"/>
    <n v="0"/>
    <s v="Bachelor's Degree"/>
    <b v="0"/>
    <x v="0"/>
    <b v="0"/>
    <x v="1"/>
  </r>
  <r>
    <s v="PID0915"/>
    <s v="Middle-aged"/>
    <x v="2"/>
    <n v="21000"/>
    <n v="14887.179999999998"/>
    <n v="104.3"/>
    <s v="Female"/>
    <s v="B-"/>
    <b v="0"/>
    <b v="1"/>
    <b v="1"/>
    <n v="2"/>
    <n v="34.057142857142857"/>
    <b v="1"/>
    <b v="1"/>
    <s v="Respiratory Infection"/>
    <s v="Recovered"/>
    <b v="1"/>
    <s v="UnitedHealthcare"/>
    <s v="Post-graduate"/>
    <b v="1"/>
    <x v="1"/>
    <b v="1"/>
    <x v="0"/>
  </r>
  <r>
    <s v="PID0916"/>
    <s v="Middle-aged"/>
    <x v="0"/>
    <n v="30000"/>
    <n v="17119.650000000001"/>
    <n v="75.900000000000006"/>
    <s v="Male"/>
    <s v="AB+"/>
    <b v="0"/>
    <b v="1"/>
    <b v="1"/>
    <n v="40"/>
    <n v="32.851454293628812"/>
    <b v="1"/>
    <b v="1"/>
    <s v="Fractured Arm"/>
    <s v="Critical"/>
    <b v="1"/>
    <s v="UnitedHealthcare"/>
    <s v="High School"/>
    <b v="1"/>
    <x v="1"/>
    <b v="1"/>
    <x v="0"/>
  </r>
  <r>
    <s v="PID0917"/>
    <s v="Senior"/>
    <x v="0"/>
    <n v="800"/>
    <n v="489.64"/>
    <n v="84.4"/>
    <s v="Female"/>
    <s v="O+"/>
    <b v="1"/>
    <b v="0"/>
    <b v="1"/>
    <n v="12"/>
    <n v="31.766344235763487"/>
    <b v="1"/>
    <b v="1"/>
    <s v="Heart Attack"/>
    <s v="Recovered"/>
    <b v="1"/>
    <s v="UnitedHealthcare"/>
    <s v="Post-graduate"/>
    <b v="1"/>
    <x v="1"/>
    <b v="1"/>
    <x v="0"/>
  </r>
  <r>
    <s v="PID0918"/>
    <s v="Middle-aged"/>
    <x v="0"/>
    <n v="240000"/>
    <n v="141203.04"/>
    <n v="90.7"/>
    <s v="Male"/>
    <s v="AB-"/>
    <b v="1"/>
    <b v="0"/>
    <b v="1"/>
    <n v="12"/>
    <n v="32.914791696908118"/>
    <b v="1"/>
    <b v="1"/>
    <s v="Heart Disease"/>
    <s v="Recovered"/>
    <b v="1"/>
    <s v="Aetna"/>
    <s v="Master's Degree"/>
    <b v="1"/>
    <x v="1"/>
    <b v="1"/>
    <x v="0"/>
  </r>
  <r>
    <s v="PID0919"/>
    <s v="Adult"/>
    <x v="3"/>
    <n v="18000"/>
    <n v="0"/>
    <n v="87.6"/>
    <s v="Male"/>
    <s v="O-"/>
    <b v="1"/>
    <b v="0"/>
    <b v="0"/>
    <n v="30"/>
    <n v="33.794992477142081"/>
    <b v="1"/>
    <b v="1"/>
    <s v="Appendicitis"/>
    <s v="Recovered"/>
    <b v="0"/>
    <n v="0"/>
    <s v="Master's Degree"/>
    <b v="1"/>
    <x v="1"/>
    <b v="1"/>
    <x v="0"/>
  </r>
  <r>
    <s v="PID0920"/>
    <s v="Adult"/>
    <x v="3"/>
    <n v="30000"/>
    <n v="26468.73"/>
    <n v="61.7"/>
    <s v="Female"/>
    <s v="AB+"/>
    <b v="0"/>
    <b v="1"/>
    <b v="1"/>
    <n v="7"/>
    <n v="20.855868036776638"/>
    <b v="0"/>
    <b v="0"/>
    <s v="Kidney Stones"/>
    <s v="Recovered"/>
    <b v="1"/>
    <s v="Blue Cross"/>
    <s v="Master's Degree"/>
    <b v="0"/>
    <x v="0"/>
    <b v="0"/>
    <x v="1"/>
  </r>
  <r>
    <s v="PID0921"/>
    <s v="Adult"/>
    <x v="0"/>
    <n v="21000"/>
    <n v="0"/>
    <n v="78.599999999999994"/>
    <s v="Female"/>
    <s v="A+"/>
    <b v="0"/>
    <b v="1"/>
    <b v="0"/>
    <n v="20"/>
    <n v="26.262153763907911"/>
    <b v="0"/>
    <b v="0"/>
    <s v="Fractured Leg"/>
    <s v="Critical"/>
    <b v="0"/>
    <n v="0"/>
    <s v="Master's Degree"/>
    <b v="0"/>
    <x v="0"/>
    <b v="0"/>
    <x v="1"/>
  </r>
  <r>
    <s v="PID0922"/>
    <s v="Middle-aged"/>
    <x v="0"/>
    <n v="30000"/>
    <n v="25596.75"/>
    <n v="73.900000000000006"/>
    <s v="Male"/>
    <s v="AB-"/>
    <b v="0"/>
    <b v="1"/>
    <b v="1"/>
    <n v="20"/>
    <n v="28.158817253467458"/>
    <b v="1"/>
    <b v="1"/>
    <s v="Fractured Leg"/>
    <s v="Recovered"/>
    <b v="1"/>
    <s v="Medicare"/>
    <s v="Bachelor's Degree"/>
    <b v="1"/>
    <x v="1"/>
    <b v="1"/>
    <x v="0"/>
  </r>
  <r>
    <s v="PID0923"/>
    <s v="Adult"/>
    <x v="0"/>
    <n v="100"/>
    <n v="54.98"/>
    <n v="92"/>
    <s v="Female"/>
    <s v="A+"/>
    <b v="0"/>
    <b v="0"/>
    <b v="1"/>
    <n v="3"/>
    <n v="32.596371882086174"/>
    <b v="1"/>
    <b v="1"/>
    <s v="Allergic Reaction"/>
    <s v="Ongoing Treatment"/>
    <b v="1"/>
    <s v="Blue Cross"/>
    <s v="Bachelor's Degree"/>
    <b v="0"/>
    <x v="0"/>
    <b v="1"/>
    <x v="0"/>
  </r>
  <r>
    <s v="PID0924"/>
    <s v="Middle-aged"/>
    <x v="1"/>
    <n v="30000"/>
    <n v="24991.23"/>
    <n v="96.2"/>
    <s v="Male"/>
    <s v="B-"/>
    <b v="0"/>
    <b v="1"/>
    <b v="1"/>
    <n v="150"/>
    <n v="31.412244897959184"/>
    <b v="1"/>
    <b v="1"/>
    <s v="Appendicitis"/>
    <s v="Ongoing Treatment"/>
    <b v="1"/>
    <s v="Cigna"/>
    <s v="Master's Degree"/>
    <b v="0"/>
    <x v="0"/>
    <b v="1"/>
    <x v="0"/>
  </r>
  <r>
    <s v="PID0925"/>
    <s v="Middle-aged"/>
    <x v="1"/>
    <n v="12000"/>
    <n v="7718.94"/>
    <n v="69.7"/>
    <s v="Male"/>
    <s v="B-"/>
    <b v="1"/>
    <b v="1"/>
    <b v="1"/>
    <n v="400"/>
    <n v="26.233580488539278"/>
    <b v="0"/>
    <b v="0"/>
    <s v="Diabetes"/>
    <s v="Ongoing Treatment"/>
    <b v="1"/>
    <s v="Cigna"/>
    <s v="Post-graduate"/>
    <b v="0"/>
    <x v="0"/>
    <b v="0"/>
    <x v="1"/>
  </r>
  <r>
    <s v="PID0926"/>
    <s v="Adult"/>
    <x v="0"/>
    <n v="30000"/>
    <n v="0"/>
    <n v="92.9"/>
    <s v="Male"/>
    <s v="B-"/>
    <b v="0"/>
    <b v="0"/>
    <b v="0"/>
    <n v="15"/>
    <n v="28.994101307699513"/>
    <b v="1"/>
    <b v="1"/>
    <s v="Hypertension"/>
    <s v="Recovered"/>
    <b v="0"/>
    <n v="0"/>
    <s v="Post-graduate"/>
    <b v="1"/>
    <x v="1"/>
    <b v="1"/>
    <x v="0"/>
  </r>
  <r>
    <s v="PID0927"/>
    <s v="Middle-aged"/>
    <x v="0"/>
    <n v="30000"/>
    <n v="20388.21"/>
    <n v="75.599999999999994"/>
    <s v="Female"/>
    <s v="O-"/>
    <b v="1"/>
    <b v="0"/>
    <b v="1"/>
    <n v="20"/>
    <n v="31.467221644120702"/>
    <b v="1"/>
    <b v="1"/>
    <s v="Heart Attack"/>
    <s v="Ongoing Treatment"/>
    <b v="1"/>
    <s v="Cigna"/>
    <s v="Master's Degree"/>
    <b v="1"/>
    <x v="1"/>
    <b v="1"/>
    <x v="0"/>
  </r>
  <r>
    <s v="PID0928"/>
    <s v="Senior"/>
    <x v="3"/>
    <n v="21000"/>
    <n v="12310.970000000001"/>
    <n v="88.5"/>
    <s v="Male"/>
    <s v="AB+"/>
    <b v="1"/>
    <b v="0"/>
    <b v="1"/>
    <n v="5"/>
    <n v="34.570312499999993"/>
    <b v="1"/>
    <b v="1"/>
    <s v="Diabetes"/>
    <s v="Ongoing Treatment"/>
    <b v="1"/>
    <s v="Cigna"/>
    <s v="Bachelor's Degree"/>
    <b v="1"/>
    <x v="1"/>
    <b v="1"/>
    <x v="0"/>
  </r>
  <r>
    <s v="PID0929"/>
    <s v="Middle-aged"/>
    <x v="0"/>
    <n v="18000"/>
    <n v="12931.32"/>
    <n v="67.5"/>
    <s v="Male"/>
    <s v="AB-"/>
    <b v="1"/>
    <b v="1"/>
    <b v="1"/>
    <n v="5"/>
    <n v="28.461797942317425"/>
    <b v="1"/>
    <b v="1"/>
    <s v="Childbirth"/>
    <s v="Critical"/>
    <b v="1"/>
    <s v="Aetna"/>
    <s v="Master's Degree"/>
    <b v="0"/>
    <x v="0"/>
    <b v="1"/>
    <x v="0"/>
  </r>
  <r>
    <s v="PID0930"/>
    <s v="Middle-aged"/>
    <x v="0"/>
    <n v="800"/>
    <n v="659.52"/>
    <n v="93.5"/>
    <s v="Male"/>
    <s v="B+"/>
    <b v="0"/>
    <b v="0"/>
    <b v="1"/>
    <n v="20"/>
    <n v="33.127834467120188"/>
    <b v="1"/>
    <b v="1"/>
    <s v="Stroke"/>
    <s v="Recovered"/>
    <b v="1"/>
    <s v="Aetna"/>
    <s v="Master's Degree"/>
    <b v="1"/>
    <x v="1"/>
    <b v="1"/>
    <x v="0"/>
  </r>
  <r>
    <s v="PID0931"/>
    <s v="Adult"/>
    <x v="0"/>
    <n v="45000"/>
    <n v="26108.25"/>
    <n v="91.6"/>
    <s v="Female"/>
    <s v="O-"/>
    <b v="1"/>
    <b v="0"/>
    <b v="1"/>
    <n v="7"/>
    <n v="30.605766981857059"/>
    <b v="1"/>
    <b v="1"/>
    <s v="Childbirth"/>
    <s v="Recovered"/>
    <b v="1"/>
    <s v="UnitedHealthcare"/>
    <s v="Master's Degree"/>
    <b v="0"/>
    <x v="0"/>
    <b v="1"/>
    <x v="0"/>
  </r>
  <r>
    <s v="PID0932"/>
    <s v="Elderly"/>
    <x v="1"/>
    <n v="32000"/>
    <n v="24113.32"/>
    <n v="67.5"/>
    <s v="Male"/>
    <s v="A+"/>
    <b v="0"/>
    <b v="1"/>
    <b v="1"/>
    <n v="50"/>
    <n v="25.096668649613331"/>
    <b v="0"/>
    <b v="0"/>
    <s v="Stroke"/>
    <s v="Critical"/>
    <b v="1"/>
    <s v="Cigna"/>
    <s v="Master's Degree"/>
    <b v="0"/>
    <x v="0"/>
    <b v="0"/>
    <x v="1"/>
  </r>
  <r>
    <s v="PID0933"/>
    <s v="Middle-aged"/>
    <x v="0"/>
    <n v="16000"/>
    <n v="0"/>
    <n v="89.4"/>
    <s v="Male"/>
    <s v="B+"/>
    <b v="0"/>
    <b v="0"/>
    <b v="0"/>
    <n v="9"/>
    <n v="30.573509797886533"/>
    <b v="1"/>
    <b v="1"/>
    <s v="Hypertension"/>
    <s v="Recovered"/>
    <b v="0"/>
    <n v="0"/>
    <s v="Master's Degree"/>
    <b v="1"/>
    <x v="1"/>
    <b v="1"/>
    <x v="0"/>
  </r>
  <r>
    <s v="PID0934"/>
    <s v="Adult"/>
    <x v="0"/>
    <n v="90000"/>
    <n v="71308.7"/>
    <n v="82.7"/>
    <s v="Male"/>
    <s v="O-"/>
    <b v="0"/>
    <b v="0"/>
    <b v="1"/>
    <n v="25"/>
    <n v="30.011612715923938"/>
    <b v="1"/>
    <b v="1"/>
    <s v="Hypertension"/>
    <s v="Ongoing Treatment"/>
    <b v="1"/>
    <s v="Medicare"/>
    <s v="Master's Degree"/>
    <b v="0"/>
    <x v="0"/>
    <b v="1"/>
    <x v="0"/>
  </r>
  <r>
    <s v="PID0935"/>
    <s v="Middle-aged"/>
    <x v="1"/>
    <n v="18000"/>
    <n v="11953.2"/>
    <n v="98.4"/>
    <s v="Male"/>
    <s v="AB-"/>
    <b v="0"/>
    <b v="0"/>
    <b v="1"/>
    <n v="0"/>
    <n v="34.863945578231302"/>
    <b v="1"/>
    <b v="1"/>
    <s v="Cancer"/>
    <s v="Ongoing Treatment"/>
    <b v="1"/>
    <s v="Aetna"/>
    <s v="Master's Degree"/>
    <b v="0"/>
    <x v="0"/>
    <b v="1"/>
    <x v="0"/>
  </r>
  <r>
    <s v="PID0936"/>
    <s v="Senior"/>
    <x v="0"/>
    <n v="3000"/>
    <n v="2158.5299999999997"/>
    <n v="65"/>
    <s v="Male"/>
    <s v="A+"/>
    <b v="0"/>
    <b v="1"/>
    <b v="1"/>
    <n v="12"/>
    <n v="26.709401709401707"/>
    <b v="0"/>
    <b v="0"/>
    <s v="Hypertension"/>
    <s v="Recovered"/>
    <b v="1"/>
    <s v="Cigna"/>
    <s v="Bachelor's Degree"/>
    <b v="0"/>
    <x v="0"/>
    <b v="0"/>
    <x v="1"/>
  </r>
  <r>
    <s v="PID0937"/>
    <s v="Middle-aged"/>
    <x v="3"/>
    <n v="45000"/>
    <n v="23279.82"/>
    <n v="71.3"/>
    <s v="Male"/>
    <s v="O-"/>
    <b v="0"/>
    <b v="1"/>
    <b v="1"/>
    <n v="5"/>
    <n v="30.860457063711909"/>
    <b v="1"/>
    <b v="1"/>
    <s v="Appendicitis"/>
    <s v="Critical"/>
    <b v="1"/>
    <s v="UnitedHealthcare"/>
    <s v="Master's Degree"/>
    <b v="1"/>
    <x v="1"/>
    <b v="1"/>
    <x v="0"/>
  </r>
  <r>
    <s v="PID0938"/>
    <s v="Adult"/>
    <x v="2"/>
    <n v="240000"/>
    <n v="121635.36000000002"/>
    <n v="90.4"/>
    <s v="Female"/>
    <s v="A+"/>
    <b v="0"/>
    <b v="0"/>
    <b v="1"/>
    <n v="15"/>
    <n v="30.204818069430988"/>
    <b v="1"/>
    <b v="1"/>
    <s v="Fractured Leg"/>
    <s v="Critical"/>
    <b v="1"/>
    <s v="Cigna"/>
    <s v="Post-graduate"/>
    <b v="0"/>
    <x v="0"/>
    <b v="1"/>
    <x v="0"/>
  </r>
  <r>
    <s v="PID0939"/>
    <s v="Adult"/>
    <x v="1"/>
    <n v="12000"/>
    <n v="9631.86"/>
    <n v="94.2"/>
    <s v="Male"/>
    <s v="AB-"/>
    <b v="1"/>
    <b v="0"/>
    <b v="1"/>
    <n v="20"/>
    <n v="34.184932501088696"/>
    <b v="1"/>
    <b v="1"/>
    <s v="Fractured Arm"/>
    <s v="Critical"/>
    <b v="1"/>
    <s v="Medicare"/>
    <s v="Master's Degree"/>
    <b v="1"/>
    <x v="1"/>
    <b v="1"/>
    <x v="0"/>
  </r>
  <r>
    <s v="PID0940"/>
    <s v="Middle-aged"/>
    <x v="3"/>
    <n v="60000"/>
    <n v="51124"/>
    <n v="79.900000000000006"/>
    <s v="Male"/>
    <s v="A-"/>
    <b v="1"/>
    <b v="0"/>
    <b v="1"/>
    <n v="5"/>
    <n v="32.415108117976388"/>
    <b v="1"/>
    <b v="1"/>
    <s v="Heart Disease"/>
    <s v="Ongoing Treatment"/>
    <b v="1"/>
    <s v="Cigna"/>
    <s v="Master's Degree"/>
    <b v="1"/>
    <x v="1"/>
    <b v="1"/>
    <x v="0"/>
  </r>
  <r>
    <s v="PID0941"/>
    <s v="Middle-aged"/>
    <x v="2"/>
    <n v="75000"/>
    <n v="39747.550000000003"/>
    <n v="66.599999999999994"/>
    <s v="Female"/>
    <s v="B-"/>
    <b v="0"/>
    <b v="0"/>
    <b v="1"/>
    <n v="20"/>
    <n v="23.880382946681486"/>
    <b v="0"/>
    <b v="0"/>
    <s v="Fractured Arm"/>
    <s v="Ongoing Treatment"/>
    <b v="1"/>
    <s v="Medicare"/>
    <s v="School"/>
    <b v="0"/>
    <x v="0"/>
    <b v="0"/>
    <x v="1"/>
  </r>
  <r>
    <s v="PID0942"/>
    <s v="Adult"/>
    <x v="3"/>
    <n v="4000"/>
    <n v="2011.16"/>
    <n v="92.8"/>
    <s v="Male"/>
    <s v="O+"/>
    <b v="1"/>
    <b v="0"/>
    <b v="1"/>
    <n v="9"/>
    <n v="34.927923519891607"/>
    <b v="1"/>
    <b v="1"/>
    <s v="Respiratory Infection"/>
    <s v="Critical"/>
    <b v="1"/>
    <s v="Blue Cross"/>
    <s v="Bachelor's Degree"/>
    <b v="1"/>
    <x v="1"/>
    <b v="1"/>
    <x v="0"/>
  </r>
  <r>
    <s v="PID0943"/>
    <s v="Middle-aged"/>
    <x v="2"/>
    <n v="240000"/>
    <n v="0"/>
    <n v="50.1"/>
    <s v="Female"/>
    <s v="AB+"/>
    <b v="0"/>
    <b v="1"/>
    <b v="0"/>
    <n v="2"/>
    <n v="20.586785009861931"/>
    <b v="0"/>
    <b v="0"/>
    <s v="Diabetes"/>
    <s v="Recovered"/>
    <b v="0"/>
    <n v="0"/>
    <s v="Master's Degree"/>
    <b v="0"/>
    <x v="0"/>
    <b v="0"/>
    <x v="1"/>
  </r>
  <r>
    <s v="PID0944"/>
    <s v="Senior"/>
    <x v="1"/>
    <n v="3000"/>
    <n v="2174.79"/>
    <n v="90.7"/>
    <s v="Male"/>
    <s v="A-"/>
    <b v="0"/>
    <b v="0"/>
    <b v="1"/>
    <n v="12"/>
    <n v="34.990933991744143"/>
    <b v="1"/>
    <b v="1"/>
    <s v="Fractured Arm"/>
    <s v="Ongoing Treatment"/>
    <b v="1"/>
    <s v="Cigna"/>
    <s v="Uneducated"/>
    <b v="0"/>
    <x v="0"/>
    <b v="1"/>
    <x v="0"/>
  </r>
  <r>
    <s v="PID0945"/>
    <s v="Adult"/>
    <x v="3"/>
    <n v="100"/>
    <n v="59.3"/>
    <n v="105.5"/>
    <s v="Female"/>
    <s v="O-"/>
    <b v="0"/>
    <b v="0"/>
    <b v="1"/>
    <n v="2"/>
    <n v="33.674869928819938"/>
    <b v="1"/>
    <b v="1"/>
    <s v="Childbirth"/>
    <s v="Recovered"/>
    <b v="1"/>
    <s v="Aetna"/>
    <s v="Master's Degree"/>
    <b v="0"/>
    <x v="0"/>
    <b v="1"/>
    <x v="0"/>
  </r>
  <r>
    <s v="PID0946"/>
    <s v="Middle-aged"/>
    <x v="2"/>
    <n v="500"/>
    <n v="429.54"/>
    <n v="78.8"/>
    <s v="Male"/>
    <s v="B-"/>
    <b v="0"/>
    <b v="0"/>
    <b v="1"/>
    <n v="1"/>
    <n v="28.254867510488005"/>
    <b v="1"/>
    <b v="1"/>
    <s v="Heart Attack"/>
    <s v="Ongoing Treatment"/>
    <b v="1"/>
    <s v="Medicare"/>
    <s v="Post-graduate"/>
    <b v="1"/>
    <x v="1"/>
    <b v="1"/>
    <x v="0"/>
  </r>
  <r>
    <s v="PID0947"/>
    <s v="Middle-aged"/>
    <x v="3"/>
    <n v="40000"/>
    <n v="29043.600000000002"/>
    <n v="69"/>
    <s v="Female"/>
    <s v="A+"/>
    <b v="0"/>
    <b v="0"/>
    <b v="1"/>
    <n v="3"/>
    <n v="26.291723822588015"/>
    <b v="0"/>
    <b v="0"/>
    <s v="Prostate Cancer"/>
    <s v="Ongoing Treatment"/>
    <b v="1"/>
    <s v="UnitedHealthcare"/>
    <s v="School"/>
    <b v="0"/>
    <x v="0"/>
    <b v="0"/>
    <x v="1"/>
  </r>
  <r>
    <s v="PID0948"/>
    <s v="Adult"/>
    <x v="0"/>
    <n v="3000"/>
    <n v="0"/>
    <n v="92"/>
    <s v="Male"/>
    <s v="A+"/>
    <b v="1"/>
    <b v="0"/>
    <b v="0"/>
    <n v="40"/>
    <n v="34.205829863176689"/>
    <b v="1"/>
    <b v="1"/>
    <s v="Cancer"/>
    <s v="Critical"/>
    <b v="0"/>
    <n v="0"/>
    <s v="School"/>
    <b v="1"/>
    <x v="1"/>
    <b v="1"/>
    <x v="0"/>
  </r>
  <r>
    <s v="PID0949"/>
    <s v="Middle-aged"/>
    <x v="1"/>
    <n v="240000"/>
    <n v="167688.48000000001"/>
    <n v="78.5"/>
    <s v="Female"/>
    <s v="AB-"/>
    <b v="1"/>
    <b v="0"/>
    <b v="1"/>
    <n v="7"/>
    <n v="31.445281204935103"/>
    <b v="1"/>
    <b v="1"/>
    <s v="Kidney Stones"/>
    <s v="Critical"/>
    <b v="1"/>
    <s v="UnitedHealthcare"/>
    <s v="PhD"/>
    <b v="1"/>
    <x v="1"/>
    <b v="1"/>
    <x v="0"/>
  </r>
  <r>
    <s v="PID0950"/>
    <s v="Adult"/>
    <x v="0"/>
    <n v="500"/>
    <n v="0"/>
    <n v="97.8"/>
    <s v="Male"/>
    <s v="A+"/>
    <b v="0"/>
    <b v="1"/>
    <b v="0"/>
    <n v="70"/>
    <n v="33.058409951325046"/>
    <b v="1"/>
    <b v="1"/>
    <s v="Respiratory Infection"/>
    <s v="Critical"/>
    <b v="0"/>
    <n v="0"/>
    <s v="Master's Degree"/>
    <b v="1"/>
    <x v="1"/>
    <b v="1"/>
    <x v="0"/>
  </r>
  <r>
    <s v="PID0951"/>
    <s v="Middle-aged"/>
    <x v="3"/>
    <n v="21000"/>
    <n v="13389.46"/>
    <n v="71.5"/>
    <s v="Male"/>
    <s v="AB+"/>
    <b v="0"/>
    <b v="0"/>
    <b v="1"/>
    <n v="5"/>
    <n v="26.583878643664491"/>
    <b v="0"/>
    <b v="0"/>
    <s v="Childbirth"/>
    <s v="Critical"/>
    <b v="1"/>
    <s v="Medicare"/>
    <s v="Bachelor's Degree"/>
    <b v="0"/>
    <x v="0"/>
    <b v="0"/>
    <x v="1"/>
  </r>
  <r>
    <s v="PID0952"/>
    <s v="Senior"/>
    <x v="1"/>
    <n v="60000"/>
    <n v="36306.879999999997"/>
    <n v="77.2"/>
    <s v="Male"/>
    <s v="AB-"/>
    <b v="0"/>
    <b v="0"/>
    <b v="1"/>
    <n v="12"/>
    <n v="32.133194588969822"/>
    <b v="1"/>
    <b v="1"/>
    <s v="Diabetes"/>
    <s v="Recovered"/>
    <b v="1"/>
    <s v="Blue Cross"/>
    <s v="Bachelor's Degree"/>
    <b v="1"/>
    <x v="1"/>
    <b v="1"/>
    <x v="0"/>
  </r>
  <r>
    <s v="PID0953"/>
    <s v="Middle-aged"/>
    <x v="1"/>
    <n v="3000"/>
    <n v="0"/>
    <n v="64.400000000000006"/>
    <s v="Female"/>
    <s v="O+"/>
    <b v="0"/>
    <b v="0"/>
    <b v="0"/>
    <n v="70"/>
    <n v="26.462853385930309"/>
    <b v="0"/>
    <b v="0"/>
    <s v="Osteoarthritis"/>
    <s v="Critical"/>
    <b v="0"/>
    <n v="0"/>
    <s v="Master's Degree"/>
    <b v="0"/>
    <x v="0"/>
    <b v="0"/>
    <x v="1"/>
  </r>
  <r>
    <s v="PID0954"/>
    <s v="Middle-aged"/>
    <x v="1"/>
    <n v="18000"/>
    <n v="0"/>
    <n v="68.900000000000006"/>
    <s v="Female"/>
    <s v="AB-"/>
    <b v="1"/>
    <b v="1"/>
    <b v="0"/>
    <n v="9"/>
    <n v="23.562805649601589"/>
    <b v="0"/>
    <b v="0"/>
    <s v="Appendicitis"/>
    <s v="Critical"/>
    <b v="0"/>
    <n v="0"/>
    <s v="High School"/>
    <b v="0"/>
    <x v="0"/>
    <b v="0"/>
    <x v="1"/>
  </r>
  <r>
    <s v="PID0955"/>
    <s v="Adult"/>
    <x v="0"/>
    <n v="300000"/>
    <n v="261149.4"/>
    <n v="51.9"/>
    <s v="Male"/>
    <s v="O-"/>
    <b v="0"/>
    <b v="1"/>
    <b v="1"/>
    <n v="30"/>
    <n v="20.022375679950617"/>
    <b v="0"/>
    <b v="0"/>
    <s v="Cancer"/>
    <s v="Critical"/>
    <b v="1"/>
    <s v="Cigna"/>
    <s v="Master's Degree"/>
    <b v="0"/>
    <x v="0"/>
    <b v="0"/>
    <x v="1"/>
  </r>
  <r>
    <s v="PID0956"/>
    <s v="Adult"/>
    <x v="0"/>
    <n v="200"/>
    <n v="168.02"/>
    <n v="87"/>
    <s v="Female"/>
    <s v="O-"/>
    <b v="0"/>
    <b v="1"/>
    <b v="1"/>
    <n v="15"/>
    <n v="33.150434385002278"/>
    <b v="1"/>
    <b v="1"/>
    <s v="Diabetes"/>
    <s v="Recovered"/>
    <b v="1"/>
    <s v="Blue Cross"/>
    <s v="PhD"/>
    <b v="0"/>
    <x v="0"/>
    <b v="1"/>
    <x v="0"/>
  </r>
  <r>
    <s v="PID0957"/>
    <s v="Middle-aged"/>
    <x v="3"/>
    <n v="60000"/>
    <n v="33469.15"/>
    <n v="97.6"/>
    <s v="Female"/>
    <s v="AB+"/>
    <b v="0"/>
    <b v="1"/>
    <b v="1"/>
    <n v="3"/>
    <n v="32.610511543987435"/>
    <b v="1"/>
    <b v="1"/>
    <s v="Fractured Leg"/>
    <s v="Recovered"/>
    <b v="1"/>
    <s v="Aetna"/>
    <s v="PhD"/>
    <b v="0"/>
    <x v="0"/>
    <b v="1"/>
    <x v="0"/>
  </r>
  <r>
    <s v="PID0958"/>
    <s v="Adult"/>
    <x v="0"/>
    <n v="18000"/>
    <n v="0"/>
    <n v="85.4"/>
    <s v="Female"/>
    <s v="A+"/>
    <b v="0"/>
    <b v="0"/>
    <b v="0"/>
    <n v="9"/>
    <n v="28.207160787422382"/>
    <b v="1"/>
    <b v="1"/>
    <s v="Respiratory Infection"/>
    <s v="Ongoing Treatment"/>
    <b v="0"/>
    <n v="0"/>
    <s v="Post-graduate"/>
    <b v="1"/>
    <x v="1"/>
    <b v="1"/>
    <x v="0"/>
  </r>
  <r>
    <s v="PID0959"/>
    <s v="Adult"/>
    <x v="1"/>
    <n v="250000"/>
    <n v="0"/>
    <n v="56.2"/>
    <s v="Male"/>
    <s v="O-"/>
    <b v="0"/>
    <b v="0"/>
    <b v="0"/>
    <n v="20"/>
    <n v="21.953124999999996"/>
    <b v="0"/>
    <b v="0"/>
    <s v="Prostate Cancer"/>
    <s v="Recovered"/>
    <b v="0"/>
    <n v="0"/>
    <s v="School"/>
    <b v="0"/>
    <x v="0"/>
    <b v="0"/>
    <x v="1"/>
  </r>
  <r>
    <s v="PID0960"/>
    <s v="Adult"/>
    <x v="1"/>
    <n v="2000"/>
    <n v="1221.58"/>
    <n v="60.3"/>
    <s v="Male"/>
    <s v="AB+"/>
    <b v="0"/>
    <b v="0"/>
    <b v="1"/>
    <n v="70"/>
    <n v="22.41969066032124"/>
    <b v="0"/>
    <b v="0"/>
    <s v="Kidney Stones"/>
    <s v="Critical"/>
    <b v="1"/>
    <s v="UnitedHealthcare"/>
    <s v="Master's Degree"/>
    <b v="0"/>
    <x v="0"/>
    <b v="0"/>
    <x v="1"/>
  </r>
  <r>
    <s v="PID0961"/>
    <s v="Adult"/>
    <x v="1"/>
    <n v="200000"/>
    <n v="175466.69999999998"/>
    <n v="83"/>
    <s v="Male"/>
    <s v="AB-"/>
    <b v="0"/>
    <b v="0"/>
    <b v="1"/>
    <n v="7"/>
    <n v="31.239414355075468"/>
    <b v="1"/>
    <b v="1"/>
    <s v="Stroke"/>
    <s v="Critical"/>
    <b v="1"/>
    <s v="UnitedHealthcare"/>
    <s v="School"/>
    <b v="0"/>
    <x v="0"/>
    <b v="1"/>
    <x v="0"/>
  </r>
  <r>
    <s v="PID0962"/>
    <s v="Adult"/>
    <x v="0"/>
    <n v="32000"/>
    <n v="24734.400000000001"/>
    <n v="101"/>
    <s v="Female"/>
    <s v="A-"/>
    <b v="0"/>
    <b v="0"/>
    <b v="1"/>
    <n v="25"/>
    <n v="34.540542389111181"/>
    <b v="1"/>
    <b v="1"/>
    <s v="Appendicitis"/>
    <s v="Recovered"/>
    <b v="1"/>
    <s v="Cigna"/>
    <s v="Master's Degree"/>
    <b v="1"/>
    <x v="1"/>
    <b v="1"/>
    <x v="0"/>
  </r>
  <r>
    <s v="PID0963"/>
    <s v="Senior"/>
    <x v="2"/>
    <n v="18000"/>
    <n v="12295.349999999999"/>
    <n v="80.900000000000006"/>
    <s v="Male"/>
    <s v="B+"/>
    <b v="1"/>
    <b v="1"/>
    <b v="1"/>
    <n v="20"/>
    <n v="30.449019534043437"/>
    <b v="1"/>
    <b v="1"/>
    <s v="Respiratory Infection"/>
    <s v="Ongoing Treatment"/>
    <b v="1"/>
    <s v="UnitedHealthcare"/>
    <s v="Master's Degree"/>
    <b v="1"/>
    <x v="1"/>
    <b v="1"/>
    <x v="0"/>
  </r>
  <r>
    <s v="PID0964"/>
    <s v="Adult"/>
    <x v="2"/>
    <n v="200000"/>
    <n v="101959.59999999999"/>
    <n v="61.8"/>
    <s v="Male"/>
    <s v="O+"/>
    <s v="No"/>
    <b v="1"/>
    <b v="1"/>
    <n v="70"/>
    <n v="21.384083044982699"/>
    <b v="0"/>
    <b v="0"/>
    <s v="Childbirth"/>
    <s v="Recovered"/>
    <b v="1"/>
    <s v="Medicare"/>
    <s v="Master's Degree"/>
    <b v="0"/>
    <x v="0"/>
    <b v="0"/>
    <x v="1"/>
  </r>
  <r>
    <s v="PID0965"/>
    <s v="Adult"/>
    <x v="0"/>
    <n v="200000"/>
    <n v="134773.5"/>
    <n v="82.3"/>
    <s v="Male"/>
    <s v="A+"/>
    <b v="0"/>
    <b v="0"/>
    <b v="1"/>
    <n v="3"/>
    <n v="29.159580498866216"/>
    <b v="1"/>
    <b v="1"/>
    <s v="Respiratory Infection"/>
    <s v="Ongoing Treatment"/>
    <b v="1"/>
    <s v="Medicare"/>
    <s v="Master's Degree"/>
    <b v="1"/>
    <x v="1"/>
    <b v="1"/>
    <x v="0"/>
  </r>
  <r>
    <s v="PID0966"/>
    <s v="Middle-aged"/>
    <x v="0"/>
    <n v="75000"/>
    <n v="52198.75"/>
    <n v="87.2"/>
    <s v="Male"/>
    <s v="B-"/>
    <b v="0"/>
    <b v="0"/>
    <b v="1"/>
    <n v="40"/>
    <n v="30.531143867511645"/>
    <b v="1"/>
    <b v="1"/>
    <s v="Cancer"/>
    <s v="Critical"/>
    <b v="1"/>
    <s v="Cigna"/>
    <s v="PhD"/>
    <b v="1"/>
    <x v="1"/>
    <b v="1"/>
    <x v="0"/>
  </r>
  <r>
    <s v="PID0967"/>
    <s v="Middle-aged"/>
    <x v="3"/>
    <n v="32000"/>
    <n v="24839.56"/>
    <n v="85.2"/>
    <s v="Male"/>
    <s v="AB-"/>
    <b v="0"/>
    <b v="0"/>
    <b v="1"/>
    <n v="4"/>
    <n v="31.294765840220389"/>
    <b v="1"/>
    <b v="1"/>
    <s v="Heart Attack"/>
    <s v="Recovered"/>
    <b v="1"/>
    <s v="Aetna"/>
    <s v="PhD"/>
    <b v="1"/>
    <x v="1"/>
    <b v="1"/>
    <x v="0"/>
  </r>
  <r>
    <s v="PID0968"/>
    <s v="Adult"/>
    <x v="1"/>
    <n v="90000"/>
    <n v="64257.700000000004"/>
    <n v="59.1"/>
    <s v="Female"/>
    <s v="AB-"/>
    <b v="1"/>
    <b v="0"/>
    <b v="1"/>
    <n v="12"/>
    <n v="22.800046294510242"/>
    <b v="0"/>
    <b v="0"/>
    <s v="Prostate Cancer"/>
    <s v="Recovered"/>
    <b v="1"/>
    <s v="Blue Cross"/>
    <s v="Bachelor's Degree"/>
    <b v="0"/>
    <x v="0"/>
    <b v="0"/>
    <x v="1"/>
  </r>
  <r>
    <s v="PID0969"/>
    <s v="Middle-aged"/>
    <x v="2"/>
    <n v="12000"/>
    <n v="7562.2800000000007"/>
    <n v="82.4"/>
    <s v="Female"/>
    <s v="AB-"/>
    <b v="0"/>
    <b v="0"/>
    <b v="1"/>
    <n v="2"/>
    <n v="31.788897033293466"/>
    <b v="1"/>
    <b v="1"/>
    <s v="Respiratory Infection"/>
    <s v="Ongoing Treatment"/>
    <b v="1"/>
    <s v="Medicare"/>
    <s v="School"/>
    <b v="1"/>
    <x v="1"/>
    <b v="1"/>
    <x v="0"/>
  </r>
  <r>
    <s v="PID0970"/>
    <s v="Middle-aged"/>
    <x v="0"/>
    <n v="30000"/>
    <n v="20021.16"/>
    <n v="86.2"/>
    <s v="Female"/>
    <s v="A+"/>
    <b v="0"/>
    <b v="0"/>
    <b v="1"/>
    <n v="120"/>
    <n v="33.254889857644379"/>
    <b v="1"/>
    <b v="1"/>
    <s v="Stroke"/>
    <s v="Ongoing Treatment"/>
    <b v="1"/>
    <s v="Blue Cross"/>
    <s v="Master's Degree"/>
    <b v="1"/>
    <x v="1"/>
    <b v="1"/>
    <x v="0"/>
  </r>
  <r>
    <s v="PID0971"/>
    <s v="Middle-aged"/>
    <x v="1"/>
    <n v="100"/>
    <n v="0"/>
    <n v="61.8"/>
    <s v="Male"/>
    <s v="B-"/>
    <b v="0"/>
    <b v="0"/>
    <b v="0"/>
    <n v="30"/>
    <n v="23.26019044751402"/>
    <b v="0"/>
    <b v="0"/>
    <s v="Appendicitis"/>
    <s v="Critical"/>
    <b v="0"/>
    <n v="0"/>
    <s v="School"/>
    <b v="0"/>
    <x v="0"/>
    <b v="0"/>
    <x v="1"/>
  </r>
  <r>
    <s v="PID0972"/>
    <s v="Middle-aged"/>
    <x v="1"/>
    <n v="18000"/>
    <n v="10170.93"/>
    <n v="55.9"/>
    <s v="Male"/>
    <s v="AB-"/>
    <b v="0"/>
    <b v="0"/>
    <b v="1"/>
    <n v="30"/>
    <n v="23.267429760665969"/>
    <b v="0"/>
    <b v="0"/>
    <s v="Stroke"/>
    <s v="Ongoing Treatment"/>
    <b v="1"/>
    <s v="Medicare"/>
    <s v="School"/>
    <b v="0"/>
    <x v="0"/>
    <b v="0"/>
    <x v="1"/>
  </r>
  <r>
    <s v="PID0973"/>
    <s v="Adult"/>
    <x v="2"/>
    <n v="21000"/>
    <n v="18861.990000000002"/>
    <n v="77.2"/>
    <s v="Female"/>
    <s v="A+"/>
    <b v="0"/>
    <b v="1"/>
    <b v="1"/>
    <n v="15"/>
    <n v="28.015677166497316"/>
    <b v="1"/>
    <b v="1"/>
    <s v="Heart Disease"/>
    <s v="Critical"/>
    <b v="1"/>
    <s v="Aetna"/>
    <s v="Bachelor's Degree"/>
    <b v="1"/>
    <x v="1"/>
    <b v="1"/>
    <x v="0"/>
  </r>
  <r>
    <s v="PID0974"/>
    <s v="Adult"/>
    <x v="0"/>
    <n v="500"/>
    <n v="429.74"/>
    <n v="70.7"/>
    <s v="Female"/>
    <s v="O-"/>
    <b v="1"/>
    <b v="0"/>
    <b v="1"/>
    <n v="7"/>
    <n v="24.463667820069208"/>
    <b v="0"/>
    <b v="0"/>
    <s v="Osteoarthritis"/>
    <s v="Critical"/>
    <b v="1"/>
    <s v="Cigna"/>
    <s v="School"/>
    <b v="0"/>
    <x v="0"/>
    <b v="0"/>
    <x v="1"/>
  </r>
  <r>
    <s v="PID0975"/>
    <s v="Adult"/>
    <x v="3"/>
    <n v="12000"/>
    <n v="7510.34"/>
    <n v="91.6"/>
    <s v="Female"/>
    <s v="AB-"/>
    <b v="1"/>
    <b v="0"/>
    <b v="1"/>
    <n v="3"/>
    <n v="28.910491099608631"/>
    <b v="1"/>
    <b v="1"/>
    <s v="Fractured Leg"/>
    <s v="Critical"/>
    <b v="1"/>
    <s v="Blue Cross"/>
    <s v="School"/>
    <b v="1"/>
    <x v="1"/>
    <b v="1"/>
    <x v="0"/>
  </r>
  <r>
    <s v="PID0976"/>
    <s v="Adult"/>
    <x v="0"/>
    <n v="12000"/>
    <n v="7631.0999999999995"/>
    <n v="84.2"/>
    <s v="Female"/>
    <s v="B-"/>
    <b v="1"/>
    <b v="1"/>
    <b v="1"/>
    <n v="15"/>
    <n v="28.461330448891296"/>
    <b v="1"/>
    <b v="1"/>
    <s v="Respiratory Infection"/>
    <s v="Ongoing Treatment"/>
    <b v="1"/>
    <s v="Blue Cross"/>
    <s v="Master's Degree"/>
    <b v="1"/>
    <x v="1"/>
    <b v="1"/>
    <x v="0"/>
  </r>
  <r>
    <s v="PID0977"/>
    <s v="Young Adult"/>
    <x v="0"/>
    <n v="18000"/>
    <n v="0"/>
    <n v="63.3"/>
    <s v="Female"/>
    <s v="B-"/>
    <b v="0"/>
    <b v="0"/>
    <b v="0"/>
    <n v="9"/>
    <n v="22.697120728602673"/>
    <b v="0"/>
    <b v="0"/>
    <s v="Fractured Arm"/>
    <s v="Recovered"/>
    <b v="0"/>
    <n v="0"/>
    <s v="Bachelor's Degree"/>
    <b v="0"/>
    <x v="0"/>
    <b v="0"/>
    <x v="1"/>
  </r>
  <r>
    <s v="PID0978"/>
    <s v="Adult"/>
    <x v="2"/>
    <n v="36000"/>
    <n v="19800.36"/>
    <n v="89.3"/>
    <s v="Female"/>
    <s v="AB-"/>
    <b v="0"/>
    <b v="1"/>
    <b v="1"/>
    <n v="4"/>
    <n v="33.20196311719215"/>
    <b v="1"/>
    <b v="1"/>
    <s v="Hypertension"/>
    <s v="Critical"/>
    <b v="1"/>
    <s v="Medicare"/>
    <s v="Bachelor's Degree"/>
    <b v="0"/>
    <x v="0"/>
    <b v="1"/>
    <x v="0"/>
  </r>
  <r>
    <s v="PID0979"/>
    <s v="Senior"/>
    <x v="2"/>
    <n v="16000"/>
    <n v="12863.76"/>
    <n v="96.5"/>
    <s v="Female"/>
    <s v="AB-"/>
    <b v="1"/>
    <b v="0"/>
    <b v="1"/>
    <n v="2"/>
    <n v="33.787332376317359"/>
    <b v="1"/>
    <b v="1"/>
    <s v="Prostate Cancer"/>
    <s v="Recovered"/>
    <b v="1"/>
    <s v="UnitedHealthcare"/>
    <s v="PhD"/>
    <b v="1"/>
    <x v="1"/>
    <b v="1"/>
    <x v="0"/>
  </r>
  <r>
    <s v="PID0980"/>
    <s v="Middle-aged"/>
    <x v="0"/>
    <n v="40000"/>
    <n v="22499"/>
    <n v="80.599999999999994"/>
    <s v="Female"/>
    <s v="B+"/>
    <b v="0"/>
    <b v="0"/>
    <b v="1"/>
    <n v="15"/>
    <n v="33.548387096774185"/>
    <b v="1"/>
    <b v="1"/>
    <s v="Stroke"/>
    <s v="Recovered"/>
    <b v="1"/>
    <s v="Medicare"/>
    <s v="PhD"/>
    <b v="1"/>
    <x v="1"/>
    <b v="1"/>
    <x v="0"/>
  </r>
  <r>
    <s v="PID0981"/>
    <s v="Adult"/>
    <x v="0"/>
    <n v="18000"/>
    <n v="9721.619999999999"/>
    <n v="67.900000000000006"/>
    <s v="Female"/>
    <s v="A+"/>
    <b v="0"/>
    <b v="0"/>
    <b v="1"/>
    <n v="5"/>
    <n v="23.49480968858132"/>
    <b v="0"/>
    <b v="0"/>
    <s v="Prostate Cancer"/>
    <s v="Critical"/>
    <b v="1"/>
    <s v="Medicare"/>
    <s v="Uneducated"/>
    <b v="0"/>
    <x v="0"/>
    <b v="0"/>
    <x v="1"/>
  </r>
  <r>
    <s v="PID0982"/>
    <s v="Middle-aged"/>
    <x v="0"/>
    <n v="800"/>
    <n v="433.24"/>
    <n v="80.099999999999994"/>
    <s v="Female"/>
    <s v="B+"/>
    <b v="1"/>
    <b v="0"/>
    <b v="1"/>
    <n v="15"/>
    <n v="28.045236511326635"/>
    <b v="1"/>
    <b v="1"/>
    <s v="Heart Disease"/>
    <s v="Critical"/>
    <b v="1"/>
    <s v="UnitedHealthcare"/>
    <s v="School"/>
    <b v="1"/>
    <x v="1"/>
    <b v="1"/>
    <x v="0"/>
  </r>
  <r>
    <s v="PID0983"/>
    <s v="Senior"/>
    <x v="0"/>
    <n v="240000"/>
    <n v="173836.79999999999"/>
    <n v="68.8"/>
    <s v="Female"/>
    <s v="AB+"/>
    <b v="1"/>
    <b v="0"/>
    <b v="1"/>
    <n v="25"/>
    <n v="28.270874424720574"/>
    <b v="1"/>
    <b v="1"/>
    <s v="Kidney Stones"/>
    <s v="Recovered"/>
    <b v="1"/>
    <s v="Cigna"/>
    <s v="Master's Degree"/>
    <b v="1"/>
    <x v="1"/>
    <b v="1"/>
    <x v="0"/>
  </r>
  <r>
    <s v="PID0984"/>
    <s v="Elderly"/>
    <x v="1"/>
    <n v="2000"/>
    <n v="0"/>
    <n v="62.1"/>
    <s v="Female"/>
    <s v="A-"/>
    <b v="0"/>
    <b v="0"/>
    <b v="0"/>
    <n v="20"/>
    <n v="25.848074921956293"/>
    <b v="0"/>
    <b v="0"/>
    <s v="Cancer"/>
    <s v="Recovered"/>
    <b v="0"/>
    <n v="0"/>
    <s v="Bachelor's Degree"/>
    <b v="0"/>
    <x v="0"/>
    <b v="0"/>
    <x v="1"/>
  </r>
  <r>
    <s v="PID0985"/>
    <s v="Senior"/>
    <x v="1"/>
    <n v="240000"/>
    <n v="190077.84"/>
    <n v="70.2"/>
    <s v="Female"/>
    <s v="O-"/>
    <b v="0"/>
    <b v="0"/>
    <b v="1"/>
    <n v="20"/>
    <n v="29.21956295525494"/>
    <b v="1"/>
    <b v="1"/>
    <s v="Respiratory Infection"/>
    <s v="Critical"/>
    <b v="1"/>
    <s v="Medicare"/>
    <s v="Bachelor's Degree"/>
    <b v="1"/>
    <x v="1"/>
    <b v="1"/>
    <x v="0"/>
  </r>
  <r>
    <s v="PID0986"/>
    <s v="Young Adult"/>
    <x v="0"/>
    <n v="21000"/>
    <n v="17085.600000000002"/>
    <n v="78.2"/>
    <s v="Female"/>
    <s v="B-"/>
    <b v="0"/>
    <b v="1"/>
    <b v="1"/>
    <n v="5"/>
    <n v="28.37857453912034"/>
    <b v="1"/>
    <b v="1"/>
    <s v="Respiratory Infection"/>
    <s v="Recovered"/>
    <b v="1"/>
    <s v="Blue Cross"/>
    <s v="Bachelor's Degree"/>
    <b v="1"/>
    <x v="1"/>
    <b v="1"/>
    <x v="0"/>
  </r>
  <r>
    <s v="PID0987"/>
    <s v="Adult"/>
    <x v="0"/>
    <n v="18000"/>
    <n v="14608.14"/>
    <n v="83.8"/>
    <s v="Male"/>
    <s v="A+"/>
    <b v="0"/>
    <b v="0"/>
    <b v="1"/>
    <n v="30"/>
    <n v="26.448680722131041"/>
    <b v="0"/>
    <b v="0"/>
    <s v="Diabetes"/>
    <s v="Critical"/>
    <b v="1"/>
    <s v="Aetna"/>
    <s v="School"/>
    <b v="0"/>
    <x v="0"/>
    <b v="0"/>
    <x v="1"/>
  </r>
  <r>
    <s v="PID0988"/>
    <s v="Adult"/>
    <x v="0"/>
    <n v="2000"/>
    <n v="1656.58"/>
    <n v="103.7"/>
    <s v="Female"/>
    <s v="A+"/>
    <b v="0"/>
    <b v="1"/>
    <b v="1"/>
    <n v="200"/>
    <n v="34.251552384727177"/>
    <b v="1"/>
    <b v="1"/>
    <s v="Prostate Cancer"/>
    <s v="Critical"/>
    <b v="1"/>
    <s v="UnitedHealthcare"/>
    <s v="Uneducated"/>
    <b v="1"/>
    <x v="1"/>
    <b v="1"/>
    <x v="0"/>
  </r>
  <r>
    <s v="PID0989"/>
    <s v="Adult"/>
    <x v="0"/>
    <n v="60000"/>
    <n v="53236.3"/>
    <n v="65.900000000000006"/>
    <s v="Female"/>
    <s v="AB+"/>
    <b v="1"/>
    <b v="0"/>
    <b v="1"/>
    <n v="15"/>
    <n v="24.209774104683195"/>
    <b v="0"/>
    <b v="0"/>
    <s v="Childbirth"/>
    <s v="Recovered"/>
    <b v="1"/>
    <s v="Cigna"/>
    <s v="School"/>
    <s v="No"/>
    <x v="0"/>
    <b v="0"/>
    <x v="1"/>
  </r>
  <r>
    <s v="PID0990"/>
    <s v="Middle-aged"/>
    <x v="2"/>
    <n v="100"/>
    <n v="59.34"/>
    <n v="85.9"/>
    <s v="Male"/>
    <s v="A+"/>
    <b v="0"/>
    <b v="0"/>
    <b v="1"/>
    <n v="2"/>
    <n v="30.07597773187214"/>
    <b v="1"/>
    <b v="1"/>
    <s v="Prostate Cancer"/>
    <s v="Recovered"/>
    <b v="1"/>
    <s v="UnitedHealthcare"/>
    <s v="Post-graduate"/>
    <b v="0"/>
    <x v="0"/>
    <b v="1"/>
    <x v="0"/>
  </r>
  <r>
    <s v="PID0991"/>
    <s v="Middle-aged"/>
    <x v="0"/>
    <n v="45000"/>
    <n v="37119.840000000004"/>
    <n v="79.900000000000006"/>
    <s v="Male"/>
    <s v="B+"/>
    <b v="0"/>
    <b v="1"/>
    <b v="1"/>
    <n v="25"/>
    <n v="26.089795918367347"/>
    <b v="0"/>
    <b v="0"/>
    <s v="Hypertension"/>
    <s v="Recovered"/>
    <b v="1"/>
    <s v="Medicare"/>
    <s v="Master's Degree"/>
    <b v="0"/>
    <x v="0"/>
    <b v="0"/>
    <x v="1"/>
  </r>
  <r>
    <s v="PID0992"/>
    <s v="Middle-aged"/>
    <x v="0"/>
    <n v="75000"/>
    <n v="0"/>
    <n v="47.9"/>
    <s v="Female"/>
    <s v="O-"/>
    <b v="0"/>
    <b v="1"/>
    <b v="0"/>
    <n v="12"/>
    <n v="20.462215387244221"/>
    <b v="0"/>
    <b v="0"/>
    <s v="Diabetes"/>
    <s v="Recovered"/>
    <b v="0"/>
    <n v="0"/>
    <s v="Master's Degree"/>
    <b v="0"/>
    <x v="0"/>
    <b v="0"/>
    <x v="1"/>
  </r>
  <r>
    <s v="PID0993"/>
    <s v="Middle-aged"/>
    <x v="0"/>
    <n v="10000"/>
    <n v="6685.78"/>
    <n v="94.1"/>
    <s v="Male"/>
    <s v="B+"/>
    <b v="0"/>
    <b v="0"/>
    <b v="1"/>
    <n v="5"/>
    <n v="33.744845638065186"/>
    <b v="1"/>
    <b v="1"/>
    <s v="Cancer"/>
    <s v="Critical"/>
    <b v="1"/>
    <s v="UnitedHealthcare"/>
    <s v="Bachelor's Degree"/>
    <b v="1"/>
    <x v="1"/>
    <b v="1"/>
    <x v="0"/>
  </r>
  <r>
    <s v="PID0994"/>
    <s v="Adult"/>
    <x v="2"/>
    <n v="240000"/>
    <n v="0"/>
    <n v="60.8"/>
    <s v="Female"/>
    <s v="AB-"/>
    <b v="0"/>
    <b v="1"/>
    <b v="0"/>
    <n v="5"/>
    <n v="23.749999999999993"/>
    <b v="0"/>
    <b v="0"/>
    <s v="Hypertension"/>
    <s v="Ongoing Treatment"/>
    <b v="0"/>
    <n v="0"/>
    <s v="School"/>
    <b v="0"/>
    <x v="0"/>
    <b v="0"/>
    <x v="1"/>
  </r>
  <r>
    <s v="PID0995"/>
    <s v="Middle-aged"/>
    <x v="1"/>
    <n v="90000"/>
    <n v="53937.700000000004"/>
    <n v="59"/>
    <s v="Male"/>
    <s v="AB+"/>
    <b v="0"/>
    <b v="0"/>
    <b v="1"/>
    <n v="30"/>
    <n v="21.155294202015131"/>
    <b v="0"/>
    <b v="0"/>
    <s v="Fractured Arm"/>
    <s v="Critical"/>
    <b v="1"/>
    <s v="Cigna"/>
    <s v="Bachelor's Degree"/>
    <b v="0"/>
    <x v="0"/>
    <b v="0"/>
    <x v="1"/>
  </r>
  <r>
    <s v="PID0996"/>
    <s v="Adult"/>
    <x v="1"/>
    <n v="3000"/>
    <n v="2309.04"/>
    <n v="81.599999999999994"/>
    <s v="Male"/>
    <s v="AB+"/>
    <b v="0"/>
    <s v="No"/>
    <b v="1"/>
    <n v="20"/>
    <n v="31.874999999999993"/>
    <b v="1"/>
    <b v="1"/>
    <s v="Allergic Reaction"/>
    <s v="Ongoing Treatment"/>
    <b v="1"/>
    <s v="Blue Cross"/>
    <s v="Bachelor's Degree"/>
    <b v="1"/>
    <x v="1"/>
    <b v="1"/>
    <x v="0"/>
  </r>
  <r>
    <s v="PID0997"/>
    <s v="Senior"/>
    <x v="0"/>
    <n v="200000"/>
    <n v="129857.09999999999"/>
    <n v="60.1"/>
    <s v="Female"/>
    <s v="B-"/>
    <b v="0"/>
    <b v="0"/>
    <b v="1"/>
    <n v="9"/>
    <n v="21.810132094643638"/>
    <b v="0"/>
    <b v="0"/>
    <s v="Kidney Stones"/>
    <s v="Critical"/>
    <b v="1"/>
    <s v="Cigna"/>
    <s v="School"/>
    <b v="0"/>
    <x v="0"/>
    <b v="0"/>
    <x v="1"/>
  </r>
  <r>
    <s v="PID0998"/>
    <s v="Adult"/>
    <x v="2"/>
    <n v="40000"/>
    <n v="22019.699999999997"/>
    <n v="97.6"/>
    <s v="Female"/>
    <s v="A-"/>
    <b v="0"/>
    <b v="1"/>
    <b v="1"/>
    <n v="4"/>
    <n v="30.460971879779031"/>
    <b v="1"/>
    <b v="1"/>
    <s v="Stroke"/>
    <s v="Critical"/>
    <b v="1"/>
    <s v="Medicare"/>
    <s v="Master's Degree"/>
    <b v="1"/>
    <x v="1"/>
    <b v="1"/>
    <x v="0"/>
  </r>
  <r>
    <s v="PID0999"/>
    <s v="Senior"/>
    <x v="2"/>
    <n v="12000"/>
    <n v="10652.34"/>
    <n v="74.5"/>
    <s v="Male"/>
    <s v="O-"/>
    <b v="0"/>
    <b v="1"/>
    <b v="1"/>
    <n v="0.5"/>
    <n v="29.843053997756769"/>
    <b v="1"/>
    <b v="1"/>
    <s v="Heart Attack"/>
    <s v="Critical"/>
    <b v="1"/>
    <s v="Medicare"/>
    <s v="Master's Degree"/>
    <b v="1"/>
    <x v="1"/>
    <b v="1"/>
    <x v="0"/>
  </r>
  <r>
    <s v="PID1000"/>
    <s v="Adult"/>
    <x v="1"/>
    <n v="36000"/>
    <n v="0"/>
    <n v="63.2"/>
    <s v="Female"/>
    <s v="O-"/>
    <b v="0"/>
    <b v="0"/>
    <b v="0"/>
    <n v="5"/>
    <n v="23.497917906008333"/>
    <b v="0"/>
    <b v="0"/>
    <s v="Appendicitis"/>
    <s v="Recovered"/>
    <b v="0"/>
    <n v="0"/>
    <s v="Bachelor's Degree"/>
    <b v="0"/>
    <x v="0"/>
    <b v="0"/>
    <x v="1"/>
  </r>
  <r>
    <m/>
    <m/>
    <x v="4"/>
    <m/>
    <m/>
    <m/>
    <m/>
    <m/>
    <m/>
    <m/>
    <m/>
    <m/>
    <m/>
    <m/>
    <m/>
    <m/>
    <m/>
    <m/>
    <m/>
    <m/>
    <m/>
    <x v="2"/>
    <m/>
    <x v="2"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PID0001"/>
    <x v="0"/>
    <x v="0"/>
    <n v="60000"/>
    <n v="32168.649999999998"/>
    <n v="82.4"/>
    <s v="Female"/>
    <s v="O+"/>
    <b v="0"/>
    <b v="0"/>
    <b v="1"/>
    <x v="0"/>
    <n v="29.195011337868486"/>
    <b v="1"/>
    <b v="1"/>
    <s v="Fractured Leg"/>
    <s v="Critical"/>
    <b v="1"/>
    <s v="Blue Cross"/>
    <x v="0"/>
    <b v="0"/>
    <x v="0"/>
    <b v="1"/>
    <b v="1"/>
    <b v="0"/>
    <x v="0"/>
  </r>
  <r>
    <s v="PID0002"/>
    <x v="1"/>
    <x v="1"/>
    <n v="500"/>
    <n v="0"/>
    <n v="64.8"/>
    <s v="Female"/>
    <s v="AB-"/>
    <b v="0"/>
    <b v="0"/>
    <b v="0"/>
    <x v="1"/>
    <n v="28.047091412742382"/>
    <b v="1"/>
    <b v="1"/>
    <s v="Prostate Cancer"/>
    <s v="Recovered"/>
    <b v="0"/>
    <n v="0"/>
    <x v="1"/>
    <b v="0"/>
    <x v="0"/>
    <b v="1"/>
    <b v="1"/>
    <b v="0"/>
    <x v="0"/>
  </r>
  <r>
    <s v="PID0003"/>
    <x v="2"/>
    <x v="2"/>
    <n v="18000"/>
    <n v="12004.650000000001"/>
    <n v="69.400000000000006"/>
    <s v="Female"/>
    <s v="B+"/>
    <b v="1"/>
    <b v="0"/>
    <b v="1"/>
    <x v="0"/>
    <n v="24.021878892733568"/>
    <b v="0"/>
    <b v="0"/>
    <s v="Stroke"/>
    <s v="Critical"/>
    <b v="1"/>
    <s v="Blue Cross"/>
    <x v="2"/>
    <b v="0"/>
    <x v="0"/>
    <b v="0"/>
    <b v="0"/>
    <b v="0"/>
    <x v="0"/>
  </r>
  <r>
    <s v="PID0004"/>
    <x v="2"/>
    <x v="0"/>
    <n v="48000"/>
    <n v="32956.92"/>
    <n v="89.3"/>
    <s v="Male"/>
    <s v="A-"/>
    <b v="1"/>
    <b v="0"/>
    <b v="1"/>
    <x v="1"/>
    <n v="31.266412240467773"/>
    <b v="1"/>
    <b v="1"/>
    <s v="Heart Attack"/>
    <s v="Critical"/>
    <b v="1"/>
    <s v="Aetna"/>
    <x v="2"/>
    <b v="1"/>
    <x v="1"/>
    <b v="1"/>
    <b v="1"/>
    <b v="0"/>
    <x v="0"/>
  </r>
  <r>
    <s v="PID0005"/>
    <x v="2"/>
    <x v="2"/>
    <n v="21000"/>
    <n v="16712.080000000002"/>
    <n v="69.400000000000006"/>
    <s v="Male"/>
    <s v="O+"/>
    <b v="1"/>
    <b v="1"/>
    <b v="1"/>
    <x v="2"/>
    <n v="26.773658423671925"/>
    <b v="0"/>
    <b v="0"/>
    <s v="Appendicitis"/>
    <s v="Critical"/>
    <b v="1"/>
    <s v="Cigna"/>
    <x v="3"/>
    <b v="0"/>
    <x v="0"/>
    <b v="0"/>
    <b v="0"/>
    <b v="0"/>
    <x v="0"/>
  </r>
  <r>
    <s v="PID0006"/>
    <x v="3"/>
    <x v="0"/>
    <n v="18000"/>
    <n v="13741.14"/>
    <n v="76.599999999999994"/>
    <s v="Male"/>
    <s v="O+"/>
    <b v="1"/>
    <b v="0"/>
    <b v="1"/>
    <x v="0"/>
    <n v="31.076311412227675"/>
    <b v="1"/>
    <b v="1"/>
    <s v="Fractured Arm"/>
    <s v="Critical"/>
    <b v="1"/>
    <s v="Cigna"/>
    <x v="4"/>
    <b v="0"/>
    <x v="0"/>
    <b v="1"/>
    <b v="1"/>
    <b v="0"/>
    <x v="0"/>
  </r>
  <r>
    <s v="PID0007"/>
    <x v="2"/>
    <x v="1"/>
    <n v="3000"/>
    <n v="1831.0500000000002"/>
    <n v="91.5"/>
    <s v="Male"/>
    <s v="O-"/>
    <b v="0"/>
    <b v="1"/>
    <b v="1"/>
    <x v="3"/>
    <n v="30.928880475932939"/>
    <b v="1"/>
    <b v="1"/>
    <s v="Childbirth"/>
    <s v="Recovered"/>
    <b v="1"/>
    <s v="Aetna"/>
    <x v="5"/>
    <b v="0"/>
    <x v="0"/>
    <b v="1"/>
    <b v="1"/>
    <b v="0"/>
    <x v="0"/>
  </r>
  <r>
    <s v="PID0008"/>
    <x v="2"/>
    <x v="0"/>
    <n v="20000"/>
    <n v="16593.84"/>
    <n v="75.599999999999994"/>
    <s v="Female"/>
    <s v="O-"/>
    <b v="1"/>
    <b v="1"/>
    <b v="1"/>
    <x v="4"/>
    <n v="29.165541452876042"/>
    <b v="1"/>
    <b v="1"/>
    <s v="Hypertension"/>
    <s v="Recovered"/>
    <b v="1"/>
    <s v="Aetna"/>
    <x v="5"/>
    <b v="1"/>
    <x v="1"/>
    <b v="1"/>
    <b v="1"/>
    <b v="1"/>
    <x v="1"/>
  </r>
  <r>
    <s v="PID0009"/>
    <x v="0"/>
    <x v="0"/>
    <n v="72000"/>
    <n v="52009.8"/>
    <n v="90.7"/>
    <s v="Female"/>
    <s v="AB-"/>
    <b v="0"/>
    <b v="0"/>
    <b v="1"/>
    <x v="0"/>
    <n v="29.280733471074381"/>
    <b v="1"/>
    <b v="1"/>
    <s v="Respiratory Infection"/>
    <s v="Ongoing Treatment"/>
    <b v="1"/>
    <s v="Aetna"/>
    <x v="2"/>
    <b v="1"/>
    <x v="1"/>
    <b v="1"/>
    <b v="1"/>
    <b v="1"/>
    <x v="1"/>
  </r>
  <r>
    <s v="PID0010"/>
    <x v="2"/>
    <x v="3"/>
    <n v="250000"/>
    <n v="0"/>
    <n v="97.9"/>
    <s v="Male"/>
    <s v="A+"/>
    <b v="1"/>
    <b v="1"/>
    <b v="0"/>
    <x v="2"/>
    <n v="33.480387127663221"/>
    <b v="1"/>
    <b v="1"/>
    <s v="Heart Attack"/>
    <s v="Critical"/>
    <b v="0"/>
    <n v="0"/>
    <x v="0"/>
    <s v="Yes"/>
    <x v="1"/>
    <b v="1"/>
    <b v="1"/>
    <b v="0"/>
    <x v="0"/>
  </r>
  <r>
    <s v="PID0011"/>
    <x v="1"/>
    <x v="0"/>
    <n v="16000"/>
    <n v="9710.7800000000007"/>
    <n v="83.9"/>
    <s v="Male"/>
    <s v="AB-"/>
    <b v="0"/>
    <b v="0"/>
    <b v="1"/>
    <x v="5"/>
    <n v="30.083545483882538"/>
    <b v="1"/>
    <b v="1"/>
    <s v="Appendicitis"/>
    <s v="Ongoing Treatment"/>
    <b v="1"/>
    <s v="Aetna"/>
    <x v="0"/>
    <b v="0"/>
    <x v="0"/>
    <b v="1"/>
    <b v="1"/>
    <b v="0"/>
    <x v="0"/>
  </r>
  <r>
    <s v="PID0012"/>
    <x v="1"/>
    <x v="0"/>
    <n v="45000"/>
    <n v="38364.959999999999"/>
    <n v="78.7"/>
    <s v="Male"/>
    <s v="A+"/>
    <b v="0"/>
    <b v="1"/>
    <b v="1"/>
    <x v="1"/>
    <n v="31.130097701831414"/>
    <b v="1"/>
    <b v="1"/>
    <s v="Osteoarthritis"/>
    <s v="Recovered"/>
    <b v="1"/>
    <s v="Blue Cross"/>
    <x v="1"/>
    <b v="1"/>
    <x v="1"/>
    <b v="1"/>
    <b v="1"/>
    <b v="1"/>
    <x v="1"/>
  </r>
  <r>
    <s v="PID0013"/>
    <x v="0"/>
    <x v="0"/>
    <n v="18000"/>
    <n v="0"/>
    <n v="92.9"/>
    <s v="Female"/>
    <s v="O+"/>
    <b v="1"/>
    <b v="0"/>
    <b v="0"/>
    <x v="6"/>
    <n v="33.713165916678768"/>
    <b v="1"/>
    <b v="1"/>
    <s v="Kidney Stones"/>
    <s v="Ongoing Treatment"/>
    <b v="0"/>
    <n v="0"/>
    <x v="1"/>
    <b v="1"/>
    <x v="1"/>
    <b v="1"/>
    <b v="1"/>
    <b v="1"/>
    <x v="1"/>
  </r>
  <r>
    <s v="PID0014"/>
    <x v="2"/>
    <x v="0"/>
    <n v="14000"/>
    <n v="10220.91"/>
    <n v="78.3"/>
    <s v="Female"/>
    <s v="AB+"/>
    <b v="0"/>
    <b v="0"/>
    <b v="1"/>
    <x v="1"/>
    <n v="26.777469990766392"/>
    <b v="0"/>
    <b v="0"/>
    <s v="Hypertension"/>
    <s v="Critical"/>
    <b v="1"/>
    <s v="Medicare"/>
    <x v="1"/>
    <b v="0"/>
    <x v="0"/>
    <b v="0"/>
    <b v="0"/>
    <b v="0"/>
    <x v="0"/>
  </r>
  <r>
    <s v="PID0015"/>
    <x v="1"/>
    <x v="2"/>
    <n v="60000"/>
    <n v="46847.1"/>
    <n v="60.1"/>
    <s v="Female"/>
    <s v="AB+"/>
    <b v="1"/>
    <b v="0"/>
    <b v="1"/>
    <x v="2"/>
    <n v="24.382327883484116"/>
    <b v="0"/>
    <b v="0"/>
    <s v="Stroke"/>
    <s v="Critical"/>
    <b v="1"/>
    <s v="Cigna"/>
    <x v="2"/>
    <b v="0"/>
    <x v="0"/>
    <b v="0"/>
    <b v="0"/>
    <b v="0"/>
    <x v="0"/>
  </r>
  <r>
    <s v="PID0016"/>
    <x v="2"/>
    <x v="1"/>
    <n v="240000"/>
    <n v="0"/>
    <n v="91.6"/>
    <s v="Female"/>
    <s v="B+"/>
    <b v="1"/>
    <b v="0"/>
    <b v="0"/>
    <x v="1"/>
    <n v="33.645546372819105"/>
    <b v="1"/>
    <b v="1"/>
    <s v="Heart Disease"/>
    <s v="Ongoing Treatment"/>
    <b v="0"/>
    <n v="0"/>
    <x v="1"/>
    <b v="1"/>
    <x v="1"/>
    <b v="1"/>
    <b v="1"/>
    <b v="0"/>
    <x v="0"/>
  </r>
  <r>
    <s v="PID0017"/>
    <x v="2"/>
    <x v="0"/>
    <n v="1000"/>
    <n v="0"/>
    <n v="60.6"/>
    <s v="Male"/>
    <s v="A+"/>
    <b v="0"/>
    <b v="1"/>
    <b v="0"/>
    <x v="6"/>
    <n v="21.728997095629101"/>
    <b v="0"/>
    <b v="0"/>
    <s v="Osteoarthritis"/>
    <s v="Critical"/>
    <b v="0"/>
    <n v="0"/>
    <x v="0"/>
    <b v="0"/>
    <x v="0"/>
    <b v="0"/>
    <b v="0"/>
    <b v="0"/>
    <x v="0"/>
  </r>
  <r>
    <s v="PID0018"/>
    <x v="0"/>
    <x v="0"/>
    <n v="40000"/>
    <n v="21677.3"/>
    <n v="93.5"/>
    <s v="Female"/>
    <s v="O+"/>
    <b v="0"/>
    <b v="0"/>
    <b v="1"/>
    <x v="5"/>
    <n v="33.525762845566355"/>
    <b v="1"/>
    <b v="1"/>
    <s v="Childbirth"/>
    <s v="Critical"/>
    <b v="1"/>
    <s v="Cigna"/>
    <x v="0"/>
    <b v="1"/>
    <x v="1"/>
    <b v="1"/>
    <b v="1"/>
    <b v="1"/>
    <x v="1"/>
  </r>
  <r>
    <s v="PID0019"/>
    <x v="2"/>
    <x v="0"/>
    <n v="500"/>
    <n v="399.98"/>
    <n v="99"/>
    <s v="Female"/>
    <s v="O+"/>
    <b v="1"/>
    <b v="0"/>
    <b v="1"/>
    <x v="7"/>
    <n v="33.856571252693136"/>
    <b v="1"/>
    <b v="1"/>
    <s v="Allergic Reaction"/>
    <s v="Ongoing Treatment"/>
    <b v="1"/>
    <s v="UnitedHealthcare"/>
    <x v="2"/>
    <b v="0"/>
    <x v="0"/>
    <b v="1"/>
    <b v="1"/>
    <b v="0"/>
    <x v="0"/>
  </r>
  <r>
    <s v="PID0020"/>
    <x v="0"/>
    <x v="1"/>
    <n v="24000"/>
    <n v="12575.07"/>
    <n v="73.7"/>
    <s v="Male"/>
    <s v="A-"/>
    <b v="0"/>
    <b v="0"/>
    <b v="1"/>
    <x v="1"/>
    <n v="28.432545040700589"/>
    <b v="1"/>
    <b v="1"/>
    <s v="Respiratory Infection"/>
    <s v="Critical"/>
    <b v="1"/>
    <s v="Blue Cross"/>
    <x v="1"/>
    <b v="1"/>
    <x v="1"/>
    <b v="1"/>
    <b v="1"/>
    <b v="1"/>
    <x v="1"/>
  </r>
  <r>
    <s v="PID0021"/>
    <x v="2"/>
    <x v="2"/>
    <n v="24000"/>
    <n v="19464.48"/>
    <n v="54"/>
    <s v="Female"/>
    <s v="A-"/>
    <b v="0"/>
    <b v="1"/>
    <b v="1"/>
    <x v="4"/>
    <n v="20.832529609197174"/>
    <b v="0"/>
    <b v="0"/>
    <s v="Kidney Stones"/>
    <s v="Ongoing Treatment"/>
    <b v="1"/>
    <s v="Medicare"/>
    <x v="6"/>
    <b v="0"/>
    <x v="0"/>
    <b v="0"/>
    <b v="0"/>
    <b v="0"/>
    <x v="0"/>
  </r>
  <r>
    <s v="PID0022"/>
    <x v="0"/>
    <x v="0"/>
    <n v="20000"/>
    <n v="15581.86"/>
    <n v="76"/>
    <s v="Female"/>
    <s v="B-"/>
    <b v="0"/>
    <b v="0"/>
    <b v="1"/>
    <x v="2"/>
    <n v="25.689561925365066"/>
    <b v="0"/>
    <b v="0"/>
    <s v="Fractured Leg"/>
    <s v="Ongoing Treatment"/>
    <b v="1"/>
    <s v="UnitedHealthcare"/>
    <x v="0"/>
    <b v="0"/>
    <x v="0"/>
    <b v="0"/>
    <b v="0"/>
    <b v="0"/>
    <x v="0"/>
  </r>
  <r>
    <s v="PID0023"/>
    <x v="0"/>
    <x v="0"/>
    <n v="240000"/>
    <n v="0"/>
    <n v="86.3"/>
    <s v="Male"/>
    <s v="A-"/>
    <b v="0"/>
    <b v="0"/>
    <b v="0"/>
    <x v="3"/>
    <n v="30.216028850530446"/>
    <b v="1"/>
    <b v="1"/>
    <s v="Kidney Stones"/>
    <s v="Recovered"/>
    <b v="0"/>
    <n v="0"/>
    <x v="4"/>
    <b v="0"/>
    <x v="0"/>
    <b v="1"/>
    <b v="1"/>
    <b v="0"/>
    <x v="0"/>
  </r>
  <r>
    <s v="PID0024"/>
    <x v="1"/>
    <x v="1"/>
    <n v="60000"/>
    <n v="0"/>
    <n v="64.2"/>
    <s v="Male"/>
    <s v="O-"/>
    <b v="0"/>
    <b v="0"/>
    <b v="0"/>
    <x v="1"/>
    <n v="24.16349881440777"/>
    <b v="0"/>
    <b v="0"/>
    <s v="Diabetes"/>
    <s v="Recovered"/>
    <b v="0"/>
    <n v="0"/>
    <x v="0"/>
    <b v="0"/>
    <x v="0"/>
    <b v="0"/>
    <b v="0"/>
    <b v="0"/>
    <x v="0"/>
  </r>
  <r>
    <s v="PID0025"/>
    <x v="2"/>
    <x v="1"/>
    <n v="3000"/>
    <n v="2157.69"/>
    <n v="61.5"/>
    <s v="Male"/>
    <s v="B+"/>
    <b v="0"/>
    <b v="0"/>
    <b v="1"/>
    <x v="8"/>
    <n v="20.081632653061224"/>
    <b v="0"/>
    <b v="0"/>
    <s v="Osteoarthritis"/>
    <s v="Recovered"/>
    <b v="1"/>
    <s v="Medicare"/>
    <x v="2"/>
    <b v="0"/>
    <x v="0"/>
    <b v="0"/>
    <b v="0"/>
    <b v="0"/>
    <x v="0"/>
  </r>
  <r>
    <s v="PID0026"/>
    <x v="0"/>
    <x v="2"/>
    <n v="72000"/>
    <n v="42165.48"/>
    <n v="68.400000000000006"/>
    <s v="Female"/>
    <s v="AB+"/>
    <b v="0"/>
    <b v="0"/>
    <b v="1"/>
    <x v="2"/>
    <n v="30.400000000000002"/>
    <b v="1"/>
    <b v="1"/>
    <s v="Kidney Stones"/>
    <s v="Ongoing Treatment"/>
    <b v="1"/>
    <s v="Blue Cross"/>
    <x v="2"/>
    <b v="1"/>
    <x v="1"/>
    <b v="1"/>
    <b v="1"/>
    <b v="1"/>
    <x v="1"/>
  </r>
  <r>
    <s v="PID0027"/>
    <x v="0"/>
    <x v="1"/>
    <n v="48000"/>
    <n v="0"/>
    <n v="70.099999999999994"/>
    <s v="Female"/>
    <s v="A+"/>
    <b v="0"/>
    <b v="0"/>
    <b v="0"/>
    <x v="9"/>
    <n v="24.543958544868879"/>
    <b v="0"/>
    <b v="0"/>
    <s v="Osteoarthritis"/>
    <s v="Critical"/>
    <b v="0"/>
    <n v="0"/>
    <x v="6"/>
    <b v="0"/>
    <x v="0"/>
    <b v="0"/>
    <b v="0"/>
    <b v="0"/>
    <x v="0"/>
  </r>
  <r>
    <s v="PID0028"/>
    <x v="2"/>
    <x v="0"/>
    <n v="45000"/>
    <n v="22743.989999999998"/>
    <n v="54.5"/>
    <s v="Male"/>
    <s v="O-"/>
    <b v="1"/>
    <b v="0"/>
    <b v="1"/>
    <x v="10"/>
    <n v="20.512627498212204"/>
    <b v="0"/>
    <b v="0"/>
    <s v="Cancer"/>
    <s v="Ongoing Treatment"/>
    <b v="1"/>
    <s v="Blue Cross"/>
    <x v="3"/>
    <b v="0"/>
    <x v="0"/>
    <b v="0"/>
    <b v="0"/>
    <b v="0"/>
    <x v="0"/>
  </r>
  <r>
    <s v="PID0029"/>
    <x v="2"/>
    <x v="2"/>
    <n v="16000"/>
    <n v="0"/>
    <n v="95"/>
    <s v="Male"/>
    <s v="A-"/>
    <b v="1"/>
    <b v="1"/>
    <b v="0"/>
    <x v="2"/>
    <n v="34.475250399187111"/>
    <b v="1"/>
    <b v="1"/>
    <s v="Prostate Cancer"/>
    <s v="Ongoing Treatment"/>
    <b v="0"/>
    <n v="0"/>
    <x v="0"/>
    <b v="1"/>
    <x v="1"/>
    <b v="1"/>
    <b v="1"/>
    <b v="1"/>
    <x v="1"/>
  </r>
  <r>
    <s v="PID0030"/>
    <x v="4"/>
    <x v="2"/>
    <n v="60000"/>
    <n v="32726.639999999999"/>
    <n v="73.900000000000006"/>
    <s v="Female"/>
    <s v="B-"/>
    <b v="0"/>
    <b v="0"/>
    <b v="1"/>
    <x v="4"/>
    <n v="26.818115836841343"/>
    <b v="0"/>
    <b v="0"/>
    <s v="Allergic Reaction"/>
    <s v="Ongoing Treatment"/>
    <b v="1"/>
    <s v="UnitedHealthcare"/>
    <x v="2"/>
    <b v="0"/>
    <x v="0"/>
    <b v="0"/>
    <b v="0"/>
    <b v="0"/>
    <x v="0"/>
  </r>
  <r>
    <s v="PID0031"/>
    <x v="2"/>
    <x v="2"/>
    <n v="21000"/>
    <n v="15341.69"/>
    <n v="59.4"/>
    <s v="Female"/>
    <s v="A+"/>
    <b v="1"/>
    <b v="1"/>
    <b v="1"/>
    <x v="11"/>
    <n v="22.915782570116889"/>
    <b v="0"/>
    <b v="0"/>
    <s v="Cancer"/>
    <s v="Critical"/>
    <b v="1"/>
    <s v="Medicare"/>
    <x v="0"/>
    <b v="0"/>
    <x v="0"/>
    <b v="0"/>
    <b v="0"/>
    <b v="0"/>
    <x v="0"/>
  </r>
  <r>
    <s v="PID0032"/>
    <x v="0"/>
    <x v="0"/>
    <n v="45000"/>
    <n v="0"/>
    <n v="59.4"/>
    <s v="Female"/>
    <s v="A-"/>
    <b v="0"/>
    <b v="1"/>
    <b v="0"/>
    <x v="12"/>
    <n v="24.408284023668635"/>
    <b v="0"/>
    <b v="0"/>
    <s v="Prostate Cancer"/>
    <s v="Ongoing Treatment"/>
    <b v="0"/>
    <n v="0"/>
    <x v="0"/>
    <b v="0"/>
    <x v="0"/>
    <b v="0"/>
    <b v="0"/>
    <b v="0"/>
    <x v="0"/>
  </r>
  <r>
    <s v="PID0033"/>
    <x v="4"/>
    <x v="1"/>
    <n v="32000"/>
    <n v="17963.439999999999"/>
    <n v="73.7"/>
    <s v="Female"/>
    <s v="A+"/>
    <b v="0"/>
    <b v="1"/>
    <b v="1"/>
    <x v="1"/>
    <n v="25.501730103806231"/>
    <b v="0"/>
    <b v="0"/>
    <s v="Stroke"/>
    <s v="Ongoing Treatment"/>
    <b v="1"/>
    <s v="UnitedHealthcare"/>
    <x v="1"/>
    <b v="0"/>
    <x v="0"/>
    <b v="0"/>
    <b v="0"/>
    <b v="0"/>
    <x v="0"/>
  </r>
  <r>
    <s v="PID0034"/>
    <x v="2"/>
    <x v="2"/>
    <n v="3000"/>
    <n v="0"/>
    <n v="95.2"/>
    <s v="Male"/>
    <s v="A-"/>
    <b v="0"/>
    <b v="0"/>
    <b v="0"/>
    <x v="1"/>
    <n v="31.808613719135288"/>
    <b v="1"/>
    <b v="1"/>
    <s v="Allergic Reaction"/>
    <s v="Recovered"/>
    <b v="0"/>
    <n v="0"/>
    <x v="2"/>
    <b v="1"/>
    <x v="1"/>
    <b v="1"/>
    <b v="1"/>
    <b v="1"/>
    <x v="1"/>
  </r>
  <r>
    <s v="PID0035"/>
    <x v="0"/>
    <x v="2"/>
    <n v="14000"/>
    <n v="7827.47"/>
    <n v="78.099999999999994"/>
    <s v="Male"/>
    <s v="O-"/>
    <b v="0"/>
    <b v="0"/>
    <b v="1"/>
    <x v="2"/>
    <n v="28.686868686868689"/>
    <b v="1"/>
    <b v="1"/>
    <s v="Cancer"/>
    <s v="Critical"/>
    <b v="1"/>
    <s v="UnitedHealthcare"/>
    <x v="1"/>
    <b v="0"/>
    <x v="0"/>
    <b v="1"/>
    <b v="1"/>
    <b v="0"/>
    <x v="0"/>
  </r>
  <r>
    <s v="PID0036"/>
    <x v="0"/>
    <x v="2"/>
    <n v="18000"/>
    <n v="13659.84"/>
    <n v="78.2"/>
    <s v="Female"/>
    <s v="B+"/>
    <b v="0"/>
    <b v="0"/>
    <b v="1"/>
    <x v="7"/>
    <n v="30.168589174800353"/>
    <b v="1"/>
    <b v="1"/>
    <s v="Cancer"/>
    <s v="Recovered"/>
    <b v="1"/>
    <s v="Medicare"/>
    <x v="0"/>
    <b v="0"/>
    <x v="0"/>
    <b v="1"/>
    <b v="1"/>
    <b v="0"/>
    <x v="0"/>
  </r>
  <r>
    <s v="PID0037"/>
    <x v="1"/>
    <x v="1"/>
    <n v="30000"/>
    <n v="23257.38"/>
    <n v="60.6"/>
    <s v="Female"/>
    <s v="O+"/>
    <b v="0"/>
    <b v="1"/>
    <b v="1"/>
    <x v="13"/>
    <n v="24.901380670611438"/>
    <b v="0"/>
    <b v="0"/>
    <s v="Appendicitis"/>
    <s v="Recovered"/>
    <b v="1"/>
    <s v="Aetna"/>
    <x v="1"/>
    <b v="0"/>
    <x v="0"/>
    <b v="0"/>
    <b v="0"/>
    <b v="0"/>
    <x v="0"/>
  </r>
  <r>
    <s v="PID0038"/>
    <x v="2"/>
    <x v="0"/>
    <n v="20000"/>
    <n v="15921.2"/>
    <n v="99.2"/>
    <s v="Male"/>
    <s v="O+"/>
    <b v="1"/>
    <b v="0"/>
    <b v="1"/>
    <x v="1"/>
    <n v="34.732677427260953"/>
    <b v="1"/>
    <b v="1"/>
    <s v="Allergic Reaction"/>
    <s v="Critical"/>
    <b v="1"/>
    <s v="Aetna"/>
    <x v="0"/>
    <b v="1"/>
    <x v="1"/>
    <b v="1"/>
    <b v="1"/>
    <b v="1"/>
    <x v="1"/>
  </r>
  <r>
    <s v="PID0039"/>
    <x v="0"/>
    <x v="1"/>
    <n v="200000"/>
    <n v="0"/>
    <n v="58.9"/>
    <s v="Female"/>
    <s v="O+"/>
    <b v="0"/>
    <b v="0"/>
    <b v="0"/>
    <x v="10"/>
    <n v="23.2981290297061"/>
    <b v="0"/>
    <b v="0"/>
    <s v="Cancer"/>
    <s v="Critical"/>
    <b v="0"/>
    <n v="0"/>
    <x v="0"/>
    <b v="0"/>
    <x v="0"/>
    <b v="0"/>
    <b v="0"/>
    <b v="0"/>
    <x v="0"/>
  </r>
  <r>
    <s v="PID0040"/>
    <x v="2"/>
    <x v="0"/>
    <n v="20000"/>
    <n v="13998.94"/>
    <n v="79.099999999999994"/>
    <s v="Male"/>
    <s v="O+"/>
    <b v="1"/>
    <b v="0"/>
    <b v="1"/>
    <x v="4"/>
    <n v="30.515798001620301"/>
    <b v="1"/>
    <b v="1"/>
    <s v="Prostate Cancer"/>
    <s v="Recovered"/>
    <b v="1"/>
    <s v="Blue Cross"/>
    <x v="3"/>
    <b v="1"/>
    <x v="1"/>
    <b v="1"/>
    <b v="1"/>
    <b v="1"/>
    <x v="1"/>
  </r>
  <r>
    <s v="PID0041"/>
    <x v="0"/>
    <x v="1"/>
    <n v="240000"/>
    <n v="148902.72"/>
    <n v="77.400000000000006"/>
    <s v="Female"/>
    <s v="A+"/>
    <b v="0"/>
    <b v="0"/>
    <b v="1"/>
    <x v="6"/>
    <n v="28.429752066115707"/>
    <b v="1"/>
    <b v="1"/>
    <s v="Osteoarthritis"/>
    <s v="Recovered"/>
    <b v="1"/>
    <s v="Cigna"/>
    <x v="0"/>
    <b v="1"/>
    <x v="1"/>
    <b v="1"/>
    <b v="1"/>
    <b v="1"/>
    <x v="1"/>
  </r>
  <r>
    <s v="PID0042"/>
    <x v="1"/>
    <x v="1"/>
    <n v="72000"/>
    <n v="50448.4"/>
    <n v="80.099999999999994"/>
    <s v="Female"/>
    <s v="AB+"/>
    <b v="0"/>
    <b v="0"/>
    <b v="1"/>
    <x v="8"/>
    <n v="32.914201183431949"/>
    <b v="1"/>
    <b v="1"/>
    <s v="Prostate Cancer"/>
    <s v="Recovered"/>
    <b v="1"/>
    <s v="Aetna"/>
    <x v="0"/>
    <b v="0"/>
    <x v="0"/>
    <b v="1"/>
    <b v="1"/>
    <b v="0"/>
    <x v="0"/>
  </r>
  <r>
    <s v="PID0043"/>
    <x v="0"/>
    <x v="3"/>
    <n v="90000"/>
    <n v="69839.149999999994"/>
    <n v="81.2"/>
    <s v="Female"/>
    <s v="O+"/>
    <b v="0"/>
    <b v="0"/>
    <b v="1"/>
    <x v="13"/>
    <n v="31.718749999999996"/>
    <b v="1"/>
    <b v="1"/>
    <s v="Fractured Leg"/>
    <s v="Recovered"/>
    <b v="1"/>
    <s v="Medicare"/>
    <x v="0"/>
    <b v="0"/>
    <x v="0"/>
    <b v="1"/>
    <b v="1"/>
    <b v="0"/>
    <x v="0"/>
  </r>
  <r>
    <s v="PID0044"/>
    <x v="2"/>
    <x v="1"/>
    <n v="24000"/>
    <n v="20413.2"/>
    <n v="85.2"/>
    <s v="Female"/>
    <s v="O-"/>
    <b v="1"/>
    <b v="0"/>
    <b v="1"/>
    <x v="8"/>
    <n v="29.137170411408643"/>
    <b v="1"/>
    <b v="1"/>
    <s v="Appendicitis"/>
    <s v="Recovered"/>
    <b v="1"/>
    <s v="Medicare"/>
    <x v="1"/>
    <b v="1"/>
    <x v="1"/>
    <b v="1"/>
    <b v="1"/>
    <b v="1"/>
    <x v="1"/>
  </r>
  <r>
    <s v="PID0045"/>
    <x v="1"/>
    <x v="2"/>
    <n v="21000"/>
    <n v="15544.83"/>
    <n v="74.900000000000006"/>
    <s v="Male"/>
    <s v="B+"/>
    <b v="0"/>
    <b v="0"/>
    <b v="1"/>
    <x v="2"/>
    <n v="31.582054309327042"/>
    <b v="1"/>
    <b v="1"/>
    <s v="Heart Attack"/>
    <s v="Critical"/>
    <b v="1"/>
    <s v="Blue Cross"/>
    <x v="3"/>
    <b v="1"/>
    <x v="1"/>
    <b v="1"/>
    <b v="1"/>
    <b v="1"/>
    <x v="1"/>
  </r>
  <r>
    <s v="PID0046"/>
    <x v="2"/>
    <x v="0"/>
    <n v="24000"/>
    <n v="16811.099999999999"/>
    <n v="90.2"/>
    <s v="Female"/>
    <s v="O-"/>
    <b v="0"/>
    <b v="1"/>
    <b v="1"/>
    <x v="4"/>
    <n v="30.847098252453751"/>
    <b v="1"/>
    <b v="1"/>
    <s v="Heart Attack"/>
    <s v="Ongoing Treatment"/>
    <b v="1"/>
    <s v="Blue Cross"/>
    <x v="0"/>
    <b v="1"/>
    <x v="1"/>
    <b v="1"/>
    <b v="1"/>
    <b v="0"/>
    <x v="0"/>
  </r>
  <r>
    <s v="PID0047"/>
    <x v="2"/>
    <x v="0"/>
    <n v="800"/>
    <n v="621.45000000000005"/>
    <n v="76.5"/>
    <s v="Male"/>
    <s v="AB-"/>
    <b v="0"/>
    <b v="0"/>
    <b v="1"/>
    <x v="14"/>
    <n v="24.144678702184066"/>
    <b v="0"/>
    <b v="0"/>
    <s v="Cancer"/>
    <s v="Recovered"/>
    <b v="1"/>
    <s v="UnitedHealthcare"/>
    <x v="0"/>
    <b v="0"/>
    <x v="0"/>
    <b v="0"/>
    <b v="0"/>
    <b v="0"/>
    <x v="0"/>
  </r>
  <r>
    <s v="PID0048"/>
    <x v="2"/>
    <x v="1"/>
    <n v="300000"/>
    <n v="189845.84999999998"/>
    <n v="88.1"/>
    <s v="Female"/>
    <s v="B-"/>
    <b v="0"/>
    <b v="0"/>
    <b v="1"/>
    <x v="10"/>
    <n v="28.441373966942148"/>
    <b v="1"/>
    <b v="1"/>
    <s v="Stroke"/>
    <s v="Critical"/>
    <b v="1"/>
    <s v="Medicare"/>
    <x v="0"/>
    <b v="0"/>
    <x v="0"/>
    <b v="1"/>
    <b v="1"/>
    <b v="0"/>
    <x v="0"/>
  </r>
  <r>
    <s v="PID0049"/>
    <x v="0"/>
    <x v="0"/>
    <n v="1600"/>
    <n v="1130.5999999999999"/>
    <n v="48.2"/>
    <s v="Male"/>
    <s v="A-"/>
    <b v="1"/>
    <b v="0"/>
    <b v="1"/>
    <x v="0"/>
    <n v="20.590371224742622"/>
    <b v="0"/>
    <b v="0"/>
    <s v="Prostate Cancer"/>
    <s v="Critical"/>
    <b v="1"/>
    <s v="Blue Cross"/>
    <x v="3"/>
    <b v="0"/>
    <x v="0"/>
    <b v="0"/>
    <b v="0"/>
    <b v="0"/>
    <x v="0"/>
  </r>
  <r>
    <s v="PID0050"/>
    <x v="0"/>
    <x v="3"/>
    <n v="60000"/>
    <n v="43051.95"/>
    <n v="91.1"/>
    <s v="Female"/>
    <s v="B-"/>
    <b v="0"/>
    <b v="0"/>
    <b v="1"/>
    <x v="7"/>
    <n v="33.461891643709826"/>
    <b v="1"/>
    <b v="1"/>
    <s v="Respiratory Infection"/>
    <s v="Critical"/>
    <b v="1"/>
    <s v="Aetna"/>
    <x v="1"/>
    <b v="1"/>
    <x v="1"/>
    <b v="1"/>
    <b v="1"/>
    <b v="1"/>
    <x v="1"/>
  </r>
  <r>
    <s v="PID0051"/>
    <x v="1"/>
    <x v="1"/>
    <n v="72000"/>
    <n v="48472.959999999999"/>
    <n v="64.900000000000006"/>
    <s v="Male"/>
    <s v="O+"/>
    <b v="0"/>
    <b v="0"/>
    <b v="1"/>
    <x v="12"/>
    <n v="25.997436308283927"/>
    <b v="0"/>
    <b v="0"/>
    <s v="Prostate Cancer"/>
    <s v="Ongoing Treatment"/>
    <b v="1"/>
    <s v="Aetna"/>
    <x v="1"/>
    <b v="0"/>
    <x v="0"/>
    <b v="0"/>
    <b v="0"/>
    <b v="0"/>
    <x v="0"/>
  </r>
  <r>
    <s v="PID0052"/>
    <x v="1"/>
    <x v="1"/>
    <n v="100"/>
    <n v="81.36"/>
    <n v="87.1"/>
    <s v="Male"/>
    <s v="O-"/>
    <b v="0"/>
    <b v="0"/>
    <b v="1"/>
    <x v="10"/>
    <n v="31.230951271110474"/>
    <b v="1"/>
    <b v="1"/>
    <s v="Heart Disease"/>
    <s v="Critical"/>
    <b v="1"/>
    <s v="Cigna"/>
    <x v="0"/>
    <b v="1"/>
    <x v="1"/>
    <b v="1"/>
    <b v="1"/>
    <b v="0"/>
    <x v="0"/>
  </r>
  <r>
    <s v="PID0053"/>
    <x v="1"/>
    <x v="1"/>
    <n v="24000"/>
    <n v="19986.12"/>
    <n v="72.099999999999994"/>
    <s v="Female"/>
    <s v="B+"/>
    <b v="1"/>
    <b v="0"/>
    <b v="1"/>
    <x v="14"/>
    <n v="28.164062499999993"/>
    <b v="1"/>
    <b v="1"/>
    <s v="Respiratory Infection"/>
    <s v="Ongoing Treatment"/>
    <b v="1"/>
    <s v="UnitedHealthcare"/>
    <x v="0"/>
    <b v="1"/>
    <x v="1"/>
    <b v="1"/>
    <b v="1"/>
    <b v="1"/>
    <x v="1"/>
  </r>
  <r>
    <s v="PID0054"/>
    <x v="2"/>
    <x v="1"/>
    <n v="100"/>
    <n v="74.3"/>
    <n v="93.1"/>
    <s v="Male"/>
    <s v="AB-"/>
    <b v="0"/>
    <b v="0"/>
    <b v="1"/>
    <x v="9"/>
    <n v="33.382337122162859"/>
    <b v="1"/>
    <b v="1"/>
    <s v="Hypertension"/>
    <s v="Recovered"/>
    <b v="1"/>
    <s v="UnitedHealthcare"/>
    <x v="0"/>
    <b v="0"/>
    <x v="0"/>
    <b v="1"/>
    <b v="1"/>
    <b v="0"/>
    <x v="0"/>
  </r>
  <r>
    <s v="PID0055"/>
    <x v="0"/>
    <x v="2"/>
    <n v="60000"/>
    <n v="49152.200000000004"/>
    <n v="75.400000000000006"/>
    <s v="Female"/>
    <s v="AB+"/>
    <b v="0"/>
    <b v="0"/>
    <b v="1"/>
    <x v="7"/>
    <n v="23.532349177616183"/>
    <b v="0"/>
    <b v="0"/>
    <s v="Kidney Stones"/>
    <s v="Ongoing Treatment"/>
    <b v="1"/>
    <s v="Medicare"/>
    <x v="1"/>
    <b v="0"/>
    <x v="0"/>
    <b v="0"/>
    <b v="0"/>
    <b v="0"/>
    <x v="0"/>
  </r>
  <r>
    <s v="PID0056"/>
    <x v="1"/>
    <x v="2"/>
    <n v="48000"/>
    <n v="0"/>
    <n v="57.7"/>
    <s v="Female"/>
    <s v="AB-"/>
    <b v="0"/>
    <b v="1"/>
    <b v="0"/>
    <x v="2"/>
    <n v="22.259943675012536"/>
    <b v="0"/>
    <b v="0"/>
    <s v="Fractured Leg"/>
    <s v="Ongoing Treatment"/>
    <b v="0"/>
    <n v="0"/>
    <x v="1"/>
    <b v="0"/>
    <x v="0"/>
    <b v="0"/>
    <b v="0"/>
    <b v="0"/>
    <x v="0"/>
  </r>
  <r>
    <s v="PID0057"/>
    <x v="0"/>
    <x v="2"/>
    <n v="500"/>
    <n v="301.31"/>
    <n v="62.6"/>
    <s v="Male"/>
    <s v="O+"/>
    <b v="0"/>
    <b v="0"/>
    <b v="1"/>
    <x v="2"/>
    <n v="23.274836406900658"/>
    <b v="0"/>
    <b v="0"/>
    <s v="Cancer"/>
    <s v="Ongoing Treatment"/>
    <b v="1"/>
    <s v="Blue Cross"/>
    <x v="0"/>
    <b v="0"/>
    <x v="0"/>
    <b v="0"/>
    <b v="0"/>
    <b v="0"/>
    <x v="0"/>
  </r>
  <r>
    <s v="PID0058"/>
    <x v="2"/>
    <x v="0"/>
    <n v="90000"/>
    <n v="55462.05"/>
    <n v="63.5"/>
    <s v="Male"/>
    <s v="AB-"/>
    <b v="1"/>
    <b v="0"/>
    <b v="1"/>
    <x v="13"/>
    <n v="23.900033874063759"/>
    <b v="0"/>
    <b v="0"/>
    <s v="Fractured Leg"/>
    <s v="Ongoing Treatment"/>
    <b v="1"/>
    <s v="UnitedHealthcare"/>
    <x v="1"/>
    <b v="0"/>
    <x v="0"/>
    <b v="0"/>
    <b v="0"/>
    <b v="0"/>
    <x v="0"/>
  </r>
  <r>
    <s v="PID0059"/>
    <x v="0"/>
    <x v="0"/>
    <n v="72000"/>
    <n v="51611.56"/>
    <n v="71.7"/>
    <s v="Female"/>
    <s v="B+"/>
    <b v="1"/>
    <b v="0"/>
    <b v="1"/>
    <x v="0"/>
    <n v="24.236073553272043"/>
    <b v="0"/>
    <b v="0"/>
    <s v="Kidney Stones"/>
    <s v="Critical"/>
    <b v="1"/>
    <s v="Blue Cross"/>
    <x v="2"/>
    <b v="0"/>
    <x v="0"/>
    <b v="0"/>
    <b v="0"/>
    <b v="0"/>
    <x v="0"/>
  </r>
  <r>
    <s v="PID0060"/>
    <x v="2"/>
    <x v="2"/>
    <n v="800"/>
    <n v="0"/>
    <n v="104"/>
    <s v="Male"/>
    <s v="B-"/>
    <b v="0"/>
    <b v="0"/>
    <b v="0"/>
    <x v="11"/>
    <n v="32.824138366367883"/>
    <b v="1"/>
    <b v="1"/>
    <s v="Heart Attack"/>
    <s v="Recovered"/>
    <b v="0"/>
    <n v="0"/>
    <x v="1"/>
    <b v="1"/>
    <x v="1"/>
    <b v="1"/>
    <b v="1"/>
    <b v="0"/>
    <x v="0"/>
  </r>
  <r>
    <s v="PID0061"/>
    <x v="2"/>
    <x v="2"/>
    <n v="14000"/>
    <n v="8311.31"/>
    <n v="95.7"/>
    <s v="Male"/>
    <s v="B-"/>
    <b v="1"/>
    <b v="1"/>
    <b v="1"/>
    <x v="1"/>
    <n v="30.894886363636367"/>
    <b v="1"/>
    <b v="1"/>
    <s v="Heart Attack"/>
    <s v="Recovered"/>
    <b v="1"/>
    <s v="Blue Cross"/>
    <x v="1"/>
    <b v="1"/>
    <x v="1"/>
    <b v="1"/>
    <b v="1"/>
    <b v="0"/>
    <x v="0"/>
  </r>
  <r>
    <s v="PID0062"/>
    <x v="2"/>
    <x v="2"/>
    <n v="75000"/>
    <n v="67475.95"/>
    <n v="86.7"/>
    <s v="Female"/>
    <s v="B-"/>
    <b v="0"/>
    <b v="1"/>
    <b v="1"/>
    <x v="2"/>
    <n v="30.356079969188759"/>
    <b v="1"/>
    <b v="1"/>
    <s v="Appendicitis"/>
    <s v="Recovered"/>
    <b v="1"/>
    <s v="Medicare"/>
    <x v="0"/>
    <b v="0"/>
    <x v="0"/>
    <b v="1"/>
    <b v="1"/>
    <b v="0"/>
    <x v="0"/>
  </r>
  <r>
    <s v="PID0063"/>
    <x v="2"/>
    <x v="1"/>
    <n v="45000"/>
    <n v="24489.69"/>
    <n v="105.9"/>
    <s v="Male"/>
    <s v="O+"/>
    <b v="0"/>
    <b v="0"/>
    <b v="1"/>
    <x v="3"/>
    <n v="34.187790547520663"/>
    <b v="1"/>
    <b v="1"/>
    <s v="Hypertension"/>
    <s v="Recovered"/>
    <b v="1"/>
    <s v="Blue Cross"/>
    <x v="6"/>
    <b v="1"/>
    <x v="1"/>
    <b v="1"/>
    <b v="1"/>
    <b v="1"/>
    <x v="1"/>
  </r>
  <r>
    <s v="PID0064"/>
    <x v="2"/>
    <x v="1"/>
    <n v="100"/>
    <n v="53.04"/>
    <n v="87.1"/>
    <s v="Female"/>
    <s v="A+"/>
    <b v="0"/>
    <b v="0"/>
    <b v="1"/>
    <x v="3"/>
    <n v="31.608361155465236"/>
    <b v="1"/>
    <b v="1"/>
    <s v="Heart Disease"/>
    <s v="Critical"/>
    <b v="1"/>
    <s v="Cigna"/>
    <x v="4"/>
    <b v="1"/>
    <x v="1"/>
    <b v="1"/>
    <b v="1"/>
    <b v="0"/>
    <x v="0"/>
  </r>
  <r>
    <s v="PID0065"/>
    <x v="1"/>
    <x v="1"/>
    <n v="32000"/>
    <n v="18466.8"/>
    <n v="60.7"/>
    <s v="Male"/>
    <s v="AB+"/>
    <b v="0"/>
    <b v="1"/>
    <b v="1"/>
    <x v="8"/>
    <n v="23.12909617436366"/>
    <b v="0"/>
    <b v="0"/>
    <s v="Allergic Reaction"/>
    <s v="Critical"/>
    <b v="1"/>
    <s v="UnitedHealthcare"/>
    <x v="1"/>
    <b v="0"/>
    <x v="0"/>
    <b v="0"/>
    <b v="0"/>
    <b v="0"/>
    <x v="0"/>
  </r>
  <r>
    <s v="PID0066"/>
    <x v="2"/>
    <x v="1"/>
    <n v="18000"/>
    <n v="13355.64"/>
    <n v="65.599999999999994"/>
    <s v="Female"/>
    <s v="AB-"/>
    <b v="0"/>
    <b v="0"/>
    <b v="1"/>
    <x v="0"/>
    <n v="24.095500459136822"/>
    <b v="0"/>
    <b v="0"/>
    <s v="Osteoarthritis"/>
    <s v="Ongoing Treatment"/>
    <b v="1"/>
    <s v="Cigna"/>
    <x v="0"/>
    <b v="0"/>
    <x v="0"/>
    <b v="0"/>
    <b v="0"/>
    <b v="0"/>
    <x v="0"/>
  </r>
  <r>
    <s v="PID0067"/>
    <x v="3"/>
    <x v="2"/>
    <n v="200000"/>
    <n v="0"/>
    <n v="69"/>
    <s v="Male"/>
    <s v="A+"/>
    <b v="0"/>
    <b v="0"/>
    <b v="0"/>
    <x v="7"/>
    <n v="30.666666666666668"/>
    <b v="1"/>
    <b v="1"/>
    <s v="Childbirth"/>
    <s v="Recovered"/>
    <b v="0"/>
    <n v="0"/>
    <x v="3"/>
    <b v="1"/>
    <x v="1"/>
    <b v="1"/>
    <b v="1"/>
    <b v="1"/>
    <x v="1"/>
  </r>
  <r>
    <s v="PID0068"/>
    <x v="0"/>
    <x v="0"/>
    <n v="20000"/>
    <n v="17169.96"/>
    <n v="67.900000000000006"/>
    <s v="Male"/>
    <s v="AB+"/>
    <b v="0"/>
    <b v="1"/>
    <b v="1"/>
    <x v="13"/>
    <n v="23.773677392248175"/>
    <b v="0"/>
    <b v="0"/>
    <s v="Allergic Reaction"/>
    <s v="Recovered"/>
    <b v="1"/>
    <s v="Aetna"/>
    <x v="0"/>
    <b v="0"/>
    <x v="0"/>
    <b v="0"/>
    <b v="0"/>
    <b v="0"/>
    <x v="0"/>
  </r>
  <r>
    <s v="PID0069"/>
    <x v="1"/>
    <x v="1"/>
    <n v="250000"/>
    <n v="174255.5"/>
    <n v="78.8"/>
    <s v="Female"/>
    <s v="B-"/>
    <b v="0"/>
    <b v="0"/>
    <b v="1"/>
    <x v="15"/>
    <n v="31.565454254125935"/>
    <b v="1"/>
    <b v="1"/>
    <s v="Cancer"/>
    <s v="Recovered"/>
    <b v="1"/>
    <s v="Aetna"/>
    <x v="2"/>
    <b v="0"/>
    <x v="0"/>
    <b v="1"/>
    <b v="1"/>
    <b v="0"/>
    <x v="0"/>
  </r>
  <r>
    <s v="PID0070"/>
    <x v="2"/>
    <x v="2"/>
    <n v="240000"/>
    <n v="208135.44"/>
    <n v="89.6"/>
    <s v="Female"/>
    <s v="O-"/>
    <b v="0"/>
    <b v="1"/>
    <b v="1"/>
    <x v="16"/>
    <n v="32.910927456382005"/>
    <b v="1"/>
    <b v="1"/>
    <s v="Childbirth"/>
    <s v="Recovered"/>
    <b v="1"/>
    <s v="Medicare"/>
    <x v="1"/>
    <b v="0"/>
    <x v="0"/>
    <b v="1"/>
    <b v="1"/>
    <b v="0"/>
    <x v="0"/>
  </r>
  <r>
    <s v="PID0071"/>
    <x v="1"/>
    <x v="0"/>
    <n v="100"/>
    <n v="77.959999999999994"/>
    <n v="72.8"/>
    <s v="Male"/>
    <s v="AB+"/>
    <b v="1"/>
    <b v="0"/>
    <b v="1"/>
    <x v="1"/>
    <n v="29.161993270309239"/>
    <b v="1"/>
    <b v="1"/>
    <s v="Childbirth"/>
    <s v="Recovered"/>
    <b v="1"/>
    <s v="Cigna"/>
    <x v="1"/>
    <b v="1"/>
    <x v="1"/>
    <b v="1"/>
    <b v="1"/>
    <b v="1"/>
    <x v="1"/>
  </r>
  <r>
    <s v="PID0072"/>
    <x v="2"/>
    <x v="1"/>
    <n v="18000"/>
    <n v="10770.36"/>
    <n v="60"/>
    <s v="Female"/>
    <s v="A+"/>
    <b v="0"/>
    <b v="0"/>
    <b v="1"/>
    <x v="6"/>
    <n v="22.582709172343712"/>
    <b v="0"/>
    <b v="0"/>
    <s v="Hypertension"/>
    <s v="Critical"/>
    <b v="1"/>
    <s v="Medicare"/>
    <x v="0"/>
    <b v="0"/>
    <x v="0"/>
    <b v="0"/>
    <b v="0"/>
    <b v="0"/>
    <x v="0"/>
  </r>
  <r>
    <s v="PID0073"/>
    <x v="4"/>
    <x v="1"/>
    <n v="60000"/>
    <n v="30738.95"/>
    <n v="99.8"/>
    <s v="Female"/>
    <s v="A+"/>
    <b v="0"/>
    <b v="0"/>
    <b v="1"/>
    <x v="1"/>
    <n v="33.345584550101904"/>
    <b v="1"/>
    <b v="1"/>
    <s v="Stroke"/>
    <s v="Recovered"/>
    <b v="1"/>
    <s v="Blue Cross"/>
    <x v="1"/>
    <b v="1"/>
    <x v="1"/>
    <b v="1"/>
    <b v="1"/>
    <b v="1"/>
    <x v="1"/>
  </r>
  <r>
    <s v="PID0074"/>
    <x v="0"/>
    <x v="0"/>
    <n v="100"/>
    <n v="56.05"/>
    <n v="73.7"/>
    <s v="Male"/>
    <s v="B+"/>
    <b v="0"/>
    <b v="1"/>
    <b v="1"/>
    <x v="10"/>
    <n v="28.082609358329517"/>
    <b v="1"/>
    <b v="1"/>
    <s v="Osteoarthritis"/>
    <s v="Ongoing Treatment"/>
    <b v="1"/>
    <s v="Cigna"/>
    <x v="6"/>
    <b v="1"/>
    <x v="1"/>
    <b v="1"/>
    <b v="1"/>
    <b v="1"/>
    <x v="1"/>
  </r>
  <r>
    <s v="PID0075"/>
    <x v="0"/>
    <x v="0"/>
    <n v="48000"/>
    <n v="0"/>
    <n v="60.2"/>
    <s v="Male"/>
    <s v="B-"/>
    <b v="1"/>
    <b v="0"/>
    <b v="0"/>
    <x v="2"/>
    <n v="26.056094182825486"/>
    <b v="0"/>
    <b v="0"/>
    <s v="Kidney Stones"/>
    <s v="Critical"/>
    <b v="0"/>
    <n v="0"/>
    <x v="6"/>
    <b v="0"/>
    <x v="0"/>
    <b v="0"/>
    <b v="0"/>
    <b v="0"/>
    <x v="0"/>
  </r>
  <r>
    <s v="PID0076"/>
    <x v="0"/>
    <x v="3"/>
    <n v="300000"/>
    <n v="174141.6"/>
    <n v="81.2"/>
    <s v="Male"/>
    <s v="AB-"/>
    <b v="1"/>
    <b v="1"/>
    <b v="1"/>
    <x v="0"/>
    <n v="26.213842975206614"/>
    <b v="0"/>
    <b v="0"/>
    <s v="Allergic Reaction"/>
    <s v="Recovered"/>
    <b v="1"/>
    <s v="Blue Cross"/>
    <x v="0"/>
    <b v="0"/>
    <x v="0"/>
    <b v="0"/>
    <b v="0"/>
    <b v="0"/>
    <x v="0"/>
  </r>
  <r>
    <s v="PID0077"/>
    <x v="2"/>
    <x v="0"/>
    <n v="300000"/>
    <n v="217453.08000000002"/>
    <n v="83.4"/>
    <s v="Female"/>
    <s v="AB-"/>
    <b v="0"/>
    <b v="0"/>
    <b v="1"/>
    <x v="7"/>
    <n v="31.008328375966695"/>
    <b v="1"/>
    <b v="1"/>
    <s v="Respiratory Infection"/>
    <s v="Critical"/>
    <b v="1"/>
    <s v="Cigna"/>
    <x v="4"/>
    <b v="1"/>
    <x v="1"/>
    <b v="1"/>
    <b v="1"/>
    <b v="1"/>
    <x v="1"/>
  </r>
  <r>
    <s v="PID0078"/>
    <x v="2"/>
    <x v="2"/>
    <n v="100"/>
    <n v="0"/>
    <n v="86.7"/>
    <s v="Female"/>
    <s v="O-"/>
    <b v="0"/>
    <b v="0"/>
    <b v="0"/>
    <x v="2"/>
    <n v="30.356079969188759"/>
    <b v="1"/>
    <b v="1"/>
    <s v="Osteoarthritis"/>
    <s v="Critical"/>
    <b v="0"/>
    <n v="0"/>
    <x v="1"/>
    <b v="1"/>
    <x v="1"/>
    <b v="1"/>
    <b v="1"/>
    <b v="1"/>
    <x v="1"/>
  </r>
  <r>
    <s v="PID0079"/>
    <x v="2"/>
    <x v="2"/>
    <n v="18000"/>
    <n v="14773.74"/>
    <n v="86.5"/>
    <s v="Female"/>
    <s v="B-"/>
    <b v="0"/>
    <b v="1"/>
    <b v="1"/>
    <x v="7"/>
    <n v="29.238777717685238"/>
    <b v="1"/>
    <b v="1"/>
    <s v="Heart Attack"/>
    <s v="Ongoing Treatment"/>
    <b v="1"/>
    <s v="UnitedHealthcare"/>
    <x v="3"/>
    <b v="1"/>
    <x v="1"/>
    <b v="1"/>
    <b v="1"/>
    <b v="0"/>
    <x v="0"/>
  </r>
  <r>
    <s v="PID0080"/>
    <x v="2"/>
    <x v="1"/>
    <n v="75000"/>
    <n v="44458.25"/>
    <n v="94.6"/>
    <s v="Male"/>
    <s v="B+"/>
    <b v="1"/>
    <b v="1"/>
    <b v="1"/>
    <x v="8"/>
    <n v="30.539772727272727"/>
    <b v="1"/>
    <b v="1"/>
    <s v="Hypertension"/>
    <s v="Recovered"/>
    <b v="1"/>
    <s v="Cigna"/>
    <x v="0"/>
    <b v="1"/>
    <x v="1"/>
    <b v="1"/>
    <b v="1"/>
    <b v="1"/>
    <x v="1"/>
  </r>
  <r>
    <s v="PID0081"/>
    <x v="1"/>
    <x v="0"/>
    <n v="45000"/>
    <n v="28657.98"/>
    <n v="87"/>
    <s v="Male"/>
    <s v="O-"/>
    <b v="1"/>
    <b v="1"/>
    <b v="1"/>
    <x v="0"/>
    <n v="30.824829931972793"/>
    <b v="1"/>
    <b v="1"/>
    <s v="Heart Attack"/>
    <s v="Recovered"/>
    <b v="1"/>
    <s v="UnitedHealthcare"/>
    <x v="1"/>
    <b v="1"/>
    <x v="1"/>
    <b v="1"/>
    <b v="1"/>
    <b v="0"/>
    <x v="0"/>
  </r>
  <r>
    <s v="PID0082"/>
    <x v="1"/>
    <x v="3"/>
    <n v="250000"/>
    <n v="0"/>
    <n v="61.7"/>
    <s v="Female"/>
    <s v="A-"/>
    <b v="0"/>
    <b v="0"/>
    <b v="0"/>
    <x v="1"/>
    <n v="22.940214158239147"/>
    <b v="0"/>
    <b v="0"/>
    <s v="Hypertension"/>
    <s v="Ongoing Treatment"/>
    <b v="0"/>
    <n v="0"/>
    <x v="1"/>
    <b v="0"/>
    <x v="0"/>
    <b v="0"/>
    <b v="0"/>
    <b v="0"/>
    <x v="0"/>
  </r>
  <r>
    <s v="PID0083"/>
    <x v="2"/>
    <x v="0"/>
    <n v="100"/>
    <n v="88.17"/>
    <n v="76.2"/>
    <s v="Male"/>
    <s v="AB-"/>
    <b v="0"/>
    <b v="0"/>
    <b v="1"/>
    <x v="3"/>
    <n v="29.035208047553724"/>
    <b v="1"/>
    <b v="1"/>
    <s v="Respiratory Infection"/>
    <s v="Ongoing Treatment"/>
    <b v="1"/>
    <s v="UnitedHealthcare"/>
    <x v="0"/>
    <b v="1"/>
    <x v="1"/>
    <b v="1"/>
    <b v="1"/>
    <b v="1"/>
    <x v="1"/>
  </r>
  <r>
    <s v="PID0084"/>
    <x v="1"/>
    <x v="0"/>
    <n v="3000"/>
    <n v="1770.5099999999998"/>
    <n v="54.5"/>
    <s v="Female"/>
    <s v="B+"/>
    <b v="0"/>
    <b v="0"/>
    <b v="1"/>
    <x v="3"/>
    <n v="21.557691547011586"/>
    <b v="0"/>
    <b v="0"/>
    <s v="Childbirth"/>
    <s v="Recovered"/>
    <b v="1"/>
    <s v="UnitedHealthcare"/>
    <x v="2"/>
    <b v="0"/>
    <x v="0"/>
    <b v="0"/>
    <b v="0"/>
    <b v="0"/>
    <x v="0"/>
  </r>
  <r>
    <s v="PID0085"/>
    <x v="0"/>
    <x v="0"/>
    <n v="14000"/>
    <n v="8718.2200000000012"/>
    <n v="69.7"/>
    <s v="Male"/>
    <s v="B-"/>
    <b v="1"/>
    <b v="1"/>
    <b v="1"/>
    <x v="8"/>
    <n v="25.601469237832877"/>
    <b v="0"/>
    <b v="0"/>
    <s v="Appendicitis"/>
    <s v="Recovered"/>
    <b v="1"/>
    <s v="Cigna"/>
    <x v="0"/>
    <b v="0"/>
    <x v="0"/>
    <b v="0"/>
    <b v="0"/>
    <b v="0"/>
    <x v="0"/>
  </r>
  <r>
    <s v="PID0086"/>
    <x v="2"/>
    <x v="1"/>
    <n v="32000"/>
    <n v="0"/>
    <n v="89.6"/>
    <s v="Male"/>
    <s v="A+"/>
    <b v="0"/>
    <b v="1"/>
    <b v="0"/>
    <x v="17"/>
    <n v="29.257142857142856"/>
    <b v="1"/>
    <b v="1"/>
    <s v="Appendicitis"/>
    <s v="Critical"/>
    <b v="0"/>
    <n v="0"/>
    <x v="1"/>
    <b v="1"/>
    <x v="1"/>
    <b v="1"/>
    <b v="1"/>
    <b v="1"/>
    <x v="1"/>
  </r>
  <r>
    <s v="PID0087"/>
    <x v="0"/>
    <x v="2"/>
    <n v="250000"/>
    <n v="125433.3"/>
    <n v="73"/>
    <s v="Male"/>
    <s v="B-"/>
    <b v="1"/>
    <b v="0"/>
    <b v="1"/>
    <x v="8"/>
    <n v="30.780907404284029"/>
    <b v="1"/>
    <b v="1"/>
    <s v="Diabetes"/>
    <s v="Critical"/>
    <b v="1"/>
    <s v="Cigna"/>
    <x v="1"/>
    <b v="0"/>
    <x v="0"/>
    <b v="1"/>
    <b v="1"/>
    <b v="0"/>
    <x v="0"/>
  </r>
  <r>
    <s v="PID0088"/>
    <x v="2"/>
    <x v="0"/>
    <n v="800"/>
    <n v="714.99"/>
    <n v="94.2"/>
    <s v="Female"/>
    <s v="B-"/>
    <b v="0"/>
    <b v="1"/>
    <b v="1"/>
    <x v="10"/>
    <n v="31.113753468093538"/>
    <b v="1"/>
    <b v="1"/>
    <s v="Fractured Leg"/>
    <s v="Recovered"/>
    <b v="1"/>
    <s v="Medicare"/>
    <x v="1"/>
    <b v="1"/>
    <x v="1"/>
    <b v="1"/>
    <b v="1"/>
    <b v="1"/>
    <x v="1"/>
  </r>
  <r>
    <s v="PID0089"/>
    <x v="2"/>
    <x v="2"/>
    <n v="72000"/>
    <n v="57203.6"/>
    <n v="89.9"/>
    <s v="Male"/>
    <s v="AB+"/>
    <b v="1"/>
    <b v="0"/>
    <b v="1"/>
    <x v="3"/>
    <n v="29.022469008264466"/>
    <b v="1"/>
    <b v="1"/>
    <s v="Appendicitis"/>
    <s v="Recovered"/>
    <b v="1"/>
    <s v="Aetna"/>
    <x v="2"/>
    <b v="0"/>
    <x v="0"/>
    <b v="1"/>
    <b v="1"/>
    <b v="0"/>
    <x v="0"/>
  </r>
  <r>
    <s v="PID0090"/>
    <x v="2"/>
    <x v="0"/>
    <n v="20000"/>
    <n v="10879.14"/>
    <n v="67.900000000000006"/>
    <s v="Female"/>
    <s v="B+"/>
    <b v="1"/>
    <b v="1"/>
    <b v="1"/>
    <x v="6"/>
    <n v="24.346516547742841"/>
    <b v="0"/>
    <b v="0"/>
    <s v="Allergic Reaction"/>
    <s v="Recovered"/>
    <b v="1"/>
    <s v="Medicare"/>
    <x v="4"/>
    <b v="0"/>
    <x v="0"/>
    <b v="0"/>
    <b v="0"/>
    <b v="0"/>
    <x v="0"/>
  </r>
  <r>
    <s v="PID0091"/>
    <x v="2"/>
    <x v="1"/>
    <n v="500"/>
    <n v="372.41"/>
    <n v="91.7"/>
    <s v="Male"/>
    <s v="B-"/>
    <b v="0"/>
    <b v="0"/>
    <b v="1"/>
    <x v="6"/>
    <n v="31.360076604767283"/>
    <b v="1"/>
    <b v="1"/>
    <s v="Appendicitis"/>
    <s v="Recovered"/>
    <b v="1"/>
    <s v="UnitedHealthcare"/>
    <x v="4"/>
    <b v="1"/>
    <x v="1"/>
    <b v="1"/>
    <b v="1"/>
    <b v="1"/>
    <x v="1"/>
  </r>
  <r>
    <s v="PID0092"/>
    <x v="1"/>
    <x v="2"/>
    <n v="18000"/>
    <n v="0"/>
    <n v="60.4"/>
    <s v="Male"/>
    <s v="O-"/>
    <b v="0"/>
    <b v="0"/>
    <b v="0"/>
    <x v="5"/>
    <n v="21.919001306430541"/>
    <b v="0"/>
    <b v="0"/>
    <s v="Appendicitis"/>
    <s v="Critical"/>
    <b v="0"/>
    <n v="0"/>
    <x v="0"/>
    <b v="0"/>
    <x v="0"/>
    <b v="0"/>
    <b v="0"/>
    <b v="0"/>
    <x v="0"/>
  </r>
  <r>
    <s v="PID0093"/>
    <x v="2"/>
    <x v="2"/>
    <n v="10000"/>
    <n v="5506.4"/>
    <n v="58.7"/>
    <s v="Male"/>
    <s v="B+"/>
    <b v="1"/>
    <b v="0"/>
    <b v="1"/>
    <x v="11"/>
    <n v="20.311418685121112"/>
    <b v="0"/>
    <b v="0"/>
    <s v="Allergic Reaction"/>
    <s v="Recovered"/>
    <b v="1"/>
    <s v="Cigna"/>
    <x v="1"/>
    <b v="0"/>
    <x v="0"/>
    <b v="0"/>
    <b v="0"/>
    <b v="0"/>
    <x v="0"/>
  </r>
  <r>
    <s v="PID0094"/>
    <x v="2"/>
    <x v="2"/>
    <n v="48000"/>
    <n v="38250.120000000003"/>
    <n v="86.8"/>
    <s v="Female"/>
    <s v="A+"/>
    <b v="0"/>
    <b v="0"/>
    <b v="1"/>
    <x v="0"/>
    <n v="31.123381978557855"/>
    <b v="1"/>
    <b v="1"/>
    <s v="Allergic Reaction"/>
    <s v="Ongoing Treatment"/>
    <b v="1"/>
    <s v="Blue Cross"/>
    <x v="1"/>
    <b v="0"/>
    <x v="0"/>
    <b v="1"/>
    <b v="1"/>
    <b v="0"/>
    <x v="0"/>
  </r>
  <r>
    <s v="PID0095"/>
    <x v="1"/>
    <x v="3"/>
    <n v="10000"/>
    <n v="7114.0499999999993"/>
    <n v="87.2"/>
    <s v="Female"/>
    <s v="AB-"/>
    <b v="0"/>
    <b v="0"/>
    <b v="1"/>
    <x v="0"/>
    <n v="30.89569160997733"/>
    <b v="1"/>
    <b v="1"/>
    <s v="Heart Disease"/>
    <s v="Recovered"/>
    <b v="1"/>
    <s v="Aetna"/>
    <x v="4"/>
    <b v="1"/>
    <x v="1"/>
    <b v="1"/>
    <b v="1"/>
    <b v="1"/>
    <x v="1"/>
  </r>
  <r>
    <s v="PID0096"/>
    <x v="0"/>
    <x v="1"/>
    <n v="20000"/>
    <n v="14220.48"/>
    <n v="77.3"/>
    <s v="Female"/>
    <s v="O-"/>
    <b v="1"/>
    <b v="0"/>
    <b v="1"/>
    <x v="13"/>
    <n v="31.763642340565415"/>
    <b v="1"/>
    <b v="1"/>
    <s v="Cancer"/>
    <s v="Ongoing Treatment"/>
    <b v="1"/>
    <s v="Medicare"/>
    <x v="6"/>
    <b v="1"/>
    <x v="1"/>
    <b v="1"/>
    <b v="1"/>
    <b v="1"/>
    <x v="1"/>
  </r>
  <r>
    <s v="PID0097"/>
    <x v="2"/>
    <x v="0"/>
    <n v="200"/>
    <n v="116.84"/>
    <n v="86.2"/>
    <s v="Female"/>
    <s v="AB+"/>
    <b v="0"/>
    <b v="0"/>
    <b v="1"/>
    <x v="3"/>
    <n v="33.671874999999993"/>
    <b v="1"/>
    <b v="1"/>
    <s v="Diabetes"/>
    <s v="Critical"/>
    <b v="1"/>
    <s v="Cigna"/>
    <x v="0"/>
    <b v="1"/>
    <x v="1"/>
    <b v="1"/>
    <b v="1"/>
    <b v="1"/>
    <x v="1"/>
  </r>
  <r>
    <s v="PID0098"/>
    <x v="0"/>
    <x v="0"/>
    <n v="21000"/>
    <n v="17306.52"/>
    <n v="92.9"/>
    <s v="Female"/>
    <s v="A-"/>
    <b v="0"/>
    <b v="1"/>
    <b v="1"/>
    <x v="12"/>
    <n v="33.310624260461118"/>
    <b v="1"/>
    <b v="1"/>
    <s v="Osteoarthritis"/>
    <s v="Ongoing Treatment"/>
    <b v="1"/>
    <s v="Cigna"/>
    <x v="0"/>
    <b v="1"/>
    <x v="1"/>
    <b v="1"/>
    <b v="1"/>
    <b v="1"/>
    <x v="1"/>
  </r>
  <r>
    <s v="PID0099"/>
    <x v="2"/>
    <x v="2"/>
    <n v="18000"/>
    <n v="14155.89"/>
    <n v="92.2"/>
    <s v="Male"/>
    <s v="A-"/>
    <b v="1"/>
    <b v="1"/>
    <b v="1"/>
    <x v="1"/>
    <n v="32.667233560090708"/>
    <b v="1"/>
    <b v="1"/>
    <s v="Fractured Leg"/>
    <s v="Critical"/>
    <b v="1"/>
    <s v="Medicare"/>
    <x v="4"/>
    <b v="0"/>
    <x v="0"/>
    <b v="1"/>
    <b v="1"/>
    <b v="0"/>
    <x v="0"/>
  </r>
  <r>
    <s v="PID0100"/>
    <x v="2"/>
    <x v="1"/>
    <n v="3000"/>
    <n v="1695.5099999999998"/>
    <n v="97.1"/>
    <s v="Male"/>
    <s v="O+"/>
    <b v="0"/>
    <b v="0"/>
    <b v="1"/>
    <x v="0"/>
    <n v="34.816594356197783"/>
    <b v="1"/>
    <b v="1"/>
    <s v="Heart Disease"/>
    <s v="Recovered"/>
    <b v="1"/>
    <s v="Aetna"/>
    <x v="1"/>
    <b v="1"/>
    <x v="1"/>
    <b v="1"/>
    <b v="1"/>
    <b v="1"/>
    <x v="1"/>
  </r>
  <r>
    <s v="PID0101"/>
    <x v="2"/>
    <x v="1"/>
    <n v="240000"/>
    <n v="169589.52"/>
    <n v="79.8"/>
    <s v="Male"/>
    <s v="O+"/>
    <b v="0"/>
    <b v="1"/>
    <b v="1"/>
    <x v="10"/>
    <n v="28.273809523809526"/>
    <b v="1"/>
    <b v="1"/>
    <s v="Prostate Cancer"/>
    <s v="Critical"/>
    <b v="1"/>
    <s v="Cigna"/>
    <x v="0"/>
    <b v="1"/>
    <x v="1"/>
    <b v="1"/>
    <b v="1"/>
    <b v="1"/>
    <x v="1"/>
  </r>
  <r>
    <s v="PID0102"/>
    <x v="2"/>
    <x v="1"/>
    <n v="72000"/>
    <n v="57341.56"/>
    <n v="65.8"/>
    <s v="Female"/>
    <s v="O+"/>
    <b v="0"/>
    <b v="1"/>
    <b v="1"/>
    <x v="6"/>
    <n v="20.767579851028909"/>
    <b v="0"/>
    <b v="0"/>
    <s v="Kidney Stones"/>
    <s v="Critical"/>
    <b v="1"/>
    <s v="Blue Cross"/>
    <x v="1"/>
    <b v="0"/>
    <x v="0"/>
    <b v="0"/>
    <b v="0"/>
    <b v="0"/>
    <x v="0"/>
  </r>
  <r>
    <s v="PID0103"/>
    <x v="1"/>
    <x v="0"/>
    <n v="18000"/>
    <n v="0"/>
    <n v="68.3"/>
    <s v="Female"/>
    <s v="O-"/>
    <b v="0"/>
    <b v="1"/>
    <b v="0"/>
    <x v="13"/>
    <n v="24.199263038548754"/>
    <b v="0"/>
    <b v="0"/>
    <s v="Allergic Reaction"/>
    <s v="Recovered"/>
    <b v="0"/>
    <n v="0"/>
    <x v="0"/>
    <b v="0"/>
    <x v="0"/>
    <b v="0"/>
    <b v="0"/>
    <b v="0"/>
    <x v="0"/>
  </r>
  <r>
    <s v="PID0104"/>
    <x v="2"/>
    <x v="3"/>
    <n v="40000"/>
    <n v="35432.600000000006"/>
    <n v="103.9"/>
    <s v="Male"/>
    <s v="AB-"/>
    <b v="0"/>
    <b v="1"/>
    <b v="1"/>
    <x v="8"/>
    <n v="33.164161000989495"/>
    <b v="1"/>
    <b v="1"/>
    <s v="Respiratory Infection"/>
    <s v="Ongoing Treatment"/>
    <b v="1"/>
    <s v="UnitedHealthcare"/>
    <x v="1"/>
    <b v="1"/>
    <x v="1"/>
    <b v="1"/>
    <b v="1"/>
    <b v="1"/>
    <x v="1"/>
  </r>
  <r>
    <s v="PID0105"/>
    <x v="1"/>
    <x v="1"/>
    <n v="10000"/>
    <n v="8403.3000000000011"/>
    <n v="80"/>
    <s v="Female"/>
    <s v="O+"/>
    <b v="0"/>
    <b v="1"/>
    <b v="1"/>
    <x v="6"/>
    <n v="34.626038781163437"/>
    <b v="1"/>
    <b v="1"/>
    <s v="Heart Disease"/>
    <s v="Ongoing Treatment"/>
    <b v="1"/>
    <s v="Cigna"/>
    <x v="0"/>
    <b v="1"/>
    <x v="1"/>
    <b v="1"/>
    <b v="1"/>
    <b v="0"/>
    <x v="0"/>
  </r>
  <r>
    <s v="PID0106"/>
    <x v="0"/>
    <x v="2"/>
    <n v="32000"/>
    <n v="24816.48"/>
    <n v="81"/>
    <s v="Female"/>
    <s v="AB+"/>
    <b v="0"/>
    <b v="0"/>
    <b v="1"/>
    <x v="3"/>
    <n v="29.3946871824648"/>
    <b v="1"/>
    <b v="1"/>
    <s v="Appendicitis"/>
    <s v="Critical"/>
    <b v="1"/>
    <s v="Aetna"/>
    <x v="1"/>
    <b v="1"/>
    <x v="1"/>
    <b v="1"/>
    <b v="1"/>
    <b v="1"/>
    <x v="1"/>
  </r>
  <r>
    <s v="PID0107"/>
    <x v="2"/>
    <x v="1"/>
    <n v="200000"/>
    <n v="153134.96"/>
    <n v="64.099999999999994"/>
    <s v="Male"/>
    <s v="O+"/>
    <b v="0"/>
    <b v="0"/>
    <b v="1"/>
    <x v="12"/>
    <n v="20.460276421207183"/>
    <b v="0"/>
    <b v="0"/>
    <s v="Fractured Arm"/>
    <s v="Recovered"/>
    <b v="1"/>
    <s v="UnitedHealthcare"/>
    <x v="6"/>
    <b v="0"/>
    <x v="0"/>
    <b v="0"/>
    <b v="0"/>
    <b v="0"/>
    <x v="0"/>
  </r>
  <r>
    <s v="PID0108"/>
    <x v="2"/>
    <x v="1"/>
    <n v="24000"/>
    <n v="20927.52"/>
    <n v="91"/>
    <s v="Female"/>
    <s v="A-"/>
    <b v="0"/>
    <b v="1"/>
    <b v="1"/>
    <x v="15"/>
    <n v="30.759870200108171"/>
    <b v="1"/>
    <b v="1"/>
    <s v="Heart Attack"/>
    <s v="Ongoing Treatment"/>
    <b v="1"/>
    <s v="Blue Cross"/>
    <x v="0"/>
    <b v="1"/>
    <x v="1"/>
    <b v="1"/>
    <b v="1"/>
    <b v="1"/>
    <x v="1"/>
  </r>
  <r>
    <s v="PID0109"/>
    <x v="0"/>
    <x v="2"/>
    <n v="240000"/>
    <n v="0"/>
    <n v="79.900000000000006"/>
    <s v="Male"/>
    <s v="O-"/>
    <b v="0"/>
    <b v="0"/>
    <b v="0"/>
    <x v="2"/>
    <n v="31.210937499999996"/>
    <b v="1"/>
    <b v="1"/>
    <s v="Fractured Leg"/>
    <s v="Recovered"/>
    <b v="0"/>
    <n v="0"/>
    <x v="6"/>
    <b v="1"/>
    <x v="1"/>
    <b v="1"/>
    <b v="1"/>
    <b v="1"/>
    <x v="1"/>
  </r>
  <r>
    <s v="PID0110"/>
    <x v="2"/>
    <x v="0"/>
    <n v="18000"/>
    <n v="12518.82"/>
    <n v="65.3"/>
    <s v="Male"/>
    <s v="A-"/>
    <b v="0"/>
    <s v="No"/>
    <b v="1"/>
    <x v="4"/>
    <n v="24.57751514923407"/>
    <b v="0"/>
    <b v="0"/>
    <s v="Diabetes"/>
    <s v="Recovered"/>
    <b v="1"/>
    <s v="Blue Cross"/>
    <x v="4"/>
    <b v="0"/>
    <x v="0"/>
    <b v="0"/>
    <b v="0"/>
    <b v="0"/>
    <x v="0"/>
  </r>
  <r>
    <s v="PID0111"/>
    <x v="2"/>
    <x v="1"/>
    <n v="24000"/>
    <n v="12412.04"/>
    <n v="85.9"/>
    <s v="Female"/>
    <s v="B+"/>
    <b v="1"/>
    <b v="1"/>
    <b v="1"/>
    <x v="9"/>
    <n v="29.723183391003467"/>
    <b v="1"/>
    <b v="1"/>
    <s v="Heart Disease"/>
    <s v="Ongoing Treatment"/>
    <b v="1"/>
    <s v="Medicare"/>
    <x v="0"/>
    <b v="1"/>
    <x v="1"/>
    <b v="1"/>
    <b v="1"/>
    <b v="0"/>
    <x v="0"/>
  </r>
  <r>
    <s v="PID0112"/>
    <x v="1"/>
    <x v="3"/>
    <n v="240000"/>
    <n v="179908.08000000002"/>
    <n v="85.3"/>
    <s v="Female"/>
    <s v="A+"/>
    <b v="0"/>
    <b v="0"/>
    <b v="1"/>
    <x v="0"/>
    <n v="33.740753925873179"/>
    <b v="1"/>
    <b v="1"/>
    <s v="Diabetes"/>
    <s v="Ongoing Treatment"/>
    <b v="1"/>
    <s v="Medicare"/>
    <x v="1"/>
    <b v="1"/>
    <x v="1"/>
    <b v="1"/>
    <b v="1"/>
    <b v="1"/>
    <x v="1"/>
  </r>
  <r>
    <s v="PID0113"/>
    <x v="1"/>
    <x v="1"/>
    <n v="800"/>
    <n v="678.92"/>
    <n v="84.7"/>
    <s v="Female"/>
    <s v="AB-"/>
    <b v="0"/>
    <b v="0"/>
    <b v="1"/>
    <x v="13"/>
    <n v="30.737407461169983"/>
    <b v="1"/>
    <b v="1"/>
    <s v="Heart Disease"/>
    <s v="Ongoing Treatment"/>
    <b v="1"/>
    <s v="Aetna"/>
    <x v="1"/>
    <b v="1"/>
    <x v="1"/>
    <b v="1"/>
    <b v="1"/>
    <b v="0"/>
    <x v="0"/>
  </r>
  <r>
    <s v="PID0114"/>
    <x v="0"/>
    <x v="0"/>
    <n v="90000"/>
    <n v="0"/>
    <n v="77.3"/>
    <s v="Female"/>
    <s v="A+"/>
    <b v="0"/>
    <b v="0"/>
    <b v="0"/>
    <x v="8"/>
    <n v="33.902021841147317"/>
    <b v="1"/>
    <b v="1"/>
    <s v="Prostate Cancer"/>
    <s v="Critical"/>
    <b v="0"/>
    <n v="0"/>
    <x v="4"/>
    <b v="0"/>
    <x v="0"/>
    <b v="1"/>
    <b v="1"/>
    <b v="0"/>
    <x v="0"/>
  </r>
  <r>
    <s v="PID0115"/>
    <x v="2"/>
    <x v="1"/>
    <n v="100"/>
    <n v="0"/>
    <n v="84.1"/>
    <s v="Female"/>
    <s v="O-"/>
    <b v="1"/>
    <b v="0"/>
    <b v="0"/>
    <x v="13"/>
    <n v="28.427528393726341"/>
    <b v="1"/>
    <b v="1"/>
    <s v="Fractured Arm"/>
    <s v="Recovered"/>
    <b v="0"/>
    <n v="0"/>
    <x v="0"/>
    <b v="1"/>
    <x v="1"/>
    <b v="1"/>
    <b v="1"/>
    <b v="1"/>
    <x v="1"/>
  </r>
  <r>
    <s v="PID0116"/>
    <x v="2"/>
    <x v="0"/>
    <n v="800"/>
    <n v="411.43"/>
    <n v="68.099999999999994"/>
    <s v="Male"/>
    <s v="B+"/>
    <b v="1"/>
    <b v="0"/>
    <b v="1"/>
    <x v="8"/>
    <n v="24.713311075627811"/>
    <b v="0"/>
    <b v="0"/>
    <s v="Cancer"/>
    <s v="Recovered"/>
    <b v="1"/>
    <s v="Medicare"/>
    <x v="3"/>
    <s v="No"/>
    <x v="0"/>
    <b v="0"/>
    <b v="0"/>
    <b v="0"/>
    <x v="0"/>
  </r>
  <r>
    <s v="PID0117"/>
    <x v="0"/>
    <x v="1"/>
    <n v="48000"/>
    <n v="25741.52"/>
    <n v="56.9"/>
    <s v="Female"/>
    <s v="O+"/>
    <b v="1"/>
    <b v="1"/>
    <b v="1"/>
    <x v="6"/>
    <n v="20.899908172635445"/>
    <s v="No"/>
    <b v="0"/>
    <s v="Allergic Reaction"/>
    <s v="Critical"/>
    <b v="1"/>
    <s v="Medicare"/>
    <x v="4"/>
    <b v="0"/>
    <x v="0"/>
    <s v="No"/>
    <b v="0"/>
    <b v="0"/>
    <x v="0"/>
  </r>
  <r>
    <s v="PID0118"/>
    <x v="1"/>
    <x v="0"/>
    <n v="500"/>
    <n v="0"/>
    <n v="53"/>
    <s v="Male"/>
    <s v="B-"/>
    <b v="1"/>
    <b v="0"/>
    <b v="0"/>
    <x v="6"/>
    <n v="22.939750692520775"/>
    <b v="0"/>
    <b v="0"/>
    <s v="Childbirth"/>
    <s v="Recovered"/>
    <b v="0"/>
    <n v="0"/>
    <x v="0"/>
    <b v="0"/>
    <x v="0"/>
    <b v="0"/>
    <b v="0"/>
    <b v="0"/>
    <x v="0"/>
  </r>
  <r>
    <s v="PID0119"/>
    <x v="0"/>
    <x v="3"/>
    <n v="500"/>
    <n v="278.88"/>
    <n v="90.9"/>
    <s v="Female"/>
    <s v="O-"/>
    <b v="0"/>
    <b v="0"/>
    <b v="1"/>
    <x v="6"/>
    <n v="33.796847114812621"/>
    <b v="1"/>
    <b v="1"/>
    <s v="Hypertension"/>
    <s v="Recovered"/>
    <b v="1"/>
    <s v="Medicare"/>
    <x v="4"/>
    <b v="1"/>
    <x v="1"/>
    <b v="1"/>
    <b v="1"/>
    <b v="1"/>
    <x v="1"/>
  </r>
  <r>
    <s v="PID0120"/>
    <x v="2"/>
    <x v="2"/>
    <n v="18000"/>
    <n v="14820.27"/>
    <n v="75.7"/>
    <s v="Male"/>
    <s v="AB+"/>
    <b v="0"/>
    <b v="0"/>
    <b v="1"/>
    <x v="16"/>
    <n v="29.570312499999996"/>
    <b v="1"/>
    <b v="1"/>
    <s v="Appendicitis"/>
    <s v="Ongoing Treatment"/>
    <b v="1"/>
    <s v="Cigna"/>
    <x v="2"/>
    <b v="0"/>
    <x v="0"/>
    <b v="1"/>
    <b v="1"/>
    <b v="0"/>
    <x v="0"/>
  </r>
  <r>
    <s v="PID0121"/>
    <x v="2"/>
    <x v="1"/>
    <n v="20000"/>
    <n v="10985.7"/>
    <n v="69.2"/>
    <s v="Male"/>
    <s v="AB+"/>
    <b v="0"/>
    <b v="1"/>
    <b v="1"/>
    <x v="18"/>
    <n v="26.696500906600825"/>
    <b v="0"/>
    <b v="0"/>
    <s v="Prostate Cancer"/>
    <s v="Ongoing Treatment"/>
    <b v="1"/>
    <s v="Cigna"/>
    <x v="2"/>
    <b v="0"/>
    <x v="0"/>
    <b v="0"/>
    <b v="0"/>
    <b v="0"/>
    <x v="0"/>
  </r>
  <r>
    <s v="PID0122"/>
    <x v="1"/>
    <x v="0"/>
    <n v="18000"/>
    <n v="10522.68"/>
    <n v="66.3"/>
    <s v="Female"/>
    <s v="AB-"/>
    <b v="0"/>
    <b v="0"/>
    <b v="1"/>
    <x v="5"/>
    <n v="24.650505651397982"/>
    <b v="0"/>
    <b v="0"/>
    <s v="Diabetes"/>
    <s v="Critical"/>
    <b v="1"/>
    <s v="Medicare"/>
    <x v="2"/>
    <b v="0"/>
    <x v="0"/>
    <b v="0"/>
    <b v="0"/>
    <s v="No"/>
    <x v="0"/>
  </r>
  <r>
    <s v="PID0123"/>
    <x v="2"/>
    <x v="0"/>
    <n v="10000"/>
    <n v="0"/>
    <n v="59.7"/>
    <s v="Female"/>
    <s v="B-"/>
    <b v="0"/>
    <b v="0"/>
    <b v="0"/>
    <x v="0"/>
    <n v="21.664973145594427"/>
    <b v="0"/>
    <b v="0"/>
    <s v="Fractured Leg"/>
    <s v="Recovered"/>
    <b v="0"/>
    <n v="0"/>
    <x v="0"/>
    <b v="0"/>
    <x v="0"/>
    <b v="0"/>
    <b v="0"/>
    <b v="0"/>
    <x v="0"/>
  </r>
  <r>
    <s v="PID0124"/>
    <x v="1"/>
    <x v="0"/>
    <n v="90000"/>
    <n v="68611.3"/>
    <n v="97.6"/>
    <s v="Male"/>
    <s v="AB+"/>
    <b v="0"/>
    <b v="0"/>
    <b v="1"/>
    <x v="10"/>
    <n v="34.172472952627714"/>
    <b v="1"/>
    <b v="1"/>
    <s v="Stroke"/>
    <s v="Critical"/>
    <b v="1"/>
    <s v="UnitedHealthcare"/>
    <x v="4"/>
    <b v="1"/>
    <x v="1"/>
    <b v="1"/>
    <b v="1"/>
    <b v="1"/>
    <x v="1"/>
  </r>
  <r>
    <s v="PID0125"/>
    <x v="1"/>
    <x v="0"/>
    <n v="18000"/>
    <n v="10076.52"/>
    <n v="86"/>
    <s v="Female"/>
    <s v="AB+"/>
    <b v="1"/>
    <b v="0"/>
    <b v="1"/>
    <x v="3"/>
    <n v="32.368549813692653"/>
    <b v="1"/>
    <b v="1"/>
    <s v="Fractured Arm"/>
    <s v="Ongoing Treatment"/>
    <b v="1"/>
    <s v="Blue Cross"/>
    <x v="1"/>
    <b v="1"/>
    <x v="1"/>
    <b v="1"/>
    <b v="1"/>
    <b v="1"/>
    <x v="1"/>
  </r>
  <r>
    <s v="PID0126"/>
    <x v="2"/>
    <x v="0"/>
    <n v="800"/>
    <n v="499.21"/>
    <n v="71.3"/>
    <s v="Male"/>
    <s v="A+"/>
    <b v="0"/>
    <b v="1"/>
    <b v="1"/>
    <x v="7"/>
    <n v="22.758466596444187"/>
    <b v="0"/>
    <b v="0"/>
    <s v="Prostate Cancer"/>
    <s v="Recovered"/>
    <b v="1"/>
    <s v="Medicare"/>
    <x v="6"/>
    <b v="0"/>
    <x v="0"/>
    <b v="0"/>
    <b v="0"/>
    <b v="0"/>
    <x v="0"/>
  </r>
  <r>
    <s v="PID0127"/>
    <x v="0"/>
    <x v="0"/>
    <n v="18000"/>
    <n v="11448.42"/>
    <n v="66"/>
    <s v="Male"/>
    <s v="AB+"/>
    <b v="0"/>
    <s v="Yes"/>
    <b v="1"/>
    <x v="7"/>
    <n v="24.242424242424246"/>
    <b v="0"/>
    <b v="0"/>
    <s v="Diabetes"/>
    <s v="Recovered"/>
    <b v="1"/>
    <s v="Medicare"/>
    <x v="3"/>
    <b v="0"/>
    <x v="0"/>
    <b v="0"/>
    <b v="0"/>
    <b v="0"/>
    <x v="0"/>
  </r>
  <r>
    <s v="PID0128"/>
    <x v="2"/>
    <x v="0"/>
    <n v="250000"/>
    <n v="211680"/>
    <n v="61.9"/>
    <s v="Male"/>
    <s v="B-"/>
    <b v="0"/>
    <b v="0"/>
    <b v="1"/>
    <x v="6"/>
    <n v="20.212244897959184"/>
    <b v="0"/>
    <b v="0"/>
    <s v="Stroke"/>
    <s v="Critical"/>
    <b v="1"/>
    <s v="Aetna"/>
    <x v="1"/>
    <b v="0"/>
    <x v="0"/>
    <b v="0"/>
    <b v="0"/>
    <s v="No"/>
    <x v="0"/>
  </r>
  <r>
    <s v="PID0129"/>
    <x v="0"/>
    <x v="1"/>
    <n v="40000"/>
    <n v="35676.199999999997"/>
    <n v="70.8"/>
    <s v="Female"/>
    <s v="B-"/>
    <b v="0"/>
    <b v="1"/>
    <b v="1"/>
    <x v="0"/>
    <n v="22.096688617708562"/>
    <b v="0"/>
    <b v="0"/>
    <s v="Fractured Arm"/>
    <s v="Ongoing Treatment"/>
    <b v="1"/>
    <s v="Medicare"/>
    <x v="2"/>
    <b v="0"/>
    <x v="0"/>
    <b v="0"/>
    <b v="0"/>
    <b v="0"/>
    <x v="0"/>
  </r>
  <r>
    <s v="PID0130"/>
    <x v="0"/>
    <x v="0"/>
    <n v="90000"/>
    <n v="73985"/>
    <n v="84.6"/>
    <s v="Female"/>
    <s v="O-"/>
    <b v="0"/>
    <b v="0"/>
    <b v="1"/>
    <x v="15"/>
    <n v="26.701174094180026"/>
    <b v="0"/>
    <b v="0"/>
    <s v="Cancer"/>
    <s v="Critical"/>
    <b v="1"/>
    <s v="Blue Cross"/>
    <x v="1"/>
    <b v="0"/>
    <x v="0"/>
    <b v="0"/>
    <b v="0"/>
    <b v="0"/>
    <x v="0"/>
  </r>
  <r>
    <s v="PID0131"/>
    <x v="4"/>
    <x v="0"/>
    <n v="32000"/>
    <n v="23309.4"/>
    <n v="83.6"/>
    <s v="Male"/>
    <s v="A-"/>
    <b v="1"/>
    <b v="0"/>
    <b v="1"/>
    <x v="2"/>
    <n v="28.25851811790157"/>
    <b v="1"/>
    <b v="1"/>
    <s v="Stroke"/>
    <s v="Ongoing Treatment"/>
    <b v="1"/>
    <s v="Blue Cross"/>
    <x v="3"/>
    <b v="1"/>
    <x v="1"/>
    <b v="1"/>
    <b v="1"/>
    <b v="1"/>
    <x v="1"/>
  </r>
  <r>
    <s v="PID0132"/>
    <x v="0"/>
    <x v="3"/>
    <n v="300000"/>
    <n v="0"/>
    <n v="78.599999999999994"/>
    <s v="Male"/>
    <s v="O+"/>
    <b v="0"/>
    <b v="0"/>
    <b v="0"/>
    <x v="19"/>
    <n v="33.576829424580289"/>
    <b v="1"/>
    <b v="1"/>
    <s v="Hypertension"/>
    <s v="Critical"/>
    <b v="0"/>
    <n v="0"/>
    <x v="4"/>
    <b v="1"/>
    <x v="1"/>
    <b v="1"/>
    <b v="1"/>
    <b v="1"/>
    <x v="1"/>
  </r>
  <r>
    <s v="PID0133"/>
    <x v="0"/>
    <x v="0"/>
    <n v="24000"/>
    <n v="19197.150000000001"/>
    <n v="61.8"/>
    <s v="Male"/>
    <s v="B-"/>
    <b v="0"/>
    <b v="0"/>
    <b v="1"/>
    <x v="13"/>
    <n v="22.977394408090426"/>
    <b v="0"/>
    <b v="0"/>
    <s v="Cancer"/>
    <s v="Ongoing Treatment"/>
    <b v="1"/>
    <s v="UnitedHealthcare"/>
    <x v="1"/>
    <b v="0"/>
    <x v="0"/>
    <b v="0"/>
    <b v="0"/>
    <b v="0"/>
    <x v="0"/>
  </r>
  <r>
    <s v="PID0134"/>
    <x v="0"/>
    <x v="0"/>
    <n v="32000"/>
    <n v="27759.8"/>
    <n v="50.2"/>
    <s v="Male"/>
    <s v="AB+"/>
    <b v="0"/>
    <b v="0"/>
    <b v="1"/>
    <x v="13"/>
    <n v="21.167144543767922"/>
    <b v="0"/>
    <b v="0"/>
    <s v="Childbirth"/>
    <s v="Recovered"/>
    <b v="1"/>
    <s v="Aetna"/>
    <x v="6"/>
    <b v="0"/>
    <x v="0"/>
    <b v="0"/>
    <b v="0"/>
    <b v="0"/>
    <x v="0"/>
  </r>
  <r>
    <s v="PID0135"/>
    <x v="2"/>
    <x v="1"/>
    <n v="10000"/>
    <n v="0"/>
    <n v="83.4"/>
    <s v="Male"/>
    <s v="O+"/>
    <b v="0"/>
    <b v="0"/>
    <b v="0"/>
    <x v="6"/>
    <n v="28.858131487889278"/>
    <b v="1"/>
    <b v="1"/>
    <s v="Respiratory Infection"/>
    <s v="Critical"/>
    <b v="0"/>
    <n v="0"/>
    <x v="0"/>
    <b v="1"/>
    <x v="1"/>
    <b v="1"/>
    <b v="1"/>
    <b v="1"/>
    <x v="1"/>
  </r>
  <r>
    <s v="PID0136"/>
    <x v="2"/>
    <x v="0"/>
    <n v="24000"/>
    <n v="0"/>
    <n v="58.8"/>
    <s v="Female"/>
    <s v="O-"/>
    <b v="0"/>
    <b v="1"/>
    <b v="0"/>
    <x v="7"/>
    <n v="20.108754830546154"/>
    <b v="0"/>
    <b v="0"/>
    <s v="Cancer"/>
    <s v="Recovered"/>
    <b v="0"/>
    <n v="0"/>
    <x v="2"/>
    <b v="0"/>
    <x v="0"/>
    <b v="0"/>
    <b v="0"/>
    <b v="0"/>
    <x v="0"/>
  </r>
  <r>
    <s v="PID0137"/>
    <x v="2"/>
    <x v="1"/>
    <n v="100"/>
    <n v="50.09"/>
    <n v="70.599999999999994"/>
    <s v="Male"/>
    <s v="B-"/>
    <b v="1"/>
    <b v="1"/>
    <b v="1"/>
    <x v="10"/>
    <n v="23.318800369929974"/>
    <b v="0"/>
    <b v="0"/>
    <s v="Kidney Stones"/>
    <s v="Recovered"/>
    <b v="1"/>
    <s v="Blue Cross"/>
    <x v="5"/>
    <b v="0"/>
    <x v="0"/>
    <b v="0"/>
    <b v="0"/>
    <b v="0"/>
    <x v="0"/>
  </r>
  <r>
    <s v="PID0138"/>
    <x v="0"/>
    <x v="3"/>
    <n v="800"/>
    <n v="598.46"/>
    <n v="77.8"/>
    <s v="Male"/>
    <s v="O-"/>
    <b v="0"/>
    <b v="0"/>
    <b v="1"/>
    <x v="0"/>
    <n v="30.774099125825714"/>
    <b v="1"/>
    <b v="1"/>
    <s v="Appendicitis"/>
    <s v="Ongoing Treatment"/>
    <b v="1"/>
    <s v="Aetna"/>
    <x v="0"/>
    <b v="0"/>
    <x v="0"/>
    <b v="1"/>
    <b v="1"/>
    <b v="0"/>
    <x v="0"/>
  </r>
  <r>
    <s v="PID0139"/>
    <x v="0"/>
    <x v="3"/>
    <n v="10000"/>
    <n v="0"/>
    <n v="63.1"/>
    <s v="Female"/>
    <s v="A+"/>
    <b v="0"/>
    <b v="0"/>
    <b v="0"/>
    <x v="8"/>
    <n v="24.343196635932255"/>
    <b v="0"/>
    <b v="0"/>
    <s v="Kidney Stones"/>
    <s v="Ongoing Treatment"/>
    <b v="0"/>
    <n v="0"/>
    <x v="0"/>
    <b v="0"/>
    <x v="0"/>
    <b v="0"/>
    <b v="0"/>
    <b v="0"/>
    <x v="0"/>
  </r>
  <r>
    <s v="PID0140"/>
    <x v="0"/>
    <x v="0"/>
    <n v="60000"/>
    <n v="41536.300000000003"/>
    <n v="62.3"/>
    <s v="Male"/>
    <s v="AB+"/>
    <b v="0"/>
    <b v="1"/>
    <b v="1"/>
    <x v="5"/>
    <n v="21.812961731031827"/>
    <b v="0"/>
    <b v="0"/>
    <s v="Hypertension"/>
    <s v="Critical"/>
    <b v="1"/>
    <s v="UnitedHealthcare"/>
    <x v="2"/>
    <b v="0"/>
    <x v="0"/>
    <b v="0"/>
    <b v="0"/>
    <b v="0"/>
    <x v="0"/>
  </r>
  <r>
    <s v="PID0141"/>
    <x v="2"/>
    <x v="1"/>
    <n v="2000"/>
    <n v="1789.7"/>
    <n v="90.3"/>
    <s v="Male"/>
    <s v="A-"/>
    <b v="0"/>
    <b v="0"/>
    <b v="1"/>
    <x v="13"/>
    <n v="31.245674740484432"/>
    <b v="1"/>
    <b v="1"/>
    <s v="Appendicitis"/>
    <s v="Recovered"/>
    <b v="1"/>
    <s v="Medicare"/>
    <x v="1"/>
    <b v="0"/>
    <x v="0"/>
    <b v="1"/>
    <b v="1"/>
    <b v="0"/>
    <x v="0"/>
  </r>
  <r>
    <s v="PID0142"/>
    <x v="0"/>
    <x v="1"/>
    <n v="32000"/>
    <n v="20629.759999999998"/>
    <n v="104.7"/>
    <s v="Male"/>
    <s v="O-"/>
    <b v="1"/>
    <b v="0"/>
    <b v="1"/>
    <x v="0"/>
    <n v="34.187755102040818"/>
    <b v="1"/>
    <b v="1"/>
    <s v="Appendicitis"/>
    <s v="Critical"/>
    <b v="1"/>
    <s v="UnitedHealthcare"/>
    <x v="1"/>
    <b v="1"/>
    <x v="1"/>
    <b v="1"/>
    <b v="1"/>
    <b v="1"/>
    <x v="1"/>
  </r>
  <r>
    <s v="PID0143"/>
    <x v="0"/>
    <x v="0"/>
    <n v="21000"/>
    <n v="0"/>
    <n v="70.599999999999994"/>
    <s v="Female"/>
    <s v="A-"/>
    <b v="0"/>
    <b v="0"/>
    <b v="0"/>
    <x v="8"/>
    <n v="26.901386983691502"/>
    <b v="0"/>
    <b v="0"/>
    <s v="Fractured Arm"/>
    <s v="Ongoing Treatment"/>
    <b v="0"/>
    <n v="0"/>
    <x v="1"/>
    <b v="0"/>
    <x v="0"/>
    <b v="0"/>
    <b v="0"/>
    <b v="0"/>
    <x v="0"/>
  </r>
  <r>
    <s v="PID0144"/>
    <x v="0"/>
    <x v="0"/>
    <n v="100"/>
    <n v="61.54"/>
    <n v="66.3"/>
    <s v="Female"/>
    <s v="AB+"/>
    <b v="0"/>
    <b v="0"/>
    <b v="1"/>
    <x v="5"/>
    <n v="29.466666666666665"/>
    <b v="1"/>
    <b v="1"/>
    <s v="Heart Disease"/>
    <s v="Ongoing Treatment"/>
    <b v="1"/>
    <s v="Aetna"/>
    <x v="2"/>
    <b v="1"/>
    <x v="1"/>
    <b v="1"/>
    <b v="1"/>
    <b v="0"/>
    <x v="0"/>
  </r>
  <r>
    <s v="PID0145"/>
    <x v="1"/>
    <x v="0"/>
    <n v="40000"/>
    <n v="29298.800000000003"/>
    <n v="80.400000000000006"/>
    <s v="Male"/>
    <s v="AB+"/>
    <b v="0"/>
    <b v="1"/>
    <b v="1"/>
    <x v="13"/>
    <n v="33.901163771293646"/>
    <b v="1"/>
    <b v="1"/>
    <s v="Heart Attack"/>
    <s v="Recovered"/>
    <b v="1"/>
    <s v="Aetna"/>
    <x v="1"/>
    <b v="1"/>
    <x v="1"/>
    <b v="1"/>
    <b v="1"/>
    <b v="0"/>
    <x v="0"/>
  </r>
  <r>
    <s v="PID0146"/>
    <x v="2"/>
    <x v="1"/>
    <n v="2000"/>
    <n v="1319.34"/>
    <n v="59.7"/>
    <s v="Female"/>
    <s v="AB+"/>
    <b v="0"/>
    <b v="0"/>
    <b v="1"/>
    <x v="13"/>
    <n v="21.406289217971246"/>
    <b v="0"/>
    <b v="0"/>
    <s v="Diabetes"/>
    <s v="Recovered"/>
    <b v="1"/>
    <s v="Medicare"/>
    <x v="1"/>
    <b v="0"/>
    <x v="0"/>
    <b v="0"/>
    <b v="0"/>
    <b v="0"/>
    <x v="0"/>
  </r>
  <r>
    <s v="PID0147"/>
    <x v="2"/>
    <x v="3"/>
    <n v="500"/>
    <n v="259.10000000000002"/>
    <n v="100.2"/>
    <s v="Male"/>
    <s v="A+"/>
    <b v="0"/>
    <b v="0"/>
    <b v="1"/>
    <x v="18"/>
    <n v="34.671280276816617"/>
    <b v="1"/>
    <b v="1"/>
    <s v="Fractured Arm"/>
    <s v="Recovered"/>
    <b v="1"/>
    <s v="Medicare"/>
    <x v="0"/>
    <b v="1"/>
    <x v="1"/>
    <b v="1"/>
    <b v="1"/>
    <b v="1"/>
    <x v="1"/>
  </r>
  <r>
    <s v="PID0148"/>
    <x v="0"/>
    <x v="1"/>
    <n v="200000"/>
    <n v="106845.8"/>
    <n v="84.7"/>
    <s v="Male"/>
    <s v="AB+"/>
    <b v="1"/>
    <b v="1"/>
    <b v="1"/>
    <x v="13"/>
    <n v="29.655824375897208"/>
    <b v="1"/>
    <b v="1"/>
    <s v="Diabetes"/>
    <s v="Recovered"/>
    <b v="1"/>
    <s v="Blue Cross"/>
    <x v="3"/>
    <b v="1"/>
    <x v="1"/>
    <b v="1"/>
    <b v="1"/>
    <b v="1"/>
    <x v="1"/>
  </r>
  <r>
    <s v="PID0149"/>
    <x v="2"/>
    <x v="2"/>
    <n v="60000"/>
    <n v="51135.96"/>
    <n v="64.2"/>
    <s v="Female"/>
    <s v="B+"/>
    <b v="1"/>
    <b v="0"/>
    <b v="1"/>
    <x v="7"/>
    <n v="21.95547347901919"/>
    <b v="0"/>
    <b v="0"/>
    <s v="Cancer"/>
    <s v="Recovered"/>
    <b v="1"/>
    <s v="Aetna"/>
    <x v="2"/>
    <b v="0"/>
    <x v="0"/>
    <b v="0"/>
    <b v="0"/>
    <b v="0"/>
    <x v="0"/>
  </r>
  <r>
    <s v="PID0150"/>
    <x v="0"/>
    <x v="2"/>
    <n v="240000"/>
    <n v="137764.79999999999"/>
    <n v="66.7"/>
    <s v="Female"/>
    <s v="B+"/>
    <b v="0"/>
    <b v="1"/>
    <b v="1"/>
    <x v="5"/>
    <n v="25.104445029922093"/>
    <b v="0"/>
    <b v="0"/>
    <s v="Prostate Cancer"/>
    <s v="Critical"/>
    <b v="1"/>
    <s v="Blue Cross"/>
    <x v="2"/>
    <b v="0"/>
    <x v="0"/>
    <b v="0"/>
    <b v="0"/>
    <b v="0"/>
    <x v="0"/>
  </r>
  <r>
    <s v="PID0151"/>
    <x v="0"/>
    <x v="0"/>
    <n v="10000"/>
    <n v="8622.85"/>
    <n v="79.900000000000006"/>
    <s v="Female"/>
    <s v="B-"/>
    <b v="1"/>
    <b v="0"/>
    <b v="1"/>
    <x v="6"/>
    <n v="32.415108117976388"/>
    <b v="1"/>
    <b v="1"/>
    <s v="Fractured Leg"/>
    <s v="Critical"/>
    <b v="1"/>
    <s v="Medicare"/>
    <x v="2"/>
    <b v="1"/>
    <x v="1"/>
    <b v="1"/>
    <b v="1"/>
    <b v="1"/>
    <x v="1"/>
  </r>
  <r>
    <s v="PID0152"/>
    <x v="2"/>
    <x v="1"/>
    <n v="24000"/>
    <n v="13038.27"/>
    <n v="87.9"/>
    <s v="Female"/>
    <s v="B+"/>
    <b v="1"/>
    <b v="0"/>
    <b v="1"/>
    <x v="1"/>
    <n v="29.712006489994597"/>
    <b v="1"/>
    <b v="1"/>
    <s v="Hypertension"/>
    <s v="Ongoing Treatment"/>
    <b v="1"/>
    <s v="Blue Cross"/>
    <x v="4"/>
    <b v="1"/>
    <x v="1"/>
    <b v="1"/>
    <b v="1"/>
    <b v="1"/>
    <x v="1"/>
  </r>
  <r>
    <s v="PID0153"/>
    <x v="1"/>
    <x v="3"/>
    <n v="40000"/>
    <n v="35399.4"/>
    <n v="71"/>
    <s v="Male"/>
    <s v="A+"/>
    <b v="0"/>
    <b v="1"/>
    <b v="1"/>
    <x v="2"/>
    <n v="28.440954975164232"/>
    <b v="1"/>
    <b v="1"/>
    <s v="Diabetes"/>
    <s v="Critical"/>
    <b v="1"/>
    <s v="Aetna"/>
    <x v="0"/>
    <b v="0"/>
    <x v="0"/>
    <b v="1"/>
    <b v="1"/>
    <b v="0"/>
    <x v="0"/>
  </r>
  <r>
    <s v="PID0154"/>
    <x v="2"/>
    <x v="0"/>
    <n v="60000"/>
    <n v="44585.9"/>
    <n v="77"/>
    <s v="Male"/>
    <s v="B-"/>
    <b v="0"/>
    <b v="0"/>
    <b v="1"/>
    <x v="0"/>
    <n v="30.078124999999993"/>
    <b v="1"/>
    <b v="1"/>
    <s v="Stroke"/>
    <s v="Critical"/>
    <b v="1"/>
    <s v="Cigna"/>
    <x v="1"/>
    <b v="1"/>
    <x v="1"/>
    <b v="1"/>
    <b v="1"/>
    <b v="1"/>
    <x v="1"/>
  </r>
  <r>
    <s v="PID0155"/>
    <x v="2"/>
    <x v="0"/>
    <n v="800"/>
    <n v="531.89"/>
    <n v="88.8"/>
    <s v="Male"/>
    <s v="AB-"/>
    <b v="0"/>
    <b v="0"/>
    <b v="1"/>
    <x v="5"/>
    <n v="31.091348342144887"/>
    <b v="1"/>
    <b v="1"/>
    <s v="Respiratory Infection"/>
    <s v="Ongoing Treatment"/>
    <b v="1"/>
    <s v="UnitedHealthcare"/>
    <x v="2"/>
    <b v="1"/>
    <x v="1"/>
    <b v="1"/>
    <b v="1"/>
    <b v="1"/>
    <x v="1"/>
  </r>
  <r>
    <s v="PID0156"/>
    <x v="1"/>
    <x v="0"/>
    <n v="24000"/>
    <n v="20033.97"/>
    <n v="76.099999999999994"/>
    <s v="Male"/>
    <s v="AB+"/>
    <b v="0"/>
    <b v="1"/>
    <b v="1"/>
    <x v="6"/>
    <n v="26.962868480725625"/>
    <b v="0"/>
    <b v="0"/>
    <s v="Fractured Leg"/>
    <s v="Ongoing Treatment"/>
    <b v="1"/>
    <s v="Aetna"/>
    <x v="1"/>
    <b v="0"/>
    <x v="0"/>
    <b v="0"/>
    <b v="0"/>
    <b v="0"/>
    <x v="0"/>
  </r>
  <r>
    <s v="PID0157"/>
    <x v="2"/>
    <x v="0"/>
    <n v="24000"/>
    <n v="12658.14"/>
    <n v="84.9"/>
    <s v="Female"/>
    <s v="B-"/>
    <b v="0"/>
    <b v="1"/>
    <b v="1"/>
    <x v="15"/>
    <n v="32.753365996682227"/>
    <b v="1"/>
    <b v="1"/>
    <s v="Childbirth"/>
    <s v="Critical"/>
    <b v="1"/>
    <s v="Medicare"/>
    <x v="1"/>
    <b v="0"/>
    <x v="0"/>
    <b v="1"/>
    <b v="1"/>
    <b v="0"/>
    <x v="0"/>
  </r>
  <r>
    <s v="PID0158"/>
    <x v="4"/>
    <x v="0"/>
    <n v="100"/>
    <n v="64.28"/>
    <n v="98.8"/>
    <s v="Female"/>
    <s v="AB+"/>
    <b v="1"/>
    <b v="0"/>
    <b v="1"/>
    <x v="6"/>
    <n v="31.895661157024794"/>
    <b v="1"/>
    <b v="1"/>
    <s v="Heart Attack"/>
    <s v="Ongoing Treatment"/>
    <b v="1"/>
    <s v="Medicare"/>
    <x v="0"/>
    <b v="1"/>
    <x v="1"/>
    <b v="1"/>
    <b v="1"/>
    <b v="0"/>
    <x v="0"/>
  </r>
  <r>
    <s v="PID0159"/>
    <x v="1"/>
    <x v="3"/>
    <n v="800"/>
    <n v="632.6"/>
    <n v="82.7"/>
    <s v="Male"/>
    <s v="O+"/>
    <b v="1"/>
    <b v="1"/>
    <b v="1"/>
    <x v="10"/>
    <n v="30.748066627007741"/>
    <b v="1"/>
    <b v="1"/>
    <s v="Respiratory Infection"/>
    <s v="Recovered"/>
    <b v="1"/>
    <s v="Blue Cross"/>
    <x v="3"/>
    <b v="1"/>
    <x v="1"/>
    <b v="1"/>
    <b v="1"/>
    <b v="1"/>
    <x v="1"/>
  </r>
  <r>
    <s v="PID0160"/>
    <x v="0"/>
    <x v="3"/>
    <n v="300000"/>
    <n v="198697.35"/>
    <n v="76"/>
    <s v="Female"/>
    <s v="O+"/>
    <b v="0"/>
    <b v="1"/>
    <b v="1"/>
    <x v="12"/>
    <n v="29.319856487018246"/>
    <b v="1"/>
    <b v="1"/>
    <s v="Hypertension"/>
    <s v="Recovered"/>
    <b v="1"/>
    <s v="Medicare"/>
    <x v="1"/>
    <b v="0"/>
    <x v="0"/>
    <b v="1"/>
    <b v="1"/>
    <b v="0"/>
    <x v="0"/>
  </r>
  <r>
    <s v="PID0161"/>
    <x v="2"/>
    <x v="1"/>
    <n v="60000"/>
    <n v="47214.76"/>
    <n v="72.5"/>
    <s v="Male"/>
    <s v="A+"/>
    <b v="0"/>
    <b v="0"/>
    <b v="1"/>
    <x v="8"/>
    <n v="23.673469387755102"/>
    <b v="0"/>
    <b v="0"/>
    <s v="Appendicitis"/>
    <s v="Recovered"/>
    <b v="1"/>
    <s v="Aetna"/>
    <x v="2"/>
    <b v="0"/>
    <x v="0"/>
    <b v="0"/>
    <b v="0"/>
    <b v="0"/>
    <x v="0"/>
  </r>
  <r>
    <s v="PID0162"/>
    <x v="1"/>
    <x v="0"/>
    <n v="60000"/>
    <n v="47381.56"/>
    <n v="59.4"/>
    <s v="Female"/>
    <s v="B+"/>
    <b v="0"/>
    <b v="0"/>
    <b v="1"/>
    <x v="20"/>
    <n v="22.915782570116889"/>
    <b v="0"/>
    <b v="0"/>
    <s v="Diabetes"/>
    <s v="Ongoing Treatment"/>
    <b v="1"/>
    <s v="Cigna"/>
    <x v="0"/>
    <b v="0"/>
    <x v="0"/>
    <b v="0"/>
    <b v="0"/>
    <b v="0"/>
    <x v="0"/>
  </r>
  <r>
    <s v="PID0163"/>
    <x v="4"/>
    <x v="2"/>
    <n v="24000"/>
    <n v="17921.32"/>
    <n v="81.5"/>
    <s v="Female"/>
    <s v="O+"/>
    <b v="1"/>
    <b v="1"/>
    <b v="1"/>
    <x v="0"/>
    <n v="26.919011758488573"/>
    <b v="0"/>
    <b v="0"/>
    <s v="Osteoarthritis"/>
    <s v="Recovered"/>
    <b v="1"/>
    <s v="Aetna"/>
    <x v="2"/>
    <b v="0"/>
    <x v="0"/>
    <b v="0"/>
    <b v="0"/>
    <b v="0"/>
    <x v="0"/>
  </r>
  <r>
    <s v="PID0164"/>
    <x v="2"/>
    <x v="3"/>
    <n v="40000"/>
    <n v="28057"/>
    <n v="85.1"/>
    <s v="Female"/>
    <s v="O+"/>
    <b v="1"/>
    <b v="0"/>
    <b v="1"/>
    <x v="13"/>
    <n v="30.513822654093012"/>
    <b v="1"/>
    <b v="1"/>
    <s v="Hypertension"/>
    <s v="Recovered"/>
    <b v="1"/>
    <s v="UnitedHealthcare"/>
    <x v="3"/>
    <b v="0"/>
    <x v="0"/>
    <b v="1"/>
    <b v="1"/>
    <b v="0"/>
    <x v="0"/>
  </r>
  <r>
    <s v="PID0165"/>
    <x v="0"/>
    <x v="0"/>
    <n v="18000"/>
    <n v="0"/>
    <n v="100.2"/>
    <s v="Male"/>
    <s v="AB+"/>
    <b v="0"/>
    <b v="0"/>
    <b v="0"/>
    <x v="4"/>
    <n v="34.671280276816617"/>
    <b v="1"/>
    <b v="1"/>
    <s v="Prostate Cancer"/>
    <s v="Recovered"/>
    <b v="0"/>
    <n v="0"/>
    <x v="2"/>
    <b v="1"/>
    <x v="1"/>
    <b v="1"/>
    <b v="1"/>
    <b v="1"/>
    <x v="1"/>
  </r>
  <r>
    <s v="PID0166"/>
    <x v="1"/>
    <x v="1"/>
    <n v="20000"/>
    <n v="0"/>
    <n v="83.5"/>
    <s v="Male"/>
    <s v="B+"/>
    <b v="0"/>
    <b v="0"/>
    <b v="0"/>
    <x v="3"/>
    <n v="34.755463059313215"/>
    <b v="1"/>
    <b v="1"/>
    <s v="Childbirth"/>
    <s v="Ongoing Treatment"/>
    <b v="0"/>
    <n v="0"/>
    <x v="2"/>
    <b v="1"/>
    <x v="1"/>
    <b v="1"/>
    <b v="1"/>
    <b v="1"/>
    <x v="1"/>
  </r>
  <r>
    <s v="PID0167"/>
    <x v="1"/>
    <x v="3"/>
    <n v="250000"/>
    <n v="203806.19999999998"/>
    <n v="69.400000000000006"/>
    <s v="Male"/>
    <s v="O-"/>
    <b v="0"/>
    <b v="1"/>
    <b v="1"/>
    <x v="0"/>
    <n v="28.517422748191979"/>
    <b v="1"/>
    <b v="1"/>
    <s v="Heart Disease"/>
    <s v="Critical"/>
    <b v="1"/>
    <s v="UnitedHealthcare"/>
    <x v="4"/>
    <b v="1"/>
    <x v="1"/>
    <b v="1"/>
    <b v="1"/>
    <b v="0"/>
    <x v="0"/>
  </r>
  <r>
    <s v="PID0168"/>
    <x v="1"/>
    <x v="2"/>
    <n v="100"/>
    <n v="72.98"/>
    <n v="87.9"/>
    <s v="Male"/>
    <s v="B+"/>
    <b v="0"/>
    <b v="0"/>
    <b v="1"/>
    <x v="16"/>
    <n v="33.910728752748732"/>
    <b v="1"/>
    <b v="1"/>
    <s v="Fractured Arm"/>
    <s v="Recovered"/>
    <b v="1"/>
    <s v="Medicare"/>
    <x v="0"/>
    <b v="1"/>
    <x v="1"/>
    <b v="1"/>
    <b v="1"/>
    <b v="1"/>
    <x v="1"/>
  </r>
  <r>
    <s v="PID0169"/>
    <x v="0"/>
    <x v="2"/>
    <n v="21000"/>
    <n v="17316.740000000002"/>
    <n v="64.099999999999994"/>
    <s v="Male"/>
    <s v="AB-"/>
    <b v="1"/>
    <b v="1"/>
    <b v="1"/>
    <x v="0"/>
    <n v="26.339579224194605"/>
    <b v="0"/>
    <b v="0"/>
    <s v="Kidney Stones"/>
    <s v="Recovered"/>
    <b v="1"/>
    <s v="UnitedHealthcare"/>
    <x v="4"/>
    <b v="0"/>
    <x v="0"/>
    <b v="0"/>
    <b v="0"/>
    <b v="0"/>
    <x v="0"/>
  </r>
  <r>
    <s v="PID0170"/>
    <x v="0"/>
    <x v="1"/>
    <n v="20000"/>
    <n v="12759.74"/>
    <n v="85.4"/>
    <s v="Female"/>
    <s v="O+"/>
    <b v="1"/>
    <b v="1"/>
    <b v="1"/>
    <x v="14"/>
    <n v="34.646435960890912"/>
    <b v="1"/>
    <b v="1"/>
    <s v="Osteoarthritis"/>
    <s v="Ongoing Treatment"/>
    <b v="1"/>
    <s v="UnitedHealthcare"/>
    <x v="5"/>
    <b v="0"/>
    <x v="0"/>
    <b v="1"/>
    <b v="1"/>
    <b v="0"/>
    <x v="0"/>
  </r>
  <r>
    <s v="PID0171"/>
    <x v="0"/>
    <x v="0"/>
    <n v="100"/>
    <n v="83.26"/>
    <n v="80.099999999999994"/>
    <s v="Female"/>
    <s v="AB-"/>
    <b v="0"/>
    <b v="0"/>
    <b v="1"/>
    <x v="12"/>
    <n v="31.683873264506936"/>
    <b v="1"/>
    <b v="1"/>
    <s v="Heart Attack"/>
    <s v="Ongoing Treatment"/>
    <b v="1"/>
    <s v="UnitedHealthcare"/>
    <x v="1"/>
    <b v="1"/>
    <x v="1"/>
    <b v="1"/>
    <b v="1"/>
    <b v="0"/>
    <x v="0"/>
  </r>
  <r>
    <s v="PID0172"/>
    <x v="0"/>
    <x v="2"/>
    <n v="3000"/>
    <n v="0"/>
    <n v="80.099999999999994"/>
    <s v="Male"/>
    <s v="O+"/>
    <b v="0"/>
    <b v="0"/>
    <b v="0"/>
    <x v="0"/>
    <n v="29.781380130874481"/>
    <b v="1"/>
    <b v="1"/>
    <s v="Respiratory Infection"/>
    <s v="Ongoing Treatment"/>
    <b v="0"/>
    <n v="0"/>
    <x v="2"/>
    <b v="1"/>
    <x v="1"/>
    <b v="1"/>
    <b v="1"/>
    <b v="1"/>
    <x v="1"/>
  </r>
  <r>
    <s v="PID0173"/>
    <x v="1"/>
    <x v="1"/>
    <n v="100"/>
    <n v="0"/>
    <n v="87.5"/>
    <s v="Female"/>
    <s v="A-"/>
    <b v="0"/>
    <b v="0"/>
    <b v="0"/>
    <x v="17"/>
    <n v="31.753520104514447"/>
    <b v="1"/>
    <b v="1"/>
    <s v="Diabetes"/>
    <s v="Ongoing Treatment"/>
    <b v="0"/>
    <n v="0"/>
    <x v="0"/>
    <b v="0"/>
    <x v="0"/>
    <b v="1"/>
    <b v="1"/>
    <b v="0"/>
    <x v="0"/>
  </r>
  <r>
    <s v="PID0174"/>
    <x v="1"/>
    <x v="0"/>
    <n v="3000"/>
    <n v="2684.7599999999998"/>
    <n v="72.900000000000006"/>
    <s v="Male"/>
    <s v="O+"/>
    <b v="0"/>
    <b v="0"/>
    <b v="1"/>
    <x v="1"/>
    <n v="31.552977839335181"/>
    <b v="1"/>
    <b v="1"/>
    <s v="Stroke"/>
    <s v="Critical"/>
    <b v="1"/>
    <s v="Cigna"/>
    <x v="2"/>
    <b v="1"/>
    <x v="1"/>
    <b v="1"/>
    <b v="1"/>
    <b v="1"/>
    <x v="1"/>
  </r>
  <r>
    <s v="PID0175"/>
    <x v="1"/>
    <x v="0"/>
    <n v="36000"/>
    <n v="29560.29"/>
    <n v="72.8"/>
    <s v="Male"/>
    <s v="AB+"/>
    <b v="0"/>
    <b v="0"/>
    <b v="1"/>
    <x v="6"/>
    <n v="26.418928726956018"/>
    <b v="0"/>
    <b v="0"/>
    <s v="Stroke"/>
    <s v="Ongoing Treatment"/>
    <b v="1"/>
    <s v="Blue Cross"/>
    <x v="1"/>
    <b v="0"/>
    <x v="0"/>
    <b v="0"/>
    <b v="0"/>
    <b v="0"/>
    <x v="0"/>
  </r>
  <r>
    <s v="PID0176"/>
    <x v="1"/>
    <x v="3"/>
    <n v="800"/>
    <n v="550.38"/>
    <n v="66.3"/>
    <s v="Male"/>
    <s v="A-"/>
    <b v="0"/>
    <b v="1"/>
    <b v="1"/>
    <x v="8"/>
    <n v="29.077672031928422"/>
    <b v="1"/>
    <b v="1"/>
    <s v="Prostate Cancer"/>
    <s v="Ongoing Treatment"/>
    <b v="1"/>
    <s v="UnitedHealthcare"/>
    <x v="1"/>
    <b v="1"/>
    <x v="1"/>
    <b v="1"/>
    <b v="1"/>
    <b v="1"/>
    <x v="1"/>
  </r>
  <r>
    <s v="PID0177"/>
    <x v="2"/>
    <x v="0"/>
    <n v="500"/>
    <n v="394.97"/>
    <n v="108.4"/>
    <s v="Female"/>
    <s v="AB-"/>
    <b v="0"/>
    <b v="0"/>
    <b v="1"/>
    <x v="8"/>
    <n v="34.994834710743802"/>
    <b v="1"/>
    <b v="1"/>
    <s v="Hypertension"/>
    <s v="Critical"/>
    <b v="1"/>
    <s v="Aetna"/>
    <x v="2"/>
    <b v="1"/>
    <x v="1"/>
    <b v="1"/>
    <b v="1"/>
    <b v="1"/>
    <x v="1"/>
  </r>
  <r>
    <s v="PID0178"/>
    <x v="4"/>
    <x v="1"/>
    <n v="32000"/>
    <n v="20010.64"/>
    <n v="73.900000000000006"/>
    <s v="Female"/>
    <s v="B-"/>
    <b v="0"/>
    <b v="0"/>
    <b v="1"/>
    <x v="8"/>
    <n v="31.569054637105388"/>
    <b v="1"/>
    <b v="1"/>
    <s v="Heart Attack"/>
    <s v="Ongoing Treatment"/>
    <b v="1"/>
    <s v="UnitedHealthcare"/>
    <x v="1"/>
    <b v="1"/>
    <x v="1"/>
    <b v="1"/>
    <b v="1"/>
    <b v="0"/>
    <x v="0"/>
  </r>
  <r>
    <s v="PID0179"/>
    <x v="0"/>
    <x v="0"/>
    <n v="3000"/>
    <n v="1974.03"/>
    <n v="63.3"/>
    <s v="Female"/>
    <s v="A-"/>
    <b v="0"/>
    <b v="0"/>
    <b v="1"/>
    <x v="3"/>
    <n v="25.356513379266136"/>
    <b v="0"/>
    <b v="0"/>
    <s v="Kidney Stones"/>
    <s v="Ongoing Treatment"/>
    <b v="1"/>
    <s v="Cigna"/>
    <x v="3"/>
    <b v="0"/>
    <x v="0"/>
    <b v="0"/>
    <b v="0"/>
    <b v="0"/>
    <x v="0"/>
  </r>
  <r>
    <s v="PID0180"/>
    <x v="2"/>
    <x v="1"/>
    <n v="10000"/>
    <n v="0"/>
    <n v="66.3"/>
    <s v="Female"/>
    <s v="A+"/>
    <b v="0"/>
    <b v="0"/>
    <b v="0"/>
    <x v="8"/>
    <n v="21.162501196974048"/>
    <b v="0"/>
    <b v="0"/>
    <s v="Hypertension"/>
    <s v="Recovered"/>
    <b v="0"/>
    <n v="0"/>
    <x v="1"/>
    <b v="0"/>
    <x v="0"/>
    <b v="0"/>
    <b v="0"/>
    <b v="0"/>
    <x v="0"/>
  </r>
  <r>
    <s v="PID0181"/>
    <x v="0"/>
    <x v="0"/>
    <n v="200000"/>
    <n v="163598.39999999999"/>
    <n v="83.1"/>
    <s v="Female"/>
    <s v="O+"/>
    <b v="0"/>
    <b v="0"/>
    <b v="1"/>
    <x v="8"/>
    <n v="30.896787626412852"/>
    <b v="1"/>
    <b v="1"/>
    <s v="Childbirth"/>
    <s v="Ongoing Treatment"/>
    <b v="1"/>
    <s v="Cigna"/>
    <x v="2"/>
    <b v="0"/>
    <x v="0"/>
    <b v="1"/>
    <b v="1"/>
    <b v="0"/>
    <x v="0"/>
  </r>
  <r>
    <s v="PID0182"/>
    <x v="2"/>
    <x v="0"/>
    <n v="60000"/>
    <n v="34972.1"/>
    <n v="94.2"/>
    <s v="Male"/>
    <s v="A+"/>
    <b v="0"/>
    <b v="0"/>
    <b v="1"/>
    <x v="21"/>
    <n v="33.776757861522469"/>
    <b v="1"/>
    <b v="1"/>
    <s v="Childbirth"/>
    <s v="Critical"/>
    <b v="1"/>
    <s v="Medicare"/>
    <x v="6"/>
    <b v="1"/>
    <x v="1"/>
    <b v="1"/>
    <b v="1"/>
    <b v="1"/>
    <x v="1"/>
  </r>
  <r>
    <s v="PID0183"/>
    <x v="0"/>
    <x v="1"/>
    <n v="18000"/>
    <n v="11502.539999999999"/>
    <n v="82.8"/>
    <s v="Male"/>
    <s v="B-"/>
    <b v="1"/>
    <b v="1"/>
    <b v="1"/>
    <x v="8"/>
    <n v="32.343749999999993"/>
    <b v="1"/>
    <b v="1"/>
    <s v="Respiratory Infection"/>
    <s v="Recovered"/>
    <b v="1"/>
    <s v="Blue Cross"/>
    <x v="3"/>
    <b v="1"/>
    <x v="1"/>
    <b v="1"/>
    <b v="1"/>
    <b v="1"/>
    <x v="1"/>
  </r>
  <r>
    <s v="PID0184"/>
    <x v="2"/>
    <x v="2"/>
    <n v="240000"/>
    <n v="164092.20000000001"/>
    <n v="92.6"/>
    <s v="Female"/>
    <s v="O+"/>
    <s v="No"/>
    <b v="0"/>
    <b v="1"/>
    <x v="6"/>
    <n v="31.667863616155401"/>
    <b v="1"/>
    <b v="1"/>
    <s v="Heart Attack"/>
    <s v="Ongoing Treatment"/>
    <b v="1"/>
    <s v="Blue Cross"/>
    <x v="1"/>
    <b v="1"/>
    <x v="1"/>
    <b v="1"/>
    <b v="1"/>
    <b v="1"/>
    <x v="1"/>
  </r>
  <r>
    <s v="PID0185"/>
    <x v="2"/>
    <x v="0"/>
    <n v="90000"/>
    <n v="0"/>
    <n v="64.2"/>
    <s v="Female"/>
    <s v="AB+"/>
    <b v="0"/>
    <s v="No"/>
    <b v="0"/>
    <x v="13"/>
    <n v="21.95547347901919"/>
    <b v="0"/>
    <b v="0"/>
    <s v="Osteoarthritis"/>
    <s v="Ongoing Treatment"/>
    <b v="0"/>
    <n v="0"/>
    <x v="1"/>
    <b v="0"/>
    <x v="0"/>
    <b v="0"/>
    <b v="0"/>
    <b v="0"/>
    <x v="0"/>
  </r>
  <r>
    <s v="PID0186"/>
    <x v="0"/>
    <x v="0"/>
    <n v="300000"/>
    <n v="194773.68"/>
    <n v="85.3"/>
    <s v="Male"/>
    <s v="AB-"/>
    <b v="0"/>
    <b v="0"/>
    <b v="1"/>
    <x v="13"/>
    <n v="31.714753123140991"/>
    <b v="1"/>
    <b v="1"/>
    <s v="Diabetes"/>
    <s v="Critical"/>
    <b v="1"/>
    <s v="Medicare"/>
    <x v="0"/>
    <b v="0"/>
    <x v="0"/>
    <b v="1"/>
    <b v="1"/>
    <b v="0"/>
    <x v="0"/>
  </r>
  <r>
    <s v="PID0187"/>
    <x v="2"/>
    <x v="0"/>
    <n v="100"/>
    <n v="60.96"/>
    <n v="82.1"/>
    <s v="Female"/>
    <s v="O-"/>
    <b v="1"/>
    <b v="0"/>
    <b v="1"/>
    <x v="7"/>
    <n v="25.912132306526949"/>
    <b v="0"/>
    <b v="0"/>
    <s v="Allergic Reaction"/>
    <s v="Ongoing Treatment"/>
    <b v="1"/>
    <s v="Blue Cross"/>
    <x v="2"/>
    <b v="0"/>
    <x v="0"/>
    <b v="0"/>
    <b v="0"/>
    <b v="0"/>
    <x v="0"/>
  </r>
  <r>
    <s v="PID0188"/>
    <x v="2"/>
    <x v="2"/>
    <n v="10000"/>
    <n v="7939.0999999999995"/>
    <n v="96.5"/>
    <s v="Male"/>
    <s v="A+"/>
    <b v="0"/>
    <b v="0"/>
    <b v="1"/>
    <x v="9"/>
    <n v="33.787332376317359"/>
    <b v="1"/>
    <b v="1"/>
    <s v="Heart Disease"/>
    <s v="Recovered"/>
    <b v="1"/>
    <s v="Aetna"/>
    <x v="0"/>
    <b v="1"/>
    <x v="1"/>
    <b v="1"/>
    <b v="1"/>
    <b v="1"/>
    <x v="1"/>
  </r>
  <r>
    <s v="PID0189"/>
    <x v="2"/>
    <x v="0"/>
    <n v="240000"/>
    <n v="214090.32"/>
    <n v="61.8"/>
    <s v="Male"/>
    <s v="AB+"/>
    <b v="1"/>
    <b v="1"/>
    <b v="1"/>
    <x v="0"/>
    <n v="22.159274265839578"/>
    <b v="0"/>
    <b v="0"/>
    <s v="Fractured Leg"/>
    <s v="Recovered"/>
    <b v="1"/>
    <s v="Blue Cross"/>
    <x v="2"/>
    <b v="0"/>
    <x v="0"/>
    <b v="0"/>
    <b v="0"/>
    <b v="0"/>
    <x v="0"/>
  </r>
  <r>
    <s v="PID0190"/>
    <x v="2"/>
    <x v="2"/>
    <n v="18000"/>
    <n v="12382.380000000001"/>
    <n v="96.3"/>
    <s v="Female"/>
    <s v="B-"/>
    <b v="0"/>
    <b v="0"/>
    <b v="1"/>
    <x v="4"/>
    <n v="31.088584710743802"/>
    <b v="1"/>
    <b v="1"/>
    <s v="Heart Disease"/>
    <s v="Recovered"/>
    <b v="1"/>
    <s v="Medicare"/>
    <x v="1"/>
    <b v="1"/>
    <x v="1"/>
    <b v="1"/>
    <b v="1"/>
    <b v="0"/>
    <x v="0"/>
  </r>
  <r>
    <s v="PID0191"/>
    <x v="2"/>
    <x v="2"/>
    <n v="75000"/>
    <n v="57189.799999999996"/>
    <n v="77.900000000000006"/>
    <s v="Female"/>
    <s v="AB-"/>
    <b v="0"/>
    <b v="0"/>
    <b v="1"/>
    <x v="12"/>
    <n v="28.96341463414635"/>
    <b v="1"/>
    <b v="1"/>
    <s v="Heart Attack"/>
    <s v="Ongoing Treatment"/>
    <b v="1"/>
    <s v="Cigna"/>
    <x v="1"/>
    <b v="1"/>
    <x v="1"/>
    <b v="1"/>
    <b v="1"/>
    <b v="0"/>
    <x v="0"/>
  </r>
  <r>
    <s v="PID0192"/>
    <x v="2"/>
    <x v="2"/>
    <n v="2000"/>
    <n v="1230.08"/>
    <n v="102.1"/>
    <s v="Female"/>
    <s v="B-"/>
    <b v="1"/>
    <b v="0"/>
    <b v="1"/>
    <x v="7"/>
    <n v="34.916726514141104"/>
    <b v="1"/>
    <b v="1"/>
    <s v="Hypertension"/>
    <s v="Critical"/>
    <b v="1"/>
    <s v="Aetna"/>
    <x v="1"/>
    <b v="1"/>
    <x v="1"/>
    <b v="1"/>
    <b v="1"/>
    <b v="1"/>
    <x v="1"/>
  </r>
  <r>
    <s v="PID0193"/>
    <x v="0"/>
    <x v="2"/>
    <n v="3000"/>
    <n v="0"/>
    <n v="79.5"/>
    <s v="Female"/>
    <s v="B-"/>
    <b v="0"/>
    <b v="0"/>
    <b v="0"/>
    <x v="1"/>
    <n v="30.292638317329668"/>
    <b v="1"/>
    <b v="1"/>
    <s v="Respiratory Infection"/>
    <s v="Ongoing Treatment"/>
    <b v="0"/>
    <n v="0"/>
    <x v="0"/>
    <b v="1"/>
    <x v="1"/>
    <b v="1"/>
    <b v="1"/>
    <s v="Yes"/>
    <x v="1"/>
  </r>
  <r>
    <s v="PID0194"/>
    <x v="0"/>
    <x v="1"/>
    <n v="12000"/>
    <n v="8360.16"/>
    <n v="64.400000000000006"/>
    <s v="Female"/>
    <s v="AB-"/>
    <b v="0"/>
    <b v="0"/>
    <b v="1"/>
    <x v="13"/>
    <n v="24.844720496894411"/>
    <b v="0"/>
    <b v="0"/>
    <s v="Prostate Cancer"/>
    <s v="Recovered"/>
    <b v="1"/>
    <s v="Cigna"/>
    <x v="1"/>
    <b v="0"/>
    <x v="0"/>
    <b v="0"/>
    <b v="0"/>
    <b v="0"/>
    <x v="0"/>
  </r>
  <r>
    <s v="PID0195"/>
    <x v="1"/>
    <x v="1"/>
    <n v="60000"/>
    <n v="0"/>
    <n v="68.7"/>
    <s v="Male"/>
    <s v="O+"/>
    <b v="0"/>
    <b v="0"/>
    <b v="0"/>
    <x v="8"/>
    <n v="30.533333333333335"/>
    <b v="1"/>
    <b v="1"/>
    <s v="Appendicitis"/>
    <s v="Critical"/>
    <b v="0"/>
    <n v="0"/>
    <x v="6"/>
    <b v="0"/>
    <x v="0"/>
    <b v="1"/>
    <b v="1"/>
    <b v="0"/>
    <x v="0"/>
  </r>
  <r>
    <s v="PID0196"/>
    <x v="2"/>
    <x v="1"/>
    <n v="75000"/>
    <n v="0"/>
    <n v="88.1"/>
    <s v="Male"/>
    <s v="B+"/>
    <b v="0"/>
    <b v="0"/>
    <b v="0"/>
    <x v="0"/>
    <n v="29.436332653947673"/>
    <b v="1"/>
    <b v="1"/>
    <s v="Osteoarthritis"/>
    <s v="Ongoing Treatment"/>
    <b v="0"/>
    <n v="0"/>
    <x v="4"/>
    <b v="1"/>
    <x v="1"/>
    <b v="1"/>
    <b v="1"/>
    <b v="1"/>
    <x v="1"/>
  </r>
  <r>
    <s v="PID0197"/>
    <x v="2"/>
    <x v="1"/>
    <n v="21000"/>
    <n v="13329.75"/>
    <n v="78.400000000000006"/>
    <s v="Female"/>
    <s v="A+"/>
    <b v="0"/>
    <b v="0"/>
    <b v="1"/>
    <x v="12"/>
    <n v="29.873494894071023"/>
    <b v="1"/>
    <b v="1"/>
    <s v="Kidney Stones"/>
    <s v="Critical"/>
    <b v="1"/>
    <s v="Aetna"/>
    <x v="5"/>
    <b v="1"/>
    <x v="1"/>
    <b v="1"/>
    <b v="1"/>
    <s v="Yes"/>
    <x v="1"/>
  </r>
  <r>
    <s v="PID0198"/>
    <x v="2"/>
    <x v="2"/>
    <n v="3000"/>
    <n v="2153.2200000000003"/>
    <n v="62.3"/>
    <s v="Female"/>
    <s v="O+"/>
    <s v="Yes"/>
    <b v="1"/>
    <b v="1"/>
    <x v="1"/>
    <n v="24.335937499999993"/>
    <b v="0"/>
    <b v="0"/>
    <s v="Kidney Stones"/>
    <s v="Ongoing Treatment"/>
    <b v="1"/>
    <s v="Aetna"/>
    <x v="4"/>
    <b v="0"/>
    <x v="0"/>
    <b v="0"/>
    <b v="0"/>
    <b v="0"/>
    <x v="0"/>
  </r>
  <r>
    <s v="PID0199"/>
    <x v="1"/>
    <x v="0"/>
    <n v="45000"/>
    <n v="40303.020000000004"/>
    <n v="53.7"/>
    <s v="Male"/>
    <s v="AB+"/>
    <b v="0"/>
    <b v="0"/>
    <b v="1"/>
    <x v="4"/>
    <n v="20.461819844535892"/>
    <b v="0"/>
    <b v="0"/>
    <s v="Prostate Cancer"/>
    <s v="Critical"/>
    <b v="1"/>
    <s v="Medicare"/>
    <x v="0"/>
    <b v="0"/>
    <x v="0"/>
    <b v="0"/>
    <b v="0"/>
    <b v="0"/>
    <x v="0"/>
  </r>
  <r>
    <s v="PID0200"/>
    <x v="0"/>
    <x v="2"/>
    <n v="1600"/>
    <n v="1266.78"/>
    <n v="89.2"/>
    <s v="Female"/>
    <s v="B+"/>
    <b v="0"/>
    <b v="0"/>
    <b v="1"/>
    <x v="16"/>
    <n v="32.370445637973582"/>
    <b v="1"/>
    <b v="1"/>
    <s v="Respiratory Infection"/>
    <s v="Recovered"/>
    <b v="1"/>
    <s v="Medicare"/>
    <x v="3"/>
    <b v="1"/>
    <x v="1"/>
    <b v="1"/>
    <b v="1"/>
    <b v="1"/>
    <x v="1"/>
  </r>
  <r>
    <s v="PID0201"/>
    <x v="0"/>
    <x v="0"/>
    <n v="800"/>
    <n v="630.48"/>
    <n v="54.1"/>
    <s v="Male"/>
    <s v="A-"/>
    <b v="0"/>
    <b v="1"/>
    <b v="1"/>
    <x v="15"/>
    <n v="22.230440499671268"/>
    <b v="0"/>
    <b v="0"/>
    <s v="Cancer"/>
    <s v="Recovered"/>
    <b v="1"/>
    <s v="UnitedHealthcare"/>
    <x v="0"/>
    <b v="0"/>
    <x v="0"/>
    <b v="0"/>
    <b v="0"/>
    <b v="0"/>
    <x v="0"/>
  </r>
  <r>
    <s v="PID0202"/>
    <x v="1"/>
    <x v="2"/>
    <n v="100"/>
    <n v="0"/>
    <n v="80"/>
    <s v="Male"/>
    <s v="A-"/>
    <b v="0"/>
    <b v="1"/>
    <b v="0"/>
    <x v="5"/>
    <n v="33.732501264968796"/>
    <b v="1"/>
    <b v="1"/>
    <s v="Kidney Stones"/>
    <s v="Recovered"/>
    <b v="0"/>
    <n v="0"/>
    <x v="1"/>
    <b v="1"/>
    <x v="1"/>
    <b v="1"/>
    <b v="1"/>
    <b v="1"/>
    <x v="1"/>
  </r>
  <r>
    <s v="PID0203"/>
    <x v="0"/>
    <x v="3"/>
    <n v="300000"/>
    <n v="233626.56"/>
    <n v="90.8"/>
    <s v="Female"/>
    <s v="O-"/>
    <b v="0"/>
    <b v="0"/>
    <b v="1"/>
    <x v="8"/>
    <n v="32.171201814058961"/>
    <b v="1"/>
    <b v="1"/>
    <s v="Kidney Stones"/>
    <s v="Ongoing Treatment"/>
    <b v="1"/>
    <s v="Cigna"/>
    <x v="1"/>
    <b v="1"/>
    <x v="1"/>
    <b v="1"/>
    <b v="1"/>
    <b v="1"/>
    <x v="1"/>
  </r>
  <r>
    <s v="PID0204"/>
    <x v="2"/>
    <x v="3"/>
    <n v="300000"/>
    <n v="210807"/>
    <n v="72.400000000000006"/>
    <s v="Female"/>
    <s v="O-"/>
    <b v="0"/>
    <b v="0"/>
    <b v="1"/>
    <x v="0"/>
    <n v="26.918500892326001"/>
    <b v="0"/>
    <b v="0"/>
    <s v="Fractured Arm"/>
    <s v="Ongoing Treatment"/>
    <b v="1"/>
    <s v="Medicare"/>
    <x v="2"/>
    <b v="0"/>
    <x v="0"/>
    <b v="0"/>
    <b v="0"/>
    <s v="No"/>
    <x v="0"/>
  </r>
  <r>
    <s v="PID0205"/>
    <x v="1"/>
    <x v="0"/>
    <n v="45000"/>
    <n v="36976.979999999996"/>
    <n v="60.1"/>
    <s v="Male"/>
    <s v="B+"/>
    <b v="0"/>
    <b v="0"/>
    <b v="1"/>
    <x v="2"/>
    <n v="21.810132094643638"/>
    <b v="0"/>
    <b v="0"/>
    <s v="Fractured Leg"/>
    <s v="Critical"/>
    <b v="1"/>
    <s v="Cigna"/>
    <x v="0"/>
    <b v="0"/>
    <x v="0"/>
    <b v="0"/>
    <b v="0"/>
    <b v="0"/>
    <x v="0"/>
  </r>
  <r>
    <s v="PID0206"/>
    <x v="2"/>
    <x v="2"/>
    <n v="18000"/>
    <n v="13231.380000000001"/>
    <n v="72.3"/>
    <s v="Male"/>
    <s v="B-"/>
    <s v="No"/>
    <b v="1"/>
    <b v="1"/>
    <x v="5"/>
    <n v="25.924199505181253"/>
    <s v="No"/>
    <b v="0"/>
    <s v="Allergic Reaction"/>
    <s v="Recovered"/>
    <b v="1"/>
    <s v="Blue Cross"/>
    <x v="2"/>
    <s v="No"/>
    <x v="0"/>
    <s v="No"/>
    <b v="0"/>
    <b v="0"/>
    <x v="0"/>
  </r>
  <r>
    <s v="PID0207"/>
    <x v="2"/>
    <x v="0"/>
    <n v="3000"/>
    <n v="0"/>
    <n v="90"/>
    <s v="Female"/>
    <s v="B+"/>
    <b v="0"/>
    <b v="0"/>
    <b v="0"/>
    <x v="10"/>
    <n v="29.054752066115704"/>
    <b v="1"/>
    <b v="1"/>
    <s v="Allergic Reaction"/>
    <s v="Ongoing Treatment"/>
    <b v="0"/>
    <n v="0"/>
    <x v="3"/>
    <b v="0"/>
    <x v="0"/>
    <b v="1"/>
    <b v="1"/>
    <b v="0"/>
    <x v="0"/>
  </r>
  <r>
    <s v="PID0208"/>
    <x v="0"/>
    <x v="3"/>
    <n v="3000"/>
    <n v="0"/>
    <n v="61.1"/>
    <s v="Male"/>
    <s v="AB-"/>
    <b v="0"/>
    <b v="1"/>
    <b v="0"/>
    <x v="12"/>
    <n v="23.571621465221249"/>
    <b v="0"/>
    <b v="0"/>
    <s v="Diabetes"/>
    <s v="Critical"/>
    <b v="0"/>
    <n v="0"/>
    <x v="0"/>
    <b v="0"/>
    <x v="0"/>
    <b v="0"/>
    <b v="0"/>
    <b v="0"/>
    <x v="0"/>
  </r>
  <r>
    <s v="PID0209"/>
    <x v="0"/>
    <x v="3"/>
    <n v="75000"/>
    <n v="39899.4"/>
    <n v="68.8"/>
    <s v="Male"/>
    <s v="B-"/>
    <b v="0"/>
    <b v="0"/>
    <b v="1"/>
    <x v="12"/>
    <n v="26.542185872458621"/>
    <b v="0"/>
    <b v="0"/>
    <s v="Childbirth"/>
    <s v="Critical"/>
    <b v="1"/>
    <s v="Medicare"/>
    <x v="0"/>
    <b v="0"/>
    <x v="0"/>
    <b v="0"/>
    <b v="0"/>
    <b v="0"/>
    <x v="0"/>
  </r>
  <r>
    <s v="PID0210"/>
    <x v="1"/>
    <x v="2"/>
    <n v="100"/>
    <n v="0"/>
    <n v="51.9"/>
    <s v="Male"/>
    <s v="AB-"/>
    <b v="0"/>
    <b v="0"/>
    <b v="0"/>
    <x v="22"/>
    <n v="20.022375679950617"/>
    <b v="0"/>
    <b v="0"/>
    <s v="Osteoarthritis"/>
    <s v="Critical"/>
    <b v="0"/>
    <n v="0"/>
    <x v="2"/>
    <b v="0"/>
    <x v="0"/>
    <b v="0"/>
    <b v="0"/>
    <b v="0"/>
    <x v="0"/>
  </r>
  <r>
    <s v="PID0211"/>
    <x v="0"/>
    <x v="3"/>
    <n v="20000"/>
    <n v="16134.38"/>
    <n v="82.5"/>
    <s v="Male"/>
    <s v="AB+"/>
    <b v="0"/>
    <b v="0"/>
    <b v="1"/>
    <x v="3"/>
    <n v="34.786641929499076"/>
    <b v="1"/>
    <b v="1"/>
    <s v="Heart Disease"/>
    <s v="Critical"/>
    <b v="1"/>
    <s v="Medicare"/>
    <x v="2"/>
    <b v="1"/>
    <x v="1"/>
    <b v="1"/>
    <b v="1"/>
    <s v="No"/>
    <x v="0"/>
  </r>
  <r>
    <s v="PID0212"/>
    <x v="0"/>
    <x v="0"/>
    <n v="60000"/>
    <n v="38509.85"/>
    <n v="100.5"/>
    <s v="Female"/>
    <s v="O-"/>
    <b v="0"/>
    <b v="1"/>
    <b v="1"/>
    <x v="1"/>
    <n v="34.775086505190316"/>
    <b v="1"/>
    <b v="1"/>
    <s v="Fractured Arm"/>
    <s v="Critical"/>
    <b v="1"/>
    <s v="Medicare"/>
    <x v="1"/>
    <b v="0"/>
    <x v="0"/>
    <b v="1"/>
    <b v="1"/>
    <b v="0"/>
    <x v="0"/>
  </r>
  <r>
    <s v="PID0213"/>
    <x v="2"/>
    <x v="3"/>
    <n v="90000"/>
    <n v="51209.85"/>
    <n v="93.3"/>
    <s v="Female"/>
    <s v="B-"/>
    <b v="0"/>
    <b v="1"/>
    <b v="1"/>
    <x v="13"/>
    <n v="34.269972451790636"/>
    <b v="1"/>
    <b v="1"/>
    <s v="Heart Disease"/>
    <s v="Ongoing Treatment"/>
    <b v="1"/>
    <s v="UnitedHealthcare"/>
    <x v="1"/>
    <b v="1"/>
    <x v="1"/>
    <b v="1"/>
    <b v="1"/>
    <b v="0"/>
    <x v="0"/>
  </r>
  <r>
    <s v="PID0214"/>
    <x v="0"/>
    <x v="3"/>
    <n v="32000"/>
    <n v="0"/>
    <n v="70.900000000000006"/>
    <s v="Male"/>
    <s v="O+"/>
    <b v="0"/>
    <b v="0"/>
    <b v="0"/>
    <x v="19"/>
    <n v="25.422209473269035"/>
    <b v="0"/>
    <b v="0"/>
    <s v="Diabetes"/>
    <s v="Critical"/>
    <b v="0"/>
    <n v="0"/>
    <x v="1"/>
    <b v="0"/>
    <x v="0"/>
    <b v="0"/>
    <b v="0"/>
    <s v="No"/>
    <x v="0"/>
  </r>
  <r>
    <s v="PID0215"/>
    <x v="0"/>
    <x v="2"/>
    <n v="18000"/>
    <n v="0"/>
    <n v="105.6"/>
    <s v="Male"/>
    <s v="AB+"/>
    <s v="No"/>
    <b v="1"/>
    <b v="0"/>
    <x v="2"/>
    <n v="33.329125110465846"/>
    <b v="1"/>
    <b v="1"/>
    <s v="Childbirth"/>
    <s v="Critical"/>
    <b v="0"/>
    <n v="0"/>
    <x v="0"/>
    <b v="1"/>
    <x v="1"/>
    <b v="1"/>
    <b v="1"/>
    <b v="1"/>
    <x v="1"/>
  </r>
  <r>
    <s v="PID0216"/>
    <x v="2"/>
    <x v="0"/>
    <n v="12000"/>
    <n v="9943.16"/>
    <n v="63.3"/>
    <s v="Female"/>
    <s v="B-"/>
    <b v="1"/>
    <b v="1"/>
    <b v="1"/>
    <x v="8"/>
    <n v="24.420354153003352"/>
    <b v="0"/>
    <b v="0"/>
    <s v="Appendicitis"/>
    <s v="Critical"/>
    <b v="1"/>
    <s v="Cigna"/>
    <x v="4"/>
    <b v="0"/>
    <x v="0"/>
    <b v="0"/>
    <b v="0"/>
    <b v="0"/>
    <x v="0"/>
  </r>
  <r>
    <s v="PID0217"/>
    <x v="2"/>
    <x v="2"/>
    <n v="2000"/>
    <n v="1476.98"/>
    <n v="94.7"/>
    <s v="Female"/>
    <s v="O-"/>
    <b v="0"/>
    <b v="0"/>
    <b v="1"/>
    <x v="8"/>
    <n v="32.38603330939435"/>
    <b v="1"/>
    <b v="1"/>
    <s v="Fractured Arm"/>
    <s v="Ongoing Treatment"/>
    <b v="1"/>
    <s v="Aetna"/>
    <x v="0"/>
    <b v="0"/>
    <x v="0"/>
    <b v="1"/>
    <b v="1"/>
    <b v="0"/>
    <x v="0"/>
  </r>
  <r>
    <s v="PID0218"/>
    <x v="2"/>
    <x v="0"/>
    <n v="10000"/>
    <n v="8451.7999999999993"/>
    <n v="69.3"/>
    <s v="Male"/>
    <s v="AB+"/>
    <b v="1"/>
    <b v="0"/>
    <b v="1"/>
    <x v="6"/>
    <n v="26.083029094056986"/>
    <b v="0"/>
    <b v="0"/>
    <s v="Diabetes"/>
    <s v="Ongoing Treatment"/>
    <b v="1"/>
    <s v="Aetna"/>
    <x v="2"/>
    <b v="0"/>
    <x v="0"/>
    <b v="0"/>
    <b v="0"/>
    <b v="0"/>
    <x v="0"/>
  </r>
  <r>
    <s v="PID0219"/>
    <x v="2"/>
    <x v="3"/>
    <n v="250000"/>
    <n v="165091.4"/>
    <n v="99.2"/>
    <s v="Female"/>
    <s v="A+"/>
    <b v="0"/>
    <b v="0"/>
    <b v="1"/>
    <x v="1"/>
    <n v="30.960332074529511"/>
    <b v="1"/>
    <b v="1"/>
    <s v="Osteoarthritis"/>
    <s v="Ongoing Treatment"/>
    <b v="1"/>
    <s v="Blue Cross"/>
    <x v="2"/>
    <b v="1"/>
    <x v="1"/>
    <b v="1"/>
    <b v="1"/>
    <b v="1"/>
    <x v="1"/>
  </r>
  <r>
    <s v="PID0220"/>
    <x v="2"/>
    <x v="0"/>
    <n v="36000"/>
    <n v="32157.69"/>
    <n v="94.7"/>
    <s v="Male"/>
    <s v="AB+"/>
    <b v="1"/>
    <b v="0"/>
    <b v="1"/>
    <x v="13"/>
    <n v="30.572055785123968"/>
    <b v="1"/>
    <b v="1"/>
    <s v="Cancer"/>
    <s v="Recovered"/>
    <b v="1"/>
    <s v="UnitedHealthcare"/>
    <x v="0"/>
    <b v="0"/>
    <x v="0"/>
    <b v="1"/>
    <b v="1"/>
    <b v="0"/>
    <x v="0"/>
  </r>
  <r>
    <s v="PID0221"/>
    <x v="2"/>
    <x v="0"/>
    <n v="800"/>
    <n v="527.08000000000004"/>
    <n v="71.599999999999994"/>
    <s v="Female"/>
    <s v="AB+"/>
    <b v="0"/>
    <b v="0"/>
    <b v="1"/>
    <x v="4"/>
    <n v="22.854224520412394"/>
    <b v="0"/>
    <b v="0"/>
    <s v="Fractured Leg"/>
    <s v="Recovered"/>
    <b v="1"/>
    <s v="Cigna"/>
    <x v="3"/>
    <b v="0"/>
    <x v="0"/>
    <b v="0"/>
    <b v="0"/>
    <b v="0"/>
    <x v="0"/>
  </r>
  <r>
    <s v="PID0222"/>
    <x v="2"/>
    <x v="3"/>
    <n v="20000"/>
    <n v="16606.32"/>
    <n v="63.8"/>
    <s v="Female"/>
    <s v="O+"/>
    <b v="0"/>
    <b v="0"/>
    <b v="1"/>
    <x v="9"/>
    <n v="21.317117177319655"/>
    <b v="0"/>
    <b v="0"/>
    <s v="Appendicitis"/>
    <s v="Recovered"/>
    <b v="1"/>
    <s v="Aetna"/>
    <x v="0"/>
    <b v="0"/>
    <x v="0"/>
    <b v="0"/>
    <b v="0"/>
    <b v="0"/>
    <x v="0"/>
  </r>
  <r>
    <s v="PID0223"/>
    <x v="1"/>
    <x v="3"/>
    <n v="250000"/>
    <n v="141504.59999999998"/>
    <n v="55.1"/>
    <s v="Female"/>
    <s v="O-"/>
    <b v="0"/>
    <b v="0"/>
    <b v="1"/>
    <x v="7"/>
    <n v="24.488888888888891"/>
    <b v="0"/>
    <b v="0"/>
    <s v="Prostate Cancer"/>
    <s v="Critical"/>
    <b v="1"/>
    <s v="Cigna"/>
    <x v="0"/>
    <b v="0"/>
    <x v="0"/>
    <b v="0"/>
    <b v="0"/>
    <b v="0"/>
    <x v="0"/>
  </r>
  <r>
    <s v="PID0224"/>
    <x v="2"/>
    <x v="1"/>
    <n v="32000"/>
    <n v="28723.52"/>
    <n v="64.7"/>
    <s v="Male"/>
    <s v="A-"/>
    <s v="No"/>
    <b v="0"/>
    <b v="1"/>
    <x v="12"/>
    <n v="22.653268442981691"/>
    <b v="0"/>
    <b v="0"/>
    <s v="Cancer"/>
    <s v="Ongoing Treatment"/>
    <b v="1"/>
    <s v="Medicare"/>
    <x v="1"/>
    <b v="0"/>
    <x v="0"/>
    <b v="0"/>
    <b v="0"/>
    <b v="0"/>
    <x v="0"/>
  </r>
  <r>
    <s v="PID0225"/>
    <x v="0"/>
    <x v="2"/>
    <n v="240000"/>
    <n v="153766.44"/>
    <n v="53.6"/>
    <s v="Male"/>
    <s v="O-"/>
    <b v="0"/>
    <b v="1"/>
    <b v="1"/>
    <x v="2"/>
    <n v="23.507740888557521"/>
    <b v="0"/>
    <b v="0"/>
    <s v="Allergic Reaction"/>
    <s v="Recovered"/>
    <b v="1"/>
    <s v="Medicare"/>
    <x v="1"/>
    <b v="0"/>
    <x v="0"/>
    <b v="0"/>
    <b v="0"/>
    <b v="0"/>
    <x v="0"/>
  </r>
  <r>
    <s v="PID0226"/>
    <x v="0"/>
    <x v="0"/>
    <n v="20000"/>
    <n v="11334.86"/>
    <n v="84.1"/>
    <s v="Male"/>
    <s v="AB+"/>
    <b v="0"/>
    <b v="0"/>
    <b v="1"/>
    <x v="4"/>
    <n v="31.268590124925641"/>
    <b v="1"/>
    <b v="1"/>
    <s v="Heart Disease"/>
    <s v="Critical"/>
    <b v="1"/>
    <s v="Aetna"/>
    <x v="2"/>
    <b v="1"/>
    <x v="1"/>
    <b v="1"/>
    <b v="1"/>
    <b v="0"/>
    <x v="0"/>
  </r>
  <r>
    <s v="PID0227"/>
    <x v="1"/>
    <x v="0"/>
    <n v="500"/>
    <n v="285.98"/>
    <n v="56.4"/>
    <s v="Male"/>
    <s v="A+"/>
    <b v="1"/>
    <b v="0"/>
    <b v="1"/>
    <x v="10"/>
    <n v="25.066666666666666"/>
    <b v="0"/>
    <b v="0"/>
    <s v="Prostate Cancer"/>
    <s v="Ongoing Treatment"/>
    <b v="1"/>
    <s v="Medicare"/>
    <x v="4"/>
    <b v="0"/>
    <x v="0"/>
    <b v="0"/>
    <b v="0"/>
    <b v="0"/>
    <x v="0"/>
  </r>
  <r>
    <s v="PID0228"/>
    <x v="2"/>
    <x v="1"/>
    <n v="40000"/>
    <n v="34307.72"/>
    <n v="81"/>
    <s v="Female"/>
    <s v="O-"/>
    <b v="0"/>
    <b v="0"/>
    <b v="1"/>
    <x v="18"/>
    <n v="28.360351528307834"/>
    <b v="1"/>
    <b v="1"/>
    <s v="Cancer"/>
    <s v="Ongoing Treatment"/>
    <b v="1"/>
    <s v="Aetna"/>
    <x v="2"/>
    <b v="0"/>
    <x v="0"/>
    <b v="1"/>
    <b v="1"/>
    <b v="0"/>
    <x v="0"/>
  </r>
  <r>
    <s v="PID0229"/>
    <x v="0"/>
    <x v="2"/>
    <n v="15000"/>
    <n v="11623.199999999999"/>
    <n v="70"/>
    <s v="Female"/>
    <s v="O+"/>
    <b v="0"/>
    <b v="1"/>
    <b v="1"/>
    <x v="1"/>
    <n v="22.093170054286073"/>
    <b v="0"/>
    <b v="0"/>
    <s v="Fractured Leg"/>
    <s v="Critical"/>
    <b v="1"/>
    <s v="Medicare"/>
    <x v="2"/>
    <b v="0"/>
    <x v="0"/>
    <b v="0"/>
    <b v="0"/>
    <b v="0"/>
    <x v="0"/>
  </r>
  <r>
    <s v="PID0230"/>
    <x v="1"/>
    <x v="1"/>
    <n v="40000"/>
    <n v="0"/>
    <n v="77.8"/>
    <s v="Female"/>
    <s v="B-"/>
    <b v="0"/>
    <b v="1"/>
    <b v="0"/>
    <x v="19"/>
    <n v="30.014274140658149"/>
    <b v="1"/>
    <b v="1"/>
    <s v="Respiratory Infection"/>
    <s v="Ongoing Treatment"/>
    <b v="0"/>
    <n v="0"/>
    <x v="0"/>
    <b v="1"/>
    <x v="1"/>
    <b v="1"/>
    <b v="1"/>
    <b v="1"/>
    <x v="1"/>
  </r>
  <r>
    <s v="PID0231"/>
    <x v="2"/>
    <x v="1"/>
    <n v="32000"/>
    <n v="25580.6"/>
    <n v="94.5"/>
    <s v="Female"/>
    <s v="A-"/>
    <b v="0"/>
    <b v="0"/>
    <b v="1"/>
    <x v="14"/>
    <n v="33.087076783025807"/>
    <b v="1"/>
    <b v="1"/>
    <s v="Hypertension"/>
    <s v="Critical"/>
    <b v="1"/>
    <s v="Aetna"/>
    <x v="1"/>
    <b v="1"/>
    <x v="1"/>
    <b v="1"/>
    <b v="1"/>
    <b v="1"/>
    <x v="1"/>
  </r>
  <r>
    <s v="PID0232"/>
    <x v="1"/>
    <x v="1"/>
    <n v="500"/>
    <n v="0"/>
    <n v="77.599999999999994"/>
    <s v="Male"/>
    <s v="O-"/>
    <b v="1"/>
    <b v="1"/>
    <b v="0"/>
    <x v="6"/>
    <n v="32.720526227019732"/>
    <b v="1"/>
    <b v="1"/>
    <s v="Heart Disease"/>
    <s v="Critical"/>
    <b v="0"/>
    <n v="0"/>
    <x v="3"/>
    <b v="1"/>
    <x v="1"/>
    <b v="1"/>
    <b v="1"/>
    <b v="0"/>
    <x v="0"/>
  </r>
  <r>
    <s v="PID0233"/>
    <x v="2"/>
    <x v="0"/>
    <n v="16000"/>
    <n v="9525.4599999999991"/>
    <n v="57.3"/>
    <s v="Female"/>
    <s v="A-"/>
    <b v="0"/>
    <b v="0"/>
    <b v="1"/>
    <x v="13"/>
    <n v="22.382812499999993"/>
    <b v="0"/>
    <b v="0"/>
    <s v="Fractured Arm"/>
    <s v="Critical"/>
    <b v="1"/>
    <s v="Blue Cross"/>
    <x v="5"/>
    <b v="0"/>
    <x v="0"/>
    <b v="0"/>
    <b v="0"/>
    <b v="0"/>
    <x v="0"/>
  </r>
  <r>
    <s v="PID0234"/>
    <x v="4"/>
    <x v="2"/>
    <n v="500"/>
    <n v="279.56"/>
    <n v="106.4"/>
    <s v="Female"/>
    <s v="AB+"/>
    <b v="0"/>
    <b v="0"/>
    <b v="1"/>
    <x v="16"/>
    <n v="34.349173553719012"/>
    <b v="1"/>
    <b v="1"/>
    <s v="Heart Disease"/>
    <s v="Critical"/>
    <b v="1"/>
    <s v="Aetna"/>
    <x v="1"/>
    <b v="1"/>
    <x v="1"/>
    <b v="1"/>
    <b v="1"/>
    <b v="0"/>
    <x v="0"/>
  </r>
  <r>
    <s v="PID0235"/>
    <x v="2"/>
    <x v="3"/>
    <n v="60000"/>
    <n v="45790.25"/>
    <n v="89.6"/>
    <s v="Female"/>
    <s v="B+"/>
    <b v="0"/>
    <b v="1"/>
    <b v="1"/>
    <x v="3"/>
    <n v="29.937518794480265"/>
    <b v="1"/>
    <b v="1"/>
    <s v="Diabetes"/>
    <s v="Recovered"/>
    <b v="1"/>
    <s v="Cigna"/>
    <x v="0"/>
    <b v="1"/>
    <x v="1"/>
    <b v="1"/>
    <b v="1"/>
    <b v="1"/>
    <x v="1"/>
  </r>
  <r>
    <s v="PID0236"/>
    <x v="3"/>
    <x v="1"/>
    <n v="800"/>
    <n v="0"/>
    <n v="48.9"/>
    <s v="Female"/>
    <s v="B+"/>
    <b v="0"/>
    <b v="0"/>
    <b v="0"/>
    <x v="8"/>
    <n v="20.353798126951091"/>
    <b v="0"/>
    <b v="0"/>
    <s v="Childbirth"/>
    <s v="Recovered"/>
    <b v="0"/>
    <n v="0"/>
    <x v="2"/>
    <b v="0"/>
    <x v="0"/>
    <b v="0"/>
    <b v="0"/>
    <b v="0"/>
    <x v="0"/>
  </r>
  <r>
    <s v="PID0237"/>
    <x v="1"/>
    <x v="1"/>
    <n v="30000"/>
    <n v="16813.59"/>
    <n v="89.6"/>
    <s v="Female"/>
    <s v="O+"/>
    <b v="0"/>
    <b v="0"/>
    <b v="1"/>
    <x v="12"/>
    <n v="34.566567647853084"/>
    <b v="1"/>
    <b v="1"/>
    <s v="Prostate Cancer"/>
    <s v="Ongoing Treatment"/>
    <b v="1"/>
    <s v="UnitedHealthcare"/>
    <x v="0"/>
    <b v="0"/>
    <x v="0"/>
    <b v="1"/>
    <b v="1"/>
    <b v="0"/>
    <x v="0"/>
  </r>
  <r>
    <s v="PID0238"/>
    <x v="2"/>
    <x v="2"/>
    <n v="40000"/>
    <n v="26437.399999999998"/>
    <n v="88.1"/>
    <s v="Female"/>
    <s v="AB-"/>
    <b v="0"/>
    <b v="1"/>
    <b v="1"/>
    <x v="2"/>
    <n v="30.128928559214803"/>
    <b v="1"/>
    <b v="1"/>
    <s v="Stroke"/>
    <s v="Critical"/>
    <b v="1"/>
    <s v="UnitedHealthcare"/>
    <x v="2"/>
    <b v="0"/>
    <x v="0"/>
    <b v="1"/>
    <b v="1"/>
    <b v="0"/>
    <x v="0"/>
  </r>
  <r>
    <s v="PID0239"/>
    <x v="2"/>
    <x v="3"/>
    <n v="18000"/>
    <n v="10284.66"/>
    <n v="66.3"/>
    <s v="Male"/>
    <s v="AB-"/>
    <b v="0"/>
    <b v="0"/>
    <b v="1"/>
    <x v="2"/>
    <n v="21.898533491874751"/>
    <b v="0"/>
    <b v="0"/>
    <s v="Kidney Stones"/>
    <s v="Ongoing Treatment"/>
    <b v="1"/>
    <s v="Aetna"/>
    <x v="0"/>
    <b v="0"/>
    <x v="0"/>
    <b v="0"/>
    <b v="0"/>
    <b v="0"/>
    <x v="0"/>
  </r>
  <r>
    <s v="PID0240"/>
    <x v="2"/>
    <x v="1"/>
    <n v="40000"/>
    <n v="34094.800000000003"/>
    <n v="67.5"/>
    <s v="Female"/>
    <s v="AB+"/>
    <b v="0"/>
    <b v="0"/>
    <b v="1"/>
    <x v="12"/>
    <n v="26.045291462520733"/>
    <b v="0"/>
    <b v="0"/>
    <s v="Childbirth"/>
    <s v="Ongoing Treatment"/>
    <b v="1"/>
    <s v="Aetna"/>
    <x v="0"/>
    <b v="0"/>
    <x v="0"/>
    <b v="0"/>
    <b v="0"/>
    <b v="0"/>
    <x v="0"/>
  </r>
  <r>
    <s v="PID0241"/>
    <x v="1"/>
    <x v="1"/>
    <n v="16000"/>
    <n v="11422.3"/>
    <n v="85.4"/>
    <s v="Female"/>
    <s v="A-"/>
    <b v="0"/>
    <b v="0"/>
    <b v="1"/>
    <x v="13"/>
    <n v="31.368227731864103"/>
    <b v="1"/>
    <b v="1"/>
    <s v="Kidney Stones"/>
    <s v="Critical"/>
    <b v="1"/>
    <s v="Blue Cross"/>
    <x v="3"/>
    <b v="0"/>
    <x v="0"/>
    <b v="1"/>
    <b v="1"/>
    <b v="0"/>
    <x v="0"/>
  </r>
  <r>
    <s v="PID0242"/>
    <x v="0"/>
    <x v="3"/>
    <n v="500"/>
    <n v="365.85"/>
    <n v="80.5"/>
    <s v="Male"/>
    <s v="B+"/>
    <b v="1"/>
    <b v="0"/>
    <b v="1"/>
    <x v="3"/>
    <n v="29.213238496153291"/>
    <b v="1"/>
    <b v="1"/>
    <s v="Diabetes"/>
    <s v="Critical"/>
    <b v="1"/>
    <s v="Cigna"/>
    <x v="0"/>
    <b v="0"/>
    <x v="0"/>
    <b v="1"/>
    <b v="1"/>
    <b v="0"/>
    <x v="0"/>
  </r>
  <r>
    <s v="PID0243"/>
    <x v="2"/>
    <x v="1"/>
    <n v="16000"/>
    <n v="12760.94"/>
    <n v="59.5"/>
    <s v="Female"/>
    <s v="A-"/>
    <b v="0"/>
    <b v="0"/>
    <b v="1"/>
    <x v="6"/>
    <n v="21.592393671069821"/>
    <b v="0"/>
    <b v="0"/>
    <s v="Fractured Leg"/>
    <s v="Recovered"/>
    <b v="1"/>
    <s v="Cigna"/>
    <x v="0"/>
    <b v="0"/>
    <x v="0"/>
    <b v="0"/>
    <b v="0"/>
    <b v="0"/>
    <x v="0"/>
  </r>
  <r>
    <s v="PID0244"/>
    <x v="0"/>
    <x v="2"/>
    <n v="12000"/>
    <n v="0"/>
    <n v="74.400000000000006"/>
    <s v="Female"/>
    <s v="B+"/>
    <b v="0"/>
    <b v="0"/>
    <b v="0"/>
    <x v="8"/>
    <n v="28.70259635044944"/>
    <b v="1"/>
    <b v="1"/>
    <s v="Stroke"/>
    <s v="Recovered"/>
    <b v="0"/>
    <n v="0"/>
    <x v="2"/>
    <b v="1"/>
    <x v="1"/>
    <b v="1"/>
    <b v="1"/>
    <b v="1"/>
    <x v="1"/>
  </r>
  <r>
    <s v="PID0245"/>
    <x v="0"/>
    <x v="0"/>
    <n v="40000"/>
    <n v="25274"/>
    <n v="59"/>
    <s v="Female"/>
    <s v="B-"/>
    <b v="0"/>
    <b v="0"/>
    <b v="1"/>
    <x v="1"/>
    <n v="24.557752341311129"/>
    <b v="0"/>
    <b v="0"/>
    <s v="Appendicitis"/>
    <s v="Recovered"/>
    <b v="1"/>
    <s v="UnitedHealthcare"/>
    <x v="6"/>
    <b v="0"/>
    <x v="0"/>
    <b v="0"/>
    <b v="0"/>
    <b v="0"/>
    <x v="0"/>
  </r>
  <r>
    <s v="PID0246"/>
    <x v="0"/>
    <x v="2"/>
    <n v="200000"/>
    <n v="121054.08"/>
    <n v="69"/>
    <s v="Male"/>
    <s v="B+"/>
    <b v="0"/>
    <b v="1"/>
    <b v="1"/>
    <x v="23"/>
    <n v="28.353057199211044"/>
    <b v="1"/>
    <b v="1"/>
    <s v="Appendicitis"/>
    <s v="Recovered"/>
    <b v="1"/>
    <s v="Blue Cross"/>
    <x v="0"/>
    <b v="1"/>
    <x v="1"/>
    <b v="1"/>
    <b v="1"/>
    <b v="1"/>
    <x v="1"/>
  </r>
  <r>
    <s v="PID0247"/>
    <x v="1"/>
    <x v="3"/>
    <n v="30000"/>
    <n v="21701.46"/>
    <n v="77.599999999999994"/>
    <s v="Male"/>
    <s v="AB+"/>
    <b v="0"/>
    <b v="0"/>
    <b v="1"/>
    <x v="6"/>
    <n v="29.937116623587048"/>
    <b v="1"/>
    <b v="1"/>
    <s v="Heart Disease"/>
    <s v="Ongoing Treatment"/>
    <b v="1"/>
    <s v="Cigna"/>
    <x v="0"/>
    <b v="1"/>
    <x v="1"/>
    <b v="1"/>
    <b v="1"/>
    <b v="0"/>
    <x v="0"/>
  </r>
  <r>
    <s v="PID0248"/>
    <x v="0"/>
    <x v="0"/>
    <n v="60000"/>
    <n v="0"/>
    <n v="83.9"/>
    <s v="Male"/>
    <s v="A+"/>
    <b v="0"/>
    <b v="0"/>
    <b v="0"/>
    <x v="6"/>
    <n v="29.7264739229025"/>
    <b v="1"/>
    <b v="1"/>
    <s v="Heart Attack"/>
    <s v="Recovered"/>
    <b v="0"/>
    <n v="0"/>
    <x v="1"/>
    <b v="1"/>
    <x v="1"/>
    <b v="1"/>
    <b v="1"/>
    <s v="No"/>
    <x v="0"/>
  </r>
  <r>
    <s v="PID0249"/>
    <x v="1"/>
    <x v="2"/>
    <n v="800"/>
    <n v="703.87"/>
    <n v="76.8"/>
    <s v="Male"/>
    <s v="B+"/>
    <b v="0"/>
    <b v="0"/>
    <b v="1"/>
    <x v="16"/>
    <n v="33.682733213455549"/>
    <b v="1"/>
    <b v="1"/>
    <s v="Kidney Stones"/>
    <s v="Critical"/>
    <b v="1"/>
    <s v="Cigna"/>
    <x v="2"/>
    <b v="1"/>
    <x v="1"/>
    <b v="1"/>
    <b v="1"/>
    <b v="1"/>
    <x v="1"/>
  </r>
  <r>
    <s v="PID0250"/>
    <x v="2"/>
    <x v="3"/>
    <n v="500"/>
    <n v="270.32"/>
    <n v="66.7"/>
    <s v="Male"/>
    <s v="AB+"/>
    <b v="0"/>
    <b v="0"/>
    <b v="1"/>
    <x v="13"/>
    <n v="24.499540863177231"/>
    <b v="0"/>
    <b v="0"/>
    <s v="Allergic Reaction"/>
    <s v="Recovered"/>
    <b v="1"/>
    <s v="Medicare"/>
    <x v="2"/>
    <b v="0"/>
    <x v="0"/>
    <b v="0"/>
    <b v="0"/>
    <b v="0"/>
    <x v="0"/>
  </r>
  <r>
    <s v="PID0251"/>
    <x v="2"/>
    <x v="0"/>
    <n v="24000"/>
    <n v="18664.68"/>
    <n v="71.400000000000006"/>
    <s v="Female"/>
    <s v="O-"/>
    <b v="0"/>
    <b v="0"/>
    <b v="1"/>
    <x v="12"/>
    <n v="25.91087240528379"/>
    <b v="0"/>
    <b v="0"/>
    <s v="Allergic Reaction"/>
    <s v="Critical"/>
    <b v="1"/>
    <s v="Medicare"/>
    <x v="0"/>
    <b v="0"/>
    <x v="0"/>
    <b v="0"/>
    <b v="0"/>
    <b v="0"/>
    <x v="0"/>
  </r>
  <r>
    <s v="PID0252"/>
    <x v="2"/>
    <x v="3"/>
    <n v="60000"/>
    <n v="31082"/>
    <n v="65.599999999999994"/>
    <s v="Male"/>
    <s v="AB-"/>
    <s v="Yes"/>
    <b v="0"/>
    <b v="1"/>
    <x v="2"/>
    <n v="21.918540545958766"/>
    <b v="0"/>
    <b v="0"/>
    <s v="Diabetes"/>
    <s v="Recovered"/>
    <b v="1"/>
    <s v="Blue Cross"/>
    <x v="1"/>
    <b v="0"/>
    <x v="0"/>
    <b v="0"/>
    <b v="0"/>
    <b v="0"/>
    <x v="0"/>
  </r>
  <r>
    <s v="PID0253"/>
    <x v="4"/>
    <x v="2"/>
    <n v="30000"/>
    <n v="26738.129999999997"/>
    <n v="85.2"/>
    <s v="Female"/>
    <s v="A-"/>
    <b v="0"/>
    <b v="0"/>
    <b v="1"/>
    <x v="2"/>
    <n v="31.294765840220389"/>
    <b v="1"/>
    <b v="1"/>
    <s v="Stroke"/>
    <s v="Critical"/>
    <b v="1"/>
    <s v="Aetna"/>
    <x v="3"/>
    <b v="1"/>
    <x v="1"/>
    <b v="1"/>
    <b v="1"/>
    <b v="1"/>
    <x v="1"/>
  </r>
  <r>
    <s v="PID0254"/>
    <x v="0"/>
    <x v="1"/>
    <n v="40000"/>
    <n v="29444.799999999999"/>
    <n v="63.9"/>
    <s v="Male"/>
    <s v="O-"/>
    <b v="0"/>
    <b v="0"/>
    <b v="1"/>
    <x v="1"/>
    <n v="21.852877808556482"/>
    <b v="0"/>
    <b v="0"/>
    <s v="Allergic Reaction"/>
    <s v="Ongoing Treatment"/>
    <b v="1"/>
    <s v="Cigna"/>
    <x v="0"/>
    <b v="0"/>
    <x v="0"/>
    <b v="0"/>
    <b v="0"/>
    <b v="0"/>
    <x v="0"/>
  </r>
  <r>
    <s v="PID0255"/>
    <x v="2"/>
    <x v="0"/>
    <n v="200000"/>
    <n v="101161.68"/>
    <n v="86.6"/>
    <s v="Female"/>
    <s v="A-"/>
    <b v="0"/>
    <b v="1"/>
    <b v="1"/>
    <x v="0"/>
    <n v="29.615950206901271"/>
    <b v="1"/>
    <b v="1"/>
    <s v="Heart Attack"/>
    <s v="Recovered"/>
    <b v="1"/>
    <s v="Aetna"/>
    <x v="2"/>
    <b v="1"/>
    <x v="1"/>
    <b v="1"/>
    <b v="1"/>
    <b v="0"/>
    <x v="0"/>
  </r>
  <r>
    <s v="PID0256"/>
    <x v="0"/>
    <x v="2"/>
    <n v="36000"/>
    <n v="31042.68"/>
    <n v="77.5"/>
    <s v="Female"/>
    <s v="B-"/>
    <b v="0"/>
    <b v="0"/>
    <b v="1"/>
    <x v="4"/>
    <n v="30.655432933823818"/>
    <b v="1"/>
    <b v="1"/>
    <s v="Heart Attack"/>
    <s v="Critical"/>
    <b v="1"/>
    <s v="Aetna"/>
    <x v="0"/>
    <b v="1"/>
    <x v="1"/>
    <b v="1"/>
    <b v="1"/>
    <s v="No"/>
    <x v="0"/>
  </r>
  <r>
    <s v="PID0257"/>
    <x v="2"/>
    <x v="0"/>
    <n v="60000"/>
    <n v="47874.1"/>
    <n v="69"/>
    <s v="Female"/>
    <s v="A+"/>
    <b v="0"/>
    <b v="0"/>
    <b v="1"/>
    <x v="19"/>
    <n v="25.970115548195267"/>
    <b v="0"/>
    <b v="0"/>
    <s v="Fractured Arm"/>
    <s v="Recovered"/>
    <b v="1"/>
    <s v="UnitedHealthcare"/>
    <x v="2"/>
    <b v="0"/>
    <x v="0"/>
    <b v="0"/>
    <b v="0"/>
    <b v="0"/>
    <x v="0"/>
  </r>
  <r>
    <s v="PID0258"/>
    <x v="1"/>
    <x v="2"/>
    <n v="3000"/>
    <n v="2277.27"/>
    <n v="67.900000000000006"/>
    <s v="Female"/>
    <s v="O+"/>
    <b v="0"/>
    <b v="0"/>
    <b v="1"/>
    <x v="6"/>
    <n v="24.346516547742841"/>
    <b v="0"/>
    <b v="0"/>
    <s v="Prostate Cancer"/>
    <s v="Recovered"/>
    <b v="1"/>
    <s v="UnitedHealthcare"/>
    <x v="1"/>
    <b v="0"/>
    <x v="0"/>
    <b v="0"/>
    <b v="0"/>
    <b v="0"/>
    <x v="0"/>
  </r>
  <r>
    <s v="PID0259"/>
    <x v="2"/>
    <x v="1"/>
    <n v="200000"/>
    <n v="161833.76"/>
    <n v="87.7"/>
    <s v="Male"/>
    <s v="AB+"/>
    <b v="0"/>
    <b v="0"/>
    <b v="1"/>
    <x v="6"/>
    <n v="34.257812499999993"/>
    <b v="1"/>
    <b v="1"/>
    <s v="Heart Disease"/>
    <s v="Critical"/>
    <b v="1"/>
    <s v="Aetna"/>
    <x v="0"/>
    <b v="1"/>
    <x v="1"/>
    <b v="1"/>
    <b v="1"/>
    <b v="1"/>
    <x v="1"/>
  </r>
  <r>
    <s v="PID0260"/>
    <x v="0"/>
    <x v="3"/>
    <n v="100"/>
    <n v="82.82"/>
    <n v="58.4"/>
    <s v="Male"/>
    <s v="AB+"/>
    <b v="0"/>
    <b v="1"/>
    <b v="1"/>
    <x v="5"/>
    <n v="22.812499999999996"/>
    <b v="0"/>
    <b v="0"/>
    <s v="Allergic Reaction"/>
    <s v="Recovered"/>
    <b v="1"/>
    <s v="Aetna"/>
    <x v="0"/>
    <b v="0"/>
    <x v="0"/>
    <b v="0"/>
    <b v="0"/>
    <b v="0"/>
    <x v="0"/>
  </r>
  <r>
    <s v="PID0261"/>
    <x v="2"/>
    <x v="0"/>
    <n v="800"/>
    <n v="0"/>
    <n v="89.7"/>
    <s v="Male"/>
    <s v="AB-"/>
    <b v="0"/>
    <b v="1"/>
    <b v="0"/>
    <x v="7"/>
    <n v="29.970931203849108"/>
    <b v="1"/>
    <b v="1"/>
    <s v="Kidney Stones"/>
    <s v="Critical"/>
    <b v="0"/>
    <n v="0"/>
    <x v="1"/>
    <b v="0"/>
    <x v="0"/>
    <b v="1"/>
    <b v="1"/>
    <b v="0"/>
    <x v="0"/>
  </r>
  <r>
    <s v="PID0262"/>
    <x v="2"/>
    <x v="2"/>
    <n v="250000"/>
    <n v="190210.2"/>
    <n v="65"/>
    <s v="Female"/>
    <s v="O-"/>
    <b v="0"/>
    <b v="0"/>
    <b v="1"/>
    <x v="6"/>
    <n v="22.491349480968861"/>
    <b v="0"/>
    <b v="0"/>
    <s v="Appendicitis"/>
    <s v="Ongoing Treatment"/>
    <b v="1"/>
    <s v="Cigna"/>
    <x v="4"/>
    <b v="0"/>
    <x v="0"/>
    <b v="0"/>
    <b v="0"/>
    <b v="0"/>
    <x v="0"/>
  </r>
  <r>
    <s v="PID0263"/>
    <x v="0"/>
    <x v="3"/>
    <n v="3000"/>
    <n v="1570.1100000000001"/>
    <n v="56.2"/>
    <s v="Female"/>
    <s v="AB+"/>
    <b v="0"/>
    <b v="1"/>
    <b v="1"/>
    <x v="4"/>
    <n v="22.230133301689015"/>
    <b v="0"/>
    <b v="0"/>
    <s v="Osteoarthritis"/>
    <s v="Ongoing Treatment"/>
    <b v="1"/>
    <s v="Cigna"/>
    <x v="0"/>
    <b v="0"/>
    <x v="0"/>
    <b v="0"/>
    <b v="0"/>
    <b v="0"/>
    <x v="0"/>
  </r>
  <r>
    <s v="PID0264"/>
    <x v="2"/>
    <x v="0"/>
    <n v="30000"/>
    <n v="25604.159999999996"/>
    <n v="96.1"/>
    <s v="Male"/>
    <s v="O-"/>
    <b v="0"/>
    <b v="0"/>
    <b v="1"/>
    <x v="1"/>
    <n v="34.049036281179141"/>
    <b v="1"/>
    <b v="1"/>
    <s v="Hypertension"/>
    <s v="Recovered"/>
    <b v="1"/>
    <s v="Cigna"/>
    <x v="1"/>
    <b v="0"/>
    <x v="0"/>
    <b v="1"/>
    <b v="1"/>
    <b v="0"/>
    <x v="0"/>
  </r>
  <r>
    <s v="PID0265"/>
    <x v="2"/>
    <x v="2"/>
    <n v="3000"/>
    <n v="2271.75"/>
    <n v="59.7"/>
    <s v="Male"/>
    <s v="B-"/>
    <b v="1"/>
    <b v="0"/>
    <b v="1"/>
    <x v="13"/>
    <n v="21.406289217971246"/>
    <b v="0"/>
    <b v="0"/>
    <s v="Hypertension"/>
    <s v="Recovered"/>
    <b v="1"/>
    <s v="Blue Cross"/>
    <x v="0"/>
    <b v="0"/>
    <x v="0"/>
    <b v="0"/>
    <b v="0"/>
    <b v="0"/>
    <x v="0"/>
  </r>
  <r>
    <s v="PID0266"/>
    <x v="2"/>
    <x v="1"/>
    <n v="100"/>
    <n v="0"/>
    <n v="94.6"/>
    <s v="Female"/>
    <s v="AB+"/>
    <b v="0"/>
    <b v="0"/>
    <b v="0"/>
    <x v="12"/>
    <n v="29.85734124479232"/>
    <b v="1"/>
    <b v="1"/>
    <s v="Stroke"/>
    <s v="Recovered"/>
    <b v="0"/>
    <n v="0"/>
    <x v="2"/>
    <b v="1"/>
    <x v="1"/>
    <b v="1"/>
    <b v="1"/>
    <b v="1"/>
    <x v="1"/>
  </r>
  <r>
    <s v="PID0267"/>
    <x v="2"/>
    <x v="1"/>
    <n v="800"/>
    <n v="484.88"/>
    <n v="65.099999999999994"/>
    <s v="Female"/>
    <s v="B+"/>
    <b v="1"/>
    <b v="0"/>
    <b v="1"/>
    <x v="6"/>
    <n v="22.525951557093425"/>
    <b v="0"/>
    <b v="0"/>
    <s v="Allergic Reaction"/>
    <s v="Ongoing Treatment"/>
    <b v="1"/>
    <s v="Aetna"/>
    <x v="0"/>
    <b v="0"/>
    <x v="0"/>
    <b v="0"/>
    <b v="0"/>
    <b v="0"/>
    <x v="0"/>
  </r>
  <r>
    <s v="PID0268"/>
    <x v="2"/>
    <x v="1"/>
    <n v="12000"/>
    <n v="9014.58"/>
    <n v="104.7"/>
    <s v="Male"/>
    <s v="B-"/>
    <b v="1"/>
    <b v="0"/>
    <b v="1"/>
    <x v="8"/>
    <n v="34.98279260917505"/>
    <b v="1"/>
    <b v="1"/>
    <s v="Respiratory Infection"/>
    <s v="Recovered"/>
    <b v="1"/>
    <s v="Aetna"/>
    <x v="6"/>
    <b v="1"/>
    <x v="1"/>
    <b v="1"/>
    <b v="1"/>
    <b v="1"/>
    <x v="1"/>
  </r>
  <r>
    <s v="PID0269"/>
    <x v="2"/>
    <x v="1"/>
    <n v="40000"/>
    <n v="20636.399999999998"/>
    <n v="73"/>
    <s v="Male"/>
    <s v="B-"/>
    <b v="0"/>
    <b v="0"/>
    <b v="1"/>
    <x v="8"/>
    <n v="28.515624999999993"/>
    <b v="1"/>
    <b v="1"/>
    <s v="Respiratory Infection"/>
    <s v="Ongoing Treatment"/>
    <b v="1"/>
    <s v="Aetna"/>
    <x v="0"/>
    <b v="1"/>
    <x v="1"/>
    <b v="1"/>
    <b v="1"/>
    <b v="1"/>
    <x v="1"/>
  </r>
  <r>
    <s v="PID0270"/>
    <x v="2"/>
    <x v="3"/>
    <n v="240000"/>
    <n v="161510.04"/>
    <n v="73.2"/>
    <s v="Female"/>
    <s v="O-"/>
    <b v="0"/>
    <b v="1"/>
    <b v="1"/>
    <x v="1"/>
    <n v="24.177566389219184"/>
    <b v="0"/>
    <b v="0"/>
    <s v="Stroke"/>
    <s v="Ongoing Treatment"/>
    <b v="1"/>
    <s v="Cigna"/>
    <x v="1"/>
    <b v="0"/>
    <x v="0"/>
    <b v="0"/>
    <b v="0"/>
    <b v="0"/>
    <x v="0"/>
  </r>
  <r>
    <s v="PID0271"/>
    <x v="2"/>
    <x v="2"/>
    <n v="90000"/>
    <n v="50397.700000000004"/>
    <n v="75.2"/>
    <s v="Male"/>
    <s v="A-"/>
    <b v="0"/>
    <b v="1"/>
    <b v="1"/>
    <x v="10"/>
    <n v="25.126131845367368"/>
    <b v="0"/>
    <b v="0"/>
    <s v="Prostate Cancer"/>
    <s v="Critical"/>
    <b v="1"/>
    <s v="Medicare"/>
    <x v="4"/>
    <b v="0"/>
    <x v="0"/>
    <b v="0"/>
    <b v="0"/>
    <b v="0"/>
    <x v="0"/>
  </r>
  <r>
    <s v="PID0272"/>
    <x v="1"/>
    <x v="3"/>
    <n v="32000"/>
    <n v="17619.52"/>
    <n v="79.099999999999994"/>
    <s v="Male"/>
    <s v="B-"/>
    <b v="0"/>
    <b v="1"/>
    <b v="1"/>
    <x v="12"/>
    <n v="32.090551340825179"/>
    <b v="1"/>
    <b v="1"/>
    <s v="Heart Attack"/>
    <s v="Ongoing Treatment"/>
    <b v="1"/>
    <s v="Aetna"/>
    <x v="2"/>
    <b v="1"/>
    <x v="1"/>
    <b v="1"/>
    <b v="1"/>
    <b v="0"/>
    <x v="0"/>
  </r>
  <r>
    <s v="PID0273"/>
    <x v="0"/>
    <x v="3"/>
    <n v="15000"/>
    <n v="12252.550000000001"/>
    <n v="78"/>
    <s v="Male"/>
    <s v="AB-"/>
    <b v="1"/>
    <b v="1"/>
    <b v="1"/>
    <x v="8"/>
    <n v="26.061679307694877"/>
    <b v="0"/>
    <b v="0"/>
    <s v="Prostate Cancer"/>
    <s v="Recovered"/>
    <b v="1"/>
    <s v="Medicare"/>
    <x v="1"/>
    <b v="0"/>
    <x v="0"/>
    <b v="0"/>
    <b v="0"/>
    <b v="0"/>
    <x v="0"/>
  </r>
  <r>
    <s v="PID0274"/>
    <x v="1"/>
    <x v="1"/>
    <n v="90000"/>
    <n v="70452.100000000006"/>
    <n v="49.3"/>
    <s v="Female"/>
    <s v="O-"/>
    <b v="0"/>
    <b v="0"/>
    <b v="1"/>
    <x v="13"/>
    <n v="21.060275962236744"/>
    <b v="0"/>
    <b v="0"/>
    <s v="Cancer"/>
    <s v="Recovered"/>
    <b v="1"/>
    <s v="Cigna"/>
    <x v="0"/>
    <b v="0"/>
    <x v="0"/>
    <b v="0"/>
    <b v="0"/>
    <b v="0"/>
    <x v="0"/>
  </r>
  <r>
    <s v="PID0275"/>
    <x v="2"/>
    <x v="2"/>
    <n v="12000"/>
    <n v="0"/>
    <n v="94.1"/>
    <s v="Female"/>
    <s v="B-"/>
    <b v="1"/>
    <b v="0"/>
    <b v="0"/>
    <x v="16"/>
    <n v="29.699532887261707"/>
    <b v="1"/>
    <b v="1"/>
    <s v="Cancer"/>
    <s v="Ongoing Treatment"/>
    <b v="0"/>
    <n v="0"/>
    <x v="1"/>
    <b v="0"/>
    <x v="0"/>
    <b v="1"/>
    <b v="1"/>
    <b v="0"/>
    <x v="0"/>
  </r>
  <r>
    <s v="PID0276"/>
    <x v="2"/>
    <x v="1"/>
    <n v="40000"/>
    <n v="32398.1"/>
    <n v="100.7"/>
    <s v="Male"/>
    <s v="A+"/>
    <b v="0"/>
    <b v="0"/>
    <b v="1"/>
    <x v="3"/>
    <n v="32.881632653061224"/>
    <b v="1"/>
    <b v="1"/>
    <s v="Fractured Arm"/>
    <s v="Ongoing Treatment"/>
    <b v="1"/>
    <s v="UnitedHealthcare"/>
    <x v="0"/>
    <b v="0"/>
    <x v="0"/>
    <b v="1"/>
    <b v="1"/>
    <b v="0"/>
    <x v="0"/>
  </r>
  <r>
    <s v="PID0277"/>
    <x v="0"/>
    <x v="0"/>
    <n v="18000"/>
    <n v="9142.98"/>
    <n v="52.2"/>
    <s v="Male"/>
    <s v="AB-"/>
    <b v="1"/>
    <b v="0"/>
    <b v="1"/>
    <x v="0"/>
    <n v="20.138111955557267"/>
    <b v="0"/>
    <b v="0"/>
    <s v="Appendicitis"/>
    <s v="Critical"/>
    <b v="1"/>
    <s v="Aetna"/>
    <x v="0"/>
    <b v="0"/>
    <x v="0"/>
    <b v="0"/>
    <b v="0"/>
    <b v="0"/>
    <x v="0"/>
  </r>
  <r>
    <s v="PID0278"/>
    <x v="1"/>
    <x v="1"/>
    <n v="60000"/>
    <n v="49946.899999999994"/>
    <n v="67.8"/>
    <s v="Male"/>
    <s v="O+"/>
    <b v="0"/>
    <b v="0"/>
    <b v="1"/>
    <x v="1"/>
    <n v="24.310660116891963"/>
    <b v="0"/>
    <b v="0"/>
    <s v="Childbirth"/>
    <s v="Critical"/>
    <b v="1"/>
    <s v="Medicare"/>
    <x v="6"/>
    <b v="0"/>
    <x v="0"/>
    <b v="0"/>
    <b v="0"/>
    <b v="0"/>
    <x v="0"/>
  </r>
  <r>
    <s v="PID0279"/>
    <x v="1"/>
    <x v="1"/>
    <n v="24000"/>
    <n v="0"/>
    <n v="71.2"/>
    <s v="Male"/>
    <s v="AB+"/>
    <b v="0"/>
    <b v="1"/>
    <b v="0"/>
    <x v="12"/>
    <n v="26.472337894110655"/>
    <b v="0"/>
    <b v="0"/>
    <s v="Childbirth"/>
    <s v="Critical"/>
    <b v="0"/>
    <n v="0"/>
    <x v="1"/>
    <b v="0"/>
    <x v="0"/>
    <b v="0"/>
    <b v="0"/>
    <b v="0"/>
    <x v="0"/>
  </r>
  <r>
    <s v="PID0280"/>
    <x v="0"/>
    <x v="1"/>
    <n v="24000"/>
    <n v="15161.699999999999"/>
    <n v="69"/>
    <s v="Male"/>
    <s v="AB+"/>
    <b v="1"/>
    <b v="0"/>
    <b v="1"/>
    <x v="8"/>
    <n v="23.87543252595156"/>
    <b v="0"/>
    <b v="0"/>
    <s v="Prostate Cancer"/>
    <s v="Critical"/>
    <b v="1"/>
    <s v="Blue Cross"/>
    <x v="1"/>
    <b v="0"/>
    <x v="0"/>
    <b v="0"/>
    <b v="0"/>
    <b v="0"/>
    <x v="0"/>
  </r>
  <r>
    <s v="PID0281"/>
    <x v="0"/>
    <x v="0"/>
    <n v="20000"/>
    <n v="11828.86"/>
    <n v="54.6"/>
    <s v="Male"/>
    <s v="AB+"/>
    <b v="0"/>
    <b v="1"/>
    <b v="1"/>
    <x v="4"/>
    <n v="21.064002160410475"/>
    <b v="0"/>
    <b v="0"/>
    <s v="Prostate Cancer"/>
    <s v="Ongoing Treatment"/>
    <b v="1"/>
    <s v="Blue Cross"/>
    <x v="2"/>
    <b v="0"/>
    <x v="0"/>
    <b v="0"/>
    <b v="0"/>
    <b v="0"/>
    <x v="0"/>
  </r>
  <r>
    <s v="PID0282"/>
    <x v="2"/>
    <x v="1"/>
    <n v="2000"/>
    <n v="1182"/>
    <n v="59.9"/>
    <s v="Male"/>
    <s v="A+"/>
    <b v="1"/>
    <b v="1"/>
    <b v="1"/>
    <x v="13"/>
    <n v="22.270969660916126"/>
    <b v="0"/>
    <b v="0"/>
    <s v="Cancer"/>
    <s v="Critical"/>
    <b v="1"/>
    <s v="Cigna"/>
    <x v="0"/>
    <b v="0"/>
    <x v="0"/>
    <b v="0"/>
    <b v="0"/>
    <b v="0"/>
    <x v="0"/>
  </r>
  <r>
    <s v="PID0283"/>
    <x v="0"/>
    <x v="0"/>
    <n v="12000"/>
    <n v="9412.6"/>
    <n v="74"/>
    <s v="Female"/>
    <s v="O-"/>
    <b v="1"/>
    <b v="0"/>
    <b v="1"/>
    <x v="7"/>
    <n v="24.441802087462015"/>
    <b v="0"/>
    <b v="0"/>
    <s v="Kidney Stones"/>
    <s v="Critical"/>
    <b v="1"/>
    <s v="UnitedHealthcare"/>
    <x v="4"/>
    <b v="0"/>
    <x v="0"/>
    <b v="0"/>
    <b v="0"/>
    <b v="0"/>
    <x v="0"/>
  </r>
  <r>
    <s v="PID0284"/>
    <x v="0"/>
    <x v="1"/>
    <n v="250000"/>
    <n v="175454.59999999998"/>
    <n v="84.9"/>
    <s v="Male"/>
    <s v="AB+"/>
    <b v="0"/>
    <b v="1"/>
    <b v="1"/>
    <x v="13"/>
    <n v="34.886587771203153"/>
    <b v="1"/>
    <b v="1"/>
    <s v="Heart Attack"/>
    <s v="Critical"/>
    <b v="1"/>
    <s v="Aetna"/>
    <x v="1"/>
    <b v="1"/>
    <x v="1"/>
    <b v="1"/>
    <b v="1"/>
    <b v="0"/>
    <x v="0"/>
  </r>
  <r>
    <s v="PID0285"/>
    <x v="2"/>
    <x v="3"/>
    <n v="100"/>
    <n v="56.47"/>
    <n v="65.5"/>
    <s v="Female"/>
    <s v="A+"/>
    <b v="0"/>
    <b v="1"/>
    <b v="1"/>
    <x v="2"/>
    <n v="21.88512813658993"/>
    <b v="0"/>
    <b v="0"/>
    <s v="Hypertension"/>
    <s v="Ongoing Treatment"/>
    <b v="1"/>
    <s v="UnitedHealthcare"/>
    <x v="5"/>
    <b v="0"/>
    <x v="0"/>
    <b v="0"/>
    <b v="0"/>
    <b v="0"/>
    <x v="0"/>
  </r>
  <r>
    <s v="PID0286"/>
    <x v="0"/>
    <x v="2"/>
    <n v="20000"/>
    <n v="0"/>
    <n v="96.3"/>
    <s v="Male"/>
    <s v="B-"/>
    <b v="0"/>
    <b v="0"/>
    <b v="0"/>
    <x v="12"/>
    <n v="31.807372175980973"/>
    <b v="1"/>
    <b v="1"/>
    <s v="Osteoarthritis"/>
    <s v="Recovered"/>
    <b v="0"/>
    <n v="0"/>
    <x v="3"/>
    <b v="0"/>
    <x v="0"/>
    <b v="1"/>
    <b v="1"/>
    <b v="0"/>
    <x v="0"/>
  </r>
  <r>
    <s v="PID0287"/>
    <x v="2"/>
    <x v="0"/>
    <n v="20000"/>
    <n v="0"/>
    <n v="78.099999999999994"/>
    <s v="Female"/>
    <s v="B-"/>
    <b v="1"/>
    <b v="0"/>
    <b v="0"/>
    <x v="9"/>
    <n v="28.003872494531894"/>
    <b v="1"/>
    <b v="1"/>
    <s v="Fractured Leg"/>
    <s v="Critical"/>
    <b v="0"/>
    <n v="0"/>
    <x v="0"/>
    <b v="0"/>
    <x v="0"/>
    <b v="1"/>
    <b v="1"/>
    <b v="0"/>
    <x v="0"/>
  </r>
  <r>
    <s v="PID0288"/>
    <x v="4"/>
    <x v="1"/>
    <n v="300000"/>
    <n v="254042.27999999997"/>
    <n v="59.6"/>
    <s v="Female"/>
    <s v="AB-"/>
    <b v="0"/>
    <b v="0"/>
    <b v="1"/>
    <x v="1"/>
    <n v="22.159428911362287"/>
    <b v="0"/>
    <b v="0"/>
    <s v="Osteoarthritis"/>
    <s v="Recovered"/>
    <b v="1"/>
    <s v="Aetna"/>
    <x v="4"/>
    <b v="0"/>
    <x v="0"/>
    <b v="0"/>
    <b v="0"/>
    <b v="0"/>
    <x v="0"/>
  </r>
  <r>
    <s v="PID0289"/>
    <x v="4"/>
    <x v="0"/>
    <n v="800"/>
    <n v="445.65"/>
    <n v="71.400000000000006"/>
    <s v="Female"/>
    <s v="O-"/>
    <b v="1"/>
    <b v="0"/>
    <b v="1"/>
    <x v="6"/>
    <n v="24.134667387777181"/>
    <b v="0"/>
    <b v="0"/>
    <s v="Cancer"/>
    <s v="Critical"/>
    <b v="1"/>
    <s v="Blue Cross"/>
    <x v="0"/>
    <b v="0"/>
    <x v="0"/>
    <b v="0"/>
    <b v="0"/>
    <b v="0"/>
    <x v="0"/>
  </r>
  <r>
    <s v="PID0290"/>
    <x v="0"/>
    <x v="1"/>
    <n v="40000"/>
    <n v="35435.599999999999"/>
    <n v="73"/>
    <s v="Male"/>
    <s v="B-"/>
    <b v="0"/>
    <b v="0"/>
    <b v="1"/>
    <x v="8"/>
    <n v="25.864512471655331"/>
    <b v="0"/>
    <b v="0"/>
    <s v="Cancer"/>
    <s v="Recovered"/>
    <b v="1"/>
    <s v="Blue Cross"/>
    <x v="1"/>
    <b v="0"/>
    <x v="0"/>
    <b v="0"/>
    <b v="0"/>
    <b v="0"/>
    <x v="0"/>
  </r>
  <r>
    <s v="PID0291"/>
    <x v="2"/>
    <x v="0"/>
    <n v="40000"/>
    <n v="23892.800000000003"/>
    <n v="92.4"/>
    <s v="Female"/>
    <s v="A+"/>
    <b v="1"/>
    <b v="0"/>
    <b v="1"/>
    <x v="1"/>
    <n v="29.162984471657619"/>
    <b v="1"/>
    <b v="1"/>
    <s v="Heart Attack"/>
    <s v="Critical"/>
    <b v="1"/>
    <s v="Medicare"/>
    <x v="0"/>
    <b v="1"/>
    <x v="1"/>
    <b v="1"/>
    <b v="1"/>
    <b v="1"/>
    <x v="1"/>
  </r>
  <r>
    <s v="PID0292"/>
    <x v="2"/>
    <x v="0"/>
    <n v="3000"/>
    <n v="2649.5099999999998"/>
    <n v="99.1"/>
    <s v="Male"/>
    <s v="A+"/>
    <b v="0"/>
    <b v="0"/>
    <b v="1"/>
    <x v="1"/>
    <n v="31.992510330578511"/>
    <b v="1"/>
    <b v="1"/>
    <s v="Kidney Stones"/>
    <s v="Recovered"/>
    <b v="1"/>
    <s v="Blue Cross"/>
    <x v="2"/>
    <b v="0"/>
    <x v="0"/>
    <b v="1"/>
    <b v="1"/>
    <b v="0"/>
    <x v="0"/>
  </r>
  <r>
    <s v="PID0293"/>
    <x v="2"/>
    <x v="1"/>
    <n v="800"/>
    <n v="587.24"/>
    <n v="94.6"/>
    <s v="Female"/>
    <s v="B+"/>
    <b v="0"/>
    <b v="0"/>
    <b v="1"/>
    <x v="0"/>
    <n v="32.733564013840834"/>
    <b v="1"/>
    <b v="1"/>
    <s v="Kidney Stones"/>
    <s v="Recovered"/>
    <b v="1"/>
    <s v="Aetna"/>
    <x v="2"/>
    <b v="1"/>
    <x v="1"/>
    <b v="1"/>
    <b v="1"/>
    <b v="1"/>
    <x v="1"/>
  </r>
  <r>
    <s v="PID0294"/>
    <x v="2"/>
    <x v="3"/>
    <n v="20000"/>
    <n v="16863.14"/>
    <n v="92.6"/>
    <s v="Female"/>
    <s v="B-"/>
    <b v="0"/>
    <b v="0"/>
    <b v="1"/>
    <x v="1"/>
    <n v="33.203054967908493"/>
    <b v="1"/>
    <b v="1"/>
    <s v="Fractured Leg"/>
    <s v="Recovered"/>
    <b v="1"/>
    <s v="Blue Cross"/>
    <x v="0"/>
    <b v="1"/>
    <x v="1"/>
    <b v="1"/>
    <b v="1"/>
    <b v="1"/>
    <x v="1"/>
  </r>
  <r>
    <s v="PID0295"/>
    <x v="2"/>
    <x v="0"/>
    <n v="3000"/>
    <n v="2651.88"/>
    <n v="70"/>
    <s v="Male"/>
    <s v="O+"/>
    <b v="0"/>
    <b v="0"/>
    <b v="1"/>
    <x v="12"/>
    <n v="22.343515592581952"/>
    <b v="0"/>
    <b v="0"/>
    <s v="Hypertension"/>
    <s v="Recovered"/>
    <b v="1"/>
    <s v="Blue Cross"/>
    <x v="1"/>
    <b v="0"/>
    <x v="0"/>
    <b v="0"/>
    <b v="0"/>
    <b v="0"/>
    <x v="0"/>
  </r>
  <r>
    <s v="PID0296"/>
    <x v="1"/>
    <x v="0"/>
    <n v="48000"/>
    <n v="25412.799999999999"/>
    <n v="73.900000000000006"/>
    <s v="Female"/>
    <s v="B-"/>
    <b v="0"/>
    <b v="0"/>
    <b v="1"/>
    <x v="13"/>
    <n v="25.874444172122828"/>
    <b v="0"/>
    <b v="0"/>
    <s v="Diabetes"/>
    <s v="Critical"/>
    <b v="1"/>
    <s v="Medicare"/>
    <x v="4"/>
    <b v="0"/>
    <x v="0"/>
    <b v="0"/>
    <b v="0"/>
    <b v="0"/>
    <x v="0"/>
  </r>
  <r>
    <s v="PID0297"/>
    <x v="0"/>
    <x v="3"/>
    <n v="60000"/>
    <n v="52542.200000000004"/>
    <n v="48.1"/>
    <s v="Female"/>
    <s v="AB-"/>
    <b v="0"/>
    <s v="Yes"/>
    <b v="1"/>
    <x v="7"/>
    <n v="20.281666385562492"/>
    <b v="0"/>
    <b v="0"/>
    <s v="Kidney Stones"/>
    <s v="Critical"/>
    <b v="1"/>
    <s v="Cigna"/>
    <x v="0"/>
    <b v="0"/>
    <x v="0"/>
    <b v="0"/>
    <b v="0"/>
    <b v="0"/>
    <x v="0"/>
  </r>
  <r>
    <s v="PID0298"/>
    <x v="1"/>
    <x v="0"/>
    <n v="1000"/>
    <n v="608.94000000000005"/>
    <n v="62.8"/>
    <s v="Female"/>
    <s v="AB-"/>
    <b v="1"/>
    <b v="0"/>
    <b v="1"/>
    <x v="12"/>
    <n v="26.139438085327779"/>
    <b v="0"/>
    <b v="0"/>
    <s v="Stroke"/>
    <s v="Recovered"/>
    <b v="1"/>
    <s v="Medicare"/>
    <x v="4"/>
    <b v="0"/>
    <x v="0"/>
    <b v="0"/>
    <b v="0"/>
    <b v="0"/>
    <x v="0"/>
  </r>
  <r>
    <s v="PID0299"/>
    <x v="1"/>
    <x v="1"/>
    <n v="90000"/>
    <n v="46249.5"/>
    <n v="56.5"/>
    <s v="Female"/>
    <s v="A-"/>
    <b v="1"/>
    <b v="0"/>
    <b v="1"/>
    <x v="0"/>
    <n v="22.632590930940552"/>
    <b v="0"/>
    <b v="0"/>
    <s v="Fractured Arm"/>
    <s v="Ongoing Treatment"/>
    <b v="1"/>
    <s v="Medicare"/>
    <x v="0"/>
    <b v="0"/>
    <x v="0"/>
    <b v="0"/>
    <b v="0"/>
    <b v="0"/>
    <x v="0"/>
  </r>
  <r>
    <s v="PID0300"/>
    <x v="2"/>
    <x v="1"/>
    <n v="20000"/>
    <n v="0"/>
    <n v="71.400000000000006"/>
    <s v="Male"/>
    <s v="A+"/>
    <b v="0"/>
    <b v="1"/>
    <b v="0"/>
    <x v="13"/>
    <n v="25.601491627523398"/>
    <b v="0"/>
    <b v="0"/>
    <s v="Cancer"/>
    <s v="Critical"/>
    <b v="0"/>
    <n v="0"/>
    <x v="1"/>
    <b v="0"/>
    <x v="0"/>
    <b v="0"/>
    <b v="0"/>
    <b v="0"/>
    <x v="0"/>
  </r>
  <r>
    <s v="PID0301"/>
    <x v="4"/>
    <x v="1"/>
    <n v="45000"/>
    <n v="26396.19"/>
    <n v="82.4"/>
    <s v="Female"/>
    <s v="O+"/>
    <b v="0"/>
    <b v="0"/>
    <b v="1"/>
    <x v="19"/>
    <n v="30.266299357208453"/>
    <b v="1"/>
    <b v="1"/>
    <s v="Cancer"/>
    <s v="Recovered"/>
    <b v="1"/>
    <s v="UnitedHealthcare"/>
    <x v="0"/>
    <b v="0"/>
    <x v="0"/>
    <b v="1"/>
    <b v="1"/>
    <s v="No"/>
    <x v="0"/>
  </r>
  <r>
    <s v="PID0302"/>
    <x v="2"/>
    <x v="0"/>
    <n v="40000"/>
    <n v="30393.3"/>
    <n v="75.400000000000006"/>
    <s v="Male"/>
    <s v="AB-"/>
    <b v="0"/>
    <b v="1"/>
    <b v="1"/>
    <x v="1"/>
    <n v="29.088383935804945"/>
    <b v="1"/>
    <b v="1"/>
    <s v="Heart Attack"/>
    <s v="Recovered"/>
    <b v="1"/>
    <s v="Cigna"/>
    <x v="0"/>
    <b v="1"/>
    <x v="1"/>
    <b v="1"/>
    <b v="1"/>
    <b v="0"/>
    <x v="0"/>
  </r>
  <r>
    <s v="PID0303"/>
    <x v="2"/>
    <x v="1"/>
    <n v="18000"/>
    <n v="15337.380000000001"/>
    <n v="90.6"/>
    <s v="Male"/>
    <s v="A-"/>
    <b v="1"/>
    <b v="0"/>
    <b v="1"/>
    <x v="0"/>
    <n v="33.685306365258775"/>
    <b v="1"/>
    <b v="1"/>
    <s v="Osteoarthritis"/>
    <s v="Ongoing Treatment"/>
    <b v="1"/>
    <s v="Medicare"/>
    <x v="1"/>
    <b v="1"/>
    <x v="1"/>
    <b v="1"/>
    <b v="1"/>
    <b v="1"/>
    <x v="1"/>
  </r>
  <r>
    <s v="PID0304"/>
    <x v="0"/>
    <x v="1"/>
    <n v="21000"/>
    <n v="17377.78"/>
    <n v="82.5"/>
    <s v="Female"/>
    <s v="A+"/>
    <b v="1"/>
    <b v="1"/>
    <b v="1"/>
    <x v="0"/>
    <n v="29.58155545197031"/>
    <b v="1"/>
    <b v="1"/>
    <s v="Respiratory Infection"/>
    <s v="Recovered"/>
    <b v="1"/>
    <s v="Aetna"/>
    <x v="0"/>
    <b v="1"/>
    <x v="1"/>
    <b v="1"/>
    <b v="1"/>
    <b v="1"/>
    <x v="1"/>
  </r>
  <r>
    <s v="PID0305"/>
    <x v="1"/>
    <x v="1"/>
    <n v="800"/>
    <n v="555.04"/>
    <n v="74.2"/>
    <s v="Male"/>
    <s v="AB-"/>
    <b v="1"/>
    <b v="0"/>
    <b v="1"/>
    <x v="4"/>
    <n v="26.289682539682545"/>
    <b v="0"/>
    <b v="0"/>
    <s v="Stroke"/>
    <s v="Critical"/>
    <b v="1"/>
    <s v="Aetna"/>
    <x v="2"/>
    <b v="0"/>
    <x v="0"/>
    <b v="0"/>
    <b v="0"/>
    <b v="0"/>
    <x v="0"/>
  </r>
  <r>
    <s v="PID0306"/>
    <x v="2"/>
    <x v="0"/>
    <n v="12000"/>
    <n v="6992.64"/>
    <n v="66.8"/>
    <s v="Female"/>
    <s v="O-"/>
    <b v="0"/>
    <b v="1"/>
    <b v="1"/>
    <x v="6"/>
    <n v="23.66780045351474"/>
    <b v="0"/>
    <b v="0"/>
    <s v="Childbirth"/>
    <s v="Recovered"/>
    <b v="1"/>
    <s v="Aetna"/>
    <x v="2"/>
    <b v="0"/>
    <x v="0"/>
    <b v="0"/>
    <b v="0"/>
    <b v="0"/>
    <x v="0"/>
  </r>
  <r>
    <s v="PID0307"/>
    <x v="1"/>
    <x v="0"/>
    <n v="30000"/>
    <n v="15917.49"/>
    <n v="89.7"/>
    <s v="Female"/>
    <s v="O-"/>
    <s v="Yes"/>
    <b v="0"/>
    <b v="1"/>
    <x v="22"/>
    <n v="34.605146406388641"/>
    <s v="Yes"/>
    <b v="1"/>
    <s v="Heart Disease"/>
    <s v="Ongoing Treatment"/>
    <b v="1"/>
    <s v="Medicare"/>
    <x v="0"/>
    <s v="Yes"/>
    <x v="1"/>
    <s v="Yes"/>
    <b v="1"/>
    <b v="1"/>
    <x v="1"/>
  </r>
  <r>
    <s v="PID0308"/>
    <x v="1"/>
    <x v="2"/>
    <n v="12000"/>
    <n v="9607.2000000000007"/>
    <n v="59.7"/>
    <s v="Female"/>
    <s v="AB+"/>
    <b v="0"/>
    <b v="0"/>
    <b v="1"/>
    <x v="2"/>
    <n v="23.031518845723543"/>
    <b v="0"/>
    <b v="0"/>
    <s v="Osteoarthritis"/>
    <s v="Critical"/>
    <b v="1"/>
    <s v="Medicare"/>
    <x v="0"/>
    <b v="0"/>
    <x v="0"/>
    <b v="0"/>
    <b v="0"/>
    <b v="0"/>
    <x v="0"/>
  </r>
  <r>
    <s v="PID0309"/>
    <x v="0"/>
    <x v="0"/>
    <n v="12000"/>
    <n v="9344"/>
    <n v="76.5"/>
    <s v="Female"/>
    <s v="A+"/>
    <b v="0"/>
    <b v="0"/>
    <b v="1"/>
    <x v="8"/>
    <n v="31.035741815083774"/>
    <b v="1"/>
    <b v="1"/>
    <s v="Allergic Reaction"/>
    <s v="Recovered"/>
    <b v="1"/>
    <s v="UnitedHealthcare"/>
    <x v="0"/>
    <b v="1"/>
    <x v="1"/>
    <b v="1"/>
    <b v="1"/>
    <b v="1"/>
    <x v="1"/>
  </r>
  <r>
    <s v="PID0310"/>
    <x v="2"/>
    <x v="1"/>
    <n v="800"/>
    <n v="505.63"/>
    <n v="84.5"/>
    <s v="Male"/>
    <s v="O+"/>
    <b v="0"/>
    <b v="1"/>
    <b v="1"/>
    <x v="8"/>
    <n v="31.037649219467404"/>
    <b v="1"/>
    <b v="1"/>
    <s v="Kidney Stones"/>
    <s v="Critical"/>
    <b v="1"/>
    <s v="Aetna"/>
    <x v="0"/>
    <b v="0"/>
    <x v="0"/>
    <b v="1"/>
    <b v="1"/>
    <b v="0"/>
    <x v="0"/>
  </r>
  <r>
    <s v="PID0311"/>
    <x v="0"/>
    <x v="0"/>
    <n v="500"/>
    <n v="402.18"/>
    <n v="103.1"/>
    <s v="Female"/>
    <s v="O-"/>
    <b v="0"/>
    <b v="1"/>
    <b v="1"/>
    <x v="4"/>
    <n v="33.283832644628099"/>
    <b v="1"/>
    <b v="1"/>
    <s v="Childbirth"/>
    <s v="Critical"/>
    <b v="1"/>
    <s v="Medicare"/>
    <x v="2"/>
    <b v="1"/>
    <x v="1"/>
    <b v="1"/>
    <b v="1"/>
    <b v="1"/>
    <x v="1"/>
  </r>
  <r>
    <s v="PID0312"/>
    <x v="4"/>
    <x v="3"/>
    <n v="90000"/>
    <n v="0"/>
    <n v="80.3"/>
    <s v="Female"/>
    <s v="O-"/>
    <b v="0"/>
    <b v="0"/>
    <b v="0"/>
    <x v="13"/>
    <n v="28.792713973251104"/>
    <b v="1"/>
    <b v="1"/>
    <s v="Prostate Cancer"/>
    <s v="Ongoing Treatment"/>
    <b v="0"/>
    <n v="0"/>
    <x v="3"/>
    <b v="1"/>
    <x v="1"/>
    <b v="1"/>
    <b v="1"/>
    <b v="1"/>
    <x v="1"/>
  </r>
  <r>
    <s v="PID0313"/>
    <x v="1"/>
    <x v="3"/>
    <n v="12000"/>
    <n v="10441.56"/>
    <n v="65.099999999999994"/>
    <s v="Female"/>
    <s v="A+"/>
    <b v="0"/>
    <b v="0"/>
    <b v="1"/>
    <x v="10"/>
    <n v="25.114771806643258"/>
    <b v="0"/>
    <b v="0"/>
    <s v="Kidney Stones"/>
    <s v="Recovered"/>
    <b v="1"/>
    <s v="Aetna"/>
    <x v="0"/>
    <b v="0"/>
    <x v="0"/>
    <b v="0"/>
    <b v="0"/>
    <b v="0"/>
    <x v="0"/>
  </r>
  <r>
    <s v="PID0314"/>
    <x v="2"/>
    <x v="0"/>
    <n v="60000"/>
    <n v="34111.4"/>
    <n v="61.4"/>
    <s v="Female"/>
    <s v="O+"/>
    <b v="0"/>
    <b v="1"/>
    <b v="1"/>
    <x v="8"/>
    <n v="23.395823807346435"/>
    <b v="0"/>
    <b v="0"/>
    <s v="Allergic Reaction"/>
    <s v="Ongoing Treatment"/>
    <b v="1"/>
    <s v="Cigna"/>
    <x v="5"/>
    <b v="0"/>
    <x v="0"/>
    <b v="0"/>
    <b v="0"/>
    <b v="0"/>
    <x v="0"/>
  </r>
  <r>
    <s v="PID0315"/>
    <x v="2"/>
    <x v="3"/>
    <n v="18000"/>
    <n v="15787.920000000002"/>
    <n v="82.7"/>
    <s v="Male"/>
    <s v="A+"/>
    <b v="0"/>
    <b v="1"/>
    <b v="1"/>
    <x v="2"/>
    <n v="26.101502335563691"/>
    <b v="0"/>
    <b v="0"/>
    <s v="Stroke"/>
    <s v="Ongoing Treatment"/>
    <b v="1"/>
    <s v="Cigna"/>
    <x v="1"/>
    <b v="0"/>
    <x v="0"/>
    <b v="0"/>
    <b v="0"/>
    <b v="0"/>
    <x v="0"/>
  </r>
  <r>
    <s v="PID0316"/>
    <x v="1"/>
    <x v="1"/>
    <n v="45000"/>
    <n v="0"/>
    <n v="68.8"/>
    <s v="Female"/>
    <s v="A-"/>
    <b v="0"/>
    <b v="1"/>
    <b v="0"/>
    <x v="0"/>
    <n v="28.270874424720574"/>
    <b v="1"/>
    <b v="1"/>
    <s v="Fractured Arm"/>
    <s v="Ongoing Treatment"/>
    <b v="0"/>
    <n v="0"/>
    <x v="2"/>
    <b v="1"/>
    <x v="1"/>
    <b v="1"/>
    <b v="1"/>
    <b v="1"/>
    <x v="1"/>
  </r>
  <r>
    <s v="PID0317"/>
    <x v="0"/>
    <x v="2"/>
    <n v="16000"/>
    <n v="11310.02"/>
    <n v="78.900000000000006"/>
    <s v="Female"/>
    <s v="O+"/>
    <b v="0"/>
    <b v="0"/>
    <b v="1"/>
    <x v="19"/>
    <n v="25.471332644628102"/>
    <b v="0"/>
    <b v="0"/>
    <s v="Cancer"/>
    <s v="Ongoing Treatment"/>
    <b v="1"/>
    <s v="Blue Cross"/>
    <x v="0"/>
    <b v="0"/>
    <x v="0"/>
    <b v="0"/>
    <b v="0"/>
    <b v="0"/>
    <x v="0"/>
  </r>
  <r>
    <s v="PID0318"/>
    <x v="2"/>
    <x v="2"/>
    <n v="250000"/>
    <n v="181231.9"/>
    <n v="62.6"/>
    <s v="Female"/>
    <s v="O+"/>
    <b v="0"/>
    <b v="0"/>
    <b v="1"/>
    <x v="2"/>
    <n v="24.150302843254501"/>
    <b v="0"/>
    <b v="0"/>
    <s v="Allergic Reaction"/>
    <s v="Recovered"/>
    <b v="1"/>
    <s v="Medicare"/>
    <x v="2"/>
    <b v="0"/>
    <x v="0"/>
    <b v="0"/>
    <b v="0"/>
    <b v="0"/>
    <x v="0"/>
  </r>
  <r>
    <s v="PID0319"/>
    <x v="1"/>
    <x v="1"/>
    <n v="100"/>
    <n v="0"/>
    <n v="62.9"/>
    <s v="Female"/>
    <s v="B+"/>
    <b v="0"/>
    <b v="0"/>
    <b v="0"/>
    <x v="20"/>
    <n v="23.967383020880959"/>
    <b v="0"/>
    <b v="0"/>
    <s v="Stroke"/>
    <s v="Recovered"/>
    <b v="0"/>
    <n v="0"/>
    <x v="0"/>
    <b v="0"/>
    <x v="0"/>
    <b v="0"/>
    <b v="0"/>
    <b v="0"/>
    <x v="0"/>
  </r>
  <r>
    <s v="PID0320"/>
    <x v="0"/>
    <x v="1"/>
    <n v="75000"/>
    <n v="64758.100000000006"/>
    <n v="66.5"/>
    <s v="Male"/>
    <s v="A-"/>
    <b v="0"/>
    <b v="1"/>
    <b v="1"/>
    <x v="10"/>
    <n v="25.654874426140964"/>
    <b v="0"/>
    <b v="0"/>
    <s v="Childbirth"/>
    <s v="Ongoing Treatment"/>
    <b v="1"/>
    <s v="Cigna"/>
    <x v="3"/>
    <b v="0"/>
    <x v="0"/>
    <b v="0"/>
    <b v="0"/>
    <b v="0"/>
    <x v="0"/>
  </r>
  <r>
    <s v="PID0321"/>
    <x v="2"/>
    <x v="3"/>
    <n v="40000"/>
    <n v="0"/>
    <n v="83.4"/>
    <s v="Female"/>
    <s v="AB+"/>
    <b v="0"/>
    <b v="0"/>
    <b v="0"/>
    <x v="13"/>
    <n v="26.029150151368562"/>
    <b v="0"/>
    <b v="0"/>
    <s v="Prostate Cancer"/>
    <s v="Recovered"/>
    <b v="0"/>
    <n v="0"/>
    <x v="2"/>
    <b v="0"/>
    <x v="0"/>
    <b v="0"/>
    <b v="0"/>
    <b v="0"/>
    <x v="0"/>
  </r>
  <r>
    <s v="PID0322"/>
    <x v="2"/>
    <x v="1"/>
    <n v="3000"/>
    <n v="1894.17"/>
    <n v="57.3"/>
    <s v="Female"/>
    <s v="AB+"/>
    <b v="0"/>
    <b v="0"/>
    <b v="1"/>
    <x v="0"/>
    <n v="22.382812499999993"/>
    <b v="0"/>
    <b v="0"/>
    <s v="Allergic Reaction"/>
    <s v="Recovered"/>
    <b v="1"/>
    <s v="Aetna"/>
    <x v="1"/>
    <b v="0"/>
    <x v="0"/>
    <b v="0"/>
    <b v="0"/>
    <b v="0"/>
    <x v="0"/>
  </r>
  <r>
    <s v="PID0323"/>
    <x v="2"/>
    <x v="2"/>
    <n v="32000"/>
    <n v="0"/>
    <n v="96.5"/>
    <s v="Male"/>
    <s v="O-"/>
    <b v="1"/>
    <b v="0"/>
    <b v="0"/>
    <x v="5"/>
    <n v="33.391003460207614"/>
    <b v="1"/>
    <b v="1"/>
    <s v="Kidney Stones"/>
    <s v="Recovered"/>
    <b v="0"/>
    <n v="0"/>
    <x v="3"/>
    <b v="1"/>
    <x v="1"/>
    <b v="1"/>
    <b v="1"/>
    <b v="1"/>
    <x v="1"/>
  </r>
  <r>
    <s v="PID0324"/>
    <x v="1"/>
    <x v="3"/>
    <n v="12000"/>
    <n v="6341.88"/>
    <n v="83.8"/>
    <s v="Male"/>
    <s v="B+"/>
    <b v="0"/>
    <b v="0"/>
    <b v="1"/>
    <x v="10"/>
    <n v="34.434582511505582"/>
    <b v="1"/>
    <b v="1"/>
    <s v="Heart Attack"/>
    <s v="Recovered"/>
    <b v="1"/>
    <s v="Aetna"/>
    <x v="0"/>
    <b v="1"/>
    <x v="1"/>
    <b v="1"/>
    <b v="1"/>
    <b v="1"/>
    <x v="1"/>
  </r>
  <r>
    <s v="PID0325"/>
    <x v="0"/>
    <x v="3"/>
    <n v="16000"/>
    <n v="13735.36"/>
    <n v="57.4"/>
    <s v="Male"/>
    <s v="AB-"/>
    <b v="0"/>
    <b v="0"/>
    <b v="1"/>
    <x v="3"/>
    <n v="22.704798069696608"/>
    <b v="0"/>
    <b v="0"/>
    <s v="Fractured Leg"/>
    <s v="Ongoing Treatment"/>
    <b v="1"/>
    <s v="Medicare"/>
    <x v="0"/>
    <b v="0"/>
    <x v="0"/>
    <b v="0"/>
    <b v="0"/>
    <b v="0"/>
    <x v="0"/>
  </r>
  <r>
    <s v="PID0326"/>
    <x v="1"/>
    <x v="0"/>
    <n v="60000"/>
    <n v="0"/>
    <n v="45.3"/>
    <s v="Female"/>
    <s v="B+"/>
    <b v="1"/>
    <b v="0"/>
    <b v="0"/>
    <x v="8"/>
    <n v="20.133333333333333"/>
    <b v="0"/>
    <b v="0"/>
    <s v="Stroke"/>
    <s v="Recovered"/>
    <b v="0"/>
    <n v="0"/>
    <x v="0"/>
    <b v="0"/>
    <x v="0"/>
    <b v="0"/>
    <b v="0"/>
    <b v="0"/>
    <x v="0"/>
  </r>
  <r>
    <s v="PID0327"/>
    <x v="2"/>
    <x v="0"/>
    <n v="90000"/>
    <n v="49301.899999999994"/>
    <n v="97.5"/>
    <s v="Female"/>
    <s v="O+"/>
    <b v="0"/>
    <b v="1"/>
    <b v="1"/>
    <x v="6"/>
    <n v="33.343592900379605"/>
    <b v="1"/>
    <b v="1"/>
    <s v="Fractured Leg"/>
    <s v="Ongoing Treatment"/>
    <b v="1"/>
    <s v="Aetna"/>
    <x v="0"/>
    <b v="1"/>
    <x v="1"/>
    <b v="1"/>
    <b v="1"/>
    <b v="1"/>
    <x v="1"/>
  </r>
  <r>
    <s v="PID0328"/>
    <x v="0"/>
    <x v="2"/>
    <n v="60000"/>
    <n v="52602.28"/>
    <n v="99.9"/>
    <s v="Female"/>
    <s v="O-"/>
    <b v="0"/>
    <b v="0"/>
    <b v="1"/>
    <x v="7"/>
    <n v="34.977766884913002"/>
    <b v="1"/>
    <b v="1"/>
    <s v="Hypertension"/>
    <s v="Recovered"/>
    <b v="1"/>
    <s v="Medicare"/>
    <x v="1"/>
    <b v="1"/>
    <x v="1"/>
    <b v="1"/>
    <b v="1"/>
    <b v="1"/>
    <x v="1"/>
  </r>
  <r>
    <s v="PID0329"/>
    <x v="4"/>
    <x v="0"/>
    <n v="72000"/>
    <n v="48491.68"/>
    <n v="82.6"/>
    <s v="Male"/>
    <s v="A-"/>
    <b v="0"/>
    <b v="0"/>
    <b v="1"/>
    <x v="7"/>
    <n v="29.617411882821184"/>
    <b v="1"/>
    <b v="1"/>
    <s v="Heart Disease"/>
    <s v="Ongoing Treatment"/>
    <b v="1"/>
    <s v="Cigna"/>
    <x v="1"/>
    <b v="1"/>
    <x v="1"/>
    <b v="1"/>
    <b v="1"/>
    <b v="0"/>
    <x v="0"/>
  </r>
  <r>
    <s v="PID0330"/>
    <x v="0"/>
    <x v="2"/>
    <n v="500"/>
    <n v="0"/>
    <n v="88.4"/>
    <s v="Female"/>
    <s v="A+"/>
    <b v="0"/>
    <b v="0"/>
    <b v="0"/>
    <x v="7"/>
    <n v="29.881016765819368"/>
    <b v="1"/>
    <b v="1"/>
    <s v="Diabetes"/>
    <s v="Critical"/>
    <b v="0"/>
    <n v="0"/>
    <x v="0"/>
    <b v="1"/>
    <x v="1"/>
    <b v="1"/>
    <b v="1"/>
    <b v="1"/>
    <x v="1"/>
  </r>
  <r>
    <s v="PID0331"/>
    <x v="2"/>
    <x v="2"/>
    <n v="100"/>
    <n v="87.74"/>
    <n v="102"/>
    <s v="Female"/>
    <s v="A-"/>
    <b v="0"/>
    <b v="0"/>
    <b v="1"/>
    <x v="12"/>
    <n v="32.192904936245419"/>
    <b v="1"/>
    <b v="1"/>
    <s v="Appendicitis"/>
    <s v="Recovered"/>
    <b v="1"/>
    <s v="Cigna"/>
    <x v="1"/>
    <b v="0"/>
    <x v="0"/>
    <b v="1"/>
    <b v="1"/>
    <b v="0"/>
    <x v="0"/>
  </r>
  <r>
    <s v="PID0332"/>
    <x v="1"/>
    <x v="2"/>
    <n v="72000"/>
    <n v="40552.839999999997"/>
    <n v="73.3"/>
    <s v="Male"/>
    <s v="AB+"/>
    <b v="1"/>
    <b v="0"/>
    <b v="1"/>
    <x v="6"/>
    <n v="32.577777777777776"/>
    <b v="1"/>
    <b v="1"/>
    <s v="Heart Attack"/>
    <s v="Ongoing Treatment"/>
    <b v="1"/>
    <s v="Cigna"/>
    <x v="2"/>
    <b v="1"/>
    <x v="1"/>
    <b v="1"/>
    <b v="1"/>
    <b v="1"/>
    <x v="1"/>
  </r>
  <r>
    <s v="PID0333"/>
    <x v="2"/>
    <x v="1"/>
    <n v="48000"/>
    <n v="37134"/>
    <n v="91"/>
    <s v="Female"/>
    <s v="AB-"/>
    <b v="0"/>
    <b v="1"/>
    <b v="1"/>
    <x v="8"/>
    <n v="33.023660908695021"/>
    <b v="1"/>
    <b v="1"/>
    <s v="Appendicitis"/>
    <s v="Ongoing Treatment"/>
    <b v="1"/>
    <s v="Cigna"/>
    <x v="3"/>
    <b v="0"/>
    <x v="0"/>
    <b v="1"/>
    <b v="1"/>
    <b v="0"/>
    <x v="0"/>
  </r>
  <r>
    <s v="PID0334"/>
    <x v="1"/>
    <x v="3"/>
    <n v="12000"/>
    <n v="8904.5999999999985"/>
    <n v="94.6"/>
    <s v="Male"/>
    <s v="A+"/>
    <s v="Yes"/>
    <s v="No"/>
    <b v="1"/>
    <x v="12"/>
    <n v="33.517573696145128"/>
    <b v="1"/>
    <b v="1"/>
    <s v="Hypertension"/>
    <s v="Critical"/>
    <b v="1"/>
    <s v="Cigna"/>
    <x v="1"/>
    <b v="1"/>
    <x v="1"/>
    <b v="1"/>
    <b v="1"/>
    <s v="Yes"/>
    <x v="1"/>
  </r>
  <r>
    <s v="PID0335"/>
    <x v="2"/>
    <x v="2"/>
    <n v="60000"/>
    <n v="0"/>
    <n v="84.5"/>
    <s v="Female"/>
    <s v="AB+"/>
    <b v="0"/>
    <b v="1"/>
    <b v="0"/>
    <x v="8"/>
    <n v="32.599050962540019"/>
    <b v="1"/>
    <b v="1"/>
    <s v="Fractured Arm"/>
    <s v="Ongoing Treatment"/>
    <b v="0"/>
    <n v="0"/>
    <x v="0"/>
    <b v="1"/>
    <x v="1"/>
    <b v="1"/>
    <b v="1"/>
    <b v="1"/>
    <x v="1"/>
  </r>
  <r>
    <s v="PID0336"/>
    <x v="0"/>
    <x v="1"/>
    <n v="32000"/>
    <n v="17880.560000000001"/>
    <n v="87.1"/>
    <s v="Male"/>
    <s v="O+"/>
    <b v="0"/>
    <b v="0"/>
    <b v="1"/>
    <x v="12"/>
    <n v="31.230951271110474"/>
    <b v="1"/>
    <b v="1"/>
    <s v="Heart Attack"/>
    <s v="Critical"/>
    <b v="1"/>
    <s v="UnitedHealthcare"/>
    <x v="0"/>
    <b v="1"/>
    <x v="1"/>
    <b v="1"/>
    <b v="1"/>
    <b v="0"/>
    <x v="0"/>
  </r>
  <r>
    <s v="PID0337"/>
    <x v="0"/>
    <x v="2"/>
    <n v="54000"/>
    <n v="0"/>
    <n v="86.6"/>
    <s v="Female"/>
    <s v="O+"/>
    <b v="1"/>
    <b v="0"/>
    <b v="0"/>
    <x v="5"/>
    <n v="33.828124999999993"/>
    <b v="1"/>
    <b v="1"/>
    <s v="Fractured Leg"/>
    <s v="Critical"/>
    <b v="0"/>
    <n v="0"/>
    <x v="6"/>
    <b v="1"/>
    <x v="1"/>
    <b v="1"/>
    <b v="1"/>
    <b v="1"/>
    <x v="1"/>
  </r>
  <r>
    <s v="PID0338"/>
    <x v="2"/>
    <x v="2"/>
    <n v="250000"/>
    <n v="180061.4"/>
    <n v="67.3"/>
    <s v="Male"/>
    <s v="AB+"/>
    <b v="1"/>
    <b v="0"/>
    <b v="1"/>
    <x v="11"/>
    <n v="21.975510204081633"/>
    <b v="0"/>
    <b v="0"/>
    <s v="Allergic Reaction"/>
    <s v="Recovered"/>
    <b v="1"/>
    <s v="Medicare"/>
    <x v="2"/>
    <b v="0"/>
    <x v="0"/>
    <b v="0"/>
    <b v="0"/>
    <b v="0"/>
    <x v="0"/>
  </r>
  <r>
    <s v="PID0339"/>
    <x v="2"/>
    <x v="2"/>
    <n v="12000"/>
    <n v="10036.98"/>
    <n v="104.5"/>
    <s v="Female"/>
    <s v="A-"/>
    <b v="1"/>
    <b v="1"/>
    <b v="1"/>
    <x v="2"/>
    <n v="34.915967790437364"/>
    <b v="1"/>
    <b v="1"/>
    <s v="Hypertension"/>
    <s v="Ongoing Treatment"/>
    <b v="1"/>
    <s v="UnitedHealthcare"/>
    <x v="0"/>
    <b v="1"/>
    <x v="1"/>
    <b v="1"/>
    <b v="1"/>
    <b v="1"/>
    <x v="1"/>
  </r>
  <r>
    <s v="PID0340"/>
    <x v="2"/>
    <x v="1"/>
    <n v="12000"/>
    <n v="10570.68"/>
    <n v="73.400000000000006"/>
    <s v="Male"/>
    <s v="O+"/>
    <b v="0"/>
    <b v="0"/>
    <b v="1"/>
    <x v="20"/>
    <n v="28.671874999999996"/>
    <b v="1"/>
    <b v="1"/>
    <s v="Osteoarthritis"/>
    <s v="Ongoing Treatment"/>
    <b v="1"/>
    <s v="UnitedHealthcare"/>
    <x v="0"/>
    <b v="1"/>
    <x v="1"/>
    <b v="1"/>
    <b v="1"/>
    <b v="1"/>
    <x v="1"/>
  </r>
  <r>
    <s v="PID0341"/>
    <x v="2"/>
    <x v="0"/>
    <n v="60000"/>
    <n v="49311.68"/>
    <n v="80.8"/>
    <s v="Male"/>
    <s v="A+"/>
    <b v="1"/>
    <b v="1"/>
    <b v="1"/>
    <x v="10"/>
    <n v="31.562499999999993"/>
    <b v="1"/>
    <b v="1"/>
    <s v="Fractured Arm"/>
    <s v="Recovered"/>
    <b v="1"/>
    <s v="Aetna"/>
    <x v="5"/>
    <b v="1"/>
    <x v="1"/>
    <b v="1"/>
    <b v="1"/>
    <b v="1"/>
    <x v="1"/>
  </r>
  <r>
    <s v="PID0342"/>
    <x v="0"/>
    <x v="2"/>
    <n v="300000"/>
    <n v="0"/>
    <n v="75.900000000000006"/>
    <s v="Male"/>
    <s v="B-"/>
    <b v="1"/>
    <b v="0"/>
    <b v="0"/>
    <x v="16"/>
    <n v="30.022546576480359"/>
    <b v="1"/>
    <b v="1"/>
    <s v="Fractured Leg"/>
    <s v="Ongoing Treatment"/>
    <b v="0"/>
    <n v="0"/>
    <x v="2"/>
    <b v="1"/>
    <x v="1"/>
    <b v="1"/>
    <b v="1"/>
    <b v="1"/>
    <x v="1"/>
  </r>
  <r>
    <s v="PID0343"/>
    <x v="0"/>
    <x v="2"/>
    <n v="500"/>
    <n v="447.66"/>
    <n v="82"/>
    <s v="Male"/>
    <s v="A-"/>
    <b v="0"/>
    <b v="0"/>
    <b v="1"/>
    <x v="16"/>
    <n v="33.267069657998292"/>
    <b v="1"/>
    <b v="1"/>
    <s v="Kidney Stones"/>
    <s v="Critical"/>
    <b v="1"/>
    <s v="Medicare"/>
    <x v="0"/>
    <b v="1"/>
    <x v="1"/>
    <b v="1"/>
    <b v="1"/>
    <b v="1"/>
    <x v="1"/>
  </r>
  <r>
    <s v="PID0344"/>
    <x v="0"/>
    <x v="0"/>
    <n v="200000"/>
    <n v="0"/>
    <n v="88.8"/>
    <s v="Male"/>
    <s v="B+"/>
    <b v="1"/>
    <b v="1"/>
    <b v="0"/>
    <x v="8"/>
    <n v="30.726643598615919"/>
    <b v="1"/>
    <b v="1"/>
    <s v="Diabetes"/>
    <s v="Recovered"/>
    <b v="0"/>
    <n v="0"/>
    <x v="0"/>
    <b v="0"/>
    <x v="0"/>
    <b v="1"/>
    <b v="1"/>
    <b v="0"/>
    <x v="0"/>
  </r>
  <r>
    <s v="PID0345"/>
    <x v="2"/>
    <x v="0"/>
    <n v="30000"/>
    <n v="23792.699999999997"/>
    <n v="85.2"/>
    <s v="Female"/>
    <s v="AB-"/>
    <b v="0"/>
    <b v="1"/>
    <b v="1"/>
    <x v="1"/>
    <n v="29.480968858131494"/>
    <b v="1"/>
    <b v="1"/>
    <s v="Allergic Reaction"/>
    <s v="Ongoing Treatment"/>
    <b v="1"/>
    <s v="Medicare"/>
    <x v="0"/>
    <b v="0"/>
    <x v="0"/>
    <b v="1"/>
    <b v="1"/>
    <b v="0"/>
    <x v="0"/>
  </r>
  <r>
    <s v="PID0346"/>
    <x v="2"/>
    <x v="1"/>
    <n v="240000"/>
    <n v="0"/>
    <n v="60.2"/>
    <s v="Male"/>
    <s v="O-"/>
    <b v="1"/>
    <b v="1"/>
    <b v="0"/>
    <x v="6"/>
    <n v="23.515624999999996"/>
    <b v="0"/>
    <b v="0"/>
    <s v="Prostate Cancer"/>
    <s v="Critical"/>
    <b v="0"/>
    <n v="0"/>
    <x v="4"/>
    <b v="0"/>
    <x v="0"/>
    <b v="0"/>
    <b v="0"/>
    <b v="0"/>
    <x v="0"/>
  </r>
  <r>
    <s v="PID0347"/>
    <x v="2"/>
    <x v="1"/>
    <n v="40000"/>
    <n v="24642.6"/>
    <n v="88.7"/>
    <s v="Male"/>
    <s v="AB-"/>
    <b v="0"/>
    <b v="0"/>
    <b v="1"/>
    <x v="12"/>
    <n v="31.804654164724447"/>
    <b v="1"/>
    <b v="1"/>
    <s v="Kidney Stones"/>
    <s v="Recovered"/>
    <b v="1"/>
    <s v="Aetna"/>
    <x v="4"/>
    <b v="0"/>
    <x v="0"/>
    <b v="1"/>
    <b v="1"/>
    <b v="0"/>
    <x v="0"/>
  </r>
  <r>
    <s v="PID0348"/>
    <x v="1"/>
    <x v="2"/>
    <n v="45000"/>
    <n v="39752.79"/>
    <n v="70"/>
    <s v="Female"/>
    <s v="A+"/>
    <b v="0"/>
    <b v="1"/>
    <b v="1"/>
    <x v="16"/>
    <n v="29.903028749626213"/>
    <b v="1"/>
    <b v="1"/>
    <s v="Heart Attack"/>
    <s v="Ongoing Treatment"/>
    <b v="1"/>
    <s v="Cigna"/>
    <x v="3"/>
    <b v="1"/>
    <x v="1"/>
    <b v="1"/>
    <b v="1"/>
    <b v="0"/>
    <x v="0"/>
  </r>
  <r>
    <s v="PID0349"/>
    <x v="0"/>
    <x v="1"/>
    <n v="24000"/>
    <n v="0"/>
    <n v="92"/>
    <s v="Male"/>
    <s v="AB+"/>
    <b v="0"/>
    <b v="1"/>
    <b v="0"/>
    <x v="12"/>
    <n v="34.205829863176689"/>
    <b v="1"/>
    <b v="1"/>
    <s v="Prostate Cancer"/>
    <s v="Critical"/>
    <b v="0"/>
    <n v="0"/>
    <x v="2"/>
    <b v="1"/>
    <x v="1"/>
    <b v="1"/>
    <b v="1"/>
    <b v="1"/>
    <x v="1"/>
  </r>
  <r>
    <s v="PID0350"/>
    <x v="2"/>
    <x v="1"/>
    <n v="100"/>
    <n v="77.66"/>
    <n v="106.6"/>
    <s v="Male"/>
    <s v="AB-"/>
    <b v="1"/>
    <b v="0"/>
    <b v="1"/>
    <x v="17"/>
    <n v="33.269872975250458"/>
    <b v="1"/>
    <b v="1"/>
    <s v="Prostate Cancer"/>
    <s v="Recovered"/>
    <b v="1"/>
    <s v="Blue Cross"/>
    <x v="0"/>
    <b v="0"/>
    <x v="0"/>
    <b v="1"/>
    <b v="1"/>
    <b v="0"/>
    <x v="0"/>
  </r>
  <r>
    <s v="PID0351"/>
    <x v="0"/>
    <x v="1"/>
    <n v="250000"/>
    <n v="125062.2"/>
    <n v="96.1"/>
    <s v="Male"/>
    <s v="A+"/>
    <b v="0"/>
    <b v="0"/>
    <b v="1"/>
    <x v="12"/>
    <n v="30.674454977816076"/>
    <b v="1"/>
    <b v="1"/>
    <s v="Stroke"/>
    <s v="Ongoing Treatment"/>
    <b v="1"/>
    <s v="Medicare"/>
    <x v="0"/>
    <b v="1"/>
    <x v="1"/>
    <b v="1"/>
    <b v="1"/>
    <b v="1"/>
    <x v="1"/>
  </r>
  <r>
    <s v="PID0352"/>
    <x v="0"/>
    <x v="0"/>
    <n v="40000"/>
    <n v="0"/>
    <n v="72.599999999999994"/>
    <s v="Male"/>
    <s v="O+"/>
    <b v="0"/>
    <b v="0"/>
    <b v="0"/>
    <x v="7"/>
    <n v="28.00817869680953"/>
    <b v="1"/>
    <b v="1"/>
    <s v="Kidney Stones"/>
    <s v="Ongoing Treatment"/>
    <b v="0"/>
    <n v="0"/>
    <x v="3"/>
    <b v="1"/>
    <x v="1"/>
    <b v="1"/>
    <b v="1"/>
    <b v="1"/>
    <x v="1"/>
  </r>
  <r>
    <s v="PID0353"/>
    <x v="2"/>
    <x v="0"/>
    <n v="16000"/>
    <n v="9324.06"/>
    <n v="78.900000000000006"/>
    <s v="Male"/>
    <s v="A+"/>
    <b v="0"/>
    <b v="0"/>
    <b v="1"/>
    <x v="10"/>
    <n v="30.438640484549207"/>
    <b v="1"/>
    <b v="1"/>
    <s v="Respiratory Infection"/>
    <s v="Ongoing Treatment"/>
    <b v="1"/>
    <s v="Aetna"/>
    <x v="0"/>
    <b v="1"/>
    <x v="1"/>
    <b v="1"/>
    <b v="1"/>
    <b v="1"/>
    <x v="1"/>
  </r>
  <r>
    <s v="PID0354"/>
    <x v="2"/>
    <x v="2"/>
    <n v="60000"/>
    <n v="42781.95"/>
    <n v="56.7"/>
    <s v="Male"/>
    <s v="O+"/>
    <b v="0"/>
    <b v="1"/>
    <b v="1"/>
    <x v="2"/>
    <n v="21.340660167864808"/>
    <b v="0"/>
    <b v="0"/>
    <s v="Diabetes"/>
    <s v="Ongoing Treatment"/>
    <b v="1"/>
    <s v="Blue Cross"/>
    <x v="0"/>
    <b v="0"/>
    <x v="0"/>
    <b v="0"/>
    <b v="0"/>
    <b v="0"/>
    <x v="0"/>
  </r>
  <r>
    <s v="PID0355"/>
    <x v="0"/>
    <x v="0"/>
    <n v="100"/>
    <n v="67.64"/>
    <n v="54"/>
    <s v="Female"/>
    <s v="O+"/>
    <b v="0"/>
    <b v="1"/>
    <b v="1"/>
    <x v="6"/>
    <n v="22.476586888657646"/>
    <b v="0"/>
    <b v="0"/>
    <s v="Diabetes"/>
    <s v="Ongoing Treatment"/>
    <b v="1"/>
    <s v="Aetna"/>
    <x v="4"/>
    <b v="0"/>
    <x v="0"/>
    <b v="0"/>
    <b v="0"/>
    <b v="0"/>
    <x v="0"/>
  </r>
  <r>
    <s v="PID0356"/>
    <x v="2"/>
    <x v="2"/>
    <n v="500"/>
    <n v="265.38"/>
    <n v="93.2"/>
    <s v="Female"/>
    <s v="O-"/>
    <b v="0"/>
    <b v="0"/>
    <b v="1"/>
    <x v="1"/>
    <n v="30.087809917355372"/>
    <b v="1"/>
    <b v="1"/>
    <s v="Prostate Cancer"/>
    <s v="Ongoing Treatment"/>
    <b v="1"/>
    <s v="Aetna"/>
    <x v="1"/>
    <b v="1"/>
    <x v="1"/>
    <b v="1"/>
    <b v="1"/>
    <b v="1"/>
    <x v="1"/>
  </r>
  <r>
    <s v="PID0357"/>
    <x v="2"/>
    <x v="0"/>
    <n v="800"/>
    <n v="0"/>
    <n v="80.5"/>
    <s v="Male"/>
    <s v="AB+"/>
    <b v="0"/>
    <b v="1"/>
    <b v="0"/>
    <x v="0"/>
    <n v="31.445312499999993"/>
    <b v="1"/>
    <b v="1"/>
    <s v="Respiratory Infection"/>
    <s v="Recovered"/>
    <b v="0"/>
    <n v="0"/>
    <x v="0"/>
    <b v="1"/>
    <x v="1"/>
    <b v="1"/>
    <b v="1"/>
    <b v="1"/>
    <x v="1"/>
  </r>
  <r>
    <s v="PID0358"/>
    <x v="1"/>
    <x v="1"/>
    <n v="12000"/>
    <n v="7609.14"/>
    <n v="79.900000000000006"/>
    <s v="Male"/>
    <s v="AB-"/>
    <b v="0"/>
    <b v="0"/>
    <b v="1"/>
    <x v="8"/>
    <n v="30.445054107605543"/>
    <b v="1"/>
    <b v="1"/>
    <s v="Heart Attack"/>
    <s v="Critical"/>
    <b v="1"/>
    <s v="UnitedHealthcare"/>
    <x v="1"/>
    <b v="1"/>
    <x v="1"/>
    <b v="1"/>
    <b v="1"/>
    <b v="0"/>
    <x v="0"/>
  </r>
  <r>
    <s v="PID0359"/>
    <x v="2"/>
    <x v="1"/>
    <n v="24000"/>
    <n v="16555.14"/>
    <n v="100.8"/>
    <s v="Male"/>
    <s v="B-"/>
    <b v="0"/>
    <b v="0"/>
    <b v="1"/>
    <x v="8"/>
    <n v="32.174662453318007"/>
    <b v="1"/>
    <b v="1"/>
    <s v="Diabetes"/>
    <s v="Ongoing Treatment"/>
    <b v="1"/>
    <s v="Blue Cross"/>
    <x v="3"/>
    <b v="0"/>
    <x v="0"/>
    <b v="1"/>
    <b v="1"/>
    <b v="0"/>
    <x v="0"/>
  </r>
  <r>
    <s v="PID0360"/>
    <x v="2"/>
    <x v="0"/>
    <n v="240000"/>
    <n v="0"/>
    <n v="90.4"/>
    <s v="Female"/>
    <s v="AB-"/>
    <b v="0"/>
    <b v="0"/>
    <b v="0"/>
    <x v="13"/>
    <n v="30.915495366095556"/>
    <b v="1"/>
    <b v="1"/>
    <s v="Appendicitis"/>
    <s v="Ongoing Treatment"/>
    <b v="0"/>
    <n v="0"/>
    <x v="3"/>
    <b v="0"/>
    <x v="0"/>
    <b v="1"/>
    <b v="1"/>
    <b v="0"/>
    <x v="0"/>
  </r>
  <r>
    <s v="PID0361"/>
    <x v="0"/>
    <x v="3"/>
    <n v="100"/>
    <n v="80.67"/>
    <n v="87.4"/>
    <s v="Male"/>
    <s v="O-"/>
    <b v="0"/>
    <b v="0"/>
    <b v="1"/>
    <x v="21"/>
    <n v="31.717230367252146"/>
    <b v="1"/>
    <b v="1"/>
    <s v="Cancer"/>
    <s v="Critical"/>
    <b v="1"/>
    <s v="UnitedHealthcare"/>
    <x v="2"/>
    <b v="1"/>
    <x v="1"/>
    <b v="1"/>
    <b v="1"/>
    <b v="1"/>
    <x v="1"/>
  </r>
  <r>
    <s v="PID0362"/>
    <x v="0"/>
    <x v="3"/>
    <n v="500"/>
    <n v="329.07"/>
    <n v="95.2"/>
    <s v="Male"/>
    <s v="B+"/>
    <b v="0"/>
    <b v="0"/>
    <b v="1"/>
    <x v="12"/>
    <n v="30.387181205911453"/>
    <b v="1"/>
    <b v="1"/>
    <s v="Stroke"/>
    <s v="Critical"/>
    <b v="1"/>
    <s v="Aetna"/>
    <x v="0"/>
    <b v="0"/>
    <x v="0"/>
    <b v="1"/>
    <b v="1"/>
    <b v="0"/>
    <x v="0"/>
  </r>
  <r>
    <s v="PID0363"/>
    <x v="0"/>
    <x v="1"/>
    <n v="60000"/>
    <n v="37716.720000000001"/>
    <n v="94"/>
    <s v="Male"/>
    <s v="O-"/>
    <b v="1"/>
    <b v="0"/>
    <b v="1"/>
    <x v="13"/>
    <n v="34.112353026564087"/>
    <b v="1"/>
    <b v="1"/>
    <s v="Prostate Cancer"/>
    <s v="Critical"/>
    <b v="1"/>
    <s v="Cigna"/>
    <x v="2"/>
    <b v="0"/>
    <x v="0"/>
    <b v="1"/>
    <b v="1"/>
    <b v="0"/>
    <x v="0"/>
  </r>
  <r>
    <s v="PID0364"/>
    <x v="1"/>
    <x v="2"/>
    <n v="30000"/>
    <n v="26951.94"/>
    <n v="74.099999999999994"/>
    <s v="Female"/>
    <s v="B-"/>
    <b v="1"/>
    <b v="1"/>
    <b v="1"/>
    <x v="16"/>
    <n v="30.062071483630163"/>
    <b v="1"/>
    <b v="1"/>
    <s v="Allergic Reaction"/>
    <s v="Critical"/>
    <b v="1"/>
    <s v="Medicare"/>
    <x v="0"/>
    <b v="1"/>
    <x v="1"/>
    <b v="1"/>
    <b v="1"/>
    <b v="1"/>
    <x v="1"/>
  </r>
  <r>
    <s v="PID0365"/>
    <x v="0"/>
    <x v="0"/>
    <n v="500"/>
    <n v="440.1"/>
    <n v="87.5"/>
    <s v="Male"/>
    <s v="B-"/>
    <b v="0"/>
    <b v="0"/>
    <b v="1"/>
    <x v="1"/>
    <n v="33.340954122847123"/>
    <b v="1"/>
    <b v="1"/>
    <s v="Heart Attack"/>
    <s v="Critical"/>
    <b v="1"/>
    <s v="Medicare"/>
    <x v="6"/>
    <b v="1"/>
    <x v="1"/>
    <b v="1"/>
    <b v="1"/>
    <b v="0"/>
    <x v="0"/>
  </r>
  <r>
    <s v="PID0366"/>
    <x v="1"/>
    <x v="1"/>
    <n v="1000"/>
    <n v="0"/>
    <n v="72.599999999999994"/>
    <s v="Male"/>
    <s v="B-"/>
    <b v="0"/>
    <b v="1"/>
    <b v="0"/>
    <x v="4"/>
    <n v="25.722789115646261"/>
    <b v="0"/>
    <b v="0"/>
    <s v="Childbirth"/>
    <s v="Recovered"/>
    <b v="0"/>
    <n v="0"/>
    <x v="0"/>
    <b v="0"/>
    <x v="0"/>
    <b v="0"/>
    <b v="0"/>
    <b v="0"/>
    <x v="0"/>
  </r>
  <r>
    <s v="PID0367"/>
    <x v="0"/>
    <x v="1"/>
    <n v="20000"/>
    <n v="16143.4"/>
    <n v="76.7"/>
    <s v="Female"/>
    <s v="AB-"/>
    <b v="1"/>
    <b v="0"/>
    <b v="1"/>
    <x v="6"/>
    <n v="31.92507804370447"/>
    <b v="1"/>
    <b v="1"/>
    <s v="Fractured Leg"/>
    <s v="Recovered"/>
    <b v="1"/>
    <s v="Medicare"/>
    <x v="6"/>
    <b v="1"/>
    <x v="1"/>
    <b v="1"/>
    <b v="1"/>
    <s v="Yes"/>
    <x v="1"/>
  </r>
  <r>
    <s v="PID0368"/>
    <x v="2"/>
    <x v="2"/>
    <n v="100"/>
    <n v="65.930000000000007"/>
    <n v="84.2"/>
    <s v="Male"/>
    <s v="B+"/>
    <b v="0"/>
    <b v="0"/>
    <b v="1"/>
    <x v="7"/>
    <n v="31.305770374776923"/>
    <b v="1"/>
    <b v="1"/>
    <s v="Hypertension"/>
    <s v="Recovered"/>
    <b v="1"/>
    <s v="Aetna"/>
    <x v="3"/>
    <b v="0"/>
    <x v="0"/>
    <b v="1"/>
    <b v="1"/>
    <b v="0"/>
    <x v="0"/>
  </r>
  <r>
    <s v="PID0369"/>
    <x v="1"/>
    <x v="2"/>
    <n v="500"/>
    <n v="0"/>
    <n v="79.400000000000006"/>
    <s v="Male"/>
    <s v="B+"/>
    <b v="0"/>
    <b v="0"/>
    <b v="0"/>
    <x v="16"/>
    <n v="33.918578324576018"/>
    <b v="1"/>
    <b v="1"/>
    <s v="Cancer"/>
    <s v="Ongoing Treatment"/>
    <b v="0"/>
    <n v="0"/>
    <x v="2"/>
    <b v="0"/>
    <x v="0"/>
    <b v="1"/>
    <b v="1"/>
    <b v="0"/>
    <x v="0"/>
  </r>
  <r>
    <s v="PID0370"/>
    <x v="0"/>
    <x v="2"/>
    <n v="72000"/>
    <n v="0"/>
    <n v="73"/>
    <s v="Male"/>
    <s v="B+"/>
    <b v="0"/>
    <b v="0"/>
    <b v="0"/>
    <x v="7"/>
    <n v="30.780907404284029"/>
    <b v="1"/>
    <b v="1"/>
    <s v="Kidney Stones"/>
    <s v="Critical"/>
    <b v="0"/>
    <n v="0"/>
    <x v="1"/>
    <b v="1"/>
    <x v="1"/>
    <b v="1"/>
    <b v="1"/>
    <b v="1"/>
    <x v="1"/>
  </r>
  <r>
    <s v="PID0371"/>
    <x v="0"/>
    <x v="3"/>
    <n v="72000"/>
    <n v="54838.92"/>
    <n v="56.4"/>
    <s v="Female"/>
    <s v="A+"/>
    <b v="1"/>
    <b v="0"/>
    <b v="1"/>
    <x v="6"/>
    <n v="22.309244096356945"/>
    <b v="0"/>
    <b v="0"/>
    <s v="Cancer"/>
    <s v="Critical"/>
    <b v="1"/>
    <s v="Cigna"/>
    <x v="0"/>
    <b v="0"/>
    <x v="0"/>
    <b v="0"/>
    <b v="0"/>
    <b v="0"/>
    <x v="0"/>
  </r>
  <r>
    <s v="PID0372"/>
    <x v="0"/>
    <x v="3"/>
    <n v="500"/>
    <n v="0"/>
    <n v="76.3"/>
    <s v="Male"/>
    <s v="B+"/>
    <b v="1"/>
    <b v="0"/>
    <b v="0"/>
    <x v="1"/>
    <n v="28.025711662075299"/>
    <b v="1"/>
    <b v="1"/>
    <s v="Heart Disease"/>
    <s v="Critical"/>
    <b v="0"/>
    <n v="0"/>
    <x v="2"/>
    <b v="1"/>
    <x v="1"/>
    <b v="1"/>
    <b v="1"/>
    <b v="0"/>
    <x v="0"/>
  </r>
  <r>
    <s v="PID0373"/>
    <x v="2"/>
    <x v="2"/>
    <n v="240000"/>
    <n v="196046.63999999998"/>
    <n v="58.4"/>
    <s v="Female"/>
    <s v="O-"/>
    <b v="0"/>
    <s v="Yes"/>
    <b v="1"/>
    <x v="23"/>
    <n v="20.447463324113304"/>
    <b v="0"/>
    <b v="0"/>
    <s v="Childbirth"/>
    <s v="Ongoing Treatment"/>
    <b v="1"/>
    <s v="Cigna"/>
    <x v="1"/>
    <b v="0"/>
    <x v="0"/>
    <b v="0"/>
    <b v="0"/>
    <b v="0"/>
    <x v="0"/>
  </r>
  <r>
    <s v="PID0374"/>
    <x v="1"/>
    <x v="0"/>
    <n v="18000"/>
    <n v="9141.42"/>
    <n v="49.6"/>
    <s v="Male"/>
    <s v="B-"/>
    <b v="1"/>
    <b v="0"/>
    <b v="1"/>
    <x v="8"/>
    <n v="20.381328073635764"/>
    <b v="0"/>
    <b v="0"/>
    <s v="Osteoarthritis"/>
    <s v="Recovered"/>
    <b v="1"/>
    <s v="UnitedHealthcare"/>
    <x v="0"/>
    <b v="0"/>
    <x v="0"/>
    <b v="0"/>
    <b v="0"/>
    <b v="0"/>
    <x v="0"/>
  </r>
  <r>
    <s v="PID0375"/>
    <x v="2"/>
    <x v="0"/>
    <n v="16000"/>
    <n v="13267.3"/>
    <n v="86"/>
    <s v="Male"/>
    <s v="O-"/>
    <b v="0"/>
    <b v="0"/>
    <b v="1"/>
    <x v="10"/>
    <n v="29.069767441860467"/>
    <b v="1"/>
    <b v="1"/>
    <s v="Fractured Leg"/>
    <s v="Critical"/>
    <b v="1"/>
    <s v="Blue Cross"/>
    <x v="0"/>
    <b v="0"/>
    <x v="0"/>
    <b v="1"/>
    <b v="1"/>
    <b v="0"/>
    <x v="0"/>
  </r>
  <r>
    <s v="PID0376"/>
    <x v="0"/>
    <x v="2"/>
    <n v="800"/>
    <n v="698.61"/>
    <n v="54.8"/>
    <s v="Female"/>
    <s v="AB+"/>
    <b v="0"/>
    <b v="0"/>
    <b v="1"/>
    <x v="13"/>
    <n v="23.71883656509695"/>
    <b v="0"/>
    <b v="0"/>
    <s v="Fractured Leg"/>
    <s v="Ongoing Treatment"/>
    <b v="1"/>
    <s v="Cigna"/>
    <x v="6"/>
    <b v="0"/>
    <x v="0"/>
    <b v="0"/>
    <b v="0"/>
    <b v="0"/>
    <x v="0"/>
  </r>
  <r>
    <s v="PID0377"/>
    <x v="1"/>
    <x v="0"/>
    <n v="72000"/>
    <n v="0"/>
    <n v="64.599999999999994"/>
    <s v="Male"/>
    <s v="A-"/>
    <b v="0"/>
    <b v="0"/>
    <b v="0"/>
    <x v="1"/>
    <n v="24.615150129553413"/>
    <b v="0"/>
    <b v="0"/>
    <s v="Childbirth"/>
    <s v="Recovered"/>
    <b v="0"/>
    <n v="0"/>
    <x v="0"/>
    <b v="0"/>
    <x v="0"/>
    <b v="0"/>
    <b v="0"/>
    <b v="0"/>
    <x v="0"/>
  </r>
  <r>
    <s v="PID0378"/>
    <x v="0"/>
    <x v="2"/>
    <n v="30000"/>
    <n v="23847.09"/>
    <n v="90.5"/>
    <s v="Male"/>
    <s v="A+"/>
    <b v="1"/>
    <b v="1"/>
    <b v="1"/>
    <x v="0"/>
    <n v="34.484072549916164"/>
    <b v="1"/>
    <b v="1"/>
    <s v="Fractured Leg"/>
    <s v="Recovered"/>
    <b v="1"/>
    <s v="Medicare"/>
    <x v="1"/>
    <b v="0"/>
    <x v="0"/>
    <b v="1"/>
    <b v="1"/>
    <b v="0"/>
    <x v="0"/>
  </r>
  <r>
    <s v="PID0379"/>
    <x v="0"/>
    <x v="0"/>
    <n v="21000"/>
    <n v="0"/>
    <n v="65"/>
    <s v="Female"/>
    <s v="B-"/>
    <b v="0"/>
    <b v="0"/>
    <b v="0"/>
    <x v="13"/>
    <n v="23.875114784205696"/>
    <b v="0"/>
    <b v="0"/>
    <s v="Fractured Leg"/>
    <s v="Recovered"/>
    <b v="0"/>
    <n v="0"/>
    <x v="3"/>
    <b v="0"/>
    <x v="0"/>
    <b v="0"/>
    <b v="0"/>
    <b v="0"/>
    <x v="0"/>
  </r>
  <r>
    <s v="PID0380"/>
    <x v="2"/>
    <x v="1"/>
    <n v="100"/>
    <n v="0"/>
    <n v="64.2"/>
    <s v="Male"/>
    <s v="B-"/>
    <b v="1"/>
    <b v="0"/>
    <b v="0"/>
    <x v="12"/>
    <n v="21.204914783987316"/>
    <b v="0"/>
    <b v="0"/>
    <s v="Kidney Stones"/>
    <s v="Critical"/>
    <b v="0"/>
    <n v="0"/>
    <x v="0"/>
    <b v="0"/>
    <x v="0"/>
    <b v="0"/>
    <b v="0"/>
    <b v="0"/>
    <x v="0"/>
  </r>
  <r>
    <s v="PID0381"/>
    <x v="1"/>
    <x v="1"/>
    <n v="90000"/>
    <n v="45637.1"/>
    <n v="65.400000000000006"/>
    <s v="Female"/>
    <s v="AB+"/>
    <b v="0"/>
    <b v="0"/>
    <b v="1"/>
    <x v="8"/>
    <n v="26.532516532110836"/>
    <b v="0"/>
    <b v="0"/>
    <s v="Stroke"/>
    <s v="Recovered"/>
    <b v="1"/>
    <s v="Medicare"/>
    <x v="0"/>
    <b v="0"/>
    <x v="0"/>
    <b v="0"/>
    <b v="0"/>
    <b v="0"/>
    <x v="0"/>
  </r>
  <r>
    <s v="PID0382"/>
    <x v="2"/>
    <x v="3"/>
    <n v="18000"/>
    <n v="11172.539999999999"/>
    <n v="63"/>
    <s v="Female"/>
    <s v="B-"/>
    <b v="0"/>
    <b v="0"/>
    <b v="1"/>
    <x v="21"/>
    <n v="20.571428571428573"/>
    <b v="0"/>
    <b v="0"/>
    <s v="Prostate Cancer"/>
    <s v="Recovered"/>
    <b v="1"/>
    <s v="Cigna"/>
    <x v="0"/>
    <b v="0"/>
    <x v="0"/>
    <b v="0"/>
    <b v="0"/>
    <b v="0"/>
    <x v="0"/>
  </r>
  <r>
    <s v="PID0383"/>
    <x v="1"/>
    <x v="1"/>
    <n v="250000"/>
    <n v="0"/>
    <n v="93.2"/>
    <s v="Female"/>
    <s v="AB+"/>
    <b v="0"/>
    <b v="0"/>
    <b v="0"/>
    <x v="17"/>
    <n v="33.822035128465672"/>
    <b v="1"/>
    <b v="1"/>
    <s v="Cancer"/>
    <s v="Critical"/>
    <b v="0"/>
    <n v="0"/>
    <x v="1"/>
    <b v="1"/>
    <x v="1"/>
    <b v="1"/>
    <b v="1"/>
    <b v="1"/>
    <x v="1"/>
  </r>
  <r>
    <s v="PID0384"/>
    <x v="2"/>
    <x v="1"/>
    <n v="100"/>
    <n v="57.71"/>
    <n v="81"/>
    <s v="Male"/>
    <s v="B-"/>
    <b v="1"/>
    <b v="0"/>
    <b v="1"/>
    <x v="1"/>
    <n v="30.864197530864192"/>
    <b v="1"/>
    <b v="1"/>
    <s v="Hypertension"/>
    <s v="Critical"/>
    <b v="1"/>
    <s v="Aetna"/>
    <x v="4"/>
    <b v="1"/>
    <x v="1"/>
    <b v="1"/>
    <b v="1"/>
    <b v="1"/>
    <x v="1"/>
  </r>
  <r>
    <s v="PID0385"/>
    <x v="2"/>
    <x v="2"/>
    <n v="30000"/>
    <n v="15793.41"/>
    <n v="61.8"/>
    <s v="Male"/>
    <s v="A-"/>
    <b v="0"/>
    <b v="0"/>
    <b v="1"/>
    <x v="2"/>
    <n v="23.841672774970096"/>
    <b v="0"/>
    <b v="0"/>
    <s v="Diabetes"/>
    <s v="Ongoing Treatment"/>
    <b v="1"/>
    <s v="Medicare"/>
    <x v="1"/>
    <b v="0"/>
    <x v="0"/>
    <b v="0"/>
    <b v="0"/>
    <b v="0"/>
    <x v="0"/>
  </r>
  <r>
    <s v="PID0386"/>
    <x v="2"/>
    <x v="2"/>
    <n v="60000"/>
    <n v="46224.04"/>
    <n v="93.4"/>
    <s v="Female"/>
    <s v="A-"/>
    <b v="0"/>
    <b v="0"/>
    <b v="1"/>
    <x v="2"/>
    <n v="29.150151368559037"/>
    <b v="1"/>
    <b v="1"/>
    <s v="Childbirth"/>
    <s v="Recovered"/>
    <b v="1"/>
    <s v="Aetna"/>
    <x v="0"/>
    <b v="1"/>
    <x v="1"/>
    <b v="1"/>
    <b v="1"/>
    <b v="1"/>
    <x v="1"/>
  </r>
  <r>
    <s v="PID0387"/>
    <x v="0"/>
    <x v="2"/>
    <n v="24000"/>
    <n v="15849.300000000001"/>
    <n v="89.4"/>
    <s v="Male"/>
    <s v="B-"/>
    <b v="0"/>
    <b v="0"/>
    <b v="1"/>
    <x v="5"/>
    <n v="30.934256055363328"/>
    <b v="1"/>
    <b v="1"/>
    <s v="Heart Disease"/>
    <s v="Critical"/>
    <b v="1"/>
    <s v="Medicare"/>
    <x v="3"/>
    <b v="1"/>
    <x v="1"/>
    <b v="1"/>
    <b v="1"/>
    <b v="0"/>
    <x v="0"/>
  </r>
  <r>
    <s v="PID0388"/>
    <x v="0"/>
    <x v="3"/>
    <n v="30000"/>
    <n v="23214.36"/>
    <n v="92.9"/>
    <s v="Female"/>
    <s v="B-"/>
    <b v="0"/>
    <b v="1"/>
    <b v="1"/>
    <x v="2"/>
    <n v="34.540452111838199"/>
    <b v="1"/>
    <b v="1"/>
    <s v="Heart Disease"/>
    <s v="Critical"/>
    <b v="1"/>
    <s v="Medicare"/>
    <x v="4"/>
    <b v="1"/>
    <x v="1"/>
    <b v="1"/>
    <b v="1"/>
    <s v="No"/>
    <x v="0"/>
  </r>
  <r>
    <s v="PID0389"/>
    <x v="1"/>
    <x v="3"/>
    <n v="16000"/>
    <n v="0"/>
    <n v="81.400000000000006"/>
    <s v="Male"/>
    <s v="AB+"/>
    <b v="0"/>
    <b v="1"/>
    <b v="0"/>
    <x v="0"/>
    <n v="33.448389217619983"/>
    <b v="1"/>
    <b v="1"/>
    <s v="Diabetes"/>
    <s v="Critical"/>
    <b v="0"/>
    <n v="0"/>
    <x v="1"/>
    <b v="0"/>
    <x v="0"/>
    <b v="1"/>
    <b v="1"/>
    <b v="0"/>
    <x v="0"/>
  </r>
  <r>
    <s v="PID0390"/>
    <x v="0"/>
    <x v="0"/>
    <n v="75000"/>
    <n v="52324.55"/>
    <n v="70.7"/>
    <s v="Female"/>
    <s v="O-"/>
    <b v="0"/>
    <b v="1"/>
    <b v="1"/>
    <x v="8"/>
    <n v="30.600761772853186"/>
    <b v="1"/>
    <b v="1"/>
    <s v="Kidney Stones"/>
    <s v="Critical"/>
    <b v="1"/>
    <s v="Medicare"/>
    <x v="1"/>
    <b v="1"/>
    <x v="1"/>
    <b v="1"/>
    <b v="1"/>
    <b v="1"/>
    <x v="1"/>
  </r>
  <r>
    <s v="PID0391"/>
    <x v="2"/>
    <x v="0"/>
    <n v="4000"/>
    <n v="0"/>
    <n v="72.8"/>
    <s v="Female"/>
    <s v="AB-"/>
    <b v="0"/>
    <b v="0"/>
    <b v="0"/>
    <x v="8"/>
    <n v="28.085336213880634"/>
    <b v="1"/>
    <b v="1"/>
    <s v="Childbirth"/>
    <s v="Critical"/>
    <b v="0"/>
    <n v="0"/>
    <x v="1"/>
    <b v="0"/>
    <x v="0"/>
    <b v="1"/>
    <b v="1"/>
    <b v="0"/>
    <x v="0"/>
  </r>
  <r>
    <s v="PID0392"/>
    <x v="2"/>
    <x v="0"/>
    <n v="250000"/>
    <n v="154333.29999999999"/>
    <n v="90.2"/>
    <s v="Male"/>
    <s v="AB+"/>
    <b v="0"/>
    <s v="Yes"/>
    <b v="1"/>
    <x v="8"/>
    <n v="30.847098252453751"/>
    <b v="1"/>
    <b v="1"/>
    <s v="Heart Disease"/>
    <s v="Recovered"/>
    <b v="1"/>
    <s v="Medicare"/>
    <x v="3"/>
    <b v="1"/>
    <x v="1"/>
    <b v="1"/>
    <b v="1"/>
    <b v="0"/>
    <x v="0"/>
  </r>
  <r>
    <s v="PID0393"/>
    <x v="1"/>
    <x v="3"/>
    <n v="90000"/>
    <n v="54359.3"/>
    <n v="76.599999999999994"/>
    <s v="Female"/>
    <s v="B-"/>
    <b v="0"/>
    <b v="0"/>
    <b v="1"/>
    <x v="12"/>
    <n v="30.299434357818118"/>
    <b v="1"/>
    <b v="1"/>
    <s v="Appendicitis"/>
    <s v="Critical"/>
    <b v="1"/>
    <s v="Cigna"/>
    <x v="3"/>
    <b v="1"/>
    <x v="1"/>
    <b v="1"/>
    <b v="1"/>
    <b v="1"/>
    <x v="1"/>
  </r>
  <r>
    <s v="PID0394"/>
    <x v="1"/>
    <x v="1"/>
    <n v="45000"/>
    <n v="34948.050000000003"/>
    <n v="81.099999999999994"/>
    <s v="Male"/>
    <s v="AB-"/>
    <b v="0"/>
    <b v="0"/>
    <b v="1"/>
    <x v="10"/>
    <n v="32.079427237846602"/>
    <b v="1"/>
    <b v="1"/>
    <s v="Heart Disease"/>
    <s v="Recovered"/>
    <b v="1"/>
    <s v="UnitedHealthcare"/>
    <x v="0"/>
    <b v="1"/>
    <x v="1"/>
    <b v="1"/>
    <b v="1"/>
    <b v="0"/>
    <x v="0"/>
  </r>
  <r>
    <s v="PID0395"/>
    <x v="2"/>
    <x v="3"/>
    <n v="48000"/>
    <n v="31165.759999999998"/>
    <n v="79.3"/>
    <s v="Male"/>
    <s v="B+"/>
    <b v="0"/>
    <b v="0"/>
    <b v="1"/>
    <x v="9"/>
    <n v="29.846813956114268"/>
    <b v="1"/>
    <b v="1"/>
    <s v="Heart Disease"/>
    <s v="Critical"/>
    <b v="1"/>
    <s v="UnitedHealthcare"/>
    <x v="0"/>
    <b v="1"/>
    <x v="1"/>
    <b v="1"/>
    <b v="1"/>
    <b v="0"/>
    <x v="0"/>
  </r>
  <r>
    <s v="PID0396"/>
    <x v="1"/>
    <x v="2"/>
    <n v="12000"/>
    <n v="9210.5399999999991"/>
    <n v="83.4"/>
    <s v="Female"/>
    <s v="AB+"/>
    <b v="0"/>
    <b v="0"/>
    <b v="1"/>
    <x v="16"/>
    <n v="29.904263329628172"/>
    <b v="1"/>
    <b v="1"/>
    <s v="Cancer"/>
    <s v="Ongoing Treatment"/>
    <b v="1"/>
    <s v="Aetna"/>
    <x v="4"/>
    <b v="0"/>
    <x v="0"/>
    <b v="1"/>
    <b v="1"/>
    <b v="0"/>
    <x v="0"/>
  </r>
  <r>
    <s v="PID0397"/>
    <x v="2"/>
    <x v="2"/>
    <n v="800"/>
    <n v="630.55999999999995"/>
    <n v="86.9"/>
    <s v="Female"/>
    <s v="A-"/>
    <b v="0"/>
    <b v="1"/>
    <b v="1"/>
    <x v="8"/>
    <n v="29.035383741521603"/>
    <b v="1"/>
    <b v="1"/>
    <s v="Respiratory Infection"/>
    <s v="Recovered"/>
    <b v="1"/>
    <s v="Blue Cross"/>
    <x v="2"/>
    <b v="1"/>
    <x v="1"/>
    <b v="1"/>
    <b v="1"/>
    <s v="Yes"/>
    <x v="1"/>
  </r>
  <r>
    <s v="PID0398"/>
    <x v="2"/>
    <x v="0"/>
    <n v="24000"/>
    <n v="17480.04"/>
    <n v="65"/>
    <s v="Female"/>
    <s v="A+"/>
    <b v="0"/>
    <b v="0"/>
    <b v="1"/>
    <x v="8"/>
    <n v="23.030045351473927"/>
    <b v="0"/>
    <b v="0"/>
    <s v="Osteoarthritis"/>
    <s v="Recovered"/>
    <b v="1"/>
    <s v="UnitedHealthcare"/>
    <x v="1"/>
    <b v="0"/>
    <x v="0"/>
    <b v="0"/>
    <b v="0"/>
    <b v="0"/>
    <x v="0"/>
  </r>
  <r>
    <s v="PID0399"/>
    <x v="2"/>
    <x v="1"/>
    <n v="60000"/>
    <n v="39419.75"/>
    <n v="89.7"/>
    <s v="Female"/>
    <s v="AB+"/>
    <b v="1"/>
    <b v="0"/>
    <b v="1"/>
    <x v="1"/>
    <n v="30.320443482963768"/>
    <b v="1"/>
    <b v="1"/>
    <s v="Stroke"/>
    <s v="Critical"/>
    <b v="1"/>
    <s v="Cigna"/>
    <x v="1"/>
    <b v="1"/>
    <x v="1"/>
    <b v="1"/>
    <b v="1"/>
    <b v="1"/>
    <x v="1"/>
  </r>
  <r>
    <s v="PID0400"/>
    <x v="2"/>
    <x v="2"/>
    <n v="24000"/>
    <n v="20401.560000000001"/>
    <n v="72"/>
    <s v="Female"/>
    <s v="A-"/>
    <s v="No"/>
    <b v="0"/>
    <b v="1"/>
    <x v="5"/>
    <n v="26.1286108288576"/>
    <b v="0"/>
    <b v="0"/>
    <s v="Diabetes"/>
    <s v="Recovered"/>
    <b v="1"/>
    <s v="Cigna"/>
    <x v="0"/>
    <b v="0"/>
    <x v="0"/>
    <b v="0"/>
    <b v="0"/>
    <b v="0"/>
    <x v="0"/>
  </r>
  <r>
    <s v="PID0401"/>
    <x v="1"/>
    <x v="2"/>
    <n v="60000"/>
    <n v="31762.350000000002"/>
    <n v="46.9"/>
    <s v="Female"/>
    <s v="O-"/>
    <b v="1"/>
    <b v="1"/>
    <b v="1"/>
    <x v="2"/>
    <n v="20.844444444444445"/>
    <b v="0"/>
    <b v="0"/>
    <s v="Appendicitis"/>
    <s v="Critical"/>
    <b v="1"/>
    <s v="Cigna"/>
    <x v="6"/>
    <b v="0"/>
    <x v="0"/>
    <b v="0"/>
    <b v="0"/>
    <b v="0"/>
    <x v="0"/>
  </r>
  <r>
    <s v="PID0402"/>
    <x v="2"/>
    <x v="1"/>
    <n v="250000"/>
    <n v="207131.6"/>
    <n v="87.8"/>
    <s v="Female"/>
    <s v="A-"/>
    <b v="1"/>
    <b v="0"/>
    <b v="1"/>
    <x v="6"/>
    <n v="30.026332888752098"/>
    <b v="1"/>
    <b v="1"/>
    <s v="Diabetes"/>
    <s v="Ongoing Treatment"/>
    <b v="1"/>
    <s v="Medicare"/>
    <x v="0"/>
    <b v="0"/>
    <x v="0"/>
    <b v="1"/>
    <b v="1"/>
    <b v="0"/>
    <x v="0"/>
  </r>
  <r>
    <s v="PID0403"/>
    <x v="0"/>
    <x v="0"/>
    <n v="1600"/>
    <n v="1276.22"/>
    <n v="92.7"/>
    <s v="Male"/>
    <s v="A+"/>
    <b v="1"/>
    <b v="0"/>
    <b v="1"/>
    <x v="6"/>
    <n v="34.894463472467919"/>
    <b v="1"/>
    <b v="1"/>
    <s v="Heart Disease"/>
    <s v="Ongoing Treatment"/>
    <b v="1"/>
    <s v="Aetna"/>
    <x v="3"/>
    <b v="1"/>
    <x v="1"/>
    <b v="1"/>
    <b v="1"/>
    <b v="1"/>
    <x v="1"/>
  </r>
  <r>
    <s v="PID0404"/>
    <x v="1"/>
    <x v="0"/>
    <n v="12000"/>
    <n v="8430.7800000000007"/>
    <n v="97.4"/>
    <s v="Male"/>
    <s v="O+"/>
    <b v="1"/>
    <b v="0"/>
    <b v="1"/>
    <x v="6"/>
    <n v="34.924163648750408"/>
    <b v="1"/>
    <b v="1"/>
    <s v="Childbirth"/>
    <s v="Ongoing Treatment"/>
    <b v="1"/>
    <s v="Blue Cross"/>
    <x v="1"/>
    <b v="0"/>
    <x v="0"/>
    <b v="1"/>
    <b v="1"/>
    <b v="0"/>
    <x v="0"/>
  </r>
  <r>
    <s v="PID0405"/>
    <x v="2"/>
    <x v="0"/>
    <n v="32000"/>
    <n v="25608.2"/>
    <n v="58.1"/>
    <s v="Female"/>
    <s v="O+"/>
    <b v="1"/>
    <b v="0"/>
    <b v="1"/>
    <x v="1"/>
    <n v="22.13839353757049"/>
    <b v="0"/>
    <b v="0"/>
    <s v="Fractured Arm"/>
    <s v="Ongoing Treatment"/>
    <b v="1"/>
    <s v="Blue Cross"/>
    <x v="3"/>
    <b v="0"/>
    <x v="0"/>
    <b v="0"/>
    <b v="0"/>
    <b v="0"/>
    <x v="0"/>
  </r>
  <r>
    <s v="PID0406"/>
    <x v="2"/>
    <x v="0"/>
    <n v="12000"/>
    <n v="0"/>
    <n v="86.9"/>
    <s v="Female"/>
    <s v="B+"/>
    <b v="0"/>
    <b v="0"/>
    <b v="0"/>
    <x v="1"/>
    <n v="32.707290451277807"/>
    <b v="1"/>
    <b v="1"/>
    <s v="Fractured Leg"/>
    <s v="Critical"/>
    <b v="0"/>
    <n v="0"/>
    <x v="2"/>
    <b v="1"/>
    <x v="1"/>
    <b v="1"/>
    <b v="1"/>
    <s v="Yes"/>
    <x v="1"/>
  </r>
  <r>
    <s v="PID0407"/>
    <x v="1"/>
    <x v="2"/>
    <n v="100"/>
    <n v="60.99"/>
    <n v="80.5"/>
    <s v="Male"/>
    <s v="AB+"/>
    <b v="0"/>
    <b v="1"/>
    <b v="1"/>
    <x v="17"/>
    <n v="34.842451523545705"/>
    <b v="1"/>
    <b v="1"/>
    <s v="Childbirth"/>
    <s v="Critical"/>
    <b v="1"/>
    <s v="Aetna"/>
    <x v="0"/>
    <b v="1"/>
    <x v="1"/>
    <b v="1"/>
    <b v="1"/>
    <s v="Yes"/>
    <x v="1"/>
  </r>
  <r>
    <s v="PID0408"/>
    <x v="0"/>
    <x v="3"/>
    <n v="24000"/>
    <n v="16421.2"/>
    <n v="74.099999999999994"/>
    <s v="Male"/>
    <s v="B+"/>
    <b v="0"/>
    <b v="0"/>
    <b v="1"/>
    <x v="6"/>
    <n v="28.945312499999993"/>
    <b v="1"/>
    <b v="1"/>
    <s v="Diabetes"/>
    <s v="Ongoing Treatment"/>
    <b v="1"/>
    <s v="Blue Cross"/>
    <x v="0"/>
    <b v="1"/>
    <x v="1"/>
    <b v="1"/>
    <b v="1"/>
    <b v="1"/>
    <x v="1"/>
  </r>
  <r>
    <s v="PID0409"/>
    <x v="1"/>
    <x v="3"/>
    <n v="48000"/>
    <n v="0"/>
    <n v="84.6"/>
    <s v="Female"/>
    <s v="AB-"/>
    <b v="0"/>
    <b v="0"/>
    <b v="0"/>
    <x v="13"/>
    <n v="30.334540499838646"/>
    <b v="1"/>
    <b v="1"/>
    <s v="Fractured Arm"/>
    <s v="Critical"/>
    <b v="0"/>
    <n v="0"/>
    <x v="2"/>
    <b v="1"/>
    <x v="1"/>
    <b v="1"/>
    <b v="1"/>
    <b v="1"/>
    <x v="1"/>
  </r>
  <r>
    <s v="PID0410"/>
    <x v="0"/>
    <x v="0"/>
    <n v="60000"/>
    <n v="0"/>
    <n v="87.2"/>
    <s v="Female"/>
    <s v="A+"/>
    <b v="0"/>
    <b v="1"/>
    <b v="0"/>
    <x v="0"/>
    <n v="33.226642280140219"/>
    <b v="1"/>
    <b v="1"/>
    <s v="Fractured Arm"/>
    <s v="Recovered"/>
    <b v="0"/>
    <n v="0"/>
    <x v="4"/>
    <b v="1"/>
    <x v="1"/>
    <b v="1"/>
    <b v="1"/>
    <b v="1"/>
    <x v="1"/>
  </r>
  <r>
    <s v="PID0411"/>
    <x v="2"/>
    <x v="2"/>
    <n v="800"/>
    <n v="401.91"/>
    <n v="87.6"/>
    <s v="Female"/>
    <s v="AB-"/>
    <b v="1"/>
    <b v="0"/>
    <b v="1"/>
    <x v="16"/>
    <n v="31.789809841776744"/>
    <b v="1"/>
    <b v="1"/>
    <s v="Heart Disease"/>
    <s v="Ongoing Treatment"/>
    <b v="1"/>
    <s v="Cigna"/>
    <x v="1"/>
    <b v="1"/>
    <x v="1"/>
    <b v="1"/>
    <b v="1"/>
    <b v="0"/>
    <x v="0"/>
  </r>
  <r>
    <s v="PID0412"/>
    <x v="0"/>
    <x v="0"/>
    <n v="40000"/>
    <n v="0"/>
    <n v="86.3"/>
    <s v="Male"/>
    <s v="O+"/>
    <b v="0"/>
    <b v="0"/>
    <b v="0"/>
    <x v="20"/>
    <n v="32.08655562165378"/>
    <b v="1"/>
    <b v="1"/>
    <s v="Diabetes"/>
    <s v="Recovered"/>
    <b v="0"/>
    <n v="0"/>
    <x v="1"/>
    <b v="1"/>
    <x v="1"/>
    <b v="1"/>
    <b v="1"/>
    <b v="1"/>
    <x v="1"/>
  </r>
  <r>
    <s v="PID0413"/>
    <x v="1"/>
    <x v="2"/>
    <n v="72000"/>
    <n v="36270.04"/>
    <n v="73.400000000000006"/>
    <s v="Female"/>
    <s v="O+"/>
    <b v="0"/>
    <b v="0"/>
    <b v="1"/>
    <x v="10"/>
    <n v="29.033661643131204"/>
    <b v="1"/>
    <b v="1"/>
    <s v="Fractured Leg"/>
    <s v="Recovered"/>
    <b v="1"/>
    <s v="Medicare"/>
    <x v="1"/>
    <b v="0"/>
    <x v="0"/>
    <b v="1"/>
    <b v="1"/>
    <b v="0"/>
    <x v="0"/>
  </r>
  <r>
    <s v="PID0414"/>
    <x v="1"/>
    <x v="3"/>
    <n v="60000"/>
    <n v="36798"/>
    <n v="55.9"/>
    <s v="Male"/>
    <s v="O+"/>
    <b v="0"/>
    <b v="0"/>
    <b v="1"/>
    <x v="3"/>
    <n v="24.194944598337951"/>
    <b v="0"/>
    <b v="0"/>
    <s v="Fractured Leg"/>
    <s v="Ongoing Treatment"/>
    <b v="1"/>
    <s v="Aetna"/>
    <x v="4"/>
    <b v="0"/>
    <x v="0"/>
    <b v="0"/>
    <b v="0"/>
    <b v="0"/>
    <x v="0"/>
  </r>
  <r>
    <s v="PID0415"/>
    <x v="0"/>
    <x v="2"/>
    <n v="500"/>
    <n v="398.78"/>
    <n v="55"/>
    <s v="Female"/>
    <s v="AB-"/>
    <b v="1"/>
    <b v="0"/>
    <b v="1"/>
    <x v="2"/>
    <n v="22.892819979188342"/>
    <b v="0"/>
    <b v="0"/>
    <s v="Prostate Cancer"/>
    <s v="Ongoing Treatment"/>
    <b v="1"/>
    <s v="Medicare"/>
    <x v="1"/>
    <b v="0"/>
    <x v="0"/>
    <b v="0"/>
    <b v="0"/>
    <b v="0"/>
    <x v="0"/>
  </r>
  <r>
    <s v="PID0416"/>
    <x v="2"/>
    <x v="3"/>
    <n v="32000"/>
    <n v="23542.2"/>
    <n v="86.7"/>
    <s v="Male"/>
    <s v="A+"/>
    <b v="0"/>
    <b v="1"/>
    <b v="1"/>
    <x v="1"/>
    <n v="32.632014754036661"/>
    <b v="1"/>
    <b v="1"/>
    <s v="Heart Disease"/>
    <s v="Recovered"/>
    <b v="1"/>
    <s v="Cigna"/>
    <x v="2"/>
    <b v="1"/>
    <x v="1"/>
    <b v="1"/>
    <b v="1"/>
    <b v="0"/>
    <x v="0"/>
  </r>
  <r>
    <s v="PID0417"/>
    <x v="0"/>
    <x v="3"/>
    <n v="32000"/>
    <n v="20557.72"/>
    <n v="95.4"/>
    <s v="Female"/>
    <s v="O+"/>
    <b v="1"/>
    <b v="0"/>
    <b v="1"/>
    <x v="12"/>
    <n v="31.875438537872967"/>
    <b v="1"/>
    <b v="1"/>
    <s v="Heart Attack"/>
    <s v="Critical"/>
    <b v="1"/>
    <s v="Aetna"/>
    <x v="1"/>
    <b v="1"/>
    <x v="1"/>
    <b v="1"/>
    <b v="1"/>
    <b v="0"/>
    <x v="0"/>
  </r>
  <r>
    <s v="PID0418"/>
    <x v="2"/>
    <x v="0"/>
    <n v="90000"/>
    <n v="66424.05"/>
    <n v="68.7"/>
    <s v="Male"/>
    <s v="B+"/>
    <b v="0"/>
    <b v="0"/>
    <b v="1"/>
    <x v="10"/>
    <n v="22.432653061224492"/>
    <b v="0"/>
    <b v="0"/>
    <s v="Prostate Cancer"/>
    <s v="Ongoing Treatment"/>
    <b v="1"/>
    <s v="UnitedHealthcare"/>
    <x v="1"/>
    <b v="0"/>
    <x v="0"/>
    <b v="0"/>
    <b v="0"/>
    <b v="0"/>
    <x v="0"/>
  </r>
  <r>
    <s v="PID0419"/>
    <x v="0"/>
    <x v="0"/>
    <n v="200000"/>
    <n v="114686.88"/>
    <n v="86.5"/>
    <s v="Male"/>
    <s v="AB+"/>
    <b v="1"/>
    <b v="0"/>
    <b v="1"/>
    <x v="8"/>
    <n v="33.370626133251029"/>
    <b v="1"/>
    <b v="1"/>
    <s v="Osteoarthritis"/>
    <s v="Ongoing Treatment"/>
    <b v="1"/>
    <s v="Aetna"/>
    <x v="0"/>
    <b v="1"/>
    <x v="1"/>
    <b v="1"/>
    <b v="1"/>
    <s v="Yes"/>
    <x v="1"/>
  </r>
  <r>
    <s v="PID0420"/>
    <x v="1"/>
    <x v="1"/>
    <n v="240000"/>
    <n v="131303.88"/>
    <n v="92.2"/>
    <s v="Male"/>
    <s v="A-"/>
    <b v="0"/>
    <b v="0"/>
    <b v="1"/>
    <x v="10"/>
    <n v="34.702096428168169"/>
    <b v="1"/>
    <b v="1"/>
    <s v="Prostate Cancer"/>
    <s v="Critical"/>
    <b v="1"/>
    <s v="Blue Cross"/>
    <x v="0"/>
    <b v="1"/>
    <x v="1"/>
    <b v="1"/>
    <b v="1"/>
    <b v="1"/>
    <x v="1"/>
  </r>
  <r>
    <s v="PID0421"/>
    <x v="1"/>
    <x v="1"/>
    <n v="45000"/>
    <n v="26761.53"/>
    <n v="72"/>
    <s v="Female"/>
    <s v="AB+"/>
    <b v="0"/>
    <b v="0"/>
    <b v="1"/>
    <x v="8"/>
    <n v="26.1286108288576"/>
    <b v="0"/>
    <b v="0"/>
    <s v="Stroke"/>
    <s v="Recovered"/>
    <b v="1"/>
    <s v="Aetna"/>
    <x v="6"/>
    <b v="0"/>
    <x v="0"/>
    <b v="0"/>
    <b v="0"/>
    <b v="0"/>
    <x v="0"/>
  </r>
  <r>
    <s v="PID0422"/>
    <x v="0"/>
    <x v="0"/>
    <n v="800"/>
    <n v="0"/>
    <n v="69.3"/>
    <s v="Female"/>
    <s v="A-"/>
    <b v="0"/>
    <b v="0"/>
    <b v="0"/>
    <x v="0"/>
    <n v="28.844953173777309"/>
    <b v="1"/>
    <b v="1"/>
    <s v="Childbirth"/>
    <s v="Ongoing Treatment"/>
    <b v="0"/>
    <n v="0"/>
    <x v="1"/>
    <b v="1"/>
    <x v="1"/>
    <b v="1"/>
    <b v="1"/>
    <b v="1"/>
    <x v="1"/>
  </r>
  <r>
    <s v="PID0423"/>
    <x v="0"/>
    <x v="0"/>
    <n v="250000"/>
    <n v="160812.4"/>
    <n v="106.1"/>
    <s v="Female"/>
    <s v="A-"/>
    <b v="0"/>
    <b v="0"/>
    <b v="1"/>
    <x v="13"/>
    <n v="33.113822914390937"/>
    <b v="1"/>
    <b v="1"/>
    <s v="Heart Attack"/>
    <s v="Recovered"/>
    <b v="1"/>
    <s v="Medicare"/>
    <x v="3"/>
    <b v="1"/>
    <x v="1"/>
    <b v="1"/>
    <b v="1"/>
    <b v="1"/>
    <x v="1"/>
  </r>
  <r>
    <s v="PID0424"/>
    <x v="0"/>
    <x v="2"/>
    <n v="800"/>
    <n v="411.18"/>
    <n v="86.3"/>
    <s v="Male"/>
    <s v="AB-"/>
    <b v="0"/>
    <b v="0"/>
    <b v="1"/>
    <x v="13"/>
    <n v="34.569780483896807"/>
    <b v="1"/>
    <b v="1"/>
    <s v="Cancer"/>
    <s v="Critical"/>
    <b v="1"/>
    <s v="UnitedHealthcare"/>
    <x v="0"/>
    <b v="1"/>
    <x v="1"/>
    <b v="1"/>
    <b v="1"/>
    <b v="1"/>
    <x v="1"/>
  </r>
  <r>
    <s v="PID0425"/>
    <x v="2"/>
    <x v="1"/>
    <n v="45000"/>
    <n v="33185.19"/>
    <n v="60.9"/>
    <s v="Male"/>
    <s v="B+"/>
    <b v="1"/>
    <s v="No"/>
    <b v="1"/>
    <x v="8"/>
    <n v="22.369146005509645"/>
    <b v="0"/>
    <b v="0"/>
    <s v="Appendicitis"/>
    <s v="Recovered"/>
    <b v="1"/>
    <s v="Aetna"/>
    <x v="0"/>
    <b v="0"/>
    <x v="0"/>
    <b v="0"/>
    <b v="0"/>
    <s v="No"/>
    <x v="0"/>
  </r>
  <r>
    <s v="PID0426"/>
    <x v="0"/>
    <x v="0"/>
    <n v="800"/>
    <n v="0"/>
    <n v="77.599999999999994"/>
    <s v="Female"/>
    <s v="O+"/>
    <b v="1"/>
    <b v="1"/>
    <b v="0"/>
    <x v="12"/>
    <n v="34.033595017762373"/>
    <b v="1"/>
    <b v="1"/>
    <s v="Hypertension"/>
    <s v="Critical"/>
    <b v="0"/>
    <n v="0"/>
    <x v="0"/>
    <b v="0"/>
    <x v="0"/>
    <b v="1"/>
    <b v="1"/>
    <b v="0"/>
    <x v="0"/>
  </r>
  <r>
    <s v="PID0427"/>
    <x v="2"/>
    <x v="2"/>
    <n v="40000"/>
    <n v="24492.959999999999"/>
    <n v="66"/>
    <s v="Female"/>
    <s v="B+"/>
    <b v="0"/>
    <b v="0"/>
    <b v="1"/>
    <x v="5"/>
    <n v="22.309356408869661"/>
    <b v="0"/>
    <b v="0"/>
    <s v="Hypertension"/>
    <s v="Ongoing Treatment"/>
    <b v="1"/>
    <s v="Blue Cross"/>
    <x v="1"/>
    <b v="0"/>
    <x v="0"/>
    <b v="0"/>
    <b v="0"/>
    <b v="0"/>
    <x v="0"/>
  </r>
  <r>
    <s v="PID0428"/>
    <x v="0"/>
    <x v="3"/>
    <n v="3000"/>
    <n v="2095.89"/>
    <n v="83.6"/>
    <s v="Female"/>
    <s v="A+"/>
    <b v="0"/>
    <b v="0"/>
    <b v="1"/>
    <x v="13"/>
    <n v="34.352399737015119"/>
    <b v="1"/>
    <b v="1"/>
    <s v="Diabetes"/>
    <s v="Ongoing Treatment"/>
    <b v="1"/>
    <s v="Aetna"/>
    <x v="0"/>
    <b v="1"/>
    <x v="1"/>
    <b v="1"/>
    <b v="1"/>
    <b v="1"/>
    <x v="1"/>
  </r>
  <r>
    <s v="PID0429"/>
    <x v="1"/>
    <x v="2"/>
    <n v="40000"/>
    <n v="33618.6"/>
    <n v="58.9"/>
    <s v="Male"/>
    <s v="AB+"/>
    <b v="0"/>
    <b v="0"/>
    <b v="1"/>
    <x v="2"/>
    <n v="22.168692837517408"/>
    <b v="0"/>
    <b v="0"/>
    <s v="Fractured Leg"/>
    <s v="Recovered"/>
    <b v="1"/>
    <s v="UnitedHealthcare"/>
    <x v="3"/>
    <b v="0"/>
    <x v="0"/>
    <b v="0"/>
    <b v="0"/>
    <b v="0"/>
    <x v="0"/>
  </r>
  <r>
    <s v="PID0430"/>
    <x v="0"/>
    <x v="0"/>
    <n v="72000"/>
    <n v="58499.199999999997"/>
    <n v="79"/>
    <s v="Female"/>
    <s v="B-"/>
    <b v="0"/>
    <b v="0"/>
    <b v="1"/>
    <x v="13"/>
    <n v="29.372397382510414"/>
    <b v="1"/>
    <b v="1"/>
    <s v="Heart Attack"/>
    <s v="Ongoing Treatment"/>
    <b v="1"/>
    <s v="Blue Cross"/>
    <x v="0"/>
    <b v="1"/>
    <x v="1"/>
    <b v="1"/>
    <b v="1"/>
    <b v="0"/>
    <x v="0"/>
  </r>
  <r>
    <s v="PID0431"/>
    <x v="0"/>
    <x v="3"/>
    <n v="12000"/>
    <n v="6952.4400000000005"/>
    <n v="98.2"/>
    <s v="Male"/>
    <s v="O-"/>
    <b v="0"/>
    <b v="0"/>
    <b v="1"/>
    <x v="21"/>
    <n v="31.34476044559354"/>
    <b v="1"/>
    <b v="1"/>
    <s v="Kidney Stones"/>
    <s v="Ongoing Treatment"/>
    <b v="1"/>
    <s v="Cigna"/>
    <x v="2"/>
    <b v="0"/>
    <x v="0"/>
    <b v="1"/>
    <b v="1"/>
    <b v="0"/>
    <x v="0"/>
  </r>
  <r>
    <s v="PID0432"/>
    <x v="2"/>
    <x v="2"/>
    <n v="54000"/>
    <n v="34491.06"/>
    <n v="74.7"/>
    <s v="Female"/>
    <s v="A-"/>
    <b v="0"/>
    <b v="0"/>
    <b v="1"/>
    <x v="16"/>
    <n v="24.673008323424494"/>
    <b v="0"/>
    <b v="0"/>
    <s v="Prostate Cancer"/>
    <s v="Ongoing Treatment"/>
    <b v="1"/>
    <s v="Aetna"/>
    <x v="1"/>
    <b v="0"/>
    <x v="0"/>
    <b v="0"/>
    <b v="0"/>
    <b v="0"/>
    <x v="0"/>
  </r>
  <r>
    <s v="PID0433"/>
    <x v="0"/>
    <x v="0"/>
    <n v="45000"/>
    <n v="24593.67"/>
    <n v="80.400000000000006"/>
    <s v="Female"/>
    <s v="O-"/>
    <b v="0"/>
    <b v="0"/>
    <b v="1"/>
    <x v="17"/>
    <n v="29.531680440771357"/>
    <b v="1"/>
    <b v="1"/>
    <s v="Heart Disease"/>
    <s v="Critical"/>
    <b v="1"/>
    <s v="Blue Cross"/>
    <x v="5"/>
    <b v="1"/>
    <x v="1"/>
    <b v="1"/>
    <b v="1"/>
    <b v="1"/>
    <x v="1"/>
  </r>
  <r>
    <s v="PID0434"/>
    <x v="0"/>
    <x v="0"/>
    <n v="100"/>
    <n v="52.32"/>
    <n v="60.8"/>
    <s v="Female"/>
    <s v="O-"/>
    <b v="0"/>
    <b v="1"/>
    <b v="1"/>
    <x v="8"/>
    <n v="25.636700961376285"/>
    <b v="0"/>
    <b v="0"/>
    <s v="Diabetes"/>
    <s v="Critical"/>
    <b v="1"/>
    <s v="Cigna"/>
    <x v="1"/>
    <b v="0"/>
    <x v="0"/>
    <b v="0"/>
    <b v="0"/>
    <b v="0"/>
    <x v="0"/>
  </r>
  <r>
    <s v="PID0435"/>
    <x v="0"/>
    <x v="1"/>
    <n v="24000"/>
    <n v="18705.88"/>
    <n v="56"/>
    <s v="Male"/>
    <s v="B+"/>
    <b v="0"/>
    <b v="0"/>
    <b v="1"/>
    <x v="8"/>
    <n v="21.338210638622158"/>
    <b v="0"/>
    <b v="0"/>
    <s v="Cancer"/>
    <s v="Critical"/>
    <b v="1"/>
    <s v="Aetna"/>
    <x v="2"/>
    <b v="0"/>
    <x v="0"/>
    <b v="0"/>
    <b v="0"/>
    <b v="0"/>
    <x v="0"/>
  </r>
  <r>
    <s v="PID0436"/>
    <x v="2"/>
    <x v="1"/>
    <n v="18000"/>
    <n v="13355.46"/>
    <n v="74.400000000000006"/>
    <s v="Female"/>
    <s v="A-"/>
    <b v="0"/>
    <b v="0"/>
    <b v="1"/>
    <x v="13"/>
    <n v="29.062499999999996"/>
    <b v="1"/>
    <b v="1"/>
    <s v="Kidney Stones"/>
    <s v="Critical"/>
    <b v="1"/>
    <s v="Cigna"/>
    <x v="0"/>
    <b v="0"/>
    <x v="0"/>
    <b v="1"/>
    <b v="1"/>
    <b v="0"/>
    <x v="0"/>
  </r>
  <r>
    <s v="PID0437"/>
    <x v="1"/>
    <x v="0"/>
    <n v="54000"/>
    <n v="27150.75"/>
    <n v="63.4"/>
    <s v="Male"/>
    <s v="AB+"/>
    <b v="0"/>
    <b v="0"/>
    <b v="1"/>
    <x v="17"/>
    <n v="23.287419651056016"/>
    <b v="0"/>
    <b v="0"/>
    <s v="Fractured Arm"/>
    <s v="Ongoing Treatment"/>
    <b v="1"/>
    <s v="Aetna"/>
    <x v="0"/>
    <b v="0"/>
    <x v="0"/>
    <b v="0"/>
    <b v="0"/>
    <b v="0"/>
    <x v="0"/>
  </r>
  <r>
    <s v="PID0438"/>
    <x v="1"/>
    <x v="2"/>
    <n v="500"/>
    <n v="393.88"/>
    <n v="86"/>
    <s v="Male"/>
    <s v="O+"/>
    <b v="0"/>
    <b v="1"/>
    <b v="1"/>
    <x v="5"/>
    <n v="32.769394909312595"/>
    <b v="1"/>
    <b v="1"/>
    <s v="Kidney Stones"/>
    <s v="Ongoing Treatment"/>
    <b v="1"/>
    <s v="Medicare"/>
    <x v="4"/>
    <b v="1"/>
    <x v="1"/>
    <b v="1"/>
    <b v="1"/>
    <b v="1"/>
    <x v="1"/>
  </r>
  <r>
    <s v="PID0439"/>
    <x v="1"/>
    <x v="0"/>
    <n v="48000"/>
    <n v="33606.400000000001"/>
    <n v="78.8"/>
    <s v="Female"/>
    <s v="B-"/>
    <b v="0"/>
    <b v="0"/>
    <b v="1"/>
    <x v="18"/>
    <n v="30.781249999999993"/>
    <b v="1"/>
    <b v="1"/>
    <s v="Diabetes"/>
    <s v="Ongoing Treatment"/>
    <b v="1"/>
    <s v="Cigna"/>
    <x v="1"/>
    <b v="0"/>
    <x v="0"/>
    <b v="1"/>
    <b v="1"/>
    <b v="0"/>
    <x v="0"/>
  </r>
  <r>
    <s v="PID0440"/>
    <x v="0"/>
    <x v="1"/>
    <n v="72000"/>
    <n v="36669.199999999997"/>
    <n v="74.599999999999994"/>
    <s v="Male"/>
    <s v="O-"/>
    <b v="0"/>
    <b v="1"/>
    <b v="1"/>
    <x v="10"/>
    <n v="25.512123388393011"/>
    <b v="0"/>
    <b v="0"/>
    <s v="Stroke"/>
    <s v="Recovered"/>
    <b v="1"/>
    <s v="Cigna"/>
    <x v="3"/>
    <b v="0"/>
    <x v="0"/>
    <b v="0"/>
    <b v="0"/>
    <b v="0"/>
    <x v="0"/>
  </r>
  <r>
    <s v="PID0441"/>
    <x v="1"/>
    <x v="0"/>
    <n v="200"/>
    <n v="101.26"/>
    <n v="88.5"/>
    <s v="Female"/>
    <s v="AB-"/>
    <b v="0"/>
    <b v="0"/>
    <b v="1"/>
    <x v="7"/>
    <n v="34.570312499999993"/>
    <b v="1"/>
    <b v="1"/>
    <s v="Fractured Arm"/>
    <s v="Ongoing Treatment"/>
    <b v="1"/>
    <s v="Blue Cross"/>
    <x v="0"/>
    <b v="0"/>
    <x v="0"/>
    <b v="1"/>
    <b v="1"/>
    <b v="0"/>
    <x v="0"/>
  </r>
  <r>
    <s v="PID0442"/>
    <x v="0"/>
    <x v="0"/>
    <n v="20000"/>
    <n v="10124.379999999999"/>
    <n v="59.1"/>
    <s v="Male"/>
    <s v="B-"/>
    <b v="0"/>
    <b v="0"/>
    <b v="1"/>
    <x v="8"/>
    <n v="20.692552781765347"/>
    <b v="0"/>
    <b v="0"/>
    <s v="Diabetes"/>
    <s v="Recovered"/>
    <b v="1"/>
    <s v="UnitedHealthcare"/>
    <x v="1"/>
    <b v="0"/>
    <x v="0"/>
    <b v="0"/>
    <b v="0"/>
    <b v="0"/>
    <x v="0"/>
  </r>
  <r>
    <s v="PID0443"/>
    <x v="2"/>
    <x v="2"/>
    <n v="60000"/>
    <n v="37390.25"/>
    <n v="72.900000000000006"/>
    <s v="Male"/>
    <s v="B-"/>
    <b v="0"/>
    <b v="0"/>
    <b v="1"/>
    <x v="11"/>
    <n v="25.524316375477053"/>
    <b v="0"/>
    <b v="0"/>
    <s v="Fractured Leg"/>
    <s v="Ongoing Treatment"/>
    <b v="1"/>
    <s v="Aetna"/>
    <x v="6"/>
    <b v="0"/>
    <x v="0"/>
    <b v="0"/>
    <b v="0"/>
    <b v="0"/>
    <x v="0"/>
  </r>
  <r>
    <s v="PID0444"/>
    <x v="0"/>
    <x v="2"/>
    <n v="45000"/>
    <n v="39564"/>
    <n v="83"/>
    <s v="Male"/>
    <s v="B+"/>
    <b v="0"/>
    <b v="0"/>
    <b v="1"/>
    <x v="2"/>
    <n v="31.239414355075468"/>
    <b v="1"/>
    <b v="1"/>
    <s v="Diabetes"/>
    <s v="Critical"/>
    <b v="1"/>
    <s v="Blue Cross"/>
    <x v="6"/>
    <b v="1"/>
    <x v="1"/>
    <b v="1"/>
    <b v="1"/>
    <b v="1"/>
    <x v="1"/>
  </r>
  <r>
    <s v="PID0445"/>
    <x v="2"/>
    <x v="2"/>
    <n v="24000"/>
    <n v="14404.98"/>
    <n v="69.2"/>
    <s v="Female"/>
    <s v="A+"/>
    <b v="0"/>
    <b v="1"/>
    <b v="1"/>
    <x v="0"/>
    <n v="26.696500906600825"/>
    <b v="0"/>
    <b v="0"/>
    <s v="Prostate Cancer"/>
    <s v="Critical"/>
    <b v="1"/>
    <s v="UnitedHealthcare"/>
    <x v="5"/>
    <b v="0"/>
    <x v="0"/>
    <b v="0"/>
    <b v="0"/>
    <b v="0"/>
    <x v="0"/>
  </r>
  <r>
    <s v="PID0446"/>
    <x v="1"/>
    <x v="2"/>
    <n v="15000"/>
    <n v="9615.15"/>
    <n v="77.7"/>
    <s v="Female"/>
    <s v="O+"/>
    <b v="0"/>
    <b v="0"/>
    <b v="1"/>
    <x v="16"/>
    <n v="30.734543728491751"/>
    <b v="1"/>
    <b v="1"/>
    <s v="Fractured Leg"/>
    <s v="Recovered"/>
    <b v="1"/>
    <s v="Aetna"/>
    <x v="2"/>
    <b v="1"/>
    <x v="1"/>
    <b v="1"/>
    <b v="1"/>
    <b v="1"/>
    <x v="1"/>
  </r>
  <r>
    <s v="PID0447"/>
    <x v="2"/>
    <x v="0"/>
    <n v="250000"/>
    <n v="166346.30000000002"/>
    <n v="89.9"/>
    <s v="Female"/>
    <s v="A+"/>
    <b v="0"/>
    <b v="0"/>
    <b v="1"/>
    <x v="6"/>
    <n v="33.836425909894992"/>
    <b v="1"/>
    <b v="1"/>
    <s v="Heart Attack"/>
    <s v="Critical"/>
    <b v="1"/>
    <s v="Aetna"/>
    <x v="1"/>
    <b v="1"/>
    <x v="1"/>
    <b v="1"/>
    <b v="1"/>
    <b v="1"/>
    <x v="1"/>
  </r>
  <r>
    <s v="PID0448"/>
    <x v="2"/>
    <x v="2"/>
    <n v="24000"/>
    <n v="21098.2"/>
    <n v="84.7"/>
    <s v="Female"/>
    <s v="O+"/>
    <b v="0"/>
    <b v="0"/>
    <b v="1"/>
    <x v="11"/>
    <n v="31.491671624033319"/>
    <b v="1"/>
    <b v="1"/>
    <s v="Prostate Cancer"/>
    <s v="Critical"/>
    <b v="1"/>
    <s v="Medicare"/>
    <x v="0"/>
    <b v="1"/>
    <x v="1"/>
    <b v="1"/>
    <b v="1"/>
    <b v="1"/>
    <x v="1"/>
  </r>
  <r>
    <s v="PID0449"/>
    <x v="1"/>
    <x v="2"/>
    <n v="250000"/>
    <n v="185578.5"/>
    <n v="74.599999999999994"/>
    <s v="Male"/>
    <s v="B+"/>
    <b v="0"/>
    <b v="0"/>
    <b v="1"/>
    <x v="2"/>
    <n v="29.508326411138796"/>
    <b v="1"/>
    <b v="1"/>
    <s v="Fractured Leg"/>
    <s v="Critical"/>
    <b v="1"/>
    <s v="Cigna"/>
    <x v="1"/>
    <b v="0"/>
    <x v="0"/>
    <b v="1"/>
    <b v="1"/>
    <b v="0"/>
    <x v="0"/>
  </r>
  <r>
    <s v="PID0450"/>
    <x v="0"/>
    <x v="1"/>
    <n v="300000"/>
    <n v="0"/>
    <n v="93.5"/>
    <s v="Female"/>
    <s v="A-"/>
    <b v="0"/>
    <b v="0"/>
    <b v="0"/>
    <x v="1"/>
    <n v="33.127834467120188"/>
    <b v="1"/>
    <b v="1"/>
    <s v="Fractured Leg"/>
    <s v="Critical"/>
    <b v="0"/>
    <n v="0"/>
    <x v="2"/>
    <b v="1"/>
    <x v="1"/>
    <b v="1"/>
    <b v="1"/>
    <b v="1"/>
    <x v="1"/>
  </r>
  <r>
    <s v="PID0451"/>
    <x v="2"/>
    <x v="3"/>
    <n v="18000"/>
    <n v="15254.939999999999"/>
    <n v="83.6"/>
    <s v="Female"/>
    <s v="AB-"/>
    <b v="1"/>
    <b v="0"/>
    <b v="1"/>
    <x v="8"/>
    <n v="31.082688875669248"/>
    <b v="1"/>
    <b v="1"/>
    <s v="Hypertension"/>
    <s v="Critical"/>
    <b v="1"/>
    <s v="Cigna"/>
    <x v="1"/>
    <b v="0"/>
    <x v="0"/>
    <b v="1"/>
    <b v="1"/>
    <b v="0"/>
    <x v="0"/>
  </r>
  <r>
    <s v="PID0452"/>
    <x v="2"/>
    <x v="0"/>
    <n v="3000"/>
    <n v="2236.71"/>
    <n v="69.3"/>
    <s v="Female"/>
    <s v="O+"/>
    <b v="0"/>
    <b v="1"/>
    <b v="1"/>
    <x v="2"/>
    <n v="24.553571428571431"/>
    <b v="0"/>
    <b v="0"/>
    <s v="Cancer"/>
    <s v="Recovered"/>
    <b v="1"/>
    <s v="Blue Cross"/>
    <x v="3"/>
    <b v="0"/>
    <x v="0"/>
    <b v="0"/>
    <b v="0"/>
    <b v="0"/>
    <x v="0"/>
  </r>
  <r>
    <s v="PID0453"/>
    <x v="2"/>
    <x v="2"/>
    <n v="18000"/>
    <n v="0"/>
    <n v="72"/>
    <s v="Male"/>
    <s v="B-"/>
    <b v="0"/>
    <b v="1"/>
    <b v="0"/>
    <x v="2"/>
    <n v="24.056934745564501"/>
    <b v="0"/>
    <b v="0"/>
    <s v="Fractured Arm"/>
    <s v="Ongoing Treatment"/>
    <b v="0"/>
    <n v="0"/>
    <x v="6"/>
    <b v="0"/>
    <x v="0"/>
    <b v="0"/>
    <b v="0"/>
    <b v="0"/>
    <x v="0"/>
  </r>
  <r>
    <s v="PID0454"/>
    <x v="0"/>
    <x v="0"/>
    <n v="32000"/>
    <n v="18500.68"/>
    <n v="84.8"/>
    <s v="Male"/>
    <s v="AB-"/>
    <b v="0"/>
    <b v="1"/>
    <b v="1"/>
    <x v="10"/>
    <n v="26.764297437192273"/>
    <b v="0"/>
    <b v="0"/>
    <s v="Childbirth"/>
    <s v="Ongoing Treatment"/>
    <b v="1"/>
    <s v="Cigna"/>
    <x v="1"/>
    <b v="0"/>
    <x v="0"/>
    <b v="0"/>
    <b v="0"/>
    <b v="0"/>
    <x v="0"/>
  </r>
  <r>
    <s v="PID0455"/>
    <x v="4"/>
    <x v="0"/>
    <n v="100"/>
    <n v="73.209999999999994"/>
    <n v="97.4"/>
    <s v="Female"/>
    <s v="AB-"/>
    <s v="No"/>
    <s v="No"/>
    <b v="1"/>
    <x v="8"/>
    <n v="32.923201730665227"/>
    <b v="1"/>
    <b v="1"/>
    <s v="Fractured Arm"/>
    <s v="Recovered"/>
    <b v="1"/>
    <s v="Cigna"/>
    <x v="2"/>
    <b v="1"/>
    <x v="1"/>
    <b v="1"/>
    <b v="1"/>
    <b v="1"/>
    <x v="1"/>
  </r>
  <r>
    <s v="PID0456"/>
    <x v="0"/>
    <x v="0"/>
    <n v="54000"/>
    <n v="0"/>
    <n v="89.3"/>
    <s v="Male"/>
    <s v="O+"/>
    <b v="0"/>
    <b v="0"/>
    <b v="0"/>
    <x v="7"/>
    <n v="32.800734618916437"/>
    <b v="1"/>
    <b v="1"/>
    <s v="Cancer"/>
    <s v="Recovered"/>
    <b v="0"/>
    <n v="0"/>
    <x v="3"/>
    <b v="0"/>
    <x v="0"/>
    <b v="1"/>
    <b v="1"/>
    <b v="0"/>
    <x v="0"/>
  </r>
  <r>
    <s v="PID0457"/>
    <x v="0"/>
    <x v="3"/>
    <n v="800"/>
    <n v="565.26"/>
    <n v="69.5"/>
    <s v="Female"/>
    <s v="AB-"/>
    <b v="1"/>
    <b v="0"/>
    <b v="1"/>
    <x v="2"/>
    <n v="25.221367397300046"/>
    <b v="0"/>
    <b v="0"/>
    <s v="Fractured Arm"/>
    <s v="Recovered"/>
    <b v="1"/>
    <s v="Aetna"/>
    <x v="1"/>
    <b v="0"/>
    <x v="0"/>
    <b v="0"/>
    <b v="0"/>
    <b v="0"/>
    <x v="0"/>
  </r>
  <r>
    <s v="PID0458"/>
    <x v="2"/>
    <x v="2"/>
    <n v="72000"/>
    <n v="45460.44"/>
    <n v="87.7"/>
    <s v="Female"/>
    <s v="O-"/>
    <b v="0"/>
    <b v="0"/>
    <b v="1"/>
    <x v="2"/>
    <n v="31.826099579039052"/>
    <b v="1"/>
    <b v="1"/>
    <s v="Childbirth"/>
    <s v="Ongoing Treatment"/>
    <b v="1"/>
    <s v="UnitedHealthcare"/>
    <x v="1"/>
    <b v="1"/>
    <x v="1"/>
    <b v="1"/>
    <b v="1"/>
    <b v="1"/>
    <x v="1"/>
  </r>
  <r>
    <s v="PID0459"/>
    <x v="1"/>
    <x v="0"/>
    <n v="40000"/>
    <n v="21188.600000000002"/>
    <n v="81.2"/>
    <s v="Male"/>
    <s v="B-"/>
    <b v="0"/>
    <b v="0"/>
    <b v="1"/>
    <x v="10"/>
    <n v="33.798126951092605"/>
    <b v="1"/>
    <b v="1"/>
    <s v="Heart Attack"/>
    <s v="Recovered"/>
    <b v="1"/>
    <s v="Blue Cross"/>
    <x v="1"/>
    <b v="1"/>
    <x v="1"/>
    <b v="1"/>
    <b v="1"/>
    <b v="0"/>
    <x v="0"/>
  </r>
  <r>
    <s v="PID0460"/>
    <x v="2"/>
    <x v="1"/>
    <n v="40000"/>
    <n v="35616"/>
    <n v="95.7"/>
    <s v="Male"/>
    <s v="A-"/>
    <b v="0"/>
    <b v="0"/>
    <b v="1"/>
    <x v="0"/>
    <n v="31.609195402298852"/>
    <b v="1"/>
    <b v="1"/>
    <s v="Kidney Stones"/>
    <s v="Recovered"/>
    <b v="1"/>
    <s v="UnitedHealthcare"/>
    <x v="0"/>
    <b v="0"/>
    <x v="0"/>
    <b v="1"/>
    <b v="1"/>
    <b v="0"/>
    <x v="0"/>
  </r>
  <r>
    <s v="PID0461"/>
    <x v="0"/>
    <x v="2"/>
    <n v="32000"/>
    <n v="0"/>
    <n v="54.9"/>
    <s v="Male"/>
    <s v="AB+"/>
    <b v="0"/>
    <b v="0"/>
    <b v="0"/>
    <x v="11"/>
    <n v="20.919067215363508"/>
    <b v="0"/>
    <b v="0"/>
    <s v="Childbirth"/>
    <s v="Recovered"/>
    <b v="0"/>
    <n v="0"/>
    <x v="3"/>
    <s v="No"/>
    <x v="0"/>
    <b v="0"/>
    <b v="0"/>
    <b v="0"/>
    <x v="0"/>
  </r>
  <r>
    <s v="PID0462"/>
    <x v="2"/>
    <x v="0"/>
    <n v="54000"/>
    <n v="27921.96"/>
    <n v="89.1"/>
    <s v="Female"/>
    <s v="O+"/>
    <b v="0"/>
    <b v="0"/>
    <b v="1"/>
    <x v="10"/>
    <n v="30.830449826989621"/>
    <b v="1"/>
    <b v="1"/>
    <s v="Prostate Cancer"/>
    <s v="Critical"/>
    <b v="1"/>
    <s v="Blue Cross"/>
    <x v="1"/>
    <b v="0"/>
    <x v="0"/>
    <b v="1"/>
    <b v="1"/>
    <b v="0"/>
    <x v="0"/>
  </r>
  <r>
    <s v="PID0463"/>
    <x v="0"/>
    <x v="3"/>
    <n v="40000"/>
    <n v="23114.3"/>
    <n v="86.6"/>
    <s v="Male"/>
    <s v="B-"/>
    <b v="0"/>
    <b v="0"/>
    <b v="1"/>
    <x v="6"/>
    <n v="29.27257977285019"/>
    <b v="1"/>
    <b v="1"/>
    <s v="Stroke"/>
    <s v="Ongoing Treatment"/>
    <b v="1"/>
    <s v="Aetna"/>
    <x v="2"/>
    <b v="1"/>
    <x v="1"/>
    <b v="1"/>
    <b v="1"/>
    <b v="1"/>
    <x v="1"/>
  </r>
  <r>
    <s v="PID0464"/>
    <x v="1"/>
    <x v="0"/>
    <n v="800"/>
    <n v="0"/>
    <n v="88.4"/>
    <s v="Female"/>
    <s v="O+"/>
    <b v="0"/>
    <b v="0"/>
    <b v="0"/>
    <x v="8"/>
    <n v="32.470156106519745"/>
    <b v="1"/>
    <b v="1"/>
    <s v="Cancer"/>
    <s v="Recovered"/>
    <b v="0"/>
    <n v="0"/>
    <x v="0"/>
    <b v="0"/>
    <x v="0"/>
    <b v="1"/>
    <b v="1"/>
    <b v="0"/>
    <x v="0"/>
  </r>
  <r>
    <s v="PID0465"/>
    <x v="2"/>
    <x v="1"/>
    <n v="32000"/>
    <n v="26512.240000000002"/>
    <n v="84.7"/>
    <s v="Male"/>
    <s v="A-"/>
    <b v="0"/>
    <b v="1"/>
    <b v="1"/>
    <x v="6"/>
    <n v="30.00992063492064"/>
    <s v="Yes"/>
    <b v="1"/>
    <s v="Heart Disease"/>
    <s v="Recovered"/>
    <b v="1"/>
    <s v="UnitedHealthcare"/>
    <x v="1"/>
    <s v="Yes"/>
    <x v="1"/>
    <s v="Yes"/>
    <b v="1"/>
    <b v="1"/>
    <x v="1"/>
  </r>
  <r>
    <s v="PID0466"/>
    <x v="1"/>
    <x v="0"/>
    <n v="12000"/>
    <n v="0"/>
    <n v="74.8"/>
    <s v="Female"/>
    <s v="B-"/>
    <b v="0"/>
    <b v="1"/>
    <b v="0"/>
    <x v="12"/>
    <n v="31.134235171696144"/>
    <b v="1"/>
    <b v="1"/>
    <s v="Stroke"/>
    <s v="Ongoing Treatment"/>
    <b v="0"/>
    <n v="0"/>
    <x v="3"/>
    <b v="1"/>
    <x v="1"/>
    <b v="1"/>
    <b v="1"/>
    <b v="1"/>
    <x v="1"/>
  </r>
  <r>
    <s v="PID0467"/>
    <x v="1"/>
    <x v="1"/>
    <n v="40000"/>
    <n v="0"/>
    <n v="85.2"/>
    <s v="Male"/>
    <s v="O-"/>
    <b v="1"/>
    <b v="1"/>
    <b v="0"/>
    <x v="6"/>
    <n v="33.701198528539216"/>
    <b v="1"/>
    <b v="1"/>
    <s v="Hypertension"/>
    <s v="Ongoing Treatment"/>
    <b v="0"/>
    <n v="0"/>
    <x v="0"/>
    <b v="0"/>
    <x v="0"/>
    <b v="1"/>
    <b v="1"/>
    <b v="0"/>
    <x v="0"/>
  </r>
  <r>
    <s v="PID0468"/>
    <x v="4"/>
    <x v="2"/>
    <n v="21000"/>
    <n v="13118.279999999999"/>
    <n v="93.5"/>
    <s v="Female"/>
    <s v="B-"/>
    <b v="1"/>
    <b v="1"/>
    <b v="1"/>
    <x v="13"/>
    <n v="32.352941176470594"/>
    <b v="1"/>
    <b v="1"/>
    <s v="Stroke"/>
    <s v="Critical"/>
    <b v="1"/>
    <s v="Aetna"/>
    <x v="1"/>
    <b v="0"/>
    <x v="0"/>
    <b v="1"/>
    <b v="1"/>
    <b v="0"/>
    <x v="0"/>
  </r>
  <r>
    <s v="PID0469"/>
    <x v="4"/>
    <x v="3"/>
    <n v="3000"/>
    <n v="2092.17"/>
    <n v="63.4"/>
    <s v="Female"/>
    <s v="B-"/>
    <b v="0"/>
    <b v="1"/>
    <b v="1"/>
    <x v="5"/>
    <n v="21.93771626297578"/>
    <b v="0"/>
    <b v="0"/>
    <s v="Hypertension"/>
    <s v="Critical"/>
    <b v="1"/>
    <s v="Cigna"/>
    <x v="1"/>
    <b v="0"/>
    <x v="0"/>
    <b v="0"/>
    <b v="0"/>
    <b v="0"/>
    <x v="0"/>
  </r>
  <r>
    <s v="PID0470"/>
    <x v="1"/>
    <x v="2"/>
    <n v="75000"/>
    <n v="38626.699999999997"/>
    <n v="91.5"/>
    <s v="Male"/>
    <s v="A-"/>
    <b v="1"/>
    <b v="1"/>
    <b v="1"/>
    <x v="8"/>
    <n v="34.438631487824161"/>
    <b v="1"/>
    <b v="1"/>
    <s v="Appendicitis"/>
    <s v="Recovered"/>
    <b v="1"/>
    <s v="Medicare"/>
    <x v="4"/>
    <b v="1"/>
    <x v="1"/>
    <b v="1"/>
    <b v="1"/>
    <b v="1"/>
    <x v="1"/>
  </r>
  <r>
    <s v="PID0471"/>
    <x v="4"/>
    <x v="3"/>
    <n v="800"/>
    <n v="628.30999999999995"/>
    <n v="93.4"/>
    <s v="Male"/>
    <s v="O+"/>
    <b v="1"/>
    <b v="1"/>
    <b v="1"/>
    <x v="1"/>
    <n v="31.941452070722622"/>
    <b v="1"/>
    <b v="1"/>
    <s v="Stroke"/>
    <s v="Recovered"/>
    <b v="1"/>
    <s v="UnitedHealthcare"/>
    <x v="3"/>
    <b v="0"/>
    <x v="0"/>
    <b v="1"/>
    <b v="1"/>
    <b v="0"/>
    <x v="0"/>
  </r>
  <r>
    <s v="PID0472"/>
    <x v="0"/>
    <x v="0"/>
    <n v="75000"/>
    <n v="0"/>
    <n v="52.2"/>
    <s v="Female"/>
    <s v="B-"/>
    <b v="0"/>
    <b v="1"/>
    <b v="0"/>
    <x v="17"/>
    <n v="20.390624999999996"/>
    <b v="0"/>
    <b v="0"/>
    <s v="Kidney Stones"/>
    <s v="Critical"/>
    <b v="0"/>
    <n v="0"/>
    <x v="1"/>
    <b v="0"/>
    <x v="0"/>
    <b v="0"/>
    <b v="0"/>
    <b v="0"/>
    <x v="0"/>
  </r>
  <r>
    <s v="PID0473"/>
    <x v="0"/>
    <x v="0"/>
    <n v="20000"/>
    <n v="15777.76"/>
    <n v="92.6"/>
    <s v="Female"/>
    <s v="O-"/>
    <b v="0"/>
    <b v="0"/>
    <b v="1"/>
    <x v="13"/>
    <n v="34.012855831037648"/>
    <b v="1"/>
    <b v="1"/>
    <s v="Fractured Arm"/>
    <s v="Ongoing Treatment"/>
    <b v="1"/>
    <s v="UnitedHealthcare"/>
    <x v="3"/>
    <b v="0"/>
    <x v="0"/>
    <b v="1"/>
    <b v="1"/>
    <b v="0"/>
    <x v="0"/>
  </r>
  <r>
    <s v="PID0474"/>
    <x v="0"/>
    <x v="2"/>
    <n v="100"/>
    <n v="53.65"/>
    <n v="65"/>
    <s v="Female"/>
    <s v="B+"/>
    <b v="0"/>
    <b v="0"/>
    <b v="1"/>
    <x v="6"/>
    <n v="28.133656509695292"/>
    <b v="1"/>
    <b v="1"/>
    <s v="Childbirth"/>
    <s v="Ongoing Treatment"/>
    <b v="1"/>
    <s v="UnitedHealthcare"/>
    <x v="0"/>
    <b v="1"/>
    <x v="1"/>
    <b v="1"/>
    <b v="1"/>
    <b v="1"/>
    <x v="1"/>
  </r>
  <r>
    <s v="PID0475"/>
    <x v="1"/>
    <x v="1"/>
    <n v="75000"/>
    <n v="52660.649999999994"/>
    <n v="70.900000000000006"/>
    <s v="Male"/>
    <s v="B-"/>
    <b v="1"/>
    <b v="0"/>
    <b v="1"/>
    <x v="8"/>
    <n v="29.895429246078599"/>
    <b v="1"/>
    <b v="1"/>
    <s v="Stroke"/>
    <s v="Recovered"/>
    <b v="1"/>
    <s v="Medicare"/>
    <x v="5"/>
    <b v="0"/>
    <x v="0"/>
    <b v="1"/>
    <b v="1"/>
    <b v="0"/>
    <x v="0"/>
  </r>
  <r>
    <s v="PID0476"/>
    <x v="2"/>
    <x v="0"/>
    <n v="250000"/>
    <n v="0"/>
    <n v="102.5"/>
    <s v="Female"/>
    <s v="O+"/>
    <b v="1"/>
    <b v="1"/>
    <b v="0"/>
    <x v="4"/>
    <n v="33.090134297520663"/>
    <b v="1"/>
    <b v="1"/>
    <s v="Stroke"/>
    <s v="Recovered"/>
    <b v="0"/>
    <n v="0"/>
    <x v="0"/>
    <b v="0"/>
    <x v="0"/>
    <b v="1"/>
    <b v="1"/>
    <b v="0"/>
    <x v="0"/>
  </r>
  <r>
    <s v="PID0477"/>
    <x v="2"/>
    <x v="1"/>
    <n v="20000"/>
    <n v="16069.82"/>
    <n v="80.900000000000006"/>
    <s v="Female"/>
    <s v="A+"/>
    <b v="1"/>
    <b v="0"/>
    <b v="1"/>
    <x v="1"/>
    <n v="25.822720163426858"/>
    <b v="0"/>
    <b v="0"/>
    <s v="Allergic Reaction"/>
    <s v="Critical"/>
    <b v="1"/>
    <s v="Medicare"/>
    <x v="0"/>
    <b v="0"/>
    <x v="0"/>
    <b v="0"/>
    <b v="0"/>
    <b v="0"/>
    <x v="0"/>
  </r>
  <r>
    <s v="PID0478"/>
    <x v="2"/>
    <x v="2"/>
    <n v="72000"/>
    <n v="42648.72"/>
    <n v="67"/>
    <s v="Female"/>
    <s v="AB-"/>
    <b v="0"/>
    <b v="0"/>
    <b v="1"/>
    <x v="16"/>
    <n v="21.877551020408163"/>
    <b v="0"/>
    <b v="0"/>
    <s v="Diabetes"/>
    <s v="Recovered"/>
    <b v="1"/>
    <s v="Blue Cross"/>
    <x v="6"/>
    <b v="0"/>
    <x v="0"/>
    <b v="0"/>
    <b v="0"/>
    <b v="0"/>
    <x v="0"/>
  </r>
  <r>
    <s v="PID0479"/>
    <x v="0"/>
    <x v="0"/>
    <n v="4000"/>
    <n v="2417.92"/>
    <n v="72.400000000000006"/>
    <s v="Male"/>
    <s v="A-"/>
    <b v="1"/>
    <b v="0"/>
    <b v="1"/>
    <x v="1"/>
    <n v="28.281249999999996"/>
    <b v="1"/>
    <b v="1"/>
    <s v="Heart Disease"/>
    <s v="Critical"/>
    <b v="1"/>
    <s v="Blue Cross"/>
    <x v="3"/>
    <b v="1"/>
    <x v="1"/>
    <b v="1"/>
    <b v="1"/>
    <b v="0"/>
    <x v="0"/>
  </r>
  <r>
    <s v="PID0480"/>
    <x v="2"/>
    <x v="0"/>
    <n v="30000"/>
    <n v="20098.86"/>
    <n v="56.7"/>
    <s v="Female"/>
    <s v="B+"/>
    <b v="0"/>
    <b v="0"/>
    <b v="1"/>
    <x v="0"/>
    <n v="20.576281027725361"/>
    <b v="0"/>
    <b v="0"/>
    <s v="Hypertension"/>
    <s v="Recovered"/>
    <b v="1"/>
    <s v="Aetna"/>
    <x v="0"/>
    <b v="0"/>
    <x v="0"/>
    <b v="0"/>
    <b v="0"/>
    <b v="0"/>
    <x v="0"/>
  </r>
  <r>
    <s v="PID0481"/>
    <x v="2"/>
    <x v="2"/>
    <n v="45000"/>
    <n v="32491.47"/>
    <n v="65"/>
    <s v="Male"/>
    <s v="A+"/>
    <b v="0"/>
    <b v="1"/>
    <b v="1"/>
    <x v="7"/>
    <n v="24.767565919829291"/>
    <b v="0"/>
    <b v="0"/>
    <s v="Kidney Stones"/>
    <s v="Ongoing Treatment"/>
    <b v="1"/>
    <s v="Cigna"/>
    <x v="1"/>
    <b v="0"/>
    <x v="0"/>
    <b v="0"/>
    <b v="0"/>
    <b v="0"/>
    <x v="0"/>
  </r>
  <r>
    <s v="PID0482"/>
    <x v="0"/>
    <x v="1"/>
    <n v="100"/>
    <n v="0"/>
    <n v="83.3"/>
    <s v="Male"/>
    <s v="O-"/>
    <b v="0"/>
    <b v="0"/>
    <b v="0"/>
    <x v="3"/>
    <n v="32.539062499999993"/>
    <b v="1"/>
    <b v="1"/>
    <s v="Heart Attack"/>
    <s v="Recovered"/>
    <b v="0"/>
    <n v="0"/>
    <x v="1"/>
    <b v="1"/>
    <x v="1"/>
    <b v="1"/>
    <b v="1"/>
    <b v="0"/>
    <x v="0"/>
  </r>
  <r>
    <s v="PID0483"/>
    <x v="1"/>
    <x v="2"/>
    <n v="500"/>
    <n v="344.06"/>
    <n v="81.8"/>
    <s v="Female"/>
    <s v="AB+"/>
    <b v="0"/>
    <b v="0"/>
    <b v="1"/>
    <x v="1"/>
    <n v="34.943825024563203"/>
    <b v="1"/>
    <b v="1"/>
    <s v="Heart Attack"/>
    <s v="Ongoing Treatment"/>
    <b v="1"/>
    <s v="Cigna"/>
    <x v="1"/>
    <b v="1"/>
    <x v="1"/>
    <b v="1"/>
    <b v="1"/>
    <b v="0"/>
    <x v="0"/>
  </r>
  <r>
    <s v="PID0484"/>
    <x v="2"/>
    <x v="2"/>
    <n v="500"/>
    <n v="261.82"/>
    <n v="67.2"/>
    <s v="Male"/>
    <s v="O-"/>
    <b v="0"/>
    <b v="0"/>
    <b v="1"/>
    <x v="16"/>
    <n v="24.691349862258956"/>
    <b v="0"/>
    <b v="0"/>
    <s v="Cancer"/>
    <s v="Critical"/>
    <b v="1"/>
    <s v="Cigna"/>
    <x v="0"/>
    <b v="0"/>
    <x v="0"/>
    <b v="0"/>
    <b v="0"/>
    <b v="0"/>
    <x v="0"/>
  </r>
  <r>
    <s v="PID0485"/>
    <x v="1"/>
    <x v="0"/>
    <n v="60000"/>
    <n v="0"/>
    <n v="66.599999999999994"/>
    <s v="Female"/>
    <s v="AB-"/>
    <b v="1"/>
    <b v="1"/>
    <b v="0"/>
    <x v="4"/>
    <n v="28.826177285318558"/>
    <b v="1"/>
    <b v="1"/>
    <s v="Respiratory Infection"/>
    <s v="Recovered"/>
    <b v="0"/>
    <n v="0"/>
    <x v="0"/>
    <b v="1"/>
    <x v="1"/>
    <b v="1"/>
    <b v="1"/>
    <b v="1"/>
    <x v="1"/>
  </r>
  <r>
    <s v="PID0486"/>
    <x v="0"/>
    <x v="0"/>
    <n v="48000"/>
    <n v="24552.12"/>
    <n v="92.5"/>
    <s v="Male"/>
    <s v="O-"/>
    <b v="0"/>
    <b v="0"/>
    <b v="1"/>
    <x v="12"/>
    <n v="33.976124885215796"/>
    <b v="1"/>
    <b v="1"/>
    <s v="Heart Disease"/>
    <s v="Ongoing Treatment"/>
    <b v="1"/>
    <s v="UnitedHealthcare"/>
    <x v="1"/>
    <b v="1"/>
    <x v="1"/>
    <b v="1"/>
    <b v="1"/>
    <b v="0"/>
    <x v="0"/>
  </r>
  <r>
    <s v="PID0487"/>
    <x v="0"/>
    <x v="0"/>
    <n v="15000"/>
    <n v="11420.150000000001"/>
    <n v="93.9"/>
    <s v="Male"/>
    <s v="A+"/>
    <b v="0"/>
    <b v="0"/>
    <b v="1"/>
    <x v="6"/>
    <n v="30.66122448979592"/>
    <b v="1"/>
    <b v="1"/>
    <s v="Cancer"/>
    <s v="Ongoing Treatment"/>
    <b v="1"/>
    <s v="Medicare"/>
    <x v="1"/>
    <b v="1"/>
    <x v="1"/>
    <b v="1"/>
    <b v="1"/>
    <b v="1"/>
    <x v="1"/>
  </r>
  <r>
    <s v="PID0488"/>
    <x v="0"/>
    <x v="0"/>
    <n v="800"/>
    <n v="655.24"/>
    <n v="95.9"/>
    <s v="Male"/>
    <s v="O+"/>
    <b v="0"/>
    <b v="0"/>
    <b v="1"/>
    <x v="5"/>
    <n v="30.267642974371924"/>
    <b v="1"/>
    <b v="1"/>
    <s v="Prostate Cancer"/>
    <s v="Critical"/>
    <b v="1"/>
    <s v="UnitedHealthcare"/>
    <x v="1"/>
    <b v="1"/>
    <x v="1"/>
    <b v="1"/>
    <b v="1"/>
    <b v="1"/>
    <x v="1"/>
  </r>
  <r>
    <s v="PID0489"/>
    <x v="0"/>
    <x v="1"/>
    <n v="21000"/>
    <n v="11200.84"/>
    <n v="64"/>
    <s v="Male"/>
    <s v="B+"/>
    <b v="0"/>
    <s v="Yes"/>
    <b v="1"/>
    <x v="8"/>
    <n v="28.444444444444443"/>
    <b v="1"/>
    <b v="1"/>
    <s v="Osteoarthritis"/>
    <s v="Recovered"/>
    <b v="1"/>
    <s v="Cigna"/>
    <x v="4"/>
    <b v="1"/>
    <x v="1"/>
    <b v="1"/>
    <b v="1"/>
    <s v="Yes"/>
    <x v="1"/>
  </r>
  <r>
    <s v="PID0490"/>
    <x v="2"/>
    <x v="0"/>
    <n v="40000"/>
    <n v="23810.400000000001"/>
    <n v="60.9"/>
    <s v="Female"/>
    <s v="AB+"/>
    <b v="0"/>
    <b v="0"/>
    <b v="1"/>
    <x v="6"/>
    <n v="22.100449992742053"/>
    <b v="0"/>
    <b v="0"/>
    <s v="Hypertension"/>
    <s v="Recovered"/>
    <b v="1"/>
    <s v="Medicare"/>
    <x v="0"/>
    <b v="0"/>
    <x v="0"/>
    <b v="0"/>
    <b v="0"/>
    <b v="0"/>
    <x v="0"/>
  </r>
  <r>
    <s v="PID0491"/>
    <x v="0"/>
    <x v="1"/>
    <n v="500"/>
    <n v="287.83999999999997"/>
    <n v="85.3"/>
    <s v="Male"/>
    <s v="A-"/>
    <b v="0"/>
    <b v="0"/>
    <b v="1"/>
    <x v="13"/>
    <n v="32.907681030824421"/>
    <b v="1"/>
    <b v="1"/>
    <s v="Osteoarthritis"/>
    <s v="Ongoing Treatment"/>
    <b v="1"/>
    <s v="Cigna"/>
    <x v="1"/>
    <b v="1"/>
    <x v="1"/>
    <b v="1"/>
    <b v="1"/>
    <b v="1"/>
    <x v="1"/>
  </r>
  <r>
    <s v="PID0492"/>
    <x v="2"/>
    <x v="1"/>
    <n v="100"/>
    <n v="51.38"/>
    <n v="86.1"/>
    <s v="Female"/>
    <s v="O+"/>
    <b v="0"/>
    <b v="0"/>
    <b v="1"/>
    <x v="0"/>
    <n v="28.114285714285714"/>
    <b v="1"/>
    <b v="1"/>
    <s v="Diabetes"/>
    <s v="Recovered"/>
    <b v="1"/>
    <s v="Aetna"/>
    <x v="2"/>
    <b v="1"/>
    <x v="1"/>
    <b v="1"/>
    <b v="1"/>
    <b v="1"/>
    <x v="1"/>
  </r>
  <r>
    <s v="PID0493"/>
    <x v="1"/>
    <x v="2"/>
    <n v="300000"/>
    <n v="211507.65"/>
    <n v="90.8"/>
    <s v="Male"/>
    <s v="B+"/>
    <b v="0"/>
    <b v="1"/>
    <b v="1"/>
    <x v="13"/>
    <n v="33.759666864961339"/>
    <b v="1"/>
    <b v="1"/>
    <s v="Respiratory Infection"/>
    <s v="Ongoing Treatment"/>
    <b v="1"/>
    <s v="Cigna"/>
    <x v="0"/>
    <b v="1"/>
    <x v="1"/>
    <b v="1"/>
    <b v="1"/>
    <b v="1"/>
    <x v="1"/>
  </r>
  <r>
    <s v="PID0494"/>
    <x v="2"/>
    <x v="0"/>
    <n v="500"/>
    <n v="284.92"/>
    <n v="56.6"/>
    <s v="Female"/>
    <s v="A+"/>
    <b v="0"/>
    <b v="0"/>
    <b v="1"/>
    <x v="1"/>
    <n v="22.109374999999996"/>
    <b v="0"/>
    <b v="0"/>
    <s v="Diabetes"/>
    <s v="Critical"/>
    <b v="1"/>
    <s v="Medicare"/>
    <x v="2"/>
    <b v="0"/>
    <x v="0"/>
    <b v="0"/>
    <b v="0"/>
    <b v="0"/>
    <x v="0"/>
  </r>
  <r>
    <s v="PID0495"/>
    <x v="0"/>
    <x v="0"/>
    <n v="300000"/>
    <n v="185608.34999999998"/>
    <n v="89.2"/>
    <s v="Male"/>
    <s v="B-"/>
    <b v="1"/>
    <b v="0"/>
    <b v="1"/>
    <x v="2"/>
    <n v="32.370445637973582"/>
    <b v="1"/>
    <b v="1"/>
    <s v="Fractured Arm"/>
    <s v="Critical"/>
    <b v="1"/>
    <s v="Cigna"/>
    <x v="0"/>
    <b v="1"/>
    <x v="1"/>
    <b v="1"/>
    <b v="1"/>
    <b v="1"/>
    <x v="1"/>
  </r>
  <r>
    <s v="PID0496"/>
    <x v="0"/>
    <x v="3"/>
    <n v="20000"/>
    <n v="16429.98"/>
    <n v="60.3"/>
    <s v="Male"/>
    <s v="O+"/>
    <b v="0"/>
    <b v="1"/>
    <b v="1"/>
    <x v="0"/>
    <n v="22.976680384087786"/>
    <b v="0"/>
    <b v="0"/>
    <s v="Kidney Stones"/>
    <s v="Critical"/>
    <b v="1"/>
    <s v="Medicare"/>
    <x v="0"/>
    <b v="0"/>
    <x v="0"/>
    <b v="0"/>
    <b v="0"/>
    <b v="0"/>
    <x v="0"/>
  </r>
  <r>
    <s v="PID0497"/>
    <x v="0"/>
    <x v="1"/>
    <n v="3000"/>
    <n v="1761.06"/>
    <n v="55.5"/>
    <s v="Male"/>
    <s v="A-"/>
    <b v="0"/>
    <b v="0"/>
    <b v="1"/>
    <x v="13"/>
    <n v="20.140804180577735"/>
    <b v="0"/>
    <b v="0"/>
    <s v="Prostate Cancer"/>
    <s v="Critical"/>
    <b v="1"/>
    <s v="Cigna"/>
    <x v="6"/>
    <b v="0"/>
    <x v="0"/>
    <b v="0"/>
    <b v="0"/>
    <b v="0"/>
    <x v="0"/>
  </r>
  <r>
    <s v="PID0498"/>
    <x v="0"/>
    <x v="2"/>
    <n v="60000"/>
    <n v="38814.75"/>
    <n v="91.9"/>
    <s v="Female"/>
    <s v="O-"/>
    <b v="1"/>
    <b v="1"/>
    <b v="1"/>
    <x v="2"/>
    <n v="28.682001185980464"/>
    <b v="1"/>
    <b v="1"/>
    <s v="Appendicitis"/>
    <s v="Recovered"/>
    <b v="1"/>
    <s v="UnitedHealthcare"/>
    <x v="0"/>
    <b v="0"/>
    <x v="0"/>
    <b v="1"/>
    <b v="1"/>
    <b v="0"/>
    <x v="0"/>
  </r>
  <r>
    <s v="PID0499"/>
    <x v="0"/>
    <x v="1"/>
    <n v="100"/>
    <n v="0"/>
    <n v="47.9"/>
    <s v="Female"/>
    <s v="B-"/>
    <b v="0"/>
    <b v="0"/>
    <b v="0"/>
    <x v="23"/>
    <n v="20.732340720221607"/>
    <b v="0"/>
    <b v="0"/>
    <s v="Appendicitis"/>
    <s v="Recovered"/>
    <b v="0"/>
    <n v="0"/>
    <x v="0"/>
    <b v="0"/>
    <x v="0"/>
    <b v="0"/>
    <b v="0"/>
    <b v="0"/>
    <x v="0"/>
  </r>
  <r>
    <s v="PID0500"/>
    <x v="1"/>
    <x v="0"/>
    <n v="40000"/>
    <n v="30912.5"/>
    <n v="70.900000000000006"/>
    <s v="Female"/>
    <s v="A+"/>
    <b v="1"/>
    <b v="1"/>
    <b v="1"/>
    <x v="4"/>
    <n v="26.36079714455682"/>
    <b v="0"/>
    <b v="0"/>
    <s v="Osteoarthritis"/>
    <s v="Recovered"/>
    <b v="1"/>
    <s v="UnitedHealthcare"/>
    <x v="1"/>
    <b v="0"/>
    <x v="0"/>
    <b v="0"/>
    <b v="0"/>
    <b v="0"/>
    <x v="0"/>
  </r>
  <r>
    <s v="PID0501"/>
    <x v="2"/>
    <x v="2"/>
    <n v="18000"/>
    <n v="15163.32"/>
    <n v="87.8"/>
    <s v="Female"/>
    <s v="A+"/>
    <b v="0"/>
    <b v="0"/>
    <b v="1"/>
    <x v="5"/>
    <n v="30.380622837370243"/>
    <b v="1"/>
    <b v="1"/>
    <s v="Heart Disease"/>
    <s v="Recovered"/>
    <b v="1"/>
    <s v="Cigna"/>
    <x v="0"/>
    <b v="1"/>
    <x v="1"/>
    <b v="1"/>
    <b v="1"/>
    <b v="0"/>
    <x v="0"/>
  </r>
  <r>
    <s v="PID0502"/>
    <x v="0"/>
    <x v="0"/>
    <n v="24000"/>
    <n v="15407.22"/>
    <n v="94.4"/>
    <s v="Male"/>
    <s v="A+"/>
    <b v="0"/>
    <b v="0"/>
    <b v="1"/>
    <x v="1"/>
    <n v="29.79421790178008"/>
    <b v="1"/>
    <b v="1"/>
    <s v="Respiratory Infection"/>
    <s v="Recovered"/>
    <b v="1"/>
    <s v="Medicare"/>
    <x v="0"/>
    <b v="1"/>
    <x v="1"/>
    <b v="1"/>
    <b v="1"/>
    <b v="1"/>
    <x v="1"/>
  </r>
  <r>
    <s v="PID0503"/>
    <x v="0"/>
    <x v="0"/>
    <n v="18000"/>
    <n v="13926.54"/>
    <n v="79.5"/>
    <s v="Female"/>
    <s v="O+"/>
    <b v="0"/>
    <b v="0"/>
    <b v="1"/>
    <x v="4"/>
    <n v="28.850341123530267"/>
    <b v="1"/>
    <b v="1"/>
    <s v="Fractured Leg"/>
    <s v="Recovered"/>
    <b v="1"/>
    <s v="Aetna"/>
    <x v="6"/>
    <b v="1"/>
    <x v="1"/>
    <b v="1"/>
    <b v="1"/>
    <b v="1"/>
    <x v="1"/>
  </r>
  <r>
    <s v="PID0504"/>
    <x v="2"/>
    <x v="0"/>
    <n v="800"/>
    <n v="675.79"/>
    <n v="95"/>
    <s v="Male"/>
    <s v="B+"/>
    <b v="0"/>
    <b v="1"/>
    <b v="1"/>
    <x v="5"/>
    <n v="29.983587930816814"/>
    <b v="1"/>
    <b v="1"/>
    <s v="Diabetes"/>
    <s v="Recovered"/>
    <b v="1"/>
    <s v="Cigna"/>
    <x v="2"/>
    <b v="1"/>
    <x v="1"/>
    <b v="1"/>
    <b v="1"/>
    <b v="1"/>
    <x v="1"/>
  </r>
  <r>
    <s v="PID0505"/>
    <x v="0"/>
    <x v="3"/>
    <n v="3000"/>
    <n v="2550.7200000000003"/>
    <n v="91.7"/>
    <s v="Male"/>
    <s v="AB-"/>
    <b v="0"/>
    <b v="0"/>
    <b v="1"/>
    <x v="4"/>
    <n v="29.60356404958678"/>
    <b v="1"/>
    <b v="1"/>
    <s v="Diabetes"/>
    <s v="Critical"/>
    <b v="1"/>
    <s v="Medicare"/>
    <x v="1"/>
    <b v="0"/>
    <x v="0"/>
    <b v="1"/>
    <b v="1"/>
    <b v="0"/>
    <x v="0"/>
  </r>
  <r>
    <s v="PID0506"/>
    <x v="2"/>
    <x v="2"/>
    <n v="200000"/>
    <n v="136126"/>
    <n v="94.5"/>
    <s v="Male"/>
    <s v="B-"/>
    <b v="0"/>
    <b v="0"/>
    <b v="1"/>
    <x v="2"/>
    <n v="31.942942130881562"/>
    <b v="1"/>
    <b v="1"/>
    <s v="Heart Disease"/>
    <s v="Critical"/>
    <b v="1"/>
    <s v="UnitedHealthcare"/>
    <x v="1"/>
    <b v="1"/>
    <x v="1"/>
    <b v="1"/>
    <b v="1"/>
    <b v="1"/>
    <x v="1"/>
  </r>
  <r>
    <s v="PID0507"/>
    <x v="2"/>
    <x v="1"/>
    <n v="20000"/>
    <n v="0"/>
    <n v="73"/>
    <s v="Male"/>
    <s v="A-"/>
    <b v="0"/>
    <b v="1"/>
    <b v="0"/>
    <x v="6"/>
    <n v="25.559329155141629"/>
    <b v="0"/>
    <b v="0"/>
    <s v="Hypertension"/>
    <s v="Recovered"/>
    <b v="0"/>
    <n v="0"/>
    <x v="2"/>
    <b v="0"/>
    <x v="0"/>
    <b v="0"/>
    <b v="0"/>
    <b v="0"/>
    <x v="0"/>
  </r>
  <r>
    <s v="PID0508"/>
    <x v="1"/>
    <x v="0"/>
    <n v="1600"/>
    <n v="831.9"/>
    <n v="80"/>
    <s v="Female"/>
    <s v="B-"/>
    <b v="0"/>
    <b v="1"/>
    <b v="1"/>
    <x v="8"/>
    <n v="28.685144680698485"/>
    <b v="1"/>
    <b v="1"/>
    <s v="Prostate Cancer"/>
    <s v="Recovered"/>
    <b v="1"/>
    <s v="Aetna"/>
    <x v="0"/>
    <b v="1"/>
    <x v="1"/>
    <b v="1"/>
    <b v="1"/>
    <b v="1"/>
    <x v="1"/>
  </r>
  <r>
    <s v="PID0509"/>
    <x v="2"/>
    <x v="0"/>
    <n v="21000"/>
    <n v="0"/>
    <n v="87.1"/>
    <s v="Female"/>
    <s v="AB-"/>
    <b v="0"/>
    <b v="1"/>
    <b v="0"/>
    <x v="10"/>
    <n v="29.441590048674961"/>
    <b v="1"/>
    <b v="1"/>
    <s v="Stroke"/>
    <s v="Ongoing Treatment"/>
    <b v="0"/>
    <n v="0"/>
    <x v="6"/>
    <b v="0"/>
    <x v="0"/>
    <b v="1"/>
    <b v="1"/>
    <b v="0"/>
    <x v="0"/>
  </r>
  <r>
    <s v="PID0510"/>
    <x v="2"/>
    <x v="2"/>
    <n v="250000"/>
    <n v="208992.5"/>
    <n v="78.5"/>
    <s v="Female"/>
    <s v="O+"/>
    <b v="1"/>
    <b v="0"/>
    <b v="1"/>
    <x v="8"/>
    <n v="29.545711167149687"/>
    <b v="1"/>
    <b v="1"/>
    <s v="Fractured Leg"/>
    <s v="Recovered"/>
    <b v="1"/>
    <s v="Aetna"/>
    <x v="1"/>
    <b v="1"/>
    <x v="1"/>
    <b v="1"/>
    <b v="1"/>
    <b v="1"/>
    <x v="1"/>
  </r>
  <r>
    <s v="PID0511"/>
    <x v="0"/>
    <x v="2"/>
    <n v="18000"/>
    <n v="14072.099999999999"/>
    <n v="74.3"/>
    <s v="Male"/>
    <s v="B-"/>
    <b v="1"/>
    <b v="0"/>
    <b v="1"/>
    <x v="16"/>
    <n v="32.15893351800554"/>
    <b v="1"/>
    <b v="1"/>
    <s v="Appendicitis"/>
    <s v="Ongoing Treatment"/>
    <b v="1"/>
    <s v="Blue Cross"/>
    <x v="2"/>
    <b v="1"/>
    <x v="1"/>
    <b v="1"/>
    <b v="1"/>
    <b v="1"/>
    <x v="1"/>
  </r>
  <r>
    <s v="PID0512"/>
    <x v="2"/>
    <x v="2"/>
    <n v="12000"/>
    <n v="8253.24"/>
    <n v="81.7"/>
    <s v="Female"/>
    <s v="O+"/>
    <b v="0"/>
    <b v="0"/>
    <b v="1"/>
    <x v="2"/>
    <n v="30.750122323008021"/>
    <b v="1"/>
    <b v="1"/>
    <s v="Fractured Arm"/>
    <s v="Ongoing Treatment"/>
    <b v="1"/>
    <s v="Blue Cross"/>
    <x v="0"/>
    <b v="1"/>
    <x v="1"/>
    <b v="1"/>
    <b v="1"/>
    <b v="1"/>
    <x v="1"/>
  </r>
  <r>
    <s v="PID0513"/>
    <x v="2"/>
    <x v="2"/>
    <n v="21000"/>
    <n v="12593.21"/>
    <n v="61.8"/>
    <s v="Male"/>
    <s v="B-"/>
    <b v="0"/>
    <b v="0"/>
    <b v="1"/>
    <x v="2"/>
    <n v="22.699724517906336"/>
    <b v="0"/>
    <b v="0"/>
    <s v="Fractured Leg"/>
    <s v="Critical"/>
    <b v="1"/>
    <s v="Aetna"/>
    <x v="1"/>
    <b v="0"/>
    <x v="0"/>
    <b v="0"/>
    <b v="0"/>
    <b v="0"/>
    <x v="0"/>
  </r>
  <r>
    <s v="PID0514"/>
    <x v="0"/>
    <x v="2"/>
    <n v="3000"/>
    <n v="2591.46"/>
    <n v="80.8"/>
    <s v="Female"/>
    <s v="O+"/>
    <b v="1"/>
    <b v="0"/>
    <b v="1"/>
    <x v="5"/>
    <n v="30.411381685422864"/>
    <b v="1"/>
    <b v="1"/>
    <s v="Allergic Reaction"/>
    <s v="Critical"/>
    <b v="1"/>
    <s v="UnitedHealthcare"/>
    <x v="1"/>
    <b v="0"/>
    <x v="0"/>
    <b v="1"/>
    <b v="1"/>
    <b v="0"/>
    <x v="0"/>
  </r>
  <r>
    <s v="PID0515"/>
    <x v="0"/>
    <x v="0"/>
    <n v="100"/>
    <n v="0"/>
    <n v="89"/>
    <s v="Female"/>
    <s v="A+"/>
    <b v="0"/>
    <b v="0"/>
    <b v="0"/>
    <x v="12"/>
    <n v="33.912513336381643"/>
    <b v="1"/>
    <b v="1"/>
    <s v="Osteoarthritis"/>
    <s v="Ongoing Treatment"/>
    <b v="0"/>
    <n v="0"/>
    <x v="1"/>
    <b v="1"/>
    <x v="1"/>
    <b v="1"/>
    <b v="1"/>
    <b v="1"/>
    <x v="1"/>
  </r>
  <r>
    <s v="PID0516"/>
    <x v="1"/>
    <x v="1"/>
    <n v="40000"/>
    <n v="0"/>
    <n v="86.6"/>
    <s v="Male"/>
    <s v="AB+"/>
    <b v="0"/>
    <b v="0"/>
    <b v="0"/>
    <x v="0"/>
    <n v="32.198096371207619"/>
    <b v="1"/>
    <b v="1"/>
    <s v="Hypertension"/>
    <s v="Ongoing Treatment"/>
    <b v="0"/>
    <n v="0"/>
    <x v="0"/>
    <b v="0"/>
    <x v="0"/>
    <b v="1"/>
    <b v="1"/>
    <b v="0"/>
    <x v="0"/>
  </r>
  <r>
    <s v="PID0517"/>
    <x v="1"/>
    <x v="2"/>
    <n v="32000"/>
    <n v="19961.72"/>
    <n v="82.7"/>
    <s v="Male"/>
    <s v="A-"/>
    <b v="0"/>
    <b v="0"/>
    <b v="1"/>
    <x v="4"/>
    <n v="32.304687499999993"/>
    <b v="1"/>
    <b v="1"/>
    <s v="Hypertension"/>
    <s v="Critical"/>
    <b v="1"/>
    <s v="Medicare"/>
    <x v="2"/>
    <b v="0"/>
    <x v="0"/>
    <b v="1"/>
    <b v="1"/>
    <b v="0"/>
    <x v="0"/>
  </r>
  <r>
    <s v="PID0518"/>
    <x v="2"/>
    <x v="2"/>
    <n v="12000"/>
    <n v="0"/>
    <n v="69"/>
    <s v="Female"/>
    <s v="AB+"/>
    <b v="0"/>
    <b v="0"/>
    <b v="0"/>
    <x v="1"/>
    <n v="21.777553339224845"/>
    <b v="0"/>
    <b v="0"/>
    <s v="Appendicitis"/>
    <s v="Critical"/>
    <b v="0"/>
    <n v="0"/>
    <x v="4"/>
    <b v="0"/>
    <x v="0"/>
    <b v="0"/>
    <b v="0"/>
    <b v="0"/>
    <x v="0"/>
  </r>
  <r>
    <s v="PID0519"/>
    <x v="0"/>
    <x v="2"/>
    <n v="500"/>
    <n v="440.14"/>
    <n v="89"/>
    <s v="Male"/>
    <s v="O-"/>
    <b v="0"/>
    <b v="0"/>
    <b v="1"/>
    <x v="2"/>
    <n v="28.408184110568481"/>
    <b v="1"/>
    <b v="1"/>
    <s v="Respiratory Infection"/>
    <s v="Recovered"/>
    <b v="1"/>
    <s v="UnitedHealthcare"/>
    <x v="0"/>
    <b v="1"/>
    <x v="1"/>
    <b v="1"/>
    <b v="1"/>
    <b v="1"/>
    <x v="1"/>
  </r>
  <r>
    <s v="PID0520"/>
    <x v="1"/>
    <x v="0"/>
    <n v="18000"/>
    <n v="13589.579999999998"/>
    <n v="70.400000000000006"/>
    <s v="Male"/>
    <s v="A-"/>
    <b v="0"/>
    <b v="0"/>
    <b v="1"/>
    <x v="22"/>
    <n v="24.648996883862615"/>
    <b v="0"/>
    <b v="0"/>
    <s v="Cancer"/>
    <s v="Critical"/>
    <b v="1"/>
    <s v="Cigna"/>
    <x v="0"/>
    <b v="0"/>
    <x v="0"/>
    <b v="0"/>
    <b v="0"/>
    <b v="0"/>
    <x v="0"/>
  </r>
  <r>
    <s v="PID0521"/>
    <x v="2"/>
    <x v="0"/>
    <n v="30000"/>
    <n v="25487.22"/>
    <n v="68.2"/>
    <s v="Female"/>
    <s v="A-"/>
    <b v="0"/>
    <b v="0"/>
    <b v="1"/>
    <x v="3"/>
    <n v="25.050505050505055"/>
    <b v="0"/>
    <b v="0"/>
    <s v="Childbirth"/>
    <s v="Critical"/>
    <b v="1"/>
    <s v="Medicare"/>
    <x v="3"/>
    <b v="0"/>
    <x v="0"/>
    <b v="0"/>
    <b v="0"/>
    <b v="0"/>
    <x v="0"/>
  </r>
  <r>
    <s v="PID0522"/>
    <x v="2"/>
    <x v="2"/>
    <n v="100"/>
    <n v="78.08"/>
    <n v="95"/>
    <s v="Male"/>
    <s v="B+"/>
    <b v="1"/>
    <b v="0"/>
    <b v="1"/>
    <x v="8"/>
    <n v="29.983587930816814"/>
    <b v="1"/>
    <b v="1"/>
    <s v="Cancer"/>
    <s v="Critical"/>
    <b v="1"/>
    <s v="Cigna"/>
    <x v="3"/>
    <b v="1"/>
    <x v="1"/>
    <b v="1"/>
    <b v="1"/>
    <b v="1"/>
    <x v="1"/>
  </r>
  <r>
    <s v="PID0523"/>
    <x v="1"/>
    <x v="2"/>
    <n v="3000"/>
    <n v="2243.25"/>
    <n v="84"/>
    <s v="Male"/>
    <s v="B+"/>
    <b v="0"/>
    <b v="0"/>
    <b v="1"/>
    <x v="2"/>
    <n v="32.406157169862269"/>
    <b v="1"/>
    <b v="1"/>
    <s v="Hypertension"/>
    <s v="Recovered"/>
    <b v="1"/>
    <s v="Blue Cross"/>
    <x v="1"/>
    <b v="1"/>
    <x v="1"/>
    <b v="1"/>
    <b v="1"/>
    <b v="1"/>
    <x v="1"/>
  </r>
  <r>
    <s v="PID0524"/>
    <x v="2"/>
    <x v="1"/>
    <n v="800"/>
    <n v="0"/>
    <n v="60"/>
    <s v="Female"/>
    <s v="O+"/>
    <b v="0"/>
    <b v="1"/>
    <b v="0"/>
    <x v="8"/>
    <n v="23.437499999999996"/>
    <b v="0"/>
    <b v="0"/>
    <s v="Fractured Arm"/>
    <s v="Recovered"/>
    <b v="0"/>
    <n v="0"/>
    <x v="6"/>
    <b v="0"/>
    <x v="0"/>
    <b v="0"/>
    <b v="0"/>
    <b v="0"/>
    <x v="0"/>
  </r>
  <r>
    <s v="PID0525"/>
    <x v="2"/>
    <x v="3"/>
    <n v="60000"/>
    <n v="41143.879999999997"/>
    <n v="75.599999999999994"/>
    <s v="Female"/>
    <s v="O-"/>
    <b v="0"/>
    <b v="1"/>
    <b v="1"/>
    <x v="3"/>
    <n v="23.86062365862896"/>
    <b v="0"/>
    <b v="0"/>
    <s v="Prostate Cancer"/>
    <s v="Recovered"/>
    <b v="1"/>
    <s v="Blue Cross"/>
    <x v="1"/>
    <b v="0"/>
    <x v="0"/>
    <b v="0"/>
    <b v="0"/>
    <b v="0"/>
    <x v="0"/>
  </r>
  <r>
    <s v="PID0526"/>
    <x v="0"/>
    <x v="0"/>
    <n v="60000"/>
    <n v="33533.699999999997"/>
    <n v="85.6"/>
    <s v="Female"/>
    <s v="O+"/>
    <b v="0"/>
    <b v="0"/>
    <b v="1"/>
    <x v="13"/>
    <n v="31.064015096530699"/>
    <b v="1"/>
    <b v="1"/>
    <s v="Heart Attack"/>
    <s v="Critical"/>
    <b v="1"/>
    <s v="Aetna"/>
    <x v="1"/>
    <b v="1"/>
    <x v="1"/>
    <b v="1"/>
    <b v="1"/>
    <b v="1"/>
    <x v="1"/>
  </r>
  <r>
    <s v="PID0527"/>
    <x v="2"/>
    <x v="0"/>
    <n v="60000"/>
    <n v="44740.639999999999"/>
    <n v="87.9"/>
    <s v="Male"/>
    <s v="O-"/>
    <b v="0"/>
    <b v="1"/>
    <b v="1"/>
    <x v="1"/>
    <n v="31.143707482993204"/>
    <b v="1"/>
    <b v="1"/>
    <s v="Heart Disease"/>
    <s v="Critical"/>
    <b v="1"/>
    <s v="Blue Cross"/>
    <x v="0"/>
    <b v="1"/>
    <x v="1"/>
    <b v="1"/>
    <b v="1"/>
    <b v="0"/>
    <x v="0"/>
  </r>
  <r>
    <s v="PID0528"/>
    <x v="0"/>
    <x v="2"/>
    <n v="240000"/>
    <n v="151588.20000000001"/>
    <n v="88"/>
    <s v="Female"/>
    <s v="B-"/>
    <b v="0"/>
    <b v="0"/>
    <b v="1"/>
    <x v="5"/>
    <n v="33.121306786104107"/>
    <b v="1"/>
    <b v="1"/>
    <s v="Heart Disease"/>
    <s v="Ongoing Treatment"/>
    <b v="1"/>
    <s v="Medicare"/>
    <x v="1"/>
    <b v="1"/>
    <x v="1"/>
    <b v="1"/>
    <b v="1"/>
    <b v="1"/>
    <x v="1"/>
  </r>
  <r>
    <s v="PID0529"/>
    <x v="0"/>
    <x v="0"/>
    <n v="500"/>
    <n v="425.63"/>
    <n v="79.3"/>
    <s v="Male"/>
    <s v="O+"/>
    <b v="0"/>
    <b v="1"/>
    <b v="1"/>
    <x v="13"/>
    <n v="30.592955518691404"/>
    <b v="1"/>
    <b v="1"/>
    <s v="Childbirth"/>
    <s v="Critical"/>
    <b v="1"/>
    <s v="UnitedHealthcare"/>
    <x v="6"/>
    <b v="0"/>
    <x v="0"/>
    <b v="1"/>
    <b v="1"/>
    <b v="0"/>
    <x v="0"/>
  </r>
  <r>
    <s v="PID0530"/>
    <x v="0"/>
    <x v="1"/>
    <n v="54000"/>
    <n v="33776.94"/>
    <n v="106.3"/>
    <s v="Male"/>
    <s v="B+"/>
    <b v="1"/>
    <b v="0"/>
    <b v="1"/>
    <x v="3"/>
    <n v="34.316890495867767"/>
    <b v="1"/>
    <b v="1"/>
    <s v="Respiratory Infection"/>
    <s v="Critical"/>
    <b v="1"/>
    <s v="Aetna"/>
    <x v="1"/>
    <b v="1"/>
    <x v="1"/>
    <b v="1"/>
    <b v="1"/>
    <b v="1"/>
    <x v="1"/>
  </r>
  <r>
    <s v="PID0531"/>
    <x v="1"/>
    <x v="0"/>
    <n v="500"/>
    <n v="421.74"/>
    <n v="80.3"/>
    <s v="Female"/>
    <s v="B+"/>
    <b v="0"/>
    <b v="0"/>
    <b v="1"/>
    <x v="12"/>
    <n v="30.597469897881414"/>
    <b v="1"/>
    <b v="1"/>
    <s v="Respiratory Infection"/>
    <s v="Critical"/>
    <b v="1"/>
    <s v="Cigna"/>
    <x v="2"/>
    <b v="1"/>
    <x v="1"/>
    <b v="1"/>
    <b v="1"/>
    <b v="1"/>
    <x v="1"/>
  </r>
  <r>
    <s v="PID0532"/>
    <x v="2"/>
    <x v="3"/>
    <n v="500"/>
    <n v="331.85"/>
    <n v="62.1"/>
    <s v="Male"/>
    <s v="AB-"/>
    <b v="1"/>
    <b v="1"/>
    <b v="1"/>
    <x v="0"/>
    <n v="20.047778925619834"/>
    <b v="0"/>
    <b v="0"/>
    <s v="Appendicitis"/>
    <s v="Ongoing Treatment"/>
    <b v="1"/>
    <s v="Aetna"/>
    <x v="0"/>
    <b v="0"/>
    <x v="0"/>
    <b v="0"/>
    <b v="0"/>
    <b v="0"/>
    <x v="0"/>
  </r>
  <r>
    <s v="PID0533"/>
    <x v="1"/>
    <x v="2"/>
    <n v="4000"/>
    <n v="3017.36"/>
    <n v="59.3"/>
    <s v="Male"/>
    <s v="B+"/>
    <b v="0"/>
    <b v="1"/>
    <b v="1"/>
    <x v="6"/>
    <n v="22.595640908398103"/>
    <b v="0"/>
    <b v="0"/>
    <s v="Appendicitis"/>
    <s v="Recovered"/>
    <b v="1"/>
    <s v="Cigna"/>
    <x v="6"/>
    <b v="0"/>
    <x v="0"/>
    <b v="0"/>
    <b v="0"/>
    <b v="0"/>
    <x v="0"/>
  </r>
  <r>
    <s v="PID0534"/>
    <x v="2"/>
    <x v="2"/>
    <n v="30000"/>
    <n v="20327.550000000003"/>
    <n v="82.2"/>
    <s v="Female"/>
    <s v="B+"/>
    <b v="1"/>
    <b v="0"/>
    <b v="1"/>
    <x v="9"/>
    <n v="28.442906574394467"/>
    <b v="1"/>
    <b v="1"/>
    <s v="Heart Attack"/>
    <s v="Recovered"/>
    <b v="1"/>
    <s v="UnitedHealthcare"/>
    <x v="1"/>
    <b v="1"/>
    <x v="1"/>
    <b v="1"/>
    <b v="1"/>
    <b v="1"/>
    <x v="1"/>
  </r>
  <r>
    <s v="PID0535"/>
    <x v="1"/>
    <x v="1"/>
    <n v="500"/>
    <n v="364.49"/>
    <n v="71.5"/>
    <s v="Male"/>
    <s v="A-"/>
    <b v="0"/>
    <b v="0"/>
    <b v="1"/>
    <x v="0"/>
    <n v="30.148423005565864"/>
    <b v="1"/>
    <b v="1"/>
    <s v="Prostate Cancer"/>
    <s v="Recovered"/>
    <b v="1"/>
    <s v="Blue Cross"/>
    <x v="0"/>
    <b v="0"/>
    <x v="0"/>
    <b v="1"/>
    <b v="1"/>
    <b v="0"/>
    <x v="0"/>
  </r>
  <r>
    <s v="PID0536"/>
    <x v="2"/>
    <x v="0"/>
    <n v="24000"/>
    <n v="21240.06"/>
    <n v="84.1"/>
    <s v="Female"/>
    <s v="B+"/>
    <b v="1"/>
    <b v="0"/>
    <b v="1"/>
    <x v="10"/>
    <n v="30.519669037596167"/>
    <b v="1"/>
    <b v="1"/>
    <s v="Appendicitis"/>
    <s v="Critical"/>
    <b v="1"/>
    <s v="UnitedHealthcare"/>
    <x v="4"/>
    <b v="0"/>
    <x v="0"/>
    <b v="1"/>
    <b v="1"/>
    <b v="0"/>
    <x v="0"/>
  </r>
  <r>
    <s v="PID0537"/>
    <x v="2"/>
    <x v="0"/>
    <n v="24000"/>
    <n v="0"/>
    <n v="80.2"/>
    <s v="Male"/>
    <s v="AB+"/>
    <b v="0"/>
    <b v="1"/>
    <b v="0"/>
    <x v="12"/>
    <n v="28.415532879818599"/>
    <b v="1"/>
    <b v="1"/>
    <s v="Diabetes"/>
    <s v="Critical"/>
    <b v="0"/>
    <n v="0"/>
    <x v="1"/>
    <b v="1"/>
    <x v="1"/>
    <b v="1"/>
    <b v="1"/>
    <b v="1"/>
    <x v="1"/>
  </r>
  <r>
    <s v="PID0538"/>
    <x v="0"/>
    <x v="2"/>
    <n v="12000"/>
    <n v="10189.74"/>
    <n v="71.900000000000006"/>
    <s v="Male"/>
    <s v="O+"/>
    <b v="1"/>
    <b v="0"/>
    <b v="1"/>
    <x v="2"/>
    <n v="30.714682387116071"/>
    <b v="1"/>
    <b v="1"/>
    <s v="Heart Disease"/>
    <s v="Recovered"/>
    <b v="1"/>
    <s v="UnitedHealthcare"/>
    <x v="5"/>
    <b v="1"/>
    <x v="1"/>
    <b v="1"/>
    <b v="1"/>
    <b v="0"/>
    <x v="0"/>
  </r>
  <r>
    <s v="PID0539"/>
    <x v="2"/>
    <x v="0"/>
    <n v="3000"/>
    <n v="1854.3000000000002"/>
    <n v="105.9"/>
    <s v="Female"/>
    <s v="AB-"/>
    <b v="1"/>
    <b v="0"/>
    <b v="1"/>
    <x v="2"/>
    <n v="34.978200554894968"/>
    <b v="1"/>
    <b v="1"/>
    <s v="Allergic Reaction"/>
    <s v="Critical"/>
    <b v="1"/>
    <s v="Medicare"/>
    <x v="0"/>
    <b v="1"/>
    <x v="1"/>
    <b v="1"/>
    <b v="1"/>
    <b v="1"/>
    <x v="1"/>
  </r>
  <r>
    <s v="PID0540"/>
    <x v="0"/>
    <x v="0"/>
    <n v="18000"/>
    <n v="13947.39"/>
    <n v="67.400000000000006"/>
    <s v="Male"/>
    <s v="O+"/>
    <b v="1"/>
    <b v="0"/>
    <b v="1"/>
    <x v="0"/>
    <n v="21.035548203863801"/>
    <b v="0"/>
    <b v="0"/>
    <s v="Hypertension"/>
    <s v="Critical"/>
    <b v="1"/>
    <s v="Blue Cross"/>
    <x v="1"/>
    <b v="0"/>
    <x v="0"/>
    <b v="0"/>
    <b v="0"/>
    <b v="0"/>
    <x v="0"/>
  </r>
  <r>
    <s v="PID0541"/>
    <x v="0"/>
    <x v="0"/>
    <n v="36000"/>
    <n v="0"/>
    <n v="96.3"/>
    <s v="Male"/>
    <s v="B+"/>
    <b v="1"/>
    <b v="0"/>
    <b v="0"/>
    <x v="13"/>
    <n v="33.717306816988206"/>
    <b v="1"/>
    <b v="1"/>
    <s v="Heart Attack"/>
    <s v="Critical"/>
    <b v="0"/>
    <n v="0"/>
    <x v="1"/>
    <b v="1"/>
    <x v="1"/>
    <b v="1"/>
    <b v="1"/>
    <b v="0"/>
    <x v="0"/>
  </r>
  <r>
    <s v="PID0542"/>
    <x v="1"/>
    <x v="1"/>
    <n v="60000"/>
    <n v="51130.649999999994"/>
    <n v="68.7"/>
    <s v="Male"/>
    <s v="B+"/>
    <b v="0"/>
    <b v="1"/>
    <b v="1"/>
    <x v="12"/>
    <n v="30.533333333333335"/>
    <b v="1"/>
    <b v="1"/>
    <s v="Diabetes"/>
    <s v="Recovered"/>
    <b v="1"/>
    <s v="Blue Cross"/>
    <x v="1"/>
    <b v="1"/>
    <x v="1"/>
    <b v="1"/>
    <b v="1"/>
    <b v="1"/>
    <x v="1"/>
  </r>
  <r>
    <s v="PID0543"/>
    <x v="0"/>
    <x v="3"/>
    <n v="30000"/>
    <n v="0"/>
    <n v="83.1"/>
    <s v="Male"/>
    <s v="AB+"/>
    <b v="0"/>
    <b v="0"/>
    <b v="0"/>
    <x v="13"/>
    <n v="29.443027210884356"/>
    <b v="1"/>
    <b v="1"/>
    <s v="Hypertension"/>
    <s v="Ongoing Treatment"/>
    <b v="0"/>
    <n v="0"/>
    <x v="0"/>
    <b v="0"/>
    <x v="0"/>
    <b v="1"/>
    <b v="1"/>
    <b v="0"/>
    <x v="0"/>
  </r>
  <r>
    <s v="PID0544"/>
    <x v="0"/>
    <x v="2"/>
    <n v="18000"/>
    <n v="11185.2"/>
    <n v="76.400000000000006"/>
    <s v="Female"/>
    <s v="AB-"/>
    <b v="0"/>
    <b v="1"/>
    <b v="1"/>
    <x v="7"/>
    <n v="30.60406986059926"/>
    <b v="1"/>
    <b v="1"/>
    <s v="Respiratory Infection"/>
    <s v="Recovered"/>
    <b v="1"/>
    <s v="Blue Cross"/>
    <x v="0"/>
    <b v="1"/>
    <x v="1"/>
    <b v="1"/>
    <b v="1"/>
    <b v="1"/>
    <x v="1"/>
  </r>
  <r>
    <s v="PID0545"/>
    <x v="0"/>
    <x v="0"/>
    <n v="800"/>
    <n v="553.55999999999995"/>
    <n v="84.4"/>
    <s v="Female"/>
    <s v="AB-"/>
    <b v="0"/>
    <b v="1"/>
    <b v="1"/>
    <x v="3"/>
    <n v="31.000918273645553"/>
    <b v="1"/>
    <b v="1"/>
    <s v="Kidney Stones"/>
    <s v="Critical"/>
    <b v="1"/>
    <s v="Cigna"/>
    <x v="2"/>
    <b v="1"/>
    <x v="1"/>
    <b v="1"/>
    <b v="1"/>
    <b v="1"/>
    <x v="1"/>
  </r>
  <r>
    <s v="PID0546"/>
    <x v="1"/>
    <x v="2"/>
    <n v="40000"/>
    <n v="25096.68"/>
    <n v="78.3"/>
    <s v="Male"/>
    <s v="AB+"/>
    <b v="1"/>
    <b v="0"/>
    <b v="1"/>
    <x v="10"/>
    <n v="31.365165838807876"/>
    <b v="1"/>
    <b v="1"/>
    <s v="Cancer"/>
    <s v="Recovered"/>
    <b v="1"/>
    <s v="Cigna"/>
    <x v="0"/>
    <b v="1"/>
    <x v="1"/>
    <b v="1"/>
    <b v="1"/>
    <b v="1"/>
    <x v="1"/>
  </r>
  <r>
    <s v="PID0547"/>
    <x v="2"/>
    <x v="1"/>
    <n v="60000"/>
    <n v="38975.100000000006"/>
    <n v="80.8"/>
    <s v="Female"/>
    <s v="A-"/>
    <b v="1"/>
    <b v="1"/>
    <b v="1"/>
    <x v="15"/>
    <n v="29.322107707940194"/>
    <b v="1"/>
    <b v="1"/>
    <s v="Childbirth"/>
    <s v="Recovered"/>
    <b v="1"/>
    <s v="Cigna"/>
    <x v="4"/>
    <b v="1"/>
    <x v="1"/>
    <b v="1"/>
    <b v="1"/>
    <b v="1"/>
    <x v="1"/>
  </r>
  <r>
    <s v="PID0548"/>
    <x v="2"/>
    <x v="0"/>
    <n v="40000"/>
    <n v="20817"/>
    <n v="85.4"/>
    <s v="Female"/>
    <s v="A-"/>
    <b v="0"/>
    <b v="0"/>
    <b v="1"/>
    <x v="0"/>
    <n v="32.142722721969214"/>
    <b v="1"/>
    <b v="1"/>
    <s v="Heart Attack"/>
    <s v="Ongoing Treatment"/>
    <b v="1"/>
    <s v="Medicare"/>
    <x v="0"/>
    <b v="1"/>
    <x v="1"/>
    <b v="1"/>
    <b v="1"/>
    <b v="0"/>
    <x v="0"/>
  </r>
  <r>
    <s v="PID0549"/>
    <x v="0"/>
    <x v="2"/>
    <n v="32000"/>
    <n v="16508.88"/>
    <n v="54.1"/>
    <s v="Female"/>
    <s v="B+"/>
    <b v="1"/>
    <b v="1"/>
    <b v="1"/>
    <x v="7"/>
    <n v="21.671206537413873"/>
    <b v="0"/>
    <b v="0"/>
    <s v="Appendicitis"/>
    <s v="Critical"/>
    <b v="1"/>
    <s v="Aetna"/>
    <x v="6"/>
    <b v="0"/>
    <x v="0"/>
    <b v="0"/>
    <b v="0"/>
    <b v="0"/>
    <x v="0"/>
  </r>
  <r>
    <s v="PID0550"/>
    <x v="2"/>
    <x v="1"/>
    <n v="240000"/>
    <n v="196347.36000000002"/>
    <n v="91.8"/>
    <s v="Male"/>
    <s v="AB-"/>
    <b v="1"/>
    <b v="0"/>
    <b v="1"/>
    <x v="4"/>
    <n v="34.131469363474125"/>
    <b v="1"/>
    <b v="1"/>
    <s v="Stroke"/>
    <s v="Critical"/>
    <b v="1"/>
    <s v="Blue Cross"/>
    <x v="4"/>
    <b v="0"/>
    <x v="0"/>
    <b v="1"/>
    <b v="1"/>
    <b v="0"/>
    <x v="0"/>
  </r>
  <r>
    <s v="PID0551"/>
    <x v="0"/>
    <x v="2"/>
    <n v="800"/>
    <n v="674.58"/>
    <n v="76"/>
    <s v="Female"/>
    <s v="A-"/>
    <b v="0"/>
    <b v="0"/>
    <b v="1"/>
    <x v="7"/>
    <n v="33.777777777777779"/>
    <b v="1"/>
    <b v="1"/>
    <s v="Appendicitis"/>
    <s v="Critical"/>
    <b v="1"/>
    <s v="Cigna"/>
    <x v="3"/>
    <b v="1"/>
    <x v="1"/>
    <b v="1"/>
    <b v="1"/>
    <b v="1"/>
    <x v="1"/>
  </r>
  <r>
    <s v="PID0552"/>
    <x v="2"/>
    <x v="1"/>
    <n v="18000"/>
    <n v="15280.02"/>
    <n v="68.3"/>
    <s v="Female"/>
    <s v="AB-"/>
    <b v="0"/>
    <b v="0"/>
    <b v="1"/>
    <x v="10"/>
    <n v="24.785890550152416"/>
    <b v="0"/>
    <b v="0"/>
    <s v="Osteoarthritis"/>
    <s v="Ongoing Treatment"/>
    <b v="1"/>
    <s v="Cigna"/>
    <x v="3"/>
    <b v="0"/>
    <x v="0"/>
    <b v="0"/>
    <b v="0"/>
    <b v="0"/>
    <x v="0"/>
  </r>
  <r>
    <s v="PID0553"/>
    <x v="0"/>
    <x v="0"/>
    <n v="12000"/>
    <n v="8012.82"/>
    <n v="94.6"/>
    <s v="Female"/>
    <s v="O+"/>
    <b v="0"/>
    <b v="0"/>
    <b v="1"/>
    <x v="9"/>
    <n v="34.747474747474747"/>
    <b v="1"/>
    <b v="1"/>
    <s v="Cancer"/>
    <s v="Critical"/>
    <b v="1"/>
    <s v="Cigna"/>
    <x v="1"/>
    <b v="1"/>
    <x v="1"/>
    <b v="1"/>
    <b v="1"/>
    <b v="1"/>
    <x v="1"/>
  </r>
  <r>
    <s v="PID0554"/>
    <x v="0"/>
    <x v="2"/>
    <n v="16000"/>
    <n v="0"/>
    <n v="87.6"/>
    <s v="Female"/>
    <s v="B-"/>
    <b v="0"/>
    <b v="0"/>
    <b v="0"/>
    <x v="2"/>
    <n v="34.6505280645544"/>
    <b v="1"/>
    <b v="1"/>
    <s v="Heart Disease"/>
    <s v="Recovered"/>
    <b v="0"/>
    <n v="0"/>
    <x v="0"/>
    <b v="1"/>
    <x v="1"/>
    <b v="1"/>
    <b v="1"/>
    <b v="0"/>
    <x v="0"/>
  </r>
  <r>
    <s v="PID0555"/>
    <x v="0"/>
    <x v="0"/>
    <n v="200000"/>
    <n v="110010.4"/>
    <n v="78.900000000000006"/>
    <s v="Female"/>
    <s v="AB-"/>
    <b v="1"/>
    <b v="0"/>
    <b v="1"/>
    <x v="12"/>
    <n v="30.064014631915864"/>
    <b v="1"/>
    <b v="1"/>
    <s v="Hypertension"/>
    <s v="Critical"/>
    <b v="1"/>
    <s v="Medicare"/>
    <x v="3"/>
    <b v="1"/>
    <x v="1"/>
    <b v="1"/>
    <b v="1"/>
    <b v="1"/>
    <x v="1"/>
  </r>
  <r>
    <s v="PID0556"/>
    <x v="0"/>
    <x v="1"/>
    <n v="250000"/>
    <n v="131051.8"/>
    <n v="92.1"/>
    <s v="Female"/>
    <s v="B+"/>
    <b v="1"/>
    <b v="0"/>
    <b v="1"/>
    <x v="0"/>
    <n v="29.397682658239965"/>
    <b v="1"/>
    <b v="1"/>
    <s v="Prostate Cancer"/>
    <s v="Recovered"/>
    <b v="1"/>
    <s v="Cigna"/>
    <x v="0"/>
    <b v="1"/>
    <x v="1"/>
    <b v="1"/>
    <b v="1"/>
    <b v="1"/>
    <x v="1"/>
  </r>
  <r>
    <s v="PID0557"/>
    <x v="0"/>
    <x v="0"/>
    <n v="3000"/>
    <n v="1931.88"/>
    <n v="61.8"/>
    <s v="Female"/>
    <s v="A-"/>
    <b v="0"/>
    <b v="1"/>
    <b v="1"/>
    <x v="7"/>
    <n v="23.54823959762231"/>
    <b v="0"/>
    <b v="0"/>
    <s v="Prostate Cancer"/>
    <s v="Recovered"/>
    <b v="1"/>
    <s v="Blue Cross"/>
    <x v="2"/>
    <b v="0"/>
    <x v="0"/>
    <b v="0"/>
    <b v="0"/>
    <b v="0"/>
    <x v="0"/>
  </r>
  <r>
    <s v="PID0558"/>
    <x v="2"/>
    <x v="1"/>
    <n v="100"/>
    <n v="83.8"/>
    <n v="71.599999999999994"/>
    <s v="Male"/>
    <s v="A+"/>
    <b v="0"/>
    <b v="1"/>
    <b v="1"/>
    <x v="8"/>
    <n v="25.368480725623584"/>
    <b v="0"/>
    <b v="0"/>
    <s v="Kidney Stones"/>
    <s v="Recovered"/>
    <b v="1"/>
    <s v="UnitedHealthcare"/>
    <x v="1"/>
    <b v="0"/>
    <x v="0"/>
    <b v="0"/>
    <b v="0"/>
    <b v="0"/>
    <x v="0"/>
  </r>
  <r>
    <s v="PID0559"/>
    <x v="2"/>
    <x v="0"/>
    <n v="240000"/>
    <n v="130677.12"/>
    <n v="111.9"/>
    <s v="Female"/>
    <s v="B+"/>
    <b v="0"/>
    <b v="0"/>
    <b v="1"/>
    <x v="13"/>
    <n v="34.924003620361411"/>
    <b v="1"/>
    <b v="1"/>
    <s v="Kidney Stones"/>
    <s v="Ongoing Treatment"/>
    <b v="1"/>
    <s v="Cigna"/>
    <x v="5"/>
    <b v="1"/>
    <x v="1"/>
    <b v="1"/>
    <b v="1"/>
    <b v="1"/>
    <x v="1"/>
  </r>
  <r>
    <s v="PID0560"/>
    <x v="2"/>
    <x v="2"/>
    <n v="200000"/>
    <n v="0"/>
    <n v="99.1"/>
    <s v="Female"/>
    <s v="AB+"/>
    <b v="0"/>
    <b v="0"/>
    <b v="0"/>
    <x v="0"/>
    <n v="32.732197119830886"/>
    <b v="1"/>
    <b v="1"/>
    <s v="Heart Disease"/>
    <s v="Ongoing Treatment"/>
    <b v="0"/>
    <n v="0"/>
    <x v="6"/>
    <b v="1"/>
    <x v="1"/>
    <b v="1"/>
    <b v="1"/>
    <b v="0"/>
    <x v="0"/>
  </r>
  <r>
    <s v="PID0561"/>
    <x v="2"/>
    <x v="1"/>
    <n v="250000"/>
    <n v="173905.2"/>
    <n v="95.1"/>
    <s v="Male"/>
    <s v="AB+"/>
    <b v="1"/>
    <b v="1"/>
    <b v="1"/>
    <x v="6"/>
    <n v="33.694727891156468"/>
    <b v="1"/>
    <b v="1"/>
    <s v="Diabetes"/>
    <s v="Critical"/>
    <b v="1"/>
    <s v="Cigna"/>
    <x v="0"/>
    <b v="0"/>
    <x v="0"/>
    <b v="1"/>
    <b v="1"/>
    <b v="0"/>
    <x v="0"/>
  </r>
  <r>
    <s v="PID0562"/>
    <x v="2"/>
    <x v="1"/>
    <n v="12000"/>
    <n v="0"/>
    <n v="94.9"/>
    <s v="Female"/>
    <s v="A-"/>
    <b v="0"/>
    <b v="0"/>
    <b v="0"/>
    <x v="10"/>
    <n v="29.952026259310696"/>
    <b v="1"/>
    <b v="1"/>
    <s v="Heart Attack"/>
    <s v="Ongoing Treatment"/>
    <b v="0"/>
    <n v="0"/>
    <x v="0"/>
    <b v="1"/>
    <x v="1"/>
    <b v="1"/>
    <b v="1"/>
    <b v="0"/>
    <x v="0"/>
  </r>
  <r>
    <s v="PID0563"/>
    <x v="2"/>
    <x v="2"/>
    <n v="30000"/>
    <n v="15006.119999999999"/>
    <n v="69.2"/>
    <s v="Female"/>
    <s v="AB-"/>
    <b v="1"/>
    <b v="1"/>
    <b v="1"/>
    <x v="1"/>
    <n v="25.11249818551314"/>
    <b v="0"/>
    <b v="0"/>
    <s v="Kidney Stones"/>
    <s v="Recovered"/>
    <b v="1"/>
    <s v="Aetna"/>
    <x v="3"/>
    <b v="0"/>
    <x v="0"/>
    <b v="0"/>
    <b v="0"/>
    <b v="0"/>
    <x v="0"/>
  </r>
  <r>
    <s v="PID0564"/>
    <x v="2"/>
    <x v="1"/>
    <n v="60000"/>
    <n v="38081.199999999997"/>
    <n v="79.599999999999994"/>
    <s v="Male"/>
    <s v="O-"/>
    <b v="0"/>
    <b v="1"/>
    <b v="1"/>
    <x v="13"/>
    <n v="29.237832874196513"/>
    <b v="1"/>
    <b v="1"/>
    <s v="Heart Attack"/>
    <s v="Recovered"/>
    <b v="1"/>
    <s v="Cigna"/>
    <x v="3"/>
    <b v="1"/>
    <x v="1"/>
    <b v="1"/>
    <b v="1"/>
    <b v="0"/>
    <x v="0"/>
  </r>
  <r>
    <s v="PID0565"/>
    <x v="0"/>
    <x v="0"/>
    <n v="100"/>
    <n v="57.68"/>
    <n v="90.9"/>
    <s v="Male"/>
    <s v="B-"/>
    <b v="1"/>
    <b v="1"/>
    <b v="1"/>
    <x v="6"/>
    <n v="34.212804396100722"/>
    <b v="1"/>
    <b v="1"/>
    <s v="Heart Attack"/>
    <s v="Recovered"/>
    <b v="1"/>
    <s v="Medicare"/>
    <x v="1"/>
    <b v="1"/>
    <x v="1"/>
    <b v="1"/>
    <b v="1"/>
    <b v="1"/>
    <x v="1"/>
  </r>
  <r>
    <s v="PID0566"/>
    <x v="2"/>
    <x v="0"/>
    <n v="32000"/>
    <n v="24633.200000000001"/>
    <n v="87.1"/>
    <s v="Female"/>
    <s v="B-"/>
    <b v="0"/>
    <b v="0"/>
    <b v="1"/>
    <x v="4"/>
    <n v="28.440816326530609"/>
    <b v="1"/>
    <b v="1"/>
    <s v="Heart Disease"/>
    <s v="Critical"/>
    <b v="1"/>
    <s v="Blue Cross"/>
    <x v="5"/>
    <b v="1"/>
    <x v="1"/>
    <b v="1"/>
    <b v="1"/>
    <b v="0"/>
    <x v="0"/>
  </r>
  <r>
    <s v="PID0567"/>
    <x v="0"/>
    <x v="0"/>
    <n v="800"/>
    <n v="453.8"/>
    <n v="72.2"/>
    <s v="Female"/>
    <s v="A-"/>
    <b v="1"/>
    <b v="0"/>
    <b v="1"/>
    <x v="13"/>
    <n v="30.44358239163434"/>
    <b v="1"/>
    <b v="1"/>
    <s v="Fractured Leg"/>
    <s v="Recovered"/>
    <b v="1"/>
    <s v="Cigna"/>
    <x v="1"/>
    <b v="0"/>
    <x v="0"/>
    <b v="1"/>
    <b v="1"/>
    <b v="0"/>
    <x v="0"/>
  </r>
  <r>
    <s v="PID0568"/>
    <x v="0"/>
    <x v="3"/>
    <n v="18000"/>
    <n v="0"/>
    <n v="69.400000000000006"/>
    <s v="Female"/>
    <s v="AB+"/>
    <b v="1"/>
    <b v="0"/>
    <b v="0"/>
    <x v="8"/>
    <n v="28.886576482830385"/>
    <b v="1"/>
    <b v="1"/>
    <s v="Hypertension"/>
    <s v="Critical"/>
    <b v="0"/>
    <n v="0"/>
    <x v="3"/>
    <b v="1"/>
    <x v="1"/>
    <b v="1"/>
    <b v="1"/>
    <b v="1"/>
    <x v="1"/>
  </r>
  <r>
    <s v="PID0569"/>
    <x v="2"/>
    <x v="2"/>
    <n v="500"/>
    <n v="0"/>
    <n v="101.2"/>
    <s v="Male"/>
    <s v="A+"/>
    <b v="0"/>
    <b v="0"/>
    <b v="0"/>
    <x v="2"/>
    <n v="33.813358281265664"/>
    <b v="1"/>
    <b v="1"/>
    <s v="Diabetes"/>
    <s v="Recovered"/>
    <b v="0"/>
    <n v="0"/>
    <x v="1"/>
    <b v="1"/>
    <x v="1"/>
    <b v="1"/>
    <b v="1"/>
    <b v="1"/>
    <x v="1"/>
  </r>
  <r>
    <s v="PID0570"/>
    <x v="2"/>
    <x v="2"/>
    <n v="90000"/>
    <n v="46471.95"/>
    <n v="89.6"/>
    <s v="Male"/>
    <s v="B-"/>
    <b v="0"/>
    <b v="0"/>
    <b v="1"/>
    <x v="8"/>
    <n v="33.31350386674599"/>
    <b v="1"/>
    <b v="1"/>
    <s v="Heart Disease"/>
    <s v="Recovered"/>
    <b v="1"/>
    <s v="Cigna"/>
    <x v="4"/>
    <b v="1"/>
    <x v="1"/>
    <b v="1"/>
    <b v="1"/>
    <b v="0"/>
    <x v="0"/>
  </r>
  <r>
    <s v="PID0571"/>
    <x v="2"/>
    <x v="1"/>
    <n v="3000"/>
    <n v="2695.2"/>
    <n v="87.9"/>
    <s v="Male"/>
    <s v="AB+"/>
    <b v="0"/>
    <b v="0"/>
    <b v="1"/>
    <x v="1"/>
    <n v="29.369507835209998"/>
    <b v="1"/>
    <b v="1"/>
    <s v="Respiratory Infection"/>
    <s v="Critical"/>
    <b v="1"/>
    <s v="UnitedHealthcare"/>
    <x v="2"/>
    <b v="1"/>
    <x v="1"/>
    <b v="1"/>
    <b v="1"/>
    <b v="1"/>
    <x v="1"/>
  </r>
  <r>
    <s v="PID0572"/>
    <x v="0"/>
    <x v="3"/>
    <n v="300000"/>
    <n v="150311.76"/>
    <n v="69.400000000000006"/>
    <s v="Male"/>
    <s v="B-"/>
    <b v="0"/>
    <b v="0"/>
    <b v="1"/>
    <x v="5"/>
    <n v="25.491276400367315"/>
    <b v="0"/>
    <b v="0"/>
    <s v="Allergic Reaction"/>
    <s v="Critical"/>
    <b v="1"/>
    <s v="Medicare"/>
    <x v="1"/>
    <b v="0"/>
    <x v="0"/>
    <b v="0"/>
    <b v="0"/>
    <b v="0"/>
    <x v="0"/>
  </r>
  <r>
    <s v="PID0573"/>
    <x v="0"/>
    <x v="3"/>
    <n v="60000"/>
    <n v="41877.64"/>
    <n v="68.2"/>
    <s v="Male"/>
    <s v="O+"/>
    <b v="1"/>
    <b v="1"/>
    <b v="1"/>
    <x v="3"/>
    <n v="30.311111111111114"/>
    <b v="1"/>
    <b v="1"/>
    <s v="Kidney Stones"/>
    <s v="Critical"/>
    <b v="1"/>
    <s v="UnitedHealthcare"/>
    <x v="1"/>
    <b v="0"/>
    <x v="0"/>
    <b v="1"/>
    <b v="1"/>
    <b v="0"/>
    <x v="0"/>
  </r>
  <r>
    <s v="PID0574"/>
    <x v="1"/>
    <x v="3"/>
    <n v="250000"/>
    <n v="131494.9"/>
    <n v="79.599999999999994"/>
    <s v="Male"/>
    <s v="B+"/>
    <b v="1"/>
    <b v="0"/>
    <b v="1"/>
    <x v="1"/>
    <n v="32.708744247205779"/>
    <b v="1"/>
    <b v="1"/>
    <s v="Heart Disease"/>
    <s v="Recovered"/>
    <b v="1"/>
    <s v="Medicare"/>
    <x v="0"/>
    <b v="1"/>
    <x v="1"/>
    <b v="1"/>
    <b v="1"/>
    <b v="0"/>
    <x v="0"/>
  </r>
  <r>
    <s v="PID0575"/>
    <x v="0"/>
    <x v="0"/>
    <n v="12000"/>
    <n v="10342.44"/>
    <n v="86.2"/>
    <s v="Male"/>
    <s v="O-"/>
    <b v="0"/>
    <b v="0"/>
    <b v="1"/>
    <x v="2"/>
    <n v="32.443825510933799"/>
    <b v="1"/>
    <b v="1"/>
    <s v="Appendicitis"/>
    <s v="Critical"/>
    <b v="1"/>
    <s v="Medicare"/>
    <x v="2"/>
    <b v="0"/>
    <x v="0"/>
    <b v="1"/>
    <b v="1"/>
    <b v="0"/>
    <x v="0"/>
  </r>
  <r>
    <s v="PID0576"/>
    <x v="2"/>
    <x v="1"/>
    <n v="36000"/>
    <n v="18829.23"/>
    <n v="94.5"/>
    <s v="Female"/>
    <s v="O-"/>
    <b v="0"/>
    <b v="0"/>
    <b v="1"/>
    <x v="6"/>
    <n v="34.293801712875599"/>
    <b v="1"/>
    <b v="1"/>
    <s v="Heart Disease"/>
    <s v="Ongoing Treatment"/>
    <b v="1"/>
    <s v="Medicare"/>
    <x v="0"/>
    <b v="1"/>
    <x v="1"/>
    <b v="1"/>
    <b v="1"/>
    <b v="0"/>
    <x v="0"/>
  </r>
  <r>
    <s v="PID0577"/>
    <x v="2"/>
    <x v="3"/>
    <n v="45000"/>
    <n v="31528.77"/>
    <n v="84.1"/>
    <s v="Female"/>
    <s v="B-"/>
    <b v="1"/>
    <b v="0"/>
    <b v="1"/>
    <x v="9"/>
    <n v="31.268590124925641"/>
    <b v="1"/>
    <b v="1"/>
    <s v="Appendicitis"/>
    <s v="Recovered"/>
    <b v="1"/>
    <s v="Medicare"/>
    <x v="0"/>
    <b v="1"/>
    <x v="1"/>
    <b v="1"/>
    <b v="1"/>
    <b v="1"/>
    <x v="1"/>
  </r>
  <r>
    <s v="PID0578"/>
    <x v="2"/>
    <x v="1"/>
    <n v="90000"/>
    <n v="0"/>
    <n v="66.099999999999994"/>
    <s v="Female"/>
    <s v="B+"/>
    <b v="0"/>
    <b v="0"/>
    <b v="0"/>
    <x v="1"/>
    <n v="21.832474567314041"/>
    <b v="0"/>
    <b v="0"/>
    <s v="Fractured Leg"/>
    <s v="Recovered"/>
    <b v="0"/>
    <n v="0"/>
    <x v="0"/>
    <b v="0"/>
    <x v="0"/>
    <b v="0"/>
    <b v="0"/>
    <b v="0"/>
    <x v="0"/>
  </r>
  <r>
    <s v="PID0579"/>
    <x v="2"/>
    <x v="2"/>
    <n v="1000"/>
    <n v="0"/>
    <n v="94"/>
    <s v="Male"/>
    <s v="AB+"/>
    <s v="Yes"/>
    <s v="Yes"/>
    <b v="0"/>
    <x v="2"/>
    <n v="34.112353026564087"/>
    <b v="1"/>
    <b v="1"/>
    <s v="Fractured Arm"/>
    <s v="Critical"/>
    <b v="0"/>
    <n v="0"/>
    <x v="0"/>
    <b v="1"/>
    <x v="1"/>
    <b v="1"/>
    <b v="1"/>
    <s v="Yes"/>
    <x v="1"/>
  </r>
  <r>
    <s v="PID0580"/>
    <x v="0"/>
    <x v="2"/>
    <n v="18000"/>
    <n v="11325.24"/>
    <n v="76.099999999999994"/>
    <s v="Female"/>
    <s v="A+"/>
    <b v="0"/>
    <b v="0"/>
    <b v="1"/>
    <x v="1"/>
    <n v="30.483896811408421"/>
    <b v="1"/>
    <b v="1"/>
    <s v="Allergic Reaction"/>
    <s v="Critical"/>
    <b v="1"/>
    <s v="Blue Cross"/>
    <x v="0"/>
    <b v="1"/>
    <x v="1"/>
    <b v="1"/>
    <b v="1"/>
    <b v="1"/>
    <x v="1"/>
  </r>
  <r>
    <s v="PID0581"/>
    <x v="0"/>
    <x v="2"/>
    <n v="45000"/>
    <n v="30751.68"/>
    <n v="74.599999999999994"/>
    <s v="Female"/>
    <s v="AB+"/>
    <b v="1"/>
    <b v="0"/>
    <b v="1"/>
    <x v="4"/>
    <n v="30.264919469349667"/>
    <b v="1"/>
    <b v="1"/>
    <s v="Kidney Stones"/>
    <s v="Critical"/>
    <b v="1"/>
    <s v="UnitedHealthcare"/>
    <x v="1"/>
    <b v="1"/>
    <x v="1"/>
    <b v="1"/>
    <b v="1"/>
    <b v="1"/>
    <x v="1"/>
  </r>
  <r>
    <s v="PID0582"/>
    <x v="1"/>
    <x v="3"/>
    <n v="3000"/>
    <n v="2133.06"/>
    <n v="92.9"/>
    <s v="Female"/>
    <s v="A-"/>
    <b v="0"/>
    <b v="0"/>
    <b v="1"/>
    <x v="0"/>
    <n v="33.310624260461118"/>
    <b v="1"/>
    <b v="1"/>
    <s v="Osteoarthritis"/>
    <s v="Critical"/>
    <b v="1"/>
    <s v="Aetna"/>
    <x v="1"/>
    <b v="1"/>
    <x v="1"/>
    <b v="1"/>
    <b v="1"/>
    <b v="1"/>
    <x v="1"/>
  </r>
  <r>
    <s v="PID0583"/>
    <x v="0"/>
    <x v="2"/>
    <n v="32000"/>
    <n v="16682.400000000001"/>
    <n v="72.900000000000006"/>
    <s v="Male"/>
    <s v="O-"/>
    <b v="0"/>
    <b v="0"/>
    <b v="1"/>
    <x v="6"/>
    <n v="26.455218464218323"/>
    <b v="0"/>
    <b v="0"/>
    <s v="Kidney Stones"/>
    <s v="Ongoing Treatment"/>
    <b v="1"/>
    <s v="UnitedHealthcare"/>
    <x v="0"/>
    <b v="0"/>
    <x v="0"/>
    <b v="0"/>
    <b v="0"/>
    <b v="0"/>
    <x v="0"/>
  </r>
  <r>
    <s v="PID0584"/>
    <x v="0"/>
    <x v="0"/>
    <n v="18000"/>
    <n v="13722.36"/>
    <n v="79.5"/>
    <s v="Male"/>
    <s v="B-"/>
    <b v="0"/>
    <b v="0"/>
    <b v="1"/>
    <x v="2"/>
    <n v="33.961296937075481"/>
    <b v="1"/>
    <b v="1"/>
    <s v="Respiratory Infection"/>
    <s v="Critical"/>
    <b v="1"/>
    <s v="Medicare"/>
    <x v="0"/>
    <b v="1"/>
    <x v="1"/>
    <b v="1"/>
    <b v="1"/>
    <b v="1"/>
    <x v="1"/>
  </r>
  <r>
    <s v="PID0585"/>
    <x v="2"/>
    <x v="0"/>
    <n v="32000"/>
    <n v="16856.32"/>
    <n v="71.099999999999994"/>
    <s v="Female"/>
    <s v="O+"/>
    <b v="0"/>
    <b v="1"/>
    <b v="1"/>
    <x v="4"/>
    <n v="24.602076124567475"/>
    <b v="0"/>
    <b v="0"/>
    <s v="Childbirth"/>
    <s v="Ongoing Treatment"/>
    <b v="1"/>
    <s v="Aetna"/>
    <x v="3"/>
    <b v="0"/>
    <x v="0"/>
    <b v="0"/>
    <b v="0"/>
    <b v="0"/>
    <x v="0"/>
  </r>
  <r>
    <s v="PID0586"/>
    <x v="0"/>
    <x v="1"/>
    <n v="24000"/>
    <n v="21199.89"/>
    <n v="81.3"/>
    <s v="Female"/>
    <s v="B-"/>
    <b v="1"/>
    <b v="0"/>
    <b v="1"/>
    <x v="10"/>
    <n v="26.546938775510203"/>
    <b v="0"/>
    <b v="0"/>
    <s v="Kidney Stones"/>
    <s v="Recovered"/>
    <b v="1"/>
    <s v="UnitedHealthcare"/>
    <x v="3"/>
    <b v="0"/>
    <x v="0"/>
    <b v="0"/>
    <b v="0"/>
    <b v="0"/>
    <x v="0"/>
  </r>
  <r>
    <s v="PID0587"/>
    <x v="0"/>
    <x v="0"/>
    <n v="40000"/>
    <n v="23629.8"/>
    <n v="48.8"/>
    <s v="Male"/>
    <s v="AB-"/>
    <b v="0"/>
    <b v="0"/>
    <b v="1"/>
    <x v="1"/>
    <n v="21.402570062716546"/>
    <b v="0"/>
    <b v="0"/>
    <s v="Hypertension"/>
    <s v="Critical"/>
    <b v="1"/>
    <s v="Medicare"/>
    <x v="0"/>
    <b v="0"/>
    <x v="0"/>
    <b v="0"/>
    <b v="0"/>
    <b v="0"/>
    <x v="0"/>
  </r>
  <r>
    <s v="PID0588"/>
    <x v="2"/>
    <x v="1"/>
    <n v="18000"/>
    <n v="9227.67"/>
    <n v="58"/>
    <s v="Male"/>
    <s v="O+"/>
    <b v="0"/>
    <b v="0"/>
    <b v="1"/>
    <x v="23"/>
    <n v="22.375679950619187"/>
    <b v="0"/>
    <b v="0"/>
    <s v="Prostate Cancer"/>
    <s v="Critical"/>
    <b v="1"/>
    <s v="Cigna"/>
    <x v="1"/>
    <b v="0"/>
    <x v="0"/>
    <b v="0"/>
    <b v="0"/>
    <b v="0"/>
    <x v="0"/>
  </r>
  <r>
    <s v="PID0589"/>
    <x v="0"/>
    <x v="0"/>
    <n v="800"/>
    <n v="461.92"/>
    <n v="82.8"/>
    <s v="Female"/>
    <s v="B+"/>
    <b v="0"/>
    <b v="0"/>
    <b v="1"/>
    <x v="2"/>
    <n v="31.164138657834318"/>
    <b v="1"/>
    <b v="1"/>
    <s v="Appendicitis"/>
    <s v="Ongoing Treatment"/>
    <b v="1"/>
    <s v="Cigna"/>
    <x v="0"/>
    <b v="1"/>
    <x v="1"/>
    <b v="1"/>
    <b v="1"/>
    <b v="1"/>
    <x v="1"/>
  </r>
  <r>
    <s v="PID0590"/>
    <x v="1"/>
    <x v="3"/>
    <n v="3000"/>
    <n v="1978.02"/>
    <n v="73.8"/>
    <s v="Male"/>
    <s v="A-"/>
    <b v="0"/>
    <b v="0"/>
    <b v="1"/>
    <x v="5"/>
    <n v="26.462045967944352"/>
    <b v="0"/>
    <b v="0"/>
    <s v="Cancer"/>
    <s v="Ongoing Treatment"/>
    <b v="1"/>
    <s v="Blue Cross"/>
    <x v="1"/>
    <b v="0"/>
    <x v="0"/>
    <b v="0"/>
    <b v="0"/>
    <b v="0"/>
    <x v="0"/>
  </r>
  <r>
    <s v="PID0591"/>
    <x v="3"/>
    <x v="2"/>
    <n v="40000"/>
    <n v="35905.4"/>
    <n v="61.8"/>
    <s v="Male"/>
    <s v="O+"/>
    <b v="1"/>
    <b v="0"/>
    <b v="1"/>
    <x v="16"/>
    <n v="26.748614958448751"/>
    <b v="0"/>
    <b v="0"/>
    <s v="Hypertension"/>
    <s v="Recovered"/>
    <b v="1"/>
    <s v="Aetna"/>
    <x v="0"/>
    <b v="0"/>
    <x v="0"/>
    <b v="0"/>
    <b v="0"/>
    <b v="0"/>
    <x v="0"/>
  </r>
  <r>
    <s v="PID0592"/>
    <x v="2"/>
    <x v="0"/>
    <n v="800"/>
    <n v="718.39"/>
    <n v="91.5"/>
    <s v="Female"/>
    <s v="AB-"/>
    <b v="0"/>
    <b v="0"/>
    <b v="1"/>
    <x v="12"/>
    <n v="32.419217687074834"/>
    <b v="1"/>
    <b v="1"/>
    <s v="Stroke"/>
    <s v="Ongoing Treatment"/>
    <b v="1"/>
    <s v="Cigna"/>
    <x v="4"/>
    <b v="0"/>
    <x v="0"/>
    <b v="1"/>
    <b v="1"/>
    <b v="0"/>
    <x v="0"/>
  </r>
  <r>
    <s v="PID0593"/>
    <x v="0"/>
    <x v="1"/>
    <n v="40000"/>
    <n v="28460.959999999999"/>
    <n v="66.599999999999994"/>
    <s v="Male"/>
    <s v="AB-"/>
    <b v="0"/>
    <b v="0"/>
    <b v="1"/>
    <x v="13"/>
    <n v="28.826177285318558"/>
    <b v="1"/>
    <b v="1"/>
    <s v="Respiratory Infection"/>
    <s v="Ongoing Treatment"/>
    <b v="1"/>
    <s v="UnitedHealthcare"/>
    <x v="0"/>
    <b v="1"/>
    <x v="1"/>
    <b v="1"/>
    <b v="1"/>
    <b v="1"/>
    <x v="1"/>
  </r>
  <r>
    <s v="PID0594"/>
    <x v="2"/>
    <x v="0"/>
    <n v="100"/>
    <n v="0"/>
    <n v="64.099999999999994"/>
    <s v="Female"/>
    <s v="AB-"/>
    <b v="0"/>
    <b v="0"/>
    <b v="0"/>
    <x v="23"/>
    <n v="20.930612244897958"/>
    <b v="0"/>
    <b v="0"/>
    <s v="Cancer"/>
    <s v="Ongoing Treatment"/>
    <b v="0"/>
    <n v="0"/>
    <x v="0"/>
    <b v="0"/>
    <x v="0"/>
    <b v="0"/>
    <b v="0"/>
    <b v="0"/>
    <x v="0"/>
  </r>
  <r>
    <s v="PID0595"/>
    <x v="2"/>
    <x v="0"/>
    <n v="800"/>
    <n v="487.16"/>
    <n v="86.6"/>
    <s v="Female"/>
    <s v="A+"/>
    <b v="0"/>
    <b v="0"/>
    <b v="1"/>
    <x v="19"/>
    <n v="33.828124999999993"/>
    <b v="1"/>
    <b v="1"/>
    <s v="Childbirth"/>
    <s v="Critical"/>
    <b v="1"/>
    <s v="Blue Cross"/>
    <x v="0"/>
    <b v="0"/>
    <x v="0"/>
    <b v="1"/>
    <b v="1"/>
    <b v="0"/>
    <x v="0"/>
  </r>
  <r>
    <s v="PID0596"/>
    <x v="2"/>
    <x v="2"/>
    <n v="100"/>
    <n v="0"/>
    <n v="96.7"/>
    <s v="Male"/>
    <s v="A+"/>
    <b v="0"/>
    <b v="0"/>
    <b v="0"/>
    <x v="7"/>
    <n v="33.070004445812394"/>
    <b v="1"/>
    <b v="1"/>
    <s v="Respiratory Infection"/>
    <s v="Ongoing Treatment"/>
    <b v="0"/>
    <n v="0"/>
    <x v="4"/>
    <b v="1"/>
    <x v="1"/>
    <b v="1"/>
    <b v="1"/>
    <b v="1"/>
    <x v="1"/>
  </r>
  <r>
    <s v="PID0597"/>
    <x v="0"/>
    <x v="1"/>
    <n v="45000"/>
    <n v="25481.370000000003"/>
    <n v="89.8"/>
    <s v="Male"/>
    <s v="AB-"/>
    <b v="0"/>
    <b v="1"/>
    <b v="1"/>
    <x v="8"/>
    <n v="31.816893424036284"/>
    <b v="1"/>
    <b v="1"/>
    <s v="Osteoarthritis"/>
    <s v="Critical"/>
    <b v="1"/>
    <s v="Cigna"/>
    <x v="0"/>
    <b v="1"/>
    <x v="1"/>
    <b v="1"/>
    <b v="1"/>
    <b v="1"/>
    <x v="1"/>
  </r>
  <r>
    <s v="PID0598"/>
    <x v="2"/>
    <x v="2"/>
    <n v="240000"/>
    <n v="158937.12"/>
    <n v="85.5"/>
    <s v="Female"/>
    <s v="AB-"/>
    <b v="0"/>
    <b v="0"/>
    <b v="1"/>
    <x v="8"/>
    <n v="33.398437499999993"/>
    <b v="1"/>
    <b v="1"/>
    <s v="Hypertension"/>
    <s v="Recovered"/>
    <b v="1"/>
    <s v="Medicare"/>
    <x v="0"/>
    <b v="1"/>
    <x v="1"/>
    <b v="1"/>
    <b v="1"/>
    <b v="1"/>
    <x v="1"/>
  </r>
  <r>
    <s v="PID0599"/>
    <x v="0"/>
    <x v="1"/>
    <n v="21000"/>
    <n v="13683.88"/>
    <n v="63.1"/>
    <s v="Female"/>
    <s v="O+"/>
    <b v="1"/>
    <b v="0"/>
    <b v="1"/>
    <x v="1"/>
    <n v="23.460737656157054"/>
    <b v="0"/>
    <b v="0"/>
    <s v="Osteoarthritis"/>
    <s v="Critical"/>
    <b v="1"/>
    <s v="UnitedHealthcare"/>
    <x v="1"/>
    <b v="0"/>
    <x v="0"/>
    <b v="0"/>
    <b v="0"/>
    <b v="0"/>
    <x v="0"/>
  </r>
  <r>
    <s v="PID0600"/>
    <x v="1"/>
    <x v="1"/>
    <n v="18000"/>
    <n v="12421.41"/>
    <n v="79"/>
    <s v="Male"/>
    <s v="O-"/>
    <b v="0"/>
    <b v="1"/>
    <b v="1"/>
    <x v="1"/>
    <n v="31.645569620253159"/>
    <b v="1"/>
    <b v="1"/>
    <s v="Heart Disease"/>
    <s v="Recovered"/>
    <b v="1"/>
    <s v="Medicare"/>
    <x v="6"/>
    <b v="1"/>
    <x v="1"/>
    <b v="1"/>
    <b v="1"/>
    <b v="0"/>
    <x v="0"/>
  </r>
  <r>
    <s v="PID0601"/>
    <x v="2"/>
    <x v="2"/>
    <n v="4000"/>
    <n v="2881.04"/>
    <n v="111.7"/>
    <s v="Female"/>
    <s v="O+"/>
    <b v="1"/>
    <b v="1"/>
    <b v="1"/>
    <x v="21"/>
    <n v="34.861583596017603"/>
    <b v="1"/>
    <b v="1"/>
    <s v="Childbirth"/>
    <s v="Ongoing Treatment"/>
    <b v="1"/>
    <s v="Cigna"/>
    <x v="4"/>
    <b v="0"/>
    <x v="0"/>
    <b v="1"/>
    <b v="1"/>
    <b v="0"/>
    <x v="0"/>
  </r>
  <r>
    <s v="PID0602"/>
    <x v="0"/>
    <x v="2"/>
    <n v="100"/>
    <n v="64.599999999999994"/>
    <n v="61.3"/>
    <s v="Male"/>
    <s v="AB-"/>
    <b v="1"/>
    <b v="1"/>
    <b v="1"/>
    <x v="14"/>
    <n v="21.462833934386051"/>
    <b v="0"/>
    <b v="0"/>
    <s v="Appendicitis"/>
    <s v="Recovered"/>
    <b v="1"/>
    <s v="UnitedHealthcare"/>
    <x v="4"/>
    <b v="0"/>
    <x v="0"/>
    <b v="0"/>
    <b v="0"/>
    <b v="0"/>
    <x v="0"/>
  </r>
  <r>
    <s v="PID0603"/>
    <x v="2"/>
    <x v="0"/>
    <n v="800"/>
    <n v="0"/>
    <n v="90.4"/>
    <s v="Male"/>
    <s v="AB+"/>
    <b v="0"/>
    <b v="0"/>
    <b v="0"/>
    <x v="10"/>
    <n v="31.651552816778128"/>
    <b v="1"/>
    <b v="1"/>
    <s v="Heart Attack"/>
    <s v="Ongoing Treatment"/>
    <b v="0"/>
    <n v="0"/>
    <x v="0"/>
    <b v="1"/>
    <x v="1"/>
    <b v="1"/>
    <b v="1"/>
    <b v="0"/>
    <x v="0"/>
  </r>
  <r>
    <s v="PID0604"/>
    <x v="0"/>
    <x v="0"/>
    <n v="200000"/>
    <n v="118892.32"/>
    <n v="73.400000000000006"/>
    <s v="Male"/>
    <s v="AB+"/>
    <b v="1"/>
    <b v="1"/>
    <b v="1"/>
    <x v="3"/>
    <n v="28.316808765093938"/>
    <b v="1"/>
    <b v="1"/>
    <s v="Respiratory Infection"/>
    <s v="Recovered"/>
    <b v="1"/>
    <s v="Cigna"/>
    <x v="2"/>
    <b v="1"/>
    <x v="1"/>
    <b v="1"/>
    <b v="1"/>
    <b v="1"/>
    <x v="1"/>
  </r>
  <r>
    <s v="PID0605"/>
    <x v="0"/>
    <x v="2"/>
    <n v="90000"/>
    <n v="68940.3"/>
    <n v="75.099999999999994"/>
    <s v="Female"/>
    <s v="A-"/>
    <b v="0"/>
    <b v="1"/>
    <b v="1"/>
    <x v="13"/>
    <n v="26.9281795690057"/>
    <b v="0"/>
    <b v="0"/>
    <s v="Fractured Arm"/>
    <s v="Ongoing Treatment"/>
    <b v="1"/>
    <s v="Medicare"/>
    <x v="1"/>
    <b v="0"/>
    <x v="0"/>
    <b v="0"/>
    <b v="0"/>
    <b v="0"/>
    <x v="0"/>
  </r>
  <r>
    <s v="PID0606"/>
    <x v="0"/>
    <x v="1"/>
    <n v="200000"/>
    <n v="0"/>
    <n v="61.2"/>
    <s v="Female"/>
    <s v="B+"/>
    <b v="1"/>
    <b v="1"/>
    <b v="0"/>
    <x v="0"/>
    <n v="22.754312908982754"/>
    <b v="0"/>
    <b v="0"/>
    <s v="Diabetes"/>
    <s v="Ongoing Treatment"/>
    <b v="0"/>
    <n v="0"/>
    <x v="0"/>
    <b v="0"/>
    <x v="0"/>
    <b v="0"/>
    <b v="0"/>
    <b v="0"/>
    <x v="0"/>
  </r>
  <r>
    <s v="PID0607"/>
    <x v="0"/>
    <x v="0"/>
    <n v="500"/>
    <n v="0"/>
    <n v="83.8"/>
    <s v="Female"/>
    <s v="AB+"/>
    <b v="0"/>
    <b v="0"/>
    <b v="0"/>
    <x v="6"/>
    <n v="28.996539792387544"/>
    <b v="1"/>
    <b v="1"/>
    <s v="Respiratory Infection"/>
    <s v="Ongoing Treatment"/>
    <b v="0"/>
    <n v="0"/>
    <x v="0"/>
    <b v="1"/>
    <x v="1"/>
    <b v="1"/>
    <b v="1"/>
    <b v="1"/>
    <x v="1"/>
  </r>
  <r>
    <s v="PID0608"/>
    <x v="1"/>
    <x v="0"/>
    <n v="21000"/>
    <n v="14377.929999999998"/>
    <n v="84.2"/>
    <s v="Female"/>
    <s v="O+"/>
    <b v="0"/>
    <b v="0"/>
    <b v="1"/>
    <x v="20"/>
    <n v="29.832766439909303"/>
    <b v="1"/>
    <b v="1"/>
    <s v="Respiratory Infection"/>
    <s v="Critical"/>
    <b v="1"/>
    <s v="UnitedHealthcare"/>
    <x v="0"/>
    <b v="1"/>
    <x v="1"/>
    <b v="1"/>
    <b v="1"/>
    <b v="1"/>
    <x v="1"/>
  </r>
  <r>
    <s v="PID0609"/>
    <x v="2"/>
    <x v="1"/>
    <n v="45000"/>
    <n v="27291.27"/>
    <n v="79.5"/>
    <s v="Male"/>
    <s v="O-"/>
    <b v="1"/>
    <b v="1"/>
    <b v="1"/>
    <x v="6"/>
    <n v="25.665030991735538"/>
    <b v="0"/>
    <b v="0"/>
    <s v="Prostate Cancer"/>
    <s v="Ongoing Treatment"/>
    <b v="1"/>
    <s v="Cigna"/>
    <x v="1"/>
    <b v="0"/>
    <x v="0"/>
    <b v="0"/>
    <b v="0"/>
    <b v="0"/>
    <x v="0"/>
  </r>
  <r>
    <s v="PID0610"/>
    <x v="2"/>
    <x v="0"/>
    <n v="45000"/>
    <n v="0"/>
    <n v="69.099999999999994"/>
    <s v="Male"/>
    <s v="B+"/>
    <b v="0"/>
    <b v="1"/>
    <b v="0"/>
    <x v="0"/>
    <n v="23.63120276324339"/>
    <b v="0"/>
    <b v="0"/>
    <s v="Childbirth"/>
    <s v="Recovered"/>
    <b v="0"/>
    <n v="0"/>
    <x v="1"/>
    <b v="0"/>
    <x v="0"/>
    <b v="0"/>
    <b v="0"/>
    <b v="0"/>
    <x v="0"/>
  </r>
  <r>
    <s v="PID0611"/>
    <x v="2"/>
    <x v="1"/>
    <n v="100"/>
    <n v="74.73"/>
    <n v="81.900000000000006"/>
    <s v="Female"/>
    <s v="AB+"/>
    <b v="0"/>
    <b v="0"/>
    <b v="1"/>
    <x v="4"/>
    <n v="31.207133058984908"/>
    <b v="1"/>
    <b v="1"/>
    <s v="Respiratory Infection"/>
    <s v="Critical"/>
    <b v="1"/>
    <s v="Blue Cross"/>
    <x v="0"/>
    <b v="1"/>
    <x v="1"/>
    <b v="1"/>
    <b v="1"/>
    <b v="1"/>
    <x v="1"/>
  </r>
  <r>
    <s v="PID0612"/>
    <x v="2"/>
    <x v="0"/>
    <n v="45000"/>
    <n v="39937.17"/>
    <n v="83.6"/>
    <s v="Male"/>
    <s v="O+"/>
    <b v="0"/>
    <b v="0"/>
    <b v="1"/>
    <x v="10"/>
    <n v="26.385557379118797"/>
    <b v="0"/>
    <b v="0"/>
    <s v="Fractured Leg"/>
    <s v="Critical"/>
    <b v="1"/>
    <s v="Medicare"/>
    <x v="1"/>
    <b v="0"/>
    <x v="0"/>
    <b v="0"/>
    <b v="0"/>
    <b v="0"/>
    <x v="0"/>
  </r>
  <r>
    <s v="PID0613"/>
    <x v="0"/>
    <x v="2"/>
    <n v="75000"/>
    <n v="39015.199999999997"/>
    <n v="72.099999999999994"/>
    <s v="Male"/>
    <s v="O-"/>
    <b v="0"/>
    <b v="0"/>
    <b v="1"/>
    <x v="8"/>
    <n v="29.250679540752156"/>
    <b v="1"/>
    <b v="1"/>
    <s v="Heart Disease"/>
    <s v="Recovered"/>
    <b v="1"/>
    <s v="UnitedHealthcare"/>
    <x v="0"/>
    <b v="1"/>
    <x v="1"/>
    <b v="1"/>
    <b v="1"/>
    <b v="1"/>
    <x v="1"/>
  </r>
  <r>
    <s v="PID0614"/>
    <x v="0"/>
    <x v="0"/>
    <n v="24000"/>
    <n v="0"/>
    <n v="61.6"/>
    <s v="Male"/>
    <s v="AB+"/>
    <b v="1"/>
    <b v="0"/>
    <b v="0"/>
    <x v="2"/>
    <n v="26.662049861495845"/>
    <b v="0"/>
    <b v="0"/>
    <s v="Diabetes"/>
    <s v="Recovered"/>
    <b v="0"/>
    <n v="0"/>
    <x v="0"/>
    <b v="0"/>
    <x v="0"/>
    <b v="0"/>
    <b v="0"/>
    <b v="0"/>
    <x v="0"/>
  </r>
  <r>
    <s v="PID0615"/>
    <x v="0"/>
    <x v="2"/>
    <n v="40000"/>
    <n v="21460.080000000002"/>
    <n v="71.3"/>
    <s v="Male"/>
    <s v="A-"/>
    <b v="0"/>
    <b v="0"/>
    <b v="1"/>
    <x v="11"/>
    <n v="23.823047879982624"/>
    <b v="0"/>
    <b v="0"/>
    <s v="Diabetes"/>
    <s v="Recovered"/>
    <b v="1"/>
    <s v="Cigna"/>
    <x v="1"/>
    <b v="0"/>
    <x v="0"/>
    <b v="0"/>
    <b v="0"/>
    <b v="0"/>
    <x v="0"/>
  </r>
  <r>
    <s v="PID0616"/>
    <x v="2"/>
    <x v="1"/>
    <n v="40000"/>
    <n v="34573.9"/>
    <n v="84.2"/>
    <s v="Male"/>
    <s v="B-"/>
    <b v="1"/>
    <b v="1"/>
    <b v="1"/>
    <x v="1"/>
    <n v="29.134948096885818"/>
    <b v="1"/>
    <b v="1"/>
    <s v="Fractured Arm"/>
    <s v="Ongoing Treatment"/>
    <b v="1"/>
    <s v="Aetna"/>
    <x v="1"/>
    <b v="0"/>
    <x v="0"/>
    <b v="1"/>
    <b v="1"/>
    <b v="0"/>
    <x v="0"/>
  </r>
  <r>
    <s v="PID0617"/>
    <x v="2"/>
    <x v="0"/>
    <n v="45000"/>
    <n v="23031.39"/>
    <n v="67.900000000000006"/>
    <s v="Male"/>
    <s v="AB-"/>
    <b v="0"/>
    <b v="1"/>
    <b v="1"/>
    <x v="0"/>
    <n v="25.245389649018449"/>
    <b v="0"/>
    <b v="0"/>
    <s v="Cancer"/>
    <s v="Recovered"/>
    <b v="1"/>
    <s v="Aetna"/>
    <x v="3"/>
    <b v="0"/>
    <x v="0"/>
    <b v="0"/>
    <b v="0"/>
    <b v="0"/>
    <x v="0"/>
  </r>
  <r>
    <s v="PID0618"/>
    <x v="2"/>
    <x v="0"/>
    <n v="3000"/>
    <n v="2212.29"/>
    <n v="86"/>
    <s v="Male"/>
    <s v="O+"/>
    <b v="0"/>
    <b v="0"/>
    <b v="1"/>
    <x v="12"/>
    <n v="31.588613406795229"/>
    <b v="1"/>
    <b v="1"/>
    <s v="Heart Attack"/>
    <s v="Recovered"/>
    <b v="1"/>
    <s v="Aetna"/>
    <x v="0"/>
    <b v="1"/>
    <x v="1"/>
    <b v="1"/>
    <b v="1"/>
    <b v="0"/>
    <x v="0"/>
  </r>
  <r>
    <s v="PID0619"/>
    <x v="2"/>
    <x v="1"/>
    <n v="90000"/>
    <n v="75623.599999999991"/>
    <n v="66.2"/>
    <s v="Female"/>
    <s v="A-"/>
    <b v="0"/>
    <b v="0"/>
    <b v="1"/>
    <x v="3"/>
    <n v="24.916255786819228"/>
    <b v="0"/>
    <b v="0"/>
    <s v="Prostate Cancer"/>
    <s v="Ongoing Treatment"/>
    <b v="1"/>
    <s v="Aetna"/>
    <x v="1"/>
    <b v="0"/>
    <x v="0"/>
    <b v="0"/>
    <b v="0"/>
    <b v="0"/>
    <x v="0"/>
  </r>
  <r>
    <s v="PID0620"/>
    <x v="2"/>
    <x v="2"/>
    <n v="30000"/>
    <n v="20027.579999999998"/>
    <n v="68.3"/>
    <s v="Female"/>
    <s v="B+"/>
    <b v="0"/>
    <b v="0"/>
    <b v="1"/>
    <x v="13"/>
    <n v="23.086803677663603"/>
    <b v="0"/>
    <b v="0"/>
    <s v="Stroke"/>
    <s v="Ongoing Treatment"/>
    <b v="1"/>
    <s v="UnitedHealthcare"/>
    <x v="4"/>
    <b v="0"/>
    <x v="0"/>
    <b v="0"/>
    <b v="0"/>
    <b v="0"/>
    <x v="0"/>
  </r>
  <r>
    <s v="PID0621"/>
    <x v="2"/>
    <x v="3"/>
    <n v="3000"/>
    <n v="0"/>
    <n v="81.2"/>
    <s v="Female"/>
    <s v="B-"/>
    <b v="0"/>
    <b v="0"/>
    <b v="0"/>
    <x v="12"/>
    <n v="26.213842975206614"/>
    <b v="0"/>
    <b v="0"/>
    <s v="Osteoarthritis"/>
    <s v="Critical"/>
    <b v="0"/>
    <n v="0"/>
    <x v="3"/>
    <b v="0"/>
    <x v="0"/>
    <b v="0"/>
    <b v="0"/>
    <b v="0"/>
    <x v="0"/>
  </r>
  <r>
    <s v="PID0622"/>
    <x v="2"/>
    <x v="3"/>
    <n v="3000"/>
    <n v="0"/>
    <n v="75"/>
    <s v="Male"/>
    <s v="AB-"/>
    <b v="0"/>
    <b v="1"/>
    <b v="0"/>
    <x v="18"/>
    <n v="24.212293388429753"/>
    <b v="0"/>
    <b v="0"/>
    <s v="Childbirth"/>
    <s v="Critical"/>
    <b v="0"/>
    <n v="0"/>
    <x v="1"/>
    <b v="0"/>
    <x v="0"/>
    <b v="0"/>
    <b v="0"/>
    <b v="0"/>
    <x v="0"/>
  </r>
  <r>
    <s v="PID0623"/>
    <x v="2"/>
    <x v="0"/>
    <n v="500"/>
    <n v="377"/>
    <n v="78.400000000000006"/>
    <s v="Female"/>
    <s v="AB-"/>
    <b v="0"/>
    <b v="0"/>
    <b v="1"/>
    <x v="13"/>
    <n v="28.451154013644945"/>
    <b v="1"/>
    <b v="1"/>
    <s v="Respiratory Infection"/>
    <s v="Recovered"/>
    <b v="1"/>
    <s v="Aetna"/>
    <x v="2"/>
    <b v="1"/>
    <x v="1"/>
    <b v="1"/>
    <b v="1"/>
    <b v="1"/>
    <x v="1"/>
  </r>
  <r>
    <s v="PID0624"/>
    <x v="0"/>
    <x v="0"/>
    <n v="30000"/>
    <n v="18896.43"/>
    <n v="93.9"/>
    <s v="Male"/>
    <s v="A+"/>
    <b v="1"/>
    <b v="0"/>
    <b v="1"/>
    <x v="12"/>
    <n v="34.490358126721766"/>
    <b v="1"/>
    <b v="1"/>
    <s v="Heart Disease"/>
    <s v="Ongoing Treatment"/>
    <b v="1"/>
    <s v="Aetna"/>
    <x v="4"/>
    <b v="1"/>
    <x v="1"/>
    <b v="1"/>
    <b v="1"/>
    <b v="0"/>
    <x v="0"/>
  </r>
  <r>
    <s v="PID0625"/>
    <x v="4"/>
    <x v="0"/>
    <n v="90000"/>
    <n v="50164.899999999994"/>
    <n v="81"/>
    <s v="Female"/>
    <s v="A-"/>
    <b v="0"/>
    <b v="0"/>
    <b v="1"/>
    <x v="0"/>
    <n v="26.149276859504134"/>
    <b v="0"/>
    <b v="0"/>
    <s v="Kidney Stones"/>
    <s v="Ongoing Treatment"/>
    <b v="1"/>
    <s v="Blue Cross"/>
    <x v="1"/>
    <b v="0"/>
    <x v="0"/>
    <b v="0"/>
    <b v="0"/>
    <b v="0"/>
    <x v="0"/>
  </r>
  <r>
    <s v="PID0626"/>
    <x v="0"/>
    <x v="3"/>
    <n v="4000"/>
    <n v="3414.52"/>
    <n v="58.5"/>
    <s v="Male"/>
    <s v="O+"/>
    <b v="1"/>
    <b v="0"/>
    <b v="1"/>
    <x v="8"/>
    <n v="23.433744592212783"/>
    <b v="0"/>
    <b v="0"/>
    <s v="Hypertension"/>
    <s v="Critical"/>
    <b v="1"/>
    <s v="Medicare"/>
    <x v="1"/>
    <b v="0"/>
    <x v="0"/>
    <b v="0"/>
    <b v="0"/>
    <b v="0"/>
    <x v="0"/>
  </r>
  <r>
    <s v="PID0627"/>
    <x v="2"/>
    <x v="1"/>
    <n v="12000"/>
    <n v="0"/>
    <n v="87.8"/>
    <s v="Male"/>
    <s v="O+"/>
    <b v="1"/>
    <b v="1"/>
    <b v="0"/>
    <x v="0"/>
    <n v="33.455265965554027"/>
    <b v="1"/>
    <b v="1"/>
    <s v="Kidney Stones"/>
    <s v="Critical"/>
    <b v="0"/>
    <n v="0"/>
    <x v="2"/>
    <b v="1"/>
    <x v="1"/>
    <b v="1"/>
    <b v="1"/>
    <b v="1"/>
    <x v="1"/>
  </r>
  <r>
    <s v="PID0628"/>
    <x v="1"/>
    <x v="2"/>
    <n v="240000"/>
    <n v="152671.08000000002"/>
    <n v="98.2"/>
    <s v="Female"/>
    <s v="B-"/>
    <b v="0"/>
    <b v="0"/>
    <b v="1"/>
    <x v="18"/>
    <n v="34.382549630615181"/>
    <b v="1"/>
    <b v="1"/>
    <s v="Respiratory Infection"/>
    <s v="Critical"/>
    <b v="1"/>
    <s v="UnitedHealthcare"/>
    <x v="3"/>
    <b v="1"/>
    <x v="1"/>
    <b v="1"/>
    <b v="1"/>
    <b v="1"/>
    <x v="1"/>
  </r>
  <r>
    <s v="PID0629"/>
    <x v="0"/>
    <x v="0"/>
    <n v="75000"/>
    <n v="0"/>
    <n v="79.5"/>
    <s v="Male"/>
    <s v="AB+"/>
    <b v="0"/>
    <b v="0"/>
    <b v="0"/>
    <x v="8"/>
    <n v="28.850341123530267"/>
    <b v="1"/>
    <b v="1"/>
    <s v="Diabetes"/>
    <s v="Critical"/>
    <b v="0"/>
    <n v="0"/>
    <x v="0"/>
    <b v="1"/>
    <x v="1"/>
    <b v="1"/>
    <b v="1"/>
    <b v="1"/>
    <x v="1"/>
  </r>
  <r>
    <s v="PID0630"/>
    <x v="0"/>
    <x v="3"/>
    <n v="100"/>
    <n v="50.16"/>
    <n v="86.6"/>
    <s v="Male"/>
    <s v="AB+"/>
    <b v="0"/>
    <b v="0"/>
    <b v="1"/>
    <x v="9"/>
    <n v="29.615950206901271"/>
    <b v="1"/>
    <b v="1"/>
    <s v="Heart Attack"/>
    <s v="Critical"/>
    <b v="1"/>
    <s v="Aetna"/>
    <x v="1"/>
    <b v="1"/>
    <x v="1"/>
    <b v="1"/>
    <b v="1"/>
    <b v="0"/>
    <x v="0"/>
  </r>
  <r>
    <s v="PID0631"/>
    <x v="2"/>
    <x v="2"/>
    <n v="45000"/>
    <n v="25246.350000000002"/>
    <n v="98.3"/>
    <s v="Male"/>
    <s v="A+"/>
    <b v="1"/>
    <b v="1"/>
    <b v="1"/>
    <x v="2"/>
    <n v="34.828514739229028"/>
    <b v="1"/>
    <b v="1"/>
    <s v="Heart Attack"/>
    <s v="Recovered"/>
    <b v="1"/>
    <s v="Cigna"/>
    <x v="2"/>
    <b v="1"/>
    <x v="1"/>
    <b v="1"/>
    <b v="1"/>
    <b v="1"/>
    <x v="1"/>
  </r>
  <r>
    <s v="PID0632"/>
    <x v="2"/>
    <x v="1"/>
    <n v="16000"/>
    <n v="12849.12"/>
    <n v="70.099999999999994"/>
    <s v="Female"/>
    <s v="O+"/>
    <b v="0"/>
    <b v="1"/>
    <b v="1"/>
    <x v="13"/>
    <n v="22.889795918367344"/>
    <b v="0"/>
    <b v="0"/>
    <s v="Childbirth"/>
    <s v="Ongoing Treatment"/>
    <b v="1"/>
    <s v="Blue Cross"/>
    <x v="4"/>
    <b v="0"/>
    <x v="0"/>
    <b v="0"/>
    <b v="0"/>
    <b v="0"/>
    <x v="0"/>
  </r>
  <r>
    <s v="PID0633"/>
    <x v="2"/>
    <x v="0"/>
    <n v="300000"/>
    <n v="150218.16"/>
    <n v="66.599999999999994"/>
    <s v="Male"/>
    <s v="B+"/>
    <b v="0"/>
    <b v="1"/>
    <b v="1"/>
    <x v="10"/>
    <n v="25.377229080932779"/>
    <b v="0"/>
    <b v="0"/>
    <s v="Appendicitis"/>
    <s v="Critical"/>
    <b v="1"/>
    <s v="Aetna"/>
    <x v="1"/>
    <b v="0"/>
    <x v="0"/>
    <b v="0"/>
    <b v="0"/>
    <b v="0"/>
    <x v="0"/>
  </r>
  <r>
    <s v="PID0634"/>
    <x v="1"/>
    <x v="0"/>
    <n v="500"/>
    <n v="0"/>
    <n v="60.4"/>
    <s v="Female"/>
    <s v="O-"/>
    <b v="0"/>
    <b v="1"/>
    <b v="0"/>
    <x v="22"/>
    <n v="25.140478668054108"/>
    <b v="0"/>
    <b v="0"/>
    <s v="Diabetes"/>
    <s v="Ongoing Treatment"/>
    <b v="0"/>
    <n v="0"/>
    <x v="6"/>
    <s v="No"/>
    <x v="0"/>
    <b v="0"/>
    <b v="0"/>
    <b v="0"/>
    <x v="0"/>
  </r>
  <r>
    <s v="PID0635"/>
    <x v="0"/>
    <x v="3"/>
    <n v="21000"/>
    <n v="13295.94"/>
    <n v="87.1"/>
    <s v="Female"/>
    <s v="B-"/>
    <b v="1"/>
    <b v="0"/>
    <b v="1"/>
    <x v="12"/>
    <n v="30.13840830449827"/>
    <b v="1"/>
    <b v="1"/>
    <s v="Allergic Reaction"/>
    <s v="Recovered"/>
    <b v="1"/>
    <s v="Aetna"/>
    <x v="5"/>
    <b v="0"/>
    <x v="0"/>
    <b v="1"/>
    <b v="1"/>
    <b v="0"/>
    <x v="0"/>
  </r>
  <r>
    <s v="PID0636"/>
    <x v="0"/>
    <x v="0"/>
    <n v="3000"/>
    <n v="1702.98"/>
    <n v="77.900000000000006"/>
    <s v="Male"/>
    <s v="AB-"/>
    <b v="1"/>
    <b v="0"/>
    <b v="1"/>
    <x v="8"/>
    <n v="32.01019066403682"/>
    <b v="1"/>
    <b v="1"/>
    <s v="Fractured Arm"/>
    <s v="Ongoing Treatment"/>
    <b v="1"/>
    <s v="UnitedHealthcare"/>
    <x v="6"/>
    <b v="0"/>
    <x v="0"/>
    <b v="1"/>
    <b v="1"/>
    <b v="0"/>
    <x v="0"/>
  </r>
  <r>
    <s v="PID0637"/>
    <x v="1"/>
    <x v="0"/>
    <n v="75000"/>
    <n v="43878.649999999994"/>
    <n v="90.5"/>
    <s v="Male"/>
    <s v="B-"/>
    <b v="0"/>
    <b v="0"/>
    <b v="1"/>
    <x v="7"/>
    <n v="32.450069920040157"/>
    <b v="1"/>
    <b v="1"/>
    <s v="Heart Attack"/>
    <s v="Ongoing Treatment"/>
    <b v="1"/>
    <s v="Aetna"/>
    <x v="0"/>
    <b v="1"/>
    <x v="1"/>
    <b v="1"/>
    <b v="1"/>
    <b v="0"/>
    <x v="0"/>
  </r>
  <r>
    <s v="PID0638"/>
    <x v="2"/>
    <x v="2"/>
    <n v="12000"/>
    <n v="8131.7999999999993"/>
    <n v="89"/>
    <s v="Male"/>
    <s v="O-"/>
    <b v="1"/>
    <b v="0"/>
    <b v="1"/>
    <x v="2"/>
    <n v="32.29786616344898"/>
    <b v="1"/>
    <b v="1"/>
    <s v="Heart Attack"/>
    <s v="Critical"/>
    <b v="1"/>
    <s v="Blue Cross"/>
    <x v="0"/>
    <b v="1"/>
    <x v="1"/>
    <b v="1"/>
    <b v="1"/>
    <b v="0"/>
    <x v="0"/>
  </r>
  <r>
    <s v="PID0639"/>
    <x v="0"/>
    <x v="2"/>
    <n v="30000"/>
    <n v="16801.439999999999"/>
    <n v="86"/>
    <s v="Female"/>
    <s v="B-"/>
    <b v="0"/>
    <b v="0"/>
    <b v="1"/>
    <x v="1"/>
    <n v="30.110990511536716"/>
    <b v="1"/>
    <b v="1"/>
    <s v="Diabetes"/>
    <s v="Critical"/>
    <b v="1"/>
    <s v="Medicare"/>
    <x v="0"/>
    <b v="1"/>
    <x v="1"/>
    <b v="1"/>
    <b v="1"/>
    <b v="1"/>
    <x v="1"/>
  </r>
  <r>
    <s v="PID0640"/>
    <x v="0"/>
    <x v="2"/>
    <n v="18000"/>
    <n v="0"/>
    <n v="72.900000000000006"/>
    <s v="Male"/>
    <s v="A-"/>
    <b v="1"/>
    <b v="0"/>
    <b v="0"/>
    <x v="11"/>
    <n v="28.123914972416188"/>
    <b v="1"/>
    <b v="1"/>
    <s v="Respiratory Infection"/>
    <s v="Critical"/>
    <b v="0"/>
    <n v="0"/>
    <x v="3"/>
    <b v="1"/>
    <x v="1"/>
    <b v="1"/>
    <b v="1"/>
    <b v="1"/>
    <x v="1"/>
  </r>
  <r>
    <s v="PID0641"/>
    <x v="2"/>
    <x v="1"/>
    <n v="250000"/>
    <n v="144130.1"/>
    <n v="83.5"/>
    <s v="Female"/>
    <s v="B+"/>
    <b v="0"/>
    <b v="0"/>
    <b v="1"/>
    <x v="8"/>
    <n v="28.555794945453304"/>
    <b v="1"/>
    <b v="1"/>
    <s v="Prostate Cancer"/>
    <s v="Recovered"/>
    <b v="1"/>
    <s v="Cigna"/>
    <x v="0"/>
    <b v="1"/>
    <x v="1"/>
    <b v="1"/>
    <b v="1"/>
    <b v="1"/>
    <x v="1"/>
  </r>
  <r>
    <s v="PID0642"/>
    <x v="0"/>
    <x v="0"/>
    <n v="16000"/>
    <n v="10594.86"/>
    <n v="95.3"/>
    <s v="Male"/>
    <s v="O-"/>
    <b v="0"/>
    <b v="0"/>
    <b v="1"/>
    <x v="13"/>
    <n v="34.171178600882065"/>
    <b v="1"/>
    <b v="1"/>
    <s v="Childbirth"/>
    <s v="Ongoing Treatment"/>
    <b v="1"/>
    <s v="Blue Cross"/>
    <x v="5"/>
    <b v="0"/>
    <x v="0"/>
    <b v="1"/>
    <b v="1"/>
    <b v="0"/>
    <x v="0"/>
  </r>
  <r>
    <s v="PID0643"/>
    <x v="0"/>
    <x v="2"/>
    <n v="10000"/>
    <n v="0"/>
    <n v="72"/>
    <s v="Female"/>
    <s v="B+"/>
    <b v="0"/>
    <b v="1"/>
    <b v="0"/>
    <x v="4"/>
    <n v="28.124999999999993"/>
    <b v="1"/>
    <b v="1"/>
    <s v="Prostate Cancer"/>
    <s v="Ongoing Treatment"/>
    <b v="0"/>
    <n v="0"/>
    <x v="0"/>
    <b v="1"/>
    <x v="1"/>
    <b v="1"/>
    <b v="1"/>
    <b v="1"/>
    <x v="1"/>
  </r>
  <r>
    <s v="PID0644"/>
    <x v="0"/>
    <x v="2"/>
    <n v="200000"/>
    <n v="0"/>
    <n v="72.7"/>
    <s v="Male"/>
    <s v="A+"/>
    <b v="1"/>
    <b v="0"/>
    <b v="0"/>
    <x v="16"/>
    <n v="29.494097123615564"/>
    <b v="1"/>
    <b v="1"/>
    <s v="Respiratory Infection"/>
    <s v="Critical"/>
    <b v="0"/>
    <n v="0"/>
    <x v="0"/>
    <b v="1"/>
    <x v="1"/>
    <b v="1"/>
    <b v="1"/>
    <b v="1"/>
    <x v="1"/>
  </r>
  <r>
    <s v="PID0645"/>
    <x v="2"/>
    <x v="0"/>
    <n v="45000"/>
    <n v="30544.590000000004"/>
    <n v="81.900000000000006"/>
    <s v="Male"/>
    <s v="B-"/>
    <b v="1"/>
    <b v="0"/>
    <b v="1"/>
    <x v="23"/>
    <n v="30.450624628197509"/>
    <b v="1"/>
    <b v="1"/>
    <s v="Heart Attack"/>
    <s v="Critical"/>
    <b v="1"/>
    <s v="Cigna"/>
    <x v="2"/>
    <b v="1"/>
    <x v="1"/>
    <b v="1"/>
    <b v="1"/>
    <b v="0"/>
    <x v="0"/>
  </r>
  <r>
    <s v="PID0646"/>
    <x v="0"/>
    <x v="1"/>
    <n v="90000"/>
    <n v="48103.05"/>
    <n v="79.2"/>
    <s v="Female"/>
    <s v="B+"/>
    <b v="0"/>
    <b v="0"/>
    <b v="1"/>
    <x v="12"/>
    <n v="29.809176107493698"/>
    <b v="1"/>
    <b v="1"/>
    <s v="Hypertension"/>
    <s v="Recovered"/>
    <b v="1"/>
    <s v="Blue Cross"/>
    <x v="2"/>
    <b v="0"/>
    <x v="0"/>
    <b v="1"/>
    <b v="1"/>
    <b v="0"/>
    <x v="0"/>
  </r>
  <r>
    <s v="PID0647"/>
    <x v="0"/>
    <x v="2"/>
    <n v="3000"/>
    <n v="2095.17"/>
    <n v="78.599999999999994"/>
    <s v="Female"/>
    <s v="O-"/>
    <b v="1"/>
    <b v="0"/>
    <b v="1"/>
    <x v="2"/>
    <n v="33.142186709394501"/>
    <b v="1"/>
    <b v="1"/>
    <s v="Heart Attack"/>
    <s v="Ongoing Treatment"/>
    <b v="1"/>
    <s v="Aetna"/>
    <x v="4"/>
    <b v="1"/>
    <x v="1"/>
    <b v="1"/>
    <b v="1"/>
    <b v="0"/>
    <x v="0"/>
  </r>
  <r>
    <s v="PID0648"/>
    <x v="2"/>
    <x v="0"/>
    <n v="90000"/>
    <n v="71874.399999999994"/>
    <n v="59.9"/>
    <s v="Male"/>
    <s v="A-"/>
    <b v="0"/>
    <b v="0"/>
    <b v="1"/>
    <x v="18"/>
    <n v="20.014033211934912"/>
    <b v="0"/>
    <b v="0"/>
    <s v="Allergic Reaction"/>
    <s v="Ongoing Treatment"/>
    <b v="1"/>
    <s v="Medicare"/>
    <x v="0"/>
    <b v="0"/>
    <x v="0"/>
    <b v="0"/>
    <b v="0"/>
    <b v="0"/>
    <x v="0"/>
  </r>
  <r>
    <s v="PID0649"/>
    <x v="3"/>
    <x v="1"/>
    <n v="200000"/>
    <n v="159176.6"/>
    <n v="55.1"/>
    <s v="Female"/>
    <s v="AB+"/>
    <b v="0"/>
    <b v="0"/>
    <b v="1"/>
    <x v="13"/>
    <n v="23.848684210526315"/>
    <b v="0"/>
    <b v="0"/>
    <s v="Cancer"/>
    <s v="Critical"/>
    <b v="1"/>
    <s v="UnitedHealthcare"/>
    <x v="1"/>
    <b v="0"/>
    <x v="0"/>
    <b v="0"/>
    <b v="0"/>
    <b v="0"/>
    <x v="0"/>
  </r>
  <r>
    <s v="PID0650"/>
    <x v="1"/>
    <x v="1"/>
    <n v="3000"/>
    <n v="2477.58"/>
    <n v="55.7"/>
    <s v="Male"/>
    <s v="O-"/>
    <b v="0"/>
    <b v="0"/>
    <b v="1"/>
    <x v="12"/>
    <n v="20.213383655102341"/>
    <b v="0"/>
    <b v="0"/>
    <s v="Stroke"/>
    <s v="Ongoing Treatment"/>
    <b v="1"/>
    <s v="UnitedHealthcare"/>
    <x v="0"/>
    <b v="0"/>
    <x v="0"/>
    <b v="0"/>
    <b v="0"/>
    <b v="0"/>
    <x v="0"/>
  </r>
  <r>
    <s v="PID0651"/>
    <x v="2"/>
    <x v="1"/>
    <n v="40000"/>
    <n v="23723.899999999998"/>
    <n v="62.6"/>
    <s v="Female"/>
    <s v="A+"/>
    <b v="0"/>
    <b v="0"/>
    <b v="1"/>
    <x v="13"/>
    <n v="22.99357208448118"/>
    <b v="0"/>
    <b v="0"/>
    <s v="Osteoarthritis"/>
    <s v="Recovered"/>
    <b v="1"/>
    <s v="Cigna"/>
    <x v="1"/>
    <b v="0"/>
    <x v="0"/>
    <b v="0"/>
    <b v="0"/>
    <b v="0"/>
    <x v="0"/>
  </r>
  <r>
    <s v="PID0652"/>
    <x v="2"/>
    <x v="1"/>
    <n v="500"/>
    <n v="394.89"/>
    <n v="98.5"/>
    <s v="Male"/>
    <s v="B+"/>
    <b v="1"/>
    <b v="0"/>
    <b v="1"/>
    <x v="1"/>
    <n v="30.741861989326175"/>
    <b v="1"/>
    <b v="1"/>
    <s v="Heart Attack"/>
    <s v="Ongoing Treatment"/>
    <b v="1"/>
    <s v="Medicare"/>
    <x v="0"/>
    <b v="1"/>
    <x v="1"/>
    <b v="1"/>
    <b v="1"/>
    <b v="0"/>
    <x v="0"/>
  </r>
  <r>
    <s v="PID0653"/>
    <x v="2"/>
    <x v="1"/>
    <n v="60000"/>
    <n v="53382.16"/>
    <n v="80.3"/>
    <s v="Female"/>
    <s v="AB+"/>
    <b v="0"/>
    <b v="1"/>
    <b v="1"/>
    <x v="10"/>
    <n v="26.52265821112432"/>
    <b v="0"/>
    <b v="0"/>
    <s v="Fractured Leg"/>
    <s v="Recovered"/>
    <b v="1"/>
    <s v="Blue Cross"/>
    <x v="2"/>
    <b v="0"/>
    <x v="0"/>
    <b v="0"/>
    <b v="0"/>
    <b v="0"/>
    <x v="0"/>
  </r>
  <r>
    <s v="PID0654"/>
    <x v="1"/>
    <x v="2"/>
    <n v="200"/>
    <n v="122.98"/>
    <n v="49.6"/>
    <s v="Female"/>
    <s v="B-"/>
    <b v="0"/>
    <b v="1"/>
    <b v="1"/>
    <x v="8"/>
    <n v="22.044444444444444"/>
    <b v="0"/>
    <b v="0"/>
    <s v="Fractured Arm"/>
    <s v="Ongoing Treatment"/>
    <b v="1"/>
    <s v="Blue Cross"/>
    <x v="0"/>
    <b v="0"/>
    <x v="0"/>
    <b v="0"/>
    <b v="0"/>
    <b v="0"/>
    <x v="0"/>
  </r>
  <r>
    <s v="PID0655"/>
    <x v="2"/>
    <x v="2"/>
    <n v="200000"/>
    <n v="124213.09999999999"/>
    <n v="103.8"/>
    <s v="Female"/>
    <s v="O-"/>
    <b v="0"/>
    <b v="1"/>
    <b v="1"/>
    <x v="0"/>
    <n v="33.13224169300009"/>
    <b v="1"/>
    <b v="1"/>
    <s v="Respiratory Infection"/>
    <s v="Critical"/>
    <b v="1"/>
    <s v="Blue Cross"/>
    <x v="1"/>
    <b v="1"/>
    <x v="1"/>
    <b v="1"/>
    <b v="1"/>
    <b v="1"/>
    <x v="1"/>
  </r>
  <r>
    <s v="PID0656"/>
    <x v="2"/>
    <x v="0"/>
    <n v="250000"/>
    <n v="200949.1"/>
    <n v="81"/>
    <s v="Male"/>
    <s v="B+"/>
    <b v="0"/>
    <b v="0"/>
    <b v="1"/>
    <x v="9"/>
    <n v="25.280109859242845"/>
    <b v="0"/>
    <b v="0"/>
    <s v="Allergic Reaction"/>
    <s v="Ongoing Treatment"/>
    <b v="1"/>
    <s v="UnitedHealthcare"/>
    <x v="0"/>
    <b v="0"/>
    <x v="0"/>
    <b v="0"/>
    <b v="0"/>
    <b v="0"/>
    <x v="0"/>
  </r>
  <r>
    <s v="PID0657"/>
    <x v="4"/>
    <x v="0"/>
    <n v="60000"/>
    <n v="48097.399999999994"/>
    <n v="85.2"/>
    <s v="Male"/>
    <s v="A+"/>
    <b v="1"/>
    <b v="1"/>
    <b v="1"/>
    <x v="6"/>
    <n v="26.890544123216767"/>
    <b v="0"/>
    <b v="0"/>
    <s v="Stroke"/>
    <s v="Ongoing Treatment"/>
    <b v="1"/>
    <s v="UnitedHealthcare"/>
    <x v="1"/>
    <b v="0"/>
    <x v="0"/>
    <b v="0"/>
    <b v="0"/>
    <b v="0"/>
    <x v="0"/>
  </r>
  <r>
    <s v="PID0658"/>
    <x v="2"/>
    <x v="0"/>
    <n v="40000"/>
    <n v="0"/>
    <n v="62.9"/>
    <s v="Male"/>
    <s v="AB+"/>
    <b v="0"/>
    <b v="0"/>
    <b v="0"/>
    <x v="6"/>
    <n v="23.386377156454493"/>
    <b v="0"/>
    <b v="0"/>
    <s v="Fractured Leg"/>
    <s v="Ongoing Treatment"/>
    <b v="0"/>
    <n v="0"/>
    <x v="2"/>
    <b v="0"/>
    <x v="0"/>
    <b v="0"/>
    <b v="0"/>
    <b v="0"/>
    <x v="0"/>
  </r>
  <r>
    <s v="PID0659"/>
    <x v="0"/>
    <x v="0"/>
    <n v="21000"/>
    <n v="16672.600000000002"/>
    <n v="75.099999999999994"/>
    <s v="Male"/>
    <s v="B-"/>
    <b v="0"/>
    <b v="0"/>
    <b v="1"/>
    <x v="5"/>
    <n v="31.259105098855354"/>
    <b v="1"/>
    <b v="1"/>
    <s v="Hypertension"/>
    <s v="Critical"/>
    <b v="1"/>
    <s v="Blue Cross"/>
    <x v="1"/>
    <b v="1"/>
    <x v="1"/>
    <b v="1"/>
    <b v="1"/>
    <b v="1"/>
    <x v="1"/>
  </r>
  <r>
    <s v="PID0660"/>
    <x v="2"/>
    <x v="1"/>
    <n v="300000"/>
    <n v="202307.52"/>
    <n v="74.400000000000006"/>
    <s v="Female"/>
    <s v="O+"/>
    <b v="1"/>
    <b v="0"/>
    <b v="1"/>
    <x v="0"/>
    <n v="28.002559373706202"/>
    <b v="1"/>
    <b v="1"/>
    <s v="Respiratory Infection"/>
    <s v="Recovered"/>
    <b v="1"/>
    <s v="Medicare"/>
    <x v="0"/>
    <b v="1"/>
    <x v="1"/>
    <b v="1"/>
    <b v="1"/>
    <b v="1"/>
    <x v="1"/>
  </r>
  <r>
    <s v="PID0661"/>
    <x v="0"/>
    <x v="1"/>
    <n v="20000"/>
    <n v="10666.44"/>
    <n v="72.099999999999994"/>
    <s v="Female"/>
    <s v="O+"/>
    <b v="1"/>
    <b v="1"/>
    <b v="1"/>
    <x v="1"/>
    <n v="25.24421413816043"/>
    <b v="0"/>
    <b v="0"/>
    <s v="Diabetes"/>
    <s v="Critical"/>
    <b v="1"/>
    <s v="Cigna"/>
    <x v="1"/>
    <b v="0"/>
    <x v="0"/>
    <b v="0"/>
    <b v="0"/>
    <b v="0"/>
    <x v="0"/>
  </r>
  <r>
    <s v="PID0662"/>
    <x v="0"/>
    <x v="2"/>
    <n v="90000"/>
    <n v="64432.799999999996"/>
    <n v="58.2"/>
    <s v="Female"/>
    <s v="A-"/>
    <b v="1"/>
    <b v="0"/>
    <b v="1"/>
    <x v="8"/>
    <n v="21.377410468319564"/>
    <b v="0"/>
    <b v="0"/>
    <s v="Prostate Cancer"/>
    <s v="Ongoing Treatment"/>
    <b v="1"/>
    <s v="UnitedHealthcare"/>
    <x v="0"/>
    <b v="0"/>
    <x v="0"/>
    <b v="0"/>
    <b v="0"/>
    <b v="0"/>
    <x v="0"/>
  </r>
  <r>
    <s v="PID0663"/>
    <x v="1"/>
    <x v="2"/>
    <n v="200000"/>
    <n v="126889.5"/>
    <n v="82.9"/>
    <s v="Female"/>
    <s v="B+"/>
    <b v="0"/>
    <b v="0"/>
    <b v="1"/>
    <x v="1"/>
    <n v="33.207819259734016"/>
    <b v="1"/>
    <b v="1"/>
    <s v="Prostate Cancer"/>
    <s v="Ongoing Treatment"/>
    <b v="1"/>
    <s v="UnitedHealthcare"/>
    <x v="4"/>
    <b v="1"/>
    <x v="1"/>
    <b v="1"/>
    <b v="1"/>
    <b v="1"/>
    <x v="1"/>
  </r>
  <r>
    <s v="PID0664"/>
    <x v="1"/>
    <x v="2"/>
    <n v="60000"/>
    <n v="0"/>
    <n v="75.5"/>
    <s v="Female"/>
    <s v="AB-"/>
    <b v="1"/>
    <b v="0"/>
    <b v="0"/>
    <x v="4"/>
    <n v="29.126962694340492"/>
    <b v="1"/>
    <b v="1"/>
    <s v="Fractured Leg"/>
    <s v="Critical"/>
    <b v="0"/>
    <n v="0"/>
    <x v="0"/>
    <b v="1"/>
    <x v="1"/>
    <b v="1"/>
    <b v="1"/>
    <b v="1"/>
    <x v="1"/>
  </r>
  <r>
    <s v="PID0665"/>
    <x v="0"/>
    <x v="0"/>
    <n v="24000"/>
    <n v="16320.78"/>
    <n v="73.900000000000006"/>
    <s v="Male"/>
    <s v="B-"/>
    <b v="1"/>
    <b v="0"/>
    <b v="1"/>
    <x v="1"/>
    <n v="23.324075243024872"/>
    <b v="0"/>
    <b v="0"/>
    <s v="Osteoarthritis"/>
    <s v="Recovered"/>
    <b v="1"/>
    <s v="Blue Cross"/>
    <x v="0"/>
    <b v="0"/>
    <x v="0"/>
    <b v="0"/>
    <b v="0"/>
    <b v="0"/>
    <x v="0"/>
  </r>
  <r>
    <s v="PID0666"/>
    <x v="0"/>
    <x v="3"/>
    <n v="36000"/>
    <n v="25044.27"/>
    <n v="62.3"/>
    <s v="Male"/>
    <s v="AB+"/>
    <b v="0"/>
    <b v="1"/>
    <b v="1"/>
    <x v="6"/>
    <n v="23.738759335467147"/>
    <b v="0"/>
    <b v="0"/>
    <s v="Kidney Stones"/>
    <s v="Ongoing Treatment"/>
    <b v="1"/>
    <s v="Aetna"/>
    <x v="0"/>
    <b v="0"/>
    <x v="0"/>
    <b v="0"/>
    <b v="0"/>
    <b v="0"/>
    <x v="0"/>
  </r>
  <r>
    <s v="PID0667"/>
    <x v="0"/>
    <x v="1"/>
    <n v="250000"/>
    <n v="170546.6"/>
    <n v="86.6"/>
    <s v="Female"/>
    <s v="B+"/>
    <b v="0"/>
    <b v="1"/>
    <b v="1"/>
    <x v="13"/>
    <n v="30.321067189524179"/>
    <b v="1"/>
    <b v="1"/>
    <s v="Respiratory Infection"/>
    <s v="Critical"/>
    <b v="1"/>
    <s v="UnitedHealthcare"/>
    <x v="3"/>
    <b v="1"/>
    <x v="1"/>
    <b v="1"/>
    <b v="1"/>
    <b v="1"/>
    <x v="1"/>
  </r>
  <r>
    <s v="PID0668"/>
    <x v="0"/>
    <x v="1"/>
    <n v="60000"/>
    <n v="31337.919999999998"/>
    <n v="52.7"/>
    <s v="Female"/>
    <s v="A-"/>
    <b v="1"/>
    <b v="1"/>
    <b v="1"/>
    <x v="0"/>
    <n v="21.11039897452331"/>
    <b v="0"/>
    <b v="0"/>
    <s v="Fractured Arm"/>
    <s v="Recovered"/>
    <b v="1"/>
    <s v="Cigna"/>
    <x v="6"/>
    <b v="0"/>
    <x v="0"/>
    <b v="0"/>
    <b v="0"/>
    <b v="0"/>
    <x v="0"/>
  </r>
  <r>
    <s v="PID0669"/>
    <x v="0"/>
    <x v="2"/>
    <n v="90000"/>
    <n v="73656"/>
    <n v="70.8"/>
    <s v="Male"/>
    <s v="A-"/>
    <b v="0"/>
    <b v="1"/>
    <b v="1"/>
    <x v="9"/>
    <n v="30.644044321329638"/>
    <b v="1"/>
    <b v="1"/>
    <s v="Heart Attack"/>
    <s v="Ongoing Treatment"/>
    <b v="1"/>
    <s v="UnitedHealthcare"/>
    <x v="2"/>
    <b v="1"/>
    <x v="1"/>
    <b v="1"/>
    <b v="1"/>
    <b v="1"/>
    <x v="1"/>
  </r>
  <r>
    <s v="PID0670"/>
    <x v="2"/>
    <x v="0"/>
    <n v="60000"/>
    <n v="32882.85"/>
    <n v="78.3"/>
    <s v="Female"/>
    <s v="A+"/>
    <b v="0"/>
    <b v="0"/>
    <b v="1"/>
    <x v="17"/>
    <n v="28.414864276382641"/>
    <b v="1"/>
    <b v="1"/>
    <s v="Cancer"/>
    <s v="Ongoing Treatment"/>
    <b v="1"/>
    <s v="Blue Cross"/>
    <x v="3"/>
    <b v="1"/>
    <x v="1"/>
    <b v="1"/>
    <b v="1"/>
    <b v="1"/>
    <x v="1"/>
  </r>
  <r>
    <s v="PID0671"/>
    <x v="4"/>
    <x v="0"/>
    <n v="12000"/>
    <n v="0"/>
    <n v="95"/>
    <s v="Female"/>
    <s v="O+"/>
    <b v="0"/>
    <b v="1"/>
    <b v="0"/>
    <x v="0"/>
    <n v="31.741788900397605"/>
    <b v="1"/>
    <b v="1"/>
    <s v="Kidney Stones"/>
    <s v="Recovered"/>
    <b v="0"/>
    <n v="0"/>
    <x v="1"/>
    <b v="0"/>
    <x v="0"/>
    <b v="1"/>
    <b v="1"/>
    <b v="0"/>
    <x v="0"/>
  </r>
  <r>
    <s v="PID0672"/>
    <x v="2"/>
    <x v="2"/>
    <n v="12000"/>
    <n v="9054.18"/>
    <n v="90.6"/>
    <s v="Male"/>
    <s v="A+"/>
    <b v="1"/>
    <b v="0"/>
    <b v="1"/>
    <x v="0"/>
    <n v="29.92469282600079"/>
    <b v="1"/>
    <b v="1"/>
    <s v="Heart Attack"/>
    <s v="Ongoing Treatment"/>
    <b v="1"/>
    <s v="Aetna"/>
    <x v="4"/>
    <b v="1"/>
    <x v="1"/>
    <b v="1"/>
    <b v="1"/>
    <b v="0"/>
    <x v="0"/>
  </r>
  <r>
    <s v="PID0673"/>
    <x v="0"/>
    <x v="1"/>
    <n v="12000"/>
    <n v="8400.9000000000015"/>
    <n v="66.2"/>
    <s v="Female"/>
    <s v="O-"/>
    <b v="1"/>
    <b v="1"/>
    <b v="1"/>
    <x v="1"/>
    <n v="28.279721474646504"/>
    <b v="1"/>
    <b v="1"/>
    <s v="Childbirth"/>
    <s v="Critical"/>
    <b v="1"/>
    <s v="Medicare"/>
    <x v="0"/>
    <b v="1"/>
    <x v="1"/>
    <b v="1"/>
    <b v="1"/>
    <b v="1"/>
    <x v="1"/>
  </r>
  <r>
    <s v="PID0674"/>
    <x v="2"/>
    <x v="2"/>
    <n v="48000"/>
    <n v="43134.92"/>
    <n v="66.900000000000006"/>
    <s v="Male"/>
    <s v="A-"/>
    <b v="0"/>
    <b v="0"/>
    <b v="1"/>
    <x v="2"/>
    <n v="21.59736570247934"/>
    <b v="0"/>
    <b v="0"/>
    <s v="Prostate Cancer"/>
    <s v="Ongoing Treatment"/>
    <b v="1"/>
    <s v="Medicare"/>
    <x v="6"/>
    <b v="0"/>
    <x v="0"/>
    <b v="0"/>
    <b v="0"/>
    <b v="0"/>
    <x v="0"/>
  </r>
  <r>
    <s v="PID0675"/>
    <x v="2"/>
    <x v="0"/>
    <n v="18000"/>
    <n v="9478.98"/>
    <n v="58.7"/>
    <s v="Male"/>
    <s v="AB-"/>
    <b v="0"/>
    <b v="0"/>
    <b v="1"/>
    <x v="1"/>
    <n v="21.047724909462513"/>
    <b v="0"/>
    <b v="0"/>
    <s v="Fractured Leg"/>
    <s v="Critical"/>
    <b v="1"/>
    <s v="UnitedHealthcare"/>
    <x v="3"/>
    <b v="0"/>
    <x v="0"/>
    <b v="0"/>
    <b v="0"/>
    <b v="0"/>
    <x v="0"/>
  </r>
  <r>
    <s v="PID0676"/>
    <x v="2"/>
    <x v="2"/>
    <n v="60000"/>
    <n v="50145.04"/>
    <n v="104.7"/>
    <s v="Male"/>
    <s v="B-"/>
    <b v="0"/>
    <b v="0"/>
    <b v="1"/>
    <x v="12"/>
    <n v="33.41951546490472"/>
    <b v="1"/>
    <b v="1"/>
    <s v="Respiratory Infection"/>
    <s v="Critical"/>
    <b v="1"/>
    <s v="Blue Cross"/>
    <x v="0"/>
    <b v="1"/>
    <x v="1"/>
    <b v="1"/>
    <b v="1"/>
    <b v="1"/>
    <x v="1"/>
  </r>
  <r>
    <s v="PID0677"/>
    <x v="2"/>
    <x v="2"/>
    <n v="24000"/>
    <n v="15096.18"/>
    <n v="83.5"/>
    <s v="Male"/>
    <s v="AB-"/>
    <b v="1"/>
    <b v="1"/>
    <b v="1"/>
    <x v="9"/>
    <n v="28.555794945453304"/>
    <b v="1"/>
    <b v="1"/>
    <s v="Heart Disease"/>
    <s v="Ongoing Treatment"/>
    <b v="1"/>
    <s v="Cigna"/>
    <x v="3"/>
    <b v="1"/>
    <x v="1"/>
    <b v="1"/>
    <b v="1"/>
    <b v="0"/>
    <x v="0"/>
  </r>
  <r>
    <s v="PID0678"/>
    <x v="0"/>
    <x v="0"/>
    <n v="60000"/>
    <n v="43140.5"/>
    <n v="87.8"/>
    <s v="Female"/>
    <s v="O-"/>
    <b v="1"/>
    <b v="0"/>
    <b v="1"/>
    <x v="8"/>
    <n v="34.296874999999993"/>
    <b v="1"/>
    <b v="1"/>
    <s v="Heart Disease"/>
    <s v="Recovered"/>
    <b v="1"/>
    <s v="Blue Cross"/>
    <x v="1"/>
    <b v="1"/>
    <x v="1"/>
    <b v="1"/>
    <b v="1"/>
    <b v="0"/>
    <x v="0"/>
  </r>
  <r>
    <s v="PID0679"/>
    <x v="0"/>
    <x v="0"/>
    <n v="500"/>
    <n v="288.08999999999997"/>
    <n v="46.1"/>
    <s v="Female"/>
    <s v="B-"/>
    <b v="1"/>
    <b v="1"/>
    <b v="1"/>
    <x v="8"/>
    <n v="20.488888888888891"/>
    <b v="0"/>
    <b v="0"/>
    <s v="Osteoarthritis"/>
    <s v="Ongoing Treatment"/>
    <b v="1"/>
    <s v="UnitedHealthcare"/>
    <x v="0"/>
    <b v="0"/>
    <x v="0"/>
    <b v="0"/>
    <b v="0"/>
    <b v="0"/>
    <x v="0"/>
  </r>
  <r>
    <s v="PID0680"/>
    <x v="2"/>
    <x v="1"/>
    <n v="36000"/>
    <n v="31428.06"/>
    <n v="88.9"/>
    <s v="Male"/>
    <s v="AB-"/>
    <b v="1"/>
    <b v="1"/>
    <b v="1"/>
    <x v="0"/>
    <n v="32.653810835629024"/>
    <b v="1"/>
    <b v="1"/>
    <s v="Heart Attack"/>
    <s v="Recovered"/>
    <b v="1"/>
    <s v="Medicare"/>
    <x v="2"/>
    <b v="1"/>
    <x v="1"/>
    <b v="1"/>
    <b v="1"/>
    <b v="0"/>
    <x v="0"/>
  </r>
  <r>
    <s v="PID0681"/>
    <x v="0"/>
    <x v="3"/>
    <n v="2000"/>
    <n v="1304.68"/>
    <n v="67.5"/>
    <s v="Male"/>
    <s v="AB+"/>
    <b v="0"/>
    <b v="0"/>
    <b v="1"/>
    <x v="6"/>
    <n v="23.633626273589865"/>
    <b v="0"/>
    <b v="0"/>
    <s v="Kidney Stones"/>
    <s v="Recovered"/>
    <b v="1"/>
    <s v="Cigna"/>
    <x v="0"/>
    <b v="0"/>
    <x v="0"/>
    <b v="0"/>
    <b v="0"/>
    <b v="0"/>
    <x v="0"/>
  </r>
  <r>
    <s v="PID0682"/>
    <x v="1"/>
    <x v="0"/>
    <n v="100"/>
    <n v="86.42"/>
    <n v="60.5"/>
    <s v="Female"/>
    <s v="A+"/>
    <b v="0"/>
    <b v="1"/>
    <b v="1"/>
    <x v="3"/>
    <n v="23.931015387049559"/>
    <b v="0"/>
    <b v="0"/>
    <s v="Osteoarthritis"/>
    <s v="Ongoing Treatment"/>
    <b v="1"/>
    <s v="Blue Cross"/>
    <x v="0"/>
    <b v="0"/>
    <x v="0"/>
    <b v="0"/>
    <b v="0"/>
    <b v="0"/>
    <x v="0"/>
  </r>
  <r>
    <s v="PID0683"/>
    <x v="2"/>
    <x v="0"/>
    <n v="24000"/>
    <n v="15400.439999999999"/>
    <n v="57.6"/>
    <s v="Male"/>
    <s v="O-"/>
    <b v="0"/>
    <b v="0"/>
    <b v="1"/>
    <x v="4"/>
    <n v="22.499999999999996"/>
    <b v="0"/>
    <b v="0"/>
    <s v="Osteoarthritis"/>
    <s v="Recovered"/>
    <b v="1"/>
    <s v="UnitedHealthcare"/>
    <x v="1"/>
    <b v="0"/>
    <x v="0"/>
    <b v="0"/>
    <b v="0"/>
    <b v="0"/>
    <x v="0"/>
  </r>
  <r>
    <s v="PID0684"/>
    <x v="1"/>
    <x v="0"/>
    <n v="18000"/>
    <n v="0"/>
    <n v="62"/>
    <s v="Female"/>
    <s v="A+"/>
    <b v="0"/>
    <b v="1"/>
    <b v="0"/>
    <x v="12"/>
    <n v="23.335466144755166"/>
    <b v="0"/>
    <b v="0"/>
    <s v="Childbirth"/>
    <s v="Recovered"/>
    <b v="0"/>
    <n v="0"/>
    <x v="2"/>
    <b v="0"/>
    <x v="0"/>
    <b v="0"/>
    <b v="0"/>
    <b v="0"/>
    <x v="0"/>
  </r>
  <r>
    <s v="PID0685"/>
    <x v="0"/>
    <x v="0"/>
    <n v="500"/>
    <n v="309.23"/>
    <n v="66.2"/>
    <s v="Female"/>
    <s v="O+"/>
    <b v="0"/>
    <b v="0"/>
    <b v="1"/>
    <x v="10"/>
    <n v="22.906574394463671"/>
    <b v="0"/>
    <b v="0"/>
    <s v="Prostate Cancer"/>
    <s v="Critical"/>
    <b v="1"/>
    <s v="Cigna"/>
    <x v="1"/>
    <b v="0"/>
    <x v="0"/>
    <b v="0"/>
    <b v="0"/>
    <b v="0"/>
    <x v="0"/>
  </r>
  <r>
    <s v="PID0686"/>
    <x v="0"/>
    <x v="3"/>
    <n v="20000"/>
    <n v="15489.94"/>
    <n v="66.8"/>
    <s v="Male"/>
    <s v="B+"/>
    <b v="1"/>
    <b v="0"/>
    <b v="1"/>
    <x v="5"/>
    <n v="23.952095808383234"/>
    <b v="0"/>
    <b v="0"/>
    <s v="Diabetes"/>
    <s v="Ongoing Treatment"/>
    <b v="1"/>
    <s v="UnitedHealthcare"/>
    <x v="3"/>
    <b v="0"/>
    <x v="0"/>
    <b v="0"/>
    <b v="0"/>
    <b v="0"/>
    <x v="0"/>
  </r>
  <r>
    <s v="PID0687"/>
    <x v="0"/>
    <x v="0"/>
    <n v="500"/>
    <n v="262.81"/>
    <n v="67.2"/>
    <s v="Female"/>
    <s v="O-"/>
    <b v="0"/>
    <b v="0"/>
    <b v="1"/>
    <x v="3"/>
    <n v="26.581227008425298"/>
    <b v="0"/>
    <b v="0"/>
    <s v="Hypertension"/>
    <s v="Recovered"/>
    <b v="1"/>
    <s v="Medicare"/>
    <x v="1"/>
    <b v="0"/>
    <x v="0"/>
    <b v="0"/>
    <b v="0"/>
    <b v="0"/>
    <x v="0"/>
  </r>
  <r>
    <s v="PID0688"/>
    <x v="2"/>
    <x v="0"/>
    <n v="200000"/>
    <n v="167637.20000000001"/>
    <n v="91"/>
    <s v="Female"/>
    <s v="B+"/>
    <b v="0"/>
    <b v="1"/>
    <b v="1"/>
    <x v="2"/>
    <n v="28.721121070571897"/>
    <b v="1"/>
    <b v="1"/>
    <s v="Heart Attack"/>
    <s v="Critical"/>
    <b v="1"/>
    <s v="Blue Cross"/>
    <x v="1"/>
    <b v="1"/>
    <x v="1"/>
    <b v="1"/>
    <b v="1"/>
    <b v="0"/>
    <x v="0"/>
  </r>
  <r>
    <s v="PID0689"/>
    <x v="2"/>
    <x v="0"/>
    <n v="100"/>
    <n v="59.02"/>
    <n v="70.8"/>
    <s v="Male"/>
    <s v="AB+"/>
    <b v="0"/>
    <b v="0"/>
    <b v="1"/>
    <x v="13"/>
    <n v="23.118367346938776"/>
    <b v="0"/>
    <b v="0"/>
    <s v="Cancer"/>
    <s v="Recovered"/>
    <b v="1"/>
    <s v="Medicare"/>
    <x v="0"/>
    <b v="0"/>
    <x v="0"/>
    <b v="0"/>
    <b v="0"/>
    <b v="0"/>
    <x v="0"/>
  </r>
  <r>
    <s v="PID0690"/>
    <x v="0"/>
    <x v="2"/>
    <n v="250000"/>
    <n v="139263.20000000001"/>
    <n v="85.7"/>
    <s v="Female"/>
    <s v="B+"/>
    <b v="1"/>
    <b v="0"/>
    <b v="1"/>
    <x v="6"/>
    <n v="31.863474122546108"/>
    <b v="1"/>
    <b v="1"/>
    <s v="Diabetes"/>
    <s v="Recovered"/>
    <b v="1"/>
    <s v="Aetna"/>
    <x v="6"/>
    <b v="1"/>
    <x v="1"/>
    <b v="1"/>
    <b v="1"/>
    <b v="1"/>
    <x v="1"/>
  </r>
  <r>
    <s v="PID0691"/>
    <x v="0"/>
    <x v="0"/>
    <n v="18000"/>
    <n v="0"/>
    <n v="74.2"/>
    <s v="Female"/>
    <s v="A-"/>
    <b v="1"/>
    <b v="0"/>
    <b v="0"/>
    <x v="7"/>
    <n v="26.92698504862825"/>
    <b v="0"/>
    <b v="0"/>
    <s v="Hypertension"/>
    <s v="Ongoing Treatment"/>
    <b v="0"/>
    <n v="0"/>
    <x v="0"/>
    <b v="0"/>
    <x v="0"/>
    <b v="0"/>
    <b v="0"/>
    <b v="0"/>
    <x v="0"/>
  </r>
  <r>
    <s v="PID0692"/>
    <x v="2"/>
    <x v="2"/>
    <n v="18000"/>
    <n v="15191.880000000001"/>
    <n v="69.900000000000006"/>
    <s v="Male"/>
    <s v="AB-"/>
    <b v="1"/>
    <b v="0"/>
    <b v="1"/>
    <x v="16"/>
    <n v="23.087594133967499"/>
    <b v="0"/>
    <b v="0"/>
    <s v="Cancer"/>
    <s v="Critical"/>
    <b v="1"/>
    <s v="Cigna"/>
    <x v="0"/>
    <b v="0"/>
    <x v="0"/>
    <b v="0"/>
    <b v="0"/>
    <b v="0"/>
    <x v="0"/>
  </r>
  <r>
    <s v="PID0693"/>
    <x v="1"/>
    <x v="3"/>
    <n v="90000"/>
    <n v="0"/>
    <n v="83.7"/>
    <s v="Female"/>
    <s v="AB+"/>
    <b v="0"/>
    <b v="0"/>
    <b v="0"/>
    <x v="13"/>
    <n v="34.39349112426035"/>
    <b v="1"/>
    <b v="1"/>
    <s v="Prostate Cancer"/>
    <s v="Critical"/>
    <b v="0"/>
    <n v="0"/>
    <x v="1"/>
    <b v="1"/>
    <x v="1"/>
    <b v="1"/>
    <b v="1"/>
    <b v="1"/>
    <x v="1"/>
  </r>
  <r>
    <s v="PID0694"/>
    <x v="2"/>
    <x v="2"/>
    <n v="18000"/>
    <n v="15334.74"/>
    <n v="101.1"/>
    <s v="Male"/>
    <s v="A+"/>
    <b v="0"/>
    <b v="1"/>
    <b v="1"/>
    <x v="20"/>
    <n v="33.012244897959185"/>
    <b v="1"/>
    <b v="1"/>
    <s v="Kidney Stones"/>
    <s v="Critical"/>
    <b v="1"/>
    <s v="Medicare"/>
    <x v="1"/>
    <b v="1"/>
    <x v="1"/>
    <b v="1"/>
    <b v="1"/>
    <b v="1"/>
    <x v="1"/>
  </r>
  <r>
    <s v="PID0695"/>
    <x v="2"/>
    <x v="2"/>
    <n v="60000"/>
    <n v="48267.05"/>
    <n v="81.5"/>
    <s v="Female"/>
    <s v="O-"/>
    <b v="0"/>
    <b v="1"/>
    <b v="1"/>
    <x v="12"/>
    <n v="30.301903628792392"/>
    <b v="1"/>
    <b v="1"/>
    <s v="Prostate Cancer"/>
    <s v="Recovered"/>
    <b v="1"/>
    <s v="Cigna"/>
    <x v="0"/>
    <b v="0"/>
    <x v="0"/>
    <b v="1"/>
    <b v="1"/>
    <b v="0"/>
    <x v="0"/>
  </r>
  <r>
    <s v="PID0696"/>
    <x v="2"/>
    <x v="0"/>
    <n v="60000"/>
    <n v="44041.1"/>
    <n v="85.2"/>
    <s v="Male"/>
    <s v="B+"/>
    <b v="1"/>
    <b v="1"/>
    <b v="1"/>
    <x v="6"/>
    <n v="29.480968858131494"/>
    <b v="1"/>
    <b v="1"/>
    <s v="Heart Attack"/>
    <s v="Ongoing Treatment"/>
    <b v="1"/>
    <s v="Medicare"/>
    <x v="2"/>
    <b v="1"/>
    <x v="1"/>
    <b v="1"/>
    <b v="1"/>
    <b v="1"/>
    <x v="1"/>
  </r>
  <r>
    <s v="PID0697"/>
    <x v="2"/>
    <x v="2"/>
    <n v="24000"/>
    <n v="19459.29"/>
    <n v="84.2"/>
    <s v="Female"/>
    <s v="A+"/>
    <b v="0"/>
    <b v="1"/>
    <b v="1"/>
    <x v="2"/>
    <n v="31.305770374776923"/>
    <b v="1"/>
    <b v="1"/>
    <s v="Hypertension"/>
    <s v="Critical"/>
    <b v="1"/>
    <s v="Blue Cross"/>
    <x v="2"/>
    <b v="0"/>
    <x v="0"/>
    <b v="1"/>
    <b v="1"/>
    <b v="0"/>
    <x v="0"/>
  </r>
  <r>
    <s v="PID0698"/>
    <x v="2"/>
    <x v="2"/>
    <n v="48000"/>
    <n v="28136.92"/>
    <n v="60.6"/>
    <s v="Male"/>
    <s v="A+"/>
    <b v="1"/>
    <b v="0"/>
    <b v="1"/>
    <x v="13"/>
    <n v="20.247920077516788"/>
    <b v="0"/>
    <b v="0"/>
    <s v="Fractured Leg"/>
    <s v="Recovered"/>
    <b v="1"/>
    <s v="Medicare"/>
    <x v="0"/>
    <b v="0"/>
    <x v="0"/>
    <b v="0"/>
    <b v="0"/>
    <b v="0"/>
    <x v="0"/>
  </r>
  <r>
    <s v="PID0699"/>
    <x v="2"/>
    <x v="0"/>
    <n v="90000"/>
    <n v="66656.2"/>
    <n v="93.6"/>
    <s v="Male"/>
    <s v="O+"/>
    <b v="0"/>
    <b v="0"/>
    <b v="1"/>
    <x v="1"/>
    <n v="29.212571392902841"/>
    <b v="1"/>
    <b v="1"/>
    <s v="Cancer"/>
    <s v="Recovered"/>
    <b v="1"/>
    <s v="Cigna"/>
    <x v="4"/>
    <b v="0"/>
    <x v="0"/>
    <b v="1"/>
    <b v="1"/>
    <b v="0"/>
    <x v="0"/>
  </r>
  <r>
    <s v="PID0700"/>
    <x v="2"/>
    <x v="0"/>
    <n v="18000"/>
    <n v="0"/>
    <n v="92.1"/>
    <s v="Male"/>
    <s v="O+"/>
    <b v="0"/>
    <b v="0"/>
    <b v="0"/>
    <x v="8"/>
    <n v="33.422848018580346"/>
    <b v="1"/>
    <b v="1"/>
    <s v="Diabetes"/>
    <s v="Ongoing Treatment"/>
    <b v="0"/>
    <n v="0"/>
    <x v="1"/>
    <b v="1"/>
    <x v="1"/>
    <b v="1"/>
    <b v="1"/>
    <b v="1"/>
    <x v="1"/>
  </r>
  <r>
    <s v="PID0701"/>
    <x v="0"/>
    <x v="0"/>
    <n v="24000"/>
    <n v="14503.32"/>
    <n v="55.7"/>
    <s v="Female"/>
    <s v="O-"/>
    <b v="1"/>
    <b v="1"/>
    <b v="1"/>
    <x v="3"/>
    <n v="21.223898795915254"/>
    <b v="0"/>
    <b v="0"/>
    <s v="Kidney Stones"/>
    <s v="Critical"/>
    <b v="1"/>
    <s v="UnitedHealthcare"/>
    <x v="2"/>
    <b v="0"/>
    <x v="0"/>
    <b v="0"/>
    <b v="0"/>
    <b v="0"/>
    <x v="0"/>
  </r>
  <r>
    <s v="PID0702"/>
    <x v="2"/>
    <x v="0"/>
    <n v="12000"/>
    <n v="8919.66"/>
    <n v="82.2"/>
    <s v="Female"/>
    <s v="O-"/>
    <b v="1"/>
    <b v="0"/>
    <b v="1"/>
    <x v="13"/>
    <n v="30.938311566110883"/>
    <b v="1"/>
    <b v="1"/>
    <s v="Stroke"/>
    <s v="Critical"/>
    <b v="1"/>
    <s v="UnitedHealthcare"/>
    <x v="5"/>
    <b v="1"/>
    <x v="1"/>
    <b v="1"/>
    <b v="1"/>
    <b v="1"/>
    <x v="1"/>
  </r>
  <r>
    <s v="PID0703"/>
    <x v="1"/>
    <x v="3"/>
    <n v="20000"/>
    <n v="13780.9"/>
    <n v="54.2"/>
    <s v="Female"/>
    <s v="B+"/>
    <b v="0"/>
    <b v="1"/>
    <b v="1"/>
    <x v="17"/>
    <n v="21.43902535500969"/>
    <b v="0"/>
    <b v="0"/>
    <s v="Osteoarthritis"/>
    <s v="Ongoing Treatment"/>
    <b v="1"/>
    <s v="UnitedHealthcare"/>
    <x v="0"/>
    <b v="0"/>
    <x v="0"/>
    <b v="0"/>
    <b v="0"/>
    <b v="0"/>
    <x v="0"/>
  </r>
  <r>
    <s v="PID0704"/>
    <x v="1"/>
    <x v="2"/>
    <n v="20000"/>
    <n v="12907.56"/>
    <n v="67"/>
    <s v="Female"/>
    <s v="AB+"/>
    <b v="0"/>
    <b v="0"/>
    <b v="1"/>
    <x v="13"/>
    <n v="25.847768218818715"/>
    <b v="0"/>
    <b v="0"/>
    <s v="Fractured Leg"/>
    <s v="Ongoing Treatment"/>
    <b v="1"/>
    <s v="UnitedHealthcare"/>
    <x v="4"/>
    <b v="0"/>
    <x v="0"/>
    <b v="0"/>
    <b v="0"/>
    <b v="0"/>
    <x v="0"/>
  </r>
  <r>
    <s v="PID0705"/>
    <x v="1"/>
    <x v="2"/>
    <n v="60000"/>
    <n v="35408.32"/>
    <n v="80"/>
    <s v="Male"/>
    <s v="AB-"/>
    <b v="0"/>
    <b v="0"/>
    <b v="1"/>
    <x v="11"/>
    <n v="32.455677715120288"/>
    <b v="1"/>
    <b v="1"/>
    <s v="Heart Attack"/>
    <s v="Recovered"/>
    <b v="1"/>
    <s v="UnitedHealthcare"/>
    <x v="1"/>
    <b v="1"/>
    <x v="1"/>
    <b v="1"/>
    <b v="1"/>
    <b v="0"/>
    <x v="0"/>
  </r>
  <r>
    <s v="PID0706"/>
    <x v="0"/>
    <x v="1"/>
    <n v="250000"/>
    <n v="126508.5"/>
    <n v="80.599999999999994"/>
    <s v="Male"/>
    <s v="O-"/>
    <b v="0"/>
    <b v="0"/>
    <b v="1"/>
    <x v="22"/>
    <n v="32.286492549270946"/>
    <b v="1"/>
    <b v="1"/>
    <s v="Allergic Reaction"/>
    <s v="Recovered"/>
    <b v="1"/>
    <s v="Cigna"/>
    <x v="2"/>
    <b v="1"/>
    <x v="1"/>
    <b v="1"/>
    <b v="1"/>
    <b v="1"/>
    <x v="1"/>
  </r>
  <r>
    <s v="PID0707"/>
    <x v="2"/>
    <x v="2"/>
    <n v="12000"/>
    <n v="6771.42"/>
    <n v="80.900000000000006"/>
    <s v="Male"/>
    <s v="O+"/>
    <b v="0"/>
    <b v="0"/>
    <b v="1"/>
    <x v="3"/>
    <n v="26.416326530612245"/>
    <b v="0"/>
    <b v="0"/>
    <s v="Childbirth"/>
    <s v="Recovered"/>
    <b v="1"/>
    <s v="Cigna"/>
    <x v="2"/>
    <b v="0"/>
    <x v="0"/>
    <b v="0"/>
    <b v="0"/>
    <b v="0"/>
    <x v="0"/>
  </r>
  <r>
    <s v="PID0708"/>
    <x v="0"/>
    <x v="0"/>
    <n v="90000"/>
    <n v="59766.450000000004"/>
    <n v="61.8"/>
    <s v="Male"/>
    <s v="A+"/>
    <b v="0"/>
    <b v="0"/>
    <b v="1"/>
    <x v="2"/>
    <n v="26.748614958448751"/>
    <b v="0"/>
    <b v="0"/>
    <s v="Cancer"/>
    <s v="Recovered"/>
    <b v="1"/>
    <s v="Aetna"/>
    <x v="1"/>
    <b v="0"/>
    <x v="0"/>
    <b v="0"/>
    <b v="0"/>
    <b v="0"/>
    <x v="0"/>
  </r>
  <r>
    <s v="PID0709"/>
    <x v="2"/>
    <x v="1"/>
    <n v="90000"/>
    <n v="75760.05"/>
    <n v="86.7"/>
    <s v="Female"/>
    <s v="AB+"/>
    <b v="1"/>
    <b v="0"/>
    <b v="1"/>
    <x v="13"/>
    <n v="28.96855892278392"/>
    <b v="1"/>
    <b v="1"/>
    <s v="Appendicitis"/>
    <s v="Recovered"/>
    <b v="1"/>
    <s v="Aetna"/>
    <x v="1"/>
    <b v="0"/>
    <x v="0"/>
    <b v="1"/>
    <b v="1"/>
    <b v="0"/>
    <x v="0"/>
  </r>
  <r>
    <s v="PID0710"/>
    <x v="2"/>
    <x v="1"/>
    <n v="16000"/>
    <n v="13875.26"/>
    <n v="64.8"/>
    <s v="Male"/>
    <s v="O-"/>
    <b v="0"/>
    <b v="1"/>
    <b v="1"/>
    <x v="1"/>
    <n v="21.903731746890212"/>
    <b v="0"/>
    <b v="0"/>
    <s v="Fractured Arm"/>
    <s v="Ongoing Treatment"/>
    <b v="1"/>
    <s v="Blue Cross"/>
    <x v="0"/>
    <b v="0"/>
    <x v="0"/>
    <b v="0"/>
    <b v="0"/>
    <b v="0"/>
    <x v="0"/>
  </r>
  <r>
    <s v="PID0711"/>
    <x v="0"/>
    <x v="2"/>
    <n v="40000"/>
    <n v="35384.899999999994"/>
    <n v="65.099999999999994"/>
    <s v="Male"/>
    <s v="B-"/>
    <b v="0"/>
    <b v="0"/>
    <b v="1"/>
    <x v="11"/>
    <n v="28.551379325468179"/>
    <b v="1"/>
    <b v="1"/>
    <s v="Prostate Cancer"/>
    <s v="Critical"/>
    <b v="1"/>
    <s v="Blue Cross"/>
    <x v="0"/>
    <b v="1"/>
    <x v="1"/>
    <b v="1"/>
    <b v="1"/>
    <b v="1"/>
    <x v="1"/>
  </r>
  <r>
    <s v="PID0712"/>
    <x v="0"/>
    <x v="1"/>
    <n v="500"/>
    <n v="406.64"/>
    <n v="96.4"/>
    <s v="Female"/>
    <s v="A+"/>
    <b v="1"/>
    <b v="0"/>
    <b v="1"/>
    <x v="3"/>
    <n v="33.752319596652782"/>
    <b v="1"/>
    <b v="1"/>
    <s v="Fractured Leg"/>
    <s v="Critical"/>
    <b v="1"/>
    <s v="Blue Cross"/>
    <x v="5"/>
    <b v="0"/>
    <x v="0"/>
    <b v="1"/>
    <b v="1"/>
    <b v="0"/>
    <x v="0"/>
  </r>
  <r>
    <s v="PID0713"/>
    <x v="2"/>
    <x v="3"/>
    <n v="500"/>
    <n v="344.07"/>
    <n v="64.8"/>
    <s v="Female"/>
    <s v="B-"/>
    <b v="0"/>
    <b v="0"/>
    <b v="1"/>
    <x v="0"/>
    <n v="23.801652892561986"/>
    <b v="0"/>
    <b v="0"/>
    <s v="Kidney Stones"/>
    <s v="Ongoing Treatment"/>
    <b v="1"/>
    <s v="Cigna"/>
    <x v="4"/>
    <b v="0"/>
    <x v="0"/>
    <b v="0"/>
    <b v="0"/>
    <b v="0"/>
    <x v="0"/>
  </r>
  <r>
    <s v="PID0714"/>
    <x v="0"/>
    <x v="0"/>
    <n v="12000"/>
    <n v="6670.62"/>
    <n v="68.5"/>
    <s v="Male"/>
    <s v="B+"/>
    <b v="1"/>
    <b v="1"/>
    <b v="1"/>
    <x v="13"/>
    <n v="23.154407787993513"/>
    <b v="0"/>
    <b v="0"/>
    <s v="Prostate Cancer"/>
    <s v="Critical"/>
    <b v="1"/>
    <s v="Aetna"/>
    <x v="1"/>
    <b v="0"/>
    <x v="0"/>
    <b v="0"/>
    <b v="0"/>
    <b v="0"/>
    <x v="0"/>
  </r>
  <r>
    <s v="PID0715"/>
    <x v="0"/>
    <x v="3"/>
    <n v="60000"/>
    <n v="51497"/>
    <n v="84.9"/>
    <s v="Male"/>
    <s v="O-"/>
    <b v="1"/>
    <b v="0"/>
    <b v="1"/>
    <x v="0"/>
    <n v="32.350251486053949"/>
    <b v="1"/>
    <b v="1"/>
    <s v="Childbirth"/>
    <s v="Ongoing Treatment"/>
    <b v="1"/>
    <s v="UnitedHealthcare"/>
    <x v="2"/>
    <b v="1"/>
    <x v="1"/>
    <b v="1"/>
    <b v="1"/>
    <b v="1"/>
    <x v="1"/>
  </r>
  <r>
    <s v="PID0716"/>
    <x v="0"/>
    <x v="0"/>
    <n v="36000"/>
    <n v="18567.12"/>
    <n v="84.3"/>
    <s v="Female"/>
    <s v="A-"/>
    <b v="0"/>
    <b v="0"/>
    <b v="1"/>
    <x v="8"/>
    <n v="30.226971207286027"/>
    <b v="1"/>
    <b v="1"/>
    <s v="Fractured Leg"/>
    <s v="Ongoing Treatment"/>
    <b v="1"/>
    <s v="Cigna"/>
    <x v="1"/>
    <b v="1"/>
    <x v="1"/>
    <b v="1"/>
    <b v="1"/>
    <b v="1"/>
    <x v="1"/>
  </r>
  <r>
    <s v="PID0717"/>
    <x v="0"/>
    <x v="2"/>
    <n v="250000"/>
    <n v="154206.1"/>
    <n v="57.7"/>
    <s v="Male"/>
    <s v="O-"/>
    <b v="0"/>
    <b v="0"/>
    <b v="1"/>
    <x v="5"/>
    <n v="20.443594104308396"/>
    <b v="0"/>
    <b v="0"/>
    <s v="Osteoarthritis"/>
    <s v="Recovered"/>
    <b v="1"/>
    <s v="Medicare"/>
    <x v="1"/>
    <b v="0"/>
    <x v="0"/>
    <b v="0"/>
    <b v="0"/>
    <b v="0"/>
    <x v="0"/>
  </r>
  <r>
    <s v="PID0718"/>
    <x v="1"/>
    <x v="2"/>
    <n v="3000"/>
    <n v="2193.54"/>
    <n v="71.900000000000006"/>
    <s v="Male"/>
    <s v="O+"/>
    <b v="0"/>
    <b v="0"/>
    <b v="1"/>
    <x v="8"/>
    <n v="28.085937499999996"/>
    <b v="1"/>
    <b v="1"/>
    <s v="Fractured Arm"/>
    <s v="Ongoing Treatment"/>
    <b v="1"/>
    <s v="Cigna"/>
    <x v="1"/>
    <b v="1"/>
    <x v="1"/>
    <b v="1"/>
    <b v="1"/>
    <b v="1"/>
    <x v="1"/>
  </r>
  <r>
    <s v="PID0719"/>
    <x v="2"/>
    <x v="3"/>
    <n v="100"/>
    <n v="65.45"/>
    <n v="94.9"/>
    <s v="Male"/>
    <s v="B+"/>
    <b v="0"/>
    <b v="0"/>
    <b v="1"/>
    <x v="0"/>
    <n v="34.857667584940316"/>
    <b v="1"/>
    <b v="1"/>
    <s v="Heart Disease"/>
    <s v="Ongoing Treatment"/>
    <b v="1"/>
    <s v="Cigna"/>
    <x v="0"/>
    <b v="1"/>
    <x v="1"/>
    <b v="1"/>
    <b v="1"/>
    <b v="0"/>
    <x v="0"/>
  </r>
  <r>
    <s v="PID0720"/>
    <x v="2"/>
    <x v="0"/>
    <n v="800"/>
    <n v="557.95000000000005"/>
    <n v="80.8"/>
    <s v="Female"/>
    <s v="B+"/>
    <b v="1"/>
    <b v="0"/>
    <b v="1"/>
    <x v="3"/>
    <n v="31.17163689672466"/>
    <b v="1"/>
    <b v="1"/>
    <s v="Appendicitis"/>
    <s v="Ongoing Treatment"/>
    <b v="1"/>
    <s v="Medicare"/>
    <x v="0"/>
    <b v="1"/>
    <x v="1"/>
    <b v="1"/>
    <b v="1"/>
    <b v="1"/>
    <x v="1"/>
  </r>
  <r>
    <s v="PID0721"/>
    <x v="1"/>
    <x v="1"/>
    <n v="500"/>
    <n v="366.9"/>
    <n v="79.2"/>
    <s v="Female"/>
    <s v="O+"/>
    <b v="0"/>
    <b v="0"/>
    <b v="1"/>
    <x v="1"/>
    <n v="28.398293233891501"/>
    <b v="1"/>
    <b v="1"/>
    <s v="Heart Disease"/>
    <s v="Recovered"/>
    <b v="1"/>
    <s v="UnitedHealthcare"/>
    <x v="0"/>
    <b v="1"/>
    <x v="1"/>
    <b v="1"/>
    <b v="1"/>
    <b v="0"/>
    <x v="0"/>
  </r>
  <r>
    <s v="PID0722"/>
    <x v="2"/>
    <x v="0"/>
    <n v="20000"/>
    <n v="15172.92"/>
    <n v="85.8"/>
    <s v="Female"/>
    <s v="B+"/>
    <b v="0"/>
    <b v="0"/>
    <b v="1"/>
    <x v="10"/>
    <n v="29.688581314878896"/>
    <b v="1"/>
    <b v="1"/>
    <s v="Fractured Leg"/>
    <s v="Ongoing Treatment"/>
    <b v="1"/>
    <s v="UnitedHealthcare"/>
    <x v="2"/>
    <b v="1"/>
    <x v="1"/>
    <b v="1"/>
    <b v="1"/>
    <b v="1"/>
    <x v="1"/>
  </r>
  <r>
    <s v="PID0723"/>
    <x v="2"/>
    <x v="3"/>
    <n v="100"/>
    <n v="87.14"/>
    <n v="89.2"/>
    <s v="Female"/>
    <s v="A-"/>
    <b v="0"/>
    <b v="0"/>
    <b v="1"/>
    <x v="8"/>
    <n v="28.472022726547287"/>
    <b v="1"/>
    <b v="1"/>
    <s v="Respiratory Infection"/>
    <s v="Recovered"/>
    <b v="1"/>
    <s v="Medicare"/>
    <x v="1"/>
    <b v="1"/>
    <x v="1"/>
    <b v="1"/>
    <b v="1"/>
    <b v="1"/>
    <x v="1"/>
  </r>
  <r>
    <s v="PID0724"/>
    <x v="0"/>
    <x v="0"/>
    <n v="20000"/>
    <n v="13300.26"/>
    <n v="53.3"/>
    <s v="Male"/>
    <s v="A-"/>
    <b v="0"/>
    <b v="0"/>
    <b v="1"/>
    <x v="3"/>
    <n v="23.688888888888886"/>
    <b v="0"/>
    <b v="0"/>
    <s v="Fractured Leg"/>
    <s v="Ongoing Treatment"/>
    <b v="1"/>
    <s v="UnitedHealthcare"/>
    <x v="2"/>
    <b v="0"/>
    <x v="0"/>
    <b v="0"/>
    <b v="0"/>
    <b v="0"/>
    <x v="0"/>
  </r>
  <r>
    <s v="PID0725"/>
    <x v="2"/>
    <x v="0"/>
    <n v="24000"/>
    <n v="14020.68"/>
    <n v="66.099999999999994"/>
    <s v="Female"/>
    <s v="B-"/>
    <b v="1"/>
    <b v="0"/>
    <b v="1"/>
    <x v="10"/>
    <n v="22.343158464034612"/>
    <b v="0"/>
    <b v="0"/>
    <s v="Appendicitis"/>
    <s v="Critical"/>
    <b v="1"/>
    <s v="Cigna"/>
    <x v="1"/>
    <b v="0"/>
    <x v="0"/>
    <b v="0"/>
    <b v="0"/>
    <b v="0"/>
    <x v="0"/>
  </r>
  <r>
    <s v="PID0726"/>
    <x v="1"/>
    <x v="0"/>
    <n v="24000"/>
    <n v="0"/>
    <n v="70.400000000000006"/>
    <s v="Female"/>
    <s v="B+"/>
    <b v="0"/>
    <b v="0"/>
    <b v="0"/>
    <x v="6"/>
    <n v="28.200608876782564"/>
    <b v="1"/>
    <b v="1"/>
    <s v="Fractured Arm"/>
    <s v="Recovered"/>
    <b v="0"/>
    <n v="0"/>
    <x v="4"/>
    <b v="0"/>
    <x v="0"/>
    <b v="1"/>
    <b v="1"/>
    <b v="0"/>
    <x v="0"/>
  </r>
  <r>
    <s v="PID0727"/>
    <x v="0"/>
    <x v="0"/>
    <n v="12000"/>
    <n v="8729.76"/>
    <n v="95.6"/>
    <s v="Female"/>
    <s v="AB-"/>
    <b v="0"/>
    <b v="1"/>
    <b v="1"/>
    <x v="5"/>
    <n v="33.472217359336163"/>
    <b v="1"/>
    <b v="1"/>
    <s v="Appendicitis"/>
    <s v="Ongoing Treatment"/>
    <b v="1"/>
    <s v="UnitedHealthcare"/>
    <x v="1"/>
    <b v="0"/>
    <x v="0"/>
    <b v="1"/>
    <b v="1"/>
    <b v="0"/>
    <x v="0"/>
  </r>
  <r>
    <s v="PID0728"/>
    <x v="0"/>
    <x v="2"/>
    <n v="24000"/>
    <n v="12841.380000000001"/>
    <n v="57.6"/>
    <s v="Male"/>
    <s v="O-"/>
    <b v="0"/>
    <b v="0"/>
    <b v="1"/>
    <x v="1"/>
    <n v="20.902888663086081"/>
    <b v="0"/>
    <b v="0"/>
    <s v="Allergic Reaction"/>
    <s v="Ongoing Treatment"/>
    <b v="1"/>
    <s v="Medicare"/>
    <x v="1"/>
    <b v="0"/>
    <x v="0"/>
    <b v="0"/>
    <b v="0"/>
    <b v="0"/>
    <x v="0"/>
  </r>
  <r>
    <s v="PID0729"/>
    <x v="1"/>
    <x v="1"/>
    <n v="90000"/>
    <n v="60509.45"/>
    <n v="46.5"/>
    <s v="Male"/>
    <s v="AB-"/>
    <b v="0"/>
    <b v="1"/>
    <b v="1"/>
    <x v="4"/>
    <n v="20.393842375334415"/>
    <b v="0"/>
    <b v="0"/>
    <s v="Childbirth"/>
    <s v="Recovered"/>
    <b v="1"/>
    <s v="Medicare"/>
    <x v="0"/>
    <b v="0"/>
    <x v="0"/>
    <b v="0"/>
    <b v="0"/>
    <b v="0"/>
    <x v="0"/>
  </r>
  <r>
    <s v="PID0730"/>
    <x v="0"/>
    <x v="0"/>
    <n v="90000"/>
    <n v="0"/>
    <n v="73.900000000000006"/>
    <s v="Male"/>
    <s v="A+"/>
    <b v="0"/>
    <b v="0"/>
    <b v="0"/>
    <x v="3"/>
    <n v="28.158817253467458"/>
    <b v="1"/>
    <b v="1"/>
    <s v="Heart Disease"/>
    <s v="Critical"/>
    <b v="0"/>
    <n v="0"/>
    <x v="1"/>
    <b v="1"/>
    <x v="1"/>
    <b v="1"/>
    <b v="1"/>
    <b v="0"/>
    <x v="0"/>
  </r>
  <r>
    <s v="PID0731"/>
    <x v="2"/>
    <x v="1"/>
    <n v="60000"/>
    <n v="38631.699999999997"/>
    <n v="79.8"/>
    <s v="Female"/>
    <s v="O-"/>
    <b v="0"/>
    <b v="0"/>
    <b v="1"/>
    <x v="1"/>
    <n v="29.669839381320646"/>
    <b v="1"/>
    <b v="1"/>
    <s v="Osteoarthritis"/>
    <s v="Recovered"/>
    <b v="1"/>
    <s v="Blue Cross"/>
    <x v="1"/>
    <b v="1"/>
    <x v="1"/>
    <b v="1"/>
    <b v="1"/>
    <b v="1"/>
    <x v="1"/>
  </r>
  <r>
    <s v="PID0732"/>
    <x v="0"/>
    <x v="1"/>
    <n v="48000"/>
    <n v="29553.119999999999"/>
    <n v="91.3"/>
    <s v="Female"/>
    <s v="B+"/>
    <b v="1"/>
    <b v="0"/>
    <b v="1"/>
    <x v="8"/>
    <n v="29.812244897959182"/>
    <b v="1"/>
    <b v="1"/>
    <s v="Heart Attack"/>
    <s v="Recovered"/>
    <b v="1"/>
    <s v="Blue Cross"/>
    <x v="3"/>
    <b v="1"/>
    <x v="1"/>
    <b v="1"/>
    <b v="1"/>
    <b v="0"/>
    <x v="0"/>
  </r>
  <r>
    <s v="PID0733"/>
    <x v="0"/>
    <x v="1"/>
    <n v="800"/>
    <n v="663.33"/>
    <n v="75.3"/>
    <s v="Male"/>
    <s v="A+"/>
    <b v="1"/>
    <b v="0"/>
    <b v="1"/>
    <x v="1"/>
    <n v="23.501139165444275"/>
    <b v="0"/>
    <b v="0"/>
    <s v="Prostate Cancer"/>
    <s v="Recovered"/>
    <b v="1"/>
    <s v="Blue Cross"/>
    <x v="4"/>
    <b v="0"/>
    <x v="0"/>
    <b v="0"/>
    <b v="0"/>
    <b v="0"/>
    <x v="0"/>
  </r>
  <r>
    <s v="PID0734"/>
    <x v="1"/>
    <x v="0"/>
    <n v="40000"/>
    <n v="24648.699999999997"/>
    <n v="79.099999999999994"/>
    <s v="Female"/>
    <s v="AB-"/>
    <b v="0"/>
    <b v="0"/>
    <b v="1"/>
    <x v="12"/>
    <n v="30.898437499999993"/>
    <b v="1"/>
    <b v="1"/>
    <s v="Respiratory Infection"/>
    <s v="Ongoing Treatment"/>
    <b v="1"/>
    <s v="Cigna"/>
    <x v="1"/>
    <b v="1"/>
    <x v="1"/>
    <b v="1"/>
    <b v="1"/>
    <b v="1"/>
    <x v="1"/>
  </r>
  <r>
    <s v="PID0735"/>
    <x v="0"/>
    <x v="0"/>
    <n v="12000"/>
    <n v="10012.26"/>
    <n v="63.8"/>
    <s v="Male"/>
    <s v="O+"/>
    <b v="0"/>
    <b v="0"/>
    <b v="1"/>
    <x v="0"/>
    <n v="24.310318549001671"/>
    <b v="0"/>
    <b v="0"/>
    <s v="Prostate Cancer"/>
    <s v="Recovered"/>
    <b v="1"/>
    <s v="Aetna"/>
    <x v="2"/>
    <b v="0"/>
    <x v="0"/>
    <b v="0"/>
    <b v="0"/>
    <b v="0"/>
    <x v="0"/>
  </r>
  <r>
    <s v="PID0736"/>
    <x v="0"/>
    <x v="3"/>
    <n v="15000"/>
    <n v="10751.5"/>
    <n v="65.099999999999994"/>
    <s v="Male"/>
    <s v="O-"/>
    <b v="0"/>
    <b v="0"/>
    <b v="1"/>
    <x v="6"/>
    <n v="22.793319561640001"/>
    <b v="0"/>
    <b v="0"/>
    <s v="Cancer"/>
    <s v="Recovered"/>
    <b v="1"/>
    <s v="UnitedHealthcare"/>
    <x v="0"/>
    <b v="0"/>
    <x v="0"/>
    <b v="0"/>
    <b v="0"/>
    <b v="0"/>
    <x v="0"/>
  </r>
  <r>
    <s v="PID0737"/>
    <x v="2"/>
    <x v="3"/>
    <n v="12000"/>
    <n v="10198.380000000001"/>
    <n v="65.400000000000006"/>
    <s v="Female"/>
    <s v="O-"/>
    <b v="0"/>
    <b v="0"/>
    <b v="1"/>
    <x v="0"/>
    <n v="20.875227425069426"/>
    <b v="0"/>
    <b v="0"/>
    <s v="Hypertension"/>
    <s v="Recovered"/>
    <b v="1"/>
    <s v="Cigna"/>
    <x v="1"/>
    <b v="0"/>
    <x v="0"/>
    <b v="0"/>
    <b v="0"/>
    <b v="0"/>
    <x v="0"/>
  </r>
  <r>
    <s v="PID0738"/>
    <x v="2"/>
    <x v="0"/>
    <n v="20000"/>
    <n v="10425.280000000001"/>
    <n v="86.7"/>
    <s v="Male"/>
    <s v="A-"/>
    <b v="0"/>
    <b v="0"/>
    <b v="1"/>
    <x v="5"/>
    <n v="29.650148763722175"/>
    <b v="1"/>
    <b v="1"/>
    <s v="Stroke"/>
    <s v="Ongoing Treatment"/>
    <b v="1"/>
    <s v="Blue Cross"/>
    <x v="0"/>
    <b v="1"/>
    <x v="1"/>
    <b v="1"/>
    <b v="1"/>
    <b v="1"/>
    <x v="1"/>
  </r>
  <r>
    <s v="PID0739"/>
    <x v="0"/>
    <x v="2"/>
    <n v="45000"/>
    <n v="0"/>
    <n v="82.9"/>
    <s v="Female"/>
    <s v="O-"/>
    <b v="0"/>
    <b v="0"/>
    <b v="0"/>
    <x v="10"/>
    <n v="30.084192190448544"/>
    <b v="1"/>
    <b v="1"/>
    <s v="Osteoarthritis"/>
    <s v="Ongoing Treatment"/>
    <b v="0"/>
    <n v="0"/>
    <x v="1"/>
    <b v="1"/>
    <x v="1"/>
    <b v="1"/>
    <b v="1"/>
    <b v="1"/>
    <x v="1"/>
  </r>
  <r>
    <s v="PID0740"/>
    <x v="0"/>
    <x v="1"/>
    <n v="24000"/>
    <n v="0"/>
    <n v="68.3"/>
    <s v="Female"/>
    <s v="B-"/>
    <b v="0"/>
    <b v="0"/>
    <b v="0"/>
    <x v="6"/>
    <n v="25.706650607851255"/>
    <b v="0"/>
    <b v="0"/>
    <s v="Fractured Arm"/>
    <s v="Critical"/>
    <b v="0"/>
    <n v="0"/>
    <x v="0"/>
    <b v="0"/>
    <x v="0"/>
    <b v="0"/>
    <b v="0"/>
    <b v="0"/>
    <x v="0"/>
  </r>
  <r>
    <s v="PID0741"/>
    <x v="0"/>
    <x v="0"/>
    <n v="90000"/>
    <n v="66268.25"/>
    <n v="91.6"/>
    <s v="Female"/>
    <s v="A-"/>
    <b v="1"/>
    <b v="0"/>
    <b v="1"/>
    <x v="13"/>
    <n v="33.645546372819105"/>
    <b v="1"/>
    <b v="1"/>
    <s v="Respiratory Infection"/>
    <s v="Critical"/>
    <b v="1"/>
    <s v="Medicare"/>
    <x v="2"/>
    <b v="1"/>
    <x v="1"/>
    <b v="1"/>
    <b v="1"/>
    <b v="1"/>
    <x v="1"/>
  </r>
  <r>
    <s v="PID0742"/>
    <x v="0"/>
    <x v="2"/>
    <n v="3000"/>
    <n v="1767.42"/>
    <n v="66.8"/>
    <s v="Male"/>
    <s v="A-"/>
    <b v="1"/>
    <b v="0"/>
    <b v="1"/>
    <x v="5"/>
    <n v="23.952095808383234"/>
    <b v="0"/>
    <b v="0"/>
    <s v="Prostate Cancer"/>
    <s v="Recovered"/>
    <b v="1"/>
    <s v="Medicare"/>
    <x v="4"/>
    <b v="0"/>
    <x v="0"/>
    <b v="0"/>
    <b v="0"/>
    <b v="0"/>
    <x v="0"/>
  </r>
  <r>
    <s v="PID0743"/>
    <x v="2"/>
    <x v="2"/>
    <n v="20000"/>
    <n v="10044.68"/>
    <n v="87.4"/>
    <s v="Female"/>
    <s v="B+"/>
    <b v="0"/>
    <b v="1"/>
    <b v="1"/>
    <x v="2"/>
    <n v="29.2024457883658"/>
    <b v="1"/>
    <b v="1"/>
    <s v="Respiratory Infection"/>
    <s v="Ongoing Treatment"/>
    <b v="1"/>
    <s v="Blue Cross"/>
    <x v="2"/>
    <b v="1"/>
    <x v="1"/>
    <b v="1"/>
    <b v="1"/>
    <b v="1"/>
    <x v="1"/>
  </r>
  <r>
    <s v="PID0744"/>
    <x v="0"/>
    <x v="1"/>
    <n v="3000"/>
    <n v="2420.9700000000003"/>
    <n v="85.8"/>
    <s v="Male"/>
    <s v="A-"/>
    <b v="1"/>
    <b v="0"/>
    <b v="1"/>
    <x v="10"/>
    <n v="29.342361752334053"/>
    <b v="1"/>
    <b v="1"/>
    <s v="Fractured Arm"/>
    <s v="Recovered"/>
    <b v="1"/>
    <s v="Blue Cross"/>
    <x v="2"/>
    <b v="1"/>
    <x v="1"/>
    <b v="1"/>
    <b v="1"/>
    <b v="1"/>
    <x v="1"/>
  </r>
  <r>
    <s v="PID0745"/>
    <x v="2"/>
    <x v="2"/>
    <n v="12000"/>
    <n v="7689"/>
    <n v="75.400000000000006"/>
    <s v="Female"/>
    <s v="AB-"/>
    <b v="1"/>
    <b v="0"/>
    <b v="1"/>
    <x v="16"/>
    <n v="24.620408163265306"/>
    <b v="0"/>
    <b v="0"/>
    <s v="Allergic Reaction"/>
    <s v="Ongoing Treatment"/>
    <b v="1"/>
    <s v="UnitedHealthcare"/>
    <x v="1"/>
    <b v="0"/>
    <x v="0"/>
    <b v="0"/>
    <b v="0"/>
    <b v="0"/>
    <x v="0"/>
  </r>
  <r>
    <s v="PID0746"/>
    <x v="2"/>
    <x v="0"/>
    <n v="500"/>
    <n v="405.67"/>
    <n v="77.900000000000006"/>
    <s v="Female"/>
    <s v="O+"/>
    <b v="0"/>
    <b v="0"/>
    <b v="1"/>
    <x v="0"/>
    <n v="24.3125994819138"/>
    <b v="0"/>
    <b v="0"/>
    <s v="Childbirth"/>
    <s v="Ongoing Treatment"/>
    <b v="1"/>
    <s v="Aetna"/>
    <x v="6"/>
    <b v="0"/>
    <x v="0"/>
    <b v="0"/>
    <b v="0"/>
    <b v="0"/>
    <x v="0"/>
  </r>
  <r>
    <s v="PID0747"/>
    <x v="2"/>
    <x v="0"/>
    <n v="300000"/>
    <n v="0"/>
    <n v="97.6"/>
    <s v="Female"/>
    <s v="O-"/>
    <b v="0"/>
    <b v="0"/>
    <b v="0"/>
    <x v="3"/>
    <n v="30.804191389976012"/>
    <b v="1"/>
    <b v="1"/>
    <s v="Respiratory Infection"/>
    <s v="Ongoing Treatment"/>
    <b v="0"/>
    <n v="0"/>
    <x v="1"/>
    <b v="1"/>
    <x v="1"/>
    <b v="1"/>
    <b v="1"/>
    <b v="1"/>
    <x v="1"/>
  </r>
  <r>
    <s v="PID0748"/>
    <x v="2"/>
    <x v="1"/>
    <n v="200000"/>
    <n v="141389.44"/>
    <n v="97.1"/>
    <s v="Female"/>
    <s v="O+"/>
    <b v="0"/>
    <b v="0"/>
    <b v="1"/>
    <x v="0"/>
    <n v="30.304921818919507"/>
    <b v="1"/>
    <b v="1"/>
    <s v="Hypertension"/>
    <s v="Critical"/>
    <b v="1"/>
    <s v="UnitedHealthcare"/>
    <x v="2"/>
    <b v="1"/>
    <x v="1"/>
    <b v="1"/>
    <b v="1"/>
    <b v="1"/>
    <x v="1"/>
  </r>
  <r>
    <s v="PID0749"/>
    <x v="0"/>
    <x v="0"/>
    <n v="240000"/>
    <n v="211079.16"/>
    <n v="73"/>
    <s v="Male"/>
    <s v="A-"/>
    <b v="1"/>
    <b v="0"/>
    <b v="1"/>
    <x v="10"/>
    <n v="28.515624999999993"/>
    <b v="1"/>
    <b v="1"/>
    <s v="Heart Disease"/>
    <s v="Recovered"/>
    <b v="1"/>
    <s v="Cigna"/>
    <x v="2"/>
    <b v="1"/>
    <x v="1"/>
    <b v="1"/>
    <b v="1"/>
    <b v="1"/>
    <x v="1"/>
  </r>
  <r>
    <s v="PID0750"/>
    <x v="1"/>
    <x v="3"/>
    <n v="100"/>
    <n v="0"/>
    <n v="95.1"/>
    <s v="Male"/>
    <s v="O+"/>
    <b v="0"/>
    <b v="0"/>
    <b v="0"/>
    <x v="1"/>
    <n v="33.694727891156468"/>
    <b v="1"/>
    <b v="1"/>
    <s v="Heart Attack"/>
    <s v="Ongoing Treatment"/>
    <b v="0"/>
    <n v="0"/>
    <x v="0"/>
    <b v="1"/>
    <x v="1"/>
    <b v="1"/>
    <b v="1"/>
    <b v="0"/>
    <x v="0"/>
  </r>
  <r>
    <s v="PID0751"/>
    <x v="1"/>
    <x v="1"/>
    <n v="20000"/>
    <n v="15758.62"/>
    <n v="84.2"/>
    <s v="Male"/>
    <s v="A-"/>
    <b v="1"/>
    <b v="1"/>
    <b v="1"/>
    <x v="21"/>
    <n v="30.927456382001839"/>
    <s v="Yes"/>
    <b v="1"/>
    <s v="Fractured Leg"/>
    <s v="Ongoing Treatment"/>
    <b v="1"/>
    <s v="Blue Cross"/>
    <x v="3"/>
    <s v="Yes"/>
    <x v="1"/>
    <s v="Yes"/>
    <b v="1"/>
    <b v="1"/>
    <x v="1"/>
  </r>
  <r>
    <s v="PID0752"/>
    <x v="0"/>
    <x v="0"/>
    <n v="18000"/>
    <n v="13560.54"/>
    <n v="84.8"/>
    <s v="Male"/>
    <s v="O-"/>
    <b v="0"/>
    <b v="0"/>
    <b v="1"/>
    <x v="0"/>
    <n v="33.968915237942632"/>
    <b v="1"/>
    <b v="1"/>
    <s v="Fractured Arm"/>
    <s v="Critical"/>
    <b v="1"/>
    <s v="Cigna"/>
    <x v="1"/>
    <b v="1"/>
    <x v="1"/>
    <b v="1"/>
    <b v="1"/>
    <b v="1"/>
    <x v="1"/>
  </r>
  <r>
    <s v="PID0753"/>
    <x v="1"/>
    <x v="0"/>
    <n v="32000"/>
    <n v="27093.279999999999"/>
    <n v="68.900000000000006"/>
    <s v="Male"/>
    <s v="O-"/>
    <b v="0"/>
    <b v="0"/>
    <b v="1"/>
    <x v="12"/>
    <n v="26.580764630994175"/>
    <b v="0"/>
    <b v="0"/>
    <s v="Fractured Arm"/>
    <s v="Recovered"/>
    <b v="1"/>
    <s v="UnitedHealthcare"/>
    <x v="2"/>
    <b v="0"/>
    <x v="0"/>
    <b v="0"/>
    <b v="0"/>
    <b v="0"/>
    <x v="0"/>
  </r>
  <r>
    <s v="PID0754"/>
    <x v="2"/>
    <x v="3"/>
    <n v="24000"/>
    <n v="13327.14"/>
    <n v="70.7"/>
    <s v="Female"/>
    <s v="O-"/>
    <b v="0"/>
    <b v="0"/>
    <b v="1"/>
    <x v="3"/>
    <n v="23.622573423769587"/>
    <b v="0"/>
    <b v="0"/>
    <s v="Osteoarthritis"/>
    <s v="Recovered"/>
    <b v="1"/>
    <s v="Medicare"/>
    <x v="3"/>
    <b v="0"/>
    <x v="0"/>
    <b v="0"/>
    <b v="0"/>
    <b v="0"/>
    <x v="0"/>
  </r>
  <r>
    <s v="PID0755"/>
    <x v="0"/>
    <x v="2"/>
    <n v="20000"/>
    <n v="11426.44"/>
    <n v="60.8"/>
    <s v="Female"/>
    <s v="B-"/>
    <b v="0"/>
    <b v="0"/>
    <b v="1"/>
    <x v="3"/>
    <n v="24.359477647812845"/>
    <b v="0"/>
    <b v="0"/>
    <s v="Cancer"/>
    <s v="Recovered"/>
    <b v="1"/>
    <s v="Medicare"/>
    <x v="0"/>
    <b v="0"/>
    <x v="0"/>
    <b v="0"/>
    <b v="0"/>
    <b v="0"/>
    <x v="0"/>
  </r>
  <r>
    <s v="PID0756"/>
    <x v="0"/>
    <x v="1"/>
    <n v="60000"/>
    <n v="0"/>
    <n v="58"/>
    <s v="Female"/>
    <s v="O-"/>
    <b v="0"/>
    <b v="1"/>
    <b v="0"/>
    <x v="4"/>
    <n v="22.942130453700404"/>
    <b v="0"/>
    <b v="0"/>
    <s v="Appendicitis"/>
    <s v="Critical"/>
    <b v="0"/>
    <n v="0"/>
    <x v="2"/>
    <b v="0"/>
    <x v="0"/>
    <b v="0"/>
    <b v="0"/>
    <b v="0"/>
    <x v="0"/>
  </r>
  <r>
    <s v="PID0757"/>
    <x v="2"/>
    <x v="0"/>
    <n v="15000"/>
    <n v="12315.599999999999"/>
    <n v="86.6"/>
    <s v="Female"/>
    <s v="AB+"/>
    <b v="0"/>
    <b v="0"/>
    <b v="1"/>
    <x v="0"/>
    <n v="31.426912469153724"/>
    <b v="1"/>
    <b v="1"/>
    <s v="Heart Disease"/>
    <s v="Recovered"/>
    <b v="1"/>
    <s v="Blue Cross"/>
    <x v="6"/>
    <b v="1"/>
    <x v="1"/>
    <b v="1"/>
    <b v="1"/>
    <b v="0"/>
    <x v="0"/>
  </r>
  <r>
    <s v="PID0758"/>
    <x v="2"/>
    <x v="1"/>
    <n v="12000"/>
    <n v="9147.9000000000015"/>
    <n v="89.9"/>
    <s v="Male"/>
    <s v="B+"/>
    <b v="1"/>
    <b v="0"/>
    <b v="1"/>
    <x v="10"/>
    <n v="33.021120293847574"/>
    <b v="1"/>
    <b v="1"/>
    <s v="Allergic Reaction"/>
    <s v="Critical"/>
    <b v="1"/>
    <s v="Blue Cross"/>
    <x v="1"/>
    <b v="1"/>
    <x v="1"/>
    <b v="1"/>
    <b v="1"/>
    <b v="1"/>
    <x v="1"/>
  </r>
  <r>
    <s v="PID0759"/>
    <x v="0"/>
    <x v="2"/>
    <n v="18000"/>
    <n v="0"/>
    <n v="77.8"/>
    <s v="Female"/>
    <s v="A+"/>
    <b v="0"/>
    <b v="1"/>
    <b v="0"/>
    <x v="5"/>
    <n v="31.16487742348982"/>
    <b v="1"/>
    <b v="1"/>
    <s v="Cancer"/>
    <s v="Ongoing Treatment"/>
    <b v="0"/>
    <n v="0"/>
    <x v="0"/>
    <b v="0"/>
    <x v="0"/>
    <b v="1"/>
    <b v="1"/>
    <b v="0"/>
    <x v="0"/>
  </r>
  <r>
    <s v="PID0760"/>
    <x v="2"/>
    <x v="0"/>
    <n v="240000"/>
    <n v="167045.76000000001"/>
    <n v="105.8"/>
    <s v="Female"/>
    <s v="AB+"/>
    <b v="0"/>
    <b v="0"/>
    <b v="1"/>
    <x v="2"/>
    <n v="33.392248453478096"/>
    <b v="1"/>
    <b v="1"/>
    <s v="Heart Attack"/>
    <s v="Recovered"/>
    <b v="1"/>
    <s v="Cigna"/>
    <x v="0"/>
    <b v="1"/>
    <x v="1"/>
    <b v="1"/>
    <b v="1"/>
    <b v="0"/>
    <x v="0"/>
  </r>
  <r>
    <s v="PID0761"/>
    <x v="0"/>
    <x v="3"/>
    <n v="72000"/>
    <n v="54255.64"/>
    <n v="68.7"/>
    <s v="Female"/>
    <s v="O-"/>
    <b v="0"/>
    <b v="0"/>
    <b v="1"/>
    <x v="13"/>
    <n v="26.177411979881111"/>
    <b v="0"/>
    <b v="0"/>
    <s v="Fractured Leg"/>
    <s v="Ongoing Treatment"/>
    <b v="1"/>
    <s v="UnitedHealthcare"/>
    <x v="1"/>
    <b v="0"/>
    <x v="0"/>
    <b v="0"/>
    <b v="0"/>
    <b v="0"/>
    <x v="0"/>
  </r>
  <r>
    <s v="PID0762"/>
    <x v="1"/>
    <x v="1"/>
    <n v="32000"/>
    <n v="28784.2"/>
    <n v="47"/>
    <s v="Male"/>
    <s v="AB-"/>
    <b v="0"/>
    <b v="0"/>
    <b v="1"/>
    <x v="6"/>
    <n v="20.077747874749029"/>
    <b v="0"/>
    <b v="0"/>
    <s v="Stroke"/>
    <s v="Recovered"/>
    <b v="1"/>
    <s v="UnitedHealthcare"/>
    <x v="4"/>
    <b v="0"/>
    <x v="0"/>
    <b v="0"/>
    <b v="0"/>
    <b v="0"/>
    <x v="0"/>
  </r>
  <r>
    <s v="PID0763"/>
    <x v="1"/>
    <x v="1"/>
    <n v="12000"/>
    <n v="9897.48"/>
    <n v="56"/>
    <s v="Male"/>
    <s v="AB+"/>
    <b v="0"/>
    <b v="0"/>
    <b v="1"/>
    <x v="4"/>
    <n v="23.92242299970097"/>
    <b v="0"/>
    <b v="0"/>
    <s v="Cancer"/>
    <s v="Critical"/>
    <b v="1"/>
    <s v="UnitedHealthcare"/>
    <x v="0"/>
    <b v="0"/>
    <x v="0"/>
    <b v="0"/>
    <b v="0"/>
    <b v="0"/>
    <x v="0"/>
  </r>
  <r>
    <s v="PID0764"/>
    <x v="0"/>
    <x v="1"/>
    <n v="240000"/>
    <n v="180338.76"/>
    <n v="92.3"/>
    <s v="Female"/>
    <s v="AB+"/>
    <b v="0"/>
    <b v="1"/>
    <b v="1"/>
    <x v="6"/>
    <n v="30.138775510204081"/>
    <b v="1"/>
    <b v="1"/>
    <s v="Cancer"/>
    <s v="Recovered"/>
    <b v="1"/>
    <s v="Aetna"/>
    <x v="1"/>
    <b v="1"/>
    <x v="1"/>
    <b v="1"/>
    <b v="1"/>
    <b v="1"/>
    <x v="1"/>
  </r>
  <r>
    <s v="PID0765"/>
    <x v="2"/>
    <x v="0"/>
    <n v="200000"/>
    <n v="0"/>
    <n v="74.7"/>
    <s v="Female"/>
    <s v="AB+"/>
    <b v="0"/>
    <b v="1"/>
    <b v="0"/>
    <x v="5"/>
    <n v="23.313879092412847"/>
    <b v="0"/>
    <b v="0"/>
    <s v="Stroke"/>
    <s v="Ongoing Treatment"/>
    <b v="0"/>
    <n v="0"/>
    <x v="0"/>
    <b v="0"/>
    <x v="0"/>
    <b v="0"/>
    <b v="0"/>
    <b v="0"/>
    <x v="0"/>
  </r>
  <r>
    <s v="PID0766"/>
    <x v="0"/>
    <x v="2"/>
    <n v="3000"/>
    <n v="0"/>
    <n v="69.8"/>
    <s v="Male"/>
    <s v="B-"/>
    <b v="1"/>
    <b v="1"/>
    <b v="0"/>
    <x v="2"/>
    <n v="29.431607353685276"/>
    <b v="1"/>
    <b v="1"/>
    <s v="Stroke"/>
    <s v="Recovered"/>
    <b v="0"/>
    <n v="0"/>
    <x v="4"/>
    <b v="1"/>
    <x v="1"/>
    <b v="1"/>
    <b v="1"/>
    <b v="1"/>
    <x v="1"/>
  </r>
  <r>
    <s v="PID0767"/>
    <x v="0"/>
    <x v="0"/>
    <n v="20000"/>
    <n v="11516.22"/>
    <n v="91"/>
    <s v="Female"/>
    <s v="B+"/>
    <b v="0"/>
    <b v="1"/>
    <b v="1"/>
    <x v="4"/>
    <n v="33.834027364663896"/>
    <b v="1"/>
    <b v="1"/>
    <s v="Diabetes"/>
    <s v="Recovered"/>
    <b v="1"/>
    <s v="Aetna"/>
    <x v="6"/>
    <b v="1"/>
    <x v="1"/>
    <b v="1"/>
    <b v="1"/>
    <b v="1"/>
    <x v="1"/>
  </r>
  <r>
    <s v="PID0768"/>
    <x v="2"/>
    <x v="0"/>
    <n v="15000"/>
    <n v="9725.4499999999989"/>
    <n v="70.099999999999994"/>
    <s v="Male"/>
    <s v="A+"/>
    <b v="1"/>
    <b v="1"/>
    <b v="1"/>
    <x v="0"/>
    <n v="23.422098967556547"/>
    <b v="0"/>
    <b v="0"/>
    <s v="Diabetes"/>
    <s v="Ongoing Treatment"/>
    <b v="1"/>
    <s v="Medicare"/>
    <x v="1"/>
    <b v="0"/>
    <x v="0"/>
    <b v="0"/>
    <b v="0"/>
    <b v="0"/>
    <x v="0"/>
  </r>
  <r>
    <s v="PID0769"/>
    <x v="0"/>
    <x v="2"/>
    <n v="72000"/>
    <n v="62499.040000000001"/>
    <n v="87"/>
    <s v="Male"/>
    <s v="AB-"/>
    <b v="0"/>
    <b v="1"/>
    <b v="1"/>
    <x v="16"/>
    <n v="33.150434385002278"/>
    <b v="1"/>
    <b v="1"/>
    <s v="Prostate Cancer"/>
    <s v="Recovered"/>
    <b v="1"/>
    <s v="Blue Cross"/>
    <x v="0"/>
    <b v="1"/>
    <x v="1"/>
    <b v="1"/>
    <b v="1"/>
    <b v="1"/>
    <x v="1"/>
  </r>
  <r>
    <s v="PID0770"/>
    <x v="0"/>
    <x v="0"/>
    <n v="12000"/>
    <n v="10477.24"/>
    <n v="86.4"/>
    <s v="Male"/>
    <s v="O+"/>
    <b v="0"/>
    <b v="1"/>
    <b v="1"/>
    <x v="1"/>
    <n v="32.123735871505062"/>
    <b v="1"/>
    <b v="1"/>
    <s v="Prostate Cancer"/>
    <s v="Recovered"/>
    <b v="1"/>
    <s v="Aetna"/>
    <x v="1"/>
    <b v="1"/>
    <x v="1"/>
    <b v="1"/>
    <b v="1"/>
    <b v="1"/>
    <x v="1"/>
  </r>
  <r>
    <s v="PID0771"/>
    <x v="2"/>
    <x v="2"/>
    <n v="1600"/>
    <n v="0"/>
    <n v="77.400000000000006"/>
    <s v="Male"/>
    <s v="A-"/>
    <b v="0"/>
    <b v="0"/>
    <b v="0"/>
    <x v="2"/>
    <n v="24.156549421054276"/>
    <b v="0"/>
    <b v="0"/>
    <s v="Fractured Leg"/>
    <s v="Ongoing Treatment"/>
    <b v="0"/>
    <n v="0"/>
    <x v="2"/>
    <b v="0"/>
    <x v="0"/>
    <b v="0"/>
    <b v="0"/>
    <b v="0"/>
    <x v="0"/>
  </r>
  <r>
    <s v="PID0772"/>
    <x v="0"/>
    <x v="2"/>
    <n v="15000"/>
    <n v="8053.95"/>
    <n v="50.4"/>
    <s v="Male"/>
    <s v="O-"/>
    <b v="1"/>
    <b v="0"/>
    <b v="1"/>
    <x v="16"/>
    <n v="22.4"/>
    <b v="0"/>
    <b v="0"/>
    <s v="Allergic Reaction"/>
    <s v="Ongoing Treatment"/>
    <b v="1"/>
    <s v="UnitedHealthcare"/>
    <x v="3"/>
    <b v="0"/>
    <x v="0"/>
    <b v="0"/>
    <b v="0"/>
    <b v="0"/>
    <x v="0"/>
  </r>
  <r>
    <s v="PID0773"/>
    <x v="1"/>
    <x v="1"/>
    <n v="32000"/>
    <n v="22571.599999999999"/>
    <n v="75.900000000000006"/>
    <s v="Female"/>
    <s v="B+"/>
    <b v="1"/>
    <b v="0"/>
    <b v="1"/>
    <x v="12"/>
    <n v="31.18836291913215"/>
    <b v="1"/>
    <b v="1"/>
    <s v="Fractured Arm"/>
    <s v="Critical"/>
    <b v="1"/>
    <s v="Medicare"/>
    <x v="1"/>
    <b v="1"/>
    <x v="1"/>
    <b v="1"/>
    <b v="1"/>
    <b v="1"/>
    <x v="1"/>
  </r>
  <r>
    <s v="PID0774"/>
    <x v="2"/>
    <x v="1"/>
    <n v="90000"/>
    <n v="0"/>
    <n v="88.9"/>
    <s v="Female"/>
    <s v="AB+"/>
    <b v="1"/>
    <b v="1"/>
    <b v="0"/>
    <x v="12"/>
    <n v="34.29651633810424"/>
    <b v="1"/>
    <b v="1"/>
    <s v="Osteoarthritis"/>
    <s v="Critical"/>
    <b v="0"/>
    <n v="0"/>
    <x v="3"/>
    <b v="1"/>
    <x v="1"/>
    <b v="1"/>
    <b v="1"/>
    <b v="1"/>
    <x v="1"/>
  </r>
  <r>
    <s v="PID0775"/>
    <x v="2"/>
    <x v="0"/>
    <n v="12000"/>
    <n v="6521.22"/>
    <n v="55.4"/>
    <s v="Female"/>
    <s v="B-"/>
    <b v="0"/>
    <b v="1"/>
    <b v="1"/>
    <x v="6"/>
    <n v="20.104514443315431"/>
    <b v="0"/>
    <b v="0"/>
    <s v="Fractured Arm"/>
    <s v="Ongoing Treatment"/>
    <b v="1"/>
    <s v="Aetna"/>
    <x v="3"/>
    <b v="0"/>
    <x v="0"/>
    <b v="0"/>
    <b v="0"/>
    <b v="0"/>
    <x v="0"/>
  </r>
  <r>
    <s v="PID0776"/>
    <x v="0"/>
    <x v="1"/>
    <n v="12000"/>
    <n v="0"/>
    <n v="98.2"/>
    <s v="Female"/>
    <s v="B-"/>
    <b v="0"/>
    <b v="0"/>
    <b v="0"/>
    <x v="3"/>
    <n v="31.701962809917358"/>
    <b v="1"/>
    <b v="1"/>
    <s v="Diabetes"/>
    <s v="Recovered"/>
    <b v="0"/>
    <n v="0"/>
    <x v="0"/>
    <b v="0"/>
    <x v="0"/>
    <b v="1"/>
    <b v="1"/>
    <b v="0"/>
    <x v="0"/>
  </r>
  <r>
    <s v="PID0777"/>
    <x v="0"/>
    <x v="1"/>
    <n v="240000"/>
    <n v="194104.2"/>
    <n v="86.2"/>
    <s v="Female"/>
    <s v="B+"/>
    <b v="0"/>
    <b v="1"/>
    <b v="1"/>
    <x v="4"/>
    <n v="30.541383219954653"/>
    <b v="1"/>
    <b v="1"/>
    <s v="Cancer"/>
    <s v="Ongoing Treatment"/>
    <b v="1"/>
    <s v="UnitedHealthcare"/>
    <x v="0"/>
    <b v="1"/>
    <x v="1"/>
    <b v="1"/>
    <b v="1"/>
    <b v="1"/>
    <x v="1"/>
  </r>
  <r>
    <s v="PID0778"/>
    <x v="0"/>
    <x v="1"/>
    <n v="40000"/>
    <n v="0"/>
    <n v="77.7"/>
    <s v="Female"/>
    <s v="AB+"/>
    <b v="1"/>
    <b v="1"/>
    <b v="0"/>
    <x v="13"/>
    <n v="28.197125852808828"/>
    <b v="1"/>
    <b v="1"/>
    <s v="Cancer"/>
    <s v="Recovered"/>
    <b v="0"/>
    <n v="0"/>
    <x v="0"/>
    <b v="1"/>
    <x v="1"/>
    <b v="1"/>
    <b v="1"/>
    <b v="1"/>
    <x v="1"/>
  </r>
  <r>
    <s v="PID0779"/>
    <x v="2"/>
    <x v="3"/>
    <n v="240000"/>
    <n v="0"/>
    <n v="89.8"/>
    <s v="Female"/>
    <s v="A-"/>
    <b v="0"/>
    <b v="0"/>
    <b v="0"/>
    <x v="4"/>
    <n v="28.026590930370464"/>
    <b v="1"/>
    <b v="1"/>
    <s v="Childbirth"/>
    <s v="Ongoing Treatment"/>
    <b v="0"/>
    <n v="0"/>
    <x v="1"/>
    <b v="1"/>
    <x v="1"/>
    <b v="1"/>
    <b v="1"/>
    <b v="1"/>
    <x v="1"/>
  </r>
  <r>
    <s v="PID0780"/>
    <x v="2"/>
    <x v="0"/>
    <n v="90000"/>
    <n v="77124.45"/>
    <n v="87.7"/>
    <s v="Female"/>
    <s v="AB+"/>
    <b v="0"/>
    <b v="0"/>
    <b v="1"/>
    <x v="21"/>
    <n v="33.417162017985056"/>
    <b v="1"/>
    <b v="1"/>
    <s v="Heart Attack"/>
    <s v="Critical"/>
    <b v="1"/>
    <s v="Aetna"/>
    <x v="0"/>
    <b v="1"/>
    <x v="1"/>
    <b v="1"/>
    <b v="1"/>
    <b v="1"/>
    <x v="1"/>
  </r>
  <r>
    <s v="PID0781"/>
    <x v="1"/>
    <x v="0"/>
    <n v="4000"/>
    <n v="3240.2"/>
    <n v="56"/>
    <s v="Male"/>
    <s v="B+"/>
    <b v="0"/>
    <b v="1"/>
    <b v="1"/>
    <x v="6"/>
    <n v="21.874999999999996"/>
    <b v="0"/>
    <b v="0"/>
    <s v="Allergic Reaction"/>
    <s v="Recovered"/>
    <b v="1"/>
    <s v="Blue Cross"/>
    <x v="1"/>
    <b v="0"/>
    <x v="0"/>
    <b v="0"/>
    <b v="0"/>
    <b v="0"/>
    <x v="0"/>
  </r>
  <r>
    <s v="PID0782"/>
    <x v="0"/>
    <x v="0"/>
    <n v="45000"/>
    <n v="29182.86"/>
    <n v="56.2"/>
    <s v="Female"/>
    <s v="O-"/>
    <b v="1"/>
    <b v="1"/>
    <b v="1"/>
    <x v="1"/>
    <n v="24.977777777777778"/>
    <b v="0"/>
    <b v="0"/>
    <s v="Fractured Leg"/>
    <s v="Critical"/>
    <b v="1"/>
    <s v="UnitedHealthcare"/>
    <x v="0"/>
    <b v="0"/>
    <x v="0"/>
    <b v="0"/>
    <b v="0"/>
    <b v="0"/>
    <x v="0"/>
  </r>
  <r>
    <s v="PID0783"/>
    <x v="3"/>
    <x v="0"/>
    <n v="100"/>
    <n v="0"/>
    <n v="87.5"/>
    <s v="Female"/>
    <s v="AB-"/>
    <b v="0"/>
    <b v="0"/>
    <b v="0"/>
    <x v="3"/>
    <n v="32.933117543001245"/>
    <b v="1"/>
    <b v="1"/>
    <s v="Stroke"/>
    <s v="Critical"/>
    <b v="0"/>
    <n v="0"/>
    <x v="1"/>
    <b v="1"/>
    <x v="1"/>
    <b v="1"/>
    <b v="1"/>
    <b v="1"/>
    <x v="1"/>
  </r>
  <r>
    <s v="PID0784"/>
    <x v="0"/>
    <x v="2"/>
    <n v="72000"/>
    <n v="51103.32"/>
    <n v="62.5"/>
    <s v="Male"/>
    <s v="O-"/>
    <b v="0"/>
    <b v="0"/>
    <b v="1"/>
    <x v="1"/>
    <n v="20.882755855524742"/>
    <b v="0"/>
    <b v="0"/>
    <s v="Fractured Leg"/>
    <s v="Recovered"/>
    <b v="1"/>
    <s v="Blue Cross"/>
    <x v="0"/>
    <b v="0"/>
    <x v="0"/>
    <b v="0"/>
    <b v="0"/>
    <b v="0"/>
    <x v="0"/>
  </r>
  <r>
    <s v="PID0785"/>
    <x v="1"/>
    <x v="2"/>
    <n v="3000"/>
    <n v="2647.71"/>
    <n v="74.3"/>
    <s v="Female"/>
    <s v="A-"/>
    <b v="0"/>
    <b v="0"/>
    <b v="1"/>
    <x v="2"/>
    <n v="31.739929087103249"/>
    <b v="1"/>
    <b v="1"/>
    <s v="Fractured Arm"/>
    <s v="Recovered"/>
    <b v="1"/>
    <s v="UnitedHealthcare"/>
    <x v="0"/>
    <b v="0"/>
    <x v="0"/>
    <b v="1"/>
    <b v="1"/>
    <b v="0"/>
    <x v="0"/>
  </r>
  <r>
    <s v="PID0786"/>
    <x v="2"/>
    <x v="0"/>
    <n v="500"/>
    <n v="0"/>
    <n v="95"/>
    <s v="Female"/>
    <s v="O+"/>
    <b v="1"/>
    <b v="0"/>
    <b v="0"/>
    <x v="4"/>
    <n v="31.37798916633637"/>
    <b v="1"/>
    <b v="1"/>
    <s v="Heart Disease"/>
    <s v="Recovered"/>
    <b v="0"/>
    <n v="0"/>
    <x v="0"/>
    <b v="1"/>
    <x v="1"/>
    <b v="1"/>
    <b v="1"/>
    <b v="1"/>
    <x v="1"/>
  </r>
  <r>
    <s v="PID0787"/>
    <x v="1"/>
    <x v="0"/>
    <n v="32000"/>
    <n v="27234.04"/>
    <n v="81.099999999999994"/>
    <s v="Male"/>
    <s v="O+"/>
    <b v="0"/>
    <b v="1"/>
    <b v="1"/>
    <x v="0"/>
    <n v="29.079565420058085"/>
    <b v="1"/>
    <b v="1"/>
    <s v="Fractured Leg"/>
    <s v="Critical"/>
    <b v="1"/>
    <s v="UnitedHealthcare"/>
    <x v="1"/>
    <b v="1"/>
    <x v="1"/>
    <b v="1"/>
    <b v="1"/>
    <b v="1"/>
    <x v="1"/>
  </r>
  <r>
    <s v="PID0788"/>
    <x v="4"/>
    <x v="3"/>
    <n v="40000"/>
    <n v="0"/>
    <n v="80.2"/>
    <s v="Male"/>
    <s v="A-"/>
    <b v="1"/>
    <b v="0"/>
    <b v="0"/>
    <x v="12"/>
    <n v="28.415532879818599"/>
    <b v="1"/>
    <b v="1"/>
    <s v="Heart Attack"/>
    <s v="Ongoing Treatment"/>
    <b v="0"/>
    <n v="0"/>
    <x v="1"/>
    <b v="1"/>
    <x v="1"/>
    <b v="1"/>
    <b v="1"/>
    <b v="0"/>
    <x v="0"/>
  </r>
  <r>
    <s v="PID0789"/>
    <x v="1"/>
    <x v="2"/>
    <n v="75000"/>
    <n v="0"/>
    <n v="70.599999999999994"/>
    <s v="Female"/>
    <s v="A+"/>
    <b v="1"/>
    <b v="0"/>
    <b v="0"/>
    <x v="5"/>
    <n v="29.010519395134775"/>
    <b v="1"/>
    <b v="1"/>
    <s v="Kidney Stones"/>
    <s v="Ongoing Treatment"/>
    <b v="0"/>
    <n v="0"/>
    <x v="0"/>
    <b v="0"/>
    <x v="0"/>
    <b v="1"/>
    <b v="1"/>
    <b v="0"/>
    <x v="0"/>
  </r>
  <r>
    <s v="PID0790"/>
    <x v="2"/>
    <x v="1"/>
    <n v="12000"/>
    <n v="6106.7999999999993"/>
    <n v="56.7"/>
    <s v="Male"/>
    <s v="B+"/>
    <b v="0"/>
    <b v="0"/>
    <b v="1"/>
    <x v="13"/>
    <n v="21.604938271604937"/>
    <b v="0"/>
    <b v="0"/>
    <s v="Allergic Reaction"/>
    <s v="Recovered"/>
    <b v="1"/>
    <s v="Cigna"/>
    <x v="4"/>
    <b v="0"/>
    <x v="0"/>
    <b v="0"/>
    <b v="0"/>
    <b v="0"/>
    <x v="0"/>
  </r>
  <r>
    <s v="PID0791"/>
    <x v="0"/>
    <x v="0"/>
    <n v="32000"/>
    <n v="0"/>
    <n v="55.7"/>
    <s v="Female"/>
    <s v="A-"/>
    <b v="1"/>
    <b v="1"/>
    <b v="0"/>
    <x v="0"/>
    <n v="22.887902695595002"/>
    <b v="0"/>
    <b v="0"/>
    <s v="Fractured Leg"/>
    <s v="Recovered"/>
    <b v="0"/>
    <n v="0"/>
    <x v="0"/>
    <b v="0"/>
    <x v="0"/>
    <b v="0"/>
    <b v="0"/>
    <b v="0"/>
    <x v="0"/>
  </r>
  <r>
    <s v="PID0792"/>
    <x v="2"/>
    <x v="0"/>
    <n v="1000"/>
    <n v="788.3"/>
    <n v="91.3"/>
    <s v="Female"/>
    <s v="B+"/>
    <b v="1"/>
    <b v="0"/>
    <b v="1"/>
    <x v="7"/>
    <n v="33.945568114217735"/>
    <b v="1"/>
    <b v="1"/>
    <s v="Heart Disease"/>
    <s v="Recovered"/>
    <b v="1"/>
    <s v="UnitedHealthcare"/>
    <x v="0"/>
    <b v="1"/>
    <x v="1"/>
    <b v="1"/>
    <b v="1"/>
    <b v="0"/>
    <x v="0"/>
  </r>
  <r>
    <s v="PID0793"/>
    <x v="3"/>
    <x v="0"/>
    <n v="30000"/>
    <n v="23372.489999999998"/>
    <n v="82"/>
    <s v="Female"/>
    <s v="O-"/>
    <b v="1"/>
    <b v="0"/>
    <b v="1"/>
    <x v="4"/>
    <n v="32.031249999999993"/>
    <b v="1"/>
    <b v="1"/>
    <s v="Heart Attack"/>
    <s v="Ongoing Treatment"/>
    <b v="1"/>
    <s v="Medicare"/>
    <x v="1"/>
    <b v="1"/>
    <x v="1"/>
    <b v="1"/>
    <b v="1"/>
    <b v="0"/>
    <x v="0"/>
  </r>
  <r>
    <s v="PID0794"/>
    <x v="1"/>
    <x v="1"/>
    <n v="500"/>
    <n v="401.53"/>
    <n v="59.9"/>
    <s v="Female"/>
    <s v="O+"/>
    <b v="1"/>
    <b v="0"/>
    <b v="1"/>
    <x v="6"/>
    <n v="20.972655019081966"/>
    <b v="0"/>
    <b v="0"/>
    <s v="Diabetes"/>
    <s v="Recovered"/>
    <b v="1"/>
    <s v="Blue Cross"/>
    <x v="6"/>
    <b v="0"/>
    <x v="0"/>
    <b v="0"/>
    <b v="0"/>
    <b v="0"/>
    <x v="0"/>
  </r>
  <r>
    <s v="PID0795"/>
    <x v="2"/>
    <x v="0"/>
    <n v="250000"/>
    <n v="164113.4"/>
    <n v="78.900000000000006"/>
    <s v="Male"/>
    <s v="AB+"/>
    <b v="1"/>
    <b v="0"/>
    <b v="1"/>
    <x v="22"/>
    <n v="29.696262561631983"/>
    <b v="1"/>
    <b v="1"/>
    <s v="Heart Disease"/>
    <s v="Recovered"/>
    <b v="1"/>
    <s v="Cigna"/>
    <x v="0"/>
    <b v="1"/>
    <x v="1"/>
    <b v="1"/>
    <b v="1"/>
    <b v="1"/>
    <x v="1"/>
  </r>
  <r>
    <s v="PID0796"/>
    <x v="2"/>
    <x v="0"/>
    <n v="3000"/>
    <n v="1659.81"/>
    <n v="84.1"/>
    <s v="Female"/>
    <s v="B+"/>
    <b v="0"/>
    <b v="0"/>
    <b v="1"/>
    <x v="3"/>
    <n v="28.760986286378717"/>
    <b v="1"/>
    <b v="1"/>
    <s v="Kidney Stones"/>
    <s v="Critical"/>
    <b v="1"/>
    <s v="Medicare"/>
    <x v="3"/>
    <b v="0"/>
    <x v="0"/>
    <b v="1"/>
    <b v="1"/>
    <b v="0"/>
    <x v="0"/>
  </r>
  <r>
    <s v="PID0797"/>
    <x v="2"/>
    <x v="3"/>
    <n v="200000"/>
    <n v="138011.92000000001"/>
    <n v="73.5"/>
    <s v="Female"/>
    <s v="O+"/>
    <b v="0"/>
    <b v="0"/>
    <b v="1"/>
    <x v="10"/>
    <n v="24.558120886097097"/>
    <b v="0"/>
    <b v="0"/>
    <s v="Osteoarthritis"/>
    <s v="Ongoing Treatment"/>
    <b v="1"/>
    <s v="UnitedHealthcare"/>
    <x v="5"/>
    <b v="0"/>
    <x v="0"/>
    <b v="0"/>
    <b v="0"/>
    <b v="0"/>
    <x v="0"/>
  </r>
  <r>
    <s v="PID0798"/>
    <x v="0"/>
    <x v="0"/>
    <n v="36000"/>
    <n v="27101.040000000001"/>
    <n v="64.2"/>
    <s v="Male"/>
    <s v="AB-"/>
    <b v="0"/>
    <b v="1"/>
    <b v="1"/>
    <x v="2"/>
    <n v="25.078124999999996"/>
    <b v="0"/>
    <b v="0"/>
    <s v="Kidney Stones"/>
    <s v="Critical"/>
    <b v="1"/>
    <s v="Cigna"/>
    <x v="0"/>
    <b v="0"/>
    <x v="0"/>
    <b v="0"/>
    <b v="0"/>
    <b v="0"/>
    <x v="0"/>
  </r>
  <r>
    <s v="PID0799"/>
    <x v="0"/>
    <x v="2"/>
    <n v="12000"/>
    <n v="8430.9000000000015"/>
    <n v="76.099999999999994"/>
    <s v="Female"/>
    <s v="AB-"/>
    <b v="1"/>
    <b v="0"/>
    <b v="1"/>
    <x v="10"/>
    <n v="30.483896811408421"/>
    <b v="1"/>
    <b v="1"/>
    <s v="Kidney Stones"/>
    <s v="Ongoing Treatment"/>
    <b v="1"/>
    <s v="Medicare"/>
    <x v="1"/>
    <b v="1"/>
    <x v="1"/>
    <b v="1"/>
    <b v="1"/>
    <b v="1"/>
    <x v="1"/>
  </r>
  <r>
    <s v="PID0800"/>
    <x v="0"/>
    <x v="1"/>
    <n v="15000"/>
    <n v="7930.4"/>
    <n v="57.1"/>
    <s v="Male"/>
    <s v="AB+"/>
    <b v="1"/>
    <b v="0"/>
    <b v="1"/>
    <x v="0"/>
    <n v="25.37777777777778"/>
    <b v="0"/>
    <b v="0"/>
    <s v="Stroke"/>
    <s v="Critical"/>
    <b v="1"/>
    <s v="UnitedHealthcare"/>
    <x v="1"/>
    <b v="0"/>
    <x v="0"/>
    <b v="0"/>
    <b v="0"/>
    <b v="0"/>
    <x v="0"/>
  </r>
  <r>
    <s v="PID0801"/>
    <x v="2"/>
    <x v="1"/>
    <n v="300000"/>
    <n v="0"/>
    <n v="67.5"/>
    <s v="Female"/>
    <s v="O-"/>
    <b v="0"/>
    <b v="0"/>
    <b v="0"/>
    <x v="1"/>
    <n v="26.367187499999996"/>
    <b v="0"/>
    <b v="0"/>
    <s v="Stroke"/>
    <s v="Recovered"/>
    <b v="0"/>
    <n v="0"/>
    <x v="3"/>
    <b v="0"/>
    <x v="0"/>
    <b v="0"/>
    <b v="0"/>
    <b v="0"/>
    <x v="0"/>
  </r>
  <r>
    <s v="PID0802"/>
    <x v="2"/>
    <x v="1"/>
    <n v="500"/>
    <n v="307.77999999999997"/>
    <n v="92.2"/>
    <s v="Male"/>
    <s v="O-"/>
    <b v="1"/>
    <b v="0"/>
    <b v="1"/>
    <x v="0"/>
    <n v="31.531069388871792"/>
    <b v="1"/>
    <b v="1"/>
    <s v="Respiratory Infection"/>
    <s v="Recovered"/>
    <b v="1"/>
    <s v="UnitedHealthcare"/>
    <x v="0"/>
    <b v="1"/>
    <x v="1"/>
    <b v="1"/>
    <b v="1"/>
    <b v="1"/>
    <x v="1"/>
  </r>
  <r>
    <s v="PID0803"/>
    <x v="1"/>
    <x v="3"/>
    <n v="60000"/>
    <n v="34598.1"/>
    <n v="69.7"/>
    <s v="Male"/>
    <s v="O-"/>
    <b v="1"/>
    <b v="1"/>
    <b v="1"/>
    <x v="10"/>
    <n v="25.293946871824652"/>
    <b v="0"/>
    <b v="0"/>
    <s v="Stroke"/>
    <s v="Recovered"/>
    <b v="1"/>
    <s v="Cigna"/>
    <x v="2"/>
    <b v="0"/>
    <x v="0"/>
    <b v="0"/>
    <b v="0"/>
    <b v="0"/>
    <x v="0"/>
  </r>
  <r>
    <s v="PID0804"/>
    <x v="4"/>
    <x v="0"/>
    <n v="48000"/>
    <n v="41058.559999999998"/>
    <n v="75.7"/>
    <s v="Female"/>
    <s v="O-"/>
    <b v="0"/>
    <b v="0"/>
    <b v="1"/>
    <x v="6"/>
    <n v="28.844688309708882"/>
    <b v="1"/>
    <b v="1"/>
    <s v="Respiratory Infection"/>
    <s v="Ongoing Treatment"/>
    <b v="1"/>
    <s v="UnitedHealthcare"/>
    <x v="1"/>
    <b v="1"/>
    <x v="1"/>
    <b v="1"/>
    <b v="1"/>
    <b v="1"/>
    <x v="1"/>
  </r>
  <r>
    <s v="PID0805"/>
    <x v="0"/>
    <x v="2"/>
    <n v="24000"/>
    <n v="15079.59"/>
    <n v="91"/>
    <s v="Female"/>
    <s v="A-"/>
    <b v="1"/>
    <b v="1"/>
    <b v="1"/>
    <x v="3"/>
    <n v="33.425160697887975"/>
    <b v="1"/>
    <b v="1"/>
    <s v="Heart Disease"/>
    <s v="Ongoing Treatment"/>
    <b v="1"/>
    <s v="UnitedHealthcare"/>
    <x v="1"/>
    <b v="1"/>
    <x v="1"/>
    <b v="1"/>
    <b v="1"/>
    <b v="0"/>
    <x v="0"/>
  </r>
  <r>
    <s v="PID0806"/>
    <x v="0"/>
    <x v="2"/>
    <n v="3000"/>
    <n v="2123.9700000000003"/>
    <n v="76.400000000000006"/>
    <s v="Male"/>
    <s v="A-"/>
    <b v="0"/>
    <b v="1"/>
    <b v="1"/>
    <x v="10"/>
    <n v="26.749763663737269"/>
    <b v="0"/>
    <b v="0"/>
    <s v="Diabetes"/>
    <s v="Ongoing Treatment"/>
    <b v="1"/>
    <s v="Aetna"/>
    <x v="3"/>
    <b v="0"/>
    <x v="0"/>
    <b v="0"/>
    <b v="0"/>
    <b v="0"/>
    <x v="0"/>
  </r>
  <r>
    <s v="PID0807"/>
    <x v="2"/>
    <x v="3"/>
    <n v="800"/>
    <n v="689.34"/>
    <n v="83.8"/>
    <s v="Male"/>
    <s v="O-"/>
    <b v="0"/>
    <b v="0"/>
    <b v="1"/>
    <x v="0"/>
    <n v="28.658390615916009"/>
    <b v="1"/>
    <b v="1"/>
    <s v="Osteoarthritis"/>
    <s v="Recovered"/>
    <b v="1"/>
    <s v="UnitedHealthcare"/>
    <x v="2"/>
    <b v="1"/>
    <x v="1"/>
    <b v="1"/>
    <b v="1"/>
    <b v="1"/>
    <x v="1"/>
  </r>
  <r>
    <s v="PID0808"/>
    <x v="4"/>
    <x v="0"/>
    <n v="15000"/>
    <n v="9070.75"/>
    <n v="82.5"/>
    <s v="Female"/>
    <s v="A+"/>
    <b v="0"/>
    <b v="0"/>
    <b v="1"/>
    <x v="0"/>
    <n v="32.226562499999993"/>
    <b v="1"/>
    <b v="1"/>
    <s v="Childbirth"/>
    <s v="Ongoing Treatment"/>
    <b v="1"/>
    <s v="Blue Cross"/>
    <x v="0"/>
    <b v="1"/>
    <x v="1"/>
    <b v="1"/>
    <b v="1"/>
    <b v="1"/>
    <x v="1"/>
  </r>
  <r>
    <s v="PID0809"/>
    <x v="0"/>
    <x v="1"/>
    <n v="12000"/>
    <n v="0"/>
    <n v="55.7"/>
    <s v="Male"/>
    <s v="A-"/>
    <b v="0"/>
    <b v="1"/>
    <b v="0"/>
    <x v="6"/>
    <n v="21.223898795915254"/>
    <b v="0"/>
    <b v="0"/>
    <s v="Fractured Leg"/>
    <s v="Ongoing Treatment"/>
    <b v="0"/>
    <n v="0"/>
    <x v="2"/>
    <b v="0"/>
    <x v="0"/>
    <b v="0"/>
    <b v="0"/>
    <b v="0"/>
    <x v="0"/>
  </r>
  <r>
    <s v="PID0810"/>
    <x v="2"/>
    <x v="0"/>
    <n v="24000"/>
    <n v="21522.510000000002"/>
    <n v="76.400000000000006"/>
    <s v="Female"/>
    <s v="B+"/>
    <b v="1"/>
    <b v="0"/>
    <b v="1"/>
    <x v="8"/>
    <n v="29.474171521160446"/>
    <b v="1"/>
    <b v="1"/>
    <s v="Hypertension"/>
    <s v="Ongoing Treatment"/>
    <b v="1"/>
    <s v="Cigna"/>
    <x v="1"/>
    <b v="1"/>
    <x v="1"/>
    <b v="1"/>
    <b v="1"/>
    <b v="1"/>
    <x v="1"/>
  </r>
  <r>
    <s v="PID0811"/>
    <x v="0"/>
    <x v="1"/>
    <n v="800"/>
    <n v="641.27"/>
    <n v="65.2"/>
    <s v="Male"/>
    <s v="B-"/>
    <b v="0"/>
    <b v="0"/>
    <b v="1"/>
    <x v="0"/>
    <n v="23.100907029478464"/>
    <b v="0"/>
    <b v="0"/>
    <s v="Stroke"/>
    <s v="Critical"/>
    <b v="1"/>
    <s v="Aetna"/>
    <x v="1"/>
    <b v="0"/>
    <x v="0"/>
    <b v="0"/>
    <b v="0"/>
    <b v="0"/>
    <x v="0"/>
  </r>
  <r>
    <s v="PID0812"/>
    <x v="2"/>
    <x v="3"/>
    <n v="60000"/>
    <n v="30478.600000000002"/>
    <n v="74"/>
    <s v="Female"/>
    <s v="AB-"/>
    <b v="1"/>
    <b v="1"/>
    <b v="1"/>
    <x v="10"/>
    <n v="24.725182932941294"/>
    <b v="0"/>
    <b v="0"/>
    <s v="Fractured Arm"/>
    <s v="Critical"/>
    <b v="1"/>
    <s v="Cigna"/>
    <x v="1"/>
    <b v="0"/>
    <x v="0"/>
    <b v="0"/>
    <b v="0"/>
    <b v="0"/>
    <x v="0"/>
  </r>
  <r>
    <s v="PID0813"/>
    <x v="2"/>
    <x v="2"/>
    <n v="250000"/>
    <n v="148709.1"/>
    <n v="109.1"/>
    <s v="Male"/>
    <s v="O-"/>
    <s v="No"/>
    <s v="No"/>
    <b v="1"/>
    <x v="0"/>
    <n v="34.433783613180154"/>
    <b v="1"/>
    <b v="1"/>
    <s v="Childbirth"/>
    <s v="Critical"/>
    <b v="1"/>
    <s v="Blue Cross"/>
    <x v="6"/>
    <b v="0"/>
    <x v="0"/>
    <b v="1"/>
    <b v="1"/>
    <s v="No"/>
    <x v="0"/>
  </r>
  <r>
    <s v="PID0814"/>
    <x v="1"/>
    <x v="1"/>
    <n v="36000"/>
    <n v="28755.81"/>
    <n v="95.5"/>
    <s v="Male"/>
    <s v="AB+"/>
    <b v="0"/>
    <b v="0"/>
    <b v="1"/>
    <x v="6"/>
    <n v="34.656699085498623"/>
    <b v="1"/>
    <b v="1"/>
    <s v="Heart Disease"/>
    <s v="Critical"/>
    <b v="1"/>
    <s v="Aetna"/>
    <x v="0"/>
    <b v="1"/>
    <x v="1"/>
    <b v="1"/>
    <b v="1"/>
    <b v="0"/>
    <x v="0"/>
  </r>
  <r>
    <s v="PID0815"/>
    <x v="0"/>
    <x v="3"/>
    <n v="3000"/>
    <n v="2108.46"/>
    <n v="61.6"/>
    <s v="Male"/>
    <s v="A-"/>
    <b v="1"/>
    <b v="0"/>
    <b v="1"/>
    <x v="21"/>
    <n v="25.312294543063771"/>
    <b v="0"/>
    <b v="0"/>
    <s v="Hypertension"/>
    <s v="Recovered"/>
    <b v="1"/>
    <s v="Blue Cross"/>
    <x v="2"/>
    <b v="0"/>
    <x v="0"/>
    <b v="0"/>
    <b v="0"/>
    <b v="0"/>
    <x v="0"/>
  </r>
  <r>
    <s v="PID0816"/>
    <x v="2"/>
    <x v="2"/>
    <n v="12000"/>
    <n v="0"/>
    <n v="104.7"/>
    <s v="Male"/>
    <s v="O-"/>
    <b v="0"/>
    <b v="0"/>
    <b v="0"/>
    <x v="12"/>
    <n v="34.98279260917505"/>
    <b v="1"/>
    <b v="1"/>
    <s v="Kidney Stones"/>
    <s v="Critical"/>
    <b v="0"/>
    <n v="0"/>
    <x v="3"/>
    <b v="0"/>
    <x v="0"/>
    <b v="1"/>
    <b v="1"/>
    <b v="0"/>
    <x v="0"/>
  </r>
  <r>
    <s v="PID0817"/>
    <x v="2"/>
    <x v="1"/>
    <n v="32000"/>
    <n v="23164.48"/>
    <n v="58.9"/>
    <s v="Male"/>
    <s v="B-"/>
    <b v="0"/>
    <b v="0"/>
    <b v="1"/>
    <x v="13"/>
    <n v="20.868764172335602"/>
    <b v="0"/>
    <b v="0"/>
    <s v="Fractured Leg"/>
    <s v="Critical"/>
    <b v="1"/>
    <s v="Blue Cross"/>
    <x v="2"/>
    <b v="0"/>
    <x v="0"/>
    <b v="0"/>
    <b v="0"/>
    <b v="0"/>
    <x v="0"/>
  </r>
  <r>
    <s v="PID0818"/>
    <x v="0"/>
    <x v="2"/>
    <n v="100"/>
    <n v="83.65"/>
    <n v="75.900000000000006"/>
    <s v="Female"/>
    <s v="A+"/>
    <b v="0"/>
    <b v="0"/>
    <b v="1"/>
    <x v="12"/>
    <n v="26.892006802721095"/>
    <b v="0"/>
    <b v="0"/>
    <s v="Cancer"/>
    <s v="Critical"/>
    <b v="1"/>
    <s v="UnitedHealthcare"/>
    <x v="0"/>
    <b v="0"/>
    <x v="0"/>
    <b v="0"/>
    <b v="0"/>
    <b v="0"/>
    <x v="0"/>
  </r>
  <r>
    <s v="PID0819"/>
    <x v="2"/>
    <x v="0"/>
    <n v="240000"/>
    <n v="211141.56"/>
    <n v="68.3"/>
    <s v="Male"/>
    <s v="B+"/>
    <b v="1"/>
    <b v="0"/>
    <b v="1"/>
    <x v="10"/>
    <n v="24.785890550152416"/>
    <b v="0"/>
    <b v="0"/>
    <s v="Appendicitis"/>
    <s v="Recovered"/>
    <b v="1"/>
    <s v="Blue Cross"/>
    <x v="0"/>
    <b v="0"/>
    <x v="0"/>
    <b v="0"/>
    <b v="0"/>
    <b v="0"/>
    <x v="0"/>
  </r>
  <r>
    <s v="PID0820"/>
    <x v="2"/>
    <x v="3"/>
    <n v="16000"/>
    <n v="11177.24"/>
    <n v="93.1"/>
    <s v="Male"/>
    <s v="A+"/>
    <b v="0"/>
    <b v="1"/>
    <b v="1"/>
    <x v="5"/>
    <n v="31.83885640025991"/>
    <b v="1"/>
    <b v="1"/>
    <s v="Cancer"/>
    <s v="Critical"/>
    <b v="1"/>
    <s v="Cigna"/>
    <x v="0"/>
    <b v="0"/>
    <x v="0"/>
    <b v="1"/>
    <b v="1"/>
    <b v="0"/>
    <x v="0"/>
  </r>
  <r>
    <s v="PID0821"/>
    <x v="0"/>
    <x v="0"/>
    <n v="300000"/>
    <n v="0"/>
    <n v="105"/>
    <s v="Male"/>
    <s v="AB-"/>
    <b v="0"/>
    <b v="0"/>
    <b v="0"/>
    <x v="2"/>
    <n v="33.515273388872927"/>
    <b v="1"/>
    <b v="1"/>
    <s v="Diabetes"/>
    <s v="Recovered"/>
    <b v="0"/>
    <n v="0"/>
    <x v="3"/>
    <b v="1"/>
    <x v="1"/>
    <b v="1"/>
    <b v="1"/>
    <b v="1"/>
    <x v="1"/>
  </r>
  <r>
    <s v="PID0822"/>
    <x v="0"/>
    <x v="0"/>
    <n v="500"/>
    <n v="358.5"/>
    <n v="96.6"/>
    <s v="Female"/>
    <s v="B-"/>
    <b v="1"/>
    <b v="1"/>
    <b v="1"/>
    <x v="10"/>
    <n v="33.822345155981935"/>
    <b v="1"/>
    <b v="1"/>
    <s v="Allergic Reaction"/>
    <s v="Ongoing Treatment"/>
    <b v="1"/>
    <s v="Aetna"/>
    <x v="6"/>
    <b v="0"/>
    <x v="0"/>
    <b v="1"/>
    <b v="1"/>
    <b v="0"/>
    <x v="0"/>
  </r>
  <r>
    <s v="PID0823"/>
    <x v="1"/>
    <x v="3"/>
    <n v="90000"/>
    <n v="69662"/>
    <n v="58.7"/>
    <s v="Male"/>
    <s v="AB-"/>
    <b v="0"/>
    <b v="0"/>
    <b v="1"/>
    <x v="3"/>
    <n v="21.561065197428839"/>
    <b v="0"/>
    <b v="0"/>
    <s v="Fractured Arm"/>
    <s v="Recovered"/>
    <b v="1"/>
    <s v="UnitedHealthcare"/>
    <x v="1"/>
    <b v="0"/>
    <x v="0"/>
    <b v="0"/>
    <b v="0"/>
    <b v="0"/>
    <x v="0"/>
  </r>
  <r>
    <s v="PID0824"/>
    <x v="2"/>
    <x v="3"/>
    <n v="100"/>
    <n v="67.66"/>
    <n v="76.7"/>
    <s v="Male"/>
    <s v="O+"/>
    <b v="1"/>
    <b v="1"/>
    <b v="1"/>
    <x v="8"/>
    <n v="29.225727785398561"/>
    <b v="1"/>
    <b v="1"/>
    <s v="Fractured Leg"/>
    <s v="Recovered"/>
    <b v="1"/>
    <s v="Blue Cross"/>
    <x v="0"/>
    <b v="0"/>
    <x v="0"/>
    <b v="1"/>
    <b v="1"/>
    <b v="0"/>
    <x v="0"/>
  </r>
  <r>
    <s v="PID0825"/>
    <x v="2"/>
    <x v="1"/>
    <n v="240000"/>
    <n v="172631.04000000001"/>
    <n v="103.1"/>
    <s v="Male"/>
    <s v="AB+"/>
    <b v="0"/>
    <b v="0"/>
    <b v="1"/>
    <x v="3"/>
    <n v="33.283832644628099"/>
    <b v="1"/>
    <b v="1"/>
    <s v="Kidney Stones"/>
    <s v="Ongoing Treatment"/>
    <b v="1"/>
    <s v="Medicare"/>
    <x v="4"/>
    <b v="0"/>
    <x v="0"/>
    <b v="1"/>
    <b v="1"/>
    <b v="0"/>
    <x v="0"/>
  </r>
  <r>
    <s v="PID0826"/>
    <x v="0"/>
    <x v="0"/>
    <n v="40000"/>
    <n v="25682.5"/>
    <n v="78.400000000000006"/>
    <s v="Male"/>
    <s v="B+"/>
    <b v="0"/>
    <b v="1"/>
    <b v="1"/>
    <x v="9"/>
    <n v="26.500811249323963"/>
    <b v="0"/>
    <b v="0"/>
    <s v="Diabetes"/>
    <s v="Critical"/>
    <b v="1"/>
    <s v="Cigna"/>
    <x v="0"/>
    <b v="0"/>
    <x v="0"/>
    <b v="0"/>
    <b v="0"/>
    <b v="0"/>
    <x v="0"/>
  </r>
  <r>
    <s v="PID0827"/>
    <x v="1"/>
    <x v="2"/>
    <n v="30000"/>
    <n v="24743.82"/>
    <n v="69.900000000000006"/>
    <s v="Female"/>
    <s v="A-"/>
    <b v="0"/>
    <b v="0"/>
    <b v="1"/>
    <x v="11"/>
    <n v="28.722879684418146"/>
    <b v="1"/>
    <b v="1"/>
    <s v="Childbirth"/>
    <s v="Ongoing Treatment"/>
    <b v="1"/>
    <s v="Medicare"/>
    <x v="1"/>
    <b v="1"/>
    <x v="1"/>
    <b v="1"/>
    <b v="1"/>
    <b v="1"/>
    <x v="1"/>
  </r>
  <r>
    <s v="PID0828"/>
    <x v="0"/>
    <x v="0"/>
    <n v="500"/>
    <n v="314.77999999999997"/>
    <n v="75.2"/>
    <s v="Male"/>
    <s v="AB-"/>
    <b v="0"/>
    <b v="0"/>
    <b v="1"/>
    <x v="13"/>
    <n v="30.508337052213072"/>
    <b v="1"/>
    <b v="1"/>
    <s v="Appendicitis"/>
    <s v="Ongoing Treatment"/>
    <b v="1"/>
    <s v="Medicare"/>
    <x v="3"/>
    <b v="0"/>
    <x v="0"/>
    <b v="1"/>
    <b v="1"/>
    <b v="0"/>
    <x v="0"/>
  </r>
  <r>
    <s v="PID0829"/>
    <x v="2"/>
    <x v="0"/>
    <n v="800"/>
    <n v="418.62"/>
    <n v="83.9"/>
    <s v="Female"/>
    <s v="A+"/>
    <b v="0"/>
    <b v="1"/>
    <b v="1"/>
    <x v="18"/>
    <n v="28.692589172736916"/>
    <b v="1"/>
    <b v="1"/>
    <s v="Prostate Cancer"/>
    <s v="Ongoing Treatment"/>
    <b v="1"/>
    <s v="UnitedHealthcare"/>
    <x v="3"/>
    <b v="0"/>
    <x v="0"/>
    <b v="1"/>
    <b v="1"/>
    <b v="0"/>
    <x v="0"/>
  </r>
  <r>
    <s v="PID0830"/>
    <x v="2"/>
    <x v="0"/>
    <n v="500"/>
    <n v="251.3"/>
    <n v="82"/>
    <s v="Male"/>
    <s v="AB-"/>
    <b v="1"/>
    <b v="0"/>
    <b v="1"/>
    <x v="1"/>
    <n v="32.031249999999993"/>
    <b v="1"/>
    <b v="1"/>
    <s v="Hypertension"/>
    <s v="Ongoing Treatment"/>
    <b v="1"/>
    <s v="UnitedHealthcare"/>
    <x v="6"/>
    <b v="1"/>
    <x v="1"/>
    <b v="1"/>
    <b v="1"/>
    <b v="1"/>
    <x v="1"/>
  </r>
  <r>
    <s v="PID0831"/>
    <x v="2"/>
    <x v="2"/>
    <n v="30000"/>
    <n v="21453.75"/>
    <n v="85.5"/>
    <s v="Female"/>
    <s v="B-"/>
    <b v="0"/>
    <b v="1"/>
    <b v="1"/>
    <x v="2"/>
    <n v="31.789113622843551"/>
    <b v="1"/>
    <b v="1"/>
    <s v="Fractured Arm"/>
    <s v="Critical"/>
    <b v="1"/>
    <s v="Aetna"/>
    <x v="2"/>
    <b v="0"/>
    <x v="0"/>
    <b v="1"/>
    <b v="1"/>
    <b v="0"/>
    <x v="0"/>
  </r>
  <r>
    <s v="PID0832"/>
    <x v="0"/>
    <x v="0"/>
    <n v="12000"/>
    <n v="0"/>
    <n v="102.2"/>
    <s v="Male"/>
    <s v="O-"/>
    <b v="1"/>
    <b v="0"/>
    <b v="0"/>
    <x v="10"/>
    <n v="34.545700378583021"/>
    <b v="1"/>
    <b v="1"/>
    <s v="Fractured Arm"/>
    <s v="Ongoing Treatment"/>
    <b v="0"/>
    <n v="0"/>
    <x v="2"/>
    <b v="1"/>
    <x v="1"/>
    <b v="1"/>
    <b v="1"/>
    <b v="1"/>
    <x v="1"/>
  </r>
  <r>
    <s v="PID0833"/>
    <x v="2"/>
    <x v="0"/>
    <n v="60000"/>
    <n v="44875.9"/>
    <n v="90.9"/>
    <s v="Male"/>
    <s v="B-"/>
    <b v="1"/>
    <b v="0"/>
    <b v="1"/>
    <x v="8"/>
    <n v="28.369901064261416"/>
    <b v="1"/>
    <b v="1"/>
    <s v="Stroke"/>
    <s v="Ongoing Treatment"/>
    <b v="1"/>
    <s v="Aetna"/>
    <x v="1"/>
    <b v="1"/>
    <x v="1"/>
    <b v="1"/>
    <b v="1"/>
    <b v="1"/>
    <x v="1"/>
  </r>
  <r>
    <s v="PID0834"/>
    <x v="1"/>
    <x v="3"/>
    <n v="15000"/>
    <n v="8541.8499999999985"/>
    <n v="58.8"/>
    <s v="Female"/>
    <s v="AB-"/>
    <b v="0"/>
    <b v="0"/>
    <b v="1"/>
    <x v="21"/>
    <n v="23.258573632372133"/>
    <b v="0"/>
    <b v="0"/>
    <s v="Fractured Leg"/>
    <s v="Recovered"/>
    <b v="1"/>
    <s v="UnitedHealthcare"/>
    <x v="2"/>
    <b v="0"/>
    <x v="0"/>
    <b v="0"/>
    <b v="0"/>
    <b v="0"/>
    <x v="0"/>
  </r>
  <r>
    <s v="PID0835"/>
    <x v="0"/>
    <x v="0"/>
    <n v="250000"/>
    <n v="0"/>
    <n v="91.5"/>
    <s v="Female"/>
    <s v="A+"/>
    <b v="0"/>
    <b v="1"/>
    <b v="0"/>
    <x v="3"/>
    <n v="28.878929428102513"/>
    <b v="1"/>
    <b v="1"/>
    <s v="Cancer"/>
    <s v="Ongoing Treatment"/>
    <b v="0"/>
    <n v="0"/>
    <x v="1"/>
    <b v="1"/>
    <x v="1"/>
    <b v="1"/>
    <b v="1"/>
    <b v="1"/>
    <x v="1"/>
  </r>
  <r>
    <s v="PID0836"/>
    <x v="2"/>
    <x v="1"/>
    <n v="500"/>
    <n v="353.6"/>
    <n v="92.6"/>
    <s v="Male"/>
    <s v="AB-"/>
    <b v="0"/>
    <b v="0"/>
    <b v="1"/>
    <x v="0"/>
    <n v="30.236734693877548"/>
    <b v="1"/>
    <b v="1"/>
    <s v="Heart Disease"/>
    <s v="Ongoing Treatment"/>
    <b v="1"/>
    <s v="Medicare"/>
    <x v="6"/>
    <b v="1"/>
    <x v="1"/>
    <b v="1"/>
    <b v="1"/>
    <b v="0"/>
    <x v="0"/>
  </r>
  <r>
    <s v="PID0837"/>
    <x v="4"/>
    <x v="0"/>
    <n v="1000"/>
    <n v="0"/>
    <n v="68.099999999999994"/>
    <s v="Male"/>
    <s v="AB+"/>
    <b v="0"/>
    <b v="0"/>
    <b v="0"/>
    <x v="10"/>
    <n v="24.418229409444582"/>
    <b v="0"/>
    <b v="0"/>
    <s v="Allergic Reaction"/>
    <s v="Critical"/>
    <b v="0"/>
    <n v="0"/>
    <x v="6"/>
    <b v="0"/>
    <x v="0"/>
    <b v="0"/>
    <b v="0"/>
    <b v="0"/>
    <x v="0"/>
  </r>
  <r>
    <s v="PID0838"/>
    <x v="1"/>
    <x v="1"/>
    <n v="250000"/>
    <n v="212641.6"/>
    <n v="87.2"/>
    <s v="Male"/>
    <s v="O+"/>
    <b v="0"/>
    <b v="1"/>
    <b v="1"/>
    <x v="8"/>
    <n v="31.266807701961348"/>
    <b v="1"/>
    <b v="1"/>
    <s v="Fractured Leg"/>
    <s v="Ongoing Treatment"/>
    <b v="1"/>
    <s v="Blue Cross"/>
    <x v="0"/>
    <b v="0"/>
    <x v="0"/>
    <b v="1"/>
    <b v="1"/>
    <b v="0"/>
    <x v="0"/>
  </r>
  <r>
    <s v="PID0839"/>
    <x v="2"/>
    <x v="0"/>
    <n v="15000"/>
    <n v="12903.95"/>
    <n v="80"/>
    <s v="Male"/>
    <s v="A-"/>
    <b v="1"/>
    <b v="0"/>
    <b v="1"/>
    <x v="4"/>
    <n v="28.344671201814062"/>
    <b v="1"/>
    <b v="1"/>
    <s v="Kidney Stones"/>
    <s v="Recovered"/>
    <b v="1"/>
    <s v="UnitedHealthcare"/>
    <x v="0"/>
    <b v="0"/>
    <x v="0"/>
    <b v="1"/>
    <b v="1"/>
    <b v="0"/>
    <x v="0"/>
  </r>
  <r>
    <s v="PID0840"/>
    <x v="2"/>
    <x v="0"/>
    <n v="45000"/>
    <n v="31870.590000000004"/>
    <n v="102.8"/>
    <s v="Male"/>
    <s v="A-"/>
    <b v="0"/>
    <b v="0"/>
    <b v="1"/>
    <x v="8"/>
    <n v="34.748580313683078"/>
    <b v="1"/>
    <b v="1"/>
    <s v="Respiratory Infection"/>
    <s v="Critical"/>
    <b v="1"/>
    <s v="Aetna"/>
    <x v="2"/>
    <b v="1"/>
    <x v="1"/>
    <b v="1"/>
    <b v="1"/>
    <b v="1"/>
    <x v="1"/>
  </r>
  <r>
    <s v="PID0841"/>
    <x v="0"/>
    <x v="2"/>
    <n v="240000"/>
    <n v="186596.28"/>
    <n v="97.1"/>
    <s v="Male"/>
    <s v="AB-"/>
    <b v="0"/>
    <b v="1"/>
    <b v="1"/>
    <x v="0"/>
    <n v="34.816594356197783"/>
    <b v="1"/>
    <b v="1"/>
    <s v="Respiratory Infection"/>
    <s v="Recovered"/>
    <b v="1"/>
    <s v="Aetna"/>
    <x v="2"/>
    <b v="1"/>
    <x v="1"/>
    <b v="1"/>
    <b v="1"/>
    <b v="1"/>
    <x v="1"/>
  </r>
  <r>
    <s v="PID0842"/>
    <x v="2"/>
    <x v="0"/>
    <n v="800"/>
    <n v="506.14"/>
    <n v="89.8"/>
    <s v="Female"/>
    <s v="A-"/>
    <b v="0"/>
    <b v="0"/>
    <b v="1"/>
    <x v="6"/>
    <n v="31.441476138790662"/>
    <b v="1"/>
    <b v="1"/>
    <s v="Allergic Reaction"/>
    <s v="Critical"/>
    <b v="1"/>
    <s v="UnitedHealthcare"/>
    <x v="0"/>
    <b v="0"/>
    <x v="0"/>
    <b v="1"/>
    <b v="1"/>
    <b v="0"/>
    <x v="0"/>
  </r>
  <r>
    <s v="PID0843"/>
    <x v="2"/>
    <x v="0"/>
    <n v="800"/>
    <n v="0"/>
    <n v="70.7"/>
    <s v="Female"/>
    <s v="A+"/>
    <b v="0"/>
    <b v="1"/>
    <b v="0"/>
    <x v="23"/>
    <n v="26.609958974745005"/>
    <b v="0"/>
    <b v="0"/>
    <s v="Hypertension"/>
    <s v="Recovered"/>
    <b v="0"/>
    <n v="0"/>
    <x v="2"/>
    <b v="0"/>
    <x v="0"/>
    <b v="0"/>
    <b v="0"/>
    <b v="0"/>
    <x v="0"/>
  </r>
  <r>
    <s v="PID0844"/>
    <x v="1"/>
    <x v="1"/>
    <n v="60000"/>
    <n v="0"/>
    <n v="67.599999999999994"/>
    <s v="Male"/>
    <s v="O-"/>
    <b v="0"/>
    <b v="0"/>
    <b v="0"/>
    <x v="0"/>
    <n v="23.95124716553288"/>
    <b v="0"/>
    <b v="0"/>
    <s v="Fractured Leg"/>
    <s v="Critical"/>
    <b v="0"/>
    <n v="0"/>
    <x v="3"/>
    <b v="0"/>
    <x v="0"/>
    <b v="0"/>
    <b v="0"/>
    <b v="0"/>
    <x v="0"/>
  </r>
  <r>
    <s v="PID0845"/>
    <x v="0"/>
    <x v="2"/>
    <n v="32000"/>
    <n v="26443.52"/>
    <n v="59.9"/>
    <s v="Female"/>
    <s v="B+"/>
    <b v="0"/>
    <b v="0"/>
    <b v="1"/>
    <x v="5"/>
    <n v="26.62222222222222"/>
    <b v="0"/>
    <b v="0"/>
    <s v="Hypertension"/>
    <s v="Ongoing Treatment"/>
    <b v="1"/>
    <s v="Aetna"/>
    <x v="5"/>
    <b v="0"/>
    <x v="0"/>
    <b v="0"/>
    <b v="0"/>
    <b v="0"/>
    <x v="0"/>
  </r>
  <r>
    <s v="PID0846"/>
    <x v="2"/>
    <x v="2"/>
    <n v="250000"/>
    <n v="130103.79999999999"/>
    <n v="101.2"/>
    <s v="Male"/>
    <s v="AB+"/>
    <b v="0"/>
    <b v="0"/>
    <b v="1"/>
    <x v="1"/>
    <n v="33.044897959183672"/>
    <b v="1"/>
    <b v="1"/>
    <s v="Diabetes"/>
    <s v="Critical"/>
    <b v="1"/>
    <s v="Aetna"/>
    <x v="1"/>
    <b v="1"/>
    <x v="1"/>
    <b v="1"/>
    <b v="1"/>
    <b v="1"/>
    <x v="1"/>
  </r>
  <r>
    <s v="PID0847"/>
    <x v="1"/>
    <x v="2"/>
    <n v="12000"/>
    <n v="9364.9599999999991"/>
    <n v="70"/>
    <s v="Female"/>
    <s v="O-"/>
    <b v="0"/>
    <b v="1"/>
    <b v="1"/>
    <x v="5"/>
    <n v="29.136316337148799"/>
    <b v="1"/>
    <b v="1"/>
    <s v="Stroke"/>
    <s v="Ongoing Treatment"/>
    <b v="1"/>
    <s v="UnitedHealthcare"/>
    <x v="1"/>
    <b v="0"/>
    <x v="0"/>
    <b v="1"/>
    <b v="1"/>
    <b v="0"/>
    <x v="0"/>
  </r>
  <r>
    <s v="PID0848"/>
    <x v="2"/>
    <x v="3"/>
    <n v="240000"/>
    <n v="167436.72"/>
    <n v="84.9"/>
    <s v="Female"/>
    <s v="A+"/>
    <b v="1"/>
    <b v="1"/>
    <b v="1"/>
    <x v="12"/>
    <n v="29.725849935226364"/>
    <b v="1"/>
    <b v="1"/>
    <s v="Allergic Reaction"/>
    <s v="Ongoing Treatment"/>
    <b v="1"/>
    <s v="Aetna"/>
    <x v="2"/>
    <b v="0"/>
    <x v="0"/>
    <b v="1"/>
    <b v="1"/>
    <b v="0"/>
    <x v="0"/>
  </r>
  <r>
    <s v="PID0849"/>
    <x v="1"/>
    <x v="3"/>
    <n v="300000"/>
    <n v="231831.84"/>
    <n v="82.6"/>
    <s v="Female"/>
    <s v="O+"/>
    <b v="0"/>
    <b v="0"/>
    <b v="1"/>
    <x v="0"/>
    <n v="31.866054550364563"/>
    <b v="1"/>
    <b v="1"/>
    <s v="Heart Attack"/>
    <s v="Ongoing Treatment"/>
    <b v="1"/>
    <s v="Blue Cross"/>
    <x v="0"/>
    <b v="1"/>
    <x v="1"/>
    <b v="1"/>
    <b v="1"/>
    <b v="1"/>
    <x v="1"/>
  </r>
  <r>
    <s v="PID0850"/>
    <x v="2"/>
    <x v="3"/>
    <n v="300000"/>
    <n v="201137.88"/>
    <n v="62.7"/>
    <s v="Male"/>
    <s v="A+"/>
    <b v="0"/>
    <b v="0"/>
    <b v="1"/>
    <x v="12"/>
    <n v="20.473469387755102"/>
    <b v="0"/>
    <b v="0"/>
    <s v="Diabetes"/>
    <s v="Ongoing Treatment"/>
    <b v="1"/>
    <s v="Blue Cross"/>
    <x v="6"/>
    <b v="0"/>
    <x v="0"/>
    <b v="0"/>
    <b v="0"/>
    <b v="0"/>
    <x v="0"/>
  </r>
  <r>
    <s v="PID0851"/>
    <x v="0"/>
    <x v="2"/>
    <n v="1600"/>
    <n v="0"/>
    <n v="75"/>
    <s v="Female"/>
    <s v="B-"/>
    <b v="1"/>
    <b v="0"/>
    <b v="0"/>
    <x v="13"/>
    <n v="32.461911357340718"/>
    <b v="1"/>
    <b v="1"/>
    <s v="Fractured Arm"/>
    <s v="Critical"/>
    <b v="0"/>
    <n v="0"/>
    <x v="2"/>
    <b v="1"/>
    <x v="1"/>
    <b v="1"/>
    <b v="1"/>
    <b v="1"/>
    <x v="1"/>
  </r>
  <r>
    <s v="PID0852"/>
    <x v="4"/>
    <x v="0"/>
    <n v="200000"/>
    <n v="124849.84"/>
    <n v="57.2"/>
    <s v="Female"/>
    <s v="B-"/>
    <b v="0"/>
    <b v="0"/>
    <b v="1"/>
    <x v="12"/>
    <n v="23.205809566311007"/>
    <b v="0"/>
    <b v="0"/>
    <s v="Childbirth"/>
    <s v="Critical"/>
    <b v="1"/>
    <s v="UnitedHealthcare"/>
    <x v="1"/>
    <b v="0"/>
    <x v="0"/>
    <b v="0"/>
    <b v="0"/>
    <b v="0"/>
    <x v="0"/>
  </r>
  <r>
    <s v="PID0853"/>
    <x v="2"/>
    <x v="1"/>
    <n v="30000"/>
    <n v="16466.07"/>
    <n v="68.2"/>
    <s v="Female"/>
    <s v="A-"/>
    <b v="0"/>
    <b v="0"/>
    <b v="1"/>
    <x v="13"/>
    <n v="21.285228301239037"/>
    <b v="0"/>
    <b v="0"/>
    <s v="Diabetes"/>
    <s v="Critical"/>
    <b v="1"/>
    <s v="Blue Cross"/>
    <x v="6"/>
    <b v="0"/>
    <x v="0"/>
    <b v="0"/>
    <b v="0"/>
    <b v="0"/>
    <x v="0"/>
  </r>
  <r>
    <s v="PID0854"/>
    <x v="2"/>
    <x v="0"/>
    <n v="60000"/>
    <n v="0"/>
    <n v="78.2"/>
    <s v="Female"/>
    <s v="B-"/>
    <b v="1"/>
    <b v="0"/>
    <b v="0"/>
    <x v="1"/>
    <n v="29.797286998933085"/>
    <b v="1"/>
    <b v="1"/>
    <s v="Childbirth"/>
    <s v="Ongoing Treatment"/>
    <b v="0"/>
    <n v="0"/>
    <x v="0"/>
    <b v="1"/>
    <x v="1"/>
    <b v="1"/>
    <b v="1"/>
    <b v="1"/>
    <x v="1"/>
  </r>
  <r>
    <s v="PID0855"/>
    <x v="2"/>
    <x v="0"/>
    <n v="18000"/>
    <n v="16160.939999999999"/>
    <n v="81"/>
    <s v="Male"/>
    <s v="AB+"/>
    <b v="1"/>
    <b v="0"/>
    <b v="1"/>
    <x v="22"/>
    <n v="31.248794413795761"/>
    <b v="1"/>
    <b v="1"/>
    <s v="Heart Disease"/>
    <s v="Critical"/>
    <b v="1"/>
    <s v="Aetna"/>
    <x v="2"/>
    <b v="1"/>
    <x v="1"/>
    <b v="1"/>
    <b v="1"/>
    <b v="1"/>
    <x v="1"/>
  </r>
  <r>
    <s v="PID0856"/>
    <x v="3"/>
    <x v="2"/>
    <n v="2000"/>
    <n v="0"/>
    <n v="59.8"/>
    <s v="Male"/>
    <s v="O+"/>
    <b v="0"/>
    <b v="0"/>
    <b v="0"/>
    <x v="24"/>
    <n v="22.507433475102562"/>
    <b v="0"/>
    <b v="0"/>
    <s v="Kidney Stones"/>
    <s v="Recovered"/>
    <b v="0"/>
    <n v="0"/>
    <x v="1"/>
    <b v="0"/>
    <x v="0"/>
    <b v="0"/>
    <b v="0"/>
    <b v="0"/>
    <x v="0"/>
  </r>
  <r>
    <s v="PID0857"/>
    <x v="0"/>
    <x v="1"/>
    <n v="75000"/>
    <n v="0"/>
    <n v="50.3"/>
    <s v="Female"/>
    <s v="B-"/>
    <b v="0"/>
    <b v="0"/>
    <b v="0"/>
    <x v="12"/>
    <n v="20.668967784352397"/>
    <b v="0"/>
    <b v="0"/>
    <s v="Cancer"/>
    <s v="Recovered"/>
    <b v="0"/>
    <n v="0"/>
    <x v="2"/>
    <b v="0"/>
    <x v="0"/>
    <b v="0"/>
    <b v="0"/>
    <b v="0"/>
    <x v="0"/>
  </r>
  <r>
    <s v="PID0858"/>
    <x v="2"/>
    <x v="1"/>
    <n v="800"/>
    <n v="718.38"/>
    <n v="96.6"/>
    <s v="Male"/>
    <s v="AB+"/>
    <b v="0"/>
    <b v="0"/>
    <b v="1"/>
    <x v="6"/>
    <n v="31.906460562822033"/>
    <b v="1"/>
    <b v="1"/>
    <s v="Childbirth"/>
    <s v="Ongoing Treatment"/>
    <b v="1"/>
    <s v="UnitedHealthcare"/>
    <x v="1"/>
    <b v="1"/>
    <x v="1"/>
    <b v="1"/>
    <b v="1"/>
    <b v="1"/>
    <x v="1"/>
  </r>
  <r>
    <s v="PID0859"/>
    <x v="2"/>
    <x v="2"/>
    <n v="18000"/>
    <n v="14168.43"/>
    <n v="85.7"/>
    <s v="Male"/>
    <s v="A+"/>
    <b v="0"/>
    <b v="1"/>
    <b v="1"/>
    <x v="10"/>
    <n v="32.655083066605698"/>
    <b v="1"/>
    <b v="1"/>
    <s v="Diabetes"/>
    <s v="Recovered"/>
    <b v="1"/>
    <s v="Medicare"/>
    <x v="0"/>
    <b v="1"/>
    <x v="1"/>
    <b v="1"/>
    <b v="1"/>
    <b v="1"/>
    <x v="1"/>
  </r>
  <r>
    <s v="PID0860"/>
    <x v="2"/>
    <x v="2"/>
    <n v="18000"/>
    <n v="11696.039999999999"/>
    <n v="73.2"/>
    <s v="Male"/>
    <s v="AB-"/>
    <b v="0"/>
    <b v="1"/>
    <b v="1"/>
    <x v="8"/>
    <n v="28.593749999999996"/>
    <b v="1"/>
    <b v="1"/>
    <s v="Respiratory Infection"/>
    <s v="Ongoing Treatment"/>
    <b v="1"/>
    <s v="Cigna"/>
    <x v="0"/>
    <b v="1"/>
    <x v="1"/>
    <b v="1"/>
    <b v="1"/>
    <b v="1"/>
    <x v="1"/>
  </r>
  <r>
    <s v="PID0861"/>
    <x v="1"/>
    <x v="1"/>
    <n v="800"/>
    <n v="0"/>
    <n v="53.5"/>
    <s v="Male"/>
    <s v="O+"/>
    <b v="0"/>
    <b v="0"/>
    <b v="0"/>
    <x v="12"/>
    <n v="20.898437499999996"/>
    <b v="0"/>
    <b v="0"/>
    <s v="Stroke"/>
    <s v="Critical"/>
    <b v="0"/>
    <n v="0"/>
    <x v="1"/>
    <b v="0"/>
    <x v="0"/>
    <b v="0"/>
    <b v="0"/>
    <b v="0"/>
    <x v="0"/>
  </r>
  <r>
    <s v="PID0862"/>
    <x v="2"/>
    <x v="2"/>
    <n v="12000"/>
    <n v="8047.14"/>
    <n v="93.4"/>
    <s v="Female"/>
    <s v="A-"/>
    <b v="0"/>
    <b v="0"/>
    <b v="1"/>
    <x v="2"/>
    <n v="34.306703397612495"/>
    <b v="1"/>
    <b v="1"/>
    <s v="Hypertension"/>
    <s v="Critical"/>
    <b v="1"/>
    <s v="Aetna"/>
    <x v="1"/>
    <b v="0"/>
    <x v="0"/>
    <b v="1"/>
    <b v="1"/>
    <b v="0"/>
    <x v="0"/>
  </r>
  <r>
    <s v="PID0863"/>
    <x v="3"/>
    <x v="1"/>
    <n v="30000"/>
    <n v="20406.63"/>
    <n v="89.8"/>
    <s v="Male"/>
    <s v="A+"/>
    <b v="0"/>
    <b v="0"/>
    <b v="1"/>
    <x v="8"/>
    <n v="34.643725164924184"/>
    <b v="1"/>
    <b v="1"/>
    <s v="Osteoarthritis"/>
    <s v="Recovered"/>
    <b v="1"/>
    <s v="UnitedHealthcare"/>
    <x v="1"/>
    <b v="0"/>
    <x v="0"/>
    <b v="1"/>
    <b v="1"/>
    <b v="0"/>
    <x v="0"/>
  </r>
  <r>
    <s v="PID0864"/>
    <x v="1"/>
    <x v="2"/>
    <n v="800"/>
    <n v="509.19"/>
    <n v="82.2"/>
    <s v="Male"/>
    <s v="O-"/>
    <b v="1"/>
    <b v="0"/>
    <b v="1"/>
    <x v="13"/>
    <n v="34.214360041623308"/>
    <b v="1"/>
    <b v="1"/>
    <s v="Diabetes"/>
    <s v="Recovered"/>
    <b v="1"/>
    <s v="Cigna"/>
    <x v="2"/>
    <b v="0"/>
    <x v="0"/>
    <b v="1"/>
    <b v="1"/>
    <b v="0"/>
    <x v="0"/>
  </r>
  <r>
    <s v="PID0865"/>
    <x v="0"/>
    <x v="2"/>
    <n v="3000"/>
    <n v="2577.66"/>
    <n v="85.5"/>
    <s v="Male"/>
    <s v="AB-"/>
    <b v="1"/>
    <b v="1"/>
    <b v="1"/>
    <x v="5"/>
    <n v="26.684560406978559"/>
    <b v="0"/>
    <b v="0"/>
    <s v="Allergic Reaction"/>
    <s v="Recovered"/>
    <b v="1"/>
    <s v="Medicare"/>
    <x v="1"/>
    <b v="0"/>
    <x v="0"/>
    <b v="0"/>
    <b v="0"/>
    <b v="0"/>
    <x v="0"/>
  </r>
  <r>
    <s v="PID0866"/>
    <x v="1"/>
    <x v="0"/>
    <n v="24000"/>
    <n v="12221.73"/>
    <n v="79.400000000000006"/>
    <s v="Male"/>
    <s v="A-"/>
    <b v="1"/>
    <b v="0"/>
    <b v="1"/>
    <x v="0"/>
    <n v="34.823034077452746"/>
    <b v="1"/>
    <b v="1"/>
    <s v="Heart Disease"/>
    <s v="Critical"/>
    <b v="1"/>
    <s v="Medicare"/>
    <x v="0"/>
    <b v="1"/>
    <x v="1"/>
    <b v="1"/>
    <b v="1"/>
    <b v="0"/>
    <x v="0"/>
  </r>
  <r>
    <s v="PID0867"/>
    <x v="2"/>
    <x v="0"/>
    <n v="100"/>
    <n v="0"/>
    <n v="72.599999999999994"/>
    <s v="Male"/>
    <s v="O-"/>
    <b v="1"/>
    <b v="1"/>
    <b v="0"/>
    <x v="12"/>
    <n v="25.419278036483316"/>
    <b v="0"/>
    <b v="0"/>
    <s v="Hypertension"/>
    <s v="Ongoing Treatment"/>
    <b v="0"/>
    <n v="0"/>
    <x v="0"/>
    <b v="0"/>
    <x v="0"/>
    <b v="0"/>
    <b v="0"/>
    <b v="0"/>
    <x v="0"/>
  </r>
  <r>
    <s v="PID0868"/>
    <x v="0"/>
    <x v="3"/>
    <n v="18000"/>
    <n v="9274.59"/>
    <n v="72.3"/>
    <s v="Male"/>
    <s v="AB+"/>
    <b v="0"/>
    <b v="0"/>
    <b v="1"/>
    <x v="12"/>
    <n v="28.961704854991183"/>
    <b v="1"/>
    <b v="1"/>
    <s v="Heart Attack"/>
    <s v="Ongoing Treatment"/>
    <b v="1"/>
    <s v="UnitedHealthcare"/>
    <x v="1"/>
    <b v="1"/>
    <x v="1"/>
    <b v="1"/>
    <b v="1"/>
    <b v="0"/>
    <x v="0"/>
  </r>
  <r>
    <s v="PID0869"/>
    <x v="2"/>
    <x v="0"/>
    <n v="40000"/>
    <n v="29834.3"/>
    <n v="57.7"/>
    <s v="Male"/>
    <s v="O-"/>
    <b v="1"/>
    <b v="1"/>
    <b v="1"/>
    <x v="10"/>
    <n v="21.193755739210289"/>
    <b v="0"/>
    <b v="0"/>
    <s v="Appendicitis"/>
    <s v="Ongoing Treatment"/>
    <b v="1"/>
    <s v="Cigna"/>
    <x v="4"/>
    <b v="0"/>
    <x v="0"/>
    <b v="0"/>
    <b v="0"/>
    <b v="0"/>
    <x v="0"/>
  </r>
  <r>
    <s v="PID0870"/>
    <x v="2"/>
    <x v="0"/>
    <n v="200000"/>
    <n v="169415.36"/>
    <n v="81.099999999999994"/>
    <s v="Male"/>
    <s v="A+"/>
    <b v="1"/>
    <b v="0"/>
    <b v="1"/>
    <x v="12"/>
    <n v="26.481632653061222"/>
    <b v="0"/>
    <b v="0"/>
    <s v="Fractured Arm"/>
    <s v="Critical"/>
    <b v="1"/>
    <s v="Cigna"/>
    <x v="0"/>
    <b v="0"/>
    <x v="0"/>
    <b v="0"/>
    <b v="0"/>
    <b v="0"/>
    <x v="0"/>
  </r>
  <r>
    <s v="PID0871"/>
    <x v="0"/>
    <x v="2"/>
    <n v="50000"/>
    <n v="37645.199999999997"/>
    <n v="69.8"/>
    <s v="Female"/>
    <s v="O+"/>
    <b v="0"/>
    <b v="0"/>
    <b v="1"/>
    <x v="1"/>
    <n v="25.027788733909425"/>
    <b v="0"/>
    <b v="0"/>
    <s v="Prostate Cancer"/>
    <s v="Ongoing Treatment"/>
    <b v="1"/>
    <s v="Blue Cross"/>
    <x v="0"/>
    <b v="0"/>
    <x v="0"/>
    <b v="0"/>
    <b v="0"/>
    <b v="0"/>
    <x v="0"/>
  </r>
  <r>
    <s v="PID0872"/>
    <x v="2"/>
    <x v="2"/>
    <n v="32000"/>
    <n v="20805.599999999999"/>
    <n v="85"/>
    <s v="Female"/>
    <s v="AB+"/>
    <b v="0"/>
    <b v="0"/>
    <b v="1"/>
    <x v="11"/>
    <n v="31.992171327486922"/>
    <b v="1"/>
    <b v="1"/>
    <s v="Appendicitis"/>
    <s v="Critical"/>
    <b v="1"/>
    <s v="Cigna"/>
    <x v="2"/>
    <b v="0"/>
    <x v="0"/>
    <b v="1"/>
    <b v="1"/>
    <b v="0"/>
    <x v="0"/>
  </r>
  <r>
    <s v="PID0873"/>
    <x v="0"/>
    <x v="0"/>
    <n v="500"/>
    <n v="258.39"/>
    <n v="75.400000000000006"/>
    <s v="Male"/>
    <s v="A-"/>
    <b v="0"/>
    <b v="0"/>
    <b v="1"/>
    <x v="4"/>
    <n v="26.399635867091494"/>
    <b v="0"/>
    <b v="0"/>
    <s v="Hypertension"/>
    <s v="Recovered"/>
    <b v="1"/>
    <s v="UnitedHealthcare"/>
    <x v="0"/>
    <b v="0"/>
    <x v="0"/>
    <b v="0"/>
    <b v="0"/>
    <b v="0"/>
    <x v="0"/>
  </r>
  <r>
    <s v="PID0874"/>
    <x v="2"/>
    <x v="0"/>
    <n v="18000"/>
    <n v="13544.46"/>
    <n v="106.2"/>
    <s v="Female"/>
    <s v="B-"/>
    <b v="1"/>
    <b v="0"/>
    <b v="1"/>
    <x v="1"/>
    <n v="34.284607438016529"/>
    <b v="1"/>
    <b v="1"/>
    <s v="Cancer"/>
    <s v="Ongoing Treatment"/>
    <b v="1"/>
    <s v="Blue Cross"/>
    <x v="3"/>
    <b v="1"/>
    <x v="1"/>
    <b v="1"/>
    <b v="1"/>
    <b v="1"/>
    <x v="1"/>
  </r>
  <r>
    <s v="PID0875"/>
    <x v="2"/>
    <x v="0"/>
    <n v="16000"/>
    <n v="10448.86"/>
    <n v="58.3"/>
    <s v="Female"/>
    <s v="B-"/>
    <b v="1"/>
    <b v="0"/>
    <b v="1"/>
    <x v="8"/>
    <n v="21.94286574579397"/>
    <b v="0"/>
    <b v="0"/>
    <s v="Prostate Cancer"/>
    <s v="Ongoing Treatment"/>
    <b v="1"/>
    <s v="Blue Cross"/>
    <x v="2"/>
    <b v="0"/>
    <x v="0"/>
    <b v="0"/>
    <b v="0"/>
    <b v="0"/>
    <x v="0"/>
  </r>
  <r>
    <s v="PID0876"/>
    <x v="1"/>
    <x v="1"/>
    <n v="14000"/>
    <n v="8981.9800000000014"/>
    <n v="56.1"/>
    <s v="Female"/>
    <s v="AB-"/>
    <b v="1"/>
    <b v="0"/>
    <b v="1"/>
    <x v="8"/>
    <n v="21.64268353844373"/>
    <b v="0"/>
    <b v="0"/>
    <s v="Stroke"/>
    <s v="Ongoing Treatment"/>
    <b v="1"/>
    <s v="Cigna"/>
    <x v="1"/>
    <b v="0"/>
    <x v="0"/>
    <b v="0"/>
    <b v="0"/>
    <b v="0"/>
    <x v="0"/>
  </r>
  <r>
    <s v="PID0877"/>
    <x v="2"/>
    <x v="0"/>
    <n v="40000"/>
    <n v="27412"/>
    <n v="60.1"/>
    <s v="Female"/>
    <s v="O-"/>
    <b v="0"/>
    <b v="0"/>
    <b v="1"/>
    <x v="12"/>
    <n v="22.620347020964285"/>
    <b v="0"/>
    <b v="0"/>
    <s v="Appendicitis"/>
    <s v="Recovered"/>
    <b v="1"/>
    <s v="Aetna"/>
    <x v="6"/>
    <b v="0"/>
    <x v="0"/>
    <b v="0"/>
    <b v="0"/>
    <b v="0"/>
    <x v="0"/>
  </r>
  <r>
    <s v="PID0878"/>
    <x v="2"/>
    <x v="1"/>
    <n v="48000"/>
    <n v="33335.120000000003"/>
    <n v="86"/>
    <s v="Female"/>
    <s v="A+"/>
    <b v="1"/>
    <b v="0"/>
    <b v="1"/>
    <x v="6"/>
    <n v="32.368549813692653"/>
    <b v="1"/>
    <b v="1"/>
    <s v="Hypertension"/>
    <s v="Critical"/>
    <b v="1"/>
    <s v="Blue Cross"/>
    <x v="2"/>
    <b v="1"/>
    <x v="1"/>
    <b v="1"/>
    <b v="1"/>
    <b v="1"/>
    <x v="1"/>
  </r>
  <r>
    <s v="PID0879"/>
    <x v="0"/>
    <x v="3"/>
    <n v="32000"/>
    <n v="0"/>
    <n v="96.5"/>
    <s v="Male"/>
    <s v="AB+"/>
    <b v="0"/>
    <b v="0"/>
    <b v="0"/>
    <x v="8"/>
    <n v="34.601455771092546"/>
    <b v="1"/>
    <b v="1"/>
    <s v="Childbirth"/>
    <s v="Critical"/>
    <b v="0"/>
    <n v="0"/>
    <x v="1"/>
    <b v="0"/>
    <x v="0"/>
    <b v="1"/>
    <b v="1"/>
    <b v="0"/>
    <x v="0"/>
  </r>
  <r>
    <s v="PID0880"/>
    <x v="2"/>
    <x v="2"/>
    <n v="60000"/>
    <n v="0"/>
    <n v="85"/>
    <s v="Male"/>
    <s v="A+"/>
    <b v="1"/>
    <b v="1"/>
    <b v="0"/>
    <x v="5"/>
    <n v="30.116213151927443"/>
    <b v="1"/>
    <b v="1"/>
    <s v="Childbirth"/>
    <s v="Critical"/>
    <b v="0"/>
    <n v="0"/>
    <x v="6"/>
    <b v="1"/>
    <x v="1"/>
    <b v="1"/>
    <b v="1"/>
    <b v="1"/>
    <x v="1"/>
  </r>
  <r>
    <s v="PID0881"/>
    <x v="2"/>
    <x v="2"/>
    <n v="40000"/>
    <n v="28303.899999999998"/>
    <n v="83.6"/>
    <s v="Male"/>
    <s v="O+"/>
    <b v="1"/>
    <b v="0"/>
    <b v="1"/>
    <x v="7"/>
    <n v="32.251842135720068"/>
    <b v="1"/>
    <b v="1"/>
    <s v="Heart Attack"/>
    <s v="Critical"/>
    <b v="1"/>
    <s v="UnitedHealthcare"/>
    <x v="2"/>
    <b v="1"/>
    <x v="1"/>
    <b v="1"/>
    <b v="1"/>
    <b v="0"/>
    <x v="0"/>
  </r>
  <r>
    <s v="PID0882"/>
    <x v="0"/>
    <x v="1"/>
    <n v="18000"/>
    <n v="11834.49"/>
    <n v="93.6"/>
    <s v="Female"/>
    <s v="B-"/>
    <b v="0"/>
    <b v="0"/>
    <b v="1"/>
    <x v="6"/>
    <n v="34.380165289256198"/>
    <b v="1"/>
    <b v="1"/>
    <s v="Stroke"/>
    <s v="Ongoing Treatment"/>
    <b v="1"/>
    <s v="UnitedHealthcare"/>
    <x v="0"/>
    <b v="0"/>
    <x v="0"/>
    <b v="1"/>
    <b v="1"/>
    <b v="0"/>
    <x v="0"/>
  </r>
  <r>
    <s v="PID0883"/>
    <x v="4"/>
    <x v="2"/>
    <n v="18000"/>
    <n v="13293.48"/>
    <n v="91.7"/>
    <s v="Male"/>
    <s v="B-"/>
    <b v="0"/>
    <b v="0"/>
    <b v="1"/>
    <x v="2"/>
    <n v="30.639179391225902"/>
    <b v="1"/>
    <b v="1"/>
    <s v="Heart Disease"/>
    <s v="Critical"/>
    <b v="1"/>
    <s v="UnitedHealthcare"/>
    <x v="1"/>
    <b v="1"/>
    <x v="1"/>
    <b v="1"/>
    <b v="1"/>
    <b v="0"/>
    <x v="0"/>
  </r>
  <r>
    <s v="PID0884"/>
    <x v="0"/>
    <x v="0"/>
    <n v="800"/>
    <n v="514.91"/>
    <n v="74.599999999999994"/>
    <s v="Female"/>
    <s v="AB-"/>
    <b v="1"/>
    <b v="0"/>
    <b v="1"/>
    <x v="1"/>
    <n v="29.140624999999993"/>
    <b v="1"/>
    <b v="1"/>
    <s v="Heart Disease"/>
    <s v="Critical"/>
    <b v="1"/>
    <s v="Blue Cross"/>
    <x v="4"/>
    <b v="1"/>
    <x v="1"/>
    <b v="1"/>
    <b v="1"/>
    <b v="0"/>
    <x v="0"/>
  </r>
  <r>
    <s v="PID0885"/>
    <x v="0"/>
    <x v="0"/>
    <n v="12000"/>
    <n v="10234.32"/>
    <n v="64"/>
    <s v="Female"/>
    <s v="AB-"/>
    <b v="0"/>
    <b v="1"/>
    <b v="1"/>
    <x v="2"/>
    <n v="24.690405462752206"/>
    <b v="0"/>
    <b v="0"/>
    <s v="Allergic Reaction"/>
    <s v="Critical"/>
    <b v="1"/>
    <s v="Aetna"/>
    <x v="1"/>
    <b v="0"/>
    <x v="0"/>
    <b v="0"/>
    <b v="0"/>
    <b v="0"/>
    <x v="0"/>
  </r>
  <r>
    <s v="PID0886"/>
    <x v="2"/>
    <x v="1"/>
    <n v="30000"/>
    <n v="20923.170000000002"/>
    <n v="86.1"/>
    <s v="Female"/>
    <s v="O-"/>
    <b v="1"/>
    <b v="1"/>
    <b v="1"/>
    <x v="13"/>
    <n v="29.792387543252598"/>
    <b v="1"/>
    <b v="1"/>
    <s v="Heart Disease"/>
    <s v="Recovered"/>
    <b v="1"/>
    <s v="UnitedHealthcare"/>
    <x v="5"/>
    <b v="1"/>
    <x v="1"/>
    <b v="1"/>
    <b v="1"/>
    <b v="0"/>
    <x v="0"/>
  </r>
  <r>
    <s v="PID0887"/>
    <x v="1"/>
    <x v="1"/>
    <n v="200000"/>
    <n v="117180.56"/>
    <n v="75.8"/>
    <s v="Male"/>
    <s v="O-"/>
    <b v="0"/>
    <b v="1"/>
    <b v="1"/>
    <x v="8"/>
    <n v="31.147271531886911"/>
    <b v="1"/>
    <b v="1"/>
    <s v="Osteoarthritis"/>
    <s v="Recovered"/>
    <b v="1"/>
    <s v="Aetna"/>
    <x v="0"/>
    <b v="0"/>
    <x v="0"/>
    <b v="1"/>
    <b v="1"/>
    <b v="0"/>
    <x v="0"/>
  </r>
  <r>
    <s v="PID0888"/>
    <x v="4"/>
    <x v="1"/>
    <n v="300000"/>
    <n v="205470.9"/>
    <n v="78.7"/>
    <s v="Female"/>
    <s v="B-"/>
    <b v="0"/>
    <b v="0"/>
    <b v="1"/>
    <x v="8"/>
    <n v="25.406766528925623"/>
    <b v="0"/>
    <b v="0"/>
    <s v="Diabetes"/>
    <s v="Ongoing Treatment"/>
    <b v="1"/>
    <s v="Blue Cross"/>
    <x v="1"/>
    <b v="0"/>
    <x v="0"/>
    <b v="0"/>
    <b v="0"/>
    <b v="0"/>
    <x v="0"/>
  </r>
  <r>
    <s v="PID0889"/>
    <x v="2"/>
    <x v="0"/>
    <n v="72000"/>
    <n v="39537.440000000002"/>
    <n v="89.3"/>
    <s v="Male"/>
    <s v="B+"/>
    <b v="0"/>
    <b v="1"/>
    <b v="1"/>
    <x v="1"/>
    <n v="29.159183673469386"/>
    <b v="1"/>
    <b v="1"/>
    <s v="Stroke"/>
    <s v="Critical"/>
    <b v="1"/>
    <s v="UnitedHealthcare"/>
    <x v="0"/>
    <b v="0"/>
    <x v="0"/>
    <b v="1"/>
    <b v="1"/>
    <b v="0"/>
    <x v="0"/>
  </r>
  <r>
    <s v="PID0890"/>
    <x v="2"/>
    <x v="1"/>
    <n v="240000"/>
    <n v="0"/>
    <n v="63"/>
    <s v="Male"/>
    <s v="B-"/>
    <b v="1"/>
    <b v="0"/>
    <b v="0"/>
    <x v="3"/>
    <n v="20.109164033323754"/>
    <b v="0"/>
    <b v="0"/>
    <s v="Diabetes"/>
    <s v="Ongoing Treatment"/>
    <b v="0"/>
    <n v="0"/>
    <x v="4"/>
    <b v="0"/>
    <x v="0"/>
    <b v="0"/>
    <b v="0"/>
    <b v="0"/>
    <x v="0"/>
  </r>
  <r>
    <s v="PID0891"/>
    <x v="2"/>
    <x v="2"/>
    <n v="1600"/>
    <n v="946.72"/>
    <n v="71"/>
    <s v="Male"/>
    <s v="B-"/>
    <b v="0"/>
    <b v="0"/>
    <b v="1"/>
    <x v="2"/>
    <n v="24.567474048442911"/>
    <b v="0"/>
    <b v="0"/>
    <s v="Cancer"/>
    <s v="Recovered"/>
    <b v="1"/>
    <s v="Blue Cross"/>
    <x v="1"/>
    <b v="0"/>
    <x v="0"/>
    <b v="0"/>
    <b v="0"/>
    <b v="0"/>
    <x v="0"/>
  </r>
  <r>
    <s v="PID0892"/>
    <x v="0"/>
    <x v="3"/>
    <n v="40000"/>
    <n v="32585.24"/>
    <n v="71.3"/>
    <s v="Male"/>
    <s v="AB+"/>
    <b v="0"/>
    <b v="0"/>
    <b v="1"/>
    <x v="8"/>
    <n v="23.550006605892456"/>
    <b v="0"/>
    <b v="0"/>
    <s v="Appendicitis"/>
    <s v="Recovered"/>
    <b v="1"/>
    <s v="Blue Cross"/>
    <x v="6"/>
    <b v="0"/>
    <x v="0"/>
    <b v="0"/>
    <b v="0"/>
    <b v="0"/>
    <x v="0"/>
  </r>
  <r>
    <s v="PID0893"/>
    <x v="2"/>
    <x v="0"/>
    <n v="60000"/>
    <n v="31314.45"/>
    <n v="79.400000000000006"/>
    <s v="Male"/>
    <s v="O-"/>
    <b v="0"/>
    <b v="1"/>
    <b v="1"/>
    <x v="5"/>
    <n v="30.631534277226958"/>
    <b v="1"/>
    <b v="1"/>
    <s v="Diabetes"/>
    <s v="Recovered"/>
    <b v="1"/>
    <s v="Aetna"/>
    <x v="1"/>
    <b v="0"/>
    <x v="0"/>
    <b v="1"/>
    <b v="1"/>
    <b v="0"/>
    <x v="0"/>
  </r>
  <r>
    <s v="PID0894"/>
    <x v="2"/>
    <x v="0"/>
    <n v="18000"/>
    <n v="15437.099999999999"/>
    <n v="64.099999999999994"/>
    <s v="Male"/>
    <s v="B+"/>
    <b v="0"/>
    <b v="0"/>
    <b v="1"/>
    <x v="8"/>
    <n v="20.231031435424818"/>
    <b v="0"/>
    <b v="0"/>
    <s v="Fractured Arm"/>
    <s v="Ongoing Treatment"/>
    <b v="1"/>
    <s v="Cigna"/>
    <x v="1"/>
    <b v="0"/>
    <x v="0"/>
    <b v="0"/>
    <b v="0"/>
    <b v="0"/>
    <x v="0"/>
  </r>
  <r>
    <s v="PID0895"/>
    <x v="0"/>
    <x v="0"/>
    <n v="24000"/>
    <n v="13478.699999999999"/>
    <n v="77.7"/>
    <s v="Male"/>
    <s v="B+"/>
    <b v="0"/>
    <b v="0"/>
    <b v="1"/>
    <x v="7"/>
    <n v="29.975695382122602"/>
    <b v="1"/>
    <b v="1"/>
    <s v="Diabetes"/>
    <s v="Recovered"/>
    <b v="1"/>
    <s v="Medicare"/>
    <x v="3"/>
    <b v="0"/>
    <x v="0"/>
    <b v="1"/>
    <b v="1"/>
    <b v="0"/>
    <x v="0"/>
  </r>
  <r>
    <s v="PID0896"/>
    <x v="0"/>
    <x v="2"/>
    <n v="240000"/>
    <n v="170806.2"/>
    <n v="96.8"/>
    <s v="Male"/>
    <s v="A-"/>
    <b v="1"/>
    <b v="0"/>
    <b v="1"/>
    <x v="11"/>
    <n v="33.892370715311095"/>
    <b v="1"/>
    <b v="1"/>
    <s v="Fractured Arm"/>
    <s v="Critical"/>
    <b v="1"/>
    <s v="Blue Cross"/>
    <x v="2"/>
    <b v="0"/>
    <x v="0"/>
    <b v="1"/>
    <b v="1"/>
    <b v="0"/>
    <x v="0"/>
  </r>
  <r>
    <s v="PID0897"/>
    <x v="2"/>
    <x v="2"/>
    <n v="60000"/>
    <n v="0"/>
    <n v="88.7"/>
    <s v="Female"/>
    <s v="A+"/>
    <b v="1"/>
    <b v="0"/>
    <b v="0"/>
    <x v="2"/>
    <n v="31.427154195011344"/>
    <b v="1"/>
    <b v="1"/>
    <s v="Allergic Reaction"/>
    <s v="Recovered"/>
    <b v="0"/>
    <n v="0"/>
    <x v="2"/>
    <b v="1"/>
    <x v="1"/>
    <b v="1"/>
    <b v="1"/>
    <b v="1"/>
    <x v="1"/>
  </r>
  <r>
    <s v="PID0898"/>
    <x v="1"/>
    <x v="3"/>
    <n v="90000"/>
    <n v="52313.149999999994"/>
    <n v="56"/>
    <s v="Female"/>
    <s v="A-"/>
    <b v="0"/>
    <b v="0"/>
    <b v="1"/>
    <x v="8"/>
    <n v="23.309053069719038"/>
    <b v="0"/>
    <b v="0"/>
    <s v="Kidney Stones"/>
    <s v="Ongoing Treatment"/>
    <b v="1"/>
    <s v="Cigna"/>
    <x v="1"/>
    <b v="0"/>
    <x v="0"/>
    <b v="0"/>
    <b v="0"/>
    <b v="0"/>
    <x v="0"/>
  </r>
  <r>
    <s v="PID0899"/>
    <x v="2"/>
    <x v="0"/>
    <n v="800"/>
    <n v="629.91"/>
    <n v="62.9"/>
    <s v="Female"/>
    <s v="B+"/>
    <b v="0"/>
    <b v="0"/>
    <b v="1"/>
    <x v="0"/>
    <n v="22.826244737988098"/>
    <b v="0"/>
    <b v="0"/>
    <s v="Diabetes"/>
    <s v="Critical"/>
    <b v="1"/>
    <s v="Aetna"/>
    <x v="0"/>
    <b v="0"/>
    <x v="0"/>
    <b v="0"/>
    <b v="0"/>
    <b v="0"/>
    <x v="0"/>
  </r>
  <r>
    <s v="PID0900"/>
    <x v="0"/>
    <x v="1"/>
    <n v="90000"/>
    <n v="0"/>
    <n v="61.7"/>
    <s v="Male"/>
    <s v="AB-"/>
    <b v="0"/>
    <b v="1"/>
    <b v="0"/>
    <x v="12"/>
    <n v="20.615456580574026"/>
    <b v="0"/>
    <b v="0"/>
    <s v="Allergic Reaction"/>
    <s v="Critical"/>
    <b v="0"/>
    <n v="0"/>
    <x v="0"/>
    <b v="0"/>
    <x v="0"/>
    <b v="0"/>
    <b v="0"/>
    <b v="0"/>
    <x v="0"/>
  </r>
  <r>
    <s v="PID0901"/>
    <x v="4"/>
    <x v="3"/>
    <n v="100"/>
    <n v="67.22"/>
    <n v="54.6"/>
    <s v="Male"/>
    <s v="AB-"/>
    <b v="0"/>
    <b v="0"/>
    <b v="1"/>
    <x v="6"/>
    <n v="21.328124999999996"/>
    <b v="0"/>
    <b v="0"/>
    <s v="Allergic Reaction"/>
    <s v="Ongoing Treatment"/>
    <b v="1"/>
    <s v="Medicare"/>
    <x v="1"/>
    <b v="0"/>
    <x v="0"/>
    <b v="0"/>
    <b v="0"/>
    <b v="0"/>
    <x v="0"/>
  </r>
  <r>
    <s v="PID0902"/>
    <x v="2"/>
    <x v="2"/>
    <n v="32000"/>
    <n v="24100.36"/>
    <n v="88.7"/>
    <s v="Female"/>
    <s v="A+"/>
    <b v="0"/>
    <b v="0"/>
    <b v="1"/>
    <x v="16"/>
    <n v="28.312426186600273"/>
    <b v="1"/>
    <b v="1"/>
    <s v="Heart Disease"/>
    <s v="Ongoing Treatment"/>
    <b v="1"/>
    <s v="UnitedHealthcare"/>
    <x v="2"/>
    <b v="1"/>
    <x v="1"/>
    <b v="1"/>
    <b v="1"/>
    <b v="1"/>
    <x v="1"/>
  </r>
  <r>
    <s v="PID0903"/>
    <x v="2"/>
    <x v="1"/>
    <n v="21000"/>
    <n v="17648.539999999997"/>
    <n v="79.8"/>
    <s v="Male"/>
    <s v="B+"/>
    <b v="0"/>
    <b v="0"/>
    <b v="1"/>
    <x v="13"/>
    <n v="25.186213861886124"/>
    <b v="0"/>
    <b v="0"/>
    <s v="Osteoarthritis"/>
    <s v="Critical"/>
    <b v="1"/>
    <s v="Medicare"/>
    <x v="4"/>
    <b v="0"/>
    <x v="0"/>
    <b v="0"/>
    <b v="0"/>
    <b v="0"/>
    <x v="0"/>
  </r>
  <r>
    <s v="PID0904"/>
    <x v="0"/>
    <x v="2"/>
    <n v="60000"/>
    <n v="34967.399999999994"/>
    <n v="61.1"/>
    <s v="Male"/>
    <s v="AB+"/>
    <b v="0"/>
    <b v="0"/>
    <b v="1"/>
    <x v="22"/>
    <n v="22.442607897153355"/>
    <s v="No"/>
    <b v="0"/>
    <s v="Childbirth"/>
    <s v="Ongoing Treatment"/>
    <b v="1"/>
    <s v="UnitedHealthcare"/>
    <x v="0"/>
    <s v="No"/>
    <x v="0"/>
    <s v="No"/>
    <b v="0"/>
    <b v="0"/>
    <x v="0"/>
  </r>
  <r>
    <s v="PID0905"/>
    <x v="0"/>
    <x v="2"/>
    <n v="18000"/>
    <n v="0"/>
    <n v="89.8"/>
    <s v="Male"/>
    <s v="A+"/>
    <b v="1"/>
    <b v="0"/>
    <b v="0"/>
    <x v="13"/>
    <n v="31.816893424036284"/>
    <b v="1"/>
    <b v="1"/>
    <s v="Hypertension"/>
    <s v="Ongoing Treatment"/>
    <b v="0"/>
    <n v="0"/>
    <x v="0"/>
    <b v="0"/>
    <x v="0"/>
    <b v="1"/>
    <b v="1"/>
    <b v="0"/>
    <x v="0"/>
  </r>
  <r>
    <s v="PID0906"/>
    <x v="2"/>
    <x v="0"/>
    <n v="21000"/>
    <n v="14326.13"/>
    <n v="67.3"/>
    <s v="Male"/>
    <s v="A-"/>
    <b v="0"/>
    <b v="0"/>
    <b v="1"/>
    <x v="13"/>
    <n v="25.643956713915557"/>
    <b v="0"/>
    <b v="0"/>
    <s v="Diabetes"/>
    <s v="Recovered"/>
    <b v="1"/>
    <s v="Blue Cross"/>
    <x v="1"/>
    <b v="0"/>
    <x v="0"/>
    <b v="0"/>
    <b v="0"/>
    <b v="0"/>
    <x v="0"/>
  </r>
  <r>
    <s v="PID0907"/>
    <x v="0"/>
    <x v="3"/>
    <n v="45000"/>
    <n v="29029.98"/>
    <n v="56.2"/>
    <s v="Male"/>
    <s v="A-"/>
    <b v="0"/>
    <b v="1"/>
    <b v="1"/>
    <x v="12"/>
    <n v="22.800113594872002"/>
    <b v="0"/>
    <b v="0"/>
    <s v="Appendicitis"/>
    <s v="Ongoing Treatment"/>
    <b v="1"/>
    <s v="Cigna"/>
    <x v="0"/>
    <b v="0"/>
    <x v="0"/>
    <b v="0"/>
    <b v="0"/>
    <b v="0"/>
    <x v="0"/>
  </r>
  <r>
    <s v="PID0908"/>
    <x v="1"/>
    <x v="3"/>
    <n v="800"/>
    <n v="0"/>
    <n v="47"/>
    <s v="Female"/>
    <s v="B+"/>
    <b v="0"/>
    <b v="0"/>
    <b v="0"/>
    <x v="3"/>
    <n v="20.613131003026183"/>
    <b v="0"/>
    <b v="0"/>
    <s v="Appendicitis"/>
    <s v="Critical"/>
    <b v="0"/>
    <n v="0"/>
    <x v="1"/>
    <b v="0"/>
    <x v="0"/>
    <b v="0"/>
    <b v="0"/>
    <b v="0"/>
    <x v="0"/>
  </r>
  <r>
    <s v="PID0909"/>
    <x v="2"/>
    <x v="2"/>
    <n v="90000"/>
    <n v="73214.95"/>
    <n v="101.1"/>
    <s v="Female"/>
    <s v="A-"/>
    <b v="0"/>
    <b v="0"/>
    <b v="1"/>
    <x v="2"/>
    <n v="33.779945871896821"/>
    <b v="1"/>
    <b v="1"/>
    <s v="Childbirth"/>
    <s v="Recovered"/>
    <b v="1"/>
    <s v="Aetna"/>
    <x v="1"/>
    <b v="1"/>
    <x v="1"/>
    <b v="1"/>
    <b v="1"/>
    <b v="1"/>
    <x v="1"/>
  </r>
  <r>
    <s v="PID0910"/>
    <x v="4"/>
    <x v="0"/>
    <n v="240000"/>
    <n v="175275.59999999998"/>
    <n v="98.8"/>
    <s v="Female"/>
    <s v="B+"/>
    <b v="1"/>
    <b v="0"/>
    <b v="1"/>
    <x v="0"/>
    <n v="35.005668934240369"/>
    <b v="1"/>
    <b v="1"/>
    <s v="Kidney Stones"/>
    <s v="Ongoing Treatment"/>
    <b v="1"/>
    <s v="Cigna"/>
    <x v="2"/>
    <b v="0"/>
    <x v="0"/>
    <b v="1"/>
    <b v="1"/>
    <b v="0"/>
    <x v="0"/>
  </r>
  <r>
    <s v="PID0911"/>
    <x v="2"/>
    <x v="0"/>
    <n v="24000"/>
    <n v="17538.48"/>
    <n v="88.5"/>
    <s v="Male"/>
    <s v="A+"/>
    <b v="0"/>
    <b v="0"/>
    <b v="1"/>
    <x v="10"/>
    <n v="30.62283737024222"/>
    <b v="1"/>
    <b v="1"/>
    <s v="Kidney Stones"/>
    <s v="Critical"/>
    <b v="1"/>
    <s v="Cigna"/>
    <x v="1"/>
    <b v="1"/>
    <x v="1"/>
    <b v="1"/>
    <b v="1"/>
    <b v="1"/>
    <x v="1"/>
  </r>
  <r>
    <s v="PID0912"/>
    <x v="0"/>
    <x v="3"/>
    <n v="200000"/>
    <n v="167277.44"/>
    <n v="64.7"/>
    <s v="Female"/>
    <s v="A-"/>
    <b v="0"/>
    <b v="0"/>
    <b v="1"/>
    <x v="12"/>
    <n v="23.764921946740131"/>
    <b v="0"/>
    <b v="0"/>
    <s v="Kidney Stones"/>
    <s v="Recovered"/>
    <b v="1"/>
    <s v="Medicare"/>
    <x v="1"/>
    <b v="0"/>
    <x v="0"/>
    <b v="0"/>
    <b v="0"/>
    <b v="0"/>
    <x v="0"/>
  </r>
  <r>
    <s v="PID0913"/>
    <x v="0"/>
    <x v="1"/>
    <n v="200000"/>
    <n v="122030.24"/>
    <n v="61.7"/>
    <s v="Male"/>
    <s v="B+"/>
    <b v="0"/>
    <b v="0"/>
    <b v="1"/>
    <x v="1"/>
    <n v="21.860827664399096"/>
    <b v="0"/>
    <b v="0"/>
    <s v="Diabetes"/>
    <s v="Critical"/>
    <b v="1"/>
    <s v="Medicare"/>
    <x v="1"/>
    <b v="0"/>
    <x v="0"/>
    <b v="0"/>
    <b v="0"/>
    <b v="0"/>
    <x v="0"/>
  </r>
  <r>
    <s v="PID0914"/>
    <x v="2"/>
    <x v="2"/>
    <n v="800"/>
    <n v="0"/>
    <n v="82.2"/>
    <s v="Female"/>
    <s v="O+"/>
    <b v="1"/>
    <b v="0"/>
    <b v="0"/>
    <x v="4"/>
    <n v="26.237671167289093"/>
    <b v="0"/>
    <b v="0"/>
    <s v="Appendicitis"/>
    <s v="Recovered"/>
    <b v="0"/>
    <n v="0"/>
    <x v="1"/>
    <b v="0"/>
    <x v="0"/>
    <b v="0"/>
    <b v="0"/>
    <b v="0"/>
    <x v="0"/>
  </r>
  <r>
    <s v="PID0915"/>
    <x v="0"/>
    <x v="2"/>
    <n v="21000"/>
    <n v="14887.179999999998"/>
    <n v="104.3"/>
    <s v="Female"/>
    <s v="B-"/>
    <b v="0"/>
    <b v="1"/>
    <b v="1"/>
    <x v="2"/>
    <n v="34.057142857142857"/>
    <b v="1"/>
    <b v="1"/>
    <s v="Respiratory Infection"/>
    <s v="Recovered"/>
    <b v="1"/>
    <s v="UnitedHealthcare"/>
    <x v="3"/>
    <b v="1"/>
    <x v="1"/>
    <b v="1"/>
    <b v="1"/>
    <b v="1"/>
    <x v="1"/>
  </r>
  <r>
    <s v="PID0916"/>
    <x v="0"/>
    <x v="0"/>
    <n v="30000"/>
    <n v="17119.650000000001"/>
    <n v="75.900000000000006"/>
    <s v="Male"/>
    <s v="AB+"/>
    <b v="0"/>
    <b v="1"/>
    <b v="1"/>
    <x v="3"/>
    <n v="32.851454293628812"/>
    <b v="1"/>
    <b v="1"/>
    <s v="Fractured Arm"/>
    <s v="Critical"/>
    <b v="1"/>
    <s v="UnitedHealthcare"/>
    <x v="6"/>
    <b v="1"/>
    <x v="1"/>
    <b v="1"/>
    <b v="1"/>
    <b v="1"/>
    <x v="1"/>
  </r>
  <r>
    <s v="PID0917"/>
    <x v="1"/>
    <x v="0"/>
    <n v="800"/>
    <n v="489.64"/>
    <n v="84.4"/>
    <s v="Female"/>
    <s v="O+"/>
    <b v="1"/>
    <b v="0"/>
    <b v="1"/>
    <x v="8"/>
    <n v="31.766344235763487"/>
    <b v="1"/>
    <b v="1"/>
    <s v="Heart Attack"/>
    <s v="Recovered"/>
    <b v="1"/>
    <s v="UnitedHealthcare"/>
    <x v="3"/>
    <b v="1"/>
    <x v="1"/>
    <b v="1"/>
    <b v="1"/>
    <b v="0"/>
    <x v="0"/>
  </r>
  <r>
    <s v="PID0918"/>
    <x v="0"/>
    <x v="0"/>
    <n v="240000"/>
    <n v="141203.04"/>
    <n v="90.7"/>
    <s v="Male"/>
    <s v="AB-"/>
    <b v="1"/>
    <b v="0"/>
    <b v="1"/>
    <x v="8"/>
    <n v="32.914791696908118"/>
    <b v="1"/>
    <b v="1"/>
    <s v="Heart Disease"/>
    <s v="Recovered"/>
    <b v="1"/>
    <s v="Aetna"/>
    <x v="0"/>
    <b v="1"/>
    <x v="1"/>
    <b v="1"/>
    <b v="1"/>
    <b v="1"/>
    <x v="1"/>
  </r>
  <r>
    <s v="PID0919"/>
    <x v="2"/>
    <x v="3"/>
    <n v="18000"/>
    <n v="0"/>
    <n v="87.6"/>
    <s v="Male"/>
    <s v="O-"/>
    <b v="1"/>
    <b v="0"/>
    <b v="0"/>
    <x v="4"/>
    <n v="33.794992477142081"/>
    <b v="1"/>
    <b v="1"/>
    <s v="Appendicitis"/>
    <s v="Recovered"/>
    <b v="0"/>
    <n v="0"/>
    <x v="0"/>
    <b v="1"/>
    <x v="1"/>
    <b v="1"/>
    <b v="1"/>
    <b v="1"/>
    <x v="1"/>
  </r>
  <r>
    <s v="PID0920"/>
    <x v="2"/>
    <x v="3"/>
    <n v="30000"/>
    <n v="26468.73"/>
    <n v="61.7"/>
    <s v="Female"/>
    <s v="AB+"/>
    <b v="0"/>
    <b v="1"/>
    <b v="1"/>
    <x v="6"/>
    <n v="20.855868036776638"/>
    <b v="0"/>
    <b v="0"/>
    <s v="Kidney Stones"/>
    <s v="Recovered"/>
    <b v="1"/>
    <s v="Blue Cross"/>
    <x v="0"/>
    <b v="0"/>
    <x v="0"/>
    <b v="0"/>
    <b v="0"/>
    <b v="0"/>
    <x v="0"/>
  </r>
  <r>
    <s v="PID0921"/>
    <x v="2"/>
    <x v="0"/>
    <n v="21000"/>
    <n v="0"/>
    <n v="78.599999999999994"/>
    <s v="Female"/>
    <s v="A+"/>
    <b v="0"/>
    <b v="1"/>
    <b v="0"/>
    <x v="0"/>
    <n v="26.262153763907911"/>
    <b v="0"/>
    <b v="0"/>
    <s v="Fractured Leg"/>
    <s v="Critical"/>
    <b v="0"/>
    <n v="0"/>
    <x v="0"/>
    <b v="0"/>
    <x v="0"/>
    <b v="0"/>
    <b v="0"/>
    <b v="0"/>
    <x v="0"/>
  </r>
  <r>
    <s v="PID0922"/>
    <x v="0"/>
    <x v="0"/>
    <n v="30000"/>
    <n v="25596.75"/>
    <n v="73.900000000000006"/>
    <s v="Male"/>
    <s v="AB-"/>
    <b v="0"/>
    <b v="1"/>
    <b v="1"/>
    <x v="0"/>
    <n v="28.158817253467458"/>
    <b v="1"/>
    <b v="1"/>
    <s v="Fractured Leg"/>
    <s v="Recovered"/>
    <b v="1"/>
    <s v="Medicare"/>
    <x v="1"/>
    <b v="1"/>
    <x v="1"/>
    <b v="1"/>
    <b v="1"/>
    <b v="1"/>
    <x v="1"/>
  </r>
  <r>
    <s v="PID0923"/>
    <x v="2"/>
    <x v="0"/>
    <n v="100"/>
    <n v="54.98"/>
    <n v="92"/>
    <s v="Female"/>
    <s v="A+"/>
    <b v="0"/>
    <b v="0"/>
    <b v="1"/>
    <x v="5"/>
    <n v="32.596371882086174"/>
    <b v="1"/>
    <b v="1"/>
    <s v="Allergic Reaction"/>
    <s v="Ongoing Treatment"/>
    <b v="1"/>
    <s v="Blue Cross"/>
    <x v="1"/>
    <b v="0"/>
    <x v="0"/>
    <b v="1"/>
    <b v="1"/>
    <b v="0"/>
    <x v="0"/>
  </r>
  <r>
    <s v="PID0924"/>
    <x v="0"/>
    <x v="1"/>
    <n v="30000"/>
    <n v="24991.23"/>
    <n v="96.2"/>
    <s v="Male"/>
    <s v="B-"/>
    <b v="0"/>
    <b v="1"/>
    <b v="1"/>
    <x v="18"/>
    <n v="31.412244897959184"/>
    <b v="1"/>
    <b v="1"/>
    <s v="Appendicitis"/>
    <s v="Ongoing Treatment"/>
    <b v="1"/>
    <s v="Cigna"/>
    <x v="0"/>
    <b v="0"/>
    <x v="0"/>
    <b v="1"/>
    <b v="1"/>
    <b v="0"/>
    <x v="0"/>
  </r>
  <r>
    <s v="PID0925"/>
    <x v="0"/>
    <x v="1"/>
    <n v="12000"/>
    <n v="7718.94"/>
    <n v="69.7"/>
    <s v="Male"/>
    <s v="B-"/>
    <b v="1"/>
    <b v="1"/>
    <b v="1"/>
    <x v="23"/>
    <n v="26.233580488539278"/>
    <b v="0"/>
    <b v="0"/>
    <s v="Diabetes"/>
    <s v="Ongoing Treatment"/>
    <b v="1"/>
    <s v="Cigna"/>
    <x v="3"/>
    <b v="0"/>
    <x v="0"/>
    <b v="0"/>
    <b v="0"/>
    <b v="0"/>
    <x v="0"/>
  </r>
  <r>
    <s v="PID0926"/>
    <x v="2"/>
    <x v="0"/>
    <n v="30000"/>
    <n v="0"/>
    <n v="92.9"/>
    <s v="Male"/>
    <s v="B-"/>
    <b v="0"/>
    <b v="0"/>
    <b v="0"/>
    <x v="1"/>
    <n v="28.994101307699513"/>
    <b v="1"/>
    <b v="1"/>
    <s v="Hypertension"/>
    <s v="Recovered"/>
    <b v="0"/>
    <n v="0"/>
    <x v="3"/>
    <b v="1"/>
    <x v="1"/>
    <b v="1"/>
    <b v="1"/>
    <b v="1"/>
    <x v="1"/>
  </r>
  <r>
    <s v="PID0927"/>
    <x v="0"/>
    <x v="0"/>
    <n v="30000"/>
    <n v="20388.21"/>
    <n v="75.599999999999994"/>
    <s v="Female"/>
    <s v="O-"/>
    <b v="1"/>
    <b v="0"/>
    <b v="1"/>
    <x v="0"/>
    <n v="31.467221644120702"/>
    <b v="1"/>
    <b v="1"/>
    <s v="Heart Attack"/>
    <s v="Ongoing Treatment"/>
    <b v="1"/>
    <s v="Cigna"/>
    <x v="0"/>
    <b v="1"/>
    <x v="1"/>
    <b v="1"/>
    <b v="1"/>
    <b v="0"/>
    <x v="0"/>
  </r>
  <r>
    <s v="PID0928"/>
    <x v="1"/>
    <x v="3"/>
    <n v="21000"/>
    <n v="12310.970000000001"/>
    <n v="88.5"/>
    <s v="Male"/>
    <s v="AB+"/>
    <b v="1"/>
    <b v="0"/>
    <b v="1"/>
    <x v="13"/>
    <n v="34.570312499999993"/>
    <b v="1"/>
    <b v="1"/>
    <s v="Diabetes"/>
    <s v="Ongoing Treatment"/>
    <b v="1"/>
    <s v="Cigna"/>
    <x v="1"/>
    <b v="1"/>
    <x v="1"/>
    <b v="1"/>
    <b v="1"/>
    <b v="1"/>
    <x v="1"/>
  </r>
  <r>
    <s v="PID0929"/>
    <x v="0"/>
    <x v="0"/>
    <n v="18000"/>
    <n v="12931.32"/>
    <n v="67.5"/>
    <s v="Male"/>
    <s v="AB-"/>
    <b v="1"/>
    <b v="1"/>
    <b v="1"/>
    <x v="13"/>
    <n v="28.461797942317425"/>
    <b v="1"/>
    <b v="1"/>
    <s v="Childbirth"/>
    <s v="Critical"/>
    <b v="1"/>
    <s v="Aetna"/>
    <x v="0"/>
    <b v="0"/>
    <x v="0"/>
    <b v="1"/>
    <b v="1"/>
    <b v="0"/>
    <x v="0"/>
  </r>
  <r>
    <s v="PID0930"/>
    <x v="0"/>
    <x v="0"/>
    <n v="800"/>
    <n v="659.52"/>
    <n v="93.5"/>
    <s v="Male"/>
    <s v="B+"/>
    <b v="0"/>
    <b v="0"/>
    <b v="1"/>
    <x v="0"/>
    <n v="33.127834467120188"/>
    <b v="1"/>
    <b v="1"/>
    <s v="Stroke"/>
    <s v="Recovered"/>
    <b v="1"/>
    <s v="Aetna"/>
    <x v="0"/>
    <b v="1"/>
    <x v="1"/>
    <b v="1"/>
    <b v="1"/>
    <b v="1"/>
    <x v="1"/>
  </r>
  <r>
    <s v="PID0931"/>
    <x v="2"/>
    <x v="0"/>
    <n v="45000"/>
    <n v="26108.25"/>
    <n v="91.6"/>
    <s v="Female"/>
    <s v="O-"/>
    <b v="1"/>
    <b v="0"/>
    <b v="1"/>
    <x v="6"/>
    <n v="30.605766981857059"/>
    <b v="1"/>
    <b v="1"/>
    <s v="Childbirth"/>
    <s v="Recovered"/>
    <b v="1"/>
    <s v="UnitedHealthcare"/>
    <x v="0"/>
    <b v="0"/>
    <x v="0"/>
    <b v="1"/>
    <b v="1"/>
    <b v="0"/>
    <x v="0"/>
  </r>
  <r>
    <s v="PID0932"/>
    <x v="3"/>
    <x v="1"/>
    <n v="32000"/>
    <n v="24113.32"/>
    <n v="67.5"/>
    <s v="Male"/>
    <s v="A+"/>
    <b v="0"/>
    <b v="1"/>
    <b v="1"/>
    <x v="15"/>
    <n v="25.096668649613331"/>
    <b v="0"/>
    <b v="0"/>
    <s v="Stroke"/>
    <s v="Critical"/>
    <b v="1"/>
    <s v="Cigna"/>
    <x v="0"/>
    <b v="0"/>
    <x v="0"/>
    <b v="0"/>
    <b v="0"/>
    <b v="0"/>
    <x v="0"/>
  </r>
  <r>
    <s v="PID0933"/>
    <x v="0"/>
    <x v="0"/>
    <n v="16000"/>
    <n v="0"/>
    <n v="89.4"/>
    <s v="Male"/>
    <s v="B+"/>
    <b v="0"/>
    <b v="0"/>
    <b v="0"/>
    <x v="12"/>
    <n v="30.573509797886533"/>
    <b v="1"/>
    <b v="1"/>
    <s v="Hypertension"/>
    <s v="Recovered"/>
    <b v="0"/>
    <n v="0"/>
    <x v="0"/>
    <b v="1"/>
    <x v="1"/>
    <b v="1"/>
    <b v="1"/>
    <b v="1"/>
    <x v="1"/>
  </r>
  <r>
    <s v="PID0934"/>
    <x v="2"/>
    <x v="0"/>
    <n v="90000"/>
    <n v="71308.7"/>
    <n v="82.7"/>
    <s v="Male"/>
    <s v="O-"/>
    <b v="0"/>
    <b v="0"/>
    <b v="1"/>
    <x v="10"/>
    <n v="30.011612715923938"/>
    <b v="1"/>
    <b v="1"/>
    <s v="Hypertension"/>
    <s v="Ongoing Treatment"/>
    <b v="1"/>
    <s v="Medicare"/>
    <x v="0"/>
    <b v="0"/>
    <x v="0"/>
    <b v="1"/>
    <b v="1"/>
    <b v="0"/>
    <x v="0"/>
  </r>
  <r>
    <s v="PID0935"/>
    <x v="0"/>
    <x v="1"/>
    <n v="18000"/>
    <n v="11953.2"/>
    <n v="98.4"/>
    <s v="Male"/>
    <s v="AB-"/>
    <b v="0"/>
    <b v="0"/>
    <b v="1"/>
    <x v="9"/>
    <n v="34.863945578231302"/>
    <b v="1"/>
    <b v="1"/>
    <s v="Cancer"/>
    <s v="Ongoing Treatment"/>
    <b v="1"/>
    <s v="Aetna"/>
    <x v="0"/>
    <b v="0"/>
    <x v="0"/>
    <b v="1"/>
    <b v="1"/>
    <b v="0"/>
    <x v="0"/>
  </r>
  <r>
    <s v="PID0936"/>
    <x v="1"/>
    <x v="0"/>
    <n v="3000"/>
    <n v="2158.5299999999997"/>
    <n v="65"/>
    <s v="Male"/>
    <s v="A+"/>
    <b v="0"/>
    <b v="1"/>
    <b v="1"/>
    <x v="8"/>
    <n v="26.709401709401707"/>
    <b v="0"/>
    <b v="0"/>
    <s v="Hypertension"/>
    <s v="Recovered"/>
    <b v="1"/>
    <s v="Cigna"/>
    <x v="1"/>
    <b v="0"/>
    <x v="0"/>
    <b v="0"/>
    <b v="0"/>
    <b v="0"/>
    <x v="0"/>
  </r>
  <r>
    <s v="PID0937"/>
    <x v="0"/>
    <x v="3"/>
    <n v="45000"/>
    <n v="23279.82"/>
    <n v="71.3"/>
    <s v="Male"/>
    <s v="O-"/>
    <b v="0"/>
    <b v="1"/>
    <b v="1"/>
    <x v="13"/>
    <n v="30.860457063711909"/>
    <b v="1"/>
    <b v="1"/>
    <s v="Appendicitis"/>
    <s v="Critical"/>
    <b v="1"/>
    <s v="UnitedHealthcare"/>
    <x v="0"/>
    <b v="1"/>
    <x v="1"/>
    <b v="1"/>
    <b v="1"/>
    <b v="1"/>
    <x v="1"/>
  </r>
  <r>
    <s v="PID0938"/>
    <x v="2"/>
    <x v="2"/>
    <n v="240000"/>
    <n v="121635.36000000002"/>
    <n v="90.4"/>
    <s v="Female"/>
    <s v="A+"/>
    <b v="0"/>
    <b v="0"/>
    <b v="1"/>
    <x v="1"/>
    <n v="30.204818069430988"/>
    <b v="1"/>
    <b v="1"/>
    <s v="Fractured Leg"/>
    <s v="Critical"/>
    <b v="1"/>
    <s v="Cigna"/>
    <x v="3"/>
    <b v="0"/>
    <x v="0"/>
    <b v="1"/>
    <b v="1"/>
    <b v="0"/>
    <x v="0"/>
  </r>
  <r>
    <s v="PID0939"/>
    <x v="2"/>
    <x v="1"/>
    <n v="12000"/>
    <n v="9631.86"/>
    <n v="94.2"/>
    <s v="Male"/>
    <s v="AB-"/>
    <b v="1"/>
    <b v="0"/>
    <b v="1"/>
    <x v="0"/>
    <n v="34.184932501088696"/>
    <b v="1"/>
    <b v="1"/>
    <s v="Fractured Arm"/>
    <s v="Critical"/>
    <b v="1"/>
    <s v="Medicare"/>
    <x v="0"/>
    <b v="1"/>
    <x v="1"/>
    <b v="1"/>
    <b v="1"/>
    <b v="1"/>
    <x v="1"/>
  </r>
  <r>
    <s v="PID0940"/>
    <x v="0"/>
    <x v="3"/>
    <n v="60000"/>
    <n v="51124"/>
    <n v="79.900000000000006"/>
    <s v="Male"/>
    <s v="A-"/>
    <b v="1"/>
    <b v="0"/>
    <b v="1"/>
    <x v="13"/>
    <n v="32.415108117976388"/>
    <b v="1"/>
    <b v="1"/>
    <s v="Heart Disease"/>
    <s v="Ongoing Treatment"/>
    <b v="1"/>
    <s v="Cigna"/>
    <x v="0"/>
    <b v="1"/>
    <x v="1"/>
    <b v="1"/>
    <b v="1"/>
    <b v="0"/>
    <x v="0"/>
  </r>
  <r>
    <s v="PID0941"/>
    <x v="0"/>
    <x v="2"/>
    <n v="75000"/>
    <n v="39747.550000000003"/>
    <n v="66.599999999999994"/>
    <s v="Female"/>
    <s v="B-"/>
    <b v="0"/>
    <b v="0"/>
    <b v="1"/>
    <x v="0"/>
    <n v="23.880382946681486"/>
    <b v="0"/>
    <b v="0"/>
    <s v="Fractured Arm"/>
    <s v="Ongoing Treatment"/>
    <b v="1"/>
    <s v="Medicare"/>
    <x v="2"/>
    <b v="0"/>
    <x v="0"/>
    <b v="0"/>
    <b v="0"/>
    <b v="0"/>
    <x v="0"/>
  </r>
  <r>
    <s v="PID0942"/>
    <x v="2"/>
    <x v="3"/>
    <n v="4000"/>
    <n v="2011.16"/>
    <n v="92.8"/>
    <s v="Male"/>
    <s v="O+"/>
    <b v="1"/>
    <b v="0"/>
    <b v="1"/>
    <x v="12"/>
    <n v="34.927923519891607"/>
    <b v="1"/>
    <b v="1"/>
    <s v="Respiratory Infection"/>
    <s v="Critical"/>
    <b v="1"/>
    <s v="Blue Cross"/>
    <x v="1"/>
    <b v="1"/>
    <x v="1"/>
    <b v="1"/>
    <b v="1"/>
    <b v="1"/>
    <x v="1"/>
  </r>
  <r>
    <s v="PID0943"/>
    <x v="0"/>
    <x v="2"/>
    <n v="240000"/>
    <n v="0"/>
    <n v="50.1"/>
    <s v="Female"/>
    <s v="AB+"/>
    <b v="0"/>
    <b v="1"/>
    <b v="0"/>
    <x v="2"/>
    <n v="20.586785009861931"/>
    <b v="0"/>
    <b v="0"/>
    <s v="Diabetes"/>
    <s v="Recovered"/>
    <b v="0"/>
    <n v="0"/>
    <x v="0"/>
    <b v="0"/>
    <x v="0"/>
    <b v="0"/>
    <b v="0"/>
    <b v="0"/>
    <x v="0"/>
  </r>
  <r>
    <s v="PID0944"/>
    <x v="1"/>
    <x v="1"/>
    <n v="3000"/>
    <n v="2174.79"/>
    <n v="90.7"/>
    <s v="Male"/>
    <s v="A-"/>
    <b v="0"/>
    <b v="0"/>
    <b v="1"/>
    <x v="8"/>
    <n v="34.990933991744143"/>
    <b v="1"/>
    <b v="1"/>
    <s v="Fractured Arm"/>
    <s v="Ongoing Treatment"/>
    <b v="1"/>
    <s v="Cigna"/>
    <x v="5"/>
    <b v="0"/>
    <x v="0"/>
    <b v="1"/>
    <b v="1"/>
    <b v="0"/>
    <x v="0"/>
  </r>
  <r>
    <s v="PID0945"/>
    <x v="2"/>
    <x v="3"/>
    <n v="100"/>
    <n v="59.3"/>
    <n v="105.5"/>
    <s v="Female"/>
    <s v="O-"/>
    <b v="0"/>
    <b v="0"/>
    <b v="1"/>
    <x v="2"/>
    <n v="33.674869928819938"/>
    <b v="1"/>
    <b v="1"/>
    <s v="Childbirth"/>
    <s v="Recovered"/>
    <b v="1"/>
    <s v="Aetna"/>
    <x v="0"/>
    <b v="0"/>
    <x v="0"/>
    <b v="1"/>
    <b v="1"/>
    <b v="0"/>
    <x v="0"/>
  </r>
  <r>
    <s v="PID0946"/>
    <x v="0"/>
    <x v="2"/>
    <n v="500"/>
    <n v="429.54"/>
    <n v="78.8"/>
    <s v="Male"/>
    <s v="B-"/>
    <b v="0"/>
    <b v="0"/>
    <b v="1"/>
    <x v="11"/>
    <n v="28.254867510488005"/>
    <b v="1"/>
    <b v="1"/>
    <s v="Heart Attack"/>
    <s v="Ongoing Treatment"/>
    <b v="1"/>
    <s v="Medicare"/>
    <x v="3"/>
    <b v="1"/>
    <x v="1"/>
    <b v="1"/>
    <b v="1"/>
    <b v="0"/>
    <x v="0"/>
  </r>
  <r>
    <s v="PID0947"/>
    <x v="0"/>
    <x v="3"/>
    <n v="40000"/>
    <n v="29043.600000000002"/>
    <n v="69"/>
    <s v="Female"/>
    <s v="A+"/>
    <b v="0"/>
    <b v="0"/>
    <b v="1"/>
    <x v="5"/>
    <n v="26.291723822588015"/>
    <b v="0"/>
    <b v="0"/>
    <s v="Prostate Cancer"/>
    <s v="Ongoing Treatment"/>
    <b v="1"/>
    <s v="UnitedHealthcare"/>
    <x v="2"/>
    <b v="0"/>
    <x v="0"/>
    <b v="0"/>
    <b v="0"/>
    <b v="0"/>
    <x v="0"/>
  </r>
  <r>
    <s v="PID0948"/>
    <x v="2"/>
    <x v="0"/>
    <n v="3000"/>
    <n v="0"/>
    <n v="92"/>
    <s v="Male"/>
    <s v="A+"/>
    <b v="1"/>
    <b v="0"/>
    <b v="0"/>
    <x v="3"/>
    <n v="34.205829863176689"/>
    <b v="1"/>
    <b v="1"/>
    <s v="Cancer"/>
    <s v="Critical"/>
    <b v="0"/>
    <n v="0"/>
    <x v="2"/>
    <b v="1"/>
    <x v="1"/>
    <b v="1"/>
    <b v="1"/>
    <b v="1"/>
    <x v="1"/>
  </r>
  <r>
    <s v="PID0949"/>
    <x v="0"/>
    <x v="1"/>
    <n v="240000"/>
    <n v="167688.48000000001"/>
    <n v="78.5"/>
    <s v="Female"/>
    <s v="AB-"/>
    <b v="1"/>
    <b v="0"/>
    <b v="1"/>
    <x v="6"/>
    <n v="31.445281204935103"/>
    <b v="1"/>
    <b v="1"/>
    <s v="Kidney Stones"/>
    <s v="Critical"/>
    <b v="1"/>
    <s v="UnitedHealthcare"/>
    <x v="4"/>
    <b v="1"/>
    <x v="1"/>
    <b v="1"/>
    <b v="1"/>
    <b v="1"/>
    <x v="1"/>
  </r>
  <r>
    <s v="PID0950"/>
    <x v="2"/>
    <x v="0"/>
    <n v="500"/>
    <n v="0"/>
    <n v="97.8"/>
    <s v="Male"/>
    <s v="A+"/>
    <b v="0"/>
    <b v="1"/>
    <b v="0"/>
    <x v="19"/>
    <n v="33.058409951325046"/>
    <b v="1"/>
    <b v="1"/>
    <s v="Respiratory Infection"/>
    <s v="Critical"/>
    <b v="0"/>
    <n v="0"/>
    <x v="0"/>
    <b v="1"/>
    <x v="1"/>
    <b v="1"/>
    <b v="1"/>
    <b v="1"/>
    <x v="1"/>
  </r>
  <r>
    <s v="PID0951"/>
    <x v="0"/>
    <x v="3"/>
    <n v="21000"/>
    <n v="13389.46"/>
    <n v="71.5"/>
    <s v="Male"/>
    <s v="AB+"/>
    <b v="0"/>
    <b v="0"/>
    <b v="1"/>
    <x v="13"/>
    <n v="26.583878643664491"/>
    <b v="0"/>
    <b v="0"/>
    <s v="Childbirth"/>
    <s v="Critical"/>
    <b v="1"/>
    <s v="Medicare"/>
    <x v="1"/>
    <b v="0"/>
    <x v="0"/>
    <b v="0"/>
    <b v="0"/>
    <b v="0"/>
    <x v="0"/>
  </r>
  <r>
    <s v="PID0952"/>
    <x v="1"/>
    <x v="1"/>
    <n v="60000"/>
    <n v="36306.879999999997"/>
    <n v="77.2"/>
    <s v="Male"/>
    <s v="AB-"/>
    <b v="0"/>
    <b v="0"/>
    <b v="1"/>
    <x v="8"/>
    <n v="32.133194588969822"/>
    <b v="1"/>
    <b v="1"/>
    <s v="Diabetes"/>
    <s v="Recovered"/>
    <b v="1"/>
    <s v="Blue Cross"/>
    <x v="1"/>
    <b v="1"/>
    <x v="1"/>
    <b v="1"/>
    <b v="1"/>
    <b v="1"/>
    <x v="1"/>
  </r>
  <r>
    <s v="PID0953"/>
    <x v="0"/>
    <x v="1"/>
    <n v="3000"/>
    <n v="0"/>
    <n v="64.400000000000006"/>
    <s v="Female"/>
    <s v="O+"/>
    <b v="0"/>
    <b v="0"/>
    <b v="0"/>
    <x v="19"/>
    <n v="26.462853385930309"/>
    <b v="0"/>
    <b v="0"/>
    <s v="Osteoarthritis"/>
    <s v="Critical"/>
    <b v="0"/>
    <n v="0"/>
    <x v="0"/>
    <b v="0"/>
    <x v="0"/>
    <b v="0"/>
    <b v="0"/>
    <b v="0"/>
    <x v="0"/>
  </r>
  <r>
    <s v="PID0954"/>
    <x v="0"/>
    <x v="1"/>
    <n v="18000"/>
    <n v="0"/>
    <n v="68.900000000000006"/>
    <s v="Female"/>
    <s v="AB-"/>
    <b v="1"/>
    <b v="1"/>
    <b v="0"/>
    <x v="12"/>
    <n v="23.562805649601589"/>
    <b v="0"/>
    <b v="0"/>
    <s v="Appendicitis"/>
    <s v="Critical"/>
    <b v="0"/>
    <n v="0"/>
    <x v="6"/>
    <b v="0"/>
    <x v="0"/>
    <b v="0"/>
    <b v="0"/>
    <b v="0"/>
    <x v="0"/>
  </r>
  <r>
    <s v="PID0955"/>
    <x v="2"/>
    <x v="0"/>
    <n v="300000"/>
    <n v="261149.4"/>
    <n v="51.9"/>
    <s v="Male"/>
    <s v="O-"/>
    <b v="0"/>
    <b v="1"/>
    <b v="1"/>
    <x v="4"/>
    <n v="20.022375679950617"/>
    <b v="0"/>
    <b v="0"/>
    <s v="Cancer"/>
    <s v="Critical"/>
    <b v="1"/>
    <s v="Cigna"/>
    <x v="0"/>
    <b v="0"/>
    <x v="0"/>
    <b v="0"/>
    <b v="0"/>
    <b v="0"/>
    <x v="0"/>
  </r>
  <r>
    <s v="PID0956"/>
    <x v="2"/>
    <x v="0"/>
    <n v="200"/>
    <n v="168.02"/>
    <n v="87"/>
    <s v="Female"/>
    <s v="O-"/>
    <b v="0"/>
    <b v="1"/>
    <b v="1"/>
    <x v="1"/>
    <n v="33.150434385002278"/>
    <b v="1"/>
    <b v="1"/>
    <s v="Diabetes"/>
    <s v="Recovered"/>
    <b v="1"/>
    <s v="Blue Cross"/>
    <x v="4"/>
    <b v="0"/>
    <x v="0"/>
    <b v="1"/>
    <b v="1"/>
    <b v="0"/>
    <x v="0"/>
  </r>
  <r>
    <s v="PID0957"/>
    <x v="0"/>
    <x v="3"/>
    <n v="60000"/>
    <n v="33469.15"/>
    <n v="97.6"/>
    <s v="Female"/>
    <s v="AB+"/>
    <b v="0"/>
    <b v="1"/>
    <b v="1"/>
    <x v="5"/>
    <n v="32.610511543987435"/>
    <b v="1"/>
    <b v="1"/>
    <s v="Fractured Leg"/>
    <s v="Recovered"/>
    <b v="1"/>
    <s v="Aetna"/>
    <x v="4"/>
    <b v="0"/>
    <x v="0"/>
    <b v="1"/>
    <b v="1"/>
    <b v="0"/>
    <x v="0"/>
  </r>
  <r>
    <s v="PID0958"/>
    <x v="2"/>
    <x v="0"/>
    <n v="18000"/>
    <n v="0"/>
    <n v="85.4"/>
    <s v="Female"/>
    <s v="A+"/>
    <b v="0"/>
    <b v="0"/>
    <b v="0"/>
    <x v="12"/>
    <n v="28.207160787422382"/>
    <b v="1"/>
    <b v="1"/>
    <s v="Respiratory Infection"/>
    <s v="Ongoing Treatment"/>
    <b v="0"/>
    <n v="0"/>
    <x v="3"/>
    <b v="1"/>
    <x v="1"/>
    <b v="1"/>
    <b v="1"/>
    <b v="1"/>
    <x v="1"/>
  </r>
  <r>
    <s v="PID0959"/>
    <x v="2"/>
    <x v="1"/>
    <n v="250000"/>
    <n v="0"/>
    <n v="56.2"/>
    <s v="Male"/>
    <s v="O-"/>
    <b v="0"/>
    <b v="0"/>
    <b v="0"/>
    <x v="0"/>
    <n v="21.953124999999996"/>
    <b v="0"/>
    <b v="0"/>
    <s v="Prostate Cancer"/>
    <s v="Recovered"/>
    <b v="0"/>
    <n v="0"/>
    <x v="2"/>
    <b v="0"/>
    <x v="0"/>
    <b v="0"/>
    <b v="0"/>
    <b v="0"/>
    <x v="0"/>
  </r>
  <r>
    <s v="PID0960"/>
    <x v="2"/>
    <x v="1"/>
    <n v="2000"/>
    <n v="1221.58"/>
    <n v="60.3"/>
    <s v="Male"/>
    <s v="AB+"/>
    <b v="0"/>
    <b v="0"/>
    <b v="1"/>
    <x v="19"/>
    <n v="22.41969066032124"/>
    <b v="0"/>
    <b v="0"/>
    <s v="Kidney Stones"/>
    <s v="Critical"/>
    <b v="1"/>
    <s v="UnitedHealthcare"/>
    <x v="0"/>
    <b v="0"/>
    <x v="0"/>
    <b v="0"/>
    <b v="0"/>
    <b v="0"/>
    <x v="0"/>
  </r>
  <r>
    <s v="PID0961"/>
    <x v="2"/>
    <x v="1"/>
    <n v="200000"/>
    <n v="175466.69999999998"/>
    <n v="83"/>
    <s v="Male"/>
    <s v="AB-"/>
    <b v="0"/>
    <b v="0"/>
    <b v="1"/>
    <x v="6"/>
    <n v="31.239414355075468"/>
    <b v="1"/>
    <b v="1"/>
    <s v="Stroke"/>
    <s v="Critical"/>
    <b v="1"/>
    <s v="UnitedHealthcare"/>
    <x v="2"/>
    <b v="0"/>
    <x v="0"/>
    <b v="1"/>
    <b v="1"/>
    <b v="0"/>
    <x v="0"/>
  </r>
  <r>
    <s v="PID0962"/>
    <x v="2"/>
    <x v="0"/>
    <n v="32000"/>
    <n v="24734.400000000001"/>
    <n v="101"/>
    <s v="Female"/>
    <s v="A-"/>
    <b v="0"/>
    <b v="0"/>
    <b v="1"/>
    <x v="10"/>
    <n v="34.540542389111181"/>
    <b v="1"/>
    <b v="1"/>
    <s v="Appendicitis"/>
    <s v="Recovered"/>
    <b v="1"/>
    <s v="Cigna"/>
    <x v="0"/>
    <b v="1"/>
    <x v="1"/>
    <b v="1"/>
    <b v="1"/>
    <b v="1"/>
    <x v="1"/>
  </r>
  <r>
    <s v="PID0963"/>
    <x v="1"/>
    <x v="2"/>
    <n v="18000"/>
    <n v="12295.349999999999"/>
    <n v="80.900000000000006"/>
    <s v="Male"/>
    <s v="B+"/>
    <b v="1"/>
    <b v="1"/>
    <b v="1"/>
    <x v="0"/>
    <n v="30.449019534043437"/>
    <b v="1"/>
    <b v="1"/>
    <s v="Respiratory Infection"/>
    <s v="Ongoing Treatment"/>
    <b v="1"/>
    <s v="UnitedHealthcare"/>
    <x v="0"/>
    <b v="1"/>
    <x v="1"/>
    <b v="1"/>
    <b v="1"/>
    <b v="1"/>
    <x v="1"/>
  </r>
  <r>
    <s v="PID0964"/>
    <x v="2"/>
    <x v="2"/>
    <n v="200000"/>
    <n v="101959.59999999999"/>
    <n v="61.8"/>
    <s v="Male"/>
    <s v="O+"/>
    <s v="No"/>
    <b v="1"/>
    <b v="1"/>
    <x v="19"/>
    <n v="21.384083044982699"/>
    <b v="0"/>
    <b v="0"/>
    <s v="Childbirth"/>
    <s v="Recovered"/>
    <b v="1"/>
    <s v="Medicare"/>
    <x v="0"/>
    <b v="0"/>
    <x v="0"/>
    <b v="0"/>
    <b v="0"/>
    <s v="No"/>
    <x v="0"/>
  </r>
  <r>
    <s v="PID0965"/>
    <x v="2"/>
    <x v="0"/>
    <n v="200000"/>
    <n v="134773.5"/>
    <n v="82.3"/>
    <s v="Male"/>
    <s v="A+"/>
    <b v="0"/>
    <b v="0"/>
    <b v="1"/>
    <x v="5"/>
    <n v="29.159580498866216"/>
    <b v="1"/>
    <b v="1"/>
    <s v="Respiratory Infection"/>
    <s v="Ongoing Treatment"/>
    <b v="1"/>
    <s v="Medicare"/>
    <x v="0"/>
    <b v="1"/>
    <x v="1"/>
    <b v="1"/>
    <b v="1"/>
    <b v="1"/>
    <x v="1"/>
  </r>
  <r>
    <s v="PID0966"/>
    <x v="0"/>
    <x v="0"/>
    <n v="75000"/>
    <n v="52198.75"/>
    <n v="87.2"/>
    <s v="Male"/>
    <s v="B-"/>
    <b v="0"/>
    <b v="0"/>
    <b v="1"/>
    <x v="3"/>
    <n v="30.531143867511645"/>
    <b v="1"/>
    <b v="1"/>
    <s v="Cancer"/>
    <s v="Critical"/>
    <b v="1"/>
    <s v="Cigna"/>
    <x v="4"/>
    <b v="1"/>
    <x v="1"/>
    <b v="1"/>
    <b v="1"/>
    <b v="1"/>
    <x v="1"/>
  </r>
  <r>
    <s v="PID0967"/>
    <x v="0"/>
    <x v="3"/>
    <n v="32000"/>
    <n v="24839.56"/>
    <n v="85.2"/>
    <s v="Male"/>
    <s v="AB-"/>
    <b v="0"/>
    <b v="0"/>
    <b v="1"/>
    <x v="7"/>
    <n v="31.294765840220389"/>
    <b v="1"/>
    <b v="1"/>
    <s v="Heart Attack"/>
    <s v="Recovered"/>
    <b v="1"/>
    <s v="Aetna"/>
    <x v="4"/>
    <b v="1"/>
    <x v="1"/>
    <b v="1"/>
    <b v="1"/>
    <b v="1"/>
    <x v="1"/>
  </r>
  <r>
    <s v="PID0968"/>
    <x v="2"/>
    <x v="1"/>
    <n v="90000"/>
    <n v="64257.700000000004"/>
    <n v="59.1"/>
    <s v="Female"/>
    <s v="AB-"/>
    <b v="1"/>
    <b v="0"/>
    <b v="1"/>
    <x v="8"/>
    <n v="22.800046294510242"/>
    <b v="0"/>
    <b v="0"/>
    <s v="Prostate Cancer"/>
    <s v="Recovered"/>
    <b v="1"/>
    <s v="Blue Cross"/>
    <x v="1"/>
    <b v="0"/>
    <x v="0"/>
    <b v="0"/>
    <b v="0"/>
    <b v="0"/>
    <x v="0"/>
  </r>
  <r>
    <s v="PID0969"/>
    <x v="0"/>
    <x v="2"/>
    <n v="12000"/>
    <n v="7562.2800000000007"/>
    <n v="82.4"/>
    <s v="Female"/>
    <s v="AB-"/>
    <b v="0"/>
    <b v="0"/>
    <b v="1"/>
    <x v="2"/>
    <n v="31.788897033293466"/>
    <b v="1"/>
    <b v="1"/>
    <s v="Respiratory Infection"/>
    <s v="Ongoing Treatment"/>
    <b v="1"/>
    <s v="Medicare"/>
    <x v="2"/>
    <b v="1"/>
    <x v="1"/>
    <b v="1"/>
    <b v="1"/>
    <b v="1"/>
    <x v="1"/>
  </r>
  <r>
    <s v="PID0970"/>
    <x v="0"/>
    <x v="0"/>
    <n v="30000"/>
    <n v="20021.16"/>
    <n v="86.2"/>
    <s v="Female"/>
    <s v="A+"/>
    <b v="0"/>
    <b v="0"/>
    <b v="1"/>
    <x v="21"/>
    <n v="33.254889857644379"/>
    <b v="1"/>
    <b v="1"/>
    <s v="Stroke"/>
    <s v="Ongoing Treatment"/>
    <b v="1"/>
    <s v="Blue Cross"/>
    <x v="0"/>
    <b v="1"/>
    <x v="1"/>
    <b v="1"/>
    <b v="1"/>
    <b v="1"/>
    <x v="1"/>
  </r>
  <r>
    <s v="PID0971"/>
    <x v="0"/>
    <x v="1"/>
    <n v="100"/>
    <n v="0"/>
    <n v="61.8"/>
    <s v="Male"/>
    <s v="B-"/>
    <b v="0"/>
    <b v="0"/>
    <b v="0"/>
    <x v="4"/>
    <n v="23.26019044751402"/>
    <b v="0"/>
    <b v="0"/>
    <s v="Appendicitis"/>
    <s v="Critical"/>
    <b v="0"/>
    <n v="0"/>
    <x v="2"/>
    <b v="0"/>
    <x v="0"/>
    <b v="0"/>
    <b v="0"/>
    <b v="0"/>
    <x v="0"/>
  </r>
  <r>
    <s v="PID0972"/>
    <x v="0"/>
    <x v="1"/>
    <n v="18000"/>
    <n v="10170.93"/>
    <n v="55.9"/>
    <s v="Male"/>
    <s v="AB-"/>
    <b v="0"/>
    <b v="0"/>
    <b v="1"/>
    <x v="4"/>
    <n v="23.267429760665969"/>
    <b v="0"/>
    <b v="0"/>
    <s v="Stroke"/>
    <s v="Ongoing Treatment"/>
    <b v="1"/>
    <s v="Medicare"/>
    <x v="2"/>
    <b v="0"/>
    <x v="0"/>
    <b v="0"/>
    <b v="0"/>
    <b v="0"/>
    <x v="0"/>
  </r>
  <r>
    <s v="PID0973"/>
    <x v="2"/>
    <x v="2"/>
    <n v="21000"/>
    <n v="18861.990000000002"/>
    <n v="77.2"/>
    <s v="Female"/>
    <s v="A+"/>
    <b v="0"/>
    <b v="1"/>
    <b v="1"/>
    <x v="1"/>
    <n v="28.015677166497316"/>
    <b v="1"/>
    <b v="1"/>
    <s v="Heart Disease"/>
    <s v="Critical"/>
    <b v="1"/>
    <s v="Aetna"/>
    <x v="1"/>
    <b v="1"/>
    <x v="1"/>
    <b v="1"/>
    <b v="1"/>
    <b v="1"/>
    <x v="1"/>
  </r>
  <r>
    <s v="PID0974"/>
    <x v="2"/>
    <x v="0"/>
    <n v="500"/>
    <n v="429.74"/>
    <n v="70.7"/>
    <s v="Female"/>
    <s v="O-"/>
    <b v="1"/>
    <b v="0"/>
    <b v="1"/>
    <x v="6"/>
    <n v="24.463667820069208"/>
    <b v="0"/>
    <b v="0"/>
    <s v="Osteoarthritis"/>
    <s v="Critical"/>
    <b v="1"/>
    <s v="Cigna"/>
    <x v="2"/>
    <b v="0"/>
    <x v="0"/>
    <b v="0"/>
    <b v="0"/>
    <b v="0"/>
    <x v="0"/>
  </r>
  <r>
    <s v="PID0975"/>
    <x v="2"/>
    <x v="3"/>
    <n v="12000"/>
    <n v="7510.34"/>
    <n v="91.6"/>
    <s v="Female"/>
    <s v="AB-"/>
    <b v="1"/>
    <b v="0"/>
    <b v="1"/>
    <x v="5"/>
    <n v="28.910491099608631"/>
    <b v="1"/>
    <b v="1"/>
    <s v="Fractured Leg"/>
    <s v="Critical"/>
    <b v="1"/>
    <s v="Blue Cross"/>
    <x v="2"/>
    <b v="1"/>
    <x v="1"/>
    <b v="1"/>
    <b v="1"/>
    <b v="1"/>
    <x v="1"/>
  </r>
  <r>
    <s v="PID0976"/>
    <x v="2"/>
    <x v="0"/>
    <n v="12000"/>
    <n v="7631.0999999999995"/>
    <n v="84.2"/>
    <s v="Female"/>
    <s v="B-"/>
    <b v="1"/>
    <b v="1"/>
    <b v="1"/>
    <x v="1"/>
    <n v="28.461330448891296"/>
    <b v="1"/>
    <b v="1"/>
    <s v="Respiratory Infection"/>
    <s v="Ongoing Treatment"/>
    <b v="1"/>
    <s v="Blue Cross"/>
    <x v="0"/>
    <b v="1"/>
    <x v="1"/>
    <b v="1"/>
    <b v="1"/>
    <b v="1"/>
    <x v="1"/>
  </r>
  <r>
    <s v="PID0977"/>
    <x v="4"/>
    <x v="0"/>
    <n v="18000"/>
    <n v="0"/>
    <n v="63.3"/>
    <s v="Female"/>
    <s v="B-"/>
    <b v="0"/>
    <b v="0"/>
    <b v="0"/>
    <x v="12"/>
    <n v="22.697120728602673"/>
    <b v="0"/>
    <b v="0"/>
    <s v="Fractured Arm"/>
    <s v="Recovered"/>
    <b v="0"/>
    <n v="0"/>
    <x v="1"/>
    <b v="0"/>
    <x v="0"/>
    <b v="0"/>
    <b v="0"/>
    <b v="0"/>
    <x v="0"/>
  </r>
  <r>
    <s v="PID0978"/>
    <x v="2"/>
    <x v="2"/>
    <n v="36000"/>
    <n v="19800.36"/>
    <n v="89.3"/>
    <s v="Female"/>
    <s v="AB-"/>
    <b v="0"/>
    <b v="1"/>
    <b v="1"/>
    <x v="7"/>
    <n v="33.20196311719215"/>
    <b v="1"/>
    <b v="1"/>
    <s v="Hypertension"/>
    <s v="Critical"/>
    <b v="1"/>
    <s v="Medicare"/>
    <x v="1"/>
    <b v="0"/>
    <x v="0"/>
    <b v="1"/>
    <b v="1"/>
    <b v="0"/>
    <x v="0"/>
  </r>
  <r>
    <s v="PID0979"/>
    <x v="1"/>
    <x v="2"/>
    <n v="16000"/>
    <n v="12863.76"/>
    <n v="96.5"/>
    <s v="Female"/>
    <s v="AB-"/>
    <b v="1"/>
    <b v="0"/>
    <b v="1"/>
    <x v="2"/>
    <n v="33.787332376317359"/>
    <b v="1"/>
    <b v="1"/>
    <s v="Prostate Cancer"/>
    <s v="Recovered"/>
    <b v="1"/>
    <s v="UnitedHealthcare"/>
    <x v="4"/>
    <b v="1"/>
    <x v="1"/>
    <b v="1"/>
    <b v="1"/>
    <b v="1"/>
    <x v="1"/>
  </r>
  <r>
    <s v="PID0980"/>
    <x v="0"/>
    <x v="0"/>
    <n v="40000"/>
    <n v="22499"/>
    <n v="80.599999999999994"/>
    <s v="Female"/>
    <s v="B+"/>
    <b v="0"/>
    <b v="0"/>
    <b v="1"/>
    <x v="1"/>
    <n v="33.548387096774185"/>
    <b v="1"/>
    <b v="1"/>
    <s v="Stroke"/>
    <s v="Recovered"/>
    <b v="1"/>
    <s v="Medicare"/>
    <x v="4"/>
    <b v="1"/>
    <x v="1"/>
    <b v="1"/>
    <b v="1"/>
    <b v="1"/>
    <x v="1"/>
  </r>
  <r>
    <s v="PID0981"/>
    <x v="2"/>
    <x v="0"/>
    <n v="18000"/>
    <n v="9721.619999999999"/>
    <n v="67.900000000000006"/>
    <s v="Female"/>
    <s v="A+"/>
    <b v="0"/>
    <b v="0"/>
    <b v="1"/>
    <x v="13"/>
    <n v="23.49480968858132"/>
    <b v="0"/>
    <b v="0"/>
    <s v="Prostate Cancer"/>
    <s v="Critical"/>
    <b v="1"/>
    <s v="Medicare"/>
    <x v="5"/>
    <b v="0"/>
    <x v="0"/>
    <b v="0"/>
    <b v="0"/>
    <b v="0"/>
    <x v="0"/>
  </r>
  <r>
    <s v="PID0982"/>
    <x v="0"/>
    <x v="0"/>
    <n v="800"/>
    <n v="433.24"/>
    <n v="80.099999999999994"/>
    <s v="Female"/>
    <s v="B+"/>
    <b v="1"/>
    <b v="0"/>
    <b v="1"/>
    <x v="1"/>
    <n v="28.045236511326635"/>
    <b v="1"/>
    <b v="1"/>
    <s v="Heart Disease"/>
    <s v="Critical"/>
    <b v="1"/>
    <s v="UnitedHealthcare"/>
    <x v="2"/>
    <b v="1"/>
    <x v="1"/>
    <b v="1"/>
    <b v="1"/>
    <b v="0"/>
    <x v="0"/>
  </r>
  <r>
    <s v="PID0983"/>
    <x v="1"/>
    <x v="0"/>
    <n v="240000"/>
    <n v="173836.79999999999"/>
    <n v="68.8"/>
    <s v="Female"/>
    <s v="AB+"/>
    <b v="1"/>
    <b v="0"/>
    <b v="1"/>
    <x v="10"/>
    <n v="28.270874424720574"/>
    <b v="1"/>
    <b v="1"/>
    <s v="Kidney Stones"/>
    <s v="Recovered"/>
    <b v="1"/>
    <s v="Cigna"/>
    <x v="0"/>
    <b v="1"/>
    <x v="1"/>
    <b v="1"/>
    <b v="1"/>
    <b v="1"/>
    <x v="1"/>
  </r>
  <r>
    <s v="PID0984"/>
    <x v="3"/>
    <x v="1"/>
    <n v="2000"/>
    <n v="0"/>
    <n v="62.1"/>
    <s v="Female"/>
    <s v="A-"/>
    <b v="0"/>
    <b v="0"/>
    <b v="0"/>
    <x v="0"/>
    <n v="25.848074921956293"/>
    <b v="0"/>
    <b v="0"/>
    <s v="Cancer"/>
    <s v="Recovered"/>
    <b v="0"/>
    <n v="0"/>
    <x v="1"/>
    <b v="0"/>
    <x v="0"/>
    <b v="0"/>
    <b v="0"/>
    <b v="0"/>
    <x v="0"/>
  </r>
  <r>
    <s v="PID0985"/>
    <x v="1"/>
    <x v="1"/>
    <n v="240000"/>
    <n v="190077.84"/>
    <n v="70.2"/>
    <s v="Female"/>
    <s v="O-"/>
    <b v="0"/>
    <b v="0"/>
    <b v="1"/>
    <x v="0"/>
    <n v="29.21956295525494"/>
    <b v="1"/>
    <b v="1"/>
    <s v="Respiratory Infection"/>
    <s v="Critical"/>
    <b v="1"/>
    <s v="Medicare"/>
    <x v="1"/>
    <b v="1"/>
    <x v="1"/>
    <b v="1"/>
    <b v="1"/>
    <b v="1"/>
    <x v="1"/>
  </r>
  <r>
    <s v="PID0986"/>
    <x v="4"/>
    <x v="0"/>
    <n v="21000"/>
    <n v="17085.600000000002"/>
    <n v="78.2"/>
    <s v="Female"/>
    <s v="B-"/>
    <b v="0"/>
    <b v="1"/>
    <b v="1"/>
    <x v="13"/>
    <n v="28.37857453912034"/>
    <b v="1"/>
    <b v="1"/>
    <s v="Respiratory Infection"/>
    <s v="Recovered"/>
    <b v="1"/>
    <s v="Blue Cross"/>
    <x v="1"/>
    <b v="1"/>
    <x v="1"/>
    <b v="1"/>
    <b v="1"/>
    <b v="1"/>
    <x v="1"/>
  </r>
  <r>
    <s v="PID0987"/>
    <x v="2"/>
    <x v="0"/>
    <n v="18000"/>
    <n v="14608.14"/>
    <n v="83.8"/>
    <s v="Male"/>
    <s v="A+"/>
    <b v="0"/>
    <b v="0"/>
    <b v="1"/>
    <x v="4"/>
    <n v="26.448680722131041"/>
    <b v="0"/>
    <b v="0"/>
    <s v="Diabetes"/>
    <s v="Critical"/>
    <b v="1"/>
    <s v="Aetna"/>
    <x v="2"/>
    <b v="0"/>
    <x v="0"/>
    <b v="0"/>
    <b v="0"/>
    <b v="0"/>
    <x v="0"/>
  </r>
  <r>
    <s v="PID0988"/>
    <x v="2"/>
    <x v="0"/>
    <n v="2000"/>
    <n v="1656.58"/>
    <n v="103.7"/>
    <s v="Female"/>
    <s v="A+"/>
    <b v="0"/>
    <b v="1"/>
    <b v="1"/>
    <x v="17"/>
    <n v="34.251552384727177"/>
    <b v="1"/>
    <b v="1"/>
    <s v="Prostate Cancer"/>
    <s v="Critical"/>
    <b v="1"/>
    <s v="UnitedHealthcare"/>
    <x v="5"/>
    <b v="1"/>
    <x v="1"/>
    <b v="1"/>
    <b v="1"/>
    <b v="1"/>
    <x v="1"/>
  </r>
  <r>
    <s v="PID0989"/>
    <x v="2"/>
    <x v="0"/>
    <n v="60000"/>
    <n v="53236.3"/>
    <n v="65.900000000000006"/>
    <s v="Female"/>
    <s v="AB+"/>
    <b v="1"/>
    <b v="0"/>
    <b v="1"/>
    <x v="1"/>
    <n v="24.209774104683195"/>
    <b v="0"/>
    <b v="0"/>
    <s v="Childbirth"/>
    <s v="Recovered"/>
    <b v="1"/>
    <s v="Cigna"/>
    <x v="2"/>
    <s v="No"/>
    <x v="0"/>
    <b v="0"/>
    <b v="0"/>
    <b v="0"/>
    <x v="0"/>
  </r>
  <r>
    <s v="PID0990"/>
    <x v="0"/>
    <x v="2"/>
    <n v="100"/>
    <n v="59.34"/>
    <n v="85.9"/>
    <s v="Male"/>
    <s v="A+"/>
    <b v="0"/>
    <b v="0"/>
    <b v="1"/>
    <x v="2"/>
    <n v="30.07597773187214"/>
    <b v="1"/>
    <b v="1"/>
    <s v="Prostate Cancer"/>
    <s v="Recovered"/>
    <b v="1"/>
    <s v="UnitedHealthcare"/>
    <x v="3"/>
    <b v="0"/>
    <x v="0"/>
    <b v="1"/>
    <b v="1"/>
    <b v="0"/>
    <x v="0"/>
  </r>
  <r>
    <s v="PID0991"/>
    <x v="0"/>
    <x v="0"/>
    <n v="45000"/>
    <n v="37119.840000000004"/>
    <n v="79.900000000000006"/>
    <s v="Male"/>
    <s v="B+"/>
    <b v="0"/>
    <b v="1"/>
    <b v="1"/>
    <x v="10"/>
    <n v="26.089795918367347"/>
    <b v="0"/>
    <b v="0"/>
    <s v="Hypertension"/>
    <s v="Recovered"/>
    <b v="1"/>
    <s v="Medicare"/>
    <x v="0"/>
    <b v="0"/>
    <x v="0"/>
    <b v="0"/>
    <b v="0"/>
    <b v="0"/>
    <x v="0"/>
  </r>
  <r>
    <s v="PID0992"/>
    <x v="0"/>
    <x v="0"/>
    <n v="75000"/>
    <n v="0"/>
    <n v="47.9"/>
    <s v="Female"/>
    <s v="O-"/>
    <b v="0"/>
    <b v="1"/>
    <b v="0"/>
    <x v="8"/>
    <n v="20.462215387244221"/>
    <b v="0"/>
    <b v="0"/>
    <s v="Diabetes"/>
    <s v="Recovered"/>
    <b v="0"/>
    <n v="0"/>
    <x v="0"/>
    <b v="0"/>
    <x v="0"/>
    <b v="0"/>
    <b v="0"/>
    <b v="0"/>
    <x v="0"/>
  </r>
  <r>
    <s v="PID0993"/>
    <x v="0"/>
    <x v="0"/>
    <n v="10000"/>
    <n v="6685.78"/>
    <n v="94.1"/>
    <s v="Male"/>
    <s v="B+"/>
    <b v="0"/>
    <b v="0"/>
    <b v="1"/>
    <x v="13"/>
    <n v="33.744845638065186"/>
    <b v="1"/>
    <b v="1"/>
    <s v="Cancer"/>
    <s v="Critical"/>
    <b v="1"/>
    <s v="UnitedHealthcare"/>
    <x v="1"/>
    <b v="1"/>
    <x v="1"/>
    <b v="1"/>
    <b v="1"/>
    <b v="1"/>
    <x v="1"/>
  </r>
  <r>
    <s v="PID0994"/>
    <x v="2"/>
    <x v="2"/>
    <n v="240000"/>
    <n v="0"/>
    <n v="60.8"/>
    <s v="Female"/>
    <s v="AB-"/>
    <b v="0"/>
    <b v="1"/>
    <b v="0"/>
    <x v="13"/>
    <n v="23.749999999999993"/>
    <b v="0"/>
    <b v="0"/>
    <s v="Hypertension"/>
    <s v="Ongoing Treatment"/>
    <b v="0"/>
    <n v="0"/>
    <x v="2"/>
    <b v="0"/>
    <x v="0"/>
    <b v="0"/>
    <b v="0"/>
    <b v="0"/>
    <x v="0"/>
  </r>
  <r>
    <s v="PID0995"/>
    <x v="0"/>
    <x v="1"/>
    <n v="90000"/>
    <n v="53937.700000000004"/>
    <n v="59"/>
    <s v="Male"/>
    <s v="AB+"/>
    <b v="0"/>
    <b v="0"/>
    <b v="1"/>
    <x v="4"/>
    <n v="21.155294202015131"/>
    <b v="0"/>
    <b v="0"/>
    <s v="Fractured Arm"/>
    <s v="Critical"/>
    <b v="1"/>
    <s v="Cigna"/>
    <x v="1"/>
    <b v="0"/>
    <x v="0"/>
    <b v="0"/>
    <b v="0"/>
    <b v="0"/>
    <x v="0"/>
  </r>
  <r>
    <s v="PID0996"/>
    <x v="2"/>
    <x v="1"/>
    <n v="3000"/>
    <n v="2309.04"/>
    <n v="81.599999999999994"/>
    <s v="Male"/>
    <s v="AB+"/>
    <b v="0"/>
    <s v="No"/>
    <b v="1"/>
    <x v="0"/>
    <n v="31.874999999999993"/>
    <b v="1"/>
    <b v="1"/>
    <s v="Allergic Reaction"/>
    <s v="Ongoing Treatment"/>
    <b v="1"/>
    <s v="Blue Cross"/>
    <x v="1"/>
    <b v="1"/>
    <x v="1"/>
    <b v="1"/>
    <b v="1"/>
    <b v="1"/>
    <x v="1"/>
  </r>
  <r>
    <s v="PID0997"/>
    <x v="1"/>
    <x v="0"/>
    <n v="200000"/>
    <n v="129857.09999999999"/>
    <n v="60.1"/>
    <s v="Female"/>
    <s v="B-"/>
    <b v="0"/>
    <b v="0"/>
    <b v="1"/>
    <x v="12"/>
    <n v="21.810132094643638"/>
    <b v="0"/>
    <b v="0"/>
    <s v="Kidney Stones"/>
    <s v="Critical"/>
    <b v="1"/>
    <s v="Cigna"/>
    <x v="2"/>
    <b v="0"/>
    <x v="0"/>
    <b v="0"/>
    <b v="0"/>
    <b v="0"/>
    <x v="0"/>
  </r>
  <r>
    <s v="PID0998"/>
    <x v="2"/>
    <x v="2"/>
    <n v="40000"/>
    <n v="22019.699999999997"/>
    <n v="97.6"/>
    <s v="Female"/>
    <s v="A-"/>
    <b v="0"/>
    <b v="1"/>
    <b v="1"/>
    <x v="7"/>
    <n v="30.460971879779031"/>
    <b v="1"/>
    <b v="1"/>
    <s v="Stroke"/>
    <s v="Critical"/>
    <b v="1"/>
    <s v="Medicare"/>
    <x v="0"/>
    <b v="1"/>
    <x v="1"/>
    <b v="1"/>
    <b v="1"/>
    <s v="Yes"/>
    <x v="1"/>
  </r>
  <r>
    <s v="PID0999"/>
    <x v="1"/>
    <x v="2"/>
    <n v="12000"/>
    <n v="10652.34"/>
    <n v="74.5"/>
    <s v="Male"/>
    <s v="O-"/>
    <b v="0"/>
    <b v="1"/>
    <b v="1"/>
    <x v="16"/>
    <n v="29.843053997756769"/>
    <b v="1"/>
    <b v="1"/>
    <s v="Heart Attack"/>
    <s v="Critical"/>
    <b v="1"/>
    <s v="Medicare"/>
    <x v="0"/>
    <b v="1"/>
    <x v="1"/>
    <b v="1"/>
    <b v="1"/>
    <b v="0"/>
    <x v="0"/>
  </r>
  <r>
    <s v="PID1000"/>
    <x v="2"/>
    <x v="1"/>
    <n v="36000"/>
    <n v="0"/>
    <n v="63.2"/>
    <s v="Female"/>
    <s v="O-"/>
    <b v="0"/>
    <b v="0"/>
    <b v="0"/>
    <x v="13"/>
    <n v="23.497917906008333"/>
    <b v="0"/>
    <b v="0"/>
    <s v="Appendicitis"/>
    <s v="Recovered"/>
    <b v="0"/>
    <n v="0"/>
    <x v="1"/>
    <b v="0"/>
    <x v="0"/>
    <b v="0"/>
    <b v="0"/>
    <b v="0"/>
    <x v="0"/>
  </r>
  <r>
    <m/>
    <x v="5"/>
    <x v="4"/>
    <m/>
    <m/>
    <m/>
    <m/>
    <m/>
    <m/>
    <m/>
    <m/>
    <x v="25"/>
    <m/>
    <m/>
    <m/>
    <m/>
    <m/>
    <m/>
    <m/>
    <x v="7"/>
    <m/>
    <x v="2"/>
    <m/>
    <m/>
    <m/>
    <x v="2"/>
  </r>
</pivotCacheRecords>
</file>

<file path=xl/pivotCache/pivotCacheRecords1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PID0001"/>
    <x v="0"/>
    <x v="0"/>
    <n v="60000"/>
    <n v="32168.649999999998"/>
    <n v="82.4"/>
    <s v="Female"/>
    <s v="O+"/>
    <b v="0"/>
    <b v="0"/>
    <b v="1"/>
    <n v="20"/>
    <x v="0"/>
  </r>
  <r>
    <s v="PID0002"/>
    <x v="1"/>
    <x v="1"/>
    <n v="500"/>
    <n v="0"/>
    <n v="64.8"/>
    <s v="Female"/>
    <s v="AB-"/>
    <b v="0"/>
    <b v="0"/>
    <b v="0"/>
    <n v="15"/>
    <x v="0"/>
  </r>
  <r>
    <s v="PID0003"/>
    <x v="2"/>
    <x v="2"/>
    <n v="18000"/>
    <n v="12004.650000000001"/>
    <n v="69.400000000000006"/>
    <s v="Female"/>
    <s v="B+"/>
    <b v="1"/>
    <b v="0"/>
    <b v="1"/>
    <n v="20"/>
    <x v="0"/>
  </r>
  <r>
    <s v="PID0004"/>
    <x v="2"/>
    <x v="0"/>
    <n v="48000"/>
    <n v="32956.92"/>
    <n v="89.3"/>
    <s v="Male"/>
    <s v="A-"/>
    <b v="1"/>
    <b v="0"/>
    <b v="1"/>
    <n v="15"/>
    <x v="0"/>
  </r>
  <r>
    <s v="PID0005"/>
    <x v="2"/>
    <x v="2"/>
    <n v="21000"/>
    <n v="16712.080000000002"/>
    <n v="69.400000000000006"/>
    <s v="Male"/>
    <s v="O+"/>
    <b v="1"/>
    <b v="1"/>
    <b v="1"/>
    <n v="2"/>
    <x v="1"/>
  </r>
  <r>
    <s v="PID0006"/>
    <x v="3"/>
    <x v="0"/>
    <n v="18000"/>
    <n v="13741.14"/>
    <n v="76.599999999999994"/>
    <s v="Male"/>
    <s v="O+"/>
    <b v="1"/>
    <b v="0"/>
    <b v="1"/>
    <n v="20"/>
    <x v="0"/>
  </r>
  <r>
    <s v="PID0007"/>
    <x v="2"/>
    <x v="1"/>
    <n v="3000"/>
    <n v="1831.0500000000002"/>
    <n v="91.5"/>
    <s v="Male"/>
    <s v="O-"/>
    <b v="0"/>
    <b v="1"/>
    <b v="1"/>
    <n v="40"/>
    <x v="2"/>
  </r>
  <r>
    <s v="PID0008"/>
    <x v="2"/>
    <x v="0"/>
    <n v="20000"/>
    <n v="16593.84"/>
    <n v="75.599999999999994"/>
    <s v="Female"/>
    <s v="O-"/>
    <b v="1"/>
    <b v="1"/>
    <b v="1"/>
    <n v="30"/>
    <x v="2"/>
  </r>
  <r>
    <s v="PID0009"/>
    <x v="0"/>
    <x v="0"/>
    <n v="72000"/>
    <n v="52009.8"/>
    <n v="90.7"/>
    <s v="Female"/>
    <s v="AB-"/>
    <b v="0"/>
    <b v="0"/>
    <b v="1"/>
    <n v="20"/>
    <x v="0"/>
  </r>
  <r>
    <s v="PID0010"/>
    <x v="2"/>
    <x v="3"/>
    <n v="250000"/>
    <n v="0"/>
    <n v="97.9"/>
    <s v="Male"/>
    <s v="A+"/>
    <b v="1"/>
    <b v="1"/>
    <b v="0"/>
    <n v="2"/>
    <x v="1"/>
  </r>
  <r>
    <s v="PID0011"/>
    <x v="1"/>
    <x v="0"/>
    <n v="16000"/>
    <n v="9710.7800000000007"/>
    <n v="83.9"/>
    <s v="Male"/>
    <s v="AB-"/>
    <b v="0"/>
    <b v="0"/>
    <b v="1"/>
    <n v="3"/>
    <x v="3"/>
  </r>
  <r>
    <s v="PID0012"/>
    <x v="1"/>
    <x v="0"/>
    <n v="45000"/>
    <n v="38364.959999999999"/>
    <n v="78.7"/>
    <s v="Male"/>
    <s v="A+"/>
    <b v="0"/>
    <b v="1"/>
    <b v="1"/>
    <n v="15"/>
    <x v="0"/>
  </r>
  <r>
    <s v="PID0013"/>
    <x v="0"/>
    <x v="0"/>
    <n v="18000"/>
    <n v="0"/>
    <n v="92.9"/>
    <s v="Female"/>
    <s v="O+"/>
    <b v="1"/>
    <b v="0"/>
    <b v="0"/>
    <n v="7"/>
    <x v="4"/>
  </r>
  <r>
    <s v="PID0014"/>
    <x v="2"/>
    <x v="0"/>
    <n v="14000"/>
    <n v="10220.91"/>
    <n v="78.3"/>
    <s v="Female"/>
    <s v="AB+"/>
    <b v="0"/>
    <b v="0"/>
    <b v="1"/>
    <n v="15"/>
    <x v="0"/>
  </r>
  <r>
    <s v="PID0015"/>
    <x v="1"/>
    <x v="2"/>
    <n v="60000"/>
    <n v="46847.1"/>
    <n v="60.1"/>
    <s v="Female"/>
    <s v="AB+"/>
    <b v="1"/>
    <b v="0"/>
    <b v="1"/>
    <n v="2"/>
    <x v="1"/>
  </r>
  <r>
    <s v="PID0016"/>
    <x v="2"/>
    <x v="1"/>
    <n v="240000"/>
    <n v="0"/>
    <n v="91.6"/>
    <s v="Female"/>
    <s v="B+"/>
    <b v="1"/>
    <b v="0"/>
    <b v="0"/>
    <n v="15"/>
    <x v="0"/>
  </r>
  <r>
    <s v="PID0017"/>
    <x v="2"/>
    <x v="0"/>
    <n v="1000"/>
    <n v="0"/>
    <n v="60.6"/>
    <s v="Male"/>
    <s v="A+"/>
    <b v="0"/>
    <b v="1"/>
    <b v="0"/>
    <n v="7"/>
    <x v="4"/>
  </r>
  <r>
    <s v="PID0018"/>
    <x v="0"/>
    <x v="0"/>
    <n v="40000"/>
    <n v="21677.3"/>
    <n v="93.5"/>
    <s v="Female"/>
    <s v="O+"/>
    <b v="0"/>
    <b v="0"/>
    <b v="1"/>
    <n v="3"/>
    <x v="3"/>
  </r>
  <r>
    <s v="PID0019"/>
    <x v="2"/>
    <x v="0"/>
    <n v="500"/>
    <n v="399.98"/>
    <n v="99"/>
    <s v="Female"/>
    <s v="O+"/>
    <b v="1"/>
    <b v="0"/>
    <b v="1"/>
    <n v="4"/>
    <x v="3"/>
  </r>
  <r>
    <s v="PID0020"/>
    <x v="0"/>
    <x v="1"/>
    <n v="24000"/>
    <n v="12575.07"/>
    <n v="73.7"/>
    <s v="Male"/>
    <s v="A-"/>
    <b v="0"/>
    <b v="0"/>
    <b v="1"/>
    <n v="15"/>
    <x v="0"/>
  </r>
  <r>
    <s v="PID0021"/>
    <x v="2"/>
    <x v="2"/>
    <n v="24000"/>
    <n v="19464.48"/>
    <n v="54"/>
    <s v="Female"/>
    <s v="A-"/>
    <b v="0"/>
    <b v="1"/>
    <b v="1"/>
    <n v="30"/>
    <x v="2"/>
  </r>
  <r>
    <s v="PID0022"/>
    <x v="0"/>
    <x v="0"/>
    <n v="20000"/>
    <n v="15581.86"/>
    <n v="76"/>
    <s v="Female"/>
    <s v="B-"/>
    <b v="0"/>
    <b v="0"/>
    <b v="1"/>
    <n v="2"/>
    <x v="1"/>
  </r>
  <r>
    <s v="PID0023"/>
    <x v="0"/>
    <x v="0"/>
    <n v="240000"/>
    <n v="0"/>
    <n v="86.3"/>
    <s v="Male"/>
    <s v="A-"/>
    <b v="0"/>
    <b v="0"/>
    <b v="0"/>
    <n v="40"/>
    <x v="2"/>
  </r>
  <r>
    <s v="PID0024"/>
    <x v="1"/>
    <x v="1"/>
    <n v="60000"/>
    <n v="0"/>
    <n v="64.2"/>
    <s v="Male"/>
    <s v="O-"/>
    <b v="0"/>
    <b v="0"/>
    <b v="0"/>
    <n v="15"/>
    <x v="0"/>
  </r>
  <r>
    <s v="PID0025"/>
    <x v="2"/>
    <x v="1"/>
    <n v="3000"/>
    <n v="2157.69"/>
    <n v="61.5"/>
    <s v="Male"/>
    <s v="B+"/>
    <b v="0"/>
    <b v="0"/>
    <b v="1"/>
    <n v="12"/>
    <x v="0"/>
  </r>
  <r>
    <s v="PID0026"/>
    <x v="0"/>
    <x v="2"/>
    <n v="72000"/>
    <n v="42165.48"/>
    <n v="68.400000000000006"/>
    <s v="Female"/>
    <s v="AB+"/>
    <b v="0"/>
    <b v="0"/>
    <b v="1"/>
    <n v="2"/>
    <x v="1"/>
  </r>
  <r>
    <s v="PID0027"/>
    <x v="0"/>
    <x v="1"/>
    <n v="48000"/>
    <n v="0"/>
    <n v="70.099999999999994"/>
    <s v="Female"/>
    <s v="A+"/>
    <b v="0"/>
    <b v="0"/>
    <b v="0"/>
    <n v="0"/>
    <x v="1"/>
  </r>
  <r>
    <s v="PID0028"/>
    <x v="2"/>
    <x v="0"/>
    <n v="45000"/>
    <n v="22743.989999999998"/>
    <n v="54.5"/>
    <s v="Male"/>
    <s v="O-"/>
    <b v="1"/>
    <b v="0"/>
    <b v="1"/>
    <n v="25"/>
    <x v="0"/>
  </r>
  <r>
    <s v="PID0029"/>
    <x v="2"/>
    <x v="2"/>
    <n v="16000"/>
    <n v="0"/>
    <n v="95"/>
    <s v="Male"/>
    <s v="A-"/>
    <b v="1"/>
    <b v="1"/>
    <b v="0"/>
    <n v="2"/>
    <x v="1"/>
  </r>
  <r>
    <s v="PID0030"/>
    <x v="4"/>
    <x v="2"/>
    <n v="60000"/>
    <n v="32726.639999999999"/>
    <n v="73.900000000000006"/>
    <s v="Female"/>
    <s v="B-"/>
    <b v="0"/>
    <b v="0"/>
    <b v="1"/>
    <n v="30"/>
    <x v="2"/>
  </r>
  <r>
    <s v="PID0031"/>
    <x v="2"/>
    <x v="2"/>
    <n v="21000"/>
    <n v="15341.69"/>
    <n v="59.4"/>
    <s v="Female"/>
    <s v="A+"/>
    <b v="1"/>
    <b v="1"/>
    <b v="1"/>
    <n v="1"/>
    <x v="1"/>
  </r>
  <r>
    <s v="PID0032"/>
    <x v="0"/>
    <x v="0"/>
    <n v="45000"/>
    <n v="0"/>
    <n v="59.4"/>
    <s v="Female"/>
    <s v="A-"/>
    <b v="0"/>
    <b v="1"/>
    <b v="0"/>
    <n v="9"/>
    <x v="4"/>
  </r>
  <r>
    <s v="PID0033"/>
    <x v="4"/>
    <x v="1"/>
    <n v="32000"/>
    <n v="17963.439999999999"/>
    <n v="73.7"/>
    <s v="Female"/>
    <s v="A+"/>
    <b v="0"/>
    <b v="1"/>
    <b v="1"/>
    <n v="15"/>
    <x v="0"/>
  </r>
  <r>
    <s v="PID0034"/>
    <x v="2"/>
    <x v="2"/>
    <n v="3000"/>
    <n v="0"/>
    <n v="95.2"/>
    <s v="Male"/>
    <s v="A-"/>
    <b v="0"/>
    <b v="0"/>
    <b v="0"/>
    <n v="15"/>
    <x v="0"/>
  </r>
  <r>
    <s v="PID0035"/>
    <x v="0"/>
    <x v="2"/>
    <n v="14000"/>
    <n v="7827.47"/>
    <n v="78.099999999999994"/>
    <s v="Male"/>
    <s v="O-"/>
    <b v="0"/>
    <b v="0"/>
    <b v="1"/>
    <n v="2"/>
    <x v="1"/>
  </r>
  <r>
    <s v="PID0036"/>
    <x v="0"/>
    <x v="2"/>
    <n v="18000"/>
    <n v="13659.84"/>
    <n v="78.2"/>
    <s v="Female"/>
    <s v="B+"/>
    <b v="0"/>
    <b v="0"/>
    <b v="1"/>
    <n v="4"/>
    <x v="3"/>
  </r>
  <r>
    <s v="PID0037"/>
    <x v="1"/>
    <x v="1"/>
    <n v="30000"/>
    <n v="23257.38"/>
    <n v="60.6"/>
    <s v="Female"/>
    <s v="O+"/>
    <b v="0"/>
    <b v="1"/>
    <b v="1"/>
    <n v="5"/>
    <x v="3"/>
  </r>
  <r>
    <s v="PID0038"/>
    <x v="2"/>
    <x v="0"/>
    <n v="20000"/>
    <n v="15921.2"/>
    <n v="99.2"/>
    <s v="Male"/>
    <s v="O+"/>
    <b v="1"/>
    <b v="0"/>
    <b v="1"/>
    <n v="15"/>
    <x v="0"/>
  </r>
  <r>
    <s v="PID0039"/>
    <x v="0"/>
    <x v="1"/>
    <n v="200000"/>
    <n v="0"/>
    <n v="58.9"/>
    <s v="Female"/>
    <s v="O+"/>
    <b v="0"/>
    <b v="0"/>
    <b v="0"/>
    <n v="25"/>
    <x v="0"/>
  </r>
  <r>
    <s v="PID0040"/>
    <x v="2"/>
    <x v="0"/>
    <n v="20000"/>
    <n v="13998.94"/>
    <n v="79.099999999999994"/>
    <s v="Male"/>
    <s v="O+"/>
    <b v="1"/>
    <b v="0"/>
    <b v="1"/>
    <n v="30"/>
    <x v="2"/>
  </r>
  <r>
    <s v="PID0041"/>
    <x v="0"/>
    <x v="1"/>
    <n v="240000"/>
    <n v="148902.72"/>
    <n v="77.400000000000006"/>
    <s v="Female"/>
    <s v="A+"/>
    <b v="0"/>
    <b v="0"/>
    <b v="1"/>
    <n v="7"/>
    <x v="4"/>
  </r>
  <r>
    <s v="PID0042"/>
    <x v="1"/>
    <x v="1"/>
    <n v="72000"/>
    <n v="50448.4"/>
    <n v="80.099999999999994"/>
    <s v="Female"/>
    <s v="AB+"/>
    <b v="0"/>
    <b v="0"/>
    <b v="1"/>
    <n v="12"/>
    <x v="0"/>
  </r>
  <r>
    <s v="PID0043"/>
    <x v="0"/>
    <x v="3"/>
    <n v="90000"/>
    <n v="69839.149999999994"/>
    <n v="81.2"/>
    <s v="Female"/>
    <s v="O+"/>
    <b v="0"/>
    <b v="0"/>
    <b v="1"/>
    <n v="5"/>
    <x v="3"/>
  </r>
  <r>
    <s v="PID0044"/>
    <x v="2"/>
    <x v="1"/>
    <n v="24000"/>
    <n v="20413.2"/>
    <n v="85.2"/>
    <s v="Female"/>
    <s v="O-"/>
    <b v="1"/>
    <b v="0"/>
    <b v="1"/>
    <n v="12"/>
    <x v="0"/>
  </r>
  <r>
    <s v="PID0045"/>
    <x v="1"/>
    <x v="2"/>
    <n v="21000"/>
    <n v="15544.83"/>
    <n v="74.900000000000006"/>
    <s v="Male"/>
    <s v="B+"/>
    <b v="0"/>
    <b v="0"/>
    <b v="1"/>
    <n v="2"/>
    <x v="1"/>
  </r>
  <r>
    <s v="PID0046"/>
    <x v="2"/>
    <x v="0"/>
    <n v="24000"/>
    <n v="16811.099999999999"/>
    <n v="90.2"/>
    <s v="Female"/>
    <s v="O-"/>
    <b v="0"/>
    <b v="1"/>
    <b v="1"/>
    <n v="30"/>
    <x v="2"/>
  </r>
  <r>
    <s v="PID0047"/>
    <x v="2"/>
    <x v="0"/>
    <n v="800"/>
    <n v="621.45000000000005"/>
    <n v="76.5"/>
    <s v="Male"/>
    <s v="AB-"/>
    <b v="0"/>
    <b v="0"/>
    <b v="1"/>
    <n v="300"/>
    <x v="5"/>
  </r>
  <r>
    <s v="PID0048"/>
    <x v="2"/>
    <x v="1"/>
    <n v="300000"/>
    <n v="189845.84999999998"/>
    <n v="88.1"/>
    <s v="Female"/>
    <s v="B-"/>
    <b v="0"/>
    <b v="0"/>
    <b v="1"/>
    <n v="25"/>
    <x v="0"/>
  </r>
  <r>
    <s v="PID0049"/>
    <x v="0"/>
    <x v="0"/>
    <n v="1600"/>
    <n v="1130.5999999999999"/>
    <n v="48.2"/>
    <s v="Male"/>
    <s v="A-"/>
    <b v="1"/>
    <b v="0"/>
    <b v="1"/>
    <n v="20"/>
    <x v="0"/>
  </r>
  <r>
    <s v="PID0050"/>
    <x v="0"/>
    <x v="3"/>
    <n v="60000"/>
    <n v="43051.95"/>
    <n v="91.1"/>
    <s v="Female"/>
    <s v="B-"/>
    <b v="0"/>
    <b v="0"/>
    <b v="1"/>
    <n v="4"/>
    <x v="3"/>
  </r>
  <r>
    <s v="PID0051"/>
    <x v="1"/>
    <x v="1"/>
    <n v="72000"/>
    <n v="48472.959999999999"/>
    <n v="64.900000000000006"/>
    <s v="Male"/>
    <s v="O+"/>
    <b v="0"/>
    <b v="0"/>
    <b v="1"/>
    <n v="9"/>
    <x v="4"/>
  </r>
  <r>
    <s v="PID0052"/>
    <x v="1"/>
    <x v="1"/>
    <n v="100"/>
    <n v="81.36"/>
    <n v="87.1"/>
    <s v="Male"/>
    <s v="O-"/>
    <b v="0"/>
    <b v="0"/>
    <b v="1"/>
    <n v="25"/>
    <x v="0"/>
  </r>
  <r>
    <s v="PID0053"/>
    <x v="1"/>
    <x v="1"/>
    <n v="24000"/>
    <n v="19986.12"/>
    <n v="72.099999999999994"/>
    <s v="Female"/>
    <s v="B+"/>
    <b v="1"/>
    <b v="0"/>
    <b v="1"/>
    <n v="300"/>
    <x v="5"/>
  </r>
  <r>
    <s v="PID0054"/>
    <x v="2"/>
    <x v="1"/>
    <n v="100"/>
    <n v="74.3"/>
    <n v="93.1"/>
    <s v="Male"/>
    <s v="AB-"/>
    <b v="0"/>
    <b v="0"/>
    <b v="1"/>
    <n v="0"/>
    <x v="1"/>
  </r>
  <r>
    <s v="PID0055"/>
    <x v="0"/>
    <x v="2"/>
    <n v="60000"/>
    <n v="49152.200000000004"/>
    <n v="75.400000000000006"/>
    <s v="Female"/>
    <s v="AB+"/>
    <b v="0"/>
    <b v="0"/>
    <b v="1"/>
    <n v="4"/>
    <x v="3"/>
  </r>
  <r>
    <s v="PID0056"/>
    <x v="1"/>
    <x v="2"/>
    <n v="48000"/>
    <n v="0"/>
    <n v="57.7"/>
    <s v="Female"/>
    <s v="AB-"/>
    <b v="0"/>
    <b v="1"/>
    <b v="0"/>
    <n v="2"/>
    <x v="1"/>
  </r>
  <r>
    <s v="PID0057"/>
    <x v="0"/>
    <x v="2"/>
    <n v="500"/>
    <n v="301.31"/>
    <n v="62.6"/>
    <s v="Male"/>
    <s v="O+"/>
    <b v="0"/>
    <b v="0"/>
    <b v="1"/>
    <n v="2"/>
    <x v="1"/>
  </r>
  <r>
    <s v="PID0058"/>
    <x v="2"/>
    <x v="0"/>
    <n v="90000"/>
    <n v="55462.05"/>
    <n v="63.5"/>
    <s v="Male"/>
    <s v="AB-"/>
    <b v="1"/>
    <b v="0"/>
    <b v="1"/>
    <n v="5"/>
    <x v="3"/>
  </r>
  <r>
    <s v="PID0059"/>
    <x v="0"/>
    <x v="0"/>
    <n v="72000"/>
    <n v="51611.56"/>
    <n v="71.7"/>
    <s v="Female"/>
    <s v="B+"/>
    <b v="1"/>
    <b v="0"/>
    <b v="1"/>
    <n v="20"/>
    <x v="0"/>
  </r>
  <r>
    <s v="PID0060"/>
    <x v="2"/>
    <x v="2"/>
    <n v="800"/>
    <n v="0"/>
    <n v="104"/>
    <s v="Male"/>
    <s v="B-"/>
    <b v="0"/>
    <b v="0"/>
    <b v="0"/>
    <n v="1"/>
    <x v="1"/>
  </r>
  <r>
    <s v="PID0061"/>
    <x v="2"/>
    <x v="2"/>
    <n v="14000"/>
    <n v="8311.31"/>
    <n v="95.7"/>
    <s v="Male"/>
    <s v="B-"/>
    <b v="1"/>
    <b v="1"/>
    <b v="1"/>
    <n v="15"/>
    <x v="0"/>
  </r>
  <r>
    <s v="PID0062"/>
    <x v="2"/>
    <x v="2"/>
    <n v="75000"/>
    <n v="67475.95"/>
    <n v="86.7"/>
    <s v="Female"/>
    <s v="B-"/>
    <b v="0"/>
    <b v="1"/>
    <b v="1"/>
    <n v="2"/>
    <x v="1"/>
  </r>
  <r>
    <s v="PID0063"/>
    <x v="2"/>
    <x v="1"/>
    <n v="45000"/>
    <n v="24489.69"/>
    <n v="105.9"/>
    <s v="Male"/>
    <s v="O+"/>
    <b v="0"/>
    <b v="0"/>
    <b v="1"/>
    <n v="40"/>
    <x v="2"/>
  </r>
  <r>
    <s v="PID0064"/>
    <x v="2"/>
    <x v="1"/>
    <n v="100"/>
    <n v="53.04"/>
    <n v="87.1"/>
    <s v="Female"/>
    <s v="A+"/>
    <b v="0"/>
    <b v="0"/>
    <b v="1"/>
    <n v="40"/>
    <x v="2"/>
  </r>
  <r>
    <s v="PID0065"/>
    <x v="1"/>
    <x v="1"/>
    <n v="32000"/>
    <n v="18466.8"/>
    <n v="60.7"/>
    <s v="Male"/>
    <s v="AB+"/>
    <b v="0"/>
    <b v="1"/>
    <b v="1"/>
    <n v="12"/>
    <x v="0"/>
  </r>
  <r>
    <s v="PID0066"/>
    <x v="2"/>
    <x v="1"/>
    <n v="18000"/>
    <n v="13355.64"/>
    <n v="65.599999999999994"/>
    <s v="Female"/>
    <s v="AB-"/>
    <b v="0"/>
    <b v="0"/>
    <b v="1"/>
    <n v="20"/>
    <x v="0"/>
  </r>
  <r>
    <s v="PID0067"/>
    <x v="3"/>
    <x v="2"/>
    <n v="200000"/>
    <n v="0"/>
    <n v="69"/>
    <s v="Male"/>
    <s v="A+"/>
    <b v="0"/>
    <b v="0"/>
    <b v="0"/>
    <n v="4"/>
    <x v="3"/>
  </r>
  <r>
    <s v="PID0068"/>
    <x v="0"/>
    <x v="0"/>
    <n v="20000"/>
    <n v="17169.96"/>
    <n v="67.900000000000006"/>
    <s v="Male"/>
    <s v="AB+"/>
    <b v="0"/>
    <b v="1"/>
    <b v="1"/>
    <n v="5"/>
    <x v="3"/>
  </r>
  <r>
    <s v="PID0069"/>
    <x v="1"/>
    <x v="1"/>
    <n v="250000"/>
    <n v="174255.5"/>
    <n v="78.8"/>
    <s v="Female"/>
    <s v="B-"/>
    <b v="0"/>
    <b v="0"/>
    <b v="1"/>
    <n v="50"/>
    <x v="2"/>
  </r>
  <r>
    <s v="PID0070"/>
    <x v="2"/>
    <x v="2"/>
    <n v="240000"/>
    <n v="208135.44"/>
    <n v="89.6"/>
    <s v="Female"/>
    <s v="O-"/>
    <b v="0"/>
    <b v="1"/>
    <b v="1"/>
    <n v="0.5"/>
    <x v="1"/>
  </r>
  <r>
    <s v="PID0071"/>
    <x v="1"/>
    <x v="0"/>
    <n v="100"/>
    <n v="77.959999999999994"/>
    <n v="72.8"/>
    <s v="Male"/>
    <s v="AB+"/>
    <b v="1"/>
    <b v="0"/>
    <b v="1"/>
    <n v="15"/>
    <x v="0"/>
  </r>
  <r>
    <s v="PID0072"/>
    <x v="2"/>
    <x v="1"/>
    <n v="18000"/>
    <n v="10770.36"/>
    <n v="60"/>
    <s v="Female"/>
    <s v="A+"/>
    <b v="0"/>
    <b v="0"/>
    <b v="1"/>
    <n v="7"/>
    <x v="4"/>
  </r>
  <r>
    <s v="PID0073"/>
    <x v="4"/>
    <x v="1"/>
    <n v="60000"/>
    <n v="30738.95"/>
    <n v="99.8"/>
    <s v="Female"/>
    <s v="A+"/>
    <b v="0"/>
    <b v="0"/>
    <b v="1"/>
    <n v="15"/>
    <x v="0"/>
  </r>
  <r>
    <s v="PID0074"/>
    <x v="0"/>
    <x v="0"/>
    <n v="100"/>
    <n v="56.05"/>
    <n v="73.7"/>
    <s v="Male"/>
    <s v="B+"/>
    <b v="0"/>
    <b v="1"/>
    <b v="1"/>
    <n v="25"/>
    <x v="0"/>
  </r>
  <r>
    <s v="PID0075"/>
    <x v="0"/>
    <x v="0"/>
    <n v="48000"/>
    <n v="0"/>
    <n v="60.2"/>
    <s v="Male"/>
    <s v="B-"/>
    <b v="1"/>
    <b v="0"/>
    <b v="0"/>
    <n v="2"/>
    <x v="1"/>
  </r>
  <r>
    <s v="PID0076"/>
    <x v="0"/>
    <x v="3"/>
    <n v="300000"/>
    <n v="174141.6"/>
    <n v="81.2"/>
    <s v="Male"/>
    <s v="AB-"/>
    <b v="1"/>
    <b v="1"/>
    <b v="1"/>
    <n v="20"/>
    <x v="0"/>
  </r>
  <r>
    <s v="PID0077"/>
    <x v="2"/>
    <x v="0"/>
    <n v="300000"/>
    <n v="217453.08000000002"/>
    <n v="83.4"/>
    <s v="Female"/>
    <s v="AB-"/>
    <b v="0"/>
    <b v="0"/>
    <b v="1"/>
    <n v="4"/>
    <x v="3"/>
  </r>
  <r>
    <s v="PID0078"/>
    <x v="2"/>
    <x v="2"/>
    <n v="100"/>
    <n v="0"/>
    <n v="86.7"/>
    <s v="Female"/>
    <s v="O-"/>
    <b v="0"/>
    <b v="0"/>
    <b v="0"/>
    <n v="2"/>
    <x v="1"/>
  </r>
  <r>
    <s v="PID0079"/>
    <x v="2"/>
    <x v="2"/>
    <n v="18000"/>
    <n v="14773.74"/>
    <n v="86.5"/>
    <s v="Female"/>
    <s v="B-"/>
    <b v="0"/>
    <b v="1"/>
    <b v="1"/>
    <n v="4"/>
    <x v="3"/>
  </r>
  <r>
    <s v="PID0080"/>
    <x v="2"/>
    <x v="1"/>
    <n v="75000"/>
    <n v="44458.25"/>
    <n v="94.6"/>
    <s v="Male"/>
    <s v="B+"/>
    <b v="1"/>
    <b v="1"/>
    <b v="1"/>
    <n v="12"/>
    <x v="0"/>
  </r>
  <r>
    <s v="PID0081"/>
    <x v="1"/>
    <x v="0"/>
    <n v="45000"/>
    <n v="28657.98"/>
    <n v="87"/>
    <s v="Male"/>
    <s v="O-"/>
    <b v="1"/>
    <b v="1"/>
    <b v="1"/>
    <n v="20"/>
    <x v="0"/>
  </r>
  <r>
    <s v="PID0082"/>
    <x v="1"/>
    <x v="3"/>
    <n v="250000"/>
    <n v="0"/>
    <n v="61.7"/>
    <s v="Female"/>
    <s v="A-"/>
    <b v="0"/>
    <b v="0"/>
    <b v="0"/>
    <n v="15"/>
    <x v="0"/>
  </r>
  <r>
    <s v="PID0083"/>
    <x v="2"/>
    <x v="0"/>
    <n v="100"/>
    <n v="88.17"/>
    <n v="76.2"/>
    <s v="Male"/>
    <s v="AB-"/>
    <b v="0"/>
    <b v="0"/>
    <b v="1"/>
    <n v="40"/>
    <x v="2"/>
  </r>
  <r>
    <s v="PID0084"/>
    <x v="1"/>
    <x v="0"/>
    <n v="3000"/>
    <n v="1770.5099999999998"/>
    <n v="54.5"/>
    <s v="Female"/>
    <s v="B+"/>
    <b v="0"/>
    <b v="0"/>
    <b v="1"/>
    <n v="40"/>
    <x v="2"/>
  </r>
  <r>
    <s v="PID0085"/>
    <x v="0"/>
    <x v="0"/>
    <n v="14000"/>
    <n v="8718.2200000000012"/>
    <n v="69.7"/>
    <s v="Male"/>
    <s v="B-"/>
    <b v="1"/>
    <b v="1"/>
    <b v="1"/>
    <n v="12"/>
    <x v="0"/>
  </r>
  <r>
    <s v="PID0086"/>
    <x v="2"/>
    <x v="1"/>
    <n v="32000"/>
    <n v="0"/>
    <n v="89.6"/>
    <s v="Male"/>
    <s v="A+"/>
    <b v="0"/>
    <b v="1"/>
    <b v="0"/>
    <n v="200"/>
    <x v="6"/>
  </r>
  <r>
    <s v="PID0087"/>
    <x v="0"/>
    <x v="2"/>
    <n v="250000"/>
    <n v="125433.3"/>
    <n v="73"/>
    <s v="Male"/>
    <s v="B-"/>
    <b v="1"/>
    <b v="0"/>
    <b v="1"/>
    <n v="12"/>
    <x v="0"/>
  </r>
  <r>
    <s v="PID0088"/>
    <x v="2"/>
    <x v="0"/>
    <n v="800"/>
    <n v="714.99"/>
    <n v="94.2"/>
    <s v="Female"/>
    <s v="B-"/>
    <b v="0"/>
    <b v="1"/>
    <b v="1"/>
    <n v="25"/>
    <x v="0"/>
  </r>
  <r>
    <s v="PID0089"/>
    <x v="2"/>
    <x v="2"/>
    <n v="72000"/>
    <n v="57203.6"/>
    <n v="89.9"/>
    <s v="Male"/>
    <s v="AB+"/>
    <b v="1"/>
    <b v="0"/>
    <b v="1"/>
    <n v="40"/>
    <x v="2"/>
  </r>
  <r>
    <s v="PID0090"/>
    <x v="2"/>
    <x v="0"/>
    <n v="20000"/>
    <n v="10879.14"/>
    <n v="67.900000000000006"/>
    <s v="Female"/>
    <s v="B+"/>
    <b v="1"/>
    <b v="1"/>
    <b v="1"/>
    <n v="7"/>
    <x v="4"/>
  </r>
  <r>
    <s v="PID0091"/>
    <x v="2"/>
    <x v="1"/>
    <n v="500"/>
    <n v="372.41"/>
    <n v="91.7"/>
    <s v="Male"/>
    <s v="B-"/>
    <b v="0"/>
    <b v="0"/>
    <b v="1"/>
    <n v="7"/>
    <x v="4"/>
  </r>
  <r>
    <s v="PID0092"/>
    <x v="1"/>
    <x v="2"/>
    <n v="18000"/>
    <n v="0"/>
    <n v="60.4"/>
    <s v="Male"/>
    <s v="O-"/>
    <b v="0"/>
    <b v="0"/>
    <b v="0"/>
    <n v="3"/>
    <x v="3"/>
  </r>
  <r>
    <s v="PID0093"/>
    <x v="2"/>
    <x v="2"/>
    <n v="10000"/>
    <n v="5506.4"/>
    <n v="58.7"/>
    <s v="Male"/>
    <s v="B+"/>
    <b v="1"/>
    <b v="0"/>
    <b v="1"/>
    <n v="1"/>
    <x v="1"/>
  </r>
  <r>
    <s v="PID0094"/>
    <x v="2"/>
    <x v="2"/>
    <n v="48000"/>
    <n v="38250.120000000003"/>
    <n v="86.8"/>
    <s v="Female"/>
    <s v="A+"/>
    <b v="0"/>
    <b v="0"/>
    <b v="1"/>
    <n v="20"/>
    <x v="0"/>
  </r>
  <r>
    <s v="PID0095"/>
    <x v="1"/>
    <x v="3"/>
    <n v="10000"/>
    <n v="7114.0499999999993"/>
    <n v="87.2"/>
    <s v="Female"/>
    <s v="AB-"/>
    <b v="0"/>
    <b v="0"/>
    <b v="1"/>
    <n v="20"/>
    <x v="0"/>
  </r>
  <r>
    <s v="PID0096"/>
    <x v="0"/>
    <x v="1"/>
    <n v="20000"/>
    <n v="14220.48"/>
    <n v="77.3"/>
    <s v="Female"/>
    <s v="O-"/>
    <b v="1"/>
    <b v="0"/>
    <b v="1"/>
    <n v="5"/>
    <x v="3"/>
  </r>
  <r>
    <s v="PID0097"/>
    <x v="2"/>
    <x v="0"/>
    <n v="200"/>
    <n v="116.84"/>
    <n v="86.2"/>
    <s v="Female"/>
    <s v="AB+"/>
    <b v="0"/>
    <b v="0"/>
    <b v="1"/>
    <n v="40"/>
    <x v="2"/>
  </r>
  <r>
    <s v="PID0098"/>
    <x v="0"/>
    <x v="0"/>
    <n v="21000"/>
    <n v="17306.52"/>
    <n v="92.9"/>
    <s v="Female"/>
    <s v="A-"/>
    <b v="0"/>
    <b v="1"/>
    <b v="1"/>
    <n v="9"/>
    <x v="4"/>
  </r>
  <r>
    <s v="PID0099"/>
    <x v="2"/>
    <x v="2"/>
    <n v="18000"/>
    <n v="14155.89"/>
    <n v="92.2"/>
    <s v="Male"/>
    <s v="A-"/>
    <b v="1"/>
    <b v="1"/>
    <b v="1"/>
    <n v="15"/>
    <x v="0"/>
  </r>
  <r>
    <s v="PID0100"/>
    <x v="2"/>
    <x v="1"/>
    <n v="3000"/>
    <n v="1695.5099999999998"/>
    <n v="97.1"/>
    <s v="Male"/>
    <s v="O+"/>
    <b v="0"/>
    <b v="0"/>
    <b v="1"/>
    <n v="20"/>
    <x v="0"/>
  </r>
  <r>
    <s v="PID0101"/>
    <x v="2"/>
    <x v="1"/>
    <n v="240000"/>
    <n v="169589.52"/>
    <n v="79.8"/>
    <s v="Male"/>
    <s v="O+"/>
    <b v="0"/>
    <b v="1"/>
    <b v="1"/>
    <n v="25"/>
    <x v="0"/>
  </r>
  <r>
    <s v="PID0102"/>
    <x v="2"/>
    <x v="1"/>
    <n v="72000"/>
    <n v="57341.56"/>
    <n v="65.8"/>
    <s v="Female"/>
    <s v="O+"/>
    <b v="0"/>
    <b v="1"/>
    <b v="1"/>
    <n v="7"/>
    <x v="4"/>
  </r>
  <r>
    <s v="PID0103"/>
    <x v="1"/>
    <x v="0"/>
    <n v="18000"/>
    <n v="0"/>
    <n v="68.3"/>
    <s v="Female"/>
    <s v="O-"/>
    <b v="0"/>
    <b v="1"/>
    <b v="0"/>
    <n v="5"/>
    <x v="3"/>
  </r>
  <r>
    <s v="PID0104"/>
    <x v="2"/>
    <x v="3"/>
    <n v="40000"/>
    <n v="35432.600000000006"/>
    <n v="103.9"/>
    <s v="Male"/>
    <s v="AB-"/>
    <b v="0"/>
    <b v="1"/>
    <b v="1"/>
    <n v="12"/>
    <x v="0"/>
  </r>
  <r>
    <s v="PID0105"/>
    <x v="1"/>
    <x v="1"/>
    <n v="10000"/>
    <n v="8403.3000000000011"/>
    <n v="80"/>
    <s v="Female"/>
    <s v="O+"/>
    <b v="0"/>
    <b v="1"/>
    <b v="1"/>
    <n v="7"/>
    <x v="4"/>
  </r>
  <r>
    <s v="PID0106"/>
    <x v="0"/>
    <x v="2"/>
    <n v="32000"/>
    <n v="24816.48"/>
    <n v="81"/>
    <s v="Female"/>
    <s v="AB+"/>
    <b v="0"/>
    <b v="0"/>
    <b v="1"/>
    <n v="40"/>
    <x v="2"/>
  </r>
  <r>
    <s v="PID0107"/>
    <x v="2"/>
    <x v="1"/>
    <n v="200000"/>
    <n v="153134.96"/>
    <n v="64.099999999999994"/>
    <s v="Male"/>
    <s v="O+"/>
    <b v="0"/>
    <b v="0"/>
    <b v="1"/>
    <n v="9"/>
    <x v="4"/>
  </r>
  <r>
    <s v="PID0108"/>
    <x v="2"/>
    <x v="1"/>
    <n v="24000"/>
    <n v="20927.52"/>
    <n v="91"/>
    <s v="Female"/>
    <s v="A-"/>
    <b v="0"/>
    <b v="1"/>
    <b v="1"/>
    <n v="50"/>
    <x v="2"/>
  </r>
  <r>
    <s v="PID0109"/>
    <x v="0"/>
    <x v="2"/>
    <n v="240000"/>
    <n v="0"/>
    <n v="79.900000000000006"/>
    <s v="Male"/>
    <s v="O-"/>
    <b v="0"/>
    <b v="0"/>
    <b v="0"/>
    <n v="2"/>
    <x v="1"/>
  </r>
  <r>
    <s v="PID0110"/>
    <x v="2"/>
    <x v="0"/>
    <n v="18000"/>
    <n v="12518.82"/>
    <n v="65.3"/>
    <s v="Male"/>
    <s v="A-"/>
    <b v="0"/>
    <s v="No"/>
    <b v="1"/>
    <n v="30"/>
    <x v="2"/>
  </r>
  <r>
    <s v="PID0111"/>
    <x v="2"/>
    <x v="1"/>
    <n v="24000"/>
    <n v="12412.04"/>
    <n v="85.9"/>
    <s v="Female"/>
    <s v="B+"/>
    <b v="1"/>
    <b v="1"/>
    <b v="1"/>
    <n v="0"/>
    <x v="1"/>
  </r>
  <r>
    <s v="PID0112"/>
    <x v="1"/>
    <x v="3"/>
    <n v="240000"/>
    <n v="179908.08000000002"/>
    <n v="85.3"/>
    <s v="Female"/>
    <s v="A+"/>
    <b v="0"/>
    <b v="0"/>
    <b v="1"/>
    <n v="20"/>
    <x v="0"/>
  </r>
  <r>
    <s v="PID0113"/>
    <x v="1"/>
    <x v="1"/>
    <n v="800"/>
    <n v="678.92"/>
    <n v="84.7"/>
    <s v="Female"/>
    <s v="AB-"/>
    <b v="0"/>
    <b v="0"/>
    <b v="1"/>
    <n v="5"/>
    <x v="3"/>
  </r>
  <r>
    <s v="PID0114"/>
    <x v="0"/>
    <x v="0"/>
    <n v="90000"/>
    <n v="0"/>
    <n v="77.3"/>
    <s v="Female"/>
    <s v="A+"/>
    <b v="0"/>
    <b v="0"/>
    <b v="0"/>
    <n v="12"/>
    <x v="0"/>
  </r>
  <r>
    <s v="PID0115"/>
    <x v="2"/>
    <x v="1"/>
    <n v="100"/>
    <n v="0"/>
    <n v="84.1"/>
    <s v="Female"/>
    <s v="O-"/>
    <b v="1"/>
    <b v="0"/>
    <b v="0"/>
    <n v="5"/>
    <x v="3"/>
  </r>
  <r>
    <s v="PID0116"/>
    <x v="2"/>
    <x v="0"/>
    <n v="800"/>
    <n v="411.43"/>
    <n v="68.099999999999994"/>
    <s v="Male"/>
    <s v="B+"/>
    <b v="1"/>
    <b v="0"/>
    <b v="1"/>
    <n v="12"/>
    <x v="0"/>
  </r>
  <r>
    <s v="PID0117"/>
    <x v="0"/>
    <x v="1"/>
    <n v="48000"/>
    <n v="25741.52"/>
    <n v="56.9"/>
    <s v="Female"/>
    <s v="O+"/>
    <b v="1"/>
    <b v="1"/>
    <b v="1"/>
    <n v="7"/>
    <x v="4"/>
  </r>
  <r>
    <s v="PID0118"/>
    <x v="1"/>
    <x v="0"/>
    <n v="500"/>
    <n v="0"/>
    <n v="53"/>
    <s v="Male"/>
    <s v="B-"/>
    <b v="1"/>
    <b v="0"/>
    <b v="0"/>
    <n v="7"/>
    <x v="4"/>
  </r>
  <r>
    <s v="PID0119"/>
    <x v="0"/>
    <x v="3"/>
    <n v="500"/>
    <n v="278.88"/>
    <n v="90.9"/>
    <s v="Female"/>
    <s v="O-"/>
    <b v="0"/>
    <b v="0"/>
    <b v="1"/>
    <n v="7"/>
    <x v="4"/>
  </r>
  <r>
    <s v="PID0120"/>
    <x v="2"/>
    <x v="2"/>
    <n v="18000"/>
    <n v="14820.27"/>
    <n v="75.7"/>
    <s v="Male"/>
    <s v="AB+"/>
    <b v="0"/>
    <b v="0"/>
    <b v="1"/>
    <n v="0.5"/>
    <x v="1"/>
  </r>
  <r>
    <s v="PID0121"/>
    <x v="2"/>
    <x v="1"/>
    <n v="20000"/>
    <n v="10985.7"/>
    <n v="69.2"/>
    <s v="Male"/>
    <s v="AB+"/>
    <b v="0"/>
    <b v="1"/>
    <b v="1"/>
    <n v="150"/>
    <x v="6"/>
  </r>
  <r>
    <s v="PID0122"/>
    <x v="1"/>
    <x v="0"/>
    <n v="18000"/>
    <n v="10522.68"/>
    <n v="66.3"/>
    <s v="Female"/>
    <s v="AB-"/>
    <b v="0"/>
    <b v="0"/>
    <b v="1"/>
    <n v="3"/>
    <x v="3"/>
  </r>
  <r>
    <s v="PID0123"/>
    <x v="2"/>
    <x v="0"/>
    <n v="10000"/>
    <n v="0"/>
    <n v="59.7"/>
    <s v="Female"/>
    <s v="B-"/>
    <b v="0"/>
    <b v="0"/>
    <b v="0"/>
    <n v="20"/>
    <x v="0"/>
  </r>
  <r>
    <s v="PID0124"/>
    <x v="1"/>
    <x v="0"/>
    <n v="90000"/>
    <n v="68611.3"/>
    <n v="97.6"/>
    <s v="Male"/>
    <s v="AB+"/>
    <b v="0"/>
    <b v="0"/>
    <b v="1"/>
    <n v="25"/>
    <x v="0"/>
  </r>
  <r>
    <s v="PID0125"/>
    <x v="1"/>
    <x v="0"/>
    <n v="18000"/>
    <n v="10076.52"/>
    <n v="86"/>
    <s v="Female"/>
    <s v="AB+"/>
    <b v="1"/>
    <b v="0"/>
    <b v="1"/>
    <n v="40"/>
    <x v="2"/>
  </r>
  <r>
    <s v="PID0126"/>
    <x v="2"/>
    <x v="0"/>
    <n v="800"/>
    <n v="499.21"/>
    <n v="71.3"/>
    <s v="Male"/>
    <s v="A+"/>
    <b v="0"/>
    <b v="1"/>
    <b v="1"/>
    <n v="4"/>
    <x v="3"/>
  </r>
  <r>
    <s v="PID0127"/>
    <x v="0"/>
    <x v="0"/>
    <n v="18000"/>
    <n v="11448.42"/>
    <n v="66"/>
    <s v="Male"/>
    <s v="AB+"/>
    <b v="0"/>
    <s v="Yes"/>
    <b v="1"/>
    <n v="4"/>
    <x v="3"/>
  </r>
  <r>
    <s v="PID0128"/>
    <x v="2"/>
    <x v="0"/>
    <n v="250000"/>
    <n v="211680"/>
    <n v="61.9"/>
    <s v="Male"/>
    <s v="B-"/>
    <b v="0"/>
    <b v="0"/>
    <b v="1"/>
    <n v="7"/>
    <x v="4"/>
  </r>
  <r>
    <s v="PID0129"/>
    <x v="0"/>
    <x v="1"/>
    <n v="40000"/>
    <n v="35676.199999999997"/>
    <n v="70.8"/>
    <s v="Female"/>
    <s v="B-"/>
    <b v="0"/>
    <b v="1"/>
    <b v="1"/>
    <n v="20"/>
    <x v="0"/>
  </r>
  <r>
    <s v="PID0130"/>
    <x v="0"/>
    <x v="0"/>
    <n v="90000"/>
    <n v="73985"/>
    <n v="84.6"/>
    <s v="Female"/>
    <s v="O-"/>
    <b v="0"/>
    <b v="0"/>
    <b v="1"/>
    <n v="50"/>
    <x v="2"/>
  </r>
  <r>
    <s v="PID0131"/>
    <x v="4"/>
    <x v="0"/>
    <n v="32000"/>
    <n v="23309.4"/>
    <n v="83.6"/>
    <s v="Male"/>
    <s v="A-"/>
    <b v="1"/>
    <b v="0"/>
    <b v="1"/>
    <n v="2"/>
    <x v="1"/>
  </r>
  <r>
    <s v="PID0132"/>
    <x v="0"/>
    <x v="3"/>
    <n v="300000"/>
    <n v="0"/>
    <n v="78.599999999999994"/>
    <s v="Male"/>
    <s v="O+"/>
    <b v="0"/>
    <b v="0"/>
    <b v="0"/>
    <n v="70"/>
    <x v="7"/>
  </r>
  <r>
    <s v="PID0133"/>
    <x v="0"/>
    <x v="0"/>
    <n v="24000"/>
    <n v="19197.150000000001"/>
    <n v="61.8"/>
    <s v="Male"/>
    <s v="B-"/>
    <b v="0"/>
    <b v="0"/>
    <b v="1"/>
    <n v="5"/>
    <x v="3"/>
  </r>
  <r>
    <s v="PID0134"/>
    <x v="0"/>
    <x v="0"/>
    <n v="32000"/>
    <n v="27759.8"/>
    <n v="50.2"/>
    <s v="Male"/>
    <s v="AB+"/>
    <b v="0"/>
    <b v="0"/>
    <b v="1"/>
    <n v="5"/>
    <x v="3"/>
  </r>
  <r>
    <s v="PID0135"/>
    <x v="2"/>
    <x v="1"/>
    <n v="10000"/>
    <n v="0"/>
    <n v="83.4"/>
    <s v="Male"/>
    <s v="O+"/>
    <b v="0"/>
    <b v="0"/>
    <b v="0"/>
    <n v="7"/>
    <x v="4"/>
  </r>
  <r>
    <s v="PID0136"/>
    <x v="2"/>
    <x v="0"/>
    <n v="24000"/>
    <n v="0"/>
    <n v="58.8"/>
    <s v="Female"/>
    <s v="O-"/>
    <b v="0"/>
    <b v="1"/>
    <b v="0"/>
    <n v="4"/>
    <x v="3"/>
  </r>
  <r>
    <s v="PID0137"/>
    <x v="2"/>
    <x v="1"/>
    <n v="100"/>
    <n v="50.09"/>
    <n v="70.599999999999994"/>
    <s v="Male"/>
    <s v="B-"/>
    <b v="1"/>
    <b v="1"/>
    <b v="1"/>
    <n v="25"/>
    <x v="0"/>
  </r>
  <r>
    <s v="PID0138"/>
    <x v="0"/>
    <x v="3"/>
    <n v="800"/>
    <n v="598.46"/>
    <n v="77.8"/>
    <s v="Male"/>
    <s v="O-"/>
    <b v="0"/>
    <b v="0"/>
    <b v="1"/>
    <n v="20"/>
    <x v="0"/>
  </r>
  <r>
    <s v="PID0139"/>
    <x v="0"/>
    <x v="3"/>
    <n v="10000"/>
    <n v="0"/>
    <n v="63.1"/>
    <s v="Female"/>
    <s v="A+"/>
    <b v="0"/>
    <b v="0"/>
    <b v="0"/>
    <n v="12"/>
    <x v="0"/>
  </r>
  <r>
    <s v="PID0140"/>
    <x v="0"/>
    <x v="0"/>
    <n v="60000"/>
    <n v="41536.300000000003"/>
    <n v="62.3"/>
    <s v="Male"/>
    <s v="AB+"/>
    <b v="0"/>
    <b v="1"/>
    <b v="1"/>
    <n v="3"/>
    <x v="3"/>
  </r>
  <r>
    <s v="PID0141"/>
    <x v="2"/>
    <x v="1"/>
    <n v="2000"/>
    <n v="1789.7"/>
    <n v="90.3"/>
    <s v="Male"/>
    <s v="A-"/>
    <b v="0"/>
    <b v="0"/>
    <b v="1"/>
    <n v="5"/>
    <x v="3"/>
  </r>
  <r>
    <s v="PID0142"/>
    <x v="0"/>
    <x v="1"/>
    <n v="32000"/>
    <n v="20629.759999999998"/>
    <n v="104.7"/>
    <s v="Male"/>
    <s v="O-"/>
    <b v="1"/>
    <b v="0"/>
    <b v="1"/>
    <n v="20"/>
    <x v="0"/>
  </r>
  <r>
    <s v="PID0143"/>
    <x v="0"/>
    <x v="0"/>
    <n v="21000"/>
    <n v="0"/>
    <n v="70.599999999999994"/>
    <s v="Female"/>
    <s v="A-"/>
    <b v="0"/>
    <b v="0"/>
    <b v="0"/>
    <n v="12"/>
    <x v="0"/>
  </r>
  <r>
    <s v="PID0144"/>
    <x v="0"/>
    <x v="0"/>
    <n v="100"/>
    <n v="61.54"/>
    <n v="66.3"/>
    <s v="Female"/>
    <s v="AB+"/>
    <b v="0"/>
    <b v="0"/>
    <b v="1"/>
    <n v="3"/>
    <x v="3"/>
  </r>
  <r>
    <s v="PID0145"/>
    <x v="1"/>
    <x v="0"/>
    <n v="40000"/>
    <n v="29298.800000000003"/>
    <n v="80.400000000000006"/>
    <s v="Male"/>
    <s v="AB+"/>
    <b v="0"/>
    <b v="1"/>
    <b v="1"/>
    <n v="5"/>
    <x v="3"/>
  </r>
  <r>
    <s v="PID0146"/>
    <x v="2"/>
    <x v="1"/>
    <n v="2000"/>
    <n v="1319.34"/>
    <n v="59.7"/>
    <s v="Female"/>
    <s v="AB+"/>
    <b v="0"/>
    <b v="0"/>
    <b v="1"/>
    <n v="5"/>
    <x v="3"/>
  </r>
  <r>
    <s v="PID0147"/>
    <x v="2"/>
    <x v="3"/>
    <n v="500"/>
    <n v="259.10000000000002"/>
    <n v="100.2"/>
    <s v="Male"/>
    <s v="A+"/>
    <b v="0"/>
    <b v="0"/>
    <b v="1"/>
    <n v="150"/>
    <x v="6"/>
  </r>
  <r>
    <s v="PID0148"/>
    <x v="0"/>
    <x v="1"/>
    <n v="200000"/>
    <n v="106845.8"/>
    <n v="84.7"/>
    <s v="Male"/>
    <s v="AB+"/>
    <b v="1"/>
    <b v="1"/>
    <b v="1"/>
    <n v="5"/>
    <x v="3"/>
  </r>
  <r>
    <s v="PID0149"/>
    <x v="2"/>
    <x v="2"/>
    <n v="60000"/>
    <n v="51135.96"/>
    <n v="64.2"/>
    <s v="Female"/>
    <s v="B+"/>
    <b v="1"/>
    <b v="0"/>
    <b v="1"/>
    <n v="4"/>
    <x v="3"/>
  </r>
  <r>
    <s v="PID0150"/>
    <x v="0"/>
    <x v="2"/>
    <n v="240000"/>
    <n v="137764.79999999999"/>
    <n v="66.7"/>
    <s v="Female"/>
    <s v="B+"/>
    <b v="0"/>
    <b v="1"/>
    <b v="1"/>
    <n v="3"/>
    <x v="3"/>
  </r>
  <r>
    <s v="PID0151"/>
    <x v="0"/>
    <x v="0"/>
    <n v="10000"/>
    <n v="8622.85"/>
    <n v="79.900000000000006"/>
    <s v="Female"/>
    <s v="B-"/>
    <b v="1"/>
    <b v="0"/>
    <b v="1"/>
    <n v="7"/>
    <x v="4"/>
  </r>
  <r>
    <s v="PID0152"/>
    <x v="2"/>
    <x v="1"/>
    <n v="24000"/>
    <n v="13038.27"/>
    <n v="87.9"/>
    <s v="Female"/>
    <s v="B+"/>
    <b v="1"/>
    <b v="0"/>
    <b v="1"/>
    <n v="15"/>
    <x v="0"/>
  </r>
  <r>
    <s v="PID0153"/>
    <x v="1"/>
    <x v="3"/>
    <n v="40000"/>
    <n v="35399.4"/>
    <n v="71"/>
    <s v="Male"/>
    <s v="A+"/>
    <b v="0"/>
    <b v="1"/>
    <b v="1"/>
    <n v="2"/>
    <x v="1"/>
  </r>
  <r>
    <s v="PID0154"/>
    <x v="2"/>
    <x v="0"/>
    <n v="60000"/>
    <n v="44585.9"/>
    <n v="77"/>
    <s v="Male"/>
    <s v="B-"/>
    <b v="0"/>
    <b v="0"/>
    <b v="1"/>
    <n v="20"/>
    <x v="0"/>
  </r>
  <r>
    <s v="PID0155"/>
    <x v="2"/>
    <x v="0"/>
    <n v="800"/>
    <n v="531.89"/>
    <n v="88.8"/>
    <s v="Male"/>
    <s v="AB-"/>
    <b v="0"/>
    <b v="0"/>
    <b v="1"/>
    <n v="3"/>
    <x v="3"/>
  </r>
  <r>
    <s v="PID0156"/>
    <x v="1"/>
    <x v="0"/>
    <n v="24000"/>
    <n v="20033.97"/>
    <n v="76.099999999999994"/>
    <s v="Male"/>
    <s v="AB+"/>
    <b v="0"/>
    <b v="1"/>
    <b v="1"/>
    <n v="7"/>
    <x v="4"/>
  </r>
  <r>
    <s v="PID0157"/>
    <x v="2"/>
    <x v="0"/>
    <n v="24000"/>
    <n v="12658.14"/>
    <n v="84.9"/>
    <s v="Female"/>
    <s v="B-"/>
    <b v="0"/>
    <b v="1"/>
    <b v="1"/>
    <n v="50"/>
    <x v="2"/>
  </r>
  <r>
    <s v="PID0158"/>
    <x v="4"/>
    <x v="0"/>
    <n v="100"/>
    <n v="64.28"/>
    <n v="98.8"/>
    <s v="Female"/>
    <s v="AB+"/>
    <b v="1"/>
    <b v="0"/>
    <b v="1"/>
    <n v="7"/>
    <x v="4"/>
  </r>
  <r>
    <s v="PID0159"/>
    <x v="1"/>
    <x v="3"/>
    <n v="800"/>
    <n v="632.6"/>
    <n v="82.7"/>
    <s v="Male"/>
    <s v="O+"/>
    <b v="1"/>
    <b v="1"/>
    <b v="1"/>
    <n v="25"/>
    <x v="0"/>
  </r>
  <r>
    <s v="PID0160"/>
    <x v="0"/>
    <x v="3"/>
    <n v="300000"/>
    <n v="198697.35"/>
    <n v="76"/>
    <s v="Female"/>
    <s v="O+"/>
    <b v="0"/>
    <b v="1"/>
    <b v="1"/>
    <n v="9"/>
    <x v="4"/>
  </r>
  <r>
    <s v="PID0161"/>
    <x v="2"/>
    <x v="1"/>
    <n v="60000"/>
    <n v="47214.76"/>
    <n v="72.5"/>
    <s v="Male"/>
    <s v="A+"/>
    <b v="0"/>
    <b v="0"/>
    <b v="1"/>
    <n v="12"/>
    <x v="0"/>
  </r>
  <r>
    <s v="PID0162"/>
    <x v="1"/>
    <x v="0"/>
    <n v="60000"/>
    <n v="47381.56"/>
    <n v="59.4"/>
    <s v="Female"/>
    <s v="B+"/>
    <b v="0"/>
    <b v="0"/>
    <b v="1"/>
    <n v="90"/>
    <x v="7"/>
  </r>
  <r>
    <s v="PID0163"/>
    <x v="4"/>
    <x v="2"/>
    <n v="24000"/>
    <n v="17921.32"/>
    <n v="81.5"/>
    <s v="Female"/>
    <s v="O+"/>
    <b v="1"/>
    <b v="1"/>
    <b v="1"/>
    <n v="20"/>
    <x v="0"/>
  </r>
  <r>
    <s v="PID0164"/>
    <x v="2"/>
    <x v="3"/>
    <n v="40000"/>
    <n v="28057"/>
    <n v="85.1"/>
    <s v="Female"/>
    <s v="O+"/>
    <b v="1"/>
    <b v="0"/>
    <b v="1"/>
    <n v="5"/>
    <x v="3"/>
  </r>
  <r>
    <s v="PID0165"/>
    <x v="0"/>
    <x v="0"/>
    <n v="18000"/>
    <n v="0"/>
    <n v="100.2"/>
    <s v="Male"/>
    <s v="AB+"/>
    <b v="0"/>
    <b v="0"/>
    <b v="0"/>
    <n v="30"/>
    <x v="2"/>
  </r>
  <r>
    <s v="PID0166"/>
    <x v="1"/>
    <x v="1"/>
    <n v="20000"/>
    <n v="0"/>
    <n v="83.5"/>
    <s v="Male"/>
    <s v="B+"/>
    <b v="0"/>
    <b v="0"/>
    <b v="0"/>
    <n v="40"/>
    <x v="2"/>
  </r>
  <r>
    <s v="PID0167"/>
    <x v="1"/>
    <x v="3"/>
    <n v="250000"/>
    <n v="203806.19999999998"/>
    <n v="69.400000000000006"/>
    <s v="Male"/>
    <s v="O-"/>
    <b v="0"/>
    <b v="1"/>
    <b v="1"/>
    <n v="20"/>
    <x v="0"/>
  </r>
  <r>
    <s v="PID0168"/>
    <x v="1"/>
    <x v="2"/>
    <n v="100"/>
    <n v="72.98"/>
    <n v="87.9"/>
    <s v="Male"/>
    <s v="B+"/>
    <b v="0"/>
    <b v="0"/>
    <b v="1"/>
    <n v="0.5"/>
    <x v="1"/>
  </r>
  <r>
    <s v="PID0169"/>
    <x v="0"/>
    <x v="2"/>
    <n v="21000"/>
    <n v="17316.740000000002"/>
    <n v="64.099999999999994"/>
    <s v="Male"/>
    <s v="AB-"/>
    <b v="1"/>
    <b v="1"/>
    <b v="1"/>
    <n v="20"/>
    <x v="0"/>
  </r>
  <r>
    <s v="PID0170"/>
    <x v="0"/>
    <x v="1"/>
    <n v="20000"/>
    <n v="12759.74"/>
    <n v="85.4"/>
    <s v="Female"/>
    <s v="O+"/>
    <b v="1"/>
    <b v="1"/>
    <b v="1"/>
    <n v="300"/>
    <x v="5"/>
  </r>
  <r>
    <s v="PID0171"/>
    <x v="0"/>
    <x v="0"/>
    <n v="100"/>
    <n v="83.26"/>
    <n v="80.099999999999994"/>
    <s v="Female"/>
    <s v="AB-"/>
    <b v="0"/>
    <b v="0"/>
    <b v="1"/>
    <n v="9"/>
    <x v="4"/>
  </r>
  <r>
    <s v="PID0172"/>
    <x v="0"/>
    <x v="2"/>
    <n v="3000"/>
    <n v="0"/>
    <n v="80.099999999999994"/>
    <s v="Male"/>
    <s v="O+"/>
    <b v="0"/>
    <b v="0"/>
    <b v="0"/>
    <n v="20"/>
    <x v="0"/>
  </r>
  <r>
    <s v="PID0173"/>
    <x v="1"/>
    <x v="1"/>
    <n v="100"/>
    <n v="0"/>
    <n v="87.5"/>
    <s v="Female"/>
    <s v="A-"/>
    <b v="0"/>
    <b v="0"/>
    <b v="0"/>
    <n v="200"/>
    <x v="6"/>
  </r>
  <r>
    <s v="PID0174"/>
    <x v="1"/>
    <x v="0"/>
    <n v="3000"/>
    <n v="2684.7599999999998"/>
    <n v="72.900000000000006"/>
    <s v="Male"/>
    <s v="O+"/>
    <b v="0"/>
    <b v="0"/>
    <b v="1"/>
    <n v="15"/>
    <x v="0"/>
  </r>
  <r>
    <s v="PID0175"/>
    <x v="1"/>
    <x v="0"/>
    <n v="36000"/>
    <n v="29560.29"/>
    <n v="72.8"/>
    <s v="Male"/>
    <s v="AB+"/>
    <b v="0"/>
    <b v="0"/>
    <b v="1"/>
    <n v="7"/>
    <x v="4"/>
  </r>
  <r>
    <s v="PID0176"/>
    <x v="1"/>
    <x v="3"/>
    <n v="800"/>
    <n v="550.38"/>
    <n v="66.3"/>
    <s v="Male"/>
    <s v="A-"/>
    <b v="0"/>
    <b v="1"/>
    <b v="1"/>
    <n v="12"/>
    <x v="0"/>
  </r>
  <r>
    <s v="PID0177"/>
    <x v="2"/>
    <x v="0"/>
    <n v="500"/>
    <n v="394.97"/>
    <n v="108.4"/>
    <s v="Female"/>
    <s v="AB-"/>
    <b v="0"/>
    <b v="0"/>
    <b v="1"/>
    <n v="12"/>
    <x v="0"/>
  </r>
  <r>
    <s v="PID0178"/>
    <x v="4"/>
    <x v="1"/>
    <n v="32000"/>
    <n v="20010.64"/>
    <n v="73.900000000000006"/>
    <s v="Female"/>
    <s v="B-"/>
    <b v="0"/>
    <b v="0"/>
    <b v="1"/>
    <n v="12"/>
    <x v="0"/>
  </r>
  <r>
    <s v="PID0179"/>
    <x v="0"/>
    <x v="0"/>
    <n v="3000"/>
    <n v="1974.03"/>
    <n v="63.3"/>
    <s v="Female"/>
    <s v="A-"/>
    <b v="0"/>
    <b v="0"/>
    <b v="1"/>
    <n v="40"/>
    <x v="2"/>
  </r>
  <r>
    <s v="PID0180"/>
    <x v="2"/>
    <x v="1"/>
    <n v="10000"/>
    <n v="0"/>
    <n v="66.3"/>
    <s v="Female"/>
    <s v="A+"/>
    <b v="0"/>
    <b v="0"/>
    <b v="0"/>
    <n v="12"/>
    <x v="0"/>
  </r>
  <r>
    <s v="PID0181"/>
    <x v="0"/>
    <x v="0"/>
    <n v="200000"/>
    <n v="163598.39999999999"/>
    <n v="83.1"/>
    <s v="Female"/>
    <s v="O+"/>
    <b v="0"/>
    <b v="0"/>
    <b v="1"/>
    <n v="12"/>
    <x v="0"/>
  </r>
  <r>
    <s v="PID0182"/>
    <x v="2"/>
    <x v="0"/>
    <n v="60000"/>
    <n v="34972.1"/>
    <n v="94.2"/>
    <s v="Male"/>
    <s v="A+"/>
    <b v="0"/>
    <b v="0"/>
    <b v="1"/>
    <n v="120"/>
    <x v="6"/>
  </r>
  <r>
    <s v="PID0183"/>
    <x v="0"/>
    <x v="1"/>
    <n v="18000"/>
    <n v="11502.539999999999"/>
    <n v="82.8"/>
    <s v="Male"/>
    <s v="B-"/>
    <b v="1"/>
    <b v="1"/>
    <b v="1"/>
    <n v="12"/>
    <x v="0"/>
  </r>
  <r>
    <s v="PID0184"/>
    <x v="2"/>
    <x v="2"/>
    <n v="240000"/>
    <n v="164092.20000000001"/>
    <n v="92.6"/>
    <s v="Female"/>
    <s v="O+"/>
    <s v="No"/>
    <b v="0"/>
    <b v="1"/>
    <n v="7"/>
    <x v="4"/>
  </r>
  <r>
    <s v="PID0185"/>
    <x v="2"/>
    <x v="0"/>
    <n v="90000"/>
    <n v="0"/>
    <n v="64.2"/>
    <s v="Female"/>
    <s v="AB+"/>
    <b v="0"/>
    <s v="No"/>
    <b v="0"/>
    <n v="5"/>
    <x v="3"/>
  </r>
  <r>
    <s v="PID0186"/>
    <x v="0"/>
    <x v="0"/>
    <n v="300000"/>
    <n v="194773.68"/>
    <n v="85.3"/>
    <s v="Male"/>
    <s v="AB-"/>
    <b v="0"/>
    <b v="0"/>
    <b v="1"/>
    <n v="5"/>
    <x v="3"/>
  </r>
  <r>
    <s v="PID0187"/>
    <x v="2"/>
    <x v="0"/>
    <n v="100"/>
    <n v="60.96"/>
    <n v="82.1"/>
    <s v="Female"/>
    <s v="O-"/>
    <b v="1"/>
    <b v="0"/>
    <b v="1"/>
    <n v="4"/>
    <x v="3"/>
  </r>
  <r>
    <s v="PID0188"/>
    <x v="2"/>
    <x v="2"/>
    <n v="10000"/>
    <n v="7939.0999999999995"/>
    <n v="96.5"/>
    <s v="Male"/>
    <s v="A+"/>
    <b v="0"/>
    <b v="0"/>
    <b v="1"/>
    <n v="0"/>
    <x v="1"/>
  </r>
  <r>
    <s v="PID0189"/>
    <x v="2"/>
    <x v="0"/>
    <n v="240000"/>
    <n v="214090.32"/>
    <n v="61.8"/>
    <s v="Male"/>
    <s v="AB+"/>
    <b v="1"/>
    <b v="1"/>
    <b v="1"/>
    <n v="20"/>
    <x v="0"/>
  </r>
  <r>
    <s v="PID0190"/>
    <x v="2"/>
    <x v="2"/>
    <n v="18000"/>
    <n v="12382.380000000001"/>
    <n v="96.3"/>
    <s v="Female"/>
    <s v="B-"/>
    <b v="0"/>
    <b v="0"/>
    <b v="1"/>
    <n v="30"/>
    <x v="2"/>
  </r>
  <r>
    <s v="PID0191"/>
    <x v="2"/>
    <x v="2"/>
    <n v="75000"/>
    <n v="57189.799999999996"/>
    <n v="77.900000000000006"/>
    <s v="Female"/>
    <s v="AB-"/>
    <b v="0"/>
    <b v="0"/>
    <b v="1"/>
    <n v="9"/>
    <x v="4"/>
  </r>
  <r>
    <s v="PID0192"/>
    <x v="2"/>
    <x v="2"/>
    <n v="2000"/>
    <n v="1230.08"/>
    <n v="102.1"/>
    <s v="Female"/>
    <s v="B-"/>
    <b v="1"/>
    <b v="0"/>
    <b v="1"/>
    <n v="4"/>
    <x v="3"/>
  </r>
  <r>
    <s v="PID0193"/>
    <x v="0"/>
    <x v="2"/>
    <n v="3000"/>
    <n v="0"/>
    <n v="79.5"/>
    <s v="Female"/>
    <s v="B-"/>
    <b v="0"/>
    <b v="0"/>
    <b v="0"/>
    <n v="15"/>
    <x v="0"/>
  </r>
  <r>
    <s v="PID0194"/>
    <x v="0"/>
    <x v="1"/>
    <n v="12000"/>
    <n v="8360.16"/>
    <n v="64.400000000000006"/>
    <s v="Female"/>
    <s v="AB-"/>
    <b v="0"/>
    <b v="0"/>
    <b v="1"/>
    <n v="5"/>
    <x v="3"/>
  </r>
  <r>
    <s v="PID0195"/>
    <x v="1"/>
    <x v="1"/>
    <n v="60000"/>
    <n v="0"/>
    <n v="68.7"/>
    <s v="Male"/>
    <s v="O+"/>
    <b v="0"/>
    <b v="0"/>
    <b v="0"/>
    <n v="12"/>
    <x v="0"/>
  </r>
  <r>
    <s v="PID0196"/>
    <x v="2"/>
    <x v="1"/>
    <n v="75000"/>
    <n v="0"/>
    <n v="88.1"/>
    <s v="Male"/>
    <s v="B+"/>
    <b v="0"/>
    <b v="0"/>
    <b v="0"/>
    <n v="20"/>
    <x v="0"/>
  </r>
  <r>
    <s v="PID0197"/>
    <x v="2"/>
    <x v="1"/>
    <n v="21000"/>
    <n v="13329.75"/>
    <n v="78.400000000000006"/>
    <s v="Female"/>
    <s v="A+"/>
    <b v="0"/>
    <b v="0"/>
    <b v="1"/>
    <n v="9"/>
    <x v="4"/>
  </r>
  <r>
    <s v="PID0198"/>
    <x v="2"/>
    <x v="2"/>
    <n v="3000"/>
    <n v="2153.2200000000003"/>
    <n v="62.3"/>
    <s v="Female"/>
    <s v="O+"/>
    <s v="Yes"/>
    <b v="1"/>
    <b v="1"/>
    <n v="15"/>
    <x v="0"/>
  </r>
  <r>
    <s v="PID0199"/>
    <x v="1"/>
    <x v="0"/>
    <n v="45000"/>
    <n v="40303.020000000004"/>
    <n v="53.7"/>
    <s v="Male"/>
    <s v="AB+"/>
    <b v="0"/>
    <b v="0"/>
    <b v="1"/>
    <n v="30"/>
    <x v="2"/>
  </r>
  <r>
    <s v="PID0200"/>
    <x v="0"/>
    <x v="2"/>
    <n v="1600"/>
    <n v="1266.78"/>
    <n v="89.2"/>
    <s v="Female"/>
    <s v="B+"/>
    <b v="0"/>
    <b v="0"/>
    <b v="1"/>
    <n v="0.5"/>
    <x v="1"/>
  </r>
  <r>
    <s v="PID0201"/>
    <x v="0"/>
    <x v="0"/>
    <n v="800"/>
    <n v="630.48"/>
    <n v="54.1"/>
    <s v="Male"/>
    <s v="A-"/>
    <b v="0"/>
    <b v="1"/>
    <b v="1"/>
    <n v="50"/>
    <x v="2"/>
  </r>
  <r>
    <s v="PID0202"/>
    <x v="1"/>
    <x v="2"/>
    <n v="100"/>
    <n v="0"/>
    <n v="80"/>
    <s v="Male"/>
    <s v="A-"/>
    <b v="0"/>
    <b v="1"/>
    <b v="0"/>
    <n v="3"/>
    <x v="3"/>
  </r>
  <r>
    <s v="PID0203"/>
    <x v="0"/>
    <x v="3"/>
    <n v="300000"/>
    <n v="233626.56"/>
    <n v="90.8"/>
    <s v="Female"/>
    <s v="O-"/>
    <b v="0"/>
    <b v="0"/>
    <b v="1"/>
    <n v="12"/>
    <x v="0"/>
  </r>
  <r>
    <s v="PID0204"/>
    <x v="2"/>
    <x v="3"/>
    <n v="300000"/>
    <n v="210807"/>
    <n v="72.400000000000006"/>
    <s v="Female"/>
    <s v="O-"/>
    <b v="0"/>
    <b v="0"/>
    <b v="1"/>
    <n v="20"/>
    <x v="0"/>
  </r>
  <r>
    <s v="PID0205"/>
    <x v="1"/>
    <x v="0"/>
    <n v="45000"/>
    <n v="36976.979999999996"/>
    <n v="60.1"/>
    <s v="Male"/>
    <s v="B+"/>
    <b v="0"/>
    <b v="0"/>
    <b v="1"/>
    <n v="2"/>
    <x v="1"/>
  </r>
  <r>
    <s v="PID0206"/>
    <x v="2"/>
    <x v="2"/>
    <n v="18000"/>
    <n v="13231.380000000001"/>
    <n v="72.3"/>
    <s v="Male"/>
    <s v="B-"/>
    <s v="No"/>
    <b v="1"/>
    <b v="1"/>
    <n v="3"/>
    <x v="3"/>
  </r>
  <r>
    <s v="PID0207"/>
    <x v="2"/>
    <x v="0"/>
    <n v="3000"/>
    <n v="0"/>
    <n v="90"/>
    <s v="Female"/>
    <s v="B+"/>
    <b v="0"/>
    <b v="0"/>
    <b v="0"/>
    <n v="25"/>
    <x v="0"/>
  </r>
  <r>
    <s v="PID0208"/>
    <x v="0"/>
    <x v="3"/>
    <n v="3000"/>
    <n v="0"/>
    <n v="61.1"/>
    <s v="Male"/>
    <s v="AB-"/>
    <b v="0"/>
    <b v="1"/>
    <b v="0"/>
    <n v="9"/>
    <x v="4"/>
  </r>
  <r>
    <s v="PID0209"/>
    <x v="0"/>
    <x v="3"/>
    <n v="75000"/>
    <n v="39899.4"/>
    <n v="68.8"/>
    <s v="Male"/>
    <s v="B-"/>
    <b v="0"/>
    <b v="0"/>
    <b v="1"/>
    <n v="9"/>
    <x v="4"/>
  </r>
  <r>
    <s v="PID0210"/>
    <x v="1"/>
    <x v="2"/>
    <n v="100"/>
    <n v="0"/>
    <n v="51.9"/>
    <s v="Male"/>
    <s v="AB-"/>
    <b v="0"/>
    <b v="0"/>
    <b v="0"/>
    <n v="250"/>
    <x v="5"/>
  </r>
  <r>
    <s v="PID0211"/>
    <x v="0"/>
    <x v="3"/>
    <n v="20000"/>
    <n v="16134.38"/>
    <n v="82.5"/>
    <s v="Male"/>
    <s v="AB+"/>
    <b v="0"/>
    <b v="0"/>
    <b v="1"/>
    <n v="40"/>
    <x v="2"/>
  </r>
  <r>
    <s v="PID0212"/>
    <x v="0"/>
    <x v="0"/>
    <n v="60000"/>
    <n v="38509.85"/>
    <n v="100.5"/>
    <s v="Female"/>
    <s v="O-"/>
    <b v="0"/>
    <b v="1"/>
    <b v="1"/>
    <n v="15"/>
    <x v="0"/>
  </r>
  <r>
    <s v="PID0213"/>
    <x v="2"/>
    <x v="3"/>
    <n v="90000"/>
    <n v="51209.85"/>
    <n v="93.3"/>
    <s v="Female"/>
    <s v="B-"/>
    <b v="0"/>
    <b v="1"/>
    <b v="1"/>
    <n v="5"/>
    <x v="3"/>
  </r>
  <r>
    <s v="PID0214"/>
    <x v="0"/>
    <x v="3"/>
    <n v="32000"/>
    <n v="0"/>
    <n v="70.900000000000006"/>
    <s v="Male"/>
    <s v="O+"/>
    <b v="0"/>
    <b v="0"/>
    <b v="0"/>
    <n v="70"/>
    <x v="7"/>
  </r>
  <r>
    <s v="PID0215"/>
    <x v="0"/>
    <x v="2"/>
    <n v="18000"/>
    <n v="0"/>
    <n v="105.6"/>
    <s v="Male"/>
    <s v="AB+"/>
    <s v="No"/>
    <b v="1"/>
    <b v="0"/>
    <n v="2"/>
    <x v="1"/>
  </r>
  <r>
    <s v="PID0216"/>
    <x v="2"/>
    <x v="0"/>
    <n v="12000"/>
    <n v="9943.16"/>
    <n v="63.3"/>
    <s v="Female"/>
    <s v="B-"/>
    <b v="1"/>
    <b v="1"/>
    <b v="1"/>
    <n v="12"/>
    <x v="0"/>
  </r>
  <r>
    <s v="PID0217"/>
    <x v="2"/>
    <x v="2"/>
    <n v="2000"/>
    <n v="1476.98"/>
    <n v="94.7"/>
    <s v="Female"/>
    <s v="O-"/>
    <b v="0"/>
    <b v="0"/>
    <b v="1"/>
    <n v="12"/>
    <x v="0"/>
  </r>
  <r>
    <s v="PID0218"/>
    <x v="2"/>
    <x v="0"/>
    <n v="10000"/>
    <n v="8451.7999999999993"/>
    <n v="69.3"/>
    <s v="Male"/>
    <s v="AB+"/>
    <b v="1"/>
    <b v="0"/>
    <b v="1"/>
    <n v="7"/>
    <x v="4"/>
  </r>
  <r>
    <s v="PID0219"/>
    <x v="2"/>
    <x v="3"/>
    <n v="250000"/>
    <n v="165091.4"/>
    <n v="99.2"/>
    <s v="Female"/>
    <s v="A+"/>
    <b v="0"/>
    <b v="0"/>
    <b v="1"/>
    <n v="15"/>
    <x v="0"/>
  </r>
  <r>
    <s v="PID0220"/>
    <x v="2"/>
    <x v="0"/>
    <n v="36000"/>
    <n v="32157.69"/>
    <n v="94.7"/>
    <s v="Male"/>
    <s v="AB+"/>
    <b v="1"/>
    <b v="0"/>
    <b v="1"/>
    <n v="5"/>
    <x v="3"/>
  </r>
  <r>
    <s v="PID0221"/>
    <x v="2"/>
    <x v="0"/>
    <n v="800"/>
    <n v="527.08000000000004"/>
    <n v="71.599999999999994"/>
    <s v="Female"/>
    <s v="AB+"/>
    <b v="0"/>
    <b v="0"/>
    <b v="1"/>
    <n v="30"/>
    <x v="2"/>
  </r>
  <r>
    <s v="PID0222"/>
    <x v="2"/>
    <x v="3"/>
    <n v="20000"/>
    <n v="16606.32"/>
    <n v="63.8"/>
    <s v="Female"/>
    <s v="O+"/>
    <b v="0"/>
    <b v="0"/>
    <b v="1"/>
    <n v="0"/>
    <x v="1"/>
  </r>
  <r>
    <s v="PID0223"/>
    <x v="1"/>
    <x v="3"/>
    <n v="250000"/>
    <n v="141504.59999999998"/>
    <n v="55.1"/>
    <s v="Female"/>
    <s v="O-"/>
    <b v="0"/>
    <b v="0"/>
    <b v="1"/>
    <n v="4"/>
    <x v="3"/>
  </r>
  <r>
    <s v="PID0224"/>
    <x v="2"/>
    <x v="1"/>
    <n v="32000"/>
    <n v="28723.52"/>
    <n v="64.7"/>
    <s v="Male"/>
    <s v="A-"/>
    <s v="No"/>
    <b v="0"/>
    <b v="1"/>
    <n v="9"/>
    <x v="4"/>
  </r>
  <r>
    <s v="PID0225"/>
    <x v="0"/>
    <x v="2"/>
    <n v="240000"/>
    <n v="153766.44"/>
    <n v="53.6"/>
    <s v="Male"/>
    <s v="O-"/>
    <b v="0"/>
    <b v="1"/>
    <b v="1"/>
    <n v="2"/>
    <x v="1"/>
  </r>
  <r>
    <s v="PID0226"/>
    <x v="0"/>
    <x v="0"/>
    <n v="20000"/>
    <n v="11334.86"/>
    <n v="84.1"/>
    <s v="Male"/>
    <s v="AB+"/>
    <b v="0"/>
    <b v="0"/>
    <b v="1"/>
    <n v="30"/>
    <x v="2"/>
  </r>
  <r>
    <s v="PID0227"/>
    <x v="1"/>
    <x v="0"/>
    <n v="500"/>
    <n v="285.98"/>
    <n v="56.4"/>
    <s v="Male"/>
    <s v="A+"/>
    <b v="1"/>
    <b v="0"/>
    <b v="1"/>
    <n v="25"/>
    <x v="0"/>
  </r>
  <r>
    <s v="PID0228"/>
    <x v="2"/>
    <x v="1"/>
    <n v="40000"/>
    <n v="34307.72"/>
    <n v="81"/>
    <s v="Female"/>
    <s v="O-"/>
    <b v="0"/>
    <b v="0"/>
    <b v="1"/>
    <n v="150"/>
    <x v="6"/>
  </r>
  <r>
    <s v="PID0229"/>
    <x v="0"/>
    <x v="2"/>
    <n v="15000"/>
    <n v="11623.199999999999"/>
    <n v="70"/>
    <s v="Female"/>
    <s v="O+"/>
    <b v="0"/>
    <b v="1"/>
    <b v="1"/>
    <n v="15"/>
    <x v="0"/>
  </r>
  <r>
    <s v="PID0230"/>
    <x v="1"/>
    <x v="1"/>
    <n v="40000"/>
    <n v="0"/>
    <n v="77.8"/>
    <s v="Female"/>
    <s v="B-"/>
    <b v="0"/>
    <b v="1"/>
    <b v="0"/>
    <n v="70"/>
    <x v="7"/>
  </r>
  <r>
    <s v="PID0231"/>
    <x v="2"/>
    <x v="1"/>
    <n v="32000"/>
    <n v="25580.6"/>
    <n v="94.5"/>
    <s v="Female"/>
    <s v="A-"/>
    <b v="0"/>
    <b v="0"/>
    <b v="1"/>
    <n v="300"/>
    <x v="5"/>
  </r>
  <r>
    <s v="PID0232"/>
    <x v="1"/>
    <x v="1"/>
    <n v="500"/>
    <n v="0"/>
    <n v="77.599999999999994"/>
    <s v="Male"/>
    <s v="O-"/>
    <b v="1"/>
    <b v="1"/>
    <b v="0"/>
    <n v="7"/>
    <x v="4"/>
  </r>
  <r>
    <s v="PID0233"/>
    <x v="2"/>
    <x v="0"/>
    <n v="16000"/>
    <n v="9525.4599999999991"/>
    <n v="57.3"/>
    <s v="Female"/>
    <s v="A-"/>
    <b v="0"/>
    <b v="0"/>
    <b v="1"/>
    <n v="5"/>
    <x v="3"/>
  </r>
  <r>
    <s v="PID0234"/>
    <x v="4"/>
    <x v="2"/>
    <n v="500"/>
    <n v="279.56"/>
    <n v="106.4"/>
    <s v="Female"/>
    <s v="AB+"/>
    <b v="0"/>
    <b v="0"/>
    <b v="1"/>
    <n v="0.5"/>
    <x v="1"/>
  </r>
  <r>
    <s v="PID0235"/>
    <x v="2"/>
    <x v="3"/>
    <n v="60000"/>
    <n v="45790.25"/>
    <n v="89.6"/>
    <s v="Female"/>
    <s v="B+"/>
    <b v="0"/>
    <b v="1"/>
    <b v="1"/>
    <n v="40"/>
    <x v="2"/>
  </r>
  <r>
    <s v="PID0236"/>
    <x v="3"/>
    <x v="1"/>
    <n v="800"/>
    <n v="0"/>
    <n v="48.9"/>
    <s v="Female"/>
    <s v="B+"/>
    <b v="0"/>
    <b v="0"/>
    <b v="0"/>
    <n v="12"/>
    <x v="0"/>
  </r>
  <r>
    <s v="PID0237"/>
    <x v="1"/>
    <x v="1"/>
    <n v="30000"/>
    <n v="16813.59"/>
    <n v="89.6"/>
    <s v="Female"/>
    <s v="O+"/>
    <b v="0"/>
    <b v="0"/>
    <b v="1"/>
    <n v="9"/>
    <x v="4"/>
  </r>
  <r>
    <s v="PID0238"/>
    <x v="2"/>
    <x v="2"/>
    <n v="40000"/>
    <n v="26437.399999999998"/>
    <n v="88.1"/>
    <s v="Female"/>
    <s v="AB-"/>
    <b v="0"/>
    <b v="1"/>
    <b v="1"/>
    <n v="2"/>
    <x v="1"/>
  </r>
  <r>
    <s v="PID0239"/>
    <x v="2"/>
    <x v="3"/>
    <n v="18000"/>
    <n v="10284.66"/>
    <n v="66.3"/>
    <s v="Male"/>
    <s v="AB-"/>
    <b v="0"/>
    <b v="0"/>
    <b v="1"/>
    <n v="2"/>
    <x v="1"/>
  </r>
  <r>
    <s v="PID0240"/>
    <x v="2"/>
    <x v="1"/>
    <n v="40000"/>
    <n v="34094.800000000003"/>
    <n v="67.5"/>
    <s v="Female"/>
    <s v="AB+"/>
    <b v="0"/>
    <b v="0"/>
    <b v="1"/>
    <n v="9"/>
    <x v="4"/>
  </r>
  <r>
    <s v="PID0241"/>
    <x v="1"/>
    <x v="1"/>
    <n v="16000"/>
    <n v="11422.3"/>
    <n v="85.4"/>
    <s v="Female"/>
    <s v="A-"/>
    <b v="0"/>
    <b v="0"/>
    <b v="1"/>
    <n v="5"/>
    <x v="3"/>
  </r>
  <r>
    <s v="PID0242"/>
    <x v="0"/>
    <x v="3"/>
    <n v="500"/>
    <n v="365.85"/>
    <n v="80.5"/>
    <s v="Male"/>
    <s v="B+"/>
    <b v="1"/>
    <b v="0"/>
    <b v="1"/>
    <n v="40"/>
    <x v="2"/>
  </r>
  <r>
    <s v="PID0243"/>
    <x v="2"/>
    <x v="1"/>
    <n v="16000"/>
    <n v="12760.94"/>
    <n v="59.5"/>
    <s v="Female"/>
    <s v="A-"/>
    <b v="0"/>
    <b v="0"/>
    <b v="1"/>
    <n v="7"/>
    <x v="4"/>
  </r>
  <r>
    <s v="PID0244"/>
    <x v="0"/>
    <x v="2"/>
    <n v="12000"/>
    <n v="0"/>
    <n v="74.400000000000006"/>
    <s v="Female"/>
    <s v="B+"/>
    <b v="0"/>
    <b v="0"/>
    <b v="0"/>
    <n v="12"/>
    <x v="0"/>
  </r>
  <r>
    <s v="PID0245"/>
    <x v="0"/>
    <x v="0"/>
    <n v="40000"/>
    <n v="25274"/>
    <n v="59"/>
    <s v="Female"/>
    <s v="B-"/>
    <b v="0"/>
    <b v="0"/>
    <b v="1"/>
    <n v="15"/>
    <x v="0"/>
  </r>
  <r>
    <s v="PID0246"/>
    <x v="0"/>
    <x v="2"/>
    <n v="200000"/>
    <n v="121054.08"/>
    <n v="69"/>
    <s v="Male"/>
    <s v="B+"/>
    <b v="0"/>
    <b v="1"/>
    <b v="1"/>
    <n v="400"/>
    <x v="5"/>
  </r>
  <r>
    <s v="PID0247"/>
    <x v="1"/>
    <x v="3"/>
    <n v="30000"/>
    <n v="21701.46"/>
    <n v="77.599999999999994"/>
    <s v="Male"/>
    <s v="AB+"/>
    <b v="0"/>
    <b v="0"/>
    <b v="1"/>
    <n v="7"/>
    <x v="4"/>
  </r>
  <r>
    <s v="PID0248"/>
    <x v="0"/>
    <x v="0"/>
    <n v="60000"/>
    <n v="0"/>
    <n v="83.9"/>
    <s v="Male"/>
    <s v="A+"/>
    <b v="0"/>
    <b v="0"/>
    <b v="0"/>
    <n v="7"/>
    <x v="4"/>
  </r>
  <r>
    <s v="PID0249"/>
    <x v="1"/>
    <x v="2"/>
    <n v="800"/>
    <n v="703.87"/>
    <n v="76.8"/>
    <s v="Male"/>
    <s v="B+"/>
    <b v="0"/>
    <b v="0"/>
    <b v="1"/>
    <n v="0.5"/>
    <x v="1"/>
  </r>
  <r>
    <s v="PID0250"/>
    <x v="2"/>
    <x v="3"/>
    <n v="500"/>
    <n v="270.32"/>
    <n v="66.7"/>
    <s v="Male"/>
    <s v="AB+"/>
    <b v="0"/>
    <b v="0"/>
    <b v="1"/>
    <n v="5"/>
    <x v="3"/>
  </r>
  <r>
    <s v="PID0251"/>
    <x v="2"/>
    <x v="0"/>
    <n v="24000"/>
    <n v="18664.68"/>
    <n v="71.400000000000006"/>
    <s v="Female"/>
    <s v="O-"/>
    <b v="0"/>
    <b v="0"/>
    <b v="1"/>
    <n v="9"/>
    <x v="4"/>
  </r>
  <r>
    <s v="PID0252"/>
    <x v="2"/>
    <x v="3"/>
    <n v="60000"/>
    <n v="31082"/>
    <n v="65.599999999999994"/>
    <s v="Male"/>
    <s v="AB-"/>
    <s v="Yes"/>
    <b v="0"/>
    <b v="1"/>
    <n v="2"/>
    <x v="1"/>
  </r>
  <r>
    <s v="PID0253"/>
    <x v="4"/>
    <x v="2"/>
    <n v="30000"/>
    <n v="26738.129999999997"/>
    <n v="85.2"/>
    <s v="Female"/>
    <s v="A-"/>
    <b v="0"/>
    <b v="0"/>
    <b v="1"/>
    <n v="2"/>
    <x v="1"/>
  </r>
  <r>
    <s v="PID0254"/>
    <x v="0"/>
    <x v="1"/>
    <n v="40000"/>
    <n v="29444.799999999999"/>
    <n v="63.9"/>
    <s v="Male"/>
    <s v="O-"/>
    <b v="0"/>
    <b v="0"/>
    <b v="1"/>
    <n v="15"/>
    <x v="0"/>
  </r>
  <r>
    <s v="PID0255"/>
    <x v="2"/>
    <x v="0"/>
    <n v="200000"/>
    <n v="101161.68"/>
    <n v="86.6"/>
    <s v="Female"/>
    <s v="A-"/>
    <b v="0"/>
    <b v="1"/>
    <b v="1"/>
    <n v="20"/>
    <x v="0"/>
  </r>
  <r>
    <s v="PID0256"/>
    <x v="0"/>
    <x v="2"/>
    <n v="36000"/>
    <n v="31042.68"/>
    <n v="77.5"/>
    <s v="Female"/>
    <s v="B-"/>
    <b v="0"/>
    <b v="0"/>
    <b v="1"/>
    <n v="30"/>
    <x v="2"/>
  </r>
  <r>
    <s v="PID0257"/>
    <x v="2"/>
    <x v="0"/>
    <n v="60000"/>
    <n v="47874.1"/>
    <n v="69"/>
    <s v="Female"/>
    <s v="A+"/>
    <b v="0"/>
    <b v="0"/>
    <b v="1"/>
    <n v="70"/>
    <x v="7"/>
  </r>
  <r>
    <s v="PID0258"/>
    <x v="1"/>
    <x v="2"/>
    <n v="3000"/>
    <n v="2277.27"/>
    <n v="67.900000000000006"/>
    <s v="Female"/>
    <s v="O+"/>
    <b v="0"/>
    <b v="0"/>
    <b v="1"/>
    <n v="7"/>
    <x v="4"/>
  </r>
  <r>
    <s v="PID0259"/>
    <x v="2"/>
    <x v="1"/>
    <n v="200000"/>
    <n v="161833.76"/>
    <n v="87.7"/>
    <s v="Male"/>
    <s v="AB+"/>
    <b v="0"/>
    <b v="0"/>
    <b v="1"/>
    <n v="7"/>
    <x v="4"/>
  </r>
  <r>
    <s v="PID0260"/>
    <x v="0"/>
    <x v="3"/>
    <n v="100"/>
    <n v="82.82"/>
    <n v="58.4"/>
    <s v="Male"/>
    <s v="AB+"/>
    <b v="0"/>
    <b v="1"/>
    <b v="1"/>
    <n v="3"/>
    <x v="3"/>
  </r>
  <r>
    <s v="PID0261"/>
    <x v="2"/>
    <x v="0"/>
    <n v="800"/>
    <n v="0"/>
    <n v="89.7"/>
    <s v="Male"/>
    <s v="AB-"/>
    <b v="0"/>
    <b v="1"/>
    <b v="0"/>
    <n v="4"/>
    <x v="3"/>
  </r>
  <r>
    <s v="PID0262"/>
    <x v="2"/>
    <x v="2"/>
    <n v="250000"/>
    <n v="190210.2"/>
    <n v="65"/>
    <s v="Female"/>
    <s v="O-"/>
    <b v="0"/>
    <b v="0"/>
    <b v="1"/>
    <n v="7"/>
    <x v="4"/>
  </r>
  <r>
    <s v="PID0263"/>
    <x v="0"/>
    <x v="3"/>
    <n v="3000"/>
    <n v="1570.1100000000001"/>
    <n v="56.2"/>
    <s v="Female"/>
    <s v="AB+"/>
    <b v="0"/>
    <b v="1"/>
    <b v="1"/>
    <n v="30"/>
    <x v="2"/>
  </r>
  <r>
    <s v="PID0264"/>
    <x v="2"/>
    <x v="0"/>
    <n v="30000"/>
    <n v="25604.159999999996"/>
    <n v="96.1"/>
    <s v="Male"/>
    <s v="O-"/>
    <b v="0"/>
    <b v="0"/>
    <b v="1"/>
    <n v="15"/>
    <x v="0"/>
  </r>
  <r>
    <s v="PID0265"/>
    <x v="2"/>
    <x v="2"/>
    <n v="3000"/>
    <n v="2271.75"/>
    <n v="59.7"/>
    <s v="Male"/>
    <s v="B-"/>
    <b v="1"/>
    <b v="0"/>
    <b v="1"/>
    <n v="5"/>
    <x v="3"/>
  </r>
  <r>
    <s v="PID0266"/>
    <x v="2"/>
    <x v="1"/>
    <n v="100"/>
    <n v="0"/>
    <n v="94.6"/>
    <s v="Female"/>
    <s v="AB+"/>
    <b v="0"/>
    <b v="0"/>
    <b v="0"/>
    <n v="9"/>
    <x v="4"/>
  </r>
  <r>
    <s v="PID0267"/>
    <x v="2"/>
    <x v="1"/>
    <n v="800"/>
    <n v="484.88"/>
    <n v="65.099999999999994"/>
    <s v="Female"/>
    <s v="B+"/>
    <b v="1"/>
    <b v="0"/>
    <b v="1"/>
    <n v="7"/>
    <x v="4"/>
  </r>
  <r>
    <s v="PID0268"/>
    <x v="2"/>
    <x v="1"/>
    <n v="12000"/>
    <n v="9014.58"/>
    <n v="104.7"/>
    <s v="Male"/>
    <s v="B-"/>
    <b v="1"/>
    <b v="0"/>
    <b v="1"/>
    <n v="12"/>
    <x v="0"/>
  </r>
  <r>
    <s v="PID0269"/>
    <x v="2"/>
    <x v="1"/>
    <n v="40000"/>
    <n v="20636.399999999998"/>
    <n v="73"/>
    <s v="Male"/>
    <s v="B-"/>
    <b v="0"/>
    <b v="0"/>
    <b v="1"/>
    <n v="12"/>
    <x v="0"/>
  </r>
  <r>
    <s v="PID0270"/>
    <x v="2"/>
    <x v="3"/>
    <n v="240000"/>
    <n v="161510.04"/>
    <n v="73.2"/>
    <s v="Female"/>
    <s v="O-"/>
    <b v="0"/>
    <b v="1"/>
    <b v="1"/>
    <n v="15"/>
    <x v="0"/>
  </r>
  <r>
    <s v="PID0271"/>
    <x v="2"/>
    <x v="2"/>
    <n v="90000"/>
    <n v="50397.700000000004"/>
    <n v="75.2"/>
    <s v="Male"/>
    <s v="A-"/>
    <b v="0"/>
    <b v="1"/>
    <b v="1"/>
    <n v="25"/>
    <x v="0"/>
  </r>
  <r>
    <s v="PID0272"/>
    <x v="1"/>
    <x v="3"/>
    <n v="32000"/>
    <n v="17619.52"/>
    <n v="79.099999999999994"/>
    <s v="Male"/>
    <s v="B-"/>
    <b v="0"/>
    <b v="1"/>
    <b v="1"/>
    <n v="9"/>
    <x v="4"/>
  </r>
  <r>
    <s v="PID0273"/>
    <x v="0"/>
    <x v="3"/>
    <n v="15000"/>
    <n v="12252.550000000001"/>
    <n v="78"/>
    <s v="Male"/>
    <s v="AB-"/>
    <b v="1"/>
    <b v="1"/>
    <b v="1"/>
    <n v="12"/>
    <x v="0"/>
  </r>
  <r>
    <s v="PID0274"/>
    <x v="1"/>
    <x v="1"/>
    <n v="90000"/>
    <n v="70452.100000000006"/>
    <n v="49.3"/>
    <s v="Female"/>
    <s v="O-"/>
    <b v="0"/>
    <b v="0"/>
    <b v="1"/>
    <n v="5"/>
    <x v="3"/>
  </r>
  <r>
    <s v="PID0275"/>
    <x v="2"/>
    <x v="2"/>
    <n v="12000"/>
    <n v="0"/>
    <n v="94.1"/>
    <s v="Female"/>
    <s v="B-"/>
    <b v="1"/>
    <b v="0"/>
    <b v="0"/>
    <n v="0.5"/>
    <x v="1"/>
  </r>
  <r>
    <s v="PID0276"/>
    <x v="2"/>
    <x v="1"/>
    <n v="40000"/>
    <n v="32398.1"/>
    <n v="100.7"/>
    <s v="Male"/>
    <s v="A+"/>
    <b v="0"/>
    <b v="0"/>
    <b v="1"/>
    <n v="40"/>
    <x v="2"/>
  </r>
  <r>
    <s v="PID0277"/>
    <x v="0"/>
    <x v="0"/>
    <n v="18000"/>
    <n v="9142.98"/>
    <n v="52.2"/>
    <s v="Male"/>
    <s v="AB-"/>
    <b v="1"/>
    <b v="0"/>
    <b v="1"/>
    <n v="20"/>
    <x v="0"/>
  </r>
  <r>
    <s v="PID0278"/>
    <x v="1"/>
    <x v="1"/>
    <n v="60000"/>
    <n v="49946.899999999994"/>
    <n v="67.8"/>
    <s v="Male"/>
    <s v="O+"/>
    <b v="0"/>
    <b v="0"/>
    <b v="1"/>
    <n v="15"/>
    <x v="0"/>
  </r>
  <r>
    <s v="PID0279"/>
    <x v="1"/>
    <x v="1"/>
    <n v="24000"/>
    <n v="0"/>
    <n v="71.2"/>
    <s v="Male"/>
    <s v="AB+"/>
    <b v="0"/>
    <b v="1"/>
    <b v="0"/>
    <n v="9"/>
    <x v="4"/>
  </r>
  <r>
    <s v="PID0280"/>
    <x v="0"/>
    <x v="1"/>
    <n v="24000"/>
    <n v="15161.699999999999"/>
    <n v="69"/>
    <s v="Male"/>
    <s v="AB+"/>
    <b v="1"/>
    <b v="0"/>
    <b v="1"/>
    <n v="12"/>
    <x v="0"/>
  </r>
  <r>
    <s v="PID0281"/>
    <x v="0"/>
    <x v="0"/>
    <n v="20000"/>
    <n v="11828.86"/>
    <n v="54.6"/>
    <s v="Male"/>
    <s v="AB+"/>
    <b v="0"/>
    <b v="1"/>
    <b v="1"/>
    <n v="30"/>
    <x v="2"/>
  </r>
  <r>
    <s v="PID0282"/>
    <x v="2"/>
    <x v="1"/>
    <n v="2000"/>
    <n v="1182"/>
    <n v="59.9"/>
    <s v="Male"/>
    <s v="A+"/>
    <b v="1"/>
    <b v="1"/>
    <b v="1"/>
    <n v="5"/>
    <x v="3"/>
  </r>
  <r>
    <s v="PID0283"/>
    <x v="0"/>
    <x v="0"/>
    <n v="12000"/>
    <n v="9412.6"/>
    <n v="74"/>
    <s v="Female"/>
    <s v="O-"/>
    <b v="1"/>
    <b v="0"/>
    <b v="1"/>
    <n v="4"/>
    <x v="3"/>
  </r>
  <r>
    <s v="PID0284"/>
    <x v="0"/>
    <x v="1"/>
    <n v="250000"/>
    <n v="175454.59999999998"/>
    <n v="84.9"/>
    <s v="Male"/>
    <s v="AB+"/>
    <b v="0"/>
    <b v="1"/>
    <b v="1"/>
    <n v="5"/>
    <x v="3"/>
  </r>
  <r>
    <s v="PID0285"/>
    <x v="2"/>
    <x v="3"/>
    <n v="100"/>
    <n v="56.47"/>
    <n v="65.5"/>
    <s v="Female"/>
    <s v="A+"/>
    <b v="0"/>
    <b v="1"/>
    <b v="1"/>
    <n v="2"/>
    <x v="1"/>
  </r>
  <r>
    <s v="PID0286"/>
    <x v="0"/>
    <x v="2"/>
    <n v="20000"/>
    <n v="0"/>
    <n v="96.3"/>
    <s v="Male"/>
    <s v="B-"/>
    <b v="0"/>
    <b v="0"/>
    <b v="0"/>
    <n v="9"/>
    <x v="4"/>
  </r>
  <r>
    <s v="PID0287"/>
    <x v="2"/>
    <x v="0"/>
    <n v="20000"/>
    <n v="0"/>
    <n v="78.099999999999994"/>
    <s v="Female"/>
    <s v="B-"/>
    <b v="1"/>
    <b v="0"/>
    <b v="0"/>
    <n v="0"/>
    <x v="1"/>
  </r>
  <r>
    <s v="PID0288"/>
    <x v="4"/>
    <x v="1"/>
    <n v="300000"/>
    <n v="254042.27999999997"/>
    <n v="59.6"/>
    <s v="Female"/>
    <s v="AB-"/>
    <b v="0"/>
    <b v="0"/>
    <b v="1"/>
    <n v="15"/>
    <x v="0"/>
  </r>
  <r>
    <s v="PID0289"/>
    <x v="4"/>
    <x v="0"/>
    <n v="800"/>
    <n v="445.65"/>
    <n v="71.400000000000006"/>
    <s v="Female"/>
    <s v="O-"/>
    <b v="1"/>
    <b v="0"/>
    <b v="1"/>
    <n v="7"/>
    <x v="4"/>
  </r>
  <r>
    <s v="PID0290"/>
    <x v="0"/>
    <x v="1"/>
    <n v="40000"/>
    <n v="35435.599999999999"/>
    <n v="73"/>
    <s v="Male"/>
    <s v="B-"/>
    <b v="0"/>
    <b v="0"/>
    <b v="1"/>
    <n v="12"/>
    <x v="0"/>
  </r>
  <r>
    <s v="PID0291"/>
    <x v="2"/>
    <x v="0"/>
    <n v="40000"/>
    <n v="23892.800000000003"/>
    <n v="92.4"/>
    <s v="Female"/>
    <s v="A+"/>
    <b v="1"/>
    <b v="0"/>
    <b v="1"/>
    <n v="15"/>
    <x v="0"/>
  </r>
  <r>
    <s v="PID0292"/>
    <x v="2"/>
    <x v="0"/>
    <n v="3000"/>
    <n v="2649.5099999999998"/>
    <n v="99.1"/>
    <s v="Male"/>
    <s v="A+"/>
    <b v="0"/>
    <b v="0"/>
    <b v="1"/>
    <n v="15"/>
    <x v="0"/>
  </r>
  <r>
    <s v="PID0293"/>
    <x v="2"/>
    <x v="1"/>
    <n v="800"/>
    <n v="587.24"/>
    <n v="94.6"/>
    <s v="Female"/>
    <s v="B+"/>
    <b v="0"/>
    <b v="0"/>
    <b v="1"/>
    <n v="20"/>
    <x v="0"/>
  </r>
  <r>
    <s v="PID0294"/>
    <x v="2"/>
    <x v="3"/>
    <n v="20000"/>
    <n v="16863.14"/>
    <n v="92.6"/>
    <s v="Female"/>
    <s v="B-"/>
    <b v="0"/>
    <b v="0"/>
    <b v="1"/>
    <n v="15"/>
    <x v="0"/>
  </r>
  <r>
    <s v="PID0295"/>
    <x v="2"/>
    <x v="0"/>
    <n v="3000"/>
    <n v="2651.88"/>
    <n v="70"/>
    <s v="Male"/>
    <s v="O+"/>
    <b v="0"/>
    <b v="0"/>
    <b v="1"/>
    <n v="9"/>
    <x v="4"/>
  </r>
  <r>
    <s v="PID0296"/>
    <x v="1"/>
    <x v="0"/>
    <n v="48000"/>
    <n v="25412.799999999999"/>
    <n v="73.900000000000006"/>
    <s v="Female"/>
    <s v="B-"/>
    <b v="0"/>
    <b v="0"/>
    <b v="1"/>
    <n v="5"/>
    <x v="3"/>
  </r>
  <r>
    <s v="PID0297"/>
    <x v="0"/>
    <x v="3"/>
    <n v="60000"/>
    <n v="52542.200000000004"/>
    <n v="48.1"/>
    <s v="Female"/>
    <s v="AB-"/>
    <b v="0"/>
    <s v="Yes"/>
    <b v="1"/>
    <n v="4"/>
    <x v="3"/>
  </r>
  <r>
    <s v="PID0298"/>
    <x v="1"/>
    <x v="0"/>
    <n v="1000"/>
    <n v="608.94000000000005"/>
    <n v="62.8"/>
    <s v="Female"/>
    <s v="AB-"/>
    <b v="1"/>
    <b v="0"/>
    <b v="1"/>
    <n v="9"/>
    <x v="4"/>
  </r>
  <r>
    <s v="PID0299"/>
    <x v="1"/>
    <x v="1"/>
    <n v="90000"/>
    <n v="46249.5"/>
    <n v="56.5"/>
    <s v="Female"/>
    <s v="A-"/>
    <b v="1"/>
    <b v="0"/>
    <b v="1"/>
    <n v="20"/>
    <x v="0"/>
  </r>
  <r>
    <s v="PID0300"/>
    <x v="2"/>
    <x v="1"/>
    <n v="20000"/>
    <n v="0"/>
    <n v="71.400000000000006"/>
    <s v="Male"/>
    <s v="A+"/>
    <b v="0"/>
    <b v="1"/>
    <b v="0"/>
    <n v="5"/>
    <x v="3"/>
  </r>
  <r>
    <s v="PID0301"/>
    <x v="4"/>
    <x v="1"/>
    <n v="45000"/>
    <n v="26396.19"/>
    <n v="82.4"/>
    <s v="Female"/>
    <s v="O+"/>
    <b v="0"/>
    <b v="0"/>
    <b v="1"/>
    <n v="70"/>
    <x v="7"/>
  </r>
  <r>
    <s v="PID0302"/>
    <x v="2"/>
    <x v="0"/>
    <n v="40000"/>
    <n v="30393.3"/>
    <n v="75.400000000000006"/>
    <s v="Male"/>
    <s v="AB-"/>
    <b v="0"/>
    <b v="1"/>
    <b v="1"/>
    <n v="15"/>
    <x v="0"/>
  </r>
  <r>
    <s v="PID0303"/>
    <x v="2"/>
    <x v="1"/>
    <n v="18000"/>
    <n v="15337.380000000001"/>
    <n v="90.6"/>
    <s v="Male"/>
    <s v="A-"/>
    <b v="1"/>
    <b v="0"/>
    <b v="1"/>
    <n v="20"/>
    <x v="0"/>
  </r>
  <r>
    <s v="PID0304"/>
    <x v="0"/>
    <x v="1"/>
    <n v="21000"/>
    <n v="17377.78"/>
    <n v="82.5"/>
    <s v="Female"/>
    <s v="A+"/>
    <b v="1"/>
    <b v="1"/>
    <b v="1"/>
    <n v="20"/>
    <x v="0"/>
  </r>
  <r>
    <s v="PID0305"/>
    <x v="1"/>
    <x v="1"/>
    <n v="800"/>
    <n v="555.04"/>
    <n v="74.2"/>
    <s v="Male"/>
    <s v="AB-"/>
    <b v="1"/>
    <b v="0"/>
    <b v="1"/>
    <n v="30"/>
    <x v="2"/>
  </r>
  <r>
    <s v="PID0306"/>
    <x v="2"/>
    <x v="0"/>
    <n v="12000"/>
    <n v="6992.64"/>
    <n v="66.8"/>
    <s v="Female"/>
    <s v="O-"/>
    <b v="0"/>
    <b v="1"/>
    <b v="1"/>
    <n v="7"/>
    <x v="4"/>
  </r>
  <r>
    <s v="PID0307"/>
    <x v="1"/>
    <x v="0"/>
    <n v="30000"/>
    <n v="15917.49"/>
    <n v="89.7"/>
    <s v="Female"/>
    <s v="O-"/>
    <s v="Yes"/>
    <b v="0"/>
    <b v="1"/>
    <n v="250"/>
    <x v="5"/>
  </r>
  <r>
    <s v="PID0308"/>
    <x v="1"/>
    <x v="2"/>
    <n v="12000"/>
    <n v="9607.2000000000007"/>
    <n v="59.7"/>
    <s v="Female"/>
    <s v="AB+"/>
    <b v="0"/>
    <b v="0"/>
    <b v="1"/>
    <n v="2"/>
    <x v="1"/>
  </r>
  <r>
    <s v="PID0309"/>
    <x v="0"/>
    <x v="0"/>
    <n v="12000"/>
    <n v="9344"/>
    <n v="76.5"/>
    <s v="Female"/>
    <s v="A+"/>
    <b v="0"/>
    <b v="0"/>
    <b v="1"/>
    <n v="12"/>
    <x v="0"/>
  </r>
  <r>
    <s v="PID0310"/>
    <x v="2"/>
    <x v="1"/>
    <n v="800"/>
    <n v="505.63"/>
    <n v="84.5"/>
    <s v="Male"/>
    <s v="O+"/>
    <b v="0"/>
    <b v="1"/>
    <b v="1"/>
    <n v="12"/>
    <x v="0"/>
  </r>
  <r>
    <s v="PID0311"/>
    <x v="0"/>
    <x v="0"/>
    <n v="500"/>
    <n v="402.18"/>
    <n v="103.1"/>
    <s v="Female"/>
    <s v="O-"/>
    <b v="0"/>
    <b v="1"/>
    <b v="1"/>
    <n v="30"/>
    <x v="2"/>
  </r>
  <r>
    <s v="PID0312"/>
    <x v="4"/>
    <x v="3"/>
    <n v="90000"/>
    <n v="0"/>
    <n v="80.3"/>
    <s v="Female"/>
    <s v="O-"/>
    <b v="0"/>
    <b v="0"/>
    <b v="0"/>
    <n v="5"/>
    <x v="3"/>
  </r>
  <r>
    <s v="PID0313"/>
    <x v="1"/>
    <x v="3"/>
    <n v="12000"/>
    <n v="10441.56"/>
    <n v="65.099999999999994"/>
    <s v="Female"/>
    <s v="A+"/>
    <b v="0"/>
    <b v="0"/>
    <b v="1"/>
    <n v="25"/>
    <x v="0"/>
  </r>
  <r>
    <s v="PID0314"/>
    <x v="2"/>
    <x v="0"/>
    <n v="60000"/>
    <n v="34111.4"/>
    <n v="61.4"/>
    <s v="Female"/>
    <s v="O+"/>
    <b v="0"/>
    <b v="1"/>
    <b v="1"/>
    <n v="12"/>
    <x v="0"/>
  </r>
  <r>
    <s v="PID0315"/>
    <x v="2"/>
    <x v="3"/>
    <n v="18000"/>
    <n v="15787.920000000002"/>
    <n v="82.7"/>
    <s v="Male"/>
    <s v="A+"/>
    <b v="0"/>
    <b v="1"/>
    <b v="1"/>
    <n v="2"/>
    <x v="1"/>
  </r>
  <r>
    <s v="PID0316"/>
    <x v="1"/>
    <x v="1"/>
    <n v="45000"/>
    <n v="0"/>
    <n v="68.8"/>
    <s v="Female"/>
    <s v="A-"/>
    <b v="0"/>
    <b v="1"/>
    <b v="0"/>
    <n v="20"/>
    <x v="0"/>
  </r>
  <r>
    <s v="PID0317"/>
    <x v="0"/>
    <x v="2"/>
    <n v="16000"/>
    <n v="11310.02"/>
    <n v="78.900000000000006"/>
    <s v="Female"/>
    <s v="O+"/>
    <b v="0"/>
    <b v="0"/>
    <b v="1"/>
    <n v="70"/>
    <x v="7"/>
  </r>
  <r>
    <s v="PID0318"/>
    <x v="2"/>
    <x v="2"/>
    <n v="250000"/>
    <n v="181231.9"/>
    <n v="62.6"/>
    <s v="Female"/>
    <s v="O+"/>
    <b v="0"/>
    <b v="0"/>
    <b v="1"/>
    <n v="2"/>
    <x v="1"/>
  </r>
  <r>
    <s v="PID0319"/>
    <x v="1"/>
    <x v="1"/>
    <n v="100"/>
    <n v="0"/>
    <n v="62.9"/>
    <s v="Female"/>
    <s v="B+"/>
    <b v="0"/>
    <b v="0"/>
    <b v="0"/>
    <n v="90"/>
    <x v="7"/>
  </r>
  <r>
    <s v="PID0320"/>
    <x v="0"/>
    <x v="1"/>
    <n v="75000"/>
    <n v="64758.100000000006"/>
    <n v="66.5"/>
    <s v="Male"/>
    <s v="A-"/>
    <b v="0"/>
    <b v="1"/>
    <b v="1"/>
    <n v="25"/>
    <x v="0"/>
  </r>
  <r>
    <s v="PID0321"/>
    <x v="2"/>
    <x v="3"/>
    <n v="40000"/>
    <n v="0"/>
    <n v="83.4"/>
    <s v="Female"/>
    <s v="AB+"/>
    <b v="0"/>
    <b v="0"/>
    <b v="0"/>
    <n v="5"/>
    <x v="3"/>
  </r>
  <r>
    <s v="PID0322"/>
    <x v="2"/>
    <x v="1"/>
    <n v="3000"/>
    <n v="1894.17"/>
    <n v="57.3"/>
    <s v="Female"/>
    <s v="AB+"/>
    <b v="0"/>
    <b v="0"/>
    <b v="1"/>
    <n v="20"/>
    <x v="0"/>
  </r>
  <r>
    <s v="PID0323"/>
    <x v="2"/>
    <x v="2"/>
    <n v="32000"/>
    <n v="0"/>
    <n v="96.5"/>
    <s v="Male"/>
    <s v="O-"/>
    <b v="1"/>
    <b v="0"/>
    <b v="0"/>
    <n v="3"/>
    <x v="3"/>
  </r>
  <r>
    <s v="PID0324"/>
    <x v="1"/>
    <x v="3"/>
    <n v="12000"/>
    <n v="6341.88"/>
    <n v="83.8"/>
    <s v="Male"/>
    <s v="B+"/>
    <b v="0"/>
    <b v="0"/>
    <b v="1"/>
    <n v="25"/>
    <x v="0"/>
  </r>
  <r>
    <s v="PID0325"/>
    <x v="0"/>
    <x v="3"/>
    <n v="16000"/>
    <n v="13735.36"/>
    <n v="57.4"/>
    <s v="Male"/>
    <s v="AB-"/>
    <b v="0"/>
    <b v="0"/>
    <b v="1"/>
    <n v="40"/>
    <x v="2"/>
  </r>
  <r>
    <s v="PID0326"/>
    <x v="1"/>
    <x v="0"/>
    <n v="60000"/>
    <n v="0"/>
    <n v="45.3"/>
    <s v="Female"/>
    <s v="B+"/>
    <b v="1"/>
    <b v="0"/>
    <b v="0"/>
    <n v="12"/>
    <x v="0"/>
  </r>
  <r>
    <s v="PID0327"/>
    <x v="2"/>
    <x v="0"/>
    <n v="90000"/>
    <n v="49301.899999999994"/>
    <n v="97.5"/>
    <s v="Female"/>
    <s v="O+"/>
    <b v="0"/>
    <b v="1"/>
    <b v="1"/>
    <n v="7"/>
    <x v="4"/>
  </r>
  <r>
    <s v="PID0328"/>
    <x v="0"/>
    <x v="2"/>
    <n v="60000"/>
    <n v="52602.28"/>
    <n v="99.9"/>
    <s v="Female"/>
    <s v="O-"/>
    <b v="0"/>
    <b v="0"/>
    <b v="1"/>
    <n v="4"/>
    <x v="3"/>
  </r>
  <r>
    <s v="PID0329"/>
    <x v="4"/>
    <x v="0"/>
    <n v="72000"/>
    <n v="48491.68"/>
    <n v="82.6"/>
    <s v="Male"/>
    <s v="A-"/>
    <b v="0"/>
    <b v="0"/>
    <b v="1"/>
    <n v="4"/>
    <x v="3"/>
  </r>
  <r>
    <s v="PID0330"/>
    <x v="0"/>
    <x v="2"/>
    <n v="500"/>
    <n v="0"/>
    <n v="88.4"/>
    <s v="Female"/>
    <s v="A+"/>
    <b v="0"/>
    <b v="0"/>
    <b v="0"/>
    <n v="4"/>
    <x v="3"/>
  </r>
  <r>
    <s v="PID0331"/>
    <x v="2"/>
    <x v="2"/>
    <n v="100"/>
    <n v="87.74"/>
    <n v="102"/>
    <s v="Female"/>
    <s v="A-"/>
    <b v="0"/>
    <b v="0"/>
    <b v="1"/>
    <n v="9"/>
    <x v="4"/>
  </r>
  <r>
    <s v="PID0332"/>
    <x v="1"/>
    <x v="2"/>
    <n v="72000"/>
    <n v="40552.839999999997"/>
    <n v="73.3"/>
    <s v="Male"/>
    <s v="AB+"/>
    <b v="1"/>
    <b v="0"/>
    <b v="1"/>
    <n v="7"/>
    <x v="4"/>
  </r>
  <r>
    <s v="PID0333"/>
    <x v="2"/>
    <x v="1"/>
    <n v="48000"/>
    <n v="37134"/>
    <n v="91"/>
    <s v="Female"/>
    <s v="AB-"/>
    <b v="0"/>
    <b v="1"/>
    <b v="1"/>
    <n v="12"/>
    <x v="0"/>
  </r>
  <r>
    <s v="PID0334"/>
    <x v="1"/>
    <x v="3"/>
    <n v="12000"/>
    <n v="8904.5999999999985"/>
    <n v="94.6"/>
    <s v="Male"/>
    <s v="A+"/>
    <s v="Yes"/>
    <s v="No"/>
    <b v="1"/>
    <n v="9"/>
    <x v="4"/>
  </r>
  <r>
    <s v="PID0335"/>
    <x v="2"/>
    <x v="2"/>
    <n v="60000"/>
    <n v="0"/>
    <n v="84.5"/>
    <s v="Female"/>
    <s v="AB+"/>
    <b v="0"/>
    <b v="1"/>
    <b v="0"/>
    <n v="12"/>
    <x v="0"/>
  </r>
  <r>
    <s v="PID0336"/>
    <x v="0"/>
    <x v="1"/>
    <n v="32000"/>
    <n v="17880.560000000001"/>
    <n v="87.1"/>
    <s v="Male"/>
    <s v="O+"/>
    <b v="0"/>
    <b v="0"/>
    <b v="1"/>
    <n v="9"/>
    <x v="4"/>
  </r>
  <r>
    <s v="PID0337"/>
    <x v="0"/>
    <x v="2"/>
    <n v="54000"/>
    <n v="0"/>
    <n v="86.6"/>
    <s v="Female"/>
    <s v="O+"/>
    <b v="1"/>
    <b v="0"/>
    <b v="0"/>
    <n v="3"/>
    <x v="3"/>
  </r>
  <r>
    <s v="PID0338"/>
    <x v="2"/>
    <x v="2"/>
    <n v="250000"/>
    <n v="180061.4"/>
    <n v="67.3"/>
    <s v="Male"/>
    <s v="AB+"/>
    <b v="1"/>
    <b v="0"/>
    <b v="1"/>
    <n v="1"/>
    <x v="1"/>
  </r>
  <r>
    <s v="PID0339"/>
    <x v="2"/>
    <x v="2"/>
    <n v="12000"/>
    <n v="10036.98"/>
    <n v="104.5"/>
    <s v="Female"/>
    <s v="A-"/>
    <b v="1"/>
    <b v="1"/>
    <b v="1"/>
    <n v="2"/>
    <x v="1"/>
  </r>
  <r>
    <s v="PID0340"/>
    <x v="2"/>
    <x v="1"/>
    <n v="12000"/>
    <n v="10570.68"/>
    <n v="73.400000000000006"/>
    <s v="Male"/>
    <s v="O+"/>
    <b v="0"/>
    <b v="0"/>
    <b v="1"/>
    <n v="90"/>
    <x v="7"/>
  </r>
  <r>
    <s v="PID0341"/>
    <x v="2"/>
    <x v="0"/>
    <n v="60000"/>
    <n v="49311.68"/>
    <n v="80.8"/>
    <s v="Male"/>
    <s v="A+"/>
    <b v="1"/>
    <b v="1"/>
    <b v="1"/>
    <n v="25"/>
    <x v="0"/>
  </r>
  <r>
    <s v="PID0342"/>
    <x v="0"/>
    <x v="2"/>
    <n v="300000"/>
    <n v="0"/>
    <n v="75.900000000000006"/>
    <s v="Male"/>
    <s v="B-"/>
    <b v="1"/>
    <b v="0"/>
    <b v="0"/>
    <n v="0.5"/>
    <x v="1"/>
  </r>
  <r>
    <s v="PID0343"/>
    <x v="0"/>
    <x v="2"/>
    <n v="500"/>
    <n v="447.66"/>
    <n v="82"/>
    <s v="Male"/>
    <s v="A-"/>
    <b v="0"/>
    <b v="0"/>
    <b v="1"/>
    <n v="0.5"/>
    <x v="1"/>
  </r>
  <r>
    <s v="PID0344"/>
    <x v="0"/>
    <x v="0"/>
    <n v="200000"/>
    <n v="0"/>
    <n v="88.8"/>
    <s v="Male"/>
    <s v="B+"/>
    <b v="1"/>
    <b v="1"/>
    <b v="0"/>
    <n v="12"/>
    <x v="0"/>
  </r>
  <r>
    <s v="PID0345"/>
    <x v="2"/>
    <x v="0"/>
    <n v="30000"/>
    <n v="23792.699999999997"/>
    <n v="85.2"/>
    <s v="Female"/>
    <s v="AB-"/>
    <b v="0"/>
    <b v="1"/>
    <b v="1"/>
    <n v="15"/>
    <x v="0"/>
  </r>
  <r>
    <s v="PID0346"/>
    <x v="2"/>
    <x v="1"/>
    <n v="240000"/>
    <n v="0"/>
    <n v="60.2"/>
    <s v="Male"/>
    <s v="O-"/>
    <b v="1"/>
    <b v="1"/>
    <b v="0"/>
    <n v="7"/>
    <x v="4"/>
  </r>
  <r>
    <s v="PID0347"/>
    <x v="2"/>
    <x v="1"/>
    <n v="40000"/>
    <n v="24642.6"/>
    <n v="88.7"/>
    <s v="Male"/>
    <s v="AB-"/>
    <b v="0"/>
    <b v="0"/>
    <b v="1"/>
    <n v="9"/>
    <x v="4"/>
  </r>
  <r>
    <s v="PID0348"/>
    <x v="1"/>
    <x v="2"/>
    <n v="45000"/>
    <n v="39752.79"/>
    <n v="70"/>
    <s v="Female"/>
    <s v="A+"/>
    <b v="0"/>
    <b v="1"/>
    <b v="1"/>
    <n v="0.5"/>
    <x v="1"/>
  </r>
  <r>
    <s v="PID0349"/>
    <x v="0"/>
    <x v="1"/>
    <n v="24000"/>
    <n v="0"/>
    <n v="92"/>
    <s v="Male"/>
    <s v="AB+"/>
    <b v="0"/>
    <b v="1"/>
    <b v="0"/>
    <n v="9"/>
    <x v="4"/>
  </r>
  <r>
    <s v="PID0350"/>
    <x v="2"/>
    <x v="1"/>
    <n v="100"/>
    <n v="77.66"/>
    <n v="106.6"/>
    <s v="Male"/>
    <s v="AB-"/>
    <b v="1"/>
    <b v="0"/>
    <b v="1"/>
    <n v="200"/>
    <x v="6"/>
  </r>
  <r>
    <s v="PID0351"/>
    <x v="0"/>
    <x v="1"/>
    <n v="250000"/>
    <n v="125062.2"/>
    <n v="96.1"/>
    <s v="Male"/>
    <s v="A+"/>
    <b v="0"/>
    <b v="0"/>
    <b v="1"/>
    <n v="9"/>
    <x v="4"/>
  </r>
  <r>
    <s v="PID0352"/>
    <x v="0"/>
    <x v="0"/>
    <n v="40000"/>
    <n v="0"/>
    <n v="72.599999999999994"/>
    <s v="Male"/>
    <s v="O+"/>
    <b v="0"/>
    <b v="0"/>
    <b v="0"/>
    <n v="4"/>
    <x v="3"/>
  </r>
  <r>
    <s v="PID0353"/>
    <x v="2"/>
    <x v="0"/>
    <n v="16000"/>
    <n v="9324.06"/>
    <n v="78.900000000000006"/>
    <s v="Male"/>
    <s v="A+"/>
    <b v="0"/>
    <b v="0"/>
    <b v="1"/>
    <n v="25"/>
    <x v="0"/>
  </r>
  <r>
    <s v="PID0354"/>
    <x v="2"/>
    <x v="2"/>
    <n v="60000"/>
    <n v="42781.95"/>
    <n v="56.7"/>
    <s v="Male"/>
    <s v="O+"/>
    <b v="0"/>
    <b v="1"/>
    <b v="1"/>
    <n v="2"/>
    <x v="1"/>
  </r>
  <r>
    <s v="PID0355"/>
    <x v="0"/>
    <x v="0"/>
    <n v="100"/>
    <n v="67.64"/>
    <n v="54"/>
    <s v="Female"/>
    <s v="O+"/>
    <b v="0"/>
    <b v="1"/>
    <b v="1"/>
    <n v="7"/>
    <x v="4"/>
  </r>
  <r>
    <s v="PID0356"/>
    <x v="2"/>
    <x v="2"/>
    <n v="500"/>
    <n v="265.38"/>
    <n v="93.2"/>
    <s v="Female"/>
    <s v="O-"/>
    <b v="0"/>
    <b v="0"/>
    <b v="1"/>
    <n v="15"/>
    <x v="0"/>
  </r>
  <r>
    <s v="PID0357"/>
    <x v="2"/>
    <x v="0"/>
    <n v="800"/>
    <n v="0"/>
    <n v="80.5"/>
    <s v="Male"/>
    <s v="AB+"/>
    <b v="0"/>
    <b v="1"/>
    <b v="0"/>
    <n v="20"/>
    <x v="0"/>
  </r>
  <r>
    <s v="PID0358"/>
    <x v="1"/>
    <x v="1"/>
    <n v="12000"/>
    <n v="7609.14"/>
    <n v="79.900000000000006"/>
    <s v="Male"/>
    <s v="AB-"/>
    <b v="0"/>
    <b v="0"/>
    <b v="1"/>
    <n v="12"/>
    <x v="0"/>
  </r>
  <r>
    <s v="PID0359"/>
    <x v="2"/>
    <x v="1"/>
    <n v="24000"/>
    <n v="16555.14"/>
    <n v="100.8"/>
    <s v="Male"/>
    <s v="B-"/>
    <b v="0"/>
    <b v="0"/>
    <b v="1"/>
    <n v="12"/>
    <x v="0"/>
  </r>
  <r>
    <s v="PID0360"/>
    <x v="2"/>
    <x v="0"/>
    <n v="240000"/>
    <n v="0"/>
    <n v="90.4"/>
    <s v="Female"/>
    <s v="AB-"/>
    <b v="0"/>
    <b v="0"/>
    <b v="0"/>
    <n v="5"/>
    <x v="3"/>
  </r>
  <r>
    <s v="PID0361"/>
    <x v="0"/>
    <x v="3"/>
    <n v="100"/>
    <n v="80.67"/>
    <n v="87.4"/>
    <s v="Male"/>
    <s v="O-"/>
    <b v="0"/>
    <b v="0"/>
    <b v="1"/>
    <n v="120"/>
    <x v="6"/>
  </r>
  <r>
    <s v="PID0362"/>
    <x v="0"/>
    <x v="3"/>
    <n v="500"/>
    <n v="329.07"/>
    <n v="95.2"/>
    <s v="Male"/>
    <s v="B+"/>
    <b v="0"/>
    <b v="0"/>
    <b v="1"/>
    <n v="9"/>
    <x v="4"/>
  </r>
  <r>
    <s v="PID0363"/>
    <x v="0"/>
    <x v="1"/>
    <n v="60000"/>
    <n v="37716.720000000001"/>
    <n v="94"/>
    <s v="Male"/>
    <s v="O-"/>
    <b v="1"/>
    <b v="0"/>
    <b v="1"/>
    <n v="5"/>
    <x v="3"/>
  </r>
  <r>
    <s v="PID0364"/>
    <x v="1"/>
    <x v="2"/>
    <n v="30000"/>
    <n v="26951.94"/>
    <n v="74.099999999999994"/>
    <s v="Female"/>
    <s v="B-"/>
    <b v="1"/>
    <b v="1"/>
    <b v="1"/>
    <n v="0.5"/>
    <x v="1"/>
  </r>
  <r>
    <s v="PID0365"/>
    <x v="0"/>
    <x v="0"/>
    <n v="500"/>
    <n v="440.1"/>
    <n v="87.5"/>
    <s v="Male"/>
    <s v="B-"/>
    <b v="0"/>
    <b v="0"/>
    <b v="1"/>
    <n v="15"/>
    <x v="0"/>
  </r>
  <r>
    <s v="PID0366"/>
    <x v="1"/>
    <x v="1"/>
    <n v="1000"/>
    <n v="0"/>
    <n v="72.599999999999994"/>
    <s v="Male"/>
    <s v="B-"/>
    <b v="0"/>
    <b v="1"/>
    <b v="0"/>
    <n v="30"/>
    <x v="2"/>
  </r>
  <r>
    <s v="PID0367"/>
    <x v="0"/>
    <x v="1"/>
    <n v="20000"/>
    <n v="16143.4"/>
    <n v="76.7"/>
    <s v="Female"/>
    <s v="AB-"/>
    <b v="1"/>
    <b v="0"/>
    <b v="1"/>
    <n v="7"/>
    <x v="4"/>
  </r>
  <r>
    <s v="PID0368"/>
    <x v="2"/>
    <x v="2"/>
    <n v="100"/>
    <n v="65.930000000000007"/>
    <n v="84.2"/>
    <s v="Male"/>
    <s v="B+"/>
    <b v="0"/>
    <b v="0"/>
    <b v="1"/>
    <n v="4"/>
    <x v="3"/>
  </r>
  <r>
    <s v="PID0369"/>
    <x v="1"/>
    <x v="2"/>
    <n v="500"/>
    <n v="0"/>
    <n v="79.400000000000006"/>
    <s v="Male"/>
    <s v="B+"/>
    <b v="0"/>
    <b v="0"/>
    <b v="0"/>
    <n v="0.5"/>
    <x v="1"/>
  </r>
  <r>
    <s v="PID0370"/>
    <x v="0"/>
    <x v="2"/>
    <n v="72000"/>
    <n v="0"/>
    <n v="73"/>
    <s v="Male"/>
    <s v="B+"/>
    <b v="0"/>
    <b v="0"/>
    <b v="0"/>
    <n v="4"/>
    <x v="3"/>
  </r>
  <r>
    <s v="PID0371"/>
    <x v="0"/>
    <x v="3"/>
    <n v="72000"/>
    <n v="54838.92"/>
    <n v="56.4"/>
    <s v="Female"/>
    <s v="A+"/>
    <b v="1"/>
    <b v="0"/>
    <b v="1"/>
    <n v="7"/>
    <x v="4"/>
  </r>
  <r>
    <s v="PID0372"/>
    <x v="0"/>
    <x v="3"/>
    <n v="500"/>
    <n v="0"/>
    <n v="76.3"/>
    <s v="Male"/>
    <s v="B+"/>
    <b v="1"/>
    <b v="0"/>
    <b v="0"/>
    <n v="15"/>
    <x v="0"/>
  </r>
  <r>
    <s v="PID0373"/>
    <x v="2"/>
    <x v="2"/>
    <n v="240000"/>
    <n v="196046.63999999998"/>
    <n v="58.4"/>
    <s v="Female"/>
    <s v="O-"/>
    <b v="0"/>
    <s v="Yes"/>
    <b v="1"/>
    <n v="400"/>
    <x v="5"/>
  </r>
  <r>
    <s v="PID0374"/>
    <x v="1"/>
    <x v="0"/>
    <n v="18000"/>
    <n v="9141.42"/>
    <n v="49.6"/>
    <s v="Male"/>
    <s v="B-"/>
    <b v="1"/>
    <b v="0"/>
    <b v="1"/>
    <n v="12"/>
    <x v="0"/>
  </r>
  <r>
    <s v="PID0375"/>
    <x v="2"/>
    <x v="0"/>
    <n v="16000"/>
    <n v="13267.3"/>
    <n v="86"/>
    <s v="Male"/>
    <s v="O-"/>
    <b v="0"/>
    <b v="0"/>
    <b v="1"/>
    <n v="25"/>
    <x v="0"/>
  </r>
  <r>
    <s v="PID0376"/>
    <x v="0"/>
    <x v="2"/>
    <n v="800"/>
    <n v="698.61"/>
    <n v="54.8"/>
    <s v="Female"/>
    <s v="AB+"/>
    <b v="0"/>
    <b v="0"/>
    <b v="1"/>
    <n v="5"/>
    <x v="3"/>
  </r>
  <r>
    <s v="PID0377"/>
    <x v="1"/>
    <x v="0"/>
    <n v="72000"/>
    <n v="0"/>
    <n v="64.599999999999994"/>
    <s v="Male"/>
    <s v="A-"/>
    <b v="0"/>
    <b v="0"/>
    <b v="0"/>
    <n v="15"/>
    <x v="0"/>
  </r>
  <r>
    <s v="PID0378"/>
    <x v="0"/>
    <x v="2"/>
    <n v="30000"/>
    <n v="23847.09"/>
    <n v="90.5"/>
    <s v="Male"/>
    <s v="A+"/>
    <b v="1"/>
    <b v="1"/>
    <b v="1"/>
    <n v="20"/>
    <x v="0"/>
  </r>
  <r>
    <s v="PID0379"/>
    <x v="0"/>
    <x v="0"/>
    <n v="21000"/>
    <n v="0"/>
    <n v="65"/>
    <s v="Female"/>
    <s v="B-"/>
    <b v="0"/>
    <b v="0"/>
    <b v="0"/>
    <n v="5"/>
    <x v="3"/>
  </r>
  <r>
    <s v="PID0380"/>
    <x v="2"/>
    <x v="1"/>
    <n v="100"/>
    <n v="0"/>
    <n v="64.2"/>
    <s v="Male"/>
    <s v="B-"/>
    <b v="1"/>
    <b v="0"/>
    <b v="0"/>
    <n v="9"/>
    <x v="4"/>
  </r>
  <r>
    <s v="PID0381"/>
    <x v="1"/>
    <x v="1"/>
    <n v="90000"/>
    <n v="45637.1"/>
    <n v="65.400000000000006"/>
    <s v="Female"/>
    <s v="AB+"/>
    <b v="0"/>
    <b v="0"/>
    <b v="1"/>
    <n v="12"/>
    <x v="0"/>
  </r>
  <r>
    <s v="PID0382"/>
    <x v="2"/>
    <x v="3"/>
    <n v="18000"/>
    <n v="11172.539999999999"/>
    <n v="63"/>
    <s v="Female"/>
    <s v="B-"/>
    <b v="0"/>
    <b v="0"/>
    <b v="1"/>
    <n v="120"/>
    <x v="6"/>
  </r>
  <r>
    <s v="PID0383"/>
    <x v="1"/>
    <x v="1"/>
    <n v="250000"/>
    <n v="0"/>
    <n v="93.2"/>
    <s v="Female"/>
    <s v="AB+"/>
    <b v="0"/>
    <b v="0"/>
    <b v="0"/>
    <n v="200"/>
    <x v="6"/>
  </r>
  <r>
    <s v="PID0384"/>
    <x v="2"/>
    <x v="1"/>
    <n v="100"/>
    <n v="57.71"/>
    <n v="81"/>
    <s v="Male"/>
    <s v="B-"/>
    <b v="1"/>
    <b v="0"/>
    <b v="1"/>
    <n v="15"/>
    <x v="0"/>
  </r>
  <r>
    <s v="PID0385"/>
    <x v="2"/>
    <x v="2"/>
    <n v="30000"/>
    <n v="15793.41"/>
    <n v="61.8"/>
    <s v="Male"/>
    <s v="A-"/>
    <b v="0"/>
    <b v="0"/>
    <b v="1"/>
    <n v="2"/>
    <x v="1"/>
  </r>
  <r>
    <s v="PID0386"/>
    <x v="2"/>
    <x v="2"/>
    <n v="60000"/>
    <n v="46224.04"/>
    <n v="93.4"/>
    <s v="Female"/>
    <s v="A-"/>
    <b v="0"/>
    <b v="0"/>
    <b v="1"/>
    <n v="2"/>
    <x v="1"/>
  </r>
  <r>
    <s v="PID0387"/>
    <x v="0"/>
    <x v="2"/>
    <n v="24000"/>
    <n v="15849.300000000001"/>
    <n v="89.4"/>
    <s v="Male"/>
    <s v="B-"/>
    <b v="0"/>
    <b v="0"/>
    <b v="1"/>
    <n v="3"/>
    <x v="3"/>
  </r>
  <r>
    <s v="PID0388"/>
    <x v="0"/>
    <x v="3"/>
    <n v="30000"/>
    <n v="23214.36"/>
    <n v="92.9"/>
    <s v="Female"/>
    <s v="B-"/>
    <b v="0"/>
    <b v="1"/>
    <b v="1"/>
    <n v="2"/>
    <x v="1"/>
  </r>
  <r>
    <s v="PID0389"/>
    <x v="1"/>
    <x v="3"/>
    <n v="16000"/>
    <n v="0"/>
    <n v="81.400000000000006"/>
    <s v="Male"/>
    <s v="AB+"/>
    <b v="0"/>
    <b v="1"/>
    <b v="0"/>
    <n v="20"/>
    <x v="0"/>
  </r>
  <r>
    <s v="PID0390"/>
    <x v="0"/>
    <x v="0"/>
    <n v="75000"/>
    <n v="52324.55"/>
    <n v="70.7"/>
    <s v="Female"/>
    <s v="O-"/>
    <b v="0"/>
    <b v="1"/>
    <b v="1"/>
    <n v="12"/>
    <x v="0"/>
  </r>
  <r>
    <s v="PID0391"/>
    <x v="2"/>
    <x v="0"/>
    <n v="4000"/>
    <n v="0"/>
    <n v="72.8"/>
    <s v="Female"/>
    <s v="AB-"/>
    <b v="0"/>
    <b v="0"/>
    <b v="0"/>
    <n v="12"/>
    <x v="0"/>
  </r>
  <r>
    <s v="PID0392"/>
    <x v="2"/>
    <x v="0"/>
    <n v="250000"/>
    <n v="154333.29999999999"/>
    <n v="90.2"/>
    <s v="Male"/>
    <s v="AB+"/>
    <b v="0"/>
    <s v="Yes"/>
    <b v="1"/>
    <n v="12"/>
    <x v="0"/>
  </r>
  <r>
    <s v="PID0393"/>
    <x v="1"/>
    <x v="3"/>
    <n v="90000"/>
    <n v="54359.3"/>
    <n v="76.599999999999994"/>
    <s v="Female"/>
    <s v="B-"/>
    <b v="0"/>
    <b v="0"/>
    <b v="1"/>
    <n v="9"/>
    <x v="4"/>
  </r>
  <r>
    <s v="PID0394"/>
    <x v="1"/>
    <x v="1"/>
    <n v="45000"/>
    <n v="34948.050000000003"/>
    <n v="81.099999999999994"/>
    <s v="Male"/>
    <s v="AB-"/>
    <b v="0"/>
    <b v="0"/>
    <b v="1"/>
    <n v="25"/>
    <x v="0"/>
  </r>
  <r>
    <s v="PID0395"/>
    <x v="2"/>
    <x v="3"/>
    <n v="48000"/>
    <n v="31165.759999999998"/>
    <n v="79.3"/>
    <s v="Male"/>
    <s v="B+"/>
    <b v="0"/>
    <b v="0"/>
    <b v="1"/>
    <n v="0"/>
    <x v="1"/>
  </r>
  <r>
    <s v="PID0396"/>
    <x v="1"/>
    <x v="2"/>
    <n v="12000"/>
    <n v="9210.5399999999991"/>
    <n v="83.4"/>
    <s v="Female"/>
    <s v="AB+"/>
    <b v="0"/>
    <b v="0"/>
    <b v="1"/>
    <n v="0.5"/>
    <x v="1"/>
  </r>
  <r>
    <s v="PID0397"/>
    <x v="2"/>
    <x v="2"/>
    <n v="800"/>
    <n v="630.55999999999995"/>
    <n v="86.9"/>
    <s v="Female"/>
    <s v="A-"/>
    <b v="0"/>
    <b v="1"/>
    <b v="1"/>
    <n v="12"/>
    <x v="0"/>
  </r>
  <r>
    <s v="PID0398"/>
    <x v="2"/>
    <x v="0"/>
    <n v="24000"/>
    <n v="17480.04"/>
    <n v="65"/>
    <s v="Female"/>
    <s v="A+"/>
    <b v="0"/>
    <b v="0"/>
    <b v="1"/>
    <n v="12"/>
    <x v="0"/>
  </r>
  <r>
    <s v="PID0399"/>
    <x v="2"/>
    <x v="1"/>
    <n v="60000"/>
    <n v="39419.75"/>
    <n v="89.7"/>
    <s v="Female"/>
    <s v="AB+"/>
    <b v="1"/>
    <b v="0"/>
    <b v="1"/>
    <n v="15"/>
    <x v="0"/>
  </r>
  <r>
    <s v="PID0400"/>
    <x v="2"/>
    <x v="2"/>
    <n v="24000"/>
    <n v="20401.560000000001"/>
    <n v="72"/>
    <s v="Female"/>
    <s v="A-"/>
    <s v="No"/>
    <b v="0"/>
    <b v="1"/>
    <n v="3"/>
    <x v="3"/>
  </r>
  <r>
    <s v="PID0401"/>
    <x v="1"/>
    <x v="2"/>
    <n v="60000"/>
    <n v="31762.350000000002"/>
    <n v="46.9"/>
    <s v="Female"/>
    <s v="O-"/>
    <b v="1"/>
    <b v="1"/>
    <b v="1"/>
    <n v="2"/>
    <x v="1"/>
  </r>
  <r>
    <s v="PID0402"/>
    <x v="2"/>
    <x v="1"/>
    <n v="250000"/>
    <n v="207131.6"/>
    <n v="87.8"/>
    <s v="Female"/>
    <s v="A-"/>
    <b v="1"/>
    <b v="0"/>
    <b v="1"/>
    <n v="7"/>
    <x v="4"/>
  </r>
  <r>
    <s v="PID0403"/>
    <x v="0"/>
    <x v="0"/>
    <n v="1600"/>
    <n v="1276.22"/>
    <n v="92.7"/>
    <s v="Male"/>
    <s v="A+"/>
    <b v="1"/>
    <b v="0"/>
    <b v="1"/>
    <n v="7"/>
    <x v="4"/>
  </r>
  <r>
    <s v="PID0404"/>
    <x v="1"/>
    <x v="0"/>
    <n v="12000"/>
    <n v="8430.7800000000007"/>
    <n v="97.4"/>
    <s v="Male"/>
    <s v="O+"/>
    <b v="1"/>
    <b v="0"/>
    <b v="1"/>
    <n v="7"/>
    <x v="4"/>
  </r>
  <r>
    <s v="PID0405"/>
    <x v="2"/>
    <x v="0"/>
    <n v="32000"/>
    <n v="25608.2"/>
    <n v="58.1"/>
    <s v="Female"/>
    <s v="O+"/>
    <b v="1"/>
    <b v="0"/>
    <b v="1"/>
    <n v="15"/>
    <x v="0"/>
  </r>
  <r>
    <s v="PID0406"/>
    <x v="2"/>
    <x v="0"/>
    <n v="12000"/>
    <n v="0"/>
    <n v="86.9"/>
    <s v="Female"/>
    <s v="B+"/>
    <b v="0"/>
    <b v="0"/>
    <b v="0"/>
    <n v="15"/>
    <x v="0"/>
  </r>
  <r>
    <s v="PID0407"/>
    <x v="1"/>
    <x v="2"/>
    <n v="100"/>
    <n v="60.99"/>
    <n v="80.5"/>
    <s v="Male"/>
    <s v="AB+"/>
    <b v="0"/>
    <b v="1"/>
    <b v="1"/>
    <n v="200"/>
    <x v="6"/>
  </r>
  <r>
    <s v="PID0408"/>
    <x v="0"/>
    <x v="3"/>
    <n v="24000"/>
    <n v="16421.2"/>
    <n v="74.099999999999994"/>
    <s v="Male"/>
    <s v="B+"/>
    <b v="0"/>
    <b v="0"/>
    <b v="1"/>
    <n v="7"/>
    <x v="4"/>
  </r>
  <r>
    <s v="PID0409"/>
    <x v="1"/>
    <x v="3"/>
    <n v="48000"/>
    <n v="0"/>
    <n v="84.6"/>
    <s v="Female"/>
    <s v="AB-"/>
    <b v="0"/>
    <b v="0"/>
    <b v="0"/>
    <n v="5"/>
    <x v="3"/>
  </r>
  <r>
    <s v="PID0410"/>
    <x v="0"/>
    <x v="0"/>
    <n v="60000"/>
    <n v="0"/>
    <n v="87.2"/>
    <s v="Female"/>
    <s v="A+"/>
    <b v="0"/>
    <b v="1"/>
    <b v="0"/>
    <n v="20"/>
    <x v="0"/>
  </r>
  <r>
    <s v="PID0411"/>
    <x v="2"/>
    <x v="2"/>
    <n v="800"/>
    <n v="401.91"/>
    <n v="87.6"/>
    <s v="Female"/>
    <s v="AB-"/>
    <b v="1"/>
    <b v="0"/>
    <b v="1"/>
    <n v="0.5"/>
    <x v="1"/>
  </r>
  <r>
    <s v="PID0412"/>
    <x v="0"/>
    <x v="0"/>
    <n v="40000"/>
    <n v="0"/>
    <n v="86.3"/>
    <s v="Male"/>
    <s v="O+"/>
    <b v="0"/>
    <b v="0"/>
    <b v="0"/>
    <n v="90"/>
    <x v="7"/>
  </r>
  <r>
    <s v="PID0413"/>
    <x v="1"/>
    <x v="2"/>
    <n v="72000"/>
    <n v="36270.04"/>
    <n v="73.400000000000006"/>
    <s v="Female"/>
    <s v="O+"/>
    <b v="0"/>
    <b v="0"/>
    <b v="1"/>
    <n v="25"/>
    <x v="0"/>
  </r>
  <r>
    <s v="PID0414"/>
    <x v="1"/>
    <x v="3"/>
    <n v="60000"/>
    <n v="36798"/>
    <n v="55.9"/>
    <s v="Male"/>
    <s v="O+"/>
    <b v="0"/>
    <b v="0"/>
    <b v="1"/>
    <n v="40"/>
    <x v="2"/>
  </r>
  <r>
    <s v="PID0415"/>
    <x v="0"/>
    <x v="2"/>
    <n v="500"/>
    <n v="398.78"/>
    <n v="55"/>
    <s v="Female"/>
    <s v="AB-"/>
    <b v="1"/>
    <b v="0"/>
    <b v="1"/>
    <n v="2"/>
    <x v="1"/>
  </r>
  <r>
    <s v="PID0416"/>
    <x v="2"/>
    <x v="3"/>
    <n v="32000"/>
    <n v="23542.2"/>
    <n v="86.7"/>
    <s v="Male"/>
    <s v="A+"/>
    <b v="0"/>
    <b v="1"/>
    <b v="1"/>
    <n v="15"/>
    <x v="0"/>
  </r>
  <r>
    <s v="PID0417"/>
    <x v="0"/>
    <x v="3"/>
    <n v="32000"/>
    <n v="20557.72"/>
    <n v="95.4"/>
    <s v="Female"/>
    <s v="O+"/>
    <b v="1"/>
    <b v="0"/>
    <b v="1"/>
    <n v="9"/>
    <x v="4"/>
  </r>
  <r>
    <s v="PID0418"/>
    <x v="2"/>
    <x v="0"/>
    <n v="90000"/>
    <n v="66424.05"/>
    <n v="68.7"/>
    <s v="Male"/>
    <s v="B+"/>
    <b v="0"/>
    <b v="0"/>
    <b v="1"/>
    <n v="25"/>
    <x v="0"/>
  </r>
  <r>
    <s v="PID0419"/>
    <x v="0"/>
    <x v="0"/>
    <n v="200000"/>
    <n v="114686.88"/>
    <n v="86.5"/>
    <s v="Male"/>
    <s v="AB+"/>
    <b v="1"/>
    <b v="0"/>
    <b v="1"/>
    <n v="12"/>
    <x v="0"/>
  </r>
  <r>
    <s v="PID0420"/>
    <x v="1"/>
    <x v="1"/>
    <n v="240000"/>
    <n v="131303.88"/>
    <n v="92.2"/>
    <s v="Male"/>
    <s v="A-"/>
    <b v="0"/>
    <b v="0"/>
    <b v="1"/>
    <n v="25"/>
    <x v="0"/>
  </r>
  <r>
    <s v="PID0421"/>
    <x v="1"/>
    <x v="1"/>
    <n v="45000"/>
    <n v="26761.53"/>
    <n v="72"/>
    <s v="Female"/>
    <s v="AB+"/>
    <b v="0"/>
    <b v="0"/>
    <b v="1"/>
    <n v="12"/>
    <x v="0"/>
  </r>
  <r>
    <s v="PID0422"/>
    <x v="0"/>
    <x v="0"/>
    <n v="800"/>
    <n v="0"/>
    <n v="69.3"/>
    <s v="Female"/>
    <s v="A-"/>
    <b v="0"/>
    <b v="0"/>
    <b v="0"/>
    <n v="20"/>
    <x v="0"/>
  </r>
  <r>
    <s v="PID0423"/>
    <x v="0"/>
    <x v="0"/>
    <n v="250000"/>
    <n v="160812.4"/>
    <n v="106.1"/>
    <s v="Female"/>
    <s v="A-"/>
    <b v="0"/>
    <b v="0"/>
    <b v="1"/>
    <n v="5"/>
    <x v="3"/>
  </r>
  <r>
    <s v="PID0424"/>
    <x v="0"/>
    <x v="2"/>
    <n v="800"/>
    <n v="411.18"/>
    <n v="86.3"/>
    <s v="Male"/>
    <s v="AB-"/>
    <b v="0"/>
    <b v="0"/>
    <b v="1"/>
    <n v="5"/>
    <x v="3"/>
  </r>
  <r>
    <s v="PID0425"/>
    <x v="2"/>
    <x v="1"/>
    <n v="45000"/>
    <n v="33185.19"/>
    <n v="60.9"/>
    <s v="Male"/>
    <s v="B+"/>
    <b v="1"/>
    <s v="No"/>
    <b v="1"/>
    <n v="12"/>
    <x v="0"/>
  </r>
  <r>
    <s v="PID0426"/>
    <x v="0"/>
    <x v="0"/>
    <n v="800"/>
    <n v="0"/>
    <n v="77.599999999999994"/>
    <s v="Female"/>
    <s v="O+"/>
    <b v="1"/>
    <b v="1"/>
    <b v="0"/>
    <n v="9"/>
    <x v="4"/>
  </r>
  <r>
    <s v="PID0427"/>
    <x v="2"/>
    <x v="2"/>
    <n v="40000"/>
    <n v="24492.959999999999"/>
    <n v="66"/>
    <s v="Female"/>
    <s v="B+"/>
    <b v="0"/>
    <b v="0"/>
    <b v="1"/>
    <n v="3"/>
    <x v="3"/>
  </r>
  <r>
    <s v="PID0428"/>
    <x v="0"/>
    <x v="3"/>
    <n v="3000"/>
    <n v="2095.89"/>
    <n v="83.6"/>
    <s v="Female"/>
    <s v="A+"/>
    <b v="0"/>
    <b v="0"/>
    <b v="1"/>
    <n v="5"/>
    <x v="3"/>
  </r>
  <r>
    <s v="PID0429"/>
    <x v="1"/>
    <x v="2"/>
    <n v="40000"/>
    <n v="33618.6"/>
    <n v="58.9"/>
    <s v="Male"/>
    <s v="AB+"/>
    <b v="0"/>
    <b v="0"/>
    <b v="1"/>
    <n v="2"/>
    <x v="1"/>
  </r>
  <r>
    <s v="PID0430"/>
    <x v="0"/>
    <x v="0"/>
    <n v="72000"/>
    <n v="58499.199999999997"/>
    <n v="79"/>
    <s v="Female"/>
    <s v="B-"/>
    <b v="0"/>
    <b v="0"/>
    <b v="1"/>
    <n v="5"/>
    <x v="3"/>
  </r>
  <r>
    <s v="PID0431"/>
    <x v="0"/>
    <x v="3"/>
    <n v="12000"/>
    <n v="6952.4400000000005"/>
    <n v="98.2"/>
    <s v="Male"/>
    <s v="O-"/>
    <b v="0"/>
    <b v="0"/>
    <b v="1"/>
    <n v="120"/>
    <x v="6"/>
  </r>
  <r>
    <s v="PID0432"/>
    <x v="2"/>
    <x v="2"/>
    <n v="54000"/>
    <n v="34491.06"/>
    <n v="74.7"/>
    <s v="Female"/>
    <s v="A-"/>
    <b v="0"/>
    <b v="0"/>
    <b v="1"/>
    <n v="0.5"/>
    <x v="1"/>
  </r>
  <r>
    <s v="PID0433"/>
    <x v="0"/>
    <x v="0"/>
    <n v="45000"/>
    <n v="24593.67"/>
    <n v="80.400000000000006"/>
    <s v="Female"/>
    <s v="O-"/>
    <b v="0"/>
    <b v="0"/>
    <b v="1"/>
    <n v="200"/>
    <x v="6"/>
  </r>
  <r>
    <s v="PID0434"/>
    <x v="0"/>
    <x v="0"/>
    <n v="100"/>
    <n v="52.32"/>
    <n v="60.8"/>
    <s v="Female"/>
    <s v="O-"/>
    <b v="0"/>
    <b v="1"/>
    <b v="1"/>
    <n v="12"/>
    <x v="0"/>
  </r>
  <r>
    <s v="PID0435"/>
    <x v="0"/>
    <x v="1"/>
    <n v="24000"/>
    <n v="18705.88"/>
    <n v="56"/>
    <s v="Male"/>
    <s v="B+"/>
    <b v="0"/>
    <b v="0"/>
    <b v="1"/>
    <n v="12"/>
    <x v="0"/>
  </r>
  <r>
    <s v="PID0436"/>
    <x v="2"/>
    <x v="1"/>
    <n v="18000"/>
    <n v="13355.46"/>
    <n v="74.400000000000006"/>
    <s v="Female"/>
    <s v="A-"/>
    <b v="0"/>
    <b v="0"/>
    <b v="1"/>
    <n v="5"/>
    <x v="3"/>
  </r>
  <r>
    <s v="PID0437"/>
    <x v="1"/>
    <x v="0"/>
    <n v="54000"/>
    <n v="27150.75"/>
    <n v="63.4"/>
    <s v="Male"/>
    <s v="AB+"/>
    <b v="0"/>
    <b v="0"/>
    <b v="1"/>
    <n v="200"/>
    <x v="6"/>
  </r>
  <r>
    <s v="PID0438"/>
    <x v="1"/>
    <x v="2"/>
    <n v="500"/>
    <n v="393.88"/>
    <n v="86"/>
    <s v="Male"/>
    <s v="O+"/>
    <b v="0"/>
    <b v="1"/>
    <b v="1"/>
    <n v="3"/>
    <x v="3"/>
  </r>
  <r>
    <s v="PID0439"/>
    <x v="1"/>
    <x v="0"/>
    <n v="48000"/>
    <n v="33606.400000000001"/>
    <n v="78.8"/>
    <s v="Female"/>
    <s v="B-"/>
    <b v="0"/>
    <b v="0"/>
    <b v="1"/>
    <n v="150"/>
    <x v="6"/>
  </r>
  <r>
    <s v="PID0440"/>
    <x v="0"/>
    <x v="1"/>
    <n v="72000"/>
    <n v="36669.199999999997"/>
    <n v="74.599999999999994"/>
    <s v="Male"/>
    <s v="O-"/>
    <b v="0"/>
    <b v="1"/>
    <b v="1"/>
    <n v="25"/>
    <x v="0"/>
  </r>
  <r>
    <s v="PID0441"/>
    <x v="1"/>
    <x v="0"/>
    <n v="200"/>
    <n v="101.26"/>
    <n v="88.5"/>
    <s v="Female"/>
    <s v="AB-"/>
    <b v="0"/>
    <b v="0"/>
    <b v="1"/>
    <n v="4"/>
    <x v="3"/>
  </r>
  <r>
    <s v="PID0442"/>
    <x v="0"/>
    <x v="0"/>
    <n v="20000"/>
    <n v="10124.379999999999"/>
    <n v="59.1"/>
    <s v="Male"/>
    <s v="B-"/>
    <b v="0"/>
    <b v="0"/>
    <b v="1"/>
    <n v="12"/>
    <x v="0"/>
  </r>
  <r>
    <s v="PID0443"/>
    <x v="2"/>
    <x v="2"/>
    <n v="60000"/>
    <n v="37390.25"/>
    <n v="72.900000000000006"/>
    <s v="Male"/>
    <s v="B-"/>
    <b v="0"/>
    <b v="0"/>
    <b v="1"/>
    <n v="1"/>
    <x v="1"/>
  </r>
  <r>
    <s v="PID0444"/>
    <x v="0"/>
    <x v="2"/>
    <n v="45000"/>
    <n v="39564"/>
    <n v="83"/>
    <s v="Male"/>
    <s v="B+"/>
    <b v="0"/>
    <b v="0"/>
    <b v="1"/>
    <n v="2"/>
    <x v="1"/>
  </r>
  <r>
    <s v="PID0445"/>
    <x v="2"/>
    <x v="2"/>
    <n v="24000"/>
    <n v="14404.98"/>
    <n v="69.2"/>
    <s v="Female"/>
    <s v="A+"/>
    <b v="0"/>
    <b v="1"/>
    <b v="1"/>
    <n v="20"/>
    <x v="0"/>
  </r>
  <r>
    <s v="PID0446"/>
    <x v="1"/>
    <x v="2"/>
    <n v="15000"/>
    <n v="9615.15"/>
    <n v="77.7"/>
    <s v="Female"/>
    <s v="O+"/>
    <b v="0"/>
    <b v="0"/>
    <b v="1"/>
    <n v="0.5"/>
    <x v="1"/>
  </r>
  <r>
    <s v="PID0447"/>
    <x v="2"/>
    <x v="0"/>
    <n v="250000"/>
    <n v="166346.30000000002"/>
    <n v="89.9"/>
    <s v="Female"/>
    <s v="A+"/>
    <b v="0"/>
    <b v="0"/>
    <b v="1"/>
    <n v="7"/>
    <x v="4"/>
  </r>
  <r>
    <s v="PID0448"/>
    <x v="2"/>
    <x v="2"/>
    <n v="24000"/>
    <n v="21098.2"/>
    <n v="84.7"/>
    <s v="Female"/>
    <s v="O+"/>
    <b v="0"/>
    <b v="0"/>
    <b v="1"/>
    <n v="1"/>
    <x v="1"/>
  </r>
  <r>
    <s v="PID0449"/>
    <x v="1"/>
    <x v="2"/>
    <n v="250000"/>
    <n v="185578.5"/>
    <n v="74.599999999999994"/>
    <s v="Male"/>
    <s v="B+"/>
    <b v="0"/>
    <b v="0"/>
    <b v="1"/>
    <n v="2"/>
    <x v="1"/>
  </r>
  <r>
    <s v="PID0450"/>
    <x v="0"/>
    <x v="1"/>
    <n v="300000"/>
    <n v="0"/>
    <n v="93.5"/>
    <s v="Female"/>
    <s v="A-"/>
    <b v="0"/>
    <b v="0"/>
    <b v="0"/>
    <n v="15"/>
    <x v="0"/>
  </r>
  <r>
    <s v="PID0451"/>
    <x v="2"/>
    <x v="3"/>
    <n v="18000"/>
    <n v="15254.939999999999"/>
    <n v="83.6"/>
    <s v="Female"/>
    <s v="AB-"/>
    <b v="1"/>
    <b v="0"/>
    <b v="1"/>
    <n v="12"/>
    <x v="0"/>
  </r>
  <r>
    <s v="PID0452"/>
    <x v="2"/>
    <x v="0"/>
    <n v="3000"/>
    <n v="2236.71"/>
    <n v="69.3"/>
    <s v="Female"/>
    <s v="O+"/>
    <b v="0"/>
    <b v="1"/>
    <b v="1"/>
    <n v="2"/>
    <x v="1"/>
  </r>
  <r>
    <s v="PID0453"/>
    <x v="2"/>
    <x v="2"/>
    <n v="18000"/>
    <n v="0"/>
    <n v="72"/>
    <s v="Male"/>
    <s v="B-"/>
    <b v="0"/>
    <b v="1"/>
    <b v="0"/>
    <n v="2"/>
    <x v="1"/>
  </r>
  <r>
    <s v="PID0454"/>
    <x v="0"/>
    <x v="0"/>
    <n v="32000"/>
    <n v="18500.68"/>
    <n v="84.8"/>
    <s v="Male"/>
    <s v="AB-"/>
    <b v="0"/>
    <b v="1"/>
    <b v="1"/>
    <n v="25"/>
    <x v="0"/>
  </r>
  <r>
    <s v="PID0455"/>
    <x v="4"/>
    <x v="0"/>
    <n v="100"/>
    <n v="73.209999999999994"/>
    <n v="97.4"/>
    <s v="Female"/>
    <s v="AB-"/>
    <s v="No"/>
    <s v="No"/>
    <b v="1"/>
    <n v="12"/>
    <x v="0"/>
  </r>
  <r>
    <s v="PID0456"/>
    <x v="0"/>
    <x v="0"/>
    <n v="54000"/>
    <n v="0"/>
    <n v="89.3"/>
    <s v="Male"/>
    <s v="O+"/>
    <b v="0"/>
    <b v="0"/>
    <b v="0"/>
    <n v="4"/>
    <x v="3"/>
  </r>
  <r>
    <s v="PID0457"/>
    <x v="0"/>
    <x v="3"/>
    <n v="800"/>
    <n v="565.26"/>
    <n v="69.5"/>
    <s v="Female"/>
    <s v="AB-"/>
    <b v="1"/>
    <b v="0"/>
    <b v="1"/>
    <n v="2"/>
    <x v="1"/>
  </r>
  <r>
    <s v="PID0458"/>
    <x v="2"/>
    <x v="2"/>
    <n v="72000"/>
    <n v="45460.44"/>
    <n v="87.7"/>
    <s v="Female"/>
    <s v="O-"/>
    <b v="0"/>
    <b v="0"/>
    <b v="1"/>
    <n v="2"/>
    <x v="1"/>
  </r>
  <r>
    <s v="PID0459"/>
    <x v="1"/>
    <x v="0"/>
    <n v="40000"/>
    <n v="21188.600000000002"/>
    <n v="81.2"/>
    <s v="Male"/>
    <s v="B-"/>
    <b v="0"/>
    <b v="0"/>
    <b v="1"/>
    <n v="25"/>
    <x v="0"/>
  </r>
  <r>
    <s v="PID0460"/>
    <x v="2"/>
    <x v="1"/>
    <n v="40000"/>
    <n v="35616"/>
    <n v="95.7"/>
    <s v="Male"/>
    <s v="A-"/>
    <b v="0"/>
    <b v="0"/>
    <b v="1"/>
    <n v="20"/>
    <x v="0"/>
  </r>
  <r>
    <s v="PID0461"/>
    <x v="0"/>
    <x v="2"/>
    <n v="32000"/>
    <n v="0"/>
    <n v="54.9"/>
    <s v="Male"/>
    <s v="AB+"/>
    <b v="0"/>
    <b v="0"/>
    <b v="0"/>
    <n v="1"/>
    <x v="1"/>
  </r>
  <r>
    <s v="PID0462"/>
    <x v="2"/>
    <x v="0"/>
    <n v="54000"/>
    <n v="27921.96"/>
    <n v="89.1"/>
    <s v="Female"/>
    <s v="O+"/>
    <b v="0"/>
    <b v="0"/>
    <b v="1"/>
    <n v="25"/>
    <x v="0"/>
  </r>
  <r>
    <s v="PID0463"/>
    <x v="0"/>
    <x v="3"/>
    <n v="40000"/>
    <n v="23114.3"/>
    <n v="86.6"/>
    <s v="Male"/>
    <s v="B-"/>
    <b v="0"/>
    <b v="0"/>
    <b v="1"/>
    <n v="7"/>
    <x v="4"/>
  </r>
  <r>
    <s v="PID0464"/>
    <x v="1"/>
    <x v="0"/>
    <n v="800"/>
    <n v="0"/>
    <n v="88.4"/>
    <s v="Female"/>
    <s v="O+"/>
    <b v="0"/>
    <b v="0"/>
    <b v="0"/>
    <n v="12"/>
    <x v="0"/>
  </r>
  <r>
    <s v="PID0465"/>
    <x v="2"/>
    <x v="1"/>
    <n v="32000"/>
    <n v="26512.240000000002"/>
    <n v="84.7"/>
    <s v="Male"/>
    <s v="A-"/>
    <b v="0"/>
    <b v="1"/>
    <b v="1"/>
    <n v="7"/>
    <x v="4"/>
  </r>
  <r>
    <s v="PID0466"/>
    <x v="1"/>
    <x v="0"/>
    <n v="12000"/>
    <n v="0"/>
    <n v="74.8"/>
    <s v="Female"/>
    <s v="B-"/>
    <b v="0"/>
    <b v="1"/>
    <b v="0"/>
    <n v="9"/>
    <x v="4"/>
  </r>
  <r>
    <s v="PID0467"/>
    <x v="1"/>
    <x v="1"/>
    <n v="40000"/>
    <n v="0"/>
    <n v="85.2"/>
    <s v="Male"/>
    <s v="O-"/>
    <b v="1"/>
    <b v="1"/>
    <b v="0"/>
    <n v="7"/>
    <x v="4"/>
  </r>
  <r>
    <s v="PID0468"/>
    <x v="4"/>
    <x v="2"/>
    <n v="21000"/>
    <n v="13118.279999999999"/>
    <n v="93.5"/>
    <s v="Female"/>
    <s v="B-"/>
    <b v="1"/>
    <b v="1"/>
    <b v="1"/>
    <n v="5"/>
    <x v="3"/>
  </r>
  <r>
    <s v="PID0469"/>
    <x v="4"/>
    <x v="3"/>
    <n v="3000"/>
    <n v="2092.17"/>
    <n v="63.4"/>
    <s v="Female"/>
    <s v="B-"/>
    <b v="0"/>
    <b v="1"/>
    <b v="1"/>
    <n v="3"/>
    <x v="3"/>
  </r>
  <r>
    <s v="PID0470"/>
    <x v="1"/>
    <x v="2"/>
    <n v="75000"/>
    <n v="38626.699999999997"/>
    <n v="91.5"/>
    <s v="Male"/>
    <s v="A-"/>
    <b v="1"/>
    <b v="1"/>
    <b v="1"/>
    <n v="12"/>
    <x v="0"/>
  </r>
  <r>
    <s v="PID0471"/>
    <x v="4"/>
    <x v="3"/>
    <n v="800"/>
    <n v="628.30999999999995"/>
    <n v="93.4"/>
    <s v="Male"/>
    <s v="O+"/>
    <b v="1"/>
    <b v="1"/>
    <b v="1"/>
    <n v="15"/>
    <x v="0"/>
  </r>
  <r>
    <s v="PID0472"/>
    <x v="0"/>
    <x v="0"/>
    <n v="75000"/>
    <n v="0"/>
    <n v="52.2"/>
    <s v="Female"/>
    <s v="B-"/>
    <b v="0"/>
    <b v="1"/>
    <b v="0"/>
    <n v="200"/>
    <x v="6"/>
  </r>
  <r>
    <s v="PID0473"/>
    <x v="0"/>
    <x v="0"/>
    <n v="20000"/>
    <n v="15777.76"/>
    <n v="92.6"/>
    <s v="Female"/>
    <s v="O-"/>
    <b v="0"/>
    <b v="0"/>
    <b v="1"/>
    <n v="5"/>
    <x v="3"/>
  </r>
  <r>
    <s v="PID0474"/>
    <x v="0"/>
    <x v="2"/>
    <n v="100"/>
    <n v="53.65"/>
    <n v="65"/>
    <s v="Female"/>
    <s v="B+"/>
    <b v="0"/>
    <b v="0"/>
    <b v="1"/>
    <n v="7"/>
    <x v="4"/>
  </r>
  <r>
    <s v="PID0475"/>
    <x v="1"/>
    <x v="1"/>
    <n v="75000"/>
    <n v="52660.649999999994"/>
    <n v="70.900000000000006"/>
    <s v="Male"/>
    <s v="B-"/>
    <b v="1"/>
    <b v="0"/>
    <b v="1"/>
    <n v="12"/>
    <x v="0"/>
  </r>
  <r>
    <s v="PID0476"/>
    <x v="2"/>
    <x v="0"/>
    <n v="250000"/>
    <n v="0"/>
    <n v="102.5"/>
    <s v="Female"/>
    <s v="O+"/>
    <b v="1"/>
    <b v="1"/>
    <b v="0"/>
    <n v="30"/>
    <x v="2"/>
  </r>
  <r>
    <s v="PID0477"/>
    <x v="2"/>
    <x v="1"/>
    <n v="20000"/>
    <n v="16069.82"/>
    <n v="80.900000000000006"/>
    <s v="Female"/>
    <s v="A+"/>
    <b v="1"/>
    <b v="0"/>
    <b v="1"/>
    <n v="15"/>
    <x v="0"/>
  </r>
  <r>
    <s v="PID0478"/>
    <x v="2"/>
    <x v="2"/>
    <n v="72000"/>
    <n v="42648.72"/>
    <n v="67"/>
    <s v="Female"/>
    <s v="AB-"/>
    <b v="0"/>
    <b v="0"/>
    <b v="1"/>
    <n v="0.5"/>
    <x v="1"/>
  </r>
  <r>
    <s v="PID0479"/>
    <x v="0"/>
    <x v="0"/>
    <n v="4000"/>
    <n v="2417.92"/>
    <n v="72.400000000000006"/>
    <s v="Male"/>
    <s v="A-"/>
    <b v="1"/>
    <b v="0"/>
    <b v="1"/>
    <n v="15"/>
    <x v="0"/>
  </r>
  <r>
    <s v="PID0480"/>
    <x v="2"/>
    <x v="0"/>
    <n v="30000"/>
    <n v="20098.86"/>
    <n v="56.7"/>
    <s v="Female"/>
    <s v="B+"/>
    <b v="0"/>
    <b v="0"/>
    <b v="1"/>
    <n v="20"/>
    <x v="0"/>
  </r>
  <r>
    <s v="PID0481"/>
    <x v="2"/>
    <x v="2"/>
    <n v="45000"/>
    <n v="32491.47"/>
    <n v="65"/>
    <s v="Male"/>
    <s v="A+"/>
    <b v="0"/>
    <b v="1"/>
    <b v="1"/>
    <n v="4"/>
    <x v="3"/>
  </r>
  <r>
    <s v="PID0482"/>
    <x v="0"/>
    <x v="1"/>
    <n v="100"/>
    <n v="0"/>
    <n v="83.3"/>
    <s v="Male"/>
    <s v="O-"/>
    <b v="0"/>
    <b v="0"/>
    <b v="0"/>
    <n v="40"/>
    <x v="2"/>
  </r>
  <r>
    <s v="PID0483"/>
    <x v="1"/>
    <x v="2"/>
    <n v="500"/>
    <n v="344.06"/>
    <n v="81.8"/>
    <s v="Female"/>
    <s v="AB+"/>
    <b v="0"/>
    <b v="0"/>
    <b v="1"/>
    <n v="15"/>
    <x v="0"/>
  </r>
  <r>
    <s v="PID0484"/>
    <x v="2"/>
    <x v="2"/>
    <n v="500"/>
    <n v="261.82"/>
    <n v="67.2"/>
    <s v="Male"/>
    <s v="O-"/>
    <b v="0"/>
    <b v="0"/>
    <b v="1"/>
    <n v="0.5"/>
    <x v="1"/>
  </r>
  <r>
    <s v="PID0485"/>
    <x v="1"/>
    <x v="0"/>
    <n v="60000"/>
    <n v="0"/>
    <n v="66.599999999999994"/>
    <s v="Female"/>
    <s v="AB-"/>
    <b v="1"/>
    <b v="1"/>
    <b v="0"/>
    <n v="30"/>
    <x v="2"/>
  </r>
  <r>
    <s v="PID0486"/>
    <x v="0"/>
    <x v="0"/>
    <n v="48000"/>
    <n v="24552.12"/>
    <n v="92.5"/>
    <s v="Male"/>
    <s v="O-"/>
    <b v="0"/>
    <b v="0"/>
    <b v="1"/>
    <n v="9"/>
    <x v="4"/>
  </r>
  <r>
    <s v="PID0487"/>
    <x v="0"/>
    <x v="0"/>
    <n v="15000"/>
    <n v="11420.150000000001"/>
    <n v="93.9"/>
    <s v="Male"/>
    <s v="A+"/>
    <b v="0"/>
    <b v="0"/>
    <b v="1"/>
    <n v="7"/>
    <x v="4"/>
  </r>
  <r>
    <s v="PID0488"/>
    <x v="0"/>
    <x v="0"/>
    <n v="800"/>
    <n v="655.24"/>
    <n v="95.9"/>
    <s v="Male"/>
    <s v="O+"/>
    <b v="0"/>
    <b v="0"/>
    <b v="1"/>
    <n v="3"/>
    <x v="3"/>
  </r>
  <r>
    <s v="PID0489"/>
    <x v="0"/>
    <x v="1"/>
    <n v="21000"/>
    <n v="11200.84"/>
    <n v="64"/>
    <s v="Male"/>
    <s v="B+"/>
    <b v="0"/>
    <s v="Yes"/>
    <b v="1"/>
    <n v="12"/>
    <x v="0"/>
  </r>
  <r>
    <s v="PID0490"/>
    <x v="2"/>
    <x v="0"/>
    <n v="40000"/>
    <n v="23810.400000000001"/>
    <n v="60.9"/>
    <s v="Female"/>
    <s v="AB+"/>
    <b v="0"/>
    <b v="0"/>
    <b v="1"/>
    <n v="7"/>
    <x v="4"/>
  </r>
  <r>
    <s v="PID0491"/>
    <x v="0"/>
    <x v="1"/>
    <n v="500"/>
    <n v="287.83999999999997"/>
    <n v="85.3"/>
    <s v="Male"/>
    <s v="A-"/>
    <b v="0"/>
    <b v="0"/>
    <b v="1"/>
    <n v="5"/>
    <x v="3"/>
  </r>
  <r>
    <s v="PID0492"/>
    <x v="2"/>
    <x v="1"/>
    <n v="100"/>
    <n v="51.38"/>
    <n v="86.1"/>
    <s v="Female"/>
    <s v="O+"/>
    <b v="0"/>
    <b v="0"/>
    <b v="1"/>
    <n v="20"/>
    <x v="0"/>
  </r>
  <r>
    <s v="PID0493"/>
    <x v="1"/>
    <x v="2"/>
    <n v="300000"/>
    <n v="211507.65"/>
    <n v="90.8"/>
    <s v="Male"/>
    <s v="B+"/>
    <b v="0"/>
    <b v="1"/>
    <b v="1"/>
    <n v="5"/>
    <x v="3"/>
  </r>
  <r>
    <s v="PID0494"/>
    <x v="2"/>
    <x v="0"/>
    <n v="500"/>
    <n v="284.92"/>
    <n v="56.6"/>
    <s v="Female"/>
    <s v="A+"/>
    <b v="0"/>
    <b v="0"/>
    <b v="1"/>
    <n v="15"/>
    <x v="0"/>
  </r>
  <r>
    <s v="PID0495"/>
    <x v="0"/>
    <x v="0"/>
    <n v="300000"/>
    <n v="185608.34999999998"/>
    <n v="89.2"/>
    <s v="Male"/>
    <s v="B-"/>
    <b v="1"/>
    <b v="0"/>
    <b v="1"/>
    <n v="2"/>
    <x v="1"/>
  </r>
  <r>
    <s v="PID0496"/>
    <x v="0"/>
    <x v="3"/>
    <n v="20000"/>
    <n v="16429.98"/>
    <n v="60.3"/>
    <s v="Male"/>
    <s v="O+"/>
    <b v="0"/>
    <b v="1"/>
    <b v="1"/>
    <n v="20"/>
    <x v="0"/>
  </r>
  <r>
    <s v="PID0497"/>
    <x v="0"/>
    <x v="1"/>
    <n v="3000"/>
    <n v="1761.06"/>
    <n v="55.5"/>
    <s v="Male"/>
    <s v="A-"/>
    <b v="0"/>
    <b v="0"/>
    <b v="1"/>
    <n v="5"/>
    <x v="3"/>
  </r>
  <r>
    <s v="PID0498"/>
    <x v="0"/>
    <x v="2"/>
    <n v="60000"/>
    <n v="38814.75"/>
    <n v="91.9"/>
    <s v="Female"/>
    <s v="O-"/>
    <b v="1"/>
    <b v="1"/>
    <b v="1"/>
    <n v="2"/>
    <x v="1"/>
  </r>
  <r>
    <s v="PID0499"/>
    <x v="0"/>
    <x v="1"/>
    <n v="100"/>
    <n v="0"/>
    <n v="47.9"/>
    <s v="Female"/>
    <s v="B-"/>
    <b v="0"/>
    <b v="0"/>
    <b v="0"/>
    <n v="400"/>
    <x v="5"/>
  </r>
  <r>
    <s v="PID0500"/>
    <x v="1"/>
    <x v="0"/>
    <n v="40000"/>
    <n v="30912.5"/>
    <n v="70.900000000000006"/>
    <s v="Female"/>
    <s v="A+"/>
    <b v="1"/>
    <b v="1"/>
    <b v="1"/>
    <n v="30"/>
    <x v="2"/>
  </r>
  <r>
    <s v="PID0501"/>
    <x v="2"/>
    <x v="2"/>
    <n v="18000"/>
    <n v="15163.32"/>
    <n v="87.8"/>
    <s v="Female"/>
    <s v="A+"/>
    <b v="0"/>
    <b v="0"/>
    <b v="1"/>
    <n v="3"/>
    <x v="3"/>
  </r>
  <r>
    <s v="PID0502"/>
    <x v="0"/>
    <x v="0"/>
    <n v="24000"/>
    <n v="15407.22"/>
    <n v="94.4"/>
    <s v="Male"/>
    <s v="A+"/>
    <b v="0"/>
    <b v="0"/>
    <b v="1"/>
    <n v="15"/>
    <x v="0"/>
  </r>
  <r>
    <s v="PID0503"/>
    <x v="0"/>
    <x v="0"/>
    <n v="18000"/>
    <n v="13926.54"/>
    <n v="79.5"/>
    <s v="Female"/>
    <s v="O+"/>
    <b v="0"/>
    <b v="0"/>
    <b v="1"/>
    <n v="30"/>
    <x v="2"/>
  </r>
  <r>
    <s v="PID0504"/>
    <x v="2"/>
    <x v="0"/>
    <n v="800"/>
    <n v="675.79"/>
    <n v="95"/>
    <s v="Male"/>
    <s v="B+"/>
    <b v="0"/>
    <b v="1"/>
    <b v="1"/>
    <n v="3"/>
    <x v="3"/>
  </r>
  <r>
    <s v="PID0505"/>
    <x v="0"/>
    <x v="3"/>
    <n v="3000"/>
    <n v="2550.7200000000003"/>
    <n v="91.7"/>
    <s v="Male"/>
    <s v="AB-"/>
    <b v="0"/>
    <b v="0"/>
    <b v="1"/>
    <n v="30"/>
    <x v="2"/>
  </r>
  <r>
    <s v="PID0506"/>
    <x v="2"/>
    <x v="2"/>
    <n v="200000"/>
    <n v="136126"/>
    <n v="94.5"/>
    <s v="Male"/>
    <s v="B-"/>
    <b v="0"/>
    <b v="0"/>
    <b v="1"/>
    <n v="2"/>
    <x v="1"/>
  </r>
  <r>
    <s v="PID0507"/>
    <x v="2"/>
    <x v="1"/>
    <n v="20000"/>
    <n v="0"/>
    <n v="73"/>
    <s v="Male"/>
    <s v="A-"/>
    <b v="0"/>
    <b v="1"/>
    <b v="0"/>
    <n v="7"/>
    <x v="4"/>
  </r>
  <r>
    <s v="PID0508"/>
    <x v="1"/>
    <x v="0"/>
    <n v="1600"/>
    <n v="831.9"/>
    <n v="80"/>
    <s v="Female"/>
    <s v="B-"/>
    <b v="0"/>
    <b v="1"/>
    <b v="1"/>
    <n v="12"/>
    <x v="0"/>
  </r>
  <r>
    <s v="PID0509"/>
    <x v="2"/>
    <x v="0"/>
    <n v="21000"/>
    <n v="0"/>
    <n v="87.1"/>
    <s v="Female"/>
    <s v="AB-"/>
    <b v="0"/>
    <b v="1"/>
    <b v="0"/>
    <n v="25"/>
    <x v="0"/>
  </r>
  <r>
    <s v="PID0510"/>
    <x v="2"/>
    <x v="2"/>
    <n v="250000"/>
    <n v="208992.5"/>
    <n v="78.5"/>
    <s v="Female"/>
    <s v="O+"/>
    <b v="1"/>
    <b v="0"/>
    <b v="1"/>
    <n v="12"/>
    <x v="0"/>
  </r>
  <r>
    <s v="PID0511"/>
    <x v="0"/>
    <x v="2"/>
    <n v="18000"/>
    <n v="14072.099999999999"/>
    <n v="74.3"/>
    <s v="Male"/>
    <s v="B-"/>
    <b v="1"/>
    <b v="0"/>
    <b v="1"/>
    <n v="0.5"/>
    <x v="1"/>
  </r>
  <r>
    <s v="PID0512"/>
    <x v="2"/>
    <x v="2"/>
    <n v="12000"/>
    <n v="8253.24"/>
    <n v="81.7"/>
    <s v="Female"/>
    <s v="O+"/>
    <b v="0"/>
    <b v="0"/>
    <b v="1"/>
    <n v="2"/>
    <x v="1"/>
  </r>
  <r>
    <s v="PID0513"/>
    <x v="2"/>
    <x v="2"/>
    <n v="21000"/>
    <n v="12593.21"/>
    <n v="61.8"/>
    <s v="Male"/>
    <s v="B-"/>
    <b v="0"/>
    <b v="0"/>
    <b v="1"/>
    <n v="2"/>
    <x v="1"/>
  </r>
  <r>
    <s v="PID0514"/>
    <x v="0"/>
    <x v="2"/>
    <n v="3000"/>
    <n v="2591.46"/>
    <n v="80.8"/>
    <s v="Female"/>
    <s v="O+"/>
    <b v="1"/>
    <b v="0"/>
    <b v="1"/>
    <n v="3"/>
    <x v="3"/>
  </r>
  <r>
    <s v="PID0515"/>
    <x v="0"/>
    <x v="0"/>
    <n v="100"/>
    <n v="0"/>
    <n v="89"/>
    <s v="Female"/>
    <s v="A+"/>
    <b v="0"/>
    <b v="0"/>
    <b v="0"/>
    <n v="9"/>
    <x v="4"/>
  </r>
  <r>
    <s v="PID0516"/>
    <x v="1"/>
    <x v="1"/>
    <n v="40000"/>
    <n v="0"/>
    <n v="86.6"/>
    <s v="Male"/>
    <s v="AB+"/>
    <b v="0"/>
    <b v="0"/>
    <b v="0"/>
    <n v="20"/>
    <x v="0"/>
  </r>
  <r>
    <s v="PID0517"/>
    <x v="1"/>
    <x v="2"/>
    <n v="32000"/>
    <n v="19961.72"/>
    <n v="82.7"/>
    <s v="Male"/>
    <s v="A-"/>
    <b v="0"/>
    <b v="0"/>
    <b v="1"/>
    <n v="30"/>
    <x v="2"/>
  </r>
  <r>
    <s v="PID0518"/>
    <x v="2"/>
    <x v="2"/>
    <n v="12000"/>
    <n v="0"/>
    <n v="69"/>
    <s v="Female"/>
    <s v="AB+"/>
    <b v="0"/>
    <b v="0"/>
    <b v="0"/>
    <n v="15"/>
    <x v="0"/>
  </r>
  <r>
    <s v="PID0519"/>
    <x v="0"/>
    <x v="2"/>
    <n v="500"/>
    <n v="440.14"/>
    <n v="89"/>
    <s v="Male"/>
    <s v="O-"/>
    <b v="0"/>
    <b v="0"/>
    <b v="1"/>
    <n v="2"/>
    <x v="1"/>
  </r>
  <r>
    <s v="PID0520"/>
    <x v="1"/>
    <x v="0"/>
    <n v="18000"/>
    <n v="13589.579999999998"/>
    <n v="70.400000000000006"/>
    <s v="Male"/>
    <s v="A-"/>
    <b v="0"/>
    <b v="0"/>
    <b v="1"/>
    <n v="250"/>
    <x v="5"/>
  </r>
  <r>
    <s v="PID0521"/>
    <x v="2"/>
    <x v="0"/>
    <n v="30000"/>
    <n v="25487.22"/>
    <n v="68.2"/>
    <s v="Female"/>
    <s v="A-"/>
    <b v="0"/>
    <b v="0"/>
    <b v="1"/>
    <n v="40"/>
    <x v="2"/>
  </r>
  <r>
    <s v="PID0522"/>
    <x v="2"/>
    <x v="2"/>
    <n v="100"/>
    <n v="78.08"/>
    <n v="95"/>
    <s v="Male"/>
    <s v="B+"/>
    <b v="1"/>
    <b v="0"/>
    <b v="1"/>
    <n v="12"/>
    <x v="0"/>
  </r>
  <r>
    <s v="PID0523"/>
    <x v="1"/>
    <x v="2"/>
    <n v="3000"/>
    <n v="2243.25"/>
    <n v="84"/>
    <s v="Male"/>
    <s v="B+"/>
    <b v="0"/>
    <b v="0"/>
    <b v="1"/>
    <n v="2"/>
    <x v="1"/>
  </r>
  <r>
    <s v="PID0524"/>
    <x v="2"/>
    <x v="1"/>
    <n v="800"/>
    <n v="0"/>
    <n v="60"/>
    <s v="Female"/>
    <s v="O+"/>
    <b v="0"/>
    <b v="1"/>
    <b v="0"/>
    <n v="12"/>
    <x v="0"/>
  </r>
  <r>
    <s v="PID0525"/>
    <x v="2"/>
    <x v="3"/>
    <n v="60000"/>
    <n v="41143.879999999997"/>
    <n v="75.599999999999994"/>
    <s v="Female"/>
    <s v="O-"/>
    <b v="0"/>
    <b v="1"/>
    <b v="1"/>
    <n v="40"/>
    <x v="2"/>
  </r>
  <r>
    <s v="PID0526"/>
    <x v="0"/>
    <x v="0"/>
    <n v="60000"/>
    <n v="33533.699999999997"/>
    <n v="85.6"/>
    <s v="Female"/>
    <s v="O+"/>
    <b v="0"/>
    <b v="0"/>
    <b v="1"/>
    <n v="5"/>
    <x v="3"/>
  </r>
  <r>
    <s v="PID0527"/>
    <x v="2"/>
    <x v="0"/>
    <n v="60000"/>
    <n v="44740.639999999999"/>
    <n v="87.9"/>
    <s v="Male"/>
    <s v="O-"/>
    <b v="0"/>
    <b v="1"/>
    <b v="1"/>
    <n v="15"/>
    <x v="0"/>
  </r>
  <r>
    <s v="PID0528"/>
    <x v="0"/>
    <x v="2"/>
    <n v="240000"/>
    <n v="151588.20000000001"/>
    <n v="88"/>
    <s v="Female"/>
    <s v="B-"/>
    <b v="0"/>
    <b v="0"/>
    <b v="1"/>
    <n v="3"/>
    <x v="3"/>
  </r>
  <r>
    <s v="PID0529"/>
    <x v="0"/>
    <x v="0"/>
    <n v="500"/>
    <n v="425.63"/>
    <n v="79.3"/>
    <s v="Male"/>
    <s v="O+"/>
    <b v="0"/>
    <b v="1"/>
    <b v="1"/>
    <n v="5"/>
    <x v="3"/>
  </r>
  <r>
    <s v="PID0530"/>
    <x v="0"/>
    <x v="1"/>
    <n v="54000"/>
    <n v="33776.94"/>
    <n v="106.3"/>
    <s v="Male"/>
    <s v="B+"/>
    <b v="1"/>
    <b v="0"/>
    <b v="1"/>
    <n v="40"/>
    <x v="2"/>
  </r>
  <r>
    <s v="PID0531"/>
    <x v="1"/>
    <x v="0"/>
    <n v="500"/>
    <n v="421.74"/>
    <n v="80.3"/>
    <s v="Female"/>
    <s v="B+"/>
    <b v="0"/>
    <b v="0"/>
    <b v="1"/>
    <n v="9"/>
    <x v="4"/>
  </r>
  <r>
    <s v="PID0532"/>
    <x v="2"/>
    <x v="3"/>
    <n v="500"/>
    <n v="331.85"/>
    <n v="62.1"/>
    <s v="Male"/>
    <s v="AB-"/>
    <b v="1"/>
    <b v="1"/>
    <b v="1"/>
    <n v="20"/>
    <x v="0"/>
  </r>
  <r>
    <s v="PID0533"/>
    <x v="1"/>
    <x v="2"/>
    <n v="4000"/>
    <n v="3017.36"/>
    <n v="59.3"/>
    <s v="Male"/>
    <s v="B+"/>
    <b v="0"/>
    <b v="1"/>
    <b v="1"/>
    <n v="7"/>
    <x v="4"/>
  </r>
  <r>
    <s v="PID0534"/>
    <x v="2"/>
    <x v="2"/>
    <n v="30000"/>
    <n v="20327.550000000003"/>
    <n v="82.2"/>
    <s v="Female"/>
    <s v="B+"/>
    <b v="1"/>
    <b v="0"/>
    <b v="1"/>
    <n v="0"/>
    <x v="1"/>
  </r>
  <r>
    <s v="PID0535"/>
    <x v="1"/>
    <x v="1"/>
    <n v="500"/>
    <n v="364.49"/>
    <n v="71.5"/>
    <s v="Male"/>
    <s v="A-"/>
    <b v="0"/>
    <b v="0"/>
    <b v="1"/>
    <n v="20"/>
    <x v="0"/>
  </r>
  <r>
    <s v="PID0536"/>
    <x v="2"/>
    <x v="0"/>
    <n v="24000"/>
    <n v="21240.06"/>
    <n v="84.1"/>
    <s v="Female"/>
    <s v="B+"/>
    <b v="1"/>
    <b v="0"/>
    <b v="1"/>
    <n v="25"/>
    <x v="0"/>
  </r>
  <r>
    <s v="PID0537"/>
    <x v="2"/>
    <x v="0"/>
    <n v="24000"/>
    <n v="0"/>
    <n v="80.2"/>
    <s v="Male"/>
    <s v="AB+"/>
    <b v="0"/>
    <b v="1"/>
    <b v="0"/>
    <n v="9"/>
    <x v="4"/>
  </r>
  <r>
    <s v="PID0538"/>
    <x v="0"/>
    <x v="2"/>
    <n v="12000"/>
    <n v="10189.74"/>
    <n v="71.900000000000006"/>
    <s v="Male"/>
    <s v="O+"/>
    <b v="1"/>
    <b v="0"/>
    <b v="1"/>
    <n v="2"/>
    <x v="1"/>
  </r>
  <r>
    <s v="PID0539"/>
    <x v="2"/>
    <x v="0"/>
    <n v="3000"/>
    <n v="1854.3000000000002"/>
    <n v="105.9"/>
    <s v="Female"/>
    <s v="AB-"/>
    <b v="1"/>
    <b v="0"/>
    <b v="1"/>
    <n v="2"/>
    <x v="1"/>
  </r>
  <r>
    <s v="PID0540"/>
    <x v="0"/>
    <x v="0"/>
    <n v="18000"/>
    <n v="13947.39"/>
    <n v="67.400000000000006"/>
    <s v="Male"/>
    <s v="O+"/>
    <b v="1"/>
    <b v="0"/>
    <b v="1"/>
    <n v="20"/>
    <x v="0"/>
  </r>
  <r>
    <s v="PID0541"/>
    <x v="0"/>
    <x v="0"/>
    <n v="36000"/>
    <n v="0"/>
    <n v="96.3"/>
    <s v="Male"/>
    <s v="B+"/>
    <b v="1"/>
    <b v="0"/>
    <b v="0"/>
    <n v="5"/>
    <x v="3"/>
  </r>
  <r>
    <s v="PID0542"/>
    <x v="1"/>
    <x v="1"/>
    <n v="60000"/>
    <n v="51130.649999999994"/>
    <n v="68.7"/>
    <s v="Male"/>
    <s v="B+"/>
    <b v="0"/>
    <b v="1"/>
    <b v="1"/>
    <n v="9"/>
    <x v="4"/>
  </r>
  <r>
    <s v="PID0543"/>
    <x v="0"/>
    <x v="3"/>
    <n v="30000"/>
    <n v="0"/>
    <n v="83.1"/>
    <s v="Male"/>
    <s v="AB+"/>
    <b v="0"/>
    <b v="0"/>
    <b v="0"/>
    <n v="5"/>
    <x v="3"/>
  </r>
  <r>
    <s v="PID0544"/>
    <x v="0"/>
    <x v="2"/>
    <n v="18000"/>
    <n v="11185.2"/>
    <n v="76.400000000000006"/>
    <s v="Female"/>
    <s v="AB-"/>
    <b v="0"/>
    <b v="1"/>
    <b v="1"/>
    <n v="4"/>
    <x v="3"/>
  </r>
  <r>
    <s v="PID0545"/>
    <x v="0"/>
    <x v="0"/>
    <n v="800"/>
    <n v="553.55999999999995"/>
    <n v="84.4"/>
    <s v="Female"/>
    <s v="AB-"/>
    <b v="0"/>
    <b v="1"/>
    <b v="1"/>
    <n v="40"/>
    <x v="2"/>
  </r>
  <r>
    <s v="PID0546"/>
    <x v="1"/>
    <x v="2"/>
    <n v="40000"/>
    <n v="25096.68"/>
    <n v="78.3"/>
    <s v="Male"/>
    <s v="AB+"/>
    <b v="1"/>
    <b v="0"/>
    <b v="1"/>
    <n v="25"/>
    <x v="0"/>
  </r>
  <r>
    <s v="PID0547"/>
    <x v="2"/>
    <x v="1"/>
    <n v="60000"/>
    <n v="38975.100000000006"/>
    <n v="80.8"/>
    <s v="Female"/>
    <s v="A-"/>
    <b v="1"/>
    <b v="1"/>
    <b v="1"/>
    <n v="50"/>
    <x v="2"/>
  </r>
  <r>
    <s v="PID0548"/>
    <x v="2"/>
    <x v="0"/>
    <n v="40000"/>
    <n v="20817"/>
    <n v="85.4"/>
    <s v="Female"/>
    <s v="A-"/>
    <b v="0"/>
    <b v="0"/>
    <b v="1"/>
    <n v="20"/>
    <x v="0"/>
  </r>
  <r>
    <s v="PID0549"/>
    <x v="0"/>
    <x v="2"/>
    <n v="32000"/>
    <n v="16508.88"/>
    <n v="54.1"/>
    <s v="Female"/>
    <s v="B+"/>
    <b v="1"/>
    <b v="1"/>
    <b v="1"/>
    <n v="4"/>
    <x v="3"/>
  </r>
  <r>
    <s v="PID0550"/>
    <x v="2"/>
    <x v="1"/>
    <n v="240000"/>
    <n v="196347.36000000002"/>
    <n v="91.8"/>
    <s v="Male"/>
    <s v="AB-"/>
    <b v="1"/>
    <b v="0"/>
    <b v="1"/>
    <n v="30"/>
    <x v="2"/>
  </r>
  <r>
    <s v="PID0551"/>
    <x v="0"/>
    <x v="2"/>
    <n v="800"/>
    <n v="674.58"/>
    <n v="76"/>
    <s v="Female"/>
    <s v="A-"/>
    <b v="0"/>
    <b v="0"/>
    <b v="1"/>
    <n v="4"/>
    <x v="3"/>
  </r>
  <r>
    <s v="PID0552"/>
    <x v="2"/>
    <x v="1"/>
    <n v="18000"/>
    <n v="15280.02"/>
    <n v="68.3"/>
    <s v="Female"/>
    <s v="AB-"/>
    <b v="0"/>
    <b v="0"/>
    <b v="1"/>
    <n v="25"/>
    <x v="0"/>
  </r>
  <r>
    <s v="PID0553"/>
    <x v="0"/>
    <x v="0"/>
    <n v="12000"/>
    <n v="8012.82"/>
    <n v="94.6"/>
    <s v="Female"/>
    <s v="O+"/>
    <b v="0"/>
    <b v="0"/>
    <b v="1"/>
    <n v="0"/>
    <x v="1"/>
  </r>
  <r>
    <s v="PID0554"/>
    <x v="0"/>
    <x v="2"/>
    <n v="16000"/>
    <n v="0"/>
    <n v="87.6"/>
    <s v="Female"/>
    <s v="B-"/>
    <b v="0"/>
    <b v="0"/>
    <b v="0"/>
    <n v="2"/>
    <x v="1"/>
  </r>
  <r>
    <s v="PID0555"/>
    <x v="0"/>
    <x v="0"/>
    <n v="200000"/>
    <n v="110010.4"/>
    <n v="78.900000000000006"/>
    <s v="Female"/>
    <s v="AB-"/>
    <b v="1"/>
    <b v="0"/>
    <b v="1"/>
    <n v="9"/>
    <x v="4"/>
  </r>
  <r>
    <s v="PID0556"/>
    <x v="0"/>
    <x v="1"/>
    <n v="250000"/>
    <n v="131051.8"/>
    <n v="92.1"/>
    <s v="Female"/>
    <s v="B+"/>
    <b v="1"/>
    <b v="0"/>
    <b v="1"/>
    <n v="20"/>
    <x v="0"/>
  </r>
  <r>
    <s v="PID0557"/>
    <x v="0"/>
    <x v="0"/>
    <n v="3000"/>
    <n v="1931.88"/>
    <n v="61.8"/>
    <s v="Female"/>
    <s v="A-"/>
    <b v="0"/>
    <b v="1"/>
    <b v="1"/>
    <n v="4"/>
    <x v="3"/>
  </r>
  <r>
    <s v="PID0558"/>
    <x v="2"/>
    <x v="1"/>
    <n v="100"/>
    <n v="83.8"/>
    <n v="71.599999999999994"/>
    <s v="Male"/>
    <s v="A+"/>
    <b v="0"/>
    <b v="1"/>
    <b v="1"/>
    <n v="12"/>
    <x v="0"/>
  </r>
  <r>
    <s v="PID0559"/>
    <x v="2"/>
    <x v="0"/>
    <n v="240000"/>
    <n v="130677.12"/>
    <n v="111.9"/>
    <s v="Female"/>
    <s v="B+"/>
    <b v="0"/>
    <b v="0"/>
    <b v="1"/>
    <n v="5"/>
    <x v="3"/>
  </r>
  <r>
    <s v="PID0560"/>
    <x v="2"/>
    <x v="2"/>
    <n v="200000"/>
    <n v="0"/>
    <n v="99.1"/>
    <s v="Female"/>
    <s v="AB+"/>
    <b v="0"/>
    <b v="0"/>
    <b v="0"/>
    <n v="20"/>
    <x v="0"/>
  </r>
  <r>
    <s v="PID0561"/>
    <x v="2"/>
    <x v="1"/>
    <n v="250000"/>
    <n v="173905.2"/>
    <n v="95.1"/>
    <s v="Male"/>
    <s v="AB+"/>
    <b v="1"/>
    <b v="1"/>
    <b v="1"/>
    <n v="7"/>
    <x v="4"/>
  </r>
  <r>
    <s v="PID0562"/>
    <x v="2"/>
    <x v="1"/>
    <n v="12000"/>
    <n v="0"/>
    <n v="94.9"/>
    <s v="Female"/>
    <s v="A-"/>
    <b v="0"/>
    <b v="0"/>
    <b v="0"/>
    <n v="25"/>
    <x v="0"/>
  </r>
  <r>
    <s v="PID0563"/>
    <x v="2"/>
    <x v="2"/>
    <n v="30000"/>
    <n v="15006.119999999999"/>
    <n v="69.2"/>
    <s v="Female"/>
    <s v="AB-"/>
    <b v="1"/>
    <b v="1"/>
    <b v="1"/>
    <n v="15"/>
    <x v="0"/>
  </r>
  <r>
    <s v="PID0564"/>
    <x v="2"/>
    <x v="1"/>
    <n v="60000"/>
    <n v="38081.199999999997"/>
    <n v="79.599999999999994"/>
    <s v="Male"/>
    <s v="O-"/>
    <b v="0"/>
    <b v="1"/>
    <b v="1"/>
    <n v="5"/>
    <x v="3"/>
  </r>
  <r>
    <s v="PID0565"/>
    <x v="0"/>
    <x v="0"/>
    <n v="100"/>
    <n v="57.68"/>
    <n v="90.9"/>
    <s v="Male"/>
    <s v="B-"/>
    <b v="1"/>
    <b v="1"/>
    <b v="1"/>
    <n v="7"/>
    <x v="4"/>
  </r>
  <r>
    <s v="PID0566"/>
    <x v="2"/>
    <x v="0"/>
    <n v="32000"/>
    <n v="24633.200000000001"/>
    <n v="87.1"/>
    <s v="Female"/>
    <s v="B-"/>
    <b v="0"/>
    <b v="0"/>
    <b v="1"/>
    <n v="30"/>
    <x v="2"/>
  </r>
  <r>
    <s v="PID0567"/>
    <x v="0"/>
    <x v="0"/>
    <n v="800"/>
    <n v="453.8"/>
    <n v="72.2"/>
    <s v="Female"/>
    <s v="A-"/>
    <b v="1"/>
    <b v="0"/>
    <b v="1"/>
    <n v="5"/>
    <x v="3"/>
  </r>
  <r>
    <s v="PID0568"/>
    <x v="0"/>
    <x v="3"/>
    <n v="18000"/>
    <n v="0"/>
    <n v="69.400000000000006"/>
    <s v="Female"/>
    <s v="AB+"/>
    <b v="1"/>
    <b v="0"/>
    <b v="0"/>
    <n v="12"/>
    <x v="0"/>
  </r>
  <r>
    <s v="PID0569"/>
    <x v="2"/>
    <x v="2"/>
    <n v="500"/>
    <n v="0"/>
    <n v="101.2"/>
    <s v="Male"/>
    <s v="A+"/>
    <b v="0"/>
    <b v="0"/>
    <b v="0"/>
    <n v="2"/>
    <x v="1"/>
  </r>
  <r>
    <s v="PID0570"/>
    <x v="2"/>
    <x v="2"/>
    <n v="90000"/>
    <n v="46471.95"/>
    <n v="89.6"/>
    <s v="Male"/>
    <s v="B-"/>
    <b v="0"/>
    <b v="0"/>
    <b v="1"/>
    <n v="12"/>
    <x v="0"/>
  </r>
  <r>
    <s v="PID0571"/>
    <x v="2"/>
    <x v="1"/>
    <n v="3000"/>
    <n v="2695.2"/>
    <n v="87.9"/>
    <s v="Male"/>
    <s v="AB+"/>
    <b v="0"/>
    <b v="0"/>
    <b v="1"/>
    <n v="15"/>
    <x v="0"/>
  </r>
  <r>
    <s v="PID0572"/>
    <x v="0"/>
    <x v="3"/>
    <n v="300000"/>
    <n v="150311.76"/>
    <n v="69.400000000000006"/>
    <s v="Male"/>
    <s v="B-"/>
    <b v="0"/>
    <b v="0"/>
    <b v="1"/>
    <n v="3"/>
    <x v="3"/>
  </r>
  <r>
    <s v="PID0573"/>
    <x v="0"/>
    <x v="3"/>
    <n v="60000"/>
    <n v="41877.64"/>
    <n v="68.2"/>
    <s v="Male"/>
    <s v="O+"/>
    <b v="1"/>
    <b v="1"/>
    <b v="1"/>
    <n v="40"/>
    <x v="2"/>
  </r>
  <r>
    <s v="PID0574"/>
    <x v="1"/>
    <x v="3"/>
    <n v="250000"/>
    <n v="131494.9"/>
    <n v="79.599999999999994"/>
    <s v="Male"/>
    <s v="B+"/>
    <b v="1"/>
    <b v="0"/>
    <b v="1"/>
    <n v="15"/>
    <x v="0"/>
  </r>
  <r>
    <s v="PID0575"/>
    <x v="0"/>
    <x v="0"/>
    <n v="12000"/>
    <n v="10342.44"/>
    <n v="86.2"/>
    <s v="Male"/>
    <s v="O-"/>
    <b v="0"/>
    <b v="0"/>
    <b v="1"/>
    <n v="2"/>
    <x v="1"/>
  </r>
  <r>
    <s v="PID0576"/>
    <x v="2"/>
    <x v="1"/>
    <n v="36000"/>
    <n v="18829.23"/>
    <n v="94.5"/>
    <s v="Female"/>
    <s v="O-"/>
    <b v="0"/>
    <b v="0"/>
    <b v="1"/>
    <n v="7"/>
    <x v="4"/>
  </r>
  <r>
    <s v="PID0577"/>
    <x v="2"/>
    <x v="3"/>
    <n v="45000"/>
    <n v="31528.77"/>
    <n v="84.1"/>
    <s v="Female"/>
    <s v="B-"/>
    <b v="1"/>
    <b v="0"/>
    <b v="1"/>
    <n v="0"/>
    <x v="1"/>
  </r>
  <r>
    <s v="PID0578"/>
    <x v="2"/>
    <x v="1"/>
    <n v="90000"/>
    <n v="0"/>
    <n v="66.099999999999994"/>
    <s v="Female"/>
    <s v="B+"/>
    <b v="0"/>
    <b v="0"/>
    <b v="0"/>
    <n v="15"/>
    <x v="0"/>
  </r>
  <r>
    <s v="PID0579"/>
    <x v="2"/>
    <x v="2"/>
    <n v="1000"/>
    <n v="0"/>
    <n v="94"/>
    <s v="Male"/>
    <s v="AB+"/>
    <s v="Yes"/>
    <s v="Yes"/>
    <b v="0"/>
    <n v="2"/>
    <x v="1"/>
  </r>
  <r>
    <s v="PID0580"/>
    <x v="0"/>
    <x v="2"/>
    <n v="18000"/>
    <n v="11325.24"/>
    <n v="76.099999999999994"/>
    <s v="Female"/>
    <s v="A+"/>
    <b v="0"/>
    <b v="0"/>
    <b v="1"/>
    <n v="15"/>
    <x v="0"/>
  </r>
  <r>
    <s v="PID0581"/>
    <x v="0"/>
    <x v="2"/>
    <n v="45000"/>
    <n v="30751.68"/>
    <n v="74.599999999999994"/>
    <s v="Female"/>
    <s v="AB+"/>
    <b v="1"/>
    <b v="0"/>
    <b v="1"/>
    <n v="30"/>
    <x v="2"/>
  </r>
  <r>
    <s v="PID0582"/>
    <x v="1"/>
    <x v="3"/>
    <n v="3000"/>
    <n v="2133.06"/>
    <n v="92.9"/>
    <s v="Female"/>
    <s v="A-"/>
    <b v="0"/>
    <b v="0"/>
    <b v="1"/>
    <n v="20"/>
    <x v="0"/>
  </r>
  <r>
    <s v="PID0583"/>
    <x v="0"/>
    <x v="2"/>
    <n v="32000"/>
    <n v="16682.400000000001"/>
    <n v="72.900000000000006"/>
    <s v="Male"/>
    <s v="O-"/>
    <b v="0"/>
    <b v="0"/>
    <b v="1"/>
    <n v="7"/>
    <x v="4"/>
  </r>
  <r>
    <s v="PID0584"/>
    <x v="0"/>
    <x v="0"/>
    <n v="18000"/>
    <n v="13722.36"/>
    <n v="79.5"/>
    <s v="Male"/>
    <s v="B-"/>
    <b v="0"/>
    <b v="0"/>
    <b v="1"/>
    <n v="2"/>
    <x v="1"/>
  </r>
  <r>
    <s v="PID0585"/>
    <x v="2"/>
    <x v="0"/>
    <n v="32000"/>
    <n v="16856.32"/>
    <n v="71.099999999999994"/>
    <s v="Female"/>
    <s v="O+"/>
    <b v="0"/>
    <b v="1"/>
    <b v="1"/>
    <n v="30"/>
    <x v="2"/>
  </r>
  <r>
    <s v="PID0586"/>
    <x v="0"/>
    <x v="1"/>
    <n v="24000"/>
    <n v="21199.89"/>
    <n v="81.3"/>
    <s v="Female"/>
    <s v="B-"/>
    <b v="1"/>
    <b v="0"/>
    <b v="1"/>
    <n v="25"/>
    <x v="0"/>
  </r>
  <r>
    <s v="PID0587"/>
    <x v="0"/>
    <x v="0"/>
    <n v="40000"/>
    <n v="23629.8"/>
    <n v="48.8"/>
    <s v="Male"/>
    <s v="AB-"/>
    <b v="0"/>
    <b v="0"/>
    <b v="1"/>
    <n v="15"/>
    <x v="0"/>
  </r>
  <r>
    <s v="PID0588"/>
    <x v="2"/>
    <x v="1"/>
    <n v="18000"/>
    <n v="9227.67"/>
    <n v="58"/>
    <s v="Male"/>
    <s v="O+"/>
    <b v="0"/>
    <b v="0"/>
    <b v="1"/>
    <n v="400"/>
    <x v="5"/>
  </r>
  <r>
    <s v="PID0589"/>
    <x v="0"/>
    <x v="0"/>
    <n v="800"/>
    <n v="461.92"/>
    <n v="82.8"/>
    <s v="Female"/>
    <s v="B+"/>
    <b v="0"/>
    <b v="0"/>
    <b v="1"/>
    <n v="2"/>
    <x v="1"/>
  </r>
  <r>
    <s v="PID0590"/>
    <x v="1"/>
    <x v="3"/>
    <n v="3000"/>
    <n v="1978.02"/>
    <n v="73.8"/>
    <s v="Male"/>
    <s v="A-"/>
    <b v="0"/>
    <b v="0"/>
    <b v="1"/>
    <n v="3"/>
    <x v="3"/>
  </r>
  <r>
    <s v="PID0591"/>
    <x v="3"/>
    <x v="2"/>
    <n v="40000"/>
    <n v="35905.4"/>
    <n v="61.8"/>
    <s v="Male"/>
    <s v="O+"/>
    <b v="1"/>
    <b v="0"/>
    <b v="1"/>
    <n v="0.5"/>
    <x v="1"/>
  </r>
  <r>
    <s v="PID0592"/>
    <x v="2"/>
    <x v="0"/>
    <n v="800"/>
    <n v="718.39"/>
    <n v="91.5"/>
    <s v="Female"/>
    <s v="AB-"/>
    <b v="0"/>
    <b v="0"/>
    <b v="1"/>
    <n v="9"/>
    <x v="4"/>
  </r>
  <r>
    <s v="PID0593"/>
    <x v="0"/>
    <x v="1"/>
    <n v="40000"/>
    <n v="28460.959999999999"/>
    <n v="66.599999999999994"/>
    <s v="Male"/>
    <s v="AB-"/>
    <b v="0"/>
    <b v="0"/>
    <b v="1"/>
    <n v="5"/>
    <x v="3"/>
  </r>
  <r>
    <s v="PID0594"/>
    <x v="2"/>
    <x v="0"/>
    <n v="100"/>
    <n v="0"/>
    <n v="64.099999999999994"/>
    <s v="Female"/>
    <s v="AB-"/>
    <b v="0"/>
    <b v="0"/>
    <b v="0"/>
    <n v="400"/>
    <x v="5"/>
  </r>
  <r>
    <s v="PID0595"/>
    <x v="2"/>
    <x v="0"/>
    <n v="800"/>
    <n v="487.16"/>
    <n v="86.6"/>
    <s v="Female"/>
    <s v="A+"/>
    <b v="0"/>
    <b v="0"/>
    <b v="1"/>
    <n v="70"/>
    <x v="7"/>
  </r>
  <r>
    <s v="PID0596"/>
    <x v="2"/>
    <x v="2"/>
    <n v="100"/>
    <n v="0"/>
    <n v="96.7"/>
    <s v="Male"/>
    <s v="A+"/>
    <b v="0"/>
    <b v="0"/>
    <b v="0"/>
    <n v="4"/>
    <x v="3"/>
  </r>
  <r>
    <s v="PID0597"/>
    <x v="0"/>
    <x v="1"/>
    <n v="45000"/>
    <n v="25481.370000000003"/>
    <n v="89.8"/>
    <s v="Male"/>
    <s v="AB-"/>
    <b v="0"/>
    <b v="1"/>
    <b v="1"/>
    <n v="12"/>
    <x v="0"/>
  </r>
  <r>
    <s v="PID0598"/>
    <x v="2"/>
    <x v="2"/>
    <n v="240000"/>
    <n v="158937.12"/>
    <n v="85.5"/>
    <s v="Female"/>
    <s v="AB-"/>
    <b v="0"/>
    <b v="0"/>
    <b v="1"/>
    <n v="12"/>
    <x v="0"/>
  </r>
  <r>
    <s v="PID0599"/>
    <x v="0"/>
    <x v="1"/>
    <n v="21000"/>
    <n v="13683.88"/>
    <n v="63.1"/>
    <s v="Female"/>
    <s v="O+"/>
    <b v="1"/>
    <b v="0"/>
    <b v="1"/>
    <n v="15"/>
    <x v="0"/>
  </r>
  <r>
    <s v="PID0600"/>
    <x v="1"/>
    <x v="1"/>
    <n v="18000"/>
    <n v="12421.41"/>
    <n v="79"/>
    <s v="Male"/>
    <s v="O-"/>
    <b v="0"/>
    <b v="1"/>
    <b v="1"/>
    <n v="15"/>
    <x v="0"/>
  </r>
  <r>
    <s v="PID0601"/>
    <x v="2"/>
    <x v="2"/>
    <n v="4000"/>
    <n v="2881.04"/>
    <n v="111.7"/>
    <s v="Female"/>
    <s v="O+"/>
    <b v="1"/>
    <b v="1"/>
    <b v="1"/>
    <n v="120"/>
    <x v="6"/>
  </r>
  <r>
    <s v="PID0602"/>
    <x v="0"/>
    <x v="2"/>
    <n v="100"/>
    <n v="64.599999999999994"/>
    <n v="61.3"/>
    <s v="Male"/>
    <s v="AB-"/>
    <b v="1"/>
    <b v="1"/>
    <b v="1"/>
    <n v="300"/>
    <x v="5"/>
  </r>
  <r>
    <s v="PID0603"/>
    <x v="2"/>
    <x v="0"/>
    <n v="800"/>
    <n v="0"/>
    <n v="90.4"/>
    <s v="Male"/>
    <s v="AB+"/>
    <b v="0"/>
    <b v="0"/>
    <b v="0"/>
    <n v="25"/>
    <x v="0"/>
  </r>
  <r>
    <s v="PID0604"/>
    <x v="0"/>
    <x v="0"/>
    <n v="200000"/>
    <n v="118892.32"/>
    <n v="73.400000000000006"/>
    <s v="Male"/>
    <s v="AB+"/>
    <b v="1"/>
    <b v="1"/>
    <b v="1"/>
    <n v="40"/>
    <x v="2"/>
  </r>
  <r>
    <s v="PID0605"/>
    <x v="0"/>
    <x v="2"/>
    <n v="90000"/>
    <n v="68940.3"/>
    <n v="75.099999999999994"/>
    <s v="Female"/>
    <s v="A-"/>
    <b v="0"/>
    <b v="1"/>
    <b v="1"/>
    <n v="5"/>
    <x v="3"/>
  </r>
  <r>
    <s v="PID0606"/>
    <x v="0"/>
    <x v="1"/>
    <n v="200000"/>
    <n v="0"/>
    <n v="61.2"/>
    <s v="Female"/>
    <s v="B+"/>
    <b v="1"/>
    <b v="1"/>
    <b v="0"/>
    <n v="20"/>
    <x v="0"/>
  </r>
  <r>
    <s v="PID0607"/>
    <x v="0"/>
    <x v="0"/>
    <n v="500"/>
    <n v="0"/>
    <n v="83.8"/>
    <s v="Female"/>
    <s v="AB+"/>
    <b v="0"/>
    <b v="0"/>
    <b v="0"/>
    <n v="7"/>
    <x v="4"/>
  </r>
  <r>
    <s v="PID0608"/>
    <x v="1"/>
    <x v="0"/>
    <n v="21000"/>
    <n v="14377.929999999998"/>
    <n v="84.2"/>
    <s v="Female"/>
    <s v="O+"/>
    <b v="0"/>
    <b v="0"/>
    <b v="1"/>
    <n v="90"/>
    <x v="7"/>
  </r>
  <r>
    <s v="PID0609"/>
    <x v="2"/>
    <x v="1"/>
    <n v="45000"/>
    <n v="27291.27"/>
    <n v="79.5"/>
    <s v="Male"/>
    <s v="O-"/>
    <b v="1"/>
    <b v="1"/>
    <b v="1"/>
    <n v="7"/>
    <x v="4"/>
  </r>
  <r>
    <s v="PID0610"/>
    <x v="2"/>
    <x v="0"/>
    <n v="45000"/>
    <n v="0"/>
    <n v="69.099999999999994"/>
    <s v="Male"/>
    <s v="B+"/>
    <b v="0"/>
    <b v="1"/>
    <b v="0"/>
    <n v="20"/>
    <x v="0"/>
  </r>
  <r>
    <s v="PID0611"/>
    <x v="2"/>
    <x v="1"/>
    <n v="100"/>
    <n v="74.73"/>
    <n v="81.900000000000006"/>
    <s v="Female"/>
    <s v="AB+"/>
    <b v="0"/>
    <b v="0"/>
    <b v="1"/>
    <n v="30"/>
    <x v="2"/>
  </r>
  <r>
    <s v="PID0612"/>
    <x v="2"/>
    <x v="0"/>
    <n v="45000"/>
    <n v="39937.17"/>
    <n v="83.6"/>
    <s v="Male"/>
    <s v="O+"/>
    <b v="0"/>
    <b v="0"/>
    <b v="1"/>
    <n v="25"/>
    <x v="0"/>
  </r>
  <r>
    <s v="PID0613"/>
    <x v="0"/>
    <x v="2"/>
    <n v="75000"/>
    <n v="39015.199999999997"/>
    <n v="72.099999999999994"/>
    <s v="Male"/>
    <s v="O-"/>
    <b v="0"/>
    <b v="0"/>
    <b v="1"/>
    <n v="12"/>
    <x v="0"/>
  </r>
  <r>
    <s v="PID0614"/>
    <x v="0"/>
    <x v="0"/>
    <n v="24000"/>
    <n v="0"/>
    <n v="61.6"/>
    <s v="Male"/>
    <s v="AB+"/>
    <b v="1"/>
    <b v="0"/>
    <b v="0"/>
    <n v="2"/>
    <x v="1"/>
  </r>
  <r>
    <s v="PID0615"/>
    <x v="0"/>
    <x v="2"/>
    <n v="40000"/>
    <n v="21460.080000000002"/>
    <n v="71.3"/>
    <s v="Male"/>
    <s v="A-"/>
    <b v="0"/>
    <b v="0"/>
    <b v="1"/>
    <n v="1"/>
    <x v="1"/>
  </r>
  <r>
    <s v="PID0616"/>
    <x v="2"/>
    <x v="1"/>
    <n v="40000"/>
    <n v="34573.9"/>
    <n v="84.2"/>
    <s v="Male"/>
    <s v="B-"/>
    <b v="1"/>
    <b v="1"/>
    <b v="1"/>
    <n v="15"/>
    <x v="0"/>
  </r>
  <r>
    <s v="PID0617"/>
    <x v="2"/>
    <x v="0"/>
    <n v="45000"/>
    <n v="23031.39"/>
    <n v="67.900000000000006"/>
    <s v="Male"/>
    <s v="AB-"/>
    <b v="0"/>
    <b v="1"/>
    <b v="1"/>
    <n v="20"/>
    <x v="0"/>
  </r>
  <r>
    <s v="PID0618"/>
    <x v="2"/>
    <x v="0"/>
    <n v="3000"/>
    <n v="2212.29"/>
    <n v="86"/>
    <s v="Male"/>
    <s v="O+"/>
    <b v="0"/>
    <b v="0"/>
    <b v="1"/>
    <n v="9"/>
    <x v="4"/>
  </r>
  <r>
    <s v="PID0619"/>
    <x v="2"/>
    <x v="1"/>
    <n v="90000"/>
    <n v="75623.599999999991"/>
    <n v="66.2"/>
    <s v="Female"/>
    <s v="A-"/>
    <b v="0"/>
    <b v="0"/>
    <b v="1"/>
    <n v="40"/>
    <x v="2"/>
  </r>
  <r>
    <s v="PID0620"/>
    <x v="2"/>
    <x v="2"/>
    <n v="30000"/>
    <n v="20027.579999999998"/>
    <n v="68.3"/>
    <s v="Female"/>
    <s v="B+"/>
    <b v="0"/>
    <b v="0"/>
    <b v="1"/>
    <n v="5"/>
    <x v="3"/>
  </r>
  <r>
    <s v="PID0621"/>
    <x v="2"/>
    <x v="3"/>
    <n v="3000"/>
    <n v="0"/>
    <n v="81.2"/>
    <s v="Female"/>
    <s v="B-"/>
    <b v="0"/>
    <b v="0"/>
    <b v="0"/>
    <n v="9"/>
    <x v="4"/>
  </r>
  <r>
    <s v="PID0622"/>
    <x v="2"/>
    <x v="3"/>
    <n v="3000"/>
    <n v="0"/>
    <n v="75"/>
    <s v="Male"/>
    <s v="AB-"/>
    <b v="0"/>
    <b v="1"/>
    <b v="0"/>
    <n v="150"/>
    <x v="6"/>
  </r>
  <r>
    <s v="PID0623"/>
    <x v="2"/>
    <x v="0"/>
    <n v="500"/>
    <n v="377"/>
    <n v="78.400000000000006"/>
    <s v="Female"/>
    <s v="AB-"/>
    <b v="0"/>
    <b v="0"/>
    <b v="1"/>
    <n v="5"/>
    <x v="3"/>
  </r>
  <r>
    <s v="PID0624"/>
    <x v="0"/>
    <x v="0"/>
    <n v="30000"/>
    <n v="18896.43"/>
    <n v="93.9"/>
    <s v="Male"/>
    <s v="A+"/>
    <b v="1"/>
    <b v="0"/>
    <b v="1"/>
    <n v="9"/>
    <x v="4"/>
  </r>
  <r>
    <s v="PID0625"/>
    <x v="4"/>
    <x v="0"/>
    <n v="90000"/>
    <n v="50164.899999999994"/>
    <n v="81"/>
    <s v="Female"/>
    <s v="A-"/>
    <b v="0"/>
    <b v="0"/>
    <b v="1"/>
    <n v="20"/>
    <x v="0"/>
  </r>
  <r>
    <s v="PID0626"/>
    <x v="0"/>
    <x v="3"/>
    <n v="4000"/>
    <n v="3414.52"/>
    <n v="58.5"/>
    <s v="Male"/>
    <s v="O+"/>
    <b v="1"/>
    <b v="0"/>
    <b v="1"/>
    <n v="12"/>
    <x v="0"/>
  </r>
  <r>
    <s v="PID0627"/>
    <x v="2"/>
    <x v="1"/>
    <n v="12000"/>
    <n v="0"/>
    <n v="87.8"/>
    <s v="Male"/>
    <s v="O+"/>
    <b v="1"/>
    <b v="1"/>
    <b v="0"/>
    <n v="20"/>
    <x v="0"/>
  </r>
  <r>
    <s v="PID0628"/>
    <x v="1"/>
    <x v="2"/>
    <n v="240000"/>
    <n v="152671.08000000002"/>
    <n v="98.2"/>
    <s v="Female"/>
    <s v="B-"/>
    <b v="0"/>
    <b v="0"/>
    <b v="1"/>
    <n v="150"/>
    <x v="6"/>
  </r>
  <r>
    <s v="PID0629"/>
    <x v="0"/>
    <x v="0"/>
    <n v="75000"/>
    <n v="0"/>
    <n v="79.5"/>
    <s v="Male"/>
    <s v="AB+"/>
    <b v="0"/>
    <b v="0"/>
    <b v="0"/>
    <n v="12"/>
    <x v="0"/>
  </r>
  <r>
    <s v="PID0630"/>
    <x v="0"/>
    <x v="3"/>
    <n v="100"/>
    <n v="50.16"/>
    <n v="86.6"/>
    <s v="Male"/>
    <s v="AB+"/>
    <b v="0"/>
    <b v="0"/>
    <b v="1"/>
    <n v="0"/>
    <x v="1"/>
  </r>
  <r>
    <s v="PID0631"/>
    <x v="2"/>
    <x v="2"/>
    <n v="45000"/>
    <n v="25246.350000000002"/>
    <n v="98.3"/>
    <s v="Male"/>
    <s v="A+"/>
    <b v="1"/>
    <b v="1"/>
    <b v="1"/>
    <n v="2"/>
    <x v="1"/>
  </r>
  <r>
    <s v="PID0632"/>
    <x v="2"/>
    <x v="1"/>
    <n v="16000"/>
    <n v="12849.12"/>
    <n v="70.099999999999994"/>
    <s v="Female"/>
    <s v="O+"/>
    <b v="0"/>
    <b v="1"/>
    <b v="1"/>
    <n v="5"/>
    <x v="3"/>
  </r>
  <r>
    <s v="PID0633"/>
    <x v="2"/>
    <x v="0"/>
    <n v="300000"/>
    <n v="150218.16"/>
    <n v="66.599999999999994"/>
    <s v="Male"/>
    <s v="B+"/>
    <b v="0"/>
    <b v="1"/>
    <b v="1"/>
    <n v="25"/>
    <x v="0"/>
  </r>
  <r>
    <s v="PID0634"/>
    <x v="1"/>
    <x v="0"/>
    <n v="500"/>
    <n v="0"/>
    <n v="60.4"/>
    <s v="Female"/>
    <s v="O-"/>
    <b v="0"/>
    <b v="1"/>
    <b v="0"/>
    <n v="250"/>
    <x v="5"/>
  </r>
  <r>
    <s v="PID0635"/>
    <x v="0"/>
    <x v="3"/>
    <n v="21000"/>
    <n v="13295.94"/>
    <n v="87.1"/>
    <s v="Female"/>
    <s v="B-"/>
    <b v="1"/>
    <b v="0"/>
    <b v="1"/>
    <n v="9"/>
    <x v="4"/>
  </r>
  <r>
    <s v="PID0636"/>
    <x v="0"/>
    <x v="0"/>
    <n v="3000"/>
    <n v="1702.98"/>
    <n v="77.900000000000006"/>
    <s v="Male"/>
    <s v="AB-"/>
    <b v="1"/>
    <b v="0"/>
    <b v="1"/>
    <n v="12"/>
    <x v="0"/>
  </r>
  <r>
    <s v="PID0637"/>
    <x v="1"/>
    <x v="0"/>
    <n v="75000"/>
    <n v="43878.649999999994"/>
    <n v="90.5"/>
    <s v="Male"/>
    <s v="B-"/>
    <b v="0"/>
    <b v="0"/>
    <b v="1"/>
    <n v="4"/>
    <x v="3"/>
  </r>
  <r>
    <s v="PID0638"/>
    <x v="2"/>
    <x v="2"/>
    <n v="12000"/>
    <n v="8131.7999999999993"/>
    <n v="89"/>
    <s v="Male"/>
    <s v="O-"/>
    <b v="1"/>
    <b v="0"/>
    <b v="1"/>
    <n v="2"/>
    <x v="1"/>
  </r>
  <r>
    <s v="PID0639"/>
    <x v="0"/>
    <x v="2"/>
    <n v="30000"/>
    <n v="16801.439999999999"/>
    <n v="86"/>
    <s v="Female"/>
    <s v="B-"/>
    <b v="0"/>
    <b v="0"/>
    <b v="1"/>
    <n v="15"/>
    <x v="0"/>
  </r>
  <r>
    <s v="PID0640"/>
    <x v="0"/>
    <x v="2"/>
    <n v="18000"/>
    <n v="0"/>
    <n v="72.900000000000006"/>
    <s v="Male"/>
    <s v="A-"/>
    <b v="1"/>
    <b v="0"/>
    <b v="0"/>
    <n v="1"/>
    <x v="1"/>
  </r>
  <r>
    <s v="PID0641"/>
    <x v="2"/>
    <x v="1"/>
    <n v="250000"/>
    <n v="144130.1"/>
    <n v="83.5"/>
    <s v="Female"/>
    <s v="B+"/>
    <b v="0"/>
    <b v="0"/>
    <b v="1"/>
    <n v="12"/>
    <x v="0"/>
  </r>
  <r>
    <s v="PID0642"/>
    <x v="0"/>
    <x v="0"/>
    <n v="16000"/>
    <n v="10594.86"/>
    <n v="95.3"/>
    <s v="Male"/>
    <s v="O-"/>
    <b v="0"/>
    <b v="0"/>
    <b v="1"/>
    <n v="5"/>
    <x v="3"/>
  </r>
  <r>
    <s v="PID0643"/>
    <x v="0"/>
    <x v="2"/>
    <n v="10000"/>
    <n v="0"/>
    <n v="72"/>
    <s v="Female"/>
    <s v="B+"/>
    <b v="0"/>
    <b v="1"/>
    <b v="0"/>
    <n v="30"/>
    <x v="2"/>
  </r>
  <r>
    <s v="PID0644"/>
    <x v="0"/>
    <x v="2"/>
    <n v="200000"/>
    <n v="0"/>
    <n v="72.7"/>
    <s v="Male"/>
    <s v="A+"/>
    <b v="1"/>
    <b v="0"/>
    <b v="0"/>
    <n v="0.5"/>
    <x v="1"/>
  </r>
  <r>
    <s v="PID0645"/>
    <x v="2"/>
    <x v="0"/>
    <n v="45000"/>
    <n v="30544.590000000004"/>
    <n v="81.900000000000006"/>
    <s v="Male"/>
    <s v="B-"/>
    <b v="1"/>
    <b v="0"/>
    <b v="1"/>
    <n v="400"/>
    <x v="5"/>
  </r>
  <r>
    <s v="PID0646"/>
    <x v="0"/>
    <x v="1"/>
    <n v="90000"/>
    <n v="48103.05"/>
    <n v="79.2"/>
    <s v="Female"/>
    <s v="B+"/>
    <b v="0"/>
    <b v="0"/>
    <b v="1"/>
    <n v="9"/>
    <x v="4"/>
  </r>
  <r>
    <s v="PID0647"/>
    <x v="0"/>
    <x v="2"/>
    <n v="3000"/>
    <n v="2095.17"/>
    <n v="78.599999999999994"/>
    <s v="Female"/>
    <s v="O-"/>
    <b v="1"/>
    <b v="0"/>
    <b v="1"/>
    <n v="2"/>
    <x v="1"/>
  </r>
  <r>
    <s v="PID0648"/>
    <x v="2"/>
    <x v="0"/>
    <n v="90000"/>
    <n v="71874.399999999994"/>
    <n v="59.9"/>
    <s v="Male"/>
    <s v="A-"/>
    <b v="0"/>
    <b v="0"/>
    <b v="1"/>
    <n v="150"/>
    <x v="6"/>
  </r>
  <r>
    <s v="PID0649"/>
    <x v="3"/>
    <x v="1"/>
    <n v="200000"/>
    <n v="159176.6"/>
    <n v="55.1"/>
    <s v="Female"/>
    <s v="AB+"/>
    <b v="0"/>
    <b v="0"/>
    <b v="1"/>
    <n v="5"/>
    <x v="3"/>
  </r>
  <r>
    <s v="PID0650"/>
    <x v="1"/>
    <x v="1"/>
    <n v="3000"/>
    <n v="2477.58"/>
    <n v="55.7"/>
    <s v="Male"/>
    <s v="O-"/>
    <b v="0"/>
    <b v="0"/>
    <b v="1"/>
    <n v="9"/>
    <x v="4"/>
  </r>
  <r>
    <s v="PID0651"/>
    <x v="2"/>
    <x v="1"/>
    <n v="40000"/>
    <n v="23723.899999999998"/>
    <n v="62.6"/>
    <s v="Female"/>
    <s v="A+"/>
    <b v="0"/>
    <b v="0"/>
    <b v="1"/>
    <n v="5"/>
    <x v="3"/>
  </r>
  <r>
    <s v="PID0652"/>
    <x v="2"/>
    <x v="1"/>
    <n v="500"/>
    <n v="394.89"/>
    <n v="98.5"/>
    <s v="Male"/>
    <s v="B+"/>
    <b v="1"/>
    <b v="0"/>
    <b v="1"/>
    <n v="15"/>
    <x v="0"/>
  </r>
  <r>
    <s v="PID0653"/>
    <x v="2"/>
    <x v="1"/>
    <n v="60000"/>
    <n v="53382.16"/>
    <n v="80.3"/>
    <s v="Female"/>
    <s v="AB+"/>
    <b v="0"/>
    <b v="1"/>
    <b v="1"/>
    <n v="25"/>
    <x v="0"/>
  </r>
  <r>
    <s v="PID0654"/>
    <x v="1"/>
    <x v="2"/>
    <n v="200"/>
    <n v="122.98"/>
    <n v="49.6"/>
    <s v="Female"/>
    <s v="B-"/>
    <b v="0"/>
    <b v="1"/>
    <b v="1"/>
    <n v="12"/>
    <x v="0"/>
  </r>
  <r>
    <s v="PID0655"/>
    <x v="2"/>
    <x v="2"/>
    <n v="200000"/>
    <n v="124213.09999999999"/>
    <n v="103.8"/>
    <s v="Female"/>
    <s v="O-"/>
    <b v="0"/>
    <b v="1"/>
    <b v="1"/>
    <n v="20"/>
    <x v="0"/>
  </r>
  <r>
    <s v="PID0656"/>
    <x v="2"/>
    <x v="0"/>
    <n v="250000"/>
    <n v="200949.1"/>
    <n v="81"/>
    <s v="Male"/>
    <s v="B+"/>
    <b v="0"/>
    <b v="0"/>
    <b v="1"/>
    <n v="0"/>
    <x v="1"/>
  </r>
  <r>
    <s v="PID0657"/>
    <x v="4"/>
    <x v="0"/>
    <n v="60000"/>
    <n v="48097.399999999994"/>
    <n v="85.2"/>
    <s v="Male"/>
    <s v="A+"/>
    <b v="1"/>
    <b v="1"/>
    <b v="1"/>
    <n v="7"/>
    <x v="4"/>
  </r>
  <r>
    <s v="PID0658"/>
    <x v="2"/>
    <x v="0"/>
    <n v="40000"/>
    <n v="0"/>
    <n v="62.9"/>
    <s v="Male"/>
    <s v="AB+"/>
    <b v="0"/>
    <b v="0"/>
    <b v="0"/>
    <n v="7"/>
    <x v="4"/>
  </r>
  <r>
    <s v="PID0659"/>
    <x v="0"/>
    <x v="0"/>
    <n v="21000"/>
    <n v="16672.600000000002"/>
    <n v="75.099999999999994"/>
    <s v="Male"/>
    <s v="B-"/>
    <b v="0"/>
    <b v="0"/>
    <b v="1"/>
    <n v="3"/>
    <x v="3"/>
  </r>
  <r>
    <s v="PID0660"/>
    <x v="2"/>
    <x v="1"/>
    <n v="300000"/>
    <n v="202307.52"/>
    <n v="74.400000000000006"/>
    <s v="Female"/>
    <s v="O+"/>
    <b v="1"/>
    <b v="0"/>
    <b v="1"/>
    <n v="20"/>
    <x v="0"/>
  </r>
  <r>
    <s v="PID0661"/>
    <x v="0"/>
    <x v="1"/>
    <n v="20000"/>
    <n v="10666.44"/>
    <n v="72.099999999999994"/>
    <s v="Female"/>
    <s v="O+"/>
    <b v="1"/>
    <b v="1"/>
    <b v="1"/>
    <n v="15"/>
    <x v="0"/>
  </r>
  <r>
    <s v="PID0662"/>
    <x v="0"/>
    <x v="2"/>
    <n v="90000"/>
    <n v="64432.799999999996"/>
    <n v="58.2"/>
    <s v="Female"/>
    <s v="A-"/>
    <b v="1"/>
    <b v="0"/>
    <b v="1"/>
    <n v="12"/>
    <x v="0"/>
  </r>
  <r>
    <s v="PID0663"/>
    <x v="1"/>
    <x v="2"/>
    <n v="200000"/>
    <n v="126889.5"/>
    <n v="82.9"/>
    <s v="Female"/>
    <s v="B+"/>
    <b v="0"/>
    <b v="0"/>
    <b v="1"/>
    <n v="15"/>
    <x v="0"/>
  </r>
  <r>
    <s v="PID0664"/>
    <x v="1"/>
    <x v="2"/>
    <n v="60000"/>
    <n v="0"/>
    <n v="75.5"/>
    <s v="Female"/>
    <s v="AB-"/>
    <b v="1"/>
    <b v="0"/>
    <b v="0"/>
    <n v="30"/>
    <x v="2"/>
  </r>
  <r>
    <s v="PID0665"/>
    <x v="0"/>
    <x v="0"/>
    <n v="24000"/>
    <n v="16320.78"/>
    <n v="73.900000000000006"/>
    <s v="Male"/>
    <s v="B-"/>
    <b v="1"/>
    <b v="0"/>
    <b v="1"/>
    <n v="15"/>
    <x v="0"/>
  </r>
  <r>
    <s v="PID0666"/>
    <x v="0"/>
    <x v="3"/>
    <n v="36000"/>
    <n v="25044.27"/>
    <n v="62.3"/>
    <s v="Male"/>
    <s v="AB+"/>
    <b v="0"/>
    <b v="1"/>
    <b v="1"/>
    <n v="7"/>
    <x v="4"/>
  </r>
  <r>
    <s v="PID0667"/>
    <x v="0"/>
    <x v="1"/>
    <n v="250000"/>
    <n v="170546.6"/>
    <n v="86.6"/>
    <s v="Female"/>
    <s v="B+"/>
    <b v="0"/>
    <b v="1"/>
    <b v="1"/>
    <n v="5"/>
    <x v="3"/>
  </r>
  <r>
    <s v="PID0668"/>
    <x v="0"/>
    <x v="1"/>
    <n v="60000"/>
    <n v="31337.919999999998"/>
    <n v="52.7"/>
    <s v="Female"/>
    <s v="A-"/>
    <b v="1"/>
    <b v="1"/>
    <b v="1"/>
    <n v="20"/>
    <x v="0"/>
  </r>
  <r>
    <s v="PID0669"/>
    <x v="0"/>
    <x v="2"/>
    <n v="90000"/>
    <n v="73656"/>
    <n v="70.8"/>
    <s v="Male"/>
    <s v="A-"/>
    <b v="0"/>
    <b v="1"/>
    <b v="1"/>
    <n v="0"/>
    <x v="1"/>
  </r>
  <r>
    <s v="PID0670"/>
    <x v="2"/>
    <x v="0"/>
    <n v="60000"/>
    <n v="32882.85"/>
    <n v="78.3"/>
    <s v="Female"/>
    <s v="A+"/>
    <b v="0"/>
    <b v="0"/>
    <b v="1"/>
    <n v="200"/>
    <x v="6"/>
  </r>
  <r>
    <s v="PID0671"/>
    <x v="4"/>
    <x v="0"/>
    <n v="12000"/>
    <n v="0"/>
    <n v="95"/>
    <s v="Female"/>
    <s v="O+"/>
    <b v="0"/>
    <b v="1"/>
    <b v="0"/>
    <n v="20"/>
    <x v="0"/>
  </r>
  <r>
    <s v="PID0672"/>
    <x v="2"/>
    <x v="2"/>
    <n v="12000"/>
    <n v="9054.18"/>
    <n v="90.6"/>
    <s v="Male"/>
    <s v="A+"/>
    <b v="1"/>
    <b v="0"/>
    <b v="1"/>
    <n v="20"/>
    <x v="0"/>
  </r>
  <r>
    <s v="PID0673"/>
    <x v="0"/>
    <x v="1"/>
    <n v="12000"/>
    <n v="8400.9000000000015"/>
    <n v="66.2"/>
    <s v="Female"/>
    <s v="O-"/>
    <b v="1"/>
    <b v="1"/>
    <b v="1"/>
    <n v="15"/>
    <x v="0"/>
  </r>
  <r>
    <s v="PID0674"/>
    <x v="2"/>
    <x v="2"/>
    <n v="48000"/>
    <n v="43134.92"/>
    <n v="66.900000000000006"/>
    <s v="Male"/>
    <s v="A-"/>
    <b v="0"/>
    <b v="0"/>
    <b v="1"/>
    <n v="2"/>
    <x v="1"/>
  </r>
  <r>
    <s v="PID0675"/>
    <x v="2"/>
    <x v="0"/>
    <n v="18000"/>
    <n v="9478.98"/>
    <n v="58.7"/>
    <s v="Male"/>
    <s v="AB-"/>
    <b v="0"/>
    <b v="0"/>
    <b v="1"/>
    <n v="15"/>
    <x v="0"/>
  </r>
  <r>
    <s v="PID0676"/>
    <x v="2"/>
    <x v="2"/>
    <n v="60000"/>
    <n v="50145.04"/>
    <n v="104.7"/>
    <s v="Male"/>
    <s v="B-"/>
    <b v="0"/>
    <b v="0"/>
    <b v="1"/>
    <n v="9"/>
    <x v="4"/>
  </r>
  <r>
    <s v="PID0677"/>
    <x v="2"/>
    <x v="2"/>
    <n v="24000"/>
    <n v="15096.18"/>
    <n v="83.5"/>
    <s v="Male"/>
    <s v="AB-"/>
    <b v="1"/>
    <b v="1"/>
    <b v="1"/>
    <n v="0"/>
    <x v="1"/>
  </r>
  <r>
    <s v="PID0678"/>
    <x v="0"/>
    <x v="0"/>
    <n v="60000"/>
    <n v="43140.5"/>
    <n v="87.8"/>
    <s v="Female"/>
    <s v="O-"/>
    <b v="1"/>
    <b v="0"/>
    <b v="1"/>
    <n v="12"/>
    <x v="0"/>
  </r>
  <r>
    <s v="PID0679"/>
    <x v="0"/>
    <x v="0"/>
    <n v="500"/>
    <n v="288.08999999999997"/>
    <n v="46.1"/>
    <s v="Female"/>
    <s v="B-"/>
    <b v="1"/>
    <b v="1"/>
    <b v="1"/>
    <n v="12"/>
    <x v="0"/>
  </r>
  <r>
    <s v="PID0680"/>
    <x v="2"/>
    <x v="1"/>
    <n v="36000"/>
    <n v="31428.06"/>
    <n v="88.9"/>
    <s v="Male"/>
    <s v="AB-"/>
    <b v="1"/>
    <b v="1"/>
    <b v="1"/>
    <n v="20"/>
    <x v="0"/>
  </r>
  <r>
    <s v="PID0681"/>
    <x v="0"/>
    <x v="3"/>
    <n v="2000"/>
    <n v="1304.68"/>
    <n v="67.5"/>
    <s v="Male"/>
    <s v="AB+"/>
    <b v="0"/>
    <b v="0"/>
    <b v="1"/>
    <n v="7"/>
    <x v="4"/>
  </r>
  <r>
    <s v="PID0682"/>
    <x v="1"/>
    <x v="0"/>
    <n v="100"/>
    <n v="86.42"/>
    <n v="60.5"/>
    <s v="Female"/>
    <s v="A+"/>
    <b v="0"/>
    <b v="1"/>
    <b v="1"/>
    <n v="40"/>
    <x v="2"/>
  </r>
  <r>
    <s v="PID0683"/>
    <x v="2"/>
    <x v="0"/>
    <n v="24000"/>
    <n v="15400.439999999999"/>
    <n v="57.6"/>
    <s v="Male"/>
    <s v="O-"/>
    <b v="0"/>
    <b v="0"/>
    <b v="1"/>
    <n v="30"/>
    <x v="2"/>
  </r>
  <r>
    <s v="PID0684"/>
    <x v="1"/>
    <x v="0"/>
    <n v="18000"/>
    <n v="0"/>
    <n v="62"/>
    <s v="Female"/>
    <s v="A+"/>
    <b v="0"/>
    <b v="1"/>
    <b v="0"/>
    <n v="9"/>
    <x v="4"/>
  </r>
  <r>
    <s v="PID0685"/>
    <x v="0"/>
    <x v="0"/>
    <n v="500"/>
    <n v="309.23"/>
    <n v="66.2"/>
    <s v="Female"/>
    <s v="O+"/>
    <b v="0"/>
    <b v="0"/>
    <b v="1"/>
    <n v="25"/>
    <x v="0"/>
  </r>
  <r>
    <s v="PID0686"/>
    <x v="0"/>
    <x v="3"/>
    <n v="20000"/>
    <n v="15489.94"/>
    <n v="66.8"/>
    <s v="Male"/>
    <s v="B+"/>
    <b v="1"/>
    <b v="0"/>
    <b v="1"/>
    <n v="3"/>
    <x v="3"/>
  </r>
  <r>
    <s v="PID0687"/>
    <x v="0"/>
    <x v="0"/>
    <n v="500"/>
    <n v="262.81"/>
    <n v="67.2"/>
    <s v="Female"/>
    <s v="O-"/>
    <b v="0"/>
    <b v="0"/>
    <b v="1"/>
    <n v="40"/>
    <x v="2"/>
  </r>
  <r>
    <s v="PID0688"/>
    <x v="2"/>
    <x v="0"/>
    <n v="200000"/>
    <n v="167637.20000000001"/>
    <n v="91"/>
    <s v="Female"/>
    <s v="B+"/>
    <b v="0"/>
    <b v="1"/>
    <b v="1"/>
    <n v="2"/>
    <x v="1"/>
  </r>
  <r>
    <s v="PID0689"/>
    <x v="2"/>
    <x v="0"/>
    <n v="100"/>
    <n v="59.02"/>
    <n v="70.8"/>
    <s v="Male"/>
    <s v="AB+"/>
    <b v="0"/>
    <b v="0"/>
    <b v="1"/>
    <n v="5"/>
    <x v="3"/>
  </r>
  <r>
    <s v="PID0690"/>
    <x v="0"/>
    <x v="2"/>
    <n v="250000"/>
    <n v="139263.20000000001"/>
    <n v="85.7"/>
    <s v="Female"/>
    <s v="B+"/>
    <b v="1"/>
    <b v="0"/>
    <b v="1"/>
    <n v="7"/>
    <x v="4"/>
  </r>
  <r>
    <s v="PID0691"/>
    <x v="0"/>
    <x v="0"/>
    <n v="18000"/>
    <n v="0"/>
    <n v="74.2"/>
    <s v="Female"/>
    <s v="A-"/>
    <b v="1"/>
    <b v="0"/>
    <b v="0"/>
    <n v="4"/>
    <x v="3"/>
  </r>
  <r>
    <s v="PID0692"/>
    <x v="2"/>
    <x v="2"/>
    <n v="18000"/>
    <n v="15191.880000000001"/>
    <n v="69.900000000000006"/>
    <s v="Male"/>
    <s v="AB-"/>
    <b v="1"/>
    <b v="0"/>
    <b v="1"/>
    <n v="0.5"/>
    <x v="1"/>
  </r>
  <r>
    <s v="PID0693"/>
    <x v="1"/>
    <x v="3"/>
    <n v="90000"/>
    <n v="0"/>
    <n v="83.7"/>
    <s v="Female"/>
    <s v="AB+"/>
    <b v="0"/>
    <b v="0"/>
    <b v="0"/>
    <n v="5"/>
    <x v="3"/>
  </r>
  <r>
    <s v="PID0694"/>
    <x v="2"/>
    <x v="2"/>
    <n v="18000"/>
    <n v="15334.74"/>
    <n v="101.1"/>
    <s v="Male"/>
    <s v="A+"/>
    <b v="0"/>
    <b v="1"/>
    <b v="1"/>
    <n v="90"/>
    <x v="7"/>
  </r>
  <r>
    <s v="PID0695"/>
    <x v="2"/>
    <x v="2"/>
    <n v="60000"/>
    <n v="48267.05"/>
    <n v="81.5"/>
    <s v="Female"/>
    <s v="O-"/>
    <b v="0"/>
    <b v="1"/>
    <b v="1"/>
    <n v="9"/>
    <x v="4"/>
  </r>
  <r>
    <s v="PID0696"/>
    <x v="2"/>
    <x v="0"/>
    <n v="60000"/>
    <n v="44041.1"/>
    <n v="85.2"/>
    <s v="Male"/>
    <s v="B+"/>
    <b v="1"/>
    <b v="1"/>
    <b v="1"/>
    <n v="7"/>
    <x v="4"/>
  </r>
  <r>
    <s v="PID0697"/>
    <x v="2"/>
    <x v="2"/>
    <n v="24000"/>
    <n v="19459.29"/>
    <n v="84.2"/>
    <s v="Female"/>
    <s v="A+"/>
    <b v="0"/>
    <b v="1"/>
    <b v="1"/>
    <n v="2"/>
    <x v="1"/>
  </r>
  <r>
    <s v="PID0698"/>
    <x v="2"/>
    <x v="2"/>
    <n v="48000"/>
    <n v="28136.92"/>
    <n v="60.6"/>
    <s v="Male"/>
    <s v="A+"/>
    <b v="1"/>
    <b v="0"/>
    <b v="1"/>
    <n v="5"/>
    <x v="3"/>
  </r>
  <r>
    <s v="PID0699"/>
    <x v="2"/>
    <x v="0"/>
    <n v="90000"/>
    <n v="66656.2"/>
    <n v="93.6"/>
    <s v="Male"/>
    <s v="O+"/>
    <b v="0"/>
    <b v="0"/>
    <b v="1"/>
    <n v="15"/>
    <x v="0"/>
  </r>
  <r>
    <s v="PID0700"/>
    <x v="2"/>
    <x v="0"/>
    <n v="18000"/>
    <n v="0"/>
    <n v="92.1"/>
    <s v="Male"/>
    <s v="O+"/>
    <b v="0"/>
    <b v="0"/>
    <b v="0"/>
    <n v="12"/>
    <x v="0"/>
  </r>
  <r>
    <s v="PID0701"/>
    <x v="0"/>
    <x v="0"/>
    <n v="24000"/>
    <n v="14503.32"/>
    <n v="55.7"/>
    <s v="Female"/>
    <s v="O-"/>
    <b v="1"/>
    <b v="1"/>
    <b v="1"/>
    <n v="40"/>
    <x v="2"/>
  </r>
  <r>
    <s v="PID0702"/>
    <x v="2"/>
    <x v="0"/>
    <n v="12000"/>
    <n v="8919.66"/>
    <n v="82.2"/>
    <s v="Female"/>
    <s v="O-"/>
    <b v="1"/>
    <b v="0"/>
    <b v="1"/>
    <n v="5"/>
    <x v="3"/>
  </r>
  <r>
    <s v="PID0703"/>
    <x v="1"/>
    <x v="3"/>
    <n v="20000"/>
    <n v="13780.9"/>
    <n v="54.2"/>
    <s v="Female"/>
    <s v="B+"/>
    <b v="0"/>
    <b v="1"/>
    <b v="1"/>
    <n v="200"/>
    <x v="6"/>
  </r>
  <r>
    <s v="PID0704"/>
    <x v="1"/>
    <x v="2"/>
    <n v="20000"/>
    <n v="12907.56"/>
    <n v="67"/>
    <s v="Female"/>
    <s v="AB+"/>
    <b v="0"/>
    <b v="0"/>
    <b v="1"/>
    <n v="5"/>
    <x v="3"/>
  </r>
  <r>
    <s v="PID0705"/>
    <x v="1"/>
    <x v="2"/>
    <n v="60000"/>
    <n v="35408.32"/>
    <n v="80"/>
    <s v="Male"/>
    <s v="AB-"/>
    <b v="0"/>
    <b v="0"/>
    <b v="1"/>
    <n v="1"/>
    <x v="1"/>
  </r>
  <r>
    <s v="PID0706"/>
    <x v="0"/>
    <x v="1"/>
    <n v="250000"/>
    <n v="126508.5"/>
    <n v="80.599999999999994"/>
    <s v="Male"/>
    <s v="O-"/>
    <b v="0"/>
    <b v="0"/>
    <b v="1"/>
    <n v="250"/>
    <x v="5"/>
  </r>
  <r>
    <s v="PID0707"/>
    <x v="2"/>
    <x v="2"/>
    <n v="12000"/>
    <n v="6771.42"/>
    <n v="80.900000000000006"/>
    <s v="Male"/>
    <s v="O+"/>
    <b v="0"/>
    <b v="0"/>
    <b v="1"/>
    <n v="40"/>
    <x v="2"/>
  </r>
  <r>
    <s v="PID0708"/>
    <x v="0"/>
    <x v="0"/>
    <n v="90000"/>
    <n v="59766.450000000004"/>
    <n v="61.8"/>
    <s v="Male"/>
    <s v="A+"/>
    <b v="0"/>
    <b v="0"/>
    <b v="1"/>
    <n v="2"/>
    <x v="1"/>
  </r>
  <r>
    <s v="PID0709"/>
    <x v="2"/>
    <x v="1"/>
    <n v="90000"/>
    <n v="75760.05"/>
    <n v="86.7"/>
    <s v="Female"/>
    <s v="AB+"/>
    <b v="1"/>
    <b v="0"/>
    <b v="1"/>
    <n v="5"/>
    <x v="3"/>
  </r>
  <r>
    <s v="PID0710"/>
    <x v="2"/>
    <x v="1"/>
    <n v="16000"/>
    <n v="13875.26"/>
    <n v="64.8"/>
    <s v="Male"/>
    <s v="O-"/>
    <b v="0"/>
    <b v="1"/>
    <b v="1"/>
    <n v="15"/>
    <x v="0"/>
  </r>
  <r>
    <s v="PID0711"/>
    <x v="0"/>
    <x v="2"/>
    <n v="40000"/>
    <n v="35384.899999999994"/>
    <n v="65.099999999999994"/>
    <s v="Male"/>
    <s v="B-"/>
    <b v="0"/>
    <b v="0"/>
    <b v="1"/>
    <n v="1"/>
    <x v="1"/>
  </r>
  <r>
    <s v="PID0712"/>
    <x v="0"/>
    <x v="1"/>
    <n v="500"/>
    <n v="406.64"/>
    <n v="96.4"/>
    <s v="Female"/>
    <s v="A+"/>
    <b v="1"/>
    <b v="0"/>
    <b v="1"/>
    <n v="40"/>
    <x v="2"/>
  </r>
  <r>
    <s v="PID0713"/>
    <x v="2"/>
    <x v="3"/>
    <n v="500"/>
    <n v="344.07"/>
    <n v="64.8"/>
    <s v="Female"/>
    <s v="B-"/>
    <b v="0"/>
    <b v="0"/>
    <b v="1"/>
    <n v="20"/>
    <x v="0"/>
  </r>
  <r>
    <s v="PID0714"/>
    <x v="0"/>
    <x v="0"/>
    <n v="12000"/>
    <n v="6670.62"/>
    <n v="68.5"/>
    <s v="Male"/>
    <s v="B+"/>
    <b v="1"/>
    <b v="1"/>
    <b v="1"/>
    <n v="5"/>
    <x v="3"/>
  </r>
  <r>
    <s v="PID0715"/>
    <x v="0"/>
    <x v="3"/>
    <n v="60000"/>
    <n v="51497"/>
    <n v="84.9"/>
    <s v="Male"/>
    <s v="O-"/>
    <b v="1"/>
    <b v="0"/>
    <b v="1"/>
    <n v="20"/>
    <x v="0"/>
  </r>
  <r>
    <s v="PID0716"/>
    <x v="0"/>
    <x v="0"/>
    <n v="36000"/>
    <n v="18567.12"/>
    <n v="84.3"/>
    <s v="Female"/>
    <s v="A-"/>
    <b v="0"/>
    <b v="0"/>
    <b v="1"/>
    <n v="12"/>
    <x v="0"/>
  </r>
  <r>
    <s v="PID0717"/>
    <x v="0"/>
    <x v="2"/>
    <n v="250000"/>
    <n v="154206.1"/>
    <n v="57.7"/>
    <s v="Male"/>
    <s v="O-"/>
    <b v="0"/>
    <b v="0"/>
    <b v="1"/>
    <n v="3"/>
    <x v="3"/>
  </r>
  <r>
    <s v="PID0718"/>
    <x v="1"/>
    <x v="2"/>
    <n v="3000"/>
    <n v="2193.54"/>
    <n v="71.900000000000006"/>
    <s v="Male"/>
    <s v="O+"/>
    <b v="0"/>
    <b v="0"/>
    <b v="1"/>
    <n v="12"/>
    <x v="0"/>
  </r>
  <r>
    <s v="PID0719"/>
    <x v="2"/>
    <x v="3"/>
    <n v="100"/>
    <n v="65.45"/>
    <n v="94.9"/>
    <s v="Male"/>
    <s v="B+"/>
    <b v="0"/>
    <b v="0"/>
    <b v="1"/>
    <n v="20"/>
    <x v="0"/>
  </r>
  <r>
    <s v="PID0720"/>
    <x v="2"/>
    <x v="0"/>
    <n v="800"/>
    <n v="557.95000000000005"/>
    <n v="80.8"/>
    <s v="Female"/>
    <s v="B+"/>
    <b v="1"/>
    <b v="0"/>
    <b v="1"/>
    <n v="40"/>
    <x v="2"/>
  </r>
  <r>
    <s v="PID0721"/>
    <x v="1"/>
    <x v="1"/>
    <n v="500"/>
    <n v="366.9"/>
    <n v="79.2"/>
    <s v="Female"/>
    <s v="O+"/>
    <b v="0"/>
    <b v="0"/>
    <b v="1"/>
    <n v="15"/>
    <x v="0"/>
  </r>
  <r>
    <s v="PID0722"/>
    <x v="2"/>
    <x v="0"/>
    <n v="20000"/>
    <n v="15172.92"/>
    <n v="85.8"/>
    <s v="Female"/>
    <s v="B+"/>
    <b v="0"/>
    <b v="0"/>
    <b v="1"/>
    <n v="25"/>
    <x v="0"/>
  </r>
  <r>
    <s v="PID0723"/>
    <x v="2"/>
    <x v="3"/>
    <n v="100"/>
    <n v="87.14"/>
    <n v="89.2"/>
    <s v="Female"/>
    <s v="A-"/>
    <b v="0"/>
    <b v="0"/>
    <b v="1"/>
    <n v="12"/>
    <x v="0"/>
  </r>
  <r>
    <s v="PID0724"/>
    <x v="0"/>
    <x v="0"/>
    <n v="20000"/>
    <n v="13300.26"/>
    <n v="53.3"/>
    <s v="Male"/>
    <s v="A-"/>
    <b v="0"/>
    <b v="0"/>
    <b v="1"/>
    <n v="40"/>
    <x v="2"/>
  </r>
  <r>
    <s v="PID0725"/>
    <x v="2"/>
    <x v="0"/>
    <n v="24000"/>
    <n v="14020.68"/>
    <n v="66.099999999999994"/>
    <s v="Female"/>
    <s v="B-"/>
    <b v="1"/>
    <b v="0"/>
    <b v="1"/>
    <n v="25"/>
    <x v="0"/>
  </r>
  <r>
    <s v="PID0726"/>
    <x v="1"/>
    <x v="0"/>
    <n v="24000"/>
    <n v="0"/>
    <n v="70.400000000000006"/>
    <s v="Female"/>
    <s v="B+"/>
    <b v="0"/>
    <b v="0"/>
    <b v="0"/>
    <n v="7"/>
    <x v="4"/>
  </r>
  <r>
    <s v="PID0727"/>
    <x v="0"/>
    <x v="0"/>
    <n v="12000"/>
    <n v="8729.76"/>
    <n v="95.6"/>
    <s v="Female"/>
    <s v="AB-"/>
    <b v="0"/>
    <b v="1"/>
    <b v="1"/>
    <n v="3"/>
    <x v="3"/>
  </r>
  <r>
    <s v="PID0728"/>
    <x v="0"/>
    <x v="2"/>
    <n v="24000"/>
    <n v="12841.380000000001"/>
    <n v="57.6"/>
    <s v="Male"/>
    <s v="O-"/>
    <b v="0"/>
    <b v="0"/>
    <b v="1"/>
    <n v="15"/>
    <x v="0"/>
  </r>
  <r>
    <s v="PID0729"/>
    <x v="1"/>
    <x v="1"/>
    <n v="90000"/>
    <n v="60509.45"/>
    <n v="46.5"/>
    <s v="Male"/>
    <s v="AB-"/>
    <b v="0"/>
    <b v="1"/>
    <b v="1"/>
    <n v="30"/>
    <x v="2"/>
  </r>
  <r>
    <s v="PID0730"/>
    <x v="0"/>
    <x v="0"/>
    <n v="90000"/>
    <n v="0"/>
    <n v="73.900000000000006"/>
    <s v="Male"/>
    <s v="A+"/>
    <b v="0"/>
    <b v="0"/>
    <b v="0"/>
    <n v="40"/>
    <x v="2"/>
  </r>
  <r>
    <s v="PID0731"/>
    <x v="2"/>
    <x v="1"/>
    <n v="60000"/>
    <n v="38631.699999999997"/>
    <n v="79.8"/>
    <s v="Female"/>
    <s v="O-"/>
    <b v="0"/>
    <b v="0"/>
    <b v="1"/>
    <n v="15"/>
    <x v="0"/>
  </r>
  <r>
    <s v="PID0732"/>
    <x v="0"/>
    <x v="1"/>
    <n v="48000"/>
    <n v="29553.119999999999"/>
    <n v="91.3"/>
    <s v="Female"/>
    <s v="B+"/>
    <b v="1"/>
    <b v="0"/>
    <b v="1"/>
    <n v="12"/>
    <x v="0"/>
  </r>
  <r>
    <s v="PID0733"/>
    <x v="0"/>
    <x v="1"/>
    <n v="800"/>
    <n v="663.33"/>
    <n v="75.3"/>
    <s v="Male"/>
    <s v="A+"/>
    <b v="1"/>
    <b v="0"/>
    <b v="1"/>
    <n v="15"/>
    <x v="0"/>
  </r>
  <r>
    <s v="PID0734"/>
    <x v="1"/>
    <x v="0"/>
    <n v="40000"/>
    <n v="24648.699999999997"/>
    <n v="79.099999999999994"/>
    <s v="Female"/>
    <s v="AB-"/>
    <b v="0"/>
    <b v="0"/>
    <b v="1"/>
    <n v="9"/>
    <x v="4"/>
  </r>
  <r>
    <s v="PID0735"/>
    <x v="0"/>
    <x v="0"/>
    <n v="12000"/>
    <n v="10012.26"/>
    <n v="63.8"/>
    <s v="Male"/>
    <s v="O+"/>
    <b v="0"/>
    <b v="0"/>
    <b v="1"/>
    <n v="20"/>
    <x v="0"/>
  </r>
  <r>
    <s v="PID0736"/>
    <x v="0"/>
    <x v="3"/>
    <n v="15000"/>
    <n v="10751.5"/>
    <n v="65.099999999999994"/>
    <s v="Male"/>
    <s v="O-"/>
    <b v="0"/>
    <b v="0"/>
    <b v="1"/>
    <n v="7"/>
    <x v="4"/>
  </r>
  <r>
    <s v="PID0737"/>
    <x v="2"/>
    <x v="3"/>
    <n v="12000"/>
    <n v="10198.380000000001"/>
    <n v="65.400000000000006"/>
    <s v="Female"/>
    <s v="O-"/>
    <b v="0"/>
    <b v="0"/>
    <b v="1"/>
    <n v="20"/>
    <x v="0"/>
  </r>
  <r>
    <s v="PID0738"/>
    <x v="2"/>
    <x v="0"/>
    <n v="20000"/>
    <n v="10425.280000000001"/>
    <n v="86.7"/>
    <s v="Male"/>
    <s v="A-"/>
    <b v="0"/>
    <b v="0"/>
    <b v="1"/>
    <n v="3"/>
    <x v="3"/>
  </r>
  <r>
    <s v="PID0739"/>
    <x v="0"/>
    <x v="2"/>
    <n v="45000"/>
    <n v="0"/>
    <n v="82.9"/>
    <s v="Female"/>
    <s v="O-"/>
    <b v="0"/>
    <b v="0"/>
    <b v="0"/>
    <n v="25"/>
    <x v="0"/>
  </r>
  <r>
    <s v="PID0740"/>
    <x v="0"/>
    <x v="1"/>
    <n v="24000"/>
    <n v="0"/>
    <n v="68.3"/>
    <s v="Female"/>
    <s v="B-"/>
    <b v="0"/>
    <b v="0"/>
    <b v="0"/>
    <n v="7"/>
    <x v="4"/>
  </r>
  <r>
    <s v="PID0741"/>
    <x v="0"/>
    <x v="0"/>
    <n v="90000"/>
    <n v="66268.25"/>
    <n v="91.6"/>
    <s v="Female"/>
    <s v="A-"/>
    <b v="1"/>
    <b v="0"/>
    <b v="1"/>
    <n v="5"/>
    <x v="3"/>
  </r>
  <r>
    <s v="PID0742"/>
    <x v="0"/>
    <x v="2"/>
    <n v="3000"/>
    <n v="1767.42"/>
    <n v="66.8"/>
    <s v="Male"/>
    <s v="A-"/>
    <b v="1"/>
    <b v="0"/>
    <b v="1"/>
    <n v="3"/>
    <x v="3"/>
  </r>
  <r>
    <s v="PID0743"/>
    <x v="2"/>
    <x v="2"/>
    <n v="20000"/>
    <n v="10044.68"/>
    <n v="87.4"/>
    <s v="Female"/>
    <s v="B+"/>
    <b v="0"/>
    <b v="1"/>
    <b v="1"/>
    <n v="2"/>
    <x v="1"/>
  </r>
  <r>
    <s v="PID0744"/>
    <x v="0"/>
    <x v="1"/>
    <n v="3000"/>
    <n v="2420.9700000000003"/>
    <n v="85.8"/>
    <s v="Male"/>
    <s v="A-"/>
    <b v="1"/>
    <b v="0"/>
    <b v="1"/>
    <n v="25"/>
    <x v="0"/>
  </r>
  <r>
    <s v="PID0745"/>
    <x v="2"/>
    <x v="2"/>
    <n v="12000"/>
    <n v="7689"/>
    <n v="75.400000000000006"/>
    <s v="Female"/>
    <s v="AB-"/>
    <b v="1"/>
    <b v="0"/>
    <b v="1"/>
    <n v="0.5"/>
    <x v="1"/>
  </r>
  <r>
    <s v="PID0746"/>
    <x v="2"/>
    <x v="0"/>
    <n v="500"/>
    <n v="405.67"/>
    <n v="77.900000000000006"/>
    <s v="Female"/>
    <s v="O+"/>
    <b v="0"/>
    <b v="0"/>
    <b v="1"/>
    <n v="20"/>
    <x v="0"/>
  </r>
  <r>
    <s v="PID0747"/>
    <x v="2"/>
    <x v="0"/>
    <n v="300000"/>
    <n v="0"/>
    <n v="97.6"/>
    <s v="Female"/>
    <s v="O-"/>
    <b v="0"/>
    <b v="0"/>
    <b v="0"/>
    <n v="40"/>
    <x v="2"/>
  </r>
  <r>
    <s v="PID0748"/>
    <x v="2"/>
    <x v="1"/>
    <n v="200000"/>
    <n v="141389.44"/>
    <n v="97.1"/>
    <s v="Female"/>
    <s v="O+"/>
    <b v="0"/>
    <b v="0"/>
    <b v="1"/>
    <n v="20"/>
    <x v="0"/>
  </r>
  <r>
    <s v="PID0749"/>
    <x v="0"/>
    <x v="0"/>
    <n v="240000"/>
    <n v="211079.16"/>
    <n v="73"/>
    <s v="Male"/>
    <s v="A-"/>
    <b v="1"/>
    <b v="0"/>
    <b v="1"/>
    <n v="25"/>
    <x v="0"/>
  </r>
  <r>
    <s v="PID0750"/>
    <x v="1"/>
    <x v="3"/>
    <n v="100"/>
    <n v="0"/>
    <n v="95.1"/>
    <s v="Male"/>
    <s v="O+"/>
    <b v="0"/>
    <b v="0"/>
    <b v="0"/>
    <n v="15"/>
    <x v="0"/>
  </r>
  <r>
    <s v="PID0751"/>
    <x v="1"/>
    <x v="1"/>
    <n v="20000"/>
    <n v="15758.62"/>
    <n v="84.2"/>
    <s v="Male"/>
    <s v="A-"/>
    <b v="1"/>
    <b v="1"/>
    <b v="1"/>
    <n v="120"/>
    <x v="6"/>
  </r>
  <r>
    <s v="PID0752"/>
    <x v="0"/>
    <x v="0"/>
    <n v="18000"/>
    <n v="13560.54"/>
    <n v="84.8"/>
    <s v="Male"/>
    <s v="O-"/>
    <b v="0"/>
    <b v="0"/>
    <b v="1"/>
    <n v="20"/>
    <x v="0"/>
  </r>
  <r>
    <s v="PID0753"/>
    <x v="1"/>
    <x v="0"/>
    <n v="32000"/>
    <n v="27093.279999999999"/>
    <n v="68.900000000000006"/>
    <s v="Male"/>
    <s v="O-"/>
    <b v="0"/>
    <b v="0"/>
    <b v="1"/>
    <n v="9"/>
    <x v="4"/>
  </r>
  <r>
    <s v="PID0754"/>
    <x v="2"/>
    <x v="3"/>
    <n v="24000"/>
    <n v="13327.14"/>
    <n v="70.7"/>
    <s v="Female"/>
    <s v="O-"/>
    <b v="0"/>
    <b v="0"/>
    <b v="1"/>
    <n v="40"/>
    <x v="2"/>
  </r>
  <r>
    <s v="PID0755"/>
    <x v="0"/>
    <x v="2"/>
    <n v="20000"/>
    <n v="11426.44"/>
    <n v="60.8"/>
    <s v="Female"/>
    <s v="B-"/>
    <b v="0"/>
    <b v="0"/>
    <b v="1"/>
    <n v="40"/>
    <x v="2"/>
  </r>
  <r>
    <s v="PID0756"/>
    <x v="0"/>
    <x v="1"/>
    <n v="60000"/>
    <n v="0"/>
    <n v="58"/>
    <s v="Female"/>
    <s v="O-"/>
    <b v="0"/>
    <b v="1"/>
    <b v="0"/>
    <n v="30"/>
    <x v="2"/>
  </r>
  <r>
    <s v="PID0757"/>
    <x v="2"/>
    <x v="0"/>
    <n v="15000"/>
    <n v="12315.599999999999"/>
    <n v="86.6"/>
    <s v="Female"/>
    <s v="AB+"/>
    <b v="0"/>
    <b v="0"/>
    <b v="1"/>
    <n v="20"/>
    <x v="0"/>
  </r>
  <r>
    <s v="PID0758"/>
    <x v="2"/>
    <x v="1"/>
    <n v="12000"/>
    <n v="9147.9000000000015"/>
    <n v="89.9"/>
    <s v="Male"/>
    <s v="B+"/>
    <b v="1"/>
    <b v="0"/>
    <b v="1"/>
    <n v="25"/>
    <x v="0"/>
  </r>
  <r>
    <s v="PID0759"/>
    <x v="0"/>
    <x v="2"/>
    <n v="18000"/>
    <n v="0"/>
    <n v="77.8"/>
    <s v="Female"/>
    <s v="A+"/>
    <b v="0"/>
    <b v="1"/>
    <b v="0"/>
    <n v="3"/>
    <x v="3"/>
  </r>
  <r>
    <s v="PID0760"/>
    <x v="2"/>
    <x v="0"/>
    <n v="240000"/>
    <n v="167045.76000000001"/>
    <n v="105.8"/>
    <s v="Female"/>
    <s v="AB+"/>
    <b v="0"/>
    <b v="0"/>
    <b v="1"/>
    <n v="2"/>
    <x v="1"/>
  </r>
  <r>
    <s v="PID0761"/>
    <x v="0"/>
    <x v="3"/>
    <n v="72000"/>
    <n v="54255.64"/>
    <n v="68.7"/>
    <s v="Female"/>
    <s v="O-"/>
    <b v="0"/>
    <b v="0"/>
    <b v="1"/>
    <n v="5"/>
    <x v="3"/>
  </r>
  <r>
    <s v="PID0762"/>
    <x v="1"/>
    <x v="1"/>
    <n v="32000"/>
    <n v="28784.2"/>
    <n v="47"/>
    <s v="Male"/>
    <s v="AB-"/>
    <b v="0"/>
    <b v="0"/>
    <b v="1"/>
    <n v="7"/>
    <x v="4"/>
  </r>
  <r>
    <s v="PID0763"/>
    <x v="1"/>
    <x v="1"/>
    <n v="12000"/>
    <n v="9897.48"/>
    <n v="56"/>
    <s v="Male"/>
    <s v="AB+"/>
    <b v="0"/>
    <b v="0"/>
    <b v="1"/>
    <n v="30"/>
    <x v="2"/>
  </r>
  <r>
    <s v="PID0764"/>
    <x v="0"/>
    <x v="1"/>
    <n v="240000"/>
    <n v="180338.76"/>
    <n v="92.3"/>
    <s v="Female"/>
    <s v="AB+"/>
    <b v="0"/>
    <b v="1"/>
    <b v="1"/>
    <n v="7"/>
    <x v="4"/>
  </r>
  <r>
    <s v="PID0765"/>
    <x v="2"/>
    <x v="0"/>
    <n v="200000"/>
    <n v="0"/>
    <n v="74.7"/>
    <s v="Female"/>
    <s v="AB+"/>
    <b v="0"/>
    <b v="1"/>
    <b v="0"/>
    <n v="3"/>
    <x v="3"/>
  </r>
  <r>
    <s v="PID0766"/>
    <x v="0"/>
    <x v="2"/>
    <n v="3000"/>
    <n v="0"/>
    <n v="69.8"/>
    <s v="Male"/>
    <s v="B-"/>
    <b v="1"/>
    <b v="1"/>
    <b v="0"/>
    <n v="2"/>
    <x v="1"/>
  </r>
  <r>
    <s v="PID0767"/>
    <x v="0"/>
    <x v="0"/>
    <n v="20000"/>
    <n v="11516.22"/>
    <n v="91"/>
    <s v="Female"/>
    <s v="B+"/>
    <b v="0"/>
    <b v="1"/>
    <b v="1"/>
    <n v="30"/>
    <x v="2"/>
  </r>
  <r>
    <s v="PID0768"/>
    <x v="2"/>
    <x v="0"/>
    <n v="15000"/>
    <n v="9725.4499999999989"/>
    <n v="70.099999999999994"/>
    <s v="Male"/>
    <s v="A+"/>
    <b v="1"/>
    <b v="1"/>
    <b v="1"/>
    <n v="20"/>
    <x v="0"/>
  </r>
  <r>
    <s v="PID0769"/>
    <x v="0"/>
    <x v="2"/>
    <n v="72000"/>
    <n v="62499.040000000001"/>
    <n v="87"/>
    <s v="Male"/>
    <s v="AB-"/>
    <b v="0"/>
    <b v="1"/>
    <b v="1"/>
    <n v="0.5"/>
    <x v="1"/>
  </r>
  <r>
    <s v="PID0770"/>
    <x v="0"/>
    <x v="0"/>
    <n v="12000"/>
    <n v="10477.24"/>
    <n v="86.4"/>
    <s v="Male"/>
    <s v="O+"/>
    <b v="0"/>
    <b v="1"/>
    <b v="1"/>
    <n v="15"/>
    <x v="0"/>
  </r>
  <r>
    <s v="PID0771"/>
    <x v="2"/>
    <x v="2"/>
    <n v="1600"/>
    <n v="0"/>
    <n v="77.400000000000006"/>
    <s v="Male"/>
    <s v="A-"/>
    <b v="0"/>
    <b v="0"/>
    <b v="0"/>
    <n v="2"/>
    <x v="1"/>
  </r>
  <r>
    <s v="PID0772"/>
    <x v="0"/>
    <x v="2"/>
    <n v="15000"/>
    <n v="8053.95"/>
    <n v="50.4"/>
    <s v="Male"/>
    <s v="O-"/>
    <b v="1"/>
    <b v="0"/>
    <b v="1"/>
    <n v="0.5"/>
    <x v="1"/>
  </r>
  <r>
    <s v="PID0773"/>
    <x v="1"/>
    <x v="1"/>
    <n v="32000"/>
    <n v="22571.599999999999"/>
    <n v="75.900000000000006"/>
    <s v="Female"/>
    <s v="B+"/>
    <b v="1"/>
    <b v="0"/>
    <b v="1"/>
    <n v="9"/>
    <x v="4"/>
  </r>
  <r>
    <s v="PID0774"/>
    <x v="2"/>
    <x v="1"/>
    <n v="90000"/>
    <n v="0"/>
    <n v="88.9"/>
    <s v="Female"/>
    <s v="AB+"/>
    <b v="1"/>
    <b v="1"/>
    <b v="0"/>
    <n v="9"/>
    <x v="4"/>
  </r>
  <r>
    <s v="PID0775"/>
    <x v="2"/>
    <x v="0"/>
    <n v="12000"/>
    <n v="6521.22"/>
    <n v="55.4"/>
    <s v="Female"/>
    <s v="B-"/>
    <b v="0"/>
    <b v="1"/>
    <b v="1"/>
    <n v="7"/>
    <x v="4"/>
  </r>
  <r>
    <s v="PID0776"/>
    <x v="0"/>
    <x v="1"/>
    <n v="12000"/>
    <n v="0"/>
    <n v="98.2"/>
    <s v="Female"/>
    <s v="B-"/>
    <b v="0"/>
    <b v="0"/>
    <b v="0"/>
    <n v="40"/>
    <x v="2"/>
  </r>
  <r>
    <s v="PID0777"/>
    <x v="0"/>
    <x v="1"/>
    <n v="240000"/>
    <n v="194104.2"/>
    <n v="86.2"/>
    <s v="Female"/>
    <s v="B+"/>
    <b v="0"/>
    <b v="1"/>
    <b v="1"/>
    <n v="30"/>
    <x v="2"/>
  </r>
  <r>
    <s v="PID0778"/>
    <x v="0"/>
    <x v="1"/>
    <n v="40000"/>
    <n v="0"/>
    <n v="77.7"/>
    <s v="Female"/>
    <s v="AB+"/>
    <b v="1"/>
    <b v="1"/>
    <b v="0"/>
    <n v="5"/>
    <x v="3"/>
  </r>
  <r>
    <s v="PID0779"/>
    <x v="2"/>
    <x v="3"/>
    <n v="240000"/>
    <n v="0"/>
    <n v="89.8"/>
    <s v="Female"/>
    <s v="A-"/>
    <b v="0"/>
    <b v="0"/>
    <b v="0"/>
    <n v="30"/>
    <x v="2"/>
  </r>
  <r>
    <s v="PID0780"/>
    <x v="2"/>
    <x v="0"/>
    <n v="90000"/>
    <n v="77124.45"/>
    <n v="87.7"/>
    <s v="Female"/>
    <s v="AB+"/>
    <b v="0"/>
    <b v="0"/>
    <b v="1"/>
    <n v="120"/>
    <x v="6"/>
  </r>
  <r>
    <s v="PID0781"/>
    <x v="1"/>
    <x v="0"/>
    <n v="4000"/>
    <n v="3240.2"/>
    <n v="56"/>
    <s v="Male"/>
    <s v="B+"/>
    <b v="0"/>
    <b v="1"/>
    <b v="1"/>
    <n v="7"/>
    <x v="4"/>
  </r>
  <r>
    <s v="PID0782"/>
    <x v="0"/>
    <x v="0"/>
    <n v="45000"/>
    <n v="29182.86"/>
    <n v="56.2"/>
    <s v="Female"/>
    <s v="O-"/>
    <b v="1"/>
    <b v="1"/>
    <b v="1"/>
    <n v="15"/>
    <x v="0"/>
  </r>
  <r>
    <s v="PID0783"/>
    <x v="3"/>
    <x v="0"/>
    <n v="100"/>
    <n v="0"/>
    <n v="87.5"/>
    <s v="Female"/>
    <s v="AB-"/>
    <b v="0"/>
    <b v="0"/>
    <b v="0"/>
    <n v="40"/>
    <x v="2"/>
  </r>
  <r>
    <s v="PID0784"/>
    <x v="0"/>
    <x v="2"/>
    <n v="72000"/>
    <n v="51103.32"/>
    <n v="62.5"/>
    <s v="Male"/>
    <s v="O-"/>
    <b v="0"/>
    <b v="0"/>
    <b v="1"/>
    <n v="15"/>
    <x v="0"/>
  </r>
  <r>
    <s v="PID0785"/>
    <x v="1"/>
    <x v="2"/>
    <n v="3000"/>
    <n v="2647.71"/>
    <n v="74.3"/>
    <s v="Female"/>
    <s v="A-"/>
    <b v="0"/>
    <b v="0"/>
    <b v="1"/>
    <n v="2"/>
    <x v="1"/>
  </r>
  <r>
    <s v="PID0786"/>
    <x v="2"/>
    <x v="0"/>
    <n v="500"/>
    <n v="0"/>
    <n v="95"/>
    <s v="Female"/>
    <s v="O+"/>
    <b v="1"/>
    <b v="0"/>
    <b v="0"/>
    <n v="30"/>
    <x v="2"/>
  </r>
  <r>
    <s v="PID0787"/>
    <x v="1"/>
    <x v="0"/>
    <n v="32000"/>
    <n v="27234.04"/>
    <n v="81.099999999999994"/>
    <s v="Male"/>
    <s v="O+"/>
    <b v="0"/>
    <b v="1"/>
    <b v="1"/>
    <n v="20"/>
    <x v="0"/>
  </r>
  <r>
    <s v="PID0788"/>
    <x v="4"/>
    <x v="3"/>
    <n v="40000"/>
    <n v="0"/>
    <n v="80.2"/>
    <s v="Male"/>
    <s v="A-"/>
    <b v="1"/>
    <b v="0"/>
    <b v="0"/>
    <n v="9"/>
    <x v="4"/>
  </r>
  <r>
    <s v="PID0789"/>
    <x v="1"/>
    <x v="2"/>
    <n v="75000"/>
    <n v="0"/>
    <n v="70.599999999999994"/>
    <s v="Female"/>
    <s v="A+"/>
    <b v="1"/>
    <b v="0"/>
    <b v="0"/>
    <n v="3"/>
    <x v="3"/>
  </r>
  <r>
    <s v="PID0790"/>
    <x v="2"/>
    <x v="1"/>
    <n v="12000"/>
    <n v="6106.7999999999993"/>
    <n v="56.7"/>
    <s v="Male"/>
    <s v="B+"/>
    <b v="0"/>
    <b v="0"/>
    <b v="1"/>
    <n v="5"/>
    <x v="3"/>
  </r>
  <r>
    <s v="PID0791"/>
    <x v="0"/>
    <x v="0"/>
    <n v="32000"/>
    <n v="0"/>
    <n v="55.7"/>
    <s v="Female"/>
    <s v="A-"/>
    <b v="1"/>
    <b v="1"/>
    <b v="0"/>
    <n v="20"/>
    <x v="0"/>
  </r>
  <r>
    <s v="PID0792"/>
    <x v="2"/>
    <x v="0"/>
    <n v="1000"/>
    <n v="788.3"/>
    <n v="91.3"/>
    <s v="Female"/>
    <s v="B+"/>
    <b v="1"/>
    <b v="0"/>
    <b v="1"/>
    <n v="4"/>
    <x v="3"/>
  </r>
  <r>
    <s v="PID0793"/>
    <x v="3"/>
    <x v="0"/>
    <n v="30000"/>
    <n v="23372.489999999998"/>
    <n v="82"/>
    <s v="Female"/>
    <s v="O-"/>
    <b v="1"/>
    <b v="0"/>
    <b v="1"/>
    <n v="30"/>
    <x v="2"/>
  </r>
  <r>
    <s v="PID0794"/>
    <x v="1"/>
    <x v="1"/>
    <n v="500"/>
    <n v="401.53"/>
    <n v="59.9"/>
    <s v="Female"/>
    <s v="O+"/>
    <b v="1"/>
    <b v="0"/>
    <b v="1"/>
    <n v="7"/>
    <x v="4"/>
  </r>
  <r>
    <s v="PID0795"/>
    <x v="2"/>
    <x v="0"/>
    <n v="250000"/>
    <n v="164113.4"/>
    <n v="78.900000000000006"/>
    <s v="Male"/>
    <s v="AB+"/>
    <b v="1"/>
    <b v="0"/>
    <b v="1"/>
    <n v="250"/>
    <x v="5"/>
  </r>
  <r>
    <s v="PID0796"/>
    <x v="2"/>
    <x v="0"/>
    <n v="3000"/>
    <n v="1659.81"/>
    <n v="84.1"/>
    <s v="Female"/>
    <s v="B+"/>
    <b v="0"/>
    <b v="0"/>
    <b v="1"/>
    <n v="40"/>
    <x v="2"/>
  </r>
  <r>
    <s v="PID0797"/>
    <x v="2"/>
    <x v="3"/>
    <n v="200000"/>
    <n v="138011.92000000001"/>
    <n v="73.5"/>
    <s v="Female"/>
    <s v="O+"/>
    <b v="0"/>
    <b v="0"/>
    <b v="1"/>
    <n v="25"/>
    <x v="0"/>
  </r>
  <r>
    <s v="PID0798"/>
    <x v="0"/>
    <x v="0"/>
    <n v="36000"/>
    <n v="27101.040000000001"/>
    <n v="64.2"/>
    <s v="Male"/>
    <s v="AB-"/>
    <b v="0"/>
    <b v="1"/>
    <b v="1"/>
    <n v="2"/>
    <x v="1"/>
  </r>
  <r>
    <s v="PID0799"/>
    <x v="0"/>
    <x v="2"/>
    <n v="12000"/>
    <n v="8430.9000000000015"/>
    <n v="76.099999999999994"/>
    <s v="Female"/>
    <s v="AB-"/>
    <b v="1"/>
    <b v="0"/>
    <b v="1"/>
    <n v="25"/>
    <x v="0"/>
  </r>
  <r>
    <s v="PID0800"/>
    <x v="0"/>
    <x v="1"/>
    <n v="15000"/>
    <n v="7930.4"/>
    <n v="57.1"/>
    <s v="Male"/>
    <s v="AB+"/>
    <b v="1"/>
    <b v="0"/>
    <b v="1"/>
    <n v="20"/>
    <x v="0"/>
  </r>
  <r>
    <s v="PID0801"/>
    <x v="2"/>
    <x v="1"/>
    <n v="300000"/>
    <n v="0"/>
    <n v="67.5"/>
    <s v="Female"/>
    <s v="O-"/>
    <b v="0"/>
    <b v="0"/>
    <b v="0"/>
    <n v="15"/>
    <x v="0"/>
  </r>
  <r>
    <s v="PID0802"/>
    <x v="2"/>
    <x v="1"/>
    <n v="500"/>
    <n v="307.77999999999997"/>
    <n v="92.2"/>
    <s v="Male"/>
    <s v="O-"/>
    <b v="1"/>
    <b v="0"/>
    <b v="1"/>
    <n v="20"/>
    <x v="0"/>
  </r>
  <r>
    <s v="PID0803"/>
    <x v="1"/>
    <x v="3"/>
    <n v="60000"/>
    <n v="34598.1"/>
    <n v="69.7"/>
    <s v="Male"/>
    <s v="O-"/>
    <b v="1"/>
    <b v="1"/>
    <b v="1"/>
    <n v="25"/>
    <x v="0"/>
  </r>
  <r>
    <s v="PID0804"/>
    <x v="4"/>
    <x v="0"/>
    <n v="48000"/>
    <n v="41058.559999999998"/>
    <n v="75.7"/>
    <s v="Female"/>
    <s v="O-"/>
    <b v="0"/>
    <b v="0"/>
    <b v="1"/>
    <n v="7"/>
    <x v="4"/>
  </r>
  <r>
    <s v="PID0805"/>
    <x v="0"/>
    <x v="2"/>
    <n v="24000"/>
    <n v="15079.59"/>
    <n v="91"/>
    <s v="Female"/>
    <s v="A-"/>
    <b v="1"/>
    <b v="1"/>
    <b v="1"/>
    <n v="40"/>
    <x v="2"/>
  </r>
  <r>
    <s v="PID0806"/>
    <x v="0"/>
    <x v="2"/>
    <n v="3000"/>
    <n v="2123.9700000000003"/>
    <n v="76.400000000000006"/>
    <s v="Male"/>
    <s v="A-"/>
    <b v="0"/>
    <b v="1"/>
    <b v="1"/>
    <n v="25"/>
    <x v="0"/>
  </r>
  <r>
    <s v="PID0807"/>
    <x v="2"/>
    <x v="3"/>
    <n v="800"/>
    <n v="689.34"/>
    <n v="83.8"/>
    <s v="Male"/>
    <s v="O-"/>
    <b v="0"/>
    <b v="0"/>
    <b v="1"/>
    <n v="20"/>
    <x v="0"/>
  </r>
  <r>
    <s v="PID0808"/>
    <x v="4"/>
    <x v="0"/>
    <n v="15000"/>
    <n v="9070.75"/>
    <n v="82.5"/>
    <s v="Female"/>
    <s v="A+"/>
    <b v="0"/>
    <b v="0"/>
    <b v="1"/>
    <n v="20"/>
    <x v="0"/>
  </r>
  <r>
    <s v="PID0809"/>
    <x v="0"/>
    <x v="1"/>
    <n v="12000"/>
    <n v="0"/>
    <n v="55.7"/>
    <s v="Male"/>
    <s v="A-"/>
    <b v="0"/>
    <b v="1"/>
    <b v="0"/>
    <n v="7"/>
    <x v="4"/>
  </r>
  <r>
    <s v="PID0810"/>
    <x v="2"/>
    <x v="0"/>
    <n v="24000"/>
    <n v="21522.510000000002"/>
    <n v="76.400000000000006"/>
    <s v="Female"/>
    <s v="B+"/>
    <b v="1"/>
    <b v="0"/>
    <b v="1"/>
    <n v="12"/>
    <x v="0"/>
  </r>
  <r>
    <s v="PID0811"/>
    <x v="0"/>
    <x v="1"/>
    <n v="800"/>
    <n v="641.27"/>
    <n v="65.2"/>
    <s v="Male"/>
    <s v="B-"/>
    <b v="0"/>
    <b v="0"/>
    <b v="1"/>
    <n v="20"/>
    <x v="0"/>
  </r>
  <r>
    <s v="PID0812"/>
    <x v="2"/>
    <x v="3"/>
    <n v="60000"/>
    <n v="30478.600000000002"/>
    <n v="74"/>
    <s v="Female"/>
    <s v="AB-"/>
    <b v="1"/>
    <b v="1"/>
    <b v="1"/>
    <n v="25"/>
    <x v="0"/>
  </r>
  <r>
    <s v="PID0813"/>
    <x v="2"/>
    <x v="2"/>
    <n v="250000"/>
    <n v="148709.1"/>
    <n v="109.1"/>
    <s v="Male"/>
    <s v="O-"/>
    <s v="No"/>
    <s v="No"/>
    <b v="1"/>
    <n v="20"/>
    <x v="0"/>
  </r>
  <r>
    <s v="PID0814"/>
    <x v="1"/>
    <x v="1"/>
    <n v="36000"/>
    <n v="28755.81"/>
    <n v="95.5"/>
    <s v="Male"/>
    <s v="AB+"/>
    <b v="0"/>
    <b v="0"/>
    <b v="1"/>
    <n v="7"/>
    <x v="4"/>
  </r>
  <r>
    <s v="PID0815"/>
    <x v="0"/>
    <x v="3"/>
    <n v="3000"/>
    <n v="2108.46"/>
    <n v="61.6"/>
    <s v="Male"/>
    <s v="A-"/>
    <b v="1"/>
    <b v="0"/>
    <b v="1"/>
    <n v="120"/>
    <x v="6"/>
  </r>
  <r>
    <s v="PID0816"/>
    <x v="2"/>
    <x v="2"/>
    <n v="12000"/>
    <n v="0"/>
    <n v="104.7"/>
    <s v="Male"/>
    <s v="O-"/>
    <b v="0"/>
    <b v="0"/>
    <b v="0"/>
    <n v="9"/>
    <x v="4"/>
  </r>
  <r>
    <s v="PID0817"/>
    <x v="2"/>
    <x v="1"/>
    <n v="32000"/>
    <n v="23164.48"/>
    <n v="58.9"/>
    <s v="Male"/>
    <s v="B-"/>
    <b v="0"/>
    <b v="0"/>
    <b v="1"/>
    <n v="5"/>
    <x v="3"/>
  </r>
  <r>
    <s v="PID0818"/>
    <x v="0"/>
    <x v="2"/>
    <n v="100"/>
    <n v="83.65"/>
    <n v="75.900000000000006"/>
    <s v="Female"/>
    <s v="A+"/>
    <b v="0"/>
    <b v="0"/>
    <b v="1"/>
    <n v="9"/>
    <x v="4"/>
  </r>
  <r>
    <s v="PID0819"/>
    <x v="2"/>
    <x v="0"/>
    <n v="240000"/>
    <n v="211141.56"/>
    <n v="68.3"/>
    <s v="Male"/>
    <s v="B+"/>
    <b v="1"/>
    <b v="0"/>
    <b v="1"/>
    <n v="25"/>
    <x v="0"/>
  </r>
  <r>
    <s v="PID0820"/>
    <x v="2"/>
    <x v="3"/>
    <n v="16000"/>
    <n v="11177.24"/>
    <n v="93.1"/>
    <s v="Male"/>
    <s v="A+"/>
    <b v="0"/>
    <b v="1"/>
    <b v="1"/>
    <n v="3"/>
    <x v="3"/>
  </r>
  <r>
    <s v="PID0821"/>
    <x v="0"/>
    <x v="0"/>
    <n v="300000"/>
    <n v="0"/>
    <n v="105"/>
    <s v="Male"/>
    <s v="AB-"/>
    <b v="0"/>
    <b v="0"/>
    <b v="0"/>
    <n v="2"/>
    <x v="1"/>
  </r>
  <r>
    <s v="PID0822"/>
    <x v="0"/>
    <x v="0"/>
    <n v="500"/>
    <n v="358.5"/>
    <n v="96.6"/>
    <s v="Female"/>
    <s v="B-"/>
    <b v="1"/>
    <b v="1"/>
    <b v="1"/>
    <n v="25"/>
    <x v="0"/>
  </r>
  <r>
    <s v="PID0823"/>
    <x v="1"/>
    <x v="3"/>
    <n v="90000"/>
    <n v="69662"/>
    <n v="58.7"/>
    <s v="Male"/>
    <s v="AB-"/>
    <b v="0"/>
    <b v="0"/>
    <b v="1"/>
    <n v="40"/>
    <x v="2"/>
  </r>
  <r>
    <s v="PID0824"/>
    <x v="2"/>
    <x v="3"/>
    <n v="100"/>
    <n v="67.66"/>
    <n v="76.7"/>
    <s v="Male"/>
    <s v="O+"/>
    <b v="1"/>
    <b v="1"/>
    <b v="1"/>
    <n v="12"/>
    <x v="0"/>
  </r>
  <r>
    <s v="PID0825"/>
    <x v="2"/>
    <x v="1"/>
    <n v="240000"/>
    <n v="172631.04000000001"/>
    <n v="103.1"/>
    <s v="Male"/>
    <s v="AB+"/>
    <b v="0"/>
    <b v="0"/>
    <b v="1"/>
    <n v="40"/>
    <x v="2"/>
  </r>
  <r>
    <s v="PID0826"/>
    <x v="0"/>
    <x v="0"/>
    <n v="40000"/>
    <n v="25682.5"/>
    <n v="78.400000000000006"/>
    <s v="Male"/>
    <s v="B+"/>
    <b v="0"/>
    <b v="1"/>
    <b v="1"/>
    <n v="0"/>
    <x v="1"/>
  </r>
  <r>
    <s v="PID0827"/>
    <x v="1"/>
    <x v="2"/>
    <n v="30000"/>
    <n v="24743.82"/>
    <n v="69.900000000000006"/>
    <s v="Female"/>
    <s v="A-"/>
    <b v="0"/>
    <b v="0"/>
    <b v="1"/>
    <n v="1"/>
    <x v="1"/>
  </r>
  <r>
    <s v="PID0828"/>
    <x v="0"/>
    <x v="0"/>
    <n v="500"/>
    <n v="314.77999999999997"/>
    <n v="75.2"/>
    <s v="Male"/>
    <s v="AB-"/>
    <b v="0"/>
    <b v="0"/>
    <b v="1"/>
    <n v="5"/>
    <x v="3"/>
  </r>
  <r>
    <s v="PID0829"/>
    <x v="2"/>
    <x v="0"/>
    <n v="800"/>
    <n v="418.62"/>
    <n v="83.9"/>
    <s v="Female"/>
    <s v="A+"/>
    <b v="0"/>
    <b v="1"/>
    <b v="1"/>
    <n v="150"/>
    <x v="6"/>
  </r>
  <r>
    <s v="PID0830"/>
    <x v="2"/>
    <x v="0"/>
    <n v="500"/>
    <n v="251.3"/>
    <n v="82"/>
    <s v="Male"/>
    <s v="AB-"/>
    <b v="1"/>
    <b v="0"/>
    <b v="1"/>
    <n v="15"/>
    <x v="0"/>
  </r>
  <r>
    <s v="PID0831"/>
    <x v="2"/>
    <x v="2"/>
    <n v="30000"/>
    <n v="21453.75"/>
    <n v="85.5"/>
    <s v="Female"/>
    <s v="B-"/>
    <b v="0"/>
    <b v="1"/>
    <b v="1"/>
    <n v="2"/>
    <x v="1"/>
  </r>
  <r>
    <s v="PID0832"/>
    <x v="0"/>
    <x v="0"/>
    <n v="12000"/>
    <n v="0"/>
    <n v="102.2"/>
    <s v="Male"/>
    <s v="O-"/>
    <b v="1"/>
    <b v="0"/>
    <b v="0"/>
    <n v="25"/>
    <x v="0"/>
  </r>
  <r>
    <s v="PID0833"/>
    <x v="2"/>
    <x v="0"/>
    <n v="60000"/>
    <n v="44875.9"/>
    <n v="90.9"/>
    <s v="Male"/>
    <s v="B-"/>
    <b v="1"/>
    <b v="0"/>
    <b v="1"/>
    <n v="12"/>
    <x v="0"/>
  </r>
  <r>
    <s v="PID0834"/>
    <x v="1"/>
    <x v="3"/>
    <n v="15000"/>
    <n v="8541.8499999999985"/>
    <n v="58.8"/>
    <s v="Female"/>
    <s v="AB-"/>
    <b v="0"/>
    <b v="0"/>
    <b v="1"/>
    <n v="120"/>
    <x v="6"/>
  </r>
  <r>
    <s v="PID0835"/>
    <x v="0"/>
    <x v="0"/>
    <n v="250000"/>
    <n v="0"/>
    <n v="91.5"/>
    <s v="Female"/>
    <s v="A+"/>
    <b v="0"/>
    <b v="1"/>
    <b v="0"/>
    <n v="40"/>
    <x v="2"/>
  </r>
  <r>
    <s v="PID0836"/>
    <x v="2"/>
    <x v="1"/>
    <n v="500"/>
    <n v="353.6"/>
    <n v="92.6"/>
    <s v="Male"/>
    <s v="AB-"/>
    <b v="0"/>
    <b v="0"/>
    <b v="1"/>
    <n v="20"/>
    <x v="0"/>
  </r>
  <r>
    <s v="PID0837"/>
    <x v="4"/>
    <x v="0"/>
    <n v="1000"/>
    <n v="0"/>
    <n v="68.099999999999994"/>
    <s v="Male"/>
    <s v="AB+"/>
    <b v="0"/>
    <b v="0"/>
    <b v="0"/>
    <n v="25"/>
    <x v="0"/>
  </r>
  <r>
    <s v="PID0838"/>
    <x v="1"/>
    <x v="1"/>
    <n v="250000"/>
    <n v="212641.6"/>
    <n v="87.2"/>
    <s v="Male"/>
    <s v="O+"/>
    <b v="0"/>
    <b v="1"/>
    <b v="1"/>
    <n v="12"/>
    <x v="0"/>
  </r>
  <r>
    <s v="PID0839"/>
    <x v="2"/>
    <x v="0"/>
    <n v="15000"/>
    <n v="12903.95"/>
    <n v="80"/>
    <s v="Male"/>
    <s v="A-"/>
    <b v="1"/>
    <b v="0"/>
    <b v="1"/>
    <n v="30"/>
    <x v="2"/>
  </r>
  <r>
    <s v="PID0840"/>
    <x v="2"/>
    <x v="0"/>
    <n v="45000"/>
    <n v="31870.590000000004"/>
    <n v="102.8"/>
    <s v="Male"/>
    <s v="A-"/>
    <b v="0"/>
    <b v="0"/>
    <b v="1"/>
    <n v="12"/>
    <x v="0"/>
  </r>
  <r>
    <s v="PID0841"/>
    <x v="0"/>
    <x v="2"/>
    <n v="240000"/>
    <n v="186596.28"/>
    <n v="97.1"/>
    <s v="Male"/>
    <s v="AB-"/>
    <b v="0"/>
    <b v="1"/>
    <b v="1"/>
    <n v="20"/>
    <x v="0"/>
  </r>
  <r>
    <s v="PID0842"/>
    <x v="2"/>
    <x v="0"/>
    <n v="800"/>
    <n v="506.14"/>
    <n v="89.8"/>
    <s v="Female"/>
    <s v="A-"/>
    <b v="0"/>
    <b v="0"/>
    <b v="1"/>
    <n v="7"/>
    <x v="4"/>
  </r>
  <r>
    <s v="PID0843"/>
    <x v="2"/>
    <x v="0"/>
    <n v="800"/>
    <n v="0"/>
    <n v="70.7"/>
    <s v="Female"/>
    <s v="A+"/>
    <b v="0"/>
    <b v="1"/>
    <b v="0"/>
    <n v="400"/>
    <x v="5"/>
  </r>
  <r>
    <s v="PID0844"/>
    <x v="1"/>
    <x v="1"/>
    <n v="60000"/>
    <n v="0"/>
    <n v="67.599999999999994"/>
    <s v="Male"/>
    <s v="O-"/>
    <b v="0"/>
    <b v="0"/>
    <b v="0"/>
    <n v="20"/>
    <x v="0"/>
  </r>
  <r>
    <s v="PID0845"/>
    <x v="0"/>
    <x v="2"/>
    <n v="32000"/>
    <n v="26443.52"/>
    <n v="59.9"/>
    <s v="Female"/>
    <s v="B+"/>
    <b v="0"/>
    <b v="0"/>
    <b v="1"/>
    <n v="3"/>
    <x v="3"/>
  </r>
  <r>
    <s v="PID0846"/>
    <x v="2"/>
    <x v="2"/>
    <n v="250000"/>
    <n v="130103.79999999999"/>
    <n v="101.2"/>
    <s v="Male"/>
    <s v="AB+"/>
    <b v="0"/>
    <b v="0"/>
    <b v="1"/>
    <n v="15"/>
    <x v="0"/>
  </r>
  <r>
    <s v="PID0847"/>
    <x v="1"/>
    <x v="2"/>
    <n v="12000"/>
    <n v="9364.9599999999991"/>
    <n v="70"/>
    <s v="Female"/>
    <s v="O-"/>
    <b v="0"/>
    <b v="1"/>
    <b v="1"/>
    <n v="3"/>
    <x v="3"/>
  </r>
  <r>
    <s v="PID0848"/>
    <x v="2"/>
    <x v="3"/>
    <n v="240000"/>
    <n v="167436.72"/>
    <n v="84.9"/>
    <s v="Female"/>
    <s v="A+"/>
    <b v="1"/>
    <b v="1"/>
    <b v="1"/>
    <n v="9"/>
    <x v="4"/>
  </r>
  <r>
    <s v="PID0849"/>
    <x v="1"/>
    <x v="3"/>
    <n v="300000"/>
    <n v="231831.84"/>
    <n v="82.6"/>
    <s v="Female"/>
    <s v="O+"/>
    <b v="0"/>
    <b v="0"/>
    <b v="1"/>
    <n v="20"/>
    <x v="0"/>
  </r>
  <r>
    <s v="PID0850"/>
    <x v="2"/>
    <x v="3"/>
    <n v="300000"/>
    <n v="201137.88"/>
    <n v="62.7"/>
    <s v="Male"/>
    <s v="A+"/>
    <b v="0"/>
    <b v="0"/>
    <b v="1"/>
    <n v="9"/>
    <x v="4"/>
  </r>
  <r>
    <s v="PID0851"/>
    <x v="0"/>
    <x v="2"/>
    <n v="1600"/>
    <n v="0"/>
    <n v="75"/>
    <s v="Female"/>
    <s v="B-"/>
    <b v="1"/>
    <b v="0"/>
    <b v="0"/>
    <n v="5"/>
    <x v="3"/>
  </r>
  <r>
    <s v="PID0852"/>
    <x v="4"/>
    <x v="0"/>
    <n v="200000"/>
    <n v="124849.84"/>
    <n v="57.2"/>
    <s v="Female"/>
    <s v="B-"/>
    <b v="0"/>
    <b v="0"/>
    <b v="1"/>
    <n v="9"/>
    <x v="4"/>
  </r>
  <r>
    <s v="PID0853"/>
    <x v="2"/>
    <x v="1"/>
    <n v="30000"/>
    <n v="16466.07"/>
    <n v="68.2"/>
    <s v="Female"/>
    <s v="A-"/>
    <b v="0"/>
    <b v="0"/>
    <b v="1"/>
    <n v="5"/>
    <x v="3"/>
  </r>
  <r>
    <s v="PID0854"/>
    <x v="2"/>
    <x v="0"/>
    <n v="60000"/>
    <n v="0"/>
    <n v="78.2"/>
    <s v="Female"/>
    <s v="B-"/>
    <b v="1"/>
    <b v="0"/>
    <b v="0"/>
    <n v="15"/>
    <x v="0"/>
  </r>
  <r>
    <s v="PID0855"/>
    <x v="2"/>
    <x v="0"/>
    <n v="18000"/>
    <n v="16160.939999999999"/>
    <n v="81"/>
    <s v="Male"/>
    <s v="AB+"/>
    <b v="1"/>
    <b v="0"/>
    <b v="1"/>
    <n v="250"/>
    <x v="5"/>
  </r>
  <r>
    <s v="PID0856"/>
    <x v="3"/>
    <x v="2"/>
    <n v="2000"/>
    <n v="0"/>
    <n v="59.8"/>
    <s v="Male"/>
    <s v="O+"/>
    <b v="0"/>
    <b v="0"/>
    <b v="0"/>
    <n v="10"/>
    <x v="4"/>
  </r>
  <r>
    <s v="PID0857"/>
    <x v="0"/>
    <x v="1"/>
    <n v="75000"/>
    <n v="0"/>
    <n v="50.3"/>
    <s v="Female"/>
    <s v="B-"/>
    <b v="0"/>
    <b v="0"/>
    <b v="0"/>
    <n v="9"/>
    <x v="4"/>
  </r>
  <r>
    <s v="PID0858"/>
    <x v="2"/>
    <x v="1"/>
    <n v="800"/>
    <n v="718.38"/>
    <n v="96.6"/>
    <s v="Male"/>
    <s v="AB+"/>
    <b v="0"/>
    <b v="0"/>
    <b v="1"/>
    <n v="7"/>
    <x v="4"/>
  </r>
  <r>
    <s v="PID0859"/>
    <x v="2"/>
    <x v="2"/>
    <n v="18000"/>
    <n v="14168.43"/>
    <n v="85.7"/>
    <s v="Male"/>
    <s v="A+"/>
    <b v="0"/>
    <b v="1"/>
    <b v="1"/>
    <n v="25"/>
    <x v="0"/>
  </r>
  <r>
    <s v="PID0860"/>
    <x v="2"/>
    <x v="2"/>
    <n v="18000"/>
    <n v="11696.039999999999"/>
    <n v="73.2"/>
    <s v="Male"/>
    <s v="AB-"/>
    <b v="0"/>
    <b v="1"/>
    <b v="1"/>
    <n v="12"/>
    <x v="0"/>
  </r>
  <r>
    <s v="PID0861"/>
    <x v="1"/>
    <x v="1"/>
    <n v="800"/>
    <n v="0"/>
    <n v="53.5"/>
    <s v="Male"/>
    <s v="O+"/>
    <b v="0"/>
    <b v="0"/>
    <b v="0"/>
    <n v="9"/>
    <x v="4"/>
  </r>
  <r>
    <s v="PID0862"/>
    <x v="2"/>
    <x v="2"/>
    <n v="12000"/>
    <n v="8047.14"/>
    <n v="93.4"/>
    <s v="Female"/>
    <s v="A-"/>
    <b v="0"/>
    <b v="0"/>
    <b v="1"/>
    <n v="2"/>
    <x v="1"/>
  </r>
  <r>
    <s v="PID0863"/>
    <x v="3"/>
    <x v="1"/>
    <n v="30000"/>
    <n v="20406.63"/>
    <n v="89.8"/>
    <s v="Male"/>
    <s v="A+"/>
    <b v="0"/>
    <b v="0"/>
    <b v="1"/>
    <n v="12"/>
    <x v="0"/>
  </r>
  <r>
    <s v="PID0864"/>
    <x v="1"/>
    <x v="2"/>
    <n v="800"/>
    <n v="509.19"/>
    <n v="82.2"/>
    <s v="Male"/>
    <s v="O-"/>
    <b v="1"/>
    <b v="0"/>
    <b v="1"/>
    <n v="5"/>
    <x v="3"/>
  </r>
  <r>
    <s v="PID0865"/>
    <x v="0"/>
    <x v="2"/>
    <n v="3000"/>
    <n v="2577.66"/>
    <n v="85.5"/>
    <s v="Male"/>
    <s v="AB-"/>
    <b v="1"/>
    <b v="1"/>
    <b v="1"/>
    <n v="3"/>
    <x v="3"/>
  </r>
  <r>
    <s v="PID0866"/>
    <x v="1"/>
    <x v="0"/>
    <n v="24000"/>
    <n v="12221.73"/>
    <n v="79.400000000000006"/>
    <s v="Male"/>
    <s v="A-"/>
    <b v="1"/>
    <b v="0"/>
    <b v="1"/>
    <n v="20"/>
    <x v="0"/>
  </r>
  <r>
    <s v="PID0867"/>
    <x v="2"/>
    <x v="0"/>
    <n v="100"/>
    <n v="0"/>
    <n v="72.599999999999994"/>
    <s v="Male"/>
    <s v="O-"/>
    <b v="1"/>
    <b v="1"/>
    <b v="0"/>
    <n v="9"/>
    <x v="4"/>
  </r>
  <r>
    <s v="PID0868"/>
    <x v="0"/>
    <x v="3"/>
    <n v="18000"/>
    <n v="9274.59"/>
    <n v="72.3"/>
    <s v="Male"/>
    <s v="AB+"/>
    <b v="0"/>
    <b v="0"/>
    <b v="1"/>
    <n v="9"/>
    <x v="4"/>
  </r>
  <r>
    <s v="PID0869"/>
    <x v="2"/>
    <x v="0"/>
    <n v="40000"/>
    <n v="29834.3"/>
    <n v="57.7"/>
    <s v="Male"/>
    <s v="O-"/>
    <b v="1"/>
    <b v="1"/>
    <b v="1"/>
    <n v="25"/>
    <x v="0"/>
  </r>
  <r>
    <s v="PID0870"/>
    <x v="2"/>
    <x v="0"/>
    <n v="200000"/>
    <n v="169415.36"/>
    <n v="81.099999999999994"/>
    <s v="Male"/>
    <s v="A+"/>
    <b v="1"/>
    <b v="0"/>
    <b v="1"/>
    <n v="9"/>
    <x v="4"/>
  </r>
  <r>
    <s v="PID0871"/>
    <x v="0"/>
    <x v="2"/>
    <n v="50000"/>
    <n v="37645.199999999997"/>
    <n v="69.8"/>
    <s v="Female"/>
    <s v="O+"/>
    <b v="0"/>
    <b v="0"/>
    <b v="1"/>
    <n v="15"/>
    <x v="0"/>
  </r>
  <r>
    <s v="PID0872"/>
    <x v="2"/>
    <x v="2"/>
    <n v="32000"/>
    <n v="20805.599999999999"/>
    <n v="85"/>
    <s v="Female"/>
    <s v="AB+"/>
    <b v="0"/>
    <b v="0"/>
    <b v="1"/>
    <n v="1"/>
    <x v="1"/>
  </r>
  <r>
    <s v="PID0873"/>
    <x v="0"/>
    <x v="0"/>
    <n v="500"/>
    <n v="258.39"/>
    <n v="75.400000000000006"/>
    <s v="Male"/>
    <s v="A-"/>
    <b v="0"/>
    <b v="0"/>
    <b v="1"/>
    <n v="30"/>
    <x v="2"/>
  </r>
  <r>
    <s v="PID0874"/>
    <x v="2"/>
    <x v="0"/>
    <n v="18000"/>
    <n v="13544.46"/>
    <n v="106.2"/>
    <s v="Female"/>
    <s v="B-"/>
    <b v="1"/>
    <b v="0"/>
    <b v="1"/>
    <n v="15"/>
    <x v="0"/>
  </r>
  <r>
    <s v="PID0875"/>
    <x v="2"/>
    <x v="0"/>
    <n v="16000"/>
    <n v="10448.86"/>
    <n v="58.3"/>
    <s v="Female"/>
    <s v="B-"/>
    <b v="1"/>
    <b v="0"/>
    <b v="1"/>
    <n v="12"/>
    <x v="0"/>
  </r>
  <r>
    <s v="PID0876"/>
    <x v="1"/>
    <x v="1"/>
    <n v="14000"/>
    <n v="8981.9800000000014"/>
    <n v="56.1"/>
    <s v="Female"/>
    <s v="AB-"/>
    <b v="1"/>
    <b v="0"/>
    <b v="1"/>
    <n v="12"/>
    <x v="0"/>
  </r>
  <r>
    <s v="PID0877"/>
    <x v="2"/>
    <x v="0"/>
    <n v="40000"/>
    <n v="27412"/>
    <n v="60.1"/>
    <s v="Female"/>
    <s v="O-"/>
    <b v="0"/>
    <b v="0"/>
    <b v="1"/>
    <n v="9"/>
    <x v="4"/>
  </r>
  <r>
    <s v="PID0878"/>
    <x v="2"/>
    <x v="1"/>
    <n v="48000"/>
    <n v="33335.120000000003"/>
    <n v="86"/>
    <s v="Female"/>
    <s v="A+"/>
    <b v="1"/>
    <b v="0"/>
    <b v="1"/>
    <n v="7"/>
    <x v="4"/>
  </r>
  <r>
    <s v="PID0879"/>
    <x v="0"/>
    <x v="3"/>
    <n v="32000"/>
    <n v="0"/>
    <n v="96.5"/>
    <s v="Male"/>
    <s v="AB+"/>
    <b v="0"/>
    <b v="0"/>
    <b v="0"/>
    <n v="12"/>
    <x v="0"/>
  </r>
  <r>
    <s v="PID0880"/>
    <x v="2"/>
    <x v="2"/>
    <n v="60000"/>
    <n v="0"/>
    <n v="85"/>
    <s v="Male"/>
    <s v="A+"/>
    <b v="1"/>
    <b v="1"/>
    <b v="0"/>
    <n v="3"/>
    <x v="3"/>
  </r>
  <r>
    <s v="PID0881"/>
    <x v="2"/>
    <x v="2"/>
    <n v="40000"/>
    <n v="28303.899999999998"/>
    <n v="83.6"/>
    <s v="Male"/>
    <s v="O+"/>
    <b v="1"/>
    <b v="0"/>
    <b v="1"/>
    <n v="4"/>
    <x v="3"/>
  </r>
  <r>
    <s v="PID0882"/>
    <x v="0"/>
    <x v="1"/>
    <n v="18000"/>
    <n v="11834.49"/>
    <n v="93.6"/>
    <s v="Female"/>
    <s v="B-"/>
    <b v="0"/>
    <b v="0"/>
    <b v="1"/>
    <n v="7"/>
    <x v="4"/>
  </r>
  <r>
    <s v="PID0883"/>
    <x v="4"/>
    <x v="2"/>
    <n v="18000"/>
    <n v="13293.48"/>
    <n v="91.7"/>
    <s v="Male"/>
    <s v="B-"/>
    <b v="0"/>
    <b v="0"/>
    <b v="1"/>
    <n v="2"/>
    <x v="1"/>
  </r>
  <r>
    <s v="PID0884"/>
    <x v="0"/>
    <x v="0"/>
    <n v="800"/>
    <n v="514.91"/>
    <n v="74.599999999999994"/>
    <s v="Female"/>
    <s v="AB-"/>
    <b v="1"/>
    <b v="0"/>
    <b v="1"/>
    <n v="15"/>
    <x v="0"/>
  </r>
  <r>
    <s v="PID0885"/>
    <x v="0"/>
    <x v="0"/>
    <n v="12000"/>
    <n v="10234.32"/>
    <n v="64"/>
    <s v="Female"/>
    <s v="AB-"/>
    <b v="0"/>
    <b v="1"/>
    <b v="1"/>
    <n v="2"/>
    <x v="1"/>
  </r>
  <r>
    <s v="PID0886"/>
    <x v="2"/>
    <x v="1"/>
    <n v="30000"/>
    <n v="20923.170000000002"/>
    <n v="86.1"/>
    <s v="Female"/>
    <s v="O-"/>
    <b v="1"/>
    <b v="1"/>
    <b v="1"/>
    <n v="5"/>
    <x v="3"/>
  </r>
  <r>
    <s v="PID0887"/>
    <x v="1"/>
    <x v="1"/>
    <n v="200000"/>
    <n v="117180.56"/>
    <n v="75.8"/>
    <s v="Male"/>
    <s v="O-"/>
    <b v="0"/>
    <b v="1"/>
    <b v="1"/>
    <n v="12"/>
    <x v="0"/>
  </r>
  <r>
    <s v="PID0888"/>
    <x v="4"/>
    <x v="1"/>
    <n v="300000"/>
    <n v="205470.9"/>
    <n v="78.7"/>
    <s v="Female"/>
    <s v="B-"/>
    <b v="0"/>
    <b v="0"/>
    <b v="1"/>
    <n v="12"/>
    <x v="0"/>
  </r>
  <r>
    <s v="PID0889"/>
    <x v="2"/>
    <x v="0"/>
    <n v="72000"/>
    <n v="39537.440000000002"/>
    <n v="89.3"/>
    <s v="Male"/>
    <s v="B+"/>
    <b v="0"/>
    <b v="1"/>
    <b v="1"/>
    <n v="15"/>
    <x v="0"/>
  </r>
  <r>
    <s v="PID0890"/>
    <x v="2"/>
    <x v="1"/>
    <n v="240000"/>
    <n v="0"/>
    <n v="63"/>
    <s v="Male"/>
    <s v="B-"/>
    <b v="1"/>
    <b v="0"/>
    <b v="0"/>
    <n v="40"/>
    <x v="2"/>
  </r>
  <r>
    <s v="PID0891"/>
    <x v="2"/>
    <x v="2"/>
    <n v="1600"/>
    <n v="946.72"/>
    <n v="71"/>
    <s v="Male"/>
    <s v="B-"/>
    <b v="0"/>
    <b v="0"/>
    <b v="1"/>
    <n v="2"/>
    <x v="1"/>
  </r>
  <r>
    <s v="PID0892"/>
    <x v="0"/>
    <x v="3"/>
    <n v="40000"/>
    <n v="32585.24"/>
    <n v="71.3"/>
    <s v="Male"/>
    <s v="AB+"/>
    <b v="0"/>
    <b v="0"/>
    <b v="1"/>
    <n v="12"/>
    <x v="0"/>
  </r>
  <r>
    <s v="PID0893"/>
    <x v="2"/>
    <x v="0"/>
    <n v="60000"/>
    <n v="31314.45"/>
    <n v="79.400000000000006"/>
    <s v="Male"/>
    <s v="O-"/>
    <b v="0"/>
    <b v="1"/>
    <b v="1"/>
    <n v="3"/>
    <x v="3"/>
  </r>
  <r>
    <s v="PID0894"/>
    <x v="2"/>
    <x v="0"/>
    <n v="18000"/>
    <n v="15437.099999999999"/>
    <n v="64.099999999999994"/>
    <s v="Male"/>
    <s v="B+"/>
    <b v="0"/>
    <b v="0"/>
    <b v="1"/>
    <n v="12"/>
    <x v="0"/>
  </r>
  <r>
    <s v="PID0895"/>
    <x v="0"/>
    <x v="0"/>
    <n v="24000"/>
    <n v="13478.699999999999"/>
    <n v="77.7"/>
    <s v="Male"/>
    <s v="B+"/>
    <b v="0"/>
    <b v="0"/>
    <b v="1"/>
    <n v="4"/>
    <x v="3"/>
  </r>
  <r>
    <s v="PID0896"/>
    <x v="0"/>
    <x v="2"/>
    <n v="240000"/>
    <n v="170806.2"/>
    <n v="96.8"/>
    <s v="Male"/>
    <s v="A-"/>
    <b v="1"/>
    <b v="0"/>
    <b v="1"/>
    <n v="1"/>
    <x v="1"/>
  </r>
  <r>
    <s v="PID0897"/>
    <x v="2"/>
    <x v="2"/>
    <n v="60000"/>
    <n v="0"/>
    <n v="88.7"/>
    <s v="Female"/>
    <s v="A+"/>
    <b v="1"/>
    <b v="0"/>
    <b v="0"/>
    <n v="2"/>
    <x v="1"/>
  </r>
  <r>
    <s v="PID0898"/>
    <x v="1"/>
    <x v="3"/>
    <n v="90000"/>
    <n v="52313.149999999994"/>
    <n v="56"/>
    <s v="Female"/>
    <s v="A-"/>
    <b v="0"/>
    <b v="0"/>
    <b v="1"/>
    <n v="12"/>
    <x v="0"/>
  </r>
  <r>
    <s v="PID0899"/>
    <x v="2"/>
    <x v="0"/>
    <n v="800"/>
    <n v="629.91"/>
    <n v="62.9"/>
    <s v="Female"/>
    <s v="B+"/>
    <b v="0"/>
    <b v="0"/>
    <b v="1"/>
    <n v="20"/>
    <x v="0"/>
  </r>
  <r>
    <s v="PID0900"/>
    <x v="0"/>
    <x v="1"/>
    <n v="90000"/>
    <n v="0"/>
    <n v="61.7"/>
    <s v="Male"/>
    <s v="AB-"/>
    <b v="0"/>
    <b v="1"/>
    <b v="0"/>
    <n v="9"/>
    <x v="4"/>
  </r>
  <r>
    <s v="PID0901"/>
    <x v="4"/>
    <x v="3"/>
    <n v="100"/>
    <n v="67.22"/>
    <n v="54.6"/>
    <s v="Male"/>
    <s v="AB-"/>
    <b v="0"/>
    <b v="0"/>
    <b v="1"/>
    <n v="7"/>
    <x v="4"/>
  </r>
  <r>
    <s v="PID0902"/>
    <x v="2"/>
    <x v="2"/>
    <n v="32000"/>
    <n v="24100.36"/>
    <n v="88.7"/>
    <s v="Female"/>
    <s v="A+"/>
    <b v="0"/>
    <b v="0"/>
    <b v="1"/>
    <n v="0.5"/>
    <x v="1"/>
  </r>
  <r>
    <s v="PID0903"/>
    <x v="2"/>
    <x v="1"/>
    <n v="21000"/>
    <n v="17648.539999999997"/>
    <n v="79.8"/>
    <s v="Male"/>
    <s v="B+"/>
    <b v="0"/>
    <b v="0"/>
    <b v="1"/>
    <n v="5"/>
    <x v="3"/>
  </r>
  <r>
    <s v="PID0904"/>
    <x v="0"/>
    <x v="2"/>
    <n v="60000"/>
    <n v="34967.399999999994"/>
    <n v="61.1"/>
    <s v="Male"/>
    <s v="AB+"/>
    <b v="0"/>
    <b v="0"/>
    <b v="1"/>
    <n v="250"/>
    <x v="5"/>
  </r>
  <r>
    <s v="PID0905"/>
    <x v="0"/>
    <x v="2"/>
    <n v="18000"/>
    <n v="0"/>
    <n v="89.8"/>
    <s v="Male"/>
    <s v="A+"/>
    <b v="1"/>
    <b v="0"/>
    <b v="0"/>
    <n v="5"/>
    <x v="3"/>
  </r>
  <r>
    <s v="PID0906"/>
    <x v="2"/>
    <x v="0"/>
    <n v="21000"/>
    <n v="14326.13"/>
    <n v="67.3"/>
    <s v="Male"/>
    <s v="A-"/>
    <b v="0"/>
    <b v="0"/>
    <b v="1"/>
    <n v="5"/>
    <x v="3"/>
  </r>
  <r>
    <s v="PID0907"/>
    <x v="0"/>
    <x v="3"/>
    <n v="45000"/>
    <n v="29029.98"/>
    <n v="56.2"/>
    <s v="Male"/>
    <s v="A-"/>
    <b v="0"/>
    <b v="1"/>
    <b v="1"/>
    <n v="9"/>
    <x v="4"/>
  </r>
  <r>
    <s v="PID0908"/>
    <x v="1"/>
    <x v="3"/>
    <n v="800"/>
    <n v="0"/>
    <n v="47"/>
    <s v="Female"/>
    <s v="B+"/>
    <b v="0"/>
    <b v="0"/>
    <b v="0"/>
    <n v="40"/>
    <x v="2"/>
  </r>
  <r>
    <s v="PID0909"/>
    <x v="2"/>
    <x v="2"/>
    <n v="90000"/>
    <n v="73214.95"/>
    <n v="101.1"/>
    <s v="Female"/>
    <s v="A-"/>
    <b v="0"/>
    <b v="0"/>
    <b v="1"/>
    <n v="2"/>
    <x v="1"/>
  </r>
  <r>
    <s v="PID0910"/>
    <x v="4"/>
    <x v="0"/>
    <n v="240000"/>
    <n v="175275.59999999998"/>
    <n v="98.8"/>
    <s v="Female"/>
    <s v="B+"/>
    <b v="1"/>
    <b v="0"/>
    <b v="1"/>
    <n v="20"/>
    <x v="0"/>
  </r>
  <r>
    <s v="PID0911"/>
    <x v="2"/>
    <x v="0"/>
    <n v="24000"/>
    <n v="17538.48"/>
    <n v="88.5"/>
    <s v="Male"/>
    <s v="A+"/>
    <b v="0"/>
    <b v="0"/>
    <b v="1"/>
    <n v="25"/>
    <x v="0"/>
  </r>
  <r>
    <s v="PID0912"/>
    <x v="0"/>
    <x v="3"/>
    <n v="200000"/>
    <n v="167277.44"/>
    <n v="64.7"/>
    <s v="Female"/>
    <s v="A-"/>
    <b v="0"/>
    <b v="0"/>
    <b v="1"/>
    <n v="9"/>
    <x v="4"/>
  </r>
  <r>
    <s v="PID0913"/>
    <x v="0"/>
    <x v="1"/>
    <n v="200000"/>
    <n v="122030.24"/>
    <n v="61.7"/>
    <s v="Male"/>
    <s v="B+"/>
    <b v="0"/>
    <b v="0"/>
    <b v="1"/>
    <n v="15"/>
    <x v="0"/>
  </r>
  <r>
    <s v="PID0914"/>
    <x v="2"/>
    <x v="2"/>
    <n v="800"/>
    <n v="0"/>
    <n v="82.2"/>
    <s v="Female"/>
    <s v="O+"/>
    <b v="1"/>
    <b v="0"/>
    <b v="0"/>
    <n v="30"/>
    <x v="2"/>
  </r>
  <r>
    <s v="PID0915"/>
    <x v="0"/>
    <x v="2"/>
    <n v="21000"/>
    <n v="14887.179999999998"/>
    <n v="104.3"/>
    <s v="Female"/>
    <s v="B-"/>
    <b v="0"/>
    <b v="1"/>
    <b v="1"/>
    <n v="2"/>
    <x v="1"/>
  </r>
  <r>
    <s v="PID0916"/>
    <x v="0"/>
    <x v="0"/>
    <n v="30000"/>
    <n v="17119.650000000001"/>
    <n v="75.900000000000006"/>
    <s v="Male"/>
    <s v="AB+"/>
    <b v="0"/>
    <b v="1"/>
    <b v="1"/>
    <n v="40"/>
    <x v="2"/>
  </r>
  <r>
    <s v="PID0917"/>
    <x v="1"/>
    <x v="0"/>
    <n v="800"/>
    <n v="489.64"/>
    <n v="84.4"/>
    <s v="Female"/>
    <s v="O+"/>
    <b v="1"/>
    <b v="0"/>
    <b v="1"/>
    <n v="12"/>
    <x v="0"/>
  </r>
  <r>
    <s v="PID0918"/>
    <x v="0"/>
    <x v="0"/>
    <n v="240000"/>
    <n v="141203.04"/>
    <n v="90.7"/>
    <s v="Male"/>
    <s v="AB-"/>
    <b v="1"/>
    <b v="0"/>
    <b v="1"/>
    <n v="12"/>
    <x v="0"/>
  </r>
  <r>
    <s v="PID0919"/>
    <x v="2"/>
    <x v="3"/>
    <n v="18000"/>
    <n v="0"/>
    <n v="87.6"/>
    <s v="Male"/>
    <s v="O-"/>
    <b v="1"/>
    <b v="0"/>
    <b v="0"/>
    <n v="30"/>
    <x v="2"/>
  </r>
  <r>
    <s v="PID0920"/>
    <x v="2"/>
    <x v="3"/>
    <n v="30000"/>
    <n v="26468.73"/>
    <n v="61.7"/>
    <s v="Female"/>
    <s v="AB+"/>
    <b v="0"/>
    <b v="1"/>
    <b v="1"/>
    <n v="7"/>
    <x v="4"/>
  </r>
  <r>
    <s v="PID0921"/>
    <x v="2"/>
    <x v="0"/>
    <n v="21000"/>
    <n v="0"/>
    <n v="78.599999999999994"/>
    <s v="Female"/>
    <s v="A+"/>
    <b v="0"/>
    <b v="1"/>
    <b v="0"/>
    <n v="20"/>
    <x v="0"/>
  </r>
  <r>
    <s v="PID0922"/>
    <x v="0"/>
    <x v="0"/>
    <n v="30000"/>
    <n v="25596.75"/>
    <n v="73.900000000000006"/>
    <s v="Male"/>
    <s v="AB-"/>
    <b v="0"/>
    <b v="1"/>
    <b v="1"/>
    <n v="20"/>
    <x v="0"/>
  </r>
  <r>
    <s v="PID0923"/>
    <x v="2"/>
    <x v="0"/>
    <n v="100"/>
    <n v="54.98"/>
    <n v="92"/>
    <s v="Female"/>
    <s v="A+"/>
    <b v="0"/>
    <b v="0"/>
    <b v="1"/>
    <n v="3"/>
    <x v="3"/>
  </r>
  <r>
    <s v="PID0924"/>
    <x v="0"/>
    <x v="1"/>
    <n v="30000"/>
    <n v="24991.23"/>
    <n v="96.2"/>
    <s v="Male"/>
    <s v="B-"/>
    <b v="0"/>
    <b v="1"/>
    <b v="1"/>
    <n v="150"/>
    <x v="6"/>
  </r>
  <r>
    <s v="PID0925"/>
    <x v="0"/>
    <x v="1"/>
    <n v="12000"/>
    <n v="7718.94"/>
    <n v="69.7"/>
    <s v="Male"/>
    <s v="B-"/>
    <b v="1"/>
    <b v="1"/>
    <b v="1"/>
    <n v="400"/>
    <x v="5"/>
  </r>
  <r>
    <s v="PID0926"/>
    <x v="2"/>
    <x v="0"/>
    <n v="30000"/>
    <n v="0"/>
    <n v="92.9"/>
    <s v="Male"/>
    <s v="B-"/>
    <b v="0"/>
    <b v="0"/>
    <b v="0"/>
    <n v="15"/>
    <x v="0"/>
  </r>
  <r>
    <s v="PID0927"/>
    <x v="0"/>
    <x v="0"/>
    <n v="30000"/>
    <n v="20388.21"/>
    <n v="75.599999999999994"/>
    <s v="Female"/>
    <s v="O-"/>
    <b v="1"/>
    <b v="0"/>
    <b v="1"/>
    <n v="20"/>
    <x v="0"/>
  </r>
  <r>
    <s v="PID0928"/>
    <x v="1"/>
    <x v="3"/>
    <n v="21000"/>
    <n v="12310.970000000001"/>
    <n v="88.5"/>
    <s v="Male"/>
    <s v="AB+"/>
    <b v="1"/>
    <b v="0"/>
    <b v="1"/>
    <n v="5"/>
    <x v="3"/>
  </r>
  <r>
    <s v="PID0929"/>
    <x v="0"/>
    <x v="0"/>
    <n v="18000"/>
    <n v="12931.32"/>
    <n v="67.5"/>
    <s v="Male"/>
    <s v="AB-"/>
    <b v="1"/>
    <b v="1"/>
    <b v="1"/>
    <n v="5"/>
    <x v="3"/>
  </r>
  <r>
    <s v="PID0930"/>
    <x v="0"/>
    <x v="0"/>
    <n v="800"/>
    <n v="659.52"/>
    <n v="93.5"/>
    <s v="Male"/>
    <s v="B+"/>
    <b v="0"/>
    <b v="0"/>
    <b v="1"/>
    <n v="20"/>
    <x v="0"/>
  </r>
  <r>
    <s v="PID0931"/>
    <x v="2"/>
    <x v="0"/>
    <n v="45000"/>
    <n v="26108.25"/>
    <n v="91.6"/>
    <s v="Female"/>
    <s v="O-"/>
    <b v="1"/>
    <b v="0"/>
    <b v="1"/>
    <n v="7"/>
    <x v="4"/>
  </r>
  <r>
    <s v="PID0932"/>
    <x v="3"/>
    <x v="1"/>
    <n v="32000"/>
    <n v="24113.32"/>
    <n v="67.5"/>
    <s v="Male"/>
    <s v="A+"/>
    <b v="0"/>
    <b v="1"/>
    <b v="1"/>
    <n v="50"/>
    <x v="2"/>
  </r>
  <r>
    <s v="PID0933"/>
    <x v="0"/>
    <x v="0"/>
    <n v="16000"/>
    <n v="0"/>
    <n v="89.4"/>
    <s v="Male"/>
    <s v="B+"/>
    <b v="0"/>
    <b v="0"/>
    <b v="0"/>
    <n v="9"/>
    <x v="4"/>
  </r>
  <r>
    <s v="PID0934"/>
    <x v="2"/>
    <x v="0"/>
    <n v="90000"/>
    <n v="71308.7"/>
    <n v="82.7"/>
    <s v="Male"/>
    <s v="O-"/>
    <b v="0"/>
    <b v="0"/>
    <b v="1"/>
    <n v="25"/>
    <x v="0"/>
  </r>
  <r>
    <s v="PID0935"/>
    <x v="0"/>
    <x v="1"/>
    <n v="18000"/>
    <n v="11953.2"/>
    <n v="98.4"/>
    <s v="Male"/>
    <s v="AB-"/>
    <b v="0"/>
    <b v="0"/>
    <b v="1"/>
    <n v="0"/>
    <x v="1"/>
  </r>
  <r>
    <s v="PID0936"/>
    <x v="1"/>
    <x v="0"/>
    <n v="3000"/>
    <n v="2158.5299999999997"/>
    <n v="65"/>
    <s v="Male"/>
    <s v="A+"/>
    <b v="0"/>
    <b v="1"/>
    <b v="1"/>
    <n v="12"/>
    <x v="0"/>
  </r>
  <r>
    <s v="PID0937"/>
    <x v="0"/>
    <x v="3"/>
    <n v="45000"/>
    <n v="23279.82"/>
    <n v="71.3"/>
    <s v="Male"/>
    <s v="O-"/>
    <b v="0"/>
    <b v="1"/>
    <b v="1"/>
    <n v="5"/>
    <x v="3"/>
  </r>
  <r>
    <s v="PID0938"/>
    <x v="2"/>
    <x v="2"/>
    <n v="240000"/>
    <n v="121635.36000000002"/>
    <n v="90.4"/>
    <s v="Female"/>
    <s v="A+"/>
    <b v="0"/>
    <b v="0"/>
    <b v="1"/>
    <n v="15"/>
    <x v="0"/>
  </r>
  <r>
    <s v="PID0939"/>
    <x v="2"/>
    <x v="1"/>
    <n v="12000"/>
    <n v="9631.86"/>
    <n v="94.2"/>
    <s v="Male"/>
    <s v="AB-"/>
    <b v="1"/>
    <b v="0"/>
    <b v="1"/>
    <n v="20"/>
    <x v="0"/>
  </r>
  <r>
    <s v="PID0940"/>
    <x v="0"/>
    <x v="3"/>
    <n v="60000"/>
    <n v="51124"/>
    <n v="79.900000000000006"/>
    <s v="Male"/>
    <s v="A-"/>
    <b v="1"/>
    <b v="0"/>
    <b v="1"/>
    <n v="5"/>
    <x v="3"/>
  </r>
  <r>
    <s v="PID0941"/>
    <x v="0"/>
    <x v="2"/>
    <n v="75000"/>
    <n v="39747.550000000003"/>
    <n v="66.599999999999994"/>
    <s v="Female"/>
    <s v="B-"/>
    <b v="0"/>
    <b v="0"/>
    <b v="1"/>
    <n v="20"/>
    <x v="0"/>
  </r>
  <r>
    <s v="PID0942"/>
    <x v="2"/>
    <x v="3"/>
    <n v="4000"/>
    <n v="2011.16"/>
    <n v="92.8"/>
    <s v="Male"/>
    <s v="O+"/>
    <b v="1"/>
    <b v="0"/>
    <b v="1"/>
    <n v="9"/>
    <x v="4"/>
  </r>
  <r>
    <s v="PID0943"/>
    <x v="0"/>
    <x v="2"/>
    <n v="240000"/>
    <n v="0"/>
    <n v="50.1"/>
    <s v="Female"/>
    <s v="AB+"/>
    <b v="0"/>
    <b v="1"/>
    <b v="0"/>
    <n v="2"/>
    <x v="1"/>
  </r>
  <r>
    <s v="PID0944"/>
    <x v="1"/>
    <x v="1"/>
    <n v="3000"/>
    <n v="2174.79"/>
    <n v="90.7"/>
    <s v="Male"/>
    <s v="A-"/>
    <b v="0"/>
    <b v="0"/>
    <b v="1"/>
    <n v="12"/>
    <x v="0"/>
  </r>
  <r>
    <s v="PID0945"/>
    <x v="2"/>
    <x v="3"/>
    <n v="100"/>
    <n v="59.3"/>
    <n v="105.5"/>
    <s v="Female"/>
    <s v="O-"/>
    <b v="0"/>
    <b v="0"/>
    <b v="1"/>
    <n v="2"/>
    <x v="1"/>
  </r>
  <r>
    <s v="PID0946"/>
    <x v="0"/>
    <x v="2"/>
    <n v="500"/>
    <n v="429.54"/>
    <n v="78.8"/>
    <s v="Male"/>
    <s v="B-"/>
    <b v="0"/>
    <b v="0"/>
    <b v="1"/>
    <n v="1"/>
    <x v="1"/>
  </r>
  <r>
    <s v="PID0947"/>
    <x v="0"/>
    <x v="3"/>
    <n v="40000"/>
    <n v="29043.600000000002"/>
    <n v="69"/>
    <s v="Female"/>
    <s v="A+"/>
    <b v="0"/>
    <b v="0"/>
    <b v="1"/>
    <n v="3"/>
    <x v="3"/>
  </r>
  <r>
    <s v="PID0948"/>
    <x v="2"/>
    <x v="0"/>
    <n v="3000"/>
    <n v="0"/>
    <n v="92"/>
    <s v="Male"/>
    <s v="A+"/>
    <b v="1"/>
    <b v="0"/>
    <b v="0"/>
    <n v="40"/>
    <x v="2"/>
  </r>
  <r>
    <s v="PID0949"/>
    <x v="0"/>
    <x v="1"/>
    <n v="240000"/>
    <n v="167688.48000000001"/>
    <n v="78.5"/>
    <s v="Female"/>
    <s v="AB-"/>
    <b v="1"/>
    <b v="0"/>
    <b v="1"/>
    <n v="7"/>
    <x v="4"/>
  </r>
  <r>
    <s v="PID0950"/>
    <x v="2"/>
    <x v="0"/>
    <n v="500"/>
    <n v="0"/>
    <n v="97.8"/>
    <s v="Male"/>
    <s v="A+"/>
    <b v="0"/>
    <b v="1"/>
    <b v="0"/>
    <n v="70"/>
    <x v="7"/>
  </r>
  <r>
    <s v="PID0951"/>
    <x v="0"/>
    <x v="3"/>
    <n v="21000"/>
    <n v="13389.46"/>
    <n v="71.5"/>
    <s v="Male"/>
    <s v="AB+"/>
    <b v="0"/>
    <b v="0"/>
    <b v="1"/>
    <n v="5"/>
    <x v="3"/>
  </r>
  <r>
    <s v="PID0952"/>
    <x v="1"/>
    <x v="1"/>
    <n v="60000"/>
    <n v="36306.879999999997"/>
    <n v="77.2"/>
    <s v="Male"/>
    <s v="AB-"/>
    <b v="0"/>
    <b v="0"/>
    <b v="1"/>
    <n v="12"/>
    <x v="0"/>
  </r>
  <r>
    <s v="PID0953"/>
    <x v="0"/>
    <x v="1"/>
    <n v="3000"/>
    <n v="0"/>
    <n v="64.400000000000006"/>
    <s v="Female"/>
    <s v="O+"/>
    <b v="0"/>
    <b v="0"/>
    <b v="0"/>
    <n v="70"/>
    <x v="7"/>
  </r>
  <r>
    <s v="PID0954"/>
    <x v="0"/>
    <x v="1"/>
    <n v="18000"/>
    <n v="0"/>
    <n v="68.900000000000006"/>
    <s v="Female"/>
    <s v="AB-"/>
    <b v="1"/>
    <b v="1"/>
    <b v="0"/>
    <n v="9"/>
    <x v="4"/>
  </r>
  <r>
    <s v="PID0955"/>
    <x v="2"/>
    <x v="0"/>
    <n v="300000"/>
    <n v="261149.4"/>
    <n v="51.9"/>
    <s v="Male"/>
    <s v="O-"/>
    <b v="0"/>
    <b v="1"/>
    <b v="1"/>
    <n v="30"/>
    <x v="2"/>
  </r>
  <r>
    <s v="PID0956"/>
    <x v="2"/>
    <x v="0"/>
    <n v="200"/>
    <n v="168.02"/>
    <n v="87"/>
    <s v="Female"/>
    <s v="O-"/>
    <b v="0"/>
    <b v="1"/>
    <b v="1"/>
    <n v="15"/>
    <x v="0"/>
  </r>
  <r>
    <s v="PID0957"/>
    <x v="0"/>
    <x v="3"/>
    <n v="60000"/>
    <n v="33469.15"/>
    <n v="97.6"/>
    <s v="Female"/>
    <s v="AB+"/>
    <b v="0"/>
    <b v="1"/>
    <b v="1"/>
    <n v="3"/>
    <x v="3"/>
  </r>
  <r>
    <s v="PID0958"/>
    <x v="2"/>
    <x v="0"/>
    <n v="18000"/>
    <n v="0"/>
    <n v="85.4"/>
    <s v="Female"/>
    <s v="A+"/>
    <b v="0"/>
    <b v="0"/>
    <b v="0"/>
    <n v="9"/>
    <x v="4"/>
  </r>
  <r>
    <s v="PID0959"/>
    <x v="2"/>
    <x v="1"/>
    <n v="250000"/>
    <n v="0"/>
    <n v="56.2"/>
    <s v="Male"/>
    <s v="O-"/>
    <b v="0"/>
    <b v="0"/>
    <b v="0"/>
    <n v="20"/>
    <x v="0"/>
  </r>
  <r>
    <s v="PID0960"/>
    <x v="2"/>
    <x v="1"/>
    <n v="2000"/>
    <n v="1221.58"/>
    <n v="60.3"/>
    <s v="Male"/>
    <s v="AB+"/>
    <b v="0"/>
    <b v="0"/>
    <b v="1"/>
    <n v="70"/>
    <x v="7"/>
  </r>
  <r>
    <s v="PID0961"/>
    <x v="2"/>
    <x v="1"/>
    <n v="200000"/>
    <n v="175466.69999999998"/>
    <n v="83"/>
    <s v="Male"/>
    <s v="AB-"/>
    <b v="0"/>
    <b v="0"/>
    <b v="1"/>
    <n v="7"/>
    <x v="4"/>
  </r>
  <r>
    <s v="PID0962"/>
    <x v="2"/>
    <x v="0"/>
    <n v="32000"/>
    <n v="24734.400000000001"/>
    <n v="101"/>
    <s v="Female"/>
    <s v="A-"/>
    <b v="0"/>
    <b v="0"/>
    <b v="1"/>
    <n v="25"/>
    <x v="0"/>
  </r>
  <r>
    <s v="PID0963"/>
    <x v="1"/>
    <x v="2"/>
    <n v="18000"/>
    <n v="12295.349999999999"/>
    <n v="80.900000000000006"/>
    <s v="Male"/>
    <s v="B+"/>
    <b v="1"/>
    <b v="1"/>
    <b v="1"/>
    <n v="20"/>
    <x v="0"/>
  </r>
  <r>
    <s v="PID0964"/>
    <x v="2"/>
    <x v="2"/>
    <n v="200000"/>
    <n v="101959.59999999999"/>
    <n v="61.8"/>
    <s v="Male"/>
    <s v="O+"/>
    <s v="No"/>
    <b v="1"/>
    <b v="1"/>
    <n v="70"/>
    <x v="7"/>
  </r>
  <r>
    <s v="PID0965"/>
    <x v="2"/>
    <x v="0"/>
    <n v="200000"/>
    <n v="134773.5"/>
    <n v="82.3"/>
    <s v="Male"/>
    <s v="A+"/>
    <b v="0"/>
    <b v="0"/>
    <b v="1"/>
    <n v="3"/>
    <x v="3"/>
  </r>
  <r>
    <s v="PID0966"/>
    <x v="0"/>
    <x v="0"/>
    <n v="75000"/>
    <n v="52198.75"/>
    <n v="87.2"/>
    <s v="Male"/>
    <s v="B-"/>
    <b v="0"/>
    <b v="0"/>
    <b v="1"/>
    <n v="40"/>
    <x v="2"/>
  </r>
  <r>
    <s v="PID0967"/>
    <x v="0"/>
    <x v="3"/>
    <n v="32000"/>
    <n v="24839.56"/>
    <n v="85.2"/>
    <s v="Male"/>
    <s v="AB-"/>
    <b v="0"/>
    <b v="0"/>
    <b v="1"/>
    <n v="4"/>
    <x v="3"/>
  </r>
  <r>
    <s v="PID0968"/>
    <x v="2"/>
    <x v="1"/>
    <n v="90000"/>
    <n v="64257.700000000004"/>
    <n v="59.1"/>
    <s v="Female"/>
    <s v="AB-"/>
    <b v="1"/>
    <b v="0"/>
    <b v="1"/>
    <n v="12"/>
    <x v="0"/>
  </r>
  <r>
    <s v="PID0969"/>
    <x v="0"/>
    <x v="2"/>
    <n v="12000"/>
    <n v="7562.2800000000007"/>
    <n v="82.4"/>
    <s v="Female"/>
    <s v="AB-"/>
    <b v="0"/>
    <b v="0"/>
    <b v="1"/>
    <n v="2"/>
    <x v="1"/>
  </r>
  <r>
    <s v="PID0970"/>
    <x v="0"/>
    <x v="0"/>
    <n v="30000"/>
    <n v="20021.16"/>
    <n v="86.2"/>
    <s v="Female"/>
    <s v="A+"/>
    <b v="0"/>
    <b v="0"/>
    <b v="1"/>
    <n v="120"/>
    <x v="6"/>
  </r>
  <r>
    <s v="PID0971"/>
    <x v="0"/>
    <x v="1"/>
    <n v="100"/>
    <n v="0"/>
    <n v="61.8"/>
    <s v="Male"/>
    <s v="B-"/>
    <b v="0"/>
    <b v="0"/>
    <b v="0"/>
    <n v="30"/>
    <x v="2"/>
  </r>
  <r>
    <s v="PID0972"/>
    <x v="0"/>
    <x v="1"/>
    <n v="18000"/>
    <n v="10170.93"/>
    <n v="55.9"/>
    <s v="Male"/>
    <s v="AB-"/>
    <b v="0"/>
    <b v="0"/>
    <b v="1"/>
    <n v="30"/>
    <x v="2"/>
  </r>
  <r>
    <s v="PID0973"/>
    <x v="2"/>
    <x v="2"/>
    <n v="21000"/>
    <n v="18861.990000000002"/>
    <n v="77.2"/>
    <s v="Female"/>
    <s v="A+"/>
    <b v="0"/>
    <b v="1"/>
    <b v="1"/>
    <n v="15"/>
    <x v="0"/>
  </r>
  <r>
    <s v="PID0974"/>
    <x v="2"/>
    <x v="0"/>
    <n v="500"/>
    <n v="429.74"/>
    <n v="70.7"/>
    <s v="Female"/>
    <s v="O-"/>
    <b v="1"/>
    <b v="0"/>
    <b v="1"/>
    <n v="7"/>
    <x v="4"/>
  </r>
  <r>
    <s v="PID0975"/>
    <x v="2"/>
    <x v="3"/>
    <n v="12000"/>
    <n v="7510.34"/>
    <n v="91.6"/>
    <s v="Female"/>
    <s v="AB-"/>
    <b v="1"/>
    <b v="0"/>
    <b v="1"/>
    <n v="3"/>
    <x v="3"/>
  </r>
  <r>
    <s v="PID0976"/>
    <x v="2"/>
    <x v="0"/>
    <n v="12000"/>
    <n v="7631.0999999999995"/>
    <n v="84.2"/>
    <s v="Female"/>
    <s v="B-"/>
    <b v="1"/>
    <b v="1"/>
    <b v="1"/>
    <n v="15"/>
    <x v="0"/>
  </r>
  <r>
    <s v="PID0977"/>
    <x v="4"/>
    <x v="0"/>
    <n v="18000"/>
    <n v="0"/>
    <n v="63.3"/>
    <s v="Female"/>
    <s v="B-"/>
    <b v="0"/>
    <b v="0"/>
    <b v="0"/>
    <n v="9"/>
    <x v="4"/>
  </r>
  <r>
    <s v="PID0978"/>
    <x v="2"/>
    <x v="2"/>
    <n v="36000"/>
    <n v="19800.36"/>
    <n v="89.3"/>
    <s v="Female"/>
    <s v="AB-"/>
    <b v="0"/>
    <b v="1"/>
    <b v="1"/>
    <n v="4"/>
    <x v="3"/>
  </r>
  <r>
    <s v="PID0979"/>
    <x v="1"/>
    <x v="2"/>
    <n v="16000"/>
    <n v="12863.76"/>
    <n v="96.5"/>
    <s v="Female"/>
    <s v="AB-"/>
    <b v="1"/>
    <b v="0"/>
    <b v="1"/>
    <n v="2"/>
    <x v="1"/>
  </r>
  <r>
    <s v="PID0980"/>
    <x v="0"/>
    <x v="0"/>
    <n v="40000"/>
    <n v="22499"/>
    <n v="80.599999999999994"/>
    <s v="Female"/>
    <s v="B+"/>
    <b v="0"/>
    <b v="0"/>
    <b v="1"/>
    <n v="15"/>
    <x v="0"/>
  </r>
  <r>
    <s v="PID0981"/>
    <x v="2"/>
    <x v="0"/>
    <n v="18000"/>
    <n v="9721.619999999999"/>
    <n v="67.900000000000006"/>
    <s v="Female"/>
    <s v="A+"/>
    <b v="0"/>
    <b v="0"/>
    <b v="1"/>
    <n v="5"/>
    <x v="3"/>
  </r>
  <r>
    <s v="PID0982"/>
    <x v="0"/>
    <x v="0"/>
    <n v="800"/>
    <n v="433.24"/>
    <n v="80.099999999999994"/>
    <s v="Female"/>
    <s v="B+"/>
    <b v="1"/>
    <b v="0"/>
    <b v="1"/>
    <n v="15"/>
    <x v="0"/>
  </r>
  <r>
    <s v="PID0983"/>
    <x v="1"/>
    <x v="0"/>
    <n v="240000"/>
    <n v="173836.79999999999"/>
    <n v="68.8"/>
    <s v="Female"/>
    <s v="AB+"/>
    <b v="1"/>
    <b v="0"/>
    <b v="1"/>
    <n v="25"/>
    <x v="0"/>
  </r>
  <r>
    <s v="PID0984"/>
    <x v="3"/>
    <x v="1"/>
    <n v="2000"/>
    <n v="0"/>
    <n v="62.1"/>
    <s v="Female"/>
    <s v="A-"/>
    <b v="0"/>
    <b v="0"/>
    <b v="0"/>
    <n v="20"/>
    <x v="0"/>
  </r>
  <r>
    <s v="PID0985"/>
    <x v="1"/>
    <x v="1"/>
    <n v="240000"/>
    <n v="190077.84"/>
    <n v="70.2"/>
    <s v="Female"/>
    <s v="O-"/>
    <b v="0"/>
    <b v="0"/>
    <b v="1"/>
    <n v="20"/>
    <x v="0"/>
  </r>
  <r>
    <s v="PID0986"/>
    <x v="4"/>
    <x v="0"/>
    <n v="21000"/>
    <n v="17085.600000000002"/>
    <n v="78.2"/>
    <s v="Female"/>
    <s v="B-"/>
    <b v="0"/>
    <b v="1"/>
    <b v="1"/>
    <n v="5"/>
    <x v="3"/>
  </r>
  <r>
    <s v="PID0987"/>
    <x v="2"/>
    <x v="0"/>
    <n v="18000"/>
    <n v="14608.14"/>
    <n v="83.8"/>
    <s v="Male"/>
    <s v="A+"/>
    <b v="0"/>
    <b v="0"/>
    <b v="1"/>
    <n v="30"/>
    <x v="2"/>
  </r>
  <r>
    <s v="PID0988"/>
    <x v="2"/>
    <x v="0"/>
    <n v="2000"/>
    <n v="1656.58"/>
    <n v="103.7"/>
    <s v="Female"/>
    <s v="A+"/>
    <b v="0"/>
    <b v="1"/>
    <b v="1"/>
    <n v="200"/>
    <x v="6"/>
  </r>
  <r>
    <s v="PID0989"/>
    <x v="2"/>
    <x v="0"/>
    <n v="60000"/>
    <n v="53236.3"/>
    <n v="65.900000000000006"/>
    <s v="Female"/>
    <s v="AB+"/>
    <b v="1"/>
    <b v="0"/>
    <b v="1"/>
    <n v="15"/>
    <x v="0"/>
  </r>
  <r>
    <s v="PID0990"/>
    <x v="0"/>
    <x v="2"/>
    <n v="100"/>
    <n v="59.34"/>
    <n v="85.9"/>
    <s v="Male"/>
    <s v="A+"/>
    <b v="0"/>
    <b v="0"/>
    <b v="1"/>
    <n v="2"/>
    <x v="1"/>
  </r>
  <r>
    <s v="PID0991"/>
    <x v="0"/>
    <x v="0"/>
    <n v="45000"/>
    <n v="37119.840000000004"/>
    <n v="79.900000000000006"/>
    <s v="Male"/>
    <s v="B+"/>
    <b v="0"/>
    <b v="1"/>
    <b v="1"/>
    <n v="25"/>
    <x v="0"/>
  </r>
  <r>
    <s v="PID0992"/>
    <x v="0"/>
    <x v="0"/>
    <n v="75000"/>
    <n v="0"/>
    <n v="47.9"/>
    <s v="Female"/>
    <s v="O-"/>
    <b v="0"/>
    <b v="1"/>
    <b v="0"/>
    <n v="12"/>
    <x v="0"/>
  </r>
  <r>
    <s v="PID0993"/>
    <x v="0"/>
    <x v="0"/>
    <n v="10000"/>
    <n v="6685.78"/>
    <n v="94.1"/>
    <s v="Male"/>
    <s v="B+"/>
    <b v="0"/>
    <b v="0"/>
    <b v="1"/>
    <n v="5"/>
    <x v="3"/>
  </r>
  <r>
    <s v="PID0994"/>
    <x v="2"/>
    <x v="2"/>
    <n v="240000"/>
    <n v="0"/>
    <n v="60.8"/>
    <s v="Female"/>
    <s v="AB-"/>
    <b v="0"/>
    <b v="1"/>
    <b v="0"/>
    <n v="5"/>
    <x v="3"/>
  </r>
  <r>
    <s v="PID0995"/>
    <x v="0"/>
    <x v="1"/>
    <n v="90000"/>
    <n v="53937.700000000004"/>
    <n v="59"/>
    <s v="Male"/>
    <s v="AB+"/>
    <b v="0"/>
    <b v="0"/>
    <b v="1"/>
    <n v="30"/>
    <x v="2"/>
  </r>
  <r>
    <s v="PID0996"/>
    <x v="2"/>
    <x v="1"/>
    <n v="3000"/>
    <n v="2309.04"/>
    <n v="81.599999999999994"/>
    <s v="Male"/>
    <s v="AB+"/>
    <b v="0"/>
    <s v="No"/>
    <b v="1"/>
    <n v="20"/>
    <x v="0"/>
  </r>
  <r>
    <s v="PID0997"/>
    <x v="1"/>
    <x v="0"/>
    <n v="200000"/>
    <n v="129857.09999999999"/>
    <n v="60.1"/>
    <s v="Female"/>
    <s v="B-"/>
    <b v="0"/>
    <b v="0"/>
    <b v="1"/>
    <n v="9"/>
    <x v="4"/>
  </r>
  <r>
    <s v="PID0998"/>
    <x v="2"/>
    <x v="2"/>
    <n v="40000"/>
    <n v="22019.699999999997"/>
    <n v="97.6"/>
    <s v="Female"/>
    <s v="A-"/>
    <b v="0"/>
    <b v="1"/>
    <b v="1"/>
    <n v="4"/>
    <x v="3"/>
  </r>
  <r>
    <s v="PID0999"/>
    <x v="1"/>
    <x v="2"/>
    <n v="12000"/>
    <n v="10652.34"/>
    <n v="74.5"/>
    <s v="Male"/>
    <s v="O-"/>
    <b v="0"/>
    <b v="1"/>
    <b v="1"/>
    <n v="0.5"/>
    <x v="1"/>
  </r>
  <r>
    <s v="PID1000"/>
    <x v="2"/>
    <x v="1"/>
    <n v="36000"/>
    <n v="0"/>
    <n v="63.2"/>
    <s v="Female"/>
    <s v="O-"/>
    <b v="0"/>
    <b v="0"/>
    <b v="0"/>
    <n v="5"/>
    <x v="3"/>
  </r>
  <r>
    <m/>
    <x v="5"/>
    <x v="4"/>
    <m/>
    <m/>
    <m/>
    <m/>
    <m/>
    <m/>
    <m/>
    <m/>
    <m/>
    <x v="8"/>
  </r>
</pivotCacheRecords>
</file>

<file path=xl/pivotCache/pivotCacheRecords1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PID0001"/>
    <s v="Middle-aged"/>
    <x v="0"/>
    <x v="0"/>
    <n v="60000"/>
    <n v="32168.649999999998"/>
    <n v="82.4"/>
    <x v="0"/>
    <s v="O+"/>
  </r>
  <r>
    <s v="PID0002"/>
    <s v="Senior"/>
    <x v="1"/>
    <x v="1"/>
    <n v="500"/>
    <n v="0"/>
    <n v="64.8"/>
    <x v="0"/>
    <s v="AB-"/>
  </r>
  <r>
    <s v="PID0003"/>
    <s v="Adult"/>
    <x v="2"/>
    <x v="2"/>
    <n v="18000"/>
    <n v="12004.650000000001"/>
    <n v="69.400000000000006"/>
    <x v="0"/>
    <s v="B+"/>
  </r>
  <r>
    <s v="PID0004"/>
    <s v="Adult"/>
    <x v="0"/>
    <x v="3"/>
    <n v="48000"/>
    <n v="32956.92"/>
    <n v="89.3"/>
    <x v="1"/>
    <s v="A-"/>
  </r>
  <r>
    <s v="PID0005"/>
    <s v="Adult"/>
    <x v="2"/>
    <x v="4"/>
    <n v="21000"/>
    <n v="16712.080000000002"/>
    <n v="69.400000000000006"/>
    <x v="1"/>
    <s v="O+"/>
  </r>
  <r>
    <s v="PID0006"/>
    <s v="Elderly"/>
    <x v="0"/>
    <x v="3"/>
    <n v="18000"/>
    <n v="13741.14"/>
    <n v="76.599999999999994"/>
    <x v="1"/>
    <s v="O+"/>
  </r>
  <r>
    <s v="PID0007"/>
    <s v="Adult"/>
    <x v="1"/>
    <x v="1"/>
    <n v="3000"/>
    <n v="1831.0500000000002"/>
    <n v="91.5"/>
    <x v="1"/>
    <s v="O-"/>
  </r>
  <r>
    <s v="PID0008"/>
    <s v="Adult"/>
    <x v="0"/>
    <x v="5"/>
    <n v="20000"/>
    <n v="16593.84"/>
    <n v="75.599999999999994"/>
    <x v="0"/>
    <s v="O-"/>
  </r>
  <r>
    <s v="PID0009"/>
    <s v="Middle-aged"/>
    <x v="0"/>
    <x v="3"/>
    <n v="72000"/>
    <n v="52009.8"/>
    <n v="90.7"/>
    <x v="0"/>
    <s v="AB-"/>
  </r>
  <r>
    <s v="PID0010"/>
    <s v="Adult"/>
    <x v="3"/>
    <x v="6"/>
    <n v="250000"/>
    <n v="0"/>
    <n v="97.9"/>
    <x v="1"/>
    <s v="A+"/>
  </r>
  <r>
    <s v="PID0011"/>
    <s v="Senior"/>
    <x v="0"/>
    <x v="3"/>
    <n v="16000"/>
    <n v="9710.7800000000007"/>
    <n v="83.9"/>
    <x v="1"/>
    <s v="AB-"/>
  </r>
  <r>
    <s v="PID0012"/>
    <s v="Senior"/>
    <x v="0"/>
    <x v="0"/>
    <n v="45000"/>
    <n v="38364.959999999999"/>
    <n v="78.7"/>
    <x v="1"/>
    <s v="A+"/>
  </r>
  <r>
    <s v="PID0013"/>
    <s v="Middle-aged"/>
    <x v="0"/>
    <x v="5"/>
    <n v="18000"/>
    <n v="0"/>
    <n v="92.9"/>
    <x v="0"/>
    <s v="O+"/>
  </r>
  <r>
    <s v="PID0014"/>
    <s v="Adult"/>
    <x v="0"/>
    <x v="5"/>
    <n v="14000"/>
    <n v="10220.91"/>
    <n v="78.3"/>
    <x v="0"/>
    <s v="AB+"/>
  </r>
  <r>
    <s v="PID0015"/>
    <s v="Senior"/>
    <x v="2"/>
    <x v="4"/>
    <n v="60000"/>
    <n v="46847.1"/>
    <n v="60.1"/>
    <x v="0"/>
    <s v="AB+"/>
  </r>
  <r>
    <s v="PID0016"/>
    <s v="Adult"/>
    <x v="1"/>
    <x v="7"/>
    <n v="240000"/>
    <n v="0"/>
    <n v="91.6"/>
    <x v="0"/>
    <s v="B+"/>
  </r>
  <r>
    <s v="PID0017"/>
    <s v="Adult"/>
    <x v="0"/>
    <x v="5"/>
    <n v="1000"/>
    <n v="0"/>
    <n v="60.6"/>
    <x v="1"/>
    <s v="A+"/>
  </r>
  <r>
    <s v="PID0018"/>
    <s v="Middle-aged"/>
    <x v="0"/>
    <x v="3"/>
    <n v="40000"/>
    <n v="21677.3"/>
    <n v="93.5"/>
    <x v="0"/>
    <s v="O+"/>
  </r>
  <r>
    <s v="PID0019"/>
    <s v="Adult"/>
    <x v="0"/>
    <x v="3"/>
    <n v="500"/>
    <n v="399.98"/>
    <n v="99"/>
    <x v="0"/>
    <s v="O+"/>
  </r>
  <r>
    <s v="PID0020"/>
    <s v="Middle-aged"/>
    <x v="1"/>
    <x v="1"/>
    <n v="24000"/>
    <n v="12575.07"/>
    <n v="73.7"/>
    <x v="1"/>
    <s v="A-"/>
  </r>
  <r>
    <s v="PID0021"/>
    <s v="Adult"/>
    <x v="2"/>
    <x v="2"/>
    <n v="24000"/>
    <n v="19464.48"/>
    <n v="54"/>
    <x v="0"/>
    <s v="A-"/>
  </r>
  <r>
    <s v="PID0022"/>
    <s v="Middle-aged"/>
    <x v="0"/>
    <x v="3"/>
    <n v="20000"/>
    <n v="15581.86"/>
    <n v="76"/>
    <x v="0"/>
    <s v="B-"/>
  </r>
  <r>
    <s v="PID0023"/>
    <s v="Middle-aged"/>
    <x v="0"/>
    <x v="3"/>
    <n v="240000"/>
    <n v="0"/>
    <n v="86.3"/>
    <x v="1"/>
    <s v="A-"/>
  </r>
  <r>
    <s v="PID0024"/>
    <s v="Senior"/>
    <x v="1"/>
    <x v="1"/>
    <n v="60000"/>
    <n v="0"/>
    <n v="64.2"/>
    <x v="1"/>
    <s v="O-"/>
  </r>
  <r>
    <s v="PID0025"/>
    <s v="Adult"/>
    <x v="1"/>
    <x v="1"/>
    <n v="3000"/>
    <n v="2157.69"/>
    <n v="61.5"/>
    <x v="1"/>
    <s v="B+"/>
  </r>
  <r>
    <s v="PID0026"/>
    <s v="Middle-aged"/>
    <x v="2"/>
    <x v="4"/>
    <n v="72000"/>
    <n v="42165.48"/>
    <n v="68.400000000000006"/>
    <x v="0"/>
    <s v="AB+"/>
  </r>
  <r>
    <s v="PID0027"/>
    <s v="Middle-aged"/>
    <x v="1"/>
    <x v="7"/>
    <n v="48000"/>
    <n v="0"/>
    <n v="70.099999999999994"/>
    <x v="0"/>
    <s v="A+"/>
  </r>
  <r>
    <s v="PID0028"/>
    <s v="Adult"/>
    <x v="0"/>
    <x v="3"/>
    <n v="45000"/>
    <n v="22743.989999999998"/>
    <n v="54.5"/>
    <x v="1"/>
    <s v="O-"/>
  </r>
  <r>
    <s v="PID0029"/>
    <s v="Adult"/>
    <x v="2"/>
    <x v="4"/>
    <n v="16000"/>
    <n v="0"/>
    <n v="95"/>
    <x v="1"/>
    <s v="A-"/>
  </r>
  <r>
    <s v="PID0030"/>
    <s v="Young Adult"/>
    <x v="2"/>
    <x v="4"/>
    <n v="60000"/>
    <n v="32726.639999999999"/>
    <n v="73.900000000000006"/>
    <x v="0"/>
    <s v="B-"/>
  </r>
  <r>
    <s v="PID0031"/>
    <s v="Adult"/>
    <x v="2"/>
    <x v="4"/>
    <n v="21000"/>
    <n v="15341.69"/>
    <n v="59.4"/>
    <x v="0"/>
    <s v="A+"/>
  </r>
  <r>
    <s v="PID0032"/>
    <s v="Middle-aged"/>
    <x v="0"/>
    <x v="0"/>
    <n v="45000"/>
    <n v="0"/>
    <n v="59.4"/>
    <x v="0"/>
    <s v="A-"/>
  </r>
  <r>
    <s v="PID0033"/>
    <s v="Young Adult"/>
    <x v="1"/>
    <x v="1"/>
    <n v="32000"/>
    <n v="17963.439999999999"/>
    <n v="73.7"/>
    <x v="0"/>
    <s v="A+"/>
  </r>
  <r>
    <s v="PID0034"/>
    <s v="Adult"/>
    <x v="2"/>
    <x v="2"/>
    <n v="3000"/>
    <n v="0"/>
    <n v="95.2"/>
    <x v="1"/>
    <s v="A-"/>
  </r>
  <r>
    <s v="PID0035"/>
    <s v="Middle-aged"/>
    <x v="2"/>
    <x v="4"/>
    <n v="14000"/>
    <n v="7827.47"/>
    <n v="78.099999999999994"/>
    <x v="1"/>
    <s v="O-"/>
  </r>
  <r>
    <s v="PID0036"/>
    <s v="Middle-aged"/>
    <x v="2"/>
    <x v="2"/>
    <n v="18000"/>
    <n v="13659.84"/>
    <n v="78.2"/>
    <x v="0"/>
    <s v="B+"/>
  </r>
  <r>
    <s v="PID0037"/>
    <s v="Senior"/>
    <x v="1"/>
    <x v="7"/>
    <n v="30000"/>
    <n v="23257.38"/>
    <n v="60.6"/>
    <x v="0"/>
    <s v="O+"/>
  </r>
  <r>
    <s v="PID0038"/>
    <s v="Adult"/>
    <x v="0"/>
    <x v="3"/>
    <n v="20000"/>
    <n v="15921.2"/>
    <n v="99.2"/>
    <x v="1"/>
    <s v="O+"/>
  </r>
  <r>
    <s v="PID0039"/>
    <s v="Middle-aged"/>
    <x v="1"/>
    <x v="7"/>
    <n v="200000"/>
    <n v="0"/>
    <n v="58.9"/>
    <x v="0"/>
    <s v="O+"/>
  </r>
  <r>
    <s v="PID0040"/>
    <s v="Adult"/>
    <x v="0"/>
    <x v="0"/>
    <n v="20000"/>
    <n v="13998.94"/>
    <n v="79.099999999999994"/>
    <x v="1"/>
    <s v="O+"/>
  </r>
  <r>
    <s v="PID0041"/>
    <s v="Middle-aged"/>
    <x v="1"/>
    <x v="1"/>
    <n v="240000"/>
    <n v="148902.72"/>
    <n v="77.400000000000006"/>
    <x v="0"/>
    <s v="A+"/>
  </r>
  <r>
    <s v="PID0042"/>
    <s v="Senior"/>
    <x v="1"/>
    <x v="1"/>
    <n v="72000"/>
    <n v="50448.4"/>
    <n v="80.099999999999994"/>
    <x v="0"/>
    <s v="AB+"/>
  </r>
  <r>
    <s v="PID0043"/>
    <s v="Middle-aged"/>
    <x v="3"/>
    <x v="6"/>
    <n v="90000"/>
    <n v="69839.149999999994"/>
    <n v="81.2"/>
    <x v="0"/>
    <s v="O+"/>
  </r>
  <r>
    <s v="PID0044"/>
    <s v="Adult"/>
    <x v="1"/>
    <x v="1"/>
    <n v="24000"/>
    <n v="20413.2"/>
    <n v="85.2"/>
    <x v="0"/>
    <s v="O-"/>
  </r>
  <r>
    <s v="PID0045"/>
    <s v="Senior"/>
    <x v="2"/>
    <x v="4"/>
    <n v="21000"/>
    <n v="15544.83"/>
    <n v="74.900000000000006"/>
    <x v="1"/>
    <s v="B+"/>
  </r>
  <r>
    <s v="PID0046"/>
    <s v="Adult"/>
    <x v="0"/>
    <x v="5"/>
    <n v="24000"/>
    <n v="16811.099999999999"/>
    <n v="90.2"/>
    <x v="0"/>
    <s v="O-"/>
  </r>
  <r>
    <s v="PID0047"/>
    <s v="Adult"/>
    <x v="0"/>
    <x v="0"/>
    <n v="800"/>
    <n v="621.45000000000005"/>
    <n v="76.5"/>
    <x v="1"/>
    <s v="AB-"/>
  </r>
  <r>
    <s v="PID0048"/>
    <s v="Adult"/>
    <x v="1"/>
    <x v="7"/>
    <n v="300000"/>
    <n v="189845.84999999998"/>
    <n v="88.1"/>
    <x v="0"/>
    <s v="B-"/>
  </r>
  <r>
    <s v="PID0049"/>
    <s v="Middle-aged"/>
    <x v="0"/>
    <x v="5"/>
    <n v="1600"/>
    <n v="1130.5999999999999"/>
    <n v="48.2"/>
    <x v="1"/>
    <s v="A-"/>
  </r>
  <r>
    <s v="PID0050"/>
    <s v="Middle-aged"/>
    <x v="3"/>
    <x v="6"/>
    <n v="60000"/>
    <n v="43051.95"/>
    <n v="91.1"/>
    <x v="0"/>
    <s v="B-"/>
  </r>
  <r>
    <s v="PID0051"/>
    <s v="Senior"/>
    <x v="1"/>
    <x v="7"/>
    <n v="72000"/>
    <n v="48472.959999999999"/>
    <n v="64.900000000000006"/>
    <x v="1"/>
    <s v="O+"/>
  </r>
  <r>
    <s v="PID0052"/>
    <s v="Senior"/>
    <x v="1"/>
    <x v="7"/>
    <n v="100"/>
    <n v="81.36"/>
    <n v="87.1"/>
    <x v="1"/>
    <s v="O-"/>
  </r>
  <r>
    <s v="PID0053"/>
    <s v="Senior"/>
    <x v="1"/>
    <x v="7"/>
    <n v="24000"/>
    <n v="19986.12"/>
    <n v="72.099999999999994"/>
    <x v="0"/>
    <s v="B+"/>
  </r>
  <r>
    <s v="PID0054"/>
    <s v="Adult"/>
    <x v="1"/>
    <x v="7"/>
    <n v="100"/>
    <n v="74.3"/>
    <n v="93.1"/>
    <x v="1"/>
    <s v="AB-"/>
  </r>
  <r>
    <s v="PID0055"/>
    <s v="Middle-aged"/>
    <x v="2"/>
    <x v="2"/>
    <n v="60000"/>
    <n v="49152.200000000004"/>
    <n v="75.400000000000006"/>
    <x v="0"/>
    <s v="AB+"/>
  </r>
  <r>
    <s v="PID0056"/>
    <s v="Senior"/>
    <x v="2"/>
    <x v="4"/>
    <n v="48000"/>
    <n v="0"/>
    <n v="57.7"/>
    <x v="0"/>
    <s v="AB-"/>
  </r>
  <r>
    <s v="PID0057"/>
    <s v="Middle-aged"/>
    <x v="2"/>
    <x v="2"/>
    <n v="500"/>
    <n v="301.31"/>
    <n v="62.6"/>
    <x v="1"/>
    <s v="O+"/>
  </r>
  <r>
    <s v="PID0058"/>
    <s v="Adult"/>
    <x v="0"/>
    <x v="5"/>
    <n v="90000"/>
    <n v="55462.05"/>
    <n v="63.5"/>
    <x v="1"/>
    <s v="AB-"/>
  </r>
  <r>
    <s v="PID0059"/>
    <s v="Middle-aged"/>
    <x v="0"/>
    <x v="5"/>
    <n v="72000"/>
    <n v="51611.56"/>
    <n v="71.7"/>
    <x v="0"/>
    <s v="B+"/>
  </r>
  <r>
    <s v="PID0060"/>
    <s v="Adult"/>
    <x v="2"/>
    <x v="4"/>
    <n v="800"/>
    <n v="0"/>
    <n v="104"/>
    <x v="1"/>
    <s v="B-"/>
  </r>
  <r>
    <s v="PID0061"/>
    <s v="Adult"/>
    <x v="2"/>
    <x v="2"/>
    <n v="14000"/>
    <n v="8311.31"/>
    <n v="95.7"/>
    <x v="1"/>
    <s v="B-"/>
  </r>
  <r>
    <s v="PID0062"/>
    <s v="Adult"/>
    <x v="2"/>
    <x v="4"/>
    <n v="75000"/>
    <n v="67475.95"/>
    <n v="86.7"/>
    <x v="0"/>
    <s v="B-"/>
  </r>
  <r>
    <s v="PID0063"/>
    <s v="Adult"/>
    <x v="1"/>
    <x v="7"/>
    <n v="45000"/>
    <n v="24489.69"/>
    <n v="105.9"/>
    <x v="1"/>
    <s v="O+"/>
  </r>
  <r>
    <s v="PID0064"/>
    <s v="Adult"/>
    <x v="1"/>
    <x v="7"/>
    <n v="100"/>
    <n v="53.04"/>
    <n v="87.1"/>
    <x v="0"/>
    <s v="A+"/>
  </r>
  <r>
    <s v="PID0065"/>
    <s v="Senior"/>
    <x v="1"/>
    <x v="7"/>
    <n v="32000"/>
    <n v="18466.8"/>
    <n v="60.7"/>
    <x v="1"/>
    <s v="AB+"/>
  </r>
  <r>
    <s v="PID0066"/>
    <s v="Adult"/>
    <x v="1"/>
    <x v="1"/>
    <n v="18000"/>
    <n v="13355.64"/>
    <n v="65.599999999999994"/>
    <x v="0"/>
    <s v="AB-"/>
  </r>
  <r>
    <s v="PID0067"/>
    <s v="Elderly"/>
    <x v="2"/>
    <x v="2"/>
    <n v="200000"/>
    <n v="0"/>
    <n v="69"/>
    <x v="1"/>
    <s v="A+"/>
  </r>
  <r>
    <s v="PID0068"/>
    <s v="Middle-aged"/>
    <x v="0"/>
    <x v="3"/>
    <n v="20000"/>
    <n v="17169.96"/>
    <n v="67.900000000000006"/>
    <x v="1"/>
    <s v="AB+"/>
  </r>
  <r>
    <s v="PID0069"/>
    <s v="Senior"/>
    <x v="1"/>
    <x v="1"/>
    <n v="250000"/>
    <n v="174255.5"/>
    <n v="78.8"/>
    <x v="0"/>
    <s v="B-"/>
  </r>
  <r>
    <s v="PID0070"/>
    <s v="Adult"/>
    <x v="2"/>
    <x v="4"/>
    <n v="240000"/>
    <n v="208135.44"/>
    <n v="89.6"/>
    <x v="0"/>
    <s v="O-"/>
  </r>
  <r>
    <s v="PID0071"/>
    <s v="Senior"/>
    <x v="0"/>
    <x v="5"/>
    <n v="100"/>
    <n v="77.959999999999994"/>
    <n v="72.8"/>
    <x v="1"/>
    <s v="AB+"/>
  </r>
  <r>
    <s v="PID0072"/>
    <s v="Adult"/>
    <x v="1"/>
    <x v="1"/>
    <n v="18000"/>
    <n v="10770.36"/>
    <n v="60"/>
    <x v="0"/>
    <s v="A+"/>
  </r>
  <r>
    <s v="PID0073"/>
    <s v="Young Adult"/>
    <x v="1"/>
    <x v="7"/>
    <n v="60000"/>
    <n v="30738.95"/>
    <n v="99.8"/>
    <x v="0"/>
    <s v="A+"/>
  </r>
  <r>
    <s v="PID0074"/>
    <s v="Middle-aged"/>
    <x v="0"/>
    <x v="0"/>
    <n v="100"/>
    <n v="56.05"/>
    <n v="73.7"/>
    <x v="1"/>
    <s v="B+"/>
  </r>
  <r>
    <s v="PID0075"/>
    <s v="Middle-aged"/>
    <x v="0"/>
    <x v="0"/>
    <n v="48000"/>
    <n v="0"/>
    <n v="60.2"/>
    <x v="1"/>
    <s v="B-"/>
  </r>
  <r>
    <s v="PID0076"/>
    <s v="Middle-aged"/>
    <x v="3"/>
    <x v="6"/>
    <n v="300000"/>
    <n v="174141.6"/>
    <n v="81.2"/>
    <x v="1"/>
    <s v="AB-"/>
  </r>
  <r>
    <s v="PID0077"/>
    <s v="Adult"/>
    <x v="0"/>
    <x v="0"/>
    <n v="300000"/>
    <n v="217453.08000000002"/>
    <n v="83.4"/>
    <x v="0"/>
    <s v="AB-"/>
  </r>
  <r>
    <s v="PID0078"/>
    <s v="Adult"/>
    <x v="2"/>
    <x v="4"/>
    <n v="100"/>
    <n v="0"/>
    <n v="86.7"/>
    <x v="0"/>
    <s v="O-"/>
  </r>
  <r>
    <s v="PID0079"/>
    <s v="Adult"/>
    <x v="2"/>
    <x v="2"/>
    <n v="18000"/>
    <n v="14773.74"/>
    <n v="86.5"/>
    <x v="0"/>
    <s v="B-"/>
  </r>
  <r>
    <s v="PID0080"/>
    <s v="Adult"/>
    <x v="1"/>
    <x v="1"/>
    <n v="75000"/>
    <n v="44458.25"/>
    <n v="94.6"/>
    <x v="1"/>
    <s v="B+"/>
  </r>
  <r>
    <s v="PID0081"/>
    <s v="Senior"/>
    <x v="0"/>
    <x v="5"/>
    <n v="45000"/>
    <n v="28657.98"/>
    <n v="87"/>
    <x v="1"/>
    <s v="O-"/>
  </r>
  <r>
    <s v="PID0082"/>
    <s v="Senior"/>
    <x v="3"/>
    <x v="6"/>
    <n v="250000"/>
    <n v="0"/>
    <n v="61.7"/>
    <x v="0"/>
    <s v="A-"/>
  </r>
  <r>
    <s v="PID0083"/>
    <s v="Adult"/>
    <x v="0"/>
    <x v="0"/>
    <n v="100"/>
    <n v="88.17"/>
    <n v="76.2"/>
    <x v="1"/>
    <s v="AB-"/>
  </r>
  <r>
    <s v="PID0084"/>
    <s v="Senior"/>
    <x v="0"/>
    <x v="5"/>
    <n v="3000"/>
    <n v="1770.5099999999998"/>
    <n v="54.5"/>
    <x v="0"/>
    <s v="B+"/>
  </r>
  <r>
    <s v="PID0085"/>
    <s v="Middle-aged"/>
    <x v="0"/>
    <x v="5"/>
    <n v="14000"/>
    <n v="8718.2200000000012"/>
    <n v="69.7"/>
    <x v="1"/>
    <s v="B-"/>
  </r>
  <r>
    <s v="PID0086"/>
    <s v="Adult"/>
    <x v="1"/>
    <x v="7"/>
    <n v="32000"/>
    <n v="0"/>
    <n v="89.6"/>
    <x v="1"/>
    <s v="A+"/>
  </r>
  <r>
    <s v="PID0087"/>
    <s v="Middle-aged"/>
    <x v="2"/>
    <x v="2"/>
    <n v="250000"/>
    <n v="125433.3"/>
    <n v="73"/>
    <x v="1"/>
    <s v="B-"/>
  </r>
  <r>
    <s v="PID0088"/>
    <s v="Adult"/>
    <x v="0"/>
    <x v="3"/>
    <n v="800"/>
    <n v="714.99"/>
    <n v="94.2"/>
    <x v="0"/>
    <s v="B-"/>
  </r>
  <r>
    <s v="PID0089"/>
    <s v="Adult"/>
    <x v="2"/>
    <x v="4"/>
    <n v="72000"/>
    <n v="57203.6"/>
    <n v="89.9"/>
    <x v="1"/>
    <s v="AB+"/>
  </r>
  <r>
    <s v="PID0090"/>
    <s v="Adult"/>
    <x v="0"/>
    <x v="3"/>
    <n v="20000"/>
    <n v="10879.14"/>
    <n v="67.900000000000006"/>
    <x v="0"/>
    <s v="B+"/>
  </r>
  <r>
    <s v="PID0091"/>
    <s v="Adult"/>
    <x v="1"/>
    <x v="7"/>
    <n v="500"/>
    <n v="372.41"/>
    <n v="91.7"/>
    <x v="1"/>
    <s v="B-"/>
  </r>
  <r>
    <s v="PID0092"/>
    <s v="Senior"/>
    <x v="2"/>
    <x v="4"/>
    <n v="18000"/>
    <n v="0"/>
    <n v="60.4"/>
    <x v="1"/>
    <s v="O-"/>
  </r>
  <r>
    <s v="PID0093"/>
    <s v="Adult"/>
    <x v="2"/>
    <x v="4"/>
    <n v="10000"/>
    <n v="5506.4"/>
    <n v="58.7"/>
    <x v="1"/>
    <s v="B+"/>
  </r>
  <r>
    <s v="PID0094"/>
    <s v="Adult"/>
    <x v="2"/>
    <x v="4"/>
    <n v="48000"/>
    <n v="38250.120000000003"/>
    <n v="86.8"/>
    <x v="0"/>
    <s v="A+"/>
  </r>
  <r>
    <s v="PID0095"/>
    <s v="Senior"/>
    <x v="3"/>
    <x v="6"/>
    <n v="10000"/>
    <n v="7114.0499999999993"/>
    <n v="87.2"/>
    <x v="0"/>
    <s v="AB-"/>
  </r>
  <r>
    <s v="PID0096"/>
    <s v="Middle-aged"/>
    <x v="1"/>
    <x v="7"/>
    <n v="20000"/>
    <n v="14220.48"/>
    <n v="77.3"/>
    <x v="0"/>
    <s v="O-"/>
  </r>
  <r>
    <s v="PID0097"/>
    <s v="Adult"/>
    <x v="0"/>
    <x v="0"/>
    <n v="200"/>
    <n v="116.84"/>
    <n v="86.2"/>
    <x v="0"/>
    <s v="AB+"/>
  </r>
  <r>
    <s v="PID0098"/>
    <s v="Middle-aged"/>
    <x v="0"/>
    <x v="0"/>
    <n v="21000"/>
    <n v="17306.52"/>
    <n v="92.9"/>
    <x v="0"/>
    <s v="A-"/>
  </r>
  <r>
    <s v="PID0099"/>
    <s v="Adult"/>
    <x v="2"/>
    <x v="2"/>
    <n v="18000"/>
    <n v="14155.89"/>
    <n v="92.2"/>
    <x v="1"/>
    <s v="A-"/>
  </r>
  <r>
    <s v="PID0100"/>
    <s v="Adult"/>
    <x v="1"/>
    <x v="1"/>
    <n v="3000"/>
    <n v="1695.5099999999998"/>
    <n v="97.1"/>
    <x v="1"/>
    <s v="O+"/>
  </r>
  <r>
    <s v="PID0101"/>
    <s v="Adult"/>
    <x v="1"/>
    <x v="1"/>
    <n v="240000"/>
    <n v="169589.52"/>
    <n v="79.8"/>
    <x v="1"/>
    <s v="O+"/>
  </r>
  <r>
    <s v="PID0102"/>
    <s v="Adult"/>
    <x v="1"/>
    <x v="7"/>
    <n v="72000"/>
    <n v="57341.56"/>
    <n v="65.8"/>
    <x v="0"/>
    <s v="O+"/>
  </r>
  <r>
    <s v="PID0103"/>
    <s v="Senior"/>
    <x v="0"/>
    <x v="3"/>
    <n v="18000"/>
    <n v="0"/>
    <n v="68.3"/>
    <x v="0"/>
    <s v="O-"/>
  </r>
  <r>
    <s v="PID0104"/>
    <s v="Adult"/>
    <x v="3"/>
    <x v="6"/>
    <n v="40000"/>
    <n v="35432.600000000006"/>
    <n v="103.9"/>
    <x v="1"/>
    <s v="AB-"/>
  </r>
  <r>
    <s v="PID0105"/>
    <s v="Senior"/>
    <x v="1"/>
    <x v="7"/>
    <n v="10000"/>
    <n v="8403.3000000000011"/>
    <n v="80"/>
    <x v="0"/>
    <s v="O+"/>
  </r>
  <r>
    <s v="PID0106"/>
    <s v="Middle-aged"/>
    <x v="2"/>
    <x v="4"/>
    <n v="32000"/>
    <n v="24816.48"/>
    <n v="81"/>
    <x v="0"/>
    <s v="AB+"/>
  </r>
  <r>
    <s v="PID0107"/>
    <s v="Adult"/>
    <x v="1"/>
    <x v="1"/>
    <n v="200000"/>
    <n v="153134.96"/>
    <n v="64.099999999999994"/>
    <x v="1"/>
    <s v="O+"/>
  </r>
  <r>
    <s v="PID0108"/>
    <s v="Adult"/>
    <x v="1"/>
    <x v="1"/>
    <n v="24000"/>
    <n v="20927.52"/>
    <n v="91"/>
    <x v="0"/>
    <s v="A-"/>
  </r>
  <r>
    <s v="PID0109"/>
    <s v="Middle-aged"/>
    <x v="2"/>
    <x v="4"/>
    <n v="240000"/>
    <n v="0"/>
    <n v="79.900000000000006"/>
    <x v="1"/>
    <s v="O-"/>
  </r>
  <r>
    <s v="PID0110"/>
    <s v="Adult"/>
    <x v="0"/>
    <x v="3"/>
    <n v="18000"/>
    <n v="12518.82"/>
    <n v="65.3"/>
    <x v="1"/>
    <s v="A-"/>
  </r>
  <r>
    <s v="PID0111"/>
    <s v="Adult"/>
    <x v="1"/>
    <x v="1"/>
    <n v="24000"/>
    <n v="12412.04"/>
    <n v="85.9"/>
    <x v="0"/>
    <s v="B+"/>
  </r>
  <r>
    <s v="PID0112"/>
    <s v="Senior"/>
    <x v="3"/>
    <x v="6"/>
    <n v="240000"/>
    <n v="179908.08000000002"/>
    <n v="85.3"/>
    <x v="0"/>
    <s v="A+"/>
  </r>
  <r>
    <s v="PID0113"/>
    <s v="Senior"/>
    <x v="1"/>
    <x v="7"/>
    <n v="800"/>
    <n v="678.92"/>
    <n v="84.7"/>
    <x v="0"/>
    <s v="AB-"/>
  </r>
  <r>
    <s v="PID0114"/>
    <s v="Middle-aged"/>
    <x v="0"/>
    <x v="5"/>
    <n v="90000"/>
    <n v="0"/>
    <n v="77.3"/>
    <x v="0"/>
    <s v="A+"/>
  </r>
  <r>
    <s v="PID0115"/>
    <s v="Adult"/>
    <x v="1"/>
    <x v="7"/>
    <n v="100"/>
    <n v="0"/>
    <n v="84.1"/>
    <x v="0"/>
    <s v="O-"/>
  </r>
  <r>
    <s v="PID0116"/>
    <s v="Adult"/>
    <x v="0"/>
    <x v="5"/>
    <n v="800"/>
    <n v="411.43"/>
    <n v="68.099999999999994"/>
    <x v="1"/>
    <s v="B+"/>
  </r>
  <r>
    <s v="PID0117"/>
    <s v="Middle-aged"/>
    <x v="1"/>
    <x v="1"/>
    <n v="48000"/>
    <n v="25741.52"/>
    <n v="56.9"/>
    <x v="0"/>
    <s v="O+"/>
  </r>
  <r>
    <s v="PID0118"/>
    <s v="Senior"/>
    <x v="0"/>
    <x v="3"/>
    <n v="500"/>
    <n v="0"/>
    <n v="53"/>
    <x v="1"/>
    <s v="B-"/>
  </r>
  <r>
    <s v="PID0119"/>
    <s v="Middle-aged"/>
    <x v="3"/>
    <x v="6"/>
    <n v="500"/>
    <n v="278.88"/>
    <n v="90.9"/>
    <x v="0"/>
    <s v="O-"/>
  </r>
  <r>
    <s v="PID0120"/>
    <s v="Adult"/>
    <x v="2"/>
    <x v="4"/>
    <n v="18000"/>
    <n v="14820.27"/>
    <n v="75.7"/>
    <x v="1"/>
    <s v="AB+"/>
  </r>
  <r>
    <s v="PID0121"/>
    <s v="Adult"/>
    <x v="1"/>
    <x v="1"/>
    <n v="20000"/>
    <n v="10985.7"/>
    <n v="69.2"/>
    <x v="1"/>
    <s v="AB+"/>
  </r>
  <r>
    <s v="PID0122"/>
    <s v="Senior"/>
    <x v="0"/>
    <x v="3"/>
    <n v="18000"/>
    <n v="10522.68"/>
    <n v="66.3"/>
    <x v="0"/>
    <s v="AB-"/>
  </r>
  <r>
    <s v="PID0123"/>
    <s v="Adult"/>
    <x v="0"/>
    <x v="3"/>
    <n v="10000"/>
    <n v="0"/>
    <n v="59.7"/>
    <x v="0"/>
    <s v="B-"/>
  </r>
  <r>
    <s v="PID0124"/>
    <s v="Senior"/>
    <x v="0"/>
    <x v="0"/>
    <n v="90000"/>
    <n v="68611.3"/>
    <n v="97.6"/>
    <x v="1"/>
    <s v="AB+"/>
  </r>
  <r>
    <s v="PID0125"/>
    <s v="Senior"/>
    <x v="0"/>
    <x v="0"/>
    <n v="18000"/>
    <n v="10076.52"/>
    <n v="86"/>
    <x v="0"/>
    <s v="AB+"/>
  </r>
  <r>
    <s v="PID0126"/>
    <s v="Adult"/>
    <x v="0"/>
    <x v="3"/>
    <n v="800"/>
    <n v="499.21"/>
    <n v="71.3"/>
    <x v="1"/>
    <s v="A+"/>
  </r>
  <r>
    <s v="PID0127"/>
    <s v="Middle-aged"/>
    <x v="0"/>
    <x v="3"/>
    <n v="18000"/>
    <n v="11448.42"/>
    <n v="66"/>
    <x v="1"/>
    <s v="AB+"/>
  </r>
  <r>
    <s v="PID0128"/>
    <s v="Adult"/>
    <x v="0"/>
    <x v="3"/>
    <n v="250000"/>
    <n v="211680"/>
    <n v="61.9"/>
    <x v="1"/>
    <s v="B-"/>
  </r>
  <r>
    <s v="PID0129"/>
    <s v="Middle-aged"/>
    <x v="1"/>
    <x v="1"/>
    <n v="40000"/>
    <n v="35676.199999999997"/>
    <n v="70.8"/>
    <x v="0"/>
    <s v="B-"/>
  </r>
  <r>
    <s v="PID0130"/>
    <s v="Middle-aged"/>
    <x v="0"/>
    <x v="3"/>
    <n v="90000"/>
    <n v="73985"/>
    <n v="84.6"/>
    <x v="0"/>
    <s v="O-"/>
  </r>
  <r>
    <s v="PID0131"/>
    <s v="Young Adult"/>
    <x v="0"/>
    <x v="3"/>
    <n v="32000"/>
    <n v="23309.4"/>
    <n v="83.6"/>
    <x v="1"/>
    <s v="A-"/>
  </r>
  <r>
    <s v="PID0132"/>
    <s v="Middle-aged"/>
    <x v="3"/>
    <x v="6"/>
    <n v="300000"/>
    <n v="0"/>
    <n v="78.599999999999994"/>
    <x v="1"/>
    <s v="O+"/>
  </r>
  <r>
    <s v="PID0133"/>
    <s v="Middle-aged"/>
    <x v="0"/>
    <x v="0"/>
    <n v="24000"/>
    <n v="19197.150000000001"/>
    <n v="61.8"/>
    <x v="1"/>
    <s v="B-"/>
  </r>
  <r>
    <s v="PID0134"/>
    <s v="Middle-aged"/>
    <x v="0"/>
    <x v="3"/>
    <n v="32000"/>
    <n v="27759.8"/>
    <n v="50.2"/>
    <x v="1"/>
    <s v="AB+"/>
  </r>
  <r>
    <s v="PID0135"/>
    <s v="Adult"/>
    <x v="1"/>
    <x v="1"/>
    <n v="10000"/>
    <n v="0"/>
    <n v="83.4"/>
    <x v="1"/>
    <s v="O+"/>
  </r>
  <r>
    <s v="PID0136"/>
    <s v="Adult"/>
    <x v="0"/>
    <x v="0"/>
    <n v="24000"/>
    <n v="0"/>
    <n v="58.8"/>
    <x v="0"/>
    <s v="O-"/>
  </r>
  <r>
    <s v="PID0137"/>
    <s v="Adult"/>
    <x v="1"/>
    <x v="7"/>
    <n v="100"/>
    <n v="50.09"/>
    <n v="70.599999999999994"/>
    <x v="1"/>
    <s v="B-"/>
  </r>
  <r>
    <s v="PID0138"/>
    <s v="Middle-aged"/>
    <x v="3"/>
    <x v="6"/>
    <n v="800"/>
    <n v="598.46"/>
    <n v="77.8"/>
    <x v="1"/>
    <s v="O-"/>
  </r>
  <r>
    <s v="PID0139"/>
    <s v="Middle-aged"/>
    <x v="3"/>
    <x v="6"/>
    <n v="10000"/>
    <n v="0"/>
    <n v="63.1"/>
    <x v="0"/>
    <s v="A+"/>
  </r>
  <r>
    <s v="PID0140"/>
    <s v="Middle-aged"/>
    <x v="0"/>
    <x v="0"/>
    <n v="60000"/>
    <n v="41536.300000000003"/>
    <n v="62.3"/>
    <x v="1"/>
    <s v="AB+"/>
  </r>
  <r>
    <s v="PID0141"/>
    <s v="Adult"/>
    <x v="1"/>
    <x v="1"/>
    <n v="2000"/>
    <n v="1789.7"/>
    <n v="90.3"/>
    <x v="1"/>
    <s v="A-"/>
  </r>
  <r>
    <s v="PID0142"/>
    <s v="Middle-aged"/>
    <x v="1"/>
    <x v="7"/>
    <n v="32000"/>
    <n v="20629.759999999998"/>
    <n v="104.7"/>
    <x v="1"/>
    <s v="O-"/>
  </r>
  <r>
    <s v="PID0143"/>
    <s v="Middle-aged"/>
    <x v="0"/>
    <x v="5"/>
    <n v="21000"/>
    <n v="0"/>
    <n v="70.599999999999994"/>
    <x v="0"/>
    <s v="A-"/>
  </r>
  <r>
    <s v="PID0144"/>
    <s v="Middle-aged"/>
    <x v="0"/>
    <x v="0"/>
    <n v="100"/>
    <n v="61.54"/>
    <n v="66.3"/>
    <x v="0"/>
    <s v="AB+"/>
  </r>
  <r>
    <s v="PID0145"/>
    <s v="Senior"/>
    <x v="0"/>
    <x v="0"/>
    <n v="40000"/>
    <n v="29298.800000000003"/>
    <n v="80.400000000000006"/>
    <x v="1"/>
    <s v="AB+"/>
  </r>
  <r>
    <s v="PID0146"/>
    <s v="Adult"/>
    <x v="1"/>
    <x v="1"/>
    <n v="2000"/>
    <n v="1319.34"/>
    <n v="59.7"/>
    <x v="0"/>
    <s v="AB+"/>
  </r>
  <r>
    <s v="PID0147"/>
    <s v="Adult"/>
    <x v="3"/>
    <x v="6"/>
    <n v="500"/>
    <n v="259.10000000000002"/>
    <n v="100.2"/>
    <x v="1"/>
    <s v="A+"/>
  </r>
  <r>
    <s v="PID0148"/>
    <s v="Middle-aged"/>
    <x v="1"/>
    <x v="7"/>
    <n v="200000"/>
    <n v="106845.8"/>
    <n v="84.7"/>
    <x v="1"/>
    <s v="AB+"/>
  </r>
  <r>
    <s v="PID0149"/>
    <s v="Adult"/>
    <x v="2"/>
    <x v="4"/>
    <n v="60000"/>
    <n v="51135.96"/>
    <n v="64.2"/>
    <x v="0"/>
    <s v="B+"/>
  </r>
  <r>
    <s v="PID0150"/>
    <s v="Middle-aged"/>
    <x v="2"/>
    <x v="4"/>
    <n v="240000"/>
    <n v="137764.79999999999"/>
    <n v="66.7"/>
    <x v="0"/>
    <s v="B+"/>
  </r>
  <r>
    <s v="PID0151"/>
    <s v="Middle-aged"/>
    <x v="0"/>
    <x v="3"/>
    <n v="10000"/>
    <n v="8622.85"/>
    <n v="79.900000000000006"/>
    <x v="0"/>
    <s v="B-"/>
  </r>
  <r>
    <s v="PID0152"/>
    <s v="Adult"/>
    <x v="1"/>
    <x v="1"/>
    <n v="24000"/>
    <n v="13038.27"/>
    <n v="87.9"/>
    <x v="0"/>
    <s v="B+"/>
  </r>
  <r>
    <s v="PID0153"/>
    <s v="Senior"/>
    <x v="3"/>
    <x v="6"/>
    <n v="40000"/>
    <n v="35399.4"/>
    <n v="71"/>
    <x v="1"/>
    <s v="A+"/>
  </r>
  <r>
    <s v="PID0154"/>
    <s v="Adult"/>
    <x v="0"/>
    <x v="3"/>
    <n v="60000"/>
    <n v="44585.9"/>
    <n v="77"/>
    <x v="1"/>
    <s v="B-"/>
  </r>
  <r>
    <s v="PID0155"/>
    <s v="Adult"/>
    <x v="0"/>
    <x v="3"/>
    <n v="800"/>
    <n v="531.89"/>
    <n v="88.8"/>
    <x v="1"/>
    <s v="AB-"/>
  </r>
  <r>
    <s v="PID0156"/>
    <s v="Senior"/>
    <x v="0"/>
    <x v="0"/>
    <n v="24000"/>
    <n v="20033.97"/>
    <n v="76.099999999999994"/>
    <x v="1"/>
    <s v="AB+"/>
  </r>
  <r>
    <s v="PID0157"/>
    <s v="Adult"/>
    <x v="0"/>
    <x v="0"/>
    <n v="24000"/>
    <n v="12658.14"/>
    <n v="84.9"/>
    <x v="0"/>
    <s v="B-"/>
  </r>
  <r>
    <s v="PID0158"/>
    <s v="Young Adult"/>
    <x v="0"/>
    <x v="0"/>
    <n v="100"/>
    <n v="64.28"/>
    <n v="98.8"/>
    <x v="0"/>
    <s v="AB+"/>
  </r>
  <r>
    <s v="PID0159"/>
    <s v="Senior"/>
    <x v="3"/>
    <x v="6"/>
    <n v="800"/>
    <n v="632.6"/>
    <n v="82.7"/>
    <x v="1"/>
    <s v="O+"/>
  </r>
  <r>
    <s v="PID0160"/>
    <s v="Middle-aged"/>
    <x v="3"/>
    <x v="6"/>
    <n v="300000"/>
    <n v="198697.35"/>
    <n v="76"/>
    <x v="0"/>
    <s v="O+"/>
  </r>
  <r>
    <s v="PID0161"/>
    <s v="Adult"/>
    <x v="1"/>
    <x v="1"/>
    <n v="60000"/>
    <n v="47214.76"/>
    <n v="72.5"/>
    <x v="1"/>
    <s v="A+"/>
  </r>
  <r>
    <s v="PID0162"/>
    <s v="Senior"/>
    <x v="0"/>
    <x v="3"/>
    <n v="60000"/>
    <n v="47381.56"/>
    <n v="59.4"/>
    <x v="0"/>
    <s v="B+"/>
  </r>
  <r>
    <s v="PID0163"/>
    <s v="Young Adult"/>
    <x v="2"/>
    <x v="4"/>
    <n v="24000"/>
    <n v="17921.32"/>
    <n v="81.5"/>
    <x v="0"/>
    <s v="O+"/>
  </r>
  <r>
    <s v="PID0164"/>
    <s v="Adult"/>
    <x v="3"/>
    <x v="6"/>
    <n v="40000"/>
    <n v="28057"/>
    <n v="85.1"/>
    <x v="0"/>
    <s v="O+"/>
  </r>
  <r>
    <s v="PID0165"/>
    <s v="Middle-aged"/>
    <x v="0"/>
    <x v="3"/>
    <n v="18000"/>
    <n v="0"/>
    <n v="100.2"/>
    <x v="1"/>
    <s v="AB+"/>
  </r>
  <r>
    <s v="PID0166"/>
    <s v="Senior"/>
    <x v="1"/>
    <x v="1"/>
    <n v="20000"/>
    <n v="0"/>
    <n v="83.5"/>
    <x v="1"/>
    <s v="B+"/>
  </r>
  <r>
    <s v="PID0167"/>
    <s v="Senior"/>
    <x v="3"/>
    <x v="6"/>
    <n v="250000"/>
    <n v="203806.19999999998"/>
    <n v="69.400000000000006"/>
    <x v="1"/>
    <s v="O-"/>
  </r>
  <r>
    <s v="PID0168"/>
    <s v="Senior"/>
    <x v="2"/>
    <x v="4"/>
    <n v="100"/>
    <n v="72.98"/>
    <n v="87.9"/>
    <x v="1"/>
    <s v="B+"/>
  </r>
  <r>
    <s v="PID0169"/>
    <s v="Middle-aged"/>
    <x v="2"/>
    <x v="2"/>
    <n v="21000"/>
    <n v="17316.740000000002"/>
    <n v="64.099999999999994"/>
    <x v="1"/>
    <s v="AB-"/>
  </r>
  <r>
    <s v="PID0170"/>
    <s v="Middle-aged"/>
    <x v="1"/>
    <x v="1"/>
    <n v="20000"/>
    <n v="12759.74"/>
    <n v="85.4"/>
    <x v="0"/>
    <s v="O+"/>
  </r>
  <r>
    <s v="PID0171"/>
    <s v="Middle-aged"/>
    <x v="0"/>
    <x v="0"/>
    <n v="100"/>
    <n v="83.26"/>
    <n v="80.099999999999994"/>
    <x v="0"/>
    <s v="AB-"/>
  </r>
  <r>
    <s v="PID0172"/>
    <s v="Middle-aged"/>
    <x v="2"/>
    <x v="2"/>
    <n v="3000"/>
    <n v="0"/>
    <n v="80.099999999999994"/>
    <x v="1"/>
    <s v="O+"/>
  </r>
  <r>
    <s v="PID0173"/>
    <s v="Senior"/>
    <x v="1"/>
    <x v="1"/>
    <n v="100"/>
    <n v="0"/>
    <n v="87.5"/>
    <x v="0"/>
    <s v="A-"/>
  </r>
  <r>
    <s v="PID0174"/>
    <s v="Senior"/>
    <x v="0"/>
    <x v="3"/>
    <n v="3000"/>
    <n v="2684.7599999999998"/>
    <n v="72.900000000000006"/>
    <x v="1"/>
    <s v="O+"/>
  </r>
  <r>
    <s v="PID0175"/>
    <s v="Senior"/>
    <x v="0"/>
    <x v="5"/>
    <n v="36000"/>
    <n v="29560.29"/>
    <n v="72.8"/>
    <x v="1"/>
    <s v="AB+"/>
  </r>
  <r>
    <s v="PID0176"/>
    <s v="Senior"/>
    <x v="3"/>
    <x v="6"/>
    <n v="800"/>
    <n v="550.38"/>
    <n v="66.3"/>
    <x v="1"/>
    <s v="A-"/>
  </r>
  <r>
    <s v="PID0177"/>
    <s v="Adult"/>
    <x v="0"/>
    <x v="5"/>
    <n v="500"/>
    <n v="394.97"/>
    <n v="108.4"/>
    <x v="0"/>
    <s v="AB-"/>
  </r>
  <r>
    <s v="PID0178"/>
    <s v="Young Adult"/>
    <x v="1"/>
    <x v="7"/>
    <n v="32000"/>
    <n v="20010.64"/>
    <n v="73.900000000000006"/>
    <x v="0"/>
    <s v="B-"/>
  </r>
  <r>
    <s v="PID0179"/>
    <s v="Middle-aged"/>
    <x v="0"/>
    <x v="5"/>
    <n v="3000"/>
    <n v="1974.03"/>
    <n v="63.3"/>
    <x v="0"/>
    <s v="A-"/>
  </r>
  <r>
    <s v="PID0180"/>
    <s v="Adult"/>
    <x v="1"/>
    <x v="7"/>
    <n v="10000"/>
    <n v="0"/>
    <n v="66.3"/>
    <x v="0"/>
    <s v="A+"/>
  </r>
  <r>
    <s v="PID0181"/>
    <s v="Middle-aged"/>
    <x v="0"/>
    <x v="3"/>
    <n v="200000"/>
    <n v="163598.39999999999"/>
    <n v="83.1"/>
    <x v="0"/>
    <s v="O+"/>
  </r>
  <r>
    <s v="PID0182"/>
    <s v="Adult"/>
    <x v="0"/>
    <x v="3"/>
    <n v="60000"/>
    <n v="34972.1"/>
    <n v="94.2"/>
    <x v="1"/>
    <s v="A+"/>
  </r>
  <r>
    <s v="PID0183"/>
    <s v="Middle-aged"/>
    <x v="1"/>
    <x v="1"/>
    <n v="18000"/>
    <n v="11502.539999999999"/>
    <n v="82.8"/>
    <x v="1"/>
    <s v="B-"/>
  </r>
  <r>
    <s v="PID0184"/>
    <s v="Adult"/>
    <x v="2"/>
    <x v="2"/>
    <n v="240000"/>
    <n v="164092.20000000001"/>
    <n v="92.6"/>
    <x v="0"/>
    <s v="O+"/>
  </r>
  <r>
    <s v="PID0185"/>
    <s v="Adult"/>
    <x v="0"/>
    <x v="5"/>
    <n v="90000"/>
    <n v="0"/>
    <n v="64.2"/>
    <x v="0"/>
    <s v="AB+"/>
  </r>
  <r>
    <s v="PID0186"/>
    <s v="Middle-aged"/>
    <x v="0"/>
    <x v="5"/>
    <n v="300000"/>
    <n v="194773.68"/>
    <n v="85.3"/>
    <x v="1"/>
    <s v="AB-"/>
  </r>
  <r>
    <s v="PID0187"/>
    <s v="Adult"/>
    <x v="0"/>
    <x v="0"/>
    <n v="100"/>
    <n v="60.96"/>
    <n v="82.1"/>
    <x v="0"/>
    <s v="O-"/>
  </r>
  <r>
    <s v="PID0188"/>
    <s v="Adult"/>
    <x v="2"/>
    <x v="2"/>
    <n v="10000"/>
    <n v="7939.0999999999995"/>
    <n v="96.5"/>
    <x v="1"/>
    <s v="A+"/>
  </r>
  <r>
    <s v="PID0189"/>
    <s v="Adult"/>
    <x v="0"/>
    <x v="3"/>
    <n v="240000"/>
    <n v="214090.32"/>
    <n v="61.8"/>
    <x v="1"/>
    <s v="AB+"/>
  </r>
  <r>
    <s v="PID0190"/>
    <s v="Adult"/>
    <x v="2"/>
    <x v="2"/>
    <n v="18000"/>
    <n v="12382.380000000001"/>
    <n v="96.3"/>
    <x v="0"/>
    <s v="B-"/>
  </r>
  <r>
    <s v="PID0191"/>
    <s v="Adult"/>
    <x v="2"/>
    <x v="2"/>
    <n v="75000"/>
    <n v="57189.799999999996"/>
    <n v="77.900000000000006"/>
    <x v="0"/>
    <s v="AB-"/>
  </r>
  <r>
    <s v="PID0192"/>
    <s v="Adult"/>
    <x v="2"/>
    <x v="4"/>
    <n v="2000"/>
    <n v="1230.08"/>
    <n v="102.1"/>
    <x v="0"/>
    <s v="B-"/>
  </r>
  <r>
    <s v="PID0193"/>
    <s v="Middle-aged"/>
    <x v="2"/>
    <x v="2"/>
    <n v="3000"/>
    <n v="0"/>
    <n v="79.5"/>
    <x v="0"/>
    <s v="B-"/>
  </r>
  <r>
    <s v="PID0194"/>
    <s v="Middle-aged"/>
    <x v="1"/>
    <x v="7"/>
    <n v="12000"/>
    <n v="8360.16"/>
    <n v="64.400000000000006"/>
    <x v="0"/>
    <s v="AB-"/>
  </r>
  <r>
    <s v="PID0195"/>
    <s v="Senior"/>
    <x v="1"/>
    <x v="1"/>
    <n v="60000"/>
    <n v="0"/>
    <n v="68.7"/>
    <x v="1"/>
    <s v="O+"/>
  </r>
  <r>
    <s v="PID0196"/>
    <s v="Adult"/>
    <x v="1"/>
    <x v="1"/>
    <n v="75000"/>
    <n v="0"/>
    <n v="88.1"/>
    <x v="1"/>
    <s v="B+"/>
  </r>
  <r>
    <s v="PID0197"/>
    <s v="Adult"/>
    <x v="1"/>
    <x v="1"/>
    <n v="21000"/>
    <n v="13329.75"/>
    <n v="78.400000000000006"/>
    <x v="0"/>
    <s v="A+"/>
  </r>
  <r>
    <s v="PID0198"/>
    <s v="Adult"/>
    <x v="2"/>
    <x v="2"/>
    <n v="3000"/>
    <n v="2153.2200000000003"/>
    <n v="62.3"/>
    <x v="0"/>
    <s v="O+"/>
  </r>
  <r>
    <s v="PID0199"/>
    <s v="Senior"/>
    <x v="0"/>
    <x v="3"/>
    <n v="45000"/>
    <n v="40303.020000000004"/>
    <n v="53.7"/>
    <x v="1"/>
    <s v="AB+"/>
  </r>
  <r>
    <s v="PID0200"/>
    <s v="Middle-aged"/>
    <x v="2"/>
    <x v="4"/>
    <n v="1600"/>
    <n v="1266.78"/>
    <n v="89.2"/>
    <x v="0"/>
    <s v="B+"/>
  </r>
  <r>
    <s v="PID0201"/>
    <s v="Middle-aged"/>
    <x v="0"/>
    <x v="5"/>
    <n v="800"/>
    <n v="630.48"/>
    <n v="54.1"/>
    <x v="1"/>
    <s v="A-"/>
  </r>
  <r>
    <s v="PID0202"/>
    <s v="Senior"/>
    <x v="2"/>
    <x v="4"/>
    <n v="100"/>
    <n v="0"/>
    <n v="80"/>
    <x v="1"/>
    <s v="A-"/>
  </r>
  <r>
    <s v="PID0203"/>
    <s v="Middle-aged"/>
    <x v="3"/>
    <x v="6"/>
    <n v="300000"/>
    <n v="233626.56"/>
    <n v="90.8"/>
    <x v="0"/>
    <s v="O-"/>
  </r>
  <r>
    <s v="PID0204"/>
    <s v="Adult"/>
    <x v="3"/>
    <x v="6"/>
    <n v="300000"/>
    <n v="210807"/>
    <n v="72.400000000000006"/>
    <x v="0"/>
    <s v="O-"/>
  </r>
  <r>
    <s v="PID0205"/>
    <s v="Senior"/>
    <x v="0"/>
    <x v="0"/>
    <n v="45000"/>
    <n v="36976.979999999996"/>
    <n v="60.1"/>
    <x v="1"/>
    <s v="B+"/>
  </r>
  <r>
    <s v="PID0206"/>
    <s v="Adult"/>
    <x v="2"/>
    <x v="4"/>
    <n v="18000"/>
    <n v="13231.380000000001"/>
    <n v="72.3"/>
    <x v="1"/>
    <s v="B-"/>
  </r>
  <r>
    <s v="PID0207"/>
    <s v="Adult"/>
    <x v="0"/>
    <x v="5"/>
    <n v="3000"/>
    <n v="0"/>
    <n v="90"/>
    <x v="0"/>
    <s v="B+"/>
  </r>
  <r>
    <s v="PID0208"/>
    <s v="Middle-aged"/>
    <x v="3"/>
    <x v="6"/>
    <n v="3000"/>
    <n v="0"/>
    <n v="61.1"/>
    <x v="1"/>
    <s v="AB-"/>
  </r>
  <r>
    <s v="PID0209"/>
    <s v="Middle-aged"/>
    <x v="3"/>
    <x v="6"/>
    <n v="75000"/>
    <n v="39899.4"/>
    <n v="68.8"/>
    <x v="1"/>
    <s v="B-"/>
  </r>
  <r>
    <s v="PID0210"/>
    <s v="Senior"/>
    <x v="2"/>
    <x v="2"/>
    <n v="100"/>
    <n v="0"/>
    <n v="51.9"/>
    <x v="1"/>
    <s v="AB-"/>
  </r>
  <r>
    <s v="PID0211"/>
    <s v="Middle-aged"/>
    <x v="3"/>
    <x v="6"/>
    <n v="20000"/>
    <n v="16134.38"/>
    <n v="82.5"/>
    <x v="1"/>
    <s v="AB+"/>
  </r>
  <r>
    <s v="PID0212"/>
    <s v="Middle-aged"/>
    <x v="0"/>
    <x v="5"/>
    <n v="60000"/>
    <n v="38509.85"/>
    <n v="100.5"/>
    <x v="0"/>
    <s v="O-"/>
  </r>
  <r>
    <s v="PID0213"/>
    <s v="Adult"/>
    <x v="3"/>
    <x v="6"/>
    <n v="90000"/>
    <n v="51209.85"/>
    <n v="93.3"/>
    <x v="0"/>
    <s v="B-"/>
  </r>
  <r>
    <s v="PID0214"/>
    <s v="Middle-aged"/>
    <x v="3"/>
    <x v="6"/>
    <n v="32000"/>
    <n v="0"/>
    <n v="70.900000000000006"/>
    <x v="1"/>
    <s v="O+"/>
  </r>
  <r>
    <s v="PID0215"/>
    <s v="Middle-aged"/>
    <x v="2"/>
    <x v="4"/>
    <n v="18000"/>
    <n v="0"/>
    <n v="105.6"/>
    <x v="1"/>
    <s v="AB+"/>
  </r>
  <r>
    <s v="PID0216"/>
    <s v="Adult"/>
    <x v="0"/>
    <x v="3"/>
    <n v="12000"/>
    <n v="9943.16"/>
    <n v="63.3"/>
    <x v="0"/>
    <s v="B-"/>
  </r>
  <r>
    <s v="PID0217"/>
    <s v="Adult"/>
    <x v="2"/>
    <x v="2"/>
    <n v="2000"/>
    <n v="1476.98"/>
    <n v="94.7"/>
    <x v="0"/>
    <s v="O-"/>
  </r>
  <r>
    <s v="PID0218"/>
    <s v="Adult"/>
    <x v="0"/>
    <x v="3"/>
    <n v="10000"/>
    <n v="8451.7999999999993"/>
    <n v="69.3"/>
    <x v="1"/>
    <s v="AB+"/>
  </r>
  <r>
    <s v="PID0219"/>
    <s v="Adult"/>
    <x v="3"/>
    <x v="6"/>
    <n v="250000"/>
    <n v="165091.4"/>
    <n v="99.2"/>
    <x v="0"/>
    <s v="A+"/>
  </r>
  <r>
    <s v="PID0220"/>
    <s v="Adult"/>
    <x v="0"/>
    <x v="0"/>
    <n v="36000"/>
    <n v="32157.69"/>
    <n v="94.7"/>
    <x v="1"/>
    <s v="AB+"/>
  </r>
  <r>
    <s v="PID0221"/>
    <s v="Adult"/>
    <x v="0"/>
    <x v="3"/>
    <n v="800"/>
    <n v="527.08000000000004"/>
    <n v="71.599999999999994"/>
    <x v="0"/>
    <s v="AB+"/>
  </r>
  <r>
    <s v="PID0222"/>
    <s v="Adult"/>
    <x v="3"/>
    <x v="6"/>
    <n v="20000"/>
    <n v="16606.32"/>
    <n v="63.8"/>
    <x v="0"/>
    <s v="O+"/>
  </r>
  <r>
    <s v="PID0223"/>
    <s v="Senior"/>
    <x v="3"/>
    <x v="6"/>
    <n v="250000"/>
    <n v="141504.59999999998"/>
    <n v="55.1"/>
    <x v="0"/>
    <s v="O-"/>
  </r>
  <r>
    <s v="PID0224"/>
    <s v="Adult"/>
    <x v="1"/>
    <x v="1"/>
    <n v="32000"/>
    <n v="28723.52"/>
    <n v="64.7"/>
    <x v="1"/>
    <s v="A-"/>
  </r>
  <r>
    <s v="PID0225"/>
    <s v="Middle-aged"/>
    <x v="2"/>
    <x v="4"/>
    <n v="240000"/>
    <n v="153766.44"/>
    <n v="53.6"/>
    <x v="1"/>
    <s v="O-"/>
  </r>
  <r>
    <s v="PID0226"/>
    <s v="Middle-aged"/>
    <x v="0"/>
    <x v="5"/>
    <n v="20000"/>
    <n v="11334.86"/>
    <n v="84.1"/>
    <x v="1"/>
    <s v="AB+"/>
  </r>
  <r>
    <s v="PID0227"/>
    <s v="Senior"/>
    <x v="0"/>
    <x v="5"/>
    <n v="500"/>
    <n v="285.98"/>
    <n v="56.4"/>
    <x v="1"/>
    <s v="A+"/>
  </r>
  <r>
    <s v="PID0228"/>
    <s v="Adult"/>
    <x v="1"/>
    <x v="7"/>
    <n v="40000"/>
    <n v="34307.72"/>
    <n v="81"/>
    <x v="0"/>
    <s v="O-"/>
  </r>
  <r>
    <s v="PID0229"/>
    <s v="Middle-aged"/>
    <x v="2"/>
    <x v="2"/>
    <n v="15000"/>
    <n v="11623.199999999999"/>
    <n v="70"/>
    <x v="0"/>
    <s v="O+"/>
  </r>
  <r>
    <s v="PID0230"/>
    <s v="Senior"/>
    <x v="1"/>
    <x v="7"/>
    <n v="40000"/>
    <n v="0"/>
    <n v="77.8"/>
    <x v="0"/>
    <s v="B-"/>
  </r>
  <r>
    <s v="PID0231"/>
    <s v="Adult"/>
    <x v="1"/>
    <x v="7"/>
    <n v="32000"/>
    <n v="25580.6"/>
    <n v="94.5"/>
    <x v="0"/>
    <s v="A-"/>
  </r>
  <r>
    <s v="PID0232"/>
    <s v="Senior"/>
    <x v="1"/>
    <x v="7"/>
    <n v="500"/>
    <n v="0"/>
    <n v="77.599999999999994"/>
    <x v="1"/>
    <s v="O-"/>
  </r>
  <r>
    <s v="PID0233"/>
    <s v="Adult"/>
    <x v="0"/>
    <x v="0"/>
    <n v="16000"/>
    <n v="9525.4599999999991"/>
    <n v="57.3"/>
    <x v="0"/>
    <s v="A-"/>
  </r>
  <r>
    <s v="PID0234"/>
    <s v="Young Adult"/>
    <x v="2"/>
    <x v="4"/>
    <n v="500"/>
    <n v="279.56"/>
    <n v="106.4"/>
    <x v="0"/>
    <s v="AB+"/>
  </r>
  <r>
    <s v="PID0235"/>
    <s v="Adult"/>
    <x v="3"/>
    <x v="6"/>
    <n v="60000"/>
    <n v="45790.25"/>
    <n v="89.6"/>
    <x v="0"/>
    <s v="B+"/>
  </r>
  <r>
    <s v="PID0236"/>
    <s v="Elderly"/>
    <x v="1"/>
    <x v="7"/>
    <n v="800"/>
    <n v="0"/>
    <n v="48.9"/>
    <x v="0"/>
    <s v="B+"/>
  </r>
  <r>
    <s v="PID0237"/>
    <s v="Senior"/>
    <x v="1"/>
    <x v="7"/>
    <n v="30000"/>
    <n v="16813.59"/>
    <n v="89.6"/>
    <x v="0"/>
    <s v="O+"/>
  </r>
  <r>
    <s v="PID0238"/>
    <s v="Adult"/>
    <x v="2"/>
    <x v="4"/>
    <n v="40000"/>
    <n v="26437.399999999998"/>
    <n v="88.1"/>
    <x v="0"/>
    <s v="AB-"/>
  </r>
  <r>
    <s v="PID0239"/>
    <s v="Adult"/>
    <x v="3"/>
    <x v="6"/>
    <n v="18000"/>
    <n v="10284.66"/>
    <n v="66.3"/>
    <x v="1"/>
    <s v="AB-"/>
  </r>
  <r>
    <s v="PID0240"/>
    <s v="Adult"/>
    <x v="1"/>
    <x v="7"/>
    <n v="40000"/>
    <n v="34094.800000000003"/>
    <n v="67.5"/>
    <x v="0"/>
    <s v="AB+"/>
  </r>
  <r>
    <s v="PID0241"/>
    <s v="Senior"/>
    <x v="1"/>
    <x v="7"/>
    <n v="16000"/>
    <n v="11422.3"/>
    <n v="85.4"/>
    <x v="0"/>
    <s v="A-"/>
  </r>
  <r>
    <s v="PID0242"/>
    <s v="Middle-aged"/>
    <x v="3"/>
    <x v="6"/>
    <n v="500"/>
    <n v="365.85"/>
    <n v="80.5"/>
    <x v="1"/>
    <s v="B+"/>
  </r>
  <r>
    <s v="PID0243"/>
    <s v="Adult"/>
    <x v="1"/>
    <x v="1"/>
    <n v="16000"/>
    <n v="12760.94"/>
    <n v="59.5"/>
    <x v="0"/>
    <s v="A-"/>
  </r>
  <r>
    <s v="PID0244"/>
    <s v="Middle-aged"/>
    <x v="2"/>
    <x v="2"/>
    <n v="12000"/>
    <n v="0"/>
    <n v="74.400000000000006"/>
    <x v="0"/>
    <s v="B+"/>
  </r>
  <r>
    <s v="PID0245"/>
    <s v="Middle-aged"/>
    <x v="0"/>
    <x v="0"/>
    <n v="40000"/>
    <n v="25274"/>
    <n v="59"/>
    <x v="0"/>
    <s v="B-"/>
  </r>
  <r>
    <s v="PID0246"/>
    <s v="Middle-aged"/>
    <x v="2"/>
    <x v="2"/>
    <n v="200000"/>
    <n v="121054.08"/>
    <n v="69"/>
    <x v="1"/>
    <s v="B+"/>
  </r>
  <r>
    <s v="PID0247"/>
    <s v="Senior"/>
    <x v="3"/>
    <x v="6"/>
    <n v="30000"/>
    <n v="21701.46"/>
    <n v="77.599999999999994"/>
    <x v="1"/>
    <s v="AB+"/>
  </r>
  <r>
    <s v="PID0248"/>
    <s v="Middle-aged"/>
    <x v="0"/>
    <x v="3"/>
    <n v="60000"/>
    <n v="0"/>
    <n v="83.9"/>
    <x v="1"/>
    <s v="A+"/>
  </r>
  <r>
    <s v="PID0249"/>
    <s v="Senior"/>
    <x v="2"/>
    <x v="4"/>
    <n v="800"/>
    <n v="703.87"/>
    <n v="76.8"/>
    <x v="1"/>
    <s v="B+"/>
  </r>
  <r>
    <s v="PID0250"/>
    <s v="Adult"/>
    <x v="3"/>
    <x v="6"/>
    <n v="500"/>
    <n v="270.32"/>
    <n v="66.7"/>
    <x v="1"/>
    <s v="AB+"/>
  </r>
  <r>
    <s v="PID0251"/>
    <s v="Adult"/>
    <x v="0"/>
    <x v="0"/>
    <n v="24000"/>
    <n v="18664.68"/>
    <n v="71.400000000000006"/>
    <x v="0"/>
    <s v="O-"/>
  </r>
  <r>
    <s v="PID0252"/>
    <s v="Adult"/>
    <x v="3"/>
    <x v="6"/>
    <n v="60000"/>
    <n v="31082"/>
    <n v="65.599999999999994"/>
    <x v="1"/>
    <s v="AB-"/>
  </r>
  <r>
    <s v="PID0253"/>
    <s v="Young Adult"/>
    <x v="2"/>
    <x v="4"/>
    <n v="30000"/>
    <n v="26738.129999999997"/>
    <n v="85.2"/>
    <x v="0"/>
    <s v="A-"/>
  </r>
  <r>
    <s v="PID0254"/>
    <s v="Middle-aged"/>
    <x v="1"/>
    <x v="7"/>
    <n v="40000"/>
    <n v="29444.799999999999"/>
    <n v="63.9"/>
    <x v="1"/>
    <s v="O-"/>
  </r>
  <r>
    <s v="PID0255"/>
    <s v="Adult"/>
    <x v="0"/>
    <x v="3"/>
    <n v="200000"/>
    <n v="101161.68"/>
    <n v="86.6"/>
    <x v="0"/>
    <s v="A-"/>
  </r>
  <r>
    <s v="PID0256"/>
    <s v="Middle-aged"/>
    <x v="2"/>
    <x v="4"/>
    <n v="36000"/>
    <n v="31042.68"/>
    <n v="77.5"/>
    <x v="0"/>
    <s v="B-"/>
  </r>
  <r>
    <s v="PID0257"/>
    <s v="Adult"/>
    <x v="0"/>
    <x v="3"/>
    <n v="60000"/>
    <n v="47874.1"/>
    <n v="69"/>
    <x v="0"/>
    <s v="A+"/>
  </r>
  <r>
    <s v="PID0258"/>
    <s v="Senior"/>
    <x v="2"/>
    <x v="2"/>
    <n v="3000"/>
    <n v="2277.27"/>
    <n v="67.900000000000006"/>
    <x v="0"/>
    <s v="O+"/>
  </r>
  <r>
    <s v="PID0259"/>
    <s v="Adult"/>
    <x v="1"/>
    <x v="1"/>
    <n v="200000"/>
    <n v="161833.76"/>
    <n v="87.7"/>
    <x v="1"/>
    <s v="AB+"/>
  </r>
  <r>
    <s v="PID0260"/>
    <s v="Middle-aged"/>
    <x v="3"/>
    <x v="6"/>
    <n v="100"/>
    <n v="82.82"/>
    <n v="58.4"/>
    <x v="1"/>
    <s v="AB+"/>
  </r>
  <r>
    <s v="PID0261"/>
    <s v="Adult"/>
    <x v="0"/>
    <x v="3"/>
    <n v="800"/>
    <n v="0"/>
    <n v="89.7"/>
    <x v="1"/>
    <s v="AB-"/>
  </r>
  <r>
    <s v="PID0262"/>
    <s v="Adult"/>
    <x v="2"/>
    <x v="2"/>
    <n v="250000"/>
    <n v="190210.2"/>
    <n v="65"/>
    <x v="0"/>
    <s v="O-"/>
  </r>
  <r>
    <s v="PID0263"/>
    <s v="Middle-aged"/>
    <x v="3"/>
    <x v="6"/>
    <n v="3000"/>
    <n v="1570.1100000000001"/>
    <n v="56.2"/>
    <x v="0"/>
    <s v="AB+"/>
  </r>
  <r>
    <s v="PID0264"/>
    <s v="Adult"/>
    <x v="0"/>
    <x v="3"/>
    <n v="30000"/>
    <n v="25604.159999999996"/>
    <n v="96.1"/>
    <x v="1"/>
    <s v="O-"/>
  </r>
  <r>
    <s v="PID0265"/>
    <s v="Adult"/>
    <x v="2"/>
    <x v="2"/>
    <n v="3000"/>
    <n v="2271.75"/>
    <n v="59.7"/>
    <x v="1"/>
    <s v="B-"/>
  </r>
  <r>
    <s v="PID0266"/>
    <s v="Adult"/>
    <x v="1"/>
    <x v="7"/>
    <n v="100"/>
    <n v="0"/>
    <n v="94.6"/>
    <x v="0"/>
    <s v="AB+"/>
  </r>
  <r>
    <s v="PID0267"/>
    <s v="Adult"/>
    <x v="1"/>
    <x v="1"/>
    <n v="800"/>
    <n v="484.88"/>
    <n v="65.099999999999994"/>
    <x v="0"/>
    <s v="B+"/>
  </r>
  <r>
    <s v="PID0268"/>
    <s v="Adult"/>
    <x v="1"/>
    <x v="1"/>
    <n v="12000"/>
    <n v="9014.58"/>
    <n v="104.7"/>
    <x v="1"/>
    <s v="B-"/>
  </r>
  <r>
    <s v="PID0269"/>
    <s v="Adult"/>
    <x v="1"/>
    <x v="1"/>
    <n v="40000"/>
    <n v="20636.399999999998"/>
    <n v="73"/>
    <x v="1"/>
    <s v="B-"/>
  </r>
  <r>
    <s v="PID0270"/>
    <s v="Adult"/>
    <x v="3"/>
    <x v="6"/>
    <n v="240000"/>
    <n v="161510.04"/>
    <n v="73.2"/>
    <x v="0"/>
    <s v="O-"/>
  </r>
  <r>
    <s v="PID0271"/>
    <s v="Adult"/>
    <x v="2"/>
    <x v="2"/>
    <n v="90000"/>
    <n v="50397.700000000004"/>
    <n v="75.2"/>
    <x v="1"/>
    <s v="A-"/>
  </r>
  <r>
    <s v="PID0272"/>
    <s v="Senior"/>
    <x v="3"/>
    <x v="6"/>
    <n v="32000"/>
    <n v="17619.52"/>
    <n v="79.099999999999994"/>
    <x v="1"/>
    <s v="B-"/>
  </r>
  <r>
    <s v="PID0273"/>
    <s v="Middle-aged"/>
    <x v="3"/>
    <x v="6"/>
    <n v="15000"/>
    <n v="12252.550000000001"/>
    <n v="78"/>
    <x v="1"/>
    <s v="AB-"/>
  </r>
  <r>
    <s v="PID0274"/>
    <s v="Senior"/>
    <x v="1"/>
    <x v="1"/>
    <n v="90000"/>
    <n v="70452.100000000006"/>
    <n v="49.3"/>
    <x v="0"/>
    <s v="O-"/>
  </r>
  <r>
    <s v="PID0275"/>
    <s v="Adult"/>
    <x v="2"/>
    <x v="4"/>
    <n v="12000"/>
    <n v="0"/>
    <n v="94.1"/>
    <x v="0"/>
    <s v="B-"/>
  </r>
  <r>
    <s v="PID0276"/>
    <s v="Adult"/>
    <x v="1"/>
    <x v="1"/>
    <n v="40000"/>
    <n v="32398.1"/>
    <n v="100.7"/>
    <x v="1"/>
    <s v="A+"/>
  </r>
  <r>
    <s v="PID0277"/>
    <s v="Middle-aged"/>
    <x v="0"/>
    <x v="3"/>
    <n v="18000"/>
    <n v="9142.98"/>
    <n v="52.2"/>
    <x v="1"/>
    <s v="AB-"/>
  </r>
  <r>
    <s v="PID0278"/>
    <s v="Senior"/>
    <x v="1"/>
    <x v="7"/>
    <n v="60000"/>
    <n v="49946.899999999994"/>
    <n v="67.8"/>
    <x v="1"/>
    <s v="O+"/>
  </r>
  <r>
    <s v="PID0279"/>
    <s v="Senior"/>
    <x v="1"/>
    <x v="1"/>
    <n v="24000"/>
    <n v="0"/>
    <n v="71.2"/>
    <x v="1"/>
    <s v="AB+"/>
  </r>
  <r>
    <s v="PID0280"/>
    <s v="Middle-aged"/>
    <x v="1"/>
    <x v="1"/>
    <n v="24000"/>
    <n v="15161.699999999999"/>
    <n v="69"/>
    <x v="1"/>
    <s v="AB+"/>
  </r>
  <r>
    <s v="PID0281"/>
    <s v="Middle-aged"/>
    <x v="0"/>
    <x v="3"/>
    <n v="20000"/>
    <n v="11828.86"/>
    <n v="54.6"/>
    <x v="1"/>
    <s v="AB+"/>
  </r>
  <r>
    <s v="PID0282"/>
    <s v="Adult"/>
    <x v="1"/>
    <x v="7"/>
    <n v="2000"/>
    <n v="1182"/>
    <n v="59.9"/>
    <x v="1"/>
    <s v="A+"/>
  </r>
  <r>
    <s v="PID0283"/>
    <s v="Middle-aged"/>
    <x v="0"/>
    <x v="0"/>
    <n v="12000"/>
    <n v="9412.6"/>
    <n v="74"/>
    <x v="0"/>
    <s v="O-"/>
  </r>
  <r>
    <s v="PID0284"/>
    <s v="Middle-aged"/>
    <x v="1"/>
    <x v="7"/>
    <n v="250000"/>
    <n v="175454.59999999998"/>
    <n v="84.9"/>
    <x v="1"/>
    <s v="AB+"/>
  </r>
  <r>
    <s v="PID0285"/>
    <s v="Adult"/>
    <x v="3"/>
    <x v="6"/>
    <n v="100"/>
    <n v="56.47"/>
    <n v="65.5"/>
    <x v="0"/>
    <s v="A+"/>
  </r>
  <r>
    <s v="PID0286"/>
    <s v="Middle-aged"/>
    <x v="2"/>
    <x v="2"/>
    <n v="20000"/>
    <n v="0"/>
    <n v="96.3"/>
    <x v="1"/>
    <s v="B-"/>
  </r>
  <r>
    <s v="PID0287"/>
    <s v="Adult"/>
    <x v="0"/>
    <x v="5"/>
    <n v="20000"/>
    <n v="0"/>
    <n v="78.099999999999994"/>
    <x v="0"/>
    <s v="B-"/>
  </r>
  <r>
    <s v="PID0288"/>
    <s v="Young Adult"/>
    <x v="1"/>
    <x v="7"/>
    <n v="300000"/>
    <n v="254042.27999999997"/>
    <n v="59.6"/>
    <x v="0"/>
    <s v="AB-"/>
  </r>
  <r>
    <s v="PID0289"/>
    <s v="Young Adult"/>
    <x v="0"/>
    <x v="5"/>
    <n v="800"/>
    <n v="445.65"/>
    <n v="71.400000000000006"/>
    <x v="0"/>
    <s v="O-"/>
  </r>
  <r>
    <s v="PID0290"/>
    <s v="Middle-aged"/>
    <x v="1"/>
    <x v="7"/>
    <n v="40000"/>
    <n v="35435.599999999999"/>
    <n v="73"/>
    <x v="1"/>
    <s v="B-"/>
  </r>
  <r>
    <s v="PID0291"/>
    <s v="Adult"/>
    <x v="0"/>
    <x v="5"/>
    <n v="40000"/>
    <n v="23892.800000000003"/>
    <n v="92.4"/>
    <x v="0"/>
    <s v="A+"/>
  </r>
  <r>
    <s v="PID0292"/>
    <s v="Adult"/>
    <x v="0"/>
    <x v="3"/>
    <n v="3000"/>
    <n v="2649.5099999999998"/>
    <n v="99.1"/>
    <x v="1"/>
    <s v="A+"/>
  </r>
  <r>
    <s v="PID0293"/>
    <s v="Adult"/>
    <x v="1"/>
    <x v="1"/>
    <n v="800"/>
    <n v="587.24"/>
    <n v="94.6"/>
    <x v="0"/>
    <s v="B+"/>
  </r>
  <r>
    <s v="PID0294"/>
    <s v="Adult"/>
    <x v="3"/>
    <x v="6"/>
    <n v="20000"/>
    <n v="16863.14"/>
    <n v="92.6"/>
    <x v="0"/>
    <s v="B-"/>
  </r>
  <r>
    <s v="PID0295"/>
    <s v="Adult"/>
    <x v="0"/>
    <x v="3"/>
    <n v="3000"/>
    <n v="2651.88"/>
    <n v="70"/>
    <x v="1"/>
    <s v="O+"/>
  </r>
  <r>
    <s v="PID0296"/>
    <s v="Senior"/>
    <x v="0"/>
    <x v="0"/>
    <n v="48000"/>
    <n v="25412.799999999999"/>
    <n v="73.900000000000006"/>
    <x v="0"/>
    <s v="B-"/>
  </r>
  <r>
    <s v="PID0297"/>
    <s v="Middle-aged"/>
    <x v="3"/>
    <x v="6"/>
    <n v="60000"/>
    <n v="52542.200000000004"/>
    <n v="48.1"/>
    <x v="0"/>
    <s v="AB-"/>
  </r>
  <r>
    <s v="PID0298"/>
    <s v="Senior"/>
    <x v="0"/>
    <x v="0"/>
    <n v="1000"/>
    <n v="608.94000000000005"/>
    <n v="62.8"/>
    <x v="0"/>
    <s v="AB-"/>
  </r>
  <r>
    <s v="PID0299"/>
    <s v="Senior"/>
    <x v="1"/>
    <x v="7"/>
    <n v="90000"/>
    <n v="46249.5"/>
    <n v="56.5"/>
    <x v="0"/>
    <s v="A-"/>
  </r>
  <r>
    <s v="PID0300"/>
    <s v="Adult"/>
    <x v="1"/>
    <x v="1"/>
    <n v="20000"/>
    <n v="0"/>
    <n v="71.400000000000006"/>
    <x v="1"/>
    <s v="A+"/>
  </r>
  <r>
    <s v="PID0301"/>
    <s v="Young Adult"/>
    <x v="1"/>
    <x v="1"/>
    <n v="45000"/>
    <n v="26396.19"/>
    <n v="82.4"/>
    <x v="0"/>
    <s v="O+"/>
  </r>
  <r>
    <s v="PID0302"/>
    <s v="Adult"/>
    <x v="0"/>
    <x v="3"/>
    <n v="40000"/>
    <n v="30393.3"/>
    <n v="75.400000000000006"/>
    <x v="1"/>
    <s v="AB-"/>
  </r>
  <r>
    <s v="PID0303"/>
    <s v="Adult"/>
    <x v="1"/>
    <x v="1"/>
    <n v="18000"/>
    <n v="15337.380000000001"/>
    <n v="90.6"/>
    <x v="1"/>
    <s v="A-"/>
  </r>
  <r>
    <s v="PID0304"/>
    <s v="Middle-aged"/>
    <x v="1"/>
    <x v="1"/>
    <n v="21000"/>
    <n v="17377.78"/>
    <n v="82.5"/>
    <x v="0"/>
    <s v="A+"/>
  </r>
  <r>
    <s v="PID0305"/>
    <s v="Senior"/>
    <x v="1"/>
    <x v="7"/>
    <n v="800"/>
    <n v="555.04"/>
    <n v="74.2"/>
    <x v="1"/>
    <s v="AB-"/>
  </r>
  <r>
    <s v="PID0306"/>
    <s v="Adult"/>
    <x v="0"/>
    <x v="3"/>
    <n v="12000"/>
    <n v="6992.64"/>
    <n v="66.8"/>
    <x v="0"/>
    <s v="O-"/>
  </r>
  <r>
    <s v="PID0307"/>
    <s v="Senior"/>
    <x v="0"/>
    <x v="0"/>
    <n v="30000"/>
    <n v="15917.49"/>
    <n v="89.7"/>
    <x v="0"/>
    <s v="O-"/>
  </r>
  <r>
    <s v="PID0308"/>
    <s v="Senior"/>
    <x v="2"/>
    <x v="4"/>
    <n v="12000"/>
    <n v="9607.2000000000007"/>
    <n v="59.7"/>
    <x v="0"/>
    <s v="AB+"/>
  </r>
  <r>
    <s v="PID0309"/>
    <s v="Middle-aged"/>
    <x v="0"/>
    <x v="3"/>
    <n v="12000"/>
    <n v="9344"/>
    <n v="76.5"/>
    <x v="0"/>
    <s v="A+"/>
  </r>
  <r>
    <s v="PID0310"/>
    <s v="Adult"/>
    <x v="1"/>
    <x v="7"/>
    <n v="800"/>
    <n v="505.63"/>
    <n v="84.5"/>
    <x v="1"/>
    <s v="O+"/>
  </r>
  <r>
    <s v="PID0311"/>
    <s v="Middle-aged"/>
    <x v="0"/>
    <x v="0"/>
    <n v="500"/>
    <n v="402.18"/>
    <n v="103.1"/>
    <x v="0"/>
    <s v="O-"/>
  </r>
  <r>
    <s v="PID0312"/>
    <s v="Young Adult"/>
    <x v="3"/>
    <x v="6"/>
    <n v="90000"/>
    <n v="0"/>
    <n v="80.3"/>
    <x v="0"/>
    <s v="O-"/>
  </r>
  <r>
    <s v="PID0313"/>
    <s v="Senior"/>
    <x v="3"/>
    <x v="6"/>
    <n v="12000"/>
    <n v="10441.56"/>
    <n v="65.099999999999994"/>
    <x v="0"/>
    <s v="A+"/>
  </r>
  <r>
    <s v="PID0314"/>
    <s v="Adult"/>
    <x v="0"/>
    <x v="0"/>
    <n v="60000"/>
    <n v="34111.4"/>
    <n v="61.4"/>
    <x v="0"/>
    <s v="O+"/>
  </r>
  <r>
    <s v="PID0315"/>
    <s v="Adult"/>
    <x v="3"/>
    <x v="6"/>
    <n v="18000"/>
    <n v="15787.920000000002"/>
    <n v="82.7"/>
    <x v="1"/>
    <s v="A+"/>
  </r>
  <r>
    <s v="PID0316"/>
    <s v="Senior"/>
    <x v="1"/>
    <x v="1"/>
    <n v="45000"/>
    <n v="0"/>
    <n v="68.8"/>
    <x v="0"/>
    <s v="A-"/>
  </r>
  <r>
    <s v="PID0317"/>
    <s v="Middle-aged"/>
    <x v="2"/>
    <x v="2"/>
    <n v="16000"/>
    <n v="11310.02"/>
    <n v="78.900000000000006"/>
    <x v="0"/>
    <s v="O+"/>
  </r>
  <r>
    <s v="PID0318"/>
    <s v="Adult"/>
    <x v="2"/>
    <x v="4"/>
    <n v="250000"/>
    <n v="181231.9"/>
    <n v="62.6"/>
    <x v="0"/>
    <s v="O+"/>
  </r>
  <r>
    <s v="PID0319"/>
    <s v="Senior"/>
    <x v="1"/>
    <x v="7"/>
    <n v="100"/>
    <n v="0"/>
    <n v="62.9"/>
    <x v="0"/>
    <s v="B+"/>
  </r>
  <r>
    <s v="PID0320"/>
    <s v="Middle-aged"/>
    <x v="1"/>
    <x v="1"/>
    <n v="75000"/>
    <n v="64758.100000000006"/>
    <n v="66.5"/>
    <x v="1"/>
    <s v="A-"/>
  </r>
  <r>
    <s v="PID0321"/>
    <s v="Adult"/>
    <x v="3"/>
    <x v="6"/>
    <n v="40000"/>
    <n v="0"/>
    <n v="83.4"/>
    <x v="0"/>
    <s v="AB+"/>
  </r>
  <r>
    <s v="PID0322"/>
    <s v="Adult"/>
    <x v="1"/>
    <x v="7"/>
    <n v="3000"/>
    <n v="1894.17"/>
    <n v="57.3"/>
    <x v="0"/>
    <s v="AB+"/>
  </r>
  <r>
    <s v="PID0323"/>
    <s v="Adult"/>
    <x v="2"/>
    <x v="4"/>
    <n v="32000"/>
    <n v="0"/>
    <n v="96.5"/>
    <x v="1"/>
    <s v="O-"/>
  </r>
  <r>
    <s v="PID0324"/>
    <s v="Senior"/>
    <x v="3"/>
    <x v="6"/>
    <n v="12000"/>
    <n v="6341.88"/>
    <n v="83.8"/>
    <x v="1"/>
    <s v="B+"/>
  </r>
  <r>
    <s v="PID0325"/>
    <s v="Middle-aged"/>
    <x v="3"/>
    <x v="6"/>
    <n v="16000"/>
    <n v="13735.36"/>
    <n v="57.4"/>
    <x v="1"/>
    <s v="AB-"/>
  </r>
  <r>
    <s v="PID0326"/>
    <s v="Senior"/>
    <x v="0"/>
    <x v="3"/>
    <n v="60000"/>
    <n v="0"/>
    <n v="45.3"/>
    <x v="0"/>
    <s v="B+"/>
  </r>
  <r>
    <s v="PID0327"/>
    <s v="Adult"/>
    <x v="0"/>
    <x v="0"/>
    <n v="90000"/>
    <n v="49301.899999999994"/>
    <n v="97.5"/>
    <x v="0"/>
    <s v="O+"/>
  </r>
  <r>
    <s v="PID0328"/>
    <s v="Middle-aged"/>
    <x v="2"/>
    <x v="4"/>
    <n v="60000"/>
    <n v="52602.28"/>
    <n v="99.9"/>
    <x v="0"/>
    <s v="O-"/>
  </r>
  <r>
    <s v="PID0329"/>
    <s v="Young Adult"/>
    <x v="0"/>
    <x v="3"/>
    <n v="72000"/>
    <n v="48491.68"/>
    <n v="82.6"/>
    <x v="1"/>
    <s v="A-"/>
  </r>
  <r>
    <s v="PID0330"/>
    <s v="Middle-aged"/>
    <x v="2"/>
    <x v="4"/>
    <n v="500"/>
    <n v="0"/>
    <n v="88.4"/>
    <x v="0"/>
    <s v="A+"/>
  </r>
  <r>
    <s v="PID0331"/>
    <s v="Adult"/>
    <x v="2"/>
    <x v="2"/>
    <n v="100"/>
    <n v="87.74"/>
    <n v="102"/>
    <x v="0"/>
    <s v="A-"/>
  </r>
  <r>
    <s v="PID0332"/>
    <s v="Senior"/>
    <x v="2"/>
    <x v="2"/>
    <n v="72000"/>
    <n v="40552.839999999997"/>
    <n v="73.3"/>
    <x v="1"/>
    <s v="AB+"/>
  </r>
  <r>
    <s v="PID0333"/>
    <s v="Adult"/>
    <x v="1"/>
    <x v="1"/>
    <n v="48000"/>
    <n v="37134"/>
    <n v="91"/>
    <x v="0"/>
    <s v="AB-"/>
  </r>
  <r>
    <s v="PID0334"/>
    <s v="Senior"/>
    <x v="3"/>
    <x v="6"/>
    <n v="12000"/>
    <n v="8904.5999999999985"/>
    <n v="94.6"/>
    <x v="1"/>
    <s v="A+"/>
  </r>
  <r>
    <s v="PID0335"/>
    <s v="Adult"/>
    <x v="2"/>
    <x v="2"/>
    <n v="60000"/>
    <n v="0"/>
    <n v="84.5"/>
    <x v="0"/>
    <s v="AB+"/>
  </r>
  <r>
    <s v="PID0336"/>
    <s v="Middle-aged"/>
    <x v="1"/>
    <x v="1"/>
    <n v="32000"/>
    <n v="17880.560000000001"/>
    <n v="87.1"/>
    <x v="1"/>
    <s v="O+"/>
  </r>
  <r>
    <s v="PID0337"/>
    <s v="Middle-aged"/>
    <x v="2"/>
    <x v="4"/>
    <n v="54000"/>
    <n v="0"/>
    <n v="86.6"/>
    <x v="0"/>
    <s v="O+"/>
  </r>
  <r>
    <s v="PID0338"/>
    <s v="Adult"/>
    <x v="2"/>
    <x v="4"/>
    <n v="250000"/>
    <n v="180061.4"/>
    <n v="67.3"/>
    <x v="1"/>
    <s v="AB+"/>
  </r>
  <r>
    <s v="PID0339"/>
    <s v="Adult"/>
    <x v="2"/>
    <x v="4"/>
    <n v="12000"/>
    <n v="10036.98"/>
    <n v="104.5"/>
    <x v="0"/>
    <s v="A-"/>
  </r>
  <r>
    <s v="PID0340"/>
    <s v="Adult"/>
    <x v="1"/>
    <x v="7"/>
    <n v="12000"/>
    <n v="10570.68"/>
    <n v="73.400000000000006"/>
    <x v="1"/>
    <s v="O+"/>
  </r>
  <r>
    <s v="PID0341"/>
    <s v="Adult"/>
    <x v="0"/>
    <x v="0"/>
    <n v="60000"/>
    <n v="49311.68"/>
    <n v="80.8"/>
    <x v="1"/>
    <s v="A+"/>
  </r>
  <r>
    <s v="PID0342"/>
    <s v="Middle-aged"/>
    <x v="2"/>
    <x v="4"/>
    <n v="300000"/>
    <n v="0"/>
    <n v="75.900000000000006"/>
    <x v="1"/>
    <s v="B-"/>
  </r>
  <r>
    <s v="PID0343"/>
    <s v="Middle-aged"/>
    <x v="2"/>
    <x v="4"/>
    <n v="500"/>
    <n v="447.66"/>
    <n v="82"/>
    <x v="1"/>
    <s v="A-"/>
  </r>
  <r>
    <s v="PID0344"/>
    <s v="Middle-aged"/>
    <x v="0"/>
    <x v="0"/>
    <n v="200000"/>
    <n v="0"/>
    <n v="88.8"/>
    <x v="1"/>
    <s v="B+"/>
  </r>
  <r>
    <s v="PID0345"/>
    <s v="Adult"/>
    <x v="0"/>
    <x v="3"/>
    <n v="30000"/>
    <n v="23792.699999999997"/>
    <n v="85.2"/>
    <x v="0"/>
    <s v="AB-"/>
  </r>
  <r>
    <s v="PID0346"/>
    <s v="Adult"/>
    <x v="1"/>
    <x v="1"/>
    <n v="240000"/>
    <n v="0"/>
    <n v="60.2"/>
    <x v="1"/>
    <s v="O-"/>
  </r>
  <r>
    <s v="PID0347"/>
    <s v="Adult"/>
    <x v="1"/>
    <x v="7"/>
    <n v="40000"/>
    <n v="24642.6"/>
    <n v="88.7"/>
    <x v="1"/>
    <s v="AB-"/>
  </r>
  <r>
    <s v="PID0348"/>
    <s v="Senior"/>
    <x v="2"/>
    <x v="4"/>
    <n v="45000"/>
    <n v="39752.79"/>
    <n v="70"/>
    <x v="0"/>
    <s v="A+"/>
  </r>
  <r>
    <s v="PID0349"/>
    <s v="Middle-aged"/>
    <x v="1"/>
    <x v="1"/>
    <n v="24000"/>
    <n v="0"/>
    <n v="92"/>
    <x v="1"/>
    <s v="AB+"/>
  </r>
  <r>
    <s v="PID0350"/>
    <s v="Adult"/>
    <x v="1"/>
    <x v="7"/>
    <n v="100"/>
    <n v="77.66"/>
    <n v="106.6"/>
    <x v="1"/>
    <s v="AB-"/>
  </r>
  <r>
    <s v="PID0351"/>
    <s v="Middle-aged"/>
    <x v="1"/>
    <x v="7"/>
    <n v="250000"/>
    <n v="125062.2"/>
    <n v="96.1"/>
    <x v="1"/>
    <s v="A+"/>
  </r>
  <r>
    <s v="PID0352"/>
    <s v="Middle-aged"/>
    <x v="0"/>
    <x v="0"/>
    <n v="40000"/>
    <n v="0"/>
    <n v="72.599999999999994"/>
    <x v="1"/>
    <s v="O+"/>
  </r>
  <r>
    <s v="PID0353"/>
    <s v="Adult"/>
    <x v="0"/>
    <x v="5"/>
    <n v="16000"/>
    <n v="9324.06"/>
    <n v="78.900000000000006"/>
    <x v="1"/>
    <s v="A+"/>
  </r>
  <r>
    <s v="PID0354"/>
    <s v="Adult"/>
    <x v="2"/>
    <x v="4"/>
    <n v="60000"/>
    <n v="42781.95"/>
    <n v="56.7"/>
    <x v="1"/>
    <s v="O+"/>
  </r>
  <r>
    <s v="PID0355"/>
    <s v="Middle-aged"/>
    <x v="0"/>
    <x v="5"/>
    <n v="100"/>
    <n v="67.64"/>
    <n v="54"/>
    <x v="0"/>
    <s v="O+"/>
  </r>
  <r>
    <s v="PID0356"/>
    <s v="Adult"/>
    <x v="2"/>
    <x v="2"/>
    <n v="500"/>
    <n v="265.38"/>
    <n v="93.2"/>
    <x v="0"/>
    <s v="O-"/>
  </r>
  <r>
    <s v="PID0357"/>
    <s v="Adult"/>
    <x v="0"/>
    <x v="5"/>
    <n v="800"/>
    <n v="0"/>
    <n v="80.5"/>
    <x v="1"/>
    <s v="AB+"/>
  </r>
  <r>
    <s v="PID0358"/>
    <s v="Senior"/>
    <x v="1"/>
    <x v="1"/>
    <n v="12000"/>
    <n v="7609.14"/>
    <n v="79.900000000000006"/>
    <x v="1"/>
    <s v="AB-"/>
  </r>
  <r>
    <s v="PID0359"/>
    <s v="Adult"/>
    <x v="1"/>
    <x v="1"/>
    <n v="24000"/>
    <n v="16555.14"/>
    <n v="100.8"/>
    <x v="1"/>
    <s v="B-"/>
  </r>
  <r>
    <s v="PID0360"/>
    <s v="Adult"/>
    <x v="0"/>
    <x v="3"/>
    <n v="240000"/>
    <n v="0"/>
    <n v="90.4"/>
    <x v="0"/>
    <s v="AB-"/>
  </r>
  <r>
    <s v="PID0361"/>
    <s v="Middle-aged"/>
    <x v="3"/>
    <x v="6"/>
    <n v="100"/>
    <n v="80.67"/>
    <n v="87.4"/>
    <x v="1"/>
    <s v="O-"/>
  </r>
  <r>
    <s v="PID0362"/>
    <s v="Middle-aged"/>
    <x v="3"/>
    <x v="6"/>
    <n v="500"/>
    <n v="329.07"/>
    <n v="95.2"/>
    <x v="1"/>
    <s v="B+"/>
  </r>
  <r>
    <s v="PID0363"/>
    <s v="Middle-aged"/>
    <x v="1"/>
    <x v="7"/>
    <n v="60000"/>
    <n v="37716.720000000001"/>
    <n v="94"/>
    <x v="1"/>
    <s v="O-"/>
  </r>
  <r>
    <s v="PID0364"/>
    <s v="Senior"/>
    <x v="2"/>
    <x v="4"/>
    <n v="30000"/>
    <n v="26951.94"/>
    <n v="74.099999999999994"/>
    <x v="0"/>
    <s v="B-"/>
  </r>
  <r>
    <s v="PID0365"/>
    <s v="Middle-aged"/>
    <x v="0"/>
    <x v="0"/>
    <n v="500"/>
    <n v="440.1"/>
    <n v="87.5"/>
    <x v="1"/>
    <s v="B-"/>
  </r>
  <r>
    <s v="PID0366"/>
    <s v="Senior"/>
    <x v="1"/>
    <x v="7"/>
    <n v="1000"/>
    <n v="0"/>
    <n v="72.599999999999994"/>
    <x v="1"/>
    <s v="B-"/>
  </r>
  <r>
    <s v="PID0367"/>
    <s v="Middle-aged"/>
    <x v="1"/>
    <x v="7"/>
    <n v="20000"/>
    <n v="16143.4"/>
    <n v="76.7"/>
    <x v="0"/>
    <s v="AB-"/>
  </r>
  <r>
    <s v="PID0368"/>
    <s v="Adult"/>
    <x v="2"/>
    <x v="2"/>
    <n v="100"/>
    <n v="65.930000000000007"/>
    <n v="84.2"/>
    <x v="1"/>
    <s v="B+"/>
  </r>
  <r>
    <s v="PID0369"/>
    <s v="Senior"/>
    <x v="2"/>
    <x v="4"/>
    <n v="500"/>
    <n v="0"/>
    <n v="79.400000000000006"/>
    <x v="1"/>
    <s v="B+"/>
  </r>
  <r>
    <s v="PID0370"/>
    <s v="Middle-aged"/>
    <x v="2"/>
    <x v="4"/>
    <n v="72000"/>
    <n v="0"/>
    <n v="73"/>
    <x v="1"/>
    <s v="B+"/>
  </r>
  <r>
    <s v="PID0371"/>
    <s v="Middle-aged"/>
    <x v="3"/>
    <x v="6"/>
    <n v="72000"/>
    <n v="54838.92"/>
    <n v="56.4"/>
    <x v="0"/>
    <s v="A+"/>
  </r>
  <r>
    <s v="PID0372"/>
    <s v="Middle-aged"/>
    <x v="3"/>
    <x v="6"/>
    <n v="500"/>
    <n v="0"/>
    <n v="76.3"/>
    <x v="1"/>
    <s v="B+"/>
  </r>
  <r>
    <s v="PID0373"/>
    <s v="Adult"/>
    <x v="2"/>
    <x v="2"/>
    <n v="240000"/>
    <n v="196046.63999999998"/>
    <n v="58.4"/>
    <x v="0"/>
    <s v="O-"/>
  </r>
  <r>
    <s v="PID0374"/>
    <s v="Senior"/>
    <x v="0"/>
    <x v="3"/>
    <n v="18000"/>
    <n v="9141.42"/>
    <n v="49.6"/>
    <x v="1"/>
    <s v="B-"/>
  </r>
  <r>
    <s v="PID0375"/>
    <s v="Adult"/>
    <x v="0"/>
    <x v="5"/>
    <n v="16000"/>
    <n v="13267.3"/>
    <n v="86"/>
    <x v="1"/>
    <s v="O-"/>
  </r>
  <r>
    <s v="PID0376"/>
    <s v="Middle-aged"/>
    <x v="2"/>
    <x v="2"/>
    <n v="800"/>
    <n v="698.61"/>
    <n v="54.8"/>
    <x v="0"/>
    <s v="AB+"/>
  </r>
  <r>
    <s v="PID0377"/>
    <s v="Senior"/>
    <x v="0"/>
    <x v="5"/>
    <n v="72000"/>
    <n v="0"/>
    <n v="64.599999999999994"/>
    <x v="1"/>
    <s v="A-"/>
  </r>
  <r>
    <s v="PID0378"/>
    <s v="Middle-aged"/>
    <x v="2"/>
    <x v="2"/>
    <n v="30000"/>
    <n v="23847.09"/>
    <n v="90.5"/>
    <x v="1"/>
    <s v="A+"/>
  </r>
  <r>
    <s v="PID0379"/>
    <s v="Middle-aged"/>
    <x v="0"/>
    <x v="5"/>
    <n v="21000"/>
    <n v="0"/>
    <n v="65"/>
    <x v="0"/>
    <s v="B-"/>
  </r>
  <r>
    <s v="PID0380"/>
    <s v="Adult"/>
    <x v="1"/>
    <x v="7"/>
    <n v="100"/>
    <n v="0"/>
    <n v="64.2"/>
    <x v="1"/>
    <s v="B-"/>
  </r>
  <r>
    <s v="PID0381"/>
    <s v="Senior"/>
    <x v="1"/>
    <x v="1"/>
    <n v="90000"/>
    <n v="45637.1"/>
    <n v="65.400000000000006"/>
    <x v="0"/>
    <s v="AB+"/>
  </r>
  <r>
    <s v="PID0382"/>
    <s v="Adult"/>
    <x v="3"/>
    <x v="6"/>
    <n v="18000"/>
    <n v="11172.539999999999"/>
    <n v="63"/>
    <x v="0"/>
    <s v="B-"/>
  </r>
  <r>
    <s v="PID0383"/>
    <s v="Senior"/>
    <x v="1"/>
    <x v="1"/>
    <n v="250000"/>
    <n v="0"/>
    <n v="93.2"/>
    <x v="0"/>
    <s v="AB+"/>
  </r>
  <r>
    <s v="PID0384"/>
    <s v="Adult"/>
    <x v="1"/>
    <x v="7"/>
    <n v="100"/>
    <n v="57.71"/>
    <n v="81"/>
    <x v="1"/>
    <s v="B-"/>
  </r>
  <r>
    <s v="PID0385"/>
    <s v="Adult"/>
    <x v="2"/>
    <x v="4"/>
    <n v="30000"/>
    <n v="15793.41"/>
    <n v="61.8"/>
    <x v="1"/>
    <s v="A-"/>
  </r>
  <r>
    <s v="PID0386"/>
    <s v="Adult"/>
    <x v="2"/>
    <x v="4"/>
    <n v="60000"/>
    <n v="46224.04"/>
    <n v="93.4"/>
    <x v="0"/>
    <s v="A-"/>
  </r>
  <r>
    <s v="PID0387"/>
    <s v="Middle-aged"/>
    <x v="2"/>
    <x v="4"/>
    <n v="24000"/>
    <n v="15849.300000000001"/>
    <n v="89.4"/>
    <x v="1"/>
    <s v="B-"/>
  </r>
  <r>
    <s v="PID0388"/>
    <s v="Middle-aged"/>
    <x v="3"/>
    <x v="6"/>
    <n v="30000"/>
    <n v="23214.36"/>
    <n v="92.9"/>
    <x v="0"/>
    <s v="B-"/>
  </r>
  <r>
    <s v="PID0389"/>
    <s v="Senior"/>
    <x v="3"/>
    <x v="6"/>
    <n v="16000"/>
    <n v="0"/>
    <n v="81.400000000000006"/>
    <x v="1"/>
    <s v="AB+"/>
  </r>
  <r>
    <s v="PID0390"/>
    <s v="Middle-aged"/>
    <x v="0"/>
    <x v="3"/>
    <n v="75000"/>
    <n v="52324.55"/>
    <n v="70.7"/>
    <x v="0"/>
    <s v="O-"/>
  </r>
  <r>
    <s v="PID0391"/>
    <s v="Adult"/>
    <x v="0"/>
    <x v="5"/>
    <n v="4000"/>
    <n v="0"/>
    <n v="72.8"/>
    <x v="0"/>
    <s v="AB-"/>
  </r>
  <r>
    <s v="PID0392"/>
    <s v="Adult"/>
    <x v="0"/>
    <x v="5"/>
    <n v="250000"/>
    <n v="154333.29999999999"/>
    <n v="90.2"/>
    <x v="1"/>
    <s v="AB+"/>
  </r>
  <r>
    <s v="PID0393"/>
    <s v="Senior"/>
    <x v="3"/>
    <x v="6"/>
    <n v="90000"/>
    <n v="54359.3"/>
    <n v="76.599999999999994"/>
    <x v="0"/>
    <s v="B-"/>
  </r>
  <r>
    <s v="PID0394"/>
    <s v="Senior"/>
    <x v="1"/>
    <x v="7"/>
    <n v="45000"/>
    <n v="34948.050000000003"/>
    <n v="81.099999999999994"/>
    <x v="1"/>
    <s v="AB-"/>
  </r>
  <r>
    <s v="PID0395"/>
    <s v="Adult"/>
    <x v="3"/>
    <x v="6"/>
    <n v="48000"/>
    <n v="31165.759999999998"/>
    <n v="79.3"/>
    <x v="1"/>
    <s v="B+"/>
  </r>
  <r>
    <s v="PID0396"/>
    <s v="Senior"/>
    <x v="2"/>
    <x v="4"/>
    <n v="12000"/>
    <n v="9210.5399999999991"/>
    <n v="83.4"/>
    <x v="0"/>
    <s v="AB+"/>
  </r>
  <r>
    <s v="PID0397"/>
    <s v="Adult"/>
    <x v="2"/>
    <x v="2"/>
    <n v="800"/>
    <n v="630.55999999999995"/>
    <n v="86.9"/>
    <x v="0"/>
    <s v="A-"/>
  </r>
  <r>
    <s v="PID0398"/>
    <s v="Adult"/>
    <x v="0"/>
    <x v="5"/>
    <n v="24000"/>
    <n v="17480.04"/>
    <n v="65"/>
    <x v="0"/>
    <s v="A+"/>
  </r>
  <r>
    <s v="PID0399"/>
    <s v="Adult"/>
    <x v="1"/>
    <x v="1"/>
    <n v="60000"/>
    <n v="39419.75"/>
    <n v="89.7"/>
    <x v="0"/>
    <s v="AB+"/>
  </r>
  <r>
    <s v="PID0400"/>
    <s v="Adult"/>
    <x v="2"/>
    <x v="4"/>
    <n v="24000"/>
    <n v="20401.560000000001"/>
    <n v="72"/>
    <x v="0"/>
    <s v="A-"/>
  </r>
  <r>
    <s v="PID0401"/>
    <s v="Senior"/>
    <x v="2"/>
    <x v="4"/>
    <n v="60000"/>
    <n v="31762.350000000002"/>
    <n v="46.9"/>
    <x v="0"/>
    <s v="O-"/>
  </r>
  <r>
    <s v="PID0402"/>
    <s v="Adult"/>
    <x v="1"/>
    <x v="1"/>
    <n v="250000"/>
    <n v="207131.6"/>
    <n v="87.8"/>
    <x v="0"/>
    <s v="A-"/>
  </r>
  <r>
    <s v="PID0403"/>
    <s v="Middle-aged"/>
    <x v="0"/>
    <x v="5"/>
    <n v="1600"/>
    <n v="1276.22"/>
    <n v="92.7"/>
    <x v="1"/>
    <s v="A+"/>
  </r>
  <r>
    <s v="PID0404"/>
    <s v="Senior"/>
    <x v="0"/>
    <x v="5"/>
    <n v="12000"/>
    <n v="8430.7800000000007"/>
    <n v="97.4"/>
    <x v="1"/>
    <s v="O+"/>
  </r>
  <r>
    <s v="PID0405"/>
    <s v="Adult"/>
    <x v="0"/>
    <x v="3"/>
    <n v="32000"/>
    <n v="25608.2"/>
    <n v="58.1"/>
    <x v="0"/>
    <s v="O+"/>
  </r>
  <r>
    <s v="PID0406"/>
    <s v="Adult"/>
    <x v="0"/>
    <x v="3"/>
    <n v="12000"/>
    <n v="0"/>
    <n v="86.9"/>
    <x v="0"/>
    <s v="B+"/>
  </r>
  <r>
    <s v="PID0407"/>
    <s v="Senior"/>
    <x v="2"/>
    <x v="2"/>
    <n v="100"/>
    <n v="60.99"/>
    <n v="80.5"/>
    <x v="1"/>
    <s v="AB+"/>
  </r>
  <r>
    <s v="PID0408"/>
    <s v="Middle-aged"/>
    <x v="3"/>
    <x v="6"/>
    <n v="24000"/>
    <n v="16421.2"/>
    <n v="74.099999999999994"/>
    <x v="1"/>
    <s v="B+"/>
  </r>
  <r>
    <s v="PID0409"/>
    <s v="Senior"/>
    <x v="3"/>
    <x v="6"/>
    <n v="48000"/>
    <n v="0"/>
    <n v="84.6"/>
    <x v="0"/>
    <s v="AB-"/>
  </r>
  <r>
    <s v="PID0410"/>
    <s v="Middle-aged"/>
    <x v="0"/>
    <x v="3"/>
    <n v="60000"/>
    <n v="0"/>
    <n v="87.2"/>
    <x v="0"/>
    <s v="A+"/>
  </r>
  <r>
    <s v="PID0411"/>
    <s v="Adult"/>
    <x v="2"/>
    <x v="4"/>
    <n v="800"/>
    <n v="401.91"/>
    <n v="87.6"/>
    <x v="0"/>
    <s v="AB-"/>
  </r>
  <r>
    <s v="PID0412"/>
    <s v="Middle-aged"/>
    <x v="0"/>
    <x v="5"/>
    <n v="40000"/>
    <n v="0"/>
    <n v="86.3"/>
    <x v="1"/>
    <s v="O+"/>
  </r>
  <r>
    <s v="PID0413"/>
    <s v="Senior"/>
    <x v="2"/>
    <x v="2"/>
    <n v="72000"/>
    <n v="36270.04"/>
    <n v="73.400000000000006"/>
    <x v="0"/>
    <s v="O+"/>
  </r>
  <r>
    <s v="PID0414"/>
    <s v="Senior"/>
    <x v="3"/>
    <x v="6"/>
    <n v="60000"/>
    <n v="36798"/>
    <n v="55.9"/>
    <x v="1"/>
    <s v="O+"/>
  </r>
  <r>
    <s v="PID0415"/>
    <s v="Middle-aged"/>
    <x v="2"/>
    <x v="4"/>
    <n v="500"/>
    <n v="398.78"/>
    <n v="55"/>
    <x v="0"/>
    <s v="AB-"/>
  </r>
  <r>
    <s v="PID0416"/>
    <s v="Adult"/>
    <x v="3"/>
    <x v="6"/>
    <n v="32000"/>
    <n v="23542.2"/>
    <n v="86.7"/>
    <x v="1"/>
    <s v="A+"/>
  </r>
  <r>
    <s v="PID0417"/>
    <s v="Middle-aged"/>
    <x v="3"/>
    <x v="6"/>
    <n v="32000"/>
    <n v="20557.72"/>
    <n v="95.4"/>
    <x v="0"/>
    <s v="O+"/>
  </r>
  <r>
    <s v="PID0418"/>
    <s v="Adult"/>
    <x v="0"/>
    <x v="0"/>
    <n v="90000"/>
    <n v="66424.05"/>
    <n v="68.7"/>
    <x v="1"/>
    <s v="B+"/>
  </r>
  <r>
    <s v="PID0419"/>
    <s v="Middle-aged"/>
    <x v="0"/>
    <x v="5"/>
    <n v="200000"/>
    <n v="114686.88"/>
    <n v="86.5"/>
    <x v="1"/>
    <s v="AB+"/>
  </r>
  <r>
    <s v="PID0420"/>
    <s v="Senior"/>
    <x v="1"/>
    <x v="7"/>
    <n v="240000"/>
    <n v="131303.88"/>
    <n v="92.2"/>
    <x v="1"/>
    <s v="A-"/>
  </r>
  <r>
    <s v="PID0421"/>
    <s v="Senior"/>
    <x v="1"/>
    <x v="7"/>
    <n v="45000"/>
    <n v="26761.53"/>
    <n v="72"/>
    <x v="0"/>
    <s v="AB+"/>
  </r>
  <r>
    <s v="PID0422"/>
    <s v="Middle-aged"/>
    <x v="0"/>
    <x v="5"/>
    <n v="800"/>
    <n v="0"/>
    <n v="69.3"/>
    <x v="0"/>
    <s v="A-"/>
  </r>
  <r>
    <s v="PID0423"/>
    <s v="Middle-aged"/>
    <x v="0"/>
    <x v="0"/>
    <n v="250000"/>
    <n v="160812.4"/>
    <n v="106.1"/>
    <x v="0"/>
    <s v="A-"/>
  </r>
  <r>
    <s v="PID0424"/>
    <s v="Middle-aged"/>
    <x v="2"/>
    <x v="2"/>
    <n v="800"/>
    <n v="411.18"/>
    <n v="86.3"/>
    <x v="1"/>
    <s v="AB-"/>
  </r>
  <r>
    <s v="PID0425"/>
    <s v="Adult"/>
    <x v="1"/>
    <x v="1"/>
    <n v="45000"/>
    <n v="33185.19"/>
    <n v="60.9"/>
    <x v="1"/>
    <s v="B+"/>
  </r>
  <r>
    <s v="PID0426"/>
    <s v="Middle-aged"/>
    <x v="0"/>
    <x v="5"/>
    <n v="800"/>
    <n v="0"/>
    <n v="77.599999999999994"/>
    <x v="0"/>
    <s v="O+"/>
  </r>
  <r>
    <s v="PID0427"/>
    <s v="Adult"/>
    <x v="2"/>
    <x v="4"/>
    <n v="40000"/>
    <n v="24492.959999999999"/>
    <n v="66"/>
    <x v="0"/>
    <s v="B+"/>
  </r>
  <r>
    <s v="PID0428"/>
    <s v="Middle-aged"/>
    <x v="3"/>
    <x v="6"/>
    <n v="3000"/>
    <n v="2095.89"/>
    <n v="83.6"/>
    <x v="0"/>
    <s v="A+"/>
  </r>
  <r>
    <s v="PID0429"/>
    <s v="Senior"/>
    <x v="2"/>
    <x v="2"/>
    <n v="40000"/>
    <n v="33618.6"/>
    <n v="58.9"/>
    <x v="1"/>
    <s v="AB+"/>
  </r>
  <r>
    <s v="PID0430"/>
    <s v="Middle-aged"/>
    <x v="0"/>
    <x v="0"/>
    <n v="72000"/>
    <n v="58499.199999999997"/>
    <n v="79"/>
    <x v="0"/>
    <s v="B-"/>
  </r>
  <r>
    <s v="PID0431"/>
    <s v="Middle-aged"/>
    <x v="3"/>
    <x v="6"/>
    <n v="12000"/>
    <n v="6952.4400000000005"/>
    <n v="98.2"/>
    <x v="1"/>
    <s v="O-"/>
  </r>
  <r>
    <s v="PID0432"/>
    <s v="Adult"/>
    <x v="2"/>
    <x v="4"/>
    <n v="54000"/>
    <n v="34491.06"/>
    <n v="74.7"/>
    <x v="0"/>
    <s v="A-"/>
  </r>
  <r>
    <s v="PID0433"/>
    <s v="Middle-aged"/>
    <x v="0"/>
    <x v="5"/>
    <n v="45000"/>
    <n v="24593.67"/>
    <n v="80.400000000000006"/>
    <x v="0"/>
    <s v="O-"/>
  </r>
  <r>
    <s v="PID0434"/>
    <s v="Middle-aged"/>
    <x v="0"/>
    <x v="3"/>
    <n v="100"/>
    <n v="52.32"/>
    <n v="60.8"/>
    <x v="0"/>
    <s v="O-"/>
  </r>
  <r>
    <s v="PID0435"/>
    <s v="Middle-aged"/>
    <x v="1"/>
    <x v="7"/>
    <n v="24000"/>
    <n v="18705.88"/>
    <n v="56"/>
    <x v="1"/>
    <s v="B+"/>
  </r>
  <r>
    <s v="PID0436"/>
    <s v="Adult"/>
    <x v="1"/>
    <x v="7"/>
    <n v="18000"/>
    <n v="13355.46"/>
    <n v="74.400000000000006"/>
    <x v="0"/>
    <s v="A-"/>
  </r>
  <r>
    <s v="PID0437"/>
    <s v="Senior"/>
    <x v="0"/>
    <x v="5"/>
    <n v="54000"/>
    <n v="27150.75"/>
    <n v="63.4"/>
    <x v="1"/>
    <s v="AB+"/>
  </r>
  <r>
    <s v="PID0438"/>
    <s v="Senior"/>
    <x v="2"/>
    <x v="2"/>
    <n v="500"/>
    <n v="393.88"/>
    <n v="86"/>
    <x v="1"/>
    <s v="O+"/>
  </r>
  <r>
    <s v="PID0439"/>
    <s v="Senior"/>
    <x v="0"/>
    <x v="3"/>
    <n v="48000"/>
    <n v="33606.400000000001"/>
    <n v="78.8"/>
    <x v="0"/>
    <s v="B-"/>
  </r>
  <r>
    <s v="PID0440"/>
    <s v="Middle-aged"/>
    <x v="1"/>
    <x v="7"/>
    <n v="72000"/>
    <n v="36669.199999999997"/>
    <n v="74.599999999999994"/>
    <x v="1"/>
    <s v="O-"/>
  </r>
  <r>
    <s v="PID0441"/>
    <s v="Senior"/>
    <x v="0"/>
    <x v="0"/>
    <n v="200"/>
    <n v="101.26"/>
    <n v="88.5"/>
    <x v="0"/>
    <s v="AB-"/>
  </r>
  <r>
    <s v="PID0442"/>
    <s v="Middle-aged"/>
    <x v="0"/>
    <x v="3"/>
    <n v="20000"/>
    <n v="10124.379999999999"/>
    <n v="59.1"/>
    <x v="1"/>
    <s v="B-"/>
  </r>
  <r>
    <s v="PID0443"/>
    <s v="Adult"/>
    <x v="2"/>
    <x v="4"/>
    <n v="60000"/>
    <n v="37390.25"/>
    <n v="72.900000000000006"/>
    <x v="1"/>
    <s v="B-"/>
  </r>
  <r>
    <s v="PID0444"/>
    <s v="Middle-aged"/>
    <x v="2"/>
    <x v="2"/>
    <n v="45000"/>
    <n v="39564"/>
    <n v="83"/>
    <x v="1"/>
    <s v="B+"/>
  </r>
  <r>
    <s v="PID0445"/>
    <s v="Adult"/>
    <x v="2"/>
    <x v="2"/>
    <n v="24000"/>
    <n v="14404.98"/>
    <n v="69.2"/>
    <x v="0"/>
    <s v="A+"/>
  </r>
  <r>
    <s v="PID0446"/>
    <s v="Senior"/>
    <x v="2"/>
    <x v="4"/>
    <n v="15000"/>
    <n v="9615.15"/>
    <n v="77.7"/>
    <x v="0"/>
    <s v="O+"/>
  </r>
  <r>
    <s v="PID0447"/>
    <s v="Adult"/>
    <x v="0"/>
    <x v="5"/>
    <n v="250000"/>
    <n v="166346.30000000002"/>
    <n v="89.9"/>
    <x v="0"/>
    <s v="A+"/>
  </r>
  <r>
    <s v="PID0448"/>
    <s v="Adult"/>
    <x v="2"/>
    <x v="4"/>
    <n v="24000"/>
    <n v="21098.2"/>
    <n v="84.7"/>
    <x v="0"/>
    <s v="O+"/>
  </r>
  <r>
    <s v="PID0449"/>
    <s v="Senior"/>
    <x v="2"/>
    <x v="2"/>
    <n v="250000"/>
    <n v="185578.5"/>
    <n v="74.599999999999994"/>
    <x v="1"/>
    <s v="B+"/>
  </r>
  <r>
    <s v="PID0450"/>
    <s v="Middle-aged"/>
    <x v="1"/>
    <x v="1"/>
    <n v="300000"/>
    <n v="0"/>
    <n v="93.5"/>
    <x v="0"/>
    <s v="A-"/>
  </r>
  <r>
    <s v="PID0451"/>
    <s v="Adult"/>
    <x v="3"/>
    <x v="6"/>
    <n v="18000"/>
    <n v="15254.939999999999"/>
    <n v="83.6"/>
    <x v="0"/>
    <s v="AB-"/>
  </r>
  <r>
    <s v="PID0452"/>
    <s v="Adult"/>
    <x v="0"/>
    <x v="3"/>
    <n v="3000"/>
    <n v="2236.71"/>
    <n v="69.3"/>
    <x v="0"/>
    <s v="O+"/>
  </r>
  <r>
    <s v="PID0453"/>
    <s v="Adult"/>
    <x v="2"/>
    <x v="4"/>
    <n v="18000"/>
    <n v="0"/>
    <n v="72"/>
    <x v="1"/>
    <s v="B-"/>
  </r>
  <r>
    <s v="PID0454"/>
    <s v="Middle-aged"/>
    <x v="0"/>
    <x v="3"/>
    <n v="32000"/>
    <n v="18500.68"/>
    <n v="84.8"/>
    <x v="1"/>
    <s v="AB-"/>
  </r>
  <r>
    <s v="PID0455"/>
    <s v="Young Adult"/>
    <x v="0"/>
    <x v="5"/>
    <n v="100"/>
    <n v="73.209999999999994"/>
    <n v="97.4"/>
    <x v="0"/>
    <s v="AB-"/>
  </r>
  <r>
    <s v="PID0456"/>
    <s v="Middle-aged"/>
    <x v="0"/>
    <x v="0"/>
    <n v="54000"/>
    <n v="0"/>
    <n v="89.3"/>
    <x v="1"/>
    <s v="O+"/>
  </r>
  <r>
    <s v="PID0457"/>
    <s v="Middle-aged"/>
    <x v="3"/>
    <x v="6"/>
    <n v="800"/>
    <n v="565.26"/>
    <n v="69.5"/>
    <x v="0"/>
    <s v="AB-"/>
  </r>
  <r>
    <s v="PID0458"/>
    <s v="Adult"/>
    <x v="2"/>
    <x v="4"/>
    <n v="72000"/>
    <n v="45460.44"/>
    <n v="87.7"/>
    <x v="0"/>
    <s v="O-"/>
  </r>
  <r>
    <s v="PID0459"/>
    <s v="Senior"/>
    <x v="0"/>
    <x v="3"/>
    <n v="40000"/>
    <n v="21188.600000000002"/>
    <n v="81.2"/>
    <x v="1"/>
    <s v="B-"/>
  </r>
  <r>
    <s v="PID0460"/>
    <s v="Adult"/>
    <x v="1"/>
    <x v="7"/>
    <n v="40000"/>
    <n v="35616"/>
    <n v="95.7"/>
    <x v="1"/>
    <s v="A-"/>
  </r>
  <r>
    <s v="PID0461"/>
    <s v="Middle-aged"/>
    <x v="2"/>
    <x v="4"/>
    <n v="32000"/>
    <n v="0"/>
    <n v="54.9"/>
    <x v="1"/>
    <s v="AB+"/>
  </r>
  <r>
    <s v="PID0462"/>
    <s v="Adult"/>
    <x v="0"/>
    <x v="3"/>
    <n v="54000"/>
    <n v="27921.96"/>
    <n v="89.1"/>
    <x v="0"/>
    <s v="O+"/>
  </r>
  <r>
    <s v="PID0463"/>
    <s v="Middle-aged"/>
    <x v="3"/>
    <x v="6"/>
    <n v="40000"/>
    <n v="23114.3"/>
    <n v="86.6"/>
    <x v="1"/>
    <s v="B-"/>
  </r>
  <r>
    <s v="PID0464"/>
    <s v="Senior"/>
    <x v="0"/>
    <x v="5"/>
    <n v="800"/>
    <n v="0"/>
    <n v="88.4"/>
    <x v="0"/>
    <s v="O+"/>
  </r>
  <r>
    <s v="PID0465"/>
    <s v="Adult"/>
    <x v="1"/>
    <x v="1"/>
    <n v="32000"/>
    <n v="26512.240000000002"/>
    <n v="84.7"/>
    <x v="1"/>
    <s v="A-"/>
  </r>
  <r>
    <s v="PID0466"/>
    <s v="Senior"/>
    <x v="0"/>
    <x v="5"/>
    <n v="12000"/>
    <n v="0"/>
    <n v="74.8"/>
    <x v="0"/>
    <s v="B-"/>
  </r>
  <r>
    <s v="PID0467"/>
    <s v="Senior"/>
    <x v="1"/>
    <x v="1"/>
    <n v="40000"/>
    <n v="0"/>
    <n v="85.2"/>
    <x v="1"/>
    <s v="O-"/>
  </r>
  <r>
    <s v="PID0468"/>
    <s v="Young Adult"/>
    <x v="2"/>
    <x v="2"/>
    <n v="21000"/>
    <n v="13118.279999999999"/>
    <n v="93.5"/>
    <x v="0"/>
    <s v="B-"/>
  </r>
  <r>
    <s v="PID0469"/>
    <s v="Young Adult"/>
    <x v="3"/>
    <x v="6"/>
    <n v="3000"/>
    <n v="2092.17"/>
    <n v="63.4"/>
    <x v="0"/>
    <s v="B-"/>
  </r>
  <r>
    <s v="PID0470"/>
    <s v="Senior"/>
    <x v="2"/>
    <x v="2"/>
    <n v="75000"/>
    <n v="38626.699999999997"/>
    <n v="91.5"/>
    <x v="1"/>
    <s v="A-"/>
  </r>
  <r>
    <s v="PID0471"/>
    <s v="Young Adult"/>
    <x v="3"/>
    <x v="6"/>
    <n v="800"/>
    <n v="628.30999999999995"/>
    <n v="93.4"/>
    <x v="1"/>
    <s v="O+"/>
  </r>
  <r>
    <s v="PID0472"/>
    <s v="Middle-aged"/>
    <x v="0"/>
    <x v="5"/>
    <n v="75000"/>
    <n v="0"/>
    <n v="52.2"/>
    <x v="0"/>
    <s v="B-"/>
  </r>
  <r>
    <s v="PID0473"/>
    <s v="Middle-aged"/>
    <x v="0"/>
    <x v="3"/>
    <n v="20000"/>
    <n v="15777.76"/>
    <n v="92.6"/>
    <x v="0"/>
    <s v="O-"/>
  </r>
  <r>
    <s v="PID0474"/>
    <s v="Middle-aged"/>
    <x v="2"/>
    <x v="2"/>
    <n v="100"/>
    <n v="53.65"/>
    <n v="65"/>
    <x v="0"/>
    <s v="B+"/>
  </r>
  <r>
    <s v="PID0475"/>
    <s v="Senior"/>
    <x v="1"/>
    <x v="7"/>
    <n v="75000"/>
    <n v="52660.649999999994"/>
    <n v="70.900000000000006"/>
    <x v="1"/>
    <s v="B-"/>
  </r>
  <r>
    <s v="PID0476"/>
    <s v="Adult"/>
    <x v="0"/>
    <x v="3"/>
    <n v="250000"/>
    <n v="0"/>
    <n v="102.5"/>
    <x v="0"/>
    <s v="O+"/>
  </r>
  <r>
    <s v="PID0477"/>
    <s v="Adult"/>
    <x v="1"/>
    <x v="1"/>
    <n v="20000"/>
    <n v="16069.82"/>
    <n v="80.900000000000006"/>
    <x v="0"/>
    <s v="A+"/>
  </r>
  <r>
    <s v="PID0478"/>
    <s v="Adult"/>
    <x v="2"/>
    <x v="4"/>
    <n v="72000"/>
    <n v="42648.72"/>
    <n v="67"/>
    <x v="0"/>
    <s v="AB-"/>
  </r>
  <r>
    <s v="PID0479"/>
    <s v="Middle-aged"/>
    <x v="0"/>
    <x v="5"/>
    <n v="4000"/>
    <n v="2417.92"/>
    <n v="72.400000000000006"/>
    <x v="1"/>
    <s v="A-"/>
  </r>
  <r>
    <s v="PID0480"/>
    <s v="Adult"/>
    <x v="0"/>
    <x v="3"/>
    <n v="30000"/>
    <n v="20098.86"/>
    <n v="56.7"/>
    <x v="0"/>
    <s v="B+"/>
  </r>
  <r>
    <s v="PID0481"/>
    <s v="Adult"/>
    <x v="2"/>
    <x v="4"/>
    <n v="45000"/>
    <n v="32491.47"/>
    <n v="65"/>
    <x v="1"/>
    <s v="A+"/>
  </r>
  <r>
    <s v="PID0482"/>
    <s v="Middle-aged"/>
    <x v="1"/>
    <x v="7"/>
    <n v="100"/>
    <n v="0"/>
    <n v="83.3"/>
    <x v="1"/>
    <s v="O-"/>
  </r>
  <r>
    <s v="PID0483"/>
    <s v="Senior"/>
    <x v="2"/>
    <x v="2"/>
    <n v="500"/>
    <n v="344.06"/>
    <n v="81.8"/>
    <x v="0"/>
    <s v="AB+"/>
  </r>
  <r>
    <s v="PID0484"/>
    <s v="Adult"/>
    <x v="2"/>
    <x v="4"/>
    <n v="500"/>
    <n v="261.82"/>
    <n v="67.2"/>
    <x v="1"/>
    <s v="O-"/>
  </r>
  <r>
    <s v="PID0485"/>
    <s v="Senior"/>
    <x v="0"/>
    <x v="5"/>
    <n v="60000"/>
    <n v="0"/>
    <n v="66.599999999999994"/>
    <x v="0"/>
    <s v="AB-"/>
  </r>
  <r>
    <s v="PID0486"/>
    <s v="Middle-aged"/>
    <x v="0"/>
    <x v="3"/>
    <n v="48000"/>
    <n v="24552.12"/>
    <n v="92.5"/>
    <x v="1"/>
    <s v="O-"/>
  </r>
  <r>
    <s v="PID0487"/>
    <s v="Middle-aged"/>
    <x v="0"/>
    <x v="5"/>
    <n v="15000"/>
    <n v="11420.150000000001"/>
    <n v="93.9"/>
    <x v="1"/>
    <s v="A+"/>
  </r>
  <r>
    <s v="PID0488"/>
    <s v="Middle-aged"/>
    <x v="0"/>
    <x v="0"/>
    <n v="800"/>
    <n v="655.24"/>
    <n v="95.9"/>
    <x v="1"/>
    <s v="O+"/>
  </r>
  <r>
    <s v="PID0489"/>
    <s v="Middle-aged"/>
    <x v="1"/>
    <x v="7"/>
    <n v="21000"/>
    <n v="11200.84"/>
    <n v="64"/>
    <x v="1"/>
    <s v="B+"/>
  </r>
  <r>
    <s v="PID0490"/>
    <s v="Adult"/>
    <x v="0"/>
    <x v="3"/>
    <n v="40000"/>
    <n v="23810.400000000001"/>
    <n v="60.9"/>
    <x v="0"/>
    <s v="AB+"/>
  </r>
  <r>
    <s v="PID0491"/>
    <s v="Middle-aged"/>
    <x v="1"/>
    <x v="7"/>
    <n v="500"/>
    <n v="287.83999999999997"/>
    <n v="85.3"/>
    <x v="1"/>
    <s v="A-"/>
  </r>
  <r>
    <s v="PID0492"/>
    <s v="Adult"/>
    <x v="1"/>
    <x v="1"/>
    <n v="100"/>
    <n v="51.38"/>
    <n v="86.1"/>
    <x v="0"/>
    <s v="O+"/>
  </r>
  <r>
    <s v="PID0493"/>
    <s v="Senior"/>
    <x v="2"/>
    <x v="4"/>
    <n v="300000"/>
    <n v="211507.65"/>
    <n v="90.8"/>
    <x v="1"/>
    <s v="B+"/>
  </r>
  <r>
    <s v="PID0494"/>
    <s v="Adult"/>
    <x v="0"/>
    <x v="0"/>
    <n v="500"/>
    <n v="284.92"/>
    <n v="56.6"/>
    <x v="0"/>
    <s v="A+"/>
  </r>
  <r>
    <s v="PID0495"/>
    <s v="Middle-aged"/>
    <x v="0"/>
    <x v="3"/>
    <n v="300000"/>
    <n v="185608.34999999998"/>
    <n v="89.2"/>
    <x v="1"/>
    <s v="B-"/>
  </r>
  <r>
    <s v="PID0496"/>
    <s v="Middle-aged"/>
    <x v="3"/>
    <x v="6"/>
    <n v="20000"/>
    <n v="16429.98"/>
    <n v="60.3"/>
    <x v="1"/>
    <s v="O+"/>
  </r>
  <r>
    <s v="PID0497"/>
    <s v="Middle-aged"/>
    <x v="1"/>
    <x v="1"/>
    <n v="3000"/>
    <n v="1761.06"/>
    <n v="55.5"/>
    <x v="1"/>
    <s v="A-"/>
  </r>
  <r>
    <s v="PID0498"/>
    <s v="Middle-aged"/>
    <x v="2"/>
    <x v="4"/>
    <n v="60000"/>
    <n v="38814.75"/>
    <n v="91.9"/>
    <x v="0"/>
    <s v="O-"/>
  </r>
  <r>
    <s v="PID0499"/>
    <s v="Middle-aged"/>
    <x v="1"/>
    <x v="7"/>
    <n v="100"/>
    <n v="0"/>
    <n v="47.9"/>
    <x v="0"/>
    <s v="B-"/>
  </r>
  <r>
    <s v="PID0500"/>
    <s v="Senior"/>
    <x v="0"/>
    <x v="0"/>
    <n v="40000"/>
    <n v="30912.5"/>
    <n v="70.900000000000006"/>
    <x v="0"/>
    <s v="A+"/>
  </r>
  <r>
    <s v="PID0501"/>
    <s v="Adult"/>
    <x v="2"/>
    <x v="4"/>
    <n v="18000"/>
    <n v="15163.32"/>
    <n v="87.8"/>
    <x v="0"/>
    <s v="A+"/>
  </r>
  <r>
    <s v="PID0502"/>
    <s v="Middle-aged"/>
    <x v="0"/>
    <x v="0"/>
    <n v="24000"/>
    <n v="15407.22"/>
    <n v="94.4"/>
    <x v="1"/>
    <s v="A+"/>
  </r>
  <r>
    <s v="PID0503"/>
    <s v="Middle-aged"/>
    <x v="0"/>
    <x v="0"/>
    <n v="18000"/>
    <n v="13926.54"/>
    <n v="79.5"/>
    <x v="0"/>
    <s v="O+"/>
  </r>
  <r>
    <s v="PID0504"/>
    <s v="Adult"/>
    <x v="0"/>
    <x v="0"/>
    <n v="800"/>
    <n v="675.79"/>
    <n v="95"/>
    <x v="1"/>
    <s v="B+"/>
  </r>
  <r>
    <s v="PID0505"/>
    <s v="Middle-aged"/>
    <x v="3"/>
    <x v="6"/>
    <n v="3000"/>
    <n v="2550.7200000000003"/>
    <n v="91.7"/>
    <x v="1"/>
    <s v="AB-"/>
  </r>
  <r>
    <s v="PID0506"/>
    <s v="Adult"/>
    <x v="2"/>
    <x v="2"/>
    <n v="200000"/>
    <n v="136126"/>
    <n v="94.5"/>
    <x v="1"/>
    <s v="B-"/>
  </r>
  <r>
    <s v="PID0507"/>
    <s v="Adult"/>
    <x v="1"/>
    <x v="7"/>
    <n v="20000"/>
    <n v="0"/>
    <n v="73"/>
    <x v="1"/>
    <s v="A-"/>
  </r>
  <r>
    <s v="PID0508"/>
    <s v="Senior"/>
    <x v="0"/>
    <x v="5"/>
    <n v="1600"/>
    <n v="831.9"/>
    <n v="80"/>
    <x v="0"/>
    <s v="B-"/>
  </r>
  <r>
    <s v="PID0509"/>
    <s v="Adult"/>
    <x v="0"/>
    <x v="5"/>
    <n v="21000"/>
    <n v="0"/>
    <n v="87.1"/>
    <x v="0"/>
    <s v="AB-"/>
  </r>
  <r>
    <s v="PID0510"/>
    <s v="Adult"/>
    <x v="2"/>
    <x v="2"/>
    <n v="250000"/>
    <n v="208992.5"/>
    <n v="78.5"/>
    <x v="0"/>
    <s v="O+"/>
  </r>
  <r>
    <s v="PID0511"/>
    <s v="Middle-aged"/>
    <x v="2"/>
    <x v="4"/>
    <n v="18000"/>
    <n v="14072.099999999999"/>
    <n v="74.3"/>
    <x v="1"/>
    <s v="B-"/>
  </r>
  <r>
    <s v="PID0512"/>
    <s v="Adult"/>
    <x v="2"/>
    <x v="4"/>
    <n v="12000"/>
    <n v="8253.24"/>
    <n v="81.7"/>
    <x v="0"/>
    <s v="O+"/>
  </r>
  <r>
    <s v="PID0513"/>
    <s v="Adult"/>
    <x v="2"/>
    <x v="4"/>
    <n v="21000"/>
    <n v="12593.21"/>
    <n v="61.8"/>
    <x v="1"/>
    <s v="B-"/>
  </r>
  <r>
    <s v="PID0514"/>
    <s v="Middle-aged"/>
    <x v="2"/>
    <x v="4"/>
    <n v="3000"/>
    <n v="2591.46"/>
    <n v="80.8"/>
    <x v="0"/>
    <s v="O+"/>
  </r>
  <r>
    <s v="PID0515"/>
    <s v="Middle-aged"/>
    <x v="0"/>
    <x v="0"/>
    <n v="100"/>
    <n v="0"/>
    <n v="89"/>
    <x v="0"/>
    <s v="A+"/>
  </r>
  <r>
    <s v="PID0516"/>
    <s v="Senior"/>
    <x v="1"/>
    <x v="7"/>
    <n v="40000"/>
    <n v="0"/>
    <n v="86.6"/>
    <x v="1"/>
    <s v="AB+"/>
  </r>
  <r>
    <s v="PID0517"/>
    <s v="Senior"/>
    <x v="2"/>
    <x v="2"/>
    <n v="32000"/>
    <n v="19961.72"/>
    <n v="82.7"/>
    <x v="1"/>
    <s v="A-"/>
  </r>
  <r>
    <s v="PID0518"/>
    <s v="Adult"/>
    <x v="2"/>
    <x v="2"/>
    <n v="12000"/>
    <n v="0"/>
    <n v="69"/>
    <x v="0"/>
    <s v="AB+"/>
  </r>
  <r>
    <s v="PID0519"/>
    <s v="Middle-aged"/>
    <x v="2"/>
    <x v="4"/>
    <n v="500"/>
    <n v="440.14"/>
    <n v="89"/>
    <x v="1"/>
    <s v="O-"/>
  </r>
  <r>
    <s v="PID0520"/>
    <s v="Senior"/>
    <x v="0"/>
    <x v="5"/>
    <n v="18000"/>
    <n v="13589.579999999998"/>
    <n v="70.400000000000006"/>
    <x v="1"/>
    <s v="A-"/>
  </r>
  <r>
    <s v="PID0521"/>
    <s v="Adult"/>
    <x v="0"/>
    <x v="3"/>
    <n v="30000"/>
    <n v="25487.22"/>
    <n v="68.2"/>
    <x v="0"/>
    <s v="A-"/>
  </r>
  <r>
    <s v="PID0522"/>
    <s v="Adult"/>
    <x v="2"/>
    <x v="2"/>
    <n v="100"/>
    <n v="78.08"/>
    <n v="95"/>
    <x v="1"/>
    <s v="B+"/>
  </r>
  <r>
    <s v="PID0523"/>
    <s v="Senior"/>
    <x v="2"/>
    <x v="4"/>
    <n v="3000"/>
    <n v="2243.25"/>
    <n v="84"/>
    <x v="1"/>
    <s v="B+"/>
  </r>
  <r>
    <s v="PID0524"/>
    <s v="Adult"/>
    <x v="1"/>
    <x v="7"/>
    <n v="800"/>
    <n v="0"/>
    <n v="60"/>
    <x v="0"/>
    <s v="O+"/>
  </r>
  <r>
    <s v="PID0525"/>
    <s v="Adult"/>
    <x v="3"/>
    <x v="6"/>
    <n v="60000"/>
    <n v="41143.879999999997"/>
    <n v="75.599999999999994"/>
    <x v="0"/>
    <s v="O-"/>
  </r>
  <r>
    <s v="PID0526"/>
    <s v="Middle-aged"/>
    <x v="0"/>
    <x v="0"/>
    <n v="60000"/>
    <n v="33533.699999999997"/>
    <n v="85.6"/>
    <x v="0"/>
    <s v="O+"/>
  </r>
  <r>
    <s v="PID0527"/>
    <s v="Adult"/>
    <x v="0"/>
    <x v="5"/>
    <n v="60000"/>
    <n v="44740.639999999999"/>
    <n v="87.9"/>
    <x v="1"/>
    <s v="O-"/>
  </r>
  <r>
    <s v="PID0528"/>
    <s v="Middle-aged"/>
    <x v="2"/>
    <x v="2"/>
    <n v="240000"/>
    <n v="151588.20000000001"/>
    <n v="88"/>
    <x v="0"/>
    <s v="B-"/>
  </r>
  <r>
    <s v="PID0529"/>
    <s v="Middle-aged"/>
    <x v="0"/>
    <x v="3"/>
    <n v="500"/>
    <n v="425.63"/>
    <n v="79.3"/>
    <x v="1"/>
    <s v="O+"/>
  </r>
  <r>
    <s v="PID0530"/>
    <s v="Middle-aged"/>
    <x v="1"/>
    <x v="1"/>
    <n v="54000"/>
    <n v="33776.94"/>
    <n v="106.3"/>
    <x v="1"/>
    <s v="B+"/>
  </r>
  <r>
    <s v="PID0531"/>
    <s v="Senior"/>
    <x v="0"/>
    <x v="5"/>
    <n v="500"/>
    <n v="421.74"/>
    <n v="80.3"/>
    <x v="0"/>
    <s v="B+"/>
  </r>
  <r>
    <s v="PID0532"/>
    <s v="Adult"/>
    <x v="3"/>
    <x v="6"/>
    <n v="500"/>
    <n v="331.85"/>
    <n v="62.1"/>
    <x v="1"/>
    <s v="AB-"/>
  </r>
  <r>
    <s v="PID0533"/>
    <s v="Senior"/>
    <x v="2"/>
    <x v="2"/>
    <n v="4000"/>
    <n v="3017.36"/>
    <n v="59.3"/>
    <x v="1"/>
    <s v="B+"/>
  </r>
  <r>
    <s v="PID0534"/>
    <s v="Adult"/>
    <x v="2"/>
    <x v="4"/>
    <n v="30000"/>
    <n v="20327.550000000003"/>
    <n v="82.2"/>
    <x v="0"/>
    <s v="B+"/>
  </r>
  <r>
    <s v="PID0535"/>
    <s v="Senior"/>
    <x v="1"/>
    <x v="1"/>
    <n v="500"/>
    <n v="364.49"/>
    <n v="71.5"/>
    <x v="1"/>
    <s v="A-"/>
  </r>
  <r>
    <s v="PID0536"/>
    <s v="Adult"/>
    <x v="0"/>
    <x v="0"/>
    <n v="24000"/>
    <n v="21240.06"/>
    <n v="84.1"/>
    <x v="0"/>
    <s v="B+"/>
  </r>
  <r>
    <s v="PID0537"/>
    <s v="Adult"/>
    <x v="0"/>
    <x v="5"/>
    <n v="24000"/>
    <n v="0"/>
    <n v="80.2"/>
    <x v="1"/>
    <s v="AB+"/>
  </r>
  <r>
    <s v="PID0538"/>
    <s v="Middle-aged"/>
    <x v="2"/>
    <x v="4"/>
    <n v="12000"/>
    <n v="10189.74"/>
    <n v="71.900000000000006"/>
    <x v="1"/>
    <s v="O+"/>
  </r>
  <r>
    <s v="PID0539"/>
    <s v="Adult"/>
    <x v="0"/>
    <x v="3"/>
    <n v="3000"/>
    <n v="1854.3000000000002"/>
    <n v="105.9"/>
    <x v="0"/>
    <s v="AB-"/>
  </r>
  <r>
    <s v="PID0540"/>
    <s v="Middle-aged"/>
    <x v="0"/>
    <x v="3"/>
    <n v="18000"/>
    <n v="13947.39"/>
    <n v="67.400000000000006"/>
    <x v="1"/>
    <s v="O+"/>
  </r>
  <r>
    <s v="PID0541"/>
    <s v="Middle-aged"/>
    <x v="0"/>
    <x v="5"/>
    <n v="36000"/>
    <n v="0"/>
    <n v="96.3"/>
    <x v="1"/>
    <s v="B+"/>
  </r>
  <r>
    <s v="PID0542"/>
    <s v="Senior"/>
    <x v="1"/>
    <x v="7"/>
    <n v="60000"/>
    <n v="51130.649999999994"/>
    <n v="68.7"/>
    <x v="1"/>
    <s v="B+"/>
  </r>
  <r>
    <s v="PID0543"/>
    <s v="Middle-aged"/>
    <x v="3"/>
    <x v="6"/>
    <n v="30000"/>
    <n v="0"/>
    <n v="83.1"/>
    <x v="1"/>
    <s v="AB+"/>
  </r>
  <r>
    <s v="PID0544"/>
    <s v="Middle-aged"/>
    <x v="2"/>
    <x v="4"/>
    <n v="18000"/>
    <n v="11185.2"/>
    <n v="76.400000000000006"/>
    <x v="0"/>
    <s v="AB-"/>
  </r>
  <r>
    <s v="PID0545"/>
    <s v="Middle-aged"/>
    <x v="0"/>
    <x v="3"/>
    <n v="800"/>
    <n v="553.55999999999995"/>
    <n v="84.4"/>
    <x v="0"/>
    <s v="AB-"/>
  </r>
  <r>
    <s v="PID0546"/>
    <s v="Senior"/>
    <x v="2"/>
    <x v="2"/>
    <n v="40000"/>
    <n v="25096.68"/>
    <n v="78.3"/>
    <x v="1"/>
    <s v="AB+"/>
  </r>
  <r>
    <s v="PID0547"/>
    <s v="Adult"/>
    <x v="1"/>
    <x v="7"/>
    <n v="60000"/>
    <n v="38975.100000000006"/>
    <n v="80.8"/>
    <x v="0"/>
    <s v="A-"/>
  </r>
  <r>
    <s v="PID0548"/>
    <s v="Adult"/>
    <x v="0"/>
    <x v="3"/>
    <n v="40000"/>
    <n v="20817"/>
    <n v="85.4"/>
    <x v="0"/>
    <s v="A-"/>
  </r>
  <r>
    <s v="PID0549"/>
    <s v="Middle-aged"/>
    <x v="2"/>
    <x v="2"/>
    <n v="32000"/>
    <n v="16508.88"/>
    <n v="54.1"/>
    <x v="0"/>
    <s v="B+"/>
  </r>
  <r>
    <s v="PID0550"/>
    <s v="Adult"/>
    <x v="1"/>
    <x v="7"/>
    <n v="240000"/>
    <n v="196347.36000000002"/>
    <n v="91.8"/>
    <x v="1"/>
    <s v="AB-"/>
  </r>
  <r>
    <s v="PID0551"/>
    <s v="Middle-aged"/>
    <x v="2"/>
    <x v="2"/>
    <n v="800"/>
    <n v="674.58"/>
    <n v="76"/>
    <x v="0"/>
    <s v="A-"/>
  </r>
  <r>
    <s v="PID0552"/>
    <s v="Adult"/>
    <x v="1"/>
    <x v="7"/>
    <n v="18000"/>
    <n v="15280.02"/>
    <n v="68.3"/>
    <x v="0"/>
    <s v="AB-"/>
  </r>
  <r>
    <s v="PID0553"/>
    <s v="Middle-aged"/>
    <x v="0"/>
    <x v="5"/>
    <n v="12000"/>
    <n v="8012.82"/>
    <n v="94.6"/>
    <x v="0"/>
    <s v="O+"/>
  </r>
  <r>
    <s v="PID0554"/>
    <s v="Middle-aged"/>
    <x v="2"/>
    <x v="4"/>
    <n v="16000"/>
    <n v="0"/>
    <n v="87.6"/>
    <x v="0"/>
    <s v="B-"/>
  </r>
  <r>
    <s v="PID0555"/>
    <s v="Middle-aged"/>
    <x v="0"/>
    <x v="3"/>
    <n v="200000"/>
    <n v="110010.4"/>
    <n v="78.900000000000006"/>
    <x v="0"/>
    <s v="AB-"/>
  </r>
  <r>
    <s v="PID0556"/>
    <s v="Middle-aged"/>
    <x v="1"/>
    <x v="1"/>
    <n v="250000"/>
    <n v="131051.8"/>
    <n v="92.1"/>
    <x v="0"/>
    <s v="B+"/>
  </r>
  <r>
    <s v="PID0557"/>
    <s v="Middle-aged"/>
    <x v="0"/>
    <x v="0"/>
    <n v="3000"/>
    <n v="1931.88"/>
    <n v="61.8"/>
    <x v="0"/>
    <s v="A-"/>
  </r>
  <r>
    <s v="PID0558"/>
    <s v="Adult"/>
    <x v="1"/>
    <x v="7"/>
    <n v="100"/>
    <n v="83.8"/>
    <n v="71.599999999999994"/>
    <x v="1"/>
    <s v="A+"/>
  </r>
  <r>
    <s v="PID0559"/>
    <s v="Adult"/>
    <x v="0"/>
    <x v="0"/>
    <n v="240000"/>
    <n v="130677.12"/>
    <n v="111.9"/>
    <x v="0"/>
    <s v="B+"/>
  </r>
  <r>
    <s v="PID0560"/>
    <s v="Adult"/>
    <x v="2"/>
    <x v="2"/>
    <n v="200000"/>
    <n v="0"/>
    <n v="99.1"/>
    <x v="0"/>
    <s v="AB+"/>
  </r>
  <r>
    <s v="PID0561"/>
    <s v="Adult"/>
    <x v="1"/>
    <x v="7"/>
    <n v="250000"/>
    <n v="173905.2"/>
    <n v="95.1"/>
    <x v="1"/>
    <s v="AB+"/>
  </r>
  <r>
    <s v="PID0562"/>
    <s v="Adult"/>
    <x v="1"/>
    <x v="1"/>
    <n v="12000"/>
    <n v="0"/>
    <n v="94.9"/>
    <x v="0"/>
    <s v="A-"/>
  </r>
  <r>
    <s v="PID0563"/>
    <s v="Adult"/>
    <x v="2"/>
    <x v="2"/>
    <n v="30000"/>
    <n v="15006.119999999999"/>
    <n v="69.2"/>
    <x v="0"/>
    <s v="AB-"/>
  </r>
  <r>
    <s v="PID0564"/>
    <s v="Adult"/>
    <x v="1"/>
    <x v="1"/>
    <n v="60000"/>
    <n v="38081.199999999997"/>
    <n v="79.599999999999994"/>
    <x v="1"/>
    <s v="O-"/>
  </r>
  <r>
    <s v="PID0565"/>
    <s v="Middle-aged"/>
    <x v="0"/>
    <x v="0"/>
    <n v="100"/>
    <n v="57.68"/>
    <n v="90.9"/>
    <x v="1"/>
    <s v="B-"/>
  </r>
  <r>
    <s v="PID0566"/>
    <s v="Adult"/>
    <x v="0"/>
    <x v="5"/>
    <n v="32000"/>
    <n v="24633.200000000001"/>
    <n v="87.1"/>
    <x v="0"/>
    <s v="B-"/>
  </r>
  <r>
    <s v="PID0567"/>
    <s v="Middle-aged"/>
    <x v="0"/>
    <x v="5"/>
    <n v="800"/>
    <n v="453.8"/>
    <n v="72.2"/>
    <x v="0"/>
    <s v="A-"/>
  </r>
  <r>
    <s v="PID0568"/>
    <s v="Middle-aged"/>
    <x v="3"/>
    <x v="6"/>
    <n v="18000"/>
    <n v="0"/>
    <n v="69.400000000000006"/>
    <x v="0"/>
    <s v="AB+"/>
  </r>
  <r>
    <s v="PID0569"/>
    <s v="Adult"/>
    <x v="2"/>
    <x v="4"/>
    <n v="500"/>
    <n v="0"/>
    <n v="101.2"/>
    <x v="1"/>
    <s v="A+"/>
  </r>
  <r>
    <s v="PID0570"/>
    <s v="Adult"/>
    <x v="2"/>
    <x v="2"/>
    <n v="90000"/>
    <n v="46471.95"/>
    <n v="89.6"/>
    <x v="1"/>
    <s v="B-"/>
  </r>
  <r>
    <s v="PID0571"/>
    <s v="Adult"/>
    <x v="1"/>
    <x v="1"/>
    <n v="3000"/>
    <n v="2695.2"/>
    <n v="87.9"/>
    <x v="1"/>
    <s v="AB+"/>
  </r>
  <r>
    <s v="PID0572"/>
    <s v="Middle-aged"/>
    <x v="3"/>
    <x v="6"/>
    <n v="300000"/>
    <n v="150311.76"/>
    <n v="69.400000000000006"/>
    <x v="1"/>
    <s v="B-"/>
  </r>
  <r>
    <s v="PID0573"/>
    <s v="Middle-aged"/>
    <x v="3"/>
    <x v="6"/>
    <n v="60000"/>
    <n v="41877.64"/>
    <n v="68.2"/>
    <x v="1"/>
    <s v="O+"/>
  </r>
  <r>
    <s v="PID0574"/>
    <s v="Senior"/>
    <x v="3"/>
    <x v="6"/>
    <n v="250000"/>
    <n v="131494.9"/>
    <n v="79.599999999999994"/>
    <x v="1"/>
    <s v="B+"/>
  </r>
  <r>
    <s v="PID0575"/>
    <s v="Middle-aged"/>
    <x v="0"/>
    <x v="0"/>
    <n v="12000"/>
    <n v="10342.44"/>
    <n v="86.2"/>
    <x v="1"/>
    <s v="O-"/>
  </r>
  <r>
    <s v="PID0576"/>
    <s v="Adult"/>
    <x v="1"/>
    <x v="1"/>
    <n v="36000"/>
    <n v="18829.23"/>
    <n v="94.5"/>
    <x v="0"/>
    <s v="O-"/>
  </r>
  <r>
    <s v="PID0577"/>
    <s v="Adult"/>
    <x v="3"/>
    <x v="6"/>
    <n v="45000"/>
    <n v="31528.77"/>
    <n v="84.1"/>
    <x v="0"/>
    <s v="B-"/>
  </r>
  <r>
    <s v="PID0578"/>
    <s v="Adult"/>
    <x v="1"/>
    <x v="7"/>
    <n v="90000"/>
    <n v="0"/>
    <n v="66.099999999999994"/>
    <x v="0"/>
    <s v="B+"/>
  </r>
  <r>
    <s v="PID0579"/>
    <s v="Adult"/>
    <x v="2"/>
    <x v="4"/>
    <n v="1000"/>
    <n v="0"/>
    <n v="94"/>
    <x v="1"/>
    <s v="AB+"/>
  </r>
  <r>
    <s v="PID0580"/>
    <s v="Middle-aged"/>
    <x v="2"/>
    <x v="2"/>
    <n v="18000"/>
    <n v="11325.24"/>
    <n v="76.099999999999994"/>
    <x v="0"/>
    <s v="A+"/>
  </r>
  <r>
    <s v="PID0581"/>
    <s v="Middle-aged"/>
    <x v="2"/>
    <x v="2"/>
    <n v="45000"/>
    <n v="30751.68"/>
    <n v="74.599999999999994"/>
    <x v="0"/>
    <s v="AB+"/>
  </r>
  <r>
    <s v="PID0582"/>
    <s v="Senior"/>
    <x v="3"/>
    <x v="6"/>
    <n v="3000"/>
    <n v="2133.06"/>
    <n v="92.9"/>
    <x v="0"/>
    <s v="A-"/>
  </r>
  <r>
    <s v="PID0583"/>
    <s v="Middle-aged"/>
    <x v="2"/>
    <x v="2"/>
    <n v="32000"/>
    <n v="16682.400000000001"/>
    <n v="72.900000000000006"/>
    <x v="1"/>
    <s v="O-"/>
  </r>
  <r>
    <s v="PID0584"/>
    <s v="Middle-aged"/>
    <x v="0"/>
    <x v="0"/>
    <n v="18000"/>
    <n v="13722.36"/>
    <n v="79.5"/>
    <x v="1"/>
    <s v="B-"/>
  </r>
  <r>
    <s v="PID0585"/>
    <s v="Adult"/>
    <x v="0"/>
    <x v="0"/>
    <n v="32000"/>
    <n v="16856.32"/>
    <n v="71.099999999999994"/>
    <x v="0"/>
    <s v="O+"/>
  </r>
  <r>
    <s v="PID0586"/>
    <s v="Middle-aged"/>
    <x v="1"/>
    <x v="7"/>
    <n v="24000"/>
    <n v="21199.89"/>
    <n v="81.3"/>
    <x v="0"/>
    <s v="B-"/>
  </r>
  <r>
    <s v="PID0587"/>
    <s v="Middle-aged"/>
    <x v="0"/>
    <x v="5"/>
    <n v="40000"/>
    <n v="23629.8"/>
    <n v="48.8"/>
    <x v="1"/>
    <s v="AB-"/>
  </r>
  <r>
    <s v="PID0588"/>
    <s v="Adult"/>
    <x v="1"/>
    <x v="7"/>
    <n v="18000"/>
    <n v="9227.67"/>
    <n v="58"/>
    <x v="1"/>
    <s v="O+"/>
  </r>
  <r>
    <s v="PID0589"/>
    <s v="Middle-aged"/>
    <x v="0"/>
    <x v="0"/>
    <n v="800"/>
    <n v="461.92"/>
    <n v="82.8"/>
    <x v="0"/>
    <s v="B+"/>
  </r>
  <r>
    <s v="PID0590"/>
    <s v="Senior"/>
    <x v="3"/>
    <x v="6"/>
    <n v="3000"/>
    <n v="1978.02"/>
    <n v="73.8"/>
    <x v="1"/>
    <s v="A-"/>
  </r>
  <r>
    <s v="PID0591"/>
    <s v="Elderly"/>
    <x v="2"/>
    <x v="4"/>
    <n v="40000"/>
    <n v="35905.4"/>
    <n v="61.8"/>
    <x v="1"/>
    <s v="O+"/>
  </r>
  <r>
    <s v="PID0592"/>
    <s v="Adult"/>
    <x v="0"/>
    <x v="5"/>
    <n v="800"/>
    <n v="718.39"/>
    <n v="91.5"/>
    <x v="0"/>
    <s v="AB-"/>
  </r>
  <r>
    <s v="PID0593"/>
    <s v="Middle-aged"/>
    <x v="1"/>
    <x v="7"/>
    <n v="40000"/>
    <n v="28460.959999999999"/>
    <n v="66.599999999999994"/>
    <x v="1"/>
    <s v="AB-"/>
  </r>
  <r>
    <s v="PID0594"/>
    <s v="Adult"/>
    <x v="0"/>
    <x v="5"/>
    <n v="100"/>
    <n v="0"/>
    <n v="64.099999999999994"/>
    <x v="0"/>
    <s v="AB-"/>
  </r>
  <r>
    <s v="PID0595"/>
    <s v="Adult"/>
    <x v="0"/>
    <x v="3"/>
    <n v="800"/>
    <n v="487.16"/>
    <n v="86.6"/>
    <x v="0"/>
    <s v="A+"/>
  </r>
  <r>
    <s v="PID0596"/>
    <s v="Adult"/>
    <x v="2"/>
    <x v="2"/>
    <n v="100"/>
    <n v="0"/>
    <n v="96.7"/>
    <x v="1"/>
    <s v="A+"/>
  </r>
  <r>
    <s v="PID0597"/>
    <s v="Middle-aged"/>
    <x v="1"/>
    <x v="7"/>
    <n v="45000"/>
    <n v="25481.370000000003"/>
    <n v="89.8"/>
    <x v="1"/>
    <s v="AB-"/>
  </r>
  <r>
    <s v="PID0598"/>
    <s v="Adult"/>
    <x v="2"/>
    <x v="2"/>
    <n v="240000"/>
    <n v="158937.12"/>
    <n v="85.5"/>
    <x v="0"/>
    <s v="AB-"/>
  </r>
  <r>
    <s v="PID0599"/>
    <s v="Middle-aged"/>
    <x v="1"/>
    <x v="7"/>
    <n v="21000"/>
    <n v="13683.88"/>
    <n v="63.1"/>
    <x v="0"/>
    <s v="O+"/>
  </r>
  <r>
    <s v="PID0600"/>
    <s v="Senior"/>
    <x v="1"/>
    <x v="1"/>
    <n v="18000"/>
    <n v="12421.41"/>
    <n v="79"/>
    <x v="1"/>
    <s v="O-"/>
  </r>
  <r>
    <s v="PID0601"/>
    <s v="Adult"/>
    <x v="2"/>
    <x v="2"/>
    <n v="4000"/>
    <n v="2881.04"/>
    <n v="111.7"/>
    <x v="0"/>
    <s v="O+"/>
  </r>
  <r>
    <s v="PID0602"/>
    <s v="Middle-aged"/>
    <x v="2"/>
    <x v="2"/>
    <n v="100"/>
    <n v="64.599999999999994"/>
    <n v="61.3"/>
    <x v="1"/>
    <s v="AB-"/>
  </r>
  <r>
    <s v="PID0603"/>
    <s v="Adult"/>
    <x v="0"/>
    <x v="3"/>
    <n v="800"/>
    <n v="0"/>
    <n v="90.4"/>
    <x v="1"/>
    <s v="AB+"/>
  </r>
  <r>
    <s v="PID0604"/>
    <s v="Middle-aged"/>
    <x v="0"/>
    <x v="3"/>
    <n v="200000"/>
    <n v="118892.32"/>
    <n v="73.400000000000006"/>
    <x v="1"/>
    <s v="AB+"/>
  </r>
  <r>
    <s v="PID0605"/>
    <s v="Middle-aged"/>
    <x v="2"/>
    <x v="2"/>
    <n v="90000"/>
    <n v="68940.3"/>
    <n v="75.099999999999994"/>
    <x v="0"/>
    <s v="A-"/>
  </r>
  <r>
    <s v="PID0606"/>
    <s v="Middle-aged"/>
    <x v="1"/>
    <x v="1"/>
    <n v="200000"/>
    <n v="0"/>
    <n v="61.2"/>
    <x v="0"/>
    <s v="B+"/>
  </r>
  <r>
    <s v="PID0607"/>
    <s v="Middle-aged"/>
    <x v="0"/>
    <x v="0"/>
    <n v="500"/>
    <n v="0"/>
    <n v="83.8"/>
    <x v="0"/>
    <s v="AB+"/>
  </r>
  <r>
    <s v="PID0608"/>
    <s v="Senior"/>
    <x v="0"/>
    <x v="5"/>
    <n v="21000"/>
    <n v="14377.929999999998"/>
    <n v="84.2"/>
    <x v="0"/>
    <s v="O+"/>
  </r>
  <r>
    <s v="PID0609"/>
    <s v="Adult"/>
    <x v="1"/>
    <x v="1"/>
    <n v="45000"/>
    <n v="27291.27"/>
    <n v="79.5"/>
    <x v="1"/>
    <s v="O-"/>
  </r>
  <r>
    <s v="PID0610"/>
    <s v="Adult"/>
    <x v="0"/>
    <x v="0"/>
    <n v="45000"/>
    <n v="0"/>
    <n v="69.099999999999994"/>
    <x v="1"/>
    <s v="B+"/>
  </r>
  <r>
    <s v="PID0611"/>
    <s v="Adult"/>
    <x v="1"/>
    <x v="7"/>
    <n v="100"/>
    <n v="74.73"/>
    <n v="81.900000000000006"/>
    <x v="0"/>
    <s v="AB+"/>
  </r>
  <r>
    <s v="PID0612"/>
    <s v="Adult"/>
    <x v="0"/>
    <x v="3"/>
    <n v="45000"/>
    <n v="39937.17"/>
    <n v="83.6"/>
    <x v="1"/>
    <s v="O+"/>
  </r>
  <r>
    <s v="PID0613"/>
    <s v="Middle-aged"/>
    <x v="2"/>
    <x v="2"/>
    <n v="75000"/>
    <n v="39015.199999999997"/>
    <n v="72.099999999999994"/>
    <x v="1"/>
    <s v="O-"/>
  </r>
  <r>
    <s v="PID0614"/>
    <s v="Middle-aged"/>
    <x v="0"/>
    <x v="3"/>
    <n v="24000"/>
    <n v="0"/>
    <n v="61.6"/>
    <x v="1"/>
    <s v="AB+"/>
  </r>
  <r>
    <s v="PID0615"/>
    <s v="Middle-aged"/>
    <x v="2"/>
    <x v="4"/>
    <n v="40000"/>
    <n v="21460.080000000002"/>
    <n v="71.3"/>
    <x v="1"/>
    <s v="A-"/>
  </r>
  <r>
    <s v="PID0616"/>
    <s v="Adult"/>
    <x v="1"/>
    <x v="7"/>
    <n v="40000"/>
    <n v="34573.9"/>
    <n v="84.2"/>
    <x v="1"/>
    <s v="B-"/>
  </r>
  <r>
    <s v="PID0617"/>
    <s v="Adult"/>
    <x v="0"/>
    <x v="3"/>
    <n v="45000"/>
    <n v="23031.39"/>
    <n v="67.900000000000006"/>
    <x v="1"/>
    <s v="AB-"/>
  </r>
  <r>
    <s v="PID0618"/>
    <s v="Adult"/>
    <x v="0"/>
    <x v="3"/>
    <n v="3000"/>
    <n v="2212.29"/>
    <n v="86"/>
    <x v="1"/>
    <s v="O+"/>
  </r>
  <r>
    <s v="PID0619"/>
    <s v="Adult"/>
    <x v="1"/>
    <x v="1"/>
    <n v="90000"/>
    <n v="75623.599999999991"/>
    <n v="66.2"/>
    <x v="0"/>
    <s v="A-"/>
  </r>
  <r>
    <s v="PID0620"/>
    <s v="Adult"/>
    <x v="2"/>
    <x v="2"/>
    <n v="30000"/>
    <n v="20027.579999999998"/>
    <n v="68.3"/>
    <x v="0"/>
    <s v="B+"/>
  </r>
  <r>
    <s v="PID0621"/>
    <s v="Adult"/>
    <x v="3"/>
    <x v="6"/>
    <n v="3000"/>
    <n v="0"/>
    <n v="81.2"/>
    <x v="0"/>
    <s v="B-"/>
  </r>
  <r>
    <s v="PID0622"/>
    <s v="Adult"/>
    <x v="3"/>
    <x v="6"/>
    <n v="3000"/>
    <n v="0"/>
    <n v="75"/>
    <x v="1"/>
    <s v="AB-"/>
  </r>
  <r>
    <s v="PID0623"/>
    <s v="Adult"/>
    <x v="0"/>
    <x v="3"/>
    <n v="500"/>
    <n v="377"/>
    <n v="78.400000000000006"/>
    <x v="0"/>
    <s v="AB-"/>
  </r>
  <r>
    <s v="PID0624"/>
    <s v="Middle-aged"/>
    <x v="0"/>
    <x v="5"/>
    <n v="30000"/>
    <n v="18896.43"/>
    <n v="93.9"/>
    <x v="1"/>
    <s v="A+"/>
  </r>
  <r>
    <s v="PID0625"/>
    <s v="Young Adult"/>
    <x v="0"/>
    <x v="5"/>
    <n v="90000"/>
    <n v="50164.899999999994"/>
    <n v="81"/>
    <x v="0"/>
    <s v="A-"/>
  </r>
  <r>
    <s v="PID0626"/>
    <s v="Middle-aged"/>
    <x v="3"/>
    <x v="6"/>
    <n v="4000"/>
    <n v="3414.52"/>
    <n v="58.5"/>
    <x v="1"/>
    <s v="O+"/>
  </r>
  <r>
    <s v="PID0627"/>
    <s v="Adult"/>
    <x v="1"/>
    <x v="1"/>
    <n v="12000"/>
    <n v="0"/>
    <n v="87.8"/>
    <x v="1"/>
    <s v="O+"/>
  </r>
  <r>
    <s v="PID0628"/>
    <s v="Senior"/>
    <x v="2"/>
    <x v="2"/>
    <n v="240000"/>
    <n v="152671.08000000002"/>
    <n v="98.2"/>
    <x v="0"/>
    <s v="B-"/>
  </r>
  <r>
    <s v="PID0629"/>
    <s v="Middle-aged"/>
    <x v="0"/>
    <x v="3"/>
    <n v="75000"/>
    <n v="0"/>
    <n v="79.5"/>
    <x v="1"/>
    <s v="AB+"/>
  </r>
  <r>
    <s v="PID0630"/>
    <s v="Middle-aged"/>
    <x v="3"/>
    <x v="6"/>
    <n v="100"/>
    <n v="50.16"/>
    <n v="86.6"/>
    <x v="1"/>
    <s v="AB+"/>
  </r>
  <r>
    <s v="PID0631"/>
    <s v="Adult"/>
    <x v="2"/>
    <x v="4"/>
    <n v="45000"/>
    <n v="25246.350000000002"/>
    <n v="98.3"/>
    <x v="1"/>
    <s v="A+"/>
  </r>
  <r>
    <s v="PID0632"/>
    <s v="Adult"/>
    <x v="1"/>
    <x v="7"/>
    <n v="16000"/>
    <n v="12849.12"/>
    <n v="70.099999999999994"/>
    <x v="0"/>
    <s v="O+"/>
  </r>
  <r>
    <s v="PID0633"/>
    <s v="Adult"/>
    <x v="0"/>
    <x v="3"/>
    <n v="300000"/>
    <n v="150218.16"/>
    <n v="66.599999999999994"/>
    <x v="1"/>
    <s v="B+"/>
  </r>
  <r>
    <s v="PID0634"/>
    <s v="Senior"/>
    <x v="0"/>
    <x v="5"/>
    <n v="500"/>
    <n v="0"/>
    <n v="60.4"/>
    <x v="0"/>
    <s v="O-"/>
  </r>
  <r>
    <s v="PID0635"/>
    <s v="Middle-aged"/>
    <x v="3"/>
    <x v="6"/>
    <n v="21000"/>
    <n v="13295.94"/>
    <n v="87.1"/>
    <x v="0"/>
    <s v="B-"/>
  </r>
  <r>
    <s v="PID0636"/>
    <s v="Middle-aged"/>
    <x v="0"/>
    <x v="5"/>
    <n v="3000"/>
    <n v="1702.98"/>
    <n v="77.900000000000006"/>
    <x v="1"/>
    <s v="AB-"/>
  </r>
  <r>
    <s v="PID0637"/>
    <s v="Senior"/>
    <x v="0"/>
    <x v="0"/>
    <n v="75000"/>
    <n v="43878.649999999994"/>
    <n v="90.5"/>
    <x v="1"/>
    <s v="B-"/>
  </r>
  <r>
    <s v="PID0638"/>
    <s v="Adult"/>
    <x v="2"/>
    <x v="2"/>
    <n v="12000"/>
    <n v="8131.7999999999993"/>
    <n v="89"/>
    <x v="1"/>
    <s v="O-"/>
  </r>
  <r>
    <s v="PID0639"/>
    <s v="Middle-aged"/>
    <x v="2"/>
    <x v="2"/>
    <n v="30000"/>
    <n v="16801.439999999999"/>
    <n v="86"/>
    <x v="0"/>
    <s v="B-"/>
  </r>
  <r>
    <s v="PID0640"/>
    <s v="Middle-aged"/>
    <x v="2"/>
    <x v="4"/>
    <n v="18000"/>
    <n v="0"/>
    <n v="72.900000000000006"/>
    <x v="1"/>
    <s v="A-"/>
  </r>
  <r>
    <s v="PID0641"/>
    <s v="Adult"/>
    <x v="1"/>
    <x v="1"/>
    <n v="250000"/>
    <n v="144130.1"/>
    <n v="83.5"/>
    <x v="0"/>
    <s v="B+"/>
  </r>
  <r>
    <s v="PID0642"/>
    <s v="Middle-aged"/>
    <x v="0"/>
    <x v="3"/>
    <n v="16000"/>
    <n v="10594.86"/>
    <n v="95.3"/>
    <x v="1"/>
    <s v="O-"/>
  </r>
  <r>
    <s v="PID0643"/>
    <s v="Middle-aged"/>
    <x v="2"/>
    <x v="2"/>
    <n v="10000"/>
    <n v="0"/>
    <n v="72"/>
    <x v="0"/>
    <s v="B+"/>
  </r>
  <r>
    <s v="PID0644"/>
    <s v="Middle-aged"/>
    <x v="2"/>
    <x v="4"/>
    <n v="200000"/>
    <n v="0"/>
    <n v="72.7"/>
    <x v="1"/>
    <s v="A+"/>
  </r>
  <r>
    <s v="PID0645"/>
    <s v="Adult"/>
    <x v="0"/>
    <x v="0"/>
    <n v="45000"/>
    <n v="30544.590000000004"/>
    <n v="81.900000000000006"/>
    <x v="1"/>
    <s v="B-"/>
  </r>
  <r>
    <s v="PID0646"/>
    <s v="Middle-aged"/>
    <x v="1"/>
    <x v="7"/>
    <n v="90000"/>
    <n v="48103.05"/>
    <n v="79.2"/>
    <x v="0"/>
    <s v="B+"/>
  </r>
  <r>
    <s v="PID0647"/>
    <s v="Middle-aged"/>
    <x v="2"/>
    <x v="4"/>
    <n v="3000"/>
    <n v="2095.17"/>
    <n v="78.599999999999994"/>
    <x v="0"/>
    <s v="O-"/>
  </r>
  <r>
    <s v="PID0648"/>
    <s v="Adult"/>
    <x v="0"/>
    <x v="0"/>
    <n v="90000"/>
    <n v="71874.399999999994"/>
    <n v="59.9"/>
    <x v="1"/>
    <s v="A-"/>
  </r>
  <r>
    <s v="PID0649"/>
    <s v="Elderly"/>
    <x v="1"/>
    <x v="7"/>
    <n v="200000"/>
    <n v="159176.6"/>
    <n v="55.1"/>
    <x v="0"/>
    <s v="AB+"/>
  </r>
  <r>
    <s v="PID0650"/>
    <s v="Senior"/>
    <x v="1"/>
    <x v="7"/>
    <n v="3000"/>
    <n v="2477.58"/>
    <n v="55.7"/>
    <x v="1"/>
    <s v="O-"/>
  </r>
  <r>
    <s v="PID0651"/>
    <s v="Adult"/>
    <x v="1"/>
    <x v="7"/>
    <n v="40000"/>
    <n v="23723.899999999998"/>
    <n v="62.6"/>
    <x v="0"/>
    <s v="A+"/>
  </r>
  <r>
    <s v="PID0652"/>
    <s v="Adult"/>
    <x v="1"/>
    <x v="7"/>
    <n v="500"/>
    <n v="394.89"/>
    <n v="98.5"/>
    <x v="1"/>
    <s v="B+"/>
  </r>
  <r>
    <s v="PID0653"/>
    <s v="Adult"/>
    <x v="1"/>
    <x v="7"/>
    <n v="60000"/>
    <n v="53382.16"/>
    <n v="80.3"/>
    <x v="0"/>
    <s v="AB+"/>
  </r>
  <r>
    <s v="PID0654"/>
    <s v="Senior"/>
    <x v="2"/>
    <x v="2"/>
    <n v="200"/>
    <n v="122.98"/>
    <n v="49.6"/>
    <x v="0"/>
    <s v="B-"/>
  </r>
  <r>
    <s v="PID0655"/>
    <s v="Adult"/>
    <x v="2"/>
    <x v="4"/>
    <n v="200000"/>
    <n v="124213.09999999999"/>
    <n v="103.8"/>
    <x v="0"/>
    <s v="O-"/>
  </r>
  <r>
    <s v="PID0656"/>
    <s v="Adult"/>
    <x v="0"/>
    <x v="5"/>
    <n v="250000"/>
    <n v="200949.1"/>
    <n v="81"/>
    <x v="1"/>
    <s v="B+"/>
  </r>
  <r>
    <s v="PID0657"/>
    <s v="Young Adult"/>
    <x v="0"/>
    <x v="5"/>
    <n v="60000"/>
    <n v="48097.399999999994"/>
    <n v="85.2"/>
    <x v="1"/>
    <s v="A+"/>
  </r>
  <r>
    <s v="PID0658"/>
    <s v="Adult"/>
    <x v="0"/>
    <x v="5"/>
    <n v="40000"/>
    <n v="0"/>
    <n v="62.9"/>
    <x v="1"/>
    <s v="AB+"/>
  </r>
  <r>
    <s v="PID0659"/>
    <s v="Middle-aged"/>
    <x v="0"/>
    <x v="0"/>
    <n v="21000"/>
    <n v="16672.600000000002"/>
    <n v="75.099999999999994"/>
    <x v="1"/>
    <s v="B-"/>
  </r>
  <r>
    <s v="PID0660"/>
    <s v="Adult"/>
    <x v="1"/>
    <x v="1"/>
    <n v="300000"/>
    <n v="202307.52"/>
    <n v="74.400000000000006"/>
    <x v="0"/>
    <s v="O+"/>
  </r>
  <r>
    <s v="PID0661"/>
    <s v="Middle-aged"/>
    <x v="1"/>
    <x v="7"/>
    <n v="20000"/>
    <n v="10666.44"/>
    <n v="72.099999999999994"/>
    <x v="0"/>
    <s v="O+"/>
  </r>
  <r>
    <s v="PID0662"/>
    <s v="Middle-aged"/>
    <x v="2"/>
    <x v="2"/>
    <n v="90000"/>
    <n v="64432.799999999996"/>
    <n v="58.2"/>
    <x v="0"/>
    <s v="A-"/>
  </r>
  <r>
    <s v="PID0663"/>
    <s v="Senior"/>
    <x v="2"/>
    <x v="2"/>
    <n v="200000"/>
    <n v="126889.5"/>
    <n v="82.9"/>
    <x v="0"/>
    <s v="B+"/>
  </r>
  <r>
    <s v="PID0664"/>
    <s v="Senior"/>
    <x v="2"/>
    <x v="2"/>
    <n v="60000"/>
    <n v="0"/>
    <n v="75.5"/>
    <x v="0"/>
    <s v="AB-"/>
  </r>
  <r>
    <s v="PID0665"/>
    <s v="Middle-aged"/>
    <x v="0"/>
    <x v="0"/>
    <n v="24000"/>
    <n v="16320.78"/>
    <n v="73.900000000000006"/>
    <x v="1"/>
    <s v="B-"/>
  </r>
  <r>
    <s v="PID0666"/>
    <s v="Middle-aged"/>
    <x v="3"/>
    <x v="6"/>
    <n v="36000"/>
    <n v="25044.27"/>
    <n v="62.3"/>
    <x v="1"/>
    <s v="AB+"/>
  </r>
  <r>
    <s v="PID0667"/>
    <s v="Middle-aged"/>
    <x v="1"/>
    <x v="7"/>
    <n v="250000"/>
    <n v="170546.6"/>
    <n v="86.6"/>
    <x v="0"/>
    <s v="B+"/>
  </r>
  <r>
    <s v="PID0668"/>
    <s v="Middle-aged"/>
    <x v="1"/>
    <x v="7"/>
    <n v="60000"/>
    <n v="31337.919999999998"/>
    <n v="52.7"/>
    <x v="0"/>
    <s v="A-"/>
  </r>
  <r>
    <s v="PID0669"/>
    <s v="Middle-aged"/>
    <x v="2"/>
    <x v="4"/>
    <n v="90000"/>
    <n v="73656"/>
    <n v="70.8"/>
    <x v="1"/>
    <s v="A-"/>
  </r>
  <r>
    <s v="PID0670"/>
    <s v="Adult"/>
    <x v="0"/>
    <x v="0"/>
    <n v="60000"/>
    <n v="32882.85"/>
    <n v="78.3"/>
    <x v="0"/>
    <s v="A+"/>
  </r>
  <r>
    <s v="PID0671"/>
    <s v="Young Adult"/>
    <x v="0"/>
    <x v="5"/>
    <n v="12000"/>
    <n v="0"/>
    <n v="95"/>
    <x v="0"/>
    <s v="O+"/>
  </r>
  <r>
    <s v="PID0672"/>
    <s v="Adult"/>
    <x v="2"/>
    <x v="4"/>
    <n v="12000"/>
    <n v="9054.18"/>
    <n v="90.6"/>
    <x v="1"/>
    <s v="A+"/>
  </r>
  <r>
    <s v="PID0673"/>
    <s v="Middle-aged"/>
    <x v="1"/>
    <x v="7"/>
    <n v="12000"/>
    <n v="8400.9000000000015"/>
    <n v="66.2"/>
    <x v="0"/>
    <s v="O-"/>
  </r>
  <r>
    <s v="PID0674"/>
    <s v="Adult"/>
    <x v="2"/>
    <x v="2"/>
    <n v="48000"/>
    <n v="43134.92"/>
    <n v="66.900000000000006"/>
    <x v="1"/>
    <s v="A-"/>
  </r>
  <r>
    <s v="PID0675"/>
    <s v="Adult"/>
    <x v="0"/>
    <x v="5"/>
    <n v="18000"/>
    <n v="9478.98"/>
    <n v="58.7"/>
    <x v="1"/>
    <s v="AB-"/>
  </r>
  <r>
    <s v="PID0676"/>
    <s v="Adult"/>
    <x v="2"/>
    <x v="2"/>
    <n v="60000"/>
    <n v="50145.04"/>
    <n v="104.7"/>
    <x v="1"/>
    <s v="B-"/>
  </r>
  <r>
    <s v="PID0677"/>
    <s v="Adult"/>
    <x v="2"/>
    <x v="2"/>
    <n v="24000"/>
    <n v="15096.18"/>
    <n v="83.5"/>
    <x v="1"/>
    <s v="AB-"/>
  </r>
  <r>
    <s v="PID0678"/>
    <s v="Middle-aged"/>
    <x v="0"/>
    <x v="5"/>
    <n v="60000"/>
    <n v="43140.5"/>
    <n v="87.8"/>
    <x v="0"/>
    <s v="O-"/>
  </r>
  <r>
    <s v="PID0679"/>
    <s v="Middle-aged"/>
    <x v="0"/>
    <x v="3"/>
    <n v="500"/>
    <n v="288.08999999999997"/>
    <n v="46.1"/>
    <x v="0"/>
    <s v="B-"/>
  </r>
  <r>
    <s v="PID0680"/>
    <s v="Adult"/>
    <x v="1"/>
    <x v="7"/>
    <n v="36000"/>
    <n v="31428.06"/>
    <n v="88.9"/>
    <x v="1"/>
    <s v="AB-"/>
  </r>
  <r>
    <s v="PID0681"/>
    <s v="Middle-aged"/>
    <x v="3"/>
    <x v="6"/>
    <n v="2000"/>
    <n v="1304.68"/>
    <n v="67.5"/>
    <x v="1"/>
    <s v="AB+"/>
  </r>
  <r>
    <s v="PID0682"/>
    <s v="Senior"/>
    <x v="0"/>
    <x v="3"/>
    <n v="100"/>
    <n v="86.42"/>
    <n v="60.5"/>
    <x v="0"/>
    <s v="A+"/>
  </r>
  <r>
    <s v="PID0683"/>
    <s v="Adult"/>
    <x v="0"/>
    <x v="5"/>
    <n v="24000"/>
    <n v="15400.439999999999"/>
    <n v="57.6"/>
    <x v="1"/>
    <s v="O-"/>
  </r>
  <r>
    <s v="PID0684"/>
    <s v="Senior"/>
    <x v="0"/>
    <x v="5"/>
    <n v="18000"/>
    <n v="0"/>
    <n v="62"/>
    <x v="0"/>
    <s v="A+"/>
  </r>
  <r>
    <s v="PID0685"/>
    <s v="Middle-aged"/>
    <x v="0"/>
    <x v="0"/>
    <n v="500"/>
    <n v="309.23"/>
    <n v="66.2"/>
    <x v="0"/>
    <s v="O+"/>
  </r>
  <r>
    <s v="PID0686"/>
    <s v="Middle-aged"/>
    <x v="3"/>
    <x v="6"/>
    <n v="20000"/>
    <n v="15489.94"/>
    <n v="66.8"/>
    <x v="1"/>
    <s v="B+"/>
  </r>
  <r>
    <s v="PID0687"/>
    <s v="Middle-aged"/>
    <x v="0"/>
    <x v="3"/>
    <n v="500"/>
    <n v="262.81"/>
    <n v="67.2"/>
    <x v="0"/>
    <s v="O-"/>
  </r>
  <r>
    <s v="PID0688"/>
    <s v="Adult"/>
    <x v="0"/>
    <x v="3"/>
    <n v="200000"/>
    <n v="167637.20000000001"/>
    <n v="91"/>
    <x v="0"/>
    <s v="B+"/>
  </r>
  <r>
    <s v="PID0689"/>
    <s v="Adult"/>
    <x v="0"/>
    <x v="5"/>
    <n v="100"/>
    <n v="59.02"/>
    <n v="70.8"/>
    <x v="1"/>
    <s v="AB+"/>
  </r>
  <r>
    <s v="PID0690"/>
    <s v="Middle-aged"/>
    <x v="2"/>
    <x v="2"/>
    <n v="250000"/>
    <n v="139263.20000000001"/>
    <n v="85.7"/>
    <x v="0"/>
    <s v="B+"/>
  </r>
  <r>
    <s v="PID0691"/>
    <s v="Middle-aged"/>
    <x v="0"/>
    <x v="3"/>
    <n v="18000"/>
    <n v="0"/>
    <n v="74.2"/>
    <x v="0"/>
    <s v="A-"/>
  </r>
  <r>
    <s v="PID0692"/>
    <s v="Adult"/>
    <x v="2"/>
    <x v="4"/>
    <n v="18000"/>
    <n v="15191.880000000001"/>
    <n v="69.900000000000006"/>
    <x v="1"/>
    <s v="AB-"/>
  </r>
  <r>
    <s v="PID0693"/>
    <s v="Senior"/>
    <x v="3"/>
    <x v="6"/>
    <n v="90000"/>
    <n v="0"/>
    <n v="83.7"/>
    <x v="0"/>
    <s v="AB+"/>
  </r>
  <r>
    <s v="PID0694"/>
    <s v="Adult"/>
    <x v="2"/>
    <x v="2"/>
    <n v="18000"/>
    <n v="15334.74"/>
    <n v="101.1"/>
    <x v="1"/>
    <s v="A+"/>
  </r>
  <r>
    <s v="PID0695"/>
    <s v="Adult"/>
    <x v="2"/>
    <x v="2"/>
    <n v="60000"/>
    <n v="48267.05"/>
    <n v="81.5"/>
    <x v="0"/>
    <s v="O-"/>
  </r>
  <r>
    <s v="PID0696"/>
    <s v="Adult"/>
    <x v="0"/>
    <x v="5"/>
    <n v="60000"/>
    <n v="44041.1"/>
    <n v="85.2"/>
    <x v="1"/>
    <s v="B+"/>
  </r>
  <r>
    <s v="PID0697"/>
    <s v="Adult"/>
    <x v="2"/>
    <x v="4"/>
    <n v="24000"/>
    <n v="19459.29"/>
    <n v="84.2"/>
    <x v="0"/>
    <s v="A+"/>
  </r>
  <r>
    <s v="PID0698"/>
    <s v="Adult"/>
    <x v="2"/>
    <x v="2"/>
    <n v="48000"/>
    <n v="28136.92"/>
    <n v="60.6"/>
    <x v="1"/>
    <s v="A+"/>
  </r>
  <r>
    <s v="PID0699"/>
    <s v="Adult"/>
    <x v="0"/>
    <x v="5"/>
    <n v="90000"/>
    <n v="66656.2"/>
    <n v="93.6"/>
    <x v="1"/>
    <s v="O+"/>
  </r>
  <r>
    <s v="PID0700"/>
    <s v="Adult"/>
    <x v="0"/>
    <x v="5"/>
    <n v="18000"/>
    <n v="0"/>
    <n v="92.1"/>
    <x v="1"/>
    <s v="O+"/>
  </r>
  <r>
    <s v="PID0701"/>
    <s v="Middle-aged"/>
    <x v="0"/>
    <x v="0"/>
    <n v="24000"/>
    <n v="14503.32"/>
    <n v="55.7"/>
    <x v="0"/>
    <s v="O-"/>
  </r>
  <r>
    <s v="PID0702"/>
    <s v="Adult"/>
    <x v="0"/>
    <x v="3"/>
    <n v="12000"/>
    <n v="8919.66"/>
    <n v="82.2"/>
    <x v="0"/>
    <s v="O-"/>
  </r>
  <r>
    <s v="PID0703"/>
    <s v="Senior"/>
    <x v="3"/>
    <x v="6"/>
    <n v="20000"/>
    <n v="13780.9"/>
    <n v="54.2"/>
    <x v="0"/>
    <s v="B+"/>
  </r>
  <r>
    <s v="PID0704"/>
    <s v="Senior"/>
    <x v="2"/>
    <x v="2"/>
    <n v="20000"/>
    <n v="12907.56"/>
    <n v="67"/>
    <x v="0"/>
    <s v="AB+"/>
  </r>
  <r>
    <s v="PID0705"/>
    <s v="Senior"/>
    <x v="2"/>
    <x v="4"/>
    <n v="60000"/>
    <n v="35408.32"/>
    <n v="80"/>
    <x v="1"/>
    <s v="AB-"/>
  </r>
  <r>
    <s v="PID0706"/>
    <s v="Middle-aged"/>
    <x v="1"/>
    <x v="1"/>
    <n v="250000"/>
    <n v="126508.5"/>
    <n v="80.599999999999994"/>
    <x v="1"/>
    <s v="O-"/>
  </r>
  <r>
    <s v="PID0707"/>
    <s v="Adult"/>
    <x v="2"/>
    <x v="2"/>
    <n v="12000"/>
    <n v="6771.42"/>
    <n v="80.900000000000006"/>
    <x v="1"/>
    <s v="O+"/>
  </r>
  <r>
    <s v="PID0708"/>
    <s v="Middle-aged"/>
    <x v="0"/>
    <x v="3"/>
    <n v="90000"/>
    <n v="59766.450000000004"/>
    <n v="61.8"/>
    <x v="1"/>
    <s v="A+"/>
  </r>
  <r>
    <s v="PID0709"/>
    <s v="Adult"/>
    <x v="1"/>
    <x v="7"/>
    <n v="90000"/>
    <n v="75760.05"/>
    <n v="86.7"/>
    <x v="0"/>
    <s v="AB+"/>
  </r>
  <r>
    <s v="PID0710"/>
    <s v="Adult"/>
    <x v="1"/>
    <x v="7"/>
    <n v="16000"/>
    <n v="13875.26"/>
    <n v="64.8"/>
    <x v="1"/>
    <s v="O-"/>
  </r>
  <r>
    <s v="PID0711"/>
    <s v="Middle-aged"/>
    <x v="2"/>
    <x v="4"/>
    <n v="40000"/>
    <n v="35384.899999999994"/>
    <n v="65.099999999999994"/>
    <x v="1"/>
    <s v="B-"/>
  </r>
  <r>
    <s v="PID0712"/>
    <s v="Middle-aged"/>
    <x v="1"/>
    <x v="7"/>
    <n v="500"/>
    <n v="406.64"/>
    <n v="96.4"/>
    <x v="0"/>
    <s v="A+"/>
  </r>
  <r>
    <s v="PID0713"/>
    <s v="Adult"/>
    <x v="3"/>
    <x v="6"/>
    <n v="500"/>
    <n v="344.07"/>
    <n v="64.8"/>
    <x v="0"/>
    <s v="B-"/>
  </r>
  <r>
    <s v="PID0714"/>
    <s v="Middle-aged"/>
    <x v="0"/>
    <x v="5"/>
    <n v="12000"/>
    <n v="6670.62"/>
    <n v="68.5"/>
    <x v="1"/>
    <s v="B+"/>
  </r>
  <r>
    <s v="PID0715"/>
    <s v="Middle-aged"/>
    <x v="3"/>
    <x v="6"/>
    <n v="60000"/>
    <n v="51497"/>
    <n v="84.9"/>
    <x v="1"/>
    <s v="O-"/>
  </r>
  <r>
    <s v="PID0716"/>
    <s v="Middle-aged"/>
    <x v="0"/>
    <x v="3"/>
    <n v="36000"/>
    <n v="18567.12"/>
    <n v="84.3"/>
    <x v="0"/>
    <s v="A-"/>
  </r>
  <r>
    <s v="PID0717"/>
    <s v="Middle-aged"/>
    <x v="2"/>
    <x v="4"/>
    <n v="250000"/>
    <n v="154206.1"/>
    <n v="57.7"/>
    <x v="1"/>
    <s v="O-"/>
  </r>
  <r>
    <s v="PID0718"/>
    <s v="Senior"/>
    <x v="2"/>
    <x v="2"/>
    <n v="3000"/>
    <n v="2193.54"/>
    <n v="71.900000000000006"/>
    <x v="1"/>
    <s v="O+"/>
  </r>
  <r>
    <s v="PID0719"/>
    <s v="Adult"/>
    <x v="3"/>
    <x v="6"/>
    <n v="100"/>
    <n v="65.45"/>
    <n v="94.9"/>
    <x v="1"/>
    <s v="B+"/>
  </r>
  <r>
    <s v="PID0720"/>
    <s v="Adult"/>
    <x v="0"/>
    <x v="5"/>
    <n v="800"/>
    <n v="557.95000000000005"/>
    <n v="80.8"/>
    <x v="0"/>
    <s v="B+"/>
  </r>
  <r>
    <s v="PID0721"/>
    <s v="Senior"/>
    <x v="1"/>
    <x v="7"/>
    <n v="500"/>
    <n v="366.9"/>
    <n v="79.2"/>
    <x v="0"/>
    <s v="O+"/>
  </r>
  <r>
    <s v="PID0722"/>
    <s v="Adult"/>
    <x v="0"/>
    <x v="3"/>
    <n v="20000"/>
    <n v="15172.92"/>
    <n v="85.8"/>
    <x v="0"/>
    <s v="B+"/>
  </r>
  <r>
    <s v="PID0723"/>
    <s v="Adult"/>
    <x v="3"/>
    <x v="6"/>
    <n v="100"/>
    <n v="87.14"/>
    <n v="89.2"/>
    <x v="0"/>
    <s v="A-"/>
  </r>
  <r>
    <s v="PID0724"/>
    <s v="Middle-aged"/>
    <x v="0"/>
    <x v="0"/>
    <n v="20000"/>
    <n v="13300.26"/>
    <n v="53.3"/>
    <x v="1"/>
    <s v="A-"/>
  </r>
  <r>
    <s v="PID0725"/>
    <s v="Adult"/>
    <x v="0"/>
    <x v="5"/>
    <n v="24000"/>
    <n v="14020.68"/>
    <n v="66.099999999999994"/>
    <x v="0"/>
    <s v="B-"/>
  </r>
  <r>
    <s v="PID0726"/>
    <s v="Senior"/>
    <x v="0"/>
    <x v="5"/>
    <n v="24000"/>
    <n v="0"/>
    <n v="70.400000000000006"/>
    <x v="0"/>
    <s v="B+"/>
  </r>
  <r>
    <s v="PID0727"/>
    <s v="Middle-aged"/>
    <x v="0"/>
    <x v="0"/>
    <n v="12000"/>
    <n v="8729.76"/>
    <n v="95.6"/>
    <x v="0"/>
    <s v="AB-"/>
  </r>
  <r>
    <s v="PID0728"/>
    <s v="Middle-aged"/>
    <x v="2"/>
    <x v="2"/>
    <n v="24000"/>
    <n v="12841.380000000001"/>
    <n v="57.6"/>
    <x v="1"/>
    <s v="O-"/>
  </r>
  <r>
    <s v="PID0729"/>
    <s v="Senior"/>
    <x v="1"/>
    <x v="7"/>
    <n v="90000"/>
    <n v="60509.45"/>
    <n v="46.5"/>
    <x v="1"/>
    <s v="AB-"/>
  </r>
  <r>
    <s v="PID0730"/>
    <s v="Middle-aged"/>
    <x v="0"/>
    <x v="3"/>
    <n v="90000"/>
    <n v="0"/>
    <n v="73.900000000000006"/>
    <x v="1"/>
    <s v="A+"/>
  </r>
  <r>
    <s v="PID0731"/>
    <s v="Adult"/>
    <x v="1"/>
    <x v="7"/>
    <n v="60000"/>
    <n v="38631.699999999997"/>
    <n v="79.8"/>
    <x v="0"/>
    <s v="O-"/>
  </r>
  <r>
    <s v="PID0732"/>
    <s v="Middle-aged"/>
    <x v="1"/>
    <x v="7"/>
    <n v="48000"/>
    <n v="29553.119999999999"/>
    <n v="91.3"/>
    <x v="0"/>
    <s v="B+"/>
  </r>
  <r>
    <s v="PID0733"/>
    <s v="Middle-aged"/>
    <x v="1"/>
    <x v="7"/>
    <n v="800"/>
    <n v="663.33"/>
    <n v="75.3"/>
    <x v="1"/>
    <s v="A+"/>
  </r>
  <r>
    <s v="PID0734"/>
    <s v="Senior"/>
    <x v="0"/>
    <x v="0"/>
    <n v="40000"/>
    <n v="24648.699999999997"/>
    <n v="79.099999999999994"/>
    <x v="0"/>
    <s v="AB-"/>
  </r>
  <r>
    <s v="PID0735"/>
    <s v="Middle-aged"/>
    <x v="0"/>
    <x v="5"/>
    <n v="12000"/>
    <n v="10012.26"/>
    <n v="63.8"/>
    <x v="1"/>
    <s v="O+"/>
  </r>
  <r>
    <s v="PID0736"/>
    <s v="Middle-aged"/>
    <x v="3"/>
    <x v="6"/>
    <n v="15000"/>
    <n v="10751.5"/>
    <n v="65.099999999999994"/>
    <x v="1"/>
    <s v="O-"/>
  </r>
  <r>
    <s v="PID0737"/>
    <s v="Adult"/>
    <x v="3"/>
    <x v="6"/>
    <n v="12000"/>
    <n v="10198.380000000001"/>
    <n v="65.400000000000006"/>
    <x v="0"/>
    <s v="O-"/>
  </r>
  <r>
    <s v="PID0738"/>
    <s v="Adult"/>
    <x v="0"/>
    <x v="3"/>
    <n v="20000"/>
    <n v="10425.280000000001"/>
    <n v="86.7"/>
    <x v="1"/>
    <s v="A-"/>
  </r>
  <r>
    <s v="PID0739"/>
    <s v="Middle-aged"/>
    <x v="2"/>
    <x v="2"/>
    <n v="45000"/>
    <n v="0"/>
    <n v="82.9"/>
    <x v="0"/>
    <s v="O-"/>
  </r>
  <r>
    <s v="PID0740"/>
    <s v="Middle-aged"/>
    <x v="1"/>
    <x v="7"/>
    <n v="24000"/>
    <n v="0"/>
    <n v="68.3"/>
    <x v="0"/>
    <s v="B-"/>
  </r>
  <r>
    <s v="PID0741"/>
    <s v="Middle-aged"/>
    <x v="0"/>
    <x v="3"/>
    <n v="90000"/>
    <n v="66268.25"/>
    <n v="91.6"/>
    <x v="0"/>
    <s v="A-"/>
  </r>
  <r>
    <s v="PID0742"/>
    <s v="Middle-aged"/>
    <x v="2"/>
    <x v="4"/>
    <n v="3000"/>
    <n v="1767.42"/>
    <n v="66.8"/>
    <x v="1"/>
    <s v="A-"/>
  </r>
  <r>
    <s v="PID0743"/>
    <s v="Adult"/>
    <x v="2"/>
    <x v="4"/>
    <n v="20000"/>
    <n v="10044.68"/>
    <n v="87.4"/>
    <x v="0"/>
    <s v="B+"/>
  </r>
  <r>
    <s v="PID0744"/>
    <s v="Middle-aged"/>
    <x v="1"/>
    <x v="1"/>
    <n v="3000"/>
    <n v="2420.9700000000003"/>
    <n v="85.8"/>
    <x v="1"/>
    <s v="A-"/>
  </r>
  <r>
    <s v="PID0745"/>
    <s v="Adult"/>
    <x v="2"/>
    <x v="4"/>
    <n v="12000"/>
    <n v="7689"/>
    <n v="75.400000000000006"/>
    <x v="0"/>
    <s v="AB-"/>
  </r>
  <r>
    <s v="PID0746"/>
    <s v="Adult"/>
    <x v="0"/>
    <x v="5"/>
    <n v="500"/>
    <n v="405.67"/>
    <n v="77.900000000000006"/>
    <x v="0"/>
    <s v="O+"/>
  </r>
  <r>
    <s v="PID0747"/>
    <s v="Adult"/>
    <x v="0"/>
    <x v="5"/>
    <n v="300000"/>
    <n v="0"/>
    <n v="97.6"/>
    <x v="0"/>
    <s v="O-"/>
  </r>
  <r>
    <s v="PID0748"/>
    <s v="Adult"/>
    <x v="1"/>
    <x v="7"/>
    <n v="200000"/>
    <n v="141389.44"/>
    <n v="97.1"/>
    <x v="0"/>
    <s v="O+"/>
  </r>
  <r>
    <s v="PID0749"/>
    <s v="Middle-aged"/>
    <x v="0"/>
    <x v="5"/>
    <n v="240000"/>
    <n v="211079.16"/>
    <n v="73"/>
    <x v="1"/>
    <s v="A-"/>
  </r>
  <r>
    <s v="PID0750"/>
    <s v="Senior"/>
    <x v="3"/>
    <x v="6"/>
    <n v="100"/>
    <n v="0"/>
    <n v="95.1"/>
    <x v="1"/>
    <s v="O+"/>
  </r>
  <r>
    <s v="PID0751"/>
    <s v="Senior"/>
    <x v="1"/>
    <x v="1"/>
    <n v="20000"/>
    <n v="15758.62"/>
    <n v="84.2"/>
    <x v="1"/>
    <s v="A-"/>
  </r>
  <r>
    <s v="PID0752"/>
    <s v="Middle-aged"/>
    <x v="0"/>
    <x v="3"/>
    <n v="18000"/>
    <n v="13560.54"/>
    <n v="84.8"/>
    <x v="1"/>
    <s v="O-"/>
  </r>
  <r>
    <s v="PID0753"/>
    <s v="Senior"/>
    <x v="0"/>
    <x v="0"/>
    <n v="32000"/>
    <n v="27093.279999999999"/>
    <n v="68.900000000000006"/>
    <x v="1"/>
    <s v="O-"/>
  </r>
  <r>
    <s v="PID0754"/>
    <s v="Adult"/>
    <x v="3"/>
    <x v="6"/>
    <n v="24000"/>
    <n v="13327.14"/>
    <n v="70.7"/>
    <x v="0"/>
    <s v="O-"/>
  </r>
  <r>
    <s v="PID0755"/>
    <s v="Middle-aged"/>
    <x v="2"/>
    <x v="4"/>
    <n v="20000"/>
    <n v="11426.44"/>
    <n v="60.8"/>
    <x v="0"/>
    <s v="B-"/>
  </r>
  <r>
    <s v="PID0756"/>
    <s v="Middle-aged"/>
    <x v="1"/>
    <x v="7"/>
    <n v="60000"/>
    <n v="0"/>
    <n v="58"/>
    <x v="0"/>
    <s v="O-"/>
  </r>
  <r>
    <s v="PID0757"/>
    <s v="Adult"/>
    <x v="0"/>
    <x v="0"/>
    <n v="15000"/>
    <n v="12315.599999999999"/>
    <n v="86.6"/>
    <x v="0"/>
    <s v="AB+"/>
  </r>
  <r>
    <s v="PID0758"/>
    <s v="Adult"/>
    <x v="1"/>
    <x v="7"/>
    <n v="12000"/>
    <n v="9147.9000000000015"/>
    <n v="89.9"/>
    <x v="1"/>
    <s v="B+"/>
  </r>
  <r>
    <s v="PID0759"/>
    <s v="Middle-aged"/>
    <x v="2"/>
    <x v="2"/>
    <n v="18000"/>
    <n v="0"/>
    <n v="77.8"/>
    <x v="0"/>
    <s v="A+"/>
  </r>
  <r>
    <s v="PID0760"/>
    <s v="Adult"/>
    <x v="0"/>
    <x v="0"/>
    <n v="240000"/>
    <n v="167045.76000000001"/>
    <n v="105.8"/>
    <x v="0"/>
    <s v="AB+"/>
  </r>
  <r>
    <s v="PID0761"/>
    <s v="Middle-aged"/>
    <x v="3"/>
    <x v="6"/>
    <n v="72000"/>
    <n v="54255.64"/>
    <n v="68.7"/>
    <x v="0"/>
    <s v="O-"/>
  </r>
  <r>
    <s v="PID0762"/>
    <s v="Senior"/>
    <x v="1"/>
    <x v="7"/>
    <n v="32000"/>
    <n v="28784.2"/>
    <n v="47"/>
    <x v="1"/>
    <s v="AB-"/>
  </r>
  <r>
    <s v="PID0763"/>
    <s v="Senior"/>
    <x v="1"/>
    <x v="1"/>
    <n v="12000"/>
    <n v="9897.48"/>
    <n v="56"/>
    <x v="1"/>
    <s v="AB+"/>
  </r>
  <r>
    <s v="PID0764"/>
    <s v="Middle-aged"/>
    <x v="1"/>
    <x v="7"/>
    <n v="240000"/>
    <n v="180338.76"/>
    <n v="92.3"/>
    <x v="0"/>
    <s v="AB+"/>
  </r>
  <r>
    <s v="PID0765"/>
    <s v="Adult"/>
    <x v="0"/>
    <x v="0"/>
    <n v="200000"/>
    <n v="0"/>
    <n v="74.7"/>
    <x v="0"/>
    <s v="AB+"/>
  </r>
  <r>
    <s v="PID0766"/>
    <s v="Middle-aged"/>
    <x v="2"/>
    <x v="4"/>
    <n v="3000"/>
    <n v="0"/>
    <n v="69.8"/>
    <x v="1"/>
    <s v="B-"/>
  </r>
  <r>
    <s v="PID0767"/>
    <s v="Middle-aged"/>
    <x v="0"/>
    <x v="3"/>
    <n v="20000"/>
    <n v="11516.22"/>
    <n v="91"/>
    <x v="0"/>
    <s v="B+"/>
  </r>
  <r>
    <s v="PID0768"/>
    <s v="Adult"/>
    <x v="0"/>
    <x v="3"/>
    <n v="15000"/>
    <n v="9725.4499999999989"/>
    <n v="70.099999999999994"/>
    <x v="1"/>
    <s v="A+"/>
  </r>
  <r>
    <s v="PID0769"/>
    <s v="Middle-aged"/>
    <x v="2"/>
    <x v="4"/>
    <n v="72000"/>
    <n v="62499.040000000001"/>
    <n v="87"/>
    <x v="1"/>
    <s v="AB-"/>
  </r>
  <r>
    <s v="PID0770"/>
    <s v="Middle-aged"/>
    <x v="0"/>
    <x v="0"/>
    <n v="12000"/>
    <n v="10477.24"/>
    <n v="86.4"/>
    <x v="1"/>
    <s v="O+"/>
  </r>
  <r>
    <s v="PID0771"/>
    <s v="Adult"/>
    <x v="2"/>
    <x v="4"/>
    <n v="1600"/>
    <n v="0"/>
    <n v="77.400000000000006"/>
    <x v="1"/>
    <s v="A-"/>
  </r>
  <r>
    <s v="PID0772"/>
    <s v="Middle-aged"/>
    <x v="2"/>
    <x v="4"/>
    <n v="15000"/>
    <n v="8053.95"/>
    <n v="50.4"/>
    <x v="1"/>
    <s v="O-"/>
  </r>
  <r>
    <s v="PID0773"/>
    <s v="Senior"/>
    <x v="1"/>
    <x v="1"/>
    <n v="32000"/>
    <n v="22571.599999999999"/>
    <n v="75.900000000000006"/>
    <x v="0"/>
    <s v="B+"/>
  </r>
  <r>
    <s v="PID0774"/>
    <s v="Adult"/>
    <x v="1"/>
    <x v="7"/>
    <n v="90000"/>
    <n v="0"/>
    <n v="88.9"/>
    <x v="0"/>
    <s v="AB+"/>
  </r>
  <r>
    <s v="PID0775"/>
    <s v="Adult"/>
    <x v="0"/>
    <x v="5"/>
    <n v="12000"/>
    <n v="6521.22"/>
    <n v="55.4"/>
    <x v="0"/>
    <s v="B-"/>
  </r>
  <r>
    <s v="PID0776"/>
    <s v="Middle-aged"/>
    <x v="1"/>
    <x v="7"/>
    <n v="12000"/>
    <n v="0"/>
    <n v="98.2"/>
    <x v="0"/>
    <s v="B-"/>
  </r>
  <r>
    <s v="PID0777"/>
    <s v="Middle-aged"/>
    <x v="1"/>
    <x v="7"/>
    <n v="240000"/>
    <n v="194104.2"/>
    <n v="86.2"/>
    <x v="0"/>
    <s v="B+"/>
  </r>
  <r>
    <s v="PID0778"/>
    <s v="Middle-aged"/>
    <x v="1"/>
    <x v="7"/>
    <n v="40000"/>
    <n v="0"/>
    <n v="77.7"/>
    <x v="0"/>
    <s v="AB+"/>
  </r>
  <r>
    <s v="PID0779"/>
    <s v="Adult"/>
    <x v="3"/>
    <x v="6"/>
    <n v="240000"/>
    <n v="0"/>
    <n v="89.8"/>
    <x v="0"/>
    <s v="A-"/>
  </r>
  <r>
    <s v="PID0780"/>
    <s v="Adult"/>
    <x v="0"/>
    <x v="0"/>
    <n v="90000"/>
    <n v="77124.45"/>
    <n v="87.7"/>
    <x v="0"/>
    <s v="AB+"/>
  </r>
  <r>
    <s v="PID0781"/>
    <s v="Senior"/>
    <x v="0"/>
    <x v="3"/>
    <n v="4000"/>
    <n v="3240.2"/>
    <n v="56"/>
    <x v="1"/>
    <s v="B+"/>
  </r>
  <r>
    <s v="PID0782"/>
    <s v="Middle-aged"/>
    <x v="0"/>
    <x v="0"/>
    <n v="45000"/>
    <n v="29182.86"/>
    <n v="56.2"/>
    <x v="0"/>
    <s v="O-"/>
  </r>
  <r>
    <s v="PID0783"/>
    <s v="Elderly"/>
    <x v="0"/>
    <x v="3"/>
    <n v="100"/>
    <n v="0"/>
    <n v="87.5"/>
    <x v="0"/>
    <s v="AB-"/>
  </r>
  <r>
    <s v="PID0784"/>
    <s v="Middle-aged"/>
    <x v="2"/>
    <x v="2"/>
    <n v="72000"/>
    <n v="51103.32"/>
    <n v="62.5"/>
    <x v="1"/>
    <s v="O-"/>
  </r>
  <r>
    <s v="PID0785"/>
    <s v="Senior"/>
    <x v="2"/>
    <x v="4"/>
    <n v="3000"/>
    <n v="2647.71"/>
    <n v="74.3"/>
    <x v="0"/>
    <s v="A-"/>
  </r>
  <r>
    <s v="PID0786"/>
    <s v="Adult"/>
    <x v="0"/>
    <x v="3"/>
    <n v="500"/>
    <n v="0"/>
    <n v="95"/>
    <x v="0"/>
    <s v="O+"/>
  </r>
  <r>
    <s v="PID0787"/>
    <s v="Senior"/>
    <x v="0"/>
    <x v="3"/>
    <n v="32000"/>
    <n v="27234.04"/>
    <n v="81.099999999999994"/>
    <x v="1"/>
    <s v="O+"/>
  </r>
  <r>
    <s v="PID0788"/>
    <s v="Young Adult"/>
    <x v="3"/>
    <x v="6"/>
    <n v="40000"/>
    <n v="0"/>
    <n v="80.2"/>
    <x v="1"/>
    <s v="A-"/>
  </r>
  <r>
    <s v="PID0789"/>
    <s v="Senior"/>
    <x v="2"/>
    <x v="4"/>
    <n v="75000"/>
    <n v="0"/>
    <n v="70.599999999999994"/>
    <x v="0"/>
    <s v="A+"/>
  </r>
  <r>
    <s v="PID0790"/>
    <s v="Adult"/>
    <x v="1"/>
    <x v="7"/>
    <n v="12000"/>
    <n v="6106.7999999999993"/>
    <n v="56.7"/>
    <x v="1"/>
    <s v="B+"/>
  </r>
  <r>
    <s v="PID0791"/>
    <s v="Middle-aged"/>
    <x v="0"/>
    <x v="5"/>
    <n v="32000"/>
    <n v="0"/>
    <n v="55.7"/>
    <x v="0"/>
    <s v="A-"/>
  </r>
  <r>
    <s v="PID0792"/>
    <s v="Adult"/>
    <x v="0"/>
    <x v="3"/>
    <n v="1000"/>
    <n v="788.3"/>
    <n v="91.3"/>
    <x v="0"/>
    <s v="B+"/>
  </r>
  <r>
    <s v="PID0793"/>
    <s v="Elderly"/>
    <x v="0"/>
    <x v="0"/>
    <n v="30000"/>
    <n v="23372.489999999998"/>
    <n v="82"/>
    <x v="0"/>
    <s v="O-"/>
  </r>
  <r>
    <s v="PID0794"/>
    <s v="Senior"/>
    <x v="1"/>
    <x v="7"/>
    <n v="500"/>
    <n v="401.53"/>
    <n v="59.9"/>
    <x v="0"/>
    <s v="O+"/>
  </r>
  <r>
    <s v="PID0795"/>
    <s v="Adult"/>
    <x v="0"/>
    <x v="5"/>
    <n v="250000"/>
    <n v="164113.4"/>
    <n v="78.900000000000006"/>
    <x v="1"/>
    <s v="AB+"/>
  </r>
  <r>
    <s v="PID0796"/>
    <s v="Adult"/>
    <x v="0"/>
    <x v="0"/>
    <n v="3000"/>
    <n v="1659.81"/>
    <n v="84.1"/>
    <x v="0"/>
    <s v="B+"/>
  </r>
  <r>
    <s v="PID0797"/>
    <s v="Adult"/>
    <x v="3"/>
    <x v="6"/>
    <n v="200000"/>
    <n v="138011.92000000001"/>
    <n v="73.5"/>
    <x v="0"/>
    <s v="O+"/>
  </r>
  <r>
    <s v="PID0798"/>
    <s v="Middle-aged"/>
    <x v="0"/>
    <x v="0"/>
    <n v="36000"/>
    <n v="27101.040000000001"/>
    <n v="64.2"/>
    <x v="1"/>
    <s v="AB-"/>
  </r>
  <r>
    <s v="PID0799"/>
    <s v="Middle-aged"/>
    <x v="2"/>
    <x v="2"/>
    <n v="12000"/>
    <n v="8430.9000000000015"/>
    <n v="76.099999999999994"/>
    <x v="0"/>
    <s v="AB-"/>
  </r>
  <r>
    <s v="PID0800"/>
    <s v="Middle-aged"/>
    <x v="1"/>
    <x v="7"/>
    <n v="15000"/>
    <n v="7930.4"/>
    <n v="57.1"/>
    <x v="1"/>
    <s v="AB+"/>
  </r>
  <r>
    <s v="PID0801"/>
    <s v="Adult"/>
    <x v="1"/>
    <x v="7"/>
    <n v="300000"/>
    <n v="0"/>
    <n v="67.5"/>
    <x v="0"/>
    <s v="O-"/>
  </r>
  <r>
    <s v="PID0802"/>
    <s v="Adult"/>
    <x v="1"/>
    <x v="7"/>
    <n v="500"/>
    <n v="307.77999999999997"/>
    <n v="92.2"/>
    <x v="1"/>
    <s v="O-"/>
  </r>
  <r>
    <s v="PID0803"/>
    <s v="Senior"/>
    <x v="3"/>
    <x v="6"/>
    <n v="60000"/>
    <n v="34598.1"/>
    <n v="69.7"/>
    <x v="1"/>
    <s v="O-"/>
  </r>
  <r>
    <s v="PID0804"/>
    <s v="Young Adult"/>
    <x v="0"/>
    <x v="3"/>
    <n v="48000"/>
    <n v="41058.559999999998"/>
    <n v="75.7"/>
    <x v="0"/>
    <s v="O-"/>
  </r>
  <r>
    <s v="PID0805"/>
    <s v="Middle-aged"/>
    <x v="2"/>
    <x v="2"/>
    <n v="24000"/>
    <n v="15079.59"/>
    <n v="91"/>
    <x v="0"/>
    <s v="A-"/>
  </r>
  <r>
    <s v="PID0806"/>
    <s v="Middle-aged"/>
    <x v="2"/>
    <x v="2"/>
    <n v="3000"/>
    <n v="2123.9700000000003"/>
    <n v="76.400000000000006"/>
    <x v="1"/>
    <s v="A-"/>
  </r>
  <r>
    <s v="PID0807"/>
    <s v="Adult"/>
    <x v="3"/>
    <x v="6"/>
    <n v="800"/>
    <n v="689.34"/>
    <n v="83.8"/>
    <x v="1"/>
    <s v="O-"/>
  </r>
  <r>
    <s v="PID0808"/>
    <s v="Young Adult"/>
    <x v="0"/>
    <x v="5"/>
    <n v="15000"/>
    <n v="9070.75"/>
    <n v="82.5"/>
    <x v="0"/>
    <s v="A+"/>
  </r>
  <r>
    <s v="PID0809"/>
    <s v="Middle-aged"/>
    <x v="1"/>
    <x v="1"/>
    <n v="12000"/>
    <n v="0"/>
    <n v="55.7"/>
    <x v="1"/>
    <s v="A-"/>
  </r>
  <r>
    <s v="PID0810"/>
    <s v="Adult"/>
    <x v="0"/>
    <x v="5"/>
    <n v="24000"/>
    <n v="21522.510000000002"/>
    <n v="76.400000000000006"/>
    <x v="0"/>
    <s v="B+"/>
  </r>
  <r>
    <s v="PID0811"/>
    <s v="Middle-aged"/>
    <x v="1"/>
    <x v="7"/>
    <n v="800"/>
    <n v="641.27"/>
    <n v="65.2"/>
    <x v="1"/>
    <s v="B-"/>
  </r>
  <r>
    <s v="PID0812"/>
    <s v="Adult"/>
    <x v="3"/>
    <x v="6"/>
    <n v="60000"/>
    <n v="30478.600000000002"/>
    <n v="74"/>
    <x v="0"/>
    <s v="AB-"/>
  </r>
  <r>
    <s v="PID0813"/>
    <s v="Adult"/>
    <x v="2"/>
    <x v="2"/>
    <n v="250000"/>
    <n v="148709.1"/>
    <n v="109.1"/>
    <x v="1"/>
    <s v="O-"/>
  </r>
  <r>
    <s v="PID0814"/>
    <s v="Senior"/>
    <x v="1"/>
    <x v="7"/>
    <n v="36000"/>
    <n v="28755.81"/>
    <n v="95.5"/>
    <x v="1"/>
    <s v="AB+"/>
  </r>
  <r>
    <s v="PID0815"/>
    <s v="Middle-aged"/>
    <x v="3"/>
    <x v="6"/>
    <n v="3000"/>
    <n v="2108.46"/>
    <n v="61.6"/>
    <x v="1"/>
    <s v="A-"/>
  </r>
  <r>
    <s v="PID0816"/>
    <s v="Adult"/>
    <x v="2"/>
    <x v="2"/>
    <n v="12000"/>
    <n v="0"/>
    <n v="104.7"/>
    <x v="1"/>
    <s v="O-"/>
  </r>
  <r>
    <s v="PID0817"/>
    <s v="Adult"/>
    <x v="1"/>
    <x v="1"/>
    <n v="32000"/>
    <n v="23164.48"/>
    <n v="58.9"/>
    <x v="1"/>
    <s v="B-"/>
  </r>
  <r>
    <s v="PID0818"/>
    <s v="Middle-aged"/>
    <x v="2"/>
    <x v="2"/>
    <n v="100"/>
    <n v="83.65"/>
    <n v="75.900000000000006"/>
    <x v="0"/>
    <s v="A+"/>
  </r>
  <r>
    <s v="PID0819"/>
    <s v="Adult"/>
    <x v="0"/>
    <x v="5"/>
    <n v="240000"/>
    <n v="211141.56"/>
    <n v="68.3"/>
    <x v="1"/>
    <s v="B+"/>
  </r>
  <r>
    <s v="PID0820"/>
    <s v="Adult"/>
    <x v="3"/>
    <x v="6"/>
    <n v="16000"/>
    <n v="11177.24"/>
    <n v="93.1"/>
    <x v="1"/>
    <s v="A+"/>
  </r>
  <r>
    <s v="PID0821"/>
    <s v="Middle-aged"/>
    <x v="0"/>
    <x v="0"/>
    <n v="300000"/>
    <n v="0"/>
    <n v="105"/>
    <x v="1"/>
    <s v="AB-"/>
  </r>
  <r>
    <s v="PID0822"/>
    <s v="Middle-aged"/>
    <x v="0"/>
    <x v="0"/>
    <n v="500"/>
    <n v="358.5"/>
    <n v="96.6"/>
    <x v="0"/>
    <s v="B-"/>
  </r>
  <r>
    <s v="PID0823"/>
    <s v="Senior"/>
    <x v="3"/>
    <x v="6"/>
    <n v="90000"/>
    <n v="69662"/>
    <n v="58.7"/>
    <x v="1"/>
    <s v="AB-"/>
  </r>
  <r>
    <s v="PID0824"/>
    <s v="Adult"/>
    <x v="3"/>
    <x v="6"/>
    <n v="100"/>
    <n v="67.66"/>
    <n v="76.7"/>
    <x v="1"/>
    <s v="O+"/>
  </r>
  <r>
    <s v="PID0825"/>
    <s v="Adult"/>
    <x v="1"/>
    <x v="1"/>
    <n v="240000"/>
    <n v="172631.04000000001"/>
    <n v="103.1"/>
    <x v="1"/>
    <s v="AB+"/>
  </r>
  <r>
    <s v="PID0826"/>
    <s v="Middle-aged"/>
    <x v="0"/>
    <x v="3"/>
    <n v="40000"/>
    <n v="25682.5"/>
    <n v="78.400000000000006"/>
    <x v="1"/>
    <s v="B+"/>
  </r>
  <r>
    <s v="PID0827"/>
    <s v="Senior"/>
    <x v="2"/>
    <x v="4"/>
    <n v="30000"/>
    <n v="24743.82"/>
    <n v="69.900000000000006"/>
    <x v="0"/>
    <s v="A-"/>
  </r>
  <r>
    <s v="PID0828"/>
    <s v="Middle-aged"/>
    <x v="0"/>
    <x v="3"/>
    <n v="500"/>
    <n v="314.77999999999997"/>
    <n v="75.2"/>
    <x v="1"/>
    <s v="AB-"/>
  </r>
  <r>
    <s v="PID0829"/>
    <s v="Adult"/>
    <x v="0"/>
    <x v="5"/>
    <n v="800"/>
    <n v="418.62"/>
    <n v="83.9"/>
    <x v="0"/>
    <s v="A+"/>
  </r>
  <r>
    <s v="PID0830"/>
    <s v="Adult"/>
    <x v="0"/>
    <x v="3"/>
    <n v="500"/>
    <n v="251.3"/>
    <n v="82"/>
    <x v="1"/>
    <s v="AB-"/>
  </r>
  <r>
    <s v="PID0831"/>
    <s v="Adult"/>
    <x v="2"/>
    <x v="4"/>
    <n v="30000"/>
    <n v="21453.75"/>
    <n v="85.5"/>
    <x v="0"/>
    <s v="B-"/>
  </r>
  <r>
    <s v="PID0832"/>
    <s v="Middle-aged"/>
    <x v="0"/>
    <x v="3"/>
    <n v="12000"/>
    <n v="0"/>
    <n v="102.2"/>
    <x v="1"/>
    <s v="O-"/>
  </r>
  <r>
    <s v="PID0833"/>
    <s v="Adult"/>
    <x v="0"/>
    <x v="3"/>
    <n v="60000"/>
    <n v="44875.9"/>
    <n v="90.9"/>
    <x v="1"/>
    <s v="B-"/>
  </r>
  <r>
    <s v="PID0834"/>
    <s v="Senior"/>
    <x v="3"/>
    <x v="6"/>
    <n v="15000"/>
    <n v="8541.8499999999985"/>
    <n v="58.8"/>
    <x v="0"/>
    <s v="AB-"/>
  </r>
  <r>
    <s v="PID0835"/>
    <s v="Middle-aged"/>
    <x v="0"/>
    <x v="0"/>
    <n v="250000"/>
    <n v="0"/>
    <n v="91.5"/>
    <x v="0"/>
    <s v="A+"/>
  </r>
  <r>
    <s v="PID0836"/>
    <s v="Adult"/>
    <x v="1"/>
    <x v="1"/>
    <n v="500"/>
    <n v="353.6"/>
    <n v="92.6"/>
    <x v="1"/>
    <s v="AB-"/>
  </r>
  <r>
    <s v="PID0837"/>
    <s v="Young Adult"/>
    <x v="0"/>
    <x v="5"/>
    <n v="1000"/>
    <n v="0"/>
    <n v="68.099999999999994"/>
    <x v="1"/>
    <s v="AB+"/>
  </r>
  <r>
    <s v="PID0838"/>
    <s v="Senior"/>
    <x v="1"/>
    <x v="7"/>
    <n v="250000"/>
    <n v="212641.6"/>
    <n v="87.2"/>
    <x v="1"/>
    <s v="O+"/>
  </r>
  <r>
    <s v="PID0839"/>
    <s v="Adult"/>
    <x v="0"/>
    <x v="0"/>
    <n v="15000"/>
    <n v="12903.95"/>
    <n v="80"/>
    <x v="1"/>
    <s v="A-"/>
  </r>
  <r>
    <s v="PID0840"/>
    <s v="Adult"/>
    <x v="0"/>
    <x v="5"/>
    <n v="45000"/>
    <n v="31870.590000000004"/>
    <n v="102.8"/>
    <x v="1"/>
    <s v="A-"/>
  </r>
  <r>
    <s v="PID0841"/>
    <s v="Middle-aged"/>
    <x v="2"/>
    <x v="2"/>
    <n v="240000"/>
    <n v="186596.28"/>
    <n v="97.1"/>
    <x v="1"/>
    <s v="AB-"/>
  </r>
  <r>
    <s v="PID0842"/>
    <s v="Adult"/>
    <x v="0"/>
    <x v="0"/>
    <n v="800"/>
    <n v="506.14"/>
    <n v="89.8"/>
    <x v="0"/>
    <s v="A-"/>
  </r>
  <r>
    <s v="PID0843"/>
    <s v="Adult"/>
    <x v="0"/>
    <x v="0"/>
    <n v="800"/>
    <n v="0"/>
    <n v="70.7"/>
    <x v="0"/>
    <s v="A+"/>
  </r>
  <r>
    <s v="PID0844"/>
    <s v="Senior"/>
    <x v="1"/>
    <x v="1"/>
    <n v="60000"/>
    <n v="0"/>
    <n v="67.599999999999994"/>
    <x v="1"/>
    <s v="O-"/>
  </r>
  <r>
    <s v="PID0845"/>
    <s v="Middle-aged"/>
    <x v="2"/>
    <x v="4"/>
    <n v="32000"/>
    <n v="26443.52"/>
    <n v="59.9"/>
    <x v="0"/>
    <s v="B+"/>
  </r>
  <r>
    <s v="PID0846"/>
    <s v="Adult"/>
    <x v="2"/>
    <x v="2"/>
    <n v="250000"/>
    <n v="130103.79999999999"/>
    <n v="101.2"/>
    <x v="1"/>
    <s v="AB+"/>
  </r>
  <r>
    <s v="PID0847"/>
    <s v="Senior"/>
    <x v="2"/>
    <x v="2"/>
    <n v="12000"/>
    <n v="9364.9599999999991"/>
    <n v="70"/>
    <x v="0"/>
    <s v="O-"/>
  </r>
  <r>
    <s v="PID0848"/>
    <s v="Adult"/>
    <x v="3"/>
    <x v="6"/>
    <n v="240000"/>
    <n v="167436.72"/>
    <n v="84.9"/>
    <x v="0"/>
    <s v="A+"/>
  </r>
  <r>
    <s v="PID0849"/>
    <s v="Senior"/>
    <x v="3"/>
    <x v="6"/>
    <n v="300000"/>
    <n v="231831.84"/>
    <n v="82.6"/>
    <x v="0"/>
    <s v="O+"/>
  </r>
  <r>
    <s v="PID0850"/>
    <s v="Adult"/>
    <x v="3"/>
    <x v="6"/>
    <n v="300000"/>
    <n v="201137.88"/>
    <n v="62.7"/>
    <x v="1"/>
    <s v="A+"/>
  </r>
  <r>
    <s v="PID0851"/>
    <s v="Middle-aged"/>
    <x v="2"/>
    <x v="2"/>
    <n v="1600"/>
    <n v="0"/>
    <n v="75"/>
    <x v="0"/>
    <s v="B-"/>
  </r>
  <r>
    <s v="PID0852"/>
    <s v="Young Adult"/>
    <x v="0"/>
    <x v="0"/>
    <n v="200000"/>
    <n v="124849.84"/>
    <n v="57.2"/>
    <x v="0"/>
    <s v="B-"/>
  </r>
  <r>
    <s v="PID0853"/>
    <s v="Adult"/>
    <x v="1"/>
    <x v="7"/>
    <n v="30000"/>
    <n v="16466.07"/>
    <n v="68.2"/>
    <x v="0"/>
    <s v="A-"/>
  </r>
  <r>
    <s v="PID0854"/>
    <s v="Adult"/>
    <x v="0"/>
    <x v="5"/>
    <n v="60000"/>
    <n v="0"/>
    <n v="78.2"/>
    <x v="0"/>
    <s v="B-"/>
  </r>
  <r>
    <s v="PID0855"/>
    <s v="Adult"/>
    <x v="0"/>
    <x v="3"/>
    <n v="18000"/>
    <n v="16160.939999999999"/>
    <n v="81"/>
    <x v="1"/>
    <s v="AB+"/>
  </r>
  <r>
    <s v="PID0856"/>
    <s v="Elderly"/>
    <x v="2"/>
    <x v="4"/>
    <n v="2000"/>
    <n v="0"/>
    <n v="59.8"/>
    <x v="1"/>
    <s v="O+"/>
  </r>
  <r>
    <s v="PID0857"/>
    <s v="Middle-aged"/>
    <x v="1"/>
    <x v="7"/>
    <n v="75000"/>
    <n v="0"/>
    <n v="50.3"/>
    <x v="0"/>
    <s v="B-"/>
  </r>
  <r>
    <s v="PID0858"/>
    <s v="Adult"/>
    <x v="1"/>
    <x v="1"/>
    <n v="800"/>
    <n v="718.38"/>
    <n v="96.6"/>
    <x v="1"/>
    <s v="AB+"/>
  </r>
  <r>
    <s v="PID0859"/>
    <s v="Adult"/>
    <x v="2"/>
    <x v="2"/>
    <n v="18000"/>
    <n v="14168.43"/>
    <n v="85.7"/>
    <x v="1"/>
    <s v="A+"/>
  </r>
  <r>
    <s v="PID0860"/>
    <s v="Adult"/>
    <x v="2"/>
    <x v="2"/>
    <n v="18000"/>
    <n v="11696.039999999999"/>
    <n v="73.2"/>
    <x v="1"/>
    <s v="AB-"/>
  </r>
  <r>
    <s v="PID0861"/>
    <s v="Senior"/>
    <x v="1"/>
    <x v="1"/>
    <n v="800"/>
    <n v="0"/>
    <n v="53.5"/>
    <x v="1"/>
    <s v="O+"/>
  </r>
  <r>
    <s v="PID0862"/>
    <s v="Adult"/>
    <x v="2"/>
    <x v="4"/>
    <n v="12000"/>
    <n v="8047.14"/>
    <n v="93.4"/>
    <x v="0"/>
    <s v="A-"/>
  </r>
  <r>
    <s v="PID0863"/>
    <s v="Elderly"/>
    <x v="1"/>
    <x v="7"/>
    <n v="30000"/>
    <n v="20406.63"/>
    <n v="89.8"/>
    <x v="1"/>
    <s v="A+"/>
  </r>
  <r>
    <s v="PID0864"/>
    <s v="Senior"/>
    <x v="2"/>
    <x v="2"/>
    <n v="800"/>
    <n v="509.19"/>
    <n v="82.2"/>
    <x v="1"/>
    <s v="O-"/>
  </r>
  <r>
    <s v="PID0865"/>
    <s v="Middle-aged"/>
    <x v="2"/>
    <x v="2"/>
    <n v="3000"/>
    <n v="2577.66"/>
    <n v="85.5"/>
    <x v="1"/>
    <s v="AB-"/>
  </r>
  <r>
    <s v="PID0866"/>
    <s v="Senior"/>
    <x v="0"/>
    <x v="3"/>
    <n v="24000"/>
    <n v="12221.73"/>
    <n v="79.400000000000006"/>
    <x v="1"/>
    <s v="A-"/>
  </r>
  <r>
    <s v="PID0867"/>
    <s v="Adult"/>
    <x v="0"/>
    <x v="5"/>
    <n v="100"/>
    <n v="0"/>
    <n v="72.599999999999994"/>
    <x v="1"/>
    <s v="O-"/>
  </r>
  <r>
    <s v="PID0868"/>
    <s v="Middle-aged"/>
    <x v="3"/>
    <x v="6"/>
    <n v="18000"/>
    <n v="9274.59"/>
    <n v="72.3"/>
    <x v="1"/>
    <s v="AB+"/>
  </r>
  <r>
    <s v="PID0869"/>
    <s v="Adult"/>
    <x v="0"/>
    <x v="5"/>
    <n v="40000"/>
    <n v="29834.3"/>
    <n v="57.7"/>
    <x v="1"/>
    <s v="O-"/>
  </r>
  <r>
    <s v="PID0870"/>
    <s v="Adult"/>
    <x v="0"/>
    <x v="5"/>
    <n v="200000"/>
    <n v="169415.36"/>
    <n v="81.099999999999994"/>
    <x v="1"/>
    <s v="A+"/>
  </r>
  <r>
    <s v="PID0871"/>
    <s v="Middle-aged"/>
    <x v="2"/>
    <x v="2"/>
    <n v="50000"/>
    <n v="37645.199999999997"/>
    <n v="69.8"/>
    <x v="0"/>
    <s v="O+"/>
  </r>
  <r>
    <s v="PID0872"/>
    <s v="Adult"/>
    <x v="2"/>
    <x v="4"/>
    <n v="32000"/>
    <n v="20805.599999999999"/>
    <n v="85"/>
    <x v="0"/>
    <s v="AB+"/>
  </r>
  <r>
    <s v="PID0873"/>
    <s v="Middle-aged"/>
    <x v="0"/>
    <x v="3"/>
    <n v="500"/>
    <n v="258.39"/>
    <n v="75.400000000000006"/>
    <x v="1"/>
    <s v="A-"/>
  </r>
  <r>
    <s v="PID0874"/>
    <s v="Adult"/>
    <x v="0"/>
    <x v="5"/>
    <n v="18000"/>
    <n v="13544.46"/>
    <n v="106.2"/>
    <x v="0"/>
    <s v="B-"/>
  </r>
  <r>
    <s v="PID0875"/>
    <s v="Adult"/>
    <x v="0"/>
    <x v="0"/>
    <n v="16000"/>
    <n v="10448.86"/>
    <n v="58.3"/>
    <x v="0"/>
    <s v="B-"/>
  </r>
  <r>
    <s v="PID0876"/>
    <s v="Senior"/>
    <x v="1"/>
    <x v="1"/>
    <n v="14000"/>
    <n v="8981.9800000000014"/>
    <n v="56.1"/>
    <x v="0"/>
    <s v="AB-"/>
  </r>
  <r>
    <s v="PID0877"/>
    <s v="Adult"/>
    <x v="0"/>
    <x v="5"/>
    <n v="40000"/>
    <n v="27412"/>
    <n v="60.1"/>
    <x v="0"/>
    <s v="O-"/>
  </r>
  <r>
    <s v="PID0878"/>
    <s v="Adult"/>
    <x v="1"/>
    <x v="1"/>
    <n v="48000"/>
    <n v="33335.120000000003"/>
    <n v="86"/>
    <x v="0"/>
    <s v="A+"/>
  </r>
  <r>
    <s v="PID0879"/>
    <s v="Middle-aged"/>
    <x v="3"/>
    <x v="6"/>
    <n v="32000"/>
    <n v="0"/>
    <n v="96.5"/>
    <x v="1"/>
    <s v="AB+"/>
  </r>
  <r>
    <s v="PID0880"/>
    <s v="Adult"/>
    <x v="2"/>
    <x v="4"/>
    <n v="60000"/>
    <n v="0"/>
    <n v="85"/>
    <x v="1"/>
    <s v="A+"/>
  </r>
  <r>
    <s v="PID0881"/>
    <s v="Adult"/>
    <x v="2"/>
    <x v="4"/>
    <n v="40000"/>
    <n v="28303.899999999998"/>
    <n v="83.6"/>
    <x v="1"/>
    <s v="O+"/>
  </r>
  <r>
    <s v="PID0882"/>
    <s v="Middle-aged"/>
    <x v="1"/>
    <x v="1"/>
    <n v="18000"/>
    <n v="11834.49"/>
    <n v="93.6"/>
    <x v="0"/>
    <s v="B-"/>
  </r>
  <r>
    <s v="PID0883"/>
    <s v="Young Adult"/>
    <x v="2"/>
    <x v="4"/>
    <n v="18000"/>
    <n v="13293.48"/>
    <n v="91.7"/>
    <x v="1"/>
    <s v="B-"/>
  </r>
  <r>
    <s v="PID0884"/>
    <s v="Middle-aged"/>
    <x v="0"/>
    <x v="5"/>
    <n v="800"/>
    <n v="514.91"/>
    <n v="74.599999999999994"/>
    <x v="0"/>
    <s v="AB-"/>
  </r>
  <r>
    <s v="PID0885"/>
    <s v="Middle-aged"/>
    <x v="0"/>
    <x v="3"/>
    <n v="12000"/>
    <n v="10234.32"/>
    <n v="64"/>
    <x v="0"/>
    <s v="AB-"/>
  </r>
  <r>
    <s v="PID0886"/>
    <s v="Adult"/>
    <x v="1"/>
    <x v="1"/>
    <n v="30000"/>
    <n v="20923.170000000002"/>
    <n v="86.1"/>
    <x v="0"/>
    <s v="O-"/>
  </r>
  <r>
    <s v="PID0887"/>
    <s v="Senior"/>
    <x v="1"/>
    <x v="1"/>
    <n v="200000"/>
    <n v="117180.56"/>
    <n v="75.8"/>
    <x v="1"/>
    <s v="O-"/>
  </r>
  <r>
    <s v="PID0888"/>
    <s v="Young Adult"/>
    <x v="1"/>
    <x v="1"/>
    <n v="300000"/>
    <n v="205470.9"/>
    <n v="78.7"/>
    <x v="0"/>
    <s v="B-"/>
  </r>
  <r>
    <s v="PID0889"/>
    <s v="Adult"/>
    <x v="0"/>
    <x v="3"/>
    <n v="72000"/>
    <n v="39537.440000000002"/>
    <n v="89.3"/>
    <x v="1"/>
    <s v="B+"/>
  </r>
  <r>
    <s v="PID0890"/>
    <s v="Adult"/>
    <x v="1"/>
    <x v="1"/>
    <n v="240000"/>
    <n v="0"/>
    <n v="63"/>
    <x v="1"/>
    <s v="B-"/>
  </r>
  <r>
    <s v="PID0891"/>
    <s v="Adult"/>
    <x v="2"/>
    <x v="4"/>
    <n v="1600"/>
    <n v="946.72"/>
    <n v="71"/>
    <x v="1"/>
    <s v="B-"/>
  </r>
  <r>
    <s v="PID0892"/>
    <s v="Middle-aged"/>
    <x v="3"/>
    <x v="6"/>
    <n v="40000"/>
    <n v="32585.24"/>
    <n v="71.3"/>
    <x v="1"/>
    <s v="AB+"/>
  </r>
  <r>
    <s v="PID0893"/>
    <s v="Adult"/>
    <x v="0"/>
    <x v="0"/>
    <n v="60000"/>
    <n v="31314.45"/>
    <n v="79.400000000000006"/>
    <x v="1"/>
    <s v="O-"/>
  </r>
  <r>
    <s v="PID0894"/>
    <s v="Adult"/>
    <x v="0"/>
    <x v="0"/>
    <n v="18000"/>
    <n v="15437.099999999999"/>
    <n v="64.099999999999994"/>
    <x v="1"/>
    <s v="B+"/>
  </r>
  <r>
    <s v="PID0895"/>
    <s v="Middle-aged"/>
    <x v="0"/>
    <x v="0"/>
    <n v="24000"/>
    <n v="13478.699999999999"/>
    <n v="77.7"/>
    <x v="1"/>
    <s v="B+"/>
  </r>
  <r>
    <s v="PID0896"/>
    <s v="Middle-aged"/>
    <x v="2"/>
    <x v="4"/>
    <n v="240000"/>
    <n v="170806.2"/>
    <n v="96.8"/>
    <x v="1"/>
    <s v="A-"/>
  </r>
  <r>
    <s v="PID0897"/>
    <s v="Adult"/>
    <x v="2"/>
    <x v="4"/>
    <n v="60000"/>
    <n v="0"/>
    <n v="88.7"/>
    <x v="0"/>
    <s v="A+"/>
  </r>
  <r>
    <s v="PID0898"/>
    <s v="Senior"/>
    <x v="3"/>
    <x v="6"/>
    <n v="90000"/>
    <n v="52313.149999999994"/>
    <n v="56"/>
    <x v="0"/>
    <s v="A-"/>
  </r>
  <r>
    <s v="PID0899"/>
    <s v="Adult"/>
    <x v="0"/>
    <x v="5"/>
    <n v="800"/>
    <n v="629.91"/>
    <n v="62.9"/>
    <x v="0"/>
    <s v="B+"/>
  </r>
  <r>
    <s v="PID0900"/>
    <s v="Middle-aged"/>
    <x v="1"/>
    <x v="7"/>
    <n v="90000"/>
    <n v="0"/>
    <n v="61.7"/>
    <x v="1"/>
    <s v="AB-"/>
  </r>
  <r>
    <s v="PID0901"/>
    <s v="Young Adult"/>
    <x v="3"/>
    <x v="6"/>
    <n v="100"/>
    <n v="67.22"/>
    <n v="54.6"/>
    <x v="1"/>
    <s v="AB-"/>
  </r>
  <r>
    <s v="PID0902"/>
    <s v="Adult"/>
    <x v="2"/>
    <x v="4"/>
    <n v="32000"/>
    <n v="24100.36"/>
    <n v="88.7"/>
    <x v="0"/>
    <s v="A+"/>
  </r>
  <r>
    <s v="PID0903"/>
    <s v="Adult"/>
    <x v="1"/>
    <x v="7"/>
    <n v="21000"/>
    <n v="17648.539999999997"/>
    <n v="79.8"/>
    <x v="1"/>
    <s v="B+"/>
  </r>
  <r>
    <s v="PID0904"/>
    <s v="Middle-aged"/>
    <x v="2"/>
    <x v="2"/>
    <n v="60000"/>
    <n v="34967.399999999994"/>
    <n v="61.1"/>
    <x v="1"/>
    <s v="AB+"/>
  </r>
  <r>
    <s v="PID0905"/>
    <s v="Middle-aged"/>
    <x v="2"/>
    <x v="2"/>
    <n v="18000"/>
    <n v="0"/>
    <n v="89.8"/>
    <x v="1"/>
    <s v="A+"/>
  </r>
  <r>
    <s v="PID0906"/>
    <s v="Adult"/>
    <x v="0"/>
    <x v="3"/>
    <n v="21000"/>
    <n v="14326.13"/>
    <n v="67.3"/>
    <x v="1"/>
    <s v="A-"/>
  </r>
  <r>
    <s v="PID0907"/>
    <s v="Middle-aged"/>
    <x v="3"/>
    <x v="6"/>
    <n v="45000"/>
    <n v="29029.98"/>
    <n v="56.2"/>
    <x v="1"/>
    <s v="A-"/>
  </r>
  <r>
    <s v="PID0908"/>
    <s v="Senior"/>
    <x v="3"/>
    <x v="6"/>
    <n v="800"/>
    <n v="0"/>
    <n v="47"/>
    <x v="0"/>
    <s v="B+"/>
  </r>
  <r>
    <s v="PID0909"/>
    <s v="Adult"/>
    <x v="2"/>
    <x v="4"/>
    <n v="90000"/>
    <n v="73214.95"/>
    <n v="101.1"/>
    <x v="0"/>
    <s v="A-"/>
  </r>
  <r>
    <s v="PID0910"/>
    <s v="Young Adult"/>
    <x v="0"/>
    <x v="5"/>
    <n v="240000"/>
    <n v="175275.59999999998"/>
    <n v="98.8"/>
    <x v="0"/>
    <s v="B+"/>
  </r>
  <r>
    <s v="PID0911"/>
    <s v="Adult"/>
    <x v="0"/>
    <x v="5"/>
    <n v="24000"/>
    <n v="17538.48"/>
    <n v="88.5"/>
    <x v="1"/>
    <s v="A+"/>
  </r>
  <r>
    <s v="PID0912"/>
    <s v="Middle-aged"/>
    <x v="3"/>
    <x v="6"/>
    <n v="200000"/>
    <n v="167277.44"/>
    <n v="64.7"/>
    <x v="0"/>
    <s v="A-"/>
  </r>
  <r>
    <s v="PID0913"/>
    <s v="Middle-aged"/>
    <x v="1"/>
    <x v="7"/>
    <n v="200000"/>
    <n v="122030.24"/>
    <n v="61.7"/>
    <x v="1"/>
    <s v="B+"/>
  </r>
  <r>
    <s v="PID0914"/>
    <s v="Adult"/>
    <x v="2"/>
    <x v="2"/>
    <n v="800"/>
    <n v="0"/>
    <n v="82.2"/>
    <x v="0"/>
    <s v="O+"/>
  </r>
  <r>
    <s v="PID0915"/>
    <s v="Middle-aged"/>
    <x v="2"/>
    <x v="4"/>
    <n v="21000"/>
    <n v="14887.179999999998"/>
    <n v="104.3"/>
    <x v="0"/>
    <s v="B-"/>
  </r>
  <r>
    <s v="PID0916"/>
    <s v="Middle-aged"/>
    <x v="0"/>
    <x v="3"/>
    <n v="30000"/>
    <n v="17119.650000000001"/>
    <n v="75.900000000000006"/>
    <x v="1"/>
    <s v="AB+"/>
  </r>
  <r>
    <s v="PID0917"/>
    <s v="Senior"/>
    <x v="0"/>
    <x v="0"/>
    <n v="800"/>
    <n v="489.64"/>
    <n v="84.4"/>
    <x v="0"/>
    <s v="O+"/>
  </r>
  <r>
    <s v="PID0918"/>
    <s v="Middle-aged"/>
    <x v="0"/>
    <x v="3"/>
    <n v="240000"/>
    <n v="141203.04"/>
    <n v="90.7"/>
    <x v="1"/>
    <s v="AB-"/>
  </r>
  <r>
    <s v="PID0919"/>
    <s v="Adult"/>
    <x v="3"/>
    <x v="6"/>
    <n v="18000"/>
    <n v="0"/>
    <n v="87.6"/>
    <x v="1"/>
    <s v="O-"/>
  </r>
  <r>
    <s v="PID0920"/>
    <s v="Adult"/>
    <x v="3"/>
    <x v="6"/>
    <n v="30000"/>
    <n v="26468.73"/>
    <n v="61.7"/>
    <x v="0"/>
    <s v="AB+"/>
  </r>
  <r>
    <s v="PID0921"/>
    <s v="Adult"/>
    <x v="0"/>
    <x v="3"/>
    <n v="21000"/>
    <n v="0"/>
    <n v="78.599999999999994"/>
    <x v="0"/>
    <s v="A+"/>
  </r>
  <r>
    <s v="PID0922"/>
    <s v="Middle-aged"/>
    <x v="0"/>
    <x v="5"/>
    <n v="30000"/>
    <n v="25596.75"/>
    <n v="73.900000000000006"/>
    <x v="1"/>
    <s v="AB-"/>
  </r>
  <r>
    <s v="PID0923"/>
    <s v="Adult"/>
    <x v="0"/>
    <x v="0"/>
    <n v="100"/>
    <n v="54.98"/>
    <n v="92"/>
    <x v="0"/>
    <s v="A+"/>
  </r>
  <r>
    <s v="PID0924"/>
    <s v="Middle-aged"/>
    <x v="1"/>
    <x v="7"/>
    <n v="30000"/>
    <n v="24991.23"/>
    <n v="96.2"/>
    <x v="1"/>
    <s v="B-"/>
  </r>
  <r>
    <s v="PID0925"/>
    <s v="Middle-aged"/>
    <x v="1"/>
    <x v="1"/>
    <n v="12000"/>
    <n v="7718.94"/>
    <n v="69.7"/>
    <x v="1"/>
    <s v="B-"/>
  </r>
  <r>
    <s v="PID0926"/>
    <s v="Adult"/>
    <x v="0"/>
    <x v="5"/>
    <n v="30000"/>
    <n v="0"/>
    <n v="92.9"/>
    <x v="1"/>
    <s v="B-"/>
  </r>
  <r>
    <s v="PID0927"/>
    <s v="Middle-aged"/>
    <x v="0"/>
    <x v="3"/>
    <n v="30000"/>
    <n v="20388.21"/>
    <n v="75.599999999999994"/>
    <x v="0"/>
    <s v="O-"/>
  </r>
  <r>
    <s v="PID0928"/>
    <s v="Senior"/>
    <x v="3"/>
    <x v="6"/>
    <n v="21000"/>
    <n v="12310.970000000001"/>
    <n v="88.5"/>
    <x v="1"/>
    <s v="AB+"/>
  </r>
  <r>
    <s v="PID0929"/>
    <s v="Middle-aged"/>
    <x v="0"/>
    <x v="5"/>
    <n v="18000"/>
    <n v="12931.32"/>
    <n v="67.5"/>
    <x v="1"/>
    <s v="AB-"/>
  </r>
  <r>
    <s v="PID0930"/>
    <s v="Middle-aged"/>
    <x v="0"/>
    <x v="5"/>
    <n v="800"/>
    <n v="659.52"/>
    <n v="93.5"/>
    <x v="1"/>
    <s v="B+"/>
  </r>
  <r>
    <s v="PID0931"/>
    <s v="Adult"/>
    <x v="0"/>
    <x v="5"/>
    <n v="45000"/>
    <n v="26108.25"/>
    <n v="91.6"/>
    <x v="0"/>
    <s v="O-"/>
  </r>
  <r>
    <s v="PID0932"/>
    <s v="Elderly"/>
    <x v="1"/>
    <x v="1"/>
    <n v="32000"/>
    <n v="24113.32"/>
    <n v="67.5"/>
    <x v="1"/>
    <s v="A+"/>
  </r>
  <r>
    <s v="PID0933"/>
    <s v="Middle-aged"/>
    <x v="0"/>
    <x v="0"/>
    <n v="16000"/>
    <n v="0"/>
    <n v="89.4"/>
    <x v="1"/>
    <s v="B+"/>
  </r>
  <r>
    <s v="PID0934"/>
    <s v="Adult"/>
    <x v="0"/>
    <x v="3"/>
    <n v="90000"/>
    <n v="71308.7"/>
    <n v="82.7"/>
    <x v="1"/>
    <s v="O-"/>
  </r>
  <r>
    <s v="PID0935"/>
    <s v="Middle-aged"/>
    <x v="1"/>
    <x v="7"/>
    <n v="18000"/>
    <n v="11953.2"/>
    <n v="98.4"/>
    <x v="1"/>
    <s v="AB-"/>
  </r>
  <r>
    <s v="PID0936"/>
    <s v="Senior"/>
    <x v="0"/>
    <x v="5"/>
    <n v="3000"/>
    <n v="2158.5299999999997"/>
    <n v="65"/>
    <x v="1"/>
    <s v="A+"/>
  </r>
  <r>
    <s v="PID0937"/>
    <s v="Middle-aged"/>
    <x v="3"/>
    <x v="6"/>
    <n v="45000"/>
    <n v="23279.82"/>
    <n v="71.3"/>
    <x v="1"/>
    <s v="O-"/>
  </r>
  <r>
    <s v="PID0938"/>
    <s v="Adult"/>
    <x v="2"/>
    <x v="2"/>
    <n v="240000"/>
    <n v="121635.36000000002"/>
    <n v="90.4"/>
    <x v="0"/>
    <s v="A+"/>
  </r>
  <r>
    <s v="PID0939"/>
    <s v="Adult"/>
    <x v="1"/>
    <x v="7"/>
    <n v="12000"/>
    <n v="9631.86"/>
    <n v="94.2"/>
    <x v="1"/>
    <s v="AB-"/>
  </r>
  <r>
    <s v="PID0940"/>
    <s v="Middle-aged"/>
    <x v="3"/>
    <x v="6"/>
    <n v="60000"/>
    <n v="51124"/>
    <n v="79.900000000000006"/>
    <x v="1"/>
    <s v="A-"/>
  </r>
  <r>
    <s v="PID0941"/>
    <s v="Middle-aged"/>
    <x v="2"/>
    <x v="2"/>
    <n v="75000"/>
    <n v="39747.550000000003"/>
    <n v="66.599999999999994"/>
    <x v="0"/>
    <s v="B-"/>
  </r>
  <r>
    <s v="PID0942"/>
    <s v="Adult"/>
    <x v="3"/>
    <x v="6"/>
    <n v="4000"/>
    <n v="2011.16"/>
    <n v="92.8"/>
    <x v="1"/>
    <s v="O+"/>
  </r>
  <r>
    <s v="PID0943"/>
    <s v="Middle-aged"/>
    <x v="2"/>
    <x v="4"/>
    <n v="240000"/>
    <n v="0"/>
    <n v="50.1"/>
    <x v="0"/>
    <s v="AB+"/>
  </r>
  <r>
    <s v="PID0944"/>
    <s v="Senior"/>
    <x v="1"/>
    <x v="1"/>
    <n v="3000"/>
    <n v="2174.79"/>
    <n v="90.7"/>
    <x v="1"/>
    <s v="A-"/>
  </r>
  <r>
    <s v="PID0945"/>
    <s v="Adult"/>
    <x v="3"/>
    <x v="6"/>
    <n v="100"/>
    <n v="59.3"/>
    <n v="105.5"/>
    <x v="0"/>
    <s v="O-"/>
  </r>
  <r>
    <s v="PID0946"/>
    <s v="Middle-aged"/>
    <x v="2"/>
    <x v="4"/>
    <n v="500"/>
    <n v="429.54"/>
    <n v="78.8"/>
    <x v="1"/>
    <s v="B-"/>
  </r>
  <r>
    <s v="PID0947"/>
    <s v="Middle-aged"/>
    <x v="3"/>
    <x v="6"/>
    <n v="40000"/>
    <n v="29043.600000000002"/>
    <n v="69"/>
    <x v="0"/>
    <s v="A+"/>
  </r>
  <r>
    <s v="PID0948"/>
    <s v="Adult"/>
    <x v="0"/>
    <x v="3"/>
    <n v="3000"/>
    <n v="0"/>
    <n v="92"/>
    <x v="1"/>
    <s v="A+"/>
  </r>
  <r>
    <s v="PID0949"/>
    <s v="Middle-aged"/>
    <x v="1"/>
    <x v="1"/>
    <n v="240000"/>
    <n v="167688.48000000001"/>
    <n v="78.5"/>
    <x v="0"/>
    <s v="AB-"/>
  </r>
  <r>
    <s v="PID0950"/>
    <s v="Adult"/>
    <x v="0"/>
    <x v="5"/>
    <n v="500"/>
    <n v="0"/>
    <n v="97.8"/>
    <x v="1"/>
    <s v="A+"/>
  </r>
  <r>
    <s v="PID0951"/>
    <s v="Middle-aged"/>
    <x v="3"/>
    <x v="6"/>
    <n v="21000"/>
    <n v="13389.46"/>
    <n v="71.5"/>
    <x v="1"/>
    <s v="AB+"/>
  </r>
  <r>
    <s v="PID0952"/>
    <s v="Senior"/>
    <x v="1"/>
    <x v="1"/>
    <n v="60000"/>
    <n v="36306.879999999997"/>
    <n v="77.2"/>
    <x v="1"/>
    <s v="AB-"/>
  </r>
  <r>
    <s v="PID0953"/>
    <s v="Middle-aged"/>
    <x v="1"/>
    <x v="7"/>
    <n v="3000"/>
    <n v="0"/>
    <n v="64.400000000000006"/>
    <x v="0"/>
    <s v="O+"/>
  </r>
  <r>
    <s v="PID0954"/>
    <s v="Middle-aged"/>
    <x v="1"/>
    <x v="1"/>
    <n v="18000"/>
    <n v="0"/>
    <n v="68.900000000000006"/>
    <x v="0"/>
    <s v="AB-"/>
  </r>
  <r>
    <s v="PID0955"/>
    <s v="Adult"/>
    <x v="0"/>
    <x v="3"/>
    <n v="300000"/>
    <n v="261149.4"/>
    <n v="51.9"/>
    <x v="1"/>
    <s v="O-"/>
  </r>
  <r>
    <s v="PID0956"/>
    <s v="Adult"/>
    <x v="0"/>
    <x v="0"/>
    <n v="200"/>
    <n v="168.02"/>
    <n v="87"/>
    <x v="0"/>
    <s v="O-"/>
  </r>
  <r>
    <s v="PID0957"/>
    <s v="Middle-aged"/>
    <x v="3"/>
    <x v="6"/>
    <n v="60000"/>
    <n v="33469.15"/>
    <n v="97.6"/>
    <x v="0"/>
    <s v="AB+"/>
  </r>
  <r>
    <s v="PID0958"/>
    <s v="Adult"/>
    <x v="0"/>
    <x v="3"/>
    <n v="18000"/>
    <n v="0"/>
    <n v="85.4"/>
    <x v="0"/>
    <s v="A+"/>
  </r>
  <r>
    <s v="PID0959"/>
    <s v="Adult"/>
    <x v="1"/>
    <x v="1"/>
    <n v="250000"/>
    <n v="0"/>
    <n v="56.2"/>
    <x v="1"/>
    <s v="O-"/>
  </r>
  <r>
    <s v="PID0960"/>
    <s v="Adult"/>
    <x v="1"/>
    <x v="1"/>
    <n v="2000"/>
    <n v="1221.58"/>
    <n v="60.3"/>
    <x v="1"/>
    <s v="AB+"/>
  </r>
  <r>
    <s v="PID0961"/>
    <s v="Adult"/>
    <x v="1"/>
    <x v="7"/>
    <n v="200000"/>
    <n v="175466.69999999998"/>
    <n v="83"/>
    <x v="1"/>
    <s v="AB-"/>
  </r>
  <r>
    <s v="PID0962"/>
    <s v="Adult"/>
    <x v="0"/>
    <x v="3"/>
    <n v="32000"/>
    <n v="24734.400000000001"/>
    <n v="101"/>
    <x v="0"/>
    <s v="A-"/>
  </r>
  <r>
    <s v="PID0963"/>
    <s v="Senior"/>
    <x v="2"/>
    <x v="2"/>
    <n v="18000"/>
    <n v="12295.349999999999"/>
    <n v="80.900000000000006"/>
    <x v="1"/>
    <s v="B+"/>
  </r>
  <r>
    <s v="PID0964"/>
    <s v="Adult"/>
    <x v="2"/>
    <x v="2"/>
    <n v="200000"/>
    <n v="101959.59999999999"/>
    <n v="61.8"/>
    <x v="1"/>
    <s v="O+"/>
  </r>
  <r>
    <s v="PID0965"/>
    <s v="Adult"/>
    <x v="0"/>
    <x v="0"/>
    <n v="200000"/>
    <n v="134773.5"/>
    <n v="82.3"/>
    <x v="1"/>
    <s v="A+"/>
  </r>
  <r>
    <s v="PID0966"/>
    <s v="Middle-aged"/>
    <x v="0"/>
    <x v="5"/>
    <n v="75000"/>
    <n v="52198.75"/>
    <n v="87.2"/>
    <x v="1"/>
    <s v="B-"/>
  </r>
  <r>
    <s v="PID0967"/>
    <s v="Middle-aged"/>
    <x v="3"/>
    <x v="6"/>
    <n v="32000"/>
    <n v="24839.56"/>
    <n v="85.2"/>
    <x v="1"/>
    <s v="AB-"/>
  </r>
  <r>
    <s v="PID0968"/>
    <s v="Adult"/>
    <x v="1"/>
    <x v="1"/>
    <n v="90000"/>
    <n v="64257.700000000004"/>
    <n v="59.1"/>
    <x v="0"/>
    <s v="AB-"/>
  </r>
  <r>
    <s v="PID0969"/>
    <s v="Middle-aged"/>
    <x v="2"/>
    <x v="4"/>
    <n v="12000"/>
    <n v="7562.2800000000007"/>
    <n v="82.4"/>
    <x v="0"/>
    <s v="AB-"/>
  </r>
  <r>
    <s v="PID0970"/>
    <s v="Middle-aged"/>
    <x v="0"/>
    <x v="5"/>
    <n v="30000"/>
    <n v="20021.16"/>
    <n v="86.2"/>
    <x v="0"/>
    <s v="A+"/>
  </r>
  <r>
    <s v="PID0971"/>
    <s v="Middle-aged"/>
    <x v="1"/>
    <x v="1"/>
    <n v="100"/>
    <n v="0"/>
    <n v="61.8"/>
    <x v="1"/>
    <s v="B-"/>
  </r>
  <r>
    <s v="PID0972"/>
    <s v="Middle-aged"/>
    <x v="1"/>
    <x v="7"/>
    <n v="18000"/>
    <n v="10170.93"/>
    <n v="55.9"/>
    <x v="1"/>
    <s v="AB-"/>
  </r>
  <r>
    <s v="PID0973"/>
    <s v="Adult"/>
    <x v="2"/>
    <x v="2"/>
    <n v="21000"/>
    <n v="18861.990000000002"/>
    <n v="77.2"/>
    <x v="0"/>
    <s v="A+"/>
  </r>
  <r>
    <s v="PID0974"/>
    <s v="Adult"/>
    <x v="0"/>
    <x v="5"/>
    <n v="500"/>
    <n v="429.74"/>
    <n v="70.7"/>
    <x v="0"/>
    <s v="O-"/>
  </r>
  <r>
    <s v="PID0975"/>
    <s v="Adult"/>
    <x v="3"/>
    <x v="6"/>
    <n v="12000"/>
    <n v="7510.34"/>
    <n v="91.6"/>
    <x v="0"/>
    <s v="AB-"/>
  </r>
  <r>
    <s v="PID0976"/>
    <s v="Adult"/>
    <x v="0"/>
    <x v="0"/>
    <n v="12000"/>
    <n v="7631.0999999999995"/>
    <n v="84.2"/>
    <x v="0"/>
    <s v="B-"/>
  </r>
  <r>
    <s v="PID0977"/>
    <s v="Young Adult"/>
    <x v="0"/>
    <x v="3"/>
    <n v="18000"/>
    <n v="0"/>
    <n v="63.3"/>
    <x v="0"/>
    <s v="B-"/>
  </r>
  <r>
    <s v="PID0978"/>
    <s v="Adult"/>
    <x v="2"/>
    <x v="4"/>
    <n v="36000"/>
    <n v="19800.36"/>
    <n v="89.3"/>
    <x v="0"/>
    <s v="AB-"/>
  </r>
  <r>
    <s v="PID0979"/>
    <s v="Senior"/>
    <x v="2"/>
    <x v="4"/>
    <n v="16000"/>
    <n v="12863.76"/>
    <n v="96.5"/>
    <x v="0"/>
    <s v="AB-"/>
  </r>
  <r>
    <s v="PID0980"/>
    <s v="Middle-aged"/>
    <x v="0"/>
    <x v="3"/>
    <n v="40000"/>
    <n v="22499"/>
    <n v="80.599999999999994"/>
    <x v="0"/>
    <s v="B+"/>
  </r>
  <r>
    <s v="PID0981"/>
    <s v="Adult"/>
    <x v="0"/>
    <x v="3"/>
    <n v="18000"/>
    <n v="9721.619999999999"/>
    <n v="67.900000000000006"/>
    <x v="0"/>
    <s v="A+"/>
  </r>
  <r>
    <s v="PID0982"/>
    <s v="Middle-aged"/>
    <x v="0"/>
    <x v="5"/>
    <n v="800"/>
    <n v="433.24"/>
    <n v="80.099999999999994"/>
    <x v="0"/>
    <s v="B+"/>
  </r>
  <r>
    <s v="PID0983"/>
    <s v="Senior"/>
    <x v="0"/>
    <x v="5"/>
    <n v="240000"/>
    <n v="173836.79999999999"/>
    <n v="68.8"/>
    <x v="0"/>
    <s v="AB+"/>
  </r>
  <r>
    <s v="PID0984"/>
    <s v="Elderly"/>
    <x v="1"/>
    <x v="1"/>
    <n v="2000"/>
    <n v="0"/>
    <n v="62.1"/>
    <x v="0"/>
    <s v="A-"/>
  </r>
  <r>
    <s v="PID0985"/>
    <s v="Senior"/>
    <x v="1"/>
    <x v="7"/>
    <n v="240000"/>
    <n v="190077.84"/>
    <n v="70.2"/>
    <x v="0"/>
    <s v="O-"/>
  </r>
  <r>
    <s v="PID0986"/>
    <s v="Young Adult"/>
    <x v="0"/>
    <x v="0"/>
    <n v="21000"/>
    <n v="17085.600000000002"/>
    <n v="78.2"/>
    <x v="0"/>
    <s v="B-"/>
  </r>
  <r>
    <s v="PID0987"/>
    <s v="Adult"/>
    <x v="0"/>
    <x v="0"/>
    <n v="18000"/>
    <n v="14608.14"/>
    <n v="83.8"/>
    <x v="1"/>
    <s v="A+"/>
  </r>
  <r>
    <s v="PID0988"/>
    <s v="Adult"/>
    <x v="0"/>
    <x v="0"/>
    <n v="2000"/>
    <n v="1656.58"/>
    <n v="103.7"/>
    <x v="0"/>
    <s v="A+"/>
  </r>
  <r>
    <s v="PID0989"/>
    <s v="Adult"/>
    <x v="0"/>
    <x v="0"/>
    <n v="60000"/>
    <n v="53236.3"/>
    <n v="65.900000000000006"/>
    <x v="0"/>
    <s v="AB+"/>
  </r>
  <r>
    <s v="PID0990"/>
    <s v="Middle-aged"/>
    <x v="2"/>
    <x v="4"/>
    <n v="100"/>
    <n v="59.34"/>
    <n v="85.9"/>
    <x v="1"/>
    <s v="A+"/>
  </r>
  <r>
    <s v="PID0991"/>
    <s v="Middle-aged"/>
    <x v="0"/>
    <x v="5"/>
    <n v="45000"/>
    <n v="37119.840000000004"/>
    <n v="79.900000000000006"/>
    <x v="1"/>
    <s v="B+"/>
  </r>
  <r>
    <s v="PID0992"/>
    <s v="Middle-aged"/>
    <x v="0"/>
    <x v="0"/>
    <n v="75000"/>
    <n v="0"/>
    <n v="47.9"/>
    <x v="0"/>
    <s v="O-"/>
  </r>
  <r>
    <s v="PID0993"/>
    <s v="Middle-aged"/>
    <x v="0"/>
    <x v="3"/>
    <n v="10000"/>
    <n v="6685.78"/>
    <n v="94.1"/>
    <x v="1"/>
    <s v="B+"/>
  </r>
  <r>
    <s v="PID0994"/>
    <s v="Adult"/>
    <x v="2"/>
    <x v="2"/>
    <n v="240000"/>
    <n v="0"/>
    <n v="60.8"/>
    <x v="0"/>
    <s v="AB-"/>
  </r>
  <r>
    <s v="PID0995"/>
    <s v="Middle-aged"/>
    <x v="1"/>
    <x v="1"/>
    <n v="90000"/>
    <n v="53937.700000000004"/>
    <n v="59"/>
    <x v="1"/>
    <s v="AB+"/>
  </r>
  <r>
    <s v="PID0996"/>
    <s v="Adult"/>
    <x v="1"/>
    <x v="7"/>
    <n v="3000"/>
    <n v="2309.04"/>
    <n v="81.599999999999994"/>
    <x v="1"/>
    <s v="AB+"/>
  </r>
  <r>
    <s v="PID0997"/>
    <s v="Senior"/>
    <x v="0"/>
    <x v="3"/>
    <n v="200000"/>
    <n v="129857.09999999999"/>
    <n v="60.1"/>
    <x v="0"/>
    <s v="B-"/>
  </r>
  <r>
    <s v="PID0998"/>
    <s v="Adult"/>
    <x v="2"/>
    <x v="4"/>
    <n v="40000"/>
    <n v="22019.699999999997"/>
    <n v="97.6"/>
    <x v="0"/>
    <s v="A-"/>
  </r>
  <r>
    <s v="PID0999"/>
    <s v="Senior"/>
    <x v="2"/>
    <x v="4"/>
    <n v="12000"/>
    <n v="10652.34"/>
    <n v="74.5"/>
    <x v="1"/>
    <s v="O-"/>
  </r>
  <r>
    <s v="PID1000"/>
    <s v="Adult"/>
    <x v="1"/>
    <x v="1"/>
    <n v="36000"/>
    <n v="0"/>
    <n v="63.2"/>
    <x v="0"/>
    <s v="O-"/>
  </r>
  <r>
    <m/>
    <m/>
    <x v="4"/>
    <x v="8"/>
    <m/>
    <m/>
    <m/>
    <x v="2"/>
    <m/>
  </r>
</pivotCacheRecords>
</file>

<file path=xl/pivotCache/pivotCacheRecords2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PID0001"/>
    <s v="Middle-aged"/>
    <s v="South"/>
    <s v="Tamil Nadu"/>
    <n v="60000"/>
    <n v="32168.649999999998"/>
    <n v="82.4"/>
    <s v="Female"/>
    <s v="O+"/>
    <b v="0"/>
    <b v="0"/>
    <b v="1"/>
    <n v="20"/>
    <s v="Middle"/>
    <n v="29.195011337868486"/>
    <b v="1"/>
    <b v="1"/>
    <s v="Fractured Leg"/>
    <s v="Critical"/>
    <b v="1"/>
    <s v="Blue Cross"/>
    <x v="0"/>
    <x v="0"/>
  </r>
  <r>
    <s v="PID0002"/>
    <s v="Senior"/>
    <s v="West"/>
    <s v="Maharashtra"/>
    <n v="500"/>
    <n v="0"/>
    <n v="64.8"/>
    <s v="Female"/>
    <s v="AB-"/>
    <b v="0"/>
    <b v="0"/>
    <b v="0"/>
    <n v="15"/>
    <s v="Middle"/>
    <n v="28.047091412742382"/>
    <b v="1"/>
    <b v="1"/>
    <s v="Prostate Cancer"/>
    <s v="Recovered"/>
    <b v="0"/>
    <n v="0"/>
    <x v="1"/>
    <x v="1"/>
  </r>
  <r>
    <s v="PID0003"/>
    <s v="Adult"/>
    <s v="North"/>
    <s v="Punjab"/>
    <n v="18000"/>
    <n v="12004.650000000001"/>
    <n v="69.400000000000006"/>
    <s v="Female"/>
    <s v="B+"/>
    <b v="1"/>
    <b v="0"/>
    <b v="1"/>
    <n v="20"/>
    <s v="Middle"/>
    <n v="24.021878892733568"/>
    <b v="0"/>
    <b v="0"/>
    <s v="Stroke"/>
    <s v="Critical"/>
    <b v="1"/>
    <s v="Blue Cross"/>
    <x v="2"/>
    <x v="2"/>
  </r>
  <r>
    <s v="PID0004"/>
    <s v="Adult"/>
    <s v="South"/>
    <s v="Karnataka"/>
    <n v="48000"/>
    <n v="32956.92"/>
    <n v="89.3"/>
    <s v="Male"/>
    <s v="A-"/>
    <b v="1"/>
    <b v="0"/>
    <b v="1"/>
    <n v="15"/>
    <s v="Middle"/>
    <n v="31.266412240467773"/>
    <b v="1"/>
    <b v="1"/>
    <s v="Heart Attack"/>
    <s v="Critical"/>
    <b v="1"/>
    <s v="Aetna"/>
    <x v="2"/>
    <x v="3"/>
  </r>
  <r>
    <s v="PID0005"/>
    <s v="Adult"/>
    <s v="North"/>
    <s v="Uttar Pradesh"/>
    <n v="21000"/>
    <n v="16712.080000000002"/>
    <n v="69.400000000000006"/>
    <s v="Male"/>
    <s v="O+"/>
    <b v="1"/>
    <b v="1"/>
    <b v="1"/>
    <n v="2"/>
    <s v="Very Low"/>
    <n v="26.773658423671925"/>
    <b v="0"/>
    <b v="0"/>
    <s v="Appendicitis"/>
    <s v="Critical"/>
    <b v="1"/>
    <s v="Cigna"/>
    <x v="3"/>
    <x v="4"/>
  </r>
  <r>
    <s v="PID0006"/>
    <s v="Elderly"/>
    <s v="South"/>
    <s v="Karnataka"/>
    <n v="18000"/>
    <n v="13741.14"/>
    <n v="76.599999999999994"/>
    <s v="Male"/>
    <s v="O+"/>
    <b v="1"/>
    <b v="0"/>
    <b v="1"/>
    <n v="20"/>
    <s v="Middle"/>
    <n v="31.076311412227675"/>
    <b v="1"/>
    <b v="1"/>
    <s v="Fractured Arm"/>
    <s v="Critical"/>
    <b v="1"/>
    <s v="Cigna"/>
    <x v="4"/>
    <x v="5"/>
  </r>
  <r>
    <s v="PID0007"/>
    <s v="Adult"/>
    <s v="West"/>
    <s v="Maharashtra"/>
    <n v="3000"/>
    <n v="1831.0500000000002"/>
    <n v="91.5"/>
    <s v="Male"/>
    <s v="O-"/>
    <b v="0"/>
    <b v="1"/>
    <b v="1"/>
    <n v="40"/>
    <s v="Upper-Middle"/>
    <n v="30.928880475932939"/>
    <b v="1"/>
    <b v="1"/>
    <s v="Childbirth"/>
    <s v="Recovered"/>
    <b v="1"/>
    <s v="Aetna"/>
    <x v="5"/>
    <x v="6"/>
  </r>
  <r>
    <s v="PID0008"/>
    <s v="Adult"/>
    <s v="South"/>
    <s v="Kerala"/>
    <n v="20000"/>
    <n v="16593.84"/>
    <n v="75.599999999999994"/>
    <s v="Female"/>
    <s v="O-"/>
    <b v="1"/>
    <b v="1"/>
    <b v="1"/>
    <n v="30"/>
    <s v="Upper-Middle"/>
    <n v="29.165541452876042"/>
    <b v="1"/>
    <b v="1"/>
    <s v="Hypertension"/>
    <s v="Recovered"/>
    <b v="1"/>
    <s v="Aetna"/>
    <x v="5"/>
    <x v="7"/>
  </r>
  <r>
    <s v="PID0009"/>
    <s v="Middle-aged"/>
    <s v="South"/>
    <s v="Karnataka"/>
    <n v="72000"/>
    <n v="52009.8"/>
    <n v="90.7"/>
    <s v="Female"/>
    <s v="AB-"/>
    <b v="0"/>
    <b v="0"/>
    <b v="1"/>
    <n v="20"/>
    <s v="Middle"/>
    <n v="29.280733471074381"/>
    <b v="1"/>
    <b v="1"/>
    <s v="Respiratory Infection"/>
    <s v="Ongoing Treatment"/>
    <b v="1"/>
    <s v="Aetna"/>
    <x v="2"/>
    <x v="8"/>
  </r>
  <r>
    <s v="PID0010"/>
    <s v="Adult"/>
    <s v="East"/>
    <s v="West Bengal"/>
    <n v="250000"/>
    <n v="0"/>
    <n v="97.9"/>
    <s v="Male"/>
    <s v="A+"/>
    <b v="1"/>
    <b v="1"/>
    <b v="0"/>
    <n v="2"/>
    <s v="Very Low"/>
    <n v="33.480387127663221"/>
    <b v="1"/>
    <b v="1"/>
    <s v="Heart Attack"/>
    <s v="Critical"/>
    <b v="0"/>
    <n v="0"/>
    <x v="0"/>
    <x v="9"/>
  </r>
  <r>
    <s v="PID0011"/>
    <s v="Senior"/>
    <s v="South"/>
    <s v="Karnataka"/>
    <n v="16000"/>
    <n v="9710.7800000000007"/>
    <n v="83.9"/>
    <s v="Male"/>
    <s v="AB-"/>
    <b v="0"/>
    <b v="0"/>
    <b v="1"/>
    <n v="3"/>
    <s v="Low"/>
    <n v="30.083545483882538"/>
    <b v="1"/>
    <b v="1"/>
    <s v="Appendicitis"/>
    <s v="Ongoing Treatment"/>
    <b v="1"/>
    <s v="Aetna"/>
    <x v="0"/>
    <x v="9"/>
  </r>
  <r>
    <s v="PID0012"/>
    <s v="Senior"/>
    <s v="South"/>
    <s v="Tamil Nadu"/>
    <n v="45000"/>
    <n v="38364.959999999999"/>
    <n v="78.7"/>
    <s v="Male"/>
    <s v="A+"/>
    <b v="0"/>
    <b v="1"/>
    <b v="1"/>
    <n v="15"/>
    <s v="Middle"/>
    <n v="31.130097701831414"/>
    <b v="1"/>
    <b v="1"/>
    <s v="Osteoarthritis"/>
    <s v="Recovered"/>
    <b v="1"/>
    <s v="Blue Cross"/>
    <x v="1"/>
    <x v="10"/>
  </r>
  <r>
    <s v="PID0013"/>
    <s v="Middle-aged"/>
    <s v="South"/>
    <s v="Kerala"/>
    <n v="18000"/>
    <n v="0"/>
    <n v="92.9"/>
    <s v="Female"/>
    <s v="O+"/>
    <b v="1"/>
    <b v="0"/>
    <b v="0"/>
    <n v="7"/>
    <s v="Lower-Middle"/>
    <n v="33.713165916678768"/>
    <b v="1"/>
    <b v="1"/>
    <s v="Kidney Stones"/>
    <s v="Ongoing Treatment"/>
    <b v="0"/>
    <n v="0"/>
    <x v="1"/>
    <x v="11"/>
  </r>
  <r>
    <s v="PID0014"/>
    <s v="Adult"/>
    <s v="South"/>
    <s v="Kerala"/>
    <n v="14000"/>
    <n v="10220.91"/>
    <n v="78.3"/>
    <s v="Female"/>
    <s v="AB+"/>
    <b v="0"/>
    <b v="0"/>
    <b v="1"/>
    <n v="15"/>
    <s v="Middle"/>
    <n v="26.777469990766392"/>
    <b v="0"/>
    <b v="0"/>
    <s v="Hypertension"/>
    <s v="Critical"/>
    <b v="1"/>
    <s v="Medicare"/>
    <x v="1"/>
    <x v="10"/>
  </r>
  <r>
    <s v="PID0015"/>
    <s v="Senior"/>
    <s v="North"/>
    <s v="Uttar Pradesh"/>
    <n v="60000"/>
    <n v="46847.1"/>
    <n v="60.1"/>
    <s v="Female"/>
    <s v="AB+"/>
    <b v="1"/>
    <b v="0"/>
    <b v="1"/>
    <n v="2"/>
    <s v="Very Low"/>
    <n v="24.382327883484116"/>
    <b v="0"/>
    <b v="0"/>
    <s v="Stroke"/>
    <s v="Critical"/>
    <b v="1"/>
    <s v="Cigna"/>
    <x v="2"/>
    <x v="3"/>
  </r>
  <r>
    <s v="PID0016"/>
    <s v="Adult"/>
    <s v="West"/>
    <s v="Gujarat"/>
    <n v="240000"/>
    <n v="0"/>
    <n v="91.6"/>
    <s v="Female"/>
    <s v="B+"/>
    <b v="1"/>
    <b v="0"/>
    <b v="0"/>
    <n v="15"/>
    <s v="Middle"/>
    <n v="33.645546372819105"/>
    <b v="1"/>
    <b v="1"/>
    <s v="Heart Disease"/>
    <s v="Ongoing Treatment"/>
    <b v="0"/>
    <n v="0"/>
    <x v="1"/>
    <x v="12"/>
  </r>
  <r>
    <s v="PID0017"/>
    <s v="Adult"/>
    <s v="South"/>
    <s v="Kerala"/>
    <n v="1000"/>
    <n v="0"/>
    <n v="60.6"/>
    <s v="Male"/>
    <s v="A+"/>
    <b v="0"/>
    <b v="1"/>
    <b v="0"/>
    <n v="7"/>
    <s v="Lower-Middle"/>
    <n v="21.728997095629101"/>
    <b v="0"/>
    <b v="0"/>
    <s v="Osteoarthritis"/>
    <s v="Critical"/>
    <b v="0"/>
    <n v="0"/>
    <x v="0"/>
    <x v="0"/>
  </r>
  <r>
    <s v="PID0018"/>
    <s v="Middle-aged"/>
    <s v="South"/>
    <s v="Karnataka"/>
    <n v="40000"/>
    <n v="21677.3"/>
    <n v="93.5"/>
    <s v="Female"/>
    <s v="O+"/>
    <b v="0"/>
    <b v="0"/>
    <b v="1"/>
    <n v="3"/>
    <s v="Low"/>
    <n v="33.525762845566355"/>
    <b v="1"/>
    <b v="1"/>
    <s v="Childbirth"/>
    <s v="Critical"/>
    <b v="1"/>
    <s v="Cigna"/>
    <x v="0"/>
    <x v="9"/>
  </r>
  <r>
    <s v="PID0019"/>
    <s v="Adult"/>
    <s v="South"/>
    <s v="Karnataka"/>
    <n v="500"/>
    <n v="399.98"/>
    <n v="99"/>
    <s v="Female"/>
    <s v="O+"/>
    <b v="1"/>
    <b v="0"/>
    <b v="1"/>
    <n v="4"/>
    <s v="Low"/>
    <n v="33.856571252693136"/>
    <b v="1"/>
    <b v="1"/>
    <s v="Allergic Reaction"/>
    <s v="Ongoing Treatment"/>
    <b v="1"/>
    <s v="UnitedHealthcare"/>
    <x v="2"/>
    <x v="3"/>
  </r>
  <r>
    <s v="PID0020"/>
    <s v="Middle-aged"/>
    <s v="West"/>
    <s v="Maharashtra"/>
    <n v="24000"/>
    <n v="12575.07"/>
    <n v="73.7"/>
    <s v="Male"/>
    <s v="A-"/>
    <b v="0"/>
    <b v="0"/>
    <b v="1"/>
    <n v="15"/>
    <s v="Middle"/>
    <n v="28.432545040700589"/>
    <b v="1"/>
    <b v="1"/>
    <s v="Respiratory Infection"/>
    <s v="Critical"/>
    <b v="1"/>
    <s v="Blue Cross"/>
    <x v="1"/>
    <x v="11"/>
  </r>
  <r>
    <s v="PID0021"/>
    <s v="Adult"/>
    <s v="North"/>
    <s v="Punjab"/>
    <n v="24000"/>
    <n v="19464.48"/>
    <n v="54"/>
    <s v="Female"/>
    <s v="A-"/>
    <b v="0"/>
    <b v="1"/>
    <b v="1"/>
    <n v="30"/>
    <s v="Upper-Middle"/>
    <n v="20.832529609197174"/>
    <b v="0"/>
    <b v="0"/>
    <s v="Kidney Stones"/>
    <s v="Ongoing Treatment"/>
    <b v="1"/>
    <s v="Medicare"/>
    <x v="6"/>
    <x v="6"/>
  </r>
  <r>
    <s v="PID0022"/>
    <s v="Middle-aged"/>
    <s v="South"/>
    <s v="Karnataka"/>
    <n v="20000"/>
    <n v="15581.86"/>
    <n v="76"/>
    <s v="Female"/>
    <s v="B-"/>
    <b v="0"/>
    <b v="0"/>
    <b v="1"/>
    <n v="2"/>
    <s v="Very Low"/>
    <n v="25.689561925365066"/>
    <b v="0"/>
    <b v="0"/>
    <s v="Fractured Leg"/>
    <s v="Ongoing Treatment"/>
    <b v="1"/>
    <s v="UnitedHealthcare"/>
    <x v="0"/>
    <x v="13"/>
  </r>
  <r>
    <s v="PID0023"/>
    <s v="Middle-aged"/>
    <s v="South"/>
    <s v="Karnataka"/>
    <n v="240000"/>
    <n v="0"/>
    <n v="86.3"/>
    <s v="Male"/>
    <s v="A-"/>
    <b v="0"/>
    <b v="0"/>
    <b v="0"/>
    <n v="40"/>
    <s v="Upper-Middle"/>
    <n v="30.216028850530446"/>
    <b v="1"/>
    <b v="1"/>
    <s v="Kidney Stones"/>
    <s v="Recovered"/>
    <b v="0"/>
    <n v="0"/>
    <x v="4"/>
    <x v="5"/>
  </r>
  <r>
    <s v="PID0024"/>
    <s v="Senior"/>
    <s v="West"/>
    <s v="Maharashtra"/>
    <n v="60000"/>
    <n v="0"/>
    <n v="64.2"/>
    <s v="Male"/>
    <s v="O-"/>
    <b v="0"/>
    <b v="0"/>
    <b v="0"/>
    <n v="15"/>
    <s v="Middle"/>
    <n v="24.16349881440777"/>
    <b v="0"/>
    <b v="0"/>
    <s v="Diabetes"/>
    <s v="Recovered"/>
    <b v="0"/>
    <n v="0"/>
    <x v="0"/>
    <x v="14"/>
  </r>
  <r>
    <s v="PID0025"/>
    <s v="Adult"/>
    <s v="West"/>
    <s v="Maharashtra"/>
    <n v="3000"/>
    <n v="2157.69"/>
    <n v="61.5"/>
    <s v="Male"/>
    <s v="B+"/>
    <b v="0"/>
    <b v="0"/>
    <b v="1"/>
    <n v="12"/>
    <s v="Middle"/>
    <n v="20.081632653061224"/>
    <b v="0"/>
    <b v="0"/>
    <s v="Osteoarthritis"/>
    <s v="Recovered"/>
    <b v="1"/>
    <s v="Medicare"/>
    <x v="2"/>
    <x v="3"/>
  </r>
  <r>
    <s v="PID0026"/>
    <s v="Middle-aged"/>
    <s v="North"/>
    <s v="Uttar Pradesh"/>
    <n v="72000"/>
    <n v="42165.48"/>
    <n v="68.400000000000006"/>
    <s v="Female"/>
    <s v="AB+"/>
    <b v="0"/>
    <b v="0"/>
    <b v="1"/>
    <n v="2"/>
    <s v="Very Low"/>
    <n v="30.400000000000002"/>
    <b v="1"/>
    <b v="1"/>
    <s v="Kidney Stones"/>
    <s v="Ongoing Treatment"/>
    <b v="1"/>
    <s v="Blue Cross"/>
    <x v="2"/>
    <x v="8"/>
  </r>
  <r>
    <s v="PID0027"/>
    <s v="Middle-aged"/>
    <s v="West"/>
    <s v="Gujarat"/>
    <n v="48000"/>
    <n v="0"/>
    <n v="70.099999999999994"/>
    <s v="Female"/>
    <s v="A+"/>
    <b v="0"/>
    <b v="0"/>
    <b v="0"/>
    <n v="0"/>
    <s v="Very Low"/>
    <n v="24.543958544868879"/>
    <b v="0"/>
    <b v="0"/>
    <s v="Osteoarthritis"/>
    <s v="Critical"/>
    <b v="0"/>
    <n v="0"/>
    <x v="6"/>
    <x v="6"/>
  </r>
  <r>
    <s v="PID0028"/>
    <s v="Adult"/>
    <s v="South"/>
    <s v="Karnataka"/>
    <n v="45000"/>
    <n v="22743.989999999998"/>
    <n v="54.5"/>
    <s v="Male"/>
    <s v="O-"/>
    <b v="1"/>
    <b v="0"/>
    <b v="1"/>
    <n v="25"/>
    <s v="Middle"/>
    <n v="20.512627498212204"/>
    <b v="0"/>
    <b v="0"/>
    <s v="Cancer"/>
    <s v="Ongoing Treatment"/>
    <b v="1"/>
    <s v="Blue Cross"/>
    <x v="3"/>
    <x v="5"/>
  </r>
  <r>
    <s v="PID0029"/>
    <s v="Adult"/>
    <s v="North"/>
    <s v="Uttar Pradesh"/>
    <n v="16000"/>
    <n v="0"/>
    <n v="95"/>
    <s v="Male"/>
    <s v="A-"/>
    <b v="1"/>
    <b v="1"/>
    <b v="0"/>
    <n v="2"/>
    <s v="Very Low"/>
    <n v="34.475250399187111"/>
    <b v="1"/>
    <b v="1"/>
    <s v="Prostate Cancer"/>
    <s v="Ongoing Treatment"/>
    <b v="0"/>
    <n v="0"/>
    <x v="0"/>
    <x v="0"/>
  </r>
  <r>
    <s v="PID0030"/>
    <s v="Young Adult"/>
    <s v="North"/>
    <s v="Uttar Pradesh"/>
    <n v="60000"/>
    <n v="32726.639999999999"/>
    <n v="73.900000000000006"/>
    <s v="Female"/>
    <s v="B-"/>
    <b v="0"/>
    <b v="0"/>
    <b v="1"/>
    <n v="30"/>
    <s v="Upper-Middle"/>
    <n v="26.818115836841343"/>
    <b v="0"/>
    <b v="0"/>
    <s v="Allergic Reaction"/>
    <s v="Ongoing Treatment"/>
    <b v="1"/>
    <s v="UnitedHealthcare"/>
    <x v="2"/>
    <x v="8"/>
  </r>
  <r>
    <s v="PID0031"/>
    <s v="Adult"/>
    <s v="North"/>
    <s v="Uttar Pradesh"/>
    <n v="21000"/>
    <n v="15341.69"/>
    <n v="59.4"/>
    <s v="Female"/>
    <s v="A+"/>
    <b v="1"/>
    <b v="1"/>
    <b v="1"/>
    <n v="1"/>
    <s v="Very Low"/>
    <n v="22.915782570116889"/>
    <b v="0"/>
    <b v="0"/>
    <s v="Cancer"/>
    <s v="Critical"/>
    <b v="1"/>
    <s v="Medicare"/>
    <x v="0"/>
    <x v="9"/>
  </r>
  <r>
    <s v="PID0032"/>
    <s v="Middle-aged"/>
    <s v="South"/>
    <s v="Tamil Nadu"/>
    <n v="45000"/>
    <n v="0"/>
    <n v="59.4"/>
    <s v="Female"/>
    <s v="A-"/>
    <b v="0"/>
    <b v="1"/>
    <b v="0"/>
    <n v="9"/>
    <s v="Lower-Middle"/>
    <n v="24.408284023668635"/>
    <b v="0"/>
    <b v="0"/>
    <s v="Prostate Cancer"/>
    <s v="Ongoing Treatment"/>
    <b v="0"/>
    <n v="0"/>
    <x v="0"/>
    <x v="0"/>
  </r>
  <r>
    <s v="PID0033"/>
    <s v="Young Adult"/>
    <s v="West"/>
    <s v="Maharashtra"/>
    <n v="32000"/>
    <n v="17963.439999999999"/>
    <n v="73.7"/>
    <s v="Female"/>
    <s v="A+"/>
    <b v="0"/>
    <b v="1"/>
    <b v="1"/>
    <n v="15"/>
    <s v="Middle"/>
    <n v="25.501730103806231"/>
    <b v="0"/>
    <b v="0"/>
    <s v="Stroke"/>
    <s v="Ongoing Treatment"/>
    <b v="1"/>
    <s v="UnitedHealthcare"/>
    <x v="1"/>
    <x v="10"/>
  </r>
  <r>
    <s v="PID0034"/>
    <s v="Adult"/>
    <s v="North"/>
    <s v="Punjab"/>
    <n v="3000"/>
    <n v="0"/>
    <n v="95.2"/>
    <s v="Male"/>
    <s v="A-"/>
    <b v="0"/>
    <b v="0"/>
    <b v="0"/>
    <n v="15"/>
    <s v="Middle"/>
    <n v="31.808613719135288"/>
    <b v="1"/>
    <b v="1"/>
    <s v="Allergic Reaction"/>
    <s v="Recovered"/>
    <b v="0"/>
    <n v="0"/>
    <x v="2"/>
    <x v="3"/>
  </r>
  <r>
    <s v="PID0035"/>
    <s v="Middle-aged"/>
    <s v="North"/>
    <s v="Uttar Pradesh"/>
    <n v="14000"/>
    <n v="7827.47"/>
    <n v="78.099999999999994"/>
    <s v="Male"/>
    <s v="O-"/>
    <b v="0"/>
    <b v="0"/>
    <b v="1"/>
    <n v="2"/>
    <s v="Very Low"/>
    <n v="28.686868686868689"/>
    <b v="1"/>
    <b v="1"/>
    <s v="Cancer"/>
    <s v="Critical"/>
    <b v="1"/>
    <s v="UnitedHealthcare"/>
    <x v="1"/>
    <x v="1"/>
  </r>
  <r>
    <s v="PID0036"/>
    <s v="Middle-aged"/>
    <s v="North"/>
    <s v="Punjab"/>
    <n v="18000"/>
    <n v="13659.84"/>
    <n v="78.2"/>
    <s v="Female"/>
    <s v="B+"/>
    <b v="0"/>
    <b v="0"/>
    <b v="1"/>
    <n v="4"/>
    <s v="Low"/>
    <n v="30.168589174800353"/>
    <b v="1"/>
    <b v="1"/>
    <s v="Cancer"/>
    <s v="Recovered"/>
    <b v="1"/>
    <s v="Medicare"/>
    <x v="0"/>
    <x v="0"/>
  </r>
  <r>
    <s v="PID0037"/>
    <s v="Senior"/>
    <s v="West"/>
    <s v="Gujarat"/>
    <n v="30000"/>
    <n v="23257.38"/>
    <n v="60.6"/>
    <s v="Female"/>
    <s v="O+"/>
    <b v="0"/>
    <b v="1"/>
    <b v="1"/>
    <n v="5"/>
    <s v="Low"/>
    <n v="24.901380670611438"/>
    <b v="0"/>
    <b v="0"/>
    <s v="Appendicitis"/>
    <s v="Recovered"/>
    <b v="1"/>
    <s v="Aetna"/>
    <x v="1"/>
    <x v="12"/>
  </r>
  <r>
    <s v="PID0038"/>
    <s v="Adult"/>
    <s v="South"/>
    <s v="Karnataka"/>
    <n v="20000"/>
    <n v="15921.2"/>
    <n v="99.2"/>
    <s v="Male"/>
    <s v="O+"/>
    <b v="1"/>
    <b v="0"/>
    <b v="1"/>
    <n v="15"/>
    <s v="Middle"/>
    <n v="34.732677427260953"/>
    <b v="1"/>
    <b v="1"/>
    <s v="Allergic Reaction"/>
    <s v="Critical"/>
    <b v="1"/>
    <s v="Aetna"/>
    <x v="0"/>
    <x v="13"/>
  </r>
  <r>
    <s v="PID0039"/>
    <s v="Middle-aged"/>
    <s v="West"/>
    <s v="Gujarat"/>
    <n v="200000"/>
    <n v="0"/>
    <n v="58.9"/>
    <s v="Female"/>
    <s v="O+"/>
    <b v="0"/>
    <b v="0"/>
    <b v="0"/>
    <n v="25"/>
    <s v="Middle"/>
    <n v="23.2981290297061"/>
    <b v="0"/>
    <b v="0"/>
    <s v="Cancer"/>
    <s v="Critical"/>
    <b v="0"/>
    <n v="0"/>
    <x v="0"/>
    <x v="14"/>
  </r>
  <r>
    <s v="PID0040"/>
    <s v="Adult"/>
    <s v="South"/>
    <s v="Tamil Nadu"/>
    <n v="20000"/>
    <n v="13998.94"/>
    <n v="79.099999999999994"/>
    <s v="Male"/>
    <s v="O+"/>
    <b v="1"/>
    <b v="0"/>
    <b v="1"/>
    <n v="30"/>
    <s v="Upper-Middle"/>
    <n v="30.515798001620301"/>
    <b v="1"/>
    <b v="1"/>
    <s v="Prostate Cancer"/>
    <s v="Recovered"/>
    <b v="1"/>
    <s v="Blue Cross"/>
    <x v="3"/>
    <x v="5"/>
  </r>
  <r>
    <s v="PID0041"/>
    <s v="Middle-aged"/>
    <s v="West"/>
    <s v="Maharashtra"/>
    <n v="240000"/>
    <n v="148902.72"/>
    <n v="77.400000000000006"/>
    <s v="Female"/>
    <s v="A+"/>
    <b v="0"/>
    <b v="0"/>
    <b v="1"/>
    <n v="7"/>
    <s v="Lower-Middle"/>
    <n v="28.429752066115707"/>
    <b v="1"/>
    <b v="1"/>
    <s v="Osteoarthritis"/>
    <s v="Recovered"/>
    <b v="1"/>
    <s v="Cigna"/>
    <x v="0"/>
    <x v="9"/>
  </r>
  <r>
    <s v="PID0042"/>
    <s v="Senior"/>
    <s v="West"/>
    <s v="Maharashtra"/>
    <n v="72000"/>
    <n v="50448.4"/>
    <n v="80.099999999999994"/>
    <s v="Female"/>
    <s v="AB+"/>
    <b v="0"/>
    <b v="0"/>
    <b v="1"/>
    <n v="12"/>
    <s v="Middle"/>
    <n v="32.914201183431949"/>
    <b v="1"/>
    <b v="1"/>
    <s v="Prostate Cancer"/>
    <s v="Recovered"/>
    <b v="1"/>
    <s v="Aetna"/>
    <x v="0"/>
    <x v="13"/>
  </r>
  <r>
    <s v="PID0043"/>
    <s v="Middle-aged"/>
    <s v="East"/>
    <s v="West Bengal"/>
    <n v="90000"/>
    <n v="69839.149999999994"/>
    <n v="81.2"/>
    <s v="Female"/>
    <s v="O+"/>
    <b v="0"/>
    <b v="0"/>
    <b v="1"/>
    <n v="5"/>
    <s v="Low"/>
    <n v="31.718749999999996"/>
    <b v="1"/>
    <b v="1"/>
    <s v="Fractured Leg"/>
    <s v="Recovered"/>
    <b v="1"/>
    <s v="Medicare"/>
    <x v="0"/>
    <x v="14"/>
  </r>
  <r>
    <s v="PID0044"/>
    <s v="Adult"/>
    <s v="West"/>
    <s v="Maharashtra"/>
    <n v="24000"/>
    <n v="20413.2"/>
    <n v="85.2"/>
    <s v="Female"/>
    <s v="O-"/>
    <b v="1"/>
    <b v="0"/>
    <b v="1"/>
    <n v="12"/>
    <s v="Middle"/>
    <n v="29.137170411408643"/>
    <b v="1"/>
    <b v="1"/>
    <s v="Appendicitis"/>
    <s v="Recovered"/>
    <b v="1"/>
    <s v="Medicare"/>
    <x v="1"/>
    <x v="11"/>
  </r>
  <r>
    <s v="PID0045"/>
    <s v="Senior"/>
    <s v="North"/>
    <s v="Uttar Pradesh"/>
    <n v="21000"/>
    <n v="15544.83"/>
    <n v="74.900000000000006"/>
    <s v="Male"/>
    <s v="B+"/>
    <b v="0"/>
    <b v="0"/>
    <b v="1"/>
    <n v="2"/>
    <s v="Very Low"/>
    <n v="31.582054309327042"/>
    <b v="1"/>
    <b v="1"/>
    <s v="Heart Attack"/>
    <s v="Critical"/>
    <b v="1"/>
    <s v="Blue Cross"/>
    <x v="3"/>
    <x v="4"/>
  </r>
  <r>
    <s v="PID0046"/>
    <s v="Adult"/>
    <s v="South"/>
    <s v="Kerala"/>
    <n v="24000"/>
    <n v="16811.099999999999"/>
    <n v="90.2"/>
    <s v="Female"/>
    <s v="O-"/>
    <b v="0"/>
    <b v="1"/>
    <b v="1"/>
    <n v="30"/>
    <s v="Upper-Middle"/>
    <n v="30.847098252453751"/>
    <b v="1"/>
    <b v="1"/>
    <s v="Heart Attack"/>
    <s v="Ongoing Treatment"/>
    <b v="1"/>
    <s v="Blue Cross"/>
    <x v="0"/>
    <x v="9"/>
  </r>
  <r>
    <s v="PID0047"/>
    <s v="Adult"/>
    <s v="South"/>
    <s v="Tamil Nadu"/>
    <n v="800"/>
    <n v="621.45000000000005"/>
    <n v="76.5"/>
    <s v="Male"/>
    <s v="AB-"/>
    <b v="0"/>
    <b v="0"/>
    <b v="1"/>
    <n v="300"/>
    <s v="Ultra High"/>
    <n v="24.144678702184066"/>
    <b v="0"/>
    <b v="0"/>
    <s v="Cancer"/>
    <s v="Recovered"/>
    <b v="1"/>
    <s v="UnitedHealthcare"/>
    <x v="0"/>
    <x v="9"/>
  </r>
  <r>
    <s v="PID0048"/>
    <s v="Adult"/>
    <s v="West"/>
    <s v="Gujarat"/>
    <n v="300000"/>
    <n v="189845.84999999998"/>
    <n v="88.1"/>
    <s v="Female"/>
    <s v="B-"/>
    <b v="0"/>
    <b v="0"/>
    <b v="1"/>
    <n v="25"/>
    <s v="Middle"/>
    <n v="28.441373966942148"/>
    <b v="1"/>
    <b v="1"/>
    <s v="Stroke"/>
    <s v="Critical"/>
    <b v="1"/>
    <s v="Medicare"/>
    <x v="0"/>
    <x v="13"/>
  </r>
  <r>
    <s v="PID0049"/>
    <s v="Middle-aged"/>
    <s v="South"/>
    <s v="Kerala"/>
    <n v="1600"/>
    <n v="1130.5999999999999"/>
    <n v="48.2"/>
    <s v="Male"/>
    <s v="A-"/>
    <b v="1"/>
    <b v="0"/>
    <b v="1"/>
    <n v="20"/>
    <s v="Middle"/>
    <n v="20.590371224742622"/>
    <b v="0"/>
    <b v="0"/>
    <s v="Prostate Cancer"/>
    <s v="Critical"/>
    <b v="1"/>
    <s v="Blue Cross"/>
    <x v="3"/>
    <x v="4"/>
  </r>
  <r>
    <s v="PID0050"/>
    <s v="Middle-aged"/>
    <s v="East"/>
    <s v="West Bengal"/>
    <n v="60000"/>
    <n v="43051.95"/>
    <n v="91.1"/>
    <s v="Female"/>
    <s v="B-"/>
    <b v="0"/>
    <b v="0"/>
    <b v="1"/>
    <n v="4"/>
    <s v="Low"/>
    <n v="33.461891643709826"/>
    <b v="1"/>
    <b v="1"/>
    <s v="Respiratory Infection"/>
    <s v="Critical"/>
    <b v="1"/>
    <s v="Aetna"/>
    <x v="1"/>
    <x v="12"/>
  </r>
  <r>
    <s v="PID0051"/>
    <s v="Senior"/>
    <s v="West"/>
    <s v="Gujarat"/>
    <n v="72000"/>
    <n v="48472.959999999999"/>
    <n v="64.900000000000006"/>
    <s v="Male"/>
    <s v="O+"/>
    <b v="0"/>
    <b v="0"/>
    <b v="1"/>
    <n v="9"/>
    <s v="Lower-Middle"/>
    <n v="25.997436308283927"/>
    <b v="0"/>
    <b v="0"/>
    <s v="Prostate Cancer"/>
    <s v="Ongoing Treatment"/>
    <b v="1"/>
    <s v="Aetna"/>
    <x v="1"/>
    <x v="12"/>
  </r>
  <r>
    <s v="PID0052"/>
    <s v="Senior"/>
    <s v="West"/>
    <s v="Gujarat"/>
    <n v="100"/>
    <n v="81.36"/>
    <n v="87.1"/>
    <s v="Male"/>
    <s v="O-"/>
    <b v="0"/>
    <b v="0"/>
    <b v="1"/>
    <n v="25"/>
    <s v="Middle"/>
    <n v="31.230951271110474"/>
    <b v="1"/>
    <b v="1"/>
    <s v="Heart Disease"/>
    <s v="Critical"/>
    <b v="1"/>
    <s v="Cigna"/>
    <x v="0"/>
    <x v="13"/>
  </r>
  <r>
    <s v="PID0053"/>
    <s v="Senior"/>
    <s v="West"/>
    <s v="Gujarat"/>
    <n v="24000"/>
    <n v="19986.12"/>
    <n v="72.099999999999994"/>
    <s v="Female"/>
    <s v="B+"/>
    <b v="1"/>
    <b v="0"/>
    <b v="1"/>
    <n v="300"/>
    <s v="Ultra High"/>
    <n v="28.164062499999993"/>
    <b v="1"/>
    <b v="1"/>
    <s v="Respiratory Infection"/>
    <s v="Ongoing Treatment"/>
    <b v="1"/>
    <s v="UnitedHealthcare"/>
    <x v="0"/>
    <x v="9"/>
  </r>
  <r>
    <s v="PID0054"/>
    <s v="Adult"/>
    <s v="West"/>
    <s v="Gujarat"/>
    <n v="100"/>
    <n v="74.3"/>
    <n v="93.1"/>
    <s v="Male"/>
    <s v="AB-"/>
    <b v="0"/>
    <b v="0"/>
    <b v="1"/>
    <n v="0"/>
    <s v="Very Low"/>
    <n v="33.382337122162859"/>
    <b v="1"/>
    <b v="1"/>
    <s v="Hypertension"/>
    <s v="Recovered"/>
    <b v="1"/>
    <s v="UnitedHealthcare"/>
    <x v="0"/>
    <x v="14"/>
  </r>
  <r>
    <s v="PID0055"/>
    <s v="Middle-aged"/>
    <s v="North"/>
    <s v="Punjab"/>
    <n v="60000"/>
    <n v="49152.200000000004"/>
    <n v="75.400000000000006"/>
    <s v="Female"/>
    <s v="AB+"/>
    <b v="0"/>
    <b v="0"/>
    <b v="1"/>
    <n v="4"/>
    <s v="Low"/>
    <n v="23.532349177616183"/>
    <b v="0"/>
    <b v="0"/>
    <s v="Kidney Stones"/>
    <s v="Ongoing Treatment"/>
    <b v="1"/>
    <s v="Medicare"/>
    <x v="1"/>
    <x v="10"/>
  </r>
  <r>
    <s v="PID0056"/>
    <s v="Senior"/>
    <s v="North"/>
    <s v="Uttar Pradesh"/>
    <n v="48000"/>
    <n v="0"/>
    <n v="57.7"/>
    <s v="Female"/>
    <s v="AB-"/>
    <b v="0"/>
    <b v="1"/>
    <b v="0"/>
    <n v="2"/>
    <s v="Very Low"/>
    <n v="22.259943675012536"/>
    <b v="0"/>
    <b v="0"/>
    <s v="Fractured Leg"/>
    <s v="Ongoing Treatment"/>
    <b v="0"/>
    <n v="0"/>
    <x v="1"/>
    <x v="1"/>
  </r>
  <r>
    <s v="PID0057"/>
    <s v="Middle-aged"/>
    <s v="North"/>
    <s v="Punjab"/>
    <n v="500"/>
    <n v="301.31"/>
    <n v="62.6"/>
    <s v="Male"/>
    <s v="O+"/>
    <b v="0"/>
    <b v="0"/>
    <b v="1"/>
    <n v="2"/>
    <s v="Very Low"/>
    <n v="23.274836406900658"/>
    <b v="0"/>
    <b v="0"/>
    <s v="Cancer"/>
    <s v="Ongoing Treatment"/>
    <b v="1"/>
    <s v="Blue Cross"/>
    <x v="0"/>
    <x v="0"/>
  </r>
  <r>
    <s v="PID0058"/>
    <s v="Adult"/>
    <s v="South"/>
    <s v="Kerala"/>
    <n v="90000"/>
    <n v="55462.05"/>
    <n v="63.5"/>
    <s v="Male"/>
    <s v="AB-"/>
    <b v="1"/>
    <b v="0"/>
    <b v="1"/>
    <n v="5"/>
    <s v="Low"/>
    <n v="23.900033874063759"/>
    <b v="0"/>
    <b v="0"/>
    <s v="Fractured Leg"/>
    <s v="Ongoing Treatment"/>
    <b v="1"/>
    <s v="UnitedHealthcare"/>
    <x v="1"/>
    <x v="12"/>
  </r>
  <r>
    <s v="PID0059"/>
    <s v="Middle-aged"/>
    <s v="South"/>
    <s v="Kerala"/>
    <n v="72000"/>
    <n v="51611.56"/>
    <n v="71.7"/>
    <s v="Female"/>
    <s v="B+"/>
    <b v="1"/>
    <b v="0"/>
    <b v="1"/>
    <n v="20"/>
    <s v="Middle"/>
    <n v="24.236073553272043"/>
    <b v="0"/>
    <b v="0"/>
    <s v="Kidney Stones"/>
    <s v="Critical"/>
    <b v="1"/>
    <s v="Blue Cross"/>
    <x v="2"/>
    <x v="2"/>
  </r>
  <r>
    <s v="PID0060"/>
    <s v="Adult"/>
    <s v="North"/>
    <s v="Uttar Pradesh"/>
    <n v="800"/>
    <n v="0"/>
    <n v="104"/>
    <s v="Male"/>
    <s v="B-"/>
    <b v="0"/>
    <b v="0"/>
    <b v="0"/>
    <n v="1"/>
    <s v="Very Low"/>
    <n v="32.824138366367883"/>
    <b v="1"/>
    <b v="1"/>
    <s v="Heart Attack"/>
    <s v="Recovered"/>
    <b v="0"/>
    <n v="0"/>
    <x v="1"/>
    <x v="11"/>
  </r>
  <r>
    <s v="PID0061"/>
    <s v="Adult"/>
    <s v="North"/>
    <s v="Punjab"/>
    <n v="14000"/>
    <n v="8311.31"/>
    <n v="95.7"/>
    <s v="Male"/>
    <s v="B-"/>
    <b v="1"/>
    <b v="1"/>
    <b v="1"/>
    <n v="15"/>
    <s v="Middle"/>
    <n v="30.894886363636367"/>
    <b v="1"/>
    <b v="1"/>
    <s v="Heart Attack"/>
    <s v="Recovered"/>
    <b v="1"/>
    <s v="Blue Cross"/>
    <x v="1"/>
    <x v="1"/>
  </r>
  <r>
    <s v="PID0062"/>
    <s v="Adult"/>
    <s v="North"/>
    <s v="Uttar Pradesh"/>
    <n v="75000"/>
    <n v="67475.95"/>
    <n v="86.7"/>
    <s v="Female"/>
    <s v="B-"/>
    <b v="0"/>
    <b v="1"/>
    <b v="1"/>
    <n v="2"/>
    <s v="Very Low"/>
    <n v="30.356079969188759"/>
    <b v="1"/>
    <b v="1"/>
    <s v="Appendicitis"/>
    <s v="Recovered"/>
    <b v="1"/>
    <s v="Medicare"/>
    <x v="0"/>
    <x v="9"/>
  </r>
  <r>
    <s v="PID0063"/>
    <s v="Adult"/>
    <s v="West"/>
    <s v="Gujarat"/>
    <n v="45000"/>
    <n v="24489.69"/>
    <n v="105.9"/>
    <s v="Male"/>
    <s v="O+"/>
    <b v="0"/>
    <b v="0"/>
    <b v="1"/>
    <n v="40"/>
    <s v="Upper-Middle"/>
    <n v="34.187790547520663"/>
    <b v="1"/>
    <b v="1"/>
    <s v="Hypertension"/>
    <s v="Recovered"/>
    <b v="1"/>
    <s v="Blue Cross"/>
    <x v="6"/>
    <x v="6"/>
  </r>
  <r>
    <s v="PID0064"/>
    <s v="Adult"/>
    <s v="West"/>
    <s v="Gujarat"/>
    <n v="100"/>
    <n v="53.04"/>
    <n v="87.1"/>
    <s v="Female"/>
    <s v="A+"/>
    <b v="0"/>
    <b v="0"/>
    <b v="1"/>
    <n v="40"/>
    <s v="Upper-Middle"/>
    <n v="31.608361155465236"/>
    <b v="1"/>
    <b v="1"/>
    <s v="Heart Disease"/>
    <s v="Critical"/>
    <b v="1"/>
    <s v="Cigna"/>
    <x v="4"/>
    <x v="15"/>
  </r>
  <r>
    <s v="PID0065"/>
    <s v="Senior"/>
    <s v="West"/>
    <s v="Gujarat"/>
    <n v="32000"/>
    <n v="18466.8"/>
    <n v="60.7"/>
    <s v="Male"/>
    <s v="AB+"/>
    <b v="0"/>
    <b v="1"/>
    <b v="1"/>
    <n v="12"/>
    <s v="Middle"/>
    <n v="23.12909617436366"/>
    <b v="0"/>
    <b v="0"/>
    <s v="Allergic Reaction"/>
    <s v="Critical"/>
    <b v="1"/>
    <s v="UnitedHealthcare"/>
    <x v="1"/>
    <x v="10"/>
  </r>
  <r>
    <s v="PID0066"/>
    <s v="Adult"/>
    <s v="West"/>
    <s v="Maharashtra"/>
    <n v="18000"/>
    <n v="13355.64"/>
    <n v="65.599999999999994"/>
    <s v="Female"/>
    <s v="AB-"/>
    <b v="0"/>
    <b v="0"/>
    <b v="1"/>
    <n v="20"/>
    <s v="Middle"/>
    <n v="24.095500459136822"/>
    <b v="0"/>
    <b v="0"/>
    <s v="Osteoarthritis"/>
    <s v="Ongoing Treatment"/>
    <b v="1"/>
    <s v="Cigna"/>
    <x v="0"/>
    <x v="14"/>
  </r>
  <r>
    <s v="PID0067"/>
    <s v="Elderly"/>
    <s v="North"/>
    <s v="Punjab"/>
    <n v="200000"/>
    <n v="0"/>
    <n v="69"/>
    <s v="Male"/>
    <s v="A+"/>
    <b v="0"/>
    <b v="0"/>
    <b v="0"/>
    <n v="4"/>
    <s v="Low"/>
    <n v="30.666666666666668"/>
    <b v="1"/>
    <b v="1"/>
    <s v="Childbirth"/>
    <s v="Recovered"/>
    <b v="0"/>
    <n v="0"/>
    <x v="3"/>
    <x v="15"/>
  </r>
  <r>
    <s v="PID0068"/>
    <s v="Middle-aged"/>
    <s v="South"/>
    <s v="Karnataka"/>
    <n v="20000"/>
    <n v="17169.96"/>
    <n v="67.900000000000006"/>
    <s v="Male"/>
    <s v="AB+"/>
    <b v="0"/>
    <b v="1"/>
    <b v="1"/>
    <n v="5"/>
    <s v="Low"/>
    <n v="23.773677392248175"/>
    <b v="0"/>
    <b v="0"/>
    <s v="Allergic Reaction"/>
    <s v="Recovered"/>
    <b v="1"/>
    <s v="Aetna"/>
    <x v="0"/>
    <x v="0"/>
  </r>
  <r>
    <s v="PID0069"/>
    <s v="Senior"/>
    <s v="West"/>
    <s v="Maharashtra"/>
    <n v="250000"/>
    <n v="174255.5"/>
    <n v="78.8"/>
    <s v="Female"/>
    <s v="B-"/>
    <b v="0"/>
    <b v="0"/>
    <b v="1"/>
    <n v="50"/>
    <s v="Upper-Middle"/>
    <n v="31.565454254125935"/>
    <b v="1"/>
    <b v="1"/>
    <s v="Cancer"/>
    <s v="Recovered"/>
    <b v="1"/>
    <s v="Aetna"/>
    <x v="2"/>
    <x v="8"/>
  </r>
  <r>
    <s v="PID0070"/>
    <s v="Adult"/>
    <s v="North"/>
    <s v="Uttar Pradesh"/>
    <n v="240000"/>
    <n v="208135.44"/>
    <n v="89.6"/>
    <s v="Female"/>
    <s v="O-"/>
    <b v="0"/>
    <b v="1"/>
    <b v="1"/>
    <n v="0.5"/>
    <s v="Very Low"/>
    <n v="32.910927456382005"/>
    <b v="1"/>
    <b v="1"/>
    <s v="Childbirth"/>
    <s v="Recovered"/>
    <b v="1"/>
    <s v="Medicare"/>
    <x v="1"/>
    <x v="10"/>
  </r>
  <r>
    <s v="PID0071"/>
    <s v="Senior"/>
    <s v="South"/>
    <s v="Kerala"/>
    <n v="100"/>
    <n v="77.959999999999994"/>
    <n v="72.8"/>
    <s v="Male"/>
    <s v="AB+"/>
    <b v="1"/>
    <b v="0"/>
    <b v="1"/>
    <n v="15"/>
    <s v="Middle"/>
    <n v="29.161993270309239"/>
    <b v="1"/>
    <b v="1"/>
    <s v="Childbirth"/>
    <s v="Recovered"/>
    <b v="1"/>
    <s v="Cigna"/>
    <x v="1"/>
    <x v="12"/>
  </r>
  <r>
    <s v="PID0072"/>
    <s v="Adult"/>
    <s v="West"/>
    <s v="Maharashtra"/>
    <n v="18000"/>
    <n v="10770.36"/>
    <n v="60"/>
    <s v="Female"/>
    <s v="A+"/>
    <b v="0"/>
    <b v="0"/>
    <b v="1"/>
    <n v="7"/>
    <s v="Lower-Middle"/>
    <n v="22.582709172343712"/>
    <b v="0"/>
    <b v="0"/>
    <s v="Hypertension"/>
    <s v="Critical"/>
    <b v="1"/>
    <s v="Medicare"/>
    <x v="0"/>
    <x v="0"/>
  </r>
  <r>
    <s v="PID0073"/>
    <s v="Young Adult"/>
    <s v="West"/>
    <s v="Gujarat"/>
    <n v="60000"/>
    <n v="30738.95"/>
    <n v="99.8"/>
    <s v="Female"/>
    <s v="A+"/>
    <b v="0"/>
    <b v="0"/>
    <b v="1"/>
    <n v="15"/>
    <s v="Middle"/>
    <n v="33.345584550101904"/>
    <b v="1"/>
    <b v="1"/>
    <s v="Stroke"/>
    <s v="Recovered"/>
    <b v="1"/>
    <s v="Blue Cross"/>
    <x v="1"/>
    <x v="12"/>
  </r>
  <r>
    <s v="PID0074"/>
    <s v="Middle-aged"/>
    <s v="South"/>
    <s v="Tamil Nadu"/>
    <n v="100"/>
    <n v="56.05"/>
    <n v="73.7"/>
    <s v="Male"/>
    <s v="B+"/>
    <b v="0"/>
    <b v="1"/>
    <b v="1"/>
    <n v="25"/>
    <s v="Middle"/>
    <n v="28.082609358329517"/>
    <b v="1"/>
    <b v="1"/>
    <s v="Osteoarthritis"/>
    <s v="Ongoing Treatment"/>
    <b v="1"/>
    <s v="Cigna"/>
    <x v="6"/>
    <x v="6"/>
  </r>
  <r>
    <s v="PID0075"/>
    <s v="Middle-aged"/>
    <s v="South"/>
    <s v="Tamil Nadu"/>
    <n v="48000"/>
    <n v="0"/>
    <n v="60.2"/>
    <s v="Male"/>
    <s v="B-"/>
    <b v="1"/>
    <b v="0"/>
    <b v="0"/>
    <n v="2"/>
    <s v="Very Low"/>
    <n v="26.056094182825486"/>
    <b v="0"/>
    <b v="0"/>
    <s v="Kidney Stones"/>
    <s v="Critical"/>
    <b v="0"/>
    <n v="0"/>
    <x v="6"/>
    <x v="6"/>
  </r>
  <r>
    <s v="PID0076"/>
    <s v="Middle-aged"/>
    <s v="East"/>
    <s v="West Bengal"/>
    <n v="300000"/>
    <n v="174141.6"/>
    <n v="81.2"/>
    <s v="Male"/>
    <s v="AB-"/>
    <b v="1"/>
    <b v="1"/>
    <b v="1"/>
    <n v="20"/>
    <s v="Middle"/>
    <n v="26.213842975206614"/>
    <b v="0"/>
    <b v="0"/>
    <s v="Allergic Reaction"/>
    <s v="Recovered"/>
    <b v="1"/>
    <s v="Blue Cross"/>
    <x v="0"/>
    <x v="9"/>
  </r>
  <r>
    <s v="PID0077"/>
    <s v="Adult"/>
    <s v="South"/>
    <s v="Tamil Nadu"/>
    <n v="300000"/>
    <n v="217453.08000000002"/>
    <n v="83.4"/>
    <s v="Female"/>
    <s v="AB-"/>
    <b v="0"/>
    <b v="0"/>
    <b v="1"/>
    <n v="4"/>
    <s v="Low"/>
    <n v="31.008328375966695"/>
    <b v="1"/>
    <b v="1"/>
    <s v="Respiratory Infection"/>
    <s v="Critical"/>
    <b v="1"/>
    <s v="Cigna"/>
    <x v="4"/>
    <x v="15"/>
  </r>
  <r>
    <s v="PID0078"/>
    <s v="Adult"/>
    <s v="North"/>
    <s v="Uttar Pradesh"/>
    <n v="100"/>
    <n v="0"/>
    <n v="86.7"/>
    <s v="Female"/>
    <s v="O-"/>
    <b v="0"/>
    <b v="0"/>
    <b v="0"/>
    <n v="2"/>
    <s v="Very Low"/>
    <n v="30.356079969188759"/>
    <b v="1"/>
    <b v="1"/>
    <s v="Osteoarthritis"/>
    <s v="Critical"/>
    <b v="0"/>
    <n v="0"/>
    <x v="1"/>
    <x v="1"/>
  </r>
  <r>
    <s v="PID0079"/>
    <s v="Adult"/>
    <s v="North"/>
    <s v="Punjab"/>
    <n v="18000"/>
    <n v="14773.74"/>
    <n v="86.5"/>
    <s v="Female"/>
    <s v="B-"/>
    <b v="0"/>
    <b v="1"/>
    <b v="1"/>
    <n v="4"/>
    <s v="Low"/>
    <n v="29.238777717685238"/>
    <b v="1"/>
    <b v="1"/>
    <s v="Heart Attack"/>
    <s v="Ongoing Treatment"/>
    <b v="1"/>
    <s v="UnitedHealthcare"/>
    <x v="3"/>
    <x v="4"/>
  </r>
  <r>
    <s v="PID0080"/>
    <s v="Adult"/>
    <s v="West"/>
    <s v="Maharashtra"/>
    <n v="75000"/>
    <n v="44458.25"/>
    <n v="94.6"/>
    <s v="Male"/>
    <s v="B+"/>
    <b v="1"/>
    <b v="1"/>
    <b v="1"/>
    <n v="12"/>
    <s v="Middle"/>
    <n v="30.539772727272727"/>
    <b v="1"/>
    <b v="1"/>
    <s v="Hypertension"/>
    <s v="Recovered"/>
    <b v="1"/>
    <s v="Cigna"/>
    <x v="0"/>
    <x v="14"/>
  </r>
  <r>
    <s v="PID0081"/>
    <s v="Senior"/>
    <s v="South"/>
    <s v="Kerala"/>
    <n v="45000"/>
    <n v="28657.98"/>
    <n v="87"/>
    <s v="Male"/>
    <s v="O-"/>
    <b v="1"/>
    <b v="1"/>
    <b v="1"/>
    <n v="20"/>
    <s v="Middle"/>
    <n v="30.824829931972793"/>
    <b v="1"/>
    <b v="1"/>
    <s v="Heart Attack"/>
    <s v="Recovered"/>
    <b v="1"/>
    <s v="UnitedHealthcare"/>
    <x v="1"/>
    <x v="1"/>
  </r>
  <r>
    <s v="PID0082"/>
    <s v="Senior"/>
    <s v="East"/>
    <s v="West Bengal"/>
    <n v="250000"/>
    <n v="0"/>
    <n v="61.7"/>
    <s v="Female"/>
    <s v="A-"/>
    <b v="0"/>
    <b v="0"/>
    <b v="0"/>
    <n v="15"/>
    <s v="Middle"/>
    <n v="22.940214158239147"/>
    <b v="0"/>
    <b v="0"/>
    <s v="Hypertension"/>
    <s v="Ongoing Treatment"/>
    <b v="0"/>
    <n v="0"/>
    <x v="1"/>
    <x v="1"/>
  </r>
  <r>
    <s v="PID0083"/>
    <s v="Adult"/>
    <s v="South"/>
    <s v="Tamil Nadu"/>
    <n v="100"/>
    <n v="88.17"/>
    <n v="76.2"/>
    <s v="Male"/>
    <s v="AB-"/>
    <b v="0"/>
    <b v="0"/>
    <b v="1"/>
    <n v="40"/>
    <s v="Upper-Middle"/>
    <n v="29.035208047553724"/>
    <b v="1"/>
    <b v="1"/>
    <s v="Respiratory Infection"/>
    <s v="Ongoing Treatment"/>
    <b v="1"/>
    <s v="UnitedHealthcare"/>
    <x v="0"/>
    <x v="9"/>
  </r>
  <r>
    <s v="PID0084"/>
    <s v="Senior"/>
    <s v="South"/>
    <s v="Kerala"/>
    <n v="3000"/>
    <n v="1770.5099999999998"/>
    <n v="54.5"/>
    <s v="Female"/>
    <s v="B+"/>
    <b v="0"/>
    <b v="0"/>
    <b v="1"/>
    <n v="40"/>
    <s v="Upper-Middle"/>
    <n v="21.557691547011586"/>
    <b v="0"/>
    <b v="0"/>
    <s v="Childbirth"/>
    <s v="Recovered"/>
    <b v="1"/>
    <s v="UnitedHealthcare"/>
    <x v="2"/>
    <x v="2"/>
  </r>
  <r>
    <s v="PID0085"/>
    <s v="Middle-aged"/>
    <s v="South"/>
    <s v="Kerala"/>
    <n v="14000"/>
    <n v="8718.2200000000012"/>
    <n v="69.7"/>
    <s v="Male"/>
    <s v="B-"/>
    <b v="1"/>
    <b v="1"/>
    <b v="1"/>
    <n v="12"/>
    <s v="Middle"/>
    <n v="25.601469237832877"/>
    <b v="0"/>
    <b v="0"/>
    <s v="Appendicitis"/>
    <s v="Recovered"/>
    <b v="1"/>
    <s v="Cigna"/>
    <x v="0"/>
    <x v="13"/>
  </r>
  <r>
    <s v="PID0086"/>
    <s v="Adult"/>
    <s v="West"/>
    <s v="Gujarat"/>
    <n v="32000"/>
    <n v="0"/>
    <n v="89.6"/>
    <s v="Male"/>
    <s v="A+"/>
    <b v="0"/>
    <b v="1"/>
    <b v="0"/>
    <n v="200"/>
    <s v="Very High"/>
    <n v="29.257142857142856"/>
    <b v="1"/>
    <b v="1"/>
    <s v="Appendicitis"/>
    <s v="Critical"/>
    <b v="0"/>
    <n v="0"/>
    <x v="1"/>
    <x v="11"/>
  </r>
  <r>
    <s v="PID0087"/>
    <s v="Middle-aged"/>
    <s v="North"/>
    <s v="Punjab"/>
    <n v="250000"/>
    <n v="125433.3"/>
    <n v="73"/>
    <s v="Male"/>
    <s v="B-"/>
    <b v="1"/>
    <b v="0"/>
    <b v="1"/>
    <n v="12"/>
    <s v="Middle"/>
    <n v="30.780907404284029"/>
    <b v="1"/>
    <b v="1"/>
    <s v="Diabetes"/>
    <s v="Critical"/>
    <b v="1"/>
    <s v="Cigna"/>
    <x v="1"/>
    <x v="12"/>
  </r>
  <r>
    <s v="PID0088"/>
    <s v="Adult"/>
    <s v="South"/>
    <s v="Karnataka"/>
    <n v="800"/>
    <n v="714.99"/>
    <n v="94.2"/>
    <s v="Female"/>
    <s v="B-"/>
    <b v="0"/>
    <b v="1"/>
    <b v="1"/>
    <n v="25"/>
    <s v="Middle"/>
    <n v="31.113753468093538"/>
    <b v="1"/>
    <b v="1"/>
    <s v="Fractured Leg"/>
    <s v="Recovered"/>
    <b v="1"/>
    <s v="Medicare"/>
    <x v="1"/>
    <x v="10"/>
  </r>
  <r>
    <s v="PID0089"/>
    <s v="Adult"/>
    <s v="North"/>
    <s v="Uttar Pradesh"/>
    <n v="72000"/>
    <n v="57203.6"/>
    <n v="89.9"/>
    <s v="Male"/>
    <s v="AB+"/>
    <b v="1"/>
    <b v="0"/>
    <b v="1"/>
    <n v="40"/>
    <s v="Upper-Middle"/>
    <n v="29.022469008264466"/>
    <b v="1"/>
    <b v="1"/>
    <s v="Appendicitis"/>
    <s v="Recovered"/>
    <b v="1"/>
    <s v="Aetna"/>
    <x v="2"/>
    <x v="8"/>
  </r>
  <r>
    <s v="PID0090"/>
    <s v="Adult"/>
    <s v="South"/>
    <s v="Karnataka"/>
    <n v="20000"/>
    <n v="10879.14"/>
    <n v="67.900000000000006"/>
    <s v="Female"/>
    <s v="B+"/>
    <b v="1"/>
    <b v="1"/>
    <b v="1"/>
    <n v="7"/>
    <s v="Lower-Middle"/>
    <n v="24.346516547742841"/>
    <b v="0"/>
    <b v="0"/>
    <s v="Allergic Reaction"/>
    <s v="Recovered"/>
    <b v="1"/>
    <s v="Medicare"/>
    <x v="4"/>
    <x v="5"/>
  </r>
  <r>
    <s v="PID0091"/>
    <s v="Adult"/>
    <s v="West"/>
    <s v="Gujarat"/>
    <n v="500"/>
    <n v="372.41"/>
    <n v="91.7"/>
    <s v="Male"/>
    <s v="B-"/>
    <b v="0"/>
    <b v="0"/>
    <b v="1"/>
    <n v="7"/>
    <s v="Lower-Middle"/>
    <n v="31.360076604767283"/>
    <b v="1"/>
    <b v="1"/>
    <s v="Appendicitis"/>
    <s v="Recovered"/>
    <b v="1"/>
    <s v="UnitedHealthcare"/>
    <x v="4"/>
    <x v="5"/>
  </r>
  <r>
    <s v="PID0092"/>
    <s v="Senior"/>
    <s v="North"/>
    <s v="Uttar Pradesh"/>
    <n v="18000"/>
    <n v="0"/>
    <n v="60.4"/>
    <s v="Male"/>
    <s v="O-"/>
    <b v="0"/>
    <b v="0"/>
    <b v="0"/>
    <n v="3"/>
    <s v="Low"/>
    <n v="21.919001306430541"/>
    <b v="0"/>
    <b v="0"/>
    <s v="Appendicitis"/>
    <s v="Critical"/>
    <b v="0"/>
    <n v="0"/>
    <x v="0"/>
    <x v="0"/>
  </r>
  <r>
    <s v="PID0093"/>
    <s v="Adult"/>
    <s v="North"/>
    <s v="Uttar Pradesh"/>
    <n v="10000"/>
    <n v="5506.4"/>
    <n v="58.7"/>
    <s v="Male"/>
    <s v="B+"/>
    <b v="1"/>
    <b v="0"/>
    <b v="1"/>
    <n v="1"/>
    <s v="Very Low"/>
    <n v="20.311418685121112"/>
    <b v="0"/>
    <b v="0"/>
    <s v="Allergic Reaction"/>
    <s v="Recovered"/>
    <b v="1"/>
    <s v="Cigna"/>
    <x v="1"/>
    <x v="10"/>
  </r>
  <r>
    <s v="PID0094"/>
    <s v="Adult"/>
    <s v="North"/>
    <s v="Uttar Pradesh"/>
    <n v="48000"/>
    <n v="38250.120000000003"/>
    <n v="86.8"/>
    <s v="Female"/>
    <s v="A+"/>
    <b v="0"/>
    <b v="0"/>
    <b v="1"/>
    <n v="20"/>
    <s v="Middle"/>
    <n v="31.123381978557855"/>
    <b v="1"/>
    <b v="1"/>
    <s v="Allergic Reaction"/>
    <s v="Ongoing Treatment"/>
    <b v="1"/>
    <s v="Blue Cross"/>
    <x v="1"/>
    <x v="10"/>
  </r>
  <r>
    <s v="PID0095"/>
    <s v="Senior"/>
    <s v="East"/>
    <s v="West Bengal"/>
    <n v="10000"/>
    <n v="7114.0499999999993"/>
    <n v="87.2"/>
    <s v="Female"/>
    <s v="AB-"/>
    <b v="0"/>
    <b v="0"/>
    <b v="1"/>
    <n v="20"/>
    <s v="Middle"/>
    <n v="30.89569160997733"/>
    <b v="1"/>
    <b v="1"/>
    <s v="Heart Disease"/>
    <s v="Recovered"/>
    <b v="1"/>
    <s v="Aetna"/>
    <x v="4"/>
    <x v="15"/>
  </r>
  <r>
    <s v="PID0096"/>
    <s v="Middle-aged"/>
    <s v="West"/>
    <s v="Gujarat"/>
    <n v="20000"/>
    <n v="14220.48"/>
    <n v="77.3"/>
    <s v="Female"/>
    <s v="O-"/>
    <b v="1"/>
    <b v="0"/>
    <b v="1"/>
    <n v="5"/>
    <s v="Low"/>
    <n v="31.763642340565415"/>
    <b v="1"/>
    <b v="1"/>
    <s v="Cancer"/>
    <s v="Ongoing Treatment"/>
    <b v="1"/>
    <s v="Medicare"/>
    <x v="6"/>
    <x v="6"/>
  </r>
  <r>
    <s v="PID0097"/>
    <s v="Adult"/>
    <s v="South"/>
    <s v="Tamil Nadu"/>
    <n v="200"/>
    <n v="116.84"/>
    <n v="86.2"/>
    <s v="Female"/>
    <s v="AB+"/>
    <b v="0"/>
    <b v="0"/>
    <b v="1"/>
    <n v="40"/>
    <s v="Upper-Middle"/>
    <n v="33.671874999999993"/>
    <b v="1"/>
    <b v="1"/>
    <s v="Diabetes"/>
    <s v="Critical"/>
    <b v="1"/>
    <s v="Cigna"/>
    <x v="0"/>
    <x v="13"/>
  </r>
  <r>
    <s v="PID0098"/>
    <s v="Middle-aged"/>
    <s v="South"/>
    <s v="Tamil Nadu"/>
    <n v="21000"/>
    <n v="17306.52"/>
    <n v="92.9"/>
    <s v="Female"/>
    <s v="A-"/>
    <b v="0"/>
    <b v="1"/>
    <b v="1"/>
    <n v="9"/>
    <s v="Lower-Middle"/>
    <n v="33.310624260461118"/>
    <b v="1"/>
    <b v="1"/>
    <s v="Osteoarthritis"/>
    <s v="Ongoing Treatment"/>
    <b v="1"/>
    <s v="Cigna"/>
    <x v="0"/>
    <x v="9"/>
  </r>
  <r>
    <s v="PID0099"/>
    <s v="Adult"/>
    <s v="North"/>
    <s v="Punjab"/>
    <n v="18000"/>
    <n v="14155.89"/>
    <n v="92.2"/>
    <s v="Male"/>
    <s v="A-"/>
    <b v="1"/>
    <b v="1"/>
    <b v="1"/>
    <n v="15"/>
    <s v="Middle"/>
    <n v="32.667233560090708"/>
    <b v="1"/>
    <b v="1"/>
    <s v="Fractured Leg"/>
    <s v="Critical"/>
    <b v="1"/>
    <s v="Medicare"/>
    <x v="4"/>
    <x v="4"/>
  </r>
  <r>
    <s v="PID0100"/>
    <s v="Adult"/>
    <s v="West"/>
    <s v="Maharashtra"/>
    <n v="3000"/>
    <n v="1695.5099999999998"/>
    <n v="97.1"/>
    <s v="Male"/>
    <s v="O+"/>
    <b v="0"/>
    <b v="0"/>
    <b v="1"/>
    <n v="20"/>
    <s v="Middle"/>
    <n v="34.816594356197783"/>
    <b v="1"/>
    <b v="1"/>
    <s v="Heart Disease"/>
    <s v="Recovered"/>
    <b v="1"/>
    <s v="Aetna"/>
    <x v="1"/>
    <x v="11"/>
  </r>
  <r>
    <s v="PID0101"/>
    <s v="Adult"/>
    <s v="West"/>
    <s v="Maharashtra"/>
    <n v="240000"/>
    <n v="169589.52"/>
    <n v="79.8"/>
    <s v="Male"/>
    <s v="O+"/>
    <b v="0"/>
    <b v="1"/>
    <b v="1"/>
    <n v="25"/>
    <s v="Middle"/>
    <n v="28.273809523809526"/>
    <b v="1"/>
    <b v="1"/>
    <s v="Prostate Cancer"/>
    <s v="Critical"/>
    <b v="1"/>
    <s v="Cigna"/>
    <x v="0"/>
    <x v="14"/>
  </r>
  <r>
    <s v="PID0102"/>
    <s v="Adult"/>
    <s v="West"/>
    <s v="Gujarat"/>
    <n v="72000"/>
    <n v="57341.56"/>
    <n v="65.8"/>
    <s v="Female"/>
    <s v="O+"/>
    <b v="0"/>
    <b v="1"/>
    <b v="1"/>
    <n v="7"/>
    <s v="Lower-Middle"/>
    <n v="20.767579851028909"/>
    <b v="0"/>
    <b v="0"/>
    <s v="Kidney Stones"/>
    <s v="Critical"/>
    <b v="1"/>
    <s v="Blue Cross"/>
    <x v="1"/>
    <x v="11"/>
  </r>
  <r>
    <s v="PID0103"/>
    <s v="Senior"/>
    <s v="South"/>
    <s v="Karnataka"/>
    <n v="18000"/>
    <n v="0"/>
    <n v="68.3"/>
    <s v="Female"/>
    <s v="O-"/>
    <b v="0"/>
    <b v="1"/>
    <b v="0"/>
    <n v="5"/>
    <s v="Low"/>
    <n v="24.199263038548754"/>
    <b v="0"/>
    <b v="0"/>
    <s v="Allergic Reaction"/>
    <s v="Recovered"/>
    <b v="0"/>
    <n v="0"/>
    <x v="0"/>
    <x v="13"/>
  </r>
  <r>
    <s v="PID0104"/>
    <s v="Adult"/>
    <s v="East"/>
    <s v="West Bengal"/>
    <n v="40000"/>
    <n v="35432.600000000006"/>
    <n v="103.9"/>
    <s v="Male"/>
    <s v="AB-"/>
    <b v="0"/>
    <b v="1"/>
    <b v="1"/>
    <n v="12"/>
    <s v="Middle"/>
    <n v="33.164161000989495"/>
    <b v="1"/>
    <b v="1"/>
    <s v="Respiratory Infection"/>
    <s v="Ongoing Treatment"/>
    <b v="1"/>
    <s v="UnitedHealthcare"/>
    <x v="1"/>
    <x v="11"/>
  </r>
  <r>
    <s v="PID0105"/>
    <s v="Senior"/>
    <s v="West"/>
    <s v="Gujarat"/>
    <n v="10000"/>
    <n v="8403.3000000000011"/>
    <n v="80"/>
    <s v="Female"/>
    <s v="O+"/>
    <b v="0"/>
    <b v="1"/>
    <b v="1"/>
    <n v="7"/>
    <s v="Lower-Middle"/>
    <n v="34.626038781163437"/>
    <b v="1"/>
    <b v="1"/>
    <s v="Heart Disease"/>
    <s v="Ongoing Treatment"/>
    <b v="1"/>
    <s v="Cigna"/>
    <x v="0"/>
    <x v="13"/>
  </r>
  <r>
    <s v="PID0106"/>
    <s v="Middle-aged"/>
    <s v="North"/>
    <s v="Uttar Pradesh"/>
    <n v="32000"/>
    <n v="24816.48"/>
    <n v="81"/>
    <s v="Female"/>
    <s v="AB+"/>
    <b v="0"/>
    <b v="0"/>
    <b v="1"/>
    <n v="40"/>
    <s v="Upper-Middle"/>
    <n v="29.3946871824648"/>
    <b v="1"/>
    <b v="1"/>
    <s v="Appendicitis"/>
    <s v="Critical"/>
    <b v="1"/>
    <s v="Aetna"/>
    <x v="1"/>
    <x v="1"/>
  </r>
  <r>
    <s v="PID0107"/>
    <s v="Adult"/>
    <s v="West"/>
    <s v="Maharashtra"/>
    <n v="200000"/>
    <n v="153134.96"/>
    <n v="64.099999999999994"/>
    <s v="Male"/>
    <s v="O+"/>
    <b v="0"/>
    <b v="0"/>
    <b v="1"/>
    <n v="9"/>
    <s v="Lower-Middle"/>
    <n v="20.460276421207183"/>
    <b v="0"/>
    <b v="0"/>
    <s v="Fractured Arm"/>
    <s v="Recovered"/>
    <b v="1"/>
    <s v="UnitedHealthcare"/>
    <x v="6"/>
    <x v="6"/>
  </r>
  <r>
    <s v="PID0108"/>
    <s v="Adult"/>
    <s v="West"/>
    <s v="Maharashtra"/>
    <n v="24000"/>
    <n v="20927.52"/>
    <n v="91"/>
    <s v="Female"/>
    <s v="A-"/>
    <b v="0"/>
    <b v="1"/>
    <b v="1"/>
    <n v="50"/>
    <s v="Upper-Middle"/>
    <n v="30.759870200108171"/>
    <b v="1"/>
    <b v="1"/>
    <s v="Heart Attack"/>
    <s v="Ongoing Treatment"/>
    <b v="1"/>
    <s v="Blue Cross"/>
    <x v="0"/>
    <x v="9"/>
  </r>
  <r>
    <s v="PID0109"/>
    <s v="Middle-aged"/>
    <s v="North"/>
    <s v="Uttar Pradesh"/>
    <n v="240000"/>
    <n v="0"/>
    <n v="79.900000000000006"/>
    <s v="Male"/>
    <s v="O-"/>
    <b v="0"/>
    <b v="0"/>
    <b v="0"/>
    <n v="2"/>
    <s v="Very Low"/>
    <n v="31.210937499999996"/>
    <b v="1"/>
    <b v="1"/>
    <s v="Fractured Leg"/>
    <s v="Recovered"/>
    <b v="0"/>
    <n v="0"/>
    <x v="6"/>
    <x v="6"/>
  </r>
  <r>
    <s v="PID0110"/>
    <s v="Adult"/>
    <s v="South"/>
    <s v="Karnataka"/>
    <n v="18000"/>
    <n v="12518.82"/>
    <n v="65.3"/>
    <s v="Male"/>
    <s v="A-"/>
    <b v="0"/>
    <s v="No"/>
    <b v="1"/>
    <n v="30"/>
    <s v="Upper-Middle"/>
    <n v="24.57751514923407"/>
    <b v="0"/>
    <b v="0"/>
    <s v="Diabetes"/>
    <s v="Recovered"/>
    <b v="1"/>
    <s v="Blue Cross"/>
    <x v="4"/>
    <x v="15"/>
  </r>
  <r>
    <s v="PID0111"/>
    <s v="Adult"/>
    <s v="West"/>
    <s v="Maharashtra"/>
    <n v="24000"/>
    <n v="12412.04"/>
    <n v="85.9"/>
    <s v="Female"/>
    <s v="B+"/>
    <b v="1"/>
    <b v="1"/>
    <b v="1"/>
    <n v="0"/>
    <s v="Very Low"/>
    <n v="29.723183391003467"/>
    <b v="1"/>
    <b v="1"/>
    <s v="Heart Disease"/>
    <s v="Ongoing Treatment"/>
    <b v="1"/>
    <s v="Medicare"/>
    <x v="0"/>
    <x v="14"/>
  </r>
  <r>
    <s v="PID0112"/>
    <s v="Senior"/>
    <s v="East"/>
    <s v="West Bengal"/>
    <n v="240000"/>
    <n v="179908.08000000002"/>
    <n v="85.3"/>
    <s v="Female"/>
    <s v="A+"/>
    <b v="0"/>
    <b v="0"/>
    <b v="1"/>
    <n v="20"/>
    <s v="Middle"/>
    <n v="33.740753925873179"/>
    <b v="1"/>
    <b v="1"/>
    <s v="Diabetes"/>
    <s v="Ongoing Treatment"/>
    <b v="1"/>
    <s v="Medicare"/>
    <x v="1"/>
    <x v="1"/>
  </r>
  <r>
    <s v="PID0113"/>
    <s v="Senior"/>
    <s v="West"/>
    <s v="Gujarat"/>
    <n v="800"/>
    <n v="678.92"/>
    <n v="84.7"/>
    <s v="Female"/>
    <s v="AB-"/>
    <b v="0"/>
    <b v="0"/>
    <b v="1"/>
    <n v="5"/>
    <s v="Low"/>
    <n v="30.737407461169983"/>
    <b v="1"/>
    <b v="1"/>
    <s v="Heart Disease"/>
    <s v="Ongoing Treatment"/>
    <b v="1"/>
    <s v="Aetna"/>
    <x v="1"/>
    <x v="10"/>
  </r>
  <r>
    <s v="PID0114"/>
    <s v="Middle-aged"/>
    <s v="South"/>
    <s v="Kerala"/>
    <n v="90000"/>
    <n v="0"/>
    <n v="77.3"/>
    <s v="Female"/>
    <s v="A+"/>
    <b v="0"/>
    <b v="0"/>
    <b v="0"/>
    <n v="12"/>
    <s v="Middle"/>
    <n v="33.902021841147317"/>
    <b v="1"/>
    <b v="1"/>
    <s v="Prostate Cancer"/>
    <s v="Critical"/>
    <b v="0"/>
    <n v="0"/>
    <x v="4"/>
    <x v="16"/>
  </r>
  <r>
    <s v="PID0115"/>
    <s v="Adult"/>
    <s v="West"/>
    <s v="Gujarat"/>
    <n v="100"/>
    <n v="0"/>
    <n v="84.1"/>
    <s v="Female"/>
    <s v="O-"/>
    <b v="1"/>
    <b v="0"/>
    <b v="0"/>
    <n v="5"/>
    <s v="Low"/>
    <n v="28.427528393726341"/>
    <b v="1"/>
    <b v="1"/>
    <s v="Fractured Arm"/>
    <s v="Recovered"/>
    <b v="0"/>
    <n v="0"/>
    <x v="0"/>
    <x v="13"/>
  </r>
  <r>
    <s v="PID0116"/>
    <s v="Adult"/>
    <s v="South"/>
    <s v="Kerala"/>
    <n v="800"/>
    <n v="411.43"/>
    <n v="68.099999999999994"/>
    <s v="Male"/>
    <s v="B+"/>
    <b v="1"/>
    <b v="0"/>
    <b v="1"/>
    <n v="12"/>
    <s v="Middle"/>
    <n v="24.713311075627811"/>
    <b v="0"/>
    <b v="0"/>
    <s v="Cancer"/>
    <s v="Recovered"/>
    <b v="1"/>
    <s v="Medicare"/>
    <x v="3"/>
    <x v="4"/>
  </r>
  <r>
    <s v="PID0117"/>
    <s v="Middle-aged"/>
    <s v="West"/>
    <s v="Maharashtra"/>
    <n v="48000"/>
    <n v="25741.52"/>
    <n v="56.9"/>
    <s v="Female"/>
    <s v="O+"/>
    <b v="1"/>
    <b v="1"/>
    <b v="1"/>
    <n v="7"/>
    <s v="Lower-Middle"/>
    <n v="20.899908172635445"/>
    <s v="No"/>
    <b v="0"/>
    <s v="Allergic Reaction"/>
    <s v="Critical"/>
    <b v="1"/>
    <s v="Medicare"/>
    <x v="4"/>
    <x v="5"/>
  </r>
  <r>
    <s v="PID0118"/>
    <s v="Senior"/>
    <s v="South"/>
    <s v="Karnataka"/>
    <n v="500"/>
    <n v="0"/>
    <n v="53"/>
    <s v="Male"/>
    <s v="B-"/>
    <b v="1"/>
    <b v="0"/>
    <b v="0"/>
    <n v="7"/>
    <s v="Lower-Middle"/>
    <n v="22.939750692520775"/>
    <b v="0"/>
    <b v="0"/>
    <s v="Childbirth"/>
    <s v="Recovered"/>
    <b v="0"/>
    <n v="0"/>
    <x v="0"/>
    <x v="14"/>
  </r>
  <r>
    <s v="PID0119"/>
    <s v="Middle-aged"/>
    <s v="East"/>
    <s v="West Bengal"/>
    <n v="500"/>
    <n v="278.88"/>
    <n v="90.9"/>
    <s v="Female"/>
    <s v="O-"/>
    <b v="0"/>
    <b v="0"/>
    <b v="1"/>
    <n v="7"/>
    <s v="Lower-Middle"/>
    <n v="33.796847114812621"/>
    <b v="1"/>
    <b v="1"/>
    <s v="Hypertension"/>
    <s v="Recovered"/>
    <b v="1"/>
    <s v="Medicare"/>
    <x v="4"/>
    <x v="16"/>
  </r>
  <r>
    <s v="PID0120"/>
    <s v="Adult"/>
    <s v="North"/>
    <s v="Uttar Pradesh"/>
    <n v="18000"/>
    <n v="14820.27"/>
    <n v="75.7"/>
    <s v="Male"/>
    <s v="AB+"/>
    <b v="0"/>
    <b v="0"/>
    <b v="1"/>
    <n v="0.5"/>
    <s v="Very Low"/>
    <n v="29.570312499999996"/>
    <b v="1"/>
    <b v="1"/>
    <s v="Appendicitis"/>
    <s v="Ongoing Treatment"/>
    <b v="1"/>
    <s v="Cigna"/>
    <x v="2"/>
    <x v="8"/>
  </r>
  <r>
    <s v="PID0121"/>
    <s v="Adult"/>
    <s v="West"/>
    <s v="Maharashtra"/>
    <n v="20000"/>
    <n v="10985.7"/>
    <n v="69.2"/>
    <s v="Male"/>
    <s v="AB+"/>
    <b v="0"/>
    <b v="1"/>
    <b v="1"/>
    <n v="150"/>
    <s v="Very High"/>
    <n v="26.696500906600825"/>
    <b v="0"/>
    <b v="0"/>
    <s v="Prostate Cancer"/>
    <s v="Ongoing Treatment"/>
    <b v="1"/>
    <s v="Cigna"/>
    <x v="2"/>
    <x v="8"/>
  </r>
  <r>
    <s v="PID0122"/>
    <s v="Senior"/>
    <s v="South"/>
    <s v="Karnataka"/>
    <n v="18000"/>
    <n v="10522.68"/>
    <n v="66.3"/>
    <s v="Female"/>
    <s v="AB-"/>
    <b v="0"/>
    <b v="0"/>
    <b v="1"/>
    <n v="3"/>
    <s v="Low"/>
    <n v="24.650505651397982"/>
    <b v="0"/>
    <b v="0"/>
    <s v="Diabetes"/>
    <s v="Critical"/>
    <b v="1"/>
    <s v="Medicare"/>
    <x v="2"/>
    <x v="2"/>
  </r>
  <r>
    <s v="PID0123"/>
    <s v="Adult"/>
    <s v="South"/>
    <s v="Karnataka"/>
    <n v="10000"/>
    <n v="0"/>
    <n v="59.7"/>
    <s v="Female"/>
    <s v="B-"/>
    <b v="0"/>
    <b v="0"/>
    <b v="0"/>
    <n v="20"/>
    <s v="Middle"/>
    <n v="21.664973145594427"/>
    <b v="0"/>
    <b v="0"/>
    <s v="Fractured Leg"/>
    <s v="Recovered"/>
    <b v="0"/>
    <n v="0"/>
    <x v="0"/>
    <x v="0"/>
  </r>
  <r>
    <s v="PID0124"/>
    <s v="Senior"/>
    <s v="South"/>
    <s v="Tamil Nadu"/>
    <n v="90000"/>
    <n v="68611.3"/>
    <n v="97.6"/>
    <s v="Male"/>
    <s v="AB+"/>
    <b v="0"/>
    <b v="0"/>
    <b v="1"/>
    <n v="25"/>
    <s v="Middle"/>
    <n v="34.172472952627714"/>
    <b v="1"/>
    <b v="1"/>
    <s v="Stroke"/>
    <s v="Critical"/>
    <b v="1"/>
    <s v="UnitedHealthcare"/>
    <x v="4"/>
    <x v="5"/>
  </r>
  <r>
    <s v="PID0125"/>
    <s v="Senior"/>
    <s v="South"/>
    <s v="Tamil Nadu"/>
    <n v="18000"/>
    <n v="10076.52"/>
    <n v="86"/>
    <s v="Female"/>
    <s v="AB+"/>
    <b v="1"/>
    <b v="0"/>
    <b v="1"/>
    <n v="40"/>
    <s v="Upper-Middle"/>
    <n v="32.368549813692653"/>
    <b v="1"/>
    <b v="1"/>
    <s v="Fractured Arm"/>
    <s v="Ongoing Treatment"/>
    <b v="1"/>
    <s v="Blue Cross"/>
    <x v="1"/>
    <x v="1"/>
  </r>
  <r>
    <s v="PID0126"/>
    <s v="Adult"/>
    <s v="South"/>
    <s v="Karnataka"/>
    <n v="800"/>
    <n v="499.21"/>
    <n v="71.3"/>
    <s v="Male"/>
    <s v="A+"/>
    <b v="0"/>
    <b v="1"/>
    <b v="1"/>
    <n v="4"/>
    <s v="Low"/>
    <n v="22.758466596444187"/>
    <b v="0"/>
    <b v="0"/>
    <s v="Prostate Cancer"/>
    <s v="Recovered"/>
    <b v="1"/>
    <s v="Medicare"/>
    <x v="6"/>
    <x v="6"/>
  </r>
  <r>
    <s v="PID0127"/>
    <s v="Middle-aged"/>
    <s v="South"/>
    <s v="Karnataka"/>
    <n v="18000"/>
    <n v="11448.42"/>
    <n v="66"/>
    <s v="Male"/>
    <s v="AB+"/>
    <b v="0"/>
    <s v="Yes"/>
    <b v="1"/>
    <n v="4"/>
    <s v="Low"/>
    <n v="24.242424242424246"/>
    <b v="0"/>
    <b v="0"/>
    <s v="Diabetes"/>
    <s v="Recovered"/>
    <b v="1"/>
    <s v="Medicare"/>
    <x v="3"/>
    <x v="15"/>
  </r>
  <r>
    <s v="PID0128"/>
    <s v="Adult"/>
    <s v="South"/>
    <s v="Karnataka"/>
    <n v="250000"/>
    <n v="211680"/>
    <n v="61.9"/>
    <s v="Male"/>
    <s v="B-"/>
    <b v="0"/>
    <b v="0"/>
    <b v="1"/>
    <n v="7"/>
    <s v="Lower-Middle"/>
    <n v="20.212244897959184"/>
    <b v="0"/>
    <b v="0"/>
    <s v="Stroke"/>
    <s v="Critical"/>
    <b v="1"/>
    <s v="Aetna"/>
    <x v="1"/>
    <x v="12"/>
  </r>
  <r>
    <s v="PID0129"/>
    <s v="Middle-aged"/>
    <s v="West"/>
    <s v="Maharashtra"/>
    <n v="40000"/>
    <n v="35676.199999999997"/>
    <n v="70.8"/>
    <s v="Female"/>
    <s v="B-"/>
    <b v="0"/>
    <b v="1"/>
    <b v="1"/>
    <n v="20"/>
    <s v="Middle"/>
    <n v="22.096688617708562"/>
    <b v="0"/>
    <b v="0"/>
    <s v="Fractured Arm"/>
    <s v="Ongoing Treatment"/>
    <b v="1"/>
    <s v="Medicare"/>
    <x v="2"/>
    <x v="8"/>
  </r>
  <r>
    <s v="PID0130"/>
    <s v="Middle-aged"/>
    <s v="South"/>
    <s v="Karnataka"/>
    <n v="90000"/>
    <n v="73985"/>
    <n v="84.6"/>
    <s v="Female"/>
    <s v="O-"/>
    <b v="0"/>
    <b v="0"/>
    <b v="1"/>
    <n v="50"/>
    <s v="Upper-Middle"/>
    <n v="26.701174094180026"/>
    <b v="0"/>
    <b v="0"/>
    <s v="Cancer"/>
    <s v="Critical"/>
    <b v="1"/>
    <s v="Blue Cross"/>
    <x v="1"/>
    <x v="1"/>
  </r>
  <r>
    <s v="PID0131"/>
    <s v="Young Adult"/>
    <s v="South"/>
    <s v="Karnataka"/>
    <n v="32000"/>
    <n v="23309.4"/>
    <n v="83.6"/>
    <s v="Male"/>
    <s v="A-"/>
    <b v="1"/>
    <b v="0"/>
    <b v="1"/>
    <n v="2"/>
    <s v="Very Low"/>
    <n v="28.25851811790157"/>
    <b v="1"/>
    <b v="1"/>
    <s v="Stroke"/>
    <s v="Ongoing Treatment"/>
    <b v="1"/>
    <s v="Blue Cross"/>
    <x v="3"/>
    <x v="4"/>
  </r>
  <r>
    <s v="PID0132"/>
    <s v="Middle-aged"/>
    <s v="East"/>
    <s v="West Bengal"/>
    <n v="300000"/>
    <n v="0"/>
    <n v="78.599999999999994"/>
    <s v="Male"/>
    <s v="O+"/>
    <b v="0"/>
    <b v="0"/>
    <b v="0"/>
    <n v="70"/>
    <s v="High"/>
    <n v="33.576829424580289"/>
    <b v="1"/>
    <b v="1"/>
    <s v="Hypertension"/>
    <s v="Critical"/>
    <b v="0"/>
    <n v="0"/>
    <x v="4"/>
    <x v="16"/>
  </r>
  <r>
    <s v="PID0133"/>
    <s v="Middle-aged"/>
    <s v="South"/>
    <s v="Tamil Nadu"/>
    <n v="24000"/>
    <n v="19197.150000000001"/>
    <n v="61.8"/>
    <s v="Male"/>
    <s v="B-"/>
    <b v="0"/>
    <b v="0"/>
    <b v="1"/>
    <n v="5"/>
    <s v="Low"/>
    <n v="22.977394408090426"/>
    <b v="0"/>
    <b v="0"/>
    <s v="Cancer"/>
    <s v="Ongoing Treatment"/>
    <b v="1"/>
    <s v="UnitedHealthcare"/>
    <x v="1"/>
    <x v="12"/>
  </r>
  <r>
    <s v="PID0134"/>
    <s v="Middle-aged"/>
    <s v="South"/>
    <s v="Karnataka"/>
    <n v="32000"/>
    <n v="27759.8"/>
    <n v="50.2"/>
    <s v="Male"/>
    <s v="AB+"/>
    <b v="0"/>
    <b v="0"/>
    <b v="1"/>
    <n v="5"/>
    <s v="Low"/>
    <n v="21.167144543767922"/>
    <b v="0"/>
    <b v="0"/>
    <s v="Childbirth"/>
    <s v="Recovered"/>
    <b v="1"/>
    <s v="Aetna"/>
    <x v="6"/>
    <x v="6"/>
  </r>
  <r>
    <s v="PID0135"/>
    <s v="Adult"/>
    <s v="West"/>
    <s v="Maharashtra"/>
    <n v="10000"/>
    <n v="0"/>
    <n v="83.4"/>
    <s v="Male"/>
    <s v="O+"/>
    <b v="0"/>
    <b v="0"/>
    <b v="0"/>
    <n v="7"/>
    <s v="Lower-Middle"/>
    <n v="28.858131487889278"/>
    <b v="1"/>
    <b v="1"/>
    <s v="Respiratory Infection"/>
    <s v="Critical"/>
    <b v="0"/>
    <n v="0"/>
    <x v="0"/>
    <x v="13"/>
  </r>
  <r>
    <s v="PID0136"/>
    <s v="Adult"/>
    <s v="South"/>
    <s v="Tamil Nadu"/>
    <n v="24000"/>
    <n v="0"/>
    <n v="58.8"/>
    <s v="Female"/>
    <s v="O-"/>
    <b v="0"/>
    <b v="1"/>
    <b v="0"/>
    <n v="4"/>
    <s v="Low"/>
    <n v="20.108754830546154"/>
    <b v="0"/>
    <b v="0"/>
    <s v="Cancer"/>
    <s v="Recovered"/>
    <b v="0"/>
    <n v="0"/>
    <x v="2"/>
    <x v="8"/>
  </r>
  <r>
    <s v="PID0137"/>
    <s v="Adult"/>
    <s v="West"/>
    <s v="Gujarat"/>
    <n v="100"/>
    <n v="50.09"/>
    <n v="70.599999999999994"/>
    <s v="Male"/>
    <s v="B-"/>
    <b v="1"/>
    <b v="1"/>
    <b v="1"/>
    <n v="25"/>
    <s v="Middle"/>
    <n v="23.318800369929974"/>
    <b v="0"/>
    <b v="0"/>
    <s v="Kidney Stones"/>
    <s v="Recovered"/>
    <b v="1"/>
    <s v="Blue Cross"/>
    <x v="5"/>
    <x v="6"/>
  </r>
  <r>
    <s v="PID0138"/>
    <s v="Middle-aged"/>
    <s v="East"/>
    <s v="West Bengal"/>
    <n v="800"/>
    <n v="598.46"/>
    <n v="77.8"/>
    <s v="Male"/>
    <s v="O-"/>
    <b v="0"/>
    <b v="0"/>
    <b v="1"/>
    <n v="20"/>
    <s v="Middle"/>
    <n v="30.774099125825714"/>
    <b v="1"/>
    <b v="1"/>
    <s v="Appendicitis"/>
    <s v="Ongoing Treatment"/>
    <b v="1"/>
    <s v="Aetna"/>
    <x v="0"/>
    <x v="0"/>
  </r>
  <r>
    <s v="PID0139"/>
    <s v="Middle-aged"/>
    <s v="East"/>
    <s v="West Bengal"/>
    <n v="10000"/>
    <n v="0"/>
    <n v="63.1"/>
    <s v="Female"/>
    <s v="A+"/>
    <b v="0"/>
    <b v="0"/>
    <b v="0"/>
    <n v="12"/>
    <s v="Middle"/>
    <n v="24.343196635932255"/>
    <b v="0"/>
    <b v="0"/>
    <s v="Kidney Stones"/>
    <s v="Ongoing Treatment"/>
    <b v="0"/>
    <n v="0"/>
    <x v="0"/>
    <x v="0"/>
  </r>
  <r>
    <s v="PID0140"/>
    <s v="Middle-aged"/>
    <s v="South"/>
    <s v="Tamil Nadu"/>
    <n v="60000"/>
    <n v="41536.300000000003"/>
    <n v="62.3"/>
    <s v="Male"/>
    <s v="AB+"/>
    <b v="0"/>
    <b v="1"/>
    <b v="1"/>
    <n v="3"/>
    <s v="Low"/>
    <n v="21.812961731031827"/>
    <b v="0"/>
    <b v="0"/>
    <s v="Hypertension"/>
    <s v="Critical"/>
    <b v="1"/>
    <s v="UnitedHealthcare"/>
    <x v="2"/>
    <x v="3"/>
  </r>
  <r>
    <s v="PID0141"/>
    <s v="Adult"/>
    <s v="West"/>
    <s v="Maharashtra"/>
    <n v="2000"/>
    <n v="1789.7"/>
    <n v="90.3"/>
    <s v="Male"/>
    <s v="A-"/>
    <b v="0"/>
    <b v="0"/>
    <b v="1"/>
    <n v="5"/>
    <s v="Low"/>
    <n v="31.245674740484432"/>
    <b v="1"/>
    <b v="1"/>
    <s v="Appendicitis"/>
    <s v="Recovered"/>
    <b v="1"/>
    <s v="Medicare"/>
    <x v="1"/>
    <x v="1"/>
  </r>
  <r>
    <s v="PID0142"/>
    <s v="Middle-aged"/>
    <s v="West"/>
    <s v="Gujarat"/>
    <n v="32000"/>
    <n v="20629.759999999998"/>
    <n v="104.7"/>
    <s v="Male"/>
    <s v="O-"/>
    <b v="1"/>
    <b v="0"/>
    <b v="1"/>
    <n v="20"/>
    <s v="Middle"/>
    <n v="34.187755102040818"/>
    <b v="1"/>
    <b v="1"/>
    <s v="Appendicitis"/>
    <s v="Critical"/>
    <b v="1"/>
    <s v="UnitedHealthcare"/>
    <x v="1"/>
    <x v="1"/>
  </r>
  <r>
    <s v="PID0143"/>
    <s v="Middle-aged"/>
    <s v="South"/>
    <s v="Kerala"/>
    <n v="21000"/>
    <n v="0"/>
    <n v="70.599999999999994"/>
    <s v="Female"/>
    <s v="A-"/>
    <b v="0"/>
    <b v="0"/>
    <b v="0"/>
    <n v="12"/>
    <s v="Middle"/>
    <n v="26.901386983691502"/>
    <b v="0"/>
    <b v="0"/>
    <s v="Fractured Arm"/>
    <s v="Ongoing Treatment"/>
    <b v="0"/>
    <n v="0"/>
    <x v="1"/>
    <x v="1"/>
  </r>
  <r>
    <s v="PID0144"/>
    <s v="Middle-aged"/>
    <s v="South"/>
    <s v="Tamil Nadu"/>
    <n v="100"/>
    <n v="61.54"/>
    <n v="66.3"/>
    <s v="Female"/>
    <s v="AB+"/>
    <b v="0"/>
    <b v="0"/>
    <b v="1"/>
    <n v="3"/>
    <s v="Low"/>
    <n v="29.466666666666665"/>
    <b v="1"/>
    <b v="1"/>
    <s v="Heart Disease"/>
    <s v="Ongoing Treatment"/>
    <b v="1"/>
    <s v="Aetna"/>
    <x v="2"/>
    <x v="8"/>
  </r>
  <r>
    <s v="PID0145"/>
    <s v="Senior"/>
    <s v="South"/>
    <s v="Tamil Nadu"/>
    <n v="40000"/>
    <n v="29298.800000000003"/>
    <n v="80.400000000000006"/>
    <s v="Male"/>
    <s v="AB+"/>
    <b v="0"/>
    <b v="1"/>
    <b v="1"/>
    <n v="5"/>
    <s v="Low"/>
    <n v="33.901163771293646"/>
    <b v="1"/>
    <b v="1"/>
    <s v="Heart Attack"/>
    <s v="Recovered"/>
    <b v="1"/>
    <s v="Aetna"/>
    <x v="1"/>
    <x v="10"/>
  </r>
  <r>
    <s v="PID0146"/>
    <s v="Adult"/>
    <s v="West"/>
    <s v="Maharashtra"/>
    <n v="2000"/>
    <n v="1319.34"/>
    <n v="59.7"/>
    <s v="Female"/>
    <s v="AB+"/>
    <b v="0"/>
    <b v="0"/>
    <b v="1"/>
    <n v="5"/>
    <s v="Low"/>
    <n v="21.406289217971246"/>
    <b v="0"/>
    <b v="0"/>
    <s v="Diabetes"/>
    <s v="Recovered"/>
    <b v="1"/>
    <s v="Medicare"/>
    <x v="1"/>
    <x v="12"/>
  </r>
  <r>
    <s v="PID0147"/>
    <s v="Adult"/>
    <s v="East"/>
    <s v="West Bengal"/>
    <n v="500"/>
    <n v="259.10000000000002"/>
    <n v="100.2"/>
    <s v="Male"/>
    <s v="A+"/>
    <b v="0"/>
    <b v="0"/>
    <b v="1"/>
    <n v="150"/>
    <s v="Very High"/>
    <n v="34.671280276816617"/>
    <b v="1"/>
    <b v="1"/>
    <s v="Fractured Arm"/>
    <s v="Recovered"/>
    <b v="1"/>
    <s v="Medicare"/>
    <x v="0"/>
    <x v="9"/>
  </r>
  <r>
    <s v="PID0148"/>
    <s v="Middle-aged"/>
    <s v="West"/>
    <s v="Gujarat"/>
    <n v="200000"/>
    <n v="106845.8"/>
    <n v="84.7"/>
    <s v="Male"/>
    <s v="AB+"/>
    <b v="1"/>
    <b v="1"/>
    <b v="1"/>
    <n v="5"/>
    <s v="Low"/>
    <n v="29.655824375897208"/>
    <b v="1"/>
    <b v="1"/>
    <s v="Diabetes"/>
    <s v="Recovered"/>
    <b v="1"/>
    <s v="Blue Cross"/>
    <x v="3"/>
    <x v="16"/>
  </r>
  <r>
    <s v="PID0149"/>
    <s v="Adult"/>
    <s v="North"/>
    <s v="Uttar Pradesh"/>
    <n v="60000"/>
    <n v="51135.96"/>
    <n v="64.2"/>
    <s v="Female"/>
    <s v="B+"/>
    <b v="1"/>
    <b v="0"/>
    <b v="1"/>
    <n v="4"/>
    <s v="Low"/>
    <n v="21.95547347901919"/>
    <b v="0"/>
    <b v="0"/>
    <s v="Cancer"/>
    <s v="Recovered"/>
    <b v="1"/>
    <s v="Aetna"/>
    <x v="2"/>
    <x v="8"/>
  </r>
  <r>
    <s v="PID0150"/>
    <s v="Middle-aged"/>
    <s v="North"/>
    <s v="Uttar Pradesh"/>
    <n v="240000"/>
    <n v="137764.79999999999"/>
    <n v="66.7"/>
    <s v="Female"/>
    <s v="B+"/>
    <b v="0"/>
    <b v="1"/>
    <b v="1"/>
    <n v="3"/>
    <s v="Low"/>
    <n v="25.104445029922093"/>
    <b v="0"/>
    <b v="0"/>
    <s v="Prostate Cancer"/>
    <s v="Critical"/>
    <b v="1"/>
    <s v="Blue Cross"/>
    <x v="2"/>
    <x v="3"/>
  </r>
  <r>
    <s v="PID0151"/>
    <s v="Middle-aged"/>
    <s v="South"/>
    <s v="Karnataka"/>
    <n v="10000"/>
    <n v="8622.85"/>
    <n v="79.900000000000006"/>
    <s v="Female"/>
    <s v="B-"/>
    <b v="1"/>
    <b v="0"/>
    <b v="1"/>
    <n v="7"/>
    <s v="Lower-Middle"/>
    <n v="32.415108117976388"/>
    <b v="1"/>
    <b v="1"/>
    <s v="Fractured Leg"/>
    <s v="Critical"/>
    <b v="1"/>
    <s v="Medicare"/>
    <x v="2"/>
    <x v="8"/>
  </r>
  <r>
    <s v="PID0152"/>
    <s v="Adult"/>
    <s v="West"/>
    <s v="Maharashtra"/>
    <n v="24000"/>
    <n v="13038.27"/>
    <n v="87.9"/>
    <s v="Female"/>
    <s v="B+"/>
    <b v="1"/>
    <b v="0"/>
    <b v="1"/>
    <n v="15"/>
    <s v="Middle"/>
    <n v="29.712006489994597"/>
    <b v="1"/>
    <b v="1"/>
    <s v="Hypertension"/>
    <s v="Ongoing Treatment"/>
    <b v="1"/>
    <s v="Blue Cross"/>
    <x v="4"/>
    <x v="15"/>
  </r>
  <r>
    <s v="PID0153"/>
    <s v="Senior"/>
    <s v="East"/>
    <s v="West Bengal"/>
    <n v="40000"/>
    <n v="35399.4"/>
    <n v="71"/>
    <s v="Male"/>
    <s v="A+"/>
    <b v="0"/>
    <b v="1"/>
    <b v="1"/>
    <n v="2"/>
    <s v="Very Low"/>
    <n v="28.440954975164232"/>
    <b v="1"/>
    <b v="1"/>
    <s v="Diabetes"/>
    <s v="Critical"/>
    <b v="1"/>
    <s v="Aetna"/>
    <x v="0"/>
    <x v="14"/>
  </r>
  <r>
    <s v="PID0154"/>
    <s v="Adult"/>
    <s v="South"/>
    <s v="Karnataka"/>
    <n v="60000"/>
    <n v="44585.9"/>
    <n v="77"/>
    <s v="Male"/>
    <s v="B-"/>
    <b v="0"/>
    <b v="0"/>
    <b v="1"/>
    <n v="20"/>
    <s v="Middle"/>
    <n v="30.078124999999993"/>
    <b v="1"/>
    <b v="1"/>
    <s v="Stroke"/>
    <s v="Critical"/>
    <b v="1"/>
    <s v="Cigna"/>
    <x v="1"/>
    <x v="10"/>
  </r>
  <r>
    <s v="PID0155"/>
    <s v="Adult"/>
    <s v="South"/>
    <s v="Karnataka"/>
    <n v="800"/>
    <n v="531.89"/>
    <n v="88.8"/>
    <s v="Male"/>
    <s v="AB-"/>
    <b v="0"/>
    <b v="0"/>
    <b v="1"/>
    <n v="3"/>
    <s v="Low"/>
    <n v="31.091348342144887"/>
    <b v="1"/>
    <b v="1"/>
    <s v="Respiratory Infection"/>
    <s v="Ongoing Treatment"/>
    <b v="1"/>
    <s v="UnitedHealthcare"/>
    <x v="2"/>
    <x v="8"/>
  </r>
  <r>
    <s v="PID0156"/>
    <s v="Senior"/>
    <s v="South"/>
    <s v="Tamil Nadu"/>
    <n v="24000"/>
    <n v="20033.97"/>
    <n v="76.099999999999994"/>
    <s v="Male"/>
    <s v="AB+"/>
    <b v="0"/>
    <b v="1"/>
    <b v="1"/>
    <n v="7"/>
    <s v="Lower-Middle"/>
    <n v="26.962868480725625"/>
    <b v="0"/>
    <b v="0"/>
    <s v="Fractured Leg"/>
    <s v="Ongoing Treatment"/>
    <b v="1"/>
    <s v="Aetna"/>
    <x v="1"/>
    <x v="10"/>
  </r>
  <r>
    <s v="PID0157"/>
    <s v="Adult"/>
    <s v="South"/>
    <s v="Tamil Nadu"/>
    <n v="24000"/>
    <n v="12658.14"/>
    <n v="84.9"/>
    <s v="Female"/>
    <s v="B-"/>
    <b v="0"/>
    <b v="1"/>
    <b v="1"/>
    <n v="50"/>
    <s v="Upper-Middle"/>
    <n v="32.753365996682227"/>
    <b v="1"/>
    <b v="1"/>
    <s v="Childbirth"/>
    <s v="Critical"/>
    <b v="1"/>
    <s v="Medicare"/>
    <x v="1"/>
    <x v="10"/>
  </r>
  <r>
    <s v="PID0158"/>
    <s v="Young Adult"/>
    <s v="South"/>
    <s v="Tamil Nadu"/>
    <n v="100"/>
    <n v="64.28"/>
    <n v="98.8"/>
    <s v="Female"/>
    <s v="AB+"/>
    <b v="1"/>
    <b v="0"/>
    <b v="1"/>
    <n v="7"/>
    <s v="Lower-Middle"/>
    <n v="31.895661157024794"/>
    <b v="1"/>
    <b v="1"/>
    <s v="Heart Attack"/>
    <s v="Ongoing Treatment"/>
    <b v="1"/>
    <s v="Medicare"/>
    <x v="0"/>
    <x v="0"/>
  </r>
  <r>
    <s v="PID0159"/>
    <s v="Senior"/>
    <s v="East"/>
    <s v="West Bengal"/>
    <n v="800"/>
    <n v="632.6"/>
    <n v="82.7"/>
    <s v="Male"/>
    <s v="O+"/>
    <b v="1"/>
    <b v="1"/>
    <b v="1"/>
    <n v="25"/>
    <s v="Middle"/>
    <n v="30.748066627007741"/>
    <b v="1"/>
    <b v="1"/>
    <s v="Respiratory Infection"/>
    <s v="Recovered"/>
    <b v="1"/>
    <s v="Blue Cross"/>
    <x v="3"/>
    <x v="5"/>
  </r>
  <r>
    <s v="PID0160"/>
    <s v="Middle-aged"/>
    <s v="East"/>
    <s v="West Bengal"/>
    <n v="300000"/>
    <n v="198697.35"/>
    <n v="76"/>
    <s v="Female"/>
    <s v="O+"/>
    <b v="0"/>
    <b v="1"/>
    <b v="1"/>
    <n v="9"/>
    <s v="Lower-Middle"/>
    <n v="29.319856487018246"/>
    <b v="1"/>
    <b v="1"/>
    <s v="Hypertension"/>
    <s v="Recovered"/>
    <b v="1"/>
    <s v="Medicare"/>
    <x v="1"/>
    <x v="11"/>
  </r>
  <r>
    <s v="PID0161"/>
    <s v="Adult"/>
    <s v="West"/>
    <s v="Maharashtra"/>
    <n v="60000"/>
    <n v="47214.76"/>
    <n v="72.5"/>
    <s v="Male"/>
    <s v="A+"/>
    <b v="0"/>
    <b v="0"/>
    <b v="1"/>
    <n v="12"/>
    <s v="Middle"/>
    <n v="23.673469387755102"/>
    <b v="0"/>
    <b v="0"/>
    <s v="Appendicitis"/>
    <s v="Recovered"/>
    <b v="1"/>
    <s v="Aetna"/>
    <x v="2"/>
    <x v="2"/>
  </r>
  <r>
    <s v="PID0162"/>
    <s v="Senior"/>
    <s v="South"/>
    <s v="Karnataka"/>
    <n v="60000"/>
    <n v="47381.56"/>
    <n v="59.4"/>
    <s v="Female"/>
    <s v="B+"/>
    <b v="0"/>
    <b v="0"/>
    <b v="1"/>
    <n v="90"/>
    <s v="High"/>
    <n v="22.915782570116889"/>
    <b v="0"/>
    <b v="0"/>
    <s v="Diabetes"/>
    <s v="Ongoing Treatment"/>
    <b v="1"/>
    <s v="Cigna"/>
    <x v="0"/>
    <x v="0"/>
  </r>
  <r>
    <s v="PID0163"/>
    <s v="Young Adult"/>
    <s v="North"/>
    <s v="Uttar Pradesh"/>
    <n v="24000"/>
    <n v="17921.32"/>
    <n v="81.5"/>
    <s v="Female"/>
    <s v="O+"/>
    <b v="1"/>
    <b v="1"/>
    <b v="1"/>
    <n v="20"/>
    <s v="Middle"/>
    <n v="26.919011758488573"/>
    <b v="0"/>
    <b v="0"/>
    <s v="Osteoarthritis"/>
    <s v="Recovered"/>
    <b v="1"/>
    <s v="Aetna"/>
    <x v="2"/>
    <x v="3"/>
  </r>
  <r>
    <s v="PID0164"/>
    <s v="Adult"/>
    <s v="East"/>
    <s v="West Bengal"/>
    <n v="40000"/>
    <n v="28057"/>
    <n v="85.1"/>
    <s v="Female"/>
    <s v="O+"/>
    <b v="1"/>
    <b v="0"/>
    <b v="1"/>
    <n v="5"/>
    <s v="Low"/>
    <n v="30.513822654093012"/>
    <b v="1"/>
    <b v="1"/>
    <s v="Hypertension"/>
    <s v="Recovered"/>
    <b v="1"/>
    <s v="UnitedHealthcare"/>
    <x v="3"/>
    <x v="16"/>
  </r>
  <r>
    <s v="PID0165"/>
    <s v="Middle-aged"/>
    <s v="South"/>
    <s v="Karnataka"/>
    <n v="18000"/>
    <n v="0"/>
    <n v="100.2"/>
    <s v="Male"/>
    <s v="AB+"/>
    <b v="0"/>
    <b v="0"/>
    <b v="0"/>
    <n v="30"/>
    <s v="Upper-Middle"/>
    <n v="34.671280276816617"/>
    <b v="1"/>
    <b v="1"/>
    <s v="Prostate Cancer"/>
    <s v="Recovered"/>
    <b v="0"/>
    <n v="0"/>
    <x v="2"/>
    <x v="3"/>
  </r>
  <r>
    <s v="PID0166"/>
    <s v="Senior"/>
    <s v="West"/>
    <s v="Maharashtra"/>
    <n v="20000"/>
    <n v="0"/>
    <n v="83.5"/>
    <s v="Male"/>
    <s v="B+"/>
    <b v="0"/>
    <b v="0"/>
    <b v="0"/>
    <n v="40"/>
    <s v="Upper-Middle"/>
    <n v="34.755463059313215"/>
    <b v="1"/>
    <b v="1"/>
    <s v="Childbirth"/>
    <s v="Ongoing Treatment"/>
    <b v="0"/>
    <n v="0"/>
    <x v="2"/>
    <x v="8"/>
  </r>
  <r>
    <s v="PID0167"/>
    <s v="Senior"/>
    <s v="East"/>
    <s v="West Bengal"/>
    <n v="250000"/>
    <n v="203806.19999999998"/>
    <n v="69.400000000000006"/>
    <s v="Male"/>
    <s v="O-"/>
    <b v="0"/>
    <b v="1"/>
    <b v="1"/>
    <n v="20"/>
    <s v="Middle"/>
    <n v="28.517422748191979"/>
    <b v="1"/>
    <b v="1"/>
    <s v="Heart Disease"/>
    <s v="Critical"/>
    <b v="1"/>
    <s v="UnitedHealthcare"/>
    <x v="4"/>
    <x v="15"/>
  </r>
  <r>
    <s v="PID0168"/>
    <s v="Senior"/>
    <s v="North"/>
    <s v="Uttar Pradesh"/>
    <n v="100"/>
    <n v="72.98"/>
    <n v="87.9"/>
    <s v="Male"/>
    <s v="B+"/>
    <b v="0"/>
    <b v="0"/>
    <b v="1"/>
    <n v="0.5"/>
    <s v="Very Low"/>
    <n v="33.910728752748732"/>
    <b v="1"/>
    <b v="1"/>
    <s v="Fractured Arm"/>
    <s v="Recovered"/>
    <b v="1"/>
    <s v="Medicare"/>
    <x v="0"/>
    <x v="0"/>
  </r>
  <r>
    <s v="PID0169"/>
    <s v="Middle-aged"/>
    <s v="North"/>
    <s v="Punjab"/>
    <n v="21000"/>
    <n v="17316.740000000002"/>
    <n v="64.099999999999994"/>
    <s v="Male"/>
    <s v="AB-"/>
    <b v="1"/>
    <b v="1"/>
    <b v="1"/>
    <n v="20"/>
    <s v="Middle"/>
    <n v="26.339579224194605"/>
    <b v="0"/>
    <b v="0"/>
    <s v="Kidney Stones"/>
    <s v="Recovered"/>
    <b v="1"/>
    <s v="UnitedHealthcare"/>
    <x v="4"/>
    <x v="5"/>
  </r>
  <r>
    <s v="PID0170"/>
    <s v="Middle-aged"/>
    <s v="West"/>
    <s v="Maharashtra"/>
    <n v="20000"/>
    <n v="12759.74"/>
    <n v="85.4"/>
    <s v="Female"/>
    <s v="O+"/>
    <b v="1"/>
    <b v="1"/>
    <b v="1"/>
    <n v="300"/>
    <s v="Ultra High"/>
    <n v="34.646435960890912"/>
    <b v="1"/>
    <b v="1"/>
    <s v="Osteoarthritis"/>
    <s v="Ongoing Treatment"/>
    <b v="1"/>
    <s v="UnitedHealthcare"/>
    <x v="5"/>
    <x v="17"/>
  </r>
  <r>
    <s v="PID0171"/>
    <s v="Middle-aged"/>
    <s v="South"/>
    <s v="Tamil Nadu"/>
    <n v="100"/>
    <n v="83.26"/>
    <n v="80.099999999999994"/>
    <s v="Female"/>
    <s v="AB-"/>
    <b v="0"/>
    <b v="0"/>
    <b v="1"/>
    <n v="9"/>
    <s v="Lower-Middle"/>
    <n v="31.683873264506936"/>
    <b v="1"/>
    <b v="1"/>
    <s v="Heart Attack"/>
    <s v="Ongoing Treatment"/>
    <b v="1"/>
    <s v="UnitedHealthcare"/>
    <x v="1"/>
    <x v="11"/>
  </r>
  <r>
    <s v="PID0172"/>
    <s v="Middle-aged"/>
    <s v="North"/>
    <s v="Punjab"/>
    <n v="3000"/>
    <n v="0"/>
    <n v="80.099999999999994"/>
    <s v="Male"/>
    <s v="O+"/>
    <b v="0"/>
    <b v="0"/>
    <b v="0"/>
    <n v="20"/>
    <s v="Middle"/>
    <n v="29.781380130874481"/>
    <b v="1"/>
    <b v="1"/>
    <s v="Respiratory Infection"/>
    <s v="Ongoing Treatment"/>
    <b v="0"/>
    <n v="0"/>
    <x v="2"/>
    <x v="2"/>
  </r>
  <r>
    <s v="PID0173"/>
    <s v="Senior"/>
    <s v="West"/>
    <s v="Maharashtra"/>
    <n v="100"/>
    <n v="0"/>
    <n v="87.5"/>
    <s v="Female"/>
    <s v="A-"/>
    <b v="0"/>
    <b v="0"/>
    <b v="0"/>
    <n v="200"/>
    <s v="Very High"/>
    <n v="31.753520104514447"/>
    <b v="1"/>
    <b v="1"/>
    <s v="Diabetes"/>
    <s v="Ongoing Treatment"/>
    <b v="0"/>
    <n v="0"/>
    <x v="0"/>
    <x v="14"/>
  </r>
  <r>
    <s v="PID0174"/>
    <s v="Senior"/>
    <s v="South"/>
    <s v="Karnataka"/>
    <n v="3000"/>
    <n v="2684.7599999999998"/>
    <n v="72.900000000000006"/>
    <s v="Male"/>
    <s v="O+"/>
    <b v="0"/>
    <b v="0"/>
    <b v="1"/>
    <n v="15"/>
    <s v="Middle"/>
    <n v="31.552977839335181"/>
    <b v="1"/>
    <b v="1"/>
    <s v="Stroke"/>
    <s v="Critical"/>
    <b v="1"/>
    <s v="Cigna"/>
    <x v="2"/>
    <x v="2"/>
  </r>
  <r>
    <s v="PID0175"/>
    <s v="Senior"/>
    <s v="South"/>
    <s v="Kerala"/>
    <n v="36000"/>
    <n v="29560.29"/>
    <n v="72.8"/>
    <s v="Male"/>
    <s v="AB+"/>
    <b v="0"/>
    <b v="0"/>
    <b v="1"/>
    <n v="7"/>
    <s v="Lower-Middle"/>
    <n v="26.418928726956018"/>
    <b v="0"/>
    <b v="0"/>
    <s v="Stroke"/>
    <s v="Ongoing Treatment"/>
    <b v="1"/>
    <s v="Blue Cross"/>
    <x v="1"/>
    <x v="12"/>
  </r>
  <r>
    <s v="PID0176"/>
    <s v="Senior"/>
    <s v="East"/>
    <s v="West Bengal"/>
    <n v="800"/>
    <n v="550.38"/>
    <n v="66.3"/>
    <s v="Male"/>
    <s v="A-"/>
    <b v="0"/>
    <b v="1"/>
    <b v="1"/>
    <n v="12"/>
    <s v="Middle"/>
    <n v="29.077672031928422"/>
    <b v="1"/>
    <b v="1"/>
    <s v="Prostate Cancer"/>
    <s v="Ongoing Treatment"/>
    <b v="1"/>
    <s v="UnitedHealthcare"/>
    <x v="1"/>
    <x v="11"/>
  </r>
  <r>
    <s v="PID0177"/>
    <s v="Adult"/>
    <s v="South"/>
    <s v="Kerala"/>
    <n v="500"/>
    <n v="394.97"/>
    <n v="108.4"/>
    <s v="Female"/>
    <s v="AB-"/>
    <b v="0"/>
    <b v="0"/>
    <b v="1"/>
    <n v="12"/>
    <s v="Middle"/>
    <n v="34.994834710743802"/>
    <b v="1"/>
    <b v="1"/>
    <s v="Hypertension"/>
    <s v="Critical"/>
    <b v="1"/>
    <s v="Aetna"/>
    <x v="2"/>
    <x v="2"/>
  </r>
  <r>
    <s v="PID0178"/>
    <s v="Young Adult"/>
    <s v="West"/>
    <s v="Gujarat"/>
    <n v="32000"/>
    <n v="20010.64"/>
    <n v="73.900000000000006"/>
    <s v="Female"/>
    <s v="B-"/>
    <b v="0"/>
    <b v="0"/>
    <b v="1"/>
    <n v="12"/>
    <s v="Middle"/>
    <n v="31.569054637105388"/>
    <b v="1"/>
    <b v="1"/>
    <s v="Heart Attack"/>
    <s v="Ongoing Treatment"/>
    <b v="1"/>
    <s v="UnitedHealthcare"/>
    <x v="1"/>
    <x v="10"/>
  </r>
  <r>
    <s v="PID0179"/>
    <s v="Middle-aged"/>
    <s v="South"/>
    <s v="Kerala"/>
    <n v="3000"/>
    <n v="1974.03"/>
    <n v="63.3"/>
    <s v="Female"/>
    <s v="A-"/>
    <b v="0"/>
    <b v="0"/>
    <b v="1"/>
    <n v="40"/>
    <s v="Upper-Middle"/>
    <n v="25.356513379266136"/>
    <b v="0"/>
    <b v="0"/>
    <s v="Kidney Stones"/>
    <s v="Ongoing Treatment"/>
    <b v="1"/>
    <s v="Cigna"/>
    <x v="3"/>
    <x v="15"/>
  </r>
  <r>
    <s v="PID0180"/>
    <s v="Adult"/>
    <s v="West"/>
    <s v="Gujarat"/>
    <n v="10000"/>
    <n v="0"/>
    <n v="66.3"/>
    <s v="Female"/>
    <s v="A+"/>
    <b v="0"/>
    <b v="0"/>
    <b v="0"/>
    <n v="12"/>
    <s v="Middle"/>
    <n v="21.162501196974048"/>
    <b v="0"/>
    <b v="0"/>
    <s v="Hypertension"/>
    <s v="Recovered"/>
    <b v="0"/>
    <n v="0"/>
    <x v="1"/>
    <x v="1"/>
  </r>
  <r>
    <s v="PID0181"/>
    <s v="Middle-aged"/>
    <s v="South"/>
    <s v="Karnataka"/>
    <n v="200000"/>
    <n v="163598.39999999999"/>
    <n v="83.1"/>
    <s v="Female"/>
    <s v="O+"/>
    <b v="0"/>
    <b v="0"/>
    <b v="1"/>
    <n v="12"/>
    <s v="Middle"/>
    <n v="30.896787626412852"/>
    <b v="1"/>
    <b v="1"/>
    <s v="Childbirth"/>
    <s v="Ongoing Treatment"/>
    <b v="1"/>
    <s v="Cigna"/>
    <x v="2"/>
    <x v="8"/>
  </r>
  <r>
    <s v="PID0182"/>
    <s v="Adult"/>
    <s v="South"/>
    <s v="Karnataka"/>
    <n v="60000"/>
    <n v="34972.1"/>
    <n v="94.2"/>
    <s v="Male"/>
    <s v="A+"/>
    <b v="0"/>
    <b v="0"/>
    <b v="1"/>
    <n v="120"/>
    <s v="Very High"/>
    <n v="33.776757861522469"/>
    <b v="1"/>
    <b v="1"/>
    <s v="Childbirth"/>
    <s v="Critical"/>
    <b v="1"/>
    <s v="Medicare"/>
    <x v="6"/>
    <x v="6"/>
  </r>
  <r>
    <s v="PID0183"/>
    <s v="Middle-aged"/>
    <s v="West"/>
    <s v="Maharashtra"/>
    <n v="18000"/>
    <n v="11502.539999999999"/>
    <n v="82.8"/>
    <s v="Male"/>
    <s v="B-"/>
    <b v="1"/>
    <b v="1"/>
    <b v="1"/>
    <n v="12"/>
    <s v="Middle"/>
    <n v="32.343749999999993"/>
    <b v="1"/>
    <b v="1"/>
    <s v="Respiratory Infection"/>
    <s v="Recovered"/>
    <b v="1"/>
    <s v="Blue Cross"/>
    <x v="3"/>
    <x v="5"/>
  </r>
  <r>
    <s v="PID0184"/>
    <s v="Adult"/>
    <s v="North"/>
    <s v="Punjab"/>
    <n v="240000"/>
    <n v="164092.20000000001"/>
    <n v="92.6"/>
    <s v="Female"/>
    <s v="O+"/>
    <s v="No"/>
    <b v="0"/>
    <b v="1"/>
    <n v="7"/>
    <s v="Lower-Middle"/>
    <n v="31.667863616155401"/>
    <b v="1"/>
    <b v="1"/>
    <s v="Heart Attack"/>
    <s v="Ongoing Treatment"/>
    <b v="1"/>
    <s v="Blue Cross"/>
    <x v="1"/>
    <x v="12"/>
  </r>
  <r>
    <s v="PID0185"/>
    <s v="Adult"/>
    <s v="South"/>
    <s v="Kerala"/>
    <n v="90000"/>
    <n v="0"/>
    <n v="64.2"/>
    <s v="Female"/>
    <s v="AB+"/>
    <b v="0"/>
    <s v="No"/>
    <b v="0"/>
    <n v="5"/>
    <s v="Low"/>
    <n v="21.95547347901919"/>
    <b v="0"/>
    <b v="0"/>
    <s v="Osteoarthritis"/>
    <s v="Ongoing Treatment"/>
    <b v="0"/>
    <n v="0"/>
    <x v="1"/>
    <x v="1"/>
  </r>
  <r>
    <s v="PID0186"/>
    <s v="Middle-aged"/>
    <s v="South"/>
    <s v="Kerala"/>
    <n v="300000"/>
    <n v="194773.68"/>
    <n v="85.3"/>
    <s v="Male"/>
    <s v="AB-"/>
    <b v="0"/>
    <b v="0"/>
    <b v="1"/>
    <n v="5"/>
    <s v="Low"/>
    <n v="31.714753123140991"/>
    <b v="1"/>
    <b v="1"/>
    <s v="Diabetes"/>
    <s v="Critical"/>
    <b v="1"/>
    <s v="Medicare"/>
    <x v="0"/>
    <x v="0"/>
  </r>
  <r>
    <s v="PID0187"/>
    <s v="Adult"/>
    <s v="South"/>
    <s v="Tamil Nadu"/>
    <n v="100"/>
    <n v="60.96"/>
    <n v="82.1"/>
    <s v="Female"/>
    <s v="O-"/>
    <b v="1"/>
    <b v="0"/>
    <b v="1"/>
    <n v="4"/>
    <s v="Low"/>
    <n v="25.912132306526949"/>
    <b v="0"/>
    <b v="0"/>
    <s v="Allergic Reaction"/>
    <s v="Ongoing Treatment"/>
    <b v="1"/>
    <s v="Blue Cross"/>
    <x v="2"/>
    <x v="2"/>
  </r>
  <r>
    <s v="PID0188"/>
    <s v="Adult"/>
    <s v="North"/>
    <s v="Punjab"/>
    <n v="10000"/>
    <n v="7939.0999999999995"/>
    <n v="96.5"/>
    <s v="Male"/>
    <s v="A+"/>
    <b v="0"/>
    <b v="0"/>
    <b v="1"/>
    <n v="0"/>
    <s v="Very Low"/>
    <n v="33.787332376317359"/>
    <b v="1"/>
    <b v="1"/>
    <s v="Heart Disease"/>
    <s v="Recovered"/>
    <b v="1"/>
    <s v="Aetna"/>
    <x v="0"/>
    <x v="14"/>
  </r>
  <r>
    <s v="PID0189"/>
    <s v="Adult"/>
    <s v="South"/>
    <s v="Karnataka"/>
    <n v="240000"/>
    <n v="214090.32"/>
    <n v="61.8"/>
    <s v="Male"/>
    <s v="AB+"/>
    <b v="1"/>
    <b v="1"/>
    <b v="1"/>
    <n v="20"/>
    <s v="Middle"/>
    <n v="22.159274265839578"/>
    <b v="0"/>
    <b v="0"/>
    <s v="Fractured Leg"/>
    <s v="Recovered"/>
    <b v="1"/>
    <s v="Blue Cross"/>
    <x v="2"/>
    <x v="8"/>
  </r>
  <r>
    <s v="PID0190"/>
    <s v="Adult"/>
    <s v="North"/>
    <s v="Punjab"/>
    <n v="18000"/>
    <n v="12382.380000000001"/>
    <n v="96.3"/>
    <s v="Female"/>
    <s v="B-"/>
    <b v="0"/>
    <b v="0"/>
    <b v="1"/>
    <n v="30"/>
    <s v="Upper-Middle"/>
    <n v="31.088584710743802"/>
    <b v="1"/>
    <b v="1"/>
    <s v="Heart Disease"/>
    <s v="Recovered"/>
    <b v="1"/>
    <s v="Medicare"/>
    <x v="1"/>
    <x v="10"/>
  </r>
  <r>
    <s v="PID0191"/>
    <s v="Adult"/>
    <s v="North"/>
    <s v="Punjab"/>
    <n v="75000"/>
    <n v="57189.799999999996"/>
    <n v="77.900000000000006"/>
    <s v="Female"/>
    <s v="AB-"/>
    <b v="0"/>
    <b v="0"/>
    <b v="1"/>
    <n v="9"/>
    <s v="Lower-Middle"/>
    <n v="28.96341463414635"/>
    <b v="1"/>
    <b v="1"/>
    <s v="Heart Attack"/>
    <s v="Ongoing Treatment"/>
    <b v="1"/>
    <s v="Cigna"/>
    <x v="1"/>
    <x v="10"/>
  </r>
  <r>
    <s v="PID0192"/>
    <s v="Adult"/>
    <s v="North"/>
    <s v="Uttar Pradesh"/>
    <n v="2000"/>
    <n v="1230.08"/>
    <n v="102.1"/>
    <s v="Female"/>
    <s v="B-"/>
    <b v="1"/>
    <b v="0"/>
    <b v="1"/>
    <n v="4"/>
    <s v="Low"/>
    <n v="34.916726514141104"/>
    <b v="1"/>
    <b v="1"/>
    <s v="Hypertension"/>
    <s v="Critical"/>
    <b v="1"/>
    <s v="Aetna"/>
    <x v="1"/>
    <x v="1"/>
  </r>
  <r>
    <s v="PID0193"/>
    <s v="Middle-aged"/>
    <s v="North"/>
    <s v="Punjab"/>
    <n v="3000"/>
    <n v="0"/>
    <n v="79.5"/>
    <s v="Female"/>
    <s v="B-"/>
    <b v="0"/>
    <b v="0"/>
    <b v="0"/>
    <n v="15"/>
    <s v="Middle"/>
    <n v="30.292638317329668"/>
    <b v="1"/>
    <b v="1"/>
    <s v="Respiratory Infection"/>
    <s v="Ongoing Treatment"/>
    <b v="0"/>
    <n v="0"/>
    <x v="0"/>
    <x v="9"/>
  </r>
  <r>
    <s v="PID0194"/>
    <s v="Middle-aged"/>
    <s v="West"/>
    <s v="Gujarat"/>
    <n v="12000"/>
    <n v="8360.16"/>
    <n v="64.400000000000006"/>
    <s v="Female"/>
    <s v="AB-"/>
    <b v="0"/>
    <b v="0"/>
    <b v="1"/>
    <n v="5"/>
    <s v="Low"/>
    <n v="24.844720496894411"/>
    <b v="0"/>
    <b v="0"/>
    <s v="Prostate Cancer"/>
    <s v="Recovered"/>
    <b v="1"/>
    <s v="Cigna"/>
    <x v="1"/>
    <x v="11"/>
  </r>
  <r>
    <s v="PID0195"/>
    <s v="Senior"/>
    <s v="West"/>
    <s v="Maharashtra"/>
    <n v="60000"/>
    <n v="0"/>
    <n v="68.7"/>
    <s v="Male"/>
    <s v="O+"/>
    <b v="0"/>
    <b v="0"/>
    <b v="0"/>
    <n v="12"/>
    <s v="Middle"/>
    <n v="30.533333333333335"/>
    <b v="1"/>
    <b v="1"/>
    <s v="Appendicitis"/>
    <s v="Critical"/>
    <b v="0"/>
    <n v="0"/>
    <x v="6"/>
    <x v="6"/>
  </r>
  <r>
    <s v="PID0196"/>
    <s v="Adult"/>
    <s v="West"/>
    <s v="Maharashtra"/>
    <n v="75000"/>
    <n v="0"/>
    <n v="88.1"/>
    <s v="Male"/>
    <s v="B+"/>
    <b v="0"/>
    <b v="0"/>
    <b v="0"/>
    <n v="20"/>
    <s v="Middle"/>
    <n v="29.436332653947673"/>
    <b v="1"/>
    <b v="1"/>
    <s v="Osteoarthritis"/>
    <s v="Ongoing Treatment"/>
    <b v="0"/>
    <n v="0"/>
    <x v="4"/>
    <x v="15"/>
  </r>
  <r>
    <s v="PID0197"/>
    <s v="Adult"/>
    <s v="West"/>
    <s v="Maharashtra"/>
    <n v="21000"/>
    <n v="13329.75"/>
    <n v="78.400000000000006"/>
    <s v="Female"/>
    <s v="A+"/>
    <b v="0"/>
    <b v="0"/>
    <b v="1"/>
    <n v="9"/>
    <s v="Lower-Middle"/>
    <n v="29.873494894071023"/>
    <b v="1"/>
    <b v="1"/>
    <s v="Kidney Stones"/>
    <s v="Critical"/>
    <b v="1"/>
    <s v="Aetna"/>
    <x v="5"/>
    <x v="7"/>
  </r>
  <r>
    <s v="PID0198"/>
    <s v="Adult"/>
    <s v="North"/>
    <s v="Punjab"/>
    <n v="3000"/>
    <n v="2153.2200000000003"/>
    <n v="62.3"/>
    <s v="Female"/>
    <s v="O+"/>
    <s v="Yes"/>
    <b v="1"/>
    <b v="1"/>
    <n v="15"/>
    <s v="Middle"/>
    <n v="24.335937499999993"/>
    <b v="0"/>
    <b v="0"/>
    <s v="Kidney Stones"/>
    <s v="Ongoing Treatment"/>
    <b v="1"/>
    <s v="Aetna"/>
    <x v="4"/>
    <x v="4"/>
  </r>
  <r>
    <s v="PID0199"/>
    <s v="Senior"/>
    <s v="South"/>
    <s v="Karnataka"/>
    <n v="45000"/>
    <n v="40303.020000000004"/>
    <n v="53.7"/>
    <s v="Male"/>
    <s v="AB+"/>
    <b v="0"/>
    <b v="0"/>
    <b v="1"/>
    <n v="30"/>
    <s v="Upper-Middle"/>
    <n v="20.461819844535892"/>
    <b v="0"/>
    <b v="0"/>
    <s v="Prostate Cancer"/>
    <s v="Critical"/>
    <b v="1"/>
    <s v="Medicare"/>
    <x v="0"/>
    <x v="13"/>
  </r>
  <r>
    <s v="PID0200"/>
    <s v="Middle-aged"/>
    <s v="North"/>
    <s v="Uttar Pradesh"/>
    <n v="1600"/>
    <n v="1266.78"/>
    <n v="89.2"/>
    <s v="Female"/>
    <s v="B+"/>
    <b v="0"/>
    <b v="0"/>
    <b v="1"/>
    <n v="0.5"/>
    <s v="Very Low"/>
    <n v="32.370445637973582"/>
    <b v="1"/>
    <b v="1"/>
    <s v="Respiratory Infection"/>
    <s v="Recovered"/>
    <b v="1"/>
    <s v="Medicare"/>
    <x v="3"/>
    <x v="5"/>
  </r>
  <r>
    <s v="PID0201"/>
    <s v="Middle-aged"/>
    <s v="South"/>
    <s v="Kerala"/>
    <n v="800"/>
    <n v="630.48"/>
    <n v="54.1"/>
    <s v="Male"/>
    <s v="A-"/>
    <b v="0"/>
    <b v="1"/>
    <b v="1"/>
    <n v="50"/>
    <s v="Upper-Middle"/>
    <n v="22.230440499671268"/>
    <b v="0"/>
    <b v="0"/>
    <s v="Cancer"/>
    <s v="Recovered"/>
    <b v="1"/>
    <s v="UnitedHealthcare"/>
    <x v="0"/>
    <x v="14"/>
  </r>
  <r>
    <s v="PID0202"/>
    <s v="Senior"/>
    <s v="North"/>
    <s v="Uttar Pradesh"/>
    <n v="100"/>
    <n v="0"/>
    <n v="80"/>
    <s v="Male"/>
    <s v="A-"/>
    <b v="0"/>
    <b v="1"/>
    <b v="0"/>
    <n v="3"/>
    <s v="Low"/>
    <n v="33.732501264968796"/>
    <b v="1"/>
    <b v="1"/>
    <s v="Kidney Stones"/>
    <s v="Recovered"/>
    <b v="0"/>
    <n v="0"/>
    <x v="1"/>
    <x v="12"/>
  </r>
  <r>
    <s v="PID0203"/>
    <s v="Middle-aged"/>
    <s v="East"/>
    <s v="West Bengal"/>
    <n v="300000"/>
    <n v="233626.56"/>
    <n v="90.8"/>
    <s v="Female"/>
    <s v="O-"/>
    <b v="0"/>
    <b v="0"/>
    <b v="1"/>
    <n v="12"/>
    <s v="Middle"/>
    <n v="32.171201814058961"/>
    <b v="1"/>
    <b v="1"/>
    <s v="Kidney Stones"/>
    <s v="Ongoing Treatment"/>
    <b v="1"/>
    <s v="Cigna"/>
    <x v="1"/>
    <x v="10"/>
  </r>
  <r>
    <s v="PID0204"/>
    <s v="Adult"/>
    <s v="East"/>
    <s v="West Bengal"/>
    <n v="300000"/>
    <n v="210807"/>
    <n v="72.400000000000006"/>
    <s v="Female"/>
    <s v="O-"/>
    <b v="0"/>
    <b v="0"/>
    <b v="1"/>
    <n v="20"/>
    <s v="Middle"/>
    <n v="26.918500892326001"/>
    <b v="0"/>
    <b v="0"/>
    <s v="Fractured Arm"/>
    <s v="Ongoing Treatment"/>
    <b v="1"/>
    <s v="Medicare"/>
    <x v="2"/>
    <x v="8"/>
  </r>
  <r>
    <s v="PID0205"/>
    <s v="Senior"/>
    <s v="South"/>
    <s v="Tamil Nadu"/>
    <n v="45000"/>
    <n v="36976.979999999996"/>
    <n v="60.1"/>
    <s v="Male"/>
    <s v="B+"/>
    <b v="0"/>
    <b v="0"/>
    <b v="1"/>
    <n v="2"/>
    <s v="Very Low"/>
    <n v="21.810132094643638"/>
    <b v="0"/>
    <b v="0"/>
    <s v="Fractured Leg"/>
    <s v="Critical"/>
    <b v="1"/>
    <s v="Cigna"/>
    <x v="0"/>
    <x v="9"/>
  </r>
  <r>
    <s v="PID0206"/>
    <s v="Adult"/>
    <s v="North"/>
    <s v="Uttar Pradesh"/>
    <n v="18000"/>
    <n v="13231.380000000001"/>
    <n v="72.3"/>
    <s v="Male"/>
    <s v="B-"/>
    <s v="No"/>
    <b v="1"/>
    <b v="1"/>
    <n v="3"/>
    <s v="Low"/>
    <n v="25.924199505181253"/>
    <s v="No"/>
    <b v="0"/>
    <s v="Allergic Reaction"/>
    <s v="Recovered"/>
    <b v="1"/>
    <s v="Blue Cross"/>
    <x v="2"/>
    <x v="3"/>
  </r>
  <r>
    <s v="PID0207"/>
    <s v="Adult"/>
    <s v="South"/>
    <s v="Kerala"/>
    <n v="3000"/>
    <n v="0"/>
    <n v="90"/>
    <s v="Female"/>
    <s v="B+"/>
    <b v="0"/>
    <b v="0"/>
    <b v="0"/>
    <n v="25"/>
    <s v="Middle"/>
    <n v="29.054752066115704"/>
    <b v="1"/>
    <b v="1"/>
    <s v="Allergic Reaction"/>
    <s v="Ongoing Treatment"/>
    <b v="0"/>
    <n v="0"/>
    <x v="3"/>
    <x v="4"/>
  </r>
  <r>
    <s v="PID0208"/>
    <s v="Middle-aged"/>
    <s v="East"/>
    <s v="West Bengal"/>
    <n v="3000"/>
    <n v="0"/>
    <n v="61.1"/>
    <s v="Male"/>
    <s v="AB-"/>
    <b v="0"/>
    <b v="1"/>
    <b v="0"/>
    <n v="9"/>
    <s v="Lower-Middle"/>
    <n v="23.571621465221249"/>
    <b v="0"/>
    <b v="0"/>
    <s v="Diabetes"/>
    <s v="Critical"/>
    <b v="0"/>
    <n v="0"/>
    <x v="0"/>
    <x v="13"/>
  </r>
  <r>
    <s v="PID0209"/>
    <s v="Middle-aged"/>
    <s v="East"/>
    <s v="West Bengal"/>
    <n v="75000"/>
    <n v="39899.4"/>
    <n v="68.8"/>
    <s v="Male"/>
    <s v="B-"/>
    <b v="0"/>
    <b v="0"/>
    <b v="1"/>
    <n v="9"/>
    <s v="Lower-Middle"/>
    <n v="26.542185872458621"/>
    <b v="0"/>
    <b v="0"/>
    <s v="Childbirth"/>
    <s v="Critical"/>
    <b v="1"/>
    <s v="Medicare"/>
    <x v="0"/>
    <x v="14"/>
  </r>
  <r>
    <s v="PID0210"/>
    <s v="Senior"/>
    <s v="North"/>
    <s v="Punjab"/>
    <n v="100"/>
    <n v="0"/>
    <n v="51.9"/>
    <s v="Male"/>
    <s v="AB-"/>
    <b v="0"/>
    <b v="0"/>
    <b v="0"/>
    <n v="250"/>
    <s v="Ultra High"/>
    <n v="20.022375679950617"/>
    <b v="0"/>
    <b v="0"/>
    <s v="Osteoarthritis"/>
    <s v="Critical"/>
    <b v="0"/>
    <n v="0"/>
    <x v="2"/>
    <x v="8"/>
  </r>
  <r>
    <s v="PID0211"/>
    <s v="Middle-aged"/>
    <s v="East"/>
    <s v="West Bengal"/>
    <n v="20000"/>
    <n v="16134.38"/>
    <n v="82.5"/>
    <s v="Male"/>
    <s v="AB+"/>
    <b v="0"/>
    <b v="0"/>
    <b v="1"/>
    <n v="40"/>
    <s v="Upper-Middle"/>
    <n v="34.786641929499076"/>
    <b v="1"/>
    <b v="1"/>
    <s v="Heart Disease"/>
    <s v="Critical"/>
    <b v="1"/>
    <s v="Medicare"/>
    <x v="2"/>
    <x v="8"/>
  </r>
  <r>
    <s v="PID0212"/>
    <s v="Middle-aged"/>
    <s v="South"/>
    <s v="Kerala"/>
    <n v="60000"/>
    <n v="38509.85"/>
    <n v="100.5"/>
    <s v="Female"/>
    <s v="O-"/>
    <b v="0"/>
    <b v="1"/>
    <b v="1"/>
    <n v="15"/>
    <s v="Middle"/>
    <n v="34.775086505190316"/>
    <b v="1"/>
    <b v="1"/>
    <s v="Fractured Arm"/>
    <s v="Critical"/>
    <b v="1"/>
    <s v="Medicare"/>
    <x v="1"/>
    <x v="1"/>
  </r>
  <r>
    <s v="PID0213"/>
    <s v="Adult"/>
    <s v="East"/>
    <s v="West Bengal"/>
    <n v="90000"/>
    <n v="51209.85"/>
    <n v="93.3"/>
    <s v="Female"/>
    <s v="B-"/>
    <b v="0"/>
    <b v="1"/>
    <b v="1"/>
    <n v="5"/>
    <s v="Low"/>
    <n v="34.269972451790636"/>
    <b v="1"/>
    <b v="1"/>
    <s v="Heart Disease"/>
    <s v="Ongoing Treatment"/>
    <b v="1"/>
    <s v="UnitedHealthcare"/>
    <x v="1"/>
    <x v="10"/>
  </r>
  <r>
    <s v="PID0214"/>
    <s v="Middle-aged"/>
    <s v="East"/>
    <s v="West Bengal"/>
    <n v="32000"/>
    <n v="0"/>
    <n v="70.900000000000006"/>
    <s v="Male"/>
    <s v="O+"/>
    <b v="0"/>
    <b v="0"/>
    <b v="0"/>
    <n v="70"/>
    <s v="High"/>
    <n v="25.422209473269035"/>
    <b v="0"/>
    <b v="0"/>
    <s v="Diabetes"/>
    <s v="Critical"/>
    <b v="0"/>
    <n v="0"/>
    <x v="1"/>
    <x v="11"/>
  </r>
  <r>
    <s v="PID0215"/>
    <s v="Middle-aged"/>
    <s v="North"/>
    <s v="Uttar Pradesh"/>
    <n v="18000"/>
    <n v="0"/>
    <n v="105.6"/>
    <s v="Male"/>
    <s v="AB+"/>
    <s v="No"/>
    <b v="1"/>
    <b v="0"/>
    <n v="2"/>
    <s v="Very Low"/>
    <n v="33.329125110465846"/>
    <b v="1"/>
    <b v="1"/>
    <s v="Childbirth"/>
    <s v="Critical"/>
    <b v="0"/>
    <n v="0"/>
    <x v="0"/>
    <x v="9"/>
  </r>
  <r>
    <s v="PID0216"/>
    <s v="Adult"/>
    <s v="South"/>
    <s v="Karnataka"/>
    <n v="12000"/>
    <n v="9943.16"/>
    <n v="63.3"/>
    <s v="Female"/>
    <s v="B-"/>
    <b v="1"/>
    <b v="1"/>
    <b v="1"/>
    <n v="12"/>
    <s v="Middle"/>
    <n v="24.420354153003352"/>
    <b v="0"/>
    <b v="0"/>
    <s v="Appendicitis"/>
    <s v="Critical"/>
    <b v="1"/>
    <s v="Cigna"/>
    <x v="4"/>
    <x v="5"/>
  </r>
  <r>
    <s v="PID0217"/>
    <s v="Adult"/>
    <s v="North"/>
    <s v="Punjab"/>
    <n v="2000"/>
    <n v="1476.98"/>
    <n v="94.7"/>
    <s v="Female"/>
    <s v="O-"/>
    <b v="0"/>
    <b v="0"/>
    <b v="1"/>
    <n v="12"/>
    <s v="Middle"/>
    <n v="32.38603330939435"/>
    <b v="1"/>
    <b v="1"/>
    <s v="Fractured Arm"/>
    <s v="Ongoing Treatment"/>
    <b v="1"/>
    <s v="Aetna"/>
    <x v="0"/>
    <x v="13"/>
  </r>
  <r>
    <s v="PID0218"/>
    <s v="Adult"/>
    <s v="South"/>
    <s v="Karnataka"/>
    <n v="10000"/>
    <n v="8451.7999999999993"/>
    <n v="69.3"/>
    <s v="Male"/>
    <s v="AB+"/>
    <b v="1"/>
    <b v="0"/>
    <b v="1"/>
    <n v="7"/>
    <s v="Lower-Middle"/>
    <n v="26.083029094056986"/>
    <b v="0"/>
    <b v="0"/>
    <s v="Diabetes"/>
    <s v="Ongoing Treatment"/>
    <b v="1"/>
    <s v="Aetna"/>
    <x v="2"/>
    <x v="2"/>
  </r>
  <r>
    <s v="PID0219"/>
    <s v="Adult"/>
    <s v="East"/>
    <s v="West Bengal"/>
    <n v="250000"/>
    <n v="165091.4"/>
    <n v="99.2"/>
    <s v="Female"/>
    <s v="A+"/>
    <b v="0"/>
    <b v="0"/>
    <b v="1"/>
    <n v="15"/>
    <s v="Middle"/>
    <n v="30.960332074529511"/>
    <b v="1"/>
    <b v="1"/>
    <s v="Osteoarthritis"/>
    <s v="Ongoing Treatment"/>
    <b v="1"/>
    <s v="Blue Cross"/>
    <x v="2"/>
    <x v="8"/>
  </r>
  <r>
    <s v="PID0220"/>
    <s v="Adult"/>
    <s v="South"/>
    <s v="Tamil Nadu"/>
    <n v="36000"/>
    <n v="32157.69"/>
    <n v="94.7"/>
    <s v="Male"/>
    <s v="AB+"/>
    <b v="1"/>
    <b v="0"/>
    <b v="1"/>
    <n v="5"/>
    <s v="Low"/>
    <n v="30.572055785123968"/>
    <b v="1"/>
    <b v="1"/>
    <s v="Cancer"/>
    <s v="Recovered"/>
    <b v="1"/>
    <s v="UnitedHealthcare"/>
    <x v="0"/>
    <x v="9"/>
  </r>
  <r>
    <s v="PID0221"/>
    <s v="Adult"/>
    <s v="South"/>
    <s v="Karnataka"/>
    <n v="800"/>
    <n v="527.08000000000004"/>
    <n v="71.599999999999994"/>
    <s v="Female"/>
    <s v="AB+"/>
    <b v="0"/>
    <b v="0"/>
    <b v="1"/>
    <n v="30"/>
    <s v="Upper-Middle"/>
    <n v="22.854224520412394"/>
    <b v="0"/>
    <b v="0"/>
    <s v="Fractured Leg"/>
    <s v="Recovered"/>
    <b v="1"/>
    <s v="Cigna"/>
    <x v="3"/>
    <x v="4"/>
  </r>
  <r>
    <s v="PID0222"/>
    <s v="Adult"/>
    <s v="East"/>
    <s v="West Bengal"/>
    <n v="20000"/>
    <n v="16606.32"/>
    <n v="63.8"/>
    <s v="Female"/>
    <s v="O+"/>
    <b v="0"/>
    <b v="0"/>
    <b v="1"/>
    <n v="0"/>
    <s v="Very Low"/>
    <n v="21.317117177319655"/>
    <b v="0"/>
    <b v="0"/>
    <s v="Appendicitis"/>
    <s v="Recovered"/>
    <b v="1"/>
    <s v="Aetna"/>
    <x v="0"/>
    <x v="14"/>
  </r>
  <r>
    <s v="PID0223"/>
    <s v="Senior"/>
    <s v="East"/>
    <s v="West Bengal"/>
    <n v="250000"/>
    <n v="141504.59999999998"/>
    <n v="55.1"/>
    <s v="Female"/>
    <s v="O-"/>
    <b v="0"/>
    <b v="0"/>
    <b v="1"/>
    <n v="4"/>
    <s v="Low"/>
    <n v="24.488888888888891"/>
    <b v="0"/>
    <b v="0"/>
    <s v="Prostate Cancer"/>
    <s v="Critical"/>
    <b v="1"/>
    <s v="Cigna"/>
    <x v="0"/>
    <x v="0"/>
  </r>
  <r>
    <s v="PID0224"/>
    <s v="Adult"/>
    <s v="West"/>
    <s v="Maharashtra"/>
    <n v="32000"/>
    <n v="28723.52"/>
    <n v="64.7"/>
    <s v="Male"/>
    <s v="A-"/>
    <s v="No"/>
    <b v="0"/>
    <b v="1"/>
    <n v="9"/>
    <s v="Lower-Middle"/>
    <n v="22.653268442981691"/>
    <b v="0"/>
    <b v="0"/>
    <s v="Cancer"/>
    <s v="Ongoing Treatment"/>
    <b v="1"/>
    <s v="Medicare"/>
    <x v="1"/>
    <x v="11"/>
  </r>
  <r>
    <s v="PID0225"/>
    <s v="Middle-aged"/>
    <s v="North"/>
    <s v="Uttar Pradesh"/>
    <n v="240000"/>
    <n v="153766.44"/>
    <n v="53.6"/>
    <s v="Male"/>
    <s v="O-"/>
    <b v="0"/>
    <b v="1"/>
    <b v="1"/>
    <n v="2"/>
    <s v="Very Low"/>
    <n v="23.507740888557521"/>
    <b v="0"/>
    <b v="0"/>
    <s v="Allergic Reaction"/>
    <s v="Recovered"/>
    <b v="1"/>
    <s v="Medicare"/>
    <x v="1"/>
    <x v="12"/>
  </r>
  <r>
    <s v="PID0226"/>
    <s v="Middle-aged"/>
    <s v="South"/>
    <s v="Kerala"/>
    <n v="20000"/>
    <n v="11334.86"/>
    <n v="84.1"/>
    <s v="Male"/>
    <s v="AB+"/>
    <b v="0"/>
    <b v="0"/>
    <b v="1"/>
    <n v="30"/>
    <s v="Upper-Middle"/>
    <n v="31.268590124925641"/>
    <b v="1"/>
    <b v="1"/>
    <s v="Heart Disease"/>
    <s v="Critical"/>
    <b v="1"/>
    <s v="Aetna"/>
    <x v="2"/>
    <x v="8"/>
  </r>
  <r>
    <s v="PID0227"/>
    <s v="Senior"/>
    <s v="South"/>
    <s v="Kerala"/>
    <n v="500"/>
    <n v="285.98"/>
    <n v="56.4"/>
    <s v="Male"/>
    <s v="A+"/>
    <b v="1"/>
    <b v="0"/>
    <b v="1"/>
    <n v="25"/>
    <s v="Middle"/>
    <n v="25.066666666666666"/>
    <b v="0"/>
    <b v="0"/>
    <s v="Prostate Cancer"/>
    <s v="Ongoing Treatment"/>
    <b v="1"/>
    <s v="Medicare"/>
    <x v="4"/>
    <x v="5"/>
  </r>
  <r>
    <s v="PID0228"/>
    <s v="Adult"/>
    <s v="West"/>
    <s v="Gujarat"/>
    <n v="40000"/>
    <n v="34307.72"/>
    <n v="81"/>
    <s v="Female"/>
    <s v="O-"/>
    <b v="0"/>
    <b v="0"/>
    <b v="1"/>
    <n v="150"/>
    <s v="Very High"/>
    <n v="28.360351528307834"/>
    <b v="1"/>
    <b v="1"/>
    <s v="Cancer"/>
    <s v="Ongoing Treatment"/>
    <b v="1"/>
    <s v="Aetna"/>
    <x v="2"/>
    <x v="3"/>
  </r>
  <r>
    <s v="PID0229"/>
    <s v="Middle-aged"/>
    <s v="North"/>
    <s v="Punjab"/>
    <n v="15000"/>
    <n v="11623.199999999999"/>
    <n v="70"/>
    <s v="Female"/>
    <s v="O+"/>
    <b v="0"/>
    <b v="1"/>
    <b v="1"/>
    <n v="15"/>
    <s v="Middle"/>
    <n v="22.093170054286073"/>
    <b v="0"/>
    <b v="0"/>
    <s v="Fractured Leg"/>
    <s v="Critical"/>
    <b v="1"/>
    <s v="Medicare"/>
    <x v="2"/>
    <x v="2"/>
  </r>
  <r>
    <s v="PID0230"/>
    <s v="Senior"/>
    <s v="West"/>
    <s v="Gujarat"/>
    <n v="40000"/>
    <n v="0"/>
    <n v="77.8"/>
    <s v="Female"/>
    <s v="B-"/>
    <b v="0"/>
    <b v="1"/>
    <b v="0"/>
    <n v="70"/>
    <s v="High"/>
    <n v="30.014274140658149"/>
    <b v="1"/>
    <b v="1"/>
    <s v="Respiratory Infection"/>
    <s v="Ongoing Treatment"/>
    <b v="0"/>
    <n v="0"/>
    <x v="0"/>
    <x v="9"/>
  </r>
  <r>
    <s v="PID0231"/>
    <s v="Adult"/>
    <s v="West"/>
    <s v="Gujarat"/>
    <n v="32000"/>
    <n v="25580.6"/>
    <n v="94.5"/>
    <s v="Female"/>
    <s v="A-"/>
    <b v="0"/>
    <b v="0"/>
    <b v="1"/>
    <n v="300"/>
    <s v="Ultra High"/>
    <n v="33.087076783025807"/>
    <b v="1"/>
    <b v="1"/>
    <s v="Hypertension"/>
    <s v="Critical"/>
    <b v="1"/>
    <s v="Aetna"/>
    <x v="1"/>
    <x v="1"/>
  </r>
  <r>
    <s v="PID0232"/>
    <s v="Senior"/>
    <s v="West"/>
    <s v="Gujarat"/>
    <n v="500"/>
    <n v="0"/>
    <n v="77.599999999999994"/>
    <s v="Male"/>
    <s v="O-"/>
    <b v="1"/>
    <b v="1"/>
    <b v="0"/>
    <n v="7"/>
    <s v="Lower-Middle"/>
    <n v="32.720526227019732"/>
    <b v="1"/>
    <b v="1"/>
    <s v="Heart Disease"/>
    <s v="Critical"/>
    <b v="0"/>
    <n v="0"/>
    <x v="3"/>
    <x v="4"/>
  </r>
  <r>
    <s v="PID0233"/>
    <s v="Adult"/>
    <s v="South"/>
    <s v="Tamil Nadu"/>
    <n v="16000"/>
    <n v="9525.4599999999991"/>
    <n v="57.3"/>
    <s v="Female"/>
    <s v="A-"/>
    <b v="0"/>
    <b v="0"/>
    <b v="1"/>
    <n v="5"/>
    <s v="Low"/>
    <n v="22.382812499999993"/>
    <b v="0"/>
    <b v="0"/>
    <s v="Fractured Arm"/>
    <s v="Critical"/>
    <b v="1"/>
    <s v="Blue Cross"/>
    <x v="5"/>
    <x v="6"/>
  </r>
  <r>
    <s v="PID0234"/>
    <s v="Young Adult"/>
    <s v="North"/>
    <s v="Uttar Pradesh"/>
    <n v="500"/>
    <n v="279.56"/>
    <n v="106.4"/>
    <s v="Female"/>
    <s v="AB+"/>
    <b v="0"/>
    <b v="0"/>
    <b v="1"/>
    <n v="0.5"/>
    <s v="Very Low"/>
    <n v="34.349173553719012"/>
    <b v="1"/>
    <b v="1"/>
    <s v="Heart Disease"/>
    <s v="Critical"/>
    <b v="1"/>
    <s v="Aetna"/>
    <x v="1"/>
    <x v="12"/>
  </r>
  <r>
    <s v="PID0235"/>
    <s v="Adult"/>
    <s v="East"/>
    <s v="West Bengal"/>
    <n v="60000"/>
    <n v="45790.25"/>
    <n v="89.6"/>
    <s v="Female"/>
    <s v="B+"/>
    <b v="0"/>
    <b v="1"/>
    <b v="1"/>
    <n v="40"/>
    <s v="Upper-Middle"/>
    <n v="29.937518794480265"/>
    <b v="1"/>
    <b v="1"/>
    <s v="Diabetes"/>
    <s v="Recovered"/>
    <b v="1"/>
    <s v="Cigna"/>
    <x v="0"/>
    <x v="13"/>
  </r>
  <r>
    <s v="PID0236"/>
    <s v="Elderly"/>
    <s v="West"/>
    <s v="Gujarat"/>
    <n v="800"/>
    <n v="0"/>
    <n v="48.9"/>
    <s v="Female"/>
    <s v="B+"/>
    <b v="0"/>
    <b v="0"/>
    <b v="0"/>
    <n v="12"/>
    <s v="Middle"/>
    <n v="20.353798126951091"/>
    <b v="0"/>
    <b v="0"/>
    <s v="Childbirth"/>
    <s v="Recovered"/>
    <b v="0"/>
    <n v="0"/>
    <x v="2"/>
    <x v="3"/>
  </r>
  <r>
    <s v="PID0237"/>
    <s v="Senior"/>
    <s v="West"/>
    <s v="Gujarat"/>
    <n v="30000"/>
    <n v="16813.59"/>
    <n v="89.6"/>
    <s v="Female"/>
    <s v="O+"/>
    <b v="0"/>
    <b v="0"/>
    <b v="1"/>
    <n v="9"/>
    <s v="Lower-Middle"/>
    <n v="34.566567647853084"/>
    <b v="1"/>
    <b v="1"/>
    <s v="Prostate Cancer"/>
    <s v="Ongoing Treatment"/>
    <b v="1"/>
    <s v="UnitedHealthcare"/>
    <x v="0"/>
    <x v="13"/>
  </r>
  <r>
    <s v="PID0238"/>
    <s v="Adult"/>
    <s v="North"/>
    <s v="Uttar Pradesh"/>
    <n v="40000"/>
    <n v="26437.399999999998"/>
    <n v="88.1"/>
    <s v="Female"/>
    <s v="AB-"/>
    <b v="0"/>
    <b v="1"/>
    <b v="1"/>
    <n v="2"/>
    <s v="Very Low"/>
    <n v="30.128928559214803"/>
    <b v="1"/>
    <b v="1"/>
    <s v="Stroke"/>
    <s v="Critical"/>
    <b v="1"/>
    <s v="UnitedHealthcare"/>
    <x v="2"/>
    <x v="2"/>
  </r>
  <r>
    <s v="PID0239"/>
    <s v="Adult"/>
    <s v="East"/>
    <s v="West Bengal"/>
    <n v="18000"/>
    <n v="10284.66"/>
    <n v="66.3"/>
    <s v="Male"/>
    <s v="AB-"/>
    <b v="0"/>
    <b v="0"/>
    <b v="1"/>
    <n v="2"/>
    <s v="Very Low"/>
    <n v="21.898533491874751"/>
    <b v="0"/>
    <b v="0"/>
    <s v="Kidney Stones"/>
    <s v="Ongoing Treatment"/>
    <b v="1"/>
    <s v="Aetna"/>
    <x v="0"/>
    <x v="14"/>
  </r>
  <r>
    <s v="PID0240"/>
    <s v="Adult"/>
    <s v="West"/>
    <s v="Gujarat"/>
    <n v="40000"/>
    <n v="34094.800000000003"/>
    <n v="67.5"/>
    <s v="Female"/>
    <s v="AB+"/>
    <b v="0"/>
    <b v="0"/>
    <b v="1"/>
    <n v="9"/>
    <s v="Lower-Middle"/>
    <n v="26.045291462520733"/>
    <b v="0"/>
    <b v="0"/>
    <s v="Childbirth"/>
    <s v="Ongoing Treatment"/>
    <b v="1"/>
    <s v="Aetna"/>
    <x v="0"/>
    <x v="0"/>
  </r>
  <r>
    <s v="PID0241"/>
    <s v="Senior"/>
    <s v="West"/>
    <s v="Gujarat"/>
    <n v="16000"/>
    <n v="11422.3"/>
    <n v="85.4"/>
    <s v="Female"/>
    <s v="A-"/>
    <b v="0"/>
    <b v="0"/>
    <b v="1"/>
    <n v="5"/>
    <s v="Low"/>
    <n v="31.368227731864103"/>
    <b v="1"/>
    <b v="1"/>
    <s v="Kidney Stones"/>
    <s v="Critical"/>
    <b v="1"/>
    <s v="Blue Cross"/>
    <x v="3"/>
    <x v="15"/>
  </r>
  <r>
    <s v="PID0242"/>
    <s v="Middle-aged"/>
    <s v="East"/>
    <s v="West Bengal"/>
    <n v="500"/>
    <n v="365.85"/>
    <n v="80.5"/>
    <s v="Male"/>
    <s v="B+"/>
    <b v="1"/>
    <b v="0"/>
    <b v="1"/>
    <n v="40"/>
    <s v="Upper-Middle"/>
    <n v="29.213238496153291"/>
    <b v="1"/>
    <b v="1"/>
    <s v="Diabetes"/>
    <s v="Critical"/>
    <b v="1"/>
    <s v="Cigna"/>
    <x v="0"/>
    <x v="9"/>
  </r>
  <r>
    <s v="PID0243"/>
    <s v="Adult"/>
    <s v="West"/>
    <s v="Maharashtra"/>
    <n v="16000"/>
    <n v="12760.94"/>
    <n v="59.5"/>
    <s v="Female"/>
    <s v="A-"/>
    <b v="0"/>
    <b v="0"/>
    <b v="1"/>
    <n v="7"/>
    <s v="Lower-Middle"/>
    <n v="21.592393671069821"/>
    <b v="0"/>
    <b v="0"/>
    <s v="Fractured Leg"/>
    <s v="Recovered"/>
    <b v="1"/>
    <s v="Cigna"/>
    <x v="0"/>
    <x v="14"/>
  </r>
  <r>
    <s v="PID0244"/>
    <s v="Middle-aged"/>
    <s v="North"/>
    <s v="Punjab"/>
    <n v="12000"/>
    <n v="0"/>
    <n v="74.400000000000006"/>
    <s v="Female"/>
    <s v="B+"/>
    <b v="0"/>
    <b v="0"/>
    <b v="0"/>
    <n v="12"/>
    <s v="Middle"/>
    <n v="28.70259635044944"/>
    <b v="1"/>
    <b v="1"/>
    <s v="Stroke"/>
    <s v="Recovered"/>
    <b v="0"/>
    <n v="0"/>
    <x v="2"/>
    <x v="2"/>
  </r>
  <r>
    <s v="PID0245"/>
    <s v="Middle-aged"/>
    <s v="South"/>
    <s v="Tamil Nadu"/>
    <n v="40000"/>
    <n v="25274"/>
    <n v="59"/>
    <s v="Female"/>
    <s v="B-"/>
    <b v="0"/>
    <b v="0"/>
    <b v="1"/>
    <n v="15"/>
    <s v="Middle"/>
    <n v="24.557752341311129"/>
    <b v="0"/>
    <b v="0"/>
    <s v="Appendicitis"/>
    <s v="Recovered"/>
    <b v="1"/>
    <s v="UnitedHealthcare"/>
    <x v="6"/>
    <x v="6"/>
  </r>
  <r>
    <s v="PID0246"/>
    <s v="Middle-aged"/>
    <s v="North"/>
    <s v="Punjab"/>
    <n v="200000"/>
    <n v="121054.08"/>
    <n v="69"/>
    <s v="Male"/>
    <s v="B+"/>
    <b v="0"/>
    <b v="1"/>
    <b v="1"/>
    <n v="400"/>
    <s v="Ultra High"/>
    <n v="28.353057199211044"/>
    <b v="1"/>
    <b v="1"/>
    <s v="Appendicitis"/>
    <s v="Recovered"/>
    <b v="1"/>
    <s v="Blue Cross"/>
    <x v="0"/>
    <x v="13"/>
  </r>
  <r>
    <s v="PID0247"/>
    <s v="Senior"/>
    <s v="East"/>
    <s v="West Bengal"/>
    <n v="30000"/>
    <n v="21701.46"/>
    <n v="77.599999999999994"/>
    <s v="Male"/>
    <s v="AB+"/>
    <b v="0"/>
    <b v="0"/>
    <b v="1"/>
    <n v="7"/>
    <s v="Lower-Middle"/>
    <n v="29.937116623587048"/>
    <b v="1"/>
    <b v="1"/>
    <s v="Heart Disease"/>
    <s v="Ongoing Treatment"/>
    <b v="1"/>
    <s v="Cigna"/>
    <x v="0"/>
    <x v="14"/>
  </r>
  <r>
    <s v="PID0248"/>
    <s v="Middle-aged"/>
    <s v="South"/>
    <s v="Karnataka"/>
    <n v="60000"/>
    <n v="0"/>
    <n v="83.9"/>
    <s v="Male"/>
    <s v="A+"/>
    <b v="0"/>
    <b v="0"/>
    <b v="0"/>
    <n v="7"/>
    <s v="Lower-Middle"/>
    <n v="29.7264739229025"/>
    <b v="1"/>
    <b v="1"/>
    <s v="Heart Attack"/>
    <s v="Recovered"/>
    <b v="0"/>
    <n v="0"/>
    <x v="1"/>
    <x v="1"/>
  </r>
  <r>
    <s v="PID0249"/>
    <s v="Senior"/>
    <s v="North"/>
    <s v="Uttar Pradesh"/>
    <n v="800"/>
    <n v="703.87"/>
    <n v="76.8"/>
    <s v="Male"/>
    <s v="B+"/>
    <b v="0"/>
    <b v="0"/>
    <b v="1"/>
    <n v="0.5"/>
    <s v="Very Low"/>
    <n v="33.682733213455549"/>
    <b v="1"/>
    <b v="1"/>
    <s v="Kidney Stones"/>
    <s v="Critical"/>
    <b v="1"/>
    <s v="Cigna"/>
    <x v="2"/>
    <x v="8"/>
  </r>
  <r>
    <s v="PID0250"/>
    <s v="Adult"/>
    <s v="East"/>
    <s v="West Bengal"/>
    <n v="500"/>
    <n v="270.32"/>
    <n v="66.7"/>
    <s v="Male"/>
    <s v="AB+"/>
    <b v="0"/>
    <b v="0"/>
    <b v="1"/>
    <n v="5"/>
    <s v="Low"/>
    <n v="24.499540863177231"/>
    <b v="0"/>
    <b v="0"/>
    <s v="Allergic Reaction"/>
    <s v="Recovered"/>
    <b v="1"/>
    <s v="Medicare"/>
    <x v="2"/>
    <x v="3"/>
  </r>
  <r>
    <s v="PID0251"/>
    <s v="Adult"/>
    <s v="South"/>
    <s v="Tamil Nadu"/>
    <n v="24000"/>
    <n v="18664.68"/>
    <n v="71.400000000000006"/>
    <s v="Female"/>
    <s v="O-"/>
    <b v="0"/>
    <b v="0"/>
    <b v="1"/>
    <n v="9"/>
    <s v="Lower-Middle"/>
    <n v="25.91087240528379"/>
    <b v="0"/>
    <b v="0"/>
    <s v="Allergic Reaction"/>
    <s v="Critical"/>
    <b v="1"/>
    <s v="Medicare"/>
    <x v="0"/>
    <x v="9"/>
  </r>
  <r>
    <s v="PID0252"/>
    <s v="Adult"/>
    <s v="East"/>
    <s v="West Bengal"/>
    <n v="60000"/>
    <n v="31082"/>
    <n v="65.599999999999994"/>
    <s v="Male"/>
    <s v="AB-"/>
    <s v="Yes"/>
    <b v="0"/>
    <b v="1"/>
    <n v="2"/>
    <s v="Very Low"/>
    <n v="21.918540545958766"/>
    <b v="0"/>
    <b v="0"/>
    <s v="Diabetes"/>
    <s v="Recovered"/>
    <b v="1"/>
    <s v="Blue Cross"/>
    <x v="1"/>
    <x v="11"/>
  </r>
  <r>
    <s v="PID0253"/>
    <s v="Young Adult"/>
    <s v="North"/>
    <s v="Uttar Pradesh"/>
    <n v="30000"/>
    <n v="26738.129999999997"/>
    <n v="85.2"/>
    <s v="Female"/>
    <s v="A-"/>
    <b v="0"/>
    <b v="0"/>
    <b v="1"/>
    <n v="2"/>
    <s v="Very Low"/>
    <n v="31.294765840220389"/>
    <b v="1"/>
    <b v="1"/>
    <s v="Stroke"/>
    <s v="Critical"/>
    <b v="1"/>
    <s v="Aetna"/>
    <x v="3"/>
    <x v="16"/>
  </r>
  <r>
    <s v="PID0254"/>
    <s v="Middle-aged"/>
    <s v="West"/>
    <s v="Gujarat"/>
    <n v="40000"/>
    <n v="29444.799999999999"/>
    <n v="63.9"/>
    <s v="Male"/>
    <s v="O-"/>
    <b v="0"/>
    <b v="0"/>
    <b v="1"/>
    <n v="15"/>
    <s v="Middle"/>
    <n v="21.852877808556482"/>
    <b v="0"/>
    <b v="0"/>
    <s v="Allergic Reaction"/>
    <s v="Ongoing Treatment"/>
    <b v="1"/>
    <s v="Cigna"/>
    <x v="0"/>
    <x v="14"/>
  </r>
  <r>
    <s v="PID0255"/>
    <s v="Adult"/>
    <s v="South"/>
    <s v="Karnataka"/>
    <n v="200000"/>
    <n v="101161.68"/>
    <n v="86.6"/>
    <s v="Female"/>
    <s v="A-"/>
    <b v="0"/>
    <b v="1"/>
    <b v="1"/>
    <n v="20"/>
    <s v="Middle"/>
    <n v="29.615950206901271"/>
    <b v="1"/>
    <b v="1"/>
    <s v="Heart Attack"/>
    <s v="Recovered"/>
    <b v="1"/>
    <s v="Aetna"/>
    <x v="2"/>
    <x v="3"/>
  </r>
  <r>
    <s v="PID0256"/>
    <s v="Middle-aged"/>
    <s v="North"/>
    <s v="Uttar Pradesh"/>
    <n v="36000"/>
    <n v="31042.68"/>
    <n v="77.5"/>
    <s v="Female"/>
    <s v="B-"/>
    <b v="0"/>
    <b v="0"/>
    <b v="1"/>
    <n v="30"/>
    <s v="Upper-Middle"/>
    <n v="30.655432933823818"/>
    <b v="1"/>
    <b v="1"/>
    <s v="Heart Attack"/>
    <s v="Critical"/>
    <b v="1"/>
    <s v="Aetna"/>
    <x v="0"/>
    <x v="14"/>
  </r>
  <r>
    <s v="PID0257"/>
    <s v="Adult"/>
    <s v="South"/>
    <s v="Karnataka"/>
    <n v="60000"/>
    <n v="47874.1"/>
    <n v="69"/>
    <s v="Female"/>
    <s v="A+"/>
    <b v="0"/>
    <b v="0"/>
    <b v="1"/>
    <n v="70"/>
    <s v="High"/>
    <n v="25.970115548195267"/>
    <b v="0"/>
    <b v="0"/>
    <s v="Fractured Arm"/>
    <s v="Recovered"/>
    <b v="1"/>
    <s v="UnitedHealthcare"/>
    <x v="2"/>
    <x v="3"/>
  </r>
  <r>
    <s v="PID0258"/>
    <s v="Senior"/>
    <s v="North"/>
    <s v="Punjab"/>
    <n v="3000"/>
    <n v="2277.27"/>
    <n v="67.900000000000006"/>
    <s v="Female"/>
    <s v="O+"/>
    <b v="0"/>
    <b v="0"/>
    <b v="1"/>
    <n v="7"/>
    <s v="Lower-Middle"/>
    <n v="24.346516547742841"/>
    <b v="0"/>
    <b v="0"/>
    <s v="Prostate Cancer"/>
    <s v="Recovered"/>
    <b v="1"/>
    <s v="UnitedHealthcare"/>
    <x v="1"/>
    <x v="12"/>
  </r>
  <r>
    <s v="PID0259"/>
    <s v="Adult"/>
    <s v="West"/>
    <s v="Maharashtra"/>
    <n v="200000"/>
    <n v="161833.76"/>
    <n v="87.7"/>
    <s v="Male"/>
    <s v="AB+"/>
    <b v="0"/>
    <b v="0"/>
    <b v="1"/>
    <n v="7"/>
    <s v="Lower-Middle"/>
    <n v="34.257812499999993"/>
    <b v="1"/>
    <b v="1"/>
    <s v="Heart Disease"/>
    <s v="Critical"/>
    <b v="1"/>
    <s v="Aetna"/>
    <x v="0"/>
    <x v="9"/>
  </r>
  <r>
    <s v="PID0260"/>
    <s v="Middle-aged"/>
    <s v="East"/>
    <s v="West Bengal"/>
    <n v="100"/>
    <n v="82.82"/>
    <n v="58.4"/>
    <s v="Male"/>
    <s v="AB+"/>
    <b v="0"/>
    <b v="1"/>
    <b v="1"/>
    <n v="3"/>
    <s v="Low"/>
    <n v="22.812499999999996"/>
    <b v="0"/>
    <b v="0"/>
    <s v="Allergic Reaction"/>
    <s v="Recovered"/>
    <b v="1"/>
    <s v="Aetna"/>
    <x v="0"/>
    <x v="9"/>
  </r>
  <r>
    <s v="PID0261"/>
    <s v="Adult"/>
    <s v="South"/>
    <s v="Karnataka"/>
    <n v="800"/>
    <n v="0"/>
    <n v="89.7"/>
    <s v="Male"/>
    <s v="AB-"/>
    <b v="0"/>
    <b v="1"/>
    <b v="0"/>
    <n v="4"/>
    <s v="Low"/>
    <n v="29.970931203849108"/>
    <b v="1"/>
    <b v="1"/>
    <s v="Kidney Stones"/>
    <s v="Critical"/>
    <b v="0"/>
    <n v="0"/>
    <x v="1"/>
    <x v="10"/>
  </r>
  <r>
    <s v="PID0262"/>
    <s v="Adult"/>
    <s v="North"/>
    <s v="Punjab"/>
    <n v="250000"/>
    <n v="190210.2"/>
    <n v="65"/>
    <s v="Female"/>
    <s v="O-"/>
    <b v="0"/>
    <b v="0"/>
    <b v="1"/>
    <n v="7"/>
    <s v="Lower-Middle"/>
    <n v="22.491349480968861"/>
    <b v="0"/>
    <b v="0"/>
    <s v="Appendicitis"/>
    <s v="Ongoing Treatment"/>
    <b v="1"/>
    <s v="Cigna"/>
    <x v="4"/>
    <x v="5"/>
  </r>
  <r>
    <s v="PID0263"/>
    <s v="Middle-aged"/>
    <s v="East"/>
    <s v="West Bengal"/>
    <n v="3000"/>
    <n v="1570.1100000000001"/>
    <n v="56.2"/>
    <s v="Female"/>
    <s v="AB+"/>
    <b v="0"/>
    <b v="1"/>
    <b v="1"/>
    <n v="30"/>
    <s v="Upper-Middle"/>
    <n v="22.230133301689015"/>
    <b v="0"/>
    <b v="0"/>
    <s v="Osteoarthritis"/>
    <s v="Ongoing Treatment"/>
    <b v="1"/>
    <s v="Cigna"/>
    <x v="0"/>
    <x v="0"/>
  </r>
  <r>
    <s v="PID0264"/>
    <s v="Adult"/>
    <s v="South"/>
    <s v="Karnataka"/>
    <n v="30000"/>
    <n v="25604.159999999996"/>
    <n v="96.1"/>
    <s v="Male"/>
    <s v="O-"/>
    <b v="0"/>
    <b v="0"/>
    <b v="1"/>
    <n v="15"/>
    <s v="Middle"/>
    <n v="34.049036281179141"/>
    <b v="1"/>
    <b v="1"/>
    <s v="Hypertension"/>
    <s v="Recovered"/>
    <b v="1"/>
    <s v="Cigna"/>
    <x v="1"/>
    <x v="1"/>
  </r>
  <r>
    <s v="PID0265"/>
    <s v="Adult"/>
    <s v="North"/>
    <s v="Punjab"/>
    <n v="3000"/>
    <n v="2271.75"/>
    <n v="59.7"/>
    <s v="Male"/>
    <s v="B-"/>
    <b v="1"/>
    <b v="0"/>
    <b v="1"/>
    <n v="5"/>
    <s v="Low"/>
    <n v="21.406289217971246"/>
    <b v="0"/>
    <b v="0"/>
    <s v="Hypertension"/>
    <s v="Recovered"/>
    <b v="1"/>
    <s v="Blue Cross"/>
    <x v="0"/>
    <x v="0"/>
  </r>
  <r>
    <s v="PID0266"/>
    <s v="Adult"/>
    <s v="West"/>
    <s v="Gujarat"/>
    <n v="100"/>
    <n v="0"/>
    <n v="94.6"/>
    <s v="Female"/>
    <s v="AB+"/>
    <b v="0"/>
    <b v="0"/>
    <b v="0"/>
    <n v="9"/>
    <s v="Lower-Middle"/>
    <n v="29.85734124479232"/>
    <b v="1"/>
    <b v="1"/>
    <s v="Stroke"/>
    <s v="Recovered"/>
    <b v="0"/>
    <n v="0"/>
    <x v="2"/>
    <x v="8"/>
  </r>
  <r>
    <s v="PID0267"/>
    <s v="Adult"/>
    <s v="West"/>
    <s v="Maharashtra"/>
    <n v="800"/>
    <n v="484.88"/>
    <n v="65.099999999999994"/>
    <s v="Female"/>
    <s v="B+"/>
    <b v="1"/>
    <b v="0"/>
    <b v="1"/>
    <n v="7"/>
    <s v="Lower-Middle"/>
    <n v="22.525951557093425"/>
    <b v="0"/>
    <b v="0"/>
    <s v="Allergic Reaction"/>
    <s v="Ongoing Treatment"/>
    <b v="1"/>
    <s v="Aetna"/>
    <x v="0"/>
    <x v="14"/>
  </r>
  <r>
    <s v="PID0268"/>
    <s v="Adult"/>
    <s v="West"/>
    <s v="Maharashtra"/>
    <n v="12000"/>
    <n v="9014.58"/>
    <n v="104.7"/>
    <s v="Male"/>
    <s v="B-"/>
    <b v="1"/>
    <b v="0"/>
    <b v="1"/>
    <n v="12"/>
    <s v="Middle"/>
    <n v="34.98279260917505"/>
    <b v="1"/>
    <b v="1"/>
    <s v="Respiratory Infection"/>
    <s v="Recovered"/>
    <b v="1"/>
    <s v="Aetna"/>
    <x v="6"/>
    <x v="6"/>
  </r>
  <r>
    <s v="PID0269"/>
    <s v="Adult"/>
    <s v="West"/>
    <s v="Maharashtra"/>
    <n v="40000"/>
    <n v="20636.399999999998"/>
    <n v="73"/>
    <s v="Male"/>
    <s v="B-"/>
    <b v="0"/>
    <b v="0"/>
    <b v="1"/>
    <n v="12"/>
    <s v="Middle"/>
    <n v="28.515624999999993"/>
    <b v="1"/>
    <b v="1"/>
    <s v="Respiratory Infection"/>
    <s v="Ongoing Treatment"/>
    <b v="1"/>
    <s v="Aetna"/>
    <x v="0"/>
    <x v="0"/>
  </r>
  <r>
    <s v="PID0270"/>
    <s v="Adult"/>
    <s v="East"/>
    <s v="West Bengal"/>
    <n v="240000"/>
    <n v="161510.04"/>
    <n v="73.2"/>
    <s v="Female"/>
    <s v="O-"/>
    <b v="0"/>
    <b v="1"/>
    <b v="1"/>
    <n v="15"/>
    <s v="Middle"/>
    <n v="24.177566389219184"/>
    <b v="0"/>
    <b v="0"/>
    <s v="Stroke"/>
    <s v="Ongoing Treatment"/>
    <b v="1"/>
    <s v="Cigna"/>
    <x v="1"/>
    <x v="1"/>
  </r>
  <r>
    <s v="PID0271"/>
    <s v="Adult"/>
    <s v="North"/>
    <s v="Punjab"/>
    <n v="90000"/>
    <n v="50397.700000000004"/>
    <n v="75.2"/>
    <s v="Male"/>
    <s v="A-"/>
    <b v="0"/>
    <b v="1"/>
    <b v="1"/>
    <n v="25"/>
    <s v="Middle"/>
    <n v="25.126131845367368"/>
    <b v="0"/>
    <b v="0"/>
    <s v="Prostate Cancer"/>
    <s v="Critical"/>
    <b v="1"/>
    <s v="Medicare"/>
    <x v="4"/>
    <x v="15"/>
  </r>
  <r>
    <s v="PID0272"/>
    <s v="Senior"/>
    <s v="East"/>
    <s v="West Bengal"/>
    <n v="32000"/>
    <n v="17619.52"/>
    <n v="79.099999999999994"/>
    <s v="Male"/>
    <s v="B-"/>
    <b v="0"/>
    <b v="1"/>
    <b v="1"/>
    <n v="9"/>
    <s v="Lower-Middle"/>
    <n v="32.090551340825179"/>
    <b v="1"/>
    <b v="1"/>
    <s v="Heart Attack"/>
    <s v="Ongoing Treatment"/>
    <b v="1"/>
    <s v="Aetna"/>
    <x v="2"/>
    <x v="8"/>
  </r>
  <r>
    <s v="PID0273"/>
    <s v="Middle-aged"/>
    <s v="East"/>
    <s v="West Bengal"/>
    <n v="15000"/>
    <n v="12252.550000000001"/>
    <n v="78"/>
    <s v="Male"/>
    <s v="AB-"/>
    <b v="1"/>
    <b v="1"/>
    <b v="1"/>
    <n v="12"/>
    <s v="Middle"/>
    <n v="26.061679307694877"/>
    <b v="0"/>
    <b v="0"/>
    <s v="Prostate Cancer"/>
    <s v="Recovered"/>
    <b v="1"/>
    <s v="Medicare"/>
    <x v="1"/>
    <x v="1"/>
  </r>
  <r>
    <s v="PID0274"/>
    <s v="Senior"/>
    <s v="West"/>
    <s v="Maharashtra"/>
    <n v="90000"/>
    <n v="70452.100000000006"/>
    <n v="49.3"/>
    <s v="Female"/>
    <s v="O-"/>
    <b v="0"/>
    <b v="0"/>
    <b v="1"/>
    <n v="5"/>
    <s v="Low"/>
    <n v="21.060275962236744"/>
    <b v="0"/>
    <b v="0"/>
    <s v="Cancer"/>
    <s v="Recovered"/>
    <b v="1"/>
    <s v="Cigna"/>
    <x v="0"/>
    <x v="9"/>
  </r>
  <r>
    <s v="PID0275"/>
    <s v="Adult"/>
    <s v="North"/>
    <s v="Uttar Pradesh"/>
    <n v="12000"/>
    <n v="0"/>
    <n v="94.1"/>
    <s v="Female"/>
    <s v="B-"/>
    <b v="1"/>
    <b v="0"/>
    <b v="0"/>
    <n v="0.5"/>
    <s v="Very Low"/>
    <n v="29.699532887261707"/>
    <b v="1"/>
    <b v="1"/>
    <s v="Cancer"/>
    <s v="Ongoing Treatment"/>
    <b v="0"/>
    <n v="0"/>
    <x v="1"/>
    <x v="10"/>
  </r>
  <r>
    <s v="PID0276"/>
    <s v="Adult"/>
    <s v="West"/>
    <s v="Maharashtra"/>
    <n v="40000"/>
    <n v="32398.1"/>
    <n v="100.7"/>
    <s v="Male"/>
    <s v="A+"/>
    <b v="0"/>
    <b v="0"/>
    <b v="1"/>
    <n v="40"/>
    <s v="Upper-Middle"/>
    <n v="32.881632653061224"/>
    <b v="1"/>
    <b v="1"/>
    <s v="Fractured Arm"/>
    <s v="Ongoing Treatment"/>
    <b v="1"/>
    <s v="UnitedHealthcare"/>
    <x v="0"/>
    <x v="13"/>
  </r>
  <r>
    <s v="PID0277"/>
    <s v="Middle-aged"/>
    <s v="South"/>
    <s v="Karnataka"/>
    <n v="18000"/>
    <n v="9142.98"/>
    <n v="52.2"/>
    <s v="Male"/>
    <s v="AB-"/>
    <b v="1"/>
    <b v="0"/>
    <b v="1"/>
    <n v="20"/>
    <s v="Middle"/>
    <n v="20.138111955557267"/>
    <b v="0"/>
    <b v="0"/>
    <s v="Appendicitis"/>
    <s v="Critical"/>
    <b v="1"/>
    <s v="Aetna"/>
    <x v="0"/>
    <x v="14"/>
  </r>
  <r>
    <s v="PID0278"/>
    <s v="Senior"/>
    <s v="West"/>
    <s v="Gujarat"/>
    <n v="60000"/>
    <n v="49946.899999999994"/>
    <n v="67.8"/>
    <s v="Male"/>
    <s v="O+"/>
    <b v="0"/>
    <b v="0"/>
    <b v="1"/>
    <n v="15"/>
    <s v="Middle"/>
    <n v="24.310660116891963"/>
    <b v="0"/>
    <b v="0"/>
    <s v="Childbirth"/>
    <s v="Critical"/>
    <b v="1"/>
    <s v="Medicare"/>
    <x v="6"/>
    <x v="6"/>
  </r>
  <r>
    <s v="PID0279"/>
    <s v="Senior"/>
    <s v="West"/>
    <s v="Maharashtra"/>
    <n v="24000"/>
    <n v="0"/>
    <n v="71.2"/>
    <s v="Male"/>
    <s v="AB+"/>
    <b v="0"/>
    <b v="1"/>
    <b v="0"/>
    <n v="9"/>
    <s v="Lower-Middle"/>
    <n v="26.472337894110655"/>
    <b v="0"/>
    <b v="0"/>
    <s v="Childbirth"/>
    <s v="Critical"/>
    <b v="0"/>
    <n v="0"/>
    <x v="1"/>
    <x v="1"/>
  </r>
  <r>
    <s v="PID0280"/>
    <s v="Middle-aged"/>
    <s v="West"/>
    <s v="Maharashtra"/>
    <n v="24000"/>
    <n v="15161.699999999999"/>
    <n v="69"/>
    <s v="Male"/>
    <s v="AB+"/>
    <b v="1"/>
    <b v="0"/>
    <b v="1"/>
    <n v="12"/>
    <s v="Middle"/>
    <n v="23.87543252595156"/>
    <b v="0"/>
    <b v="0"/>
    <s v="Prostate Cancer"/>
    <s v="Critical"/>
    <b v="1"/>
    <s v="Blue Cross"/>
    <x v="1"/>
    <x v="11"/>
  </r>
  <r>
    <s v="PID0281"/>
    <s v="Middle-aged"/>
    <s v="South"/>
    <s v="Karnataka"/>
    <n v="20000"/>
    <n v="11828.86"/>
    <n v="54.6"/>
    <s v="Male"/>
    <s v="AB+"/>
    <b v="0"/>
    <b v="1"/>
    <b v="1"/>
    <n v="30"/>
    <s v="Upper-Middle"/>
    <n v="21.064002160410475"/>
    <b v="0"/>
    <b v="0"/>
    <s v="Prostate Cancer"/>
    <s v="Ongoing Treatment"/>
    <b v="1"/>
    <s v="Blue Cross"/>
    <x v="2"/>
    <x v="8"/>
  </r>
  <r>
    <s v="PID0282"/>
    <s v="Adult"/>
    <s v="West"/>
    <s v="Gujarat"/>
    <n v="2000"/>
    <n v="1182"/>
    <n v="59.9"/>
    <s v="Male"/>
    <s v="A+"/>
    <b v="1"/>
    <b v="1"/>
    <b v="1"/>
    <n v="5"/>
    <s v="Low"/>
    <n v="22.270969660916126"/>
    <b v="0"/>
    <b v="0"/>
    <s v="Cancer"/>
    <s v="Critical"/>
    <b v="1"/>
    <s v="Cigna"/>
    <x v="0"/>
    <x v="13"/>
  </r>
  <r>
    <s v="PID0283"/>
    <s v="Middle-aged"/>
    <s v="South"/>
    <s v="Tamil Nadu"/>
    <n v="12000"/>
    <n v="9412.6"/>
    <n v="74"/>
    <s v="Female"/>
    <s v="O-"/>
    <b v="1"/>
    <b v="0"/>
    <b v="1"/>
    <n v="4"/>
    <s v="Low"/>
    <n v="24.441802087462015"/>
    <b v="0"/>
    <b v="0"/>
    <s v="Kidney Stones"/>
    <s v="Critical"/>
    <b v="1"/>
    <s v="UnitedHealthcare"/>
    <x v="4"/>
    <x v="5"/>
  </r>
  <r>
    <s v="PID0284"/>
    <s v="Middle-aged"/>
    <s v="West"/>
    <s v="Gujarat"/>
    <n v="250000"/>
    <n v="175454.59999999998"/>
    <n v="84.9"/>
    <s v="Male"/>
    <s v="AB+"/>
    <b v="0"/>
    <b v="1"/>
    <b v="1"/>
    <n v="5"/>
    <s v="Low"/>
    <n v="34.886587771203153"/>
    <b v="1"/>
    <b v="1"/>
    <s v="Heart Attack"/>
    <s v="Critical"/>
    <b v="1"/>
    <s v="Aetna"/>
    <x v="1"/>
    <x v="12"/>
  </r>
  <r>
    <s v="PID0285"/>
    <s v="Adult"/>
    <s v="East"/>
    <s v="West Bengal"/>
    <n v="100"/>
    <n v="56.47"/>
    <n v="65.5"/>
    <s v="Female"/>
    <s v="A+"/>
    <b v="0"/>
    <b v="1"/>
    <b v="1"/>
    <n v="2"/>
    <s v="Very Low"/>
    <n v="21.88512813658993"/>
    <b v="0"/>
    <b v="0"/>
    <s v="Hypertension"/>
    <s v="Ongoing Treatment"/>
    <b v="1"/>
    <s v="UnitedHealthcare"/>
    <x v="5"/>
    <x v="17"/>
  </r>
  <r>
    <s v="PID0286"/>
    <s v="Middle-aged"/>
    <s v="North"/>
    <s v="Punjab"/>
    <n v="20000"/>
    <n v="0"/>
    <n v="96.3"/>
    <s v="Male"/>
    <s v="B-"/>
    <b v="0"/>
    <b v="0"/>
    <b v="0"/>
    <n v="9"/>
    <s v="Lower-Middle"/>
    <n v="31.807372175980973"/>
    <b v="1"/>
    <b v="1"/>
    <s v="Osteoarthritis"/>
    <s v="Recovered"/>
    <b v="0"/>
    <n v="0"/>
    <x v="3"/>
    <x v="5"/>
  </r>
  <r>
    <s v="PID0287"/>
    <s v="Adult"/>
    <s v="South"/>
    <s v="Kerala"/>
    <n v="20000"/>
    <n v="0"/>
    <n v="78.099999999999994"/>
    <s v="Female"/>
    <s v="B-"/>
    <b v="1"/>
    <b v="0"/>
    <b v="0"/>
    <n v="0"/>
    <s v="Very Low"/>
    <n v="28.003872494531894"/>
    <b v="1"/>
    <b v="1"/>
    <s v="Fractured Leg"/>
    <s v="Critical"/>
    <b v="0"/>
    <n v="0"/>
    <x v="0"/>
    <x v="9"/>
  </r>
  <r>
    <s v="PID0288"/>
    <s v="Young Adult"/>
    <s v="West"/>
    <s v="Gujarat"/>
    <n v="300000"/>
    <n v="254042.27999999997"/>
    <n v="59.6"/>
    <s v="Female"/>
    <s v="AB-"/>
    <b v="0"/>
    <b v="0"/>
    <b v="1"/>
    <n v="15"/>
    <s v="Middle"/>
    <n v="22.159428911362287"/>
    <b v="0"/>
    <b v="0"/>
    <s v="Osteoarthritis"/>
    <s v="Recovered"/>
    <b v="1"/>
    <s v="Aetna"/>
    <x v="4"/>
    <x v="5"/>
  </r>
  <r>
    <s v="PID0289"/>
    <s v="Young Adult"/>
    <s v="South"/>
    <s v="Kerala"/>
    <n v="800"/>
    <n v="445.65"/>
    <n v="71.400000000000006"/>
    <s v="Female"/>
    <s v="O-"/>
    <b v="1"/>
    <b v="0"/>
    <b v="1"/>
    <n v="7"/>
    <s v="Lower-Middle"/>
    <n v="24.134667387777181"/>
    <b v="0"/>
    <b v="0"/>
    <s v="Cancer"/>
    <s v="Critical"/>
    <b v="1"/>
    <s v="Blue Cross"/>
    <x v="0"/>
    <x v="14"/>
  </r>
  <r>
    <s v="PID0290"/>
    <s v="Middle-aged"/>
    <s v="West"/>
    <s v="Gujarat"/>
    <n v="40000"/>
    <n v="35435.599999999999"/>
    <n v="73"/>
    <s v="Male"/>
    <s v="B-"/>
    <b v="0"/>
    <b v="0"/>
    <b v="1"/>
    <n v="12"/>
    <s v="Middle"/>
    <n v="25.864512471655331"/>
    <b v="0"/>
    <b v="0"/>
    <s v="Cancer"/>
    <s v="Recovered"/>
    <b v="1"/>
    <s v="Blue Cross"/>
    <x v="1"/>
    <x v="11"/>
  </r>
  <r>
    <s v="PID0291"/>
    <s v="Adult"/>
    <s v="South"/>
    <s v="Kerala"/>
    <n v="40000"/>
    <n v="23892.800000000003"/>
    <n v="92.4"/>
    <s v="Female"/>
    <s v="A+"/>
    <b v="1"/>
    <b v="0"/>
    <b v="1"/>
    <n v="15"/>
    <s v="Middle"/>
    <n v="29.162984471657619"/>
    <b v="1"/>
    <b v="1"/>
    <s v="Heart Attack"/>
    <s v="Critical"/>
    <b v="1"/>
    <s v="Medicare"/>
    <x v="0"/>
    <x v="9"/>
  </r>
  <r>
    <s v="PID0292"/>
    <s v="Adult"/>
    <s v="South"/>
    <s v="Karnataka"/>
    <n v="3000"/>
    <n v="2649.5099999999998"/>
    <n v="99.1"/>
    <s v="Male"/>
    <s v="A+"/>
    <b v="0"/>
    <b v="0"/>
    <b v="1"/>
    <n v="15"/>
    <s v="Middle"/>
    <n v="31.992510330578511"/>
    <b v="1"/>
    <b v="1"/>
    <s v="Kidney Stones"/>
    <s v="Recovered"/>
    <b v="1"/>
    <s v="Blue Cross"/>
    <x v="2"/>
    <x v="8"/>
  </r>
  <r>
    <s v="PID0293"/>
    <s v="Adult"/>
    <s v="West"/>
    <s v="Maharashtra"/>
    <n v="800"/>
    <n v="587.24"/>
    <n v="94.6"/>
    <s v="Female"/>
    <s v="B+"/>
    <b v="0"/>
    <b v="0"/>
    <b v="1"/>
    <n v="20"/>
    <s v="Middle"/>
    <n v="32.733564013840834"/>
    <b v="1"/>
    <b v="1"/>
    <s v="Kidney Stones"/>
    <s v="Recovered"/>
    <b v="1"/>
    <s v="Aetna"/>
    <x v="2"/>
    <x v="3"/>
  </r>
  <r>
    <s v="PID0294"/>
    <s v="Adult"/>
    <s v="East"/>
    <s v="West Bengal"/>
    <n v="20000"/>
    <n v="16863.14"/>
    <n v="92.6"/>
    <s v="Female"/>
    <s v="B-"/>
    <b v="0"/>
    <b v="0"/>
    <b v="1"/>
    <n v="15"/>
    <s v="Middle"/>
    <n v="33.203054967908493"/>
    <b v="1"/>
    <b v="1"/>
    <s v="Fractured Leg"/>
    <s v="Recovered"/>
    <b v="1"/>
    <s v="Blue Cross"/>
    <x v="0"/>
    <x v="9"/>
  </r>
  <r>
    <s v="PID0295"/>
    <s v="Adult"/>
    <s v="South"/>
    <s v="Karnataka"/>
    <n v="3000"/>
    <n v="2651.88"/>
    <n v="70"/>
    <s v="Male"/>
    <s v="O+"/>
    <b v="0"/>
    <b v="0"/>
    <b v="1"/>
    <n v="9"/>
    <s v="Lower-Middle"/>
    <n v="22.343515592581952"/>
    <b v="0"/>
    <b v="0"/>
    <s v="Hypertension"/>
    <s v="Recovered"/>
    <b v="1"/>
    <s v="Blue Cross"/>
    <x v="1"/>
    <x v="10"/>
  </r>
  <r>
    <s v="PID0296"/>
    <s v="Senior"/>
    <s v="South"/>
    <s v="Tamil Nadu"/>
    <n v="48000"/>
    <n v="25412.799999999999"/>
    <n v="73.900000000000006"/>
    <s v="Female"/>
    <s v="B-"/>
    <b v="0"/>
    <b v="0"/>
    <b v="1"/>
    <n v="5"/>
    <s v="Low"/>
    <n v="25.874444172122828"/>
    <b v="0"/>
    <b v="0"/>
    <s v="Diabetes"/>
    <s v="Critical"/>
    <b v="1"/>
    <s v="Medicare"/>
    <x v="4"/>
    <x v="16"/>
  </r>
  <r>
    <s v="PID0297"/>
    <s v="Middle-aged"/>
    <s v="East"/>
    <s v="West Bengal"/>
    <n v="60000"/>
    <n v="52542.200000000004"/>
    <n v="48.1"/>
    <s v="Female"/>
    <s v="AB-"/>
    <b v="0"/>
    <s v="Yes"/>
    <b v="1"/>
    <n v="4"/>
    <s v="Low"/>
    <n v="20.281666385562492"/>
    <b v="0"/>
    <b v="0"/>
    <s v="Kidney Stones"/>
    <s v="Critical"/>
    <b v="1"/>
    <s v="Cigna"/>
    <x v="0"/>
    <x v="13"/>
  </r>
  <r>
    <s v="PID0298"/>
    <s v="Senior"/>
    <s v="South"/>
    <s v="Tamil Nadu"/>
    <n v="1000"/>
    <n v="608.94000000000005"/>
    <n v="62.8"/>
    <s v="Female"/>
    <s v="AB-"/>
    <b v="1"/>
    <b v="0"/>
    <b v="1"/>
    <n v="9"/>
    <s v="Lower-Middle"/>
    <n v="26.139438085327779"/>
    <b v="0"/>
    <b v="0"/>
    <s v="Stroke"/>
    <s v="Recovered"/>
    <b v="1"/>
    <s v="Medicare"/>
    <x v="4"/>
    <x v="16"/>
  </r>
  <r>
    <s v="PID0299"/>
    <s v="Senior"/>
    <s v="West"/>
    <s v="Gujarat"/>
    <n v="90000"/>
    <n v="46249.5"/>
    <n v="56.5"/>
    <s v="Female"/>
    <s v="A-"/>
    <b v="1"/>
    <b v="0"/>
    <b v="1"/>
    <n v="20"/>
    <s v="Middle"/>
    <n v="22.632590930940552"/>
    <b v="0"/>
    <b v="0"/>
    <s v="Fractured Arm"/>
    <s v="Ongoing Treatment"/>
    <b v="1"/>
    <s v="Medicare"/>
    <x v="0"/>
    <x v="9"/>
  </r>
  <r>
    <s v="PID0300"/>
    <s v="Adult"/>
    <s v="West"/>
    <s v="Maharashtra"/>
    <n v="20000"/>
    <n v="0"/>
    <n v="71.400000000000006"/>
    <s v="Male"/>
    <s v="A+"/>
    <b v="0"/>
    <b v="1"/>
    <b v="0"/>
    <n v="5"/>
    <s v="Low"/>
    <n v="25.601491627523398"/>
    <b v="0"/>
    <b v="0"/>
    <s v="Cancer"/>
    <s v="Critical"/>
    <b v="0"/>
    <n v="0"/>
    <x v="1"/>
    <x v="11"/>
  </r>
  <r>
    <s v="PID0301"/>
    <s v="Young Adult"/>
    <s v="West"/>
    <s v="Maharashtra"/>
    <n v="45000"/>
    <n v="26396.19"/>
    <n v="82.4"/>
    <s v="Female"/>
    <s v="O+"/>
    <b v="0"/>
    <b v="0"/>
    <b v="1"/>
    <n v="70"/>
    <s v="High"/>
    <n v="30.266299357208453"/>
    <b v="1"/>
    <b v="1"/>
    <s v="Cancer"/>
    <s v="Recovered"/>
    <b v="1"/>
    <s v="UnitedHealthcare"/>
    <x v="0"/>
    <x v="9"/>
  </r>
  <r>
    <s v="PID0302"/>
    <s v="Adult"/>
    <s v="South"/>
    <s v="Karnataka"/>
    <n v="40000"/>
    <n v="30393.3"/>
    <n v="75.400000000000006"/>
    <s v="Male"/>
    <s v="AB-"/>
    <b v="0"/>
    <b v="1"/>
    <b v="1"/>
    <n v="15"/>
    <s v="Middle"/>
    <n v="29.088383935804945"/>
    <b v="1"/>
    <b v="1"/>
    <s v="Heart Attack"/>
    <s v="Recovered"/>
    <b v="1"/>
    <s v="Cigna"/>
    <x v="0"/>
    <x v="0"/>
  </r>
  <r>
    <s v="PID0303"/>
    <s v="Adult"/>
    <s v="West"/>
    <s v="Maharashtra"/>
    <n v="18000"/>
    <n v="15337.380000000001"/>
    <n v="90.6"/>
    <s v="Male"/>
    <s v="A-"/>
    <b v="1"/>
    <b v="0"/>
    <b v="1"/>
    <n v="20"/>
    <s v="Middle"/>
    <n v="33.685306365258775"/>
    <b v="1"/>
    <b v="1"/>
    <s v="Osteoarthritis"/>
    <s v="Ongoing Treatment"/>
    <b v="1"/>
    <s v="Medicare"/>
    <x v="1"/>
    <x v="11"/>
  </r>
  <r>
    <s v="PID0304"/>
    <s v="Middle-aged"/>
    <s v="West"/>
    <s v="Maharashtra"/>
    <n v="21000"/>
    <n v="17377.78"/>
    <n v="82.5"/>
    <s v="Female"/>
    <s v="A+"/>
    <b v="1"/>
    <b v="1"/>
    <b v="1"/>
    <n v="20"/>
    <s v="Middle"/>
    <n v="29.58155545197031"/>
    <b v="1"/>
    <b v="1"/>
    <s v="Respiratory Infection"/>
    <s v="Recovered"/>
    <b v="1"/>
    <s v="Aetna"/>
    <x v="0"/>
    <x v="14"/>
  </r>
  <r>
    <s v="PID0305"/>
    <s v="Senior"/>
    <s v="West"/>
    <s v="Gujarat"/>
    <n v="800"/>
    <n v="555.04"/>
    <n v="74.2"/>
    <s v="Male"/>
    <s v="AB-"/>
    <b v="1"/>
    <b v="0"/>
    <b v="1"/>
    <n v="30"/>
    <s v="Upper-Middle"/>
    <n v="26.289682539682545"/>
    <b v="0"/>
    <b v="0"/>
    <s v="Stroke"/>
    <s v="Critical"/>
    <b v="1"/>
    <s v="Aetna"/>
    <x v="2"/>
    <x v="2"/>
  </r>
  <r>
    <s v="PID0306"/>
    <s v="Adult"/>
    <s v="South"/>
    <s v="Karnataka"/>
    <n v="12000"/>
    <n v="6992.64"/>
    <n v="66.8"/>
    <s v="Female"/>
    <s v="O-"/>
    <b v="0"/>
    <b v="1"/>
    <b v="1"/>
    <n v="7"/>
    <s v="Lower-Middle"/>
    <n v="23.66780045351474"/>
    <b v="0"/>
    <b v="0"/>
    <s v="Childbirth"/>
    <s v="Recovered"/>
    <b v="1"/>
    <s v="Aetna"/>
    <x v="2"/>
    <x v="2"/>
  </r>
  <r>
    <s v="PID0307"/>
    <s v="Senior"/>
    <s v="South"/>
    <s v="Tamil Nadu"/>
    <n v="30000"/>
    <n v="15917.49"/>
    <n v="89.7"/>
    <s v="Female"/>
    <s v="O-"/>
    <s v="Yes"/>
    <b v="0"/>
    <b v="1"/>
    <n v="250"/>
    <s v="Ultra High"/>
    <n v="34.605146406388641"/>
    <s v="Yes"/>
    <b v="1"/>
    <s v="Heart Disease"/>
    <s v="Ongoing Treatment"/>
    <b v="1"/>
    <s v="Medicare"/>
    <x v="0"/>
    <x v="9"/>
  </r>
  <r>
    <s v="PID0308"/>
    <s v="Senior"/>
    <s v="North"/>
    <s v="Uttar Pradesh"/>
    <n v="12000"/>
    <n v="9607.2000000000007"/>
    <n v="59.7"/>
    <s v="Female"/>
    <s v="AB+"/>
    <b v="0"/>
    <b v="0"/>
    <b v="1"/>
    <n v="2"/>
    <s v="Very Low"/>
    <n v="23.031518845723543"/>
    <b v="0"/>
    <b v="0"/>
    <s v="Osteoarthritis"/>
    <s v="Critical"/>
    <b v="1"/>
    <s v="Medicare"/>
    <x v="0"/>
    <x v="14"/>
  </r>
  <r>
    <s v="PID0309"/>
    <s v="Middle-aged"/>
    <s v="South"/>
    <s v="Karnataka"/>
    <n v="12000"/>
    <n v="9344"/>
    <n v="76.5"/>
    <s v="Female"/>
    <s v="A+"/>
    <b v="0"/>
    <b v="0"/>
    <b v="1"/>
    <n v="12"/>
    <s v="Middle"/>
    <n v="31.035741815083774"/>
    <b v="1"/>
    <b v="1"/>
    <s v="Allergic Reaction"/>
    <s v="Recovered"/>
    <b v="1"/>
    <s v="UnitedHealthcare"/>
    <x v="0"/>
    <x v="0"/>
  </r>
  <r>
    <s v="PID0310"/>
    <s v="Adult"/>
    <s v="West"/>
    <s v="Gujarat"/>
    <n v="800"/>
    <n v="505.63"/>
    <n v="84.5"/>
    <s v="Male"/>
    <s v="O+"/>
    <b v="0"/>
    <b v="1"/>
    <b v="1"/>
    <n v="12"/>
    <s v="Middle"/>
    <n v="31.037649219467404"/>
    <b v="1"/>
    <b v="1"/>
    <s v="Kidney Stones"/>
    <s v="Critical"/>
    <b v="1"/>
    <s v="Aetna"/>
    <x v="0"/>
    <x v="13"/>
  </r>
  <r>
    <s v="PID0311"/>
    <s v="Middle-aged"/>
    <s v="South"/>
    <s v="Tamil Nadu"/>
    <n v="500"/>
    <n v="402.18"/>
    <n v="103.1"/>
    <s v="Female"/>
    <s v="O-"/>
    <b v="0"/>
    <b v="1"/>
    <b v="1"/>
    <n v="30"/>
    <s v="Upper-Middle"/>
    <n v="33.283832644628099"/>
    <b v="1"/>
    <b v="1"/>
    <s v="Childbirth"/>
    <s v="Critical"/>
    <b v="1"/>
    <s v="Medicare"/>
    <x v="2"/>
    <x v="2"/>
  </r>
  <r>
    <s v="PID0312"/>
    <s v="Young Adult"/>
    <s v="East"/>
    <s v="West Bengal"/>
    <n v="90000"/>
    <n v="0"/>
    <n v="80.3"/>
    <s v="Female"/>
    <s v="O-"/>
    <b v="0"/>
    <b v="0"/>
    <b v="0"/>
    <n v="5"/>
    <s v="Low"/>
    <n v="28.792713973251104"/>
    <b v="1"/>
    <b v="1"/>
    <s v="Prostate Cancer"/>
    <s v="Ongoing Treatment"/>
    <b v="0"/>
    <n v="0"/>
    <x v="3"/>
    <x v="4"/>
  </r>
  <r>
    <s v="PID0313"/>
    <s v="Senior"/>
    <s v="East"/>
    <s v="West Bengal"/>
    <n v="12000"/>
    <n v="10441.56"/>
    <n v="65.099999999999994"/>
    <s v="Female"/>
    <s v="A+"/>
    <b v="0"/>
    <b v="0"/>
    <b v="1"/>
    <n v="25"/>
    <s v="Middle"/>
    <n v="25.114771806643258"/>
    <b v="0"/>
    <b v="0"/>
    <s v="Kidney Stones"/>
    <s v="Recovered"/>
    <b v="1"/>
    <s v="Aetna"/>
    <x v="0"/>
    <x v="13"/>
  </r>
  <r>
    <s v="PID0314"/>
    <s v="Adult"/>
    <s v="South"/>
    <s v="Tamil Nadu"/>
    <n v="60000"/>
    <n v="34111.4"/>
    <n v="61.4"/>
    <s v="Female"/>
    <s v="O+"/>
    <b v="0"/>
    <b v="1"/>
    <b v="1"/>
    <n v="12"/>
    <s v="Middle"/>
    <n v="23.395823807346435"/>
    <b v="0"/>
    <b v="0"/>
    <s v="Allergic Reaction"/>
    <s v="Ongoing Treatment"/>
    <b v="1"/>
    <s v="Cigna"/>
    <x v="5"/>
    <x v="6"/>
  </r>
  <r>
    <s v="PID0315"/>
    <s v="Adult"/>
    <s v="East"/>
    <s v="West Bengal"/>
    <n v="18000"/>
    <n v="15787.920000000002"/>
    <n v="82.7"/>
    <s v="Male"/>
    <s v="A+"/>
    <b v="0"/>
    <b v="1"/>
    <b v="1"/>
    <n v="2"/>
    <s v="Very Low"/>
    <n v="26.101502335563691"/>
    <b v="0"/>
    <b v="0"/>
    <s v="Stroke"/>
    <s v="Ongoing Treatment"/>
    <b v="1"/>
    <s v="Cigna"/>
    <x v="1"/>
    <x v="10"/>
  </r>
  <r>
    <s v="PID0316"/>
    <s v="Senior"/>
    <s v="West"/>
    <s v="Maharashtra"/>
    <n v="45000"/>
    <n v="0"/>
    <n v="68.8"/>
    <s v="Female"/>
    <s v="A-"/>
    <b v="0"/>
    <b v="1"/>
    <b v="0"/>
    <n v="20"/>
    <s v="Middle"/>
    <n v="28.270874424720574"/>
    <b v="1"/>
    <b v="1"/>
    <s v="Fractured Arm"/>
    <s v="Ongoing Treatment"/>
    <b v="0"/>
    <n v="0"/>
    <x v="2"/>
    <x v="3"/>
  </r>
  <r>
    <s v="PID0317"/>
    <s v="Middle-aged"/>
    <s v="North"/>
    <s v="Punjab"/>
    <n v="16000"/>
    <n v="11310.02"/>
    <n v="78.900000000000006"/>
    <s v="Female"/>
    <s v="O+"/>
    <b v="0"/>
    <b v="0"/>
    <b v="1"/>
    <n v="70"/>
    <s v="High"/>
    <n v="25.471332644628102"/>
    <b v="0"/>
    <b v="0"/>
    <s v="Cancer"/>
    <s v="Ongoing Treatment"/>
    <b v="1"/>
    <s v="Blue Cross"/>
    <x v="0"/>
    <x v="13"/>
  </r>
  <r>
    <s v="PID0318"/>
    <s v="Adult"/>
    <s v="North"/>
    <s v="Uttar Pradesh"/>
    <n v="250000"/>
    <n v="181231.9"/>
    <n v="62.6"/>
    <s v="Female"/>
    <s v="O+"/>
    <b v="0"/>
    <b v="0"/>
    <b v="1"/>
    <n v="2"/>
    <s v="Very Low"/>
    <n v="24.150302843254501"/>
    <b v="0"/>
    <b v="0"/>
    <s v="Allergic Reaction"/>
    <s v="Recovered"/>
    <b v="1"/>
    <s v="Medicare"/>
    <x v="2"/>
    <x v="3"/>
  </r>
  <r>
    <s v="PID0319"/>
    <s v="Senior"/>
    <s v="West"/>
    <s v="Gujarat"/>
    <n v="100"/>
    <n v="0"/>
    <n v="62.9"/>
    <s v="Female"/>
    <s v="B+"/>
    <b v="0"/>
    <b v="0"/>
    <b v="0"/>
    <n v="90"/>
    <s v="High"/>
    <n v="23.967383020880959"/>
    <b v="0"/>
    <b v="0"/>
    <s v="Stroke"/>
    <s v="Recovered"/>
    <b v="0"/>
    <n v="0"/>
    <x v="0"/>
    <x v="14"/>
  </r>
  <r>
    <s v="PID0320"/>
    <s v="Middle-aged"/>
    <s v="West"/>
    <s v="Maharashtra"/>
    <n v="75000"/>
    <n v="64758.100000000006"/>
    <n v="66.5"/>
    <s v="Male"/>
    <s v="A-"/>
    <b v="0"/>
    <b v="1"/>
    <b v="1"/>
    <n v="25"/>
    <s v="Middle"/>
    <n v="25.654874426140964"/>
    <b v="0"/>
    <b v="0"/>
    <s v="Childbirth"/>
    <s v="Ongoing Treatment"/>
    <b v="1"/>
    <s v="Cigna"/>
    <x v="3"/>
    <x v="15"/>
  </r>
  <r>
    <s v="PID0321"/>
    <s v="Adult"/>
    <s v="East"/>
    <s v="West Bengal"/>
    <n v="40000"/>
    <n v="0"/>
    <n v="83.4"/>
    <s v="Female"/>
    <s v="AB+"/>
    <b v="0"/>
    <b v="0"/>
    <b v="0"/>
    <n v="5"/>
    <s v="Low"/>
    <n v="26.029150151368562"/>
    <b v="0"/>
    <b v="0"/>
    <s v="Prostate Cancer"/>
    <s v="Recovered"/>
    <b v="0"/>
    <n v="0"/>
    <x v="2"/>
    <x v="8"/>
  </r>
  <r>
    <s v="PID0322"/>
    <s v="Adult"/>
    <s v="West"/>
    <s v="Gujarat"/>
    <n v="3000"/>
    <n v="1894.17"/>
    <n v="57.3"/>
    <s v="Female"/>
    <s v="AB+"/>
    <b v="0"/>
    <b v="0"/>
    <b v="1"/>
    <n v="20"/>
    <s v="Middle"/>
    <n v="22.382812499999993"/>
    <b v="0"/>
    <b v="0"/>
    <s v="Allergic Reaction"/>
    <s v="Recovered"/>
    <b v="1"/>
    <s v="Aetna"/>
    <x v="1"/>
    <x v="1"/>
  </r>
  <r>
    <s v="PID0323"/>
    <s v="Adult"/>
    <s v="North"/>
    <s v="Uttar Pradesh"/>
    <n v="32000"/>
    <n v="0"/>
    <n v="96.5"/>
    <s v="Male"/>
    <s v="O-"/>
    <b v="1"/>
    <b v="0"/>
    <b v="0"/>
    <n v="3"/>
    <s v="Low"/>
    <n v="33.391003460207614"/>
    <b v="1"/>
    <b v="1"/>
    <s v="Kidney Stones"/>
    <s v="Recovered"/>
    <b v="0"/>
    <n v="0"/>
    <x v="3"/>
    <x v="16"/>
  </r>
  <r>
    <s v="PID0324"/>
    <s v="Senior"/>
    <s v="East"/>
    <s v="West Bengal"/>
    <n v="12000"/>
    <n v="6341.88"/>
    <n v="83.8"/>
    <s v="Male"/>
    <s v="B+"/>
    <b v="0"/>
    <b v="0"/>
    <b v="1"/>
    <n v="25"/>
    <s v="Middle"/>
    <n v="34.434582511505582"/>
    <b v="1"/>
    <b v="1"/>
    <s v="Heart Attack"/>
    <s v="Recovered"/>
    <b v="1"/>
    <s v="Aetna"/>
    <x v="0"/>
    <x v="9"/>
  </r>
  <r>
    <s v="PID0325"/>
    <s v="Middle-aged"/>
    <s v="East"/>
    <s v="West Bengal"/>
    <n v="16000"/>
    <n v="13735.36"/>
    <n v="57.4"/>
    <s v="Male"/>
    <s v="AB-"/>
    <b v="0"/>
    <b v="0"/>
    <b v="1"/>
    <n v="40"/>
    <s v="Upper-Middle"/>
    <n v="22.704798069696608"/>
    <b v="0"/>
    <b v="0"/>
    <s v="Fractured Leg"/>
    <s v="Ongoing Treatment"/>
    <b v="1"/>
    <s v="Medicare"/>
    <x v="0"/>
    <x v="13"/>
  </r>
  <r>
    <s v="PID0326"/>
    <s v="Senior"/>
    <s v="South"/>
    <s v="Karnataka"/>
    <n v="60000"/>
    <n v="0"/>
    <n v="45.3"/>
    <s v="Female"/>
    <s v="B+"/>
    <b v="1"/>
    <b v="0"/>
    <b v="0"/>
    <n v="12"/>
    <s v="Middle"/>
    <n v="20.133333333333333"/>
    <b v="0"/>
    <b v="0"/>
    <s v="Stroke"/>
    <s v="Recovered"/>
    <b v="0"/>
    <n v="0"/>
    <x v="0"/>
    <x v="14"/>
  </r>
  <r>
    <s v="PID0327"/>
    <s v="Adult"/>
    <s v="South"/>
    <s v="Tamil Nadu"/>
    <n v="90000"/>
    <n v="49301.899999999994"/>
    <n v="97.5"/>
    <s v="Female"/>
    <s v="O+"/>
    <b v="0"/>
    <b v="1"/>
    <b v="1"/>
    <n v="7"/>
    <s v="Lower-Middle"/>
    <n v="33.343592900379605"/>
    <b v="1"/>
    <b v="1"/>
    <s v="Fractured Leg"/>
    <s v="Ongoing Treatment"/>
    <b v="1"/>
    <s v="Aetna"/>
    <x v="0"/>
    <x v="13"/>
  </r>
  <r>
    <s v="PID0328"/>
    <s v="Middle-aged"/>
    <s v="North"/>
    <s v="Uttar Pradesh"/>
    <n v="60000"/>
    <n v="52602.28"/>
    <n v="99.9"/>
    <s v="Female"/>
    <s v="O-"/>
    <b v="0"/>
    <b v="0"/>
    <b v="1"/>
    <n v="4"/>
    <s v="Low"/>
    <n v="34.977766884913002"/>
    <b v="1"/>
    <b v="1"/>
    <s v="Hypertension"/>
    <s v="Recovered"/>
    <b v="1"/>
    <s v="Medicare"/>
    <x v="1"/>
    <x v="11"/>
  </r>
  <r>
    <s v="PID0329"/>
    <s v="Young Adult"/>
    <s v="South"/>
    <s v="Karnataka"/>
    <n v="72000"/>
    <n v="48491.68"/>
    <n v="82.6"/>
    <s v="Male"/>
    <s v="A-"/>
    <b v="0"/>
    <b v="0"/>
    <b v="1"/>
    <n v="4"/>
    <s v="Low"/>
    <n v="29.617411882821184"/>
    <b v="1"/>
    <b v="1"/>
    <s v="Heart Disease"/>
    <s v="Ongoing Treatment"/>
    <b v="1"/>
    <s v="Cigna"/>
    <x v="1"/>
    <x v="11"/>
  </r>
  <r>
    <s v="PID0330"/>
    <s v="Middle-aged"/>
    <s v="North"/>
    <s v="Uttar Pradesh"/>
    <n v="500"/>
    <n v="0"/>
    <n v="88.4"/>
    <s v="Female"/>
    <s v="A+"/>
    <b v="0"/>
    <b v="0"/>
    <b v="0"/>
    <n v="4"/>
    <s v="Low"/>
    <n v="29.881016765819368"/>
    <b v="1"/>
    <b v="1"/>
    <s v="Diabetes"/>
    <s v="Critical"/>
    <b v="0"/>
    <n v="0"/>
    <x v="0"/>
    <x v="9"/>
  </r>
  <r>
    <s v="PID0331"/>
    <s v="Adult"/>
    <s v="North"/>
    <s v="Punjab"/>
    <n v="100"/>
    <n v="87.74"/>
    <n v="102"/>
    <s v="Female"/>
    <s v="A-"/>
    <b v="0"/>
    <b v="0"/>
    <b v="1"/>
    <n v="9"/>
    <s v="Lower-Middle"/>
    <n v="32.192904936245419"/>
    <b v="1"/>
    <b v="1"/>
    <s v="Appendicitis"/>
    <s v="Recovered"/>
    <b v="1"/>
    <s v="Cigna"/>
    <x v="1"/>
    <x v="11"/>
  </r>
  <r>
    <s v="PID0332"/>
    <s v="Senior"/>
    <s v="North"/>
    <s v="Punjab"/>
    <n v="72000"/>
    <n v="40552.839999999997"/>
    <n v="73.3"/>
    <s v="Male"/>
    <s v="AB+"/>
    <b v="1"/>
    <b v="0"/>
    <b v="1"/>
    <n v="7"/>
    <s v="Lower-Middle"/>
    <n v="32.577777777777776"/>
    <b v="1"/>
    <b v="1"/>
    <s v="Heart Attack"/>
    <s v="Ongoing Treatment"/>
    <b v="1"/>
    <s v="Cigna"/>
    <x v="2"/>
    <x v="2"/>
  </r>
  <r>
    <s v="PID0333"/>
    <s v="Adult"/>
    <s v="West"/>
    <s v="Maharashtra"/>
    <n v="48000"/>
    <n v="37134"/>
    <n v="91"/>
    <s v="Female"/>
    <s v="AB-"/>
    <b v="0"/>
    <b v="1"/>
    <b v="1"/>
    <n v="12"/>
    <s v="Middle"/>
    <n v="33.023660908695021"/>
    <b v="1"/>
    <b v="1"/>
    <s v="Appendicitis"/>
    <s v="Ongoing Treatment"/>
    <b v="1"/>
    <s v="Cigna"/>
    <x v="3"/>
    <x v="16"/>
  </r>
  <r>
    <s v="PID0334"/>
    <s v="Senior"/>
    <s v="East"/>
    <s v="West Bengal"/>
    <n v="12000"/>
    <n v="8904.5999999999985"/>
    <n v="94.6"/>
    <s v="Male"/>
    <s v="A+"/>
    <s v="Yes"/>
    <s v="No"/>
    <b v="1"/>
    <n v="9"/>
    <s v="Lower-Middle"/>
    <n v="33.517573696145128"/>
    <b v="1"/>
    <b v="1"/>
    <s v="Hypertension"/>
    <s v="Critical"/>
    <b v="1"/>
    <s v="Cigna"/>
    <x v="1"/>
    <x v="11"/>
  </r>
  <r>
    <s v="PID0335"/>
    <s v="Adult"/>
    <s v="North"/>
    <s v="Punjab"/>
    <n v="60000"/>
    <n v="0"/>
    <n v="84.5"/>
    <s v="Female"/>
    <s v="AB+"/>
    <b v="0"/>
    <b v="1"/>
    <b v="0"/>
    <n v="12"/>
    <s v="Middle"/>
    <n v="32.599050962540019"/>
    <b v="1"/>
    <b v="1"/>
    <s v="Fractured Arm"/>
    <s v="Ongoing Treatment"/>
    <b v="0"/>
    <n v="0"/>
    <x v="0"/>
    <x v="9"/>
  </r>
  <r>
    <s v="PID0336"/>
    <s v="Middle-aged"/>
    <s v="West"/>
    <s v="Maharashtra"/>
    <n v="32000"/>
    <n v="17880.560000000001"/>
    <n v="87.1"/>
    <s v="Male"/>
    <s v="O+"/>
    <b v="0"/>
    <b v="0"/>
    <b v="1"/>
    <n v="9"/>
    <s v="Lower-Middle"/>
    <n v="31.230951271110474"/>
    <b v="1"/>
    <b v="1"/>
    <s v="Heart Attack"/>
    <s v="Critical"/>
    <b v="1"/>
    <s v="UnitedHealthcare"/>
    <x v="0"/>
    <x v="0"/>
  </r>
  <r>
    <s v="PID0337"/>
    <s v="Middle-aged"/>
    <s v="North"/>
    <s v="Uttar Pradesh"/>
    <n v="54000"/>
    <n v="0"/>
    <n v="86.6"/>
    <s v="Female"/>
    <s v="O+"/>
    <b v="1"/>
    <b v="0"/>
    <b v="0"/>
    <n v="3"/>
    <s v="Low"/>
    <n v="33.828124999999993"/>
    <b v="1"/>
    <b v="1"/>
    <s v="Fractured Leg"/>
    <s v="Critical"/>
    <b v="0"/>
    <n v="0"/>
    <x v="6"/>
    <x v="6"/>
  </r>
  <r>
    <s v="PID0338"/>
    <s v="Adult"/>
    <s v="North"/>
    <s v="Uttar Pradesh"/>
    <n v="250000"/>
    <n v="180061.4"/>
    <n v="67.3"/>
    <s v="Male"/>
    <s v="AB+"/>
    <b v="1"/>
    <b v="0"/>
    <b v="1"/>
    <n v="1"/>
    <s v="Very Low"/>
    <n v="21.975510204081633"/>
    <b v="0"/>
    <b v="0"/>
    <s v="Allergic Reaction"/>
    <s v="Recovered"/>
    <b v="1"/>
    <s v="Medicare"/>
    <x v="2"/>
    <x v="2"/>
  </r>
  <r>
    <s v="PID0339"/>
    <s v="Adult"/>
    <s v="North"/>
    <s v="Uttar Pradesh"/>
    <n v="12000"/>
    <n v="10036.98"/>
    <n v="104.5"/>
    <s v="Female"/>
    <s v="A-"/>
    <b v="1"/>
    <b v="1"/>
    <b v="1"/>
    <n v="2"/>
    <s v="Very Low"/>
    <n v="34.915967790437364"/>
    <b v="1"/>
    <b v="1"/>
    <s v="Hypertension"/>
    <s v="Ongoing Treatment"/>
    <b v="1"/>
    <s v="UnitedHealthcare"/>
    <x v="0"/>
    <x v="9"/>
  </r>
  <r>
    <s v="PID0340"/>
    <s v="Adult"/>
    <s v="West"/>
    <s v="Gujarat"/>
    <n v="12000"/>
    <n v="10570.68"/>
    <n v="73.400000000000006"/>
    <s v="Male"/>
    <s v="O+"/>
    <b v="0"/>
    <b v="0"/>
    <b v="1"/>
    <n v="90"/>
    <s v="High"/>
    <n v="28.671874999999996"/>
    <b v="1"/>
    <b v="1"/>
    <s v="Osteoarthritis"/>
    <s v="Ongoing Treatment"/>
    <b v="1"/>
    <s v="UnitedHealthcare"/>
    <x v="0"/>
    <x v="9"/>
  </r>
  <r>
    <s v="PID0341"/>
    <s v="Adult"/>
    <s v="South"/>
    <s v="Tamil Nadu"/>
    <n v="60000"/>
    <n v="49311.68"/>
    <n v="80.8"/>
    <s v="Male"/>
    <s v="A+"/>
    <b v="1"/>
    <b v="1"/>
    <b v="1"/>
    <n v="25"/>
    <s v="Middle"/>
    <n v="31.562499999999993"/>
    <b v="1"/>
    <b v="1"/>
    <s v="Fractured Arm"/>
    <s v="Recovered"/>
    <b v="1"/>
    <s v="Aetna"/>
    <x v="5"/>
    <x v="7"/>
  </r>
  <r>
    <s v="PID0342"/>
    <s v="Middle-aged"/>
    <s v="North"/>
    <s v="Uttar Pradesh"/>
    <n v="300000"/>
    <n v="0"/>
    <n v="75.900000000000006"/>
    <s v="Male"/>
    <s v="B-"/>
    <b v="1"/>
    <b v="0"/>
    <b v="0"/>
    <n v="0.5"/>
    <s v="Very Low"/>
    <n v="30.022546576480359"/>
    <b v="1"/>
    <b v="1"/>
    <s v="Fractured Leg"/>
    <s v="Ongoing Treatment"/>
    <b v="0"/>
    <n v="0"/>
    <x v="2"/>
    <x v="3"/>
  </r>
  <r>
    <s v="PID0343"/>
    <s v="Middle-aged"/>
    <s v="North"/>
    <s v="Uttar Pradesh"/>
    <n v="500"/>
    <n v="447.66"/>
    <n v="82"/>
    <s v="Male"/>
    <s v="A-"/>
    <b v="0"/>
    <b v="0"/>
    <b v="1"/>
    <n v="0.5"/>
    <s v="Very Low"/>
    <n v="33.267069657998292"/>
    <b v="1"/>
    <b v="1"/>
    <s v="Kidney Stones"/>
    <s v="Critical"/>
    <b v="1"/>
    <s v="Medicare"/>
    <x v="0"/>
    <x v="14"/>
  </r>
  <r>
    <s v="PID0344"/>
    <s v="Middle-aged"/>
    <s v="South"/>
    <s v="Tamil Nadu"/>
    <n v="200000"/>
    <n v="0"/>
    <n v="88.8"/>
    <s v="Male"/>
    <s v="B+"/>
    <b v="1"/>
    <b v="1"/>
    <b v="0"/>
    <n v="12"/>
    <s v="Middle"/>
    <n v="30.726643598615919"/>
    <b v="1"/>
    <b v="1"/>
    <s v="Diabetes"/>
    <s v="Recovered"/>
    <b v="0"/>
    <n v="0"/>
    <x v="0"/>
    <x v="9"/>
  </r>
  <r>
    <s v="PID0345"/>
    <s v="Adult"/>
    <s v="South"/>
    <s v="Karnataka"/>
    <n v="30000"/>
    <n v="23792.699999999997"/>
    <n v="85.2"/>
    <s v="Female"/>
    <s v="AB-"/>
    <b v="0"/>
    <b v="1"/>
    <b v="1"/>
    <n v="15"/>
    <s v="Middle"/>
    <n v="29.480968858131494"/>
    <b v="1"/>
    <b v="1"/>
    <s v="Allergic Reaction"/>
    <s v="Ongoing Treatment"/>
    <b v="1"/>
    <s v="Medicare"/>
    <x v="0"/>
    <x v="9"/>
  </r>
  <r>
    <s v="PID0346"/>
    <s v="Adult"/>
    <s v="West"/>
    <s v="Maharashtra"/>
    <n v="240000"/>
    <n v="0"/>
    <n v="60.2"/>
    <s v="Male"/>
    <s v="O-"/>
    <b v="1"/>
    <b v="1"/>
    <b v="0"/>
    <n v="7"/>
    <s v="Lower-Middle"/>
    <n v="23.515624999999996"/>
    <b v="0"/>
    <b v="0"/>
    <s v="Prostate Cancer"/>
    <s v="Critical"/>
    <b v="0"/>
    <n v="0"/>
    <x v="4"/>
    <x v="4"/>
  </r>
  <r>
    <s v="PID0347"/>
    <s v="Adult"/>
    <s v="West"/>
    <s v="Gujarat"/>
    <n v="40000"/>
    <n v="24642.6"/>
    <n v="88.7"/>
    <s v="Male"/>
    <s v="AB-"/>
    <b v="0"/>
    <b v="0"/>
    <b v="1"/>
    <n v="9"/>
    <s v="Lower-Middle"/>
    <n v="31.804654164724447"/>
    <b v="1"/>
    <b v="1"/>
    <s v="Kidney Stones"/>
    <s v="Recovered"/>
    <b v="1"/>
    <s v="Aetna"/>
    <x v="4"/>
    <x v="15"/>
  </r>
  <r>
    <s v="PID0348"/>
    <s v="Senior"/>
    <s v="North"/>
    <s v="Uttar Pradesh"/>
    <n v="45000"/>
    <n v="39752.79"/>
    <n v="70"/>
    <s v="Female"/>
    <s v="A+"/>
    <b v="0"/>
    <b v="1"/>
    <b v="1"/>
    <n v="0.5"/>
    <s v="Very Low"/>
    <n v="29.903028749626213"/>
    <b v="1"/>
    <b v="1"/>
    <s v="Heart Attack"/>
    <s v="Ongoing Treatment"/>
    <b v="1"/>
    <s v="Cigna"/>
    <x v="3"/>
    <x v="4"/>
  </r>
  <r>
    <s v="PID0349"/>
    <s v="Middle-aged"/>
    <s v="West"/>
    <s v="Maharashtra"/>
    <n v="24000"/>
    <n v="0"/>
    <n v="92"/>
    <s v="Male"/>
    <s v="AB+"/>
    <b v="0"/>
    <b v="1"/>
    <b v="0"/>
    <n v="9"/>
    <s v="Lower-Middle"/>
    <n v="34.205829863176689"/>
    <b v="1"/>
    <b v="1"/>
    <s v="Prostate Cancer"/>
    <s v="Critical"/>
    <b v="0"/>
    <n v="0"/>
    <x v="2"/>
    <x v="8"/>
  </r>
  <r>
    <s v="PID0350"/>
    <s v="Adult"/>
    <s v="West"/>
    <s v="Gujarat"/>
    <n v="100"/>
    <n v="77.66"/>
    <n v="106.6"/>
    <s v="Male"/>
    <s v="AB-"/>
    <b v="1"/>
    <b v="0"/>
    <b v="1"/>
    <n v="200"/>
    <s v="Very High"/>
    <n v="33.269872975250458"/>
    <b v="1"/>
    <b v="1"/>
    <s v="Prostate Cancer"/>
    <s v="Recovered"/>
    <b v="1"/>
    <s v="Blue Cross"/>
    <x v="0"/>
    <x v="0"/>
  </r>
  <r>
    <s v="PID0351"/>
    <s v="Middle-aged"/>
    <s v="West"/>
    <s v="Gujarat"/>
    <n v="250000"/>
    <n v="125062.2"/>
    <n v="96.1"/>
    <s v="Male"/>
    <s v="A+"/>
    <b v="0"/>
    <b v="0"/>
    <b v="1"/>
    <n v="9"/>
    <s v="Lower-Middle"/>
    <n v="30.674454977816076"/>
    <b v="1"/>
    <b v="1"/>
    <s v="Stroke"/>
    <s v="Ongoing Treatment"/>
    <b v="1"/>
    <s v="Medicare"/>
    <x v="0"/>
    <x v="13"/>
  </r>
  <r>
    <s v="PID0352"/>
    <s v="Middle-aged"/>
    <s v="South"/>
    <s v="Tamil Nadu"/>
    <n v="40000"/>
    <n v="0"/>
    <n v="72.599999999999994"/>
    <s v="Male"/>
    <s v="O+"/>
    <b v="0"/>
    <b v="0"/>
    <b v="0"/>
    <n v="4"/>
    <s v="Low"/>
    <n v="28.00817869680953"/>
    <b v="1"/>
    <b v="1"/>
    <s v="Kidney Stones"/>
    <s v="Ongoing Treatment"/>
    <b v="0"/>
    <n v="0"/>
    <x v="3"/>
    <x v="15"/>
  </r>
  <r>
    <s v="PID0353"/>
    <s v="Adult"/>
    <s v="South"/>
    <s v="Kerala"/>
    <n v="16000"/>
    <n v="9324.06"/>
    <n v="78.900000000000006"/>
    <s v="Male"/>
    <s v="A+"/>
    <b v="0"/>
    <b v="0"/>
    <b v="1"/>
    <n v="25"/>
    <s v="Middle"/>
    <n v="30.438640484549207"/>
    <b v="1"/>
    <b v="1"/>
    <s v="Respiratory Infection"/>
    <s v="Ongoing Treatment"/>
    <b v="1"/>
    <s v="Aetna"/>
    <x v="0"/>
    <x v="0"/>
  </r>
  <r>
    <s v="PID0354"/>
    <s v="Adult"/>
    <s v="North"/>
    <s v="Uttar Pradesh"/>
    <n v="60000"/>
    <n v="42781.95"/>
    <n v="56.7"/>
    <s v="Male"/>
    <s v="O+"/>
    <b v="0"/>
    <b v="1"/>
    <b v="1"/>
    <n v="2"/>
    <s v="Very Low"/>
    <n v="21.340660167864808"/>
    <b v="0"/>
    <b v="0"/>
    <s v="Diabetes"/>
    <s v="Ongoing Treatment"/>
    <b v="1"/>
    <s v="Blue Cross"/>
    <x v="0"/>
    <x v="13"/>
  </r>
  <r>
    <s v="PID0355"/>
    <s v="Middle-aged"/>
    <s v="South"/>
    <s v="Kerala"/>
    <n v="100"/>
    <n v="67.64"/>
    <n v="54"/>
    <s v="Female"/>
    <s v="O+"/>
    <b v="0"/>
    <b v="1"/>
    <b v="1"/>
    <n v="7"/>
    <s v="Lower-Middle"/>
    <n v="22.476586888657646"/>
    <b v="0"/>
    <b v="0"/>
    <s v="Diabetes"/>
    <s v="Ongoing Treatment"/>
    <b v="1"/>
    <s v="Aetna"/>
    <x v="4"/>
    <x v="5"/>
  </r>
  <r>
    <s v="PID0356"/>
    <s v="Adult"/>
    <s v="North"/>
    <s v="Punjab"/>
    <n v="500"/>
    <n v="265.38"/>
    <n v="93.2"/>
    <s v="Female"/>
    <s v="O-"/>
    <b v="0"/>
    <b v="0"/>
    <b v="1"/>
    <n v="15"/>
    <s v="Middle"/>
    <n v="30.087809917355372"/>
    <b v="1"/>
    <b v="1"/>
    <s v="Prostate Cancer"/>
    <s v="Ongoing Treatment"/>
    <b v="1"/>
    <s v="Aetna"/>
    <x v="1"/>
    <x v="1"/>
  </r>
  <r>
    <s v="PID0357"/>
    <s v="Adult"/>
    <s v="South"/>
    <s v="Kerala"/>
    <n v="800"/>
    <n v="0"/>
    <n v="80.5"/>
    <s v="Male"/>
    <s v="AB+"/>
    <b v="0"/>
    <b v="1"/>
    <b v="0"/>
    <n v="20"/>
    <s v="Middle"/>
    <n v="31.445312499999993"/>
    <b v="1"/>
    <b v="1"/>
    <s v="Respiratory Infection"/>
    <s v="Recovered"/>
    <b v="0"/>
    <n v="0"/>
    <x v="0"/>
    <x v="9"/>
  </r>
  <r>
    <s v="PID0358"/>
    <s v="Senior"/>
    <s v="West"/>
    <s v="Maharashtra"/>
    <n v="12000"/>
    <n v="7609.14"/>
    <n v="79.900000000000006"/>
    <s v="Male"/>
    <s v="AB-"/>
    <b v="0"/>
    <b v="0"/>
    <b v="1"/>
    <n v="12"/>
    <s v="Middle"/>
    <n v="30.445054107605543"/>
    <b v="1"/>
    <b v="1"/>
    <s v="Heart Attack"/>
    <s v="Critical"/>
    <b v="1"/>
    <s v="UnitedHealthcare"/>
    <x v="1"/>
    <x v="10"/>
  </r>
  <r>
    <s v="PID0359"/>
    <s v="Adult"/>
    <s v="West"/>
    <s v="Maharashtra"/>
    <n v="24000"/>
    <n v="16555.14"/>
    <n v="100.8"/>
    <s v="Male"/>
    <s v="B-"/>
    <b v="0"/>
    <b v="0"/>
    <b v="1"/>
    <n v="12"/>
    <s v="Middle"/>
    <n v="32.174662453318007"/>
    <b v="1"/>
    <b v="1"/>
    <s v="Diabetes"/>
    <s v="Ongoing Treatment"/>
    <b v="1"/>
    <s v="Blue Cross"/>
    <x v="3"/>
    <x v="16"/>
  </r>
  <r>
    <s v="PID0360"/>
    <s v="Adult"/>
    <s v="South"/>
    <s v="Karnataka"/>
    <n v="240000"/>
    <n v="0"/>
    <n v="90.4"/>
    <s v="Female"/>
    <s v="AB-"/>
    <b v="0"/>
    <b v="0"/>
    <b v="0"/>
    <n v="5"/>
    <s v="Low"/>
    <n v="30.915495366095556"/>
    <b v="1"/>
    <b v="1"/>
    <s v="Appendicitis"/>
    <s v="Ongoing Treatment"/>
    <b v="0"/>
    <n v="0"/>
    <x v="3"/>
    <x v="5"/>
  </r>
  <r>
    <s v="PID0361"/>
    <s v="Middle-aged"/>
    <s v="East"/>
    <s v="West Bengal"/>
    <n v="100"/>
    <n v="80.67"/>
    <n v="87.4"/>
    <s v="Male"/>
    <s v="O-"/>
    <b v="0"/>
    <b v="0"/>
    <b v="1"/>
    <n v="120"/>
    <s v="Very High"/>
    <n v="31.717230367252146"/>
    <b v="1"/>
    <b v="1"/>
    <s v="Cancer"/>
    <s v="Critical"/>
    <b v="1"/>
    <s v="UnitedHealthcare"/>
    <x v="2"/>
    <x v="8"/>
  </r>
  <r>
    <s v="PID0362"/>
    <s v="Middle-aged"/>
    <s v="East"/>
    <s v="West Bengal"/>
    <n v="500"/>
    <n v="329.07"/>
    <n v="95.2"/>
    <s v="Male"/>
    <s v="B+"/>
    <b v="0"/>
    <b v="0"/>
    <b v="1"/>
    <n v="9"/>
    <s v="Lower-Middle"/>
    <n v="30.387181205911453"/>
    <b v="1"/>
    <b v="1"/>
    <s v="Stroke"/>
    <s v="Critical"/>
    <b v="1"/>
    <s v="Aetna"/>
    <x v="0"/>
    <x v="9"/>
  </r>
  <r>
    <s v="PID0363"/>
    <s v="Middle-aged"/>
    <s v="West"/>
    <s v="Gujarat"/>
    <n v="60000"/>
    <n v="37716.720000000001"/>
    <n v="94"/>
    <s v="Male"/>
    <s v="O-"/>
    <b v="1"/>
    <b v="0"/>
    <b v="1"/>
    <n v="5"/>
    <s v="Low"/>
    <n v="34.112353026564087"/>
    <b v="1"/>
    <b v="1"/>
    <s v="Prostate Cancer"/>
    <s v="Critical"/>
    <b v="1"/>
    <s v="Cigna"/>
    <x v="2"/>
    <x v="3"/>
  </r>
  <r>
    <s v="PID0364"/>
    <s v="Senior"/>
    <s v="North"/>
    <s v="Uttar Pradesh"/>
    <n v="30000"/>
    <n v="26951.94"/>
    <n v="74.099999999999994"/>
    <s v="Female"/>
    <s v="B-"/>
    <b v="1"/>
    <b v="1"/>
    <b v="1"/>
    <n v="0.5"/>
    <s v="Very Low"/>
    <n v="30.062071483630163"/>
    <b v="1"/>
    <b v="1"/>
    <s v="Allergic Reaction"/>
    <s v="Critical"/>
    <b v="1"/>
    <s v="Medicare"/>
    <x v="0"/>
    <x v="9"/>
  </r>
  <r>
    <s v="PID0365"/>
    <s v="Middle-aged"/>
    <s v="South"/>
    <s v="Tamil Nadu"/>
    <n v="500"/>
    <n v="440.1"/>
    <n v="87.5"/>
    <s v="Male"/>
    <s v="B-"/>
    <b v="0"/>
    <b v="0"/>
    <b v="1"/>
    <n v="15"/>
    <s v="Middle"/>
    <n v="33.340954122847123"/>
    <b v="1"/>
    <b v="1"/>
    <s v="Heart Attack"/>
    <s v="Critical"/>
    <b v="1"/>
    <s v="Medicare"/>
    <x v="6"/>
    <x v="6"/>
  </r>
  <r>
    <s v="PID0366"/>
    <s v="Senior"/>
    <s v="West"/>
    <s v="Gujarat"/>
    <n v="1000"/>
    <n v="0"/>
    <n v="72.599999999999994"/>
    <s v="Male"/>
    <s v="B-"/>
    <b v="0"/>
    <b v="1"/>
    <b v="0"/>
    <n v="30"/>
    <s v="Upper-Middle"/>
    <n v="25.722789115646261"/>
    <b v="0"/>
    <b v="0"/>
    <s v="Childbirth"/>
    <s v="Recovered"/>
    <b v="0"/>
    <n v="0"/>
    <x v="0"/>
    <x v="14"/>
  </r>
  <r>
    <s v="PID0367"/>
    <s v="Middle-aged"/>
    <s v="West"/>
    <s v="Gujarat"/>
    <n v="20000"/>
    <n v="16143.4"/>
    <n v="76.7"/>
    <s v="Female"/>
    <s v="AB-"/>
    <b v="1"/>
    <b v="0"/>
    <b v="1"/>
    <n v="7"/>
    <s v="Lower-Middle"/>
    <n v="31.92507804370447"/>
    <b v="1"/>
    <b v="1"/>
    <s v="Fractured Leg"/>
    <s v="Recovered"/>
    <b v="1"/>
    <s v="Medicare"/>
    <x v="6"/>
    <x v="6"/>
  </r>
  <r>
    <s v="PID0368"/>
    <s v="Adult"/>
    <s v="North"/>
    <s v="Punjab"/>
    <n v="100"/>
    <n v="65.930000000000007"/>
    <n v="84.2"/>
    <s v="Male"/>
    <s v="B+"/>
    <b v="0"/>
    <b v="0"/>
    <b v="1"/>
    <n v="4"/>
    <s v="Low"/>
    <n v="31.305770374776923"/>
    <b v="1"/>
    <b v="1"/>
    <s v="Hypertension"/>
    <s v="Recovered"/>
    <b v="1"/>
    <s v="Aetna"/>
    <x v="3"/>
    <x v="4"/>
  </r>
  <r>
    <s v="PID0369"/>
    <s v="Senior"/>
    <s v="North"/>
    <s v="Uttar Pradesh"/>
    <n v="500"/>
    <n v="0"/>
    <n v="79.400000000000006"/>
    <s v="Male"/>
    <s v="B+"/>
    <b v="0"/>
    <b v="0"/>
    <b v="0"/>
    <n v="0.5"/>
    <s v="Very Low"/>
    <n v="33.918578324576018"/>
    <b v="1"/>
    <b v="1"/>
    <s v="Cancer"/>
    <s v="Ongoing Treatment"/>
    <b v="0"/>
    <n v="0"/>
    <x v="2"/>
    <x v="8"/>
  </r>
  <r>
    <s v="PID0370"/>
    <s v="Middle-aged"/>
    <s v="North"/>
    <s v="Uttar Pradesh"/>
    <n v="72000"/>
    <n v="0"/>
    <n v="73"/>
    <s v="Male"/>
    <s v="B+"/>
    <b v="0"/>
    <b v="0"/>
    <b v="0"/>
    <n v="4"/>
    <s v="Low"/>
    <n v="30.780907404284029"/>
    <b v="1"/>
    <b v="1"/>
    <s v="Kidney Stones"/>
    <s v="Critical"/>
    <b v="0"/>
    <n v="0"/>
    <x v="1"/>
    <x v="10"/>
  </r>
  <r>
    <s v="PID0371"/>
    <s v="Middle-aged"/>
    <s v="East"/>
    <s v="West Bengal"/>
    <n v="72000"/>
    <n v="54838.92"/>
    <n v="56.4"/>
    <s v="Female"/>
    <s v="A+"/>
    <b v="1"/>
    <b v="0"/>
    <b v="1"/>
    <n v="7"/>
    <s v="Lower-Middle"/>
    <n v="22.309244096356945"/>
    <b v="0"/>
    <b v="0"/>
    <s v="Cancer"/>
    <s v="Critical"/>
    <b v="1"/>
    <s v="Cigna"/>
    <x v="0"/>
    <x v="9"/>
  </r>
  <r>
    <s v="PID0372"/>
    <s v="Middle-aged"/>
    <s v="East"/>
    <s v="West Bengal"/>
    <n v="500"/>
    <n v="0"/>
    <n v="76.3"/>
    <s v="Male"/>
    <s v="B+"/>
    <b v="1"/>
    <b v="0"/>
    <b v="0"/>
    <n v="15"/>
    <s v="Middle"/>
    <n v="28.025711662075299"/>
    <b v="1"/>
    <b v="1"/>
    <s v="Heart Disease"/>
    <s v="Critical"/>
    <b v="0"/>
    <n v="0"/>
    <x v="2"/>
    <x v="3"/>
  </r>
  <r>
    <s v="PID0373"/>
    <s v="Adult"/>
    <s v="North"/>
    <s v="Punjab"/>
    <n v="240000"/>
    <n v="196046.63999999998"/>
    <n v="58.4"/>
    <s v="Female"/>
    <s v="O-"/>
    <b v="0"/>
    <s v="Yes"/>
    <b v="1"/>
    <n v="400"/>
    <s v="Ultra High"/>
    <n v="20.447463324113304"/>
    <b v="0"/>
    <b v="0"/>
    <s v="Childbirth"/>
    <s v="Ongoing Treatment"/>
    <b v="1"/>
    <s v="Cigna"/>
    <x v="1"/>
    <x v="11"/>
  </r>
  <r>
    <s v="PID0374"/>
    <s v="Senior"/>
    <s v="South"/>
    <s v="Karnataka"/>
    <n v="18000"/>
    <n v="9141.42"/>
    <n v="49.6"/>
    <s v="Male"/>
    <s v="B-"/>
    <b v="1"/>
    <b v="0"/>
    <b v="1"/>
    <n v="12"/>
    <s v="Middle"/>
    <n v="20.381328073635764"/>
    <b v="0"/>
    <b v="0"/>
    <s v="Osteoarthritis"/>
    <s v="Recovered"/>
    <b v="1"/>
    <s v="UnitedHealthcare"/>
    <x v="0"/>
    <x v="9"/>
  </r>
  <r>
    <s v="PID0375"/>
    <s v="Adult"/>
    <s v="South"/>
    <s v="Kerala"/>
    <n v="16000"/>
    <n v="13267.3"/>
    <n v="86"/>
    <s v="Male"/>
    <s v="O-"/>
    <b v="0"/>
    <b v="0"/>
    <b v="1"/>
    <n v="25"/>
    <s v="Middle"/>
    <n v="29.069767441860467"/>
    <b v="1"/>
    <b v="1"/>
    <s v="Fractured Leg"/>
    <s v="Critical"/>
    <b v="1"/>
    <s v="Blue Cross"/>
    <x v="0"/>
    <x v="14"/>
  </r>
  <r>
    <s v="PID0376"/>
    <s v="Middle-aged"/>
    <s v="North"/>
    <s v="Punjab"/>
    <n v="800"/>
    <n v="698.61"/>
    <n v="54.8"/>
    <s v="Female"/>
    <s v="AB+"/>
    <b v="0"/>
    <b v="0"/>
    <b v="1"/>
    <n v="5"/>
    <s v="Low"/>
    <n v="23.71883656509695"/>
    <b v="0"/>
    <b v="0"/>
    <s v="Fractured Leg"/>
    <s v="Ongoing Treatment"/>
    <b v="1"/>
    <s v="Cigna"/>
    <x v="6"/>
    <x v="6"/>
  </r>
  <r>
    <s v="PID0377"/>
    <s v="Senior"/>
    <s v="South"/>
    <s v="Kerala"/>
    <n v="72000"/>
    <n v="0"/>
    <n v="64.599999999999994"/>
    <s v="Male"/>
    <s v="A-"/>
    <b v="0"/>
    <b v="0"/>
    <b v="0"/>
    <n v="15"/>
    <s v="Middle"/>
    <n v="24.615150129553413"/>
    <b v="0"/>
    <b v="0"/>
    <s v="Childbirth"/>
    <s v="Recovered"/>
    <b v="0"/>
    <n v="0"/>
    <x v="0"/>
    <x v="0"/>
  </r>
  <r>
    <s v="PID0378"/>
    <s v="Middle-aged"/>
    <s v="North"/>
    <s v="Punjab"/>
    <n v="30000"/>
    <n v="23847.09"/>
    <n v="90.5"/>
    <s v="Male"/>
    <s v="A+"/>
    <b v="1"/>
    <b v="1"/>
    <b v="1"/>
    <n v="20"/>
    <s v="Middle"/>
    <n v="34.484072549916164"/>
    <b v="1"/>
    <b v="1"/>
    <s v="Fractured Leg"/>
    <s v="Recovered"/>
    <b v="1"/>
    <s v="Medicare"/>
    <x v="1"/>
    <x v="11"/>
  </r>
  <r>
    <s v="PID0379"/>
    <s v="Middle-aged"/>
    <s v="South"/>
    <s v="Kerala"/>
    <n v="21000"/>
    <n v="0"/>
    <n v="65"/>
    <s v="Female"/>
    <s v="B-"/>
    <b v="0"/>
    <b v="0"/>
    <b v="0"/>
    <n v="5"/>
    <s v="Low"/>
    <n v="23.875114784205696"/>
    <b v="0"/>
    <b v="0"/>
    <s v="Fractured Leg"/>
    <s v="Recovered"/>
    <b v="0"/>
    <n v="0"/>
    <x v="3"/>
    <x v="16"/>
  </r>
  <r>
    <s v="PID0380"/>
    <s v="Adult"/>
    <s v="West"/>
    <s v="Gujarat"/>
    <n v="100"/>
    <n v="0"/>
    <n v="64.2"/>
    <s v="Male"/>
    <s v="B-"/>
    <b v="1"/>
    <b v="0"/>
    <b v="0"/>
    <n v="9"/>
    <s v="Lower-Middle"/>
    <n v="21.204914783987316"/>
    <b v="0"/>
    <b v="0"/>
    <s v="Kidney Stones"/>
    <s v="Critical"/>
    <b v="0"/>
    <n v="0"/>
    <x v="0"/>
    <x v="13"/>
  </r>
  <r>
    <s v="PID0381"/>
    <s v="Senior"/>
    <s v="West"/>
    <s v="Maharashtra"/>
    <n v="90000"/>
    <n v="45637.1"/>
    <n v="65.400000000000006"/>
    <s v="Female"/>
    <s v="AB+"/>
    <b v="0"/>
    <b v="0"/>
    <b v="1"/>
    <n v="12"/>
    <s v="Middle"/>
    <n v="26.532516532110836"/>
    <b v="0"/>
    <b v="0"/>
    <s v="Stroke"/>
    <s v="Recovered"/>
    <b v="1"/>
    <s v="Medicare"/>
    <x v="0"/>
    <x v="9"/>
  </r>
  <r>
    <s v="PID0382"/>
    <s v="Adult"/>
    <s v="East"/>
    <s v="West Bengal"/>
    <n v="18000"/>
    <n v="11172.539999999999"/>
    <n v="63"/>
    <s v="Female"/>
    <s v="B-"/>
    <b v="0"/>
    <b v="0"/>
    <b v="1"/>
    <n v="120"/>
    <s v="Very High"/>
    <n v="20.571428571428573"/>
    <b v="0"/>
    <b v="0"/>
    <s v="Prostate Cancer"/>
    <s v="Recovered"/>
    <b v="1"/>
    <s v="Cigna"/>
    <x v="0"/>
    <x v="0"/>
  </r>
  <r>
    <s v="PID0383"/>
    <s v="Senior"/>
    <s v="West"/>
    <s v="Maharashtra"/>
    <n v="250000"/>
    <n v="0"/>
    <n v="93.2"/>
    <s v="Female"/>
    <s v="AB+"/>
    <b v="0"/>
    <b v="0"/>
    <b v="0"/>
    <n v="200"/>
    <s v="Very High"/>
    <n v="33.822035128465672"/>
    <b v="1"/>
    <b v="1"/>
    <s v="Cancer"/>
    <s v="Critical"/>
    <b v="0"/>
    <n v="0"/>
    <x v="1"/>
    <x v="11"/>
  </r>
  <r>
    <s v="PID0384"/>
    <s v="Adult"/>
    <s v="West"/>
    <s v="Gujarat"/>
    <n v="100"/>
    <n v="57.71"/>
    <n v="81"/>
    <s v="Male"/>
    <s v="B-"/>
    <b v="1"/>
    <b v="0"/>
    <b v="1"/>
    <n v="15"/>
    <s v="Middle"/>
    <n v="30.864197530864192"/>
    <b v="1"/>
    <b v="1"/>
    <s v="Hypertension"/>
    <s v="Critical"/>
    <b v="1"/>
    <s v="Aetna"/>
    <x v="4"/>
    <x v="5"/>
  </r>
  <r>
    <s v="PID0385"/>
    <s v="Adult"/>
    <s v="North"/>
    <s v="Uttar Pradesh"/>
    <n v="30000"/>
    <n v="15793.41"/>
    <n v="61.8"/>
    <s v="Male"/>
    <s v="A-"/>
    <b v="0"/>
    <b v="0"/>
    <b v="1"/>
    <n v="2"/>
    <s v="Very Low"/>
    <n v="23.841672774970096"/>
    <b v="0"/>
    <b v="0"/>
    <s v="Diabetes"/>
    <s v="Ongoing Treatment"/>
    <b v="1"/>
    <s v="Medicare"/>
    <x v="1"/>
    <x v="12"/>
  </r>
  <r>
    <s v="PID0386"/>
    <s v="Adult"/>
    <s v="North"/>
    <s v="Uttar Pradesh"/>
    <n v="60000"/>
    <n v="46224.04"/>
    <n v="93.4"/>
    <s v="Female"/>
    <s v="A-"/>
    <b v="0"/>
    <b v="0"/>
    <b v="1"/>
    <n v="2"/>
    <s v="Very Low"/>
    <n v="29.150151368559037"/>
    <b v="1"/>
    <b v="1"/>
    <s v="Childbirth"/>
    <s v="Recovered"/>
    <b v="1"/>
    <s v="Aetna"/>
    <x v="0"/>
    <x v="13"/>
  </r>
  <r>
    <s v="PID0387"/>
    <s v="Middle-aged"/>
    <s v="North"/>
    <s v="Uttar Pradesh"/>
    <n v="24000"/>
    <n v="15849.300000000001"/>
    <n v="89.4"/>
    <s v="Male"/>
    <s v="B-"/>
    <b v="0"/>
    <b v="0"/>
    <b v="1"/>
    <n v="3"/>
    <s v="Low"/>
    <n v="30.934256055363328"/>
    <b v="1"/>
    <b v="1"/>
    <s v="Heart Disease"/>
    <s v="Critical"/>
    <b v="1"/>
    <s v="Medicare"/>
    <x v="3"/>
    <x v="16"/>
  </r>
  <r>
    <s v="PID0388"/>
    <s v="Middle-aged"/>
    <s v="East"/>
    <s v="West Bengal"/>
    <n v="30000"/>
    <n v="23214.36"/>
    <n v="92.9"/>
    <s v="Female"/>
    <s v="B-"/>
    <b v="0"/>
    <b v="1"/>
    <b v="1"/>
    <n v="2"/>
    <s v="Very Low"/>
    <n v="34.540452111838199"/>
    <b v="1"/>
    <b v="1"/>
    <s v="Heart Disease"/>
    <s v="Critical"/>
    <b v="1"/>
    <s v="Medicare"/>
    <x v="4"/>
    <x v="4"/>
  </r>
  <r>
    <s v="PID0389"/>
    <s v="Senior"/>
    <s v="East"/>
    <s v="West Bengal"/>
    <n v="16000"/>
    <n v="0"/>
    <n v="81.400000000000006"/>
    <s v="Male"/>
    <s v="AB+"/>
    <b v="0"/>
    <b v="1"/>
    <b v="0"/>
    <n v="20"/>
    <s v="Middle"/>
    <n v="33.448389217619983"/>
    <b v="1"/>
    <b v="1"/>
    <s v="Diabetes"/>
    <s v="Critical"/>
    <b v="0"/>
    <n v="0"/>
    <x v="1"/>
    <x v="11"/>
  </r>
  <r>
    <s v="PID0390"/>
    <s v="Middle-aged"/>
    <s v="South"/>
    <s v="Karnataka"/>
    <n v="75000"/>
    <n v="52324.55"/>
    <n v="70.7"/>
    <s v="Female"/>
    <s v="O-"/>
    <b v="0"/>
    <b v="1"/>
    <b v="1"/>
    <n v="12"/>
    <s v="Middle"/>
    <n v="30.600761772853186"/>
    <b v="1"/>
    <b v="1"/>
    <s v="Kidney Stones"/>
    <s v="Critical"/>
    <b v="1"/>
    <s v="Medicare"/>
    <x v="1"/>
    <x v="11"/>
  </r>
  <r>
    <s v="PID0391"/>
    <s v="Adult"/>
    <s v="South"/>
    <s v="Kerala"/>
    <n v="4000"/>
    <n v="0"/>
    <n v="72.8"/>
    <s v="Female"/>
    <s v="AB-"/>
    <b v="0"/>
    <b v="0"/>
    <b v="0"/>
    <n v="12"/>
    <s v="Middle"/>
    <n v="28.085336213880634"/>
    <b v="1"/>
    <b v="1"/>
    <s v="Childbirth"/>
    <s v="Critical"/>
    <b v="0"/>
    <n v="0"/>
    <x v="1"/>
    <x v="10"/>
  </r>
  <r>
    <s v="PID0392"/>
    <s v="Adult"/>
    <s v="South"/>
    <s v="Kerala"/>
    <n v="250000"/>
    <n v="154333.29999999999"/>
    <n v="90.2"/>
    <s v="Male"/>
    <s v="AB+"/>
    <b v="0"/>
    <s v="Yes"/>
    <b v="1"/>
    <n v="12"/>
    <s v="Middle"/>
    <n v="30.847098252453751"/>
    <b v="1"/>
    <b v="1"/>
    <s v="Heart Disease"/>
    <s v="Recovered"/>
    <b v="1"/>
    <s v="Medicare"/>
    <x v="3"/>
    <x v="15"/>
  </r>
  <r>
    <s v="PID0393"/>
    <s v="Senior"/>
    <s v="East"/>
    <s v="West Bengal"/>
    <n v="90000"/>
    <n v="54359.3"/>
    <n v="76.599999999999994"/>
    <s v="Female"/>
    <s v="B-"/>
    <b v="0"/>
    <b v="0"/>
    <b v="1"/>
    <n v="9"/>
    <s v="Lower-Middle"/>
    <n v="30.299434357818118"/>
    <b v="1"/>
    <b v="1"/>
    <s v="Appendicitis"/>
    <s v="Critical"/>
    <b v="1"/>
    <s v="Cigna"/>
    <x v="3"/>
    <x v="16"/>
  </r>
  <r>
    <s v="PID0394"/>
    <s v="Senior"/>
    <s v="West"/>
    <s v="Gujarat"/>
    <n v="45000"/>
    <n v="34948.050000000003"/>
    <n v="81.099999999999994"/>
    <s v="Male"/>
    <s v="AB-"/>
    <b v="0"/>
    <b v="0"/>
    <b v="1"/>
    <n v="25"/>
    <s v="Middle"/>
    <n v="32.079427237846602"/>
    <b v="1"/>
    <b v="1"/>
    <s v="Heart Disease"/>
    <s v="Recovered"/>
    <b v="1"/>
    <s v="UnitedHealthcare"/>
    <x v="0"/>
    <x v="0"/>
  </r>
  <r>
    <s v="PID0395"/>
    <s v="Adult"/>
    <s v="East"/>
    <s v="West Bengal"/>
    <n v="48000"/>
    <n v="31165.759999999998"/>
    <n v="79.3"/>
    <s v="Male"/>
    <s v="B+"/>
    <b v="0"/>
    <b v="0"/>
    <b v="1"/>
    <n v="0"/>
    <s v="Very Low"/>
    <n v="29.846813956114268"/>
    <b v="1"/>
    <b v="1"/>
    <s v="Heart Disease"/>
    <s v="Critical"/>
    <b v="1"/>
    <s v="UnitedHealthcare"/>
    <x v="0"/>
    <x v="9"/>
  </r>
  <r>
    <s v="PID0396"/>
    <s v="Senior"/>
    <s v="North"/>
    <s v="Uttar Pradesh"/>
    <n v="12000"/>
    <n v="9210.5399999999991"/>
    <n v="83.4"/>
    <s v="Female"/>
    <s v="AB+"/>
    <b v="0"/>
    <b v="0"/>
    <b v="1"/>
    <n v="0.5"/>
    <s v="Very Low"/>
    <n v="29.904263329628172"/>
    <b v="1"/>
    <b v="1"/>
    <s v="Cancer"/>
    <s v="Ongoing Treatment"/>
    <b v="1"/>
    <s v="Aetna"/>
    <x v="4"/>
    <x v="15"/>
  </r>
  <r>
    <s v="PID0397"/>
    <s v="Adult"/>
    <s v="North"/>
    <s v="Punjab"/>
    <n v="800"/>
    <n v="630.55999999999995"/>
    <n v="86.9"/>
    <s v="Female"/>
    <s v="A-"/>
    <b v="0"/>
    <b v="1"/>
    <b v="1"/>
    <n v="12"/>
    <s v="Middle"/>
    <n v="29.035383741521603"/>
    <b v="1"/>
    <b v="1"/>
    <s v="Respiratory Infection"/>
    <s v="Recovered"/>
    <b v="1"/>
    <s v="Blue Cross"/>
    <x v="2"/>
    <x v="2"/>
  </r>
  <r>
    <s v="PID0398"/>
    <s v="Adult"/>
    <s v="South"/>
    <s v="Kerala"/>
    <n v="24000"/>
    <n v="17480.04"/>
    <n v="65"/>
    <s v="Female"/>
    <s v="A+"/>
    <b v="0"/>
    <b v="0"/>
    <b v="1"/>
    <n v="12"/>
    <s v="Middle"/>
    <n v="23.030045351473927"/>
    <b v="0"/>
    <b v="0"/>
    <s v="Osteoarthritis"/>
    <s v="Recovered"/>
    <b v="1"/>
    <s v="UnitedHealthcare"/>
    <x v="1"/>
    <x v="10"/>
  </r>
  <r>
    <s v="PID0399"/>
    <s v="Adult"/>
    <s v="West"/>
    <s v="Maharashtra"/>
    <n v="60000"/>
    <n v="39419.75"/>
    <n v="89.7"/>
    <s v="Female"/>
    <s v="AB+"/>
    <b v="1"/>
    <b v="0"/>
    <b v="1"/>
    <n v="15"/>
    <s v="Middle"/>
    <n v="30.320443482963768"/>
    <b v="1"/>
    <b v="1"/>
    <s v="Stroke"/>
    <s v="Critical"/>
    <b v="1"/>
    <s v="Cigna"/>
    <x v="1"/>
    <x v="11"/>
  </r>
  <r>
    <s v="PID0400"/>
    <s v="Adult"/>
    <s v="North"/>
    <s v="Uttar Pradesh"/>
    <n v="24000"/>
    <n v="20401.560000000001"/>
    <n v="72"/>
    <s v="Female"/>
    <s v="A-"/>
    <s v="No"/>
    <b v="0"/>
    <b v="1"/>
    <n v="3"/>
    <s v="Low"/>
    <n v="26.1286108288576"/>
    <b v="0"/>
    <b v="0"/>
    <s v="Diabetes"/>
    <s v="Recovered"/>
    <b v="1"/>
    <s v="Cigna"/>
    <x v="0"/>
    <x v="0"/>
  </r>
  <r>
    <s v="PID0401"/>
    <s v="Senior"/>
    <s v="North"/>
    <s v="Uttar Pradesh"/>
    <n v="60000"/>
    <n v="31762.350000000002"/>
    <n v="46.9"/>
    <s v="Female"/>
    <s v="O-"/>
    <b v="1"/>
    <b v="1"/>
    <b v="1"/>
    <n v="2"/>
    <s v="Very Low"/>
    <n v="20.844444444444445"/>
    <b v="0"/>
    <b v="0"/>
    <s v="Appendicitis"/>
    <s v="Critical"/>
    <b v="1"/>
    <s v="Cigna"/>
    <x v="6"/>
    <x v="6"/>
  </r>
  <r>
    <s v="PID0402"/>
    <s v="Adult"/>
    <s v="West"/>
    <s v="Maharashtra"/>
    <n v="250000"/>
    <n v="207131.6"/>
    <n v="87.8"/>
    <s v="Female"/>
    <s v="A-"/>
    <b v="1"/>
    <b v="0"/>
    <b v="1"/>
    <n v="7"/>
    <s v="Lower-Middle"/>
    <n v="30.026332888752098"/>
    <b v="1"/>
    <b v="1"/>
    <s v="Diabetes"/>
    <s v="Ongoing Treatment"/>
    <b v="1"/>
    <s v="Medicare"/>
    <x v="0"/>
    <x v="13"/>
  </r>
  <r>
    <s v="PID0403"/>
    <s v="Middle-aged"/>
    <s v="South"/>
    <s v="Kerala"/>
    <n v="1600"/>
    <n v="1276.22"/>
    <n v="92.7"/>
    <s v="Male"/>
    <s v="A+"/>
    <b v="1"/>
    <b v="0"/>
    <b v="1"/>
    <n v="7"/>
    <s v="Lower-Middle"/>
    <n v="34.894463472467919"/>
    <b v="1"/>
    <b v="1"/>
    <s v="Heart Disease"/>
    <s v="Ongoing Treatment"/>
    <b v="1"/>
    <s v="Aetna"/>
    <x v="3"/>
    <x v="16"/>
  </r>
  <r>
    <s v="PID0404"/>
    <s v="Senior"/>
    <s v="South"/>
    <s v="Kerala"/>
    <n v="12000"/>
    <n v="8430.7800000000007"/>
    <n v="97.4"/>
    <s v="Male"/>
    <s v="O+"/>
    <b v="1"/>
    <b v="0"/>
    <b v="1"/>
    <n v="7"/>
    <s v="Lower-Middle"/>
    <n v="34.924163648750408"/>
    <b v="1"/>
    <b v="1"/>
    <s v="Childbirth"/>
    <s v="Ongoing Treatment"/>
    <b v="1"/>
    <s v="Blue Cross"/>
    <x v="1"/>
    <x v="11"/>
  </r>
  <r>
    <s v="PID0405"/>
    <s v="Adult"/>
    <s v="South"/>
    <s v="Karnataka"/>
    <n v="32000"/>
    <n v="25608.2"/>
    <n v="58.1"/>
    <s v="Female"/>
    <s v="O+"/>
    <b v="1"/>
    <b v="0"/>
    <b v="1"/>
    <n v="15"/>
    <s v="Middle"/>
    <n v="22.13839353757049"/>
    <b v="0"/>
    <b v="0"/>
    <s v="Fractured Arm"/>
    <s v="Ongoing Treatment"/>
    <b v="1"/>
    <s v="Blue Cross"/>
    <x v="3"/>
    <x v="15"/>
  </r>
  <r>
    <s v="PID0406"/>
    <s v="Adult"/>
    <s v="South"/>
    <s v="Karnataka"/>
    <n v="12000"/>
    <n v="0"/>
    <n v="86.9"/>
    <s v="Female"/>
    <s v="B+"/>
    <b v="0"/>
    <b v="0"/>
    <b v="0"/>
    <n v="15"/>
    <s v="Middle"/>
    <n v="32.707290451277807"/>
    <b v="1"/>
    <b v="1"/>
    <s v="Fractured Leg"/>
    <s v="Critical"/>
    <b v="0"/>
    <n v="0"/>
    <x v="2"/>
    <x v="3"/>
  </r>
  <r>
    <s v="PID0407"/>
    <s v="Senior"/>
    <s v="North"/>
    <s v="Punjab"/>
    <n v="100"/>
    <n v="60.99"/>
    <n v="80.5"/>
    <s v="Male"/>
    <s v="AB+"/>
    <b v="0"/>
    <b v="1"/>
    <b v="1"/>
    <n v="200"/>
    <s v="Very High"/>
    <n v="34.842451523545705"/>
    <b v="1"/>
    <b v="1"/>
    <s v="Childbirth"/>
    <s v="Critical"/>
    <b v="1"/>
    <s v="Aetna"/>
    <x v="0"/>
    <x v="14"/>
  </r>
  <r>
    <s v="PID0408"/>
    <s v="Middle-aged"/>
    <s v="East"/>
    <s v="West Bengal"/>
    <n v="24000"/>
    <n v="16421.2"/>
    <n v="74.099999999999994"/>
    <s v="Male"/>
    <s v="B+"/>
    <b v="0"/>
    <b v="0"/>
    <b v="1"/>
    <n v="7"/>
    <s v="Lower-Middle"/>
    <n v="28.945312499999993"/>
    <b v="1"/>
    <b v="1"/>
    <s v="Diabetes"/>
    <s v="Ongoing Treatment"/>
    <b v="1"/>
    <s v="Blue Cross"/>
    <x v="0"/>
    <x v="9"/>
  </r>
  <r>
    <s v="PID0409"/>
    <s v="Senior"/>
    <s v="East"/>
    <s v="West Bengal"/>
    <n v="48000"/>
    <n v="0"/>
    <n v="84.6"/>
    <s v="Female"/>
    <s v="AB-"/>
    <b v="0"/>
    <b v="0"/>
    <b v="0"/>
    <n v="5"/>
    <s v="Low"/>
    <n v="30.334540499838646"/>
    <b v="1"/>
    <b v="1"/>
    <s v="Fractured Arm"/>
    <s v="Critical"/>
    <b v="0"/>
    <n v="0"/>
    <x v="2"/>
    <x v="2"/>
  </r>
  <r>
    <s v="PID0410"/>
    <s v="Middle-aged"/>
    <s v="South"/>
    <s v="Karnataka"/>
    <n v="60000"/>
    <n v="0"/>
    <n v="87.2"/>
    <s v="Female"/>
    <s v="A+"/>
    <b v="0"/>
    <b v="1"/>
    <b v="0"/>
    <n v="20"/>
    <s v="Middle"/>
    <n v="33.226642280140219"/>
    <b v="1"/>
    <b v="1"/>
    <s v="Fractured Arm"/>
    <s v="Recovered"/>
    <b v="0"/>
    <n v="0"/>
    <x v="4"/>
    <x v="16"/>
  </r>
  <r>
    <s v="PID0411"/>
    <s v="Adult"/>
    <s v="North"/>
    <s v="Uttar Pradesh"/>
    <n v="800"/>
    <n v="401.91"/>
    <n v="87.6"/>
    <s v="Female"/>
    <s v="AB-"/>
    <b v="1"/>
    <b v="0"/>
    <b v="1"/>
    <n v="0.5"/>
    <s v="Very Low"/>
    <n v="31.789809841776744"/>
    <b v="1"/>
    <b v="1"/>
    <s v="Heart Disease"/>
    <s v="Ongoing Treatment"/>
    <b v="1"/>
    <s v="Cigna"/>
    <x v="1"/>
    <x v="10"/>
  </r>
  <r>
    <s v="PID0412"/>
    <s v="Middle-aged"/>
    <s v="South"/>
    <s v="Kerala"/>
    <n v="40000"/>
    <n v="0"/>
    <n v="86.3"/>
    <s v="Male"/>
    <s v="O+"/>
    <b v="0"/>
    <b v="0"/>
    <b v="0"/>
    <n v="90"/>
    <s v="High"/>
    <n v="32.08655562165378"/>
    <b v="1"/>
    <b v="1"/>
    <s v="Diabetes"/>
    <s v="Recovered"/>
    <b v="0"/>
    <n v="0"/>
    <x v="1"/>
    <x v="12"/>
  </r>
  <r>
    <s v="PID0413"/>
    <s v="Senior"/>
    <s v="North"/>
    <s v="Punjab"/>
    <n v="72000"/>
    <n v="36270.04"/>
    <n v="73.400000000000006"/>
    <s v="Female"/>
    <s v="O+"/>
    <b v="0"/>
    <b v="0"/>
    <b v="1"/>
    <n v="25"/>
    <s v="Middle"/>
    <n v="29.033661643131204"/>
    <b v="1"/>
    <b v="1"/>
    <s v="Fractured Leg"/>
    <s v="Recovered"/>
    <b v="1"/>
    <s v="Medicare"/>
    <x v="1"/>
    <x v="11"/>
  </r>
  <r>
    <s v="PID0414"/>
    <s v="Senior"/>
    <s v="East"/>
    <s v="West Bengal"/>
    <n v="60000"/>
    <n v="36798"/>
    <n v="55.9"/>
    <s v="Male"/>
    <s v="O+"/>
    <b v="0"/>
    <b v="0"/>
    <b v="1"/>
    <n v="40"/>
    <s v="Upper-Middle"/>
    <n v="24.194944598337951"/>
    <b v="0"/>
    <b v="0"/>
    <s v="Fractured Leg"/>
    <s v="Ongoing Treatment"/>
    <b v="1"/>
    <s v="Aetna"/>
    <x v="4"/>
    <x v="4"/>
  </r>
  <r>
    <s v="PID0415"/>
    <s v="Middle-aged"/>
    <s v="North"/>
    <s v="Uttar Pradesh"/>
    <n v="500"/>
    <n v="398.78"/>
    <n v="55"/>
    <s v="Female"/>
    <s v="AB-"/>
    <b v="1"/>
    <b v="0"/>
    <b v="1"/>
    <n v="2"/>
    <s v="Very Low"/>
    <n v="22.892819979188342"/>
    <b v="0"/>
    <b v="0"/>
    <s v="Prostate Cancer"/>
    <s v="Ongoing Treatment"/>
    <b v="1"/>
    <s v="Medicare"/>
    <x v="1"/>
    <x v="11"/>
  </r>
  <r>
    <s v="PID0416"/>
    <s v="Adult"/>
    <s v="East"/>
    <s v="West Bengal"/>
    <n v="32000"/>
    <n v="23542.2"/>
    <n v="86.7"/>
    <s v="Male"/>
    <s v="A+"/>
    <b v="0"/>
    <b v="1"/>
    <b v="1"/>
    <n v="15"/>
    <s v="Middle"/>
    <n v="32.632014754036661"/>
    <b v="1"/>
    <b v="1"/>
    <s v="Heart Disease"/>
    <s v="Recovered"/>
    <b v="1"/>
    <s v="Cigna"/>
    <x v="2"/>
    <x v="2"/>
  </r>
  <r>
    <s v="PID0417"/>
    <s v="Middle-aged"/>
    <s v="East"/>
    <s v="West Bengal"/>
    <n v="32000"/>
    <n v="20557.72"/>
    <n v="95.4"/>
    <s v="Female"/>
    <s v="O+"/>
    <b v="1"/>
    <b v="0"/>
    <b v="1"/>
    <n v="9"/>
    <s v="Lower-Middle"/>
    <n v="31.875438537872967"/>
    <b v="1"/>
    <b v="1"/>
    <s v="Heart Attack"/>
    <s v="Critical"/>
    <b v="1"/>
    <s v="Aetna"/>
    <x v="1"/>
    <x v="12"/>
  </r>
  <r>
    <s v="PID0418"/>
    <s v="Adult"/>
    <s v="South"/>
    <s v="Tamil Nadu"/>
    <n v="90000"/>
    <n v="66424.05"/>
    <n v="68.7"/>
    <s v="Male"/>
    <s v="B+"/>
    <b v="0"/>
    <b v="0"/>
    <b v="1"/>
    <n v="25"/>
    <s v="Middle"/>
    <n v="22.432653061224492"/>
    <b v="0"/>
    <b v="0"/>
    <s v="Prostate Cancer"/>
    <s v="Ongoing Treatment"/>
    <b v="1"/>
    <s v="UnitedHealthcare"/>
    <x v="1"/>
    <x v="10"/>
  </r>
  <r>
    <s v="PID0419"/>
    <s v="Middle-aged"/>
    <s v="South"/>
    <s v="Kerala"/>
    <n v="200000"/>
    <n v="114686.88"/>
    <n v="86.5"/>
    <s v="Male"/>
    <s v="AB+"/>
    <b v="1"/>
    <b v="0"/>
    <b v="1"/>
    <n v="12"/>
    <s v="Middle"/>
    <n v="33.370626133251029"/>
    <b v="1"/>
    <b v="1"/>
    <s v="Osteoarthritis"/>
    <s v="Ongoing Treatment"/>
    <b v="1"/>
    <s v="Aetna"/>
    <x v="0"/>
    <x v="9"/>
  </r>
  <r>
    <s v="PID0420"/>
    <s v="Senior"/>
    <s v="West"/>
    <s v="Gujarat"/>
    <n v="240000"/>
    <n v="131303.88"/>
    <n v="92.2"/>
    <s v="Male"/>
    <s v="A-"/>
    <b v="0"/>
    <b v="0"/>
    <b v="1"/>
    <n v="25"/>
    <s v="Middle"/>
    <n v="34.702096428168169"/>
    <b v="1"/>
    <b v="1"/>
    <s v="Prostate Cancer"/>
    <s v="Critical"/>
    <b v="1"/>
    <s v="Blue Cross"/>
    <x v="0"/>
    <x v="14"/>
  </r>
  <r>
    <s v="PID0421"/>
    <s v="Senior"/>
    <s v="West"/>
    <s v="Gujarat"/>
    <n v="45000"/>
    <n v="26761.53"/>
    <n v="72"/>
    <s v="Female"/>
    <s v="AB+"/>
    <b v="0"/>
    <b v="0"/>
    <b v="1"/>
    <n v="12"/>
    <s v="Middle"/>
    <n v="26.1286108288576"/>
    <b v="0"/>
    <b v="0"/>
    <s v="Stroke"/>
    <s v="Recovered"/>
    <b v="1"/>
    <s v="Aetna"/>
    <x v="6"/>
    <x v="6"/>
  </r>
  <r>
    <s v="PID0422"/>
    <s v="Middle-aged"/>
    <s v="South"/>
    <s v="Kerala"/>
    <n v="800"/>
    <n v="0"/>
    <n v="69.3"/>
    <s v="Female"/>
    <s v="A-"/>
    <b v="0"/>
    <b v="0"/>
    <b v="0"/>
    <n v="20"/>
    <s v="Middle"/>
    <n v="28.844953173777309"/>
    <b v="1"/>
    <b v="1"/>
    <s v="Childbirth"/>
    <s v="Ongoing Treatment"/>
    <b v="0"/>
    <n v="0"/>
    <x v="1"/>
    <x v="1"/>
  </r>
  <r>
    <s v="PID0423"/>
    <s v="Middle-aged"/>
    <s v="South"/>
    <s v="Tamil Nadu"/>
    <n v="250000"/>
    <n v="160812.4"/>
    <n v="106.1"/>
    <s v="Female"/>
    <s v="A-"/>
    <b v="0"/>
    <b v="0"/>
    <b v="1"/>
    <n v="5"/>
    <s v="Low"/>
    <n v="33.113822914390937"/>
    <b v="1"/>
    <b v="1"/>
    <s v="Heart Attack"/>
    <s v="Recovered"/>
    <b v="1"/>
    <s v="Medicare"/>
    <x v="3"/>
    <x v="5"/>
  </r>
  <r>
    <s v="PID0424"/>
    <s v="Middle-aged"/>
    <s v="North"/>
    <s v="Punjab"/>
    <n v="800"/>
    <n v="411.18"/>
    <n v="86.3"/>
    <s v="Male"/>
    <s v="AB-"/>
    <b v="0"/>
    <b v="0"/>
    <b v="1"/>
    <n v="5"/>
    <s v="Low"/>
    <n v="34.569780483896807"/>
    <b v="1"/>
    <b v="1"/>
    <s v="Cancer"/>
    <s v="Critical"/>
    <b v="1"/>
    <s v="UnitedHealthcare"/>
    <x v="0"/>
    <x v="14"/>
  </r>
  <r>
    <s v="PID0425"/>
    <s v="Adult"/>
    <s v="West"/>
    <s v="Maharashtra"/>
    <n v="45000"/>
    <n v="33185.19"/>
    <n v="60.9"/>
    <s v="Male"/>
    <s v="B+"/>
    <b v="1"/>
    <s v="No"/>
    <b v="1"/>
    <n v="12"/>
    <s v="Middle"/>
    <n v="22.369146005509645"/>
    <b v="0"/>
    <b v="0"/>
    <s v="Appendicitis"/>
    <s v="Recovered"/>
    <b v="1"/>
    <s v="Aetna"/>
    <x v="0"/>
    <x v="9"/>
  </r>
  <r>
    <s v="PID0426"/>
    <s v="Middle-aged"/>
    <s v="South"/>
    <s v="Kerala"/>
    <n v="800"/>
    <n v="0"/>
    <n v="77.599999999999994"/>
    <s v="Female"/>
    <s v="O+"/>
    <b v="1"/>
    <b v="1"/>
    <b v="0"/>
    <n v="9"/>
    <s v="Lower-Middle"/>
    <n v="34.033595017762373"/>
    <b v="1"/>
    <b v="1"/>
    <s v="Hypertension"/>
    <s v="Critical"/>
    <b v="0"/>
    <n v="0"/>
    <x v="0"/>
    <x v="13"/>
  </r>
  <r>
    <s v="PID0427"/>
    <s v="Adult"/>
    <s v="North"/>
    <s v="Uttar Pradesh"/>
    <n v="40000"/>
    <n v="24492.959999999999"/>
    <n v="66"/>
    <s v="Female"/>
    <s v="B+"/>
    <b v="0"/>
    <b v="0"/>
    <b v="1"/>
    <n v="3"/>
    <s v="Low"/>
    <n v="22.309356408869661"/>
    <b v="0"/>
    <b v="0"/>
    <s v="Hypertension"/>
    <s v="Ongoing Treatment"/>
    <b v="1"/>
    <s v="Blue Cross"/>
    <x v="1"/>
    <x v="1"/>
  </r>
  <r>
    <s v="PID0428"/>
    <s v="Middle-aged"/>
    <s v="East"/>
    <s v="West Bengal"/>
    <n v="3000"/>
    <n v="2095.89"/>
    <n v="83.6"/>
    <s v="Female"/>
    <s v="A+"/>
    <b v="0"/>
    <b v="0"/>
    <b v="1"/>
    <n v="5"/>
    <s v="Low"/>
    <n v="34.352399737015119"/>
    <b v="1"/>
    <b v="1"/>
    <s v="Diabetes"/>
    <s v="Ongoing Treatment"/>
    <b v="1"/>
    <s v="Aetna"/>
    <x v="0"/>
    <x v="0"/>
  </r>
  <r>
    <s v="PID0429"/>
    <s v="Senior"/>
    <s v="North"/>
    <s v="Punjab"/>
    <n v="40000"/>
    <n v="33618.6"/>
    <n v="58.9"/>
    <s v="Male"/>
    <s v="AB+"/>
    <b v="0"/>
    <b v="0"/>
    <b v="1"/>
    <n v="2"/>
    <s v="Very Low"/>
    <n v="22.168692837517408"/>
    <b v="0"/>
    <b v="0"/>
    <s v="Fractured Leg"/>
    <s v="Recovered"/>
    <b v="1"/>
    <s v="UnitedHealthcare"/>
    <x v="3"/>
    <x v="5"/>
  </r>
  <r>
    <s v="PID0430"/>
    <s v="Middle-aged"/>
    <s v="South"/>
    <s v="Tamil Nadu"/>
    <n v="72000"/>
    <n v="58499.199999999997"/>
    <n v="79"/>
    <s v="Female"/>
    <s v="B-"/>
    <b v="0"/>
    <b v="0"/>
    <b v="1"/>
    <n v="5"/>
    <s v="Low"/>
    <n v="29.372397382510414"/>
    <b v="1"/>
    <b v="1"/>
    <s v="Heart Attack"/>
    <s v="Ongoing Treatment"/>
    <b v="1"/>
    <s v="Blue Cross"/>
    <x v="0"/>
    <x v="13"/>
  </r>
  <r>
    <s v="PID0431"/>
    <s v="Middle-aged"/>
    <s v="East"/>
    <s v="West Bengal"/>
    <n v="12000"/>
    <n v="6952.4400000000005"/>
    <n v="98.2"/>
    <s v="Male"/>
    <s v="O-"/>
    <b v="0"/>
    <b v="0"/>
    <b v="1"/>
    <n v="120"/>
    <s v="Very High"/>
    <n v="31.34476044559354"/>
    <b v="1"/>
    <b v="1"/>
    <s v="Kidney Stones"/>
    <s v="Ongoing Treatment"/>
    <b v="1"/>
    <s v="Cigna"/>
    <x v="2"/>
    <x v="3"/>
  </r>
  <r>
    <s v="PID0432"/>
    <s v="Adult"/>
    <s v="North"/>
    <s v="Uttar Pradesh"/>
    <n v="54000"/>
    <n v="34491.06"/>
    <n v="74.7"/>
    <s v="Female"/>
    <s v="A-"/>
    <b v="0"/>
    <b v="0"/>
    <b v="1"/>
    <n v="0.5"/>
    <s v="Very Low"/>
    <n v="24.673008323424494"/>
    <b v="0"/>
    <b v="0"/>
    <s v="Prostate Cancer"/>
    <s v="Ongoing Treatment"/>
    <b v="1"/>
    <s v="Aetna"/>
    <x v="1"/>
    <x v="11"/>
  </r>
  <r>
    <s v="PID0433"/>
    <s v="Middle-aged"/>
    <s v="South"/>
    <s v="Kerala"/>
    <n v="45000"/>
    <n v="24593.67"/>
    <n v="80.400000000000006"/>
    <s v="Female"/>
    <s v="O-"/>
    <b v="0"/>
    <b v="0"/>
    <b v="1"/>
    <n v="200"/>
    <s v="Very High"/>
    <n v="29.531680440771357"/>
    <b v="1"/>
    <b v="1"/>
    <s v="Heart Disease"/>
    <s v="Critical"/>
    <b v="1"/>
    <s v="Blue Cross"/>
    <x v="5"/>
    <x v="6"/>
  </r>
  <r>
    <s v="PID0434"/>
    <s v="Middle-aged"/>
    <s v="South"/>
    <s v="Karnataka"/>
    <n v="100"/>
    <n v="52.32"/>
    <n v="60.8"/>
    <s v="Female"/>
    <s v="O-"/>
    <b v="0"/>
    <b v="1"/>
    <b v="1"/>
    <n v="12"/>
    <s v="Middle"/>
    <n v="25.636700961376285"/>
    <b v="0"/>
    <b v="0"/>
    <s v="Diabetes"/>
    <s v="Critical"/>
    <b v="1"/>
    <s v="Cigna"/>
    <x v="1"/>
    <x v="1"/>
  </r>
  <r>
    <s v="PID0435"/>
    <s v="Middle-aged"/>
    <s v="West"/>
    <s v="Gujarat"/>
    <n v="24000"/>
    <n v="18705.88"/>
    <n v="56"/>
    <s v="Male"/>
    <s v="B+"/>
    <b v="0"/>
    <b v="0"/>
    <b v="1"/>
    <n v="12"/>
    <s v="Middle"/>
    <n v="21.338210638622158"/>
    <b v="0"/>
    <b v="0"/>
    <s v="Cancer"/>
    <s v="Critical"/>
    <b v="1"/>
    <s v="Aetna"/>
    <x v="2"/>
    <x v="3"/>
  </r>
  <r>
    <s v="PID0436"/>
    <s v="Adult"/>
    <s v="West"/>
    <s v="Gujarat"/>
    <n v="18000"/>
    <n v="13355.46"/>
    <n v="74.400000000000006"/>
    <s v="Female"/>
    <s v="A-"/>
    <b v="0"/>
    <b v="0"/>
    <b v="1"/>
    <n v="5"/>
    <s v="Low"/>
    <n v="29.062499999999996"/>
    <b v="1"/>
    <b v="1"/>
    <s v="Kidney Stones"/>
    <s v="Critical"/>
    <b v="1"/>
    <s v="Cigna"/>
    <x v="0"/>
    <x v="0"/>
  </r>
  <r>
    <s v="PID0437"/>
    <s v="Senior"/>
    <s v="South"/>
    <s v="Kerala"/>
    <n v="54000"/>
    <n v="27150.75"/>
    <n v="63.4"/>
    <s v="Male"/>
    <s v="AB+"/>
    <b v="0"/>
    <b v="0"/>
    <b v="1"/>
    <n v="200"/>
    <s v="Very High"/>
    <n v="23.287419651056016"/>
    <b v="0"/>
    <b v="0"/>
    <s v="Fractured Arm"/>
    <s v="Ongoing Treatment"/>
    <b v="1"/>
    <s v="Aetna"/>
    <x v="0"/>
    <x v="0"/>
  </r>
  <r>
    <s v="PID0438"/>
    <s v="Senior"/>
    <s v="North"/>
    <s v="Punjab"/>
    <n v="500"/>
    <n v="393.88"/>
    <n v="86"/>
    <s v="Male"/>
    <s v="O+"/>
    <b v="0"/>
    <b v="1"/>
    <b v="1"/>
    <n v="3"/>
    <s v="Low"/>
    <n v="32.769394909312595"/>
    <b v="1"/>
    <b v="1"/>
    <s v="Kidney Stones"/>
    <s v="Ongoing Treatment"/>
    <b v="1"/>
    <s v="Medicare"/>
    <x v="4"/>
    <x v="16"/>
  </r>
  <r>
    <s v="PID0439"/>
    <s v="Senior"/>
    <s v="South"/>
    <s v="Karnataka"/>
    <n v="48000"/>
    <n v="33606.400000000001"/>
    <n v="78.8"/>
    <s v="Female"/>
    <s v="B-"/>
    <b v="0"/>
    <b v="0"/>
    <b v="1"/>
    <n v="150"/>
    <s v="Very High"/>
    <n v="30.781249999999993"/>
    <b v="1"/>
    <b v="1"/>
    <s v="Diabetes"/>
    <s v="Ongoing Treatment"/>
    <b v="1"/>
    <s v="Cigna"/>
    <x v="1"/>
    <x v="12"/>
  </r>
  <r>
    <s v="PID0440"/>
    <s v="Middle-aged"/>
    <s v="West"/>
    <s v="Gujarat"/>
    <n v="72000"/>
    <n v="36669.199999999997"/>
    <n v="74.599999999999994"/>
    <s v="Male"/>
    <s v="O-"/>
    <b v="0"/>
    <b v="1"/>
    <b v="1"/>
    <n v="25"/>
    <s v="Middle"/>
    <n v="25.512123388393011"/>
    <b v="0"/>
    <b v="0"/>
    <s v="Stroke"/>
    <s v="Recovered"/>
    <b v="1"/>
    <s v="Cigna"/>
    <x v="3"/>
    <x v="15"/>
  </r>
  <r>
    <s v="PID0441"/>
    <s v="Senior"/>
    <s v="South"/>
    <s v="Tamil Nadu"/>
    <n v="200"/>
    <n v="101.26"/>
    <n v="88.5"/>
    <s v="Female"/>
    <s v="AB-"/>
    <b v="0"/>
    <b v="0"/>
    <b v="1"/>
    <n v="4"/>
    <s v="Low"/>
    <n v="34.570312499999993"/>
    <b v="1"/>
    <b v="1"/>
    <s v="Fractured Arm"/>
    <s v="Ongoing Treatment"/>
    <b v="1"/>
    <s v="Blue Cross"/>
    <x v="0"/>
    <x v="13"/>
  </r>
  <r>
    <s v="PID0442"/>
    <s v="Middle-aged"/>
    <s v="South"/>
    <s v="Karnataka"/>
    <n v="20000"/>
    <n v="10124.379999999999"/>
    <n v="59.1"/>
    <s v="Male"/>
    <s v="B-"/>
    <b v="0"/>
    <b v="0"/>
    <b v="1"/>
    <n v="12"/>
    <s v="Middle"/>
    <n v="20.692552781765347"/>
    <b v="0"/>
    <b v="0"/>
    <s v="Diabetes"/>
    <s v="Recovered"/>
    <b v="1"/>
    <s v="UnitedHealthcare"/>
    <x v="1"/>
    <x v="12"/>
  </r>
  <r>
    <s v="PID0443"/>
    <s v="Adult"/>
    <s v="North"/>
    <s v="Uttar Pradesh"/>
    <n v="60000"/>
    <n v="37390.25"/>
    <n v="72.900000000000006"/>
    <s v="Male"/>
    <s v="B-"/>
    <b v="0"/>
    <b v="0"/>
    <b v="1"/>
    <n v="1"/>
    <s v="Very Low"/>
    <n v="25.524316375477053"/>
    <b v="0"/>
    <b v="0"/>
    <s v="Fractured Leg"/>
    <s v="Ongoing Treatment"/>
    <b v="1"/>
    <s v="Aetna"/>
    <x v="6"/>
    <x v="6"/>
  </r>
  <r>
    <s v="PID0444"/>
    <s v="Middle-aged"/>
    <s v="North"/>
    <s v="Punjab"/>
    <n v="45000"/>
    <n v="39564"/>
    <n v="83"/>
    <s v="Male"/>
    <s v="B+"/>
    <b v="0"/>
    <b v="0"/>
    <b v="1"/>
    <n v="2"/>
    <s v="Very Low"/>
    <n v="31.239414355075468"/>
    <b v="1"/>
    <b v="1"/>
    <s v="Diabetes"/>
    <s v="Critical"/>
    <b v="1"/>
    <s v="Blue Cross"/>
    <x v="6"/>
    <x v="6"/>
  </r>
  <r>
    <s v="PID0445"/>
    <s v="Adult"/>
    <s v="North"/>
    <s v="Punjab"/>
    <n v="24000"/>
    <n v="14404.98"/>
    <n v="69.2"/>
    <s v="Female"/>
    <s v="A+"/>
    <b v="0"/>
    <b v="1"/>
    <b v="1"/>
    <n v="20"/>
    <s v="Middle"/>
    <n v="26.696500906600825"/>
    <b v="0"/>
    <b v="0"/>
    <s v="Prostate Cancer"/>
    <s v="Critical"/>
    <b v="1"/>
    <s v="UnitedHealthcare"/>
    <x v="5"/>
    <x v="17"/>
  </r>
  <r>
    <s v="PID0446"/>
    <s v="Senior"/>
    <s v="North"/>
    <s v="Uttar Pradesh"/>
    <n v="15000"/>
    <n v="9615.15"/>
    <n v="77.7"/>
    <s v="Female"/>
    <s v="O+"/>
    <b v="0"/>
    <b v="0"/>
    <b v="1"/>
    <n v="0.5"/>
    <s v="Very Low"/>
    <n v="30.734543728491751"/>
    <b v="1"/>
    <b v="1"/>
    <s v="Fractured Leg"/>
    <s v="Recovered"/>
    <b v="1"/>
    <s v="Aetna"/>
    <x v="2"/>
    <x v="2"/>
  </r>
  <r>
    <s v="PID0447"/>
    <s v="Adult"/>
    <s v="South"/>
    <s v="Kerala"/>
    <n v="250000"/>
    <n v="166346.30000000002"/>
    <n v="89.9"/>
    <s v="Female"/>
    <s v="A+"/>
    <b v="0"/>
    <b v="0"/>
    <b v="1"/>
    <n v="7"/>
    <s v="Lower-Middle"/>
    <n v="33.836425909894992"/>
    <b v="1"/>
    <b v="1"/>
    <s v="Heart Attack"/>
    <s v="Critical"/>
    <b v="1"/>
    <s v="Aetna"/>
    <x v="1"/>
    <x v="11"/>
  </r>
  <r>
    <s v="PID0448"/>
    <s v="Adult"/>
    <s v="North"/>
    <s v="Uttar Pradesh"/>
    <n v="24000"/>
    <n v="21098.2"/>
    <n v="84.7"/>
    <s v="Female"/>
    <s v="O+"/>
    <b v="0"/>
    <b v="0"/>
    <b v="1"/>
    <n v="1"/>
    <s v="Very Low"/>
    <n v="31.491671624033319"/>
    <b v="1"/>
    <b v="1"/>
    <s v="Prostate Cancer"/>
    <s v="Critical"/>
    <b v="1"/>
    <s v="Medicare"/>
    <x v="0"/>
    <x v="14"/>
  </r>
  <r>
    <s v="PID0449"/>
    <s v="Senior"/>
    <s v="North"/>
    <s v="Punjab"/>
    <n v="250000"/>
    <n v="185578.5"/>
    <n v="74.599999999999994"/>
    <s v="Male"/>
    <s v="B+"/>
    <b v="0"/>
    <b v="0"/>
    <b v="1"/>
    <n v="2"/>
    <s v="Very Low"/>
    <n v="29.508326411138796"/>
    <b v="1"/>
    <b v="1"/>
    <s v="Fractured Leg"/>
    <s v="Critical"/>
    <b v="1"/>
    <s v="Cigna"/>
    <x v="1"/>
    <x v="12"/>
  </r>
  <r>
    <s v="PID0450"/>
    <s v="Middle-aged"/>
    <s v="West"/>
    <s v="Maharashtra"/>
    <n v="300000"/>
    <n v="0"/>
    <n v="93.5"/>
    <s v="Female"/>
    <s v="A-"/>
    <b v="0"/>
    <b v="0"/>
    <b v="0"/>
    <n v="15"/>
    <s v="Middle"/>
    <n v="33.127834467120188"/>
    <b v="1"/>
    <b v="1"/>
    <s v="Fractured Leg"/>
    <s v="Critical"/>
    <b v="0"/>
    <n v="0"/>
    <x v="2"/>
    <x v="3"/>
  </r>
  <r>
    <s v="PID0451"/>
    <s v="Adult"/>
    <s v="East"/>
    <s v="West Bengal"/>
    <n v="18000"/>
    <n v="15254.939999999999"/>
    <n v="83.6"/>
    <s v="Female"/>
    <s v="AB-"/>
    <b v="1"/>
    <b v="0"/>
    <b v="1"/>
    <n v="12"/>
    <s v="Middle"/>
    <n v="31.082688875669248"/>
    <b v="1"/>
    <b v="1"/>
    <s v="Hypertension"/>
    <s v="Critical"/>
    <b v="1"/>
    <s v="Cigna"/>
    <x v="1"/>
    <x v="1"/>
  </r>
  <r>
    <s v="PID0452"/>
    <s v="Adult"/>
    <s v="South"/>
    <s v="Karnataka"/>
    <n v="3000"/>
    <n v="2236.71"/>
    <n v="69.3"/>
    <s v="Female"/>
    <s v="O+"/>
    <b v="0"/>
    <b v="1"/>
    <b v="1"/>
    <n v="2"/>
    <s v="Very Low"/>
    <n v="24.553571428571431"/>
    <b v="0"/>
    <b v="0"/>
    <s v="Cancer"/>
    <s v="Recovered"/>
    <b v="1"/>
    <s v="Blue Cross"/>
    <x v="3"/>
    <x v="5"/>
  </r>
  <r>
    <s v="PID0453"/>
    <s v="Adult"/>
    <s v="North"/>
    <s v="Uttar Pradesh"/>
    <n v="18000"/>
    <n v="0"/>
    <n v="72"/>
    <s v="Male"/>
    <s v="B-"/>
    <b v="0"/>
    <b v="1"/>
    <b v="0"/>
    <n v="2"/>
    <s v="Very Low"/>
    <n v="24.056934745564501"/>
    <b v="0"/>
    <b v="0"/>
    <s v="Fractured Arm"/>
    <s v="Ongoing Treatment"/>
    <b v="0"/>
    <n v="0"/>
    <x v="6"/>
    <x v="6"/>
  </r>
  <r>
    <s v="PID0454"/>
    <s v="Middle-aged"/>
    <s v="South"/>
    <s v="Karnataka"/>
    <n v="32000"/>
    <n v="18500.68"/>
    <n v="84.8"/>
    <s v="Male"/>
    <s v="AB-"/>
    <b v="0"/>
    <b v="1"/>
    <b v="1"/>
    <n v="25"/>
    <s v="Middle"/>
    <n v="26.764297437192273"/>
    <b v="0"/>
    <b v="0"/>
    <s v="Childbirth"/>
    <s v="Ongoing Treatment"/>
    <b v="1"/>
    <s v="Cigna"/>
    <x v="1"/>
    <x v="1"/>
  </r>
  <r>
    <s v="PID0455"/>
    <s v="Young Adult"/>
    <s v="South"/>
    <s v="Kerala"/>
    <n v="100"/>
    <n v="73.209999999999994"/>
    <n v="97.4"/>
    <s v="Female"/>
    <s v="AB-"/>
    <s v="No"/>
    <s v="No"/>
    <b v="1"/>
    <n v="12"/>
    <s v="Middle"/>
    <n v="32.923201730665227"/>
    <b v="1"/>
    <b v="1"/>
    <s v="Fractured Arm"/>
    <s v="Recovered"/>
    <b v="1"/>
    <s v="Cigna"/>
    <x v="2"/>
    <x v="3"/>
  </r>
  <r>
    <s v="PID0456"/>
    <s v="Middle-aged"/>
    <s v="South"/>
    <s v="Tamil Nadu"/>
    <n v="54000"/>
    <n v="0"/>
    <n v="89.3"/>
    <s v="Male"/>
    <s v="O+"/>
    <b v="0"/>
    <b v="0"/>
    <b v="0"/>
    <n v="4"/>
    <s v="Low"/>
    <n v="32.800734618916437"/>
    <b v="1"/>
    <b v="1"/>
    <s v="Cancer"/>
    <s v="Recovered"/>
    <b v="0"/>
    <n v="0"/>
    <x v="3"/>
    <x v="16"/>
  </r>
  <r>
    <s v="PID0457"/>
    <s v="Middle-aged"/>
    <s v="East"/>
    <s v="West Bengal"/>
    <n v="800"/>
    <n v="565.26"/>
    <n v="69.5"/>
    <s v="Female"/>
    <s v="AB-"/>
    <b v="1"/>
    <b v="0"/>
    <b v="1"/>
    <n v="2"/>
    <s v="Very Low"/>
    <n v="25.221367397300046"/>
    <b v="0"/>
    <b v="0"/>
    <s v="Fractured Arm"/>
    <s v="Recovered"/>
    <b v="1"/>
    <s v="Aetna"/>
    <x v="1"/>
    <x v="10"/>
  </r>
  <r>
    <s v="PID0458"/>
    <s v="Adult"/>
    <s v="North"/>
    <s v="Uttar Pradesh"/>
    <n v="72000"/>
    <n v="45460.44"/>
    <n v="87.7"/>
    <s v="Female"/>
    <s v="O-"/>
    <b v="0"/>
    <b v="0"/>
    <b v="1"/>
    <n v="2"/>
    <s v="Very Low"/>
    <n v="31.826099579039052"/>
    <b v="1"/>
    <b v="1"/>
    <s v="Childbirth"/>
    <s v="Ongoing Treatment"/>
    <b v="1"/>
    <s v="UnitedHealthcare"/>
    <x v="1"/>
    <x v="11"/>
  </r>
  <r>
    <s v="PID0459"/>
    <s v="Senior"/>
    <s v="South"/>
    <s v="Karnataka"/>
    <n v="40000"/>
    <n v="21188.600000000002"/>
    <n v="81.2"/>
    <s v="Male"/>
    <s v="B-"/>
    <b v="0"/>
    <b v="0"/>
    <b v="1"/>
    <n v="25"/>
    <s v="Middle"/>
    <n v="33.798126951092605"/>
    <b v="1"/>
    <b v="1"/>
    <s v="Heart Attack"/>
    <s v="Recovered"/>
    <b v="1"/>
    <s v="Blue Cross"/>
    <x v="1"/>
    <x v="11"/>
  </r>
  <r>
    <s v="PID0460"/>
    <s v="Adult"/>
    <s v="West"/>
    <s v="Gujarat"/>
    <n v="40000"/>
    <n v="35616"/>
    <n v="95.7"/>
    <s v="Male"/>
    <s v="A-"/>
    <b v="0"/>
    <b v="0"/>
    <b v="1"/>
    <n v="20"/>
    <s v="Middle"/>
    <n v="31.609195402298852"/>
    <b v="1"/>
    <b v="1"/>
    <s v="Kidney Stones"/>
    <s v="Recovered"/>
    <b v="1"/>
    <s v="UnitedHealthcare"/>
    <x v="0"/>
    <x v="0"/>
  </r>
  <r>
    <s v="PID0461"/>
    <s v="Middle-aged"/>
    <s v="North"/>
    <s v="Uttar Pradesh"/>
    <n v="32000"/>
    <n v="0"/>
    <n v="54.9"/>
    <s v="Male"/>
    <s v="AB+"/>
    <b v="0"/>
    <b v="0"/>
    <b v="0"/>
    <n v="1"/>
    <s v="Very Low"/>
    <n v="20.919067215363508"/>
    <b v="0"/>
    <b v="0"/>
    <s v="Childbirth"/>
    <s v="Recovered"/>
    <b v="0"/>
    <n v="0"/>
    <x v="3"/>
    <x v="5"/>
  </r>
  <r>
    <s v="PID0462"/>
    <s v="Adult"/>
    <s v="South"/>
    <s v="Karnataka"/>
    <n v="54000"/>
    <n v="27921.96"/>
    <n v="89.1"/>
    <s v="Female"/>
    <s v="O+"/>
    <b v="0"/>
    <b v="0"/>
    <b v="1"/>
    <n v="25"/>
    <s v="Middle"/>
    <n v="30.830449826989621"/>
    <b v="1"/>
    <b v="1"/>
    <s v="Prostate Cancer"/>
    <s v="Critical"/>
    <b v="1"/>
    <s v="Blue Cross"/>
    <x v="1"/>
    <x v="12"/>
  </r>
  <r>
    <s v="PID0463"/>
    <s v="Middle-aged"/>
    <s v="East"/>
    <s v="West Bengal"/>
    <n v="40000"/>
    <n v="23114.3"/>
    <n v="86.6"/>
    <s v="Male"/>
    <s v="B-"/>
    <b v="0"/>
    <b v="0"/>
    <b v="1"/>
    <n v="7"/>
    <s v="Lower-Middle"/>
    <n v="29.27257977285019"/>
    <b v="1"/>
    <b v="1"/>
    <s v="Stroke"/>
    <s v="Ongoing Treatment"/>
    <b v="1"/>
    <s v="Aetna"/>
    <x v="2"/>
    <x v="3"/>
  </r>
  <r>
    <s v="PID0464"/>
    <s v="Senior"/>
    <s v="South"/>
    <s v="Kerala"/>
    <n v="800"/>
    <n v="0"/>
    <n v="88.4"/>
    <s v="Female"/>
    <s v="O+"/>
    <b v="0"/>
    <b v="0"/>
    <b v="0"/>
    <n v="12"/>
    <s v="Middle"/>
    <n v="32.470156106519745"/>
    <b v="1"/>
    <b v="1"/>
    <s v="Cancer"/>
    <s v="Recovered"/>
    <b v="0"/>
    <n v="0"/>
    <x v="0"/>
    <x v="9"/>
  </r>
  <r>
    <s v="PID0465"/>
    <s v="Adult"/>
    <s v="West"/>
    <s v="Maharashtra"/>
    <n v="32000"/>
    <n v="26512.240000000002"/>
    <n v="84.7"/>
    <s v="Male"/>
    <s v="A-"/>
    <b v="0"/>
    <b v="1"/>
    <b v="1"/>
    <n v="7"/>
    <s v="Lower-Middle"/>
    <n v="30.00992063492064"/>
    <s v="Yes"/>
    <b v="1"/>
    <s v="Heart Disease"/>
    <s v="Recovered"/>
    <b v="1"/>
    <s v="UnitedHealthcare"/>
    <x v="1"/>
    <x v="10"/>
  </r>
  <r>
    <s v="PID0466"/>
    <s v="Senior"/>
    <s v="South"/>
    <s v="Kerala"/>
    <n v="12000"/>
    <n v="0"/>
    <n v="74.8"/>
    <s v="Female"/>
    <s v="B-"/>
    <b v="0"/>
    <b v="1"/>
    <b v="0"/>
    <n v="9"/>
    <s v="Lower-Middle"/>
    <n v="31.134235171696144"/>
    <b v="1"/>
    <b v="1"/>
    <s v="Stroke"/>
    <s v="Ongoing Treatment"/>
    <b v="0"/>
    <n v="0"/>
    <x v="3"/>
    <x v="15"/>
  </r>
  <r>
    <s v="PID0467"/>
    <s v="Senior"/>
    <s v="West"/>
    <s v="Maharashtra"/>
    <n v="40000"/>
    <n v="0"/>
    <n v="85.2"/>
    <s v="Male"/>
    <s v="O-"/>
    <b v="1"/>
    <b v="1"/>
    <b v="0"/>
    <n v="7"/>
    <s v="Lower-Middle"/>
    <n v="33.701198528539216"/>
    <b v="1"/>
    <b v="1"/>
    <s v="Hypertension"/>
    <s v="Ongoing Treatment"/>
    <b v="0"/>
    <n v="0"/>
    <x v="0"/>
    <x v="13"/>
  </r>
  <r>
    <s v="PID0468"/>
    <s v="Young Adult"/>
    <s v="North"/>
    <s v="Punjab"/>
    <n v="21000"/>
    <n v="13118.279999999999"/>
    <n v="93.5"/>
    <s v="Female"/>
    <s v="B-"/>
    <b v="1"/>
    <b v="1"/>
    <b v="1"/>
    <n v="5"/>
    <s v="Low"/>
    <n v="32.352941176470594"/>
    <b v="1"/>
    <b v="1"/>
    <s v="Stroke"/>
    <s v="Critical"/>
    <b v="1"/>
    <s v="Aetna"/>
    <x v="1"/>
    <x v="12"/>
  </r>
  <r>
    <s v="PID0469"/>
    <s v="Young Adult"/>
    <s v="East"/>
    <s v="West Bengal"/>
    <n v="3000"/>
    <n v="2092.17"/>
    <n v="63.4"/>
    <s v="Female"/>
    <s v="B-"/>
    <b v="0"/>
    <b v="1"/>
    <b v="1"/>
    <n v="3"/>
    <s v="Low"/>
    <n v="21.93771626297578"/>
    <b v="0"/>
    <b v="0"/>
    <s v="Hypertension"/>
    <s v="Critical"/>
    <b v="1"/>
    <s v="Cigna"/>
    <x v="1"/>
    <x v="1"/>
  </r>
  <r>
    <s v="PID0470"/>
    <s v="Senior"/>
    <s v="North"/>
    <s v="Punjab"/>
    <n v="75000"/>
    <n v="38626.699999999997"/>
    <n v="91.5"/>
    <s v="Male"/>
    <s v="A-"/>
    <b v="1"/>
    <b v="1"/>
    <b v="1"/>
    <n v="12"/>
    <s v="Middle"/>
    <n v="34.438631487824161"/>
    <b v="1"/>
    <b v="1"/>
    <s v="Appendicitis"/>
    <s v="Recovered"/>
    <b v="1"/>
    <s v="Medicare"/>
    <x v="4"/>
    <x v="16"/>
  </r>
  <r>
    <s v="PID0471"/>
    <s v="Young Adult"/>
    <s v="East"/>
    <s v="West Bengal"/>
    <n v="800"/>
    <n v="628.30999999999995"/>
    <n v="93.4"/>
    <s v="Male"/>
    <s v="O+"/>
    <b v="1"/>
    <b v="1"/>
    <b v="1"/>
    <n v="15"/>
    <s v="Middle"/>
    <n v="31.941452070722622"/>
    <b v="1"/>
    <b v="1"/>
    <s v="Stroke"/>
    <s v="Recovered"/>
    <b v="1"/>
    <s v="UnitedHealthcare"/>
    <x v="3"/>
    <x v="16"/>
  </r>
  <r>
    <s v="PID0472"/>
    <s v="Middle-aged"/>
    <s v="South"/>
    <s v="Kerala"/>
    <n v="75000"/>
    <n v="0"/>
    <n v="52.2"/>
    <s v="Female"/>
    <s v="B-"/>
    <b v="0"/>
    <b v="1"/>
    <b v="0"/>
    <n v="200"/>
    <s v="Very High"/>
    <n v="20.390624999999996"/>
    <b v="0"/>
    <b v="0"/>
    <s v="Kidney Stones"/>
    <s v="Critical"/>
    <b v="0"/>
    <n v="0"/>
    <x v="1"/>
    <x v="11"/>
  </r>
  <r>
    <s v="PID0473"/>
    <s v="Middle-aged"/>
    <s v="South"/>
    <s v="Karnataka"/>
    <n v="20000"/>
    <n v="15777.76"/>
    <n v="92.6"/>
    <s v="Female"/>
    <s v="O-"/>
    <b v="0"/>
    <b v="0"/>
    <b v="1"/>
    <n v="5"/>
    <s v="Low"/>
    <n v="34.012855831037648"/>
    <b v="1"/>
    <b v="1"/>
    <s v="Fractured Arm"/>
    <s v="Ongoing Treatment"/>
    <b v="1"/>
    <s v="UnitedHealthcare"/>
    <x v="3"/>
    <x v="16"/>
  </r>
  <r>
    <s v="PID0474"/>
    <s v="Middle-aged"/>
    <s v="North"/>
    <s v="Punjab"/>
    <n v="100"/>
    <n v="53.65"/>
    <n v="65"/>
    <s v="Female"/>
    <s v="B+"/>
    <b v="0"/>
    <b v="0"/>
    <b v="1"/>
    <n v="7"/>
    <s v="Lower-Middle"/>
    <n v="28.133656509695292"/>
    <b v="1"/>
    <b v="1"/>
    <s v="Childbirth"/>
    <s v="Ongoing Treatment"/>
    <b v="1"/>
    <s v="UnitedHealthcare"/>
    <x v="0"/>
    <x v="9"/>
  </r>
  <r>
    <s v="PID0475"/>
    <s v="Senior"/>
    <s v="West"/>
    <s v="Gujarat"/>
    <n v="75000"/>
    <n v="52660.649999999994"/>
    <n v="70.900000000000006"/>
    <s v="Male"/>
    <s v="B-"/>
    <b v="1"/>
    <b v="0"/>
    <b v="1"/>
    <n v="12"/>
    <s v="Middle"/>
    <n v="29.895429246078599"/>
    <b v="1"/>
    <b v="1"/>
    <s v="Stroke"/>
    <s v="Recovered"/>
    <b v="1"/>
    <s v="Medicare"/>
    <x v="5"/>
    <x v="17"/>
  </r>
  <r>
    <s v="PID0476"/>
    <s v="Adult"/>
    <s v="South"/>
    <s v="Karnataka"/>
    <n v="250000"/>
    <n v="0"/>
    <n v="102.5"/>
    <s v="Female"/>
    <s v="O+"/>
    <b v="1"/>
    <b v="1"/>
    <b v="0"/>
    <n v="30"/>
    <s v="Upper-Middle"/>
    <n v="33.090134297520663"/>
    <b v="1"/>
    <b v="1"/>
    <s v="Stroke"/>
    <s v="Recovered"/>
    <b v="0"/>
    <n v="0"/>
    <x v="0"/>
    <x v="13"/>
  </r>
  <r>
    <s v="PID0477"/>
    <s v="Adult"/>
    <s v="West"/>
    <s v="Maharashtra"/>
    <n v="20000"/>
    <n v="16069.82"/>
    <n v="80.900000000000006"/>
    <s v="Female"/>
    <s v="A+"/>
    <b v="1"/>
    <b v="0"/>
    <b v="1"/>
    <n v="15"/>
    <s v="Middle"/>
    <n v="25.822720163426858"/>
    <b v="0"/>
    <b v="0"/>
    <s v="Allergic Reaction"/>
    <s v="Critical"/>
    <b v="1"/>
    <s v="Medicare"/>
    <x v="0"/>
    <x v="0"/>
  </r>
  <r>
    <s v="PID0478"/>
    <s v="Adult"/>
    <s v="North"/>
    <s v="Uttar Pradesh"/>
    <n v="72000"/>
    <n v="42648.72"/>
    <n v="67"/>
    <s v="Female"/>
    <s v="AB-"/>
    <b v="0"/>
    <b v="0"/>
    <b v="1"/>
    <n v="0.5"/>
    <s v="Very Low"/>
    <n v="21.877551020408163"/>
    <b v="0"/>
    <b v="0"/>
    <s v="Diabetes"/>
    <s v="Recovered"/>
    <b v="1"/>
    <s v="Blue Cross"/>
    <x v="6"/>
    <x v="6"/>
  </r>
  <r>
    <s v="PID0479"/>
    <s v="Middle-aged"/>
    <s v="South"/>
    <s v="Kerala"/>
    <n v="4000"/>
    <n v="2417.92"/>
    <n v="72.400000000000006"/>
    <s v="Male"/>
    <s v="A-"/>
    <b v="1"/>
    <b v="0"/>
    <b v="1"/>
    <n v="15"/>
    <s v="Middle"/>
    <n v="28.281249999999996"/>
    <b v="1"/>
    <b v="1"/>
    <s v="Heart Disease"/>
    <s v="Critical"/>
    <b v="1"/>
    <s v="Blue Cross"/>
    <x v="3"/>
    <x v="4"/>
  </r>
  <r>
    <s v="PID0480"/>
    <s v="Adult"/>
    <s v="South"/>
    <s v="Karnataka"/>
    <n v="30000"/>
    <n v="20098.86"/>
    <n v="56.7"/>
    <s v="Female"/>
    <s v="B+"/>
    <b v="0"/>
    <b v="0"/>
    <b v="1"/>
    <n v="20"/>
    <s v="Middle"/>
    <n v="20.576281027725361"/>
    <b v="0"/>
    <b v="0"/>
    <s v="Hypertension"/>
    <s v="Recovered"/>
    <b v="1"/>
    <s v="Aetna"/>
    <x v="0"/>
    <x v="14"/>
  </r>
  <r>
    <s v="PID0481"/>
    <s v="Adult"/>
    <s v="North"/>
    <s v="Uttar Pradesh"/>
    <n v="45000"/>
    <n v="32491.47"/>
    <n v="65"/>
    <s v="Male"/>
    <s v="A+"/>
    <b v="0"/>
    <b v="1"/>
    <b v="1"/>
    <n v="4"/>
    <s v="Low"/>
    <n v="24.767565919829291"/>
    <b v="0"/>
    <b v="0"/>
    <s v="Kidney Stones"/>
    <s v="Ongoing Treatment"/>
    <b v="1"/>
    <s v="Cigna"/>
    <x v="1"/>
    <x v="12"/>
  </r>
  <r>
    <s v="PID0482"/>
    <s v="Middle-aged"/>
    <s v="West"/>
    <s v="Gujarat"/>
    <n v="100"/>
    <n v="0"/>
    <n v="83.3"/>
    <s v="Male"/>
    <s v="O-"/>
    <b v="0"/>
    <b v="0"/>
    <b v="0"/>
    <n v="40"/>
    <s v="Upper-Middle"/>
    <n v="32.539062499999993"/>
    <b v="1"/>
    <b v="1"/>
    <s v="Heart Attack"/>
    <s v="Recovered"/>
    <b v="0"/>
    <n v="0"/>
    <x v="1"/>
    <x v="11"/>
  </r>
  <r>
    <s v="PID0483"/>
    <s v="Senior"/>
    <s v="North"/>
    <s v="Punjab"/>
    <n v="500"/>
    <n v="344.06"/>
    <n v="81.8"/>
    <s v="Female"/>
    <s v="AB+"/>
    <b v="0"/>
    <b v="0"/>
    <b v="1"/>
    <n v="15"/>
    <s v="Middle"/>
    <n v="34.943825024563203"/>
    <b v="1"/>
    <b v="1"/>
    <s v="Heart Attack"/>
    <s v="Ongoing Treatment"/>
    <b v="1"/>
    <s v="Cigna"/>
    <x v="1"/>
    <x v="12"/>
  </r>
  <r>
    <s v="PID0484"/>
    <s v="Adult"/>
    <s v="North"/>
    <s v="Uttar Pradesh"/>
    <n v="500"/>
    <n v="261.82"/>
    <n v="67.2"/>
    <s v="Male"/>
    <s v="O-"/>
    <b v="0"/>
    <b v="0"/>
    <b v="1"/>
    <n v="0.5"/>
    <s v="Very Low"/>
    <n v="24.691349862258956"/>
    <b v="0"/>
    <b v="0"/>
    <s v="Cancer"/>
    <s v="Critical"/>
    <b v="1"/>
    <s v="Cigna"/>
    <x v="0"/>
    <x v="0"/>
  </r>
  <r>
    <s v="PID0485"/>
    <s v="Senior"/>
    <s v="South"/>
    <s v="Kerala"/>
    <n v="60000"/>
    <n v="0"/>
    <n v="66.599999999999994"/>
    <s v="Female"/>
    <s v="AB-"/>
    <b v="1"/>
    <b v="1"/>
    <b v="0"/>
    <n v="30"/>
    <s v="Upper-Middle"/>
    <n v="28.826177285318558"/>
    <b v="1"/>
    <b v="1"/>
    <s v="Respiratory Infection"/>
    <s v="Recovered"/>
    <b v="0"/>
    <n v="0"/>
    <x v="0"/>
    <x v="13"/>
  </r>
  <r>
    <s v="PID0486"/>
    <s v="Middle-aged"/>
    <s v="South"/>
    <s v="Karnataka"/>
    <n v="48000"/>
    <n v="24552.12"/>
    <n v="92.5"/>
    <s v="Male"/>
    <s v="O-"/>
    <b v="0"/>
    <b v="0"/>
    <b v="1"/>
    <n v="9"/>
    <s v="Lower-Middle"/>
    <n v="33.976124885215796"/>
    <b v="1"/>
    <b v="1"/>
    <s v="Heart Disease"/>
    <s v="Ongoing Treatment"/>
    <b v="1"/>
    <s v="UnitedHealthcare"/>
    <x v="1"/>
    <x v="11"/>
  </r>
  <r>
    <s v="PID0487"/>
    <s v="Middle-aged"/>
    <s v="South"/>
    <s v="Kerala"/>
    <n v="15000"/>
    <n v="11420.150000000001"/>
    <n v="93.9"/>
    <s v="Male"/>
    <s v="A+"/>
    <b v="0"/>
    <b v="0"/>
    <b v="1"/>
    <n v="7"/>
    <s v="Lower-Middle"/>
    <n v="30.66122448979592"/>
    <b v="1"/>
    <b v="1"/>
    <s v="Cancer"/>
    <s v="Ongoing Treatment"/>
    <b v="1"/>
    <s v="Medicare"/>
    <x v="1"/>
    <x v="10"/>
  </r>
  <r>
    <s v="PID0488"/>
    <s v="Middle-aged"/>
    <s v="South"/>
    <s v="Tamil Nadu"/>
    <n v="800"/>
    <n v="655.24"/>
    <n v="95.9"/>
    <s v="Male"/>
    <s v="O+"/>
    <b v="0"/>
    <b v="0"/>
    <b v="1"/>
    <n v="3"/>
    <s v="Low"/>
    <n v="30.267642974371924"/>
    <b v="1"/>
    <b v="1"/>
    <s v="Prostate Cancer"/>
    <s v="Critical"/>
    <b v="1"/>
    <s v="UnitedHealthcare"/>
    <x v="1"/>
    <x v="1"/>
  </r>
  <r>
    <s v="PID0489"/>
    <s v="Middle-aged"/>
    <s v="West"/>
    <s v="Gujarat"/>
    <n v="21000"/>
    <n v="11200.84"/>
    <n v="64"/>
    <s v="Male"/>
    <s v="B+"/>
    <b v="0"/>
    <s v="Yes"/>
    <b v="1"/>
    <n v="12"/>
    <s v="Middle"/>
    <n v="28.444444444444443"/>
    <b v="1"/>
    <b v="1"/>
    <s v="Osteoarthritis"/>
    <s v="Recovered"/>
    <b v="1"/>
    <s v="Cigna"/>
    <x v="4"/>
    <x v="16"/>
  </r>
  <r>
    <s v="PID0490"/>
    <s v="Adult"/>
    <s v="South"/>
    <s v="Karnataka"/>
    <n v="40000"/>
    <n v="23810.400000000001"/>
    <n v="60.9"/>
    <s v="Female"/>
    <s v="AB+"/>
    <b v="0"/>
    <b v="0"/>
    <b v="1"/>
    <n v="7"/>
    <s v="Lower-Middle"/>
    <n v="22.100449992742053"/>
    <b v="0"/>
    <b v="0"/>
    <s v="Hypertension"/>
    <s v="Recovered"/>
    <b v="1"/>
    <s v="Medicare"/>
    <x v="0"/>
    <x v="14"/>
  </r>
  <r>
    <s v="PID0491"/>
    <s v="Middle-aged"/>
    <s v="West"/>
    <s v="Gujarat"/>
    <n v="500"/>
    <n v="287.83999999999997"/>
    <n v="85.3"/>
    <s v="Male"/>
    <s v="A-"/>
    <b v="0"/>
    <b v="0"/>
    <b v="1"/>
    <n v="5"/>
    <s v="Low"/>
    <n v="32.907681030824421"/>
    <b v="1"/>
    <b v="1"/>
    <s v="Osteoarthritis"/>
    <s v="Ongoing Treatment"/>
    <b v="1"/>
    <s v="Cigna"/>
    <x v="1"/>
    <x v="11"/>
  </r>
  <r>
    <s v="PID0492"/>
    <s v="Adult"/>
    <s v="West"/>
    <s v="Maharashtra"/>
    <n v="100"/>
    <n v="51.38"/>
    <n v="86.1"/>
    <s v="Female"/>
    <s v="O+"/>
    <b v="0"/>
    <b v="0"/>
    <b v="1"/>
    <n v="20"/>
    <s v="Middle"/>
    <n v="28.114285714285714"/>
    <b v="1"/>
    <b v="1"/>
    <s v="Diabetes"/>
    <s v="Recovered"/>
    <b v="1"/>
    <s v="Aetna"/>
    <x v="2"/>
    <x v="8"/>
  </r>
  <r>
    <s v="PID0493"/>
    <s v="Senior"/>
    <s v="North"/>
    <s v="Uttar Pradesh"/>
    <n v="300000"/>
    <n v="211507.65"/>
    <n v="90.8"/>
    <s v="Male"/>
    <s v="B+"/>
    <b v="0"/>
    <b v="1"/>
    <b v="1"/>
    <n v="5"/>
    <s v="Low"/>
    <n v="33.759666864961339"/>
    <b v="1"/>
    <b v="1"/>
    <s v="Respiratory Infection"/>
    <s v="Ongoing Treatment"/>
    <b v="1"/>
    <s v="Cigna"/>
    <x v="0"/>
    <x v="9"/>
  </r>
  <r>
    <s v="PID0494"/>
    <s v="Adult"/>
    <s v="South"/>
    <s v="Tamil Nadu"/>
    <n v="500"/>
    <n v="284.92"/>
    <n v="56.6"/>
    <s v="Female"/>
    <s v="A+"/>
    <b v="0"/>
    <b v="0"/>
    <b v="1"/>
    <n v="15"/>
    <s v="Middle"/>
    <n v="22.109374999999996"/>
    <b v="0"/>
    <b v="0"/>
    <s v="Diabetes"/>
    <s v="Critical"/>
    <b v="1"/>
    <s v="Medicare"/>
    <x v="2"/>
    <x v="3"/>
  </r>
  <r>
    <s v="PID0495"/>
    <s v="Middle-aged"/>
    <s v="South"/>
    <s v="Karnataka"/>
    <n v="300000"/>
    <n v="185608.34999999998"/>
    <n v="89.2"/>
    <s v="Male"/>
    <s v="B-"/>
    <b v="1"/>
    <b v="0"/>
    <b v="1"/>
    <n v="2"/>
    <s v="Very Low"/>
    <n v="32.370445637973582"/>
    <b v="1"/>
    <b v="1"/>
    <s v="Fractured Arm"/>
    <s v="Critical"/>
    <b v="1"/>
    <s v="Cigna"/>
    <x v="0"/>
    <x v="0"/>
  </r>
  <r>
    <s v="PID0496"/>
    <s v="Middle-aged"/>
    <s v="East"/>
    <s v="West Bengal"/>
    <n v="20000"/>
    <n v="16429.98"/>
    <n v="60.3"/>
    <s v="Male"/>
    <s v="O+"/>
    <b v="0"/>
    <b v="1"/>
    <b v="1"/>
    <n v="20"/>
    <s v="Middle"/>
    <n v="22.976680384087786"/>
    <b v="0"/>
    <b v="0"/>
    <s v="Kidney Stones"/>
    <s v="Critical"/>
    <b v="1"/>
    <s v="Medicare"/>
    <x v="0"/>
    <x v="14"/>
  </r>
  <r>
    <s v="PID0497"/>
    <s v="Middle-aged"/>
    <s v="West"/>
    <s v="Maharashtra"/>
    <n v="3000"/>
    <n v="1761.06"/>
    <n v="55.5"/>
    <s v="Male"/>
    <s v="A-"/>
    <b v="0"/>
    <b v="0"/>
    <b v="1"/>
    <n v="5"/>
    <s v="Low"/>
    <n v="20.140804180577735"/>
    <b v="0"/>
    <b v="0"/>
    <s v="Prostate Cancer"/>
    <s v="Critical"/>
    <b v="1"/>
    <s v="Cigna"/>
    <x v="6"/>
    <x v="6"/>
  </r>
  <r>
    <s v="PID0498"/>
    <s v="Middle-aged"/>
    <s v="North"/>
    <s v="Uttar Pradesh"/>
    <n v="60000"/>
    <n v="38814.75"/>
    <n v="91.9"/>
    <s v="Female"/>
    <s v="O-"/>
    <b v="1"/>
    <b v="1"/>
    <b v="1"/>
    <n v="2"/>
    <s v="Very Low"/>
    <n v="28.682001185980464"/>
    <b v="1"/>
    <b v="1"/>
    <s v="Appendicitis"/>
    <s v="Recovered"/>
    <b v="1"/>
    <s v="UnitedHealthcare"/>
    <x v="0"/>
    <x v="14"/>
  </r>
  <r>
    <s v="PID0499"/>
    <s v="Middle-aged"/>
    <s v="West"/>
    <s v="Gujarat"/>
    <n v="100"/>
    <n v="0"/>
    <n v="47.9"/>
    <s v="Female"/>
    <s v="B-"/>
    <b v="0"/>
    <b v="0"/>
    <b v="0"/>
    <n v="400"/>
    <s v="Ultra High"/>
    <n v="20.732340720221607"/>
    <b v="0"/>
    <b v="0"/>
    <s v="Appendicitis"/>
    <s v="Recovered"/>
    <b v="0"/>
    <n v="0"/>
    <x v="0"/>
    <x v="0"/>
  </r>
  <r>
    <s v="PID0500"/>
    <s v="Senior"/>
    <s v="South"/>
    <s v="Tamil Nadu"/>
    <n v="40000"/>
    <n v="30912.5"/>
    <n v="70.900000000000006"/>
    <s v="Female"/>
    <s v="A+"/>
    <b v="1"/>
    <b v="1"/>
    <b v="1"/>
    <n v="30"/>
    <s v="Upper-Middle"/>
    <n v="26.36079714455682"/>
    <b v="0"/>
    <b v="0"/>
    <s v="Osteoarthritis"/>
    <s v="Recovered"/>
    <b v="1"/>
    <s v="UnitedHealthcare"/>
    <x v="1"/>
    <x v="1"/>
  </r>
  <r>
    <s v="PID0501"/>
    <s v="Adult"/>
    <s v="North"/>
    <s v="Uttar Pradesh"/>
    <n v="18000"/>
    <n v="15163.32"/>
    <n v="87.8"/>
    <s v="Female"/>
    <s v="A+"/>
    <b v="0"/>
    <b v="0"/>
    <b v="1"/>
    <n v="3"/>
    <s v="Low"/>
    <n v="30.380622837370243"/>
    <b v="1"/>
    <b v="1"/>
    <s v="Heart Disease"/>
    <s v="Recovered"/>
    <b v="1"/>
    <s v="Cigna"/>
    <x v="0"/>
    <x v="0"/>
  </r>
  <r>
    <s v="PID0502"/>
    <s v="Middle-aged"/>
    <s v="South"/>
    <s v="Tamil Nadu"/>
    <n v="24000"/>
    <n v="15407.22"/>
    <n v="94.4"/>
    <s v="Male"/>
    <s v="A+"/>
    <b v="0"/>
    <b v="0"/>
    <b v="1"/>
    <n v="15"/>
    <s v="Middle"/>
    <n v="29.79421790178008"/>
    <b v="1"/>
    <b v="1"/>
    <s v="Respiratory Infection"/>
    <s v="Recovered"/>
    <b v="1"/>
    <s v="Medicare"/>
    <x v="0"/>
    <x v="0"/>
  </r>
  <r>
    <s v="PID0503"/>
    <s v="Middle-aged"/>
    <s v="South"/>
    <s v="Tamil Nadu"/>
    <n v="18000"/>
    <n v="13926.54"/>
    <n v="79.5"/>
    <s v="Female"/>
    <s v="O+"/>
    <b v="0"/>
    <b v="0"/>
    <b v="1"/>
    <n v="30"/>
    <s v="Upper-Middle"/>
    <n v="28.850341123530267"/>
    <b v="1"/>
    <b v="1"/>
    <s v="Fractured Leg"/>
    <s v="Recovered"/>
    <b v="1"/>
    <s v="Aetna"/>
    <x v="6"/>
    <x v="6"/>
  </r>
  <r>
    <s v="PID0504"/>
    <s v="Adult"/>
    <s v="South"/>
    <s v="Tamil Nadu"/>
    <n v="800"/>
    <n v="675.79"/>
    <n v="95"/>
    <s v="Male"/>
    <s v="B+"/>
    <b v="0"/>
    <b v="1"/>
    <b v="1"/>
    <n v="3"/>
    <s v="Low"/>
    <n v="29.983587930816814"/>
    <b v="1"/>
    <b v="1"/>
    <s v="Diabetes"/>
    <s v="Recovered"/>
    <b v="1"/>
    <s v="Cigna"/>
    <x v="2"/>
    <x v="8"/>
  </r>
  <r>
    <s v="PID0505"/>
    <s v="Middle-aged"/>
    <s v="East"/>
    <s v="West Bengal"/>
    <n v="3000"/>
    <n v="2550.7200000000003"/>
    <n v="91.7"/>
    <s v="Male"/>
    <s v="AB-"/>
    <b v="0"/>
    <b v="0"/>
    <b v="1"/>
    <n v="30"/>
    <s v="Upper-Middle"/>
    <n v="29.60356404958678"/>
    <b v="1"/>
    <b v="1"/>
    <s v="Diabetes"/>
    <s v="Critical"/>
    <b v="1"/>
    <s v="Medicare"/>
    <x v="1"/>
    <x v="10"/>
  </r>
  <r>
    <s v="PID0506"/>
    <s v="Adult"/>
    <s v="North"/>
    <s v="Punjab"/>
    <n v="200000"/>
    <n v="136126"/>
    <n v="94.5"/>
    <s v="Male"/>
    <s v="B-"/>
    <b v="0"/>
    <b v="0"/>
    <b v="1"/>
    <n v="2"/>
    <s v="Very Low"/>
    <n v="31.942942130881562"/>
    <b v="1"/>
    <b v="1"/>
    <s v="Heart Disease"/>
    <s v="Critical"/>
    <b v="1"/>
    <s v="UnitedHealthcare"/>
    <x v="1"/>
    <x v="10"/>
  </r>
  <r>
    <s v="PID0507"/>
    <s v="Adult"/>
    <s v="West"/>
    <s v="Gujarat"/>
    <n v="20000"/>
    <n v="0"/>
    <n v="73"/>
    <s v="Male"/>
    <s v="A-"/>
    <b v="0"/>
    <b v="1"/>
    <b v="0"/>
    <n v="7"/>
    <s v="Lower-Middle"/>
    <n v="25.559329155141629"/>
    <b v="0"/>
    <b v="0"/>
    <s v="Hypertension"/>
    <s v="Recovered"/>
    <b v="0"/>
    <n v="0"/>
    <x v="2"/>
    <x v="8"/>
  </r>
  <r>
    <s v="PID0508"/>
    <s v="Senior"/>
    <s v="South"/>
    <s v="Kerala"/>
    <n v="1600"/>
    <n v="831.9"/>
    <n v="80"/>
    <s v="Female"/>
    <s v="B-"/>
    <b v="0"/>
    <b v="1"/>
    <b v="1"/>
    <n v="12"/>
    <s v="Middle"/>
    <n v="28.685144680698485"/>
    <b v="1"/>
    <b v="1"/>
    <s v="Prostate Cancer"/>
    <s v="Recovered"/>
    <b v="1"/>
    <s v="Aetna"/>
    <x v="0"/>
    <x v="13"/>
  </r>
  <r>
    <s v="PID0509"/>
    <s v="Adult"/>
    <s v="South"/>
    <s v="Kerala"/>
    <n v="21000"/>
    <n v="0"/>
    <n v="87.1"/>
    <s v="Female"/>
    <s v="AB-"/>
    <b v="0"/>
    <b v="1"/>
    <b v="0"/>
    <n v="25"/>
    <s v="Middle"/>
    <n v="29.441590048674961"/>
    <b v="1"/>
    <b v="1"/>
    <s v="Stroke"/>
    <s v="Ongoing Treatment"/>
    <b v="0"/>
    <n v="0"/>
    <x v="6"/>
    <x v="6"/>
  </r>
  <r>
    <s v="PID0510"/>
    <s v="Adult"/>
    <s v="North"/>
    <s v="Punjab"/>
    <n v="250000"/>
    <n v="208992.5"/>
    <n v="78.5"/>
    <s v="Female"/>
    <s v="O+"/>
    <b v="1"/>
    <b v="0"/>
    <b v="1"/>
    <n v="12"/>
    <s v="Middle"/>
    <n v="29.545711167149687"/>
    <b v="1"/>
    <b v="1"/>
    <s v="Fractured Leg"/>
    <s v="Recovered"/>
    <b v="1"/>
    <s v="Aetna"/>
    <x v="1"/>
    <x v="1"/>
  </r>
  <r>
    <s v="PID0511"/>
    <s v="Middle-aged"/>
    <s v="North"/>
    <s v="Uttar Pradesh"/>
    <n v="18000"/>
    <n v="14072.099999999999"/>
    <n v="74.3"/>
    <s v="Male"/>
    <s v="B-"/>
    <b v="1"/>
    <b v="0"/>
    <b v="1"/>
    <n v="0.5"/>
    <s v="Very Low"/>
    <n v="32.15893351800554"/>
    <b v="1"/>
    <b v="1"/>
    <s v="Appendicitis"/>
    <s v="Ongoing Treatment"/>
    <b v="1"/>
    <s v="Blue Cross"/>
    <x v="2"/>
    <x v="3"/>
  </r>
  <r>
    <s v="PID0512"/>
    <s v="Adult"/>
    <s v="North"/>
    <s v="Uttar Pradesh"/>
    <n v="12000"/>
    <n v="8253.24"/>
    <n v="81.7"/>
    <s v="Female"/>
    <s v="O+"/>
    <b v="0"/>
    <b v="0"/>
    <b v="1"/>
    <n v="2"/>
    <s v="Very Low"/>
    <n v="30.750122323008021"/>
    <b v="1"/>
    <b v="1"/>
    <s v="Fractured Arm"/>
    <s v="Ongoing Treatment"/>
    <b v="1"/>
    <s v="Blue Cross"/>
    <x v="0"/>
    <x v="0"/>
  </r>
  <r>
    <s v="PID0513"/>
    <s v="Adult"/>
    <s v="North"/>
    <s v="Uttar Pradesh"/>
    <n v="21000"/>
    <n v="12593.21"/>
    <n v="61.8"/>
    <s v="Male"/>
    <s v="B-"/>
    <b v="0"/>
    <b v="0"/>
    <b v="1"/>
    <n v="2"/>
    <s v="Very Low"/>
    <n v="22.699724517906336"/>
    <b v="0"/>
    <b v="0"/>
    <s v="Fractured Leg"/>
    <s v="Critical"/>
    <b v="1"/>
    <s v="Aetna"/>
    <x v="1"/>
    <x v="1"/>
  </r>
  <r>
    <s v="PID0514"/>
    <s v="Middle-aged"/>
    <s v="North"/>
    <s v="Uttar Pradesh"/>
    <n v="3000"/>
    <n v="2591.46"/>
    <n v="80.8"/>
    <s v="Female"/>
    <s v="O+"/>
    <b v="1"/>
    <b v="0"/>
    <b v="1"/>
    <n v="3"/>
    <s v="Low"/>
    <n v="30.411381685422864"/>
    <b v="1"/>
    <b v="1"/>
    <s v="Allergic Reaction"/>
    <s v="Critical"/>
    <b v="1"/>
    <s v="UnitedHealthcare"/>
    <x v="1"/>
    <x v="12"/>
  </r>
  <r>
    <s v="PID0515"/>
    <s v="Middle-aged"/>
    <s v="South"/>
    <s v="Tamil Nadu"/>
    <n v="100"/>
    <n v="0"/>
    <n v="89"/>
    <s v="Female"/>
    <s v="A+"/>
    <b v="0"/>
    <b v="0"/>
    <b v="0"/>
    <n v="9"/>
    <s v="Lower-Middle"/>
    <n v="33.912513336381643"/>
    <b v="1"/>
    <b v="1"/>
    <s v="Osteoarthritis"/>
    <s v="Ongoing Treatment"/>
    <b v="0"/>
    <n v="0"/>
    <x v="1"/>
    <x v="10"/>
  </r>
  <r>
    <s v="PID0516"/>
    <s v="Senior"/>
    <s v="West"/>
    <s v="Gujarat"/>
    <n v="40000"/>
    <n v="0"/>
    <n v="86.6"/>
    <s v="Male"/>
    <s v="AB+"/>
    <b v="0"/>
    <b v="0"/>
    <b v="0"/>
    <n v="20"/>
    <s v="Middle"/>
    <n v="32.198096371207619"/>
    <b v="1"/>
    <b v="1"/>
    <s v="Hypertension"/>
    <s v="Ongoing Treatment"/>
    <b v="0"/>
    <n v="0"/>
    <x v="0"/>
    <x v="9"/>
  </r>
  <r>
    <s v="PID0517"/>
    <s v="Senior"/>
    <s v="North"/>
    <s v="Punjab"/>
    <n v="32000"/>
    <n v="19961.72"/>
    <n v="82.7"/>
    <s v="Male"/>
    <s v="A-"/>
    <b v="0"/>
    <b v="0"/>
    <b v="1"/>
    <n v="30"/>
    <s v="Upper-Middle"/>
    <n v="32.304687499999993"/>
    <b v="1"/>
    <b v="1"/>
    <s v="Hypertension"/>
    <s v="Critical"/>
    <b v="1"/>
    <s v="Medicare"/>
    <x v="2"/>
    <x v="8"/>
  </r>
  <r>
    <s v="PID0518"/>
    <s v="Adult"/>
    <s v="North"/>
    <s v="Punjab"/>
    <n v="12000"/>
    <n v="0"/>
    <n v="69"/>
    <s v="Female"/>
    <s v="AB+"/>
    <b v="0"/>
    <b v="0"/>
    <b v="0"/>
    <n v="15"/>
    <s v="Middle"/>
    <n v="21.777553339224845"/>
    <b v="0"/>
    <b v="0"/>
    <s v="Appendicitis"/>
    <s v="Critical"/>
    <b v="0"/>
    <n v="0"/>
    <x v="4"/>
    <x v="5"/>
  </r>
  <r>
    <s v="PID0519"/>
    <s v="Middle-aged"/>
    <s v="North"/>
    <s v="Uttar Pradesh"/>
    <n v="500"/>
    <n v="440.14"/>
    <n v="89"/>
    <s v="Male"/>
    <s v="O-"/>
    <b v="0"/>
    <b v="0"/>
    <b v="1"/>
    <n v="2"/>
    <s v="Very Low"/>
    <n v="28.408184110568481"/>
    <b v="1"/>
    <b v="1"/>
    <s v="Respiratory Infection"/>
    <s v="Recovered"/>
    <b v="1"/>
    <s v="UnitedHealthcare"/>
    <x v="0"/>
    <x v="13"/>
  </r>
  <r>
    <s v="PID0520"/>
    <s v="Senior"/>
    <s v="South"/>
    <s v="Kerala"/>
    <n v="18000"/>
    <n v="13589.579999999998"/>
    <n v="70.400000000000006"/>
    <s v="Male"/>
    <s v="A-"/>
    <b v="0"/>
    <b v="0"/>
    <b v="1"/>
    <n v="250"/>
    <s v="Ultra High"/>
    <n v="24.648996883862615"/>
    <b v="0"/>
    <b v="0"/>
    <s v="Cancer"/>
    <s v="Critical"/>
    <b v="1"/>
    <s v="Cigna"/>
    <x v="0"/>
    <x v="13"/>
  </r>
  <r>
    <s v="PID0521"/>
    <s v="Adult"/>
    <s v="South"/>
    <s v="Karnataka"/>
    <n v="30000"/>
    <n v="25487.22"/>
    <n v="68.2"/>
    <s v="Female"/>
    <s v="A-"/>
    <b v="0"/>
    <b v="0"/>
    <b v="1"/>
    <n v="40"/>
    <s v="Upper-Middle"/>
    <n v="25.050505050505055"/>
    <b v="0"/>
    <b v="0"/>
    <s v="Childbirth"/>
    <s v="Critical"/>
    <b v="1"/>
    <s v="Medicare"/>
    <x v="3"/>
    <x v="5"/>
  </r>
  <r>
    <s v="PID0522"/>
    <s v="Adult"/>
    <s v="North"/>
    <s v="Punjab"/>
    <n v="100"/>
    <n v="78.08"/>
    <n v="95"/>
    <s v="Male"/>
    <s v="B+"/>
    <b v="1"/>
    <b v="0"/>
    <b v="1"/>
    <n v="12"/>
    <s v="Middle"/>
    <n v="29.983587930816814"/>
    <b v="1"/>
    <b v="1"/>
    <s v="Cancer"/>
    <s v="Critical"/>
    <b v="1"/>
    <s v="Cigna"/>
    <x v="3"/>
    <x v="4"/>
  </r>
  <r>
    <s v="PID0523"/>
    <s v="Senior"/>
    <s v="North"/>
    <s v="Uttar Pradesh"/>
    <n v="3000"/>
    <n v="2243.25"/>
    <n v="84"/>
    <s v="Male"/>
    <s v="B+"/>
    <b v="0"/>
    <b v="0"/>
    <b v="1"/>
    <n v="2"/>
    <s v="Very Low"/>
    <n v="32.406157169862269"/>
    <b v="1"/>
    <b v="1"/>
    <s v="Hypertension"/>
    <s v="Recovered"/>
    <b v="1"/>
    <s v="Blue Cross"/>
    <x v="1"/>
    <x v="11"/>
  </r>
  <r>
    <s v="PID0524"/>
    <s v="Adult"/>
    <s v="West"/>
    <s v="Gujarat"/>
    <n v="800"/>
    <n v="0"/>
    <n v="60"/>
    <s v="Female"/>
    <s v="O+"/>
    <b v="0"/>
    <b v="1"/>
    <b v="0"/>
    <n v="12"/>
    <s v="Middle"/>
    <n v="23.437499999999996"/>
    <b v="0"/>
    <b v="0"/>
    <s v="Fractured Arm"/>
    <s v="Recovered"/>
    <b v="0"/>
    <n v="0"/>
    <x v="6"/>
    <x v="6"/>
  </r>
  <r>
    <s v="PID0525"/>
    <s v="Adult"/>
    <s v="East"/>
    <s v="West Bengal"/>
    <n v="60000"/>
    <n v="41143.879999999997"/>
    <n v="75.599999999999994"/>
    <s v="Female"/>
    <s v="O-"/>
    <b v="0"/>
    <b v="1"/>
    <b v="1"/>
    <n v="40"/>
    <s v="Upper-Middle"/>
    <n v="23.86062365862896"/>
    <b v="0"/>
    <b v="0"/>
    <s v="Prostate Cancer"/>
    <s v="Recovered"/>
    <b v="1"/>
    <s v="Blue Cross"/>
    <x v="1"/>
    <x v="1"/>
  </r>
  <r>
    <s v="PID0526"/>
    <s v="Middle-aged"/>
    <s v="South"/>
    <s v="Tamil Nadu"/>
    <n v="60000"/>
    <n v="33533.699999999997"/>
    <n v="85.6"/>
    <s v="Female"/>
    <s v="O+"/>
    <b v="0"/>
    <b v="0"/>
    <b v="1"/>
    <n v="5"/>
    <s v="Low"/>
    <n v="31.064015096530699"/>
    <b v="1"/>
    <b v="1"/>
    <s v="Heart Attack"/>
    <s v="Critical"/>
    <b v="1"/>
    <s v="Aetna"/>
    <x v="1"/>
    <x v="10"/>
  </r>
  <r>
    <s v="PID0527"/>
    <s v="Adult"/>
    <s v="South"/>
    <s v="Kerala"/>
    <n v="60000"/>
    <n v="44740.639999999999"/>
    <n v="87.9"/>
    <s v="Male"/>
    <s v="O-"/>
    <b v="0"/>
    <b v="1"/>
    <b v="1"/>
    <n v="15"/>
    <s v="Middle"/>
    <n v="31.143707482993204"/>
    <b v="1"/>
    <b v="1"/>
    <s v="Heart Disease"/>
    <s v="Critical"/>
    <b v="1"/>
    <s v="Blue Cross"/>
    <x v="0"/>
    <x v="0"/>
  </r>
  <r>
    <s v="PID0528"/>
    <s v="Middle-aged"/>
    <s v="North"/>
    <s v="Punjab"/>
    <n v="240000"/>
    <n v="151588.20000000001"/>
    <n v="88"/>
    <s v="Female"/>
    <s v="B-"/>
    <b v="0"/>
    <b v="0"/>
    <b v="1"/>
    <n v="3"/>
    <s v="Low"/>
    <n v="33.121306786104107"/>
    <b v="1"/>
    <b v="1"/>
    <s v="Heart Disease"/>
    <s v="Ongoing Treatment"/>
    <b v="1"/>
    <s v="Medicare"/>
    <x v="1"/>
    <x v="11"/>
  </r>
  <r>
    <s v="PID0529"/>
    <s v="Middle-aged"/>
    <s v="South"/>
    <s v="Karnataka"/>
    <n v="500"/>
    <n v="425.63"/>
    <n v="79.3"/>
    <s v="Male"/>
    <s v="O+"/>
    <b v="0"/>
    <b v="1"/>
    <b v="1"/>
    <n v="5"/>
    <s v="Low"/>
    <n v="30.592955518691404"/>
    <b v="1"/>
    <b v="1"/>
    <s v="Childbirth"/>
    <s v="Critical"/>
    <b v="1"/>
    <s v="UnitedHealthcare"/>
    <x v="6"/>
    <x v="6"/>
  </r>
  <r>
    <s v="PID0530"/>
    <s v="Middle-aged"/>
    <s v="West"/>
    <s v="Maharashtra"/>
    <n v="54000"/>
    <n v="33776.94"/>
    <n v="106.3"/>
    <s v="Male"/>
    <s v="B+"/>
    <b v="1"/>
    <b v="0"/>
    <b v="1"/>
    <n v="40"/>
    <s v="Upper-Middle"/>
    <n v="34.316890495867767"/>
    <b v="1"/>
    <b v="1"/>
    <s v="Respiratory Infection"/>
    <s v="Critical"/>
    <b v="1"/>
    <s v="Aetna"/>
    <x v="1"/>
    <x v="10"/>
  </r>
  <r>
    <s v="PID0531"/>
    <s v="Senior"/>
    <s v="South"/>
    <s v="Kerala"/>
    <n v="500"/>
    <n v="421.74"/>
    <n v="80.3"/>
    <s v="Female"/>
    <s v="B+"/>
    <b v="0"/>
    <b v="0"/>
    <b v="1"/>
    <n v="9"/>
    <s v="Lower-Middle"/>
    <n v="30.597469897881414"/>
    <b v="1"/>
    <b v="1"/>
    <s v="Respiratory Infection"/>
    <s v="Critical"/>
    <b v="1"/>
    <s v="Cigna"/>
    <x v="2"/>
    <x v="8"/>
  </r>
  <r>
    <s v="PID0532"/>
    <s v="Adult"/>
    <s v="East"/>
    <s v="West Bengal"/>
    <n v="500"/>
    <n v="331.85"/>
    <n v="62.1"/>
    <s v="Male"/>
    <s v="AB-"/>
    <b v="1"/>
    <b v="1"/>
    <b v="1"/>
    <n v="20"/>
    <s v="Middle"/>
    <n v="20.047778925619834"/>
    <b v="0"/>
    <b v="0"/>
    <s v="Appendicitis"/>
    <s v="Ongoing Treatment"/>
    <b v="1"/>
    <s v="Aetna"/>
    <x v="0"/>
    <x v="0"/>
  </r>
  <r>
    <s v="PID0533"/>
    <s v="Senior"/>
    <s v="North"/>
    <s v="Punjab"/>
    <n v="4000"/>
    <n v="3017.36"/>
    <n v="59.3"/>
    <s v="Male"/>
    <s v="B+"/>
    <b v="0"/>
    <b v="1"/>
    <b v="1"/>
    <n v="7"/>
    <s v="Lower-Middle"/>
    <n v="22.595640908398103"/>
    <b v="0"/>
    <b v="0"/>
    <s v="Appendicitis"/>
    <s v="Recovered"/>
    <b v="1"/>
    <s v="Cigna"/>
    <x v="6"/>
    <x v="6"/>
  </r>
  <r>
    <s v="PID0534"/>
    <s v="Adult"/>
    <s v="North"/>
    <s v="Uttar Pradesh"/>
    <n v="30000"/>
    <n v="20327.550000000003"/>
    <n v="82.2"/>
    <s v="Female"/>
    <s v="B+"/>
    <b v="1"/>
    <b v="0"/>
    <b v="1"/>
    <n v="0"/>
    <s v="Very Low"/>
    <n v="28.442906574394467"/>
    <b v="1"/>
    <b v="1"/>
    <s v="Heart Attack"/>
    <s v="Recovered"/>
    <b v="1"/>
    <s v="UnitedHealthcare"/>
    <x v="1"/>
    <x v="12"/>
  </r>
  <r>
    <s v="PID0535"/>
    <s v="Senior"/>
    <s v="West"/>
    <s v="Maharashtra"/>
    <n v="500"/>
    <n v="364.49"/>
    <n v="71.5"/>
    <s v="Male"/>
    <s v="A-"/>
    <b v="0"/>
    <b v="0"/>
    <b v="1"/>
    <n v="20"/>
    <s v="Middle"/>
    <n v="30.148423005565864"/>
    <b v="1"/>
    <b v="1"/>
    <s v="Prostate Cancer"/>
    <s v="Recovered"/>
    <b v="1"/>
    <s v="Blue Cross"/>
    <x v="0"/>
    <x v="0"/>
  </r>
  <r>
    <s v="PID0536"/>
    <s v="Adult"/>
    <s v="South"/>
    <s v="Tamil Nadu"/>
    <n v="24000"/>
    <n v="21240.06"/>
    <n v="84.1"/>
    <s v="Female"/>
    <s v="B+"/>
    <b v="1"/>
    <b v="0"/>
    <b v="1"/>
    <n v="25"/>
    <s v="Middle"/>
    <n v="30.519669037596167"/>
    <b v="1"/>
    <b v="1"/>
    <s v="Appendicitis"/>
    <s v="Critical"/>
    <b v="1"/>
    <s v="UnitedHealthcare"/>
    <x v="4"/>
    <x v="5"/>
  </r>
  <r>
    <s v="PID0537"/>
    <s v="Adult"/>
    <s v="South"/>
    <s v="Kerala"/>
    <n v="24000"/>
    <n v="0"/>
    <n v="80.2"/>
    <s v="Male"/>
    <s v="AB+"/>
    <b v="0"/>
    <b v="1"/>
    <b v="0"/>
    <n v="9"/>
    <s v="Lower-Middle"/>
    <n v="28.415532879818599"/>
    <b v="1"/>
    <b v="1"/>
    <s v="Diabetes"/>
    <s v="Critical"/>
    <b v="0"/>
    <n v="0"/>
    <x v="1"/>
    <x v="11"/>
  </r>
  <r>
    <s v="PID0538"/>
    <s v="Middle-aged"/>
    <s v="North"/>
    <s v="Uttar Pradesh"/>
    <n v="12000"/>
    <n v="10189.74"/>
    <n v="71.900000000000006"/>
    <s v="Male"/>
    <s v="O+"/>
    <b v="1"/>
    <b v="0"/>
    <b v="1"/>
    <n v="2"/>
    <s v="Very Low"/>
    <n v="30.714682387116071"/>
    <b v="1"/>
    <b v="1"/>
    <s v="Heart Disease"/>
    <s v="Recovered"/>
    <b v="1"/>
    <s v="UnitedHealthcare"/>
    <x v="5"/>
    <x v="7"/>
  </r>
  <r>
    <s v="PID0539"/>
    <s v="Adult"/>
    <s v="South"/>
    <s v="Karnataka"/>
    <n v="3000"/>
    <n v="1854.3000000000002"/>
    <n v="105.9"/>
    <s v="Female"/>
    <s v="AB-"/>
    <b v="1"/>
    <b v="0"/>
    <b v="1"/>
    <n v="2"/>
    <s v="Very Low"/>
    <n v="34.978200554894968"/>
    <b v="1"/>
    <b v="1"/>
    <s v="Allergic Reaction"/>
    <s v="Critical"/>
    <b v="1"/>
    <s v="Medicare"/>
    <x v="0"/>
    <x v="0"/>
  </r>
  <r>
    <s v="PID0540"/>
    <s v="Middle-aged"/>
    <s v="South"/>
    <s v="Karnataka"/>
    <n v="18000"/>
    <n v="13947.39"/>
    <n v="67.400000000000006"/>
    <s v="Male"/>
    <s v="O+"/>
    <b v="1"/>
    <b v="0"/>
    <b v="1"/>
    <n v="20"/>
    <s v="Middle"/>
    <n v="21.035548203863801"/>
    <b v="0"/>
    <b v="0"/>
    <s v="Hypertension"/>
    <s v="Critical"/>
    <b v="1"/>
    <s v="Blue Cross"/>
    <x v="1"/>
    <x v="10"/>
  </r>
  <r>
    <s v="PID0541"/>
    <s v="Middle-aged"/>
    <s v="South"/>
    <s v="Kerala"/>
    <n v="36000"/>
    <n v="0"/>
    <n v="96.3"/>
    <s v="Male"/>
    <s v="B+"/>
    <b v="1"/>
    <b v="0"/>
    <b v="0"/>
    <n v="5"/>
    <s v="Low"/>
    <n v="33.717306816988206"/>
    <b v="1"/>
    <b v="1"/>
    <s v="Heart Attack"/>
    <s v="Critical"/>
    <b v="0"/>
    <n v="0"/>
    <x v="1"/>
    <x v="11"/>
  </r>
  <r>
    <s v="PID0542"/>
    <s v="Senior"/>
    <s v="West"/>
    <s v="Gujarat"/>
    <n v="60000"/>
    <n v="51130.649999999994"/>
    <n v="68.7"/>
    <s v="Male"/>
    <s v="B+"/>
    <b v="0"/>
    <b v="1"/>
    <b v="1"/>
    <n v="9"/>
    <s v="Lower-Middle"/>
    <n v="30.533333333333335"/>
    <b v="1"/>
    <b v="1"/>
    <s v="Diabetes"/>
    <s v="Recovered"/>
    <b v="1"/>
    <s v="Blue Cross"/>
    <x v="1"/>
    <x v="12"/>
  </r>
  <r>
    <s v="PID0543"/>
    <s v="Middle-aged"/>
    <s v="East"/>
    <s v="West Bengal"/>
    <n v="30000"/>
    <n v="0"/>
    <n v="83.1"/>
    <s v="Male"/>
    <s v="AB+"/>
    <b v="0"/>
    <b v="0"/>
    <b v="0"/>
    <n v="5"/>
    <s v="Low"/>
    <n v="29.443027210884356"/>
    <b v="1"/>
    <b v="1"/>
    <s v="Hypertension"/>
    <s v="Ongoing Treatment"/>
    <b v="0"/>
    <n v="0"/>
    <x v="0"/>
    <x v="0"/>
  </r>
  <r>
    <s v="PID0544"/>
    <s v="Middle-aged"/>
    <s v="North"/>
    <s v="Uttar Pradesh"/>
    <n v="18000"/>
    <n v="11185.2"/>
    <n v="76.400000000000006"/>
    <s v="Female"/>
    <s v="AB-"/>
    <b v="0"/>
    <b v="1"/>
    <b v="1"/>
    <n v="4"/>
    <s v="Low"/>
    <n v="30.60406986059926"/>
    <b v="1"/>
    <b v="1"/>
    <s v="Respiratory Infection"/>
    <s v="Recovered"/>
    <b v="1"/>
    <s v="Blue Cross"/>
    <x v="0"/>
    <x v="13"/>
  </r>
  <r>
    <s v="PID0545"/>
    <s v="Middle-aged"/>
    <s v="South"/>
    <s v="Karnataka"/>
    <n v="800"/>
    <n v="553.55999999999995"/>
    <n v="84.4"/>
    <s v="Female"/>
    <s v="AB-"/>
    <b v="0"/>
    <b v="1"/>
    <b v="1"/>
    <n v="40"/>
    <s v="Upper-Middle"/>
    <n v="31.000918273645553"/>
    <b v="1"/>
    <b v="1"/>
    <s v="Kidney Stones"/>
    <s v="Critical"/>
    <b v="1"/>
    <s v="Cigna"/>
    <x v="2"/>
    <x v="3"/>
  </r>
  <r>
    <s v="PID0546"/>
    <s v="Senior"/>
    <s v="North"/>
    <s v="Punjab"/>
    <n v="40000"/>
    <n v="25096.68"/>
    <n v="78.3"/>
    <s v="Male"/>
    <s v="AB+"/>
    <b v="1"/>
    <b v="0"/>
    <b v="1"/>
    <n v="25"/>
    <s v="Middle"/>
    <n v="31.365165838807876"/>
    <b v="1"/>
    <b v="1"/>
    <s v="Cancer"/>
    <s v="Recovered"/>
    <b v="1"/>
    <s v="Cigna"/>
    <x v="0"/>
    <x v="13"/>
  </r>
  <r>
    <s v="PID0547"/>
    <s v="Adult"/>
    <s v="West"/>
    <s v="Gujarat"/>
    <n v="60000"/>
    <n v="38975.100000000006"/>
    <n v="80.8"/>
    <s v="Female"/>
    <s v="A-"/>
    <b v="1"/>
    <b v="1"/>
    <b v="1"/>
    <n v="50"/>
    <s v="Upper-Middle"/>
    <n v="29.322107707940194"/>
    <b v="1"/>
    <b v="1"/>
    <s v="Childbirth"/>
    <s v="Recovered"/>
    <b v="1"/>
    <s v="Cigna"/>
    <x v="4"/>
    <x v="15"/>
  </r>
  <r>
    <s v="PID0548"/>
    <s v="Adult"/>
    <s v="South"/>
    <s v="Karnataka"/>
    <n v="40000"/>
    <n v="20817"/>
    <n v="85.4"/>
    <s v="Female"/>
    <s v="A-"/>
    <b v="0"/>
    <b v="0"/>
    <b v="1"/>
    <n v="20"/>
    <s v="Middle"/>
    <n v="32.142722721969214"/>
    <b v="1"/>
    <b v="1"/>
    <s v="Heart Attack"/>
    <s v="Ongoing Treatment"/>
    <b v="1"/>
    <s v="Medicare"/>
    <x v="0"/>
    <x v="9"/>
  </r>
  <r>
    <s v="PID0549"/>
    <s v="Middle-aged"/>
    <s v="North"/>
    <s v="Punjab"/>
    <n v="32000"/>
    <n v="16508.88"/>
    <n v="54.1"/>
    <s v="Female"/>
    <s v="B+"/>
    <b v="1"/>
    <b v="1"/>
    <b v="1"/>
    <n v="4"/>
    <s v="Low"/>
    <n v="21.671206537413873"/>
    <b v="0"/>
    <b v="0"/>
    <s v="Appendicitis"/>
    <s v="Critical"/>
    <b v="1"/>
    <s v="Aetna"/>
    <x v="6"/>
    <x v="6"/>
  </r>
  <r>
    <s v="PID0550"/>
    <s v="Adult"/>
    <s v="West"/>
    <s v="Gujarat"/>
    <n v="240000"/>
    <n v="196347.36000000002"/>
    <n v="91.8"/>
    <s v="Male"/>
    <s v="AB-"/>
    <b v="1"/>
    <b v="0"/>
    <b v="1"/>
    <n v="30"/>
    <s v="Upper-Middle"/>
    <n v="34.131469363474125"/>
    <b v="1"/>
    <b v="1"/>
    <s v="Stroke"/>
    <s v="Critical"/>
    <b v="1"/>
    <s v="Blue Cross"/>
    <x v="4"/>
    <x v="16"/>
  </r>
  <r>
    <s v="PID0551"/>
    <s v="Middle-aged"/>
    <s v="North"/>
    <s v="Punjab"/>
    <n v="800"/>
    <n v="674.58"/>
    <n v="76"/>
    <s v="Female"/>
    <s v="A-"/>
    <b v="0"/>
    <b v="0"/>
    <b v="1"/>
    <n v="4"/>
    <s v="Low"/>
    <n v="33.777777777777779"/>
    <b v="1"/>
    <b v="1"/>
    <s v="Appendicitis"/>
    <s v="Critical"/>
    <b v="1"/>
    <s v="Cigna"/>
    <x v="3"/>
    <x v="16"/>
  </r>
  <r>
    <s v="PID0552"/>
    <s v="Adult"/>
    <s v="West"/>
    <s v="Gujarat"/>
    <n v="18000"/>
    <n v="15280.02"/>
    <n v="68.3"/>
    <s v="Female"/>
    <s v="AB-"/>
    <b v="0"/>
    <b v="0"/>
    <b v="1"/>
    <n v="25"/>
    <s v="Middle"/>
    <n v="24.785890550152416"/>
    <b v="0"/>
    <b v="0"/>
    <s v="Osteoarthritis"/>
    <s v="Ongoing Treatment"/>
    <b v="1"/>
    <s v="Cigna"/>
    <x v="3"/>
    <x v="16"/>
  </r>
  <r>
    <s v="PID0553"/>
    <s v="Middle-aged"/>
    <s v="South"/>
    <s v="Kerala"/>
    <n v="12000"/>
    <n v="8012.82"/>
    <n v="94.6"/>
    <s v="Female"/>
    <s v="O+"/>
    <b v="0"/>
    <b v="0"/>
    <b v="1"/>
    <n v="0"/>
    <s v="Very Low"/>
    <n v="34.747474747474747"/>
    <b v="1"/>
    <b v="1"/>
    <s v="Cancer"/>
    <s v="Critical"/>
    <b v="1"/>
    <s v="Cigna"/>
    <x v="1"/>
    <x v="12"/>
  </r>
  <r>
    <s v="PID0554"/>
    <s v="Middle-aged"/>
    <s v="North"/>
    <s v="Uttar Pradesh"/>
    <n v="16000"/>
    <n v="0"/>
    <n v="87.6"/>
    <s v="Female"/>
    <s v="B-"/>
    <b v="0"/>
    <b v="0"/>
    <b v="0"/>
    <n v="2"/>
    <s v="Very Low"/>
    <n v="34.6505280645544"/>
    <b v="1"/>
    <b v="1"/>
    <s v="Heart Disease"/>
    <s v="Recovered"/>
    <b v="0"/>
    <n v="0"/>
    <x v="0"/>
    <x v="13"/>
  </r>
  <r>
    <s v="PID0555"/>
    <s v="Middle-aged"/>
    <s v="South"/>
    <s v="Karnataka"/>
    <n v="200000"/>
    <n v="110010.4"/>
    <n v="78.900000000000006"/>
    <s v="Female"/>
    <s v="AB-"/>
    <b v="1"/>
    <b v="0"/>
    <b v="1"/>
    <n v="9"/>
    <s v="Lower-Middle"/>
    <n v="30.064014631915864"/>
    <b v="1"/>
    <b v="1"/>
    <s v="Hypertension"/>
    <s v="Critical"/>
    <b v="1"/>
    <s v="Medicare"/>
    <x v="3"/>
    <x v="5"/>
  </r>
  <r>
    <s v="PID0556"/>
    <s v="Middle-aged"/>
    <s v="West"/>
    <s v="Maharashtra"/>
    <n v="250000"/>
    <n v="131051.8"/>
    <n v="92.1"/>
    <s v="Female"/>
    <s v="B+"/>
    <b v="1"/>
    <b v="0"/>
    <b v="1"/>
    <n v="20"/>
    <s v="Middle"/>
    <n v="29.397682658239965"/>
    <b v="1"/>
    <b v="1"/>
    <s v="Prostate Cancer"/>
    <s v="Recovered"/>
    <b v="1"/>
    <s v="Cigna"/>
    <x v="0"/>
    <x v="13"/>
  </r>
  <r>
    <s v="PID0557"/>
    <s v="Middle-aged"/>
    <s v="South"/>
    <s v="Tamil Nadu"/>
    <n v="3000"/>
    <n v="1931.88"/>
    <n v="61.8"/>
    <s v="Female"/>
    <s v="A-"/>
    <b v="0"/>
    <b v="1"/>
    <b v="1"/>
    <n v="4"/>
    <s v="Low"/>
    <n v="23.54823959762231"/>
    <b v="0"/>
    <b v="0"/>
    <s v="Prostate Cancer"/>
    <s v="Recovered"/>
    <b v="1"/>
    <s v="Blue Cross"/>
    <x v="2"/>
    <x v="2"/>
  </r>
  <r>
    <s v="PID0558"/>
    <s v="Adult"/>
    <s v="West"/>
    <s v="Gujarat"/>
    <n v="100"/>
    <n v="83.8"/>
    <n v="71.599999999999994"/>
    <s v="Male"/>
    <s v="A+"/>
    <b v="0"/>
    <b v="1"/>
    <b v="1"/>
    <n v="12"/>
    <s v="Middle"/>
    <n v="25.368480725623584"/>
    <b v="0"/>
    <b v="0"/>
    <s v="Kidney Stones"/>
    <s v="Recovered"/>
    <b v="1"/>
    <s v="UnitedHealthcare"/>
    <x v="1"/>
    <x v="12"/>
  </r>
  <r>
    <s v="PID0559"/>
    <s v="Adult"/>
    <s v="South"/>
    <s v="Tamil Nadu"/>
    <n v="240000"/>
    <n v="130677.12"/>
    <n v="111.9"/>
    <s v="Female"/>
    <s v="B+"/>
    <b v="0"/>
    <b v="0"/>
    <b v="1"/>
    <n v="5"/>
    <s v="Low"/>
    <n v="34.924003620361411"/>
    <b v="1"/>
    <b v="1"/>
    <s v="Kidney Stones"/>
    <s v="Ongoing Treatment"/>
    <b v="1"/>
    <s v="Cigna"/>
    <x v="5"/>
    <x v="7"/>
  </r>
  <r>
    <s v="PID0560"/>
    <s v="Adult"/>
    <s v="North"/>
    <s v="Punjab"/>
    <n v="200000"/>
    <n v="0"/>
    <n v="99.1"/>
    <s v="Female"/>
    <s v="AB+"/>
    <b v="0"/>
    <b v="0"/>
    <b v="0"/>
    <n v="20"/>
    <s v="Middle"/>
    <n v="32.732197119830886"/>
    <b v="1"/>
    <b v="1"/>
    <s v="Heart Disease"/>
    <s v="Ongoing Treatment"/>
    <b v="0"/>
    <n v="0"/>
    <x v="6"/>
    <x v="6"/>
  </r>
  <r>
    <s v="PID0561"/>
    <s v="Adult"/>
    <s v="West"/>
    <s v="Gujarat"/>
    <n v="250000"/>
    <n v="173905.2"/>
    <n v="95.1"/>
    <s v="Male"/>
    <s v="AB+"/>
    <b v="1"/>
    <b v="1"/>
    <b v="1"/>
    <n v="7"/>
    <s v="Lower-Middle"/>
    <n v="33.694727891156468"/>
    <b v="1"/>
    <b v="1"/>
    <s v="Diabetes"/>
    <s v="Critical"/>
    <b v="1"/>
    <s v="Cigna"/>
    <x v="0"/>
    <x v="13"/>
  </r>
  <r>
    <s v="PID0562"/>
    <s v="Adult"/>
    <s v="West"/>
    <s v="Maharashtra"/>
    <n v="12000"/>
    <n v="0"/>
    <n v="94.9"/>
    <s v="Female"/>
    <s v="A-"/>
    <b v="0"/>
    <b v="0"/>
    <b v="0"/>
    <n v="25"/>
    <s v="Middle"/>
    <n v="29.952026259310696"/>
    <b v="1"/>
    <b v="1"/>
    <s v="Heart Attack"/>
    <s v="Ongoing Treatment"/>
    <b v="0"/>
    <n v="0"/>
    <x v="0"/>
    <x v="14"/>
  </r>
  <r>
    <s v="PID0563"/>
    <s v="Adult"/>
    <s v="North"/>
    <s v="Punjab"/>
    <n v="30000"/>
    <n v="15006.119999999999"/>
    <n v="69.2"/>
    <s v="Female"/>
    <s v="AB-"/>
    <b v="1"/>
    <b v="1"/>
    <b v="1"/>
    <n v="15"/>
    <s v="Middle"/>
    <n v="25.11249818551314"/>
    <b v="0"/>
    <b v="0"/>
    <s v="Kidney Stones"/>
    <s v="Recovered"/>
    <b v="1"/>
    <s v="Aetna"/>
    <x v="3"/>
    <x v="4"/>
  </r>
  <r>
    <s v="PID0564"/>
    <s v="Adult"/>
    <s v="West"/>
    <s v="Maharashtra"/>
    <n v="60000"/>
    <n v="38081.199999999997"/>
    <n v="79.599999999999994"/>
    <s v="Male"/>
    <s v="O-"/>
    <b v="0"/>
    <b v="1"/>
    <b v="1"/>
    <n v="5"/>
    <s v="Low"/>
    <n v="29.237832874196513"/>
    <b v="1"/>
    <b v="1"/>
    <s v="Heart Attack"/>
    <s v="Recovered"/>
    <b v="1"/>
    <s v="Cigna"/>
    <x v="3"/>
    <x v="5"/>
  </r>
  <r>
    <s v="PID0565"/>
    <s v="Middle-aged"/>
    <s v="South"/>
    <s v="Tamil Nadu"/>
    <n v="100"/>
    <n v="57.68"/>
    <n v="90.9"/>
    <s v="Male"/>
    <s v="B-"/>
    <b v="1"/>
    <b v="1"/>
    <b v="1"/>
    <n v="7"/>
    <s v="Lower-Middle"/>
    <n v="34.212804396100722"/>
    <b v="1"/>
    <b v="1"/>
    <s v="Heart Attack"/>
    <s v="Recovered"/>
    <b v="1"/>
    <s v="Medicare"/>
    <x v="1"/>
    <x v="12"/>
  </r>
  <r>
    <s v="PID0566"/>
    <s v="Adult"/>
    <s v="South"/>
    <s v="Kerala"/>
    <n v="32000"/>
    <n v="24633.200000000001"/>
    <n v="87.1"/>
    <s v="Female"/>
    <s v="B-"/>
    <b v="0"/>
    <b v="0"/>
    <b v="1"/>
    <n v="30"/>
    <s v="Upper-Middle"/>
    <n v="28.440816326530609"/>
    <b v="1"/>
    <b v="1"/>
    <s v="Heart Disease"/>
    <s v="Critical"/>
    <b v="1"/>
    <s v="Blue Cross"/>
    <x v="5"/>
    <x v="6"/>
  </r>
  <r>
    <s v="PID0567"/>
    <s v="Middle-aged"/>
    <s v="South"/>
    <s v="Kerala"/>
    <n v="800"/>
    <n v="453.8"/>
    <n v="72.2"/>
    <s v="Female"/>
    <s v="A-"/>
    <b v="1"/>
    <b v="0"/>
    <b v="1"/>
    <n v="5"/>
    <s v="Low"/>
    <n v="30.44358239163434"/>
    <b v="1"/>
    <b v="1"/>
    <s v="Fractured Leg"/>
    <s v="Recovered"/>
    <b v="1"/>
    <s v="Cigna"/>
    <x v="1"/>
    <x v="1"/>
  </r>
  <r>
    <s v="PID0568"/>
    <s v="Middle-aged"/>
    <s v="East"/>
    <s v="West Bengal"/>
    <n v="18000"/>
    <n v="0"/>
    <n v="69.400000000000006"/>
    <s v="Female"/>
    <s v="AB+"/>
    <b v="1"/>
    <b v="0"/>
    <b v="0"/>
    <n v="12"/>
    <s v="Middle"/>
    <n v="28.886576482830385"/>
    <b v="1"/>
    <b v="1"/>
    <s v="Hypertension"/>
    <s v="Critical"/>
    <b v="0"/>
    <n v="0"/>
    <x v="3"/>
    <x v="5"/>
  </r>
  <r>
    <s v="PID0569"/>
    <s v="Adult"/>
    <s v="North"/>
    <s v="Uttar Pradesh"/>
    <n v="500"/>
    <n v="0"/>
    <n v="101.2"/>
    <s v="Male"/>
    <s v="A+"/>
    <b v="0"/>
    <b v="0"/>
    <b v="0"/>
    <n v="2"/>
    <s v="Very Low"/>
    <n v="33.813358281265664"/>
    <b v="1"/>
    <b v="1"/>
    <s v="Diabetes"/>
    <s v="Recovered"/>
    <b v="0"/>
    <n v="0"/>
    <x v="1"/>
    <x v="11"/>
  </r>
  <r>
    <s v="PID0570"/>
    <s v="Adult"/>
    <s v="North"/>
    <s v="Punjab"/>
    <n v="90000"/>
    <n v="46471.95"/>
    <n v="89.6"/>
    <s v="Male"/>
    <s v="B-"/>
    <b v="0"/>
    <b v="0"/>
    <b v="1"/>
    <n v="12"/>
    <s v="Middle"/>
    <n v="33.31350386674599"/>
    <b v="1"/>
    <b v="1"/>
    <s v="Heart Disease"/>
    <s v="Recovered"/>
    <b v="1"/>
    <s v="Cigna"/>
    <x v="4"/>
    <x v="4"/>
  </r>
  <r>
    <s v="PID0571"/>
    <s v="Adult"/>
    <s v="West"/>
    <s v="Maharashtra"/>
    <n v="3000"/>
    <n v="2695.2"/>
    <n v="87.9"/>
    <s v="Male"/>
    <s v="AB+"/>
    <b v="0"/>
    <b v="0"/>
    <b v="1"/>
    <n v="15"/>
    <s v="Middle"/>
    <n v="29.369507835209998"/>
    <b v="1"/>
    <b v="1"/>
    <s v="Respiratory Infection"/>
    <s v="Critical"/>
    <b v="1"/>
    <s v="UnitedHealthcare"/>
    <x v="2"/>
    <x v="8"/>
  </r>
  <r>
    <s v="PID0572"/>
    <s v="Middle-aged"/>
    <s v="East"/>
    <s v="West Bengal"/>
    <n v="300000"/>
    <n v="150311.76"/>
    <n v="69.400000000000006"/>
    <s v="Male"/>
    <s v="B-"/>
    <b v="0"/>
    <b v="0"/>
    <b v="1"/>
    <n v="3"/>
    <s v="Low"/>
    <n v="25.491276400367315"/>
    <b v="0"/>
    <b v="0"/>
    <s v="Allergic Reaction"/>
    <s v="Critical"/>
    <b v="1"/>
    <s v="Medicare"/>
    <x v="1"/>
    <x v="10"/>
  </r>
  <r>
    <s v="PID0573"/>
    <s v="Middle-aged"/>
    <s v="East"/>
    <s v="West Bengal"/>
    <n v="60000"/>
    <n v="41877.64"/>
    <n v="68.2"/>
    <s v="Male"/>
    <s v="O+"/>
    <b v="1"/>
    <b v="1"/>
    <b v="1"/>
    <n v="40"/>
    <s v="Upper-Middle"/>
    <n v="30.311111111111114"/>
    <b v="1"/>
    <b v="1"/>
    <s v="Kidney Stones"/>
    <s v="Critical"/>
    <b v="1"/>
    <s v="UnitedHealthcare"/>
    <x v="1"/>
    <x v="11"/>
  </r>
  <r>
    <s v="PID0574"/>
    <s v="Senior"/>
    <s v="East"/>
    <s v="West Bengal"/>
    <n v="250000"/>
    <n v="131494.9"/>
    <n v="79.599999999999994"/>
    <s v="Male"/>
    <s v="B+"/>
    <b v="1"/>
    <b v="0"/>
    <b v="1"/>
    <n v="15"/>
    <s v="Middle"/>
    <n v="32.708744247205779"/>
    <b v="1"/>
    <b v="1"/>
    <s v="Heart Disease"/>
    <s v="Recovered"/>
    <b v="1"/>
    <s v="Medicare"/>
    <x v="0"/>
    <x v="0"/>
  </r>
  <r>
    <s v="PID0575"/>
    <s v="Middle-aged"/>
    <s v="South"/>
    <s v="Tamil Nadu"/>
    <n v="12000"/>
    <n v="10342.44"/>
    <n v="86.2"/>
    <s v="Male"/>
    <s v="O-"/>
    <b v="0"/>
    <b v="0"/>
    <b v="1"/>
    <n v="2"/>
    <s v="Very Low"/>
    <n v="32.443825510933799"/>
    <b v="1"/>
    <b v="1"/>
    <s v="Appendicitis"/>
    <s v="Critical"/>
    <b v="1"/>
    <s v="Medicare"/>
    <x v="2"/>
    <x v="3"/>
  </r>
  <r>
    <s v="PID0576"/>
    <s v="Adult"/>
    <s v="West"/>
    <s v="Maharashtra"/>
    <n v="36000"/>
    <n v="18829.23"/>
    <n v="94.5"/>
    <s v="Female"/>
    <s v="O-"/>
    <b v="0"/>
    <b v="0"/>
    <b v="1"/>
    <n v="7"/>
    <s v="Lower-Middle"/>
    <n v="34.293801712875599"/>
    <b v="1"/>
    <b v="1"/>
    <s v="Heart Disease"/>
    <s v="Ongoing Treatment"/>
    <b v="1"/>
    <s v="Medicare"/>
    <x v="0"/>
    <x v="14"/>
  </r>
  <r>
    <s v="PID0577"/>
    <s v="Adult"/>
    <s v="East"/>
    <s v="West Bengal"/>
    <n v="45000"/>
    <n v="31528.77"/>
    <n v="84.1"/>
    <s v="Female"/>
    <s v="B-"/>
    <b v="1"/>
    <b v="0"/>
    <b v="1"/>
    <n v="0"/>
    <s v="Very Low"/>
    <n v="31.268590124925641"/>
    <b v="1"/>
    <b v="1"/>
    <s v="Appendicitis"/>
    <s v="Recovered"/>
    <b v="1"/>
    <s v="Medicare"/>
    <x v="0"/>
    <x v="13"/>
  </r>
  <r>
    <s v="PID0578"/>
    <s v="Adult"/>
    <s v="West"/>
    <s v="Gujarat"/>
    <n v="90000"/>
    <n v="0"/>
    <n v="66.099999999999994"/>
    <s v="Female"/>
    <s v="B+"/>
    <b v="0"/>
    <b v="0"/>
    <b v="0"/>
    <n v="15"/>
    <s v="Middle"/>
    <n v="21.832474567314041"/>
    <b v="0"/>
    <b v="0"/>
    <s v="Fractured Leg"/>
    <s v="Recovered"/>
    <b v="0"/>
    <n v="0"/>
    <x v="0"/>
    <x v="9"/>
  </r>
  <r>
    <s v="PID0579"/>
    <s v="Adult"/>
    <s v="North"/>
    <s v="Uttar Pradesh"/>
    <n v="1000"/>
    <n v="0"/>
    <n v="94"/>
    <s v="Male"/>
    <s v="AB+"/>
    <s v="Yes"/>
    <s v="Yes"/>
    <b v="0"/>
    <n v="2"/>
    <s v="Very Low"/>
    <n v="34.112353026564087"/>
    <b v="1"/>
    <b v="1"/>
    <s v="Fractured Arm"/>
    <s v="Critical"/>
    <b v="0"/>
    <n v="0"/>
    <x v="0"/>
    <x v="0"/>
  </r>
  <r>
    <s v="PID0580"/>
    <s v="Middle-aged"/>
    <s v="North"/>
    <s v="Punjab"/>
    <n v="18000"/>
    <n v="11325.24"/>
    <n v="76.099999999999994"/>
    <s v="Female"/>
    <s v="A+"/>
    <b v="0"/>
    <b v="0"/>
    <b v="1"/>
    <n v="15"/>
    <s v="Middle"/>
    <n v="30.483896811408421"/>
    <b v="1"/>
    <b v="1"/>
    <s v="Allergic Reaction"/>
    <s v="Critical"/>
    <b v="1"/>
    <s v="Blue Cross"/>
    <x v="0"/>
    <x v="0"/>
  </r>
  <r>
    <s v="PID0581"/>
    <s v="Middle-aged"/>
    <s v="North"/>
    <s v="Punjab"/>
    <n v="45000"/>
    <n v="30751.68"/>
    <n v="74.599999999999994"/>
    <s v="Female"/>
    <s v="AB+"/>
    <b v="1"/>
    <b v="0"/>
    <b v="1"/>
    <n v="30"/>
    <s v="Upper-Middle"/>
    <n v="30.264919469349667"/>
    <b v="1"/>
    <b v="1"/>
    <s v="Kidney Stones"/>
    <s v="Critical"/>
    <b v="1"/>
    <s v="UnitedHealthcare"/>
    <x v="1"/>
    <x v="11"/>
  </r>
  <r>
    <s v="PID0582"/>
    <s v="Senior"/>
    <s v="East"/>
    <s v="West Bengal"/>
    <n v="3000"/>
    <n v="2133.06"/>
    <n v="92.9"/>
    <s v="Female"/>
    <s v="A-"/>
    <b v="0"/>
    <b v="0"/>
    <b v="1"/>
    <n v="20"/>
    <s v="Middle"/>
    <n v="33.310624260461118"/>
    <b v="1"/>
    <b v="1"/>
    <s v="Osteoarthritis"/>
    <s v="Critical"/>
    <b v="1"/>
    <s v="Aetna"/>
    <x v="1"/>
    <x v="11"/>
  </r>
  <r>
    <s v="PID0583"/>
    <s v="Middle-aged"/>
    <s v="North"/>
    <s v="Punjab"/>
    <n v="32000"/>
    <n v="16682.400000000001"/>
    <n v="72.900000000000006"/>
    <s v="Male"/>
    <s v="O-"/>
    <b v="0"/>
    <b v="0"/>
    <b v="1"/>
    <n v="7"/>
    <s v="Lower-Middle"/>
    <n v="26.455218464218323"/>
    <b v="0"/>
    <b v="0"/>
    <s v="Kidney Stones"/>
    <s v="Ongoing Treatment"/>
    <b v="1"/>
    <s v="UnitedHealthcare"/>
    <x v="0"/>
    <x v="14"/>
  </r>
  <r>
    <s v="PID0584"/>
    <s v="Middle-aged"/>
    <s v="South"/>
    <s v="Tamil Nadu"/>
    <n v="18000"/>
    <n v="13722.36"/>
    <n v="79.5"/>
    <s v="Male"/>
    <s v="B-"/>
    <b v="0"/>
    <b v="0"/>
    <b v="1"/>
    <n v="2"/>
    <s v="Very Low"/>
    <n v="33.961296937075481"/>
    <b v="1"/>
    <b v="1"/>
    <s v="Respiratory Infection"/>
    <s v="Critical"/>
    <b v="1"/>
    <s v="Medicare"/>
    <x v="0"/>
    <x v="0"/>
  </r>
  <r>
    <s v="PID0585"/>
    <s v="Adult"/>
    <s v="South"/>
    <s v="Tamil Nadu"/>
    <n v="32000"/>
    <n v="16856.32"/>
    <n v="71.099999999999994"/>
    <s v="Female"/>
    <s v="O+"/>
    <b v="0"/>
    <b v="1"/>
    <b v="1"/>
    <n v="30"/>
    <s v="Upper-Middle"/>
    <n v="24.602076124567475"/>
    <b v="0"/>
    <b v="0"/>
    <s v="Childbirth"/>
    <s v="Ongoing Treatment"/>
    <b v="1"/>
    <s v="Aetna"/>
    <x v="3"/>
    <x v="4"/>
  </r>
  <r>
    <s v="PID0586"/>
    <s v="Middle-aged"/>
    <s v="West"/>
    <s v="Gujarat"/>
    <n v="24000"/>
    <n v="21199.89"/>
    <n v="81.3"/>
    <s v="Female"/>
    <s v="B-"/>
    <b v="1"/>
    <b v="0"/>
    <b v="1"/>
    <n v="25"/>
    <s v="Middle"/>
    <n v="26.546938775510203"/>
    <b v="0"/>
    <b v="0"/>
    <s v="Kidney Stones"/>
    <s v="Recovered"/>
    <b v="1"/>
    <s v="UnitedHealthcare"/>
    <x v="3"/>
    <x v="15"/>
  </r>
  <r>
    <s v="PID0587"/>
    <s v="Middle-aged"/>
    <s v="South"/>
    <s v="Kerala"/>
    <n v="40000"/>
    <n v="23629.8"/>
    <n v="48.8"/>
    <s v="Male"/>
    <s v="AB-"/>
    <b v="0"/>
    <b v="0"/>
    <b v="1"/>
    <n v="15"/>
    <s v="Middle"/>
    <n v="21.402570062716546"/>
    <b v="0"/>
    <b v="0"/>
    <s v="Hypertension"/>
    <s v="Critical"/>
    <b v="1"/>
    <s v="Medicare"/>
    <x v="0"/>
    <x v="14"/>
  </r>
  <r>
    <s v="PID0588"/>
    <s v="Adult"/>
    <s v="West"/>
    <s v="Gujarat"/>
    <n v="18000"/>
    <n v="9227.67"/>
    <n v="58"/>
    <s v="Male"/>
    <s v="O+"/>
    <b v="0"/>
    <b v="0"/>
    <b v="1"/>
    <n v="400"/>
    <s v="Ultra High"/>
    <n v="22.375679950619187"/>
    <b v="0"/>
    <b v="0"/>
    <s v="Prostate Cancer"/>
    <s v="Critical"/>
    <b v="1"/>
    <s v="Cigna"/>
    <x v="1"/>
    <x v="12"/>
  </r>
  <r>
    <s v="PID0589"/>
    <s v="Middle-aged"/>
    <s v="South"/>
    <s v="Tamil Nadu"/>
    <n v="800"/>
    <n v="461.92"/>
    <n v="82.8"/>
    <s v="Female"/>
    <s v="B+"/>
    <b v="0"/>
    <b v="0"/>
    <b v="1"/>
    <n v="2"/>
    <s v="Very Low"/>
    <n v="31.164138657834318"/>
    <b v="1"/>
    <b v="1"/>
    <s v="Appendicitis"/>
    <s v="Ongoing Treatment"/>
    <b v="1"/>
    <s v="Cigna"/>
    <x v="0"/>
    <x v="9"/>
  </r>
  <r>
    <s v="PID0590"/>
    <s v="Senior"/>
    <s v="East"/>
    <s v="West Bengal"/>
    <n v="3000"/>
    <n v="1978.02"/>
    <n v="73.8"/>
    <s v="Male"/>
    <s v="A-"/>
    <b v="0"/>
    <b v="0"/>
    <b v="1"/>
    <n v="3"/>
    <s v="Low"/>
    <n v="26.462045967944352"/>
    <b v="0"/>
    <b v="0"/>
    <s v="Cancer"/>
    <s v="Ongoing Treatment"/>
    <b v="1"/>
    <s v="Blue Cross"/>
    <x v="1"/>
    <x v="10"/>
  </r>
  <r>
    <s v="PID0591"/>
    <s v="Elderly"/>
    <s v="North"/>
    <s v="Uttar Pradesh"/>
    <n v="40000"/>
    <n v="35905.4"/>
    <n v="61.8"/>
    <s v="Male"/>
    <s v="O+"/>
    <b v="1"/>
    <b v="0"/>
    <b v="1"/>
    <n v="0.5"/>
    <s v="Very Low"/>
    <n v="26.748614958448751"/>
    <b v="0"/>
    <b v="0"/>
    <s v="Hypertension"/>
    <s v="Recovered"/>
    <b v="1"/>
    <s v="Aetna"/>
    <x v="0"/>
    <x v="14"/>
  </r>
  <r>
    <s v="PID0592"/>
    <s v="Adult"/>
    <s v="South"/>
    <s v="Kerala"/>
    <n v="800"/>
    <n v="718.39"/>
    <n v="91.5"/>
    <s v="Female"/>
    <s v="AB-"/>
    <b v="0"/>
    <b v="0"/>
    <b v="1"/>
    <n v="9"/>
    <s v="Lower-Middle"/>
    <n v="32.419217687074834"/>
    <b v="1"/>
    <b v="1"/>
    <s v="Stroke"/>
    <s v="Ongoing Treatment"/>
    <b v="1"/>
    <s v="Cigna"/>
    <x v="4"/>
    <x v="16"/>
  </r>
  <r>
    <s v="PID0593"/>
    <s v="Middle-aged"/>
    <s v="West"/>
    <s v="Gujarat"/>
    <n v="40000"/>
    <n v="28460.959999999999"/>
    <n v="66.599999999999994"/>
    <s v="Male"/>
    <s v="AB-"/>
    <b v="0"/>
    <b v="0"/>
    <b v="1"/>
    <n v="5"/>
    <s v="Low"/>
    <n v="28.826177285318558"/>
    <b v="1"/>
    <b v="1"/>
    <s v="Respiratory Infection"/>
    <s v="Ongoing Treatment"/>
    <b v="1"/>
    <s v="UnitedHealthcare"/>
    <x v="0"/>
    <x v="14"/>
  </r>
  <r>
    <s v="PID0594"/>
    <s v="Adult"/>
    <s v="South"/>
    <s v="Kerala"/>
    <n v="100"/>
    <n v="0"/>
    <n v="64.099999999999994"/>
    <s v="Female"/>
    <s v="AB-"/>
    <b v="0"/>
    <b v="0"/>
    <b v="0"/>
    <n v="400"/>
    <s v="Ultra High"/>
    <n v="20.930612244897958"/>
    <b v="0"/>
    <b v="0"/>
    <s v="Cancer"/>
    <s v="Ongoing Treatment"/>
    <b v="0"/>
    <n v="0"/>
    <x v="0"/>
    <x v="0"/>
  </r>
  <r>
    <s v="PID0595"/>
    <s v="Adult"/>
    <s v="South"/>
    <s v="Karnataka"/>
    <n v="800"/>
    <n v="487.16"/>
    <n v="86.6"/>
    <s v="Female"/>
    <s v="A+"/>
    <b v="0"/>
    <b v="0"/>
    <b v="1"/>
    <n v="70"/>
    <s v="High"/>
    <n v="33.828124999999993"/>
    <b v="1"/>
    <b v="1"/>
    <s v="Childbirth"/>
    <s v="Critical"/>
    <b v="1"/>
    <s v="Blue Cross"/>
    <x v="0"/>
    <x v="0"/>
  </r>
  <r>
    <s v="PID0596"/>
    <s v="Adult"/>
    <s v="North"/>
    <s v="Punjab"/>
    <n v="100"/>
    <n v="0"/>
    <n v="96.7"/>
    <s v="Male"/>
    <s v="A+"/>
    <b v="0"/>
    <b v="0"/>
    <b v="0"/>
    <n v="4"/>
    <s v="Low"/>
    <n v="33.070004445812394"/>
    <b v="1"/>
    <b v="1"/>
    <s v="Respiratory Infection"/>
    <s v="Ongoing Treatment"/>
    <b v="0"/>
    <n v="0"/>
    <x v="4"/>
    <x v="4"/>
  </r>
  <r>
    <s v="PID0597"/>
    <s v="Middle-aged"/>
    <s v="West"/>
    <s v="Gujarat"/>
    <n v="45000"/>
    <n v="25481.370000000003"/>
    <n v="89.8"/>
    <s v="Male"/>
    <s v="AB-"/>
    <b v="0"/>
    <b v="1"/>
    <b v="1"/>
    <n v="12"/>
    <s v="Middle"/>
    <n v="31.816893424036284"/>
    <b v="1"/>
    <b v="1"/>
    <s v="Osteoarthritis"/>
    <s v="Critical"/>
    <b v="1"/>
    <s v="Cigna"/>
    <x v="0"/>
    <x v="14"/>
  </r>
  <r>
    <s v="PID0598"/>
    <s v="Adult"/>
    <s v="North"/>
    <s v="Punjab"/>
    <n v="240000"/>
    <n v="158937.12"/>
    <n v="85.5"/>
    <s v="Female"/>
    <s v="AB-"/>
    <b v="0"/>
    <b v="0"/>
    <b v="1"/>
    <n v="12"/>
    <s v="Middle"/>
    <n v="33.398437499999993"/>
    <b v="1"/>
    <b v="1"/>
    <s v="Hypertension"/>
    <s v="Recovered"/>
    <b v="1"/>
    <s v="Medicare"/>
    <x v="0"/>
    <x v="9"/>
  </r>
  <r>
    <s v="PID0599"/>
    <s v="Middle-aged"/>
    <s v="West"/>
    <s v="Gujarat"/>
    <n v="21000"/>
    <n v="13683.88"/>
    <n v="63.1"/>
    <s v="Female"/>
    <s v="O+"/>
    <b v="1"/>
    <b v="0"/>
    <b v="1"/>
    <n v="15"/>
    <s v="Middle"/>
    <n v="23.460737656157054"/>
    <b v="0"/>
    <b v="0"/>
    <s v="Osteoarthritis"/>
    <s v="Critical"/>
    <b v="1"/>
    <s v="UnitedHealthcare"/>
    <x v="1"/>
    <x v="11"/>
  </r>
  <r>
    <s v="PID0600"/>
    <s v="Senior"/>
    <s v="West"/>
    <s v="Maharashtra"/>
    <n v="18000"/>
    <n v="12421.41"/>
    <n v="79"/>
    <s v="Male"/>
    <s v="O-"/>
    <b v="0"/>
    <b v="1"/>
    <b v="1"/>
    <n v="15"/>
    <s v="Middle"/>
    <n v="31.645569620253159"/>
    <b v="1"/>
    <b v="1"/>
    <s v="Heart Disease"/>
    <s v="Recovered"/>
    <b v="1"/>
    <s v="Medicare"/>
    <x v="6"/>
    <x v="6"/>
  </r>
  <r>
    <s v="PID0601"/>
    <s v="Adult"/>
    <s v="North"/>
    <s v="Punjab"/>
    <n v="4000"/>
    <n v="2881.04"/>
    <n v="111.7"/>
    <s v="Female"/>
    <s v="O+"/>
    <b v="1"/>
    <b v="1"/>
    <b v="1"/>
    <n v="120"/>
    <s v="Very High"/>
    <n v="34.861583596017603"/>
    <b v="1"/>
    <b v="1"/>
    <s v="Childbirth"/>
    <s v="Ongoing Treatment"/>
    <b v="1"/>
    <s v="Cigna"/>
    <x v="4"/>
    <x v="4"/>
  </r>
  <r>
    <s v="PID0602"/>
    <s v="Middle-aged"/>
    <s v="North"/>
    <s v="Punjab"/>
    <n v="100"/>
    <n v="64.599999999999994"/>
    <n v="61.3"/>
    <s v="Male"/>
    <s v="AB-"/>
    <b v="1"/>
    <b v="1"/>
    <b v="1"/>
    <n v="300"/>
    <s v="Ultra High"/>
    <n v="21.462833934386051"/>
    <b v="0"/>
    <b v="0"/>
    <s v="Appendicitis"/>
    <s v="Recovered"/>
    <b v="1"/>
    <s v="UnitedHealthcare"/>
    <x v="4"/>
    <x v="4"/>
  </r>
  <r>
    <s v="PID0603"/>
    <s v="Adult"/>
    <s v="South"/>
    <s v="Karnataka"/>
    <n v="800"/>
    <n v="0"/>
    <n v="90.4"/>
    <s v="Male"/>
    <s v="AB+"/>
    <b v="0"/>
    <b v="0"/>
    <b v="0"/>
    <n v="25"/>
    <s v="Middle"/>
    <n v="31.651552816778128"/>
    <b v="1"/>
    <b v="1"/>
    <s v="Heart Attack"/>
    <s v="Ongoing Treatment"/>
    <b v="0"/>
    <n v="0"/>
    <x v="0"/>
    <x v="13"/>
  </r>
  <r>
    <s v="PID0604"/>
    <s v="Middle-aged"/>
    <s v="South"/>
    <s v="Karnataka"/>
    <n v="200000"/>
    <n v="118892.32"/>
    <n v="73.400000000000006"/>
    <s v="Male"/>
    <s v="AB+"/>
    <b v="1"/>
    <b v="1"/>
    <b v="1"/>
    <n v="40"/>
    <s v="Upper-Middle"/>
    <n v="28.316808765093938"/>
    <b v="1"/>
    <b v="1"/>
    <s v="Respiratory Infection"/>
    <s v="Recovered"/>
    <b v="1"/>
    <s v="Cigna"/>
    <x v="2"/>
    <x v="2"/>
  </r>
  <r>
    <s v="PID0605"/>
    <s v="Middle-aged"/>
    <s v="North"/>
    <s v="Punjab"/>
    <n v="90000"/>
    <n v="68940.3"/>
    <n v="75.099999999999994"/>
    <s v="Female"/>
    <s v="A-"/>
    <b v="0"/>
    <b v="1"/>
    <b v="1"/>
    <n v="5"/>
    <s v="Low"/>
    <n v="26.9281795690057"/>
    <b v="0"/>
    <b v="0"/>
    <s v="Fractured Arm"/>
    <s v="Ongoing Treatment"/>
    <b v="1"/>
    <s v="Medicare"/>
    <x v="1"/>
    <x v="11"/>
  </r>
  <r>
    <s v="PID0606"/>
    <s v="Middle-aged"/>
    <s v="West"/>
    <s v="Maharashtra"/>
    <n v="200000"/>
    <n v="0"/>
    <n v="61.2"/>
    <s v="Female"/>
    <s v="B+"/>
    <b v="1"/>
    <b v="1"/>
    <b v="0"/>
    <n v="20"/>
    <s v="Middle"/>
    <n v="22.754312908982754"/>
    <b v="0"/>
    <b v="0"/>
    <s v="Diabetes"/>
    <s v="Ongoing Treatment"/>
    <b v="0"/>
    <n v="0"/>
    <x v="0"/>
    <x v="0"/>
  </r>
  <r>
    <s v="PID0607"/>
    <s v="Middle-aged"/>
    <s v="South"/>
    <s v="Tamil Nadu"/>
    <n v="500"/>
    <n v="0"/>
    <n v="83.8"/>
    <s v="Female"/>
    <s v="AB+"/>
    <b v="0"/>
    <b v="0"/>
    <b v="0"/>
    <n v="7"/>
    <s v="Lower-Middle"/>
    <n v="28.996539792387544"/>
    <b v="1"/>
    <b v="1"/>
    <s v="Respiratory Infection"/>
    <s v="Ongoing Treatment"/>
    <b v="0"/>
    <n v="0"/>
    <x v="0"/>
    <x v="14"/>
  </r>
  <r>
    <s v="PID0608"/>
    <s v="Senior"/>
    <s v="South"/>
    <s v="Kerala"/>
    <n v="21000"/>
    <n v="14377.929999999998"/>
    <n v="84.2"/>
    <s v="Female"/>
    <s v="O+"/>
    <b v="0"/>
    <b v="0"/>
    <b v="1"/>
    <n v="90"/>
    <s v="High"/>
    <n v="29.832766439909303"/>
    <b v="1"/>
    <b v="1"/>
    <s v="Respiratory Infection"/>
    <s v="Critical"/>
    <b v="1"/>
    <s v="UnitedHealthcare"/>
    <x v="0"/>
    <x v="0"/>
  </r>
  <r>
    <s v="PID0609"/>
    <s v="Adult"/>
    <s v="West"/>
    <s v="Maharashtra"/>
    <n v="45000"/>
    <n v="27291.27"/>
    <n v="79.5"/>
    <s v="Male"/>
    <s v="O-"/>
    <b v="1"/>
    <b v="1"/>
    <b v="1"/>
    <n v="7"/>
    <s v="Lower-Middle"/>
    <n v="25.665030991735538"/>
    <b v="0"/>
    <b v="0"/>
    <s v="Prostate Cancer"/>
    <s v="Ongoing Treatment"/>
    <b v="1"/>
    <s v="Cigna"/>
    <x v="1"/>
    <x v="10"/>
  </r>
  <r>
    <s v="PID0610"/>
    <s v="Adult"/>
    <s v="South"/>
    <s v="Tamil Nadu"/>
    <n v="45000"/>
    <n v="0"/>
    <n v="69.099999999999994"/>
    <s v="Male"/>
    <s v="B+"/>
    <b v="0"/>
    <b v="1"/>
    <b v="0"/>
    <n v="20"/>
    <s v="Middle"/>
    <n v="23.63120276324339"/>
    <b v="0"/>
    <b v="0"/>
    <s v="Childbirth"/>
    <s v="Recovered"/>
    <b v="0"/>
    <n v="0"/>
    <x v="1"/>
    <x v="12"/>
  </r>
  <r>
    <s v="PID0611"/>
    <s v="Adult"/>
    <s v="West"/>
    <s v="Gujarat"/>
    <n v="100"/>
    <n v="74.73"/>
    <n v="81.900000000000006"/>
    <s v="Female"/>
    <s v="AB+"/>
    <b v="0"/>
    <b v="0"/>
    <b v="1"/>
    <n v="30"/>
    <s v="Upper-Middle"/>
    <n v="31.207133058984908"/>
    <b v="1"/>
    <b v="1"/>
    <s v="Respiratory Infection"/>
    <s v="Critical"/>
    <b v="1"/>
    <s v="Blue Cross"/>
    <x v="0"/>
    <x v="13"/>
  </r>
  <r>
    <s v="PID0612"/>
    <s v="Adult"/>
    <s v="South"/>
    <s v="Karnataka"/>
    <n v="45000"/>
    <n v="39937.17"/>
    <n v="83.6"/>
    <s v="Male"/>
    <s v="O+"/>
    <b v="0"/>
    <b v="0"/>
    <b v="1"/>
    <n v="25"/>
    <s v="Middle"/>
    <n v="26.385557379118797"/>
    <b v="0"/>
    <b v="0"/>
    <s v="Fractured Leg"/>
    <s v="Critical"/>
    <b v="1"/>
    <s v="Medicare"/>
    <x v="1"/>
    <x v="1"/>
  </r>
  <r>
    <s v="PID0613"/>
    <s v="Middle-aged"/>
    <s v="North"/>
    <s v="Punjab"/>
    <n v="75000"/>
    <n v="39015.199999999997"/>
    <n v="72.099999999999994"/>
    <s v="Male"/>
    <s v="O-"/>
    <b v="0"/>
    <b v="0"/>
    <b v="1"/>
    <n v="12"/>
    <s v="Middle"/>
    <n v="29.250679540752156"/>
    <b v="1"/>
    <b v="1"/>
    <s v="Heart Disease"/>
    <s v="Recovered"/>
    <b v="1"/>
    <s v="UnitedHealthcare"/>
    <x v="0"/>
    <x v="0"/>
  </r>
  <r>
    <s v="PID0614"/>
    <s v="Middle-aged"/>
    <s v="South"/>
    <s v="Karnataka"/>
    <n v="24000"/>
    <n v="0"/>
    <n v="61.6"/>
    <s v="Male"/>
    <s v="AB+"/>
    <b v="1"/>
    <b v="0"/>
    <b v="0"/>
    <n v="2"/>
    <s v="Very Low"/>
    <n v="26.662049861495845"/>
    <b v="0"/>
    <b v="0"/>
    <s v="Diabetes"/>
    <s v="Recovered"/>
    <b v="0"/>
    <n v="0"/>
    <x v="0"/>
    <x v="14"/>
  </r>
  <r>
    <s v="PID0615"/>
    <s v="Middle-aged"/>
    <s v="North"/>
    <s v="Uttar Pradesh"/>
    <n v="40000"/>
    <n v="21460.080000000002"/>
    <n v="71.3"/>
    <s v="Male"/>
    <s v="A-"/>
    <b v="0"/>
    <b v="0"/>
    <b v="1"/>
    <n v="1"/>
    <s v="Very Low"/>
    <n v="23.823047879982624"/>
    <b v="0"/>
    <b v="0"/>
    <s v="Diabetes"/>
    <s v="Recovered"/>
    <b v="1"/>
    <s v="Cigna"/>
    <x v="1"/>
    <x v="12"/>
  </r>
  <r>
    <s v="PID0616"/>
    <s v="Adult"/>
    <s v="West"/>
    <s v="Gujarat"/>
    <n v="40000"/>
    <n v="34573.9"/>
    <n v="84.2"/>
    <s v="Male"/>
    <s v="B-"/>
    <b v="1"/>
    <b v="1"/>
    <b v="1"/>
    <n v="15"/>
    <s v="Middle"/>
    <n v="29.134948096885818"/>
    <b v="1"/>
    <b v="1"/>
    <s v="Fractured Arm"/>
    <s v="Ongoing Treatment"/>
    <b v="1"/>
    <s v="Aetna"/>
    <x v="1"/>
    <x v="11"/>
  </r>
  <r>
    <s v="PID0617"/>
    <s v="Adult"/>
    <s v="South"/>
    <s v="Karnataka"/>
    <n v="45000"/>
    <n v="23031.39"/>
    <n v="67.900000000000006"/>
    <s v="Male"/>
    <s v="AB-"/>
    <b v="0"/>
    <b v="1"/>
    <b v="1"/>
    <n v="20"/>
    <s v="Middle"/>
    <n v="25.245389649018449"/>
    <b v="0"/>
    <b v="0"/>
    <s v="Cancer"/>
    <s v="Recovered"/>
    <b v="1"/>
    <s v="Aetna"/>
    <x v="3"/>
    <x v="15"/>
  </r>
  <r>
    <s v="PID0618"/>
    <s v="Adult"/>
    <s v="South"/>
    <s v="Karnataka"/>
    <n v="3000"/>
    <n v="2212.29"/>
    <n v="86"/>
    <s v="Male"/>
    <s v="O+"/>
    <b v="0"/>
    <b v="0"/>
    <b v="1"/>
    <n v="9"/>
    <s v="Lower-Middle"/>
    <n v="31.588613406795229"/>
    <b v="1"/>
    <b v="1"/>
    <s v="Heart Attack"/>
    <s v="Recovered"/>
    <b v="1"/>
    <s v="Aetna"/>
    <x v="0"/>
    <x v="0"/>
  </r>
  <r>
    <s v="PID0619"/>
    <s v="Adult"/>
    <s v="West"/>
    <s v="Maharashtra"/>
    <n v="90000"/>
    <n v="75623.599999999991"/>
    <n v="66.2"/>
    <s v="Female"/>
    <s v="A-"/>
    <b v="0"/>
    <b v="0"/>
    <b v="1"/>
    <n v="40"/>
    <s v="Upper-Middle"/>
    <n v="24.916255786819228"/>
    <b v="0"/>
    <b v="0"/>
    <s v="Prostate Cancer"/>
    <s v="Ongoing Treatment"/>
    <b v="1"/>
    <s v="Aetna"/>
    <x v="1"/>
    <x v="11"/>
  </r>
  <r>
    <s v="PID0620"/>
    <s v="Adult"/>
    <s v="North"/>
    <s v="Punjab"/>
    <n v="30000"/>
    <n v="20027.579999999998"/>
    <n v="68.3"/>
    <s v="Female"/>
    <s v="B+"/>
    <b v="0"/>
    <b v="0"/>
    <b v="1"/>
    <n v="5"/>
    <s v="Low"/>
    <n v="23.086803677663603"/>
    <b v="0"/>
    <b v="0"/>
    <s v="Stroke"/>
    <s v="Ongoing Treatment"/>
    <b v="1"/>
    <s v="UnitedHealthcare"/>
    <x v="4"/>
    <x v="5"/>
  </r>
  <r>
    <s v="PID0621"/>
    <s v="Adult"/>
    <s v="East"/>
    <s v="West Bengal"/>
    <n v="3000"/>
    <n v="0"/>
    <n v="81.2"/>
    <s v="Female"/>
    <s v="B-"/>
    <b v="0"/>
    <b v="0"/>
    <b v="0"/>
    <n v="9"/>
    <s v="Lower-Middle"/>
    <n v="26.213842975206614"/>
    <b v="0"/>
    <b v="0"/>
    <s v="Osteoarthritis"/>
    <s v="Critical"/>
    <b v="0"/>
    <n v="0"/>
    <x v="3"/>
    <x v="16"/>
  </r>
  <r>
    <s v="PID0622"/>
    <s v="Adult"/>
    <s v="East"/>
    <s v="West Bengal"/>
    <n v="3000"/>
    <n v="0"/>
    <n v="75"/>
    <s v="Male"/>
    <s v="AB-"/>
    <b v="0"/>
    <b v="1"/>
    <b v="0"/>
    <n v="150"/>
    <s v="Very High"/>
    <n v="24.212293388429753"/>
    <b v="0"/>
    <b v="0"/>
    <s v="Childbirth"/>
    <s v="Critical"/>
    <b v="0"/>
    <n v="0"/>
    <x v="1"/>
    <x v="11"/>
  </r>
  <r>
    <s v="PID0623"/>
    <s v="Adult"/>
    <s v="South"/>
    <s v="Karnataka"/>
    <n v="500"/>
    <n v="377"/>
    <n v="78.400000000000006"/>
    <s v="Female"/>
    <s v="AB-"/>
    <b v="0"/>
    <b v="0"/>
    <b v="1"/>
    <n v="5"/>
    <s v="Low"/>
    <n v="28.451154013644945"/>
    <b v="1"/>
    <b v="1"/>
    <s v="Respiratory Infection"/>
    <s v="Recovered"/>
    <b v="1"/>
    <s v="Aetna"/>
    <x v="2"/>
    <x v="8"/>
  </r>
  <r>
    <s v="PID0624"/>
    <s v="Middle-aged"/>
    <s v="South"/>
    <s v="Kerala"/>
    <n v="30000"/>
    <n v="18896.43"/>
    <n v="93.9"/>
    <s v="Male"/>
    <s v="A+"/>
    <b v="1"/>
    <b v="0"/>
    <b v="1"/>
    <n v="9"/>
    <s v="Lower-Middle"/>
    <n v="34.490358126721766"/>
    <b v="1"/>
    <b v="1"/>
    <s v="Heart Disease"/>
    <s v="Ongoing Treatment"/>
    <b v="1"/>
    <s v="Aetna"/>
    <x v="4"/>
    <x v="4"/>
  </r>
  <r>
    <s v="PID0625"/>
    <s v="Young Adult"/>
    <s v="South"/>
    <s v="Kerala"/>
    <n v="90000"/>
    <n v="50164.899999999994"/>
    <n v="81"/>
    <s v="Female"/>
    <s v="A-"/>
    <b v="0"/>
    <b v="0"/>
    <b v="1"/>
    <n v="20"/>
    <s v="Middle"/>
    <n v="26.149276859504134"/>
    <b v="0"/>
    <b v="0"/>
    <s v="Kidney Stones"/>
    <s v="Ongoing Treatment"/>
    <b v="1"/>
    <s v="Blue Cross"/>
    <x v="1"/>
    <x v="10"/>
  </r>
  <r>
    <s v="PID0626"/>
    <s v="Middle-aged"/>
    <s v="East"/>
    <s v="West Bengal"/>
    <n v="4000"/>
    <n v="3414.52"/>
    <n v="58.5"/>
    <s v="Male"/>
    <s v="O+"/>
    <b v="1"/>
    <b v="0"/>
    <b v="1"/>
    <n v="12"/>
    <s v="Middle"/>
    <n v="23.433744592212783"/>
    <b v="0"/>
    <b v="0"/>
    <s v="Hypertension"/>
    <s v="Critical"/>
    <b v="1"/>
    <s v="Medicare"/>
    <x v="1"/>
    <x v="12"/>
  </r>
  <r>
    <s v="PID0627"/>
    <s v="Adult"/>
    <s v="West"/>
    <s v="Maharashtra"/>
    <n v="12000"/>
    <n v="0"/>
    <n v="87.8"/>
    <s v="Male"/>
    <s v="O+"/>
    <b v="1"/>
    <b v="1"/>
    <b v="0"/>
    <n v="20"/>
    <s v="Middle"/>
    <n v="33.455265965554027"/>
    <b v="1"/>
    <b v="1"/>
    <s v="Kidney Stones"/>
    <s v="Critical"/>
    <b v="0"/>
    <n v="0"/>
    <x v="2"/>
    <x v="2"/>
  </r>
  <r>
    <s v="PID0628"/>
    <s v="Senior"/>
    <s v="North"/>
    <s v="Punjab"/>
    <n v="240000"/>
    <n v="152671.08000000002"/>
    <n v="98.2"/>
    <s v="Female"/>
    <s v="B-"/>
    <b v="0"/>
    <b v="0"/>
    <b v="1"/>
    <n v="150"/>
    <s v="Very High"/>
    <n v="34.382549630615181"/>
    <b v="1"/>
    <b v="1"/>
    <s v="Respiratory Infection"/>
    <s v="Critical"/>
    <b v="1"/>
    <s v="UnitedHealthcare"/>
    <x v="3"/>
    <x v="5"/>
  </r>
  <r>
    <s v="PID0629"/>
    <s v="Middle-aged"/>
    <s v="South"/>
    <s v="Karnataka"/>
    <n v="75000"/>
    <n v="0"/>
    <n v="79.5"/>
    <s v="Male"/>
    <s v="AB+"/>
    <b v="0"/>
    <b v="0"/>
    <b v="0"/>
    <n v="12"/>
    <s v="Middle"/>
    <n v="28.850341123530267"/>
    <b v="1"/>
    <b v="1"/>
    <s v="Diabetes"/>
    <s v="Critical"/>
    <b v="0"/>
    <n v="0"/>
    <x v="0"/>
    <x v="0"/>
  </r>
  <r>
    <s v="PID0630"/>
    <s v="Middle-aged"/>
    <s v="East"/>
    <s v="West Bengal"/>
    <n v="100"/>
    <n v="50.16"/>
    <n v="86.6"/>
    <s v="Male"/>
    <s v="AB+"/>
    <b v="0"/>
    <b v="0"/>
    <b v="1"/>
    <n v="0"/>
    <s v="Very Low"/>
    <n v="29.615950206901271"/>
    <b v="1"/>
    <b v="1"/>
    <s v="Heart Attack"/>
    <s v="Critical"/>
    <b v="1"/>
    <s v="Aetna"/>
    <x v="1"/>
    <x v="11"/>
  </r>
  <r>
    <s v="PID0631"/>
    <s v="Adult"/>
    <s v="North"/>
    <s v="Uttar Pradesh"/>
    <n v="45000"/>
    <n v="25246.350000000002"/>
    <n v="98.3"/>
    <s v="Male"/>
    <s v="A+"/>
    <b v="1"/>
    <b v="1"/>
    <b v="1"/>
    <n v="2"/>
    <s v="Very Low"/>
    <n v="34.828514739229028"/>
    <b v="1"/>
    <b v="1"/>
    <s v="Heart Attack"/>
    <s v="Recovered"/>
    <b v="1"/>
    <s v="Cigna"/>
    <x v="2"/>
    <x v="3"/>
  </r>
  <r>
    <s v="PID0632"/>
    <s v="Adult"/>
    <s v="West"/>
    <s v="Gujarat"/>
    <n v="16000"/>
    <n v="12849.12"/>
    <n v="70.099999999999994"/>
    <s v="Female"/>
    <s v="O+"/>
    <b v="0"/>
    <b v="1"/>
    <b v="1"/>
    <n v="5"/>
    <s v="Low"/>
    <n v="22.889795918367344"/>
    <b v="0"/>
    <b v="0"/>
    <s v="Childbirth"/>
    <s v="Ongoing Treatment"/>
    <b v="1"/>
    <s v="Blue Cross"/>
    <x v="4"/>
    <x v="5"/>
  </r>
  <r>
    <s v="PID0633"/>
    <s v="Adult"/>
    <s v="South"/>
    <s v="Karnataka"/>
    <n v="300000"/>
    <n v="150218.16"/>
    <n v="66.599999999999994"/>
    <s v="Male"/>
    <s v="B+"/>
    <b v="0"/>
    <b v="1"/>
    <b v="1"/>
    <n v="25"/>
    <s v="Middle"/>
    <n v="25.377229080932779"/>
    <b v="0"/>
    <b v="0"/>
    <s v="Appendicitis"/>
    <s v="Critical"/>
    <b v="1"/>
    <s v="Aetna"/>
    <x v="1"/>
    <x v="10"/>
  </r>
  <r>
    <s v="PID0634"/>
    <s v="Senior"/>
    <s v="South"/>
    <s v="Kerala"/>
    <n v="500"/>
    <n v="0"/>
    <n v="60.4"/>
    <s v="Female"/>
    <s v="O-"/>
    <b v="0"/>
    <b v="1"/>
    <b v="0"/>
    <n v="250"/>
    <s v="Ultra High"/>
    <n v="25.140478668054108"/>
    <b v="0"/>
    <b v="0"/>
    <s v="Diabetes"/>
    <s v="Ongoing Treatment"/>
    <b v="0"/>
    <n v="0"/>
    <x v="6"/>
    <x v="6"/>
  </r>
  <r>
    <s v="PID0635"/>
    <s v="Middle-aged"/>
    <s v="East"/>
    <s v="West Bengal"/>
    <n v="21000"/>
    <n v="13295.94"/>
    <n v="87.1"/>
    <s v="Female"/>
    <s v="B-"/>
    <b v="1"/>
    <b v="0"/>
    <b v="1"/>
    <n v="9"/>
    <s v="Lower-Middle"/>
    <n v="30.13840830449827"/>
    <b v="1"/>
    <b v="1"/>
    <s v="Allergic Reaction"/>
    <s v="Recovered"/>
    <b v="1"/>
    <s v="Aetna"/>
    <x v="5"/>
    <x v="17"/>
  </r>
  <r>
    <s v="PID0636"/>
    <s v="Middle-aged"/>
    <s v="South"/>
    <s v="Kerala"/>
    <n v="3000"/>
    <n v="1702.98"/>
    <n v="77.900000000000006"/>
    <s v="Male"/>
    <s v="AB-"/>
    <b v="1"/>
    <b v="0"/>
    <b v="1"/>
    <n v="12"/>
    <s v="Middle"/>
    <n v="32.01019066403682"/>
    <b v="1"/>
    <b v="1"/>
    <s v="Fractured Arm"/>
    <s v="Ongoing Treatment"/>
    <b v="1"/>
    <s v="UnitedHealthcare"/>
    <x v="6"/>
    <x v="6"/>
  </r>
  <r>
    <s v="PID0637"/>
    <s v="Senior"/>
    <s v="South"/>
    <s v="Tamil Nadu"/>
    <n v="75000"/>
    <n v="43878.649999999994"/>
    <n v="90.5"/>
    <s v="Male"/>
    <s v="B-"/>
    <b v="0"/>
    <b v="0"/>
    <b v="1"/>
    <n v="4"/>
    <s v="Low"/>
    <n v="32.450069920040157"/>
    <b v="1"/>
    <b v="1"/>
    <s v="Heart Attack"/>
    <s v="Ongoing Treatment"/>
    <b v="1"/>
    <s v="Aetna"/>
    <x v="0"/>
    <x v="9"/>
  </r>
  <r>
    <s v="PID0638"/>
    <s v="Adult"/>
    <s v="North"/>
    <s v="Punjab"/>
    <n v="12000"/>
    <n v="8131.7999999999993"/>
    <n v="89"/>
    <s v="Male"/>
    <s v="O-"/>
    <b v="1"/>
    <b v="0"/>
    <b v="1"/>
    <n v="2"/>
    <s v="Very Low"/>
    <n v="32.29786616344898"/>
    <b v="1"/>
    <b v="1"/>
    <s v="Heart Attack"/>
    <s v="Critical"/>
    <b v="1"/>
    <s v="Blue Cross"/>
    <x v="0"/>
    <x v="0"/>
  </r>
  <r>
    <s v="PID0639"/>
    <s v="Middle-aged"/>
    <s v="North"/>
    <s v="Punjab"/>
    <n v="30000"/>
    <n v="16801.439999999999"/>
    <n v="86"/>
    <s v="Female"/>
    <s v="B-"/>
    <b v="0"/>
    <b v="0"/>
    <b v="1"/>
    <n v="15"/>
    <s v="Middle"/>
    <n v="30.110990511536716"/>
    <b v="1"/>
    <b v="1"/>
    <s v="Diabetes"/>
    <s v="Critical"/>
    <b v="1"/>
    <s v="Medicare"/>
    <x v="0"/>
    <x v="13"/>
  </r>
  <r>
    <s v="PID0640"/>
    <s v="Middle-aged"/>
    <s v="North"/>
    <s v="Uttar Pradesh"/>
    <n v="18000"/>
    <n v="0"/>
    <n v="72.900000000000006"/>
    <s v="Male"/>
    <s v="A-"/>
    <b v="1"/>
    <b v="0"/>
    <b v="0"/>
    <n v="1"/>
    <s v="Very Low"/>
    <n v="28.123914972416188"/>
    <b v="1"/>
    <b v="1"/>
    <s v="Respiratory Infection"/>
    <s v="Critical"/>
    <b v="0"/>
    <n v="0"/>
    <x v="3"/>
    <x v="5"/>
  </r>
  <r>
    <s v="PID0641"/>
    <s v="Adult"/>
    <s v="West"/>
    <s v="Maharashtra"/>
    <n v="250000"/>
    <n v="144130.1"/>
    <n v="83.5"/>
    <s v="Female"/>
    <s v="B+"/>
    <b v="0"/>
    <b v="0"/>
    <b v="1"/>
    <n v="12"/>
    <s v="Middle"/>
    <n v="28.555794945453304"/>
    <b v="1"/>
    <b v="1"/>
    <s v="Prostate Cancer"/>
    <s v="Recovered"/>
    <b v="1"/>
    <s v="Cigna"/>
    <x v="0"/>
    <x v="0"/>
  </r>
  <r>
    <s v="PID0642"/>
    <s v="Middle-aged"/>
    <s v="South"/>
    <s v="Karnataka"/>
    <n v="16000"/>
    <n v="10594.86"/>
    <n v="95.3"/>
    <s v="Male"/>
    <s v="O-"/>
    <b v="0"/>
    <b v="0"/>
    <b v="1"/>
    <n v="5"/>
    <s v="Low"/>
    <n v="34.171178600882065"/>
    <b v="1"/>
    <b v="1"/>
    <s v="Childbirth"/>
    <s v="Ongoing Treatment"/>
    <b v="1"/>
    <s v="Blue Cross"/>
    <x v="5"/>
    <x v="7"/>
  </r>
  <r>
    <s v="PID0643"/>
    <s v="Middle-aged"/>
    <s v="North"/>
    <s v="Punjab"/>
    <n v="10000"/>
    <n v="0"/>
    <n v="72"/>
    <s v="Female"/>
    <s v="B+"/>
    <b v="0"/>
    <b v="1"/>
    <b v="0"/>
    <n v="30"/>
    <s v="Upper-Middle"/>
    <n v="28.124999999999993"/>
    <b v="1"/>
    <b v="1"/>
    <s v="Prostate Cancer"/>
    <s v="Ongoing Treatment"/>
    <b v="0"/>
    <n v="0"/>
    <x v="0"/>
    <x v="14"/>
  </r>
  <r>
    <s v="PID0644"/>
    <s v="Middle-aged"/>
    <s v="North"/>
    <s v="Uttar Pradesh"/>
    <n v="200000"/>
    <n v="0"/>
    <n v="72.7"/>
    <s v="Male"/>
    <s v="A+"/>
    <b v="1"/>
    <b v="0"/>
    <b v="0"/>
    <n v="0.5"/>
    <s v="Very Low"/>
    <n v="29.494097123615564"/>
    <b v="1"/>
    <b v="1"/>
    <s v="Respiratory Infection"/>
    <s v="Critical"/>
    <b v="0"/>
    <n v="0"/>
    <x v="0"/>
    <x v="9"/>
  </r>
  <r>
    <s v="PID0645"/>
    <s v="Adult"/>
    <s v="South"/>
    <s v="Tamil Nadu"/>
    <n v="45000"/>
    <n v="30544.590000000004"/>
    <n v="81.900000000000006"/>
    <s v="Male"/>
    <s v="B-"/>
    <b v="1"/>
    <b v="0"/>
    <b v="1"/>
    <n v="400"/>
    <s v="Ultra High"/>
    <n v="30.450624628197509"/>
    <b v="1"/>
    <b v="1"/>
    <s v="Heart Attack"/>
    <s v="Critical"/>
    <b v="1"/>
    <s v="Cigna"/>
    <x v="2"/>
    <x v="3"/>
  </r>
  <r>
    <s v="PID0646"/>
    <s v="Middle-aged"/>
    <s v="West"/>
    <s v="Gujarat"/>
    <n v="90000"/>
    <n v="48103.05"/>
    <n v="79.2"/>
    <s v="Female"/>
    <s v="B+"/>
    <b v="0"/>
    <b v="0"/>
    <b v="1"/>
    <n v="9"/>
    <s v="Lower-Middle"/>
    <n v="29.809176107493698"/>
    <b v="1"/>
    <b v="1"/>
    <s v="Hypertension"/>
    <s v="Recovered"/>
    <b v="1"/>
    <s v="Blue Cross"/>
    <x v="2"/>
    <x v="3"/>
  </r>
  <r>
    <s v="PID0647"/>
    <s v="Middle-aged"/>
    <s v="North"/>
    <s v="Uttar Pradesh"/>
    <n v="3000"/>
    <n v="2095.17"/>
    <n v="78.599999999999994"/>
    <s v="Female"/>
    <s v="O-"/>
    <b v="1"/>
    <b v="0"/>
    <b v="1"/>
    <n v="2"/>
    <s v="Very Low"/>
    <n v="33.142186709394501"/>
    <b v="1"/>
    <b v="1"/>
    <s v="Heart Attack"/>
    <s v="Ongoing Treatment"/>
    <b v="1"/>
    <s v="Aetna"/>
    <x v="4"/>
    <x v="4"/>
  </r>
  <r>
    <s v="PID0648"/>
    <s v="Adult"/>
    <s v="South"/>
    <s v="Tamil Nadu"/>
    <n v="90000"/>
    <n v="71874.399999999994"/>
    <n v="59.9"/>
    <s v="Male"/>
    <s v="A-"/>
    <b v="0"/>
    <b v="0"/>
    <b v="1"/>
    <n v="150"/>
    <s v="Very High"/>
    <n v="20.014033211934912"/>
    <b v="0"/>
    <b v="0"/>
    <s v="Allergic Reaction"/>
    <s v="Ongoing Treatment"/>
    <b v="1"/>
    <s v="Medicare"/>
    <x v="0"/>
    <x v="13"/>
  </r>
  <r>
    <s v="PID0649"/>
    <s v="Elderly"/>
    <s v="West"/>
    <s v="Gujarat"/>
    <n v="200000"/>
    <n v="159176.6"/>
    <n v="55.1"/>
    <s v="Female"/>
    <s v="AB+"/>
    <b v="0"/>
    <b v="0"/>
    <b v="1"/>
    <n v="5"/>
    <s v="Low"/>
    <n v="23.848684210526315"/>
    <b v="0"/>
    <b v="0"/>
    <s v="Cancer"/>
    <s v="Critical"/>
    <b v="1"/>
    <s v="UnitedHealthcare"/>
    <x v="1"/>
    <x v="11"/>
  </r>
  <r>
    <s v="PID0650"/>
    <s v="Senior"/>
    <s v="West"/>
    <s v="Gujarat"/>
    <n v="3000"/>
    <n v="2477.58"/>
    <n v="55.7"/>
    <s v="Male"/>
    <s v="O-"/>
    <b v="0"/>
    <b v="0"/>
    <b v="1"/>
    <n v="9"/>
    <s v="Lower-Middle"/>
    <n v="20.213383655102341"/>
    <b v="0"/>
    <b v="0"/>
    <s v="Stroke"/>
    <s v="Ongoing Treatment"/>
    <b v="1"/>
    <s v="UnitedHealthcare"/>
    <x v="0"/>
    <x v="9"/>
  </r>
  <r>
    <s v="PID0651"/>
    <s v="Adult"/>
    <s v="West"/>
    <s v="Gujarat"/>
    <n v="40000"/>
    <n v="23723.899999999998"/>
    <n v="62.6"/>
    <s v="Female"/>
    <s v="A+"/>
    <b v="0"/>
    <b v="0"/>
    <b v="1"/>
    <n v="5"/>
    <s v="Low"/>
    <n v="22.99357208448118"/>
    <b v="0"/>
    <b v="0"/>
    <s v="Osteoarthritis"/>
    <s v="Recovered"/>
    <b v="1"/>
    <s v="Cigna"/>
    <x v="1"/>
    <x v="12"/>
  </r>
  <r>
    <s v="PID0652"/>
    <s v="Adult"/>
    <s v="West"/>
    <s v="Gujarat"/>
    <n v="500"/>
    <n v="394.89"/>
    <n v="98.5"/>
    <s v="Male"/>
    <s v="B+"/>
    <b v="1"/>
    <b v="0"/>
    <b v="1"/>
    <n v="15"/>
    <s v="Middle"/>
    <n v="30.741861989326175"/>
    <b v="1"/>
    <b v="1"/>
    <s v="Heart Attack"/>
    <s v="Ongoing Treatment"/>
    <b v="1"/>
    <s v="Medicare"/>
    <x v="0"/>
    <x v="14"/>
  </r>
  <r>
    <s v="PID0653"/>
    <s v="Adult"/>
    <s v="West"/>
    <s v="Gujarat"/>
    <n v="60000"/>
    <n v="53382.16"/>
    <n v="80.3"/>
    <s v="Female"/>
    <s v="AB+"/>
    <b v="0"/>
    <b v="1"/>
    <b v="1"/>
    <n v="25"/>
    <s v="Middle"/>
    <n v="26.52265821112432"/>
    <b v="0"/>
    <b v="0"/>
    <s v="Fractured Leg"/>
    <s v="Recovered"/>
    <b v="1"/>
    <s v="Blue Cross"/>
    <x v="2"/>
    <x v="8"/>
  </r>
  <r>
    <s v="PID0654"/>
    <s v="Senior"/>
    <s v="North"/>
    <s v="Punjab"/>
    <n v="200"/>
    <n v="122.98"/>
    <n v="49.6"/>
    <s v="Female"/>
    <s v="B-"/>
    <b v="0"/>
    <b v="1"/>
    <b v="1"/>
    <n v="12"/>
    <s v="Middle"/>
    <n v="22.044444444444444"/>
    <b v="0"/>
    <b v="0"/>
    <s v="Fractured Arm"/>
    <s v="Ongoing Treatment"/>
    <b v="1"/>
    <s v="Blue Cross"/>
    <x v="0"/>
    <x v="13"/>
  </r>
  <r>
    <s v="PID0655"/>
    <s v="Adult"/>
    <s v="North"/>
    <s v="Uttar Pradesh"/>
    <n v="200000"/>
    <n v="124213.09999999999"/>
    <n v="103.8"/>
    <s v="Female"/>
    <s v="O-"/>
    <b v="0"/>
    <b v="1"/>
    <b v="1"/>
    <n v="20"/>
    <s v="Middle"/>
    <n v="33.13224169300009"/>
    <b v="1"/>
    <b v="1"/>
    <s v="Respiratory Infection"/>
    <s v="Critical"/>
    <b v="1"/>
    <s v="Blue Cross"/>
    <x v="1"/>
    <x v="1"/>
  </r>
  <r>
    <s v="PID0656"/>
    <s v="Adult"/>
    <s v="South"/>
    <s v="Kerala"/>
    <n v="250000"/>
    <n v="200949.1"/>
    <n v="81"/>
    <s v="Male"/>
    <s v="B+"/>
    <b v="0"/>
    <b v="0"/>
    <b v="1"/>
    <n v="0"/>
    <s v="Very Low"/>
    <n v="25.280109859242845"/>
    <b v="0"/>
    <b v="0"/>
    <s v="Allergic Reaction"/>
    <s v="Ongoing Treatment"/>
    <b v="1"/>
    <s v="UnitedHealthcare"/>
    <x v="0"/>
    <x v="9"/>
  </r>
  <r>
    <s v="PID0657"/>
    <s v="Young Adult"/>
    <s v="South"/>
    <s v="Kerala"/>
    <n v="60000"/>
    <n v="48097.399999999994"/>
    <n v="85.2"/>
    <s v="Male"/>
    <s v="A+"/>
    <b v="1"/>
    <b v="1"/>
    <b v="1"/>
    <n v="7"/>
    <s v="Lower-Middle"/>
    <n v="26.890544123216767"/>
    <b v="0"/>
    <b v="0"/>
    <s v="Stroke"/>
    <s v="Ongoing Treatment"/>
    <b v="1"/>
    <s v="UnitedHealthcare"/>
    <x v="1"/>
    <x v="1"/>
  </r>
  <r>
    <s v="PID0658"/>
    <s v="Adult"/>
    <s v="South"/>
    <s v="Kerala"/>
    <n v="40000"/>
    <n v="0"/>
    <n v="62.9"/>
    <s v="Male"/>
    <s v="AB+"/>
    <b v="0"/>
    <b v="0"/>
    <b v="0"/>
    <n v="7"/>
    <s v="Lower-Middle"/>
    <n v="23.386377156454493"/>
    <b v="0"/>
    <b v="0"/>
    <s v="Fractured Leg"/>
    <s v="Ongoing Treatment"/>
    <b v="0"/>
    <n v="0"/>
    <x v="2"/>
    <x v="3"/>
  </r>
  <r>
    <s v="PID0659"/>
    <s v="Middle-aged"/>
    <s v="South"/>
    <s v="Tamil Nadu"/>
    <n v="21000"/>
    <n v="16672.600000000002"/>
    <n v="75.099999999999994"/>
    <s v="Male"/>
    <s v="B-"/>
    <b v="0"/>
    <b v="0"/>
    <b v="1"/>
    <n v="3"/>
    <s v="Low"/>
    <n v="31.259105098855354"/>
    <b v="1"/>
    <b v="1"/>
    <s v="Hypertension"/>
    <s v="Critical"/>
    <b v="1"/>
    <s v="Blue Cross"/>
    <x v="1"/>
    <x v="1"/>
  </r>
  <r>
    <s v="PID0660"/>
    <s v="Adult"/>
    <s v="West"/>
    <s v="Maharashtra"/>
    <n v="300000"/>
    <n v="202307.52"/>
    <n v="74.400000000000006"/>
    <s v="Female"/>
    <s v="O+"/>
    <b v="1"/>
    <b v="0"/>
    <b v="1"/>
    <n v="20"/>
    <s v="Middle"/>
    <n v="28.002559373706202"/>
    <b v="1"/>
    <b v="1"/>
    <s v="Respiratory Infection"/>
    <s v="Recovered"/>
    <b v="1"/>
    <s v="Medicare"/>
    <x v="0"/>
    <x v="9"/>
  </r>
  <r>
    <s v="PID0661"/>
    <s v="Middle-aged"/>
    <s v="West"/>
    <s v="Gujarat"/>
    <n v="20000"/>
    <n v="10666.44"/>
    <n v="72.099999999999994"/>
    <s v="Female"/>
    <s v="O+"/>
    <b v="1"/>
    <b v="1"/>
    <b v="1"/>
    <n v="15"/>
    <s v="Middle"/>
    <n v="25.24421413816043"/>
    <b v="0"/>
    <b v="0"/>
    <s v="Diabetes"/>
    <s v="Critical"/>
    <b v="1"/>
    <s v="Cigna"/>
    <x v="1"/>
    <x v="1"/>
  </r>
  <r>
    <s v="PID0662"/>
    <s v="Middle-aged"/>
    <s v="North"/>
    <s v="Punjab"/>
    <n v="90000"/>
    <n v="64432.799999999996"/>
    <n v="58.2"/>
    <s v="Female"/>
    <s v="A-"/>
    <b v="1"/>
    <b v="0"/>
    <b v="1"/>
    <n v="12"/>
    <s v="Middle"/>
    <n v="21.377410468319564"/>
    <b v="0"/>
    <b v="0"/>
    <s v="Prostate Cancer"/>
    <s v="Ongoing Treatment"/>
    <b v="1"/>
    <s v="UnitedHealthcare"/>
    <x v="0"/>
    <x v="14"/>
  </r>
  <r>
    <s v="PID0663"/>
    <s v="Senior"/>
    <s v="North"/>
    <s v="Punjab"/>
    <n v="200000"/>
    <n v="126889.5"/>
    <n v="82.9"/>
    <s v="Female"/>
    <s v="B+"/>
    <b v="0"/>
    <b v="0"/>
    <b v="1"/>
    <n v="15"/>
    <s v="Middle"/>
    <n v="33.207819259734016"/>
    <b v="1"/>
    <b v="1"/>
    <s v="Prostate Cancer"/>
    <s v="Ongoing Treatment"/>
    <b v="1"/>
    <s v="UnitedHealthcare"/>
    <x v="4"/>
    <x v="5"/>
  </r>
  <r>
    <s v="PID0664"/>
    <s v="Senior"/>
    <s v="North"/>
    <s v="Punjab"/>
    <n v="60000"/>
    <n v="0"/>
    <n v="75.5"/>
    <s v="Female"/>
    <s v="AB-"/>
    <b v="1"/>
    <b v="0"/>
    <b v="0"/>
    <n v="30"/>
    <s v="Upper-Middle"/>
    <n v="29.126962694340492"/>
    <b v="1"/>
    <b v="1"/>
    <s v="Fractured Leg"/>
    <s v="Critical"/>
    <b v="0"/>
    <n v="0"/>
    <x v="0"/>
    <x v="9"/>
  </r>
  <r>
    <s v="PID0665"/>
    <s v="Middle-aged"/>
    <s v="South"/>
    <s v="Tamil Nadu"/>
    <n v="24000"/>
    <n v="16320.78"/>
    <n v="73.900000000000006"/>
    <s v="Male"/>
    <s v="B-"/>
    <b v="1"/>
    <b v="0"/>
    <b v="1"/>
    <n v="15"/>
    <s v="Middle"/>
    <n v="23.324075243024872"/>
    <b v="0"/>
    <b v="0"/>
    <s v="Osteoarthritis"/>
    <s v="Recovered"/>
    <b v="1"/>
    <s v="Blue Cross"/>
    <x v="0"/>
    <x v="13"/>
  </r>
  <r>
    <s v="PID0666"/>
    <s v="Middle-aged"/>
    <s v="East"/>
    <s v="West Bengal"/>
    <n v="36000"/>
    <n v="25044.27"/>
    <n v="62.3"/>
    <s v="Male"/>
    <s v="AB+"/>
    <b v="0"/>
    <b v="1"/>
    <b v="1"/>
    <n v="7"/>
    <s v="Lower-Middle"/>
    <n v="23.738759335467147"/>
    <b v="0"/>
    <b v="0"/>
    <s v="Kidney Stones"/>
    <s v="Ongoing Treatment"/>
    <b v="1"/>
    <s v="Aetna"/>
    <x v="0"/>
    <x v="9"/>
  </r>
  <r>
    <s v="PID0667"/>
    <s v="Middle-aged"/>
    <s v="West"/>
    <s v="Gujarat"/>
    <n v="250000"/>
    <n v="170546.6"/>
    <n v="86.6"/>
    <s v="Female"/>
    <s v="B+"/>
    <b v="0"/>
    <b v="1"/>
    <b v="1"/>
    <n v="5"/>
    <s v="Low"/>
    <n v="30.321067189524179"/>
    <b v="1"/>
    <b v="1"/>
    <s v="Respiratory Infection"/>
    <s v="Critical"/>
    <b v="1"/>
    <s v="UnitedHealthcare"/>
    <x v="3"/>
    <x v="15"/>
  </r>
  <r>
    <s v="PID0668"/>
    <s v="Middle-aged"/>
    <s v="West"/>
    <s v="Gujarat"/>
    <n v="60000"/>
    <n v="31337.919999999998"/>
    <n v="52.7"/>
    <s v="Female"/>
    <s v="A-"/>
    <b v="1"/>
    <b v="1"/>
    <b v="1"/>
    <n v="20"/>
    <s v="Middle"/>
    <n v="21.11039897452331"/>
    <b v="0"/>
    <b v="0"/>
    <s v="Fractured Arm"/>
    <s v="Recovered"/>
    <b v="1"/>
    <s v="Cigna"/>
    <x v="6"/>
    <x v="6"/>
  </r>
  <r>
    <s v="PID0669"/>
    <s v="Middle-aged"/>
    <s v="North"/>
    <s v="Uttar Pradesh"/>
    <n v="90000"/>
    <n v="73656"/>
    <n v="70.8"/>
    <s v="Male"/>
    <s v="A-"/>
    <b v="0"/>
    <b v="1"/>
    <b v="1"/>
    <n v="0"/>
    <s v="Very Low"/>
    <n v="30.644044321329638"/>
    <b v="1"/>
    <b v="1"/>
    <s v="Heart Attack"/>
    <s v="Ongoing Treatment"/>
    <b v="1"/>
    <s v="UnitedHealthcare"/>
    <x v="2"/>
    <x v="8"/>
  </r>
  <r>
    <s v="PID0670"/>
    <s v="Adult"/>
    <s v="South"/>
    <s v="Tamil Nadu"/>
    <n v="60000"/>
    <n v="32882.85"/>
    <n v="78.3"/>
    <s v="Female"/>
    <s v="A+"/>
    <b v="0"/>
    <b v="0"/>
    <b v="1"/>
    <n v="200"/>
    <s v="Very High"/>
    <n v="28.414864276382641"/>
    <b v="1"/>
    <b v="1"/>
    <s v="Cancer"/>
    <s v="Ongoing Treatment"/>
    <b v="1"/>
    <s v="Blue Cross"/>
    <x v="3"/>
    <x v="5"/>
  </r>
  <r>
    <s v="PID0671"/>
    <s v="Young Adult"/>
    <s v="South"/>
    <s v="Kerala"/>
    <n v="12000"/>
    <n v="0"/>
    <n v="95"/>
    <s v="Female"/>
    <s v="O+"/>
    <b v="0"/>
    <b v="1"/>
    <b v="0"/>
    <n v="20"/>
    <s v="Middle"/>
    <n v="31.741788900397605"/>
    <b v="1"/>
    <b v="1"/>
    <s v="Kidney Stones"/>
    <s v="Recovered"/>
    <b v="0"/>
    <n v="0"/>
    <x v="1"/>
    <x v="12"/>
  </r>
  <r>
    <s v="PID0672"/>
    <s v="Adult"/>
    <s v="North"/>
    <s v="Uttar Pradesh"/>
    <n v="12000"/>
    <n v="9054.18"/>
    <n v="90.6"/>
    <s v="Male"/>
    <s v="A+"/>
    <b v="1"/>
    <b v="0"/>
    <b v="1"/>
    <n v="20"/>
    <s v="Middle"/>
    <n v="29.92469282600079"/>
    <b v="1"/>
    <b v="1"/>
    <s v="Heart Attack"/>
    <s v="Ongoing Treatment"/>
    <b v="1"/>
    <s v="Aetna"/>
    <x v="4"/>
    <x v="4"/>
  </r>
  <r>
    <s v="PID0673"/>
    <s v="Middle-aged"/>
    <s v="West"/>
    <s v="Gujarat"/>
    <n v="12000"/>
    <n v="8400.9000000000015"/>
    <n v="66.2"/>
    <s v="Female"/>
    <s v="O-"/>
    <b v="1"/>
    <b v="1"/>
    <b v="1"/>
    <n v="15"/>
    <s v="Middle"/>
    <n v="28.279721474646504"/>
    <b v="1"/>
    <b v="1"/>
    <s v="Childbirth"/>
    <s v="Critical"/>
    <b v="1"/>
    <s v="Medicare"/>
    <x v="0"/>
    <x v="14"/>
  </r>
  <r>
    <s v="PID0674"/>
    <s v="Adult"/>
    <s v="North"/>
    <s v="Punjab"/>
    <n v="48000"/>
    <n v="43134.92"/>
    <n v="66.900000000000006"/>
    <s v="Male"/>
    <s v="A-"/>
    <b v="0"/>
    <b v="0"/>
    <b v="1"/>
    <n v="2"/>
    <s v="Very Low"/>
    <n v="21.59736570247934"/>
    <b v="0"/>
    <b v="0"/>
    <s v="Prostate Cancer"/>
    <s v="Ongoing Treatment"/>
    <b v="1"/>
    <s v="Medicare"/>
    <x v="6"/>
    <x v="6"/>
  </r>
  <r>
    <s v="PID0675"/>
    <s v="Adult"/>
    <s v="South"/>
    <s v="Kerala"/>
    <n v="18000"/>
    <n v="9478.98"/>
    <n v="58.7"/>
    <s v="Male"/>
    <s v="AB-"/>
    <b v="0"/>
    <b v="0"/>
    <b v="1"/>
    <n v="15"/>
    <s v="Middle"/>
    <n v="21.047724909462513"/>
    <b v="0"/>
    <b v="0"/>
    <s v="Fractured Leg"/>
    <s v="Critical"/>
    <b v="1"/>
    <s v="UnitedHealthcare"/>
    <x v="3"/>
    <x v="15"/>
  </r>
  <r>
    <s v="PID0676"/>
    <s v="Adult"/>
    <s v="North"/>
    <s v="Punjab"/>
    <n v="60000"/>
    <n v="50145.04"/>
    <n v="104.7"/>
    <s v="Male"/>
    <s v="B-"/>
    <b v="0"/>
    <b v="0"/>
    <b v="1"/>
    <n v="9"/>
    <s v="Lower-Middle"/>
    <n v="33.41951546490472"/>
    <b v="1"/>
    <b v="1"/>
    <s v="Respiratory Infection"/>
    <s v="Critical"/>
    <b v="1"/>
    <s v="Blue Cross"/>
    <x v="0"/>
    <x v="9"/>
  </r>
  <r>
    <s v="PID0677"/>
    <s v="Adult"/>
    <s v="North"/>
    <s v="Punjab"/>
    <n v="24000"/>
    <n v="15096.18"/>
    <n v="83.5"/>
    <s v="Male"/>
    <s v="AB-"/>
    <b v="1"/>
    <b v="1"/>
    <b v="1"/>
    <n v="0"/>
    <s v="Very Low"/>
    <n v="28.555794945453304"/>
    <b v="1"/>
    <b v="1"/>
    <s v="Heart Disease"/>
    <s v="Ongoing Treatment"/>
    <b v="1"/>
    <s v="Cigna"/>
    <x v="3"/>
    <x v="15"/>
  </r>
  <r>
    <s v="PID0678"/>
    <s v="Middle-aged"/>
    <s v="South"/>
    <s v="Kerala"/>
    <n v="60000"/>
    <n v="43140.5"/>
    <n v="87.8"/>
    <s v="Female"/>
    <s v="O-"/>
    <b v="1"/>
    <b v="0"/>
    <b v="1"/>
    <n v="12"/>
    <s v="Middle"/>
    <n v="34.296874999999993"/>
    <b v="1"/>
    <b v="1"/>
    <s v="Heart Disease"/>
    <s v="Recovered"/>
    <b v="1"/>
    <s v="Blue Cross"/>
    <x v="1"/>
    <x v="10"/>
  </r>
  <r>
    <s v="PID0679"/>
    <s v="Middle-aged"/>
    <s v="South"/>
    <s v="Karnataka"/>
    <n v="500"/>
    <n v="288.08999999999997"/>
    <n v="46.1"/>
    <s v="Female"/>
    <s v="B-"/>
    <b v="1"/>
    <b v="1"/>
    <b v="1"/>
    <n v="12"/>
    <s v="Middle"/>
    <n v="20.488888888888891"/>
    <b v="0"/>
    <b v="0"/>
    <s v="Osteoarthritis"/>
    <s v="Ongoing Treatment"/>
    <b v="1"/>
    <s v="UnitedHealthcare"/>
    <x v="0"/>
    <x v="14"/>
  </r>
  <r>
    <s v="PID0680"/>
    <s v="Adult"/>
    <s v="West"/>
    <s v="Gujarat"/>
    <n v="36000"/>
    <n v="31428.06"/>
    <n v="88.9"/>
    <s v="Male"/>
    <s v="AB-"/>
    <b v="1"/>
    <b v="1"/>
    <b v="1"/>
    <n v="20"/>
    <s v="Middle"/>
    <n v="32.653810835629024"/>
    <b v="1"/>
    <b v="1"/>
    <s v="Heart Attack"/>
    <s v="Recovered"/>
    <b v="1"/>
    <s v="Medicare"/>
    <x v="2"/>
    <x v="2"/>
  </r>
  <r>
    <s v="PID0681"/>
    <s v="Middle-aged"/>
    <s v="East"/>
    <s v="West Bengal"/>
    <n v="2000"/>
    <n v="1304.68"/>
    <n v="67.5"/>
    <s v="Male"/>
    <s v="AB+"/>
    <b v="0"/>
    <b v="0"/>
    <b v="1"/>
    <n v="7"/>
    <s v="Lower-Middle"/>
    <n v="23.633626273589865"/>
    <b v="0"/>
    <b v="0"/>
    <s v="Kidney Stones"/>
    <s v="Recovered"/>
    <b v="1"/>
    <s v="Cigna"/>
    <x v="0"/>
    <x v="14"/>
  </r>
  <r>
    <s v="PID0682"/>
    <s v="Senior"/>
    <s v="South"/>
    <s v="Karnataka"/>
    <n v="100"/>
    <n v="86.42"/>
    <n v="60.5"/>
    <s v="Female"/>
    <s v="A+"/>
    <b v="0"/>
    <b v="1"/>
    <b v="1"/>
    <n v="40"/>
    <s v="Upper-Middle"/>
    <n v="23.931015387049559"/>
    <b v="0"/>
    <b v="0"/>
    <s v="Osteoarthritis"/>
    <s v="Ongoing Treatment"/>
    <b v="1"/>
    <s v="Blue Cross"/>
    <x v="0"/>
    <x v="13"/>
  </r>
  <r>
    <s v="PID0683"/>
    <s v="Adult"/>
    <s v="South"/>
    <s v="Kerala"/>
    <n v="24000"/>
    <n v="15400.439999999999"/>
    <n v="57.6"/>
    <s v="Male"/>
    <s v="O-"/>
    <b v="0"/>
    <b v="0"/>
    <b v="1"/>
    <n v="30"/>
    <s v="Upper-Middle"/>
    <n v="22.499999999999996"/>
    <b v="0"/>
    <b v="0"/>
    <s v="Osteoarthritis"/>
    <s v="Recovered"/>
    <b v="1"/>
    <s v="UnitedHealthcare"/>
    <x v="1"/>
    <x v="11"/>
  </r>
  <r>
    <s v="PID0684"/>
    <s v="Senior"/>
    <s v="South"/>
    <s v="Kerala"/>
    <n v="18000"/>
    <n v="0"/>
    <n v="62"/>
    <s v="Female"/>
    <s v="A+"/>
    <b v="0"/>
    <b v="1"/>
    <b v="0"/>
    <n v="9"/>
    <s v="Lower-Middle"/>
    <n v="23.335466144755166"/>
    <b v="0"/>
    <b v="0"/>
    <s v="Childbirth"/>
    <s v="Recovered"/>
    <b v="0"/>
    <n v="0"/>
    <x v="2"/>
    <x v="8"/>
  </r>
  <r>
    <s v="PID0685"/>
    <s v="Middle-aged"/>
    <s v="South"/>
    <s v="Tamil Nadu"/>
    <n v="500"/>
    <n v="309.23"/>
    <n v="66.2"/>
    <s v="Female"/>
    <s v="O+"/>
    <b v="0"/>
    <b v="0"/>
    <b v="1"/>
    <n v="25"/>
    <s v="Middle"/>
    <n v="22.906574394463671"/>
    <b v="0"/>
    <b v="0"/>
    <s v="Prostate Cancer"/>
    <s v="Critical"/>
    <b v="1"/>
    <s v="Cigna"/>
    <x v="1"/>
    <x v="11"/>
  </r>
  <r>
    <s v="PID0686"/>
    <s v="Middle-aged"/>
    <s v="East"/>
    <s v="West Bengal"/>
    <n v="20000"/>
    <n v="15489.94"/>
    <n v="66.8"/>
    <s v="Male"/>
    <s v="B+"/>
    <b v="1"/>
    <b v="0"/>
    <b v="1"/>
    <n v="3"/>
    <s v="Low"/>
    <n v="23.952095808383234"/>
    <b v="0"/>
    <b v="0"/>
    <s v="Diabetes"/>
    <s v="Ongoing Treatment"/>
    <b v="1"/>
    <s v="UnitedHealthcare"/>
    <x v="3"/>
    <x v="4"/>
  </r>
  <r>
    <s v="PID0687"/>
    <s v="Middle-aged"/>
    <s v="South"/>
    <s v="Karnataka"/>
    <n v="500"/>
    <n v="262.81"/>
    <n v="67.2"/>
    <s v="Female"/>
    <s v="O-"/>
    <b v="0"/>
    <b v="0"/>
    <b v="1"/>
    <n v="40"/>
    <s v="Upper-Middle"/>
    <n v="26.581227008425298"/>
    <b v="0"/>
    <b v="0"/>
    <s v="Hypertension"/>
    <s v="Recovered"/>
    <b v="1"/>
    <s v="Medicare"/>
    <x v="1"/>
    <x v="11"/>
  </r>
  <r>
    <s v="PID0688"/>
    <s v="Adult"/>
    <s v="South"/>
    <s v="Karnataka"/>
    <n v="200000"/>
    <n v="167637.20000000001"/>
    <n v="91"/>
    <s v="Female"/>
    <s v="B+"/>
    <b v="0"/>
    <b v="1"/>
    <b v="1"/>
    <n v="2"/>
    <s v="Very Low"/>
    <n v="28.721121070571897"/>
    <b v="1"/>
    <b v="1"/>
    <s v="Heart Attack"/>
    <s v="Critical"/>
    <b v="1"/>
    <s v="Blue Cross"/>
    <x v="1"/>
    <x v="12"/>
  </r>
  <r>
    <s v="PID0689"/>
    <s v="Adult"/>
    <s v="South"/>
    <s v="Kerala"/>
    <n v="100"/>
    <n v="59.02"/>
    <n v="70.8"/>
    <s v="Male"/>
    <s v="AB+"/>
    <b v="0"/>
    <b v="0"/>
    <b v="1"/>
    <n v="5"/>
    <s v="Low"/>
    <n v="23.118367346938776"/>
    <b v="0"/>
    <b v="0"/>
    <s v="Cancer"/>
    <s v="Recovered"/>
    <b v="1"/>
    <s v="Medicare"/>
    <x v="0"/>
    <x v="14"/>
  </r>
  <r>
    <s v="PID0690"/>
    <s v="Middle-aged"/>
    <s v="North"/>
    <s v="Punjab"/>
    <n v="250000"/>
    <n v="139263.20000000001"/>
    <n v="85.7"/>
    <s v="Female"/>
    <s v="B+"/>
    <b v="1"/>
    <b v="0"/>
    <b v="1"/>
    <n v="7"/>
    <s v="Lower-Middle"/>
    <n v="31.863474122546108"/>
    <b v="1"/>
    <b v="1"/>
    <s v="Diabetes"/>
    <s v="Recovered"/>
    <b v="1"/>
    <s v="Aetna"/>
    <x v="6"/>
    <x v="6"/>
  </r>
  <r>
    <s v="PID0691"/>
    <s v="Middle-aged"/>
    <s v="South"/>
    <s v="Karnataka"/>
    <n v="18000"/>
    <n v="0"/>
    <n v="74.2"/>
    <s v="Female"/>
    <s v="A-"/>
    <b v="1"/>
    <b v="0"/>
    <b v="0"/>
    <n v="4"/>
    <s v="Low"/>
    <n v="26.92698504862825"/>
    <b v="0"/>
    <b v="0"/>
    <s v="Hypertension"/>
    <s v="Ongoing Treatment"/>
    <b v="0"/>
    <n v="0"/>
    <x v="0"/>
    <x v="13"/>
  </r>
  <r>
    <s v="PID0692"/>
    <s v="Adult"/>
    <s v="North"/>
    <s v="Uttar Pradesh"/>
    <n v="18000"/>
    <n v="15191.880000000001"/>
    <n v="69.900000000000006"/>
    <s v="Male"/>
    <s v="AB-"/>
    <b v="1"/>
    <b v="0"/>
    <b v="1"/>
    <n v="0.5"/>
    <s v="Very Low"/>
    <n v="23.087594133967499"/>
    <b v="0"/>
    <b v="0"/>
    <s v="Cancer"/>
    <s v="Critical"/>
    <b v="1"/>
    <s v="Cigna"/>
    <x v="0"/>
    <x v="13"/>
  </r>
  <r>
    <s v="PID0693"/>
    <s v="Senior"/>
    <s v="East"/>
    <s v="West Bengal"/>
    <n v="90000"/>
    <n v="0"/>
    <n v="83.7"/>
    <s v="Female"/>
    <s v="AB+"/>
    <b v="0"/>
    <b v="0"/>
    <b v="0"/>
    <n v="5"/>
    <s v="Low"/>
    <n v="34.39349112426035"/>
    <b v="1"/>
    <b v="1"/>
    <s v="Prostate Cancer"/>
    <s v="Critical"/>
    <b v="0"/>
    <n v="0"/>
    <x v="1"/>
    <x v="11"/>
  </r>
  <r>
    <s v="PID0694"/>
    <s v="Adult"/>
    <s v="North"/>
    <s v="Punjab"/>
    <n v="18000"/>
    <n v="15334.74"/>
    <n v="101.1"/>
    <s v="Male"/>
    <s v="A+"/>
    <b v="0"/>
    <b v="1"/>
    <b v="1"/>
    <n v="90"/>
    <s v="High"/>
    <n v="33.012244897959185"/>
    <b v="1"/>
    <b v="1"/>
    <s v="Kidney Stones"/>
    <s v="Critical"/>
    <b v="1"/>
    <s v="Medicare"/>
    <x v="1"/>
    <x v="1"/>
  </r>
  <r>
    <s v="PID0695"/>
    <s v="Adult"/>
    <s v="North"/>
    <s v="Punjab"/>
    <n v="60000"/>
    <n v="48267.05"/>
    <n v="81.5"/>
    <s v="Female"/>
    <s v="O-"/>
    <b v="0"/>
    <b v="1"/>
    <b v="1"/>
    <n v="9"/>
    <s v="Lower-Middle"/>
    <n v="30.301903628792392"/>
    <b v="1"/>
    <b v="1"/>
    <s v="Prostate Cancer"/>
    <s v="Recovered"/>
    <b v="1"/>
    <s v="Cigna"/>
    <x v="0"/>
    <x v="0"/>
  </r>
  <r>
    <s v="PID0696"/>
    <s v="Adult"/>
    <s v="South"/>
    <s v="Kerala"/>
    <n v="60000"/>
    <n v="44041.1"/>
    <n v="85.2"/>
    <s v="Male"/>
    <s v="B+"/>
    <b v="1"/>
    <b v="1"/>
    <b v="1"/>
    <n v="7"/>
    <s v="Lower-Middle"/>
    <n v="29.480968858131494"/>
    <b v="1"/>
    <b v="1"/>
    <s v="Heart Attack"/>
    <s v="Ongoing Treatment"/>
    <b v="1"/>
    <s v="Medicare"/>
    <x v="2"/>
    <x v="2"/>
  </r>
  <r>
    <s v="PID0697"/>
    <s v="Adult"/>
    <s v="North"/>
    <s v="Uttar Pradesh"/>
    <n v="24000"/>
    <n v="19459.29"/>
    <n v="84.2"/>
    <s v="Female"/>
    <s v="A+"/>
    <b v="0"/>
    <b v="1"/>
    <b v="1"/>
    <n v="2"/>
    <s v="Very Low"/>
    <n v="31.305770374776923"/>
    <b v="1"/>
    <b v="1"/>
    <s v="Hypertension"/>
    <s v="Critical"/>
    <b v="1"/>
    <s v="Blue Cross"/>
    <x v="2"/>
    <x v="2"/>
  </r>
  <r>
    <s v="PID0698"/>
    <s v="Adult"/>
    <s v="North"/>
    <s v="Punjab"/>
    <n v="48000"/>
    <n v="28136.92"/>
    <n v="60.6"/>
    <s v="Male"/>
    <s v="A+"/>
    <b v="1"/>
    <b v="0"/>
    <b v="1"/>
    <n v="5"/>
    <s v="Low"/>
    <n v="20.247920077516788"/>
    <b v="0"/>
    <b v="0"/>
    <s v="Fractured Leg"/>
    <s v="Recovered"/>
    <b v="1"/>
    <s v="Medicare"/>
    <x v="0"/>
    <x v="13"/>
  </r>
  <r>
    <s v="PID0699"/>
    <s v="Adult"/>
    <s v="South"/>
    <s v="Kerala"/>
    <n v="90000"/>
    <n v="66656.2"/>
    <n v="93.6"/>
    <s v="Male"/>
    <s v="O+"/>
    <b v="0"/>
    <b v="0"/>
    <b v="1"/>
    <n v="15"/>
    <s v="Middle"/>
    <n v="29.212571392902841"/>
    <b v="1"/>
    <b v="1"/>
    <s v="Cancer"/>
    <s v="Recovered"/>
    <b v="1"/>
    <s v="Cigna"/>
    <x v="4"/>
    <x v="4"/>
  </r>
  <r>
    <s v="PID0700"/>
    <s v="Adult"/>
    <s v="South"/>
    <s v="Kerala"/>
    <n v="18000"/>
    <n v="0"/>
    <n v="92.1"/>
    <s v="Male"/>
    <s v="O+"/>
    <b v="0"/>
    <b v="0"/>
    <b v="0"/>
    <n v="12"/>
    <s v="Middle"/>
    <n v="33.422848018580346"/>
    <b v="1"/>
    <b v="1"/>
    <s v="Diabetes"/>
    <s v="Ongoing Treatment"/>
    <b v="0"/>
    <n v="0"/>
    <x v="1"/>
    <x v="11"/>
  </r>
  <r>
    <s v="PID0701"/>
    <s v="Middle-aged"/>
    <s v="South"/>
    <s v="Tamil Nadu"/>
    <n v="24000"/>
    <n v="14503.32"/>
    <n v="55.7"/>
    <s v="Female"/>
    <s v="O-"/>
    <b v="1"/>
    <b v="1"/>
    <b v="1"/>
    <n v="40"/>
    <s v="Upper-Middle"/>
    <n v="21.223898795915254"/>
    <b v="0"/>
    <b v="0"/>
    <s v="Kidney Stones"/>
    <s v="Critical"/>
    <b v="1"/>
    <s v="UnitedHealthcare"/>
    <x v="2"/>
    <x v="2"/>
  </r>
  <r>
    <s v="PID0702"/>
    <s v="Adult"/>
    <s v="South"/>
    <s v="Karnataka"/>
    <n v="12000"/>
    <n v="8919.66"/>
    <n v="82.2"/>
    <s v="Female"/>
    <s v="O-"/>
    <b v="1"/>
    <b v="0"/>
    <b v="1"/>
    <n v="5"/>
    <s v="Low"/>
    <n v="30.938311566110883"/>
    <b v="1"/>
    <b v="1"/>
    <s v="Stroke"/>
    <s v="Critical"/>
    <b v="1"/>
    <s v="UnitedHealthcare"/>
    <x v="5"/>
    <x v="6"/>
  </r>
  <r>
    <s v="PID0703"/>
    <s v="Senior"/>
    <s v="East"/>
    <s v="West Bengal"/>
    <n v="20000"/>
    <n v="13780.9"/>
    <n v="54.2"/>
    <s v="Female"/>
    <s v="B+"/>
    <b v="0"/>
    <b v="1"/>
    <b v="1"/>
    <n v="200"/>
    <s v="Very High"/>
    <n v="21.43902535500969"/>
    <b v="0"/>
    <b v="0"/>
    <s v="Osteoarthritis"/>
    <s v="Ongoing Treatment"/>
    <b v="1"/>
    <s v="UnitedHealthcare"/>
    <x v="0"/>
    <x v="0"/>
  </r>
  <r>
    <s v="PID0704"/>
    <s v="Senior"/>
    <s v="North"/>
    <s v="Punjab"/>
    <n v="20000"/>
    <n v="12907.56"/>
    <n v="67"/>
    <s v="Female"/>
    <s v="AB+"/>
    <b v="0"/>
    <b v="0"/>
    <b v="1"/>
    <n v="5"/>
    <s v="Low"/>
    <n v="25.847768218818715"/>
    <b v="0"/>
    <b v="0"/>
    <s v="Fractured Leg"/>
    <s v="Ongoing Treatment"/>
    <b v="1"/>
    <s v="UnitedHealthcare"/>
    <x v="4"/>
    <x v="15"/>
  </r>
  <r>
    <s v="PID0705"/>
    <s v="Senior"/>
    <s v="North"/>
    <s v="Uttar Pradesh"/>
    <n v="60000"/>
    <n v="35408.32"/>
    <n v="80"/>
    <s v="Male"/>
    <s v="AB-"/>
    <b v="0"/>
    <b v="0"/>
    <b v="1"/>
    <n v="1"/>
    <s v="Very Low"/>
    <n v="32.455677715120288"/>
    <b v="1"/>
    <b v="1"/>
    <s v="Heart Attack"/>
    <s v="Recovered"/>
    <b v="1"/>
    <s v="UnitedHealthcare"/>
    <x v="1"/>
    <x v="11"/>
  </r>
  <r>
    <s v="PID0706"/>
    <s v="Middle-aged"/>
    <s v="West"/>
    <s v="Maharashtra"/>
    <n v="250000"/>
    <n v="126508.5"/>
    <n v="80.599999999999994"/>
    <s v="Male"/>
    <s v="O-"/>
    <b v="0"/>
    <b v="0"/>
    <b v="1"/>
    <n v="250"/>
    <s v="Ultra High"/>
    <n v="32.286492549270946"/>
    <b v="1"/>
    <b v="1"/>
    <s v="Allergic Reaction"/>
    <s v="Recovered"/>
    <b v="1"/>
    <s v="Cigna"/>
    <x v="2"/>
    <x v="3"/>
  </r>
  <r>
    <s v="PID0707"/>
    <s v="Adult"/>
    <s v="North"/>
    <s v="Punjab"/>
    <n v="12000"/>
    <n v="6771.42"/>
    <n v="80.900000000000006"/>
    <s v="Male"/>
    <s v="O+"/>
    <b v="0"/>
    <b v="0"/>
    <b v="1"/>
    <n v="40"/>
    <s v="Upper-Middle"/>
    <n v="26.416326530612245"/>
    <b v="0"/>
    <b v="0"/>
    <s v="Childbirth"/>
    <s v="Recovered"/>
    <b v="1"/>
    <s v="Cigna"/>
    <x v="2"/>
    <x v="3"/>
  </r>
  <r>
    <s v="PID0708"/>
    <s v="Middle-aged"/>
    <s v="South"/>
    <s v="Karnataka"/>
    <n v="90000"/>
    <n v="59766.450000000004"/>
    <n v="61.8"/>
    <s v="Male"/>
    <s v="A+"/>
    <b v="0"/>
    <b v="0"/>
    <b v="1"/>
    <n v="2"/>
    <s v="Very Low"/>
    <n v="26.748614958448751"/>
    <b v="0"/>
    <b v="0"/>
    <s v="Cancer"/>
    <s v="Recovered"/>
    <b v="1"/>
    <s v="Aetna"/>
    <x v="1"/>
    <x v="12"/>
  </r>
  <r>
    <s v="PID0709"/>
    <s v="Adult"/>
    <s v="West"/>
    <s v="Gujarat"/>
    <n v="90000"/>
    <n v="75760.05"/>
    <n v="86.7"/>
    <s v="Female"/>
    <s v="AB+"/>
    <b v="1"/>
    <b v="0"/>
    <b v="1"/>
    <n v="5"/>
    <s v="Low"/>
    <n v="28.96855892278392"/>
    <b v="1"/>
    <b v="1"/>
    <s v="Appendicitis"/>
    <s v="Recovered"/>
    <b v="1"/>
    <s v="Aetna"/>
    <x v="1"/>
    <x v="12"/>
  </r>
  <r>
    <s v="PID0710"/>
    <s v="Adult"/>
    <s v="West"/>
    <s v="Gujarat"/>
    <n v="16000"/>
    <n v="13875.26"/>
    <n v="64.8"/>
    <s v="Male"/>
    <s v="O-"/>
    <b v="0"/>
    <b v="1"/>
    <b v="1"/>
    <n v="15"/>
    <s v="Middle"/>
    <n v="21.903731746890212"/>
    <b v="0"/>
    <b v="0"/>
    <s v="Fractured Arm"/>
    <s v="Ongoing Treatment"/>
    <b v="1"/>
    <s v="Blue Cross"/>
    <x v="0"/>
    <x v="14"/>
  </r>
  <r>
    <s v="PID0711"/>
    <s v="Middle-aged"/>
    <s v="North"/>
    <s v="Uttar Pradesh"/>
    <n v="40000"/>
    <n v="35384.899999999994"/>
    <n v="65.099999999999994"/>
    <s v="Male"/>
    <s v="B-"/>
    <b v="0"/>
    <b v="0"/>
    <b v="1"/>
    <n v="1"/>
    <s v="Very Low"/>
    <n v="28.551379325468179"/>
    <b v="1"/>
    <b v="1"/>
    <s v="Prostate Cancer"/>
    <s v="Critical"/>
    <b v="1"/>
    <s v="Blue Cross"/>
    <x v="0"/>
    <x v="9"/>
  </r>
  <r>
    <s v="PID0712"/>
    <s v="Middle-aged"/>
    <s v="West"/>
    <s v="Gujarat"/>
    <n v="500"/>
    <n v="406.64"/>
    <n v="96.4"/>
    <s v="Female"/>
    <s v="A+"/>
    <b v="1"/>
    <b v="0"/>
    <b v="1"/>
    <n v="40"/>
    <s v="Upper-Middle"/>
    <n v="33.752319596652782"/>
    <b v="1"/>
    <b v="1"/>
    <s v="Fractured Leg"/>
    <s v="Critical"/>
    <b v="1"/>
    <s v="Blue Cross"/>
    <x v="5"/>
    <x v="17"/>
  </r>
  <r>
    <s v="PID0713"/>
    <s v="Adult"/>
    <s v="East"/>
    <s v="West Bengal"/>
    <n v="500"/>
    <n v="344.07"/>
    <n v="64.8"/>
    <s v="Female"/>
    <s v="B-"/>
    <b v="0"/>
    <b v="0"/>
    <b v="1"/>
    <n v="20"/>
    <s v="Middle"/>
    <n v="23.801652892561986"/>
    <b v="0"/>
    <b v="0"/>
    <s v="Kidney Stones"/>
    <s v="Ongoing Treatment"/>
    <b v="1"/>
    <s v="Cigna"/>
    <x v="4"/>
    <x v="5"/>
  </r>
  <r>
    <s v="PID0714"/>
    <s v="Middle-aged"/>
    <s v="South"/>
    <s v="Kerala"/>
    <n v="12000"/>
    <n v="6670.62"/>
    <n v="68.5"/>
    <s v="Male"/>
    <s v="B+"/>
    <b v="1"/>
    <b v="1"/>
    <b v="1"/>
    <n v="5"/>
    <s v="Low"/>
    <n v="23.154407787993513"/>
    <b v="0"/>
    <b v="0"/>
    <s v="Prostate Cancer"/>
    <s v="Critical"/>
    <b v="1"/>
    <s v="Aetna"/>
    <x v="1"/>
    <x v="10"/>
  </r>
  <r>
    <s v="PID0715"/>
    <s v="Middle-aged"/>
    <s v="East"/>
    <s v="West Bengal"/>
    <n v="60000"/>
    <n v="51497"/>
    <n v="84.9"/>
    <s v="Male"/>
    <s v="O-"/>
    <b v="1"/>
    <b v="0"/>
    <b v="1"/>
    <n v="20"/>
    <s v="Middle"/>
    <n v="32.350251486053949"/>
    <b v="1"/>
    <b v="1"/>
    <s v="Childbirth"/>
    <s v="Ongoing Treatment"/>
    <b v="1"/>
    <s v="UnitedHealthcare"/>
    <x v="2"/>
    <x v="8"/>
  </r>
  <r>
    <s v="PID0716"/>
    <s v="Middle-aged"/>
    <s v="South"/>
    <s v="Karnataka"/>
    <n v="36000"/>
    <n v="18567.12"/>
    <n v="84.3"/>
    <s v="Female"/>
    <s v="A-"/>
    <b v="0"/>
    <b v="0"/>
    <b v="1"/>
    <n v="12"/>
    <s v="Middle"/>
    <n v="30.226971207286027"/>
    <b v="1"/>
    <b v="1"/>
    <s v="Fractured Leg"/>
    <s v="Ongoing Treatment"/>
    <b v="1"/>
    <s v="Cigna"/>
    <x v="1"/>
    <x v="1"/>
  </r>
  <r>
    <s v="PID0717"/>
    <s v="Middle-aged"/>
    <s v="North"/>
    <s v="Uttar Pradesh"/>
    <n v="250000"/>
    <n v="154206.1"/>
    <n v="57.7"/>
    <s v="Male"/>
    <s v="O-"/>
    <b v="0"/>
    <b v="0"/>
    <b v="1"/>
    <n v="3"/>
    <s v="Low"/>
    <n v="20.443594104308396"/>
    <b v="0"/>
    <b v="0"/>
    <s v="Osteoarthritis"/>
    <s v="Recovered"/>
    <b v="1"/>
    <s v="Medicare"/>
    <x v="1"/>
    <x v="12"/>
  </r>
  <r>
    <s v="PID0718"/>
    <s v="Senior"/>
    <s v="North"/>
    <s v="Punjab"/>
    <n v="3000"/>
    <n v="2193.54"/>
    <n v="71.900000000000006"/>
    <s v="Male"/>
    <s v="O+"/>
    <b v="0"/>
    <b v="0"/>
    <b v="1"/>
    <n v="12"/>
    <s v="Middle"/>
    <n v="28.085937499999996"/>
    <b v="1"/>
    <b v="1"/>
    <s v="Fractured Arm"/>
    <s v="Ongoing Treatment"/>
    <b v="1"/>
    <s v="Cigna"/>
    <x v="1"/>
    <x v="12"/>
  </r>
  <r>
    <s v="PID0719"/>
    <s v="Adult"/>
    <s v="East"/>
    <s v="West Bengal"/>
    <n v="100"/>
    <n v="65.45"/>
    <n v="94.9"/>
    <s v="Male"/>
    <s v="B+"/>
    <b v="0"/>
    <b v="0"/>
    <b v="1"/>
    <n v="20"/>
    <s v="Middle"/>
    <n v="34.857667584940316"/>
    <b v="1"/>
    <b v="1"/>
    <s v="Heart Disease"/>
    <s v="Ongoing Treatment"/>
    <b v="1"/>
    <s v="Cigna"/>
    <x v="0"/>
    <x v="14"/>
  </r>
  <r>
    <s v="PID0720"/>
    <s v="Adult"/>
    <s v="South"/>
    <s v="Kerala"/>
    <n v="800"/>
    <n v="557.95000000000005"/>
    <n v="80.8"/>
    <s v="Female"/>
    <s v="B+"/>
    <b v="1"/>
    <b v="0"/>
    <b v="1"/>
    <n v="40"/>
    <s v="Upper-Middle"/>
    <n v="31.17163689672466"/>
    <b v="1"/>
    <b v="1"/>
    <s v="Appendicitis"/>
    <s v="Ongoing Treatment"/>
    <b v="1"/>
    <s v="Medicare"/>
    <x v="0"/>
    <x v="13"/>
  </r>
  <r>
    <s v="PID0721"/>
    <s v="Senior"/>
    <s v="West"/>
    <s v="Gujarat"/>
    <n v="500"/>
    <n v="366.9"/>
    <n v="79.2"/>
    <s v="Female"/>
    <s v="O+"/>
    <b v="0"/>
    <b v="0"/>
    <b v="1"/>
    <n v="15"/>
    <s v="Middle"/>
    <n v="28.398293233891501"/>
    <b v="1"/>
    <b v="1"/>
    <s v="Heart Disease"/>
    <s v="Recovered"/>
    <b v="1"/>
    <s v="UnitedHealthcare"/>
    <x v="0"/>
    <x v="13"/>
  </r>
  <r>
    <s v="PID0722"/>
    <s v="Adult"/>
    <s v="South"/>
    <s v="Karnataka"/>
    <n v="20000"/>
    <n v="15172.92"/>
    <n v="85.8"/>
    <s v="Female"/>
    <s v="B+"/>
    <b v="0"/>
    <b v="0"/>
    <b v="1"/>
    <n v="25"/>
    <s v="Middle"/>
    <n v="29.688581314878896"/>
    <b v="1"/>
    <b v="1"/>
    <s v="Fractured Leg"/>
    <s v="Ongoing Treatment"/>
    <b v="1"/>
    <s v="UnitedHealthcare"/>
    <x v="2"/>
    <x v="3"/>
  </r>
  <r>
    <s v="PID0723"/>
    <s v="Adult"/>
    <s v="East"/>
    <s v="West Bengal"/>
    <n v="100"/>
    <n v="87.14"/>
    <n v="89.2"/>
    <s v="Female"/>
    <s v="A-"/>
    <b v="0"/>
    <b v="0"/>
    <b v="1"/>
    <n v="12"/>
    <s v="Middle"/>
    <n v="28.472022726547287"/>
    <b v="1"/>
    <b v="1"/>
    <s v="Respiratory Infection"/>
    <s v="Recovered"/>
    <b v="1"/>
    <s v="Medicare"/>
    <x v="1"/>
    <x v="11"/>
  </r>
  <r>
    <s v="PID0724"/>
    <s v="Middle-aged"/>
    <s v="South"/>
    <s v="Tamil Nadu"/>
    <n v="20000"/>
    <n v="13300.26"/>
    <n v="53.3"/>
    <s v="Male"/>
    <s v="A-"/>
    <b v="0"/>
    <b v="0"/>
    <b v="1"/>
    <n v="40"/>
    <s v="Upper-Middle"/>
    <n v="23.688888888888886"/>
    <b v="0"/>
    <b v="0"/>
    <s v="Fractured Leg"/>
    <s v="Ongoing Treatment"/>
    <b v="1"/>
    <s v="UnitedHealthcare"/>
    <x v="2"/>
    <x v="3"/>
  </r>
  <r>
    <s v="PID0725"/>
    <s v="Adult"/>
    <s v="South"/>
    <s v="Kerala"/>
    <n v="24000"/>
    <n v="14020.68"/>
    <n v="66.099999999999994"/>
    <s v="Female"/>
    <s v="B-"/>
    <b v="1"/>
    <b v="0"/>
    <b v="1"/>
    <n v="25"/>
    <s v="Middle"/>
    <n v="22.343158464034612"/>
    <b v="0"/>
    <b v="0"/>
    <s v="Appendicitis"/>
    <s v="Critical"/>
    <b v="1"/>
    <s v="Cigna"/>
    <x v="1"/>
    <x v="12"/>
  </r>
  <r>
    <s v="PID0726"/>
    <s v="Senior"/>
    <s v="South"/>
    <s v="Kerala"/>
    <n v="24000"/>
    <n v="0"/>
    <n v="70.400000000000006"/>
    <s v="Female"/>
    <s v="B+"/>
    <b v="0"/>
    <b v="0"/>
    <b v="0"/>
    <n v="7"/>
    <s v="Lower-Middle"/>
    <n v="28.200608876782564"/>
    <b v="1"/>
    <b v="1"/>
    <s v="Fractured Arm"/>
    <s v="Recovered"/>
    <b v="0"/>
    <n v="0"/>
    <x v="4"/>
    <x v="4"/>
  </r>
  <r>
    <s v="PID0727"/>
    <s v="Middle-aged"/>
    <s v="South"/>
    <s v="Tamil Nadu"/>
    <n v="12000"/>
    <n v="8729.76"/>
    <n v="95.6"/>
    <s v="Female"/>
    <s v="AB-"/>
    <b v="0"/>
    <b v="1"/>
    <b v="1"/>
    <n v="3"/>
    <s v="Low"/>
    <n v="33.472217359336163"/>
    <b v="1"/>
    <b v="1"/>
    <s v="Appendicitis"/>
    <s v="Ongoing Treatment"/>
    <b v="1"/>
    <s v="UnitedHealthcare"/>
    <x v="1"/>
    <x v="10"/>
  </r>
  <r>
    <s v="PID0728"/>
    <s v="Middle-aged"/>
    <s v="North"/>
    <s v="Punjab"/>
    <n v="24000"/>
    <n v="12841.380000000001"/>
    <n v="57.6"/>
    <s v="Male"/>
    <s v="O-"/>
    <b v="0"/>
    <b v="0"/>
    <b v="1"/>
    <n v="15"/>
    <s v="Middle"/>
    <n v="20.902888663086081"/>
    <b v="0"/>
    <b v="0"/>
    <s v="Allergic Reaction"/>
    <s v="Ongoing Treatment"/>
    <b v="1"/>
    <s v="Medicare"/>
    <x v="1"/>
    <x v="12"/>
  </r>
  <r>
    <s v="PID0729"/>
    <s v="Senior"/>
    <s v="West"/>
    <s v="Gujarat"/>
    <n v="90000"/>
    <n v="60509.45"/>
    <n v="46.5"/>
    <s v="Male"/>
    <s v="AB-"/>
    <b v="0"/>
    <b v="1"/>
    <b v="1"/>
    <n v="30"/>
    <s v="Upper-Middle"/>
    <n v="20.393842375334415"/>
    <b v="0"/>
    <b v="0"/>
    <s v="Childbirth"/>
    <s v="Recovered"/>
    <b v="1"/>
    <s v="Medicare"/>
    <x v="0"/>
    <x v="0"/>
  </r>
  <r>
    <s v="PID0730"/>
    <s v="Middle-aged"/>
    <s v="South"/>
    <s v="Karnataka"/>
    <n v="90000"/>
    <n v="0"/>
    <n v="73.900000000000006"/>
    <s v="Male"/>
    <s v="A+"/>
    <b v="0"/>
    <b v="0"/>
    <b v="0"/>
    <n v="40"/>
    <s v="Upper-Middle"/>
    <n v="28.158817253467458"/>
    <b v="1"/>
    <b v="1"/>
    <s v="Heart Disease"/>
    <s v="Critical"/>
    <b v="0"/>
    <n v="0"/>
    <x v="1"/>
    <x v="12"/>
  </r>
  <r>
    <s v="PID0731"/>
    <s v="Adult"/>
    <s v="West"/>
    <s v="Gujarat"/>
    <n v="60000"/>
    <n v="38631.699999999997"/>
    <n v="79.8"/>
    <s v="Female"/>
    <s v="O-"/>
    <b v="0"/>
    <b v="0"/>
    <b v="1"/>
    <n v="15"/>
    <s v="Middle"/>
    <n v="29.669839381320646"/>
    <b v="1"/>
    <b v="1"/>
    <s v="Osteoarthritis"/>
    <s v="Recovered"/>
    <b v="1"/>
    <s v="Blue Cross"/>
    <x v="1"/>
    <x v="1"/>
  </r>
  <r>
    <s v="PID0732"/>
    <s v="Middle-aged"/>
    <s v="West"/>
    <s v="Gujarat"/>
    <n v="48000"/>
    <n v="29553.119999999999"/>
    <n v="91.3"/>
    <s v="Female"/>
    <s v="B+"/>
    <b v="1"/>
    <b v="0"/>
    <b v="1"/>
    <n v="12"/>
    <s v="Middle"/>
    <n v="29.812244897959182"/>
    <b v="1"/>
    <b v="1"/>
    <s v="Heart Attack"/>
    <s v="Recovered"/>
    <b v="1"/>
    <s v="Blue Cross"/>
    <x v="3"/>
    <x v="15"/>
  </r>
  <r>
    <s v="PID0733"/>
    <s v="Middle-aged"/>
    <s v="West"/>
    <s v="Gujarat"/>
    <n v="800"/>
    <n v="663.33"/>
    <n v="75.3"/>
    <s v="Male"/>
    <s v="A+"/>
    <b v="1"/>
    <b v="0"/>
    <b v="1"/>
    <n v="15"/>
    <s v="Middle"/>
    <n v="23.501139165444275"/>
    <b v="0"/>
    <b v="0"/>
    <s v="Prostate Cancer"/>
    <s v="Recovered"/>
    <b v="1"/>
    <s v="Blue Cross"/>
    <x v="4"/>
    <x v="4"/>
  </r>
  <r>
    <s v="PID0734"/>
    <s v="Senior"/>
    <s v="South"/>
    <s v="Tamil Nadu"/>
    <n v="40000"/>
    <n v="24648.699999999997"/>
    <n v="79.099999999999994"/>
    <s v="Female"/>
    <s v="AB-"/>
    <b v="0"/>
    <b v="0"/>
    <b v="1"/>
    <n v="9"/>
    <s v="Lower-Middle"/>
    <n v="30.898437499999993"/>
    <b v="1"/>
    <b v="1"/>
    <s v="Respiratory Infection"/>
    <s v="Ongoing Treatment"/>
    <b v="1"/>
    <s v="Cigna"/>
    <x v="1"/>
    <x v="11"/>
  </r>
  <r>
    <s v="PID0735"/>
    <s v="Middle-aged"/>
    <s v="South"/>
    <s v="Kerala"/>
    <n v="12000"/>
    <n v="10012.26"/>
    <n v="63.8"/>
    <s v="Male"/>
    <s v="O+"/>
    <b v="0"/>
    <b v="0"/>
    <b v="1"/>
    <n v="20"/>
    <s v="Middle"/>
    <n v="24.310318549001671"/>
    <b v="0"/>
    <b v="0"/>
    <s v="Prostate Cancer"/>
    <s v="Recovered"/>
    <b v="1"/>
    <s v="Aetna"/>
    <x v="2"/>
    <x v="3"/>
  </r>
  <r>
    <s v="PID0736"/>
    <s v="Middle-aged"/>
    <s v="East"/>
    <s v="West Bengal"/>
    <n v="15000"/>
    <n v="10751.5"/>
    <n v="65.099999999999994"/>
    <s v="Male"/>
    <s v="O-"/>
    <b v="0"/>
    <b v="0"/>
    <b v="1"/>
    <n v="7"/>
    <s v="Lower-Middle"/>
    <n v="22.793319561640001"/>
    <b v="0"/>
    <b v="0"/>
    <s v="Cancer"/>
    <s v="Recovered"/>
    <b v="1"/>
    <s v="UnitedHealthcare"/>
    <x v="0"/>
    <x v="13"/>
  </r>
  <r>
    <s v="PID0737"/>
    <s v="Adult"/>
    <s v="East"/>
    <s v="West Bengal"/>
    <n v="12000"/>
    <n v="10198.380000000001"/>
    <n v="65.400000000000006"/>
    <s v="Female"/>
    <s v="O-"/>
    <b v="0"/>
    <b v="0"/>
    <b v="1"/>
    <n v="20"/>
    <s v="Middle"/>
    <n v="20.875227425069426"/>
    <b v="0"/>
    <b v="0"/>
    <s v="Hypertension"/>
    <s v="Recovered"/>
    <b v="1"/>
    <s v="Cigna"/>
    <x v="1"/>
    <x v="10"/>
  </r>
  <r>
    <s v="PID0738"/>
    <s v="Adult"/>
    <s v="South"/>
    <s v="Karnataka"/>
    <n v="20000"/>
    <n v="10425.280000000001"/>
    <n v="86.7"/>
    <s v="Male"/>
    <s v="A-"/>
    <b v="0"/>
    <b v="0"/>
    <b v="1"/>
    <n v="3"/>
    <s v="Low"/>
    <n v="29.650148763722175"/>
    <b v="1"/>
    <b v="1"/>
    <s v="Stroke"/>
    <s v="Ongoing Treatment"/>
    <b v="1"/>
    <s v="Blue Cross"/>
    <x v="0"/>
    <x v="14"/>
  </r>
  <r>
    <s v="PID0739"/>
    <s v="Middle-aged"/>
    <s v="North"/>
    <s v="Punjab"/>
    <n v="45000"/>
    <n v="0"/>
    <n v="82.9"/>
    <s v="Female"/>
    <s v="O-"/>
    <b v="0"/>
    <b v="0"/>
    <b v="0"/>
    <n v="25"/>
    <s v="Middle"/>
    <n v="30.084192190448544"/>
    <b v="1"/>
    <b v="1"/>
    <s v="Osteoarthritis"/>
    <s v="Ongoing Treatment"/>
    <b v="0"/>
    <n v="0"/>
    <x v="1"/>
    <x v="10"/>
  </r>
  <r>
    <s v="PID0740"/>
    <s v="Middle-aged"/>
    <s v="West"/>
    <s v="Gujarat"/>
    <n v="24000"/>
    <n v="0"/>
    <n v="68.3"/>
    <s v="Female"/>
    <s v="B-"/>
    <b v="0"/>
    <b v="0"/>
    <b v="0"/>
    <n v="7"/>
    <s v="Lower-Middle"/>
    <n v="25.706650607851255"/>
    <b v="0"/>
    <b v="0"/>
    <s v="Fractured Arm"/>
    <s v="Critical"/>
    <b v="0"/>
    <n v="0"/>
    <x v="0"/>
    <x v="9"/>
  </r>
  <r>
    <s v="PID0741"/>
    <s v="Middle-aged"/>
    <s v="South"/>
    <s v="Karnataka"/>
    <n v="90000"/>
    <n v="66268.25"/>
    <n v="91.6"/>
    <s v="Female"/>
    <s v="A-"/>
    <b v="1"/>
    <b v="0"/>
    <b v="1"/>
    <n v="5"/>
    <s v="Low"/>
    <n v="33.645546372819105"/>
    <b v="1"/>
    <b v="1"/>
    <s v="Respiratory Infection"/>
    <s v="Critical"/>
    <b v="1"/>
    <s v="Medicare"/>
    <x v="2"/>
    <x v="3"/>
  </r>
  <r>
    <s v="PID0742"/>
    <s v="Middle-aged"/>
    <s v="North"/>
    <s v="Uttar Pradesh"/>
    <n v="3000"/>
    <n v="1767.42"/>
    <n v="66.8"/>
    <s v="Male"/>
    <s v="A-"/>
    <b v="1"/>
    <b v="0"/>
    <b v="1"/>
    <n v="3"/>
    <s v="Low"/>
    <n v="23.952095808383234"/>
    <b v="0"/>
    <b v="0"/>
    <s v="Prostate Cancer"/>
    <s v="Recovered"/>
    <b v="1"/>
    <s v="Medicare"/>
    <x v="4"/>
    <x v="16"/>
  </r>
  <r>
    <s v="PID0743"/>
    <s v="Adult"/>
    <s v="North"/>
    <s v="Uttar Pradesh"/>
    <n v="20000"/>
    <n v="10044.68"/>
    <n v="87.4"/>
    <s v="Female"/>
    <s v="B+"/>
    <b v="0"/>
    <b v="1"/>
    <b v="1"/>
    <n v="2"/>
    <s v="Very Low"/>
    <n v="29.2024457883658"/>
    <b v="1"/>
    <b v="1"/>
    <s v="Respiratory Infection"/>
    <s v="Ongoing Treatment"/>
    <b v="1"/>
    <s v="Blue Cross"/>
    <x v="2"/>
    <x v="3"/>
  </r>
  <r>
    <s v="PID0744"/>
    <s v="Middle-aged"/>
    <s v="West"/>
    <s v="Maharashtra"/>
    <n v="3000"/>
    <n v="2420.9700000000003"/>
    <n v="85.8"/>
    <s v="Male"/>
    <s v="A-"/>
    <b v="1"/>
    <b v="0"/>
    <b v="1"/>
    <n v="25"/>
    <s v="Middle"/>
    <n v="29.342361752334053"/>
    <b v="1"/>
    <b v="1"/>
    <s v="Fractured Arm"/>
    <s v="Recovered"/>
    <b v="1"/>
    <s v="Blue Cross"/>
    <x v="2"/>
    <x v="2"/>
  </r>
  <r>
    <s v="PID0745"/>
    <s v="Adult"/>
    <s v="North"/>
    <s v="Uttar Pradesh"/>
    <n v="12000"/>
    <n v="7689"/>
    <n v="75.400000000000006"/>
    <s v="Female"/>
    <s v="AB-"/>
    <b v="1"/>
    <b v="0"/>
    <b v="1"/>
    <n v="0.5"/>
    <s v="Very Low"/>
    <n v="24.620408163265306"/>
    <b v="0"/>
    <b v="0"/>
    <s v="Allergic Reaction"/>
    <s v="Ongoing Treatment"/>
    <b v="1"/>
    <s v="UnitedHealthcare"/>
    <x v="1"/>
    <x v="12"/>
  </r>
  <r>
    <s v="PID0746"/>
    <s v="Adult"/>
    <s v="South"/>
    <s v="Kerala"/>
    <n v="500"/>
    <n v="405.67"/>
    <n v="77.900000000000006"/>
    <s v="Female"/>
    <s v="O+"/>
    <b v="0"/>
    <b v="0"/>
    <b v="1"/>
    <n v="20"/>
    <s v="Middle"/>
    <n v="24.3125994819138"/>
    <b v="0"/>
    <b v="0"/>
    <s v="Childbirth"/>
    <s v="Ongoing Treatment"/>
    <b v="1"/>
    <s v="Aetna"/>
    <x v="6"/>
    <x v="6"/>
  </r>
  <r>
    <s v="PID0747"/>
    <s v="Adult"/>
    <s v="South"/>
    <s v="Kerala"/>
    <n v="300000"/>
    <n v="0"/>
    <n v="97.6"/>
    <s v="Female"/>
    <s v="O-"/>
    <b v="0"/>
    <b v="0"/>
    <b v="0"/>
    <n v="40"/>
    <s v="Upper-Middle"/>
    <n v="30.804191389976012"/>
    <b v="1"/>
    <b v="1"/>
    <s v="Respiratory Infection"/>
    <s v="Ongoing Treatment"/>
    <b v="0"/>
    <n v="0"/>
    <x v="1"/>
    <x v="10"/>
  </r>
  <r>
    <s v="PID0748"/>
    <s v="Adult"/>
    <s v="West"/>
    <s v="Gujarat"/>
    <n v="200000"/>
    <n v="141389.44"/>
    <n v="97.1"/>
    <s v="Female"/>
    <s v="O+"/>
    <b v="0"/>
    <b v="0"/>
    <b v="1"/>
    <n v="20"/>
    <s v="Middle"/>
    <n v="30.304921818919507"/>
    <b v="1"/>
    <b v="1"/>
    <s v="Hypertension"/>
    <s v="Critical"/>
    <b v="1"/>
    <s v="UnitedHealthcare"/>
    <x v="2"/>
    <x v="2"/>
  </r>
  <r>
    <s v="PID0749"/>
    <s v="Middle-aged"/>
    <s v="South"/>
    <s v="Kerala"/>
    <n v="240000"/>
    <n v="211079.16"/>
    <n v="73"/>
    <s v="Male"/>
    <s v="A-"/>
    <b v="1"/>
    <b v="0"/>
    <b v="1"/>
    <n v="25"/>
    <s v="Middle"/>
    <n v="28.515624999999993"/>
    <b v="1"/>
    <b v="1"/>
    <s v="Heart Disease"/>
    <s v="Recovered"/>
    <b v="1"/>
    <s v="Cigna"/>
    <x v="2"/>
    <x v="8"/>
  </r>
  <r>
    <s v="PID0750"/>
    <s v="Senior"/>
    <s v="East"/>
    <s v="West Bengal"/>
    <n v="100"/>
    <n v="0"/>
    <n v="95.1"/>
    <s v="Male"/>
    <s v="O+"/>
    <b v="0"/>
    <b v="0"/>
    <b v="0"/>
    <n v="15"/>
    <s v="Middle"/>
    <n v="33.694727891156468"/>
    <b v="1"/>
    <b v="1"/>
    <s v="Heart Attack"/>
    <s v="Ongoing Treatment"/>
    <b v="0"/>
    <n v="0"/>
    <x v="0"/>
    <x v="14"/>
  </r>
  <r>
    <s v="PID0751"/>
    <s v="Senior"/>
    <s v="West"/>
    <s v="Maharashtra"/>
    <n v="20000"/>
    <n v="15758.62"/>
    <n v="84.2"/>
    <s v="Male"/>
    <s v="A-"/>
    <b v="1"/>
    <b v="1"/>
    <b v="1"/>
    <n v="120"/>
    <s v="Very High"/>
    <n v="30.927456382001839"/>
    <s v="Yes"/>
    <b v="1"/>
    <s v="Fractured Leg"/>
    <s v="Ongoing Treatment"/>
    <b v="1"/>
    <s v="Blue Cross"/>
    <x v="3"/>
    <x v="5"/>
  </r>
  <r>
    <s v="PID0752"/>
    <s v="Middle-aged"/>
    <s v="South"/>
    <s v="Karnataka"/>
    <n v="18000"/>
    <n v="13560.54"/>
    <n v="84.8"/>
    <s v="Male"/>
    <s v="O-"/>
    <b v="0"/>
    <b v="0"/>
    <b v="1"/>
    <n v="20"/>
    <s v="Middle"/>
    <n v="33.968915237942632"/>
    <b v="1"/>
    <b v="1"/>
    <s v="Fractured Arm"/>
    <s v="Critical"/>
    <b v="1"/>
    <s v="Cigna"/>
    <x v="1"/>
    <x v="10"/>
  </r>
  <r>
    <s v="PID0753"/>
    <s v="Senior"/>
    <s v="South"/>
    <s v="Tamil Nadu"/>
    <n v="32000"/>
    <n v="27093.279999999999"/>
    <n v="68.900000000000006"/>
    <s v="Male"/>
    <s v="O-"/>
    <b v="0"/>
    <b v="0"/>
    <b v="1"/>
    <n v="9"/>
    <s v="Lower-Middle"/>
    <n v="26.580764630994175"/>
    <b v="0"/>
    <b v="0"/>
    <s v="Fractured Arm"/>
    <s v="Recovered"/>
    <b v="1"/>
    <s v="UnitedHealthcare"/>
    <x v="2"/>
    <x v="3"/>
  </r>
  <r>
    <s v="PID0754"/>
    <s v="Adult"/>
    <s v="East"/>
    <s v="West Bengal"/>
    <n v="24000"/>
    <n v="13327.14"/>
    <n v="70.7"/>
    <s v="Female"/>
    <s v="O-"/>
    <b v="0"/>
    <b v="0"/>
    <b v="1"/>
    <n v="40"/>
    <s v="Upper-Middle"/>
    <n v="23.622573423769587"/>
    <b v="0"/>
    <b v="0"/>
    <s v="Osteoarthritis"/>
    <s v="Recovered"/>
    <b v="1"/>
    <s v="Medicare"/>
    <x v="3"/>
    <x v="15"/>
  </r>
  <r>
    <s v="PID0755"/>
    <s v="Middle-aged"/>
    <s v="North"/>
    <s v="Uttar Pradesh"/>
    <n v="20000"/>
    <n v="11426.44"/>
    <n v="60.8"/>
    <s v="Female"/>
    <s v="B-"/>
    <b v="0"/>
    <b v="0"/>
    <b v="1"/>
    <n v="40"/>
    <s v="Upper-Middle"/>
    <n v="24.359477647812845"/>
    <b v="0"/>
    <b v="0"/>
    <s v="Cancer"/>
    <s v="Recovered"/>
    <b v="1"/>
    <s v="Medicare"/>
    <x v="0"/>
    <x v="14"/>
  </r>
  <r>
    <s v="PID0756"/>
    <s v="Middle-aged"/>
    <s v="West"/>
    <s v="Gujarat"/>
    <n v="60000"/>
    <n v="0"/>
    <n v="58"/>
    <s v="Female"/>
    <s v="O-"/>
    <b v="0"/>
    <b v="1"/>
    <b v="0"/>
    <n v="30"/>
    <s v="Upper-Middle"/>
    <n v="22.942130453700404"/>
    <b v="0"/>
    <b v="0"/>
    <s v="Appendicitis"/>
    <s v="Critical"/>
    <b v="0"/>
    <n v="0"/>
    <x v="2"/>
    <x v="8"/>
  </r>
  <r>
    <s v="PID0757"/>
    <s v="Adult"/>
    <s v="South"/>
    <s v="Tamil Nadu"/>
    <n v="15000"/>
    <n v="12315.599999999999"/>
    <n v="86.6"/>
    <s v="Female"/>
    <s v="AB+"/>
    <b v="0"/>
    <b v="0"/>
    <b v="1"/>
    <n v="20"/>
    <s v="Middle"/>
    <n v="31.426912469153724"/>
    <b v="1"/>
    <b v="1"/>
    <s v="Heart Disease"/>
    <s v="Recovered"/>
    <b v="1"/>
    <s v="Blue Cross"/>
    <x v="6"/>
    <x v="6"/>
  </r>
  <r>
    <s v="PID0758"/>
    <s v="Adult"/>
    <s v="West"/>
    <s v="Gujarat"/>
    <n v="12000"/>
    <n v="9147.9000000000015"/>
    <n v="89.9"/>
    <s v="Male"/>
    <s v="B+"/>
    <b v="1"/>
    <b v="0"/>
    <b v="1"/>
    <n v="25"/>
    <s v="Middle"/>
    <n v="33.021120293847574"/>
    <b v="1"/>
    <b v="1"/>
    <s v="Allergic Reaction"/>
    <s v="Critical"/>
    <b v="1"/>
    <s v="Blue Cross"/>
    <x v="1"/>
    <x v="12"/>
  </r>
  <r>
    <s v="PID0759"/>
    <s v="Middle-aged"/>
    <s v="North"/>
    <s v="Punjab"/>
    <n v="18000"/>
    <n v="0"/>
    <n v="77.8"/>
    <s v="Female"/>
    <s v="A+"/>
    <b v="0"/>
    <b v="1"/>
    <b v="0"/>
    <n v="3"/>
    <s v="Low"/>
    <n v="31.16487742348982"/>
    <b v="1"/>
    <b v="1"/>
    <s v="Cancer"/>
    <s v="Ongoing Treatment"/>
    <b v="0"/>
    <n v="0"/>
    <x v="0"/>
    <x v="0"/>
  </r>
  <r>
    <s v="PID0760"/>
    <s v="Adult"/>
    <s v="South"/>
    <s v="Tamil Nadu"/>
    <n v="240000"/>
    <n v="167045.76000000001"/>
    <n v="105.8"/>
    <s v="Female"/>
    <s v="AB+"/>
    <b v="0"/>
    <b v="0"/>
    <b v="1"/>
    <n v="2"/>
    <s v="Very Low"/>
    <n v="33.392248453478096"/>
    <b v="1"/>
    <b v="1"/>
    <s v="Heart Attack"/>
    <s v="Recovered"/>
    <b v="1"/>
    <s v="Cigna"/>
    <x v="0"/>
    <x v="13"/>
  </r>
  <r>
    <s v="PID0761"/>
    <s v="Middle-aged"/>
    <s v="East"/>
    <s v="West Bengal"/>
    <n v="72000"/>
    <n v="54255.64"/>
    <n v="68.7"/>
    <s v="Female"/>
    <s v="O-"/>
    <b v="0"/>
    <b v="0"/>
    <b v="1"/>
    <n v="5"/>
    <s v="Low"/>
    <n v="26.177411979881111"/>
    <b v="0"/>
    <b v="0"/>
    <s v="Fractured Leg"/>
    <s v="Ongoing Treatment"/>
    <b v="1"/>
    <s v="UnitedHealthcare"/>
    <x v="1"/>
    <x v="1"/>
  </r>
  <r>
    <s v="PID0762"/>
    <s v="Senior"/>
    <s v="West"/>
    <s v="Gujarat"/>
    <n v="32000"/>
    <n v="28784.2"/>
    <n v="47"/>
    <s v="Male"/>
    <s v="AB-"/>
    <b v="0"/>
    <b v="0"/>
    <b v="1"/>
    <n v="7"/>
    <s v="Lower-Middle"/>
    <n v="20.077747874749029"/>
    <b v="0"/>
    <b v="0"/>
    <s v="Stroke"/>
    <s v="Recovered"/>
    <b v="1"/>
    <s v="UnitedHealthcare"/>
    <x v="4"/>
    <x v="16"/>
  </r>
  <r>
    <s v="PID0763"/>
    <s v="Senior"/>
    <s v="West"/>
    <s v="Maharashtra"/>
    <n v="12000"/>
    <n v="9897.48"/>
    <n v="56"/>
    <s v="Male"/>
    <s v="AB+"/>
    <b v="0"/>
    <b v="0"/>
    <b v="1"/>
    <n v="30"/>
    <s v="Upper-Middle"/>
    <n v="23.92242299970097"/>
    <b v="0"/>
    <b v="0"/>
    <s v="Cancer"/>
    <s v="Critical"/>
    <b v="1"/>
    <s v="UnitedHealthcare"/>
    <x v="0"/>
    <x v="9"/>
  </r>
  <r>
    <s v="PID0764"/>
    <s v="Middle-aged"/>
    <s v="West"/>
    <s v="Gujarat"/>
    <n v="240000"/>
    <n v="180338.76"/>
    <n v="92.3"/>
    <s v="Female"/>
    <s v="AB+"/>
    <b v="0"/>
    <b v="1"/>
    <b v="1"/>
    <n v="7"/>
    <s v="Lower-Middle"/>
    <n v="30.138775510204081"/>
    <b v="1"/>
    <b v="1"/>
    <s v="Cancer"/>
    <s v="Recovered"/>
    <b v="1"/>
    <s v="Aetna"/>
    <x v="1"/>
    <x v="1"/>
  </r>
  <r>
    <s v="PID0765"/>
    <s v="Adult"/>
    <s v="South"/>
    <s v="Tamil Nadu"/>
    <n v="200000"/>
    <n v="0"/>
    <n v="74.7"/>
    <s v="Female"/>
    <s v="AB+"/>
    <b v="0"/>
    <b v="1"/>
    <b v="0"/>
    <n v="3"/>
    <s v="Low"/>
    <n v="23.313879092412847"/>
    <b v="0"/>
    <b v="0"/>
    <s v="Stroke"/>
    <s v="Ongoing Treatment"/>
    <b v="0"/>
    <n v="0"/>
    <x v="0"/>
    <x v="13"/>
  </r>
  <r>
    <s v="PID0766"/>
    <s v="Middle-aged"/>
    <s v="North"/>
    <s v="Uttar Pradesh"/>
    <n v="3000"/>
    <n v="0"/>
    <n v="69.8"/>
    <s v="Male"/>
    <s v="B-"/>
    <b v="1"/>
    <b v="1"/>
    <b v="0"/>
    <n v="2"/>
    <s v="Very Low"/>
    <n v="29.431607353685276"/>
    <b v="1"/>
    <b v="1"/>
    <s v="Stroke"/>
    <s v="Recovered"/>
    <b v="0"/>
    <n v="0"/>
    <x v="4"/>
    <x v="5"/>
  </r>
  <r>
    <s v="PID0767"/>
    <s v="Middle-aged"/>
    <s v="South"/>
    <s v="Karnataka"/>
    <n v="20000"/>
    <n v="11516.22"/>
    <n v="91"/>
    <s v="Female"/>
    <s v="B+"/>
    <b v="0"/>
    <b v="1"/>
    <b v="1"/>
    <n v="30"/>
    <s v="Upper-Middle"/>
    <n v="33.834027364663896"/>
    <b v="1"/>
    <b v="1"/>
    <s v="Diabetes"/>
    <s v="Recovered"/>
    <b v="1"/>
    <s v="Aetna"/>
    <x v="6"/>
    <x v="6"/>
  </r>
  <r>
    <s v="PID0768"/>
    <s v="Adult"/>
    <s v="South"/>
    <s v="Karnataka"/>
    <n v="15000"/>
    <n v="9725.4499999999989"/>
    <n v="70.099999999999994"/>
    <s v="Male"/>
    <s v="A+"/>
    <b v="1"/>
    <b v="1"/>
    <b v="1"/>
    <n v="20"/>
    <s v="Middle"/>
    <n v="23.422098967556547"/>
    <b v="0"/>
    <b v="0"/>
    <s v="Diabetes"/>
    <s v="Ongoing Treatment"/>
    <b v="1"/>
    <s v="Medicare"/>
    <x v="1"/>
    <x v="1"/>
  </r>
  <r>
    <s v="PID0769"/>
    <s v="Middle-aged"/>
    <s v="North"/>
    <s v="Uttar Pradesh"/>
    <n v="72000"/>
    <n v="62499.040000000001"/>
    <n v="87"/>
    <s v="Male"/>
    <s v="AB-"/>
    <b v="0"/>
    <b v="1"/>
    <b v="1"/>
    <n v="0.5"/>
    <s v="Very Low"/>
    <n v="33.150434385002278"/>
    <b v="1"/>
    <b v="1"/>
    <s v="Prostate Cancer"/>
    <s v="Recovered"/>
    <b v="1"/>
    <s v="Blue Cross"/>
    <x v="0"/>
    <x v="13"/>
  </r>
  <r>
    <s v="PID0770"/>
    <s v="Middle-aged"/>
    <s v="South"/>
    <s v="Tamil Nadu"/>
    <n v="12000"/>
    <n v="10477.24"/>
    <n v="86.4"/>
    <s v="Male"/>
    <s v="O+"/>
    <b v="0"/>
    <b v="1"/>
    <b v="1"/>
    <n v="15"/>
    <s v="Middle"/>
    <n v="32.123735871505062"/>
    <b v="1"/>
    <b v="1"/>
    <s v="Prostate Cancer"/>
    <s v="Recovered"/>
    <b v="1"/>
    <s v="Aetna"/>
    <x v="1"/>
    <x v="10"/>
  </r>
  <r>
    <s v="PID0771"/>
    <s v="Adult"/>
    <s v="North"/>
    <s v="Uttar Pradesh"/>
    <n v="1600"/>
    <n v="0"/>
    <n v="77.400000000000006"/>
    <s v="Male"/>
    <s v="A-"/>
    <b v="0"/>
    <b v="0"/>
    <b v="0"/>
    <n v="2"/>
    <s v="Very Low"/>
    <n v="24.156549421054276"/>
    <b v="0"/>
    <b v="0"/>
    <s v="Fractured Leg"/>
    <s v="Ongoing Treatment"/>
    <b v="0"/>
    <n v="0"/>
    <x v="2"/>
    <x v="3"/>
  </r>
  <r>
    <s v="PID0772"/>
    <s v="Middle-aged"/>
    <s v="North"/>
    <s v="Uttar Pradesh"/>
    <n v="15000"/>
    <n v="8053.95"/>
    <n v="50.4"/>
    <s v="Male"/>
    <s v="O-"/>
    <b v="1"/>
    <b v="0"/>
    <b v="1"/>
    <n v="0.5"/>
    <s v="Very Low"/>
    <n v="22.4"/>
    <b v="0"/>
    <b v="0"/>
    <s v="Allergic Reaction"/>
    <s v="Ongoing Treatment"/>
    <b v="1"/>
    <s v="UnitedHealthcare"/>
    <x v="3"/>
    <x v="5"/>
  </r>
  <r>
    <s v="PID0773"/>
    <s v="Senior"/>
    <s v="West"/>
    <s v="Maharashtra"/>
    <n v="32000"/>
    <n v="22571.599999999999"/>
    <n v="75.900000000000006"/>
    <s v="Female"/>
    <s v="B+"/>
    <b v="1"/>
    <b v="0"/>
    <b v="1"/>
    <n v="9"/>
    <s v="Lower-Middle"/>
    <n v="31.18836291913215"/>
    <b v="1"/>
    <b v="1"/>
    <s v="Fractured Arm"/>
    <s v="Critical"/>
    <b v="1"/>
    <s v="Medicare"/>
    <x v="1"/>
    <x v="11"/>
  </r>
  <r>
    <s v="PID0774"/>
    <s v="Adult"/>
    <s v="West"/>
    <s v="Gujarat"/>
    <n v="90000"/>
    <n v="0"/>
    <n v="88.9"/>
    <s v="Female"/>
    <s v="AB+"/>
    <b v="1"/>
    <b v="1"/>
    <b v="0"/>
    <n v="9"/>
    <s v="Lower-Middle"/>
    <n v="34.29651633810424"/>
    <b v="1"/>
    <b v="1"/>
    <s v="Osteoarthritis"/>
    <s v="Critical"/>
    <b v="0"/>
    <n v="0"/>
    <x v="3"/>
    <x v="15"/>
  </r>
  <r>
    <s v="PID0775"/>
    <s v="Adult"/>
    <s v="South"/>
    <s v="Kerala"/>
    <n v="12000"/>
    <n v="6521.22"/>
    <n v="55.4"/>
    <s v="Female"/>
    <s v="B-"/>
    <b v="0"/>
    <b v="1"/>
    <b v="1"/>
    <n v="7"/>
    <s v="Lower-Middle"/>
    <n v="20.104514443315431"/>
    <b v="0"/>
    <b v="0"/>
    <s v="Fractured Arm"/>
    <s v="Ongoing Treatment"/>
    <b v="1"/>
    <s v="Aetna"/>
    <x v="3"/>
    <x v="15"/>
  </r>
  <r>
    <s v="PID0776"/>
    <s v="Middle-aged"/>
    <s v="West"/>
    <s v="Gujarat"/>
    <n v="12000"/>
    <n v="0"/>
    <n v="98.2"/>
    <s v="Female"/>
    <s v="B-"/>
    <b v="0"/>
    <b v="0"/>
    <b v="0"/>
    <n v="40"/>
    <s v="Upper-Middle"/>
    <n v="31.701962809917358"/>
    <b v="1"/>
    <b v="1"/>
    <s v="Diabetes"/>
    <s v="Recovered"/>
    <b v="0"/>
    <n v="0"/>
    <x v="0"/>
    <x v="9"/>
  </r>
  <r>
    <s v="PID0777"/>
    <s v="Middle-aged"/>
    <s v="West"/>
    <s v="Gujarat"/>
    <n v="240000"/>
    <n v="194104.2"/>
    <n v="86.2"/>
    <s v="Female"/>
    <s v="B+"/>
    <b v="0"/>
    <b v="1"/>
    <b v="1"/>
    <n v="30"/>
    <s v="Upper-Middle"/>
    <n v="30.541383219954653"/>
    <b v="1"/>
    <b v="1"/>
    <s v="Cancer"/>
    <s v="Ongoing Treatment"/>
    <b v="1"/>
    <s v="UnitedHealthcare"/>
    <x v="0"/>
    <x v="14"/>
  </r>
  <r>
    <s v="PID0778"/>
    <s v="Middle-aged"/>
    <s v="West"/>
    <s v="Gujarat"/>
    <n v="40000"/>
    <n v="0"/>
    <n v="77.7"/>
    <s v="Female"/>
    <s v="AB+"/>
    <b v="1"/>
    <b v="1"/>
    <b v="0"/>
    <n v="5"/>
    <s v="Low"/>
    <n v="28.197125852808828"/>
    <b v="1"/>
    <b v="1"/>
    <s v="Cancer"/>
    <s v="Recovered"/>
    <b v="0"/>
    <n v="0"/>
    <x v="0"/>
    <x v="13"/>
  </r>
  <r>
    <s v="PID0779"/>
    <s v="Adult"/>
    <s v="East"/>
    <s v="West Bengal"/>
    <n v="240000"/>
    <n v="0"/>
    <n v="89.8"/>
    <s v="Female"/>
    <s v="A-"/>
    <b v="0"/>
    <b v="0"/>
    <b v="0"/>
    <n v="30"/>
    <s v="Upper-Middle"/>
    <n v="28.026590930370464"/>
    <b v="1"/>
    <b v="1"/>
    <s v="Childbirth"/>
    <s v="Ongoing Treatment"/>
    <b v="0"/>
    <n v="0"/>
    <x v="1"/>
    <x v="11"/>
  </r>
  <r>
    <s v="PID0780"/>
    <s v="Adult"/>
    <s v="South"/>
    <s v="Tamil Nadu"/>
    <n v="90000"/>
    <n v="77124.45"/>
    <n v="87.7"/>
    <s v="Female"/>
    <s v="AB+"/>
    <b v="0"/>
    <b v="0"/>
    <b v="1"/>
    <n v="120"/>
    <s v="Very High"/>
    <n v="33.417162017985056"/>
    <b v="1"/>
    <b v="1"/>
    <s v="Heart Attack"/>
    <s v="Critical"/>
    <b v="1"/>
    <s v="Aetna"/>
    <x v="0"/>
    <x v="9"/>
  </r>
  <r>
    <s v="PID0781"/>
    <s v="Senior"/>
    <s v="South"/>
    <s v="Karnataka"/>
    <n v="4000"/>
    <n v="3240.2"/>
    <n v="56"/>
    <s v="Male"/>
    <s v="B+"/>
    <b v="0"/>
    <b v="1"/>
    <b v="1"/>
    <n v="7"/>
    <s v="Lower-Middle"/>
    <n v="21.874999999999996"/>
    <b v="0"/>
    <b v="0"/>
    <s v="Allergic Reaction"/>
    <s v="Recovered"/>
    <b v="1"/>
    <s v="Blue Cross"/>
    <x v="1"/>
    <x v="10"/>
  </r>
  <r>
    <s v="PID0782"/>
    <s v="Middle-aged"/>
    <s v="South"/>
    <s v="Tamil Nadu"/>
    <n v="45000"/>
    <n v="29182.86"/>
    <n v="56.2"/>
    <s v="Female"/>
    <s v="O-"/>
    <b v="1"/>
    <b v="1"/>
    <b v="1"/>
    <n v="15"/>
    <s v="Middle"/>
    <n v="24.977777777777778"/>
    <b v="0"/>
    <b v="0"/>
    <s v="Fractured Leg"/>
    <s v="Critical"/>
    <b v="1"/>
    <s v="UnitedHealthcare"/>
    <x v="0"/>
    <x v="14"/>
  </r>
  <r>
    <s v="PID0783"/>
    <s v="Elderly"/>
    <s v="South"/>
    <s v="Karnataka"/>
    <n v="100"/>
    <n v="0"/>
    <n v="87.5"/>
    <s v="Female"/>
    <s v="AB-"/>
    <b v="0"/>
    <b v="0"/>
    <b v="0"/>
    <n v="40"/>
    <s v="Upper-Middle"/>
    <n v="32.933117543001245"/>
    <b v="1"/>
    <b v="1"/>
    <s v="Stroke"/>
    <s v="Critical"/>
    <b v="0"/>
    <n v="0"/>
    <x v="1"/>
    <x v="1"/>
  </r>
  <r>
    <s v="PID0784"/>
    <s v="Middle-aged"/>
    <s v="North"/>
    <s v="Punjab"/>
    <n v="72000"/>
    <n v="51103.32"/>
    <n v="62.5"/>
    <s v="Male"/>
    <s v="O-"/>
    <b v="0"/>
    <b v="0"/>
    <b v="1"/>
    <n v="15"/>
    <s v="Middle"/>
    <n v="20.882755855524742"/>
    <b v="0"/>
    <b v="0"/>
    <s v="Fractured Leg"/>
    <s v="Recovered"/>
    <b v="1"/>
    <s v="Blue Cross"/>
    <x v="0"/>
    <x v="13"/>
  </r>
  <r>
    <s v="PID0785"/>
    <s v="Senior"/>
    <s v="North"/>
    <s v="Uttar Pradesh"/>
    <n v="3000"/>
    <n v="2647.71"/>
    <n v="74.3"/>
    <s v="Female"/>
    <s v="A-"/>
    <b v="0"/>
    <b v="0"/>
    <b v="1"/>
    <n v="2"/>
    <s v="Very Low"/>
    <n v="31.739929087103249"/>
    <b v="1"/>
    <b v="1"/>
    <s v="Fractured Arm"/>
    <s v="Recovered"/>
    <b v="1"/>
    <s v="UnitedHealthcare"/>
    <x v="0"/>
    <x v="13"/>
  </r>
  <r>
    <s v="PID0786"/>
    <s v="Adult"/>
    <s v="South"/>
    <s v="Karnataka"/>
    <n v="500"/>
    <n v="0"/>
    <n v="95"/>
    <s v="Female"/>
    <s v="O+"/>
    <b v="1"/>
    <b v="0"/>
    <b v="0"/>
    <n v="30"/>
    <s v="Upper-Middle"/>
    <n v="31.37798916633637"/>
    <b v="1"/>
    <b v="1"/>
    <s v="Heart Disease"/>
    <s v="Recovered"/>
    <b v="0"/>
    <n v="0"/>
    <x v="0"/>
    <x v="0"/>
  </r>
  <r>
    <s v="PID0787"/>
    <s v="Senior"/>
    <s v="South"/>
    <s v="Karnataka"/>
    <n v="32000"/>
    <n v="27234.04"/>
    <n v="81.099999999999994"/>
    <s v="Male"/>
    <s v="O+"/>
    <b v="0"/>
    <b v="1"/>
    <b v="1"/>
    <n v="20"/>
    <s v="Middle"/>
    <n v="29.079565420058085"/>
    <b v="1"/>
    <b v="1"/>
    <s v="Fractured Leg"/>
    <s v="Critical"/>
    <b v="1"/>
    <s v="UnitedHealthcare"/>
    <x v="1"/>
    <x v="11"/>
  </r>
  <r>
    <s v="PID0788"/>
    <s v="Young Adult"/>
    <s v="East"/>
    <s v="West Bengal"/>
    <n v="40000"/>
    <n v="0"/>
    <n v="80.2"/>
    <s v="Male"/>
    <s v="A-"/>
    <b v="1"/>
    <b v="0"/>
    <b v="0"/>
    <n v="9"/>
    <s v="Lower-Middle"/>
    <n v="28.415532879818599"/>
    <b v="1"/>
    <b v="1"/>
    <s v="Heart Attack"/>
    <s v="Ongoing Treatment"/>
    <b v="0"/>
    <n v="0"/>
    <x v="1"/>
    <x v="1"/>
  </r>
  <r>
    <s v="PID0789"/>
    <s v="Senior"/>
    <s v="North"/>
    <s v="Uttar Pradesh"/>
    <n v="75000"/>
    <n v="0"/>
    <n v="70.599999999999994"/>
    <s v="Female"/>
    <s v="A+"/>
    <b v="1"/>
    <b v="0"/>
    <b v="0"/>
    <n v="3"/>
    <s v="Low"/>
    <n v="29.010519395134775"/>
    <b v="1"/>
    <b v="1"/>
    <s v="Kidney Stones"/>
    <s v="Ongoing Treatment"/>
    <b v="0"/>
    <n v="0"/>
    <x v="0"/>
    <x v="0"/>
  </r>
  <r>
    <s v="PID0790"/>
    <s v="Adult"/>
    <s v="West"/>
    <s v="Gujarat"/>
    <n v="12000"/>
    <n v="6106.7999999999993"/>
    <n v="56.7"/>
    <s v="Male"/>
    <s v="B+"/>
    <b v="0"/>
    <b v="0"/>
    <b v="1"/>
    <n v="5"/>
    <s v="Low"/>
    <n v="21.604938271604937"/>
    <b v="0"/>
    <b v="0"/>
    <s v="Allergic Reaction"/>
    <s v="Recovered"/>
    <b v="1"/>
    <s v="Cigna"/>
    <x v="4"/>
    <x v="5"/>
  </r>
  <r>
    <s v="PID0791"/>
    <s v="Middle-aged"/>
    <s v="South"/>
    <s v="Kerala"/>
    <n v="32000"/>
    <n v="0"/>
    <n v="55.7"/>
    <s v="Female"/>
    <s v="A-"/>
    <b v="1"/>
    <b v="1"/>
    <b v="0"/>
    <n v="20"/>
    <s v="Middle"/>
    <n v="22.887902695595002"/>
    <b v="0"/>
    <b v="0"/>
    <s v="Fractured Leg"/>
    <s v="Recovered"/>
    <b v="0"/>
    <n v="0"/>
    <x v="0"/>
    <x v="9"/>
  </r>
  <r>
    <s v="PID0792"/>
    <s v="Adult"/>
    <s v="South"/>
    <s v="Karnataka"/>
    <n v="1000"/>
    <n v="788.3"/>
    <n v="91.3"/>
    <s v="Female"/>
    <s v="B+"/>
    <b v="1"/>
    <b v="0"/>
    <b v="1"/>
    <n v="4"/>
    <s v="Low"/>
    <n v="33.945568114217735"/>
    <b v="1"/>
    <b v="1"/>
    <s v="Heart Disease"/>
    <s v="Recovered"/>
    <b v="1"/>
    <s v="UnitedHealthcare"/>
    <x v="0"/>
    <x v="9"/>
  </r>
  <r>
    <s v="PID0793"/>
    <s v="Elderly"/>
    <s v="South"/>
    <s v="Tamil Nadu"/>
    <n v="30000"/>
    <n v="23372.489999999998"/>
    <n v="82"/>
    <s v="Female"/>
    <s v="O-"/>
    <b v="1"/>
    <b v="0"/>
    <b v="1"/>
    <n v="30"/>
    <s v="Upper-Middle"/>
    <n v="32.031249999999993"/>
    <b v="1"/>
    <b v="1"/>
    <s v="Heart Attack"/>
    <s v="Ongoing Treatment"/>
    <b v="1"/>
    <s v="Medicare"/>
    <x v="1"/>
    <x v="1"/>
  </r>
  <r>
    <s v="PID0794"/>
    <s v="Senior"/>
    <s v="West"/>
    <s v="Gujarat"/>
    <n v="500"/>
    <n v="401.53"/>
    <n v="59.9"/>
    <s v="Female"/>
    <s v="O+"/>
    <b v="1"/>
    <b v="0"/>
    <b v="1"/>
    <n v="7"/>
    <s v="Lower-Middle"/>
    <n v="20.972655019081966"/>
    <b v="0"/>
    <b v="0"/>
    <s v="Diabetes"/>
    <s v="Recovered"/>
    <b v="1"/>
    <s v="Blue Cross"/>
    <x v="6"/>
    <x v="6"/>
  </r>
  <r>
    <s v="PID0795"/>
    <s v="Adult"/>
    <s v="South"/>
    <s v="Kerala"/>
    <n v="250000"/>
    <n v="164113.4"/>
    <n v="78.900000000000006"/>
    <s v="Male"/>
    <s v="AB+"/>
    <b v="1"/>
    <b v="0"/>
    <b v="1"/>
    <n v="250"/>
    <s v="Ultra High"/>
    <n v="29.696262561631983"/>
    <b v="1"/>
    <b v="1"/>
    <s v="Heart Disease"/>
    <s v="Recovered"/>
    <b v="1"/>
    <s v="Cigna"/>
    <x v="0"/>
    <x v="14"/>
  </r>
  <r>
    <s v="PID0796"/>
    <s v="Adult"/>
    <s v="South"/>
    <s v="Tamil Nadu"/>
    <n v="3000"/>
    <n v="1659.81"/>
    <n v="84.1"/>
    <s v="Female"/>
    <s v="B+"/>
    <b v="0"/>
    <b v="0"/>
    <b v="1"/>
    <n v="40"/>
    <s v="Upper-Middle"/>
    <n v="28.760986286378717"/>
    <b v="1"/>
    <b v="1"/>
    <s v="Kidney Stones"/>
    <s v="Critical"/>
    <b v="1"/>
    <s v="Medicare"/>
    <x v="3"/>
    <x v="4"/>
  </r>
  <r>
    <s v="PID0797"/>
    <s v="Adult"/>
    <s v="East"/>
    <s v="West Bengal"/>
    <n v="200000"/>
    <n v="138011.92000000001"/>
    <n v="73.5"/>
    <s v="Female"/>
    <s v="O+"/>
    <b v="0"/>
    <b v="0"/>
    <b v="1"/>
    <n v="25"/>
    <s v="Middle"/>
    <n v="24.558120886097097"/>
    <b v="0"/>
    <b v="0"/>
    <s v="Osteoarthritis"/>
    <s v="Ongoing Treatment"/>
    <b v="1"/>
    <s v="UnitedHealthcare"/>
    <x v="5"/>
    <x v="7"/>
  </r>
  <r>
    <s v="PID0798"/>
    <s v="Middle-aged"/>
    <s v="South"/>
    <s v="Tamil Nadu"/>
    <n v="36000"/>
    <n v="27101.040000000001"/>
    <n v="64.2"/>
    <s v="Male"/>
    <s v="AB-"/>
    <b v="0"/>
    <b v="1"/>
    <b v="1"/>
    <n v="2"/>
    <s v="Very Low"/>
    <n v="25.078124999999996"/>
    <b v="0"/>
    <b v="0"/>
    <s v="Kidney Stones"/>
    <s v="Critical"/>
    <b v="1"/>
    <s v="Cigna"/>
    <x v="0"/>
    <x v="13"/>
  </r>
  <r>
    <s v="PID0799"/>
    <s v="Middle-aged"/>
    <s v="North"/>
    <s v="Punjab"/>
    <n v="12000"/>
    <n v="8430.9000000000015"/>
    <n v="76.099999999999994"/>
    <s v="Female"/>
    <s v="AB-"/>
    <b v="1"/>
    <b v="0"/>
    <b v="1"/>
    <n v="25"/>
    <s v="Middle"/>
    <n v="30.483896811408421"/>
    <b v="1"/>
    <b v="1"/>
    <s v="Kidney Stones"/>
    <s v="Ongoing Treatment"/>
    <b v="1"/>
    <s v="Medicare"/>
    <x v="1"/>
    <x v="10"/>
  </r>
  <r>
    <s v="PID0800"/>
    <s v="Middle-aged"/>
    <s v="West"/>
    <s v="Gujarat"/>
    <n v="15000"/>
    <n v="7930.4"/>
    <n v="57.1"/>
    <s v="Male"/>
    <s v="AB+"/>
    <b v="1"/>
    <b v="0"/>
    <b v="1"/>
    <n v="20"/>
    <s v="Middle"/>
    <n v="25.37777777777778"/>
    <b v="0"/>
    <b v="0"/>
    <s v="Stroke"/>
    <s v="Critical"/>
    <b v="1"/>
    <s v="UnitedHealthcare"/>
    <x v="1"/>
    <x v="11"/>
  </r>
  <r>
    <s v="PID0801"/>
    <s v="Adult"/>
    <s v="West"/>
    <s v="Gujarat"/>
    <n v="300000"/>
    <n v="0"/>
    <n v="67.5"/>
    <s v="Female"/>
    <s v="O-"/>
    <b v="0"/>
    <b v="0"/>
    <b v="0"/>
    <n v="15"/>
    <s v="Middle"/>
    <n v="26.367187499999996"/>
    <b v="0"/>
    <b v="0"/>
    <s v="Stroke"/>
    <s v="Recovered"/>
    <b v="0"/>
    <n v="0"/>
    <x v="3"/>
    <x v="15"/>
  </r>
  <r>
    <s v="PID0802"/>
    <s v="Adult"/>
    <s v="West"/>
    <s v="Gujarat"/>
    <n v="500"/>
    <n v="307.77999999999997"/>
    <n v="92.2"/>
    <s v="Male"/>
    <s v="O-"/>
    <b v="1"/>
    <b v="0"/>
    <b v="1"/>
    <n v="20"/>
    <s v="Middle"/>
    <n v="31.531069388871792"/>
    <b v="1"/>
    <b v="1"/>
    <s v="Respiratory Infection"/>
    <s v="Recovered"/>
    <b v="1"/>
    <s v="UnitedHealthcare"/>
    <x v="0"/>
    <x v="14"/>
  </r>
  <r>
    <s v="PID0803"/>
    <s v="Senior"/>
    <s v="East"/>
    <s v="West Bengal"/>
    <n v="60000"/>
    <n v="34598.1"/>
    <n v="69.7"/>
    <s v="Male"/>
    <s v="O-"/>
    <b v="1"/>
    <b v="1"/>
    <b v="1"/>
    <n v="25"/>
    <s v="Middle"/>
    <n v="25.293946871824652"/>
    <b v="0"/>
    <b v="0"/>
    <s v="Stroke"/>
    <s v="Recovered"/>
    <b v="1"/>
    <s v="Cigna"/>
    <x v="2"/>
    <x v="3"/>
  </r>
  <r>
    <s v="PID0804"/>
    <s v="Young Adult"/>
    <s v="South"/>
    <s v="Karnataka"/>
    <n v="48000"/>
    <n v="41058.559999999998"/>
    <n v="75.7"/>
    <s v="Female"/>
    <s v="O-"/>
    <b v="0"/>
    <b v="0"/>
    <b v="1"/>
    <n v="7"/>
    <s v="Lower-Middle"/>
    <n v="28.844688309708882"/>
    <b v="1"/>
    <b v="1"/>
    <s v="Respiratory Infection"/>
    <s v="Ongoing Treatment"/>
    <b v="1"/>
    <s v="UnitedHealthcare"/>
    <x v="1"/>
    <x v="12"/>
  </r>
  <r>
    <s v="PID0805"/>
    <s v="Middle-aged"/>
    <s v="North"/>
    <s v="Punjab"/>
    <n v="24000"/>
    <n v="15079.59"/>
    <n v="91"/>
    <s v="Female"/>
    <s v="A-"/>
    <b v="1"/>
    <b v="1"/>
    <b v="1"/>
    <n v="40"/>
    <s v="Upper-Middle"/>
    <n v="33.425160697887975"/>
    <b v="1"/>
    <b v="1"/>
    <s v="Heart Disease"/>
    <s v="Ongoing Treatment"/>
    <b v="1"/>
    <s v="UnitedHealthcare"/>
    <x v="1"/>
    <x v="12"/>
  </r>
  <r>
    <s v="PID0806"/>
    <s v="Middle-aged"/>
    <s v="North"/>
    <s v="Punjab"/>
    <n v="3000"/>
    <n v="2123.9700000000003"/>
    <n v="76.400000000000006"/>
    <s v="Male"/>
    <s v="A-"/>
    <b v="0"/>
    <b v="1"/>
    <b v="1"/>
    <n v="25"/>
    <s v="Middle"/>
    <n v="26.749763663737269"/>
    <b v="0"/>
    <b v="0"/>
    <s v="Diabetes"/>
    <s v="Ongoing Treatment"/>
    <b v="1"/>
    <s v="Aetna"/>
    <x v="3"/>
    <x v="16"/>
  </r>
  <r>
    <s v="PID0807"/>
    <s v="Adult"/>
    <s v="East"/>
    <s v="West Bengal"/>
    <n v="800"/>
    <n v="689.34"/>
    <n v="83.8"/>
    <s v="Male"/>
    <s v="O-"/>
    <b v="0"/>
    <b v="0"/>
    <b v="1"/>
    <n v="20"/>
    <s v="Middle"/>
    <n v="28.658390615916009"/>
    <b v="1"/>
    <b v="1"/>
    <s v="Osteoarthritis"/>
    <s v="Recovered"/>
    <b v="1"/>
    <s v="UnitedHealthcare"/>
    <x v="2"/>
    <x v="8"/>
  </r>
  <r>
    <s v="PID0808"/>
    <s v="Young Adult"/>
    <s v="South"/>
    <s v="Kerala"/>
    <n v="15000"/>
    <n v="9070.75"/>
    <n v="82.5"/>
    <s v="Female"/>
    <s v="A+"/>
    <b v="0"/>
    <b v="0"/>
    <b v="1"/>
    <n v="20"/>
    <s v="Middle"/>
    <n v="32.226562499999993"/>
    <b v="1"/>
    <b v="1"/>
    <s v="Childbirth"/>
    <s v="Ongoing Treatment"/>
    <b v="1"/>
    <s v="Blue Cross"/>
    <x v="0"/>
    <x v="13"/>
  </r>
  <r>
    <s v="PID0809"/>
    <s v="Middle-aged"/>
    <s v="West"/>
    <s v="Maharashtra"/>
    <n v="12000"/>
    <n v="0"/>
    <n v="55.7"/>
    <s v="Male"/>
    <s v="A-"/>
    <b v="0"/>
    <b v="1"/>
    <b v="0"/>
    <n v="7"/>
    <s v="Lower-Middle"/>
    <n v="21.223898795915254"/>
    <b v="0"/>
    <b v="0"/>
    <s v="Fractured Leg"/>
    <s v="Ongoing Treatment"/>
    <b v="0"/>
    <n v="0"/>
    <x v="2"/>
    <x v="8"/>
  </r>
  <r>
    <s v="PID0810"/>
    <s v="Adult"/>
    <s v="South"/>
    <s v="Kerala"/>
    <n v="24000"/>
    <n v="21522.510000000002"/>
    <n v="76.400000000000006"/>
    <s v="Female"/>
    <s v="B+"/>
    <b v="1"/>
    <b v="0"/>
    <b v="1"/>
    <n v="12"/>
    <s v="Middle"/>
    <n v="29.474171521160446"/>
    <b v="1"/>
    <b v="1"/>
    <s v="Hypertension"/>
    <s v="Ongoing Treatment"/>
    <b v="1"/>
    <s v="Cigna"/>
    <x v="1"/>
    <x v="1"/>
  </r>
  <r>
    <s v="PID0811"/>
    <s v="Middle-aged"/>
    <s v="West"/>
    <s v="Gujarat"/>
    <n v="800"/>
    <n v="641.27"/>
    <n v="65.2"/>
    <s v="Male"/>
    <s v="B-"/>
    <b v="0"/>
    <b v="0"/>
    <b v="1"/>
    <n v="20"/>
    <s v="Middle"/>
    <n v="23.100907029478464"/>
    <b v="0"/>
    <b v="0"/>
    <s v="Stroke"/>
    <s v="Critical"/>
    <b v="1"/>
    <s v="Aetna"/>
    <x v="1"/>
    <x v="1"/>
  </r>
  <r>
    <s v="PID0812"/>
    <s v="Adult"/>
    <s v="East"/>
    <s v="West Bengal"/>
    <n v="60000"/>
    <n v="30478.600000000002"/>
    <n v="74"/>
    <s v="Female"/>
    <s v="AB-"/>
    <b v="1"/>
    <b v="1"/>
    <b v="1"/>
    <n v="25"/>
    <s v="Middle"/>
    <n v="24.725182932941294"/>
    <b v="0"/>
    <b v="0"/>
    <s v="Fractured Arm"/>
    <s v="Critical"/>
    <b v="1"/>
    <s v="Cigna"/>
    <x v="1"/>
    <x v="12"/>
  </r>
  <r>
    <s v="PID0813"/>
    <s v="Adult"/>
    <s v="North"/>
    <s v="Punjab"/>
    <n v="250000"/>
    <n v="148709.1"/>
    <n v="109.1"/>
    <s v="Male"/>
    <s v="O-"/>
    <s v="No"/>
    <s v="No"/>
    <b v="1"/>
    <n v="20"/>
    <s v="Middle"/>
    <n v="34.433783613180154"/>
    <b v="1"/>
    <b v="1"/>
    <s v="Childbirth"/>
    <s v="Critical"/>
    <b v="1"/>
    <s v="Blue Cross"/>
    <x v="6"/>
    <x v="6"/>
  </r>
  <r>
    <s v="PID0814"/>
    <s v="Senior"/>
    <s v="West"/>
    <s v="Gujarat"/>
    <n v="36000"/>
    <n v="28755.81"/>
    <n v="95.5"/>
    <s v="Male"/>
    <s v="AB+"/>
    <b v="0"/>
    <b v="0"/>
    <b v="1"/>
    <n v="7"/>
    <s v="Lower-Middle"/>
    <n v="34.656699085498623"/>
    <b v="1"/>
    <b v="1"/>
    <s v="Heart Disease"/>
    <s v="Critical"/>
    <b v="1"/>
    <s v="Aetna"/>
    <x v="0"/>
    <x v="0"/>
  </r>
  <r>
    <s v="PID0815"/>
    <s v="Middle-aged"/>
    <s v="East"/>
    <s v="West Bengal"/>
    <n v="3000"/>
    <n v="2108.46"/>
    <n v="61.6"/>
    <s v="Male"/>
    <s v="A-"/>
    <b v="1"/>
    <b v="0"/>
    <b v="1"/>
    <n v="120"/>
    <s v="Very High"/>
    <n v="25.312294543063771"/>
    <b v="0"/>
    <b v="0"/>
    <s v="Hypertension"/>
    <s v="Recovered"/>
    <b v="1"/>
    <s v="Blue Cross"/>
    <x v="2"/>
    <x v="3"/>
  </r>
  <r>
    <s v="PID0816"/>
    <s v="Adult"/>
    <s v="North"/>
    <s v="Punjab"/>
    <n v="12000"/>
    <n v="0"/>
    <n v="104.7"/>
    <s v="Male"/>
    <s v="O-"/>
    <b v="0"/>
    <b v="0"/>
    <b v="0"/>
    <n v="9"/>
    <s v="Lower-Middle"/>
    <n v="34.98279260917505"/>
    <b v="1"/>
    <b v="1"/>
    <s v="Kidney Stones"/>
    <s v="Critical"/>
    <b v="0"/>
    <n v="0"/>
    <x v="3"/>
    <x v="5"/>
  </r>
  <r>
    <s v="PID0817"/>
    <s v="Adult"/>
    <s v="West"/>
    <s v="Maharashtra"/>
    <n v="32000"/>
    <n v="23164.48"/>
    <n v="58.9"/>
    <s v="Male"/>
    <s v="B-"/>
    <b v="0"/>
    <b v="0"/>
    <b v="1"/>
    <n v="5"/>
    <s v="Low"/>
    <n v="20.868764172335602"/>
    <b v="0"/>
    <b v="0"/>
    <s v="Fractured Leg"/>
    <s v="Critical"/>
    <b v="1"/>
    <s v="Blue Cross"/>
    <x v="2"/>
    <x v="8"/>
  </r>
  <r>
    <s v="PID0818"/>
    <s v="Middle-aged"/>
    <s v="North"/>
    <s v="Punjab"/>
    <n v="100"/>
    <n v="83.65"/>
    <n v="75.900000000000006"/>
    <s v="Female"/>
    <s v="A+"/>
    <b v="0"/>
    <b v="0"/>
    <b v="1"/>
    <n v="9"/>
    <s v="Lower-Middle"/>
    <n v="26.892006802721095"/>
    <b v="0"/>
    <b v="0"/>
    <s v="Cancer"/>
    <s v="Critical"/>
    <b v="1"/>
    <s v="UnitedHealthcare"/>
    <x v="0"/>
    <x v="13"/>
  </r>
  <r>
    <s v="PID0819"/>
    <s v="Adult"/>
    <s v="South"/>
    <s v="Kerala"/>
    <n v="240000"/>
    <n v="211141.56"/>
    <n v="68.3"/>
    <s v="Male"/>
    <s v="B+"/>
    <b v="1"/>
    <b v="0"/>
    <b v="1"/>
    <n v="25"/>
    <s v="Middle"/>
    <n v="24.785890550152416"/>
    <b v="0"/>
    <b v="0"/>
    <s v="Appendicitis"/>
    <s v="Recovered"/>
    <b v="1"/>
    <s v="Blue Cross"/>
    <x v="0"/>
    <x v="0"/>
  </r>
  <r>
    <s v="PID0820"/>
    <s v="Adult"/>
    <s v="East"/>
    <s v="West Bengal"/>
    <n v="16000"/>
    <n v="11177.24"/>
    <n v="93.1"/>
    <s v="Male"/>
    <s v="A+"/>
    <b v="0"/>
    <b v="1"/>
    <b v="1"/>
    <n v="3"/>
    <s v="Low"/>
    <n v="31.83885640025991"/>
    <b v="1"/>
    <b v="1"/>
    <s v="Cancer"/>
    <s v="Critical"/>
    <b v="1"/>
    <s v="Cigna"/>
    <x v="0"/>
    <x v="14"/>
  </r>
  <r>
    <s v="PID0821"/>
    <s v="Middle-aged"/>
    <s v="South"/>
    <s v="Tamil Nadu"/>
    <n v="300000"/>
    <n v="0"/>
    <n v="105"/>
    <s v="Male"/>
    <s v="AB-"/>
    <b v="0"/>
    <b v="0"/>
    <b v="0"/>
    <n v="2"/>
    <s v="Very Low"/>
    <n v="33.515273388872927"/>
    <b v="1"/>
    <b v="1"/>
    <s v="Diabetes"/>
    <s v="Recovered"/>
    <b v="0"/>
    <n v="0"/>
    <x v="3"/>
    <x v="15"/>
  </r>
  <r>
    <s v="PID0822"/>
    <s v="Middle-aged"/>
    <s v="South"/>
    <s v="Tamil Nadu"/>
    <n v="500"/>
    <n v="358.5"/>
    <n v="96.6"/>
    <s v="Female"/>
    <s v="B-"/>
    <b v="1"/>
    <b v="1"/>
    <b v="1"/>
    <n v="25"/>
    <s v="Middle"/>
    <n v="33.822345155981935"/>
    <b v="1"/>
    <b v="1"/>
    <s v="Allergic Reaction"/>
    <s v="Ongoing Treatment"/>
    <b v="1"/>
    <s v="Aetna"/>
    <x v="6"/>
    <x v="6"/>
  </r>
  <r>
    <s v="PID0823"/>
    <s v="Senior"/>
    <s v="East"/>
    <s v="West Bengal"/>
    <n v="90000"/>
    <n v="69662"/>
    <n v="58.7"/>
    <s v="Male"/>
    <s v="AB-"/>
    <b v="0"/>
    <b v="0"/>
    <b v="1"/>
    <n v="40"/>
    <s v="Upper-Middle"/>
    <n v="21.561065197428839"/>
    <b v="0"/>
    <b v="0"/>
    <s v="Fractured Arm"/>
    <s v="Recovered"/>
    <b v="1"/>
    <s v="UnitedHealthcare"/>
    <x v="1"/>
    <x v="11"/>
  </r>
  <r>
    <s v="PID0824"/>
    <s v="Adult"/>
    <s v="East"/>
    <s v="West Bengal"/>
    <n v="100"/>
    <n v="67.66"/>
    <n v="76.7"/>
    <s v="Male"/>
    <s v="O+"/>
    <b v="1"/>
    <b v="1"/>
    <b v="1"/>
    <n v="12"/>
    <s v="Middle"/>
    <n v="29.225727785398561"/>
    <b v="1"/>
    <b v="1"/>
    <s v="Fractured Leg"/>
    <s v="Recovered"/>
    <b v="1"/>
    <s v="Blue Cross"/>
    <x v="0"/>
    <x v="9"/>
  </r>
  <r>
    <s v="PID0825"/>
    <s v="Adult"/>
    <s v="West"/>
    <s v="Maharashtra"/>
    <n v="240000"/>
    <n v="172631.04000000001"/>
    <n v="103.1"/>
    <s v="Male"/>
    <s v="AB+"/>
    <b v="0"/>
    <b v="0"/>
    <b v="1"/>
    <n v="40"/>
    <s v="Upper-Middle"/>
    <n v="33.283832644628099"/>
    <b v="1"/>
    <b v="1"/>
    <s v="Kidney Stones"/>
    <s v="Ongoing Treatment"/>
    <b v="1"/>
    <s v="Medicare"/>
    <x v="4"/>
    <x v="15"/>
  </r>
  <r>
    <s v="PID0826"/>
    <s v="Middle-aged"/>
    <s v="South"/>
    <s v="Karnataka"/>
    <n v="40000"/>
    <n v="25682.5"/>
    <n v="78.400000000000006"/>
    <s v="Male"/>
    <s v="B+"/>
    <b v="0"/>
    <b v="1"/>
    <b v="1"/>
    <n v="0"/>
    <s v="Very Low"/>
    <n v="26.500811249323963"/>
    <b v="0"/>
    <b v="0"/>
    <s v="Diabetes"/>
    <s v="Critical"/>
    <b v="1"/>
    <s v="Cigna"/>
    <x v="0"/>
    <x v="14"/>
  </r>
  <r>
    <s v="PID0827"/>
    <s v="Senior"/>
    <s v="North"/>
    <s v="Uttar Pradesh"/>
    <n v="30000"/>
    <n v="24743.82"/>
    <n v="69.900000000000006"/>
    <s v="Female"/>
    <s v="A-"/>
    <b v="0"/>
    <b v="0"/>
    <b v="1"/>
    <n v="1"/>
    <s v="Very Low"/>
    <n v="28.722879684418146"/>
    <b v="1"/>
    <b v="1"/>
    <s v="Childbirth"/>
    <s v="Ongoing Treatment"/>
    <b v="1"/>
    <s v="Medicare"/>
    <x v="1"/>
    <x v="11"/>
  </r>
  <r>
    <s v="PID0828"/>
    <s v="Middle-aged"/>
    <s v="South"/>
    <s v="Karnataka"/>
    <n v="500"/>
    <n v="314.77999999999997"/>
    <n v="75.2"/>
    <s v="Male"/>
    <s v="AB-"/>
    <b v="0"/>
    <b v="0"/>
    <b v="1"/>
    <n v="5"/>
    <s v="Low"/>
    <n v="30.508337052213072"/>
    <b v="1"/>
    <b v="1"/>
    <s v="Appendicitis"/>
    <s v="Ongoing Treatment"/>
    <b v="1"/>
    <s v="Medicare"/>
    <x v="3"/>
    <x v="5"/>
  </r>
  <r>
    <s v="PID0829"/>
    <s v="Adult"/>
    <s v="South"/>
    <s v="Kerala"/>
    <n v="800"/>
    <n v="418.62"/>
    <n v="83.9"/>
    <s v="Female"/>
    <s v="A+"/>
    <b v="0"/>
    <b v="1"/>
    <b v="1"/>
    <n v="150"/>
    <s v="Very High"/>
    <n v="28.692589172736916"/>
    <b v="1"/>
    <b v="1"/>
    <s v="Prostate Cancer"/>
    <s v="Ongoing Treatment"/>
    <b v="1"/>
    <s v="UnitedHealthcare"/>
    <x v="3"/>
    <x v="15"/>
  </r>
  <r>
    <s v="PID0830"/>
    <s v="Adult"/>
    <s v="South"/>
    <s v="Karnataka"/>
    <n v="500"/>
    <n v="251.3"/>
    <n v="82"/>
    <s v="Male"/>
    <s v="AB-"/>
    <b v="1"/>
    <b v="0"/>
    <b v="1"/>
    <n v="15"/>
    <s v="Middle"/>
    <n v="32.031249999999993"/>
    <b v="1"/>
    <b v="1"/>
    <s v="Hypertension"/>
    <s v="Ongoing Treatment"/>
    <b v="1"/>
    <s v="UnitedHealthcare"/>
    <x v="6"/>
    <x v="6"/>
  </r>
  <r>
    <s v="PID0831"/>
    <s v="Adult"/>
    <s v="North"/>
    <s v="Uttar Pradesh"/>
    <n v="30000"/>
    <n v="21453.75"/>
    <n v="85.5"/>
    <s v="Female"/>
    <s v="B-"/>
    <b v="0"/>
    <b v="1"/>
    <b v="1"/>
    <n v="2"/>
    <s v="Very Low"/>
    <n v="31.789113622843551"/>
    <b v="1"/>
    <b v="1"/>
    <s v="Fractured Arm"/>
    <s v="Critical"/>
    <b v="1"/>
    <s v="Aetna"/>
    <x v="2"/>
    <x v="3"/>
  </r>
  <r>
    <s v="PID0832"/>
    <s v="Middle-aged"/>
    <s v="South"/>
    <s v="Karnataka"/>
    <n v="12000"/>
    <n v="0"/>
    <n v="102.2"/>
    <s v="Male"/>
    <s v="O-"/>
    <b v="1"/>
    <b v="0"/>
    <b v="0"/>
    <n v="25"/>
    <s v="Middle"/>
    <n v="34.545700378583021"/>
    <b v="1"/>
    <b v="1"/>
    <s v="Fractured Arm"/>
    <s v="Ongoing Treatment"/>
    <b v="0"/>
    <n v="0"/>
    <x v="2"/>
    <x v="3"/>
  </r>
  <r>
    <s v="PID0833"/>
    <s v="Adult"/>
    <s v="South"/>
    <s v="Karnataka"/>
    <n v="60000"/>
    <n v="44875.9"/>
    <n v="90.9"/>
    <s v="Male"/>
    <s v="B-"/>
    <b v="1"/>
    <b v="0"/>
    <b v="1"/>
    <n v="12"/>
    <s v="Middle"/>
    <n v="28.369901064261416"/>
    <b v="1"/>
    <b v="1"/>
    <s v="Stroke"/>
    <s v="Ongoing Treatment"/>
    <b v="1"/>
    <s v="Aetna"/>
    <x v="1"/>
    <x v="12"/>
  </r>
  <r>
    <s v="PID0834"/>
    <s v="Senior"/>
    <s v="East"/>
    <s v="West Bengal"/>
    <n v="15000"/>
    <n v="8541.8499999999985"/>
    <n v="58.8"/>
    <s v="Female"/>
    <s v="AB-"/>
    <b v="0"/>
    <b v="0"/>
    <b v="1"/>
    <n v="120"/>
    <s v="Very High"/>
    <n v="23.258573632372133"/>
    <b v="0"/>
    <b v="0"/>
    <s v="Fractured Leg"/>
    <s v="Recovered"/>
    <b v="1"/>
    <s v="UnitedHealthcare"/>
    <x v="2"/>
    <x v="3"/>
  </r>
  <r>
    <s v="PID0835"/>
    <s v="Middle-aged"/>
    <s v="South"/>
    <s v="Tamil Nadu"/>
    <n v="250000"/>
    <n v="0"/>
    <n v="91.5"/>
    <s v="Female"/>
    <s v="A+"/>
    <b v="0"/>
    <b v="1"/>
    <b v="0"/>
    <n v="40"/>
    <s v="Upper-Middle"/>
    <n v="28.878929428102513"/>
    <b v="1"/>
    <b v="1"/>
    <s v="Cancer"/>
    <s v="Ongoing Treatment"/>
    <b v="0"/>
    <n v="0"/>
    <x v="1"/>
    <x v="10"/>
  </r>
  <r>
    <s v="PID0836"/>
    <s v="Adult"/>
    <s v="West"/>
    <s v="Maharashtra"/>
    <n v="500"/>
    <n v="353.6"/>
    <n v="92.6"/>
    <s v="Male"/>
    <s v="AB-"/>
    <b v="0"/>
    <b v="0"/>
    <b v="1"/>
    <n v="20"/>
    <s v="Middle"/>
    <n v="30.236734693877548"/>
    <b v="1"/>
    <b v="1"/>
    <s v="Heart Disease"/>
    <s v="Ongoing Treatment"/>
    <b v="1"/>
    <s v="Medicare"/>
    <x v="6"/>
    <x v="6"/>
  </r>
  <r>
    <s v="PID0837"/>
    <s v="Young Adult"/>
    <s v="South"/>
    <s v="Kerala"/>
    <n v="1000"/>
    <n v="0"/>
    <n v="68.099999999999994"/>
    <s v="Male"/>
    <s v="AB+"/>
    <b v="0"/>
    <b v="0"/>
    <b v="0"/>
    <n v="25"/>
    <s v="Middle"/>
    <n v="24.418229409444582"/>
    <b v="0"/>
    <b v="0"/>
    <s v="Allergic Reaction"/>
    <s v="Critical"/>
    <b v="0"/>
    <n v="0"/>
    <x v="6"/>
    <x v="6"/>
  </r>
  <r>
    <s v="PID0838"/>
    <s v="Senior"/>
    <s v="West"/>
    <s v="Gujarat"/>
    <n v="250000"/>
    <n v="212641.6"/>
    <n v="87.2"/>
    <s v="Male"/>
    <s v="O+"/>
    <b v="0"/>
    <b v="1"/>
    <b v="1"/>
    <n v="12"/>
    <s v="Middle"/>
    <n v="31.266807701961348"/>
    <b v="1"/>
    <b v="1"/>
    <s v="Fractured Leg"/>
    <s v="Ongoing Treatment"/>
    <b v="1"/>
    <s v="Blue Cross"/>
    <x v="0"/>
    <x v="9"/>
  </r>
  <r>
    <s v="PID0839"/>
    <s v="Adult"/>
    <s v="South"/>
    <s v="Tamil Nadu"/>
    <n v="15000"/>
    <n v="12903.95"/>
    <n v="80"/>
    <s v="Male"/>
    <s v="A-"/>
    <b v="1"/>
    <b v="0"/>
    <b v="1"/>
    <n v="30"/>
    <s v="Upper-Middle"/>
    <n v="28.344671201814062"/>
    <b v="1"/>
    <b v="1"/>
    <s v="Kidney Stones"/>
    <s v="Recovered"/>
    <b v="1"/>
    <s v="UnitedHealthcare"/>
    <x v="0"/>
    <x v="0"/>
  </r>
  <r>
    <s v="PID0840"/>
    <s v="Adult"/>
    <s v="South"/>
    <s v="Kerala"/>
    <n v="45000"/>
    <n v="31870.590000000004"/>
    <n v="102.8"/>
    <s v="Male"/>
    <s v="A-"/>
    <b v="0"/>
    <b v="0"/>
    <b v="1"/>
    <n v="12"/>
    <s v="Middle"/>
    <n v="34.748580313683078"/>
    <b v="1"/>
    <b v="1"/>
    <s v="Respiratory Infection"/>
    <s v="Critical"/>
    <b v="1"/>
    <s v="Aetna"/>
    <x v="2"/>
    <x v="3"/>
  </r>
  <r>
    <s v="PID0841"/>
    <s v="Middle-aged"/>
    <s v="North"/>
    <s v="Punjab"/>
    <n v="240000"/>
    <n v="186596.28"/>
    <n v="97.1"/>
    <s v="Male"/>
    <s v="AB-"/>
    <b v="0"/>
    <b v="1"/>
    <b v="1"/>
    <n v="20"/>
    <s v="Middle"/>
    <n v="34.816594356197783"/>
    <b v="1"/>
    <b v="1"/>
    <s v="Respiratory Infection"/>
    <s v="Recovered"/>
    <b v="1"/>
    <s v="Aetna"/>
    <x v="2"/>
    <x v="2"/>
  </r>
  <r>
    <s v="PID0842"/>
    <s v="Adult"/>
    <s v="South"/>
    <s v="Tamil Nadu"/>
    <n v="800"/>
    <n v="506.14"/>
    <n v="89.8"/>
    <s v="Female"/>
    <s v="A-"/>
    <b v="0"/>
    <b v="0"/>
    <b v="1"/>
    <n v="7"/>
    <s v="Lower-Middle"/>
    <n v="31.441476138790662"/>
    <b v="1"/>
    <b v="1"/>
    <s v="Allergic Reaction"/>
    <s v="Critical"/>
    <b v="1"/>
    <s v="UnitedHealthcare"/>
    <x v="0"/>
    <x v="9"/>
  </r>
  <r>
    <s v="PID0843"/>
    <s v="Adult"/>
    <s v="South"/>
    <s v="Tamil Nadu"/>
    <n v="800"/>
    <n v="0"/>
    <n v="70.7"/>
    <s v="Female"/>
    <s v="A+"/>
    <b v="0"/>
    <b v="1"/>
    <b v="0"/>
    <n v="400"/>
    <s v="Ultra High"/>
    <n v="26.609958974745005"/>
    <b v="0"/>
    <b v="0"/>
    <s v="Hypertension"/>
    <s v="Recovered"/>
    <b v="0"/>
    <n v="0"/>
    <x v="2"/>
    <x v="8"/>
  </r>
  <r>
    <s v="PID0844"/>
    <s v="Senior"/>
    <s v="West"/>
    <s v="Maharashtra"/>
    <n v="60000"/>
    <n v="0"/>
    <n v="67.599999999999994"/>
    <s v="Male"/>
    <s v="O-"/>
    <b v="0"/>
    <b v="0"/>
    <b v="0"/>
    <n v="20"/>
    <s v="Middle"/>
    <n v="23.95124716553288"/>
    <b v="0"/>
    <b v="0"/>
    <s v="Fractured Leg"/>
    <s v="Critical"/>
    <b v="0"/>
    <n v="0"/>
    <x v="3"/>
    <x v="16"/>
  </r>
  <r>
    <s v="PID0845"/>
    <s v="Middle-aged"/>
    <s v="North"/>
    <s v="Uttar Pradesh"/>
    <n v="32000"/>
    <n v="26443.52"/>
    <n v="59.9"/>
    <s v="Female"/>
    <s v="B+"/>
    <b v="0"/>
    <b v="0"/>
    <b v="1"/>
    <n v="3"/>
    <s v="Low"/>
    <n v="26.62222222222222"/>
    <b v="0"/>
    <b v="0"/>
    <s v="Hypertension"/>
    <s v="Ongoing Treatment"/>
    <b v="1"/>
    <s v="Aetna"/>
    <x v="5"/>
    <x v="17"/>
  </r>
  <r>
    <s v="PID0846"/>
    <s v="Adult"/>
    <s v="North"/>
    <s v="Punjab"/>
    <n v="250000"/>
    <n v="130103.79999999999"/>
    <n v="101.2"/>
    <s v="Male"/>
    <s v="AB+"/>
    <b v="0"/>
    <b v="0"/>
    <b v="1"/>
    <n v="15"/>
    <s v="Middle"/>
    <n v="33.044897959183672"/>
    <b v="1"/>
    <b v="1"/>
    <s v="Diabetes"/>
    <s v="Critical"/>
    <b v="1"/>
    <s v="Aetna"/>
    <x v="1"/>
    <x v="10"/>
  </r>
  <r>
    <s v="PID0847"/>
    <s v="Senior"/>
    <s v="North"/>
    <s v="Punjab"/>
    <n v="12000"/>
    <n v="9364.9599999999991"/>
    <n v="70"/>
    <s v="Female"/>
    <s v="O-"/>
    <b v="0"/>
    <b v="1"/>
    <b v="1"/>
    <n v="3"/>
    <s v="Low"/>
    <n v="29.136316337148799"/>
    <b v="1"/>
    <b v="1"/>
    <s v="Stroke"/>
    <s v="Ongoing Treatment"/>
    <b v="1"/>
    <s v="UnitedHealthcare"/>
    <x v="1"/>
    <x v="11"/>
  </r>
  <r>
    <s v="PID0848"/>
    <s v="Adult"/>
    <s v="East"/>
    <s v="West Bengal"/>
    <n v="240000"/>
    <n v="167436.72"/>
    <n v="84.9"/>
    <s v="Female"/>
    <s v="A+"/>
    <b v="1"/>
    <b v="1"/>
    <b v="1"/>
    <n v="9"/>
    <s v="Lower-Middle"/>
    <n v="29.725849935226364"/>
    <b v="1"/>
    <b v="1"/>
    <s v="Allergic Reaction"/>
    <s v="Ongoing Treatment"/>
    <b v="1"/>
    <s v="Aetna"/>
    <x v="2"/>
    <x v="3"/>
  </r>
  <r>
    <s v="PID0849"/>
    <s v="Senior"/>
    <s v="East"/>
    <s v="West Bengal"/>
    <n v="300000"/>
    <n v="231831.84"/>
    <n v="82.6"/>
    <s v="Female"/>
    <s v="O+"/>
    <b v="0"/>
    <b v="0"/>
    <b v="1"/>
    <n v="20"/>
    <s v="Middle"/>
    <n v="31.866054550364563"/>
    <b v="1"/>
    <b v="1"/>
    <s v="Heart Attack"/>
    <s v="Ongoing Treatment"/>
    <b v="1"/>
    <s v="Blue Cross"/>
    <x v="0"/>
    <x v="0"/>
  </r>
  <r>
    <s v="PID0850"/>
    <s v="Adult"/>
    <s v="East"/>
    <s v="West Bengal"/>
    <n v="300000"/>
    <n v="201137.88"/>
    <n v="62.7"/>
    <s v="Male"/>
    <s v="A+"/>
    <b v="0"/>
    <b v="0"/>
    <b v="1"/>
    <n v="9"/>
    <s v="Lower-Middle"/>
    <n v="20.473469387755102"/>
    <b v="0"/>
    <b v="0"/>
    <s v="Diabetes"/>
    <s v="Ongoing Treatment"/>
    <b v="1"/>
    <s v="Blue Cross"/>
    <x v="6"/>
    <x v="6"/>
  </r>
  <r>
    <s v="PID0851"/>
    <s v="Middle-aged"/>
    <s v="North"/>
    <s v="Punjab"/>
    <n v="1600"/>
    <n v="0"/>
    <n v="75"/>
    <s v="Female"/>
    <s v="B-"/>
    <b v="1"/>
    <b v="0"/>
    <b v="0"/>
    <n v="5"/>
    <s v="Low"/>
    <n v="32.461911357340718"/>
    <b v="1"/>
    <b v="1"/>
    <s v="Fractured Arm"/>
    <s v="Critical"/>
    <b v="0"/>
    <n v="0"/>
    <x v="2"/>
    <x v="2"/>
  </r>
  <r>
    <s v="PID0852"/>
    <s v="Young Adult"/>
    <s v="South"/>
    <s v="Tamil Nadu"/>
    <n v="200000"/>
    <n v="124849.84"/>
    <n v="57.2"/>
    <s v="Female"/>
    <s v="B-"/>
    <b v="0"/>
    <b v="0"/>
    <b v="1"/>
    <n v="9"/>
    <s v="Lower-Middle"/>
    <n v="23.205809566311007"/>
    <b v="0"/>
    <b v="0"/>
    <s v="Childbirth"/>
    <s v="Critical"/>
    <b v="1"/>
    <s v="UnitedHealthcare"/>
    <x v="1"/>
    <x v="11"/>
  </r>
  <r>
    <s v="PID0853"/>
    <s v="Adult"/>
    <s v="West"/>
    <s v="Gujarat"/>
    <n v="30000"/>
    <n v="16466.07"/>
    <n v="68.2"/>
    <s v="Female"/>
    <s v="A-"/>
    <b v="0"/>
    <b v="0"/>
    <b v="1"/>
    <n v="5"/>
    <s v="Low"/>
    <n v="21.285228301239037"/>
    <b v="0"/>
    <b v="0"/>
    <s v="Diabetes"/>
    <s v="Critical"/>
    <b v="1"/>
    <s v="Blue Cross"/>
    <x v="6"/>
    <x v="6"/>
  </r>
  <r>
    <s v="PID0854"/>
    <s v="Adult"/>
    <s v="South"/>
    <s v="Kerala"/>
    <n v="60000"/>
    <n v="0"/>
    <n v="78.2"/>
    <s v="Female"/>
    <s v="B-"/>
    <b v="1"/>
    <b v="0"/>
    <b v="0"/>
    <n v="15"/>
    <s v="Middle"/>
    <n v="29.797286998933085"/>
    <b v="1"/>
    <b v="1"/>
    <s v="Childbirth"/>
    <s v="Ongoing Treatment"/>
    <b v="0"/>
    <n v="0"/>
    <x v="0"/>
    <x v="9"/>
  </r>
  <r>
    <s v="PID0855"/>
    <s v="Adult"/>
    <s v="South"/>
    <s v="Karnataka"/>
    <n v="18000"/>
    <n v="16160.939999999999"/>
    <n v="81"/>
    <s v="Male"/>
    <s v="AB+"/>
    <b v="1"/>
    <b v="0"/>
    <b v="1"/>
    <n v="250"/>
    <s v="Ultra High"/>
    <n v="31.248794413795761"/>
    <b v="1"/>
    <b v="1"/>
    <s v="Heart Disease"/>
    <s v="Critical"/>
    <b v="1"/>
    <s v="Aetna"/>
    <x v="2"/>
    <x v="3"/>
  </r>
  <r>
    <s v="PID0856"/>
    <s v="Elderly"/>
    <s v="North"/>
    <s v="Uttar Pradesh"/>
    <n v="2000"/>
    <n v="0"/>
    <n v="59.8"/>
    <s v="Male"/>
    <s v="O+"/>
    <b v="0"/>
    <b v="0"/>
    <b v="0"/>
    <n v="10"/>
    <s v="Lower-Middle"/>
    <n v="22.507433475102562"/>
    <b v="0"/>
    <b v="0"/>
    <s v="Kidney Stones"/>
    <s v="Recovered"/>
    <b v="0"/>
    <n v="0"/>
    <x v="1"/>
    <x v="12"/>
  </r>
  <r>
    <s v="PID0857"/>
    <s v="Middle-aged"/>
    <s v="West"/>
    <s v="Gujarat"/>
    <n v="75000"/>
    <n v="0"/>
    <n v="50.3"/>
    <s v="Female"/>
    <s v="B-"/>
    <b v="0"/>
    <b v="0"/>
    <b v="0"/>
    <n v="9"/>
    <s v="Lower-Middle"/>
    <n v="20.668967784352397"/>
    <b v="0"/>
    <b v="0"/>
    <s v="Cancer"/>
    <s v="Recovered"/>
    <b v="0"/>
    <n v="0"/>
    <x v="2"/>
    <x v="3"/>
  </r>
  <r>
    <s v="PID0858"/>
    <s v="Adult"/>
    <s v="West"/>
    <s v="Maharashtra"/>
    <n v="800"/>
    <n v="718.38"/>
    <n v="96.6"/>
    <s v="Male"/>
    <s v="AB+"/>
    <b v="0"/>
    <b v="0"/>
    <b v="1"/>
    <n v="7"/>
    <s v="Lower-Middle"/>
    <n v="31.906460562822033"/>
    <b v="1"/>
    <b v="1"/>
    <s v="Childbirth"/>
    <s v="Ongoing Treatment"/>
    <b v="1"/>
    <s v="UnitedHealthcare"/>
    <x v="1"/>
    <x v="11"/>
  </r>
  <r>
    <s v="PID0859"/>
    <s v="Adult"/>
    <s v="North"/>
    <s v="Punjab"/>
    <n v="18000"/>
    <n v="14168.43"/>
    <n v="85.7"/>
    <s v="Male"/>
    <s v="A+"/>
    <b v="0"/>
    <b v="1"/>
    <b v="1"/>
    <n v="25"/>
    <s v="Middle"/>
    <n v="32.655083066605698"/>
    <b v="1"/>
    <b v="1"/>
    <s v="Diabetes"/>
    <s v="Recovered"/>
    <b v="1"/>
    <s v="Medicare"/>
    <x v="0"/>
    <x v="0"/>
  </r>
  <r>
    <s v="PID0860"/>
    <s v="Adult"/>
    <s v="North"/>
    <s v="Punjab"/>
    <n v="18000"/>
    <n v="11696.039999999999"/>
    <n v="73.2"/>
    <s v="Male"/>
    <s v="AB-"/>
    <b v="0"/>
    <b v="1"/>
    <b v="1"/>
    <n v="12"/>
    <s v="Middle"/>
    <n v="28.593749999999996"/>
    <b v="1"/>
    <b v="1"/>
    <s v="Respiratory Infection"/>
    <s v="Ongoing Treatment"/>
    <b v="1"/>
    <s v="Cigna"/>
    <x v="0"/>
    <x v="0"/>
  </r>
  <r>
    <s v="PID0861"/>
    <s v="Senior"/>
    <s v="West"/>
    <s v="Maharashtra"/>
    <n v="800"/>
    <n v="0"/>
    <n v="53.5"/>
    <s v="Male"/>
    <s v="O+"/>
    <b v="0"/>
    <b v="0"/>
    <b v="0"/>
    <n v="9"/>
    <s v="Lower-Middle"/>
    <n v="20.898437499999996"/>
    <b v="0"/>
    <b v="0"/>
    <s v="Stroke"/>
    <s v="Critical"/>
    <b v="0"/>
    <n v="0"/>
    <x v="1"/>
    <x v="12"/>
  </r>
  <r>
    <s v="PID0862"/>
    <s v="Adult"/>
    <s v="North"/>
    <s v="Uttar Pradesh"/>
    <n v="12000"/>
    <n v="8047.14"/>
    <n v="93.4"/>
    <s v="Female"/>
    <s v="A-"/>
    <b v="0"/>
    <b v="0"/>
    <b v="1"/>
    <n v="2"/>
    <s v="Very Low"/>
    <n v="34.306703397612495"/>
    <b v="1"/>
    <b v="1"/>
    <s v="Hypertension"/>
    <s v="Critical"/>
    <b v="1"/>
    <s v="Aetna"/>
    <x v="1"/>
    <x v="12"/>
  </r>
  <r>
    <s v="PID0863"/>
    <s v="Elderly"/>
    <s v="West"/>
    <s v="Gujarat"/>
    <n v="30000"/>
    <n v="20406.63"/>
    <n v="89.8"/>
    <s v="Male"/>
    <s v="A+"/>
    <b v="0"/>
    <b v="0"/>
    <b v="1"/>
    <n v="12"/>
    <s v="Middle"/>
    <n v="34.643725164924184"/>
    <b v="1"/>
    <b v="1"/>
    <s v="Osteoarthritis"/>
    <s v="Recovered"/>
    <b v="1"/>
    <s v="UnitedHealthcare"/>
    <x v="1"/>
    <x v="10"/>
  </r>
  <r>
    <s v="PID0864"/>
    <s v="Senior"/>
    <s v="North"/>
    <s v="Punjab"/>
    <n v="800"/>
    <n v="509.19"/>
    <n v="82.2"/>
    <s v="Male"/>
    <s v="O-"/>
    <b v="1"/>
    <b v="0"/>
    <b v="1"/>
    <n v="5"/>
    <s v="Low"/>
    <n v="34.214360041623308"/>
    <b v="1"/>
    <b v="1"/>
    <s v="Diabetes"/>
    <s v="Recovered"/>
    <b v="1"/>
    <s v="Cigna"/>
    <x v="2"/>
    <x v="2"/>
  </r>
  <r>
    <s v="PID0865"/>
    <s v="Middle-aged"/>
    <s v="North"/>
    <s v="Punjab"/>
    <n v="3000"/>
    <n v="2577.66"/>
    <n v="85.5"/>
    <s v="Male"/>
    <s v="AB-"/>
    <b v="1"/>
    <b v="1"/>
    <b v="1"/>
    <n v="3"/>
    <s v="Low"/>
    <n v="26.684560406978559"/>
    <b v="0"/>
    <b v="0"/>
    <s v="Allergic Reaction"/>
    <s v="Recovered"/>
    <b v="1"/>
    <s v="Medicare"/>
    <x v="1"/>
    <x v="12"/>
  </r>
  <r>
    <s v="PID0866"/>
    <s v="Senior"/>
    <s v="South"/>
    <s v="Karnataka"/>
    <n v="24000"/>
    <n v="12221.73"/>
    <n v="79.400000000000006"/>
    <s v="Male"/>
    <s v="A-"/>
    <b v="1"/>
    <b v="0"/>
    <b v="1"/>
    <n v="20"/>
    <s v="Middle"/>
    <n v="34.823034077452746"/>
    <b v="1"/>
    <b v="1"/>
    <s v="Heart Disease"/>
    <s v="Critical"/>
    <b v="1"/>
    <s v="Medicare"/>
    <x v="0"/>
    <x v="0"/>
  </r>
  <r>
    <s v="PID0867"/>
    <s v="Adult"/>
    <s v="South"/>
    <s v="Kerala"/>
    <n v="100"/>
    <n v="0"/>
    <n v="72.599999999999994"/>
    <s v="Male"/>
    <s v="O-"/>
    <b v="1"/>
    <b v="1"/>
    <b v="0"/>
    <n v="9"/>
    <s v="Lower-Middle"/>
    <n v="25.419278036483316"/>
    <b v="0"/>
    <b v="0"/>
    <s v="Hypertension"/>
    <s v="Ongoing Treatment"/>
    <b v="0"/>
    <n v="0"/>
    <x v="0"/>
    <x v="13"/>
  </r>
  <r>
    <s v="PID0868"/>
    <s v="Middle-aged"/>
    <s v="East"/>
    <s v="West Bengal"/>
    <n v="18000"/>
    <n v="9274.59"/>
    <n v="72.3"/>
    <s v="Male"/>
    <s v="AB+"/>
    <b v="0"/>
    <b v="0"/>
    <b v="1"/>
    <n v="9"/>
    <s v="Lower-Middle"/>
    <n v="28.961704854991183"/>
    <b v="1"/>
    <b v="1"/>
    <s v="Heart Attack"/>
    <s v="Ongoing Treatment"/>
    <b v="1"/>
    <s v="UnitedHealthcare"/>
    <x v="1"/>
    <x v="10"/>
  </r>
  <r>
    <s v="PID0869"/>
    <s v="Adult"/>
    <s v="South"/>
    <s v="Kerala"/>
    <n v="40000"/>
    <n v="29834.3"/>
    <n v="57.7"/>
    <s v="Male"/>
    <s v="O-"/>
    <b v="1"/>
    <b v="1"/>
    <b v="1"/>
    <n v="25"/>
    <s v="Middle"/>
    <n v="21.193755739210289"/>
    <b v="0"/>
    <b v="0"/>
    <s v="Appendicitis"/>
    <s v="Ongoing Treatment"/>
    <b v="1"/>
    <s v="Cigna"/>
    <x v="4"/>
    <x v="4"/>
  </r>
  <r>
    <s v="PID0870"/>
    <s v="Adult"/>
    <s v="South"/>
    <s v="Kerala"/>
    <n v="200000"/>
    <n v="169415.36"/>
    <n v="81.099999999999994"/>
    <s v="Male"/>
    <s v="A+"/>
    <b v="1"/>
    <b v="0"/>
    <b v="1"/>
    <n v="9"/>
    <s v="Lower-Middle"/>
    <n v="26.481632653061222"/>
    <b v="0"/>
    <b v="0"/>
    <s v="Fractured Arm"/>
    <s v="Critical"/>
    <b v="1"/>
    <s v="Cigna"/>
    <x v="0"/>
    <x v="0"/>
  </r>
  <r>
    <s v="PID0871"/>
    <s v="Middle-aged"/>
    <s v="North"/>
    <s v="Punjab"/>
    <n v="50000"/>
    <n v="37645.199999999997"/>
    <n v="69.8"/>
    <s v="Female"/>
    <s v="O+"/>
    <b v="0"/>
    <b v="0"/>
    <b v="1"/>
    <n v="15"/>
    <s v="Middle"/>
    <n v="25.027788733909425"/>
    <b v="0"/>
    <b v="0"/>
    <s v="Prostate Cancer"/>
    <s v="Ongoing Treatment"/>
    <b v="1"/>
    <s v="Blue Cross"/>
    <x v="0"/>
    <x v="13"/>
  </r>
  <r>
    <s v="PID0872"/>
    <s v="Adult"/>
    <s v="North"/>
    <s v="Uttar Pradesh"/>
    <n v="32000"/>
    <n v="20805.599999999999"/>
    <n v="85"/>
    <s v="Female"/>
    <s v="AB+"/>
    <b v="0"/>
    <b v="0"/>
    <b v="1"/>
    <n v="1"/>
    <s v="Very Low"/>
    <n v="31.992171327486922"/>
    <b v="1"/>
    <b v="1"/>
    <s v="Appendicitis"/>
    <s v="Critical"/>
    <b v="1"/>
    <s v="Cigna"/>
    <x v="2"/>
    <x v="2"/>
  </r>
  <r>
    <s v="PID0873"/>
    <s v="Middle-aged"/>
    <s v="South"/>
    <s v="Karnataka"/>
    <n v="500"/>
    <n v="258.39"/>
    <n v="75.400000000000006"/>
    <s v="Male"/>
    <s v="A-"/>
    <b v="0"/>
    <b v="0"/>
    <b v="1"/>
    <n v="30"/>
    <s v="Upper-Middle"/>
    <n v="26.399635867091494"/>
    <b v="0"/>
    <b v="0"/>
    <s v="Hypertension"/>
    <s v="Recovered"/>
    <b v="1"/>
    <s v="UnitedHealthcare"/>
    <x v="0"/>
    <x v="13"/>
  </r>
  <r>
    <s v="PID0874"/>
    <s v="Adult"/>
    <s v="South"/>
    <s v="Kerala"/>
    <n v="18000"/>
    <n v="13544.46"/>
    <n v="106.2"/>
    <s v="Female"/>
    <s v="B-"/>
    <b v="1"/>
    <b v="0"/>
    <b v="1"/>
    <n v="15"/>
    <s v="Middle"/>
    <n v="34.284607438016529"/>
    <b v="1"/>
    <b v="1"/>
    <s v="Cancer"/>
    <s v="Ongoing Treatment"/>
    <b v="1"/>
    <s v="Blue Cross"/>
    <x v="3"/>
    <x v="15"/>
  </r>
  <r>
    <s v="PID0875"/>
    <s v="Adult"/>
    <s v="South"/>
    <s v="Tamil Nadu"/>
    <n v="16000"/>
    <n v="10448.86"/>
    <n v="58.3"/>
    <s v="Female"/>
    <s v="B-"/>
    <b v="1"/>
    <b v="0"/>
    <b v="1"/>
    <n v="12"/>
    <s v="Middle"/>
    <n v="21.94286574579397"/>
    <b v="0"/>
    <b v="0"/>
    <s v="Prostate Cancer"/>
    <s v="Ongoing Treatment"/>
    <b v="1"/>
    <s v="Blue Cross"/>
    <x v="2"/>
    <x v="8"/>
  </r>
  <r>
    <s v="PID0876"/>
    <s v="Senior"/>
    <s v="West"/>
    <s v="Maharashtra"/>
    <n v="14000"/>
    <n v="8981.9800000000014"/>
    <n v="56.1"/>
    <s v="Female"/>
    <s v="AB-"/>
    <b v="1"/>
    <b v="0"/>
    <b v="1"/>
    <n v="12"/>
    <s v="Middle"/>
    <n v="21.64268353844373"/>
    <b v="0"/>
    <b v="0"/>
    <s v="Stroke"/>
    <s v="Ongoing Treatment"/>
    <b v="1"/>
    <s v="Cigna"/>
    <x v="1"/>
    <x v="10"/>
  </r>
  <r>
    <s v="PID0877"/>
    <s v="Adult"/>
    <s v="South"/>
    <s v="Kerala"/>
    <n v="40000"/>
    <n v="27412"/>
    <n v="60.1"/>
    <s v="Female"/>
    <s v="O-"/>
    <b v="0"/>
    <b v="0"/>
    <b v="1"/>
    <n v="9"/>
    <s v="Lower-Middle"/>
    <n v="22.620347020964285"/>
    <b v="0"/>
    <b v="0"/>
    <s v="Appendicitis"/>
    <s v="Recovered"/>
    <b v="1"/>
    <s v="Aetna"/>
    <x v="6"/>
    <x v="6"/>
  </r>
  <r>
    <s v="PID0878"/>
    <s v="Adult"/>
    <s v="West"/>
    <s v="Maharashtra"/>
    <n v="48000"/>
    <n v="33335.120000000003"/>
    <n v="86"/>
    <s v="Female"/>
    <s v="A+"/>
    <b v="1"/>
    <b v="0"/>
    <b v="1"/>
    <n v="7"/>
    <s v="Lower-Middle"/>
    <n v="32.368549813692653"/>
    <b v="1"/>
    <b v="1"/>
    <s v="Hypertension"/>
    <s v="Critical"/>
    <b v="1"/>
    <s v="Blue Cross"/>
    <x v="2"/>
    <x v="3"/>
  </r>
  <r>
    <s v="PID0879"/>
    <s v="Middle-aged"/>
    <s v="East"/>
    <s v="West Bengal"/>
    <n v="32000"/>
    <n v="0"/>
    <n v="96.5"/>
    <s v="Male"/>
    <s v="AB+"/>
    <b v="0"/>
    <b v="0"/>
    <b v="0"/>
    <n v="12"/>
    <s v="Middle"/>
    <n v="34.601455771092546"/>
    <b v="1"/>
    <b v="1"/>
    <s v="Childbirth"/>
    <s v="Critical"/>
    <b v="0"/>
    <n v="0"/>
    <x v="1"/>
    <x v="11"/>
  </r>
  <r>
    <s v="PID0880"/>
    <s v="Adult"/>
    <s v="North"/>
    <s v="Uttar Pradesh"/>
    <n v="60000"/>
    <n v="0"/>
    <n v="85"/>
    <s v="Male"/>
    <s v="A+"/>
    <b v="1"/>
    <b v="1"/>
    <b v="0"/>
    <n v="3"/>
    <s v="Low"/>
    <n v="30.116213151927443"/>
    <b v="1"/>
    <b v="1"/>
    <s v="Childbirth"/>
    <s v="Critical"/>
    <b v="0"/>
    <n v="0"/>
    <x v="6"/>
    <x v="6"/>
  </r>
  <r>
    <s v="PID0881"/>
    <s v="Adult"/>
    <s v="North"/>
    <s v="Uttar Pradesh"/>
    <n v="40000"/>
    <n v="28303.899999999998"/>
    <n v="83.6"/>
    <s v="Male"/>
    <s v="O+"/>
    <b v="1"/>
    <b v="0"/>
    <b v="1"/>
    <n v="4"/>
    <s v="Low"/>
    <n v="32.251842135720068"/>
    <b v="1"/>
    <b v="1"/>
    <s v="Heart Attack"/>
    <s v="Critical"/>
    <b v="1"/>
    <s v="UnitedHealthcare"/>
    <x v="2"/>
    <x v="2"/>
  </r>
  <r>
    <s v="PID0882"/>
    <s v="Middle-aged"/>
    <s v="West"/>
    <s v="Maharashtra"/>
    <n v="18000"/>
    <n v="11834.49"/>
    <n v="93.6"/>
    <s v="Female"/>
    <s v="B-"/>
    <b v="0"/>
    <b v="0"/>
    <b v="1"/>
    <n v="7"/>
    <s v="Lower-Middle"/>
    <n v="34.380165289256198"/>
    <b v="1"/>
    <b v="1"/>
    <s v="Stroke"/>
    <s v="Ongoing Treatment"/>
    <b v="1"/>
    <s v="UnitedHealthcare"/>
    <x v="0"/>
    <x v="9"/>
  </r>
  <r>
    <s v="PID0883"/>
    <s v="Young Adult"/>
    <s v="North"/>
    <s v="Uttar Pradesh"/>
    <n v="18000"/>
    <n v="13293.48"/>
    <n v="91.7"/>
    <s v="Male"/>
    <s v="B-"/>
    <b v="0"/>
    <b v="0"/>
    <b v="1"/>
    <n v="2"/>
    <s v="Very Low"/>
    <n v="30.639179391225902"/>
    <b v="1"/>
    <b v="1"/>
    <s v="Heart Disease"/>
    <s v="Critical"/>
    <b v="1"/>
    <s v="UnitedHealthcare"/>
    <x v="1"/>
    <x v="11"/>
  </r>
  <r>
    <s v="PID0884"/>
    <s v="Middle-aged"/>
    <s v="South"/>
    <s v="Kerala"/>
    <n v="800"/>
    <n v="514.91"/>
    <n v="74.599999999999994"/>
    <s v="Female"/>
    <s v="AB-"/>
    <b v="1"/>
    <b v="0"/>
    <b v="1"/>
    <n v="15"/>
    <s v="Middle"/>
    <n v="29.140624999999993"/>
    <b v="1"/>
    <b v="1"/>
    <s v="Heart Disease"/>
    <s v="Critical"/>
    <b v="1"/>
    <s v="Blue Cross"/>
    <x v="4"/>
    <x v="16"/>
  </r>
  <r>
    <s v="PID0885"/>
    <s v="Middle-aged"/>
    <s v="South"/>
    <s v="Karnataka"/>
    <n v="12000"/>
    <n v="10234.32"/>
    <n v="64"/>
    <s v="Female"/>
    <s v="AB-"/>
    <b v="0"/>
    <b v="1"/>
    <b v="1"/>
    <n v="2"/>
    <s v="Very Low"/>
    <n v="24.690405462752206"/>
    <b v="0"/>
    <b v="0"/>
    <s v="Allergic Reaction"/>
    <s v="Critical"/>
    <b v="1"/>
    <s v="Aetna"/>
    <x v="1"/>
    <x v="12"/>
  </r>
  <r>
    <s v="PID0886"/>
    <s v="Adult"/>
    <s v="West"/>
    <s v="Maharashtra"/>
    <n v="30000"/>
    <n v="20923.170000000002"/>
    <n v="86.1"/>
    <s v="Female"/>
    <s v="O-"/>
    <b v="1"/>
    <b v="1"/>
    <b v="1"/>
    <n v="5"/>
    <s v="Low"/>
    <n v="29.792387543252598"/>
    <b v="1"/>
    <b v="1"/>
    <s v="Heart Disease"/>
    <s v="Recovered"/>
    <b v="1"/>
    <s v="UnitedHealthcare"/>
    <x v="5"/>
    <x v="6"/>
  </r>
  <r>
    <s v="PID0887"/>
    <s v="Senior"/>
    <s v="West"/>
    <s v="Maharashtra"/>
    <n v="200000"/>
    <n v="117180.56"/>
    <n v="75.8"/>
    <s v="Male"/>
    <s v="O-"/>
    <b v="0"/>
    <b v="1"/>
    <b v="1"/>
    <n v="12"/>
    <s v="Middle"/>
    <n v="31.147271531886911"/>
    <b v="1"/>
    <b v="1"/>
    <s v="Osteoarthritis"/>
    <s v="Recovered"/>
    <b v="1"/>
    <s v="Aetna"/>
    <x v="0"/>
    <x v="14"/>
  </r>
  <r>
    <s v="PID0888"/>
    <s v="Young Adult"/>
    <s v="West"/>
    <s v="Maharashtra"/>
    <n v="300000"/>
    <n v="205470.9"/>
    <n v="78.7"/>
    <s v="Female"/>
    <s v="B-"/>
    <b v="0"/>
    <b v="0"/>
    <b v="1"/>
    <n v="12"/>
    <s v="Middle"/>
    <n v="25.406766528925623"/>
    <b v="0"/>
    <b v="0"/>
    <s v="Diabetes"/>
    <s v="Ongoing Treatment"/>
    <b v="1"/>
    <s v="Blue Cross"/>
    <x v="1"/>
    <x v="11"/>
  </r>
  <r>
    <s v="PID0889"/>
    <s v="Adult"/>
    <s v="South"/>
    <s v="Karnataka"/>
    <n v="72000"/>
    <n v="39537.440000000002"/>
    <n v="89.3"/>
    <s v="Male"/>
    <s v="B+"/>
    <b v="0"/>
    <b v="1"/>
    <b v="1"/>
    <n v="15"/>
    <s v="Middle"/>
    <n v="29.159183673469386"/>
    <b v="1"/>
    <b v="1"/>
    <s v="Stroke"/>
    <s v="Critical"/>
    <b v="1"/>
    <s v="UnitedHealthcare"/>
    <x v="0"/>
    <x v="14"/>
  </r>
  <r>
    <s v="PID0890"/>
    <s v="Adult"/>
    <s v="West"/>
    <s v="Maharashtra"/>
    <n v="240000"/>
    <n v="0"/>
    <n v="63"/>
    <s v="Male"/>
    <s v="B-"/>
    <b v="1"/>
    <b v="0"/>
    <b v="0"/>
    <n v="40"/>
    <s v="Upper-Middle"/>
    <n v="20.109164033323754"/>
    <b v="0"/>
    <b v="0"/>
    <s v="Diabetes"/>
    <s v="Ongoing Treatment"/>
    <b v="0"/>
    <n v="0"/>
    <x v="4"/>
    <x v="15"/>
  </r>
  <r>
    <s v="PID0891"/>
    <s v="Adult"/>
    <s v="North"/>
    <s v="Uttar Pradesh"/>
    <n v="1600"/>
    <n v="946.72"/>
    <n v="71"/>
    <s v="Male"/>
    <s v="B-"/>
    <b v="0"/>
    <b v="0"/>
    <b v="1"/>
    <n v="2"/>
    <s v="Very Low"/>
    <n v="24.567474048442911"/>
    <b v="0"/>
    <b v="0"/>
    <s v="Cancer"/>
    <s v="Recovered"/>
    <b v="1"/>
    <s v="Blue Cross"/>
    <x v="1"/>
    <x v="12"/>
  </r>
  <r>
    <s v="PID0892"/>
    <s v="Middle-aged"/>
    <s v="East"/>
    <s v="West Bengal"/>
    <n v="40000"/>
    <n v="32585.24"/>
    <n v="71.3"/>
    <s v="Male"/>
    <s v="AB+"/>
    <b v="0"/>
    <b v="0"/>
    <b v="1"/>
    <n v="12"/>
    <s v="Middle"/>
    <n v="23.550006605892456"/>
    <b v="0"/>
    <b v="0"/>
    <s v="Appendicitis"/>
    <s v="Recovered"/>
    <b v="1"/>
    <s v="Blue Cross"/>
    <x v="6"/>
    <x v="6"/>
  </r>
  <r>
    <s v="PID0893"/>
    <s v="Adult"/>
    <s v="South"/>
    <s v="Tamil Nadu"/>
    <n v="60000"/>
    <n v="31314.45"/>
    <n v="79.400000000000006"/>
    <s v="Male"/>
    <s v="O-"/>
    <b v="0"/>
    <b v="1"/>
    <b v="1"/>
    <n v="3"/>
    <s v="Low"/>
    <n v="30.631534277226958"/>
    <b v="1"/>
    <b v="1"/>
    <s v="Diabetes"/>
    <s v="Recovered"/>
    <b v="1"/>
    <s v="Aetna"/>
    <x v="1"/>
    <x v="10"/>
  </r>
  <r>
    <s v="PID0894"/>
    <s v="Adult"/>
    <s v="South"/>
    <s v="Tamil Nadu"/>
    <n v="18000"/>
    <n v="15437.099999999999"/>
    <n v="64.099999999999994"/>
    <s v="Male"/>
    <s v="B+"/>
    <b v="0"/>
    <b v="0"/>
    <b v="1"/>
    <n v="12"/>
    <s v="Middle"/>
    <n v="20.231031435424818"/>
    <b v="0"/>
    <b v="0"/>
    <s v="Fractured Arm"/>
    <s v="Ongoing Treatment"/>
    <b v="1"/>
    <s v="Cigna"/>
    <x v="1"/>
    <x v="12"/>
  </r>
  <r>
    <s v="PID0895"/>
    <s v="Middle-aged"/>
    <s v="South"/>
    <s v="Tamil Nadu"/>
    <n v="24000"/>
    <n v="13478.699999999999"/>
    <n v="77.7"/>
    <s v="Male"/>
    <s v="B+"/>
    <b v="0"/>
    <b v="0"/>
    <b v="1"/>
    <n v="4"/>
    <s v="Low"/>
    <n v="29.975695382122602"/>
    <b v="1"/>
    <b v="1"/>
    <s v="Diabetes"/>
    <s v="Recovered"/>
    <b v="1"/>
    <s v="Medicare"/>
    <x v="3"/>
    <x v="4"/>
  </r>
  <r>
    <s v="PID0896"/>
    <s v="Middle-aged"/>
    <s v="North"/>
    <s v="Uttar Pradesh"/>
    <n v="240000"/>
    <n v="170806.2"/>
    <n v="96.8"/>
    <s v="Male"/>
    <s v="A-"/>
    <b v="1"/>
    <b v="0"/>
    <b v="1"/>
    <n v="1"/>
    <s v="Very Low"/>
    <n v="33.892370715311095"/>
    <b v="1"/>
    <b v="1"/>
    <s v="Fractured Arm"/>
    <s v="Critical"/>
    <b v="1"/>
    <s v="Blue Cross"/>
    <x v="2"/>
    <x v="2"/>
  </r>
  <r>
    <s v="PID0897"/>
    <s v="Adult"/>
    <s v="North"/>
    <s v="Uttar Pradesh"/>
    <n v="60000"/>
    <n v="0"/>
    <n v="88.7"/>
    <s v="Female"/>
    <s v="A+"/>
    <b v="1"/>
    <b v="0"/>
    <b v="0"/>
    <n v="2"/>
    <s v="Very Low"/>
    <n v="31.427154195011344"/>
    <b v="1"/>
    <b v="1"/>
    <s v="Allergic Reaction"/>
    <s v="Recovered"/>
    <b v="0"/>
    <n v="0"/>
    <x v="2"/>
    <x v="2"/>
  </r>
  <r>
    <s v="PID0898"/>
    <s v="Senior"/>
    <s v="East"/>
    <s v="West Bengal"/>
    <n v="90000"/>
    <n v="52313.149999999994"/>
    <n v="56"/>
    <s v="Female"/>
    <s v="A-"/>
    <b v="0"/>
    <b v="0"/>
    <b v="1"/>
    <n v="12"/>
    <s v="Middle"/>
    <n v="23.309053069719038"/>
    <b v="0"/>
    <b v="0"/>
    <s v="Kidney Stones"/>
    <s v="Ongoing Treatment"/>
    <b v="1"/>
    <s v="Cigna"/>
    <x v="1"/>
    <x v="1"/>
  </r>
  <r>
    <s v="PID0899"/>
    <s v="Adult"/>
    <s v="South"/>
    <s v="Kerala"/>
    <n v="800"/>
    <n v="629.91"/>
    <n v="62.9"/>
    <s v="Female"/>
    <s v="B+"/>
    <b v="0"/>
    <b v="0"/>
    <b v="1"/>
    <n v="20"/>
    <s v="Middle"/>
    <n v="22.826244737988098"/>
    <b v="0"/>
    <b v="0"/>
    <s v="Diabetes"/>
    <s v="Critical"/>
    <b v="1"/>
    <s v="Aetna"/>
    <x v="0"/>
    <x v="13"/>
  </r>
  <r>
    <s v="PID0900"/>
    <s v="Middle-aged"/>
    <s v="West"/>
    <s v="Gujarat"/>
    <n v="90000"/>
    <n v="0"/>
    <n v="61.7"/>
    <s v="Male"/>
    <s v="AB-"/>
    <b v="0"/>
    <b v="1"/>
    <b v="0"/>
    <n v="9"/>
    <s v="Lower-Middle"/>
    <n v="20.615456580574026"/>
    <b v="0"/>
    <b v="0"/>
    <s v="Allergic Reaction"/>
    <s v="Critical"/>
    <b v="0"/>
    <n v="0"/>
    <x v="0"/>
    <x v="13"/>
  </r>
  <r>
    <s v="PID0901"/>
    <s v="Young Adult"/>
    <s v="East"/>
    <s v="West Bengal"/>
    <n v="100"/>
    <n v="67.22"/>
    <n v="54.6"/>
    <s v="Male"/>
    <s v="AB-"/>
    <b v="0"/>
    <b v="0"/>
    <b v="1"/>
    <n v="7"/>
    <s v="Lower-Middle"/>
    <n v="21.328124999999996"/>
    <b v="0"/>
    <b v="0"/>
    <s v="Allergic Reaction"/>
    <s v="Ongoing Treatment"/>
    <b v="1"/>
    <s v="Medicare"/>
    <x v="1"/>
    <x v="11"/>
  </r>
  <r>
    <s v="PID0902"/>
    <s v="Adult"/>
    <s v="North"/>
    <s v="Uttar Pradesh"/>
    <n v="32000"/>
    <n v="24100.36"/>
    <n v="88.7"/>
    <s v="Female"/>
    <s v="A+"/>
    <b v="0"/>
    <b v="0"/>
    <b v="1"/>
    <n v="0.5"/>
    <s v="Very Low"/>
    <n v="28.312426186600273"/>
    <b v="1"/>
    <b v="1"/>
    <s v="Heart Disease"/>
    <s v="Ongoing Treatment"/>
    <b v="1"/>
    <s v="UnitedHealthcare"/>
    <x v="2"/>
    <x v="2"/>
  </r>
  <r>
    <s v="PID0903"/>
    <s v="Adult"/>
    <s v="West"/>
    <s v="Gujarat"/>
    <n v="21000"/>
    <n v="17648.539999999997"/>
    <n v="79.8"/>
    <s v="Male"/>
    <s v="B+"/>
    <b v="0"/>
    <b v="0"/>
    <b v="1"/>
    <n v="5"/>
    <s v="Low"/>
    <n v="25.186213861886124"/>
    <b v="0"/>
    <b v="0"/>
    <s v="Osteoarthritis"/>
    <s v="Critical"/>
    <b v="1"/>
    <s v="Medicare"/>
    <x v="4"/>
    <x v="15"/>
  </r>
  <r>
    <s v="PID0904"/>
    <s v="Middle-aged"/>
    <s v="North"/>
    <s v="Punjab"/>
    <n v="60000"/>
    <n v="34967.399999999994"/>
    <n v="61.1"/>
    <s v="Male"/>
    <s v="AB+"/>
    <b v="0"/>
    <b v="0"/>
    <b v="1"/>
    <n v="250"/>
    <s v="Ultra High"/>
    <n v="22.442607897153355"/>
    <s v="No"/>
    <b v="0"/>
    <s v="Childbirth"/>
    <s v="Ongoing Treatment"/>
    <b v="1"/>
    <s v="UnitedHealthcare"/>
    <x v="0"/>
    <x v="0"/>
  </r>
  <r>
    <s v="PID0905"/>
    <s v="Middle-aged"/>
    <s v="North"/>
    <s v="Punjab"/>
    <n v="18000"/>
    <n v="0"/>
    <n v="89.8"/>
    <s v="Male"/>
    <s v="A+"/>
    <b v="1"/>
    <b v="0"/>
    <b v="0"/>
    <n v="5"/>
    <s v="Low"/>
    <n v="31.816893424036284"/>
    <b v="1"/>
    <b v="1"/>
    <s v="Hypertension"/>
    <s v="Ongoing Treatment"/>
    <b v="0"/>
    <n v="0"/>
    <x v="0"/>
    <x v="9"/>
  </r>
  <r>
    <s v="PID0906"/>
    <s v="Adult"/>
    <s v="South"/>
    <s v="Karnataka"/>
    <n v="21000"/>
    <n v="14326.13"/>
    <n v="67.3"/>
    <s v="Male"/>
    <s v="A-"/>
    <b v="0"/>
    <b v="0"/>
    <b v="1"/>
    <n v="5"/>
    <s v="Low"/>
    <n v="25.643956713915557"/>
    <b v="0"/>
    <b v="0"/>
    <s v="Diabetes"/>
    <s v="Recovered"/>
    <b v="1"/>
    <s v="Blue Cross"/>
    <x v="1"/>
    <x v="1"/>
  </r>
  <r>
    <s v="PID0907"/>
    <s v="Middle-aged"/>
    <s v="East"/>
    <s v="West Bengal"/>
    <n v="45000"/>
    <n v="29029.98"/>
    <n v="56.2"/>
    <s v="Male"/>
    <s v="A-"/>
    <b v="0"/>
    <b v="1"/>
    <b v="1"/>
    <n v="9"/>
    <s v="Lower-Middle"/>
    <n v="22.800113594872002"/>
    <b v="0"/>
    <b v="0"/>
    <s v="Appendicitis"/>
    <s v="Ongoing Treatment"/>
    <b v="1"/>
    <s v="Cigna"/>
    <x v="0"/>
    <x v="9"/>
  </r>
  <r>
    <s v="PID0908"/>
    <s v="Senior"/>
    <s v="East"/>
    <s v="West Bengal"/>
    <n v="800"/>
    <n v="0"/>
    <n v="47"/>
    <s v="Female"/>
    <s v="B+"/>
    <b v="0"/>
    <b v="0"/>
    <b v="0"/>
    <n v="40"/>
    <s v="Upper-Middle"/>
    <n v="20.613131003026183"/>
    <b v="0"/>
    <b v="0"/>
    <s v="Appendicitis"/>
    <s v="Critical"/>
    <b v="0"/>
    <n v="0"/>
    <x v="1"/>
    <x v="1"/>
  </r>
  <r>
    <s v="PID0909"/>
    <s v="Adult"/>
    <s v="North"/>
    <s v="Uttar Pradesh"/>
    <n v="90000"/>
    <n v="73214.95"/>
    <n v="101.1"/>
    <s v="Female"/>
    <s v="A-"/>
    <b v="0"/>
    <b v="0"/>
    <b v="1"/>
    <n v="2"/>
    <s v="Very Low"/>
    <n v="33.779945871896821"/>
    <b v="1"/>
    <b v="1"/>
    <s v="Childbirth"/>
    <s v="Recovered"/>
    <b v="1"/>
    <s v="Aetna"/>
    <x v="1"/>
    <x v="12"/>
  </r>
  <r>
    <s v="PID0910"/>
    <s v="Young Adult"/>
    <s v="South"/>
    <s v="Kerala"/>
    <n v="240000"/>
    <n v="175275.59999999998"/>
    <n v="98.8"/>
    <s v="Female"/>
    <s v="B+"/>
    <b v="1"/>
    <b v="0"/>
    <b v="1"/>
    <n v="20"/>
    <s v="Middle"/>
    <n v="35.005668934240369"/>
    <b v="1"/>
    <b v="1"/>
    <s v="Kidney Stones"/>
    <s v="Ongoing Treatment"/>
    <b v="1"/>
    <s v="Cigna"/>
    <x v="2"/>
    <x v="3"/>
  </r>
  <r>
    <s v="PID0911"/>
    <s v="Adult"/>
    <s v="South"/>
    <s v="Kerala"/>
    <n v="24000"/>
    <n v="17538.48"/>
    <n v="88.5"/>
    <s v="Male"/>
    <s v="A+"/>
    <b v="0"/>
    <b v="0"/>
    <b v="1"/>
    <n v="25"/>
    <s v="Middle"/>
    <n v="30.62283737024222"/>
    <b v="1"/>
    <b v="1"/>
    <s v="Kidney Stones"/>
    <s v="Critical"/>
    <b v="1"/>
    <s v="Cigna"/>
    <x v="1"/>
    <x v="10"/>
  </r>
  <r>
    <s v="PID0912"/>
    <s v="Middle-aged"/>
    <s v="East"/>
    <s v="West Bengal"/>
    <n v="200000"/>
    <n v="167277.44"/>
    <n v="64.7"/>
    <s v="Female"/>
    <s v="A-"/>
    <b v="0"/>
    <b v="0"/>
    <b v="1"/>
    <n v="9"/>
    <s v="Lower-Middle"/>
    <n v="23.764921946740131"/>
    <b v="0"/>
    <b v="0"/>
    <s v="Kidney Stones"/>
    <s v="Recovered"/>
    <b v="1"/>
    <s v="Medicare"/>
    <x v="1"/>
    <x v="1"/>
  </r>
  <r>
    <s v="PID0913"/>
    <s v="Middle-aged"/>
    <s v="West"/>
    <s v="Gujarat"/>
    <n v="200000"/>
    <n v="122030.24"/>
    <n v="61.7"/>
    <s v="Male"/>
    <s v="B+"/>
    <b v="0"/>
    <b v="0"/>
    <b v="1"/>
    <n v="15"/>
    <s v="Middle"/>
    <n v="21.860827664399096"/>
    <b v="0"/>
    <b v="0"/>
    <s v="Diabetes"/>
    <s v="Critical"/>
    <b v="1"/>
    <s v="Medicare"/>
    <x v="1"/>
    <x v="12"/>
  </r>
  <r>
    <s v="PID0914"/>
    <s v="Adult"/>
    <s v="North"/>
    <s v="Punjab"/>
    <n v="800"/>
    <n v="0"/>
    <n v="82.2"/>
    <s v="Female"/>
    <s v="O+"/>
    <b v="1"/>
    <b v="0"/>
    <b v="0"/>
    <n v="30"/>
    <s v="Upper-Middle"/>
    <n v="26.237671167289093"/>
    <b v="0"/>
    <b v="0"/>
    <s v="Appendicitis"/>
    <s v="Recovered"/>
    <b v="0"/>
    <n v="0"/>
    <x v="1"/>
    <x v="12"/>
  </r>
  <r>
    <s v="PID0915"/>
    <s v="Middle-aged"/>
    <s v="North"/>
    <s v="Uttar Pradesh"/>
    <n v="21000"/>
    <n v="14887.179999999998"/>
    <n v="104.3"/>
    <s v="Female"/>
    <s v="B-"/>
    <b v="0"/>
    <b v="1"/>
    <b v="1"/>
    <n v="2"/>
    <s v="Very Low"/>
    <n v="34.057142857142857"/>
    <b v="1"/>
    <b v="1"/>
    <s v="Respiratory Infection"/>
    <s v="Recovered"/>
    <b v="1"/>
    <s v="UnitedHealthcare"/>
    <x v="3"/>
    <x v="16"/>
  </r>
  <r>
    <s v="PID0916"/>
    <s v="Middle-aged"/>
    <s v="South"/>
    <s v="Karnataka"/>
    <n v="30000"/>
    <n v="17119.650000000001"/>
    <n v="75.900000000000006"/>
    <s v="Male"/>
    <s v="AB+"/>
    <b v="0"/>
    <b v="1"/>
    <b v="1"/>
    <n v="40"/>
    <s v="Upper-Middle"/>
    <n v="32.851454293628812"/>
    <b v="1"/>
    <b v="1"/>
    <s v="Fractured Arm"/>
    <s v="Critical"/>
    <b v="1"/>
    <s v="UnitedHealthcare"/>
    <x v="6"/>
    <x v="6"/>
  </r>
  <r>
    <s v="PID0917"/>
    <s v="Senior"/>
    <s v="South"/>
    <s v="Tamil Nadu"/>
    <n v="800"/>
    <n v="489.64"/>
    <n v="84.4"/>
    <s v="Female"/>
    <s v="O+"/>
    <b v="1"/>
    <b v="0"/>
    <b v="1"/>
    <n v="12"/>
    <s v="Middle"/>
    <n v="31.766344235763487"/>
    <b v="1"/>
    <b v="1"/>
    <s v="Heart Attack"/>
    <s v="Recovered"/>
    <b v="1"/>
    <s v="UnitedHealthcare"/>
    <x v="3"/>
    <x v="15"/>
  </r>
  <r>
    <s v="PID0918"/>
    <s v="Middle-aged"/>
    <s v="South"/>
    <s v="Karnataka"/>
    <n v="240000"/>
    <n v="141203.04"/>
    <n v="90.7"/>
    <s v="Male"/>
    <s v="AB-"/>
    <b v="1"/>
    <b v="0"/>
    <b v="1"/>
    <n v="12"/>
    <s v="Middle"/>
    <n v="32.914791696908118"/>
    <b v="1"/>
    <b v="1"/>
    <s v="Heart Disease"/>
    <s v="Recovered"/>
    <b v="1"/>
    <s v="Aetna"/>
    <x v="0"/>
    <x v="13"/>
  </r>
  <r>
    <s v="PID0919"/>
    <s v="Adult"/>
    <s v="East"/>
    <s v="West Bengal"/>
    <n v="18000"/>
    <n v="0"/>
    <n v="87.6"/>
    <s v="Male"/>
    <s v="O-"/>
    <b v="1"/>
    <b v="0"/>
    <b v="0"/>
    <n v="30"/>
    <s v="Upper-Middle"/>
    <n v="33.794992477142081"/>
    <b v="1"/>
    <b v="1"/>
    <s v="Appendicitis"/>
    <s v="Recovered"/>
    <b v="0"/>
    <n v="0"/>
    <x v="0"/>
    <x v="9"/>
  </r>
  <r>
    <s v="PID0920"/>
    <s v="Adult"/>
    <s v="East"/>
    <s v="West Bengal"/>
    <n v="30000"/>
    <n v="26468.73"/>
    <n v="61.7"/>
    <s v="Female"/>
    <s v="AB+"/>
    <b v="0"/>
    <b v="1"/>
    <b v="1"/>
    <n v="7"/>
    <s v="Lower-Middle"/>
    <n v="20.855868036776638"/>
    <b v="0"/>
    <b v="0"/>
    <s v="Kidney Stones"/>
    <s v="Recovered"/>
    <b v="1"/>
    <s v="Blue Cross"/>
    <x v="0"/>
    <x v="14"/>
  </r>
  <r>
    <s v="PID0921"/>
    <s v="Adult"/>
    <s v="South"/>
    <s v="Karnataka"/>
    <n v="21000"/>
    <n v="0"/>
    <n v="78.599999999999994"/>
    <s v="Female"/>
    <s v="A+"/>
    <b v="0"/>
    <b v="1"/>
    <b v="0"/>
    <n v="20"/>
    <s v="Middle"/>
    <n v="26.262153763907911"/>
    <b v="0"/>
    <b v="0"/>
    <s v="Fractured Leg"/>
    <s v="Critical"/>
    <b v="0"/>
    <n v="0"/>
    <x v="0"/>
    <x v="0"/>
  </r>
  <r>
    <s v="PID0922"/>
    <s v="Middle-aged"/>
    <s v="South"/>
    <s v="Kerala"/>
    <n v="30000"/>
    <n v="25596.75"/>
    <n v="73.900000000000006"/>
    <s v="Male"/>
    <s v="AB-"/>
    <b v="0"/>
    <b v="1"/>
    <b v="1"/>
    <n v="20"/>
    <s v="Middle"/>
    <n v="28.158817253467458"/>
    <b v="1"/>
    <b v="1"/>
    <s v="Fractured Leg"/>
    <s v="Recovered"/>
    <b v="1"/>
    <s v="Medicare"/>
    <x v="1"/>
    <x v="11"/>
  </r>
  <r>
    <s v="PID0923"/>
    <s v="Adult"/>
    <s v="South"/>
    <s v="Tamil Nadu"/>
    <n v="100"/>
    <n v="54.98"/>
    <n v="92"/>
    <s v="Female"/>
    <s v="A+"/>
    <b v="0"/>
    <b v="0"/>
    <b v="1"/>
    <n v="3"/>
    <s v="Low"/>
    <n v="32.596371882086174"/>
    <b v="1"/>
    <b v="1"/>
    <s v="Allergic Reaction"/>
    <s v="Ongoing Treatment"/>
    <b v="1"/>
    <s v="Blue Cross"/>
    <x v="1"/>
    <x v="1"/>
  </r>
  <r>
    <s v="PID0924"/>
    <s v="Middle-aged"/>
    <s v="West"/>
    <s v="Gujarat"/>
    <n v="30000"/>
    <n v="24991.23"/>
    <n v="96.2"/>
    <s v="Male"/>
    <s v="B-"/>
    <b v="0"/>
    <b v="1"/>
    <b v="1"/>
    <n v="150"/>
    <s v="Very High"/>
    <n v="31.412244897959184"/>
    <b v="1"/>
    <b v="1"/>
    <s v="Appendicitis"/>
    <s v="Ongoing Treatment"/>
    <b v="1"/>
    <s v="Cigna"/>
    <x v="0"/>
    <x v="0"/>
  </r>
  <r>
    <s v="PID0925"/>
    <s v="Middle-aged"/>
    <s v="West"/>
    <s v="Maharashtra"/>
    <n v="12000"/>
    <n v="7718.94"/>
    <n v="69.7"/>
    <s v="Male"/>
    <s v="B-"/>
    <b v="1"/>
    <b v="1"/>
    <b v="1"/>
    <n v="400"/>
    <s v="Ultra High"/>
    <n v="26.233580488539278"/>
    <b v="0"/>
    <b v="0"/>
    <s v="Diabetes"/>
    <s v="Ongoing Treatment"/>
    <b v="1"/>
    <s v="Cigna"/>
    <x v="3"/>
    <x v="4"/>
  </r>
  <r>
    <s v="PID0926"/>
    <s v="Adult"/>
    <s v="South"/>
    <s v="Kerala"/>
    <n v="30000"/>
    <n v="0"/>
    <n v="92.9"/>
    <s v="Male"/>
    <s v="B-"/>
    <b v="0"/>
    <b v="0"/>
    <b v="0"/>
    <n v="15"/>
    <s v="Middle"/>
    <n v="28.994101307699513"/>
    <b v="1"/>
    <b v="1"/>
    <s v="Hypertension"/>
    <s v="Recovered"/>
    <b v="0"/>
    <n v="0"/>
    <x v="3"/>
    <x v="15"/>
  </r>
  <r>
    <s v="PID0927"/>
    <s v="Middle-aged"/>
    <s v="South"/>
    <s v="Karnataka"/>
    <n v="30000"/>
    <n v="20388.21"/>
    <n v="75.599999999999994"/>
    <s v="Female"/>
    <s v="O-"/>
    <b v="1"/>
    <b v="0"/>
    <b v="1"/>
    <n v="20"/>
    <s v="Middle"/>
    <n v="31.467221644120702"/>
    <b v="1"/>
    <b v="1"/>
    <s v="Heart Attack"/>
    <s v="Ongoing Treatment"/>
    <b v="1"/>
    <s v="Cigna"/>
    <x v="0"/>
    <x v="13"/>
  </r>
  <r>
    <s v="PID0928"/>
    <s v="Senior"/>
    <s v="East"/>
    <s v="West Bengal"/>
    <n v="21000"/>
    <n v="12310.970000000001"/>
    <n v="88.5"/>
    <s v="Male"/>
    <s v="AB+"/>
    <b v="1"/>
    <b v="0"/>
    <b v="1"/>
    <n v="5"/>
    <s v="Low"/>
    <n v="34.570312499999993"/>
    <b v="1"/>
    <b v="1"/>
    <s v="Diabetes"/>
    <s v="Ongoing Treatment"/>
    <b v="1"/>
    <s v="Cigna"/>
    <x v="1"/>
    <x v="10"/>
  </r>
  <r>
    <s v="PID0929"/>
    <s v="Middle-aged"/>
    <s v="South"/>
    <s v="Kerala"/>
    <n v="18000"/>
    <n v="12931.32"/>
    <n v="67.5"/>
    <s v="Male"/>
    <s v="AB-"/>
    <b v="1"/>
    <b v="1"/>
    <b v="1"/>
    <n v="5"/>
    <s v="Low"/>
    <n v="28.461797942317425"/>
    <b v="1"/>
    <b v="1"/>
    <s v="Childbirth"/>
    <s v="Critical"/>
    <b v="1"/>
    <s v="Aetna"/>
    <x v="0"/>
    <x v="9"/>
  </r>
  <r>
    <s v="PID0930"/>
    <s v="Middle-aged"/>
    <s v="South"/>
    <s v="Kerala"/>
    <n v="800"/>
    <n v="659.52"/>
    <n v="93.5"/>
    <s v="Male"/>
    <s v="B+"/>
    <b v="0"/>
    <b v="0"/>
    <b v="1"/>
    <n v="20"/>
    <s v="Middle"/>
    <n v="33.127834467120188"/>
    <b v="1"/>
    <b v="1"/>
    <s v="Stroke"/>
    <s v="Recovered"/>
    <b v="1"/>
    <s v="Aetna"/>
    <x v="0"/>
    <x v="9"/>
  </r>
  <r>
    <s v="PID0931"/>
    <s v="Adult"/>
    <s v="South"/>
    <s v="Kerala"/>
    <n v="45000"/>
    <n v="26108.25"/>
    <n v="91.6"/>
    <s v="Female"/>
    <s v="O-"/>
    <b v="1"/>
    <b v="0"/>
    <b v="1"/>
    <n v="7"/>
    <s v="Lower-Middle"/>
    <n v="30.605766981857059"/>
    <b v="1"/>
    <b v="1"/>
    <s v="Childbirth"/>
    <s v="Recovered"/>
    <b v="1"/>
    <s v="UnitedHealthcare"/>
    <x v="0"/>
    <x v="14"/>
  </r>
  <r>
    <s v="PID0932"/>
    <s v="Elderly"/>
    <s v="West"/>
    <s v="Maharashtra"/>
    <n v="32000"/>
    <n v="24113.32"/>
    <n v="67.5"/>
    <s v="Male"/>
    <s v="A+"/>
    <b v="0"/>
    <b v="1"/>
    <b v="1"/>
    <n v="50"/>
    <s v="Upper-Middle"/>
    <n v="25.096668649613331"/>
    <b v="0"/>
    <b v="0"/>
    <s v="Stroke"/>
    <s v="Critical"/>
    <b v="1"/>
    <s v="Cigna"/>
    <x v="0"/>
    <x v="9"/>
  </r>
  <r>
    <s v="PID0933"/>
    <s v="Middle-aged"/>
    <s v="South"/>
    <s v="Tamil Nadu"/>
    <n v="16000"/>
    <n v="0"/>
    <n v="89.4"/>
    <s v="Male"/>
    <s v="B+"/>
    <b v="0"/>
    <b v="0"/>
    <b v="0"/>
    <n v="9"/>
    <s v="Lower-Middle"/>
    <n v="30.573509797886533"/>
    <b v="1"/>
    <b v="1"/>
    <s v="Hypertension"/>
    <s v="Recovered"/>
    <b v="0"/>
    <n v="0"/>
    <x v="0"/>
    <x v="14"/>
  </r>
  <r>
    <s v="PID0934"/>
    <s v="Adult"/>
    <s v="South"/>
    <s v="Karnataka"/>
    <n v="90000"/>
    <n v="71308.7"/>
    <n v="82.7"/>
    <s v="Male"/>
    <s v="O-"/>
    <b v="0"/>
    <b v="0"/>
    <b v="1"/>
    <n v="25"/>
    <s v="Middle"/>
    <n v="30.011612715923938"/>
    <b v="1"/>
    <b v="1"/>
    <s v="Hypertension"/>
    <s v="Ongoing Treatment"/>
    <b v="1"/>
    <s v="Medicare"/>
    <x v="0"/>
    <x v="9"/>
  </r>
  <r>
    <s v="PID0935"/>
    <s v="Middle-aged"/>
    <s v="West"/>
    <s v="Gujarat"/>
    <n v="18000"/>
    <n v="11953.2"/>
    <n v="98.4"/>
    <s v="Male"/>
    <s v="AB-"/>
    <b v="0"/>
    <b v="0"/>
    <b v="1"/>
    <n v="0"/>
    <s v="Very Low"/>
    <n v="34.863945578231302"/>
    <b v="1"/>
    <b v="1"/>
    <s v="Cancer"/>
    <s v="Ongoing Treatment"/>
    <b v="1"/>
    <s v="Aetna"/>
    <x v="0"/>
    <x v="0"/>
  </r>
  <r>
    <s v="PID0936"/>
    <s v="Senior"/>
    <s v="South"/>
    <s v="Kerala"/>
    <n v="3000"/>
    <n v="2158.5299999999997"/>
    <n v="65"/>
    <s v="Male"/>
    <s v="A+"/>
    <b v="0"/>
    <b v="1"/>
    <b v="1"/>
    <n v="12"/>
    <s v="Middle"/>
    <n v="26.709401709401707"/>
    <b v="0"/>
    <b v="0"/>
    <s v="Hypertension"/>
    <s v="Recovered"/>
    <b v="1"/>
    <s v="Cigna"/>
    <x v="1"/>
    <x v="1"/>
  </r>
  <r>
    <s v="PID0937"/>
    <s v="Middle-aged"/>
    <s v="East"/>
    <s v="West Bengal"/>
    <n v="45000"/>
    <n v="23279.82"/>
    <n v="71.3"/>
    <s v="Male"/>
    <s v="O-"/>
    <b v="0"/>
    <b v="1"/>
    <b v="1"/>
    <n v="5"/>
    <s v="Low"/>
    <n v="30.860457063711909"/>
    <b v="1"/>
    <b v="1"/>
    <s v="Appendicitis"/>
    <s v="Critical"/>
    <b v="1"/>
    <s v="UnitedHealthcare"/>
    <x v="0"/>
    <x v="13"/>
  </r>
  <r>
    <s v="PID0938"/>
    <s v="Adult"/>
    <s v="North"/>
    <s v="Punjab"/>
    <n v="240000"/>
    <n v="121635.36000000002"/>
    <n v="90.4"/>
    <s v="Female"/>
    <s v="A+"/>
    <b v="0"/>
    <b v="0"/>
    <b v="1"/>
    <n v="15"/>
    <s v="Middle"/>
    <n v="30.204818069430988"/>
    <b v="1"/>
    <b v="1"/>
    <s v="Fractured Leg"/>
    <s v="Critical"/>
    <b v="1"/>
    <s v="Cigna"/>
    <x v="3"/>
    <x v="4"/>
  </r>
  <r>
    <s v="PID0939"/>
    <s v="Adult"/>
    <s v="West"/>
    <s v="Gujarat"/>
    <n v="12000"/>
    <n v="9631.86"/>
    <n v="94.2"/>
    <s v="Male"/>
    <s v="AB-"/>
    <b v="1"/>
    <b v="0"/>
    <b v="1"/>
    <n v="20"/>
    <s v="Middle"/>
    <n v="34.184932501088696"/>
    <b v="1"/>
    <b v="1"/>
    <s v="Fractured Arm"/>
    <s v="Critical"/>
    <b v="1"/>
    <s v="Medicare"/>
    <x v="0"/>
    <x v="0"/>
  </r>
  <r>
    <s v="PID0940"/>
    <s v="Middle-aged"/>
    <s v="East"/>
    <s v="West Bengal"/>
    <n v="60000"/>
    <n v="51124"/>
    <n v="79.900000000000006"/>
    <s v="Male"/>
    <s v="A-"/>
    <b v="1"/>
    <b v="0"/>
    <b v="1"/>
    <n v="5"/>
    <s v="Low"/>
    <n v="32.415108117976388"/>
    <b v="1"/>
    <b v="1"/>
    <s v="Heart Disease"/>
    <s v="Ongoing Treatment"/>
    <b v="1"/>
    <s v="Cigna"/>
    <x v="0"/>
    <x v="13"/>
  </r>
  <r>
    <s v="PID0941"/>
    <s v="Middle-aged"/>
    <s v="North"/>
    <s v="Punjab"/>
    <n v="75000"/>
    <n v="39747.550000000003"/>
    <n v="66.599999999999994"/>
    <s v="Female"/>
    <s v="B-"/>
    <b v="0"/>
    <b v="0"/>
    <b v="1"/>
    <n v="20"/>
    <s v="Middle"/>
    <n v="23.880382946681486"/>
    <b v="0"/>
    <b v="0"/>
    <s v="Fractured Arm"/>
    <s v="Ongoing Treatment"/>
    <b v="1"/>
    <s v="Medicare"/>
    <x v="2"/>
    <x v="2"/>
  </r>
  <r>
    <s v="PID0942"/>
    <s v="Adult"/>
    <s v="East"/>
    <s v="West Bengal"/>
    <n v="4000"/>
    <n v="2011.16"/>
    <n v="92.8"/>
    <s v="Male"/>
    <s v="O+"/>
    <b v="1"/>
    <b v="0"/>
    <b v="1"/>
    <n v="9"/>
    <s v="Lower-Middle"/>
    <n v="34.927923519891607"/>
    <b v="1"/>
    <b v="1"/>
    <s v="Respiratory Infection"/>
    <s v="Critical"/>
    <b v="1"/>
    <s v="Blue Cross"/>
    <x v="1"/>
    <x v="12"/>
  </r>
  <r>
    <s v="PID0943"/>
    <s v="Middle-aged"/>
    <s v="North"/>
    <s v="Uttar Pradesh"/>
    <n v="240000"/>
    <n v="0"/>
    <n v="50.1"/>
    <s v="Female"/>
    <s v="AB+"/>
    <b v="0"/>
    <b v="1"/>
    <b v="0"/>
    <n v="2"/>
    <s v="Very Low"/>
    <n v="20.586785009861931"/>
    <b v="0"/>
    <b v="0"/>
    <s v="Diabetes"/>
    <s v="Recovered"/>
    <b v="0"/>
    <n v="0"/>
    <x v="0"/>
    <x v="13"/>
  </r>
  <r>
    <s v="PID0944"/>
    <s v="Senior"/>
    <s v="West"/>
    <s v="Maharashtra"/>
    <n v="3000"/>
    <n v="2174.79"/>
    <n v="90.7"/>
    <s v="Male"/>
    <s v="A-"/>
    <b v="0"/>
    <b v="0"/>
    <b v="1"/>
    <n v="12"/>
    <s v="Middle"/>
    <n v="34.990933991744143"/>
    <b v="1"/>
    <b v="1"/>
    <s v="Fractured Arm"/>
    <s v="Ongoing Treatment"/>
    <b v="1"/>
    <s v="Cigna"/>
    <x v="5"/>
    <x v="6"/>
  </r>
  <r>
    <s v="PID0945"/>
    <s v="Adult"/>
    <s v="East"/>
    <s v="West Bengal"/>
    <n v="100"/>
    <n v="59.3"/>
    <n v="105.5"/>
    <s v="Female"/>
    <s v="O-"/>
    <b v="0"/>
    <b v="0"/>
    <b v="1"/>
    <n v="2"/>
    <s v="Very Low"/>
    <n v="33.674869928819938"/>
    <b v="1"/>
    <b v="1"/>
    <s v="Childbirth"/>
    <s v="Recovered"/>
    <b v="1"/>
    <s v="Aetna"/>
    <x v="0"/>
    <x v="14"/>
  </r>
  <r>
    <s v="PID0946"/>
    <s v="Middle-aged"/>
    <s v="North"/>
    <s v="Uttar Pradesh"/>
    <n v="500"/>
    <n v="429.54"/>
    <n v="78.8"/>
    <s v="Male"/>
    <s v="B-"/>
    <b v="0"/>
    <b v="0"/>
    <b v="1"/>
    <n v="1"/>
    <s v="Very Low"/>
    <n v="28.254867510488005"/>
    <b v="1"/>
    <b v="1"/>
    <s v="Heart Attack"/>
    <s v="Ongoing Treatment"/>
    <b v="1"/>
    <s v="Medicare"/>
    <x v="3"/>
    <x v="5"/>
  </r>
  <r>
    <s v="PID0947"/>
    <s v="Middle-aged"/>
    <s v="East"/>
    <s v="West Bengal"/>
    <n v="40000"/>
    <n v="29043.600000000002"/>
    <n v="69"/>
    <s v="Female"/>
    <s v="A+"/>
    <b v="0"/>
    <b v="0"/>
    <b v="1"/>
    <n v="3"/>
    <s v="Low"/>
    <n v="26.291723822588015"/>
    <b v="0"/>
    <b v="0"/>
    <s v="Prostate Cancer"/>
    <s v="Ongoing Treatment"/>
    <b v="1"/>
    <s v="UnitedHealthcare"/>
    <x v="2"/>
    <x v="8"/>
  </r>
  <r>
    <s v="PID0948"/>
    <s v="Adult"/>
    <s v="South"/>
    <s v="Karnataka"/>
    <n v="3000"/>
    <n v="0"/>
    <n v="92"/>
    <s v="Male"/>
    <s v="A+"/>
    <b v="1"/>
    <b v="0"/>
    <b v="0"/>
    <n v="40"/>
    <s v="Upper-Middle"/>
    <n v="34.205829863176689"/>
    <b v="1"/>
    <b v="1"/>
    <s v="Cancer"/>
    <s v="Critical"/>
    <b v="0"/>
    <n v="0"/>
    <x v="2"/>
    <x v="8"/>
  </r>
  <r>
    <s v="PID0949"/>
    <s v="Middle-aged"/>
    <s v="West"/>
    <s v="Maharashtra"/>
    <n v="240000"/>
    <n v="167688.48000000001"/>
    <n v="78.5"/>
    <s v="Female"/>
    <s v="AB-"/>
    <b v="1"/>
    <b v="0"/>
    <b v="1"/>
    <n v="7"/>
    <s v="Lower-Middle"/>
    <n v="31.445281204935103"/>
    <b v="1"/>
    <b v="1"/>
    <s v="Kidney Stones"/>
    <s v="Critical"/>
    <b v="1"/>
    <s v="UnitedHealthcare"/>
    <x v="4"/>
    <x v="16"/>
  </r>
  <r>
    <s v="PID0950"/>
    <s v="Adult"/>
    <s v="South"/>
    <s v="Kerala"/>
    <n v="500"/>
    <n v="0"/>
    <n v="97.8"/>
    <s v="Male"/>
    <s v="A+"/>
    <b v="0"/>
    <b v="1"/>
    <b v="0"/>
    <n v="70"/>
    <s v="High"/>
    <n v="33.058409951325046"/>
    <b v="1"/>
    <b v="1"/>
    <s v="Respiratory Infection"/>
    <s v="Critical"/>
    <b v="0"/>
    <n v="0"/>
    <x v="0"/>
    <x v="0"/>
  </r>
  <r>
    <s v="PID0951"/>
    <s v="Middle-aged"/>
    <s v="East"/>
    <s v="West Bengal"/>
    <n v="21000"/>
    <n v="13389.46"/>
    <n v="71.5"/>
    <s v="Male"/>
    <s v="AB+"/>
    <b v="0"/>
    <b v="0"/>
    <b v="1"/>
    <n v="5"/>
    <s v="Low"/>
    <n v="26.583878643664491"/>
    <b v="0"/>
    <b v="0"/>
    <s v="Childbirth"/>
    <s v="Critical"/>
    <b v="1"/>
    <s v="Medicare"/>
    <x v="1"/>
    <x v="12"/>
  </r>
  <r>
    <s v="PID0952"/>
    <s v="Senior"/>
    <s v="West"/>
    <s v="Maharashtra"/>
    <n v="60000"/>
    <n v="36306.879999999997"/>
    <n v="77.2"/>
    <s v="Male"/>
    <s v="AB-"/>
    <b v="0"/>
    <b v="0"/>
    <b v="1"/>
    <n v="12"/>
    <s v="Middle"/>
    <n v="32.133194588969822"/>
    <b v="1"/>
    <b v="1"/>
    <s v="Diabetes"/>
    <s v="Recovered"/>
    <b v="1"/>
    <s v="Blue Cross"/>
    <x v="1"/>
    <x v="10"/>
  </r>
  <r>
    <s v="PID0953"/>
    <s v="Middle-aged"/>
    <s v="West"/>
    <s v="Gujarat"/>
    <n v="3000"/>
    <n v="0"/>
    <n v="64.400000000000006"/>
    <s v="Female"/>
    <s v="O+"/>
    <b v="0"/>
    <b v="0"/>
    <b v="0"/>
    <n v="70"/>
    <s v="High"/>
    <n v="26.462853385930309"/>
    <b v="0"/>
    <b v="0"/>
    <s v="Osteoarthritis"/>
    <s v="Critical"/>
    <b v="0"/>
    <n v="0"/>
    <x v="0"/>
    <x v="0"/>
  </r>
  <r>
    <s v="PID0954"/>
    <s v="Middle-aged"/>
    <s v="West"/>
    <s v="Maharashtra"/>
    <n v="18000"/>
    <n v="0"/>
    <n v="68.900000000000006"/>
    <s v="Female"/>
    <s v="AB-"/>
    <b v="1"/>
    <b v="1"/>
    <b v="0"/>
    <n v="9"/>
    <s v="Lower-Middle"/>
    <n v="23.562805649601589"/>
    <b v="0"/>
    <b v="0"/>
    <s v="Appendicitis"/>
    <s v="Critical"/>
    <b v="0"/>
    <n v="0"/>
    <x v="6"/>
    <x v="6"/>
  </r>
  <r>
    <s v="PID0955"/>
    <s v="Adult"/>
    <s v="South"/>
    <s v="Karnataka"/>
    <n v="300000"/>
    <n v="261149.4"/>
    <n v="51.9"/>
    <s v="Male"/>
    <s v="O-"/>
    <b v="0"/>
    <b v="1"/>
    <b v="1"/>
    <n v="30"/>
    <s v="Upper-Middle"/>
    <n v="20.022375679950617"/>
    <b v="0"/>
    <b v="0"/>
    <s v="Cancer"/>
    <s v="Critical"/>
    <b v="1"/>
    <s v="Cigna"/>
    <x v="0"/>
    <x v="0"/>
  </r>
  <r>
    <s v="PID0956"/>
    <s v="Adult"/>
    <s v="South"/>
    <s v="Tamil Nadu"/>
    <n v="200"/>
    <n v="168.02"/>
    <n v="87"/>
    <s v="Female"/>
    <s v="O-"/>
    <b v="0"/>
    <b v="1"/>
    <b v="1"/>
    <n v="15"/>
    <s v="Middle"/>
    <n v="33.150434385002278"/>
    <b v="1"/>
    <b v="1"/>
    <s v="Diabetes"/>
    <s v="Recovered"/>
    <b v="1"/>
    <s v="Blue Cross"/>
    <x v="4"/>
    <x v="4"/>
  </r>
  <r>
    <s v="PID0957"/>
    <s v="Middle-aged"/>
    <s v="East"/>
    <s v="West Bengal"/>
    <n v="60000"/>
    <n v="33469.15"/>
    <n v="97.6"/>
    <s v="Female"/>
    <s v="AB+"/>
    <b v="0"/>
    <b v="1"/>
    <b v="1"/>
    <n v="3"/>
    <s v="Low"/>
    <n v="32.610511543987435"/>
    <b v="1"/>
    <b v="1"/>
    <s v="Fractured Leg"/>
    <s v="Recovered"/>
    <b v="1"/>
    <s v="Aetna"/>
    <x v="4"/>
    <x v="4"/>
  </r>
  <r>
    <s v="PID0958"/>
    <s v="Adult"/>
    <s v="South"/>
    <s v="Karnataka"/>
    <n v="18000"/>
    <n v="0"/>
    <n v="85.4"/>
    <s v="Female"/>
    <s v="A+"/>
    <b v="0"/>
    <b v="0"/>
    <b v="0"/>
    <n v="9"/>
    <s v="Lower-Middle"/>
    <n v="28.207160787422382"/>
    <b v="1"/>
    <b v="1"/>
    <s v="Respiratory Infection"/>
    <s v="Ongoing Treatment"/>
    <b v="0"/>
    <n v="0"/>
    <x v="3"/>
    <x v="5"/>
  </r>
  <r>
    <s v="PID0959"/>
    <s v="Adult"/>
    <s v="West"/>
    <s v="Maharashtra"/>
    <n v="250000"/>
    <n v="0"/>
    <n v="56.2"/>
    <s v="Male"/>
    <s v="O-"/>
    <b v="0"/>
    <b v="0"/>
    <b v="0"/>
    <n v="20"/>
    <s v="Middle"/>
    <n v="21.953124999999996"/>
    <b v="0"/>
    <b v="0"/>
    <s v="Prostate Cancer"/>
    <s v="Recovered"/>
    <b v="0"/>
    <n v="0"/>
    <x v="2"/>
    <x v="3"/>
  </r>
  <r>
    <s v="PID0960"/>
    <s v="Adult"/>
    <s v="West"/>
    <s v="Maharashtra"/>
    <n v="2000"/>
    <n v="1221.58"/>
    <n v="60.3"/>
    <s v="Male"/>
    <s v="AB+"/>
    <b v="0"/>
    <b v="0"/>
    <b v="1"/>
    <n v="70"/>
    <s v="High"/>
    <n v="22.41969066032124"/>
    <b v="0"/>
    <b v="0"/>
    <s v="Kidney Stones"/>
    <s v="Critical"/>
    <b v="1"/>
    <s v="UnitedHealthcare"/>
    <x v="0"/>
    <x v="9"/>
  </r>
  <r>
    <s v="PID0961"/>
    <s v="Adult"/>
    <s v="West"/>
    <s v="Gujarat"/>
    <n v="200000"/>
    <n v="175466.69999999998"/>
    <n v="83"/>
    <s v="Male"/>
    <s v="AB-"/>
    <b v="0"/>
    <b v="0"/>
    <b v="1"/>
    <n v="7"/>
    <s v="Lower-Middle"/>
    <n v="31.239414355075468"/>
    <b v="1"/>
    <b v="1"/>
    <s v="Stroke"/>
    <s v="Critical"/>
    <b v="1"/>
    <s v="UnitedHealthcare"/>
    <x v="2"/>
    <x v="2"/>
  </r>
  <r>
    <s v="PID0962"/>
    <s v="Adult"/>
    <s v="South"/>
    <s v="Karnataka"/>
    <n v="32000"/>
    <n v="24734.400000000001"/>
    <n v="101"/>
    <s v="Female"/>
    <s v="A-"/>
    <b v="0"/>
    <b v="0"/>
    <b v="1"/>
    <n v="25"/>
    <s v="Middle"/>
    <n v="34.540542389111181"/>
    <b v="1"/>
    <b v="1"/>
    <s v="Appendicitis"/>
    <s v="Recovered"/>
    <b v="1"/>
    <s v="Cigna"/>
    <x v="0"/>
    <x v="13"/>
  </r>
  <r>
    <s v="PID0963"/>
    <s v="Senior"/>
    <s v="North"/>
    <s v="Punjab"/>
    <n v="18000"/>
    <n v="12295.349999999999"/>
    <n v="80.900000000000006"/>
    <s v="Male"/>
    <s v="B+"/>
    <b v="1"/>
    <b v="1"/>
    <b v="1"/>
    <n v="20"/>
    <s v="Middle"/>
    <n v="30.449019534043437"/>
    <b v="1"/>
    <b v="1"/>
    <s v="Respiratory Infection"/>
    <s v="Ongoing Treatment"/>
    <b v="1"/>
    <s v="UnitedHealthcare"/>
    <x v="0"/>
    <x v="13"/>
  </r>
  <r>
    <s v="PID0964"/>
    <s v="Adult"/>
    <s v="North"/>
    <s v="Punjab"/>
    <n v="200000"/>
    <n v="101959.59999999999"/>
    <n v="61.8"/>
    <s v="Male"/>
    <s v="O+"/>
    <s v="No"/>
    <b v="1"/>
    <b v="1"/>
    <n v="70"/>
    <s v="High"/>
    <n v="21.384083044982699"/>
    <b v="0"/>
    <b v="0"/>
    <s v="Childbirth"/>
    <s v="Recovered"/>
    <b v="1"/>
    <s v="Medicare"/>
    <x v="0"/>
    <x v="14"/>
  </r>
  <r>
    <s v="PID0965"/>
    <s v="Adult"/>
    <s v="South"/>
    <s v="Tamil Nadu"/>
    <n v="200000"/>
    <n v="134773.5"/>
    <n v="82.3"/>
    <s v="Male"/>
    <s v="A+"/>
    <b v="0"/>
    <b v="0"/>
    <b v="1"/>
    <n v="3"/>
    <s v="Low"/>
    <n v="29.159580498866216"/>
    <b v="1"/>
    <b v="1"/>
    <s v="Respiratory Infection"/>
    <s v="Ongoing Treatment"/>
    <b v="1"/>
    <s v="Medicare"/>
    <x v="0"/>
    <x v="13"/>
  </r>
  <r>
    <s v="PID0966"/>
    <s v="Middle-aged"/>
    <s v="South"/>
    <s v="Kerala"/>
    <n v="75000"/>
    <n v="52198.75"/>
    <n v="87.2"/>
    <s v="Male"/>
    <s v="B-"/>
    <b v="0"/>
    <b v="0"/>
    <b v="1"/>
    <n v="40"/>
    <s v="Upper-Middle"/>
    <n v="30.531143867511645"/>
    <b v="1"/>
    <b v="1"/>
    <s v="Cancer"/>
    <s v="Critical"/>
    <b v="1"/>
    <s v="Cigna"/>
    <x v="4"/>
    <x v="5"/>
  </r>
  <r>
    <s v="PID0967"/>
    <s v="Middle-aged"/>
    <s v="East"/>
    <s v="West Bengal"/>
    <n v="32000"/>
    <n v="24839.56"/>
    <n v="85.2"/>
    <s v="Male"/>
    <s v="AB-"/>
    <b v="0"/>
    <b v="0"/>
    <b v="1"/>
    <n v="4"/>
    <s v="Low"/>
    <n v="31.294765840220389"/>
    <b v="1"/>
    <b v="1"/>
    <s v="Heart Attack"/>
    <s v="Recovered"/>
    <b v="1"/>
    <s v="Aetna"/>
    <x v="4"/>
    <x v="16"/>
  </r>
  <r>
    <s v="PID0968"/>
    <s v="Adult"/>
    <s v="West"/>
    <s v="Maharashtra"/>
    <n v="90000"/>
    <n v="64257.700000000004"/>
    <n v="59.1"/>
    <s v="Female"/>
    <s v="AB-"/>
    <b v="1"/>
    <b v="0"/>
    <b v="1"/>
    <n v="12"/>
    <s v="Middle"/>
    <n v="22.800046294510242"/>
    <b v="0"/>
    <b v="0"/>
    <s v="Prostate Cancer"/>
    <s v="Recovered"/>
    <b v="1"/>
    <s v="Blue Cross"/>
    <x v="1"/>
    <x v="11"/>
  </r>
  <r>
    <s v="PID0969"/>
    <s v="Middle-aged"/>
    <s v="North"/>
    <s v="Uttar Pradesh"/>
    <n v="12000"/>
    <n v="7562.2800000000007"/>
    <n v="82.4"/>
    <s v="Female"/>
    <s v="AB-"/>
    <b v="0"/>
    <b v="0"/>
    <b v="1"/>
    <n v="2"/>
    <s v="Very Low"/>
    <n v="31.788897033293466"/>
    <b v="1"/>
    <b v="1"/>
    <s v="Respiratory Infection"/>
    <s v="Ongoing Treatment"/>
    <b v="1"/>
    <s v="Medicare"/>
    <x v="2"/>
    <x v="8"/>
  </r>
  <r>
    <s v="PID0970"/>
    <s v="Middle-aged"/>
    <s v="South"/>
    <s v="Kerala"/>
    <n v="30000"/>
    <n v="20021.16"/>
    <n v="86.2"/>
    <s v="Female"/>
    <s v="A+"/>
    <b v="0"/>
    <b v="0"/>
    <b v="1"/>
    <n v="120"/>
    <s v="Very High"/>
    <n v="33.254889857644379"/>
    <b v="1"/>
    <b v="1"/>
    <s v="Stroke"/>
    <s v="Ongoing Treatment"/>
    <b v="1"/>
    <s v="Blue Cross"/>
    <x v="0"/>
    <x v="0"/>
  </r>
  <r>
    <s v="PID0971"/>
    <s v="Middle-aged"/>
    <s v="West"/>
    <s v="Maharashtra"/>
    <n v="100"/>
    <n v="0"/>
    <n v="61.8"/>
    <s v="Male"/>
    <s v="B-"/>
    <b v="0"/>
    <b v="0"/>
    <b v="0"/>
    <n v="30"/>
    <s v="Upper-Middle"/>
    <n v="23.26019044751402"/>
    <b v="0"/>
    <b v="0"/>
    <s v="Appendicitis"/>
    <s v="Critical"/>
    <b v="0"/>
    <n v="0"/>
    <x v="2"/>
    <x v="8"/>
  </r>
  <r>
    <s v="PID0972"/>
    <s v="Middle-aged"/>
    <s v="West"/>
    <s v="Gujarat"/>
    <n v="18000"/>
    <n v="10170.93"/>
    <n v="55.9"/>
    <s v="Male"/>
    <s v="AB-"/>
    <b v="0"/>
    <b v="0"/>
    <b v="1"/>
    <n v="30"/>
    <s v="Upper-Middle"/>
    <n v="23.267429760665969"/>
    <b v="0"/>
    <b v="0"/>
    <s v="Stroke"/>
    <s v="Ongoing Treatment"/>
    <b v="1"/>
    <s v="Medicare"/>
    <x v="2"/>
    <x v="3"/>
  </r>
  <r>
    <s v="PID0973"/>
    <s v="Adult"/>
    <s v="North"/>
    <s v="Punjab"/>
    <n v="21000"/>
    <n v="18861.990000000002"/>
    <n v="77.2"/>
    <s v="Female"/>
    <s v="A+"/>
    <b v="0"/>
    <b v="1"/>
    <b v="1"/>
    <n v="15"/>
    <s v="Middle"/>
    <n v="28.015677166497316"/>
    <b v="1"/>
    <b v="1"/>
    <s v="Heart Disease"/>
    <s v="Critical"/>
    <b v="1"/>
    <s v="Aetna"/>
    <x v="1"/>
    <x v="11"/>
  </r>
  <r>
    <s v="PID0974"/>
    <s v="Adult"/>
    <s v="South"/>
    <s v="Kerala"/>
    <n v="500"/>
    <n v="429.74"/>
    <n v="70.7"/>
    <s v="Female"/>
    <s v="O-"/>
    <b v="1"/>
    <b v="0"/>
    <b v="1"/>
    <n v="7"/>
    <s v="Lower-Middle"/>
    <n v="24.463667820069208"/>
    <b v="0"/>
    <b v="0"/>
    <s v="Osteoarthritis"/>
    <s v="Critical"/>
    <b v="1"/>
    <s v="Cigna"/>
    <x v="2"/>
    <x v="3"/>
  </r>
  <r>
    <s v="PID0975"/>
    <s v="Adult"/>
    <s v="East"/>
    <s v="West Bengal"/>
    <n v="12000"/>
    <n v="7510.34"/>
    <n v="91.6"/>
    <s v="Female"/>
    <s v="AB-"/>
    <b v="1"/>
    <b v="0"/>
    <b v="1"/>
    <n v="3"/>
    <s v="Low"/>
    <n v="28.910491099608631"/>
    <b v="1"/>
    <b v="1"/>
    <s v="Fractured Leg"/>
    <s v="Critical"/>
    <b v="1"/>
    <s v="Blue Cross"/>
    <x v="2"/>
    <x v="2"/>
  </r>
  <r>
    <s v="PID0976"/>
    <s v="Adult"/>
    <s v="South"/>
    <s v="Tamil Nadu"/>
    <n v="12000"/>
    <n v="7631.0999999999995"/>
    <n v="84.2"/>
    <s v="Female"/>
    <s v="B-"/>
    <b v="1"/>
    <b v="1"/>
    <b v="1"/>
    <n v="15"/>
    <s v="Middle"/>
    <n v="28.461330448891296"/>
    <b v="1"/>
    <b v="1"/>
    <s v="Respiratory Infection"/>
    <s v="Ongoing Treatment"/>
    <b v="1"/>
    <s v="Blue Cross"/>
    <x v="0"/>
    <x v="9"/>
  </r>
  <r>
    <s v="PID0977"/>
    <s v="Young Adult"/>
    <s v="South"/>
    <s v="Karnataka"/>
    <n v="18000"/>
    <n v="0"/>
    <n v="63.3"/>
    <s v="Female"/>
    <s v="B-"/>
    <b v="0"/>
    <b v="0"/>
    <b v="0"/>
    <n v="9"/>
    <s v="Lower-Middle"/>
    <n v="22.697120728602673"/>
    <b v="0"/>
    <b v="0"/>
    <s v="Fractured Arm"/>
    <s v="Recovered"/>
    <b v="0"/>
    <n v="0"/>
    <x v="1"/>
    <x v="10"/>
  </r>
  <r>
    <s v="PID0978"/>
    <s v="Adult"/>
    <s v="North"/>
    <s v="Uttar Pradesh"/>
    <n v="36000"/>
    <n v="19800.36"/>
    <n v="89.3"/>
    <s v="Female"/>
    <s v="AB-"/>
    <b v="0"/>
    <b v="1"/>
    <b v="1"/>
    <n v="4"/>
    <s v="Low"/>
    <n v="33.20196311719215"/>
    <b v="1"/>
    <b v="1"/>
    <s v="Hypertension"/>
    <s v="Critical"/>
    <b v="1"/>
    <s v="Medicare"/>
    <x v="1"/>
    <x v="11"/>
  </r>
  <r>
    <s v="PID0979"/>
    <s v="Senior"/>
    <s v="North"/>
    <s v="Uttar Pradesh"/>
    <n v="16000"/>
    <n v="12863.76"/>
    <n v="96.5"/>
    <s v="Female"/>
    <s v="AB-"/>
    <b v="1"/>
    <b v="0"/>
    <b v="1"/>
    <n v="2"/>
    <s v="Very Low"/>
    <n v="33.787332376317359"/>
    <b v="1"/>
    <b v="1"/>
    <s v="Prostate Cancer"/>
    <s v="Recovered"/>
    <b v="1"/>
    <s v="UnitedHealthcare"/>
    <x v="4"/>
    <x v="4"/>
  </r>
  <r>
    <s v="PID0980"/>
    <s v="Middle-aged"/>
    <s v="South"/>
    <s v="Karnataka"/>
    <n v="40000"/>
    <n v="22499"/>
    <n v="80.599999999999994"/>
    <s v="Female"/>
    <s v="B+"/>
    <b v="0"/>
    <b v="0"/>
    <b v="1"/>
    <n v="15"/>
    <s v="Middle"/>
    <n v="33.548387096774185"/>
    <b v="1"/>
    <b v="1"/>
    <s v="Stroke"/>
    <s v="Recovered"/>
    <b v="1"/>
    <s v="Medicare"/>
    <x v="4"/>
    <x v="16"/>
  </r>
  <r>
    <s v="PID0981"/>
    <s v="Adult"/>
    <s v="South"/>
    <s v="Karnataka"/>
    <n v="18000"/>
    <n v="9721.619999999999"/>
    <n v="67.900000000000006"/>
    <s v="Female"/>
    <s v="A+"/>
    <b v="0"/>
    <b v="0"/>
    <b v="1"/>
    <n v="5"/>
    <s v="Low"/>
    <n v="23.49480968858132"/>
    <b v="0"/>
    <b v="0"/>
    <s v="Prostate Cancer"/>
    <s v="Critical"/>
    <b v="1"/>
    <s v="Medicare"/>
    <x v="5"/>
    <x v="6"/>
  </r>
  <r>
    <s v="PID0982"/>
    <s v="Middle-aged"/>
    <s v="South"/>
    <s v="Kerala"/>
    <n v="800"/>
    <n v="433.24"/>
    <n v="80.099999999999994"/>
    <s v="Female"/>
    <s v="B+"/>
    <b v="1"/>
    <b v="0"/>
    <b v="1"/>
    <n v="15"/>
    <s v="Middle"/>
    <n v="28.045236511326635"/>
    <b v="1"/>
    <b v="1"/>
    <s v="Heart Disease"/>
    <s v="Critical"/>
    <b v="1"/>
    <s v="UnitedHealthcare"/>
    <x v="2"/>
    <x v="2"/>
  </r>
  <r>
    <s v="PID0983"/>
    <s v="Senior"/>
    <s v="South"/>
    <s v="Kerala"/>
    <n v="240000"/>
    <n v="173836.79999999999"/>
    <n v="68.8"/>
    <s v="Female"/>
    <s v="AB+"/>
    <b v="1"/>
    <b v="0"/>
    <b v="1"/>
    <n v="25"/>
    <s v="Middle"/>
    <n v="28.270874424720574"/>
    <b v="1"/>
    <b v="1"/>
    <s v="Kidney Stones"/>
    <s v="Recovered"/>
    <b v="1"/>
    <s v="Cigna"/>
    <x v="0"/>
    <x v="0"/>
  </r>
  <r>
    <s v="PID0984"/>
    <s v="Elderly"/>
    <s v="West"/>
    <s v="Maharashtra"/>
    <n v="2000"/>
    <n v="0"/>
    <n v="62.1"/>
    <s v="Female"/>
    <s v="A-"/>
    <b v="0"/>
    <b v="0"/>
    <b v="0"/>
    <n v="20"/>
    <s v="Middle"/>
    <n v="25.848074921956293"/>
    <b v="0"/>
    <b v="0"/>
    <s v="Cancer"/>
    <s v="Recovered"/>
    <b v="0"/>
    <n v="0"/>
    <x v="1"/>
    <x v="11"/>
  </r>
  <r>
    <s v="PID0985"/>
    <s v="Senior"/>
    <s v="West"/>
    <s v="Gujarat"/>
    <n v="240000"/>
    <n v="190077.84"/>
    <n v="70.2"/>
    <s v="Female"/>
    <s v="O-"/>
    <b v="0"/>
    <b v="0"/>
    <b v="1"/>
    <n v="20"/>
    <s v="Middle"/>
    <n v="29.21956295525494"/>
    <b v="1"/>
    <b v="1"/>
    <s v="Respiratory Infection"/>
    <s v="Critical"/>
    <b v="1"/>
    <s v="Medicare"/>
    <x v="1"/>
    <x v="12"/>
  </r>
  <r>
    <s v="PID0986"/>
    <s v="Young Adult"/>
    <s v="South"/>
    <s v="Tamil Nadu"/>
    <n v="21000"/>
    <n v="17085.600000000002"/>
    <n v="78.2"/>
    <s v="Female"/>
    <s v="B-"/>
    <b v="0"/>
    <b v="1"/>
    <b v="1"/>
    <n v="5"/>
    <s v="Low"/>
    <n v="28.37857453912034"/>
    <b v="1"/>
    <b v="1"/>
    <s v="Respiratory Infection"/>
    <s v="Recovered"/>
    <b v="1"/>
    <s v="Blue Cross"/>
    <x v="1"/>
    <x v="11"/>
  </r>
  <r>
    <s v="PID0987"/>
    <s v="Adult"/>
    <s v="South"/>
    <s v="Tamil Nadu"/>
    <n v="18000"/>
    <n v="14608.14"/>
    <n v="83.8"/>
    <s v="Male"/>
    <s v="A+"/>
    <b v="0"/>
    <b v="0"/>
    <b v="1"/>
    <n v="30"/>
    <s v="Upper-Middle"/>
    <n v="26.448680722131041"/>
    <b v="0"/>
    <b v="0"/>
    <s v="Diabetes"/>
    <s v="Critical"/>
    <b v="1"/>
    <s v="Aetna"/>
    <x v="2"/>
    <x v="2"/>
  </r>
  <r>
    <s v="PID0988"/>
    <s v="Adult"/>
    <s v="South"/>
    <s v="Tamil Nadu"/>
    <n v="2000"/>
    <n v="1656.58"/>
    <n v="103.7"/>
    <s v="Female"/>
    <s v="A+"/>
    <b v="0"/>
    <b v="1"/>
    <b v="1"/>
    <n v="200"/>
    <s v="Very High"/>
    <n v="34.251552384727177"/>
    <b v="1"/>
    <b v="1"/>
    <s v="Prostate Cancer"/>
    <s v="Critical"/>
    <b v="1"/>
    <s v="UnitedHealthcare"/>
    <x v="5"/>
    <x v="17"/>
  </r>
  <r>
    <s v="PID0989"/>
    <s v="Adult"/>
    <s v="South"/>
    <s v="Tamil Nadu"/>
    <n v="60000"/>
    <n v="53236.3"/>
    <n v="65.900000000000006"/>
    <s v="Female"/>
    <s v="AB+"/>
    <b v="1"/>
    <b v="0"/>
    <b v="1"/>
    <n v="15"/>
    <s v="Middle"/>
    <n v="24.209774104683195"/>
    <b v="0"/>
    <b v="0"/>
    <s v="Childbirth"/>
    <s v="Recovered"/>
    <b v="1"/>
    <s v="Cigna"/>
    <x v="2"/>
    <x v="3"/>
  </r>
  <r>
    <s v="PID0990"/>
    <s v="Middle-aged"/>
    <s v="North"/>
    <s v="Uttar Pradesh"/>
    <n v="100"/>
    <n v="59.34"/>
    <n v="85.9"/>
    <s v="Male"/>
    <s v="A+"/>
    <b v="0"/>
    <b v="0"/>
    <b v="1"/>
    <n v="2"/>
    <s v="Very Low"/>
    <n v="30.07597773187214"/>
    <b v="1"/>
    <b v="1"/>
    <s v="Prostate Cancer"/>
    <s v="Recovered"/>
    <b v="1"/>
    <s v="UnitedHealthcare"/>
    <x v="3"/>
    <x v="5"/>
  </r>
  <r>
    <s v="PID0991"/>
    <s v="Middle-aged"/>
    <s v="South"/>
    <s v="Kerala"/>
    <n v="45000"/>
    <n v="37119.840000000004"/>
    <n v="79.900000000000006"/>
    <s v="Male"/>
    <s v="B+"/>
    <b v="0"/>
    <b v="1"/>
    <b v="1"/>
    <n v="25"/>
    <s v="Middle"/>
    <n v="26.089795918367347"/>
    <b v="0"/>
    <b v="0"/>
    <s v="Hypertension"/>
    <s v="Recovered"/>
    <b v="1"/>
    <s v="Medicare"/>
    <x v="0"/>
    <x v="9"/>
  </r>
  <r>
    <s v="PID0992"/>
    <s v="Middle-aged"/>
    <s v="South"/>
    <s v="Tamil Nadu"/>
    <n v="75000"/>
    <n v="0"/>
    <n v="47.9"/>
    <s v="Female"/>
    <s v="O-"/>
    <b v="0"/>
    <b v="1"/>
    <b v="0"/>
    <n v="12"/>
    <s v="Middle"/>
    <n v="20.462215387244221"/>
    <b v="0"/>
    <b v="0"/>
    <s v="Diabetes"/>
    <s v="Recovered"/>
    <b v="0"/>
    <n v="0"/>
    <x v="0"/>
    <x v="14"/>
  </r>
  <r>
    <s v="PID0993"/>
    <s v="Middle-aged"/>
    <s v="South"/>
    <s v="Karnataka"/>
    <n v="10000"/>
    <n v="6685.78"/>
    <n v="94.1"/>
    <s v="Male"/>
    <s v="B+"/>
    <b v="0"/>
    <b v="0"/>
    <b v="1"/>
    <n v="5"/>
    <s v="Low"/>
    <n v="33.744845638065186"/>
    <b v="1"/>
    <b v="1"/>
    <s v="Cancer"/>
    <s v="Critical"/>
    <b v="1"/>
    <s v="UnitedHealthcare"/>
    <x v="1"/>
    <x v="1"/>
  </r>
  <r>
    <s v="PID0994"/>
    <s v="Adult"/>
    <s v="North"/>
    <s v="Punjab"/>
    <n v="240000"/>
    <n v="0"/>
    <n v="60.8"/>
    <s v="Female"/>
    <s v="AB-"/>
    <b v="0"/>
    <b v="1"/>
    <b v="0"/>
    <n v="5"/>
    <s v="Low"/>
    <n v="23.749999999999993"/>
    <b v="0"/>
    <b v="0"/>
    <s v="Hypertension"/>
    <s v="Ongoing Treatment"/>
    <b v="0"/>
    <n v="0"/>
    <x v="2"/>
    <x v="8"/>
  </r>
  <r>
    <s v="PID0995"/>
    <s v="Middle-aged"/>
    <s v="West"/>
    <s v="Maharashtra"/>
    <n v="90000"/>
    <n v="53937.700000000004"/>
    <n v="59"/>
    <s v="Male"/>
    <s v="AB+"/>
    <b v="0"/>
    <b v="0"/>
    <b v="1"/>
    <n v="30"/>
    <s v="Upper-Middle"/>
    <n v="21.155294202015131"/>
    <b v="0"/>
    <b v="0"/>
    <s v="Fractured Arm"/>
    <s v="Critical"/>
    <b v="1"/>
    <s v="Cigna"/>
    <x v="1"/>
    <x v="12"/>
  </r>
  <r>
    <s v="PID0996"/>
    <s v="Adult"/>
    <s v="West"/>
    <s v="Gujarat"/>
    <n v="3000"/>
    <n v="2309.04"/>
    <n v="81.599999999999994"/>
    <s v="Male"/>
    <s v="AB+"/>
    <b v="0"/>
    <s v="No"/>
    <b v="1"/>
    <n v="20"/>
    <s v="Middle"/>
    <n v="31.874999999999993"/>
    <b v="1"/>
    <b v="1"/>
    <s v="Allergic Reaction"/>
    <s v="Ongoing Treatment"/>
    <b v="1"/>
    <s v="Blue Cross"/>
    <x v="1"/>
    <x v="11"/>
  </r>
  <r>
    <s v="PID0997"/>
    <s v="Senior"/>
    <s v="South"/>
    <s v="Karnataka"/>
    <n v="200000"/>
    <n v="129857.09999999999"/>
    <n v="60.1"/>
    <s v="Female"/>
    <s v="B-"/>
    <b v="0"/>
    <b v="0"/>
    <b v="1"/>
    <n v="9"/>
    <s v="Lower-Middle"/>
    <n v="21.810132094643638"/>
    <b v="0"/>
    <b v="0"/>
    <s v="Kidney Stones"/>
    <s v="Critical"/>
    <b v="1"/>
    <s v="Cigna"/>
    <x v="2"/>
    <x v="2"/>
  </r>
  <r>
    <s v="PID0998"/>
    <s v="Adult"/>
    <s v="North"/>
    <s v="Uttar Pradesh"/>
    <n v="40000"/>
    <n v="22019.699999999997"/>
    <n v="97.6"/>
    <s v="Female"/>
    <s v="A-"/>
    <b v="0"/>
    <b v="1"/>
    <b v="1"/>
    <n v="4"/>
    <s v="Low"/>
    <n v="30.460971879779031"/>
    <b v="1"/>
    <b v="1"/>
    <s v="Stroke"/>
    <s v="Critical"/>
    <b v="1"/>
    <s v="Medicare"/>
    <x v="0"/>
    <x v="9"/>
  </r>
  <r>
    <s v="PID0999"/>
    <s v="Senior"/>
    <s v="North"/>
    <s v="Uttar Pradesh"/>
    <n v="12000"/>
    <n v="10652.34"/>
    <n v="74.5"/>
    <s v="Male"/>
    <s v="O-"/>
    <b v="0"/>
    <b v="1"/>
    <b v="1"/>
    <n v="0.5"/>
    <s v="Very Low"/>
    <n v="29.843053997756769"/>
    <b v="1"/>
    <b v="1"/>
    <s v="Heart Attack"/>
    <s v="Critical"/>
    <b v="1"/>
    <s v="Medicare"/>
    <x v="0"/>
    <x v="14"/>
  </r>
  <r>
    <s v="PID1000"/>
    <s v="Adult"/>
    <s v="West"/>
    <s v="Maharashtra"/>
    <n v="36000"/>
    <n v="0"/>
    <n v="63.2"/>
    <s v="Female"/>
    <s v="O-"/>
    <b v="0"/>
    <b v="0"/>
    <b v="0"/>
    <n v="5"/>
    <s v="Low"/>
    <n v="23.497917906008333"/>
    <b v="0"/>
    <b v="0"/>
    <s v="Appendicitis"/>
    <s v="Recovered"/>
    <b v="0"/>
    <n v="0"/>
    <x v="1"/>
    <x v="1"/>
  </r>
  <r>
    <m/>
    <m/>
    <m/>
    <m/>
    <m/>
    <m/>
    <m/>
    <m/>
    <m/>
    <m/>
    <m/>
    <m/>
    <m/>
    <m/>
    <m/>
    <m/>
    <m/>
    <m/>
    <m/>
    <m/>
    <m/>
    <x v="7"/>
    <x v="18"/>
  </r>
</pivotCacheRecords>
</file>

<file path=xl/pivotCache/pivotCacheRecords2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x v="0"/>
    <x v="0"/>
    <x v="0"/>
    <x v="0"/>
    <n v="60000"/>
    <n v="32168.649999999998"/>
    <n v="82.4"/>
    <s v="Female"/>
    <s v="O+"/>
    <b v="0"/>
    <b v="0"/>
    <b v="1"/>
    <x v="0"/>
    <n v="20"/>
    <x v="0"/>
    <n v="29.195011337868486"/>
  </r>
  <r>
    <x v="1"/>
    <x v="1"/>
    <x v="1"/>
    <x v="1"/>
    <n v="500"/>
    <n v="0"/>
    <n v="64.8"/>
    <s v="Female"/>
    <s v="AB-"/>
    <b v="0"/>
    <b v="0"/>
    <b v="0"/>
    <x v="1"/>
    <n v="15"/>
    <x v="0"/>
    <n v="28.047091412742382"/>
  </r>
  <r>
    <x v="2"/>
    <x v="2"/>
    <x v="2"/>
    <x v="2"/>
    <n v="18000"/>
    <n v="12004.650000000001"/>
    <n v="69.400000000000006"/>
    <s v="Female"/>
    <s v="B+"/>
    <b v="1"/>
    <b v="0"/>
    <b v="1"/>
    <x v="2"/>
    <n v="20"/>
    <x v="0"/>
    <n v="24.021878892733568"/>
  </r>
  <r>
    <x v="3"/>
    <x v="2"/>
    <x v="0"/>
    <x v="3"/>
    <n v="48000"/>
    <n v="32956.92"/>
    <n v="89.3"/>
    <s v="Male"/>
    <s v="A-"/>
    <b v="1"/>
    <b v="0"/>
    <b v="1"/>
    <x v="3"/>
    <n v="15"/>
    <x v="0"/>
    <n v="31.266412240467773"/>
  </r>
  <r>
    <x v="4"/>
    <x v="2"/>
    <x v="2"/>
    <x v="4"/>
    <n v="21000"/>
    <n v="16712.080000000002"/>
    <n v="69.400000000000006"/>
    <s v="Male"/>
    <s v="O+"/>
    <b v="1"/>
    <b v="1"/>
    <b v="1"/>
    <x v="4"/>
    <n v="2"/>
    <x v="1"/>
    <n v="26.773658423671925"/>
  </r>
  <r>
    <x v="5"/>
    <x v="3"/>
    <x v="0"/>
    <x v="3"/>
    <n v="18000"/>
    <n v="13741.14"/>
    <n v="76.599999999999994"/>
    <s v="Male"/>
    <s v="O+"/>
    <b v="1"/>
    <b v="0"/>
    <b v="1"/>
    <x v="5"/>
    <n v="20"/>
    <x v="0"/>
    <n v="31.076311412227675"/>
  </r>
  <r>
    <x v="6"/>
    <x v="2"/>
    <x v="1"/>
    <x v="1"/>
    <n v="3000"/>
    <n v="1831.0500000000002"/>
    <n v="91.5"/>
    <s v="Male"/>
    <s v="O-"/>
    <b v="0"/>
    <b v="1"/>
    <b v="1"/>
    <x v="6"/>
    <n v="40"/>
    <x v="2"/>
    <n v="30.928880475932939"/>
  </r>
  <r>
    <x v="7"/>
    <x v="2"/>
    <x v="0"/>
    <x v="5"/>
    <n v="20000"/>
    <n v="16593.84"/>
    <n v="75.599999999999994"/>
    <s v="Female"/>
    <s v="O-"/>
    <b v="1"/>
    <b v="1"/>
    <b v="1"/>
    <x v="7"/>
    <n v="30"/>
    <x v="2"/>
    <n v="29.165541452876042"/>
  </r>
  <r>
    <x v="8"/>
    <x v="0"/>
    <x v="0"/>
    <x v="3"/>
    <n v="72000"/>
    <n v="52009.8"/>
    <n v="90.7"/>
    <s v="Female"/>
    <s v="AB-"/>
    <b v="0"/>
    <b v="0"/>
    <b v="1"/>
    <x v="8"/>
    <n v="20"/>
    <x v="0"/>
    <n v="29.280733471074381"/>
  </r>
  <r>
    <x v="9"/>
    <x v="2"/>
    <x v="3"/>
    <x v="6"/>
    <n v="250000"/>
    <n v="0"/>
    <n v="97.9"/>
    <s v="Male"/>
    <s v="A+"/>
    <b v="1"/>
    <b v="1"/>
    <b v="0"/>
    <x v="9"/>
    <n v="2"/>
    <x v="1"/>
    <n v="33.480387127663221"/>
  </r>
  <r>
    <x v="10"/>
    <x v="1"/>
    <x v="0"/>
    <x v="3"/>
    <n v="16000"/>
    <n v="9710.7800000000007"/>
    <n v="83.9"/>
    <s v="Male"/>
    <s v="AB-"/>
    <b v="0"/>
    <b v="0"/>
    <b v="1"/>
    <x v="9"/>
    <n v="3"/>
    <x v="3"/>
    <n v="30.083545483882538"/>
  </r>
  <r>
    <x v="11"/>
    <x v="1"/>
    <x v="0"/>
    <x v="0"/>
    <n v="45000"/>
    <n v="38364.959999999999"/>
    <n v="78.7"/>
    <s v="Male"/>
    <s v="A+"/>
    <b v="0"/>
    <b v="1"/>
    <b v="1"/>
    <x v="10"/>
    <n v="15"/>
    <x v="0"/>
    <n v="31.130097701831414"/>
  </r>
  <r>
    <x v="12"/>
    <x v="0"/>
    <x v="0"/>
    <x v="5"/>
    <n v="18000"/>
    <n v="0"/>
    <n v="92.9"/>
    <s v="Female"/>
    <s v="O+"/>
    <b v="1"/>
    <b v="0"/>
    <b v="0"/>
    <x v="11"/>
    <n v="7"/>
    <x v="4"/>
    <n v="33.713165916678768"/>
  </r>
  <r>
    <x v="13"/>
    <x v="2"/>
    <x v="0"/>
    <x v="5"/>
    <n v="14000"/>
    <n v="10220.91"/>
    <n v="78.3"/>
    <s v="Female"/>
    <s v="AB+"/>
    <b v="0"/>
    <b v="0"/>
    <b v="1"/>
    <x v="10"/>
    <n v="15"/>
    <x v="0"/>
    <n v="26.777469990766392"/>
  </r>
  <r>
    <x v="14"/>
    <x v="1"/>
    <x v="2"/>
    <x v="4"/>
    <n v="60000"/>
    <n v="46847.1"/>
    <n v="60.1"/>
    <s v="Female"/>
    <s v="AB+"/>
    <b v="1"/>
    <b v="0"/>
    <b v="1"/>
    <x v="3"/>
    <n v="2"/>
    <x v="1"/>
    <n v="24.382327883484116"/>
  </r>
  <r>
    <x v="15"/>
    <x v="2"/>
    <x v="1"/>
    <x v="7"/>
    <n v="240000"/>
    <n v="0"/>
    <n v="91.6"/>
    <s v="Female"/>
    <s v="B+"/>
    <b v="1"/>
    <b v="0"/>
    <b v="0"/>
    <x v="12"/>
    <n v="15"/>
    <x v="0"/>
    <n v="33.645546372819105"/>
  </r>
  <r>
    <x v="16"/>
    <x v="2"/>
    <x v="0"/>
    <x v="5"/>
    <n v="1000"/>
    <n v="0"/>
    <n v="60.6"/>
    <s v="Male"/>
    <s v="A+"/>
    <b v="0"/>
    <b v="1"/>
    <b v="0"/>
    <x v="0"/>
    <n v="7"/>
    <x v="4"/>
    <n v="21.728997095629101"/>
  </r>
  <r>
    <x v="17"/>
    <x v="0"/>
    <x v="0"/>
    <x v="3"/>
    <n v="40000"/>
    <n v="21677.3"/>
    <n v="93.5"/>
    <s v="Female"/>
    <s v="O+"/>
    <b v="0"/>
    <b v="0"/>
    <b v="1"/>
    <x v="9"/>
    <n v="3"/>
    <x v="3"/>
    <n v="33.525762845566355"/>
  </r>
  <r>
    <x v="18"/>
    <x v="2"/>
    <x v="0"/>
    <x v="3"/>
    <n v="500"/>
    <n v="399.98"/>
    <n v="99"/>
    <s v="Female"/>
    <s v="O+"/>
    <b v="1"/>
    <b v="0"/>
    <b v="1"/>
    <x v="3"/>
    <n v="4"/>
    <x v="3"/>
    <n v="33.856571252693136"/>
  </r>
  <r>
    <x v="19"/>
    <x v="0"/>
    <x v="1"/>
    <x v="1"/>
    <n v="24000"/>
    <n v="12575.07"/>
    <n v="73.7"/>
    <s v="Male"/>
    <s v="A-"/>
    <b v="0"/>
    <b v="0"/>
    <b v="1"/>
    <x v="11"/>
    <n v="15"/>
    <x v="0"/>
    <n v="28.432545040700589"/>
  </r>
  <r>
    <x v="20"/>
    <x v="2"/>
    <x v="2"/>
    <x v="2"/>
    <n v="24000"/>
    <n v="19464.48"/>
    <n v="54"/>
    <s v="Female"/>
    <s v="A-"/>
    <b v="0"/>
    <b v="1"/>
    <b v="1"/>
    <x v="6"/>
    <n v="30"/>
    <x v="2"/>
    <n v="20.832529609197174"/>
  </r>
  <r>
    <x v="21"/>
    <x v="0"/>
    <x v="0"/>
    <x v="3"/>
    <n v="20000"/>
    <n v="15581.86"/>
    <n v="76"/>
    <s v="Female"/>
    <s v="B-"/>
    <b v="0"/>
    <b v="0"/>
    <b v="1"/>
    <x v="13"/>
    <n v="2"/>
    <x v="1"/>
    <n v="25.689561925365066"/>
  </r>
  <r>
    <x v="22"/>
    <x v="0"/>
    <x v="0"/>
    <x v="3"/>
    <n v="240000"/>
    <n v="0"/>
    <n v="86.3"/>
    <s v="Male"/>
    <s v="A-"/>
    <b v="0"/>
    <b v="0"/>
    <b v="0"/>
    <x v="5"/>
    <n v="40"/>
    <x v="2"/>
    <n v="30.216028850530446"/>
  </r>
  <r>
    <x v="23"/>
    <x v="1"/>
    <x v="1"/>
    <x v="1"/>
    <n v="60000"/>
    <n v="0"/>
    <n v="64.2"/>
    <s v="Male"/>
    <s v="O-"/>
    <b v="0"/>
    <b v="0"/>
    <b v="0"/>
    <x v="14"/>
    <n v="15"/>
    <x v="0"/>
    <n v="24.16349881440777"/>
  </r>
  <r>
    <x v="24"/>
    <x v="2"/>
    <x v="1"/>
    <x v="1"/>
    <n v="3000"/>
    <n v="2157.69"/>
    <n v="61.5"/>
    <s v="Male"/>
    <s v="B+"/>
    <b v="0"/>
    <b v="0"/>
    <b v="1"/>
    <x v="3"/>
    <n v="12"/>
    <x v="0"/>
    <n v="20.081632653061224"/>
  </r>
  <r>
    <x v="25"/>
    <x v="0"/>
    <x v="2"/>
    <x v="4"/>
    <n v="72000"/>
    <n v="42165.48"/>
    <n v="68.400000000000006"/>
    <s v="Female"/>
    <s v="AB+"/>
    <b v="0"/>
    <b v="0"/>
    <b v="1"/>
    <x v="8"/>
    <n v="2"/>
    <x v="1"/>
    <n v="30.400000000000002"/>
  </r>
  <r>
    <x v="26"/>
    <x v="0"/>
    <x v="1"/>
    <x v="7"/>
    <n v="48000"/>
    <n v="0"/>
    <n v="70.099999999999994"/>
    <s v="Female"/>
    <s v="A+"/>
    <b v="0"/>
    <b v="0"/>
    <b v="0"/>
    <x v="6"/>
    <n v="0"/>
    <x v="1"/>
    <n v="24.543958544868879"/>
  </r>
  <r>
    <x v="27"/>
    <x v="2"/>
    <x v="0"/>
    <x v="3"/>
    <n v="45000"/>
    <n v="22743.989999999998"/>
    <n v="54.5"/>
    <s v="Male"/>
    <s v="O-"/>
    <b v="1"/>
    <b v="0"/>
    <b v="1"/>
    <x v="5"/>
    <n v="25"/>
    <x v="0"/>
    <n v="20.512627498212204"/>
  </r>
  <r>
    <x v="28"/>
    <x v="2"/>
    <x v="2"/>
    <x v="4"/>
    <n v="16000"/>
    <n v="0"/>
    <n v="95"/>
    <s v="Male"/>
    <s v="A-"/>
    <b v="1"/>
    <b v="1"/>
    <b v="0"/>
    <x v="0"/>
    <n v="2"/>
    <x v="1"/>
    <n v="34.475250399187111"/>
  </r>
  <r>
    <x v="29"/>
    <x v="4"/>
    <x v="2"/>
    <x v="4"/>
    <n v="60000"/>
    <n v="32726.639999999999"/>
    <n v="73.900000000000006"/>
    <s v="Female"/>
    <s v="B-"/>
    <b v="0"/>
    <b v="0"/>
    <b v="1"/>
    <x v="8"/>
    <n v="30"/>
    <x v="2"/>
    <n v="26.818115836841343"/>
  </r>
  <r>
    <x v="30"/>
    <x v="2"/>
    <x v="2"/>
    <x v="4"/>
    <n v="21000"/>
    <n v="15341.69"/>
    <n v="59.4"/>
    <s v="Female"/>
    <s v="A+"/>
    <b v="1"/>
    <b v="1"/>
    <b v="1"/>
    <x v="9"/>
    <n v="1"/>
    <x v="1"/>
    <n v="22.915782570116889"/>
  </r>
  <r>
    <x v="31"/>
    <x v="0"/>
    <x v="0"/>
    <x v="0"/>
    <n v="45000"/>
    <n v="0"/>
    <n v="59.4"/>
    <s v="Female"/>
    <s v="A-"/>
    <b v="0"/>
    <b v="1"/>
    <b v="0"/>
    <x v="0"/>
    <n v="9"/>
    <x v="4"/>
    <n v="24.408284023668635"/>
  </r>
  <r>
    <x v="32"/>
    <x v="4"/>
    <x v="1"/>
    <x v="1"/>
    <n v="32000"/>
    <n v="17963.439999999999"/>
    <n v="73.7"/>
    <s v="Female"/>
    <s v="A+"/>
    <b v="0"/>
    <b v="1"/>
    <b v="1"/>
    <x v="10"/>
    <n v="15"/>
    <x v="0"/>
    <n v="25.501730103806231"/>
  </r>
  <r>
    <x v="33"/>
    <x v="2"/>
    <x v="2"/>
    <x v="2"/>
    <n v="3000"/>
    <n v="0"/>
    <n v="95.2"/>
    <s v="Male"/>
    <s v="A-"/>
    <b v="0"/>
    <b v="0"/>
    <b v="0"/>
    <x v="3"/>
    <n v="15"/>
    <x v="0"/>
    <n v="31.808613719135288"/>
  </r>
  <r>
    <x v="34"/>
    <x v="0"/>
    <x v="2"/>
    <x v="4"/>
    <n v="14000"/>
    <n v="7827.47"/>
    <n v="78.099999999999994"/>
    <s v="Male"/>
    <s v="O-"/>
    <b v="0"/>
    <b v="0"/>
    <b v="1"/>
    <x v="1"/>
    <n v="2"/>
    <x v="1"/>
    <n v="28.686868686868689"/>
  </r>
  <r>
    <x v="35"/>
    <x v="0"/>
    <x v="2"/>
    <x v="2"/>
    <n v="18000"/>
    <n v="13659.84"/>
    <n v="78.2"/>
    <s v="Female"/>
    <s v="B+"/>
    <b v="0"/>
    <b v="0"/>
    <b v="1"/>
    <x v="0"/>
    <n v="4"/>
    <x v="3"/>
    <n v="30.168589174800353"/>
  </r>
  <r>
    <x v="36"/>
    <x v="1"/>
    <x v="1"/>
    <x v="7"/>
    <n v="30000"/>
    <n v="23257.38"/>
    <n v="60.6"/>
    <s v="Female"/>
    <s v="O+"/>
    <b v="0"/>
    <b v="1"/>
    <b v="1"/>
    <x v="12"/>
    <n v="5"/>
    <x v="3"/>
    <n v="24.901380670611438"/>
  </r>
  <r>
    <x v="37"/>
    <x v="2"/>
    <x v="0"/>
    <x v="3"/>
    <n v="20000"/>
    <n v="15921.2"/>
    <n v="99.2"/>
    <s v="Male"/>
    <s v="O+"/>
    <b v="1"/>
    <b v="0"/>
    <b v="1"/>
    <x v="13"/>
    <n v="15"/>
    <x v="0"/>
    <n v="34.732677427260953"/>
  </r>
  <r>
    <x v="38"/>
    <x v="0"/>
    <x v="1"/>
    <x v="7"/>
    <n v="200000"/>
    <n v="0"/>
    <n v="58.9"/>
    <s v="Female"/>
    <s v="O+"/>
    <b v="0"/>
    <b v="0"/>
    <b v="0"/>
    <x v="14"/>
    <n v="25"/>
    <x v="0"/>
    <n v="23.2981290297061"/>
  </r>
  <r>
    <x v="39"/>
    <x v="2"/>
    <x v="0"/>
    <x v="0"/>
    <n v="20000"/>
    <n v="13998.94"/>
    <n v="79.099999999999994"/>
    <s v="Male"/>
    <s v="O+"/>
    <b v="1"/>
    <b v="0"/>
    <b v="1"/>
    <x v="5"/>
    <n v="30"/>
    <x v="2"/>
    <n v="30.515798001620301"/>
  </r>
  <r>
    <x v="40"/>
    <x v="0"/>
    <x v="1"/>
    <x v="1"/>
    <n v="240000"/>
    <n v="148902.72"/>
    <n v="77.400000000000006"/>
    <s v="Female"/>
    <s v="A+"/>
    <b v="0"/>
    <b v="0"/>
    <b v="1"/>
    <x v="9"/>
    <n v="7"/>
    <x v="4"/>
    <n v="28.429752066115707"/>
  </r>
  <r>
    <x v="41"/>
    <x v="1"/>
    <x v="1"/>
    <x v="1"/>
    <n v="72000"/>
    <n v="50448.4"/>
    <n v="80.099999999999994"/>
    <s v="Female"/>
    <s v="AB+"/>
    <b v="0"/>
    <b v="0"/>
    <b v="1"/>
    <x v="13"/>
    <n v="12"/>
    <x v="0"/>
    <n v="32.914201183431949"/>
  </r>
  <r>
    <x v="42"/>
    <x v="0"/>
    <x v="3"/>
    <x v="6"/>
    <n v="90000"/>
    <n v="69839.149999999994"/>
    <n v="81.2"/>
    <s v="Female"/>
    <s v="O+"/>
    <b v="0"/>
    <b v="0"/>
    <b v="1"/>
    <x v="14"/>
    <n v="5"/>
    <x v="3"/>
    <n v="31.718749999999996"/>
  </r>
  <r>
    <x v="43"/>
    <x v="2"/>
    <x v="1"/>
    <x v="1"/>
    <n v="24000"/>
    <n v="20413.2"/>
    <n v="85.2"/>
    <s v="Female"/>
    <s v="O-"/>
    <b v="1"/>
    <b v="0"/>
    <b v="1"/>
    <x v="11"/>
    <n v="12"/>
    <x v="0"/>
    <n v="29.137170411408643"/>
  </r>
  <r>
    <x v="44"/>
    <x v="1"/>
    <x v="2"/>
    <x v="4"/>
    <n v="21000"/>
    <n v="15544.83"/>
    <n v="74.900000000000006"/>
    <s v="Male"/>
    <s v="B+"/>
    <b v="0"/>
    <b v="0"/>
    <b v="1"/>
    <x v="4"/>
    <n v="2"/>
    <x v="1"/>
    <n v="31.582054309327042"/>
  </r>
  <r>
    <x v="45"/>
    <x v="2"/>
    <x v="0"/>
    <x v="5"/>
    <n v="24000"/>
    <n v="16811.099999999999"/>
    <n v="90.2"/>
    <s v="Female"/>
    <s v="O-"/>
    <b v="0"/>
    <b v="1"/>
    <b v="1"/>
    <x v="9"/>
    <n v="30"/>
    <x v="2"/>
    <n v="30.847098252453751"/>
  </r>
  <r>
    <x v="46"/>
    <x v="2"/>
    <x v="0"/>
    <x v="0"/>
    <n v="800"/>
    <n v="621.45000000000005"/>
    <n v="76.5"/>
    <s v="Male"/>
    <s v="AB-"/>
    <b v="0"/>
    <b v="0"/>
    <b v="1"/>
    <x v="9"/>
    <n v="300"/>
    <x v="5"/>
    <n v="24.144678702184066"/>
  </r>
  <r>
    <x v="47"/>
    <x v="2"/>
    <x v="1"/>
    <x v="7"/>
    <n v="300000"/>
    <n v="189845.84999999998"/>
    <n v="88.1"/>
    <s v="Female"/>
    <s v="B-"/>
    <b v="0"/>
    <b v="0"/>
    <b v="1"/>
    <x v="13"/>
    <n v="25"/>
    <x v="0"/>
    <n v="28.441373966942148"/>
  </r>
  <r>
    <x v="48"/>
    <x v="0"/>
    <x v="0"/>
    <x v="5"/>
    <n v="1600"/>
    <n v="1130.5999999999999"/>
    <n v="48.2"/>
    <s v="Male"/>
    <s v="A-"/>
    <b v="1"/>
    <b v="0"/>
    <b v="1"/>
    <x v="4"/>
    <n v="20"/>
    <x v="0"/>
    <n v="20.590371224742622"/>
  </r>
  <r>
    <x v="49"/>
    <x v="0"/>
    <x v="3"/>
    <x v="6"/>
    <n v="60000"/>
    <n v="43051.95"/>
    <n v="91.1"/>
    <s v="Female"/>
    <s v="B-"/>
    <b v="0"/>
    <b v="0"/>
    <b v="1"/>
    <x v="12"/>
    <n v="4"/>
    <x v="3"/>
    <n v="33.461891643709826"/>
  </r>
  <r>
    <x v="50"/>
    <x v="1"/>
    <x v="1"/>
    <x v="7"/>
    <n v="72000"/>
    <n v="48472.959999999999"/>
    <n v="64.900000000000006"/>
    <s v="Male"/>
    <s v="O+"/>
    <b v="0"/>
    <b v="0"/>
    <b v="1"/>
    <x v="12"/>
    <n v="9"/>
    <x v="4"/>
    <n v="25.997436308283927"/>
  </r>
  <r>
    <x v="51"/>
    <x v="1"/>
    <x v="1"/>
    <x v="7"/>
    <n v="100"/>
    <n v="81.36"/>
    <n v="87.1"/>
    <s v="Male"/>
    <s v="O-"/>
    <b v="0"/>
    <b v="0"/>
    <b v="1"/>
    <x v="13"/>
    <n v="25"/>
    <x v="0"/>
    <n v="31.230951271110474"/>
  </r>
  <r>
    <x v="52"/>
    <x v="1"/>
    <x v="1"/>
    <x v="7"/>
    <n v="24000"/>
    <n v="19986.12"/>
    <n v="72.099999999999994"/>
    <s v="Female"/>
    <s v="B+"/>
    <b v="1"/>
    <b v="0"/>
    <b v="1"/>
    <x v="9"/>
    <n v="300"/>
    <x v="5"/>
    <n v="28.164062499999993"/>
  </r>
  <r>
    <x v="53"/>
    <x v="2"/>
    <x v="1"/>
    <x v="7"/>
    <n v="100"/>
    <n v="74.3"/>
    <n v="93.1"/>
    <s v="Male"/>
    <s v="AB-"/>
    <b v="0"/>
    <b v="0"/>
    <b v="1"/>
    <x v="14"/>
    <n v="0"/>
    <x v="1"/>
    <n v="33.382337122162859"/>
  </r>
  <r>
    <x v="54"/>
    <x v="0"/>
    <x v="2"/>
    <x v="2"/>
    <n v="60000"/>
    <n v="49152.200000000004"/>
    <n v="75.400000000000006"/>
    <s v="Female"/>
    <s v="AB+"/>
    <b v="0"/>
    <b v="0"/>
    <b v="1"/>
    <x v="10"/>
    <n v="4"/>
    <x v="3"/>
    <n v="23.532349177616183"/>
  </r>
  <r>
    <x v="55"/>
    <x v="1"/>
    <x v="2"/>
    <x v="4"/>
    <n v="48000"/>
    <n v="0"/>
    <n v="57.7"/>
    <s v="Female"/>
    <s v="AB-"/>
    <b v="0"/>
    <b v="1"/>
    <b v="0"/>
    <x v="1"/>
    <n v="2"/>
    <x v="1"/>
    <n v="22.259943675012536"/>
  </r>
  <r>
    <x v="56"/>
    <x v="0"/>
    <x v="2"/>
    <x v="2"/>
    <n v="500"/>
    <n v="301.31"/>
    <n v="62.6"/>
    <s v="Male"/>
    <s v="O+"/>
    <b v="0"/>
    <b v="0"/>
    <b v="1"/>
    <x v="0"/>
    <n v="2"/>
    <x v="1"/>
    <n v="23.274836406900658"/>
  </r>
  <r>
    <x v="57"/>
    <x v="2"/>
    <x v="0"/>
    <x v="5"/>
    <n v="90000"/>
    <n v="55462.05"/>
    <n v="63.5"/>
    <s v="Male"/>
    <s v="AB-"/>
    <b v="1"/>
    <b v="0"/>
    <b v="1"/>
    <x v="12"/>
    <n v="5"/>
    <x v="3"/>
    <n v="23.900033874063759"/>
  </r>
  <r>
    <x v="58"/>
    <x v="0"/>
    <x v="0"/>
    <x v="5"/>
    <n v="72000"/>
    <n v="51611.56"/>
    <n v="71.7"/>
    <s v="Female"/>
    <s v="B+"/>
    <b v="1"/>
    <b v="0"/>
    <b v="1"/>
    <x v="2"/>
    <n v="20"/>
    <x v="0"/>
    <n v="24.236073553272043"/>
  </r>
  <r>
    <x v="59"/>
    <x v="2"/>
    <x v="2"/>
    <x v="4"/>
    <n v="800"/>
    <n v="0"/>
    <n v="104"/>
    <s v="Male"/>
    <s v="B-"/>
    <b v="0"/>
    <b v="0"/>
    <b v="0"/>
    <x v="11"/>
    <n v="1"/>
    <x v="1"/>
    <n v="32.824138366367883"/>
  </r>
  <r>
    <x v="60"/>
    <x v="2"/>
    <x v="2"/>
    <x v="2"/>
    <n v="14000"/>
    <n v="8311.31"/>
    <n v="95.7"/>
    <s v="Male"/>
    <s v="B-"/>
    <b v="1"/>
    <b v="1"/>
    <b v="1"/>
    <x v="1"/>
    <n v="15"/>
    <x v="0"/>
    <n v="30.894886363636367"/>
  </r>
  <r>
    <x v="61"/>
    <x v="2"/>
    <x v="2"/>
    <x v="4"/>
    <n v="75000"/>
    <n v="67475.95"/>
    <n v="86.7"/>
    <s v="Female"/>
    <s v="B-"/>
    <b v="0"/>
    <b v="1"/>
    <b v="1"/>
    <x v="9"/>
    <n v="2"/>
    <x v="1"/>
    <n v="30.356079969188759"/>
  </r>
  <r>
    <x v="62"/>
    <x v="2"/>
    <x v="1"/>
    <x v="7"/>
    <n v="45000"/>
    <n v="24489.69"/>
    <n v="105.9"/>
    <s v="Male"/>
    <s v="O+"/>
    <b v="0"/>
    <b v="0"/>
    <b v="1"/>
    <x v="6"/>
    <n v="40"/>
    <x v="2"/>
    <n v="34.187790547520663"/>
  </r>
  <r>
    <x v="63"/>
    <x v="2"/>
    <x v="1"/>
    <x v="7"/>
    <n v="100"/>
    <n v="53.04"/>
    <n v="87.1"/>
    <s v="Female"/>
    <s v="A+"/>
    <b v="0"/>
    <b v="0"/>
    <b v="1"/>
    <x v="15"/>
    <n v="40"/>
    <x v="2"/>
    <n v="31.608361155465236"/>
  </r>
  <r>
    <x v="64"/>
    <x v="1"/>
    <x v="1"/>
    <x v="7"/>
    <n v="32000"/>
    <n v="18466.8"/>
    <n v="60.7"/>
    <s v="Male"/>
    <s v="AB+"/>
    <b v="0"/>
    <b v="1"/>
    <b v="1"/>
    <x v="10"/>
    <n v="12"/>
    <x v="0"/>
    <n v="23.12909617436366"/>
  </r>
  <r>
    <x v="65"/>
    <x v="2"/>
    <x v="1"/>
    <x v="1"/>
    <n v="18000"/>
    <n v="13355.64"/>
    <n v="65.599999999999994"/>
    <s v="Female"/>
    <s v="AB-"/>
    <b v="0"/>
    <b v="0"/>
    <b v="1"/>
    <x v="14"/>
    <n v="20"/>
    <x v="0"/>
    <n v="24.095500459136822"/>
  </r>
  <r>
    <x v="66"/>
    <x v="3"/>
    <x v="2"/>
    <x v="2"/>
    <n v="200000"/>
    <n v="0"/>
    <n v="69"/>
    <s v="Male"/>
    <s v="A+"/>
    <b v="0"/>
    <b v="0"/>
    <b v="0"/>
    <x v="15"/>
    <n v="4"/>
    <x v="3"/>
    <n v="30.666666666666668"/>
  </r>
  <r>
    <x v="67"/>
    <x v="0"/>
    <x v="0"/>
    <x v="3"/>
    <n v="20000"/>
    <n v="17169.96"/>
    <n v="67.900000000000006"/>
    <s v="Male"/>
    <s v="AB+"/>
    <b v="0"/>
    <b v="1"/>
    <b v="1"/>
    <x v="0"/>
    <n v="5"/>
    <x v="3"/>
    <n v="23.773677392248175"/>
  </r>
  <r>
    <x v="68"/>
    <x v="1"/>
    <x v="1"/>
    <x v="1"/>
    <n v="250000"/>
    <n v="174255.5"/>
    <n v="78.8"/>
    <s v="Female"/>
    <s v="B-"/>
    <b v="0"/>
    <b v="0"/>
    <b v="1"/>
    <x v="8"/>
    <n v="50"/>
    <x v="2"/>
    <n v="31.565454254125935"/>
  </r>
  <r>
    <x v="69"/>
    <x v="2"/>
    <x v="2"/>
    <x v="4"/>
    <n v="240000"/>
    <n v="208135.44"/>
    <n v="89.6"/>
    <s v="Female"/>
    <s v="O-"/>
    <b v="0"/>
    <b v="1"/>
    <b v="1"/>
    <x v="10"/>
    <n v="0.5"/>
    <x v="1"/>
    <n v="32.910927456382005"/>
  </r>
  <r>
    <x v="70"/>
    <x v="1"/>
    <x v="0"/>
    <x v="5"/>
    <n v="100"/>
    <n v="77.959999999999994"/>
    <n v="72.8"/>
    <s v="Male"/>
    <s v="AB+"/>
    <b v="1"/>
    <b v="0"/>
    <b v="1"/>
    <x v="12"/>
    <n v="15"/>
    <x v="0"/>
    <n v="29.161993270309239"/>
  </r>
  <r>
    <x v="71"/>
    <x v="2"/>
    <x v="1"/>
    <x v="1"/>
    <n v="18000"/>
    <n v="10770.36"/>
    <n v="60"/>
    <s v="Female"/>
    <s v="A+"/>
    <b v="0"/>
    <b v="0"/>
    <b v="1"/>
    <x v="0"/>
    <n v="7"/>
    <x v="4"/>
    <n v="22.582709172343712"/>
  </r>
  <r>
    <x v="72"/>
    <x v="4"/>
    <x v="1"/>
    <x v="7"/>
    <n v="60000"/>
    <n v="30738.95"/>
    <n v="99.8"/>
    <s v="Female"/>
    <s v="A+"/>
    <b v="0"/>
    <b v="0"/>
    <b v="1"/>
    <x v="12"/>
    <n v="15"/>
    <x v="0"/>
    <n v="33.345584550101904"/>
  </r>
  <r>
    <x v="73"/>
    <x v="0"/>
    <x v="0"/>
    <x v="0"/>
    <n v="100"/>
    <n v="56.05"/>
    <n v="73.7"/>
    <s v="Male"/>
    <s v="B+"/>
    <b v="0"/>
    <b v="1"/>
    <b v="1"/>
    <x v="6"/>
    <n v="25"/>
    <x v="0"/>
    <n v="28.082609358329517"/>
  </r>
  <r>
    <x v="74"/>
    <x v="0"/>
    <x v="0"/>
    <x v="0"/>
    <n v="48000"/>
    <n v="0"/>
    <n v="60.2"/>
    <s v="Male"/>
    <s v="B-"/>
    <b v="1"/>
    <b v="0"/>
    <b v="0"/>
    <x v="6"/>
    <n v="2"/>
    <x v="1"/>
    <n v="26.056094182825486"/>
  </r>
  <r>
    <x v="75"/>
    <x v="0"/>
    <x v="3"/>
    <x v="6"/>
    <n v="300000"/>
    <n v="174141.6"/>
    <n v="81.2"/>
    <s v="Male"/>
    <s v="AB-"/>
    <b v="1"/>
    <b v="1"/>
    <b v="1"/>
    <x v="9"/>
    <n v="20"/>
    <x v="0"/>
    <n v="26.213842975206614"/>
  </r>
  <r>
    <x v="76"/>
    <x v="2"/>
    <x v="0"/>
    <x v="0"/>
    <n v="300000"/>
    <n v="217453.08000000002"/>
    <n v="83.4"/>
    <s v="Female"/>
    <s v="AB-"/>
    <b v="0"/>
    <b v="0"/>
    <b v="1"/>
    <x v="15"/>
    <n v="4"/>
    <x v="3"/>
    <n v="31.008328375966695"/>
  </r>
  <r>
    <x v="77"/>
    <x v="2"/>
    <x v="2"/>
    <x v="4"/>
    <n v="100"/>
    <n v="0"/>
    <n v="86.7"/>
    <s v="Female"/>
    <s v="O-"/>
    <b v="0"/>
    <b v="0"/>
    <b v="0"/>
    <x v="1"/>
    <n v="2"/>
    <x v="1"/>
    <n v="30.356079969188759"/>
  </r>
  <r>
    <x v="78"/>
    <x v="2"/>
    <x v="2"/>
    <x v="2"/>
    <n v="18000"/>
    <n v="14773.74"/>
    <n v="86.5"/>
    <s v="Female"/>
    <s v="B-"/>
    <b v="0"/>
    <b v="1"/>
    <b v="1"/>
    <x v="4"/>
    <n v="4"/>
    <x v="3"/>
    <n v="29.238777717685238"/>
  </r>
  <r>
    <x v="79"/>
    <x v="2"/>
    <x v="1"/>
    <x v="1"/>
    <n v="75000"/>
    <n v="44458.25"/>
    <n v="94.6"/>
    <s v="Male"/>
    <s v="B+"/>
    <b v="1"/>
    <b v="1"/>
    <b v="1"/>
    <x v="14"/>
    <n v="12"/>
    <x v="0"/>
    <n v="30.539772727272727"/>
  </r>
  <r>
    <x v="80"/>
    <x v="1"/>
    <x v="0"/>
    <x v="5"/>
    <n v="45000"/>
    <n v="28657.98"/>
    <n v="87"/>
    <s v="Male"/>
    <s v="O-"/>
    <b v="1"/>
    <b v="1"/>
    <b v="1"/>
    <x v="1"/>
    <n v="20"/>
    <x v="0"/>
    <n v="30.824829931972793"/>
  </r>
  <r>
    <x v="81"/>
    <x v="1"/>
    <x v="3"/>
    <x v="6"/>
    <n v="250000"/>
    <n v="0"/>
    <n v="61.7"/>
    <s v="Female"/>
    <s v="A-"/>
    <b v="0"/>
    <b v="0"/>
    <b v="0"/>
    <x v="1"/>
    <n v="15"/>
    <x v="0"/>
    <n v="22.940214158239147"/>
  </r>
  <r>
    <x v="82"/>
    <x v="2"/>
    <x v="0"/>
    <x v="0"/>
    <n v="100"/>
    <n v="88.17"/>
    <n v="76.2"/>
    <s v="Male"/>
    <s v="AB-"/>
    <b v="0"/>
    <b v="0"/>
    <b v="1"/>
    <x v="9"/>
    <n v="40"/>
    <x v="2"/>
    <n v="29.035208047553724"/>
  </r>
  <r>
    <x v="83"/>
    <x v="1"/>
    <x v="0"/>
    <x v="5"/>
    <n v="3000"/>
    <n v="1770.5099999999998"/>
    <n v="54.5"/>
    <s v="Female"/>
    <s v="B+"/>
    <b v="0"/>
    <b v="0"/>
    <b v="1"/>
    <x v="2"/>
    <n v="40"/>
    <x v="2"/>
    <n v="21.557691547011586"/>
  </r>
  <r>
    <x v="84"/>
    <x v="0"/>
    <x v="0"/>
    <x v="5"/>
    <n v="14000"/>
    <n v="8718.2200000000012"/>
    <n v="69.7"/>
    <s v="Male"/>
    <s v="B-"/>
    <b v="1"/>
    <b v="1"/>
    <b v="1"/>
    <x v="13"/>
    <n v="12"/>
    <x v="0"/>
    <n v="25.601469237832877"/>
  </r>
  <r>
    <x v="85"/>
    <x v="2"/>
    <x v="1"/>
    <x v="7"/>
    <n v="32000"/>
    <n v="0"/>
    <n v="89.6"/>
    <s v="Male"/>
    <s v="A+"/>
    <b v="0"/>
    <b v="1"/>
    <b v="0"/>
    <x v="11"/>
    <n v="200"/>
    <x v="6"/>
    <n v="29.257142857142856"/>
  </r>
  <r>
    <x v="86"/>
    <x v="0"/>
    <x v="2"/>
    <x v="2"/>
    <n v="250000"/>
    <n v="125433.3"/>
    <n v="73"/>
    <s v="Male"/>
    <s v="B-"/>
    <b v="1"/>
    <b v="0"/>
    <b v="1"/>
    <x v="12"/>
    <n v="12"/>
    <x v="0"/>
    <n v="30.780907404284029"/>
  </r>
  <r>
    <x v="87"/>
    <x v="2"/>
    <x v="0"/>
    <x v="3"/>
    <n v="800"/>
    <n v="714.99"/>
    <n v="94.2"/>
    <s v="Female"/>
    <s v="B-"/>
    <b v="0"/>
    <b v="1"/>
    <b v="1"/>
    <x v="10"/>
    <n v="25"/>
    <x v="0"/>
    <n v="31.113753468093538"/>
  </r>
  <r>
    <x v="88"/>
    <x v="2"/>
    <x v="2"/>
    <x v="4"/>
    <n v="72000"/>
    <n v="57203.6"/>
    <n v="89.9"/>
    <s v="Male"/>
    <s v="AB+"/>
    <b v="1"/>
    <b v="0"/>
    <b v="1"/>
    <x v="8"/>
    <n v="40"/>
    <x v="2"/>
    <n v="29.022469008264466"/>
  </r>
  <r>
    <x v="89"/>
    <x v="2"/>
    <x v="0"/>
    <x v="3"/>
    <n v="20000"/>
    <n v="10879.14"/>
    <n v="67.900000000000006"/>
    <s v="Female"/>
    <s v="B+"/>
    <b v="1"/>
    <b v="1"/>
    <b v="1"/>
    <x v="5"/>
    <n v="7"/>
    <x v="4"/>
    <n v="24.346516547742841"/>
  </r>
  <r>
    <x v="90"/>
    <x v="2"/>
    <x v="1"/>
    <x v="7"/>
    <n v="500"/>
    <n v="372.41"/>
    <n v="91.7"/>
    <s v="Male"/>
    <s v="B-"/>
    <b v="0"/>
    <b v="0"/>
    <b v="1"/>
    <x v="5"/>
    <n v="7"/>
    <x v="4"/>
    <n v="31.360076604767283"/>
  </r>
  <r>
    <x v="91"/>
    <x v="1"/>
    <x v="2"/>
    <x v="4"/>
    <n v="18000"/>
    <n v="0"/>
    <n v="60.4"/>
    <s v="Male"/>
    <s v="O-"/>
    <b v="0"/>
    <b v="0"/>
    <b v="0"/>
    <x v="0"/>
    <n v="3"/>
    <x v="3"/>
    <n v="21.919001306430541"/>
  </r>
  <r>
    <x v="92"/>
    <x v="2"/>
    <x v="2"/>
    <x v="4"/>
    <n v="10000"/>
    <n v="5506.4"/>
    <n v="58.7"/>
    <s v="Male"/>
    <s v="B+"/>
    <b v="1"/>
    <b v="0"/>
    <b v="1"/>
    <x v="10"/>
    <n v="1"/>
    <x v="1"/>
    <n v="20.311418685121112"/>
  </r>
  <r>
    <x v="93"/>
    <x v="2"/>
    <x v="2"/>
    <x v="4"/>
    <n v="48000"/>
    <n v="38250.120000000003"/>
    <n v="86.8"/>
    <s v="Female"/>
    <s v="A+"/>
    <b v="0"/>
    <b v="0"/>
    <b v="1"/>
    <x v="10"/>
    <n v="20"/>
    <x v="0"/>
    <n v="31.123381978557855"/>
  </r>
  <r>
    <x v="94"/>
    <x v="1"/>
    <x v="3"/>
    <x v="6"/>
    <n v="10000"/>
    <n v="7114.0499999999993"/>
    <n v="87.2"/>
    <s v="Female"/>
    <s v="AB-"/>
    <b v="0"/>
    <b v="0"/>
    <b v="1"/>
    <x v="15"/>
    <n v="20"/>
    <x v="0"/>
    <n v="30.89569160997733"/>
  </r>
  <r>
    <x v="95"/>
    <x v="0"/>
    <x v="1"/>
    <x v="7"/>
    <n v="20000"/>
    <n v="14220.48"/>
    <n v="77.3"/>
    <s v="Female"/>
    <s v="O-"/>
    <b v="1"/>
    <b v="0"/>
    <b v="1"/>
    <x v="6"/>
    <n v="5"/>
    <x v="3"/>
    <n v="31.763642340565415"/>
  </r>
  <r>
    <x v="96"/>
    <x v="2"/>
    <x v="0"/>
    <x v="0"/>
    <n v="200"/>
    <n v="116.84"/>
    <n v="86.2"/>
    <s v="Female"/>
    <s v="AB+"/>
    <b v="0"/>
    <b v="0"/>
    <b v="1"/>
    <x v="13"/>
    <n v="40"/>
    <x v="2"/>
    <n v="33.671874999999993"/>
  </r>
  <r>
    <x v="97"/>
    <x v="0"/>
    <x v="0"/>
    <x v="0"/>
    <n v="21000"/>
    <n v="17306.52"/>
    <n v="92.9"/>
    <s v="Female"/>
    <s v="A-"/>
    <b v="0"/>
    <b v="1"/>
    <b v="1"/>
    <x v="9"/>
    <n v="9"/>
    <x v="4"/>
    <n v="33.310624260461118"/>
  </r>
  <r>
    <x v="98"/>
    <x v="2"/>
    <x v="2"/>
    <x v="2"/>
    <n v="18000"/>
    <n v="14155.89"/>
    <n v="92.2"/>
    <s v="Male"/>
    <s v="A-"/>
    <b v="1"/>
    <b v="1"/>
    <b v="1"/>
    <x v="4"/>
    <n v="15"/>
    <x v="0"/>
    <n v="32.667233560090708"/>
  </r>
  <r>
    <x v="99"/>
    <x v="2"/>
    <x v="1"/>
    <x v="1"/>
    <n v="3000"/>
    <n v="1695.5099999999998"/>
    <n v="97.1"/>
    <s v="Male"/>
    <s v="O+"/>
    <b v="0"/>
    <b v="0"/>
    <b v="1"/>
    <x v="11"/>
    <n v="20"/>
    <x v="0"/>
    <n v="34.816594356197783"/>
  </r>
  <r>
    <x v="100"/>
    <x v="2"/>
    <x v="1"/>
    <x v="1"/>
    <n v="240000"/>
    <n v="169589.52"/>
    <n v="79.8"/>
    <s v="Male"/>
    <s v="O+"/>
    <b v="0"/>
    <b v="1"/>
    <b v="1"/>
    <x v="14"/>
    <n v="25"/>
    <x v="0"/>
    <n v="28.273809523809526"/>
  </r>
  <r>
    <x v="101"/>
    <x v="2"/>
    <x v="1"/>
    <x v="7"/>
    <n v="72000"/>
    <n v="57341.56"/>
    <n v="65.8"/>
    <s v="Female"/>
    <s v="O+"/>
    <b v="0"/>
    <b v="1"/>
    <b v="1"/>
    <x v="11"/>
    <n v="7"/>
    <x v="4"/>
    <n v="20.767579851028909"/>
  </r>
  <r>
    <x v="102"/>
    <x v="1"/>
    <x v="0"/>
    <x v="3"/>
    <n v="18000"/>
    <n v="0"/>
    <n v="68.3"/>
    <s v="Female"/>
    <s v="O-"/>
    <b v="0"/>
    <b v="1"/>
    <b v="0"/>
    <x v="13"/>
    <n v="5"/>
    <x v="3"/>
    <n v="24.199263038548754"/>
  </r>
  <r>
    <x v="103"/>
    <x v="2"/>
    <x v="3"/>
    <x v="6"/>
    <n v="40000"/>
    <n v="35432.600000000006"/>
    <n v="103.9"/>
    <s v="Male"/>
    <s v="AB-"/>
    <b v="0"/>
    <b v="1"/>
    <b v="1"/>
    <x v="11"/>
    <n v="12"/>
    <x v="0"/>
    <n v="33.164161000989495"/>
  </r>
  <r>
    <x v="104"/>
    <x v="1"/>
    <x v="1"/>
    <x v="7"/>
    <n v="10000"/>
    <n v="8403.3000000000011"/>
    <n v="80"/>
    <s v="Female"/>
    <s v="O+"/>
    <b v="0"/>
    <b v="1"/>
    <b v="1"/>
    <x v="13"/>
    <n v="7"/>
    <x v="4"/>
    <n v="34.626038781163437"/>
  </r>
  <r>
    <x v="105"/>
    <x v="0"/>
    <x v="2"/>
    <x v="4"/>
    <n v="32000"/>
    <n v="24816.48"/>
    <n v="81"/>
    <s v="Female"/>
    <s v="AB+"/>
    <b v="0"/>
    <b v="0"/>
    <b v="1"/>
    <x v="1"/>
    <n v="40"/>
    <x v="2"/>
    <n v="29.3946871824648"/>
  </r>
  <r>
    <x v="106"/>
    <x v="2"/>
    <x v="1"/>
    <x v="1"/>
    <n v="200000"/>
    <n v="153134.96"/>
    <n v="64.099999999999994"/>
    <s v="Male"/>
    <s v="O+"/>
    <b v="0"/>
    <b v="0"/>
    <b v="1"/>
    <x v="6"/>
    <n v="9"/>
    <x v="4"/>
    <n v="20.460276421207183"/>
  </r>
  <r>
    <x v="107"/>
    <x v="2"/>
    <x v="1"/>
    <x v="1"/>
    <n v="24000"/>
    <n v="20927.52"/>
    <n v="91"/>
    <s v="Female"/>
    <s v="A-"/>
    <b v="0"/>
    <b v="1"/>
    <b v="1"/>
    <x v="9"/>
    <n v="50"/>
    <x v="2"/>
    <n v="30.759870200108171"/>
  </r>
  <r>
    <x v="108"/>
    <x v="0"/>
    <x v="2"/>
    <x v="4"/>
    <n v="240000"/>
    <n v="0"/>
    <n v="79.900000000000006"/>
    <s v="Male"/>
    <s v="O-"/>
    <b v="0"/>
    <b v="0"/>
    <b v="0"/>
    <x v="6"/>
    <n v="2"/>
    <x v="1"/>
    <n v="31.210937499999996"/>
  </r>
  <r>
    <x v="109"/>
    <x v="2"/>
    <x v="0"/>
    <x v="3"/>
    <n v="18000"/>
    <n v="12518.82"/>
    <n v="65.3"/>
    <s v="Male"/>
    <s v="A-"/>
    <b v="0"/>
    <s v="No"/>
    <b v="1"/>
    <x v="15"/>
    <n v="30"/>
    <x v="2"/>
    <n v="24.57751514923407"/>
  </r>
  <r>
    <x v="110"/>
    <x v="2"/>
    <x v="1"/>
    <x v="1"/>
    <n v="24000"/>
    <n v="12412.04"/>
    <n v="85.9"/>
    <s v="Female"/>
    <s v="B+"/>
    <b v="1"/>
    <b v="1"/>
    <b v="1"/>
    <x v="14"/>
    <n v="0"/>
    <x v="1"/>
    <n v="29.723183391003467"/>
  </r>
  <r>
    <x v="111"/>
    <x v="1"/>
    <x v="3"/>
    <x v="6"/>
    <n v="240000"/>
    <n v="179908.08000000002"/>
    <n v="85.3"/>
    <s v="Female"/>
    <s v="A+"/>
    <b v="0"/>
    <b v="0"/>
    <b v="1"/>
    <x v="1"/>
    <n v="20"/>
    <x v="0"/>
    <n v="33.740753925873179"/>
  </r>
  <r>
    <x v="112"/>
    <x v="1"/>
    <x v="1"/>
    <x v="7"/>
    <n v="800"/>
    <n v="678.92"/>
    <n v="84.7"/>
    <s v="Female"/>
    <s v="AB-"/>
    <b v="0"/>
    <b v="0"/>
    <b v="1"/>
    <x v="10"/>
    <n v="5"/>
    <x v="3"/>
    <n v="30.737407461169983"/>
  </r>
  <r>
    <x v="113"/>
    <x v="0"/>
    <x v="0"/>
    <x v="5"/>
    <n v="90000"/>
    <n v="0"/>
    <n v="77.3"/>
    <s v="Female"/>
    <s v="A+"/>
    <b v="0"/>
    <b v="0"/>
    <b v="0"/>
    <x v="16"/>
    <n v="12"/>
    <x v="0"/>
    <n v="33.902021841147317"/>
  </r>
  <r>
    <x v="114"/>
    <x v="2"/>
    <x v="1"/>
    <x v="7"/>
    <n v="100"/>
    <n v="0"/>
    <n v="84.1"/>
    <s v="Female"/>
    <s v="O-"/>
    <b v="1"/>
    <b v="0"/>
    <b v="0"/>
    <x v="13"/>
    <n v="5"/>
    <x v="3"/>
    <n v="28.427528393726341"/>
  </r>
  <r>
    <x v="115"/>
    <x v="2"/>
    <x v="0"/>
    <x v="5"/>
    <n v="800"/>
    <n v="411.43"/>
    <n v="68.099999999999994"/>
    <s v="Male"/>
    <s v="B+"/>
    <b v="1"/>
    <b v="0"/>
    <b v="1"/>
    <x v="4"/>
    <n v="12"/>
    <x v="0"/>
    <n v="24.713311075627811"/>
  </r>
  <r>
    <x v="116"/>
    <x v="0"/>
    <x v="1"/>
    <x v="1"/>
    <n v="48000"/>
    <n v="25741.52"/>
    <n v="56.9"/>
    <s v="Female"/>
    <s v="O+"/>
    <b v="1"/>
    <b v="1"/>
    <b v="1"/>
    <x v="5"/>
    <n v="7"/>
    <x v="4"/>
    <n v="20.899908172635445"/>
  </r>
  <r>
    <x v="117"/>
    <x v="1"/>
    <x v="0"/>
    <x v="3"/>
    <n v="500"/>
    <n v="0"/>
    <n v="53"/>
    <s v="Male"/>
    <s v="B-"/>
    <b v="1"/>
    <b v="0"/>
    <b v="0"/>
    <x v="14"/>
    <n v="7"/>
    <x v="4"/>
    <n v="22.939750692520775"/>
  </r>
  <r>
    <x v="118"/>
    <x v="0"/>
    <x v="3"/>
    <x v="6"/>
    <n v="500"/>
    <n v="278.88"/>
    <n v="90.9"/>
    <s v="Female"/>
    <s v="O-"/>
    <b v="0"/>
    <b v="0"/>
    <b v="1"/>
    <x v="16"/>
    <n v="7"/>
    <x v="4"/>
    <n v="33.796847114812621"/>
  </r>
  <r>
    <x v="119"/>
    <x v="2"/>
    <x v="2"/>
    <x v="4"/>
    <n v="18000"/>
    <n v="14820.27"/>
    <n v="75.7"/>
    <s v="Male"/>
    <s v="AB+"/>
    <b v="0"/>
    <b v="0"/>
    <b v="1"/>
    <x v="8"/>
    <n v="0.5"/>
    <x v="1"/>
    <n v="29.570312499999996"/>
  </r>
  <r>
    <x v="120"/>
    <x v="2"/>
    <x v="1"/>
    <x v="1"/>
    <n v="20000"/>
    <n v="10985.7"/>
    <n v="69.2"/>
    <s v="Male"/>
    <s v="AB+"/>
    <b v="0"/>
    <b v="1"/>
    <b v="1"/>
    <x v="8"/>
    <n v="150"/>
    <x v="6"/>
    <n v="26.696500906600825"/>
  </r>
  <r>
    <x v="121"/>
    <x v="1"/>
    <x v="0"/>
    <x v="3"/>
    <n v="18000"/>
    <n v="10522.68"/>
    <n v="66.3"/>
    <s v="Female"/>
    <s v="AB-"/>
    <b v="0"/>
    <b v="0"/>
    <b v="1"/>
    <x v="2"/>
    <n v="3"/>
    <x v="3"/>
    <n v="24.650505651397982"/>
  </r>
  <r>
    <x v="122"/>
    <x v="2"/>
    <x v="0"/>
    <x v="3"/>
    <n v="10000"/>
    <n v="0"/>
    <n v="59.7"/>
    <s v="Female"/>
    <s v="B-"/>
    <b v="0"/>
    <b v="0"/>
    <b v="0"/>
    <x v="0"/>
    <n v="20"/>
    <x v="0"/>
    <n v="21.664973145594427"/>
  </r>
  <r>
    <x v="123"/>
    <x v="1"/>
    <x v="0"/>
    <x v="0"/>
    <n v="90000"/>
    <n v="68611.3"/>
    <n v="97.6"/>
    <s v="Male"/>
    <s v="AB+"/>
    <b v="0"/>
    <b v="0"/>
    <b v="1"/>
    <x v="5"/>
    <n v="25"/>
    <x v="0"/>
    <n v="34.172472952627714"/>
  </r>
  <r>
    <x v="124"/>
    <x v="1"/>
    <x v="0"/>
    <x v="0"/>
    <n v="18000"/>
    <n v="10076.52"/>
    <n v="86"/>
    <s v="Female"/>
    <s v="AB+"/>
    <b v="1"/>
    <b v="0"/>
    <b v="1"/>
    <x v="1"/>
    <n v="40"/>
    <x v="2"/>
    <n v="32.368549813692653"/>
  </r>
  <r>
    <x v="125"/>
    <x v="2"/>
    <x v="0"/>
    <x v="3"/>
    <n v="800"/>
    <n v="499.21"/>
    <n v="71.3"/>
    <s v="Male"/>
    <s v="A+"/>
    <b v="0"/>
    <b v="1"/>
    <b v="1"/>
    <x v="6"/>
    <n v="4"/>
    <x v="3"/>
    <n v="22.758466596444187"/>
  </r>
  <r>
    <x v="126"/>
    <x v="0"/>
    <x v="0"/>
    <x v="3"/>
    <n v="18000"/>
    <n v="11448.42"/>
    <n v="66"/>
    <s v="Male"/>
    <s v="AB+"/>
    <b v="0"/>
    <s v="Yes"/>
    <b v="1"/>
    <x v="15"/>
    <n v="4"/>
    <x v="3"/>
    <n v="24.242424242424246"/>
  </r>
  <r>
    <x v="127"/>
    <x v="2"/>
    <x v="0"/>
    <x v="3"/>
    <n v="250000"/>
    <n v="211680"/>
    <n v="61.9"/>
    <s v="Male"/>
    <s v="B-"/>
    <b v="0"/>
    <b v="0"/>
    <b v="1"/>
    <x v="12"/>
    <n v="7"/>
    <x v="4"/>
    <n v="20.212244897959184"/>
  </r>
  <r>
    <x v="128"/>
    <x v="0"/>
    <x v="1"/>
    <x v="1"/>
    <n v="40000"/>
    <n v="35676.199999999997"/>
    <n v="70.8"/>
    <s v="Female"/>
    <s v="B-"/>
    <b v="0"/>
    <b v="1"/>
    <b v="1"/>
    <x v="8"/>
    <n v="20"/>
    <x v="0"/>
    <n v="22.096688617708562"/>
  </r>
  <r>
    <x v="129"/>
    <x v="0"/>
    <x v="0"/>
    <x v="3"/>
    <n v="90000"/>
    <n v="73985"/>
    <n v="84.6"/>
    <s v="Female"/>
    <s v="O-"/>
    <b v="0"/>
    <b v="0"/>
    <b v="1"/>
    <x v="1"/>
    <n v="50"/>
    <x v="2"/>
    <n v="26.701174094180026"/>
  </r>
  <r>
    <x v="130"/>
    <x v="4"/>
    <x v="0"/>
    <x v="3"/>
    <n v="32000"/>
    <n v="23309.4"/>
    <n v="83.6"/>
    <s v="Male"/>
    <s v="A-"/>
    <b v="1"/>
    <b v="0"/>
    <b v="1"/>
    <x v="4"/>
    <n v="2"/>
    <x v="1"/>
    <n v="28.25851811790157"/>
  </r>
  <r>
    <x v="131"/>
    <x v="0"/>
    <x v="3"/>
    <x v="6"/>
    <n v="300000"/>
    <n v="0"/>
    <n v="78.599999999999994"/>
    <s v="Male"/>
    <s v="O+"/>
    <b v="0"/>
    <b v="0"/>
    <b v="0"/>
    <x v="16"/>
    <n v="70"/>
    <x v="7"/>
    <n v="33.576829424580289"/>
  </r>
  <r>
    <x v="132"/>
    <x v="0"/>
    <x v="0"/>
    <x v="0"/>
    <n v="24000"/>
    <n v="19197.150000000001"/>
    <n v="61.8"/>
    <s v="Male"/>
    <s v="B-"/>
    <b v="0"/>
    <b v="0"/>
    <b v="1"/>
    <x v="12"/>
    <n v="5"/>
    <x v="3"/>
    <n v="22.977394408090426"/>
  </r>
  <r>
    <x v="133"/>
    <x v="0"/>
    <x v="0"/>
    <x v="3"/>
    <n v="32000"/>
    <n v="27759.8"/>
    <n v="50.2"/>
    <s v="Male"/>
    <s v="AB+"/>
    <b v="0"/>
    <b v="0"/>
    <b v="1"/>
    <x v="6"/>
    <n v="5"/>
    <x v="3"/>
    <n v="21.167144543767922"/>
  </r>
  <r>
    <x v="134"/>
    <x v="2"/>
    <x v="1"/>
    <x v="1"/>
    <n v="10000"/>
    <n v="0"/>
    <n v="83.4"/>
    <s v="Male"/>
    <s v="O+"/>
    <b v="0"/>
    <b v="0"/>
    <b v="0"/>
    <x v="13"/>
    <n v="7"/>
    <x v="4"/>
    <n v="28.858131487889278"/>
  </r>
  <r>
    <x v="135"/>
    <x v="2"/>
    <x v="0"/>
    <x v="0"/>
    <n v="24000"/>
    <n v="0"/>
    <n v="58.8"/>
    <s v="Female"/>
    <s v="O-"/>
    <b v="0"/>
    <b v="1"/>
    <b v="0"/>
    <x v="8"/>
    <n v="4"/>
    <x v="3"/>
    <n v="20.108754830546154"/>
  </r>
  <r>
    <x v="136"/>
    <x v="2"/>
    <x v="1"/>
    <x v="7"/>
    <n v="100"/>
    <n v="50.09"/>
    <n v="70.599999999999994"/>
    <s v="Male"/>
    <s v="B-"/>
    <b v="1"/>
    <b v="1"/>
    <b v="1"/>
    <x v="6"/>
    <n v="25"/>
    <x v="0"/>
    <n v="23.318800369929974"/>
  </r>
  <r>
    <x v="137"/>
    <x v="0"/>
    <x v="3"/>
    <x v="6"/>
    <n v="800"/>
    <n v="598.46"/>
    <n v="77.8"/>
    <s v="Male"/>
    <s v="O-"/>
    <b v="0"/>
    <b v="0"/>
    <b v="1"/>
    <x v="0"/>
    <n v="20"/>
    <x v="0"/>
    <n v="30.774099125825714"/>
  </r>
  <r>
    <x v="138"/>
    <x v="0"/>
    <x v="3"/>
    <x v="6"/>
    <n v="10000"/>
    <n v="0"/>
    <n v="63.1"/>
    <s v="Female"/>
    <s v="A+"/>
    <b v="0"/>
    <b v="0"/>
    <b v="0"/>
    <x v="0"/>
    <n v="12"/>
    <x v="0"/>
    <n v="24.343196635932255"/>
  </r>
  <r>
    <x v="139"/>
    <x v="0"/>
    <x v="0"/>
    <x v="0"/>
    <n v="60000"/>
    <n v="41536.300000000003"/>
    <n v="62.3"/>
    <s v="Male"/>
    <s v="AB+"/>
    <b v="0"/>
    <b v="1"/>
    <b v="1"/>
    <x v="3"/>
    <n v="3"/>
    <x v="3"/>
    <n v="21.812961731031827"/>
  </r>
  <r>
    <x v="140"/>
    <x v="2"/>
    <x v="1"/>
    <x v="1"/>
    <n v="2000"/>
    <n v="1789.7"/>
    <n v="90.3"/>
    <s v="Male"/>
    <s v="A-"/>
    <b v="0"/>
    <b v="0"/>
    <b v="1"/>
    <x v="1"/>
    <n v="5"/>
    <x v="3"/>
    <n v="31.245674740484432"/>
  </r>
  <r>
    <x v="141"/>
    <x v="0"/>
    <x v="1"/>
    <x v="7"/>
    <n v="32000"/>
    <n v="20629.759999999998"/>
    <n v="104.7"/>
    <s v="Male"/>
    <s v="O-"/>
    <b v="1"/>
    <b v="0"/>
    <b v="1"/>
    <x v="1"/>
    <n v="20"/>
    <x v="0"/>
    <n v="34.187755102040818"/>
  </r>
  <r>
    <x v="142"/>
    <x v="0"/>
    <x v="0"/>
    <x v="5"/>
    <n v="21000"/>
    <n v="0"/>
    <n v="70.599999999999994"/>
    <s v="Female"/>
    <s v="A-"/>
    <b v="0"/>
    <b v="0"/>
    <b v="0"/>
    <x v="1"/>
    <n v="12"/>
    <x v="0"/>
    <n v="26.901386983691502"/>
  </r>
  <r>
    <x v="143"/>
    <x v="0"/>
    <x v="0"/>
    <x v="0"/>
    <n v="100"/>
    <n v="61.54"/>
    <n v="66.3"/>
    <s v="Female"/>
    <s v="AB+"/>
    <b v="0"/>
    <b v="0"/>
    <b v="1"/>
    <x v="8"/>
    <n v="3"/>
    <x v="3"/>
    <n v="29.466666666666665"/>
  </r>
  <r>
    <x v="144"/>
    <x v="1"/>
    <x v="0"/>
    <x v="0"/>
    <n v="40000"/>
    <n v="29298.800000000003"/>
    <n v="80.400000000000006"/>
    <s v="Male"/>
    <s v="AB+"/>
    <b v="0"/>
    <b v="1"/>
    <b v="1"/>
    <x v="10"/>
    <n v="5"/>
    <x v="3"/>
    <n v="33.901163771293646"/>
  </r>
  <r>
    <x v="145"/>
    <x v="2"/>
    <x v="1"/>
    <x v="1"/>
    <n v="2000"/>
    <n v="1319.34"/>
    <n v="59.7"/>
    <s v="Female"/>
    <s v="AB+"/>
    <b v="0"/>
    <b v="0"/>
    <b v="1"/>
    <x v="12"/>
    <n v="5"/>
    <x v="3"/>
    <n v="21.406289217971246"/>
  </r>
  <r>
    <x v="146"/>
    <x v="2"/>
    <x v="3"/>
    <x v="6"/>
    <n v="500"/>
    <n v="259.10000000000002"/>
    <n v="100.2"/>
    <s v="Male"/>
    <s v="A+"/>
    <b v="0"/>
    <b v="0"/>
    <b v="1"/>
    <x v="9"/>
    <n v="150"/>
    <x v="6"/>
    <n v="34.671280276816617"/>
  </r>
  <r>
    <x v="147"/>
    <x v="0"/>
    <x v="1"/>
    <x v="7"/>
    <n v="200000"/>
    <n v="106845.8"/>
    <n v="84.7"/>
    <s v="Male"/>
    <s v="AB+"/>
    <b v="1"/>
    <b v="1"/>
    <b v="1"/>
    <x v="16"/>
    <n v="5"/>
    <x v="3"/>
    <n v="29.655824375897208"/>
  </r>
  <r>
    <x v="148"/>
    <x v="2"/>
    <x v="2"/>
    <x v="4"/>
    <n v="60000"/>
    <n v="51135.96"/>
    <n v="64.2"/>
    <s v="Female"/>
    <s v="B+"/>
    <b v="1"/>
    <b v="0"/>
    <b v="1"/>
    <x v="8"/>
    <n v="4"/>
    <x v="3"/>
    <n v="21.95547347901919"/>
  </r>
  <r>
    <x v="149"/>
    <x v="0"/>
    <x v="2"/>
    <x v="4"/>
    <n v="240000"/>
    <n v="137764.79999999999"/>
    <n v="66.7"/>
    <s v="Female"/>
    <s v="B+"/>
    <b v="0"/>
    <b v="1"/>
    <b v="1"/>
    <x v="3"/>
    <n v="3"/>
    <x v="3"/>
    <n v="25.104445029922093"/>
  </r>
  <r>
    <x v="150"/>
    <x v="0"/>
    <x v="0"/>
    <x v="3"/>
    <n v="10000"/>
    <n v="8622.85"/>
    <n v="79.900000000000006"/>
    <s v="Female"/>
    <s v="B-"/>
    <b v="1"/>
    <b v="0"/>
    <b v="1"/>
    <x v="8"/>
    <n v="7"/>
    <x v="4"/>
    <n v="32.415108117976388"/>
  </r>
  <r>
    <x v="151"/>
    <x v="2"/>
    <x v="1"/>
    <x v="1"/>
    <n v="24000"/>
    <n v="13038.27"/>
    <n v="87.9"/>
    <s v="Female"/>
    <s v="B+"/>
    <b v="1"/>
    <b v="0"/>
    <b v="1"/>
    <x v="15"/>
    <n v="15"/>
    <x v="0"/>
    <n v="29.712006489994597"/>
  </r>
  <r>
    <x v="152"/>
    <x v="1"/>
    <x v="3"/>
    <x v="6"/>
    <n v="40000"/>
    <n v="35399.4"/>
    <n v="71"/>
    <s v="Male"/>
    <s v="A+"/>
    <b v="0"/>
    <b v="1"/>
    <b v="1"/>
    <x v="14"/>
    <n v="2"/>
    <x v="1"/>
    <n v="28.440954975164232"/>
  </r>
  <r>
    <x v="153"/>
    <x v="2"/>
    <x v="0"/>
    <x v="3"/>
    <n v="60000"/>
    <n v="44585.9"/>
    <n v="77"/>
    <s v="Male"/>
    <s v="B-"/>
    <b v="0"/>
    <b v="0"/>
    <b v="1"/>
    <x v="10"/>
    <n v="20"/>
    <x v="0"/>
    <n v="30.078124999999993"/>
  </r>
  <r>
    <x v="154"/>
    <x v="2"/>
    <x v="0"/>
    <x v="3"/>
    <n v="800"/>
    <n v="531.89"/>
    <n v="88.8"/>
    <s v="Male"/>
    <s v="AB-"/>
    <b v="0"/>
    <b v="0"/>
    <b v="1"/>
    <x v="8"/>
    <n v="3"/>
    <x v="3"/>
    <n v="31.091348342144887"/>
  </r>
  <r>
    <x v="155"/>
    <x v="1"/>
    <x v="0"/>
    <x v="0"/>
    <n v="24000"/>
    <n v="20033.97"/>
    <n v="76.099999999999994"/>
    <s v="Male"/>
    <s v="AB+"/>
    <b v="0"/>
    <b v="1"/>
    <b v="1"/>
    <x v="10"/>
    <n v="7"/>
    <x v="4"/>
    <n v="26.962868480725625"/>
  </r>
  <r>
    <x v="156"/>
    <x v="2"/>
    <x v="0"/>
    <x v="0"/>
    <n v="24000"/>
    <n v="12658.14"/>
    <n v="84.9"/>
    <s v="Female"/>
    <s v="B-"/>
    <b v="0"/>
    <b v="1"/>
    <b v="1"/>
    <x v="10"/>
    <n v="50"/>
    <x v="2"/>
    <n v="32.753365996682227"/>
  </r>
  <r>
    <x v="157"/>
    <x v="4"/>
    <x v="0"/>
    <x v="0"/>
    <n v="100"/>
    <n v="64.28"/>
    <n v="98.8"/>
    <s v="Female"/>
    <s v="AB+"/>
    <b v="1"/>
    <b v="0"/>
    <b v="1"/>
    <x v="0"/>
    <n v="7"/>
    <x v="4"/>
    <n v="31.895661157024794"/>
  </r>
  <r>
    <x v="158"/>
    <x v="1"/>
    <x v="3"/>
    <x v="6"/>
    <n v="800"/>
    <n v="632.6"/>
    <n v="82.7"/>
    <s v="Male"/>
    <s v="O+"/>
    <b v="1"/>
    <b v="1"/>
    <b v="1"/>
    <x v="5"/>
    <n v="25"/>
    <x v="0"/>
    <n v="30.748066627007741"/>
  </r>
  <r>
    <x v="159"/>
    <x v="0"/>
    <x v="3"/>
    <x v="6"/>
    <n v="300000"/>
    <n v="198697.35"/>
    <n v="76"/>
    <s v="Female"/>
    <s v="O+"/>
    <b v="0"/>
    <b v="1"/>
    <b v="1"/>
    <x v="11"/>
    <n v="9"/>
    <x v="4"/>
    <n v="29.319856487018246"/>
  </r>
  <r>
    <x v="160"/>
    <x v="2"/>
    <x v="1"/>
    <x v="1"/>
    <n v="60000"/>
    <n v="47214.76"/>
    <n v="72.5"/>
    <s v="Male"/>
    <s v="A+"/>
    <b v="0"/>
    <b v="0"/>
    <b v="1"/>
    <x v="2"/>
    <n v="12"/>
    <x v="0"/>
    <n v="23.673469387755102"/>
  </r>
  <r>
    <x v="161"/>
    <x v="1"/>
    <x v="0"/>
    <x v="3"/>
    <n v="60000"/>
    <n v="47381.56"/>
    <n v="59.4"/>
    <s v="Female"/>
    <s v="B+"/>
    <b v="0"/>
    <b v="0"/>
    <b v="1"/>
    <x v="0"/>
    <n v="90"/>
    <x v="7"/>
    <n v="22.915782570116889"/>
  </r>
  <r>
    <x v="162"/>
    <x v="4"/>
    <x v="2"/>
    <x v="4"/>
    <n v="24000"/>
    <n v="17921.32"/>
    <n v="81.5"/>
    <s v="Female"/>
    <s v="O+"/>
    <b v="1"/>
    <b v="1"/>
    <b v="1"/>
    <x v="3"/>
    <n v="20"/>
    <x v="0"/>
    <n v="26.919011758488573"/>
  </r>
  <r>
    <x v="163"/>
    <x v="2"/>
    <x v="3"/>
    <x v="6"/>
    <n v="40000"/>
    <n v="28057"/>
    <n v="85.1"/>
    <s v="Female"/>
    <s v="O+"/>
    <b v="1"/>
    <b v="0"/>
    <b v="1"/>
    <x v="16"/>
    <n v="5"/>
    <x v="3"/>
    <n v="30.513822654093012"/>
  </r>
  <r>
    <x v="164"/>
    <x v="0"/>
    <x v="0"/>
    <x v="3"/>
    <n v="18000"/>
    <n v="0"/>
    <n v="100.2"/>
    <s v="Male"/>
    <s v="AB+"/>
    <b v="0"/>
    <b v="0"/>
    <b v="0"/>
    <x v="3"/>
    <n v="30"/>
    <x v="2"/>
    <n v="34.671280276816617"/>
  </r>
  <r>
    <x v="165"/>
    <x v="1"/>
    <x v="1"/>
    <x v="1"/>
    <n v="20000"/>
    <n v="0"/>
    <n v="83.5"/>
    <s v="Male"/>
    <s v="B+"/>
    <b v="0"/>
    <b v="0"/>
    <b v="0"/>
    <x v="8"/>
    <n v="40"/>
    <x v="2"/>
    <n v="34.755463059313215"/>
  </r>
  <r>
    <x v="166"/>
    <x v="1"/>
    <x v="3"/>
    <x v="6"/>
    <n v="250000"/>
    <n v="203806.19999999998"/>
    <n v="69.400000000000006"/>
    <s v="Male"/>
    <s v="O-"/>
    <b v="0"/>
    <b v="1"/>
    <b v="1"/>
    <x v="15"/>
    <n v="20"/>
    <x v="0"/>
    <n v="28.517422748191979"/>
  </r>
  <r>
    <x v="167"/>
    <x v="1"/>
    <x v="2"/>
    <x v="4"/>
    <n v="100"/>
    <n v="72.98"/>
    <n v="87.9"/>
    <s v="Male"/>
    <s v="B+"/>
    <b v="0"/>
    <b v="0"/>
    <b v="1"/>
    <x v="0"/>
    <n v="0.5"/>
    <x v="1"/>
    <n v="33.910728752748732"/>
  </r>
  <r>
    <x v="168"/>
    <x v="0"/>
    <x v="2"/>
    <x v="2"/>
    <n v="21000"/>
    <n v="17316.740000000002"/>
    <n v="64.099999999999994"/>
    <s v="Male"/>
    <s v="AB-"/>
    <b v="1"/>
    <b v="1"/>
    <b v="1"/>
    <x v="5"/>
    <n v="20"/>
    <x v="0"/>
    <n v="26.339579224194605"/>
  </r>
  <r>
    <x v="169"/>
    <x v="0"/>
    <x v="1"/>
    <x v="1"/>
    <n v="20000"/>
    <n v="12759.74"/>
    <n v="85.4"/>
    <s v="Female"/>
    <s v="O+"/>
    <b v="1"/>
    <b v="1"/>
    <b v="1"/>
    <x v="17"/>
    <n v="300"/>
    <x v="5"/>
    <n v="34.646435960890912"/>
  </r>
  <r>
    <x v="170"/>
    <x v="0"/>
    <x v="0"/>
    <x v="0"/>
    <n v="100"/>
    <n v="83.26"/>
    <n v="80.099999999999994"/>
    <s v="Female"/>
    <s v="AB-"/>
    <b v="0"/>
    <b v="0"/>
    <b v="1"/>
    <x v="11"/>
    <n v="9"/>
    <x v="4"/>
    <n v="31.683873264506936"/>
  </r>
  <r>
    <x v="171"/>
    <x v="0"/>
    <x v="2"/>
    <x v="2"/>
    <n v="3000"/>
    <n v="0"/>
    <n v="80.099999999999994"/>
    <s v="Male"/>
    <s v="O+"/>
    <b v="0"/>
    <b v="0"/>
    <b v="0"/>
    <x v="2"/>
    <n v="20"/>
    <x v="0"/>
    <n v="29.781380130874481"/>
  </r>
  <r>
    <x v="172"/>
    <x v="1"/>
    <x v="1"/>
    <x v="1"/>
    <n v="100"/>
    <n v="0"/>
    <n v="87.5"/>
    <s v="Female"/>
    <s v="A-"/>
    <b v="0"/>
    <b v="0"/>
    <b v="0"/>
    <x v="14"/>
    <n v="200"/>
    <x v="6"/>
    <n v="31.753520104514447"/>
  </r>
  <r>
    <x v="173"/>
    <x v="1"/>
    <x v="0"/>
    <x v="3"/>
    <n v="3000"/>
    <n v="2684.7599999999998"/>
    <n v="72.900000000000006"/>
    <s v="Male"/>
    <s v="O+"/>
    <b v="0"/>
    <b v="0"/>
    <b v="1"/>
    <x v="2"/>
    <n v="15"/>
    <x v="0"/>
    <n v="31.552977839335181"/>
  </r>
  <r>
    <x v="174"/>
    <x v="1"/>
    <x v="0"/>
    <x v="5"/>
    <n v="36000"/>
    <n v="29560.29"/>
    <n v="72.8"/>
    <s v="Male"/>
    <s v="AB+"/>
    <b v="0"/>
    <b v="0"/>
    <b v="1"/>
    <x v="12"/>
    <n v="7"/>
    <x v="4"/>
    <n v="26.418928726956018"/>
  </r>
  <r>
    <x v="175"/>
    <x v="1"/>
    <x v="3"/>
    <x v="6"/>
    <n v="800"/>
    <n v="550.38"/>
    <n v="66.3"/>
    <s v="Male"/>
    <s v="A-"/>
    <b v="0"/>
    <b v="1"/>
    <b v="1"/>
    <x v="11"/>
    <n v="12"/>
    <x v="0"/>
    <n v="29.077672031928422"/>
  </r>
  <r>
    <x v="176"/>
    <x v="2"/>
    <x v="0"/>
    <x v="5"/>
    <n v="500"/>
    <n v="394.97"/>
    <n v="108.4"/>
    <s v="Female"/>
    <s v="AB-"/>
    <b v="0"/>
    <b v="0"/>
    <b v="1"/>
    <x v="2"/>
    <n v="12"/>
    <x v="0"/>
    <n v="34.994834710743802"/>
  </r>
  <r>
    <x v="177"/>
    <x v="4"/>
    <x v="1"/>
    <x v="7"/>
    <n v="32000"/>
    <n v="20010.64"/>
    <n v="73.900000000000006"/>
    <s v="Female"/>
    <s v="B-"/>
    <b v="0"/>
    <b v="0"/>
    <b v="1"/>
    <x v="10"/>
    <n v="12"/>
    <x v="0"/>
    <n v="31.569054637105388"/>
  </r>
  <r>
    <x v="178"/>
    <x v="0"/>
    <x v="0"/>
    <x v="5"/>
    <n v="3000"/>
    <n v="1974.03"/>
    <n v="63.3"/>
    <s v="Female"/>
    <s v="A-"/>
    <b v="0"/>
    <b v="0"/>
    <b v="1"/>
    <x v="15"/>
    <n v="40"/>
    <x v="2"/>
    <n v="25.356513379266136"/>
  </r>
  <r>
    <x v="179"/>
    <x v="2"/>
    <x v="1"/>
    <x v="7"/>
    <n v="10000"/>
    <n v="0"/>
    <n v="66.3"/>
    <s v="Female"/>
    <s v="A+"/>
    <b v="0"/>
    <b v="0"/>
    <b v="0"/>
    <x v="1"/>
    <n v="12"/>
    <x v="0"/>
    <n v="21.162501196974048"/>
  </r>
  <r>
    <x v="180"/>
    <x v="0"/>
    <x v="0"/>
    <x v="3"/>
    <n v="200000"/>
    <n v="163598.39999999999"/>
    <n v="83.1"/>
    <s v="Female"/>
    <s v="O+"/>
    <b v="0"/>
    <b v="0"/>
    <b v="1"/>
    <x v="8"/>
    <n v="12"/>
    <x v="0"/>
    <n v="30.896787626412852"/>
  </r>
  <r>
    <x v="181"/>
    <x v="2"/>
    <x v="0"/>
    <x v="3"/>
    <n v="60000"/>
    <n v="34972.1"/>
    <n v="94.2"/>
    <s v="Male"/>
    <s v="A+"/>
    <b v="0"/>
    <b v="0"/>
    <b v="1"/>
    <x v="6"/>
    <n v="120"/>
    <x v="6"/>
    <n v="33.776757861522469"/>
  </r>
  <r>
    <x v="182"/>
    <x v="0"/>
    <x v="1"/>
    <x v="1"/>
    <n v="18000"/>
    <n v="11502.539999999999"/>
    <n v="82.8"/>
    <s v="Male"/>
    <s v="B-"/>
    <b v="1"/>
    <b v="1"/>
    <b v="1"/>
    <x v="5"/>
    <n v="12"/>
    <x v="0"/>
    <n v="32.343749999999993"/>
  </r>
  <r>
    <x v="183"/>
    <x v="2"/>
    <x v="2"/>
    <x v="2"/>
    <n v="240000"/>
    <n v="164092.20000000001"/>
    <n v="92.6"/>
    <s v="Female"/>
    <s v="O+"/>
    <s v="No"/>
    <b v="0"/>
    <b v="1"/>
    <x v="12"/>
    <n v="7"/>
    <x v="4"/>
    <n v="31.667863616155401"/>
  </r>
  <r>
    <x v="184"/>
    <x v="2"/>
    <x v="0"/>
    <x v="5"/>
    <n v="90000"/>
    <n v="0"/>
    <n v="64.2"/>
    <s v="Female"/>
    <s v="AB+"/>
    <b v="0"/>
    <s v="No"/>
    <b v="0"/>
    <x v="1"/>
    <n v="5"/>
    <x v="3"/>
    <n v="21.95547347901919"/>
  </r>
  <r>
    <x v="185"/>
    <x v="0"/>
    <x v="0"/>
    <x v="5"/>
    <n v="300000"/>
    <n v="194773.68"/>
    <n v="85.3"/>
    <s v="Male"/>
    <s v="AB-"/>
    <b v="0"/>
    <b v="0"/>
    <b v="1"/>
    <x v="0"/>
    <n v="5"/>
    <x v="3"/>
    <n v="31.714753123140991"/>
  </r>
  <r>
    <x v="186"/>
    <x v="2"/>
    <x v="0"/>
    <x v="0"/>
    <n v="100"/>
    <n v="60.96"/>
    <n v="82.1"/>
    <s v="Female"/>
    <s v="O-"/>
    <b v="1"/>
    <b v="0"/>
    <b v="1"/>
    <x v="2"/>
    <n v="4"/>
    <x v="3"/>
    <n v="25.912132306526949"/>
  </r>
  <r>
    <x v="187"/>
    <x v="2"/>
    <x v="2"/>
    <x v="2"/>
    <n v="10000"/>
    <n v="7939.0999999999995"/>
    <n v="96.5"/>
    <s v="Male"/>
    <s v="A+"/>
    <b v="0"/>
    <b v="0"/>
    <b v="1"/>
    <x v="14"/>
    <n v="0"/>
    <x v="1"/>
    <n v="33.787332376317359"/>
  </r>
  <r>
    <x v="188"/>
    <x v="2"/>
    <x v="0"/>
    <x v="3"/>
    <n v="240000"/>
    <n v="214090.32"/>
    <n v="61.8"/>
    <s v="Male"/>
    <s v="AB+"/>
    <b v="1"/>
    <b v="1"/>
    <b v="1"/>
    <x v="8"/>
    <n v="20"/>
    <x v="0"/>
    <n v="22.159274265839578"/>
  </r>
  <r>
    <x v="189"/>
    <x v="2"/>
    <x v="2"/>
    <x v="2"/>
    <n v="18000"/>
    <n v="12382.380000000001"/>
    <n v="96.3"/>
    <s v="Female"/>
    <s v="B-"/>
    <b v="0"/>
    <b v="0"/>
    <b v="1"/>
    <x v="10"/>
    <n v="30"/>
    <x v="2"/>
    <n v="31.088584710743802"/>
  </r>
  <r>
    <x v="190"/>
    <x v="2"/>
    <x v="2"/>
    <x v="2"/>
    <n v="75000"/>
    <n v="57189.799999999996"/>
    <n v="77.900000000000006"/>
    <s v="Female"/>
    <s v="AB-"/>
    <b v="0"/>
    <b v="0"/>
    <b v="1"/>
    <x v="10"/>
    <n v="9"/>
    <x v="4"/>
    <n v="28.96341463414635"/>
  </r>
  <r>
    <x v="191"/>
    <x v="2"/>
    <x v="2"/>
    <x v="4"/>
    <n v="2000"/>
    <n v="1230.08"/>
    <n v="102.1"/>
    <s v="Female"/>
    <s v="B-"/>
    <b v="1"/>
    <b v="0"/>
    <b v="1"/>
    <x v="1"/>
    <n v="4"/>
    <x v="3"/>
    <n v="34.916726514141104"/>
  </r>
  <r>
    <x v="192"/>
    <x v="0"/>
    <x v="2"/>
    <x v="2"/>
    <n v="3000"/>
    <n v="0"/>
    <n v="79.5"/>
    <s v="Female"/>
    <s v="B-"/>
    <b v="0"/>
    <b v="0"/>
    <b v="0"/>
    <x v="9"/>
    <n v="15"/>
    <x v="0"/>
    <n v="30.292638317329668"/>
  </r>
  <r>
    <x v="193"/>
    <x v="0"/>
    <x v="1"/>
    <x v="7"/>
    <n v="12000"/>
    <n v="8360.16"/>
    <n v="64.400000000000006"/>
    <s v="Female"/>
    <s v="AB-"/>
    <b v="0"/>
    <b v="0"/>
    <b v="1"/>
    <x v="11"/>
    <n v="5"/>
    <x v="3"/>
    <n v="24.844720496894411"/>
  </r>
  <r>
    <x v="194"/>
    <x v="1"/>
    <x v="1"/>
    <x v="1"/>
    <n v="60000"/>
    <n v="0"/>
    <n v="68.7"/>
    <s v="Male"/>
    <s v="O+"/>
    <b v="0"/>
    <b v="0"/>
    <b v="0"/>
    <x v="6"/>
    <n v="12"/>
    <x v="0"/>
    <n v="30.533333333333335"/>
  </r>
  <r>
    <x v="195"/>
    <x v="2"/>
    <x v="1"/>
    <x v="1"/>
    <n v="75000"/>
    <n v="0"/>
    <n v="88.1"/>
    <s v="Male"/>
    <s v="B+"/>
    <b v="0"/>
    <b v="0"/>
    <b v="0"/>
    <x v="15"/>
    <n v="20"/>
    <x v="0"/>
    <n v="29.436332653947673"/>
  </r>
  <r>
    <x v="196"/>
    <x v="2"/>
    <x v="1"/>
    <x v="1"/>
    <n v="21000"/>
    <n v="13329.75"/>
    <n v="78.400000000000006"/>
    <s v="Female"/>
    <s v="A+"/>
    <b v="0"/>
    <b v="0"/>
    <b v="1"/>
    <x v="7"/>
    <n v="9"/>
    <x v="4"/>
    <n v="29.873494894071023"/>
  </r>
  <r>
    <x v="197"/>
    <x v="2"/>
    <x v="2"/>
    <x v="2"/>
    <n v="3000"/>
    <n v="2153.2200000000003"/>
    <n v="62.3"/>
    <s v="Female"/>
    <s v="O+"/>
    <s v="Yes"/>
    <b v="1"/>
    <b v="1"/>
    <x v="4"/>
    <n v="15"/>
    <x v="0"/>
    <n v="24.335937499999993"/>
  </r>
  <r>
    <x v="198"/>
    <x v="1"/>
    <x v="0"/>
    <x v="3"/>
    <n v="45000"/>
    <n v="40303.020000000004"/>
    <n v="53.7"/>
    <s v="Male"/>
    <s v="AB+"/>
    <b v="0"/>
    <b v="0"/>
    <b v="1"/>
    <x v="13"/>
    <n v="30"/>
    <x v="2"/>
    <n v="20.461819844535892"/>
  </r>
  <r>
    <x v="199"/>
    <x v="0"/>
    <x v="2"/>
    <x v="4"/>
    <n v="1600"/>
    <n v="1266.78"/>
    <n v="89.2"/>
    <s v="Female"/>
    <s v="B+"/>
    <b v="0"/>
    <b v="0"/>
    <b v="1"/>
    <x v="5"/>
    <n v="0.5"/>
    <x v="1"/>
    <n v="32.370445637973582"/>
  </r>
  <r>
    <x v="200"/>
    <x v="0"/>
    <x v="0"/>
    <x v="5"/>
    <n v="800"/>
    <n v="630.48"/>
    <n v="54.1"/>
    <s v="Male"/>
    <s v="A-"/>
    <b v="0"/>
    <b v="1"/>
    <b v="1"/>
    <x v="14"/>
    <n v="50"/>
    <x v="2"/>
    <n v="22.230440499671268"/>
  </r>
  <r>
    <x v="201"/>
    <x v="1"/>
    <x v="2"/>
    <x v="4"/>
    <n v="100"/>
    <n v="0"/>
    <n v="80"/>
    <s v="Male"/>
    <s v="A-"/>
    <b v="0"/>
    <b v="1"/>
    <b v="0"/>
    <x v="12"/>
    <n v="3"/>
    <x v="3"/>
    <n v="33.732501264968796"/>
  </r>
  <r>
    <x v="202"/>
    <x v="0"/>
    <x v="3"/>
    <x v="6"/>
    <n v="300000"/>
    <n v="233626.56"/>
    <n v="90.8"/>
    <s v="Female"/>
    <s v="O-"/>
    <b v="0"/>
    <b v="0"/>
    <b v="1"/>
    <x v="10"/>
    <n v="12"/>
    <x v="0"/>
    <n v="32.171201814058961"/>
  </r>
  <r>
    <x v="203"/>
    <x v="2"/>
    <x v="3"/>
    <x v="6"/>
    <n v="300000"/>
    <n v="210807"/>
    <n v="72.400000000000006"/>
    <s v="Female"/>
    <s v="O-"/>
    <b v="0"/>
    <b v="0"/>
    <b v="1"/>
    <x v="8"/>
    <n v="20"/>
    <x v="0"/>
    <n v="26.918500892326001"/>
  </r>
  <r>
    <x v="204"/>
    <x v="1"/>
    <x v="0"/>
    <x v="0"/>
    <n v="45000"/>
    <n v="36976.979999999996"/>
    <n v="60.1"/>
    <s v="Male"/>
    <s v="B+"/>
    <b v="0"/>
    <b v="0"/>
    <b v="1"/>
    <x v="9"/>
    <n v="2"/>
    <x v="1"/>
    <n v="21.810132094643638"/>
  </r>
  <r>
    <x v="205"/>
    <x v="2"/>
    <x v="2"/>
    <x v="4"/>
    <n v="18000"/>
    <n v="13231.380000000001"/>
    <n v="72.3"/>
    <s v="Male"/>
    <s v="B-"/>
    <s v="No"/>
    <b v="1"/>
    <b v="1"/>
    <x v="3"/>
    <n v="3"/>
    <x v="3"/>
    <n v="25.924199505181253"/>
  </r>
  <r>
    <x v="206"/>
    <x v="2"/>
    <x v="0"/>
    <x v="5"/>
    <n v="3000"/>
    <n v="0"/>
    <n v="90"/>
    <s v="Female"/>
    <s v="B+"/>
    <b v="0"/>
    <b v="0"/>
    <b v="0"/>
    <x v="4"/>
    <n v="25"/>
    <x v="0"/>
    <n v="29.054752066115704"/>
  </r>
  <r>
    <x v="207"/>
    <x v="0"/>
    <x v="3"/>
    <x v="6"/>
    <n v="3000"/>
    <n v="0"/>
    <n v="61.1"/>
    <s v="Male"/>
    <s v="AB-"/>
    <b v="0"/>
    <b v="1"/>
    <b v="0"/>
    <x v="13"/>
    <n v="9"/>
    <x v="4"/>
    <n v="23.571621465221249"/>
  </r>
  <r>
    <x v="208"/>
    <x v="0"/>
    <x v="3"/>
    <x v="6"/>
    <n v="75000"/>
    <n v="39899.4"/>
    <n v="68.8"/>
    <s v="Male"/>
    <s v="B-"/>
    <b v="0"/>
    <b v="0"/>
    <b v="1"/>
    <x v="14"/>
    <n v="9"/>
    <x v="4"/>
    <n v="26.542185872458621"/>
  </r>
  <r>
    <x v="209"/>
    <x v="1"/>
    <x v="2"/>
    <x v="2"/>
    <n v="100"/>
    <n v="0"/>
    <n v="51.9"/>
    <s v="Male"/>
    <s v="AB-"/>
    <b v="0"/>
    <b v="0"/>
    <b v="0"/>
    <x v="8"/>
    <n v="250"/>
    <x v="5"/>
    <n v="20.022375679950617"/>
  </r>
  <r>
    <x v="210"/>
    <x v="0"/>
    <x v="3"/>
    <x v="6"/>
    <n v="20000"/>
    <n v="16134.38"/>
    <n v="82.5"/>
    <s v="Male"/>
    <s v="AB+"/>
    <b v="0"/>
    <b v="0"/>
    <b v="1"/>
    <x v="8"/>
    <n v="40"/>
    <x v="2"/>
    <n v="34.786641929499076"/>
  </r>
  <r>
    <x v="211"/>
    <x v="0"/>
    <x v="0"/>
    <x v="5"/>
    <n v="60000"/>
    <n v="38509.85"/>
    <n v="100.5"/>
    <s v="Female"/>
    <s v="O-"/>
    <b v="0"/>
    <b v="1"/>
    <b v="1"/>
    <x v="1"/>
    <n v="15"/>
    <x v="0"/>
    <n v="34.775086505190316"/>
  </r>
  <r>
    <x v="212"/>
    <x v="2"/>
    <x v="3"/>
    <x v="6"/>
    <n v="90000"/>
    <n v="51209.85"/>
    <n v="93.3"/>
    <s v="Female"/>
    <s v="B-"/>
    <b v="0"/>
    <b v="1"/>
    <b v="1"/>
    <x v="10"/>
    <n v="5"/>
    <x v="3"/>
    <n v="34.269972451790636"/>
  </r>
  <r>
    <x v="213"/>
    <x v="0"/>
    <x v="3"/>
    <x v="6"/>
    <n v="32000"/>
    <n v="0"/>
    <n v="70.900000000000006"/>
    <s v="Male"/>
    <s v="O+"/>
    <b v="0"/>
    <b v="0"/>
    <b v="0"/>
    <x v="11"/>
    <n v="70"/>
    <x v="7"/>
    <n v="25.422209473269035"/>
  </r>
  <r>
    <x v="214"/>
    <x v="0"/>
    <x v="2"/>
    <x v="4"/>
    <n v="18000"/>
    <n v="0"/>
    <n v="105.6"/>
    <s v="Male"/>
    <s v="AB+"/>
    <s v="No"/>
    <b v="1"/>
    <b v="0"/>
    <x v="9"/>
    <n v="2"/>
    <x v="1"/>
    <n v="33.329125110465846"/>
  </r>
  <r>
    <x v="215"/>
    <x v="2"/>
    <x v="0"/>
    <x v="3"/>
    <n v="12000"/>
    <n v="9943.16"/>
    <n v="63.3"/>
    <s v="Female"/>
    <s v="B-"/>
    <b v="1"/>
    <b v="1"/>
    <b v="1"/>
    <x v="5"/>
    <n v="12"/>
    <x v="0"/>
    <n v="24.420354153003352"/>
  </r>
  <r>
    <x v="216"/>
    <x v="2"/>
    <x v="2"/>
    <x v="2"/>
    <n v="2000"/>
    <n v="1476.98"/>
    <n v="94.7"/>
    <s v="Female"/>
    <s v="O-"/>
    <b v="0"/>
    <b v="0"/>
    <b v="1"/>
    <x v="13"/>
    <n v="12"/>
    <x v="0"/>
    <n v="32.38603330939435"/>
  </r>
  <r>
    <x v="217"/>
    <x v="2"/>
    <x v="0"/>
    <x v="3"/>
    <n v="10000"/>
    <n v="8451.7999999999993"/>
    <n v="69.3"/>
    <s v="Male"/>
    <s v="AB+"/>
    <b v="1"/>
    <b v="0"/>
    <b v="1"/>
    <x v="2"/>
    <n v="7"/>
    <x v="4"/>
    <n v="26.083029094056986"/>
  </r>
  <r>
    <x v="218"/>
    <x v="2"/>
    <x v="3"/>
    <x v="6"/>
    <n v="250000"/>
    <n v="165091.4"/>
    <n v="99.2"/>
    <s v="Female"/>
    <s v="A+"/>
    <b v="0"/>
    <b v="0"/>
    <b v="1"/>
    <x v="8"/>
    <n v="15"/>
    <x v="0"/>
    <n v="30.960332074529511"/>
  </r>
  <r>
    <x v="219"/>
    <x v="2"/>
    <x v="0"/>
    <x v="0"/>
    <n v="36000"/>
    <n v="32157.69"/>
    <n v="94.7"/>
    <s v="Male"/>
    <s v="AB+"/>
    <b v="1"/>
    <b v="0"/>
    <b v="1"/>
    <x v="9"/>
    <n v="5"/>
    <x v="3"/>
    <n v="30.572055785123968"/>
  </r>
  <r>
    <x v="220"/>
    <x v="2"/>
    <x v="0"/>
    <x v="3"/>
    <n v="800"/>
    <n v="527.08000000000004"/>
    <n v="71.599999999999994"/>
    <s v="Female"/>
    <s v="AB+"/>
    <b v="0"/>
    <b v="0"/>
    <b v="1"/>
    <x v="4"/>
    <n v="30"/>
    <x v="2"/>
    <n v="22.854224520412394"/>
  </r>
  <r>
    <x v="221"/>
    <x v="2"/>
    <x v="3"/>
    <x v="6"/>
    <n v="20000"/>
    <n v="16606.32"/>
    <n v="63.8"/>
    <s v="Female"/>
    <s v="O+"/>
    <b v="0"/>
    <b v="0"/>
    <b v="1"/>
    <x v="14"/>
    <n v="0"/>
    <x v="1"/>
    <n v="21.317117177319655"/>
  </r>
  <r>
    <x v="222"/>
    <x v="1"/>
    <x v="3"/>
    <x v="6"/>
    <n v="250000"/>
    <n v="141504.59999999998"/>
    <n v="55.1"/>
    <s v="Female"/>
    <s v="O-"/>
    <b v="0"/>
    <b v="0"/>
    <b v="1"/>
    <x v="0"/>
    <n v="4"/>
    <x v="3"/>
    <n v="24.488888888888891"/>
  </r>
  <r>
    <x v="223"/>
    <x v="2"/>
    <x v="1"/>
    <x v="1"/>
    <n v="32000"/>
    <n v="28723.52"/>
    <n v="64.7"/>
    <s v="Male"/>
    <s v="A-"/>
    <s v="No"/>
    <b v="0"/>
    <b v="1"/>
    <x v="11"/>
    <n v="9"/>
    <x v="4"/>
    <n v="22.653268442981691"/>
  </r>
  <r>
    <x v="224"/>
    <x v="0"/>
    <x v="2"/>
    <x v="4"/>
    <n v="240000"/>
    <n v="153766.44"/>
    <n v="53.6"/>
    <s v="Male"/>
    <s v="O-"/>
    <b v="0"/>
    <b v="1"/>
    <b v="1"/>
    <x v="12"/>
    <n v="2"/>
    <x v="1"/>
    <n v="23.507740888557521"/>
  </r>
  <r>
    <x v="225"/>
    <x v="0"/>
    <x v="0"/>
    <x v="5"/>
    <n v="20000"/>
    <n v="11334.86"/>
    <n v="84.1"/>
    <s v="Male"/>
    <s v="AB+"/>
    <b v="0"/>
    <b v="0"/>
    <b v="1"/>
    <x v="8"/>
    <n v="30"/>
    <x v="2"/>
    <n v="31.268590124925641"/>
  </r>
  <r>
    <x v="226"/>
    <x v="1"/>
    <x v="0"/>
    <x v="5"/>
    <n v="500"/>
    <n v="285.98"/>
    <n v="56.4"/>
    <s v="Male"/>
    <s v="A+"/>
    <b v="1"/>
    <b v="0"/>
    <b v="1"/>
    <x v="5"/>
    <n v="25"/>
    <x v="0"/>
    <n v="25.066666666666666"/>
  </r>
  <r>
    <x v="227"/>
    <x v="2"/>
    <x v="1"/>
    <x v="7"/>
    <n v="40000"/>
    <n v="34307.72"/>
    <n v="81"/>
    <s v="Female"/>
    <s v="O-"/>
    <b v="0"/>
    <b v="0"/>
    <b v="1"/>
    <x v="3"/>
    <n v="150"/>
    <x v="6"/>
    <n v="28.360351528307834"/>
  </r>
  <r>
    <x v="228"/>
    <x v="0"/>
    <x v="2"/>
    <x v="2"/>
    <n v="15000"/>
    <n v="11623.199999999999"/>
    <n v="70"/>
    <s v="Female"/>
    <s v="O+"/>
    <b v="0"/>
    <b v="1"/>
    <b v="1"/>
    <x v="2"/>
    <n v="15"/>
    <x v="0"/>
    <n v="22.093170054286073"/>
  </r>
  <r>
    <x v="229"/>
    <x v="1"/>
    <x v="1"/>
    <x v="7"/>
    <n v="40000"/>
    <n v="0"/>
    <n v="77.8"/>
    <s v="Female"/>
    <s v="B-"/>
    <b v="0"/>
    <b v="1"/>
    <b v="0"/>
    <x v="9"/>
    <n v="70"/>
    <x v="7"/>
    <n v="30.014274140658149"/>
  </r>
  <r>
    <x v="230"/>
    <x v="2"/>
    <x v="1"/>
    <x v="7"/>
    <n v="32000"/>
    <n v="25580.6"/>
    <n v="94.5"/>
    <s v="Female"/>
    <s v="A-"/>
    <b v="0"/>
    <b v="0"/>
    <b v="1"/>
    <x v="1"/>
    <n v="300"/>
    <x v="5"/>
    <n v="33.087076783025807"/>
  </r>
  <r>
    <x v="231"/>
    <x v="1"/>
    <x v="1"/>
    <x v="7"/>
    <n v="500"/>
    <n v="0"/>
    <n v="77.599999999999994"/>
    <s v="Male"/>
    <s v="O-"/>
    <b v="1"/>
    <b v="1"/>
    <b v="0"/>
    <x v="4"/>
    <n v="7"/>
    <x v="4"/>
    <n v="32.720526227019732"/>
  </r>
  <r>
    <x v="232"/>
    <x v="2"/>
    <x v="0"/>
    <x v="0"/>
    <n v="16000"/>
    <n v="9525.4599999999991"/>
    <n v="57.3"/>
    <s v="Female"/>
    <s v="A-"/>
    <b v="0"/>
    <b v="0"/>
    <b v="1"/>
    <x v="6"/>
    <n v="5"/>
    <x v="3"/>
    <n v="22.382812499999993"/>
  </r>
  <r>
    <x v="233"/>
    <x v="4"/>
    <x v="2"/>
    <x v="4"/>
    <n v="500"/>
    <n v="279.56"/>
    <n v="106.4"/>
    <s v="Female"/>
    <s v="AB+"/>
    <b v="0"/>
    <b v="0"/>
    <b v="1"/>
    <x v="12"/>
    <n v="0.5"/>
    <x v="1"/>
    <n v="34.349173553719012"/>
  </r>
  <r>
    <x v="234"/>
    <x v="2"/>
    <x v="3"/>
    <x v="6"/>
    <n v="60000"/>
    <n v="45790.25"/>
    <n v="89.6"/>
    <s v="Female"/>
    <s v="B+"/>
    <b v="0"/>
    <b v="1"/>
    <b v="1"/>
    <x v="13"/>
    <n v="40"/>
    <x v="2"/>
    <n v="29.937518794480265"/>
  </r>
  <r>
    <x v="235"/>
    <x v="3"/>
    <x v="1"/>
    <x v="7"/>
    <n v="800"/>
    <n v="0"/>
    <n v="48.9"/>
    <s v="Female"/>
    <s v="B+"/>
    <b v="0"/>
    <b v="0"/>
    <b v="0"/>
    <x v="3"/>
    <n v="12"/>
    <x v="0"/>
    <n v="20.353798126951091"/>
  </r>
  <r>
    <x v="236"/>
    <x v="1"/>
    <x v="1"/>
    <x v="7"/>
    <n v="30000"/>
    <n v="16813.59"/>
    <n v="89.6"/>
    <s v="Female"/>
    <s v="O+"/>
    <b v="0"/>
    <b v="0"/>
    <b v="1"/>
    <x v="13"/>
    <n v="9"/>
    <x v="4"/>
    <n v="34.566567647853084"/>
  </r>
  <r>
    <x v="237"/>
    <x v="2"/>
    <x v="2"/>
    <x v="4"/>
    <n v="40000"/>
    <n v="26437.399999999998"/>
    <n v="88.1"/>
    <s v="Female"/>
    <s v="AB-"/>
    <b v="0"/>
    <b v="1"/>
    <b v="1"/>
    <x v="2"/>
    <n v="2"/>
    <x v="1"/>
    <n v="30.128928559214803"/>
  </r>
  <r>
    <x v="238"/>
    <x v="2"/>
    <x v="3"/>
    <x v="6"/>
    <n v="18000"/>
    <n v="10284.66"/>
    <n v="66.3"/>
    <s v="Male"/>
    <s v="AB-"/>
    <b v="0"/>
    <b v="0"/>
    <b v="1"/>
    <x v="14"/>
    <n v="2"/>
    <x v="1"/>
    <n v="21.898533491874751"/>
  </r>
  <r>
    <x v="239"/>
    <x v="2"/>
    <x v="1"/>
    <x v="7"/>
    <n v="40000"/>
    <n v="34094.800000000003"/>
    <n v="67.5"/>
    <s v="Female"/>
    <s v="AB+"/>
    <b v="0"/>
    <b v="0"/>
    <b v="1"/>
    <x v="0"/>
    <n v="9"/>
    <x v="4"/>
    <n v="26.045291462520733"/>
  </r>
  <r>
    <x v="240"/>
    <x v="1"/>
    <x v="1"/>
    <x v="7"/>
    <n v="16000"/>
    <n v="11422.3"/>
    <n v="85.4"/>
    <s v="Female"/>
    <s v="A-"/>
    <b v="0"/>
    <b v="0"/>
    <b v="1"/>
    <x v="15"/>
    <n v="5"/>
    <x v="3"/>
    <n v="31.368227731864103"/>
  </r>
  <r>
    <x v="241"/>
    <x v="0"/>
    <x v="3"/>
    <x v="6"/>
    <n v="500"/>
    <n v="365.85"/>
    <n v="80.5"/>
    <s v="Male"/>
    <s v="B+"/>
    <b v="1"/>
    <b v="0"/>
    <b v="1"/>
    <x v="9"/>
    <n v="40"/>
    <x v="2"/>
    <n v="29.213238496153291"/>
  </r>
  <r>
    <x v="242"/>
    <x v="2"/>
    <x v="1"/>
    <x v="1"/>
    <n v="16000"/>
    <n v="12760.94"/>
    <n v="59.5"/>
    <s v="Female"/>
    <s v="A-"/>
    <b v="0"/>
    <b v="0"/>
    <b v="1"/>
    <x v="14"/>
    <n v="7"/>
    <x v="4"/>
    <n v="21.592393671069821"/>
  </r>
  <r>
    <x v="243"/>
    <x v="0"/>
    <x v="2"/>
    <x v="2"/>
    <n v="12000"/>
    <n v="0"/>
    <n v="74.400000000000006"/>
    <s v="Female"/>
    <s v="B+"/>
    <b v="0"/>
    <b v="0"/>
    <b v="0"/>
    <x v="2"/>
    <n v="12"/>
    <x v="0"/>
    <n v="28.70259635044944"/>
  </r>
  <r>
    <x v="244"/>
    <x v="0"/>
    <x v="0"/>
    <x v="0"/>
    <n v="40000"/>
    <n v="25274"/>
    <n v="59"/>
    <s v="Female"/>
    <s v="B-"/>
    <b v="0"/>
    <b v="0"/>
    <b v="1"/>
    <x v="6"/>
    <n v="15"/>
    <x v="0"/>
    <n v="24.557752341311129"/>
  </r>
  <r>
    <x v="245"/>
    <x v="0"/>
    <x v="2"/>
    <x v="2"/>
    <n v="200000"/>
    <n v="121054.08"/>
    <n v="69"/>
    <s v="Male"/>
    <s v="B+"/>
    <b v="0"/>
    <b v="1"/>
    <b v="1"/>
    <x v="13"/>
    <n v="400"/>
    <x v="5"/>
    <n v="28.353057199211044"/>
  </r>
  <r>
    <x v="246"/>
    <x v="1"/>
    <x v="3"/>
    <x v="6"/>
    <n v="30000"/>
    <n v="21701.46"/>
    <n v="77.599999999999994"/>
    <s v="Male"/>
    <s v="AB+"/>
    <b v="0"/>
    <b v="0"/>
    <b v="1"/>
    <x v="14"/>
    <n v="7"/>
    <x v="4"/>
    <n v="29.937116623587048"/>
  </r>
  <r>
    <x v="247"/>
    <x v="0"/>
    <x v="0"/>
    <x v="3"/>
    <n v="60000"/>
    <n v="0"/>
    <n v="83.9"/>
    <s v="Male"/>
    <s v="A+"/>
    <b v="0"/>
    <b v="0"/>
    <b v="0"/>
    <x v="1"/>
    <n v="7"/>
    <x v="4"/>
    <n v="29.7264739229025"/>
  </r>
  <r>
    <x v="248"/>
    <x v="1"/>
    <x v="2"/>
    <x v="4"/>
    <n v="800"/>
    <n v="703.87"/>
    <n v="76.8"/>
    <s v="Male"/>
    <s v="B+"/>
    <b v="0"/>
    <b v="0"/>
    <b v="1"/>
    <x v="8"/>
    <n v="0.5"/>
    <x v="1"/>
    <n v="33.682733213455549"/>
  </r>
  <r>
    <x v="249"/>
    <x v="2"/>
    <x v="3"/>
    <x v="6"/>
    <n v="500"/>
    <n v="270.32"/>
    <n v="66.7"/>
    <s v="Male"/>
    <s v="AB+"/>
    <b v="0"/>
    <b v="0"/>
    <b v="1"/>
    <x v="3"/>
    <n v="5"/>
    <x v="3"/>
    <n v="24.499540863177231"/>
  </r>
  <r>
    <x v="250"/>
    <x v="2"/>
    <x v="0"/>
    <x v="0"/>
    <n v="24000"/>
    <n v="18664.68"/>
    <n v="71.400000000000006"/>
    <s v="Female"/>
    <s v="O-"/>
    <b v="0"/>
    <b v="0"/>
    <b v="1"/>
    <x v="9"/>
    <n v="9"/>
    <x v="4"/>
    <n v="25.91087240528379"/>
  </r>
  <r>
    <x v="251"/>
    <x v="2"/>
    <x v="3"/>
    <x v="6"/>
    <n v="60000"/>
    <n v="31082"/>
    <n v="65.599999999999994"/>
    <s v="Male"/>
    <s v="AB-"/>
    <s v="Yes"/>
    <b v="0"/>
    <b v="1"/>
    <x v="11"/>
    <n v="2"/>
    <x v="1"/>
    <n v="21.918540545958766"/>
  </r>
  <r>
    <x v="252"/>
    <x v="4"/>
    <x v="2"/>
    <x v="4"/>
    <n v="30000"/>
    <n v="26738.129999999997"/>
    <n v="85.2"/>
    <s v="Female"/>
    <s v="A-"/>
    <b v="0"/>
    <b v="0"/>
    <b v="1"/>
    <x v="16"/>
    <n v="2"/>
    <x v="1"/>
    <n v="31.294765840220389"/>
  </r>
  <r>
    <x v="253"/>
    <x v="0"/>
    <x v="1"/>
    <x v="7"/>
    <n v="40000"/>
    <n v="29444.799999999999"/>
    <n v="63.9"/>
    <s v="Male"/>
    <s v="O-"/>
    <b v="0"/>
    <b v="0"/>
    <b v="1"/>
    <x v="14"/>
    <n v="15"/>
    <x v="0"/>
    <n v="21.852877808556482"/>
  </r>
  <r>
    <x v="254"/>
    <x v="2"/>
    <x v="0"/>
    <x v="3"/>
    <n v="200000"/>
    <n v="101161.68"/>
    <n v="86.6"/>
    <s v="Female"/>
    <s v="A-"/>
    <b v="0"/>
    <b v="1"/>
    <b v="1"/>
    <x v="3"/>
    <n v="20"/>
    <x v="0"/>
    <n v="29.615950206901271"/>
  </r>
  <r>
    <x v="255"/>
    <x v="0"/>
    <x v="2"/>
    <x v="4"/>
    <n v="36000"/>
    <n v="31042.68"/>
    <n v="77.5"/>
    <s v="Female"/>
    <s v="B-"/>
    <b v="0"/>
    <b v="0"/>
    <b v="1"/>
    <x v="14"/>
    <n v="30"/>
    <x v="2"/>
    <n v="30.655432933823818"/>
  </r>
  <r>
    <x v="256"/>
    <x v="2"/>
    <x v="0"/>
    <x v="3"/>
    <n v="60000"/>
    <n v="47874.1"/>
    <n v="69"/>
    <s v="Female"/>
    <s v="A+"/>
    <b v="0"/>
    <b v="0"/>
    <b v="1"/>
    <x v="3"/>
    <n v="70"/>
    <x v="7"/>
    <n v="25.970115548195267"/>
  </r>
  <r>
    <x v="257"/>
    <x v="1"/>
    <x v="2"/>
    <x v="2"/>
    <n v="3000"/>
    <n v="2277.27"/>
    <n v="67.900000000000006"/>
    <s v="Female"/>
    <s v="O+"/>
    <b v="0"/>
    <b v="0"/>
    <b v="1"/>
    <x v="12"/>
    <n v="7"/>
    <x v="4"/>
    <n v="24.346516547742841"/>
  </r>
  <r>
    <x v="258"/>
    <x v="2"/>
    <x v="1"/>
    <x v="1"/>
    <n v="200000"/>
    <n v="161833.76"/>
    <n v="87.7"/>
    <s v="Male"/>
    <s v="AB+"/>
    <b v="0"/>
    <b v="0"/>
    <b v="1"/>
    <x v="9"/>
    <n v="7"/>
    <x v="4"/>
    <n v="34.257812499999993"/>
  </r>
  <r>
    <x v="259"/>
    <x v="0"/>
    <x v="3"/>
    <x v="6"/>
    <n v="100"/>
    <n v="82.82"/>
    <n v="58.4"/>
    <s v="Male"/>
    <s v="AB+"/>
    <b v="0"/>
    <b v="1"/>
    <b v="1"/>
    <x v="9"/>
    <n v="3"/>
    <x v="3"/>
    <n v="22.812499999999996"/>
  </r>
  <r>
    <x v="260"/>
    <x v="2"/>
    <x v="0"/>
    <x v="3"/>
    <n v="800"/>
    <n v="0"/>
    <n v="89.7"/>
    <s v="Male"/>
    <s v="AB-"/>
    <b v="0"/>
    <b v="1"/>
    <b v="0"/>
    <x v="10"/>
    <n v="4"/>
    <x v="3"/>
    <n v="29.970931203849108"/>
  </r>
  <r>
    <x v="261"/>
    <x v="2"/>
    <x v="2"/>
    <x v="2"/>
    <n v="250000"/>
    <n v="190210.2"/>
    <n v="65"/>
    <s v="Female"/>
    <s v="O-"/>
    <b v="0"/>
    <b v="0"/>
    <b v="1"/>
    <x v="5"/>
    <n v="7"/>
    <x v="4"/>
    <n v="22.491349480968861"/>
  </r>
  <r>
    <x v="262"/>
    <x v="0"/>
    <x v="3"/>
    <x v="6"/>
    <n v="3000"/>
    <n v="1570.1100000000001"/>
    <n v="56.2"/>
    <s v="Female"/>
    <s v="AB+"/>
    <b v="0"/>
    <b v="1"/>
    <b v="1"/>
    <x v="0"/>
    <n v="30"/>
    <x v="2"/>
    <n v="22.230133301689015"/>
  </r>
  <r>
    <x v="263"/>
    <x v="2"/>
    <x v="0"/>
    <x v="3"/>
    <n v="30000"/>
    <n v="25604.159999999996"/>
    <n v="96.1"/>
    <s v="Male"/>
    <s v="O-"/>
    <b v="0"/>
    <b v="0"/>
    <b v="1"/>
    <x v="1"/>
    <n v="15"/>
    <x v="0"/>
    <n v="34.049036281179141"/>
  </r>
  <r>
    <x v="264"/>
    <x v="2"/>
    <x v="2"/>
    <x v="2"/>
    <n v="3000"/>
    <n v="2271.75"/>
    <n v="59.7"/>
    <s v="Male"/>
    <s v="B-"/>
    <b v="1"/>
    <b v="0"/>
    <b v="1"/>
    <x v="0"/>
    <n v="5"/>
    <x v="3"/>
    <n v="21.406289217971246"/>
  </r>
  <r>
    <x v="265"/>
    <x v="2"/>
    <x v="1"/>
    <x v="7"/>
    <n v="100"/>
    <n v="0"/>
    <n v="94.6"/>
    <s v="Female"/>
    <s v="AB+"/>
    <b v="0"/>
    <b v="0"/>
    <b v="0"/>
    <x v="8"/>
    <n v="9"/>
    <x v="4"/>
    <n v="29.85734124479232"/>
  </r>
  <r>
    <x v="266"/>
    <x v="2"/>
    <x v="1"/>
    <x v="1"/>
    <n v="800"/>
    <n v="484.88"/>
    <n v="65.099999999999994"/>
    <s v="Female"/>
    <s v="B+"/>
    <b v="1"/>
    <b v="0"/>
    <b v="1"/>
    <x v="14"/>
    <n v="7"/>
    <x v="4"/>
    <n v="22.525951557093425"/>
  </r>
  <r>
    <x v="267"/>
    <x v="2"/>
    <x v="1"/>
    <x v="1"/>
    <n v="12000"/>
    <n v="9014.58"/>
    <n v="104.7"/>
    <s v="Male"/>
    <s v="B-"/>
    <b v="1"/>
    <b v="0"/>
    <b v="1"/>
    <x v="6"/>
    <n v="12"/>
    <x v="0"/>
    <n v="34.98279260917505"/>
  </r>
  <r>
    <x v="268"/>
    <x v="2"/>
    <x v="1"/>
    <x v="1"/>
    <n v="40000"/>
    <n v="20636.399999999998"/>
    <n v="73"/>
    <s v="Male"/>
    <s v="B-"/>
    <b v="0"/>
    <b v="0"/>
    <b v="1"/>
    <x v="0"/>
    <n v="12"/>
    <x v="0"/>
    <n v="28.515624999999993"/>
  </r>
  <r>
    <x v="269"/>
    <x v="2"/>
    <x v="3"/>
    <x v="6"/>
    <n v="240000"/>
    <n v="161510.04"/>
    <n v="73.2"/>
    <s v="Female"/>
    <s v="O-"/>
    <b v="0"/>
    <b v="1"/>
    <b v="1"/>
    <x v="1"/>
    <n v="15"/>
    <x v="0"/>
    <n v="24.177566389219184"/>
  </r>
  <r>
    <x v="270"/>
    <x v="2"/>
    <x v="2"/>
    <x v="2"/>
    <n v="90000"/>
    <n v="50397.700000000004"/>
    <n v="75.2"/>
    <s v="Male"/>
    <s v="A-"/>
    <b v="0"/>
    <b v="1"/>
    <b v="1"/>
    <x v="15"/>
    <n v="25"/>
    <x v="0"/>
    <n v="25.126131845367368"/>
  </r>
  <r>
    <x v="271"/>
    <x v="1"/>
    <x v="3"/>
    <x v="6"/>
    <n v="32000"/>
    <n v="17619.52"/>
    <n v="79.099999999999994"/>
    <s v="Male"/>
    <s v="B-"/>
    <b v="0"/>
    <b v="1"/>
    <b v="1"/>
    <x v="8"/>
    <n v="9"/>
    <x v="4"/>
    <n v="32.090551340825179"/>
  </r>
  <r>
    <x v="272"/>
    <x v="0"/>
    <x v="3"/>
    <x v="6"/>
    <n v="15000"/>
    <n v="12252.550000000001"/>
    <n v="78"/>
    <s v="Male"/>
    <s v="AB-"/>
    <b v="1"/>
    <b v="1"/>
    <b v="1"/>
    <x v="1"/>
    <n v="12"/>
    <x v="0"/>
    <n v="26.061679307694877"/>
  </r>
  <r>
    <x v="273"/>
    <x v="1"/>
    <x v="1"/>
    <x v="1"/>
    <n v="90000"/>
    <n v="70452.100000000006"/>
    <n v="49.3"/>
    <s v="Female"/>
    <s v="O-"/>
    <b v="0"/>
    <b v="0"/>
    <b v="1"/>
    <x v="9"/>
    <n v="5"/>
    <x v="3"/>
    <n v="21.060275962236744"/>
  </r>
  <r>
    <x v="274"/>
    <x v="2"/>
    <x v="2"/>
    <x v="4"/>
    <n v="12000"/>
    <n v="0"/>
    <n v="94.1"/>
    <s v="Female"/>
    <s v="B-"/>
    <b v="1"/>
    <b v="0"/>
    <b v="0"/>
    <x v="10"/>
    <n v="0.5"/>
    <x v="1"/>
    <n v="29.699532887261707"/>
  </r>
  <r>
    <x v="275"/>
    <x v="2"/>
    <x v="1"/>
    <x v="1"/>
    <n v="40000"/>
    <n v="32398.1"/>
    <n v="100.7"/>
    <s v="Male"/>
    <s v="A+"/>
    <b v="0"/>
    <b v="0"/>
    <b v="1"/>
    <x v="13"/>
    <n v="40"/>
    <x v="2"/>
    <n v="32.881632653061224"/>
  </r>
  <r>
    <x v="276"/>
    <x v="0"/>
    <x v="0"/>
    <x v="3"/>
    <n v="18000"/>
    <n v="9142.98"/>
    <n v="52.2"/>
    <s v="Male"/>
    <s v="AB-"/>
    <b v="1"/>
    <b v="0"/>
    <b v="1"/>
    <x v="14"/>
    <n v="20"/>
    <x v="0"/>
    <n v="20.138111955557267"/>
  </r>
  <r>
    <x v="277"/>
    <x v="1"/>
    <x v="1"/>
    <x v="7"/>
    <n v="60000"/>
    <n v="49946.899999999994"/>
    <n v="67.8"/>
    <s v="Male"/>
    <s v="O+"/>
    <b v="0"/>
    <b v="0"/>
    <b v="1"/>
    <x v="6"/>
    <n v="15"/>
    <x v="0"/>
    <n v="24.310660116891963"/>
  </r>
  <r>
    <x v="278"/>
    <x v="1"/>
    <x v="1"/>
    <x v="1"/>
    <n v="24000"/>
    <n v="0"/>
    <n v="71.2"/>
    <s v="Male"/>
    <s v="AB+"/>
    <b v="0"/>
    <b v="1"/>
    <b v="0"/>
    <x v="1"/>
    <n v="9"/>
    <x v="4"/>
    <n v="26.472337894110655"/>
  </r>
  <r>
    <x v="279"/>
    <x v="0"/>
    <x v="1"/>
    <x v="1"/>
    <n v="24000"/>
    <n v="15161.699999999999"/>
    <n v="69"/>
    <s v="Male"/>
    <s v="AB+"/>
    <b v="1"/>
    <b v="0"/>
    <b v="1"/>
    <x v="11"/>
    <n v="12"/>
    <x v="0"/>
    <n v="23.87543252595156"/>
  </r>
  <r>
    <x v="280"/>
    <x v="0"/>
    <x v="0"/>
    <x v="3"/>
    <n v="20000"/>
    <n v="11828.86"/>
    <n v="54.6"/>
    <s v="Male"/>
    <s v="AB+"/>
    <b v="0"/>
    <b v="1"/>
    <b v="1"/>
    <x v="8"/>
    <n v="30"/>
    <x v="2"/>
    <n v="21.064002160410475"/>
  </r>
  <r>
    <x v="281"/>
    <x v="2"/>
    <x v="1"/>
    <x v="7"/>
    <n v="2000"/>
    <n v="1182"/>
    <n v="59.9"/>
    <s v="Male"/>
    <s v="A+"/>
    <b v="1"/>
    <b v="1"/>
    <b v="1"/>
    <x v="13"/>
    <n v="5"/>
    <x v="3"/>
    <n v="22.270969660916126"/>
  </r>
  <r>
    <x v="282"/>
    <x v="0"/>
    <x v="0"/>
    <x v="0"/>
    <n v="12000"/>
    <n v="9412.6"/>
    <n v="74"/>
    <s v="Female"/>
    <s v="O-"/>
    <b v="1"/>
    <b v="0"/>
    <b v="1"/>
    <x v="5"/>
    <n v="4"/>
    <x v="3"/>
    <n v="24.441802087462015"/>
  </r>
  <r>
    <x v="283"/>
    <x v="0"/>
    <x v="1"/>
    <x v="7"/>
    <n v="250000"/>
    <n v="175454.59999999998"/>
    <n v="84.9"/>
    <s v="Male"/>
    <s v="AB+"/>
    <b v="0"/>
    <b v="1"/>
    <b v="1"/>
    <x v="12"/>
    <n v="5"/>
    <x v="3"/>
    <n v="34.886587771203153"/>
  </r>
  <r>
    <x v="284"/>
    <x v="2"/>
    <x v="3"/>
    <x v="6"/>
    <n v="100"/>
    <n v="56.47"/>
    <n v="65.5"/>
    <s v="Female"/>
    <s v="A+"/>
    <b v="0"/>
    <b v="1"/>
    <b v="1"/>
    <x v="17"/>
    <n v="2"/>
    <x v="1"/>
    <n v="21.88512813658993"/>
  </r>
  <r>
    <x v="285"/>
    <x v="0"/>
    <x v="2"/>
    <x v="2"/>
    <n v="20000"/>
    <n v="0"/>
    <n v="96.3"/>
    <s v="Male"/>
    <s v="B-"/>
    <b v="0"/>
    <b v="0"/>
    <b v="0"/>
    <x v="5"/>
    <n v="9"/>
    <x v="4"/>
    <n v="31.807372175980973"/>
  </r>
  <r>
    <x v="286"/>
    <x v="2"/>
    <x v="0"/>
    <x v="5"/>
    <n v="20000"/>
    <n v="0"/>
    <n v="78.099999999999994"/>
    <s v="Female"/>
    <s v="B-"/>
    <b v="1"/>
    <b v="0"/>
    <b v="0"/>
    <x v="9"/>
    <n v="0"/>
    <x v="1"/>
    <n v="28.003872494531894"/>
  </r>
  <r>
    <x v="287"/>
    <x v="4"/>
    <x v="1"/>
    <x v="7"/>
    <n v="300000"/>
    <n v="254042.27999999997"/>
    <n v="59.6"/>
    <s v="Female"/>
    <s v="AB-"/>
    <b v="0"/>
    <b v="0"/>
    <b v="1"/>
    <x v="5"/>
    <n v="15"/>
    <x v="0"/>
    <n v="22.159428911362287"/>
  </r>
  <r>
    <x v="288"/>
    <x v="4"/>
    <x v="0"/>
    <x v="5"/>
    <n v="800"/>
    <n v="445.65"/>
    <n v="71.400000000000006"/>
    <s v="Female"/>
    <s v="O-"/>
    <b v="1"/>
    <b v="0"/>
    <b v="1"/>
    <x v="14"/>
    <n v="7"/>
    <x v="4"/>
    <n v="24.134667387777181"/>
  </r>
  <r>
    <x v="289"/>
    <x v="0"/>
    <x v="1"/>
    <x v="7"/>
    <n v="40000"/>
    <n v="35435.599999999999"/>
    <n v="73"/>
    <s v="Male"/>
    <s v="B-"/>
    <b v="0"/>
    <b v="0"/>
    <b v="1"/>
    <x v="11"/>
    <n v="12"/>
    <x v="0"/>
    <n v="25.864512471655331"/>
  </r>
  <r>
    <x v="290"/>
    <x v="2"/>
    <x v="0"/>
    <x v="5"/>
    <n v="40000"/>
    <n v="23892.800000000003"/>
    <n v="92.4"/>
    <s v="Female"/>
    <s v="A+"/>
    <b v="1"/>
    <b v="0"/>
    <b v="1"/>
    <x v="9"/>
    <n v="15"/>
    <x v="0"/>
    <n v="29.162984471657619"/>
  </r>
  <r>
    <x v="291"/>
    <x v="2"/>
    <x v="0"/>
    <x v="3"/>
    <n v="3000"/>
    <n v="2649.5099999999998"/>
    <n v="99.1"/>
    <s v="Male"/>
    <s v="A+"/>
    <b v="0"/>
    <b v="0"/>
    <b v="1"/>
    <x v="8"/>
    <n v="15"/>
    <x v="0"/>
    <n v="31.992510330578511"/>
  </r>
  <r>
    <x v="292"/>
    <x v="2"/>
    <x v="1"/>
    <x v="1"/>
    <n v="800"/>
    <n v="587.24"/>
    <n v="94.6"/>
    <s v="Female"/>
    <s v="B+"/>
    <b v="0"/>
    <b v="0"/>
    <b v="1"/>
    <x v="3"/>
    <n v="20"/>
    <x v="0"/>
    <n v="32.733564013840834"/>
  </r>
  <r>
    <x v="293"/>
    <x v="2"/>
    <x v="3"/>
    <x v="6"/>
    <n v="20000"/>
    <n v="16863.14"/>
    <n v="92.6"/>
    <s v="Female"/>
    <s v="B-"/>
    <b v="0"/>
    <b v="0"/>
    <b v="1"/>
    <x v="9"/>
    <n v="15"/>
    <x v="0"/>
    <n v="33.203054967908493"/>
  </r>
  <r>
    <x v="294"/>
    <x v="2"/>
    <x v="0"/>
    <x v="3"/>
    <n v="3000"/>
    <n v="2651.88"/>
    <n v="70"/>
    <s v="Male"/>
    <s v="O+"/>
    <b v="0"/>
    <b v="0"/>
    <b v="1"/>
    <x v="10"/>
    <n v="9"/>
    <x v="4"/>
    <n v="22.343515592581952"/>
  </r>
  <r>
    <x v="295"/>
    <x v="1"/>
    <x v="0"/>
    <x v="0"/>
    <n v="48000"/>
    <n v="25412.799999999999"/>
    <n v="73.900000000000006"/>
    <s v="Female"/>
    <s v="B-"/>
    <b v="0"/>
    <b v="0"/>
    <b v="1"/>
    <x v="16"/>
    <n v="5"/>
    <x v="3"/>
    <n v="25.874444172122828"/>
  </r>
  <r>
    <x v="296"/>
    <x v="0"/>
    <x v="3"/>
    <x v="6"/>
    <n v="60000"/>
    <n v="52542.200000000004"/>
    <n v="48.1"/>
    <s v="Female"/>
    <s v="AB-"/>
    <b v="0"/>
    <s v="Yes"/>
    <b v="1"/>
    <x v="13"/>
    <n v="4"/>
    <x v="3"/>
    <n v="20.281666385562492"/>
  </r>
  <r>
    <x v="297"/>
    <x v="1"/>
    <x v="0"/>
    <x v="0"/>
    <n v="1000"/>
    <n v="608.94000000000005"/>
    <n v="62.8"/>
    <s v="Female"/>
    <s v="AB-"/>
    <b v="1"/>
    <b v="0"/>
    <b v="1"/>
    <x v="16"/>
    <n v="9"/>
    <x v="4"/>
    <n v="26.139438085327779"/>
  </r>
  <r>
    <x v="298"/>
    <x v="1"/>
    <x v="1"/>
    <x v="7"/>
    <n v="90000"/>
    <n v="46249.5"/>
    <n v="56.5"/>
    <s v="Female"/>
    <s v="A-"/>
    <b v="1"/>
    <b v="0"/>
    <b v="1"/>
    <x v="9"/>
    <n v="20"/>
    <x v="0"/>
    <n v="22.632590930940552"/>
  </r>
  <r>
    <x v="299"/>
    <x v="2"/>
    <x v="1"/>
    <x v="1"/>
    <n v="20000"/>
    <n v="0"/>
    <n v="71.400000000000006"/>
    <s v="Male"/>
    <s v="A+"/>
    <b v="0"/>
    <b v="1"/>
    <b v="0"/>
    <x v="11"/>
    <n v="5"/>
    <x v="3"/>
    <n v="25.601491627523398"/>
  </r>
  <r>
    <x v="300"/>
    <x v="4"/>
    <x v="1"/>
    <x v="1"/>
    <n v="45000"/>
    <n v="26396.19"/>
    <n v="82.4"/>
    <s v="Female"/>
    <s v="O+"/>
    <b v="0"/>
    <b v="0"/>
    <b v="1"/>
    <x v="9"/>
    <n v="70"/>
    <x v="7"/>
    <n v="30.266299357208453"/>
  </r>
  <r>
    <x v="301"/>
    <x v="2"/>
    <x v="0"/>
    <x v="3"/>
    <n v="40000"/>
    <n v="30393.3"/>
    <n v="75.400000000000006"/>
    <s v="Male"/>
    <s v="AB-"/>
    <b v="0"/>
    <b v="1"/>
    <b v="1"/>
    <x v="0"/>
    <n v="15"/>
    <x v="0"/>
    <n v="29.088383935804945"/>
  </r>
  <r>
    <x v="302"/>
    <x v="2"/>
    <x v="1"/>
    <x v="1"/>
    <n v="18000"/>
    <n v="15337.380000000001"/>
    <n v="90.6"/>
    <s v="Male"/>
    <s v="A-"/>
    <b v="1"/>
    <b v="0"/>
    <b v="1"/>
    <x v="11"/>
    <n v="20"/>
    <x v="0"/>
    <n v="33.685306365258775"/>
  </r>
  <r>
    <x v="303"/>
    <x v="0"/>
    <x v="1"/>
    <x v="1"/>
    <n v="21000"/>
    <n v="17377.78"/>
    <n v="82.5"/>
    <s v="Female"/>
    <s v="A+"/>
    <b v="1"/>
    <b v="1"/>
    <b v="1"/>
    <x v="14"/>
    <n v="20"/>
    <x v="0"/>
    <n v="29.58155545197031"/>
  </r>
  <r>
    <x v="304"/>
    <x v="1"/>
    <x v="1"/>
    <x v="7"/>
    <n v="800"/>
    <n v="555.04"/>
    <n v="74.2"/>
    <s v="Male"/>
    <s v="AB-"/>
    <b v="1"/>
    <b v="0"/>
    <b v="1"/>
    <x v="2"/>
    <n v="30"/>
    <x v="2"/>
    <n v="26.289682539682545"/>
  </r>
  <r>
    <x v="305"/>
    <x v="2"/>
    <x v="0"/>
    <x v="3"/>
    <n v="12000"/>
    <n v="6992.64"/>
    <n v="66.8"/>
    <s v="Female"/>
    <s v="O-"/>
    <b v="0"/>
    <b v="1"/>
    <b v="1"/>
    <x v="2"/>
    <n v="7"/>
    <x v="4"/>
    <n v="23.66780045351474"/>
  </r>
  <r>
    <x v="306"/>
    <x v="1"/>
    <x v="0"/>
    <x v="0"/>
    <n v="30000"/>
    <n v="15917.49"/>
    <n v="89.7"/>
    <s v="Female"/>
    <s v="O-"/>
    <s v="Yes"/>
    <b v="0"/>
    <b v="1"/>
    <x v="9"/>
    <n v="250"/>
    <x v="5"/>
    <n v="34.605146406388641"/>
  </r>
  <r>
    <x v="307"/>
    <x v="1"/>
    <x v="2"/>
    <x v="4"/>
    <n v="12000"/>
    <n v="9607.2000000000007"/>
    <n v="59.7"/>
    <s v="Female"/>
    <s v="AB+"/>
    <b v="0"/>
    <b v="0"/>
    <b v="1"/>
    <x v="14"/>
    <n v="2"/>
    <x v="1"/>
    <n v="23.031518845723543"/>
  </r>
  <r>
    <x v="308"/>
    <x v="0"/>
    <x v="0"/>
    <x v="3"/>
    <n v="12000"/>
    <n v="9344"/>
    <n v="76.5"/>
    <s v="Female"/>
    <s v="A+"/>
    <b v="0"/>
    <b v="0"/>
    <b v="1"/>
    <x v="0"/>
    <n v="12"/>
    <x v="0"/>
    <n v="31.035741815083774"/>
  </r>
  <r>
    <x v="309"/>
    <x v="2"/>
    <x v="1"/>
    <x v="7"/>
    <n v="800"/>
    <n v="505.63"/>
    <n v="84.5"/>
    <s v="Male"/>
    <s v="O+"/>
    <b v="0"/>
    <b v="1"/>
    <b v="1"/>
    <x v="13"/>
    <n v="12"/>
    <x v="0"/>
    <n v="31.037649219467404"/>
  </r>
  <r>
    <x v="310"/>
    <x v="0"/>
    <x v="0"/>
    <x v="0"/>
    <n v="500"/>
    <n v="402.18"/>
    <n v="103.1"/>
    <s v="Female"/>
    <s v="O-"/>
    <b v="0"/>
    <b v="1"/>
    <b v="1"/>
    <x v="2"/>
    <n v="30"/>
    <x v="2"/>
    <n v="33.283832644628099"/>
  </r>
  <r>
    <x v="311"/>
    <x v="4"/>
    <x v="3"/>
    <x v="6"/>
    <n v="90000"/>
    <n v="0"/>
    <n v="80.3"/>
    <s v="Female"/>
    <s v="O-"/>
    <b v="0"/>
    <b v="0"/>
    <b v="0"/>
    <x v="4"/>
    <n v="5"/>
    <x v="3"/>
    <n v="28.792713973251104"/>
  </r>
  <r>
    <x v="312"/>
    <x v="1"/>
    <x v="3"/>
    <x v="6"/>
    <n v="12000"/>
    <n v="10441.56"/>
    <n v="65.099999999999994"/>
    <s v="Female"/>
    <s v="A+"/>
    <b v="0"/>
    <b v="0"/>
    <b v="1"/>
    <x v="13"/>
    <n v="25"/>
    <x v="0"/>
    <n v="25.114771806643258"/>
  </r>
  <r>
    <x v="313"/>
    <x v="2"/>
    <x v="0"/>
    <x v="0"/>
    <n v="60000"/>
    <n v="34111.4"/>
    <n v="61.4"/>
    <s v="Female"/>
    <s v="O+"/>
    <b v="0"/>
    <b v="1"/>
    <b v="1"/>
    <x v="6"/>
    <n v="12"/>
    <x v="0"/>
    <n v="23.395823807346435"/>
  </r>
  <r>
    <x v="314"/>
    <x v="2"/>
    <x v="3"/>
    <x v="6"/>
    <n v="18000"/>
    <n v="15787.920000000002"/>
    <n v="82.7"/>
    <s v="Male"/>
    <s v="A+"/>
    <b v="0"/>
    <b v="1"/>
    <b v="1"/>
    <x v="10"/>
    <n v="2"/>
    <x v="1"/>
    <n v="26.101502335563691"/>
  </r>
  <r>
    <x v="315"/>
    <x v="1"/>
    <x v="1"/>
    <x v="1"/>
    <n v="45000"/>
    <n v="0"/>
    <n v="68.8"/>
    <s v="Female"/>
    <s v="A-"/>
    <b v="0"/>
    <b v="1"/>
    <b v="0"/>
    <x v="3"/>
    <n v="20"/>
    <x v="0"/>
    <n v="28.270874424720574"/>
  </r>
  <r>
    <x v="316"/>
    <x v="0"/>
    <x v="2"/>
    <x v="2"/>
    <n v="16000"/>
    <n v="11310.02"/>
    <n v="78.900000000000006"/>
    <s v="Female"/>
    <s v="O+"/>
    <b v="0"/>
    <b v="0"/>
    <b v="1"/>
    <x v="13"/>
    <n v="70"/>
    <x v="7"/>
    <n v="25.471332644628102"/>
  </r>
  <r>
    <x v="317"/>
    <x v="2"/>
    <x v="2"/>
    <x v="4"/>
    <n v="250000"/>
    <n v="181231.9"/>
    <n v="62.6"/>
    <s v="Female"/>
    <s v="O+"/>
    <b v="0"/>
    <b v="0"/>
    <b v="1"/>
    <x v="3"/>
    <n v="2"/>
    <x v="1"/>
    <n v="24.150302843254501"/>
  </r>
  <r>
    <x v="318"/>
    <x v="1"/>
    <x v="1"/>
    <x v="7"/>
    <n v="100"/>
    <n v="0"/>
    <n v="62.9"/>
    <s v="Female"/>
    <s v="B+"/>
    <b v="0"/>
    <b v="0"/>
    <b v="0"/>
    <x v="14"/>
    <n v="90"/>
    <x v="7"/>
    <n v="23.967383020880959"/>
  </r>
  <r>
    <x v="319"/>
    <x v="0"/>
    <x v="1"/>
    <x v="1"/>
    <n v="75000"/>
    <n v="64758.100000000006"/>
    <n v="66.5"/>
    <s v="Male"/>
    <s v="A-"/>
    <b v="0"/>
    <b v="1"/>
    <b v="1"/>
    <x v="15"/>
    <n v="25"/>
    <x v="0"/>
    <n v="25.654874426140964"/>
  </r>
  <r>
    <x v="320"/>
    <x v="2"/>
    <x v="3"/>
    <x v="6"/>
    <n v="40000"/>
    <n v="0"/>
    <n v="83.4"/>
    <s v="Female"/>
    <s v="AB+"/>
    <b v="0"/>
    <b v="0"/>
    <b v="0"/>
    <x v="8"/>
    <n v="5"/>
    <x v="3"/>
    <n v="26.029150151368562"/>
  </r>
  <r>
    <x v="321"/>
    <x v="2"/>
    <x v="1"/>
    <x v="7"/>
    <n v="3000"/>
    <n v="1894.17"/>
    <n v="57.3"/>
    <s v="Female"/>
    <s v="AB+"/>
    <b v="0"/>
    <b v="0"/>
    <b v="1"/>
    <x v="1"/>
    <n v="20"/>
    <x v="0"/>
    <n v="22.382812499999993"/>
  </r>
  <r>
    <x v="322"/>
    <x v="2"/>
    <x v="2"/>
    <x v="4"/>
    <n v="32000"/>
    <n v="0"/>
    <n v="96.5"/>
    <s v="Male"/>
    <s v="O-"/>
    <b v="1"/>
    <b v="0"/>
    <b v="0"/>
    <x v="16"/>
    <n v="3"/>
    <x v="3"/>
    <n v="33.391003460207614"/>
  </r>
  <r>
    <x v="323"/>
    <x v="1"/>
    <x v="3"/>
    <x v="6"/>
    <n v="12000"/>
    <n v="6341.88"/>
    <n v="83.8"/>
    <s v="Male"/>
    <s v="B+"/>
    <b v="0"/>
    <b v="0"/>
    <b v="1"/>
    <x v="9"/>
    <n v="25"/>
    <x v="0"/>
    <n v="34.434582511505582"/>
  </r>
  <r>
    <x v="324"/>
    <x v="0"/>
    <x v="3"/>
    <x v="6"/>
    <n v="16000"/>
    <n v="13735.36"/>
    <n v="57.4"/>
    <s v="Male"/>
    <s v="AB-"/>
    <b v="0"/>
    <b v="0"/>
    <b v="1"/>
    <x v="13"/>
    <n v="40"/>
    <x v="2"/>
    <n v="22.704798069696608"/>
  </r>
  <r>
    <x v="325"/>
    <x v="1"/>
    <x v="0"/>
    <x v="3"/>
    <n v="60000"/>
    <n v="0"/>
    <n v="45.3"/>
    <s v="Female"/>
    <s v="B+"/>
    <b v="1"/>
    <b v="0"/>
    <b v="0"/>
    <x v="14"/>
    <n v="12"/>
    <x v="0"/>
    <n v="20.133333333333333"/>
  </r>
  <r>
    <x v="326"/>
    <x v="2"/>
    <x v="0"/>
    <x v="0"/>
    <n v="90000"/>
    <n v="49301.899999999994"/>
    <n v="97.5"/>
    <s v="Female"/>
    <s v="O+"/>
    <b v="0"/>
    <b v="1"/>
    <b v="1"/>
    <x v="13"/>
    <n v="7"/>
    <x v="4"/>
    <n v="33.343592900379605"/>
  </r>
  <r>
    <x v="327"/>
    <x v="0"/>
    <x v="2"/>
    <x v="4"/>
    <n v="60000"/>
    <n v="52602.28"/>
    <n v="99.9"/>
    <s v="Female"/>
    <s v="O-"/>
    <b v="0"/>
    <b v="0"/>
    <b v="1"/>
    <x v="11"/>
    <n v="4"/>
    <x v="3"/>
    <n v="34.977766884913002"/>
  </r>
  <r>
    <x v="328"/>
    <x v="4"/>
    <x v="0"/>
    <x v="3"/>
    <n v="72000"/>
    <n v="48491.68"/>
    <n v="82.6"/>
    <s v="Male"/>
    <s v="A-"/>
    <b v="0"/>
    <b v="0"/>
    <b v="1"/>
    <x v="11"/>
    <n v="4"/>
    <x v="3"/>
    <n v="29.617411882821184"/>
  </r>
  <r>
    <x v="329"/>
    <x v="0"/>
    <x v="2"/>
    <x v="4"/>
    <n v="500"/>
    <n v="0"/>
    <n v="88.4"/>
    <s v="Female"/>
    <s v="A+"/>
    <b v="0"/>
    <b v="0"/>
    <b v="0"/>
    <x v="9"/>
    <n v="4"/>
    <x v="3"/>
    <n v="29.881016765819368"/>
  </r>
  <r>
    <x v="330"/>
    <x v="2"/>
    <x v="2"/>
    <x v="2"/>
    <n v="100"/>
    <n v="87.74"/>
    <n v="102"/>
    <s v="Female"/>
    <s v="A-"/>
    <b v="0"/>
    <b v="0"/>
    <b v="1"/>
    <x v="11"/>
    <n v="9"/>
    <x v="4"/>
    <n v="32.192904936245419"/>
  </r>
  <r>
    <x v="331"/>
    <x v="1"/>
    <x v="2"/>
    <x v="2"/>
    <n v="72000"/>
    <n v="40552.839999999997"/>
    <n v="73.3"/>
    <s v="Male"/>
    <s v="AB+"/>
    <b v="1"/>
    <b v="0"/>
    <b v="1"/>
    <x v="2"/>
    <n v="7"/>
    <x v="4"/>
    <n v="32.577777777777776"/>
  </r>
  <r>
    <x v="332"/>
    <x v="2"/>
    <x v="1"/>
    <x v="1"/>
    <n v="48000"/>
    <n v="37134"/>
    <n v="91"/>
    <s v="Female"/>
    <s v="AB-"/>
    <b v="0"/>
    <b v="1"/>
    <b v="1"/>
    <x v="16"/>
    <n v="12"/>
    <x v="0"/>
    <n v="33.023660908695021"/>
  </r>
  <r>
    <x v="333"/>
    <x v="1"/>
    <x v="3"/>
    <x v="6"/>
    <n v="12000"/>
    <n v="8904.5999999999985"/>
    <n v="94.6"/>
    <s v="Male"/>
    <s v="A+"/>
    <s v="Yes"/>
    <s v="No"/>
    <b v="1"/>
    <x v="11"/>
    <n v="9"/>
    <x v="4"/>
    <n v="33.517573696145128"/>
  </r>
  <r>
    <x v="334"/>
    <x v="2"/>
    <x v="2"/>
    <x v="2"/>
    <n v="60000"/>
    <n v="0"/>
    <n v="84.5"/>
    <s v="Female"/>
    <s v="AB+"/>
    <b v="0"/>
    <b v="1"/>
    <b v="0"/>
    <x v="9"/>
    <n v="12"/>
    <x v="0"/>
    <n v="32.599050962540019"/>
  </r>
  <r>
    <x v="335"/>
    <x v="0"/>
    <x v="1"/>
    <x v="1"/>
    <n v="32000"/>
    <n v="17880.560000000001"/>
    <n v="87.1"/>
    <s v="Male"/>
    <s v="O+"/>
    <b v="0"/>
    <b v="0"/>
    <b v="1"/>
    <x v="0"/>
    <n v="9"/>
    <x v="4"/>
    <n v="31.230951271110474"/>
  </r>
  <r>
    <x v="336"/>
    <x v="0"/>
    <x v="2"/>
    <x v="4"/>
    <n v="54000"/>
    <n v="0"/>
    <n v="86.6"/>
    <s v="Female"/>
    <s v="O+"/>
    <b v="1"/>
    <b v="0"/>
    <b v="0"/>
    <x v="6"/>
    <n v="3"/>
    <x v="3"/>
    <n v="33.828124999999993"/>
  </r>
  <r>
    <x v="337"/>
    <x v="2"/>
    <x v="2"/>
    <x v="4"/>
    <n v="250000"/>
    <n v="180061.4"/>
    <n v="67.3"/>
    <s v="Male"/>
    <s v="AB+"/>
    <b v="1"/>
    <b v="0"/>
    <b v="1"/>
    <x v="2"/>
    <n v="1"/>
    <x v="1"/>
    <n v="21.975510204081633"/>
  </r>
  <r>
    <x v="338"/>
    <x v="2"/>
    <x v="2"/>
    <x v="4"/>
    <n v="12000"/>
    <n v="10036.98"/>
    <n v="104.5"/>
    <s v="Female"/>
    <s v="A-"/>
    <b v="1"/>
    <b v="1"/>
    <b v="1"/>
    <x v="9"/>
    <n v="2"/>
    <x v="1"/>
    <n v="34.915967790437364"/>
  </r>
  <r>
    <x v="339"/>
    <x v="2"/>
    <x v="1"/>
    <x v="7"/>
    <n v="12000"/>
    <n v="10570.68"/>
    <n v="73.400000000000006"/>
    <s v="Male"/>
    <s v="O+"/>
    <b v="0"/>
    <b v="0"/>
    <b v="1"/>
    <x v="9"/>
    <n v="90"/>
    <x v="7"/>
    <n v="28.671874999999996"/>
  </r>
  <r>
    <x v="340"/>
    <x v="2"/>
    <x v="0"/>
    <x v="0"/>
    <n v="60000"/>
    <n v="49311.68"/>
    <n v="80.8"/>
    <s v="Male"/>
    <s v="A+"/>
    <b v="1"/>
    <b v="1"/>
    <b v="1"/>
    <x v="7"/>
    <n v="25"/>
    <x v="0"/>
    <n v="31.562499999999993"/>
  </r>
  <r>
    <x v="341"/>
    <x v="0"/>
    <x v="2"/>
    <x v="4"/>
    <n v="300000"/>
    <n v="0"/>
    <n v="75.900000000000006"/>
    <s v="Male"/>
    <s v="B-"/>
    <b v="1"/>
    <b v="0"/>
    <b v="0"/>
    <x v="3"/>
    <n v="0.5"/>
    <x v="1"/>
    <n v="30.022546576480359"/>
  </r>
  <r>
    <x v="342"/>
    <x v="0"/>
    <x v="2"/>
    <x v="4"/>
    <n v="500"/>
    <n v="447.66"/>
    <n v="82"/>
    <s v="Male"/>
    <s v="A-"/>
    <b v="0"/>
    <b v="0"/>
    <b v="1"/>
    <x v="14"/>
    <n v="0.5"/>
    <x v="1"/>
    <n v="33.267069657998292"/>
  </r>
  <r>
    <x v="343"/>
    <x v="0"/>
    <x v="0"/>
    <x v="0"/>
    <n v="200000"/>
    <n v="0"/>
    <n v="88.8"/>
    <s v="Male"/>
    <s v="B+"/>
    <b v="1"/>
    <b v="1"/>
    <b v="0"/>
    <x v="9"/>
    <n v="12"/>
    <x v="0"/>
    <n v="30.726643598615919"/>
  </r>
  <r>
    <x v="344"/>
    <x v="2"/>
    <x v="0"/>
    <x v="3"/>
    <n v="30000"/>
    <n v="23792.699999999997"/>
    <n v="85.2"/>
    <s v="Female"/>
    <s v="AB-"/>
    <b v="0"/>
    <b v="1"/>
    <b v="1"/>
    <x v="9"/>
    <n v="15"/>
    <x v="0"/>
    <n v="29.480968858131494"/>
  </r>
  <r>
    <x v="345"/>
    <x v="2"/>
    <x v="1"/>
    <x v="1"/>
    <n v="240000"/>
    <n v="0"/>
    <n v="60.2"/>
    <s v="Male"/>
    <s v="O-"/>
    <b v="1"/>
    <b v="1"/>
    <b v="0"/>
    <x v="4"/>
    <n v="7"/>
    <x v="4"/>
    <n v="23.515624999999996"/>
  </r>
  <r>
    <x v="346"/>
    <x v="2"/>
    <x v="1"/>
    <x v="7"/>
    <n v="40000"/>
    <n v="24642.6"/>
    <n v="88.7"/>
    <s v="Male"/>
    <s v="AB-"/>
    <b v="0"/>
    <b v="0"/>
    <b v="1"/>
    <x v="15"/>
    <n v="9"/>
    <x v="4"/>
    <n v="31.804654164724447"/>
  </r>
  <r>
    <x v="347"/>
    <x v="1"/>
    <x v="2"/>
    <x v="4"/>
    <n v="45000"/>
    <n v="39752.79"/>
    <n v="70"/>
    <s v="Female"/>
    <s v="A+"/>
    <b v="0"/>
    <b v="1"/>
    <b v="1"/>
    <x v="4"/>
    <n v="0.5"/>
    <x v="1"/>
    <n v="29.903028749626213"/>
  </r>
  <r>
    <x v="348"/>
    <x v="0"/>
    <x v="1"/>
    <x v="1"/>
    <n v="24000"/>
    <n v="0"/>
    <n v="92"/>
    <s v="Male"/>
    <s v="AB+"/>
    <b v="0"/>
    <b v="1"/>
    <b v="0"/>
    <x v="8"/>
    <n v="9"/>
    <x v="4"/>
    <n v="34.205829863176689"/>
  </r>
  <r>
    <x v="349"/>
    <x v="2"/>
    <x v="1"/>
    <x v="7"/>
    <n v="100"/>
    <n v="77.66"/>
    <n v="106.6"/>
    <s v="Male"/>
    <s v="AB-"/>
    <b v="1"/>
    <b v="0"/>
    <b v="1"/>
    <x v="0"/>
    <n v="200"/>
    <x v="6"/>
    <n v="33.269872975250458"/>
  </r>
  <r>
    <x v="350"/>
    <x v="0"/>
    <x v="1"/>
    <x v="7"/>
    <n v="250000"/>
    <n v="125062.2"/>
    <n v="96.1"/>
    <s v="Male"/>
    <s v="A+"/>
    <b v="0"/>
    <b v="0"/>
    <b v="1"/>
    <x v="13"/>
    <n v="9"/>
    <x v="4"/>
    <n v="30.674454977816076"/>
  </r>
  <r>
    <x v="351"/>
    <x v="0"/>
    <x v="0"/>
    <x v="0"/>
    <n v="40000"/>
    <n v="0"/>
    <n v="72.599999999999994"/>
    <s v="Male"/>
    <s v="O+"/>
    <b v="0"/>
    <b v="0"/>
    <b v="0"/>
    <x v="15"/>
    <n v="4"/>
    <x v="3"/>
    <n v="28.00817869680953"/>
  </r>
  <r>
    <x v="352"/>
    <x v="2"/>
    <x v="0"/>
    <x v="5"/>
    <n v="16000"/>
    <n v="9324.06"/>
    <n v="78.900000000000006"/>
    <s v="Male"/>
    <s v="A+"/>
    <b v="0"/>
    <b v="0"/>
    <b v="1"/>
    <x v="0"/>
    <n v="25"/>
    <x v="0"/>
    <n v="30.438640484549207"/>
  </r>
  <r>
    <x v="353"/>
    <x v="2"/>
    <x v="2"/>
    <x v="4"/>
    <n v="60000"/>
    <n v="42781.95"/>
    <n v="56.7"/>
    <s v="Male"/>
    <s v="O+"/>
    <b v="0"/>
    <b v="1"/>
    <b v="1"/>
    <x v="13"/>
    <n v="2"/>
    <x v="1"/>
    <n v="21.340660167864808"/>
  </r>
  <r>
    <x v="354"/>
    <x v="0"/>
    <x v="0"/>
    <x v="5"/>
    <n v="100"/>
    <n v="67.64"/>
    <n v="54"/>
    <s v="Female"/>
    <s v="O+"/>
    <b v="0"/>
    <b v="1"/>
    <b v="1"/>
    <x v="5"/>
    <n v="7"/>
    <x v="4"/>
    <n v="22.476586888657646"/>
  </r>
  <r>
    <x v="355"/>
    <x v="2"/>
    <x v="2"/>
    <x v="2"/>
    <n v="500"/>
    <n v="265.38"/>
    <n v="93.2"/>
    <s v="Female"/>
    <s v="O-"/>
    <b v="0"/>
    <b v="0"/>
    <b v="1"/>
    <x v="1"/>
    <n v="15"/>
    <x v="0"/>
    <n v="30.087809917355372"/>
  </r>
  <r>
    <x v="356"/>
    <x v="2"/>
    <x v="0"/>
    <x v="5"/>
    <n v="800"/>
    <n v="0"/>
    <n v="80.5"/>
    <s v="Male"/>
    <s v="AB+"/>
    <b v="0"/>
    <b v="1"/>
    <b v="0"/>
    <x v="9"/>
    <n v="20"/>
    <x v="0"/>
    <n v="31.445312499999993"/>
  </r>
  <r>
    <x v="357"/>
    <x v="1"/>
    <x v="1"/>
    <x v="1"/>
    <n v="12000"/>
    <n v="7609.14"/>
    <n v="79.900000000000006"/>
    <s v="Male"/>
    <s v="AB-"/>
    <b v="0"/>
    <b v="0"/>
    <b v="1"/>
    <x v="10"/>
    <n v="12"/>
    <x v="0"/>
    <n v="30.445054107605543"/>
  </r>
  <r>
    <x v="358"/>
    <x v="2"/>
    <x v="1"/>
    <x v="1"/>
    <n v="24000"/>
    <n v="16555.14"/>
    <n v="100.8"/>
    <s v="Male"/>
    <s v="B-"/>
    <b v="0"/>
    <b v="0"/>
    <b v="1"/>
    <x v="16"/>
    <n v="12"/>
    <x v="0"/>
    <n v="32.174662453318007"/>
  </r>
  <r>
    <x v="359"/>
    <x v="2"/>
    <x v="0"/>
    <x v="3"/>
    <n v="240000"/>
    <n v="0"/>
    <n v="90.4"/>
    <s v="Female"/>
    <s v="AB-"/>
    <b v="0"/>
    <b v="0"/>
    <b v="0"/>
    <x v="5"/>
    <n v="5"/>
    <x v="3"/>
    <n v="30.915495366095556"/>
  </r>
  <r>
    <x v="360"/>
    <x v="0"/>
    <x v="3"/>
    <x v="6"/>
    <n v="100"/>
    <n v="80.67"/>
    <n v="87.4"/>
    <s v="Male"/>
    <s v="O-"/>
    <b v="0"/>
    <b v="0"/>
    <b v="1"/>
    <x v="8"/>
    <n v="120"/>
    <x v="6"/>
    <n v="31.717230367252146"/>
  </r>
  <r>
    <x v="361"/>
    <x v="0"/>
    <x v="3"/>
    <x v="6"/>
    <n v="500"/>
    <n v="329.07"/>
    <n v="95.2"/>
    <s v="Male"/>
    <s v="B+"/>
    <b v="0"/>
    <b v="0"/>
    <b v="1"/>
    <x v="9"/>
    <n v="9"/>
    <x v="4"/>
    <n v="30.387181205911453"/>
  </r>
  <r>
    <x v="362"/>
    <x v="0"/>
    <x v="1"/>
    <x v="7"/>
    <n v="60000"/>
    <n v="37716.720000000001"/>
    <n v="94"/>
    <s v="Male"/>
    <s v="O-"/>
    <b v="1"/>
    <b v="0"/>
    <b v="1"/>
    <x v="3"/>
    <n v="5"/>
    <x v="3"/>
    <n v="34.112353026564087"/>
  </r>
  <r>
    <x v="363"/>
    <x v="1"/>
    <x v="2"/>
    <x v="4"/>
    <n v="30000"/>
    <n v="26951.94"/>
    <n v="74.099999999999994"/>
    <s v="Female"/>
    <s v="B-"/>
    <b v="1"/>
    <b v="1"/>
    <b v="1"/>
    <x v="9"/>
    <n v="0.5"/>
    <x v="1"/>
    <n v="30.062071483630163"/>
  </r>
  <r>
    <x v="364"/>
    <x v="0"/>
    <x v="0"/>
    <x v="0"/>
    <n v="500"/>
    <n v="440.1"/>
    <n v="87.5"/>
    <s v="Male"/>
    <s v="B-"/>
    <b v="0"/>
    <b v="0"/>
    <b v="1"/>
    <x v="6"/>
    <n v="15"/>
    <x v="0"/>
    <n v="33.340954122847123"/>
  </r>
  <r>
    <x v="365"/>
    <x v="1"/>
    <x v="1"/>
    <x v="7"/>
    <n v="1000"/>
    <n v="0"/>
    <n v="72.599999999999994"/>
    <s v="Male"/>
    <s v="B-"/>
    <b v="0"/>
    <b v="1"/>
    <b v="0"/>
    <x v="14"/>
    <n v="30"/>
    <x v="2"/>
    <n v="25.722789115646261"/>
  </r>
  <r>
    <x v="366"/>
    <x v="0"/>
    <x v="1"/>
    <x v="7"/>
    <n v="20000"/>
    <n v="16143.4"/>
    <n v="76.7"/>
    <s v="Female"/>
    <s v="AB-"/>
    <b v="1"/>
    <b v="0"/>
    <b v="1"/>
    <x v="6"/>
    <n v="7"/>
    <x v="4"/>
    <n v="31.92507804370447"/>
  </r>
  <r>
    <x v="367"/>
    <x v="2"/>
    <x v="2"/>
    <x v="2"/>
    <n v="100"/>
    <n v="65.930000000000007"/>
    <n v="84.2"/>
    <s v="Male"/>
    <s v="B+"/>
    <b v="0"/>
    <b v="0"/>
    <b v="1"/>
    <x v="4"/>
    <n v="4"/>
    <x v="3"/>
    <n v="31.305770374776923"/>
  </r>
  <r>
    <x v="368"/>
    <x v="1"/>
    <x v="2"/>
    <x v="4"/>
    <n v="500"/>
    <n v="0"/>
    <n v="79.400000000000006"/>
    <s v="Male"/>
    <s v="B+"/>
    <b v="0"/>
    <b v="0"/>
    <b v="0"/>
    <x v="8"/>
    <n v="0.5"/>
    <x v="1"/>
    <n v="33.918578324576018"/>
  </r>
  <r>
    <x v="369"/>
    <x v="0"/>
    <x v="2"/>
    <x v="4"/>
    <n v="72000"/>
    <n v="0"/>
    <n v="73"/>
    <s v="Male"/>
    <s v="B+"/>
    <b v="0"/>
    <b v="0"/>
    <b v="0"/>
    <x v="10"/>
    <n v="4"/>
    <x v="3"/>
    <n v="30.780907404284029"/>
  </r>
  <r>
    <x v="370"/>
    <x v="0"/>
    <x v="3"/>
    <x v="6"/>
    <n v="72000"/>
    <n v="54838.92"/>
    <n v="56.4"/>
    <s v="Female"/>
    <s v="A+"/>
    <b v="1"/>
    <b v="0"/>
    <b v="1"/>
    <x v="9"/>
    <n v="7"/>
    <x v="4"/>
    <n v="22.309244096356945"/>
  </r>
  <r>
    <x v="371"/>
    <x v="0"/>
    <x v="3"/>
    <x v="6"/>
    <n v="500"/>
    <n v="0"/>
    <n v="76.3"/>
    <s v="Male"/>
    <s v="B+"/>
    <b v="1"/>
    <b v="0"/>
    <b v="0"/>
    <x v="3"/>
    <n v="15"/>
    <x v="0"/>
    <n v="28.025711662075299"/>
  </r>
  <r>
    <x v="372"/>
    <x v="2"/>
    <x v="2"/>
    <x v="2"/>
    <n v="240000"/>
    <n v="196046.63999999998"/>
    <n v="58.4"/>
    <s v="Female"/>
    <s v="O-"/>
    <b v="0"/>
    <s v="Yes"/>
    <b v="1"/>
    <x v="11"/>
    <n v="400"/>
    <x v="5"/>
    <n v="20.447463324113304"/>
  </r>
  <r>
    <x v="373"/>
    <x v="1"/>
    <x v="0"/>
    <x v="3"/>
    <n v="18000"/>
    <n v="9141.42"/>
    <n v="49.6"/>
    <s v="Male"/>
    <s v="B-"/>
    <b v="1"/>
    <b v="0"/>
    <b v="1"/>
    <x v="9"/>
    <n v="12"/>
    <x v="0"/>
    <n v="20.381328073635764"/>
  </r>
  <r>
    <x v="374"/>
    <x v="2"/>
    <x v="0"/>
    <x v="5"/>
    <n v="16000"/>
    <n v="13267.3"/>
    <n v="86"/>
    <s v="Male"/>
    <s v="O-"/>
    <b v="0"/>
    <b v="0"/>
    <b v="1"/>
    <x v="14"/>
    <n v="25"/>
    <x v="0"/>
    <n v="29.069767441860467"/>
  </r>
  <r>
    <x v="375"/>
    <x v="0"/>
    <x v="2"/>
    <x v="2"/>
    <n v="800"/>
    <n v="698.61"/>
    <n v="54.8"/>
    <s v="Female"/>
    <s v="AB+"/>
    <b v="0"/>
    <b v="0"/>
    <b v="1"/>
    <x v="6"/>
    <n v="5"/>
    <x v="3"/>
    <n v="23.71883656509695"/>
  </r>
  <r>
    <x v="376"/>
    <x v="1"/>
    <x v="0"/>
    <x v="5"/>
    <n v="72000"/>
    <n v="0"/>
    <n v="64.599999999999994"/>
    <s v="Male"/>
    <s v="A-"/>
    <b v="0"/>
    <b v="0"/>
    <b v="0"/>
    <x v="0"/>
    <n v="15"/>
    <x v="0"/>
    <n v="24.615150129553413"/>
  </r>
  <r>
    <x v="377"/>
    <x v="0"/>
    <x v="2"/>
    <x v="2"/>
    <n v="30000"/>
    <n v="23847.09"/>
    <n v="90.5"/>
    <s v="Male"/>
    <s v="A+"/>
    <b v="1"/>
    <b v="1"/>
    <b v="1"/>
    <x v="11"/>
    <n v="20"/>
    <x v="0"/>
    <n v="34.484072549916164"/>
  </r>
  <r>
    <x v="378"/>
    <x v="0"/>
    <x v="0"/>
    <x v="5"/>
    <n v="21000"/>
    <n v="0"/>
    <n v="65"/>
    <s v="Female"/>
    <s v="B-"/>
    <b v="0"/>
    <b v="0"/>
    <b v="0"/>
    <x v="16"/>
    <n v="5"/>
    <x v="3"/>
    <n v="23.875114784205696"/>
  </r>
  <r>
    <x v="379"/>
    <x v="2"/>
    <x v="1"/>
    <x v="7"/>
    <n v="100"/>
    <n v="0"/>
    <n v="64.2"/>
    <s v="Male"/>
    <s v="B-"/>
    <b v="1"/>
    <b v="0"/>
    <b v="0"/>
    <x v="13"/>
    <n v="9"/>
    <x v="4"/>
    <n v="21.204914783987316"/>
  </r>
  <r>
    <x v="380"/>
    <x v="1"/>
    <x v="1"/>
    <x v="1"/>
    <n v="90000"/>
    <n v="45637.1"/>
    <n v="65.400000000000006"/>
    <s v="Female"/>
    <s v="AB+"/>
    <b v="0"/>
    <b v="0"/>
    <b v="1"/>
    <x v="9"/>
    <n v="12"/>
    <x v="0"/>
    <n v="26.532516532110836"/>
  </r>
  <r>
    <x v="381"/>
    <x v="2"/>
    <x v="3"/>
    <x v="6"/>
    <n v="18000"/>
    <n v="11172.539999999999"/>
    <n v="63"/>
    <s v="Female"/>
    <s v="B-"/>
    <b v="0"/>
    <b v="0"/>
    <b v="1"/>
    <x v="0"/>
    <n v="120"/>
    <x v="6"/>
    <n v="20.571428571428573"/>
  </r>
  <r>
    <x v="382"/>
    <x v="1"/>
    <x v="1"/>
    <x v="1"/>
    <n v="250000"/>
    <n v="0"/>
    <n v="93.2"/>
    <s v="Female"/>
    <s v="AB+"/>
    <b v="0"/>
    <b v="0"/>
    <b v="0"/>
    <x v="11"/>
    <n v="200"/>
    <x v="6"/>
    <n v="33.822035128465672"/>
  </r>
  <r>
    <x v="383"/>
    <x v="2"/>
    <x v="1"/>
    <x v="7"/>
    <n v="100"/>
    <n v="57.71"/>
    <n v="81"/>
    <s v="Male"/>
    <s v="B-"/>
    <b v="1"/>
    <b v="0"/>
    <b v="1"/>
    <x v="5"/>
    <n v="15"/>
    <x v="0"/>
    <n v="30.864197530864192"/>
  </r>
  <r>
    <x v="384"/>
    <x v="2"/>
    <x v="2"/>
    <x v="4"/>
    <n v="30000"/>
    <n v="15793.41"/>
    <n v="61.8"/>
    <s v="Male"/>
    <s v="A-"/>
    <b v="0"/>
    <b v="0"/>
    <b v="1"/>
    <x v="12"/>
    <n v="2"/>
    <x v="1"/>
    <n v="23.841672774970096"/>
  </r>
  <r>
    <x v="385"/>
    <x v="2"/>
    <x v="2"/>
    <x v="4"/>
    <n v="60000"/>
    <n v="46224.04"/>
    <n v="93.4"/>
    <s v="Female"/>
    <s v="A-"/>
    <b v="0"/>
    <b v="0"/>
    <b v="1"/>
    <x v="13"/>
    <n v="2"/>
    <x v="1"/>
    <n v="29.150151368559037"/>
  </r>
  <r>
    <x v="386"/>
    <x v="0"/>
    <x v="2"/>
    <x v="4"/>
    <n v="24000"/>
    <n v="15849.300000000001"/>
    <n v="89.4"/>
    <s v="Male"/>
    <s v="B-"/>
    <b v="0"/>
    <b v="0"/>
    <b v="1"/>
    <x v="16"/>
    <n v="3"/>
    <x v="3"/>
    <n v="30.934256055363328"/>
  </r>
  <r>
    <x v="387"/>
    <x v="0"/>
    <x v="3"/>
    <x v="6"/>
    <n v="30000"/>
    <n v="23214.36"/>
    <n v="92.9"/>
    <s v="Female"/>
    <s v="B-"/>
    <b v="0"/>
    <b v="1"/>
    <b v="1"/>
    <x v="4"/>
    <n v="2"/>
    <x v="1"/>
    <n v="34.540452111838199"/>
  </r>
  <r>
    <x v="388"/>
    <x v="1"/>
    <x v="3"/>
    <x v="6"/>
    <n v="16000"/>
    <n v="0"/>
    <n v="81.400000000000006"/>
    <s v="Male"/>
    <s v="AB+"/>
    <b v="0"/>
    <b v="1"/>
    <b v="0"/>
    <x v="11"/>
    <n v="20"/>
    <x v="0"/>
    <n v="33.448389217619983"/>
  </r>
  <r>
    <x v="389"/>
    <x v="0"/>
    <x v="0"/>
    <x v="3"/>
    <n v="75000"/>
    <n v="52324.55"/>
    <n v="70.7"/>
    <s v="Female"/>
    <s v="O-"/>
    <b v="0"/>
    <b v="1"/>
    <b v="1"/>
    <x v="11"/>
    <n v="12"/>
    <x v="0"/>
    <n v="30.600761772853186"/>
  </r>
  <r>
    <x v="390"/>
    <x v="2"/>
    <x v="0"/>
    <x v="5"/>
    <n v="4000"/>
    <n v="0"/>
    <n v="72.8"/>
    <s v="Female"/>
    <s v="AB-"/>
    <b v="0"/>
    <b v="0"/>
    <b v="0"/>
    <x v="10"/>
    <n v="12"/>
    <x v="0"/>
    <n v="28.085336213880634"/>
  </r>
  <r>
    <x v="391"/>
    <x v="2"/>
    <x v="0"/>
    <x v="5"/>
    <n v="250000"/>
    <n v="154333.29999999999"/>
    <n v="90.2"/>
    <s v="Male"/>
    <s v="AB+"/>
    <b v="0"/>
    <s v="Yes"/>
    <b v="1"/>
    <x v="15"/>
    <n v="12"/>
    <x v="0"/>
    <n v="30.847098252453751"/>
  </r>
  <r>
    <x v="392"/>
    <x v="1"/>
    <x v="3"/>
    <x v="6"/>
    <n v="90000"/>
    <n v="54359.3"/>
    <n v="76.599999999999994"/>
    <s v="Female"/>
    <s v="B-"/>
    <b v="0"/>
    <b v="0"/>
    <b v="1"/>
    <x v="16"/>
    <n v="9"/>
    <x v="4"/>
    <n v="30.299434357818118"/>
  </r>
  <r>
    <x v="393"/>
    <x v="1"/>
    <x v="1"/>
    <x v="7"/>
    <n v="45000"/>
    <n v="34948.050000000003"/>
    <n v="81.099999999999994"/>
    <s v="Male"/>
    <s v="AB-"/>
    <b v="0"/>
    <b v="0"/>
    <b v="1"/>
    <x v="0"/>
    <n v="25"/>
    <x v="0"/>
    <n v="32.079427237846602"/>
  </r>
  <r>
    <x v="394"/>
    <x v="2"/>
    <x v="3"/>
    <x v="6"/>
    <n v="48000"/>
    <n v="31165.759999999998"/>
    <n v="79.3"/>
    <s v="Male"/>
    <s v="B+"/>
    <b v="0"/>
    <b v="0"/>
    <b v="1"/>
    <x v="9"/>
    <n v="0"/>
    <x v="1"/>
    <n v="29.846813956114268"/>
  </r>
  <r>
    <x v="395"/>
    <x v="1"/>
    <x v="2"/>
    <x v="4"/>
    <n v="12000"/>
    <n v="9210.5399999999991"/>
    <n v="83.4"/>
    <s v="Female"/>
    <s v="AB+"/>
    <b v="0"/>
    <b v="0"/>
    <b v="1"/>
    <x v="15"/>
    <n v="0.5"/>
    <x v="1"/>
    <n v="29.904263329628172"/>
  </r>
  <r>
    <x v="396"/>
    <x v="2"/>
    <x v="2"/>
    <x v="2"/>
    <n v="800"/>
    <n v="630.55999999999995"/>
    <n v="86.9"/>
    <s v="Female"/>
    <s v="A-"/>
    <b v="0"/>
    <b v="1"/>
    <b v="1"/>
    <x v="2"/>
    <n v="12"/>
    <x v="0"/>
    <n v="29.035383741521603"/>
  </r>
  <r>
    <x v="397"/>
    <x v="2"/>
    <x v="0"/>
    <x v="5"/>
    <n v="24000"/>
    <n v="17480.04"/>
    <n v="65"/>
    <s v="Female"/>
    <s v="A+"/>
    <b v="0"/>
    <b v="0"/>
    <b v="1"/>
    <x v="10"/>
    <n v="12"/>
    <x v="0"/>
    <n v="23.030045351473927"/>
  </r>
  <r>
    <x v="398"/>
    <x v="2"/>
    <x v="1"/>
    <x v="1"/>
    <n v="60000"/>
    <n v="39419.75"/>
    <n v="89.7"/>
    <s v="Female"/>
    <s v="AB+"/>
    <b v="1"/>
    <b v="0"/>
    <b v="1"/>
    <x v="11"/>
    <n v="15"/>
    <x v="0"/>
    <n v="30.320443482963768"/>
  </r>
  <r>
    <x v="399"/>
    <x v="2"/>
    <x v="2"/>
    <x v="4"/>
    <n v="24000"/>
    <n v="20401.560000000001"/>
    <n v="72"/>
    <s v="Female"/>
    <s v="A-"/>
    <s v="No"/>
    <b v="0"/>
    <b v="1"/>
    <x v="0"/>
    <n v="3"/>
    <x v="3"/>
    <n v="26.1286108288576"/>
  </r>
  <r>
    <x v="400"/>
    <x v="1"/>
    <x v="2"/>
    <x v="4"/>
    <n v="60000"/>
    <n v="31762.350000000002"/>
    <n v="46.9"/>
    <s v="Female"/>
    <s v="O-"/>
    <b v="1"/>
    <b v="1"/>
    <b v="1"/>
    <x v="6"/>
    <n v="2"/>
    <x v="1"/>
    <n v="20.844444444444445"/>
  </r>
  <r>
    <x v="401"/>
    <x v="2"/>
    <x v="1"/>
    <x v="1"/>
    <n v="250000"/>
    <n v="207131.6"/>
    <n v="87.8"/>
    <s v="Female"/>
    <s v="A-"/>
    <b v="1"/>
    <b v="0"/>
    <b v="1"/>
    <x v="13"/>
    <n v="7"/>
    <x v="4"/>
    <n v="30.026332888752098"/>
  </r>
  <r>
    <x v="402"/>
    <x v="0"/>
    <x v="0"/>
    <x v="5"/>
    <n v="1600"/>
    <n v="1276.22"/>
    <n v="92.7"/>
    <s v="Male"/>
    <s v="A+"/>
    <b v="1"/>
    <b v="0"/>
    <b v="1"/>
    <x v="16"/>
    <n v="7"/>
    <x v="4"/>
    <n v="34.894463472467919"/>
  </r>
  <r>
    <x v="403"/>
    <x v="1"/>
    <x v="0"/>
    <x v="5"/>
    <n v="12000"/>
    <n v="8430.7800000000007"/>
    <n v="97.4"/>
    <s v="Male"/>
    <s v="O+"/>
    <b v="1"/>
    <b v="0"/>
    <b v="1"/>
    <x v="11"/>
    <n v="7"/>
    <x v="4"/>
    <n v="34.924163648750408"/>
  </r>
  <r>
    <x v="404"/>
    <x v="2"/>
    <x v="0"/>
    <x v="3"/>
    <n v="32000"/>
    <n v="25608.2"/>
    <n v="58.1"/>
    <s v="Female"/>
    <s v="O+"/>
    <b v="1"/>
    <b v="0"/>
    <b v="1"/>
    <x v="15"/>
    <n v="15"/>
    <x v="0"/>
    <n v="22.13839353757049"/>
  </r>
  <r>
    <x v="405"/>
    <x v="2"/>
    <x v="0"/>
    <x v="3"/>
    <n v="12000"/>
    <n v="0"/>
    <n v="86.9"/>
    <s v="Female"/>
    <s v="B+"/>
    <b v="0"/>
    <b v="0"/>
    <b v="0"/>
    <x v="3"/>
    <n v="15"/>
    <x v="0"/>
    <n v="32.707290451277807"/>
  </r>
  <r>
    <x v="406"/>
    <x v="1"/>
    <x v="2"/>
    <x v="2"/>
    <n v="100"/>
    <n v="60.99"/>
    <n v="80.5"/>
    <s v="Male"/>
    <s v="AB+"/>
    <b v="0"/>
    <b v="1"/>
    <b v="1"/>
    <x v="14"/>
    <n v="200"/>
    <x v="6"/>
    <n v="34.842451523545705"/>
  </r>
  <r>
    <x v="407"/>
    <x v="0"/>
    <x v="3"/>
    <x v="6"/>
    <n v="24000"/>
    <n v="16421.2"/>
    <n v="74.099999999999994"/>
    <s v="Male"/>
    <s v="B+"/>
    <b v="0"/>
    <b v="0"/>
    <b v="1"/>
    <x v="9"/>
    <n v="7"/>
    <x v="4"/>
    <n v="28.945312499999993"/>
  </r>
  <r>
    <x v="408"/>
    <x v="1"/>
    <x v="3"/>
    <x v="6"/>
    <n v="48000"/>
    <n v="0"/>
    <n v="84.6"/>
    <s v="Female"/>
    <s v="AB-"/>
    <b v="0"/>
    <b v="0"/>
    <b v="0"/>
    <x v="2"/>
    <n v="5"/>
    <x v="3"/>
    <n v="30.334540499838646"/>
  </r>
  <r>
    <x v="409"/>
    <x v="0"/>
    <x v="0"/>
    <x v="3"/>
    <n v="60000"/>
    <n v="0"/>
    <n v="87.2"/>
    <s v="Female"/>
    <s v="A+"/>
    <b v="0"/>
    <b v="1"/>
    <b v="0"/>
    <x v="16"/>
    <n v="20"/>
    <x v="0"/>
    <n v="33.226642280140219"/>
  </r>
  <r>
    <x v="410"/>
    <x v="2"/>
    <x v="2"/>
    <x v="4"/>
    <n v="800"/>
    <n v="401.91"/>
    <n v="87.6"/>
    <s v="Female"/>
    <s v="AB-"/>
    <b v="1"/>
    <b v="0"/>
    <b v="1"/>
    <x v="10"/>
    <n v="0.5"/>
    <x v="1"/>
    <n v="31.789809841776744"/>
  </r>
  <r>
    <x v="411"/>
    <x v="0"/>
    <x v="0"/>
    <x v="5"/>
    <n v="40000"/>
    <n v="0"/>
    <n v="86.3"/>
    <s v="Male"/>
    <s v="O+"/>
    <b v="0"/>
    <b v="0"/>
    <b v="0"/>
    <x v="12"/>
    <n v="90"/>
    <x v="7"/>
    <n v="32.08655562165378"/>
  </r>
  <r>
    <x v="412"/>
    <x v="1"/>
    <x v="2"/>
    <x v="2"/>
    <n v="72000"/>
    <n v="36270.04"/>
    <n v="73.400000000000006"/>
    <s v="Female"/>
    <s v="O+"/>
    <b v="0"/>
    <b v="0"/>
    <b v="1"/>
    <x v="11"/>
    <n v="25"/>
    <x v="0"/>
    <n v="29.033661643131204"/>
  </r>
  <r>
    <x v="413"/>
    <x v="1"/>
    <x v="3"/>
    <x v="6"/>
    <n v="60000"/>
    <n v="36798"/>
    <n v="55.9"/>
    <s v="Male"/>
    <s v="O+"/>
    <b v="0"/>
    <b v="0"/>
    <b v="1"/>
    <x v="4"/>
    <n v="40"/>
    <x v="2"/>
    <n v="24.194944598337951"/>
  </r>
  <r>
    <x v="414"/>
    <x v="0"/>
    <x v="2"/>
    <x v="4"/>
    <n v="500"/>
    <n v="398.78"/>
    <n v="55"/>
    <s v="Female"/>
    <s v="AB-"/>
    <b v="1"/>
    <b v="0"/>
    <b v="1"/>
    <x v="11"/>
    <n v="2"/>
    <x v="1"/>
    <n v="22.892819979188342"/>
  </r>
  <r>
    <x v="415"/>
    <x v="2"/>
    <x v="3"/>
    <x v="6"/>
    <n v="32000"/>
    <n v="23542.2"/>
    <n v="86.7"/>
    <s v="Male"/>
    <s v="A+"/>
    <b v="0"/>
    <b v="1"/>
    <b v="1"/>
    <x v="2"/>
    <n v="15"/>
    <x v="0"/>
    <n v="32.632014754036661"/>
  </r>
  <r>
    <x v="416"/>
    <x v="0"/>
    <x v="3"/>
    <x v="6"/>
    <n v="32000"/>
    <n v="20557.72"/>
    <n v="95.4"/>
    <s v="Female"/>
    <s v="O+"/>
    <b v="1"/>
    <b v="0"/>
    <b v="1"/>
    <x v="12"/>
    <n v="9"/>
    <x v="4"/>
    <n v="31.875438537872967"/>
  </r>
  <r>
    <x v="417"/>
    <x v="2"/>
    <x v="0"/>
    <x v="0"/>
    <n v="90000"/>
    <n v="66424.05"/>
    <n v="68.7"/>
    <s v="Male"/>
    <s v="B+"/>
    <b v="0"/>
    <b v="0"/>
    <b v="1"/>
    <x v="10"/>
    <n v="25"/>
    <x v="0"/>
    <n v="22.432653061224492"/>
  </r>
  <r>
    <x v="418"/>
    <x v="0"/>
    <x v="0"/>
    <x v="5"/>
    <n v="200000"/>
    <n v="114686.88"/>
    <n v="86.5"/>
    <s v="Male"/>
    <s v="AB+"/>
    <b v="1"/>
    <b v="0"/>
    <b v="1"/>
    <x v="9"/>
    <n v="12"/>
    <x v="0"/>
    <n v="33.370626133251029"/>
  </r>
  <r>
    <x v="419"/>
    <x v="1"/>
    <x v="1"/>
    <x v="7"/>
    <n v="240000"/>
    <n v="131303.88"/>
    <n v="92.2"/>
    <s v="Male"/>
    <s v="A-"/>
    <b v="0"/>
    <b v="0"/>
    <b v="1"/>
    <x v="14"/>
    <n v="25"/>
    <x v="0"/>
    <n v="34.702096428168169"/>
  </r>
  <r>
    <x v="420"/>
    <x v="1"/>
    <x v="1"/>
    <x v="7"/>
    <n v="45000"/>
    <n v="26761.53"/>
    <n v="72"/>
    <s v="Female"/>
    <s v="AB+"/>
    <b v="0"/>
    <b v="0"/>
    <b v="1"/>
    <x v="6"/>
    <n v="12"/>
    <x v="0"/>
    <n v="26.1286108288576"/>
  </r>
  <r>
    <x v="421"/>
    <x v="0"/>
    <x v="0"/>
    <x v="5"/>
    <n v="800"/>
    <n v="0"/>
    <n v="69.3"/>
    <s v="Female"/>
    <s v="A-"/>
    <b v="0"/>
    <b v="0"/>
    <b v="0"/>
    <x v="1"/>
    <n v="20"/>
    <x v="0"/>
    <n v="28.844953173777309"/>
  </r>
  <r>
    <x v="422"/>
    <x v="0"/>
    <x v="0"/>
    <x v="0"/>
    <n v="250000"/>
    <n v="160812.4"/>
    <n v="106.1"/>
    <s v="Female"/>
    <s v="A-"/>
    <b v="0"/>
    <b v="0"/>
    <b v="1"/>
    <x v="5"/>
    <n v="5"/>
    <x v="3"/>
    <n v="33.113822914390937"/>
  </r>
  <r>
    <x v="423"/>
    <x v="0"/>
    <x v="2"/>
    <x v="2"/>
    <n v="800"/>
    <n v="411.18"/>
    <n v="86.3"/>
    <s v="Male"/>
    <s v="AB-"/>
    <b v="0"/>
    <b v="0"/>
    <b v="1"/>
    <x v="14"/>
    <n v="5"/>
    <x v="3"/>
    <n v="34.569780483896807"/>
  </r>
  <r>
    <x v="424"/>
    <x v="2"/>
    <x v="1"/>
    <x v="1"/>
    <n v="45000"/>
    <n v="33185.19"/>
    <n v="60.9"/>
    <s v="Male"/>
    <s v="B+"/>
    <b v="1"/>
    <s v="No"/>
    <b v="1"/>
    <x v="9"/>
    <n v="12"/>
    <x v="0"/>
    <n v="22.369146005509645"/>
  </r>
  <r>
    <x v="425"/>
    <x v="0"/>
    <x v="0"/>
    <x v="5"/>
    <n v="800"/>
    <n v="0"/>
    <n v="77.599999999999994"/>
    <s v="Female"/>
    <s v="O+"/>
    <b v="1"/>
    <b v="1"/>
    <b v="0"/>
    <x v="13"/>
    <n v="9"/>
    <x v="4"/>
    <n v="34.033595017762373"/>
  </r>
  <r>
    <x v="426"/>
    <x v="2"/>
    <x v="2"/>
    <x v="4"/>
    <n v="40000"/>
    <n v="24492.959999999999"/>
    <n v="66"/>
    <s v="Female"/>
    <s v="B+"/>
    <b v="0"/>
    <b v="0"/>
    <b v="1"/>
    <x v="1"/>
    <n v="3"/>
    <x v="3"/>
    <n v="22.309356408869661"/>
  </r>
  <r>
    <x v="427"/>
    <x v="0"/>
    <x v="3"/>
    <x v="6"/>
    <n v="3000"/>
    <n v="2095.89"/>
    <n v="83.6"/>
    <s v="Female"/>
    <s v="A+"/>
    <b v="0"/>
    <b v="0"/>
    <b v="1"/>
    <x v="0"/>
    <n v="5"/>
    <x v="3"/>
    <n v="34.352399737015119"/>
  </r>
  <r>
    <x v="428"/>
    <x v="1"/>
    <x v="2"/>
    <x v="2"/>
    <n v="40000"/>
    <n v="33618.6"/>
    <n v="58.9"/>
    <s v="Male"/>
    <s v="AB+"/>
    <b v="0"/>
    <b v="0"/>
    <b v="1"/>
    <x v="5"/>
    <n v="2"/>
    <x v="1"/>
    <n v="22.168692837517408"/>
  </r>
  <r>
    <x v="429"/>
    <x v="0"/>
    <x v="0"/>
    <x v="0"/>
    <n v="72000"/>
    <n v="58499.199999999997"/>
    <n v="79"/>
    <s v="Female"/>
    <s v="B-"/>
    <b v="0"/>
    <b v="0"/>
    <b v="1"/>
    <x v="13"/>
    <n v="5"/>
    <x v="3"/>
    <n v="29.372397382510414"/>
  </r>
  <r>
    <x v="430"/>
    <x v="0"/>
    <x v="3"/>
    <x v="6"/>
    <n v="12000"/>
    <n v="6952.4400000000005"/>
    <n v="98.2"/>
    <s v="Male"/>
    <s v="O-"/>
    <b v="0"/>
    <b v="0"/>
    <b v="1"/>
    <x v="3"/>
    <n v="120"/>
    <x v="6"/>
    <n v="31.34476044559354"/>
  </r>
  <r>
    <x v="431"/>
    <x v="2"/>
    <x v="2"/>
    <x v="4"/>
    <n v="54000"/>
    <n v="34491.06"/>
    <n v="74.7"/>
    <s v="Female"/>
    <s v="A-"/>
    <b v="0"/>
    <b v="0"/>
    <b v="1"/>
    <x v="11"/>
    <n v="0.5"/>
    <x v="1"/>
    <n v="24.673008323424494"/>
  </r>
  <r>
    <x v="432"/>
    <x v="0"/>
    <x v="0"/>
    <x v="5"/>
    <n v="45000"/>
    <n v="24593.67"/>
    <n v="80.400000000000006"/>
    <s v="Female"/>
    <s v="O-"/>
    <b v="0"/>
    <b v="0"/>
    <b v="1"/>
    <x v="6"/>
    <n v="200"/>
    <x v="6"/>
    <n v="29.531680440771357"/>
  </r>
  <r>
    <x v="433"/>
    <x v="0"/>
    <x v="0"/>
    <x v="3"/>
    <n v="100"/>
    <n v="52.32"/>
    <n v="60.8"/>
    <s v="Female"/>
    <s v="O-"/>
    <b v="0"/>
    <b v="1"/>
    <b v="1"/>
    <x v="1"/>
    <n v="12"/>
    <x v="0"/>
    <n v="25.636700961376285"/>
  </r>
  <r>
    <x v="434"/>
    <x v="0"/>
    <x v="1"/>
    <x v="7"/>
    <n v="24000"/>
    <n v="18705.88"/>
    <n v="56"/>
    <s v="Male"/>
    <s v="B+"/>
    <b v="0"/>
    <b v="0"/>
    <b v="1"/>
    <x v="3"/>
    <n v="12"/>
    <x v="0"/>
    <n v="21.338210638622158"/>
  </r>
  <r>
    <x v="435"/>
    <x v="2"/>
    <x v="1"/>
    <x v="7"/>
    <n v="18000"/>
    <n v="13355.46"/>
    <n v="74.400000000000006"/>
    <s v="Female"/>
    <s v="A-"/>
    <b v="0"/>
    <b v="0"/>
    <b v="1"/>
    <x v="0"/>
    <n v="5"/>
    <x v="3"/>
    <n v="29.062499999999996"/>
  </r>
  <r>
    <x v="436"/>
    <x v="1"/>
    <x v="0"/>
    <x v="5"/>
    <n v="54000"/>
    <n v="27150.75"/>
    <n v="63.4"/>
    <s v="Male"/>
    <s v="AB+"/>
    <b v="0"/>
    <b v="0"/>
    <b v="1"/>
    <x v="0"/>
    <n v="200"/>
    <x v="6"/>
    <n v="23.287419651056016"/>
  </r>
  <r>
    <x v="437"/>
    <x v="1"/>
    <x v="2"/>
    <x v="2"/>
    <n v="500"/>
    <n v="393.88"/>
    <n v="86"/>
    <s v="Male"/>
    <s v="O+"/>
    <b v="0"/>
    <b v="1"/>
    <b v="1"/>
    <x v="16"/>
    <n v="3"/>
    <x v="3"/>
    <n v="32.769394909312595"/>
  </r>
  <r>
    <x v="438"/>
    <x v="1"/>
    <x v="0"/>
    <x v="3"/>
    <n v="48000"/>
    <n v="33606.400000000001"/>
    <n v="78.8"/>
    <s v="Female"/>
    <s v="B-"/>
    <b v="0"/>
    <b v="0"/>
    <b v="1"/>
    <x v="12"/>
    <n v="150"/>
    <x v="6"/>
    <n v="30.781249999999993"/>
  </r>
  <r>
    <x v="439"/>
    <x v="0"/>
    <x v="1"/>
    <x v="7"/>
    <n v="72000"/>
    <n v="36669.199999999997"/>
    <n v="74.599999999999994"/>
    <s v="Male"/>
    <s v="O-"/>
    <b v="0"/>
    <b v="1"/>
    <b v="1"/>
    <x v="15"/>
    <n v="25"/>
    <x v="0"/>
    <n v="25.512123388393011"/>
  </r>
  <r>
    <x v="440"/>
    <x v="1"/>
    <x v="0"/>
    <x v="0"/>
    <n v="200"/>
    <n v="101.26"/>
    <n v="88.5"/>
    <s v="Female"/>
    <s v="AB-"/>
    <b v="0"/>
    <b v="0"/>
    <b v="1"/>
    <x v="13"/>
    <n v="4"/>
    <x v="3"/>
    <n v="34.570312499999993"/>
  </r>
  <r>
    <x v="441"/>
    <x v="0"/>
    <x v="0"/>
    <x v="3"/>
    <n v="20000"/>
    <n v="10124.379999999999"/>
    <n v="59.1"/>
    <s v="Male"/>
    <s v="B-"/>
    <b v="0"/>
    <b v="0"/>
    <b v="1"/>
    <x v="12"/>
    <n v="12"/>
    <x v="0"/>
    <n v="20.692552781765347"/>
  </r>
  <r>
    <x v="442"/>
    <x v="2"/>
    <x v="2"/>
    <x v="4"/>
    <n v="60000"/>
    <n v="37390.25"/>
    <n v="72.900000000000006"/>
    <s v="Male"/>
    <s v="B-"/>
    <b v="0"/>
    <b v="0"/>
    <b v="1"/>
    <x v="6"/>
    <n v="1"/>
    <x v="1"/>
    <n v="25.524316375477053"/>
  </r>
  <r>
    <x v="443"/>
    <x v="0"/>
    <x v="2"/>
    <x v="2"/>
    <n v="45000"/>
    <n v="39564"/>
    <n v="83"/>
    <s v="Male"/>
    <s v="B+"/>
    <b v="0"/>
    <b v="0"/>
    <b v="1"/>
    <x v="6"/>
    <n v="2"/>
    <x v="1"/>
    <n v="31.239414355075468"/>
  </r>
  <r>
    <x v="444"/>
    <x v="2"/>
    <x v="2"/>
    <x v="2"/>
    <n v="24000"/>
    <n v="14404.98"/>
    <n v="69.2"/>
    <s v="Female"/>
    <s v="A+"/>
    <b v="0"/>
    <b v="1"/>
    <b v="1"/>
    <x v="17"/>
    <n v="20"/>
    <x v="0"/>
    <n v="26.696500906600825"/>
  </r>
  <r>
    <x v="445"/>
    <x v="1"/>
    <x v="2"/>
    <x v="4"/>
    <n v="15000"/>
    <n v="9615.15"/>
    <n v="77.7"/>
    <s v="Female"/>
    <s v="O+"/>
    <b v="0"/>
    <b v="0"/>
    <b v="1"/>
    <x v="2"/>
    <n v="0.5"/>
    <x v="1"/>
    <n v="30.734543728491751"/>
  </r>
  <r>
    <x v="446"/>
    <x v="2"/>
    <x v="0"/>
    <x v="5"/>
    <n v="250000"/>
    <n v="166346.30000000002"/>
    <n v="89.9"/>
    <s v="Female"/>
    <s v="A+"/>
    <b v="0"/>
    <b v="0"/>
    <b v="1"/>
    <x v="11"/>
    <n v="7"/>
    <x v="4"/>
    <n v="33.836425909894992"/>
  </r>
  <r>
    <x v="447"/>
    <x v="2"/>
    <x v="2"/>
    <x v="4"/>
    <n v="24000"/>
    <n v="21098.2"/>
    <n v="84.7"/>
    <s v="Female"/>
    <s v="O+"/>
    <b v="0"/>
    <b v="0"/>
    <b v="1"/>
    <x v="14"/>
    <n v="1"/>
    <x v="1"/>
    <n v="31.491671624033319"/>
  </r>
  <r>
    <x v="448"/>
    <x v="1"/>
    <x v="2"/>
    <x v="2"/>
    <n v="250000"/>
    <n v="185578.5"/>
    <n v="74.599999999999994"/>
    <s v="Male"/>
    <s v="B+"/>
    <b v="0"/>
    <b v="0"/>
    <b v="1"/>
    <x v="12"/>
    <n v="2"/>
    <x v="1"/>
    <n v="29.508326411138796"/>
  </r>
  <r>
    <x v="449"/>
    <x v="0"/>
    <x v="1"/>
    <x v="1"/>
    <n v="300000"/>
    <n v="0"/>
    <n v="93.5"/>
    <s v="Female"/>
    <s v="A-"/>
    <b v="0"/>
    <b v="0"/>
    <b v="0"/>
    <x v="3"/>
    <n v="15"/>
    <x v="0"/>
    <n v="33.127834467120188"/>
  </r>
  <r>
    <x v="450"/>
    <x v="2"/>
    <x v="3"/>
    <x v="6"/>
    <n v="18000"/>
    <n v="15254.939999999999"/>
    <n v="83.6"/>
    <s v="Female"/>
    <s v="AB-"/>
    <b v="1"/>
    <b v="0"/>
    <b v="1"/>
    <x v="1"/>
    <n v="12"/>
    <x v="0"/>
    <n v="31.082688875669248"/>
  </r>
  <r>
    <x v="451"/>
    <x v="2"/>
    <x v="0"/>
    <x v="3"/>
    <n v="3000"/>
    <n v="2236.71"/>
    <n v="69.3"/>
    <s v="Female"/>
    <s v="O+"/>
    <b v="0"/>
    <b v="1"/>
    <b v="1"/>
    <x v="5"/>
    <n v="2"/>
    <x v="1"/>
    <n v="24.553571428571431"/>
  </r>
  <r>
    <x v="452"/>
    <x v="2"/>
    <x v="2"/>
    <x v="4"/>
    <n v="18000"/>
    <n v="0"/>
    <n v="72"/>
    <s v="Male"/>
    <s v="B-"/>
    <b v="0"/>
    <b v="1"/>
    <b v="0"/>
    <x v="6"/>
    <n v="2"/>
    <x v="1"/>
    <n v="24.056934745564501"/>
  </r>
  <r>
    <x v="453"/>
    <x v="0"/>
    <x v="0"/>
    <x v="3"/>
    <n v="32000"/>
    <n v="18500.68"/>
    <n v="84.8"/>
    <s v="Male"/>
    <s v="AB-"/>
    <b v="0"/>
    <b v="1"/>
    <b v="1"/>
    <x v="1"/>
    <n v="25"/>
    <x v="0"/>
    <n v="26.764297437192273"/>
  </r>
  <r>
    <x v="454"/>
    <x v="4"/>
    <x v="0"/>
    <x v="5"/>
    <n v="100"/>
    <n v="73.209999999999994"/>
    <n v="97.4"/>
    <s v="Female"/>
    <s v="AB-"/>
    <s v="No"/>
    <s v="No"/>
    <b v="1"/>
    <x v="3"/>
    <n v="12"/>
    <x v="0"/>
    <n v="32.923201730665227"/>
  </r>
  <r>
    <x v="455"/>
    <x v="0"/>
    <x v="0"/>
    <x v="0"/>
    <n v="54000"/>
    <n v="0"/>
    <n v="89.3"/>
    <s v="Male"/>
    <s v="O+"/>
    <b v="0"/>
    <b v="0"/>
    <b v="0"/>
    <x v="16"/>
    <n v="4"/>
    <x v="3"/>
    <n v="32.800734618916437"/>
  </r>
  <r>
    <x v="456"/>
    <x v="0"/>
    <x v="3"/>
    <x v="6"/>
    <n v="800"/>
    <n v="565.26"/>
    <n v="69.5"/>
    <s v="Female"/>
    <s v="AB-"/>
    <b v="1"/>
    <b v="0"/>
    <b v="1"/>
    <x v="10"/>
    <n v="2"/>
    <x v="1"/>
    <n v="25.221367397300046"/>
  </r>
  <r>
    <x v="457"/>
    <x v="2"/>
    <x v="2"/>
    <x v="4"/>
    <n v="72000"/>
    <n v="45460.44"/>
    <n v="87.7"/>
    <s v="Female"/>
    <s v="O-"/>
    <b v="0"/>
    <b v="0"/>
    <b v="1"/>
    <x v="11"/>
    <n v="2"/>
    <x v="1"/>
    <n v="31.826099579039052"/>
  </r>
  <r>
    <x v="458"/>
    <x v="1"/>
    <x v="0"/>
    <x v="3"/>
    <n v="40000"/>
    <n v="21188.600000000002"/>
    <n v="81.2"/>
    <s v="Male"/>
    <s v="B-"/>
    <b v="0"/>
    <b v="0"/>
    <b v="1"/>
    <x v="11"/>
    <n v="25"/>
    <x v="0"/>
    <n v="33.798126951092605"/>
  </r>
  <r>
    <x v="459"/>
    <x v="2"/>
    <x v="1"/>
    <x v="7"/>
    <n v="40000"/>
    <n v="35616"/>
    <n v="95.7"/>
    <s v="Male"/>
    <s v="A-"/>
    <b v="0"/>
    <b v="0"/>
    <b v="1"/>
    <x v="0"/>
    <n v="20"/>
    <x v="0"/>
    <n v="31.609195402298852"/>
  </r>
  <r>
    <x v="460"/>
    <x v="0"/>
    <x v="2"/>
    <x v="4"/>
    <n v="32000"/>
    <n v="0"/>
    <n v="54.9"/>
    <s v="Male"/>
    <s v="AB+"/>
    <b v="0"/>
    <b v="0"/>
    <b v="0"/>
    <x v="5"/>
    <n v="1"/>
    <x v="1"/>
    <n v="20.919067215363508"/>
  </r>
  <r>
    <x v="461"/>
    <x v="2"/>
    <x v="0"/>
    <x v="3"/>
    <n v="54000"/>
    <n v="27921.96"/>
    <n v="89.1"/>
    <s v="Female"/>
    <s v="O+"/>
    <b v="0"/>
    <b v="0"/>
    <b v="1"/>
    <x v="12"/>
    <n v="25"/>
    <x v="0"/>
    <n v="30.830449826989621"/>
  </r>
  <r>
    <x v="462"/>
    <x v="0"/>
    <x v="3"/>
    <x v="6"/>
    <n v="40000"/>
    <n v="23114.3"/>
    <n v="86.6"/>
    <s v="Male"/>
    <s v="B-"/>
    <b v="0"/>
    <b v="0"/>
    <b v="1"/>
    <x v="3"/>
    <n v="7"/>
    <x v="4"/>
    <n v="29.27257977285019"/>
  </r>
  <r>
    <x v="463"/>
    <x v="1"/>
    <x v="0"/>
    <x v="5"/>
    <n v="800"/>
    <n v="0"/>
    <n v="88.4"/>
    <s v="Female"/>
    <s v="O+"/>
    <b v="0"/>
    <b v="0"/>
    <b v="0"/>
    <x v="9"/>
    <n v="12"/>
    <x v="0"/>
    <n v="32.470156106519745"/>
  </r>
  <r>
    <x v="464"/>
    <x v="2"/>
    <x v="1"/>
    <x v="1"/>
    <n v="32000"/>
    <n v="26512.240000000002"/>
    <n v="84.7"/>
    <s v="Male"/>
    <s v="A-"/>
    <b v="0"/>
    <b v="1"/>
    <b v="1"/>
    <x v="10"/>
    <n v="7"/>
    <x v="4"/>
    <n v="30.00992063492064"/>
  </r>
  <r>
    <x v="465"/>
    <x v="1"/>
    <x v="0"/>
    <x v="5"/>
    <n v="12000"/>
    <n v="0"/>
    <n v="74.8"/>
    <s v="Female"/>
    <s v="B-"/>
    <b v="0"/>
    <b v="1"/>
    <b v="0"/>
    <x v="15"/>
    <n v="9"/>
    <x v="4"/>
    <n v="31.134235171696144"/>
  </r>
  <r>
    <x v="466"/>
    <x v="1"/>
    <x v="1"/>
    <x v="1"/>
    <n v="40000"/>
    <n v="0"/>
    <n v="85.2"/>
    <s v="Male"/>
    <s v="O-"/>
    <b v="1"/>
    <b v="1"/>
    <b v="0"/>
    <x v="13"/>
    <n v="7"/>
    <x v="4"/>
    <n v="33.701198528539216"/>
  </r>
  <r>
    <x v="467"/>
    <x v="4"/>
    <x v="2"/>
    <x v="2"/>
    <n v="21000"/>
    <n v="13118.279999999999"/>
    <n v="93.5"/>
    <s v="Female"/>
    <s v="B-"/>
    <b v="1"/>
    <b v="1"/>
    <b v="1"/>
    <x v="12"/>
    <n v="5"/>
    <x v="3"/>
    <n v="32.352941176470594"/>
  </r>
  <r>
    <x v="468"/>
    <x v="4"/>
    <x v="3"/>
    <x v="6"/>
    <n v="3000"/>
    <n v="2092.17"/>
    <n v="63.4"/>
    <s v="Female"/>
    <s v="B-"/>
    <b v="0"/>
    <b v="1"/>
    <b v="1"/>
    <x v="1"/>
    <n v="3"/>
    <x v="3"/>
    <n v="21.93771626297578"/>
  </r>
  <r>
    <x v="469"/>
    <x v="1"/>
    <x v="2"/>
    <x v="2"/>
    <n v="75000"/>
    <n v="38626.699999999997"/>
    <n v="91.5"/>
    <s v="Male"/>
    <s v="A-"/>
    <b v="1"/>
    <b v="1"/>
    <b v="1"/>
    <x v="16"/>
    <n v="12"/>
    <x v="0"/>
    <n v="34.438631487824161"/>
  </r>
  <r>
    <x v="470"/>
    <x v="4"/>
    <x v="3"/>
    <x v="6"/>
    <n v="800"/>
    <n v="628.30999999999995"/>
    <n v="93.4"/>
    <s v="Male"/>
    <s v="O+"/>
    <b v="1"/>
    <b v="1"/>
    <b v="1"/>
    <x v="16"/>
    <n v="15"/>
    <x v="0"/>
    <n v="31.941452070722622"/>
  </r>
  <r>
    <x v="471"/>
    <x v="0"/>
    <x v="0"/>
    <x v="5"/>
    <n v="75000"/>
    <n v="0"/>
    <n v="52.2"/>
    <s v="Female"/>
    <s v="B-"/>
    <b v="0"/>
    <b v="1"/>
    <b v="0"/>
    <x v="11"/>
    <n v="200"/>
    <x v="6"/>
    <n v="20.390624999999996"/>
  </r>
  <r>
    <x v="472"/>
    <x v="0"/>
    <x v="0"/>
    <x v="3"/>
    <n v="20000"/>
    <n v="15777.76"/>
    <n v="92.6"/>
    <s v="Female"/>
    <s v="O-"/>
    <b v="0"/>
    <b v="0"/>
    <b v="1"/>
    <x v="16"/>
    <n v="5"/>
    <x v="3"/>
    <n v="34.012855831037648"/>
  </r>
  <r>
    <x v="473"/>
    <x v="0"/>
    <x v="2"/>
    <x v="2"/>
    <n v="100"/>
    <n v="53.65"/>
    <n v="65"/>
    <s v="Female"/>
    <s v="B+"/>
    <b v="0"/>
    <b v="0"/>
    <b v="1"/>
    <x v="9"/>
    <n v="7"/>
    <x v="4"/>
    <n v="28.133656509695292"/>
  </r>
  <r>
    <x v="474"/>
    <x v="1"/>
    <x v="1"/>
    <x v="7"/>
    <n v="75000"/>
    <n v="52660.649999999994"/>
    <n v="70.900000000000006"/>
    <s v="Male"/>
    <s v="B-"/>
    <b v="1"/>
    <b v="0"/>
    <b v="1"/>
    <x v="17"/>
    <n v="12"/>
    <x v="0"/>
    <n v="29.895429246078599"/>
  </r>
  <r>
    <x v="475"/>
    <x v="2"/>
    <x v="0"/>
    <x v="3"/>
    <n v="250000"/>
    <n v="0"/>
    <n v="102.5"/>
    <s v="Female"/>
    <s v="O+"/>
    <b v="1"/>
    <b v="1"/>
    <b v="0"/>
    <x v="13"/>
    <n v="30"/>
    <x v="2"/>
    <n v="33.090134297520663"/>
  </r>
  <r>
    <x v="476"/>
    <x v="2"/>
    <x v="1"/>
    <x v="1"/>
    <n v="20000"/>
    <n v="16069.82"/>
    <n v="80.900000000000006"/>
    <s v="Female"/>
    <s v="A+"/>
    <b v="1"/>
    <b v="0"/>
    <b v="1"/>
    <x v="0"/>
    <n v="15"/>
    <x v="0"/>
    <n v="25.822720163426858"/>
  </r>
  <r>
    <x v="477"/>
    <x v="2"/>
    <x v="2"/>
    <x v="4"/>
    <n v="72000"/>
    <n v="42648.72"/>
    <n v="67"/>
    <s v="Female"/>
    <s v="AB-"/>
    <b v="0"/>
    <b v="0"/>
    <b v="1"/>
    <x v="6"/>
    <n v="0.5"/>
    <x v="1"/>
    <n v="21.877551020408163"/>
  </r>
  <r>
    <x v="478"/>
    <x v="0"/>
    <x v="0"/>
    <x v="5"/>
    <n v="4000"/>
    <n v="2417.92"/>
    <n v="72.400000000000006"/>
    <s v="Male"/>
    <s v="A-"/>
    <b v="1"/>
    <b v="0"/>
    <b v="1"/>
    <x v="4"/>
    <n v="15"/>
    <x v="0"/>
    <n v="28.281249999999996"/>
  </r>
  <r>
    <x v="479"/>
    <x v="2"/>
    <x v="0"/>
    <x v="3"/>
    <n v="30000"/>
    <n v="20098.86"/>
    <n v="56.7"/>
    <s v="Female"/>
    <s v="B+"/>
    <b v="0"/>
    <b v="0"/>
    <b v="1"/>
    <x v="14"/>
    <n v="20"/>
    <x v="0"/>
    <n v="20.576281027725361"/>
  </r>
  <r>
    <x v="480"/>
    <x v="2"/>
    <x v="2"/>
    <x v="4"/>
    <n v="45000"/>
    <n v="32491.47"/>
    <n v="65"/>
    <s v="Male"/>
    <s v="A+"/>
    <b v="0"/>
    <b v="1"/>
    <b v="1"/>
    <x v="12"/>
    <n v="4"/>
    <x v="3"/>
    <n v="24.767565919829291"/>
  </r>
  <r>
    <x v="481"/>
    <x v="0"/>
    <x v="1"/>
    <x v="7"/>
    <n v="100"/>
    <n v="0"/>
    <n v="83.3"/>
    <s v="Male"/>
    <s v="O-"/>
    <b v="0"/>
    <b v="0"/>
    <b v="0"/>
    <x v="11"/>
    <n v="40"/>
    <x v="2"/>
    <n v="32.539062499999993"/>
  </r>
  <r>
    <x v="482"/>
    <x v="1"/>
    <x v="2"/>
    <x v="2"/>
    <n v="500"/>
    <n v="344.06"/>
    <n v="81.8"/>
    <s v="Female"/>
    <s v="AB+"/>
    <b v="0"/>
    <b v="0"/>
    <b v="1"/>
    <x v="12"/>
    <n v="15"/>
    <x v="0"/>
    <n v="34.943825024563203"/>
  </r>
  <r>
    <x v="483"/>
    <x v="2"/>
    <x v="2"/>
    <x v="4"/>
    <n v="500"/>
    <n v="261.82"/>
    <n v="67.2"/>
    <s v="Male"/>
    <s v="O-"/>
    <b v="0"/>
    <b v="0"/>
    <b v="1"/>
    <x v="0"/>
    <n v="0.5"/>
    <x v="1"/>
    <n v="24.691349862258956"/>
  </r>
  <r>
    <x v="484"/>
    <x v="1"/>
    <x v="0"/>
    <x v="5"/>
    <n v="60000"/>
    <n v="0"/>
    <n v="66.599999999999994"/>
    <s v="Female"/>
    <s v="AB-"/>
    <b v="1"/>
    <b v="1"/>
    <b v="0"/>
    <x v="13"/>
    <n v="30"/>
    <x v="2"/>
    <n v="28.826177285318558"/>
  </r>
  <r>
    <x v="485"/>
    <x v="0"/>
    <x v="0"/>
    <x v="3"/>
    <n v="48000"/>
    <n v="24552.12"/>
    <n v="92.5"/>
    <s v="Male"/>
    <s v="O-"/>
    <b v="0"/>
    <b v="0"/>
    <b v="1"/>
    <x v="11"/>
    <n v="9"/>
    <x v="4"/>
    <n v="33.976124885215796"/>
  </r>
  <r>
    <x v="486"/>
    <x v="0"/>
    <x v="0"/>
    <x v="5"/>
    <n v="15000"/>
    <n v="11420.150000000001"/>
    <n v="93.9"/>
    <s v="Male"/>
    <s v="A+"/>
    <b v="0"/>
    <b v="0"/>
    <b v="1"/>
    <x v="10"/>
    <n v="7"/>
    <x v="4"/>
    <n v="30.66122448979592"/>
  </r>
  <r>
    <x v="487"/>
    <x v="0"/>
    <x v="0"/>
    <x v="0"/>
    <n v="800"/>
    <n v="655.24"/>
    <n v="95.9"/>
    <s v="Male"/>
    <s v="O+"/>
    <b v="0"/>
    <b v="0"/>
    <b v="1"/>
    <x v="1"/>
    <n v="3"/>
    <x v="3"/>
    <n v="30.267642974371924"/>
  </r>
  <r>
    <x v="488"/>
    <x v="0"/>
    <x v="1"/>
    <x v="7"/>
    <n v="21000"/>
    <n v="11200.84"/>
    <n v="64"/>
    <s v="Male"/>
    <s v="B+"/>
    <b v="0"/>
    <s v="Yes"/>
    <b v="1"/>
    <x v="16"/>
    <n v="12"/>
    <x v="0"/>
    <n v="28.444444444444443"/>
  </r>
  <r>
    <x v="489"/>
    <x v="2"/>
    <x v="0"/>
    <x v="3"/>
    <n v="40000"/>
    <n v="23810.400000000001"/>
    <n v="60.9"/>
    <s v="Female"/>
    <s v="AB+"/>
    <b v="0"/>
    <b v="0"/>
    <b v="1"/>
    <x v="14"/>
    <n v="7"/>
    <x v="4"/>
    <n v="22.100449992742053"/>
  </r>
  <r>
    <x v="490"/>
    <x v="0"/>
    <x v="1"/>
    <x v="7"/>
    <n v="500"/>
    <n v="287.83999999999997"/>
    <n v="85.3"/>
    <s v="Male"/>
    <s v="A-"/>
    <b v="0"/>
    <b v="0"/>
    <b v="1"/>
    <x v="11"/>
    <n v="5"/>
    <x v="3"/>
    <n v="32.907681030824421"/>
  </r>
  <r>
    <x v="491"/>
    <x v="2"/>
    <x v="1"/>
    <x v="1"/>
    <n v="100"/>
    <n v="51.38"/>
    <n v="86.1"/>
    <s v="Female"/>
    <s v="O+"/>
    <b v="0"/>
    <b v="0"/>
    <b v="1"/>
    <x v="8"/>
    <n v="20"/>
    <x v="0"/>
    <n v="28.114285714285714"/>
  </r>
  <r>
    <x v="492"/>
    <x v="1"/>
    <x v="2"/>
    <x v="4"/>
    <n v="300000"/>
    <n v="211507.65"/>
    <n v="90.8"/>
    <s v="Male"/>
    <s v="B+"/>
    <b v="0"/>
    <b v="1"/>
    <b v="1"/>
    <x v="9"/>
    <n v="5"/>
    <x v="3"/>
    <n v="33.759666864961339"/>
  </r>
  <r>
    <x v="493"/>
    <x v="2"/>
    <x v="0"/>
    <x v="0"/>
    <n v="500"/>
    <n v="284.92"/>
    <n v="56.6"/>
    <s v="Female"/>
    <s v="A+"/>
    <b v="0"/>
    <b v="0"/>
    <b v="1"/>
    <x v="3"/>
    <n v="15"/>
    <x v="0"/>
    <n v="22.109374999999996"/>
  </r>
  <r>
    <x v="494"/>
    <x v="0"/>
    <x v="0"/>
    <x v="3"/>
    <n v="300000"/>
    <n v="185608.34999999998"/>
    <n v="89.2"/>
    <s v="Male"/>
    <s v="B-"/>
    <b v="1"/>
    <b v="0"/>
    <b v="1"/>
    <x v="0"/>
    <n v="2"/>
    <x v="1"/>
    <n v="32.370445637973582"/>
  </r>
  <r>
    <x v="495"/>
    <x v="0"/>
    <x v="3"/>
    <x v="6"/>
    <n v="20000"/>
    <n v="16429.98"/>
    <n v="60.3"/>
    <s v="Male"/>
    <s v="O+"/>
    <b v="0"/>
    <b v="1"/>
    <b v="1"/>
    <x v="14"/>
    <n v="20"/>
    <x v="0"/>
    <n v="22.976680384087786"/>
  </r>
  <r>
    <x v="496"/>
    <x v="0"/>
    <x v="1"/>
    <x v="1"/>
    <n v="3000"/>
    <n v="1761.06"/>
    <n v="55.5"/>
    <s v="Male"/>
    <s v="A-"/>
    <b v="0"/>
    <b v="0"/>
    <b v="1"/>
    <x v="6"/>
    <n v="5"/>
    <x v="3"/>
    <n v="20.140804180577735"/>
  </r>
  <r>
    <x v="497"/>
    <x v="0"/>
    <x v="2"/>
    <x v="4"/>
    <n v="60000"/>
    <n v="38814.75"/>
    <n v="91.9"/>
    <s v="Female"/>
    <s v="O-"/>
    <b v="1"/>
    <b v="1"/>
    <b v="1"/>
    <x v="14"/>
    <n v="2"/>
    <x v="1"/>
    <n v="28.682001185980464"/>
  </r>
  <r>
    <x v="498"/>
    <x v="0"/>
    <x v="1"/>
    <x v="7"/>
    <n v="100"/>
    <n v="0"/>
    <n v="47.9"/>
    <s v="Female"/>
    <s v="B-"/>
    <b v="0"/>
    <b v="0"/>
    <b v="0"/>
    <x v="0"/>
    <n v="400"/>
    <x v="5"/>
    <n v="20.732340720221607"/>
  </r>
  <r>
    <x v="499"/>
    <x v="1"/>
    <x v="0"/>
    <x v="0"/>
    <n v="40000"/>
    <n v="30912.5"/>
    <n v="70.900000000000006"/>
    <s v="Female"/>
    <s v="A+"/>
    <b v="1"/>
    <b v="1"/>
    <b v="1"/>
    <x v="1"/>
    <n v="30"/>
    <x v="2"/>
    <n v="26.36079714455682"/>
  </r>
  <r>
    <x v="500"/>
    <x v="2"/>
    <x v="2"/>
    <x v="4"/>
    <n v="18000"/>
    <n v="15163.32"/>
    <n v="87.8"/>
    <s v="Female"/>
    <s v="A+"/>
    <b v="0"/>
    <b v="0"/>
    <b v="1"/>
    <x v="0"/>
    <n v="3"/>
    <x v="3"/>
    <n v="30.380622837370243"/>
  </r>
  <r>
    <x v="501"/>
    <x v="0"/>
    <x v="0"/>
    <x v="0"/>
    <n v="24000"/>
    <n v="15407.22"/>
    <n v="94.4"/>
    <s v="Male"/>
    <s v="A+"/>
    <b v="0"/>
    <b v="0"/>
    <b v="1"/>
    <x v="0"/>
    <n v="15"/>
    <x v="0"/>
    <n v="29.79421790178008"/>
  </r>
  <r>
    <x v="502"/>
    <x v="0"/>
    <x v="0"/>
    <x v="0"/>
    <n v="18000"/>
    <n v="13926.54"/>
    <n v="79.5"/>
    <s v="Female"/>
    <s v="O+"/>
    <b v="0"/>
    <b v="0"/>
    <b v="1"/>
    <x v="6"/>
    <n v="30"/>
    <x v="2"/>
    <n v="28.850341123530267"/>
  </r>
  <r>
    <x v="503"/>
    <x v="2"/>
    <x v="0"/>
    <x v="0"/>
    <n v="800"/>
    <n v="675.79"/>
    <n v="95"/>
    <s v="Male"/>
    <s v="B+"/>
    <b v="0"/>
    <b v="1"/>
    <b v="1"/>
    <x v="8"/>
    <n v="3"/>
    <x v="3"/>
    <n v="29.983587930816814"/>
  </r>
  <r>
    <x v="504"/>
    <x v="0"/>
    <x v="3"/>
    <x v="6"/>
    <n v="3000"/>
    <n v="2550.7200000000003"/>
    <n v="91.7"/>
    <s v="Male"/>
    <s v="AB-"/>
    <b v="0"/>
    <b v="0"/>
    <b v="1"/>
    <x v="10"/>
    <n v="30"/>
    <x v="2"/>
    <n v="29.60356404958678"/>
  </r>
  <r>
    <x v="505"/>
    <x v="2"/>
    <x v="2"/>
    <x v="2"/>
    <n v="200000"/>
    <n v="136126"/>
    <n v="94.5"/>
    <s v="Male"/>
    <s v="B-"/>
    <b v="0"/>
    <b v="0"/>
    <b v="1"/>
    <x v="10"/>
    <n v="2"/>
    <x v="1"/>
    <n v="31.942942130881562"/>
  </r>
  <r>
    <x v="506"/>
    <x v="2"/>
    <x v="1"/>
    <x v="7"/>
    <n v="20000"/>
    <n v="0"/>
    <n v="73"/>
    <s v="Male"/>
    <s v="A-"/>
    <b v="0"/>
    <b v="1"/>
    <b v="0"/>
    <x v="8"/>
    <n v="7"/>
    <x v="4"/>
    <n v="25.559329155141629"/>
  </r>
  <r>
    <x v="507"/>
    <x v="1"/>
    <x v="0"/>
    <x v="5"/>
    <n v="1600"/>
    <n v="831.9"/>
    <n v="80"/>
    <s v="Female"/>
    <s v="B-"/>
    <b v="0"/>
    <b v="1"/>
    <b v="1"/>
    <x v="13"/>
    <n v="12"/>
    <x v="0"/>
    <n v="28.685144680698485"/>
  </r>
  <r>
    <x v="508"/>
    <x v="2"/>
    <x v="0"/>
    <x v="5"/>
    <n v="21000"/>
    <n v="0"/>
    <n v="87.1"/>
    <s v="Female"/>
    <s v="AB-"/>
    <b v="0"/>
    <b v="1"/>
    <b v="0"/>
    <x v="6"/>
    <n v="25"/>
    <x v="0"/>
    <n v="29.441590048674961"/>
  </r>
  <r>
    <x v="509"/>
    <x v="2"/>
    <x v="2"/>
    <x v="2"/>
    <n v="250000"/>
    <n v="208992.5"/>
    <n v="78.5"/>
    <s v="Female"/>
    <s v="O+"/>
    <b v="1"/>
    <b v="0"/>
    <b v="1"/>
    <x v="1"/>
    <n v="12"/>
    <x v="0"/>
    <n v="29.545711167149687"/>
  </r>
  <r>
    <x v="510"/>
    <x v="0"/>
    <x v="2"/>
    <x v="4"/>
    <n v="18000"/>
    <n v="14072.099999999999"/>
    <n v="74.3"/>
    <s v="Male"/>
    <s v="B-"/>
    <b v="1"/>
    <b v="0"/>
    <b v="1"/>
    <x v="3"/>
    <n v="0.5"/>
    <x v="1"/>
    <n v="32.15893351800554"/>
  </r>
  <r>
    <x v="511"/>
    <x v="2"/>
    <x v="2"/>
    <x v="4"/>
    <n v="12000"/>
    <n v="8253.24"/>
    <n v="81.7"/>
    <s v="Female"/>
    <s v="O+"/>
    <b v="0"/>
    <b v="0"/>
    <b v="1"/>
    <x v="0"/>
    <n v="2"/>
    <x v="1"/>
    <n v="30.750122323008021"/>
  </r>
  <r>
    <x v="512"/>
    <x v="2"/>
    <x v="2"/>
    <x v="4"/>
    <n v="21000"/>
    <n v="12593.21"/>
    <n v="61.8"/>
    <s v="Male"/>
    <s v="B-"/>
    <b v="0"/>
    <b v="0"/>
    <b v="1"/>
    <x v="1"/>
    <n v="2"/>
    <x v="1"/>
    <n v="22.699724517906336"/>
  </r>
  <r>
    <x v="513"/>
    <x v="0"/>
    <x v="2"/>
    <x v="4"/>
    <n v="3000"/>
    <n v="2591.46"/>
    <n v="80.8"/>
    <s v="Female"/>
    <s v="O+"/>
    <b v="1"/>
    <b v="0"/>
    <b v="1"/>
    <x v="12"/>
    <n v="3"/>
    <x v="3"/>
    <n v="30.411381685422864"/>
  </r>
  <r>
    <x v="514"/>
    <x v="0"/>
    <x v="0"/>
    <x v="0"/>
    <n v="100"/>
    <n v="0"/>
    <n v="89"/>
    <s v="Female"/>
    <s v="A+"/>
    <b v="0"/>
    <b v="0"/>
    <b v="0"/>
    <x v="10"/>
    <n v="9"/>
    <x v="4"/>
    <n v="33.912513336381643"/>
  </r>
  <r>
    <x v="515"/>
    <x v="1"/>
    <x v="1"/>
    <x v="7"/>
    <n v="40000"/>
    <n v="0"/>
    <n v="86.6"/>
    <s v="Male"/>
    <s v="AB+"/>
    <b v="0"/>
    <b v="0"/>
    <b v="0"/>
    <x v="9"/>
    <n v="20"/>
    <x v="0"/>
    <n v="32.198096371207619"/>
  </r>
  <r>
    <x v="516"/>
    <x v="1"/>
    <x v="2"/>
    <x v="2"/>
    <n v="32000"/>
    <n v="19961.72"/>
    <n v="82.7"/>
    <s v="Male"/>
    <s v="A-"/>
    <b v="0"/>
    <b v="0"/>
    <b v="1"/>
    <x v="8"/>
    <n v="30"/>
    <x v="2"/>
    <n v="32.304687499999993"/>
  </r>
  <r>
    <x v="517"/>
    <x v="2"/>
    <x v="2"/>
    <x v="2"/>
    <n v="12000"/>
    <n v="0"/>
    <n v="69"/>
    <s v="Female"/>
    <s v="AB+"/>
    <b v="0"/>
    <b v="0"/>
    <b v="0"/>
    <x v="5"/>
    <n v="15"/>
    <x v="0"/>
    <n v="21.777553339224845"/>
  </r>
  <r>
    <x v="518"/>
    <x v="0"/>
    <x v="2"/>
    <x v="4"/>
    <n v="500"/>
    <n v="440.14"/>
    <n v="89"/>
    <s v="Male"/>
    <s v="O-"/>
    <b v="0"/>
    <b v="0"/>
    <b v="1"/>
    <x v="13"/>
    <n v="2"/>
    <x v="1"/>
    <n v="28.408184110568481"/>
  </r>
  <r>
    <x v="519"/>
    <x v="1"/>
    <x v="0"/>
    <x v="5"/>
    <n v="18000"/>
    <n v="13589.579999999998"/>
    <n v="70.400000000000006"/>
    <s v="Male"/>
    <s v="A-"/>
    <b v="0"/>
    <b v="0"/>
    <b v="1"/>
    <x v="13"/>
    <n v="250"/>
    <x v="5"/>
    <n v="24.648996883862615"/>
  </r>
  <r>
    <x v="520"/>
    <x v="2"/>
    <x v="0"/>
    <x v="3"/>
    <n v="30000"/>
    <n v="25487.22"/>
    <n v="68.2"/>
    <s v="Female"/>
    <s v="A-"/>
    <b v="0"/>
    <b v="0"/>
    <b v="1"/>
    <x v="5"/>
    <n v="40"/>
    <x v="2"/>
    <n v="25.050505050505055"/>
  </r>
  <r>
    <x v="521"/>
    <x v="2"/>
    <x v="2"/>
    <x v="2"/>
    <n v="100"/>
    <n v="78.08"/>
    <n v="95"/>
    <s v="Male"/>
    <s v="B+"/>
    <b v="1"/>
    <b v="0"/>
    <b v="1"/>
    <x v="4"/>
    <n v="12"/>
    <x v="0"/>
    <n v="29.983587930816814"/>
  </r>
  <r>
    <x v="522"/>
    <x v="1"/>
    <x v="2"/>
    <x v="4"/>
    <n v="3000"/>
    <n v="2243.25"/>
    <n v="84"/>
    <s v="Male"/>
    <s v="B+"/>
    <b v="0"/>
    <b v="0"/>
    <b v="1"/>
    <x v="11"/>
    <n v="2"/>
    <x v="1"/>
    <n v="32.406157169862269"/>
  </r>
  <r>
    <x v="523"/>
    <x v="2"/>
    <x v="1"/>
    <x v="7"/>
    <n v="800"/>
    <n v="0"/>
    <n v="60"/>
    <s v="Female"/>
    <s v="O+"/>
    <b v="0"/>
    <b v="1"/>
    <b v="0"/>
    <x v="6"/>
    <n v="12"/>
    <x v="0"/>
    <n v="23.437499999999996"/>
  </r>
  <r>
    <x v="524"/>
    <x v="2"/>
    <x v="3"/>
    <x v="6"/>
    <n v="60000"/>
    <n v="41143.879999999997"/>
    <n v="75.599999999999994"/>
    <s v="Female"/>
    <s v="O-"/>
    <b v="0"/>
    <b v="1"/>
    <b v="1"/>
    <x v="1"/>
    <n v="40"/>
    <x v="2"/>
    <n v="23.86062365862896"/>
  </r>
  <r>
    <x v="525"/>
    <x v="0"/>
    <x v="0"/>
    <x v="0"/>
    <n v="60000"/>
    <n v="33533.699999999997"/>
    <n v="85.6"/>
    <s v="Female"/>
    <s v="O+"/>
    <b v="0"/>
    <b v="0"/>
    <b v="1"/>
    <x v="10"/>
    <n v="5"/>
    <x v="3"/>
    <n v="31.064015096530699"/>
  </r>
  <r>
    <x v="526"/>
    <x v="2"/>
    <x v="0"/>
    <x v="5"/>
    <n v="60000"/>
    <n v="44740.639999999999"/>
    <n v="87.9"/>
    <s v="Male"/>
    <s v="O-"/>
    <b v="0"/>
    <b v="1"/>
    <b v="1"/>
    <x v="0"/>
    <n v="15"/>
    <x v="0"/>
    <n v="31.143707482993204"/>
  </r>
  <r>
    <x v="527"/>
    <x v="0"/>
    <x v="2"/>
    <x v="2"/>
    <n v="240000"/>
    <n v="151588.20000000001"/>
    <n v="88"/>
    <s v="Female"/>
    <s v="B-"/>
    <b v="0"/>
    <b v="0"/>
    <b v="1"/>
    <x v="11"/>
    <n v="3"/>
    <x v="3"/>
    <n v="33.121306786104107"/>
  </r>
  <r>
    <x v="528"/>
    <x v="0"/>
    <x v="0"/>
    <x v="3"/>
    <n v="500"/>
    <n v="425.63"/>
    <n v="79.3"/>
    <s v="Male"/>
    <s v="O+"/>
    <b v="0"/>
    <b v="1"/>
    <b v="1"/>
    <x v="6"/>
    <n v="5"/>
    <x v="3"/>
    <n v="30.592955518691404"/>
  </r>
  <r>
    <x v="529"/>
    <x v="0"/>
    <x v="1"/>
    <x v="1"/>
    <n v="54000"/>
    <n v="33776.94"/>
    <n v="106.3"/>
    <s v="Male"/>
    <s v="B+"/>
    <b v="1"/>
    <b v="0"/>
    <b v="1"/>
    <x v="10"/>
    <n v="40"/>
    <x v="2"/>
    <n v="34.316890495867767"/>
  </r>
  <r>
    <x v="530"/>
    <x v="1"/>
    <x v="0"/>
    <x v="5"/>
    <n v="500"/>
    <n v="421.74"/>
    <n v="80.3"/>
    <s v="Female"/>
    <s v="B+"/>
    <b v="0"/>
    <b v="0"/>
    <b v="1"/>
    <x v="8"/>
    <n v="9"/>
    <x v="4"/>
    <n v="30.597469897881414"/>
  </r>
  <r>
    <x v="531"/>
    <x v="2"/>
    <x v="3"/>
    <x v="6"/>
    <n v="500"/>
    <n v="331.85"/>
    <n v="62.1"/>
    <s v="Male"/>
    <s v="AB-"/>
    <b v="1"/>
    <b v="1"/>
    <b v="1"/>
    <x v="0"/>
    <n v="20"/>
    <x v="0"/>
    <n v="20.047778925619834"/>
  </r>
  <r>
    <x v="532"/>
    <x v="1"/>
    <x v="2"/>
    <x v="2"/>
    <n v="4000"/>
    <n v="3017.36"/>
    <n v="59.3"/>
    <s v="Male"/>
    <s v="B+"/>
    <b v="0"/>
    <b v="1"/>
    <b v="1"/>
    <x v="6"/>
    <n v="7"/>
    <x v="4"/>
    <n v="22.595640908398103"/>
  </r>
  <r>
    <x v="533"/>
    <x v="2"/>
    <x v="2"/>
    <x v="4"/>
    <n v="30000"/>
    <n v="20327.550000000003"/>
    <n v="82.2"/>
    <s v="Female"/>
    <s v="B+"/>
    <b v="1"/>
    <b v="0"/>
    <b v="1"/>
    <x v="12"/>
    <n v="0"/>
    <x v="1"/>
    <n v="28.442906574394467"/>
  </r>
  <r>
    <x v="534"/>
    <x v="1"/>
    <x v="1"/>
    <x v="1"/>
    <n v="500"/>
    <n v="364.49"/>
    <n v="71.5"/>
    <s v="Male"/>
    <s v="A-"/>
    <b v="0"/>
    <b v="0"/>
    <b v="1"/>
    <x v="0"/>
    <n v="20"/>
    <x v="0"/>
    <n v="30.148423005565864"/>
  </r>
  <r>
    <x v="535"/>
    <x v="2"/>
    <x v="0"/>
    <x v="0"/>
    <n v="24000"/>
    <n v="21240.06"/>
    <n v="84.1"/>
    <s v="Female"/>
    <s v="B+"/>
    <b v="1"/>
    <b v="0"/>
    <b v="1"/>
    <x v="5"/>
    <n v="25"/>
    <x v="0"/>
    <n v="30.519669037596167"/>
  </r>
  <r>
    <x v="536"/>
    <x v="2"/>
    <x v="0"/>
    <x v="5"/>
    <n v="24000"/>
    <n v="0"/>
    <n v="80.2"/>
    <s v="Male"/>
    <s v="AB+"/>
    <b v="0"/>
    <b v="1"/>
    <b v="0"/>
    <x v="11"/>
    <n v="9"/>
    <x v="4"/>
    <n v="28.415532879818599"/>
  </r>
  <r>
    <x v="537"/>
    <x v="0"/>
    <x v="2"/>
    <x v="4"/>
    <n v="12000"/>
    <n v="10189.74"/>
    <n v="71.900000000000006"/>
    <s v="Male"/>
    <s v="O+"/>
    <b v="1"/>
    <b v="0"/>
    <b v="1"/>
    <x v="7"/>
    <n v="2"/>
    <x v="1"/>
    <n v="30.714682387116071"/>
  </r>
  <r>
    <x v="538"/>
    <x v="2"/>
    <x v="0"/>
    <x v="3"/>
    <n v="3000"/>
    <n v="1854.3000000000002"/>
    <n v="105.9"/>
    <s v="Female"/>
    <s v="AB-"/>
    <b v="1"/>
    <b v="0"/>
    <b v="1"/>
    <x v="0"/>
    <n v="2"/>
    <x v="1"/>
    <n v="34.978200554894968"/>
  </r>
  <r>
    <x v="539"/>
    <x v="0"/>
    <x v="0"/>
    <x v="3"/>
    <n v="18000"/>
    <n v="13947.39"/>
    <n v="67.400000000000006"/>
    <s v="Male"/>
    <s v="O+"/>
    <b v="1"/>
    <b v="0"/>
    <b v="1"/>
    <x v="10"/>
    <n v="20"/>
    <x v="0"/>
    <n v="21.035548203863801"/>
  </r>
  <r>
    <x v="540"/>
    <x v="0"/>
    <x v="0"/>
    <x v="5"/>
    <n v="36000"/>
    <n v="0"/>
    <n v="96.3"/>
    <s v="Male"/>
    <s v="B+"/>
    <b v="1"/>
    <b v="0"/>
    <b v="0"/>
    <x v="11"/>
    <n v="5"/>
    <x v="3"/>
    <n v="33.717306816988206"/>
  </r>
  <r>
    <x v="541"/>
    <x v="1"/>
    <x v="1"/>
    <x v="7"/>
    <n v="60000"/>
    <n v="51130.649999999994"/>
    <n v="68.7"/>
    <s v="Male"/>
    <s v="B+"/>
    <b v="0"/>
    <b v="1"/>
    <b v="1"/>
    <x v="12"/>
    <n v="9"/>
    <x v="4"/>
    <n v="30.533333333333335"/>
  </r>
  <r>
    <x v="542"/>
    <x v="0"/>
    <x v="3"/>
    <x v="6"/>
    <n v="30000"/>
    <n v="0"/>
    <n v="83.1"/>
    <s v="Male"/>
    <s v="AB+"/>
    <b v="0"/>
    <b v="0"/>
    <b v="0"/>
    <x v="0"/>
    <n v="5"/>
    <x v="3"/>
    <n v="29.443027210884356"/>
  </r>
  <r>
    <x v="543"/>
    <x v="0"/>
    <x v="2"/>
    <x v="4"/>
    <n v="18000"/>
    <n v="11185.2"/>
    <n v="76.400000000000006"/>
    <s v="Female"/>
    <s v="AB-"/>
    <b v="0"/>
    <b v="1"/>
    <b v="1"/>
    <x v="13"/>
    <n v="4"/>
    <x v="3"/>
    <n v="30.60406986059926"/>
  </r>
  <r>
    <x v="544"/>
    <x v="0"/>
    <x v="0"/>
    <x v="3"/>
    <n v="800"/>
    <n v="553.55999999999995"/>
    <n v="84.4"/>
    <s v="Female"/>
    <s v="AB-"/>
    <b v="0"/>
    <b v="1"/>
    <b v="1"/>
    <x v="3"/>
    <n v="40"/>
    <x v="2"/>
    <n v="31.000918273645553"/>
  </r>
  <r>
    <x v="545"/>
    <x v="1"/>
    <x v="2"/>
    <x v="2"/>
    <n v="40000"/>
    <n v="25096.68"/>
    <n v="78.3"/>
    <s v="Male"/>
    <s v="AB+"/>
    <b v="1"/>
    <b v="0"/>
    <b v="1"/>
    <x v="13"/>
    <n v="25"/>
    <x v="0"/>
    <n v="31.365165838807876"/>
  </r>
  <r>
    <x v="546"/>
    <x v="2"/>
    <x v="1"/>
    <x v="7"/>
    <n v="60000"/>
    <n v="38975.100000000006"/>
    <n v="80.8"/>
    <s v="Female"/>
    <s v="A-"/>
    <b v="1"/>
    <b v="1"/>
    <b v="1"/>
    <x v="15"/>
    <n v="50"/>
    <x v="2"/>
    <n v="29.322107707940194"/>
  </r>
  <r>
    <x v="547"/>
    <x v="2"/>
    <x v="0"/>
    <x v="3"/>
    <n v="40000"/>
    <n v="20817"/>
    <n v="85.4"/>
    <s v="Female"/>
    <s v="A-"/>
    <b v="0"/>
    <b v="0"/>
    <b v="1"/>
    <x v="9"/>
    <n v="20"/>
    <x v="0"/>
    <n v="32.142722721969214"/>
  </r>
  <r>
    <x v="548"/>
    <x v="0"/>
    <x v="2"/>
    <x v="2"/>
    <n v="32000"/>
    <n v="16508.88"/>
    <n v="54.1"/>
    <s v="Female"/>
    <s v="B+"/>
    <b v="1"/>
    <b v="1"/>
    <b v="1"/>
    <x v="6"/>
    <n v="4"/>
    <x v="3"/>
    <n v="21.671206537413873"/>
  </r>
  <r>
    <x v="549"/>
    <x v="2"/>
    <x v="1"/>
    <x v="7"/>
    <n v="240000"/>
    <n v="196347.36000000002"/>
    <n v="91.8"/>
    <s v="Male"/>
    <s v="AB-"/>
    <b v="1"/>
    <b v="0"/>
    <b v="1"/>
    <x v="16"/>
    <n v="30"/>
    <x v="2"/>
    <n v="34.131469363474125"/>
  </r>
  <r>
    <x v="550"/>
    <x v="0"/>
    <x v="2"/>
    <x v="2"/>
    <n v="800"/>
    <n v="674.58"/>
    <n v="76"/>
    <s v="Female"/>
    <s v="A-"/>
    <b v="0"/>
    <b v="0"/>
    <b v="1"/>
    <x v="16"/>
    <n v="4"/>
    <x v="3"/>
    <n v="33.777777777777779"/>
  </r>
  <r>
    <x v="551"/>
    <x v="2"/>
    <x v="1"/>
    <x v="7"/>
    <n v="18000"/>
    <n v="15280.02"/>
    <n v="68.3"/>
    <s v="Female"/>
    <s v="AB-"/>
    <b v="0"/>
    <b v="0"/>
    <b v="1"/>
    <x v="16"/>
    <n v="25"/>
    <x v="0"/>
    <n v="24.785890550152416"/>
  </r>
  <r>
    <x v="552"/>
    <x v="0"/>
    <x v="0"/>
    <x v="5"/>
    <n v="12000"/>
    <n v="8012.82"/>
    <n v="94.6"/>
    <s v="Female"/>
    <s v="O+"/>
    <b v="0"/>
    <b v="0"/>
    <b v="1"/>
    <x v="12"/>
    <n v="0"/>
    <x v="1"/>
    <n v="34.747474747474747"/>
  </r>
  <r>
    <x v="553"/>
    <x v="0"/>
    <x v="2"/>
    <x v="4"/>
    <n v="16000"/>
    <n v="0"/>
    <n v="87.6"/>
    <s v="Female"/>
    <s v="B-"/>
    <b v="0"/>
    <b v="0"/>
    <b v="0"/>
    <x v="13"/>
    <n v="2"/>
    <x v="1"/>
    <n v="34.6505280645544"/>
  </r>
  <r>
    <x v="554"/>
    <x v="0"/>
    <x v="0"/>
    <x v="3"/>
    <n v="200000"/>
    <n v="110010.4"/>
    <n v="78.900000000000006"/>
    <s v="Female"/>
    <s v="AB-"/>
    <b v="1"/>
    <b v="0"/>
    <b v="1"/>
    <x v="5"/>
    <n v="9"/>
    <x v="4"/>
    <n v="30.064014631915864"/>
  </r>
  <r>
    <x v="555"/>
    <x v="0"/>
    <x v="1"/>
    <x v="1"/>
    <n v="250000"/>
    <n v="131051.8"/>
    <n v="92.1"/>
    <s v="Female"/>
    <s v="B+"/>
    <b v="1"/>
    <b v="0"/>
    <b v="1"/>
    <x v="13"/>
    <n v="20"/>
    <x v="0"/>
    <n v="29.397682658239965"/>
  </r>
  <r>
    <x v="556"/>
    <x v="0"/>
    <x v="0"/>
    <x v="0"/>
    <n v="3000"/>
    <n v="1931.88"/>
    <n v="61.8"/>
    <s v="Female"/>
    <s v="A-"/>
    <b v="0"/>
    <b v="1"/>
    <b v="1"/>
    <x v="2"/>
    <n v="4"/>
    <x v="3"/>
    <n v="23.54823959762231"/>
  </r>
  <r>
    <x v="557"/>
    <x v="2"/>
    <x v="1"/>
    <x v="7"/>
    <n v="100"/>
    <n v="83.8"/>
    <n v="71.599999999999994"/>
    <s v="Male"/>
    <s v="A+"/>
    <b v="0"/>
    <b v="1"/>
    <b v="1"/>
    <x v="12"/>
    <n v="12"/>
    <x v="0"/>
    <n v="25.368480725623584"/>
  </r>
  <r>
    <x v="558"/>
    <x v="2"/>
    <x v="0"/>
    <x v="0"/>
    <n v="240000"/>
    <n v="130677.12"/>
    <n v="111.9"/>
    <s v="Female"/>
    <s v="B+"/>
    <b v="0"/>
    <b v="0"/>
    <b v="1"/>
    <x v="7"/>
    <n v="5"/>
    <x v="3"/>
    <n v="34.924003620361411"/>
  </r>
  <r>
    <x v="559"/>
    <x v="2"/>
    <x v="2"/>
    <x v="2"/>
    <n v="200000"/>
    <n v="0"/>
    <n v="99.1"/>
    <s v="Female"/>
    <s v="AB+"/>
    <b v="0"/>
    <b v="0"/>
    <b v="0"/>
    <x v="6"/>
    <n v="20"/>
    <x v="0"/>
    <n v="32.732197119830886"/>
  </r>
  <r>
    <x v="560"/>
    <x v="2"/>
    <x v="1"/>
    <x v="7"/>
    <n v="250000"/>
    <n v="173905.2"/>
    <n v="95.1"/>
    <s v="Male"/>
    <s v="AB+"/>
    <b v="1"/>
    <b v="1"/>
    <b v="1"/>
    <x v="13"/>
    <n v="7"/>
    <x v="4"/>
    <n v="33.694727891156468"/>
  </r>
  <r>
    <x v="561"/>
    <x v="2"/>
    <x v="1"/>
    <x v="1"/>
    <n v="12000"/>
    <n v="0"/>
    <n v="94.9"/>
    <s v="Female"/>
    <s v="A-"/>
    <b v="0"/>
    <b v="0"/>
    <b v="0"/>
    <x v="14"/>
    <n v="25"/>
    <x v="0"/>
    <n v="29.952026259310696"/>
  </r>
  <r>
    <x v="562"/>
    <x v="2"/>
    <x v="2"/>
    <x v="2"/>
    <n v="30000"/>
    <n v="15006.119999999999"/>
    <n v="69.2"/>
    <s v="Female"/>
    <s v="AB-"/>
    <b v="1"/>
    <b v="1"/>
    <b v="1"/>
    <x v="4"/>
    <n v="15"/>
    <x v="0"/>
    <n v="25.11249818551314"/>
  </r>
  <r>
    <x v="563"/>
    <x v="2"/>
    <x v="1"/>
    <x v="1"/>
    <n v="60000"/>
    <n v="38081.199999999997"/>
    <n v="79.599999999999994"/>
    <s v="Male"/>
    <s v="O-"/>
    <b v="0"/>
    <b v="1"/>
    <b v="1"/>
    <x v="5"/>
    <n v="5"/>
    <x v="3"/>
    <n v="29.237832874196513"/>
  </r>
  <r>
    <x v="564"/>
    <x v="0"/>
    <x v="0"/>
    <x v="0"/>
    <n v="100"/>
    <n v="57.68"/>
    <n v="90.9"/>
    <s v="Male"/>
    <s v="B-"/>
    <b v="1"/>
    <b v="1"/>
    <b v="1"/>
    <x v="12"/>
    <n v="7"/>
    <x v="4"/>
    <n v="34.212804396100722"/>
  </r>
  <r>
    <x v="565"/>
    <x v="2"/>
    <x v="0"/>
    <x v="5"/>
    <n v="32000"/>
    <n v="24633.200000000001"/>
    <n v="87.1"/>
    <s v="Female"/>
    <s v="B-"/>
    <b v="0"/>
    <b v="0"/>
    <b v="1"/>
    <x v="6"/>
    <n v="30"/>
    <x v="2"/>
    <n v="28.440816326530609"/>
  </r>
  <r>
    <x v="566"/>
    <x v="0"/>
    <x v="0"/>
    <x v="5"/>
    <n v="800"/>
    <n v="453.8"/>
    <n v="72.2"/>
    <s v="Female"/>
    <s v="A-"/>
    <b v="1"/>
    <b v="0"/>
    <b v="1"/>
    <x v="1"/>
    <n v="5"/>
    <x v="3"/>
    <n v="30.44358239163434"/>
  </r>
  <r>
    <x v="567"/>
    <x v="0"/>
    <x v="3"/>
    <x v="6"/>
    <n v="18000"/>
    <n v="0"/>
    <n v="69.400000000000006"/>
    <s v="Female"/>
    <s v="AB+"/>
    <b v="1"/>
    <b v="0"/>
    <b v="0"/>
    <x v="5"/>
    <n v="12"/>
    <x v="0"/>
    <n v="28.886576482830385"/>
  </r>
  <r>
    <x v="568"/>
    <x v="2"/>
    <x v="2"/>
    <x v="4"/>
    <n v="500"/>
    <n v="0"/>
    <n v="101.2"/>
    <s v="Male"/>
    <s v="A+"/>
    <b v="0"/>
    <b v="0"/>
    <b v="0"/>
    <x v="11"/>
    <n v="2"/>
    <x v="1"/>
    <n v="33.813358281265664"/>
  </r>
  <r>
    <x v="569"/>
    <x v="2"/>
    <x v="2"/>
    <x v="2"/>
    <n v="90000"/>
    <n v="46471.95"/>
    <n v="89.6"/>
    <s v="Male"/>
    <s v="B-"/>
    <b v="0"/>
    <b v="0"/>
    <b v="1"/>
    <x v="4"/>
    <n v="12"/>
    <x v="0"/>
    <n v="33.31350386674599"/>
  </r>
  <r>
    <x v="570"/>
    <x v="2"/>
    <x v="1"/>
    <x v="1"/>
    <n v="3000"/>
    <n v="2695.2"/>
    <n v="87.9"/>
    <s v="Male"/>
    <s v="AB+"/>
    <b v="0"/>
    <b v="0"/>
    <b v="1"/>
    <x v="8"/>
    <n v="15"/>
    <x v="0"/>
    <n v="29.369507835209998"/>
  </r>
  <r>
    <x v="571"/>
    <x v="0"/>
    <x v="3"/>
    <x v="6"/>
    <n v="300000"/>
    <n v="150311.76"/>
    <n v="69.400000000000006"/>
    <s v="Male"/>
    <s v="B-"/>
    <b v="0"/>
    <b v="0"/>
    <b v="1"/>
    <x v="10"/>
    <n v="3"/>
    <x v="3"/>
    <n v="25.491276400367315"/>
  </r>
  <r>
    <x v="572"/>
    <x v="0"/>
    <x v="3"/>
    <x v="6"/>
    <n v="60000"/>
    <n v="41877.64"/>
    <n v="68.2"/>
    <s v="Male"/>
    <s v="O+"/>
    <b v="1"/>
    <b v="1"/>
    <b v="1"/>
    <x v="11"/>
    <n v="40"/>
    <x v="2"/>
    <n v="30.311111111111114"/>
  </r>
  <r>
    <x v="573"/>
    <x v="1"/>
    <x v="3"/>
    <x v="6"/>
    <n v="250000"/>
    <n v="131494.9"/>
    <n v="79.599999999999994"/>
    <s v="Male"/>
    <s v="B+"/>
    <b v="1"/>
    <b v="0"/>
    <b v="1"/>
    <x v="0"/>
    <n v="15"/>
    <x v="0"/>
    <n v="32.708744247205779"/>
  </r>
  <r>
    <x v="574"/>
    <x v="0"/>
    <x v="0"/>
    <x v="0"/>
    <n v="12000"/>
    <n v="10342.44"/>
    <n v="86.2"/>
    <s v="Male"/>
    <s v="O-"/>
    <b v="0"/>
    <b v="0"/>
    <b v="1"/>
    <x v="3"/>
    <n v="2"/>
    <x v="1"/>
    <n v="32.443825510933799"/>
  </r>
  <r>
    <x v="575"/>
    <x v="2"/>
    <x v="1"/>
    <x v="1"/>
    <n v="36000"/>
    <n v="18829.23"/>
    <n v="94.5"/>
    <s v="Female"/>
    <s v="O-"/>
    <b v="0"/>
    <b v="0"/>
    <b v="1"/>
    <x v="14"/>
    <n v="7"/>
    <x v="4"/>
    <n v="34.293801712875599"/>
  </r>
  <r>
    <x v="576"/>
    <x v="2"/>
    <x v="3"/>
    <x v="6"/>
    <n v="45000"/>
    <n v="31528.77"/>
    <n v="84.1"/>
    <s v="Female"/>
    <s v="B-"/>
    <b v="1"/>
    <b v="0"/>
    <b v="1"/>
    <x v="13"/>
    <n v="0"/>
    <x v="1"/>
    <n v="31.268590124925641"/>
  </r>
  <r>
    <x v="577"/>
    <x v="2"/>
    <x v="1"/>
    <x v="7"/>
    <n v="90000"/>
    <n v="0"/>
    <n v="66.099999999999994"/>
    <s v="Female"/>
    <s v="B+"/>
    <b v="0"/>
    <b v="0"/>
    <b v="0"/>
    <x v="9"/>
    <n v="15"/>
    <x v="0"/>
    <n v="21.832474567314041"/>
  </r>
  <r>
    <x v="578"/>
    <x v="2"/>
    <x v="2"/>
    <x v="4"/>
    <n v="1000"/>
    <n v="0"/>
    <n v="94"/>
    <s v="Male"/>
    <s v="AB+"/>
    <s v="Yes"/>
    <s v="Yes"/>
    <b v="0"/>
    <x v="0"/>
    <n v="2"/>
    <x v="1"/>
    <n v="34.112353026564087"/>
  </r>
  <r>
    <x v="579"/>
    <x v="0"/>
    <x v="2"/>
    <x v="2"/>
    <n v="18000"/>
    <n v="11325.24"/>
    <n v="76.099999999999994"/>
    <s v="Female"/>
    <s v="A+"/>
    <b v="0"/>
    <b v="0"/>
    <b v="1"/>
    <x v="0"/>
    <n v="15"/>
    <x v="0"/>
    <n v="30.483896811408421"/>
  </r>
  <r>
    <x v="580"/>
    <x v="0"/>
    <x v="2"/>
    <x v="2"/>
    <n v="45000"/>
    <n v="30751.68"/>
    <n v="74.599999999999994"/>
    <s v="Female"/>
    <s v="AB+"/>
    <b v="1"/>
    <b v="0"/>
    <b v="1"/>
    <x v="11"/>
    <n v="30"/>
    <x v="2"/>
    <n v="30.264919469349667"/>
  </r>
  <r>
    <x v="581"/>
    <x v="1"/>
    <x v="3"/>
    <x v="6"/>
    <n v="3000"/>
    <n v="2133.06"/>
    <n v="92.9"/>
    <s v="Female"/>
    <s v="A-"/>
    <b v="0"/>
    <b v="0"/>
    <b v="1"/>
    <x v="11"/>
    <n v="20"/>
    <x v="0"/>
    <n v="33.310624260461118"/>
  </r>
  <r>
    <x v="582"/>
    <x v="0"/>
    <x v="2"/>
    <x v="2"/>
    <n v="32000"/>
    <n v="16682.400000000001"/>
    <n v="72.900000000000006"/>
    <s v="Male"/>
    <s v="O-"/>
    <b v="0"/>
    <b v="0"/>
    <b v="1"/>
    <x v="14"/>
    <n v="7"/>
    <x v="4"/>
    <n v="26.455218464218323"/>
  </r>
  <r>
    <x v="583"/>
    <x v="0"/>
    <x v="0"/>
    <x v="0"/>
    <n v="18000"/>
    <n v="13722.36"/>
    <n v="79.5"/>
    <s v="Male"/>
    <s v="B-"/>
    <b v="0"/>
    <b v="0"/>
    <b v="1"/>
    <x v="0"/>
    <n v="2"/>
    <x v="1"/>
    <n v="33.961296937075481"/>
  </r>
  <r>
    <x v="584"/>
    <x v="2"/>
    <x v="0"/>
    <x v="0"/>
    <n v="32000"/>
    <n v="16856.32"/>
    <n v="71.099999999999994"/>
    <s v="Female"/>
    <s v="O+"/>
    <b v="0"/>
    <b v="1"/>
    <b v="1"/>
    <x v="4"/>
    <n v="30"/>
    <x v="2"/>
    <n v="24.602076124567475"/>
  </r>
  <r>
    <x v="585"/>
    <x v="0"/>
    <x v="1"/>
    <x v="7"/>
    <n v="24000"/>
    <n v="21199.89"/>
    <n v="81.3"/>
    <s v="Female"/>
    <s v="B-"/>
    <b v="1"/>
    <b v="0"/>
    <b v="1"/>
    <x v="15"/>
    <n v="25"/>
    <x v="0"/>
    <n v="26.546938775510203"/>
  </r>
  <r>
    <x v="586"/>
    <x v="0"/>
    <x v="0"/>
    <x v="5"/>
    <n v="40000"/>
    <n v="23629.8"/>
    <n v="48.8"/>
    <s v="Male"/>
    <s v="AB-"/>
    <b v="0"/>
    <b v="0"/>
    <b v="1"/>
    <x v="14"/>
    <n v="15"/>
    <x v="0"/>
    <n v="21.402570062716546"/>
  </r>
  <r>
    <x v="587"/>
    <x v="2"/>
    <x v="1"/>
    <x v="7"/>
    <n v="18000"/>
    <n v="9227.67"/>
    <n v="58"/>
    <s v="Male"/>
    <s v="O+"/>
    <b v="0"/>
    <b v="0"/>
    <b v="1"/>
    <x v="12"/>
    <n v="400"/>
    <x v="5"/>
    <n v="22.375679950619187"/>
  </r>
  <r>
    <x v="588"/>
    <x v="0"/>
    <x v="0"/>
    <x v="0"/>
    <n v="800"/>
    <n v="461.92"/>
    <n v="82.8"/>
    <s v="Female"/>
    <s v="B+"/>
    <b v="0"/>
    <b v="0"/>
    <b v="1"/>
    <x v="9"/>
    <n v="2"/>
    <x v="1"/>
    <n v="31.164138657834318"/>
  </r>
  <r>
    <x v="589"/>
    <x v="1"/>
    <x v="3"/>
    <x v="6"/>
    <n v="3000"/>
    <n v="1978.02"/>
    <n v="73.8"/>
    <s v="Male"/>
    <s v="A-"/>
    <b v="0"/>
    <b v="0"/>
    <b v="1"/>
    <x v="10"/>
    <n v="3"/>
    <x v="3"/>
    <n v="26.462045967944352"/>
  </r>
  <r>
    <x v="590"/>
    <x v="3"/>
    <x v="2"/>
    <x v="4"/>
    <n v="40000"/>
    <n v="35905.4"/>
    <n v="61.8"/>
    <s v="Male"/>
    <s v="O+"/>
    <b v="1"/>
    <b v="0"/>
    <b v="1"/>
    <x v="14"/>
    <n v="0.5"/>
    <x v="1"/>
    <n v="26.748614958448751"/>
  </r>
  <r>
    <x v="591"/>
    <x v="2"/>
    <x v="0"/>
    <x v="5"/>
    <n v="800"/>
    <n v="718.39"/>
    <n v="91.5"/>
    <s v="Female"/>
    <s v="AB-"/>
    <b v="0"/>
    <b v="0"/>
    <b v="1"/>
    <x v="16"/>
    <n v="9"/>
    <x v="4"/>
    <n v="32.419217687074834"/>
  </r>
  <r>
    <x v="592"/>
    <x v="0"/>
    <x v="1"/>
    <x v="7"/>
    <n v="40000"/>
    <n v="28460.959999999999"/>
    <n v="66.599999999999994"/>
    <s v="Male"/>
    <s v="AB-"/>
    <b v="0"/>
    <b v="0"/>
    <b v="1"/>
    <x v="14"/>
    <n v="5"/>
    <x v="3"/>
    <n v="28.826177285318558"/>
  </r>
  <r>
    <x v="593"/>
    <x v="2"/>
    <x v="0"/>
    <x v="5"/>
    <n v="100"/>
    <n v="0"/>
    <n v="64.099999999999994"/>
    <s v="Female"/>
    <s v="AB-"/>
    <b v="0"/>
    <b v="0"/>
    <b v="0"/>
    <x v="0"/>
    <n v="400"/>
    <x v="5"/>
    <n v="20.930612244897958"/>
  </r>
  <r>
    <x v="594"/>
    <x v="2"/>
    <x v="0"/>
    <x v="3"/>
    <n v="800"/>
    <n v="487.16"/>
    <n v="86.6"/>
    <s v="Female"/>
    <s v="A+"/>
    <b v="0"/>
    <b v="0"/>
    <b v="1"/>
    <x v="0"/>
    <n v="70"/>
    <x v="7"/>
    <n v="33.828124999999993"/>
  </r>
  <r>
    <x v="595"/>
    <x v="2"/>
    <x v="2"/>
    <x v="2"/>
    <n v="100"/>
    <n v="0"/>
    <n v="96.7"/>
    <s v="Male"/>
    <s v="A+"/>
    <b v="0"/>
    <b v="0"/>
    <b v="0"/>
    <x v="4"/>
    <n v="4"/>
    <x v="3"/>
    <n v="33.070004445812394"/>
  </r>
  <r>
    <x v="596"/>
    <x v="0"/>
    <x v="1"/>
    <x v="7"/>
    <n v="45000"/>
    <n v="25481.370000000003"/>
    <n v="89.8"/>
    <s v="Male"/>
    <s v="AB-"/>
    <b v="0"/>
    <b v="1"/>
    <b v="1"/>
    <x v="14"/>
    <n v="12"/>
    <x v="0"/>
    <n v="31.816893424036284"/>
  </r>
  <r>
    <x v="597"/>
    <x v="2"/>
    <x v="2"/>
    <x v="2"/>
    <n v="240000"/>
    <n v="158937.12"/>
    <n v="85.5"/>
    <s v="Female"/>
    <s v="AB-"/>
    <b v="0"/>
    <b v="0"/>
    <b v="1"/>
    <x v="9"/>
    <n v="12"/>
    <x v="0"/>
    <n v="33.398437499999993"/>
  </r>
  <r>
    <x v="598"/>
    <x v="0"/>
    <x v="1"/>
    <x v="7"/>
    <n v="21000"/>
    <n v="13683.88"/>
    <n v="63.1"/>
    <s v="Female"/>
    <s v="O+"/>
    <b v="1"/>
    <b v="0"/>
    <b v="1"/>
    <x v="11"/>
    <n v="15"/>
    <x v="0"/>
    <n v="23.460737656157054"/>
  </r>
  <r>
    <x v="599"/>
    <x v="1"/>
    <x v="1"/>
    <x v="1"/>
    <n v="18000"/>
    <n v="12421.41"/>
    <n v="79"/>
    <s v="Male"/>
    <s v="O-"/>
    <b v="0"/>
    <b v="1"/>
    <b v="1"/>
    <x v="6"/>
    <n v="15"/>
    <x v="0"/>
    <n v="31.645569620253159"/>
  </r>
  <r>
    <x v="600"/>
    <x v="2"/>
    <x v="2"/>
    <x v="2"/>
    <n v="4000"/>
    <n v="2881.04"/>
    <n v="111.7"/>
    <s v="Female"/>
    <s v="O+"/>
    <b v="1"/>
    <b v="1"/>
    <b v="1"/>
    <x v="4"/>
    <n v="120"/>
    <x v="6"/>
    <n v="34.861583596017603"/>
  </r>
  <r>
    <x v="601"/>
    <x v="0"/>
    <x v="2"/>
    <x v="2"/>
    <n v="100"/>
    <n v="64.599999999999994"/>
    <n v="61.3"/>
    <s v="Male"/>
    <s v="AB-"/>
    <b v="1"/>
    <b v="1"/>
    <b v="1"/>
    <x v="4"/>
    <n v="300"/>
    <x v="5"/>
    <n v="21.462833934386051"/>
  </r>
  <r>
    <x v="602"/>
    <x v="2"/>
    <x v="0"/>
    <x v="3"/>
    <n v="800"/>
    <n v="0"/>
    <n v="90.4"/>
    <s v="Male"/>
    <s v="AB+"/>
    <b v="0"/>
    <b v="0"/>
    <b v="0"/>
    <x v="13"/>
    <n v="25"/>
    <x v="0"/>
    <n v="31.651552816778128"/>
  </r>
  <r>
    <x v="603"/>
    <x v="0"/>
    <x v="0"/>
    <x v="3"/>
    <n v="200000"/>
    <n v="118892.32"/>
    <n v="73.400000000000006"/>
    <s v="Male"/>
    <s v="AB+"/>
    <b v="1"/>
    <b v="1"/>
    <b v="1"/>
    <x v="2"/>
    <n v="40"/>
    <x v="2"/>
    <n v="28.316808765093938"/>
  </r>
  <r>
    <x v="604"/>
    <x v="0"/>
    <x v="2"/>
    <x v="2"/>
    <n v="90000"/>
    <n v="68940.3"/>
    <n v="75.099999999999994"/>
    <s v="Female"/>
    <s v="A-"/>
    <b v="0"/>
    <b v="1"/>
    <b v="1"/>
    <x v="11"/>
    <n v="5"/>
    <x v="3"/>
    <n v="26.9281795690057"/>
  </r>
  <r>
    <x v="605"/>
    <x v="0"/>
    <x v="1"/>
    <x v="1"/>
    <n v="200000"/>
    <n v="0"/>
    <n v="61.2"/>
    <s v="Female"/>
    <s v="B+"/>
    <b v="1"/>
    <b v="1"/>
    <b v="0"/>
    <x v="0"/>
    <n v="20"/>
    <x v="0"/>
    <n v="22.754312908982754"/>
  </r>
  <r>
    <x v="606"/>
    <x v="0"/>
    <x v="0"/>
    <x v="0"/>
    <n v="500"/>
    <n v="0"/>
    <n v="83.8"/>
    <s v="Female"/>
    <s v="AB+"/>
    <b v="0"/>
    <b v="0"/>
    <b v="0"/>
    <x v="14"/>
    <n v="7"/>
    <x v="4"/>
    <n v="28.996539792387544"/>
  </r>
  <r>
    <x v="607"/>
    <x v="1"/>
    <x v="0"/>
    <x v="5"/>
    <n v="21000"/>
    <n v="14377.929999999998"/>
    <n v="84.2"/>
    <s v="Female"/>
    <s v="O+"/>
    <b v="0"/>
    <b v="0"/>
    <b v="1"/>
    <x v="0"/>
    <n v="90"/>
    <x v="7"/>
    <n v="29.832766439909303"/>
  </r>
  <r>
    <x v="608"/>
    <x v="2"/>
    <x v="1"/>
    <x v="1"/>
    <n v="45000"/>
    <n v="27291.27"/>
    <n v="79.5"/>
    <s v="Male"/>
    <s v="O-"/>
    <b v="1"/>
    <b v="1"/>
    <b v="1"/>
    <x v="10"/>
    <n v="7"/>
    <x v="4"/>
    <n v="25.665030991735538"/>
  </r>
  <r>
    <x v="609"/>
    <x v="2"/>
    <x v="0"/>
    <x v="0"/>
    <n v="45000"/>
    <n v="0"/>
    <n v="69.099999999999994"/>
    <s v="Male"/>
    <s v="B+"/>
    <b v="0"/>
    <b v="1"/>
    <b v="0"/>
    <x v="12"/>
    <n v="20"/>
    <x v="0"/>
    <n v="23.63120276324339"/>
  </r>
  <r>
    <x v="610"/>
    <x v="2"/>
    <x v="1"/>
    <x v="7"/>
    <n v="100"/>
    <n v="74.73"/>
    <n v="81.900000000000006"/>
    <s v="Female"/>
    <s v="AB+"/>
    <b v="0"/>
    <b v="0"/>
    <b v="1"/>
    <x v="13"/>
    <n v="30"/>
    <x v="2"/>
    <n v="31.207133058984908"/>
  </r>
  <r>
    <x v="611"/>
    <x v="2"/>
    <x v="0"/>
    <x v="3"/>
    <n v="45000"/>
    <n v="39937.17"/>
    <n v="83.6"/>
    <s v="Male"/>
    <s v="O+"/>
    <b v="0"/>
    <b v="0"/>
    <b v="1"/>
    <x v="1"/>
    <n v="25"/>
    <x v="0"/>
    <n v="26.385557379118797"/>
  </r>
  <r>
    <x v="612"/>
    <x v="0"/>
    <x v="2"/>
    <x v="2"/>
    <n v="75000"/>
    <n v="39015.199999999997"/>
    <n v="72.099999999999994"/>
    <s v="Male"/>
    <s v="O-"/>
    <b v="0"/>
    <b v="0"/>
    <b v="1"/>
    <x v="0"/>
    <n v="12"/>
    <x v="0"/>
    <n v="29.250679540752156"/>
  </r>
  <r>
    <x v="613"/>
    <x v="0"/>
    <x v="0"/>
    <x v="3"/>
    <n v="24000"/>
    <n v="0"/>
    <n v="61.6"/>
    <s v="Male"/>
    <s v="AB+"/>
    <b v="1"/>
    <b v="0"/>
    <b v="0"/>
    <x v="14"/>
    <n v="2"/>
    <x v="1"/>
    <n v="26.662049861495845"/>
  </r>
  <r>
    <x v="614"/>
    <x v="0"/>
    <x v="2"/>
    <x v="4"/>
    <n v="40000"/>
    <n v="21460.080000000002"/>
    <n v="71.3"/>
    <s v="Male"/>
    <s v="A-"/>
    <b v="0"/>
    <b v="0"/>
    <b v="1"/>
    <x v="12"/>
    <n v="1"/>
    <x v="1"/>
    <n v="23.823047879982624"/>
  </r>
  <r>
    <x v="615"/>
    <x v="2"/>
    <x v="1"/>
    <x v="7"/>
    <n v="40000"/>
    <n v="34573.9"/>
    <n v="84.2"/>
    <s v="Male"/>
    <s v="B-"/>
    <b v="1"/>
    <b v="1"/>
    <b v="1"/>
    <x v="11"/>
    <n v="15"/>
    <x v="0"/>
    <n v="29.134948096885818"/>
  </r>
  <r>
    <x v="616"/>
    <x v="2"/>
    <x v="0"/>
    <x v="3"/>
    <n v="45000"/>
    <n v="23031.39"/>
    <n v="67.900000000000006"/>
    <s v="Male"/>
    <s v="AB-"/>
    <b v="0"/>
    <b v="1"/>
    <b v="1"/>
    <x v="15"/>
    <n v="20"/>
    <x v="0"/>
    <n v="25.245389649018449"/>
  </r>
  <r>
    <x v="617"/>
    <x v="2"/>
    <x v="0"/>
    <x v="3"/>
    <n v="3000"/>
    <n v="2212.29"/>
    <n v="86"/>
    <s v="Male"/>
    <s v="O+"/>
    <b v="0"/>
    <b v="0"/>
    <b v="1"/>
    <x v="0"/>
    <n v="9"/>
    <x v="4"/>
    <n v="31.588613406795229"/>
  </r>
  <r>
    <x v="618"/>
    <x v="2"/>
    <x v="1"/>
    <x v="1"/>
    <n v="90000"/>
    <n v="75623.599999999991"/>
    <n v="66.2"/>
    <s v="Female"/>
    <s v="A-"/>
    <b v="0"/>
    <b v="0"/>
    <b v="1"/>
    <x v="11"/>
    <n v="40"/>
    <x v="2"/>
    <n v="24.916255786819228"/>
  </r>
  <r>
    <x v="619"/>
    <x v="2"/>
    <x v="2"/>
    <x v="2"/>
    <n v="30000"/>
    <n v="20027.579999999998"/>
    <n v="68.3"/>
    <s v="Female"/>
    <s v="B+"/>
    <b v="0"/>
    <b v="0"/>
    <b v="1"/>
    <x v="5"/>
    <n v="5"/>
    <x v="3"/>
    <n v="23.086803677663603"/>
  </r>
  <r>
    <x v="620"/>
    <x v="2"/>
    <x v="3"/>
    <x v="6"/>
    <n v="3000"/>
    <n v="0"/>
    <n v="81.2"/>
    <s v="Female"/>
    <s v="B-"/>
    <b v="0"/>
    <b v="0"/>
    <b v="0"/>
    <x v="16"/>
    <n v="9"/>
    <x v="4"/>
    <n v="26.213842975206614"/>
  </r>
  <r>
    <x v="621"/>
    <x v="2"/>
    <x v="3"/>
    <x v="6"/>
    <n v="3000"/>
    <n v="0"/>
    <n v="75"/>
    <s v="Male"/>
    <s v="AB-"/>
    <b v="0"/>
    <b v="1"/>
    <b v="0"/>
    <x v="11"/>
    <n v="150"/>
    <x v="6"/>
    <n v="24.212293388429753"/>
  </r>
  <r>
    <x v="622"/>
    <x v="2"/>
    <x v="0"/>
    <x v="3"/>
    <n v="500"/>
    <n v="377"/>
    <n v="78.400000000000006"/>
    <s v="Female"/>
    <s v="AB-"/>
    <b v="0"/>
    <b v="0"/>
    <b v="1"/>
    <x v="8"/>
    <n v="5"/>
    <x v="3"/>
    <n v="28.451154013644945"/>
  </r>
  <r>
    <x v="623"/>
    <x v="0"/>
    <x v="0"/>
    <x v="5"/>
    <n v="30000"/>
    <n v="18896.43"/>
    <n v="93.9"/>
    <s v="Male"/>
    <s v="A+"/>
    <b v="1"/>
    <b v="0"/>
    <b v="1"/>
    <x v="4"/>
    <n v="9"/>
    <x v="4"/>
    <n v="34.490358126721766"/>
  </r>
  <r>
    <x v="624"/>
    <x v="4"/>
    <x v="0"/>
    <x v="5"/>
    <n v="90000"/>
    <n v="50164.899999999994"/>
    <n v="81"/>
    <s v="Female"/>
    <s v="A-"/>
    <b v="0"/>
    <b v="0"/>
    <b v="1"/>
    <x v="10"/>
    <n v="20"/>
    <x v="0"/>
    <n v="26.149276859504134"/>
  </r>
  <r>
    <x v="625"/>
    <x v="0"/>
    <x v="3"/>
    <x v="6"/>
    <n v="4000"/>
    <n v="3414.52"/>
    <n v="58.5"/>
    <s v="Male"/>
    <s v="O+"/>
    <b v="1"/>
    <b v="0"/>
    <b v="1"/>
    <x v="12"/>
    <n v="12"/>
    <x v="0"/>
    <n v="23.433744592212783"/>
  </r>
  <r>
    <x v="626"/>
    <x v="2"/>
    <x v="1"/>
    <x v="1"/>
    <n v="12000"/>
    <n v="0"/>
    <n v="87.8"/>
    <s v="Male"/>
    <s v="O+"/>
    <b v="1"/>
    <b v="1"/>
    <b v="0"/>
    <x v="2"/>
    <n v="20"/>
    <x v="0"/>
    <n v="33.455265965554027"/>
  </r>
  <r>
    <x v="627"/>
    <x v="1"/>
    <x v="2"/>
    <x v="2"/>
    <n v="240000"/>
    <n v="152671.08000000002"/>
    <n v="98.2"/>
    <s v="Female"/>
    <s v="B-"/>
    <b v="0"/>
    <b v="0"/>
    <b v="1"/>
    <x v="5"/>
    <n v="150"/>
    <x v="6"/>
    <n v="34.382549630615181"/>
  </r>
  <r>
    <x v="628"/>
    <x v="0"/>
    <x v="0"/>
    <x v="3"/>
    <n v="75000"/>
    <n v="0"/>
    <n v="79.5"/>
    <s v="Male"/>
    <s v="AB+"/>
    <b v="0"/>
    <b v="0"/>
    <b v="0"/>
    <x v="0"/>
    <n v="12"/>
    <x v="0"/>
    <n v="28.850341123530267"/>
  </r>
  <r>
    <x v="629"/>
    <x v="0"/>
    <x v="3"/>
    <x v="6"/>
    <n v="100"/>
    <n v="50.16"/>
    <n v="86.6"/>
    <s v="Male"/>
    <s v="AB+"/>
    <b v="0"/>
    <b v="0"/>
    <b v="1"/>
    <x v="11"/>
    <n v="0"/>
    <x v="1"/>
    <n v="29.615950206901271"/>
  </r>
  <r>
    <x v="630"/>
    <x v="2"/>
    <x v="2"/>
    <x v="4"/>
    <n v="45000"/>
    <n v="25246.350000000002"/>
    <n v="98.3"/>
    <s v="Male"/>
    <s v="A+"/>
    <b v="1"/>
    <b v="1"/>
    <b v="1"/>
    <x v="3"/>
    <n v="2"/>
    <x v="1"/>
    <n v="34.828514739229028"/>
  </r>
  <r>
    <x v="631"/>
    <x v="2"/>
    <x v="1"/>
    <x v="7"/>
    <n v="16000"/>
    <n v="12849.12"/>
    <n v="70.099999999999994"/>
    <s v="Female"/>
    <s v="O+"/>
    <b v="0"/>
    <b v="1"/>
    <b v="1"/>
    <x v="5"/>
    <n v="5"/>
    <x v="3"/>
    <n v="22.889795918367344"/>
  </r>
  <r>
    <x v="632"/>
    <x v="2"/>
    <x v="0"/>
    <x v="3"/>
    <n v="300000"/>
    <n v="150218.16"/>
    <n v="66.599999999999994"/>
    <s v="Male"/>
    <s v="B+"/>
    <b v="0"/>
    <b v="1"/>
    <b v="1"/>
    <x v="10"/>
    <n v="25"/>
    <x v="0"/>
    <n v="25.377229080932779"/>
  </r>
  <r>
    <x v="633"/>
    <x v="1"/>
    <x v="0"/>
    <x v="5"/>
    <n v="500"/>
    <n v="0"/>
    <n v="60.4"/>
    <s v="Female"/>
    <s v="O-"/>
    <b v="0"/>
    <b v="1"/>
    <b v="0"/>
    <x v="6"/>
    <n v="250"/>
    <x v="5"/>
    <n v="25.140478668054108"/>
  </r>
  <r>
    <x v="634"/>
    <x v="0"/>
    <x v="3"/>
    <x v="6"/>
    <n v="21000"/>
    <n v="13295.94"/>
    <n v="87.1"/>
    <s v="Female"/>
    <s v="B-"/>
    <b v="1"/>
    <b v="0"/>
    <b v="1"/>
    <x v="17"/>
    <n v="9"/>
    <x v="4"/>
    <n v="30.13840830449827"/>
  </r>
  <r>
    <x v="635"/>
    <x v="0"/>
    <x v="0"/>
    <x v="5"/>
    <n v="3000"/>
    <n v="1702.98"/>
    <n v="77.900000000000006"/>
    <s v="Male"/>
    <s v="AB-"/>
    <b v="1"/>
    <b v="0"/>
    <b v="1"/>
    <x v="6"/>
    <n v="12"/>
    <x v="0"/>
    <n v="32.01019066403682"/>
  </r>
  <r>
    <x v="636"/>
    <x v="1"/>
    <x v="0"/>
    <x v="0"/>
    <n v="75000"/>
    <n v="43878.649999999994"/>
    <n v="90.5"/>
    <s v="Male"/>
    <s v="B-"/>
    <b v="0"/>
    <b v="0"/>
    <b v="1"/>
    <x v="9"/>
    <n v="4"/>
    <x v="3"/>
    <n v="32.450069920040157"/>
  </r>
  <r>
    <x v="637"/>
    <x v="2"/>
    <x v="2"/>
    <x v="2"/>
    <n v="12000"/>
    <n v="8131.7999999999993"/>
    <n v="89"/>
    <s v="Male"/>
    <s v="O-"/>
    <b v="1"/>
    <b v="0"/>
    <b v="1"/>
    <x v="0"/>
    <n v="2"/>
    <x v="1"/>
    <n v="32.29786616344898"/>
  </r>
  <r>
    <x v="638"/>
    <x v="0"/>
    <x v="2"/>
    <x v="2"/>
    <n v="30000"/>
    <n v="16801.439999999999"/>
    <n v="86"/>
    <s v="Female"/>
    <s v="B-"/>
    <b v="0"/>
    <b v="0"/>
    <b v="1"/>
    <x v="13"/>
    <n v="15"/>
    <x v="0"/>
    <n v="30.110990511536716"/>
  </r>
  <r>
    <x v="639"/>
    <x v="0"/>
    <x v="2"/>
    <x v="4"/>
    <n v="18000"/>
    <n v="0"/>
    <n v="72.900000000000006"/>
    <s v="Male"/>
    <s v="A-"/>
    <b v="1"/>
    <b v="0"/>
    <b v="0"/>
    <x v="5"/>
    <n v="1"/>
    <x v="1"/>
    <n v="28.123914972416188"/>
  </r>
  <r>
    <x v="640"/>
    <x v="2"/>
    <x v="1"/>
    <x v="1"/>
    <n v="250000"/>
    <n v="144130.1"/>
    <n v="83.5"/>
    <s v="Female"/>
    <s v="B+"/>
    <b v="0"/>
    <b v="0"/>
    <b v="1"/>
    <x v="0"/>
    <n v="12"/>
    <x v="0"/>
    <n v="28.555794945453304"/>
  </r>
  <r>
    <x v="641"/>
    <x v="0"/>
    <x v="0"/>
    <x v="3"/>
    <n v="16000"/>
    <n v="10594.86"/>
    <n v="95.3"/>
    <s v="Male"/>
    <s v="O-"/>
    <b v="0"/>
    <b v="0"/>
    <b v="1"/>
    <x v="7"/>
    <n v="5"/>
    <x v="3"/>
    <n v="34.171178600882065"/>
  </r>
  <r>
    <x v="642"/>
    <x v="0"/>
    <x v="2"/>
    <x v="2"/>
    <n v="10000"/>
    <n v="0"/>
    <n v="72"/>
    <s v="Female"/>
    <s v="B+"/>
    <b v="0"/>
    <b v="1"/>
    <b v="0"/>
    <x v="14"/>
    <n v="30"/>
    <x v="2"/>
    <n v="28.124999999999993"/>
  </r>
  <r>
    <x v="643"/>
    <x v="0"/>
    <x v="2"/>
    <x v="4"/>
    <n v="200000"/>
    <n v="0"/>
    <n v="72.7"/>
    <s v="Male"/>
    <s v="A+"/>
    <b v="1"/>
    <b v="0"/>
    <b v="0"/>
    <x v="9"/>
    <n v="0.5"/>
    <x v="1"/>
    <n v="29.494097123615564"/>
  </r>
  <r>
    <x v="644"/>
    <x v="2"/>
    <x v="0"/>
    <x v="0"/>
    <n v="45000"/>
    <n v="30544.590000000004"/>
    <n v="81.900000000000006"/>
    <s v="Male"/>
    <s v="B-"/>
    <b v="1"/>
    <b v="0"/>
    <b v="1"/>
    <x v="3"/>
    <n v="400"/>
    <x v="5"/>
    <n v="30.450624628197509"/>
  </r>
  <r>
    <x v="645"/>
    <x v="0"/>
    <x v="1"/>
    <x v="7"/>
    <n v="90000"/>
    <n v="48103.05"/>
    <n v="79.2"/>
    <s v="Female"/>
    <s v="B+"/>
    <b v="0"/>
    <b v="0"/>
    <b v="1"/>
    <x v="3"/>
    <n v="9"/>
    <x v="4"/>
    <n v="29.809176107493698"/>
  </r>
  <r>
    <x v="646"/>
    <x v="0"/>
    <x v="2"/>
    <x v="4"/>
    <n v="3000"/>
    <n v="2095.17"/>
    <n v="78.599999999999994"/>
    <s v="Female"/>
    <s v="O-"/>
    <b v="1"/>
    <b v="0"/>
    <b v="1"/>
    <x v="4"/>
    <n v="2"/>
    <x v="1"/>
    <n v="33.142186709394501"/>
  </r>
  <r>
    <x v="647"/>
    <x v="2"/>
    <x v="0"/>
    <x v="0"/>
    <n v="90000"/>
    <n v="71874.399999999994"/>
    <n v="59.9"/>
    <s v="Male"/>
    <s v="A-"/>
    <b v="0"/>
    <b v="0"/>
    <b v="1"/>
    <x v="13"/>
    <n v="150"/>
    <x v="6"/>
    <n v="20.014033211934912"/>
  </r>
  <r>
    <x v="648"/>
    <x v="3"/>
    <x v="1"/>
    <x v="7"/>
    <n v="200000"/>
    <n v="159176.6"/>
    <n v="55.1"/>
    <s v="Female"/>
    <s v="AB+"/>
    <b v="0"/>
    <b v="0"/>
    <b v="1"/>
    <x v="11"/>
    <n v="5"/>
    <x v="3"/>
    <n v="23.848684210526315"/>
  </r>
  <r>
    <x v="649"/>
    <x v="1"/>
    <x v="1"/>
    <x v="7"/>
    <n v="3000"/>
    <n v="2477.58"/>
    <n v="55.7"/>
    <s v="Male"/>
    <s v="O-"/>
    <b v="0"/>
    <b v="0"/>
    <b v="1"/>
    <x v="9"/>
    <n v="9"/>
    <x v="4"/>
    <n v="20.213383655102341"/>
  </r>
  <r>
    <x v="650"/>
    <x v="2"/>
    <x v="1"/>
    <x v="7"/>
    <n v="40000"/>
    <n v="23723.899999999998"/>
    <n v="62.6"/>
    <s v="Female"/>
    <s v="A+"/>
    <b v="0"/>
    <b v="0"/>
    <b v="1"/>
    <x v="12"/>
    <n v="5"/>
    <x v="3"/>
    <n v="22.99357208448118"/>
  </r>
  <r>
    <x v="651"/>
    <x v="2"/>
    <x v="1"/>
    <x v="7"/>
    <n v="500"/>
    <n v="394.89"/>
    <n v="98.5"/>
    <s v="Male"/>
    <s v="B+"/>
    <b v="1"/>
    <b v="0"/>
    <b v="1"/>
    <x v="14"/>
    <n v="15"/>
    <x v="0"/>
    <n v="30.741861989326175"/>
  </r>
  <r>
    <x v="652"/>
    <x v="2"/>
    <x v="1"/>
    <x v="7"/>
    <n v="60000"/>
    <n v="53382.16"/>
    <n v="80.3"/>
    <s v="Female"/>
    <s v="AB+"/>
    <b v="0"/>
    <b v="1"/>
    <b v="1"/>
    <x v="8"/>
    <n v="25"/>
    <x v="0"/>
    <n v="26.52265821112432"/>
  </r>
  <r>
    <x v="653"/>
    <x v="1"/>
    <x v="2"/>
    <x v="2"/>
    <n v="200"/>
    <n v="122.98"/>
    <n v="49.6"/>
    <s v="Female"/>
    <s v="B-"/>
    <b v="0"/>
    <b v="1"/>
    <b v="1"/>
    <x v="13"/>
    <n v="12"/>
    <x v="0"/>
    <n v="22.044444444444444"/>
  </r>
  <r>
    <x v="654"/>
    <x v="2"/>
    <x v="2"/>
    <x v="4"/>
    <n v="200000"/>
    <n v="124213.09999999999"/>
    <n v="103.8"/>
    <s v="Female"/>
    <s v="O-"/>
    <b v="0"/>
    <b v="1"/>
    <b v="1"/>
    <x v="1"/>
    <n v="20"/>
    <x v="0"/>
    <n v="33.13224169300009"/>
  </r>
  <r>
    <x v="655"/>
    <x v="2"/>
    <x v="0"/>
    <x v="5"/>
    <n v="250000"/>
    <n v="200949.1"/>
    <n v="81"/>
    <s v="Male"/>
    <s v="B+"/>
    <b v="0"/>
    <b v="0"/>
    <b v="1"/>
    <x v="9"/>
    <n v="0"/>
    <x v="1"/>
    <n v="25.280109859242845"/>
  </r>
  <r>
    <x v="656"/>
    <x v="4"/>
    <x v="0"/>
    <x v="5"/>
    <n v="60000"/>
    <n v="48097.399999999994"/>
    <n v="85.2"/>
    <s v="Male"/>
    <s v="A+"/>
    <b v="1"/>
    <b v="1"/>
    <b v="1"/>
    <x v="1"/>
    <n v="7"/>
    <x v="4"/>
    <n v="26.890544123216767"/>
  </r>
  <r>
    <x v="657"/>
    <x v="2"/>
    <x v="0"/>
    <x v="5"/>
    <n v="40000"/>
    <n v="0"/>
    <n v="62.9"/>
    <s v="Male"/>
    <s v="AB+"/>
    <b v="0"/>
    <b v="0"/>
    <b v="0"/>
    <x v="3"/>
    <n v="7"/>
    <x v="4"/>
    <n v="23.386377156454493"/>
  </r>
  <r>
    <x v="658"/>
    <x v="0"/>
    <x v="0"/>
    <x v="0"/>
    <n v="21000"/>
    <n v="16672.600000000002"/>
    <n v="75.099999999999994"/>
    <s v="Male"/>
    <s v="B-"/>
    <b v="0"/>
    <b v="0"/>
    <b v="1"/>
    <x v="1"/>
    <n v="3"/>
    <x v="3"/>
    <n v="31.259105098855354"/>
  </r>
  <r>
    <x v="659"/>
    <x v="2"/>
    <x v="1"/>
    <x v="1"/>
    <n v="300000"/>
    <n v="202307.52"/>
    <n v="74.400000000000006"/>
    <s v="Female"/>
    <s v="O+"/>
    <b v="1"/>
    <b v="0"/>
    <b v="1"/>
    <x v="9"/>
    <n v="20"/>
    <x v="0"/>
    <n v="28.002559373706202"/>
  </r>
  <r>
    <x v="660"/>
    <x v="0"/>
    <x v="1"/>
    <x v="7"/>
    <n v="20000"/>
    <n v="10666.44"/>
    <n v="72.099999999999994"/>
    <s v="Female"/>
    <s v="O+"/>
    <b v="1"/>
    <b v="1"/>
    <b v="1"/>
    <x v="1"/>
    <n v="15"/>
    <x v="0"/>
    <n v="25.24421413816043"/>
  </r>
  <r>
    <x v="661"/>
    <x v="0"/>
    <x v="2"/>
    <x v="2"/>
    <n v="90000"/>
    <n v="64432.799999999996"/>
    <n v="58.2"/>
    <s v="Female"/>
    <s v="A-"/>
    <b v="1"/>
    <b v="0"/>
    <b v="1"/>
    <x v="14"/>
    <n v="12"/>
    <x v="0"/>
    <n v="21.377410468319564"/>
  </r>
  <r>
    <x v="662"/>
    <x v="1"/>
    <x v="2"/>
    <x v="2"/>
    <n v="200000"/>
    <n v="126889.5"/>
    <n v="82.9"/>
    <s v="Female"/>
    <s v="B+"/>
    <b v="0"/>
    <b v="0"/>
    <b v="1"/>
    <x v="5"/>
    <n v="15"/>
    <x v="0"/>
    <n v="33.207819259734016"/>
  </r>
  <r>
    <x v="663"/>
    <x v="1"/>
    <x v="2"/>
    <x v="2"/>
    <n v="60000"/>
    <n v="0"/>
    <n v="75.5"/>
    <s v="Female"/>
    <s v="AB-"/>
    <b v="1"/>
    <b v="0"/>
    <b v="0"/>
    <x v="9"/>
    <n v="30"/>
    <x v="2"/>
    <n v="29.126962694340492"/>
  </r>
  <r>
    <x v="664"/>
    <x v="0"/>
    <x v="0"/>
    <x v="0"/>
    <n v="24000"/>
    <n v="16320.78"/>
    <n v="73.900000000000006"/>
    <s v="Male"/>
    <s v="B-"/>
    <b v="1"/>
    <b v="0"/>
    <b v="1"/>
    <x v="13"/>
    <n v="15"/>
    <x v="0"/>
    <n v="23.324075243024872"/>
  </r>
  <r>
    <x v="665"/>
    <x v="0"/>
    <x v="3"/>
    <x v="6"/>
    <n v="36000"/>
    <n v="25044.27"/>
    <n v="62.3"/>
    <s v="Male"/>
    <s v="AB+"/>
    <b v="0"/>
    <b v="1"/>
    <b v="1"/>
    <x v="9"/>
    <n v="7"/>
    <x v="4"/>
    <n v="23.738759335467147"/>
  </r>
  <r>
    <x v="666"/>
    <x v="0"/>
    <x v="1"/>
    <x v="7"/>
    <n v="250000"/>
    <n v="170546.6"/>
    <n v="86.6"/>
    <s v="Female"/>
    <s v="B+"/>
    <b v="0"/>
    <b v="1"/>
    <b v="1"/>
    <x v="15"/>
    <n v="5"/>
    <x v="3"/>
    <n v="30.321067189524179"/>
  </r>
  <r>
    <x v="667"/>
    <x v="0"/>
    <x v="1"/>
    <x v="7"/>
    <n v="60000"/>
    <n v="31337.919999999998"/>
    <n v="52.7"/>
    <s v="Female"/>
    <s v="A-"/>
    <b v="1"/>
    <b v="1"/>
    <b v="1"/>
    <x v="6"/>
    <n v="20"/>
    <x v="0"/>
    <n v="21.11039897452331"/>
  </r>
  <r>
    <x v="668"/>
    <x v="0"/>
    <x v="2"/>
    <x v="4"/>
    <n v="90000"/>
    <n v="73656"/>
    <n v="70.8"/>
    <s v="Male"/>
    <s v="A-"/>
    <b v="0"/>
    <b v="1"/>
    <b v="1"/>
    <x v="8"/>
    <n v="0"/>
    <x v="1"/>
    <n v="30.644044321329638"/>
  </r>
  <r>
    <x v="669"/>
    <x v="2"/>
    <x v="0"/>
    <x v="0"/>
    <n v="60000"/>
    <n v="32882.85"/>
    <n v="78.3"/>
    <s v="Female"/>
    <s v="A+"/>
    <b v="0"/>
    <b v="0"/>
    <b v="1"/>
    <x v="5"/>
    <n v="200"/>
    <x v="6"/>
    <n v="28.414864276382641"/>
  </r>
  <r>
    <x v="670"/>
    <x v="4"/>
    <x v="0"/>
    <x v="5"/>
    <n v="12000"/>
    <n v="0"/>
    <n v="95"/>
    <s v="Female"/>
    <s v="O+"/>
    <b v="0"/>
    <b v="1"/>
    <b v="0"/>
    <x v="12"/>
    <n v="20"/>
    <x v="0"/>
    <n v="31.741788900397605"/>
  </r>
  <r>
    <x v="671"/>
    <x v="2"/>
    <x v="2"/>
    <x v="4"/>
    <n v="12000"/>
    <n v="9054.18"/>
    <n v="90.6"/>
    <s v="Male"/>
    <s v="A+"/>
    <b v="1"/>
    <b v="0"/>
    <b v="1"/>
    <x v="4"/>
    <n v="20"/>
    <x v="0"/>
    <n v="29.92469282600079"/>
  </r>
  <r>
    <x v="672"/>
    <x v="0"/>
    <x v="1"/>
    <x v="7"/>
    <n v="12000"/>
    <n v="8400.9000000000015"/>
    <n v="66.2"/>
    <s v="Female"/>
    <s v="O-"/>
    <b v="1"/>
    <b v="1"/>
    <b v="1"/>
    <x v="14"/>
    <n v="15"/>
    <x v="0"/>
    <n v="28.279721474646504"/>
  </r>
  <r>
    <x v="673"/>
    <x v="2"/>
    <x v="2"/>
    <x v="2"/>
    <n v="48000"/>
    <n v="43134.92"/>
    <n v="66.900000000000006"/>
    <s v="Male"/>
    <s v="A-"/>
    <b v="0"/>
    <b v="0"/>
    <b v="1"/>
    <x v="6"/>
    <n v="2"/>
    <x v="1"/>
    <n v="21.59736570247934"/>
  </r>
  <r>
    <x v="674"/>
    <x v="2"/>
    <x v="0"/>
    <x v="5"/>
    <n v="18000"/>
    <n v="9478.98"/>
    <n v="58.7"/>
    <s v="Male"/>
    <s v="AB-"/>
    <b v="0"/>
    <b v="0"/>
    <b v="1"/>
    <x v="15"/>
    <n v="15"/>
    <x v="0"/>
    <n v="21.047724909462513"/>
  </r>
  <r>
    <x v="675"/>
    <x v="2"/>
    <x v="2"/>
    <x v="2"/>
    <n v="60000"/>
    <n v="50145.04"/>
    <n v="104.7"/>
    <s v="Male"/>
    <s v="B-"/>
    <b v="0"/>
    <b v="0"/>
    <b v="1"/>
    <x v="9"/>
    <n v="9"/>
    <x v="4"/>
    <n v="33.41951546490472"/>
  </r>
  <r>
    <x v="676"/>
    <x v="2"/>
    <x v="2"/>
    <x v="2"/>
    <n v="24000"/>
    <n v="15096.18"/>
    <n v="83.5"/>
    <s v="Male"/>
    <s v="AB-"/>
    <b v="1"/>
    <b v="1"/>
    <b v="1"/>
    <x v="15"/>
    <n v="0"/>
    <x v="1"/>
    <n v="28.555794945453304"/>
  </r>
  <r>
    <x v="677"/>
    <x v="0"/>
    <x v="0"/>
    <x v="5"/>
    <n v="60000"/>
    <n v="43140.5"/>
    <n v="87.8"/>
    <s v="Female"/>
    <s v="O-"/>
    <b v="1"/>
    <b v="0"/>
    <b v="1"/>
    <x v="10"/>
    <n v="12"/>
    <x v="0"/>
    <n v="34.296874999999993"/>
  </r>
  <r>
    <x v="678"/>
    <x v="0"/>
    <x v="0"/>
    <x v="3"/>
    <n v="500"/>
    <n v="288.08999999999997"/>
    <n v="46.1"/>
    <s v="Female"/>
    <s v="B-"/>
    <b v="1"/>
    <b v="1"/>
    <b v="1"/>
    <x v="14"/>
    <n v="12"/>
    <x v="0"/>
    <n v="20.488888888888891"/>
  </r>
  <r>
    <x v="679"/>
    <x v="2"/>
    <x v="1"/>
    <x v="7"/>
    <n v="36000"/>
    <n v="31428.06"/>
    <n v="88.9"/>
    <s v="Male"/>
    <s v="AB-"/>
    <b v="1"/>
    <b v="1"/>
    <b v="1"/>
    <x v="2"/>
    <n v="20"/>
    <x v="0"/>
    <n v="32.653810835629024"/>
  </r>
  <r>
    <x v="680"/>
    <x v="0"/>
    <x v="3"/>
    <x v="6"/>
    <n v="2000"/>
    <n v="1304.68"/>
    <n v="67.5"/>
    <s v="Male"/>
    <s v="AB+"/>
    <b v="0"/>
    <b v="0"/>
    <b v="1"/>
    <x v="14"/>
    <n v="7"/>
    <x v="4"/>
    <n v="23.633626273589865"/>
  </r>
  <r>
    <x v="681"/>
    <x v="1"/>
    <x v="0"/>
    <x v="3"/>
    <n v="100"/>
    <n v="86.42"/>
    <n v="60.5"/>
    <s v="Female"/>
    <s v="A+"/>
    <b v="0"/>
    <b v="1"/>
    <b v="1"/>
    <x v="13"/>
    <n v="40"/>
    <x v="2"/>
    <n v="23.931015387049559"/>
  </r>
  <r>
    <x v="682"/>
    <x v="2"/>
    <x v="0"/>
    <x v="5"/>
    <n v="24000"/>
    <n v="15400.439999999999"/>
    <n v="57.6"/>
    <s v="Male"/>
    <s v="O-"/>
    <b v="0"/>
    <b v="0"/>
    <b v="1"/>
    <x v="11"/>
    <n v="30"/>
    <x v="2"/>
    <n v="22.499999999999996"/>
  </r>
  <r>
    <x v="683"/>
    <x v="1"/>
    <x v="0"/>
    <x v="5"/>
    <n v="18000"/>
    <n v="0"/>
    <n v="62"/>
    <s v="Female"/>
    <s v="A+"/>
    <b v="0"/>
    <b v="1"/>
    <b v="0"/>
    <x v="8"/>
    <n v="9"/>
    <x v="4"/>
    <n v="23.335466144755166"/>
  </r>
  <r>
    <x v="684"/>
    <x v="0"/>
    <x v="0"/>
    <x v="0"/>
    <n v="500"/>
    <n v="309.23"/>
    <n v="66.2"/>
    <s v="Female"/>
    <s v="O+"/>
    <b v="0"/>
    <b v="0"/>
    <b v="1"/>
    <x v="11"/>
    <n v="25"/>
    <x v="0"/>
    <n v="22.906574394463671"/>
  </r>
  <r>
    <x v="685"/>
    <x v="0"/>
    <x v="3"/>
    <x v="6"/>
    <n v="20000"/>
    <n v="15489.94"/>
    <n v="66.8"/>
    <s v="Male"/>
    <s v="B+"/>
    <b v="1"/>
    <b v="0"/>
    <b v="1"/>
    <x v="4"/>
    <n v="3"/>
    <x v="3"/>
    <n v="23.952095808383234"/>
  </r>
  <r>
    <x v="686"/>
    <x v="0"/>
    <x v="0"/>
    <x v="3"/>
    <n v="500"/>
    <n v="262.81"/>
    <n v="67.2"/>
    <s v="Female"/>
    <s v="O-"/>
    <b v="0"/>
    <b v="0"/>
    <b v="1"/>
    <x v="11"/>
    <n v="40"/>
    <x v="2"/>
    <n v="26.581227008425298"/>
  </r>
  <r>
    <x v="687"/>
    <x v="2"/>
    <x v="0"/>
    <x v="3"/>
    <n v="200000"/>
    <n v="167637.20000000001"/>
    <n v="91"/>
    <s v="Female"/>
    <s v="B+"/>
    <b v="0"/>
    <b v="1"/>
    <b v="1"/>
    <x v="12"/>
    <n v="2"/>
    <x v="1"/>
    <n v="28.721121070571897"/>
  </r>
  <r>
    <x v="688"/>
    <x v="2"/>
    <x v="0"/>
    <x v="5"/>
    <n v="100"/>
    <n v="59.02"/>
    <n v="70.8"/>
    <s v="Male"/>
    <s v="AB+"/>
    <b v="0"/>
    <b v="0"/>
    <b v="1"/>
    <x v="14"/>
    <n v="5"/>
    <x v="3"/>
    <n v="23.118367346938776"/>
  </r>
  <r>
    <x v="689"/>
    <x v="0"/>
    <x v="2"/>
    <x v="2"/>
    <n v="250000"/>
    <n v="139263.20000000001"/>
    <n v="85.7"/>
    <s v="Female"/>
    <s v="B+"/>
    <b v="1"/>
    <b v="0"/>
    <b v="1"/>
    <x v="6"/>
    <n v="7"/>
    <x v="4"/>
    <n v="31.863474122546108"/>
  </r>
  <r>
    <x v="690"/>
    <x v="0"/>
    <x v="0"/>
    <x v="3"/>
    <n v="18000"/>
    <n v="0"/>
    <n v="74.2"/>
    <s v="Female"/>
    <s v="A-"/>
    <b v="1"/>
    <b v="0"/>
    <b v="0"/>
    <x v="13"/>
    <n v="4"/>
    <x v="3"/>
    <n v="26.92698504862825"/>
  </r>
  <r>
    <x v="691"/>
    <x v="2"/>
    <x v="2"/>
    <x v="4"/>
    <n v="18000"/>
    <n v="15191.880000000001"/>
    <n v="69.900000000000006"/>
    <s v="Male"/>
    <s v="AB-"/>
    <b v="1"/>
    <b v="0"/>
    <b v="1"/>
    <x v="13"/>
    <n v="0.5"/>
    <x v="1"/>
    <n v="23.087594133967499"/>
  </r>
  <r>
    <x v="692"/>
    <x v="1"/>
    <x v="3"/>
    <x v="6"/>
    <n v="90000"/>
    <n v="0"/>
    <n v="83.7"/>
    <s v="Female"/>
    <s v="AB+"/>
    <b v="0"/>
    <b v="0"/>
    <b v="0"/>
    <x v="11"/>
    <n v="5"/>
    <x v="3"/>
    <n v="34.39349112426035"/>
  </r>
  <r>
    <x v="693"/>
    <x v="2"/>
    <x v="2"/>
    <x v="2"/>
    <n v="18000"/>
    <n v="15334.74"/>
    <n v="101.1"/>
    <s v="Male"/>
    <s v="A+"/>
    <b v="0"/>
    <b v="1"/>
    <b v="1"/>
    <x v="1"/>
    <n v="90"/>
    <x v="7"/>
    <n v="33.012244897959185"/>
  </r>
  <r>
    <x v="694"/>
    <x v="2"/>
    <x v="2"/>
    <x v="2"/>
    <n v="60000"/>
    <n v="48267.05"/>
    <n v="81.5"/>
    <s v="Female"/>
    <s v="O-"/>
    <b v="0"/>
    <b v="1"/>
    <b v="1"/>
    <x v="0"/>
    <n v="9"/>
    <x v="4"/>
    <n v="30.301903628792392"/>
  </r>
  <r>
    <x v="695"/>
    <x v="2"/>
    <x v="0"/>
    <x v="5"/>
    <n v="60000"/>
    <n v="44041.1"/>
    <n v="85.2"/>
    <s v="Male"/>
    <s v="B+"/>
    <b v="1"/>
    <b v="1"/>
    <b v="1"/>
    <x v="2"/>
    <n v="7"/>
    <x v="4"/>
    <n v="29.480968858131494"/>
  </r>
  <r>
    <x v="696"/>
    <x v="2"/>
    <x v="2"/>
    <x v="4"/>
    <n v="24000"/>
    <n v="19459.29"/>
    <n v="84.2"/>
    <s v="Female"/>
    <s v="A+"/>
    <b v="0"/>
    <b v="1"/>
    <b v="1"/>
    <x v="2"/>
    <n v="2"/>
    <x v="1"/>
    <n v="31.305770374776923"/>
  </r>
  <r>
    <x v="697"/>
    <x v="2"/>
    <x v="2"/>
    <x v="2"/>
    <n v="48000"/>
    <n v="28136.92"/>
    <n v="60.6"/>
    <s v="Male"/>
    <s v="A+"/>
    <b v="1"/>
    <b v="0"/>
    <b v="1"/>
    <x v="13"/>
    <n v="5"/>
    <x v="3"/>
    <n v="20.247920077516788"/>
  </r>
  <r>
    <x v="698"/>
    <x v="2"/>
    <x v="0"/>
    <x v="5"/>
    <n v="90000"/>
    <n v="66656.2"/>
    <n v="93.6"/>
    <s v="Male"/>
    <s v="O+"/>
    <b v="0"/>
    <b v="0"/>
    <b v="1"/>
    <x v="4"/>
    <n v="15"/>
    <x v="0"/>
    <n v="29.212571392902841"/>
  </r>
  <r>
    <x v="699"/>
    <x v="2"/>
    <x v="0"/>
    <x v="5"/>
    <n v="18000"/>
    <n v="0"/>
    <n v="92.1"/>
    <s v="Male"/>
    <s v="O+"/>
    <b v="0"/>
    <b v="0"/>
    <b v="0"/>
    <x v="11"/>
    <n v="12"/>
    <x v="0"/>
    <n v="33.422848018580346"/>
  </r>
  <r>
    <x v="700"/>
    <x v="0"/>
    <x v="0"/>
    <x v="0"/>
    <n v="24000"/>
    <n v="14503.32"/>
    <n v="55.7"/>
    <s v="Female"/>
    <s v="O-"/>
    <b v="1"/>
    <b v="1"/>
    <b v="1"/>
    <x v="2"/>
    <n v="40"/>
    <x v="2"/>
    <n v="21.223898795915254"/>
  </r>
  <r>
    <x v="701"/>
    <x v="2"/>
    <x v="0"/>
    <x v="3"/>
    <n v="12000"/>
    <n v="8919.66"/>
    <n v="82.2"/>
    <s v="Female"/>
    <s v="O-"/>
    <b v="1"/>
    <b v="0"/>
    <b v="1"/>
    <x v="6"/>
    <n v="5"/>
    <x v="3"/>
    <n v="30.938311566110883"/>
  </r>
  <r>
    <x v="702"/>
    <x v="1"/>
    <x v="3"/>
    <x v="6"/>
    <n v="20000"/>
    <n v="13780.9"/>
    <n v="54.2"/>
    <s v="Female"/>
    <s v="B+"/>
    <b v="0"/>
    <b v="1"/>
    <b v="1"/>
    <x v="0"/>
    <n v="200"/>
    <x v="6"/>
    <n v="21.43902535500969"/>
  </r>
  <r>
    <x v="703"/>
    <x v="1"/>
    <x v="2"/>
    <x v="2"/>
    <n v="20000"/>
    <n v="12907.56"/>
    <n v="67"/>
    <s v="Female"/>
    <s v="AB+"/>
    <b v="0"/>
    <b v="0"/>
    <b v="1"/>
    <x v="15"/>
    <n v="5"/>
    <x v="3"/>
    <n v="25.847768218818715"/>
  </r>
  <r>
    <x v="704"/>
    <x v="1"/>
    <x v="2"/>
    <x v="4"/>
    <n v="60000"/>
    <n v="35408.32"/>
    <n v="80"/>
    <s v="Male"/>
    <s v="AB-"/>
    <b v="0"/>
    <b v="0"/>
    <b v="1"/>
    <x v="11"/>
    <n v="1"/>
    <x v="1"/>
    <n v="32.455677715120288"/>
  </r>
  <r>
    <x v="705"/>
    <x v="0"/>
    <x v="1"/>
    <x v="1"/>
    <n v="250000"/>
    <n v="126508.5"/>
    <n v="80.599999999999994"/>
    <s v="Male"/>
    <s v="O-"/>
    <b v="0"/>
    <b v="0"/>
    <b v="1"/>
    <x v="3"/>
    <n v="250"/>
    <x v="5"/>
    <n v="32.286492549270946"/>
  </r>
  <r>
    <x v="706"/>
    <x v="2"/>
    <x v="2"/>
    <x v="2"/>
    <n v="12000"/>
    <n v="6771.42"/>
    <n v="80.900000000000006"/>
    <s v="Male"/>
    <s v="O+"/>
    <b v="0"/>
    <b v="0"/>
    <b v="1"/>
    <x v="3"/>
    <n v="40"/>
    <x v="2"/>
    <n v="26.416326530612245"/>
  </r>
  <r>
    <x v="707"/>
    <x v="0"/>
    <x v="0"/>
    <x v="3"/>
    <n v="90000"/>
    <n v="59766.450000000004"/>
    <n v="61.8"/>
    <s v="Male"/>
    <s v="A+"/>
    <b v="0"/>
    <b v="0"/>
    <b v="1"/>
    <x v="12"/>
    <n v="2"/>
    <x v="1"/>
    <n v="26.748614958448751"/>
  </r>
  <r>
    <x v="708"/>
    <x v="2"/>
    <x v="1"/>
    <x v="7"/>
    <n v="90000"/>
    <n v="75760.05"/>
    <n v="86.7"/>
    <s v="Female"/>
    <s v="AB+"/>
    <b v="1"/>
    <b v="0"/>
    <b v="1"/>
    <x v="12"/>
    <n v="5"/>
    <x v="3"/>
    <n v="28.96855892278392"/>
  </r>
  <r>
    <x v="709"/>
    <x v="2"/>
    <x v="1"/>
    <x v="7"/>
    <n v="16000"/>
    <n v="13875.26"/>
    <n v="64.8"/>
    <s v="Male"/>
    <s v="O-"/>
    <b v="0"/>
    <b v="1"/>
    <b v="1"/>
    <x v="14"/>
    <n v="15"/>
    <x v="0"/>
    <n v="21.903731746890212"/>
  </r>
  <r>
    <x v="710"/>
    <x v="0"/>
    <x v="2"/>
    <x v="4"/>
    <n v="40000"/>
    <n v="35384.899999999994"/>
    <n v="65.099999999999994"/>
    <s v="Male"/>
    <s v="B-"/>
    <b v="0"/>
    <b v="0"/>
    <b v="1"/>
    <x v="9"/>
    <n v="1"/>
    <x v="1"/>
    <n v="28.551379325468179"/>
  </r>
  <r>
    <x v="711"/>
    <x v="0"/>
    <x v="1"/>
    <x v="7"/>
    <n v="500"/>
    <n v="406.64"/>
    <n v="96.4"/>
    <s v="Female"/>
    <s v="A+"/>
    <b v="1"/>
    <b v="0"/>
    <b v="1"/>
    <x v="17"/>
    <n v="40"/>
    <x v="2"/>
    <n v="33.752319596652782"/>
  </r>
  <r>
    <x v="712"/>
    <x v="2"/>
    <x v="3"/>
    <x v="6"/>
    <n v="500"/>
    <n v="344.07"/>
    <n v="64.8"/>
    <s v="Female"/>
    <s v="B-"/>
    <b v="0"/>
    <b v="0"/>
    <b v="1"/>
    <x v="5"/>
    <n v="20"/>
    <x v="0"/>
    <n v="23.801652892561986"/>
  </r>
  <r>
    <x v="713"/>
    <x v="0"/>
    <x v="0"/>
    <x v="5"/>
    <n v="12000"/>
    <n v="6670.62"/>
    <n v="68.5"/>
    <s v="Male"/>
    <s v="B+"/>
    <b v="1"/>
    <b v="1"/>
    <b v="1"/>
    <x v="10"/>
    <n v="5"/>
    <x v="3"/>
    <n v="23.154407787993513"/>
  </r>
  <r>
    <x v="714"/>
    <x v="0"/>
    <x v="3"/>
    <x v="6"/>
    <n v="60000"/>
    <n v="51497"/>
    <n v="84.9"/>
    <s v="Male"/>
    <s v="O-"/>
    <b v="1"/>
    <b v="0"/>
    <b v="1"/>
    <x v="8"/>
    <n v="20"/>
    <x v="0"/>
    <n v="32.350251486053949"/>
  </r>
  <r>
    <x v="715"/>
    <x v="0"/>
    <x v="0"/>
    <x v="3"/>
    <n v="36000"/>
    <n v="18567.12"/>
    <n v="84.3"/>
    <s v="Female"/>
    <s v="A-"/>
    <b v="0"/>
    <b v="0"/>
    <b v="1"/>
    <x v="1"/>
    <n v="12"/>
    <x v="0"/>
    <n v="30.226971207286027"/>
  </r>
  <r>
    <x v="716"/>
    <x v="0"/>
    <x v="2"/>
    <x v="4"/>
    <n v="250000"/>
    <n v="154206.1"/>
    <n v="57.7"/>
    <s v="Male"/>
    <s v="O-"/>
    <b v="0"/>
    <b v="0"/>
    <b v="1"/>
    <x v="12"/>
    <n v="3"/>
    <x v="3"/>
    <n v="20.443594104308396"/>
  </r>
  <r>
    <x v="717"/>
    <x v="1"/>
    <x v="2"/>
    <x v="2"/>
    <n v="3000"/>
    <n v="2193.54"/>
    <n v="71.900000000000006"/>
    <s v="Male"/>
    <s v="O+"/>
    <b v="0"/>
    <b v="0"/>
    <b v="1"/>
    <x v="12"/>
    <n v="12"/>
    <x v="0"/>
    <n v="28.085937499999996"/>
  </r>
  <r>
    <x v="718"/>
    <x v="2"/>
    <x v="3"/>
    <x v="6"/>
    <n v="100"/>
    <n v="65.45"/>
    <n v="94.9"/>
    <s v="Male"/>
    <s v="B+"/>
    <b v="0"/>
    <b v="0"/>
    <b v="1"/>
    <x v="14"/>
    <n v="20"/>
    <x v="0"/>
    <n v="34.857667584940316"/>
  </r>
  <r>
    <x v="719"/>
    <x v="2"/>
    <x v="0"/>
    <x v="5"/>
    <n v="800"/>
    <n v="557.95000000000005"/>
    <n v="80.8"/>
    <s v="Female"/>
    <s v="B+"/>
    <b v="1"/>
    <b v="0"/>
    <b v="1"/>
    <x v="13"/>
    <n v="40"/>
    <x v="2"/>
    <n v="31.17163689672466"/>
  </r>
  <r>
    <x v="720"/>
    <x v="1"/>
    <x v="1"/>
    <x v="7"/>
    <n v="500"/>
    <n v="366.9"/>
    <n v="79.2"/>
    <s v="Female"/>
    <s v="O+"/>
    <b v="0"/>
    <b v="0"/>
    <b v="1"/>
    <x v="13"/>
    <n v="15"/>
    <x v="0"/>
    <n v="28.398293233891501"/>
  </r>
  <r>
    <x v="721"/>
    <x v="2"/>
    <x v="0"/>
    <x v="3"/>
    <n v="20000"/>
    <n v="15172.92"/>
    <n v="85.8"/>
    <s v="Female"/>
    <s v="B+"/>
    <b v="0"/>
    <b v="0"/>
    <b v="1"/>
    <x v="3"/>
    <n v="25"/>
    <x v="0"/>
    <n v="29.688581314878896"/>
  </r>
  <r>
    <x v="722"/>
    <x v="2"/>
    <x v="3"/>
    <x v="6"/>
    <n v="100"/>
    <n v="87.14"/>
    <n v="89.2"/>
    <s v="Female"/>
    <s v="A-"/>
    <b v="0"/>
    <b v="0"/>
    <b v="1"/>
    <x v="11"/>
    <n v="12"/>
    <x v="0"/>
    <n v="28.472022726547287"/>
  </r>
  <r>
    <x v="723"/>
    <x v="0"/>
    <x v="0"/>
    <x v="0"/>
    <n v="20000"/>
    <n v="13300.26"/>
    <n v="53.3"/>
    <s v="Male"/>
    <s v="A-"/>
    <b v="0"/>
    <b v="0"/>
    <b v="1"/>
    <x v="3"/>
    <n v="40"/>
    <x v="2"/>
    <n v="23.688888888888886"/>
  </r>
  <r>
    <x v="724"/>
    <x v="2"/>
    <x v="0"/>
    <x v="5"/>
    <n v="24000"/>
    <n v="14020.68"/>
    <n v="66.099999999999994"/>
    <s v="Female"/>
    <s v="B-"/>
    <b v="1"/>
    <b v="0"/>
    <b v="1"/>
    <x v="12"/>
    <n v="25"/>
    <x v="0"/>
    <n v="22.343158464034612"/>
  </r>
  <r>
    <x v="725"/>
    <x v="1"/>
    <x v="0"/>
    <x v="5"/>
    <n v="24000"/>
    <n v="0"/>
    <n v="70.400000000000006"/>
    <s v="Female"/>
    <s v="B+"/>
    <b v="0"/>
    <b v="0"/>
    <b v="0"/>
    <x v="4"/>
    <n v="7"/>
    <x v="4"/>
    <n v="28.200608876782564"/>
  </r>
  <r>
    <x v="726"/>
    <x v="0"/>
    <x v="0"/>
    <x v="0"/>
    <n v="12000"/>
    <n v="8729.76"/>
    <n v="95.6"/>
    <s v="Female"/>
    <s v="AB-"/>
    <b v="0"/>
    <b v="1"/>
    <b v="1"/>
    <x v="10"/>
    <n v="3"/>
    <x v="3"/>
    <n v="33.472217359336163"/>
  </r>
  <r>
    <x v="727"/>
    <x v="0"/>
    <x v="2"/>
    <x v="2"/>
    <n v="24000"/>
    <n v="12841.380000000001"/>
    <n v="57.6"/>
    <s v="Male"/>
    <s v="O-"/>
    <b v="0"/>
    <b v="0"/>
    <b v="1"/>
    <x v="12"/>
    <n v="15"/>
    <x v="0"/>
    <n v="20.902888663086081"/>
  </r>
  <r>
    <x v="728"/>
    <x v="1"/>
    <x v="1"/>
    <x v="7"/>
    <n v="90000"/>
    <n v="60509.45"/>
    <n v="46.5"/>
    <s v="Male"/>
    <s v="AB-"/>
    <b v="0"/>
    <b v="1"/>
    <b v="1"/>
    <x v="0"/>
    <n v="30"/>
    <x v="2"/>
    <n v="20.393842375334415"/>
  </r>
  <r>
    <x v="729"/>
    <x v="0"/>
    <x v="0"/>
    <x v="3"/>
    <n v="90000"/>
    <n v="0"/>
    <n v="73.900000000000006"/>
    <s v="Male"/>
    <s v="A+"/>
    <b v="0"/>
    <b v="0"/>
    <b v="0"/>
    <x v="12"/>
    <n v="40"/>
    <x v="2"/>
    <n v="28.158817253467458"/>
  </r>
  <r>
    <x v="730"/>
    <x v="2"/>
    <x v="1"/>
    <x v="7"/>
    <n v="60000"/>
    <n v="38631.699999999997"/>
    <n v="79.8"/>
    <s v="Female"/>
    <s v="O-"/>
    <b v="0"/>
    <b v="0"/>
    <b v="1"/>
    <x v="1"/>
    <n v="15"/>
    <x v="0"/>
    <n v="29.669839381320646"/>
  </r>
  <r>
    <x v="731"/>
    <x v="0"/>
    <x v="1"/>
    <x v="7"/>
    <n v="48000"/>
    <n v="29553.119999999999"/>
    <n v="91.3"/>
    <s v="Female"/>
    <s v="B+"/>
    <b v="1"/>
    <b v="0"/>
    <b v="1"/>
    <x v="15"/>
    <n v="12"/>
    <x v="0"/>
    <n v="29.812244897959182"/>
  </r>
  <r>
    <x v="732"/>
    <x v="0"/>
    <x v="1"/>
    <x v="7"/>
    <n v="800"/>
    <n v="663.33"/>
    <n v="75.3"/>
    <s v="Male"/>
    <s v="A+"/>
    <b v="1"/>
    <b v="0"/>
    <b v="1"/>
    <x v="4"/>
    <n v="15"/>
    <x v="0"/>
    <n v="23.501139165444275"/>
  </r>
  <r>
    <x v="733"/>
    <x v="1"/>
    <x v="0"/>
    <x v="0"/>
    <n v="40000"/>
    <n v="24648.699999999997"/>
    <n v="79.099999999999994"/>
    <s v="Female"/>
    <s v="AB-"/>
    <b v="0"/>
    <b v="0"/>
    <b v="1"/>
    <x v="11"/>
    <n v="9"/>
    <x v="4"/>
    <n v="30.898437499999993"/>
  </r>
  <r>
    <x v="734"/>
    <x v="0"/>
    <x v="0"/>
    <x v="5"/>
    <n v="12000"/>
    <n v="10012.26"/>
    <n v="63.8"/>
    <s v="Male"/>
    <s v="O+"/>
    <b v="0"/>
    <b v="0"/>
    <b v="1"/>
    <x v="3"/>
    <n v="20"/>
    <x v="0"/>
    <n v="24.310318549001671"/>
  </r>
  <r>
    <x v="735"/>
    <x v="0"/>
    <x v="3"/>
    <x v="6"/>
    <n v="15000"/>
    <n v="10751.5"/>
    <n v="65.099999999999994"/>
    <s v="Male"/>
    <s v="O-"/>
    <b v="0"/>
    <b v="0"/>
    <b v="1"/>
    <x v="13"/>
    <n v="7"/>
    <x v="4"/>
    <n v="22.793319561640001"/>
  </r>
  <r>
    <x v="736"/>
    <x v="2"/>
    <x v="3"/>
    <x v="6"/>
    <n v="12000"/>
    <n v="10198.380000000001"/>
    <n v="65.400000000000006"/>
    <s v="Female"/>
    <s v="O-"/>
    <b v="0"/>
    <b v="0"/>
    <b v="1"/>
    <x v="10"/>
    <n v="20"/>
    <x v="0"/>
    <n v="20.875227425069426"/>
  </r>
  <r>
    <x v="737"/>
    <x v="2"/>
    <x v="0"/>
    <x v="3"/>
    <n v="20000"/>
    <n v="10425.280000000001"/>
    <n v="86.7"/>
    <s v="Male"/>
    <s v="A-"/>
    <b v="0"/>
    <b v="0"/>
    <b v="1"/>
    <x v="14"/>
    <n v="3"/>
    <x v="3"/>
    <n v="29.650148763722175"/>
  </r>
  <r>
    <x v="738"/>
    <x v="0"/>
    <x v="2"/>
    <x v="2"/>
    <n v="45000"/>
    <n v="0"/>
    <n v="82.9"/>
    <s v="Female"/>
    <s v="O-"/>
    <b v="0"/>
    <b v="0"/>
    <b v="0"/>
    <x v="10"/>
    <n v="25"/>
    <x v="0"/>
    <n v="30.084192190448544"/>
  </r>
  <r>
    <x v="739"/>
    <x v="0"/>
    <x v="1"/>
    <x v="7"/>
    <n v="24000"/>
    <n v="0"/>
    <n v="68.3"/>
    <s v="Female"/>
    <s v="B-"/>
    <b v="0"/>
    <b v="0"/>
    <b v="0"/>
    <x v="9"/>
    <n v="7"/>
    <x v="4"/>
    <n v="25.706650607851255"/>
  </r>
  <r>
    <x v="740"/>
    <x v="0"/>
    <x v="0"/>
    <x v="3"/>
    <n v="90000"/>
    <n v="66268.25"/>
    <n v="91.6"/>
    <s v="Female"/>
    <s v="A-"/>
    <b v="1"/>
    <b v="0"/>
    <b v="1"/>
    <x v="3"/>
    <n v="5"/>
    <x v="3"/>
    <n v="33.645546372819105"/>
  </r>
  <r>
    <x v="741"/>
    <x v="0"/>
    <x v="2"/>
    <x v="4"/>
    <n v="3000"/>
    <n v="1767.42"/>
    <n v="66.8"/>
    <s v="Male"/>
    <s v="A-"/>
    <b v="1"/>
    <b v="0"/>
    <b v="1"/>
    <x v="16"/>
    <n v="3"/>
    <x v="3"/>
    <n v="23.952095808383234"/>
  </r>
  <r>
    <x v="742"/>
    <x v="2"/>
    <x v="2"/>
    <x v="4"/>
    <n v="20000"/>
    <n v="10044.68"/>
    <n v="87.4"/>
    <s v="Female"/>
    <s v="B+"/>
    <b v="0"/>
    <b v="1"/>
    <b v="1"/>
    <x v="3"/>
    <n v="2"/>
    <x v="1"/>
    <n v="29.2024457883658"/>
  </r>
  <r>
    <x v="743"/>
    <x v="0"/>
    <x v="1"/>
    <x v="1"/>
    <n v="3000"/>
    <n v="2420.9700000000003"/>
    <n v="85.8"/>
    <s v="Male"/>
    <s v="A-"/>
    <b v="1"/>
    <b v="0"/>
    <b v="1"/>
    <x v="2"/>
    <n v="25"/>
    <x v="0"/>
    <n v="29.342361752334053"/>
  </r>
  <r>
    <x v="744"/>
    <x v="2"/>
    <x v="2"/>
    <x v="4"/>
    <n v="12000"/>
    <n v="7689"/>
    <n v="75.400000000000006"/>
    <s v="Female"/>
    <s v="AB-"/>
    <b v="1"/>
    <b v="0"/>
    <b v="1"/>
    <x v="12"/>
    <n v="0.5"/>
    <x v="1"/>
    <n v="24.620408163265306"/>
  </r>
  <r>
    <x v="745"/>
    <x v="2"/>
    <x v="0"/>
    <x v="5"/>
    <n v="500"/>
    <n v="405.67"/>
    <n v="77.900000000000006"/>
    <s v="Female"/>
    <s v="O+"/>
    <b v="0"/>
    <b v="0"/>
    <b v="1"/>
    <x v="6"/>
    <n v="20"/>
    <x v="0"/>
    <n v="24.3125994819138"/>
  </r>
  <r>
    <x v="746"/>
    <x v="2"/>
    <x v="0"/>
    <x v="5"/>
    <n v="300000"/>
    <n v="0"/>
    <n v="97.6"/>
    <s v="Female"/>
    <s v="O-"/>
    <b v="0"/>
    <b v="0"/>
    <b v="0"/>
    <x v="10"/>
    <n v="40"/>
    <x v="2"/>
    <n v="30.804191389976012"/>
  </r>
  <r>
    <x v="747"/>
    <x v="2"/>
    <x v="1"/>
    <x v="7"/>
    <n v="200000"/>
    <n v="141389.44"/>
    <n v="97.1"/>
    <s v="Female"/>
    <s v="O+"/>
    <b v="0"/>
    <b v="0"/>
    <b v="1"/>
    <x v="2"/>
    <n v="20"/>
    <x v="0"/>
    <n v="30.304921818919507"/>
  </r>
  <r>
    <x v="748"/>
    <x v="0"/>
    <x v="0"/>
    <x v="5"/>
    <n v="240000"/>
    <n v="211079.16"/>
    <n v="73"/>
    <s v="Male"/>
    <s v="A-"/>
    <b v="1"/>
    <b v="0"/>
    <b v="1"/>
    <x v="8"/>
    <n v="25"/>
    <x v="0"/>
    <n v="28.515624999999993"/>
  </r>
  <r>
    <x v="749"/>
    <x v="1"/>
    <x v="3"/>
    <x v="6"/>
    <n v="100"/>
    <n v="0"/>
    <n v="95.1"/>
    <s v="Male"/>
    <s v="O+"/>
    <b v="0"/>
    <b v="0"/>
    <b v="0"/>
    <x v="14"/>
    <n v="15"/>
    <x v="0"/>
    <n v="33.694727891156468"/>
  </r>
  <r>
    <x v="750"/>
    <x v="1"/>
    <x v="1"/>
    <x v="1"/>
    <n v="20000"/>
    <n v="15758.62"/>
    <n v="84.2"/>
    <s v="Male"/>
    <s v="A-"/>
    <b v="1"/>
    <b v="1"/>
    <b v="1"/>
    <x v="5"/>
    <n v="120"/>
    <x v="6"/>
    <n v="30.927456382001839"/>
  </r>
  <r>
    <x v="751"/>
    <x v="0"/>
    <x v="0"/>
    <x v="3"/>
    <n v="18000"/>
    <n v="13560.54"/>
    <n v="84.8"/>
    <s v="Male"/>
    <s v="O-"/>
    <b v="0"/>
    <b v="0"/>
    <b v="1"/>
    <x v="10"/>
    <n v="20"/>
    <x v="0"/>
    <n v="33.968915237942632"/>
  </r>
  <r>
    <x v="752"/>
    <x v="1"/>
    <x v="0"/>
    <x v="0"/>
    <n v="32000"/>
    <n v="27093.279999999999"/>
    <n v="68.900000000000006"/>
    <s v="Male"/>
    <s v="O-"/>
    <b v="0"/>
    <b v="0"/>
    <b v="1"/>
    <x v="3"/>
    <n v="9"/>
    <x v="4"/>
    <n v="26.580764630994175"/>
  </r>
  <r>
    <x v="753"/>
    <x v="2"/>
    <x v="3"/>
    <x v="6"/>
    <n v="24000"/>
    <n v="13327.14"/>
    <n v="70.7"/>
    <s v="Female"/>
    <s v="O-"/>
    <b v="0"/>
    <b v="0"/>
    <b v="1"/>
    <x v="15"/>
    <n v="40"/>
    <x v="2"/>
    <n v="23.622573423769587"/>
  </r>
  <r>
    <x v="754"/>
    <x v="0"/>
    <x v="2"/>
    <x v="4"/>
    <n v="20000"/>
    <n v="11426.44"/>
    <n v="60.8"/>
    <s v="Female"/>
    <s v="B-"/>
    <b v="0"/>
    <b v="0"/>
    <b v="1"/>
    <x v="14"/>
    <n v="40"/>
    <x v="2"/>
    <n v="24.359477647812845"/>
  </r>
  <r>
    <x v="755"/>
    <x v="0"/>
    <x v="1"/>
    <x v="7"/>
    <n v="60000"/>
    <n v="0"/>
    <n v="58"/>
    <s v="Female"/>
    <s v="O-"/>
    <b v="0"/>
    <b v="1"/>
    <b v="0"/>
    <x v="8"/>
    <n v="30"/>
    <x v="2"/>
    <n v="22.942130453700404"/>
  </r>
  <r>
    <x v="756"/>
    <x v="2"/>
    <x v="0"/>
    <x v="0"/>
    <n v="15000"/>
    <n v="12315.599999999999"/>
    <n v="86.6"/>
    <s v="Female"/>
    <s v="AB+"/>
    <b v="0"/>
    <b v="0"/>
    <b v="1"/>
    <x v="6"/>
    <n v="20"/>
    <x v="0"/>
    <n v="31.426912469153724"/>
  </r>
  <r>
    <x v="757"/>
    <x v="2"/>
    <x v="1"/>
    <x v="7"/>
    <n v="12000"/>
    <n v="9147.9000000000015"/>
    <n v="89.9"/>
    <s v="Male"/>
    <s v="B+"/>
    <b v="1"/>
    <b v="0"/>
    <b v="1"/>
    <x v="12"/>
    <n v="25"/>
    <x v="0"/>
    <n v="33.021120293847574"/>
  </r>
  <r>
    <x v="758"/>
    <x v="0"/>
    <x v="2"/>
    <x v="2"/>
    <n v="18000"/>
    <n v="0"/>
    <n v="77.8"/>
    <s v="Female"/>
    <s v="A+"/>
    <b v="0"/>
    <b v="1"/>
    <b v="0"/>
    <x v="0"/>
    <n v="3"/>
    <x v="3"/>
    <n v="31.16487742348982"/>
  </r>
  <r>
    <x v="759"/>
    <x v="2"/>
    <x v="0"/>
    <x v="0"/>
    <n v="240000"/>
    <n v="167045.76000000001"/>
    <n v="105.8"/>
    <s v="Female"/>
    <s v="AB+"/>
    <b v="0"/>
    <b v="0"/>
    <b v="1"/>
    <x v="13"/>
    <n v="2"/>
    <x v="1"/>
    <n v="33.392248453478096"/>
  </r>
  <r>
    <x v="760"/>
    <x v="0"/>
    <x v="3"/>
    <x v="6"/>
    <n v="72000"/>
    <n v="54255.64"/>
    <n v="68.7"/>
    <s v="Female"/>
    <s v="O-"/>
    <b v="0"/>
    <b v="0"/>
    <b v="1"/>
    <x v="1"/>
    <n v="5"/>
    <x v="3"/>
    <n v="26.177411979881111"/>
  </r>
  <r>
    <x v="761"/>
    <x v="1"/>
    <x v="1"/>
    <x v="7"/>
    <n v="32000"/>
    <n v="28784.2"/>
    <n v="47"/>
    <s v="Male"/>
    <s v="AB-"/>
    <b v="0"/>
    <b v="0"/>
    <b v="1"/>
    <x v="16"/>
    <n v="7"/>
    <x v="4"/>
    <n v="20.077747874749029"/>
  </r>
  <r>
    <x v="762"/>
    <x v="1"/>
    <x v="1"/>
    <x v="1"/>
    <n v="12000"/>
    <n v="9897.48"/>
    <n v="56"/>
    <s v="Male"/>
    <s v="AB+"/>
    <b v="0"/>
    <b v="0"/>
    <b v="1"/>
    <x v="9"/>
    <n v="30"/>
    <x v="2"/>
    <n v="23.92242299970097"/>
  </r>
  <r>
    <x v="763"/>
    <x v="0"/>
    <x v="1"/>
    <x v="7"/>
    <n v="240000"/>
    <n v="180338.76"/>
    <n v="92.3"/>
    <s v="Female"/>
    <s v="AB+"/>
    <b v="0"/>
    <b v="1"/>
    <b v="1"/>
    <x v="1"/>
    <n v="7"/>
    <x v="4"/>
    <n v="30.138775510204081"/>
  </r>
  <r>
    <x v="764"/>
    <x v="2"/>
    <x v="0"/>
    <x v="0"/>
    <n v="200000"/>
    <n v="0"/>
    <n v="74.7"/>
    <s v="Female"/>
    <s v="AB+"/>
    <b v="0"/>
    <b v="1"/>
    <b v="0"/>
    <x v="13"/>
    <n v="3"/>
    <x v="3"/>
    <n v="23.313879092412847"/>
  </r>
  <r>
    <x v="765"/>
    <x v="0"/>
    <x v="2"/>
    <x v="4"/>
    <n v="3000"/>
    <n v="0"/>
    <n v="69.8"/>
    <s v="Male"/>
    <s v="B-"/>
    <b v="1"/>
    <b v="1"/>
    <b v="0"/>
    <x v="5"/>
    <n v="2"/>
    <x v="1"/>
    <n v="29.431607353685276"/>
  </r>
  <r>
    <x v="766"/>
    <x v="0"/>
    <x v="0"/>
    <x v="3"/>
    <n v="20000"/>
    <n v="11516.22"/>
    <n v="91"/>
    <s v="Female"/>
    <s v="B+"/>
    <b v="0"/>
    <b v="1"/>
    <b v="1"/>
    <x v="6"/>
    <n v="30"/>
    <x v="2"/>
    <n v="33.834027364663896"/>
  </r>
  <r>
    <x v="767"/>
    <x v="2"/>
    <x v="0"/>
    <x v="3"/>
    <n v="15000"/>
    <n v="9725.4499999999989"/>
    <n v="70.099999999999994"/>
    <s v="Male"/>
    <s v="A+"/>
    <b v="1"/>
    <b v="1"/>
    <b v="1"/>
    <x v="1"/>
    <n v="20"/>
    <x v="0"/>
    <n v="23.422098967556547"/>
  </r>
  <r>
    <x v="768"/>
    <x v="0"/>
    <x v="2"/>
    <x v="4"/>
    <n v="72000"/>
    <n v="62499.040000000001"/>
    <n v="87"/>
    <s v="Male"/>
    <s v="AB-"/>
    <b v="0"/>
    <b v="1"/>
    <b v="1"/>
    <x v="13"/>
    <n v="0.5"/>
    <x v="1"/>
    <n v="33.150434385002278"/>
  </r>
  <r>
    <x v="769"/>
    <x v="0"/>
    <x v="0"/>
    <x v="0"/>
    <n v="12000"/>
    <n v="10477.24"/>
    <n v="86.4"/>
    <s v="Male"/>
    <s v="O+"/>
    <b v="0"/>
    <b v="1"/>
    <b v="1"/>
    <x v="10"/>
    <n v="15"/>
    <x v="0"/>
    <n v="32.123735871505062"/>
  </r>
  <r>
    <x v="770"/>
    <x v="2"/>
    <x v="2"/>
    <x v="4"/>
    <n v="1600"/>
    <n v="0"/>
    <n v="77.400000000000006"/>
    <s v="Male"/>
    <s v="A-"/>
    <b v="0"/>
    <b v="0"/>
    <b v="0"/>
    <x v="3"/>
    <n v="2"/>
    <x v="1"/>
    <n v="24.156549421054276"/>
  </r>
  <r>
    <x v="771"/>
    <x v="0"/>
    <x v="2"/>
    <x v="4"/>
    <n v="15000"/>
    <n v="8053.95"/>
    <n v="50.4"/>
    <s v="Male"/>
    <s v="O-"/>
    <b v="1"/>
    <b v="0"/>
    <b v="1"/>
    <x v="5"/>
    <n v="0.5"/>
    <x v="1"/>
    <n v="22.4"/>
  </r>
  <r>
    <x v="772"/>
    <x v="1"/>
    <x v="1"/>
    <x v="1"/>
    <n v="32000"/>
    <n v="22571.599999999999"/>
    <n v="75.900000000000006"/>
    <s v="Female"/>
    <s v="B+"/>
    <b v="1"/>
    <b v="0"/>
    <b v="1"/>
    <x v="11"/>
    <n v="9"/>
    <x v="4"/>
    <n v="31.18836291913215"/>
  </r>
  <r>
    <x v="773"/>
    <x v="2"/>
    <x v="1"/>
    <x v="7"/>
    <n v="90000"/>
    <n v="0"/>
    <n v="88.9"/>
    <s v="Female"/>
    <s v="AB+"/>
    <b v="1"/>
    <b v="1"/>
    <b v="0"/>
    <x v="15"/>
    <n v="9"/>
    <x v="4"/>
    <n v="34.29651633810424"/>
  </r>
  <r>
    <x v="774"/>
    <x v="2"/>
    <x v="0"/>
    <x v="5"/>
    <n v="12000"/>
    <n v="6521.22"/>
    <n v="55.4"/>
    <s v="Female"/>
    <s v="B-"/>
    <b v="0"/>
    <b v="1"/>
    <b v="1"/>
    <x v="15"/>
    <n v="7"/>
    <x v="4"/>
    <n v="20.104514443315431"/>
  </r>
  <r>
    <x v="775"/>
    <x v="0"/>
    <x v="1"/>
    <x v="7"/>
    <n v="12000"/>
    <n v="0"/>
    <n v="98.2"/>
    <s v="Female"/>
    <s v="B-"/>
    <b v="0"/>
    <b v="0"/>
    <b v="0"/>
    <x v="9"/>
    <n v="40"/>
    <x v="2"/>
    <n v="31.701962809917358"/>
  </r>
  <r>
    <x v="776"/>
    <x v="0"/>
    <x v="1"/>
    <x v="7"/>
    <n v="240000"/>
    <n v="194104.2"/>
    <n v="86.2"/>
    <s v="Female"/>
    <s v="B+"/>
    <b v="0"/>
    <b v="1"/>
    <b v="1"/>
    <x v="14"/>
    <n v="30"/>
    <x v="2"/>
    <n v="30.541383219954653"/>
  </r>
  <r>
    <x v="777"/>
    <x v="0"/>
    <x v="1"/>
    <x v="7"/>
    <n v="40000"/>
    <n v="0"/>
    <n v="77.7"/>
    <s v="Female"/>
    <s v="AB+"/>
    <b v="1"/>
    <b v="1"/>
    <b v="0"/>
    <x v="13"/>
    <n v="5"/>
    <x v="3"/>
    <n v="28.197125852808828"/>
  </r>
  <r>
    <x v="778"/>
    <x v="2"/>
    <x v="3"/>
    <x v="6"/>
    <n v="240000"/>
    <n v="0"/>
    <n v="89.8"/>
    <s v="Female"/>
    <s v="A-"/>
    <b v="0"/>
    <b v="0"/>
    <b v="0"/>
    <x v="11"/>
    <n v="30"/>
    <x v="2"/>
    <n v="28.026590930370464"/>
  </r>
  <r>
    <x v="779"/>
    <x v="2"/>
    <x v="0"/>
    <x v="0"/>
    <n v="90000"/>
    <n v="77124.45"/>
    <n v="87.7"/>
    <s v="Female"/>
    <s v="AB+"/>
    <b v="0"/>
    <b v="0"/>
    <b v="1"/>
    <x v="9"/>
    <n v="120"/>
    <x v="6"/>
    <n v="33.417162017985056"/>
  </r>
  <r>
    <x v="780"/>
    <x v="1"/>
    <x v="0"/>
    <x v="3"/>
    <n v="4000"/>
    <n v="3240.2"/>
    <n v="56"/>
    <s v="Male"/>
    <s v="B+"/>
    <b v="0"/>
    <b v="1"/>
    <b v="1"/>
    <x v="10"/>
    <n v="7"/>
    <x v="4"/>
    <n v="21.874999999999996"/>
  </r>
  <r>
    <x v="781"/>
    <x v="0"/>
    <x v="0"/>
    <x v="0"/>
    <n v="45000"/>
    <n v="29182.86"/>
    <n v="56.2"/>
    <s v="Female"/>
    <s v="O-"/>
    <b v="1"/>
    <b v="1"/>
    <b v="1"/>
    <x v="14"/>
    <n v="15"/>
    <x v="0"/>
    <n v="24.977777777777778"/>
  </r>
  <r>
    <x v="782"/>
    <x v="3"/>
    <x v="0"/>
    <x v="3"/>
    <n v="100"/>
    <n v="0"/>
    <n v="87.5"/>
    <s v="Female"/>
    <s v="AB-"/>
    <b v="0"/>
    <b v="0"/>
    <b v="0"/>
    <x v="1"/>
    <n v="40"/>
    <x v="2"/>
    <n v="32.933117543001245"/>
  </r>
  <r>
    <x v="783"/>
    <x v="0"/>
    <x v="2"/>
    <x v="2"/>
    <n v="72000"/>
    <n v="51103.32"/>
    <n v="62.5"/>
    <s v="Male"/>
    <s v="O-"/>
    <b v="0"/>
    <b v="0"/>
    <b v="1"/>
    <x v="13"/>
    <n v="15"/>
    <x v="0"/>
    <n v="20.882755855524742"/>
  </r>
  <r>
    <x v="784"/>
    <x v="1"/>
    <x v="2"/>
    <x v="4"/>
    <n v="3000"/>
    <n v="2647.71"/>
    <n v="74.3"/>
    <s v="Female"/>
    <s v="A-"/>
    <b v="0"/>
    <b v="0"/>
    <b v="1"/>
    <x v="13"/>
    <n v="2"/>
    <x v="1"/>
    <n v="31.739929087103249"/>
  </r>
  <r>
    <x v="785"/>
    <x v="2"/>
    <x v="0"/>
    <x v="3"/>
    <n v="500"/>
    <n v="0"/>
    <n v="95"/>
    <s v="Female"/>
    <s v="O+"/>
    <b v="1"/>
    <b v="0"/>
    <b v="0"/>
    <x v="0"/>
    <n v="30"/>
    <x v="2"/>
    <n v="31.37798916633637"/>
  </r>
  <r>
    <x v="786"/>
    <x v="1"/>
    <x v="0"/>
    <x v="3"/>
    <n v="32000"/>
    <n v="27234.04"/>
    <n v="81.099999999999994"/>
    <s v="Male"/>
    <s v="O+"/>
    <b v="0"/>
    <b v="1"/>
    <b v="1"/>
    <x v="11"/>
    <n v="20"/>
    <x v="0"/>
    <n v="29.079565420058085"/>
  </r>
  <r>
    <x v="787"/>
    <x v="4"/>
    <x v="3"/>
    <x v="6"/>
    <n v="40000"/>
    <n v="0"/>
    <n v="80.2"/>
    <s v="Male"/>
    <s v="A-"/>
    <b v="1"/>
    <b v="0"/>
    <b v="0"/>
    <x v="1"/>
    <n v="9"/>
    <x v="4"/>
    <n v="28.415532879818599"/>
  </r>
  <r>
    <x v="788"/>
    <x v="1"/>
    <x v="2"/>
    <x v="4"/>
    <n v="75000"/>
    <n v="0"/>
    <n v="70.599999999999994"/>
    <s v="Female"/>
    <s v="A+"/>
    <b v="1"/>
    <b v="0"/>
    <b v="0"/>
    <x v="0"/>
    <n v="3"/>
    <x v="3"/>
    <n v="29.010519395134775"/>
  </r>
  <r>
    <x v="789"/>
    <x v="2"/>
    <x v="1"/>
    <x v="7"/>
    <n v="12000"/>
    <n v="6106.7999999999993"/>
    <n v="56.7"/>
    <s v="Male"/>
    <s v="B+"/>
    <b v="0"/>
    <b v="0"/>
    <b v="1"/>
    <x v="5"/>
    <n v="5"/>
    <x v="3"/>
    <n v="21.604938271604937"/>
  </r>
  <r>
    <x v="790"/>
    <x v="0"/>
    <x v="0"/>
    <x v="5"/>
    <n v="32000"/>
    <n v="0"/>
    <n v="55.7"/>
    <s v="Female"/>
    <s v="A-"/>
    <b v="1"/>
    <b v="1"/>
    <b v="0"/>
    <x v="9"/>
    <n v="20"/>
    <x v="0"/>
    <n v="22.887902695595002"/>
  </r>
  <r>
    <x v="791"/>
    <x v="2"/>
    <x v="0"/>
    <x v="3"/>
    <n v="1000"/>
    <n v="788.3"/>
    <n v="91.3"/>
    <s v="Female"/>
    <s v="B+"/>
    <b v="1"/>
    <b v="0"/>
    <b v="1"/>
    <x v="9"/>
    <n v="4"/>
    <x v="3"/>
    <n v="33.945568114217735"/>
  </r>
  <r>
    <x v="792"/>
    <x v="3"/>
    <x v="0"/>
    <x v="0"/>
    <n v="30000"/>
    <n v="23372.489999999998"/>
    <n v="82"/>
    <s v="Female"/>
    <s v="O-"/>
    <b v="1"/>
    <b v="0"/>
    <b v="1"/>
    <x v="1"/>
    <n v="30"/>
    <x v="2"/>
    <n v="32.031249999999993"/>
  </r>
  <r>
    <x v="793"/>
    <x v="1"/>
    <x v="1"/>
    <x v="7"/>
    <n v="500"/>
    <n v="401.53"/>
    <n v="59.9"/>
    <s v="Female"/>
    <s v="O+"/>
    <b v="1"/>
    <b v="0"/>
    <b v="1"/>
    <x v="6"/>
    <n v="7"/>
    <x v="4"/>
    <n v="20.972655019081966"/>
  </r>
  <r>
    <x v="794"/>
    <x v="2"/>
    <x v="0"/>
    <x v="5"/>
    <n v="250000"/>
    <n v="164113.4"/>
    <n v="78.900000000000006"/>
    <s v="Male"/>
    <s v="AB+"/>
    <b v="1"/>
    <b v="0"/>
    <b v="1"/>
    <x v="14"/>
    <n v="250"/>
    <x v="5"/>
    <n v="29.696262561631983"/>
  </r>
  <r>
    <x v="795"/>
    <x v="2"/>
    <x v="0"/>
    <x v="0"/>
    <n v="3000"/>
    <n v="1659.81"/>
    <n v="84.1"/>
    <s v="Female"/>
    <s v="B+"/>
    <b v="0"/>
    <b v="0"/>
    <b v="1"/>
    <x v="4"/>
    <n v="40"/>
    <x v="2"/>
    <n v="28.760986286378717"/>
  </r>
  <r>
    <x v="796"/>
    <x v="2"/>
    <x v="3"/>
    <x v="6"/>
    <n v="200000"/>
    <n v="138011.92000000001"/>
    <n v="73.5"/>
    <s v="Female"/>
    <s v="O+"/>
    <b v="0"/>
    <b v="0"/>
    <b v="1"/>
    <x v="7"/>
    <n v="25"/>
    <x v="0"/>
    <n v="24.558120886097097"/>
  </r>
  <r>
    <x v="797"/>
    <x v="0"/>
    <x v="0"/>
    <x v="0"/>
    <n v="36000"/>
    <n v="27101.040000000001"/>
    <n v="64.2"/>
    <s v="Male"/>
    <s v="AB-"/>
    <b v="0"/>
    <b v="1"/>
    <b v="1"/>
    <x v="13"/>
    <n v="2"/>
    <x v="1"/>
    <n v="25.078124999999996"/>
  </r>
  <r>
    <x v="798"/>
    <x v="0"/>
    <x v="2"/>
    <x v="2"/>
    <n v="12000"/>
    <n v="8430.9000000000015"/>
    <n v="76.099999999999994"/>
    <s v="Female"/>
    <s v="AB-"/>
    <b v="1"/>
    <b v="0"/>
    <b v="1"/>
    <x v="10"/>
    <n v="25"/>
    <x v="0"/>
    <n v="30.483896811408421"/>
  </r>
  <r>
    <x v="799"/>
    <x v="0"/>
    <x v="1"/>
    <x v="7"/>
    <n v="15000"/>
    <n v="7930.4"/>
    <n v="57.1"/>
    <s v="Male"/>
    <s v="AB+"/>
    <b v="1"/>
    <b v="0"/>
    <b v="1"/>
    <x v="11"/>
    <n v="20"/>
    <x v="0"/>
    <n v="25.37777777777778"/>
  </r>
  <r>
    <x v="800"/>
    <x v="2"/>
    <x v="1"/>
    <x v="7"/>
    <n v="300000"/>
    <n v="0"/>
    <n v="67.5"/>
    <s v="Female"/>
    <s v="O-"/>
    <b v="0"/>
    <b v="0"/>
    <b v="0"/>
    <x v="15"/>
    <n v="15"/>
    <x v="0"/>
    <n v="26.367187499999996"/>
  </r>
  <r>
    <x v="801"/>
    <x v="2"/>
    <x v="1"/>
    <x v="7"/>
    <n v="500"/>
    <n v="307.77999999999997"/>
    <n v="92.2"/>
    <s v="Male"/>
    <s v="O-"/>
    <b v="1"/>
    <b v="0"/>
    <b v="1"/>
    <x v="14"/>
    <n v="20"/>
    <x v="0"/>
    <n v="31.531069388871792"/>
  </r>
  <r>
    <x v="802"/>
    <x v="1"/>
    <x v="3"/>
    <x v="6"/>
    <n v="60000"/>
    <n v="34598.1"/>
    <n v="69.7"/>
    <s v="Male"/>
    <s v="O-"/>
    <b v="1"/>
    <b v="1"/>
    <b v="1"/>
    <x v="3"/>
    <n v="25"/>
    <x v="0"/>
    <n v="25.293946871824652"/>
  </r>
  <r>
    <x v="803"/>
    <x v="4"/>
    <x v="0"/>
    <x v="3"/>
    <n v="48000"/>
    <n v="41058.559999999998"/>
    <n v="75.7"/>
    <s v="Female"/>
    <s v="O-"/>
    <b v="0"/>
    <b v="0"/>
    <b v="1"/>
    <x v="12"/>
    <n v="7"/>
    <x v="4"/>
    <n v="28.844688309708882"/>
  </r>
  <r>
    <x v="804"/>
    <x v="0"/>
    <x v="2"/>
    <x v="2"/>
    <n v="24000"/>
    <n v="15079.59"/>
    <n v="91"/>
    <s v="Female"/>
    <s v="A-"/>
    <b v="1"/>
    <b v="1"/>
    <b v="1"/>
    <x v="12"/>
    <n v="40"/>
    <x v="2"/>
    <n v="33.425160697887975"/>
  </r>
  <r>
    <x v="805"/>
    <x v="0"/>
    <x v="2"/>
    <x v="2"/>
    <n v="3000"/>
    <n v="2123.9700000000003"/>
    <n v="76.400000000000006"/>
    <s v="Male"/>
    <s v="A-"/>
    <b v="0"/>
    <b v="1"/>
    <b v="1"/>
    <x v="16"/>
    <n v="25"/>
    <x v="0"/>
    <n v="26.749763663737269"/>
  </r>
  <r>
    <x v="806"/>
    <x v="2"/>
    <x v="3"/>
    <x v="6"/>
    <n v="800"/>
    <n v="689.34"/>
    <n v="83.8"/>
    <s v="Male"/>
    <s v="O-"/>
    <b v="0"/>
    <b v="0"/>
    <b v="1"/>
    <x v="8"/>
    <n v="20"/>
    <x v="0"/>
    <n v="28.658390615916009"/>
  </r>
  <r>
    <x v="807"/>
    <x v="4"/>
    <x v="0"/>
    <x v="5"/>
    <n v="15000"/>
    <n v="9070.75"/>
    <n v="82.5"/>
    <s v="Female"/>
    <s v="A+"/>
    <b v="0"/>
    <b v="0"/>
    <b v="1"/>
    <x v="13"/>
    <n v="20"/>
    <x v="0"/>
    <n v="32.226562499999993"/>
  </r>
  <r>
    <x v="808"/>
    <x v="0"/>
    <x v="1"/>
    <x v="1"/>
    <n v="12000"/>
    <n v="0"/>
    <n v="55.7"/>
    <s v="Male"/>
    <s v="A-"/>
    <b v="0"/>
    <b v="1"/>
    <b v="0"/>
    <x v="8"/>
    <n v="7"/>
    <x v="4"/>
    <n v="21.223898795915254"/>
  </r>
  <r>
    <x v="809"/>
    <x v="2"/>
    <x v="0"/>
    <x v="5"/>
    <n v="24000"/>
    <n v="21522.510000000002"/>
    <n v="76.400000000000006"/>
    <s v="Female"/>
    <s v="B+"/>
    <b v="1"/>
    <b v="0"/>
    <b v="1"/>
    <x v="1"/>
    <n v="12"/>
    <x v="0"/>
    <n v="29.474171521160446"/>
  </r>
  <r>
    <x v="810"/>
    <x v="0"/>
    <x v="1"/>
    <x v="7"/>
    <n v="800"/>
    <n v="641.27"/>
    <n v="65.2"/>
    <s v="Male"/>
    <s v="B-"/>
    <b v="0"/>
    <b v="0"/>
    <b v="1"/>
    <x v="1"/>
    <n v="20"/>
    <x v="0"/>
    <n v="23.100907029478464"/>
  </r>
  <r>
    <x v="811"/>
    <x v="2"/>
    <x v="3"/>
    <x v="6"/>
    <n v="60000"/>
    <n v="30478.600000000002"/>
    <n v="74"/>
    <s v="Female"/>
    <s v="AB-"/>
    <b v="1"/>
    <b v="1"/>
    <b v="1"/>
    <x v="12"/>
    <n v="25"/>
    <x v="0"/>
    <n v="24.725182932941294"/>
  </r>
  <r>
    <x v="812"/>
    <x v="2"/>
    <x v="2"/>
    <x v="2"/>
    <n v="250000"/>
    <n v="148709.1"/>
    <n v="109.1"/>
    <s v="Male"/>
    <s v="O-"/>
    <s v="No"/>
    <s v="No"/>
    <b v="1"/>
    <x v="6"/>
    <n v="20"/>
    <x v="0"/>
    <n v="34.433783613180154"/>
  </r>
  <r>
    <x v="813"/>
    <x v="1"/>
    <x v="1"/>
    <x v="7"/>
    <n v="36000"/>
    <n v="28755.81"/>
    <n v="95.5"/>
    <s v="Male"/>
    <s v="AB+"/>
    <b v="0"/>
    <b v="0"/>
    <b v="1"/>
    <x v="0"/>
    <n v="7"/>
    <x v="4"/>
    <n v="34.656699085498623"/>
  </r>
  <r>
    <x v="814"/>
    <x v="0"/>
    <x v="3"/>
    <x v="6"/>
    <n v="3000"/>
    <n v="2108.46"/>
    <n v="61.6"/>
    <s v="Male"/>
    <s v="A-"/>
    <b v="1"/>
    <b v="0"/>
    <b v="1"/>
    <x v="3"/>
    <n v="120"/>
    <x v="6"/>
    <n v="25.312294543063771"/>
  </r>
  <r>
    <x v="815"/>
    <x v="2"/>
    <x v="2"/>
    <x v="2"/>
    <n v="12000"/>
    <n v="0"/>
    <n v="104.7"/>
    <s v="Male"/>
    <s v="O-"/>
    <b v="0"/>
    <b v="0"/>
    <b v="0"/>
    <x v="5"/>
    <n v="9"/>
    <x v="4"/>
    <n v="34.98279260917505"/>
  </r>
  <r>
    <x v="816"/>
    <x v="2"/>
    <x v="1"/>
    <x v="1"/>
    <n v="32000"/>
    <n v="23164.48"/>
    <n v="58.9"/>
    <s v="Male"/>
    <s v="B-"/>
    <b v="0"/>
    <b v="0"/>
    <b v="1"/>
    <x v="8"/>
    <n v="5"/>
    <x v="3"/>
    <n v="20.868764172335602"/>
  </r>
  <r>
    <x v="817"/>
    <x v="0"/>
    <x v="2"/>
    <x v="2"/>
    <n v="100"/>
    <n v="83.65"/>
    <n v="75.900000000000006"/>
    <s v="Female"/>
    <s v="A+"/>
    <b v="0"/>
    <b v="0"/>
    <b v="1"/>
    <x v="13"/>
    <n v="9"/>
    <x v="4"/>
    <n v="26.892006802721095"/>
  </r>
  <r>
    <x v="818"/>
    <x v="2"/>
    <x v="0"/>
    <x v="5"/>
    <n v="240000"/>
    <n v="211141.56"/>
    <n v="68.3"/>
    <s v="Male"/>
    <s v="B+"/>
    <b v="1"/>
    <b v="0"/>
    <b v="1"/>
    <x v="0"/>
    <n v="25"/>
    <x v="0"/>
    <n v="24.785890550152416"/>
  </r>
  <r>
    <x v="819"/>
    <x v="2"/>
    <x v="3"/>
    <x v="6"/>
    <n v="16000"/>
    <n v="11177.24"/>
    <n v="93.1"/>
    <s v="Male"/>
    <s v="A+"/>
    <b v="0"/>
    <b v="1"/>
    <b v="1"/>
    <x v="14"/>
    <n v="3"/>
    <x v="3"/>
    <n v="31.83885640025991"/>
  </r>
  <r>
    <x v="820"/>
    <x v="0"/>
    <x v="0"/>
    <x v="0"/>
    <n v="300000"/>
    <n v="0"/>
    <n v="105"/>
    <s v="Male"/>
    <s v="AB-"/>
    <b v="0"/>
    <b v="0"/>
    <b v="0"/>
    <x v="15"/>
    <n v="2"/>
    <x v="1"/>
    <n v="33.515273388872927"/>
  </r>
  <r>
    <x v="821"/>
    <x v="0"/>
    <x v="0"/>
    <x v="0"/>
    <n v="500"/>
    <n v="358.5"/>
    <n v="96.6"/>
    <s v="Female"/>
    <s v="B-"/>
    <b v="1"/>
    <b v="1"/>
    <b v="1"/>
    <x v="6"/>
    <n v="25"/>
    <x v="0"/>
    <n v="33.822345155981935"/>
  </r>
  <r>
    <x v="822"/>
    <x v="1"/>
    <x v="3"/>
    <x v="6"/>
    <n v="90000"/>
    <n v="69662"/>
    <n v="58.7"/>
    <s v="Male"/>
    <s v="AB-"/>
    <b v="0"/>
    <b v="0"/>
    <b v="1"/>
    <x v="11"/>
    <n v="40"/>
    <x v="2"/>
    <n v="21.561065197428839"/>
  </r>
  <r>
    <x v="823"/>
    <x v="2"/>
    <x v="3"/>
    <x v="6"/>
    <n v="100"/>
    <n v="67.66"/>
    <n v="76.7"/>
    <s v="Male"/>
    <s v="O+"/>
    <b v="1"/>
    <b v="1"/>
    <b v="1"/>
    <x v="9"/>
    <n v="12"/>
    <x v="0"/>
    <n v="29.225727785398561"/>
  </r>
  <r>
    <x v="824"/>
    <x v="2"/>
    <x v="1"/>
    <x v="1"/>
    <n v="240000"/>
    <n v="172631.04000000001"/>
    <n v="103.1"/>
    <s v="Male"/>
    <s v="AB+"/>
    <b v="0"/>
    <b v="0"/>
    <b v="1"/>
    <x v="15"/>
    <n v="40"/>
    <x v="2"/>
    <n v="33.283832644628099"/>
  </r>
  <r>
    <x v="825"/>
    <x v="0"/>
    <x v="0"/>
    <x v="3"/>
    <n v="40000"/>
    <n v="25682.5"/>
    <n v="78.400000000000006"/>
    <s v="Male"/>
    <s v="B+"/>
    <b v="0"/>
    <b v="1"/>
    <b v="1"/>
    <x v="14"/>
    <n v="0"/>
    <x v="1"/>
    <n v="26.500811249323963"/>
  </r>
  <r>
    <x v="826"/>
    <x v="1"/>
    <x v="2"/>
    <x v="4"/>
    <n v="30000"/>
    <n v="24743.82"/>
    <n v="69.900000000000006"/>
    <s v="Female"/>
    <s v="A-"/>
    <b v="0"/>
    <b v="0"/>
    <b v="1"/>
    <x v="11"/>
    <n v="1"/>
    <x v="1"/>
    <n v="28.722879684418146"/>
  </r>
  <r>
    <x v="827"/>
    <x v="0"/>
    <x v="0"/>
    <x v="3"/>
    <n v="500"/>
    <n v="314.77999999999997"/>
    <n v="75.2"/>
    <s v="Male"/>
    <s v="AB-"/>
    <b v="0"/>
    <b v="0"/>
    <b v="1"/>
    <x v="5"/>
    <n v="5"/>
    <x v="3"/>
    <n v="30.508337052213072"/>
  </r>
  <r>
    <x v="828"/>
    <x v="2"/>
    <x v="0"/>
    <x v="5"/>
    <n v="800"/>
    <n v="418.62"/>
    <n v="83.9"/>
    <s v="Female"/>
    <s v="A+"/>
    <b v="0"/>
    <b v="1"/>
    <b v="1"/>
    <x v="15"/>
    <n v="150"/>
    <x v="6"/>
    <n v="28.692589172736916"/>
  </r>
  <r>
    <x v="829"/>
    <x v="2"/>
    <x v="0"/>
    <x v="3"/>
    <n v="500"/>
    <n v="251.3"/>
    <n v="82"/>
    <s v="Male"/>
    <s v="AB-"/>
    <b v="1"/>
    <b v="0"/>
    <b v="1"/>
    <x v="6"/>
    <n v="15"/>
    <x v="0"/>
    <n v="32.031249999999993"/>
  </r>
  <r>
    <x v="830"/>
    <x v="2"/>
    <x v="2"/>
    <x v="4"/>
    <n v="30000"/>
    <n v="21453.75"/>
    <n v="85.5"/>
    <s v="Female"/>
    <s v="B-"/>
    <b v="0"/>
    <b v="1"/>
    <b v="1"/>
    <x v="3"/>
    <n v="2"/>
    <x v="1"/>
    <n v="31.789113622843551"/>
  </r>
  <r>
    <x v="831"/>
    <x v="0"/>
    <x v="0"/>
    <x v="3"/>
    <n v="12000"/>
    <n v="0"/>
    <n v="102.2"/>
    <s v="Male"/>
    <s v="O-"/>
    <b v="1"/>
    <b v="0"/>
    <b v="0"/>
    <x v="3"/>
    <n v="25"/>
    <x v="0"/>
    <n v="34.545700378583021"/>
  </r>
  <r>
    <x v="832"/>
    <x v="2"/>
    <x v="0"/>
    <x v="3"/>
    <n v="60000"/>
    <n v="44875.9"/>
    <n v="90.9"/>
    <s v="Male"/>
    <s v="B-"/>
    <b v="1"/>
    <b v="0"/>
    <b v="1"/>
    <x v="12"/>
    <n v="12"/>
    <x v="0"/>
    <n v="28.369901064261416"/>
  </r>
  <r>
    <x v="833"/>
    <x v="1"/>
    <x v="3"/>
    <x v="6"/>
    <n v="15000"/>
    <n v="8541.8499999999985"/>
    <n v="58.8"/>
    <s v="Female"/>
    <s v="AB-"/>
    <b v="0"/>
    <b v="0"/>
    <b v="1"/>
    <x v="3"/>
    <n v="120"/>
    <x v="6"/>
    <n v="23.258573632372133"/>
  </r>
  <r>
    <x v="834"/>
    <x v="0"/>
    <x v="0"/>
    <x v="0"/>
    <n v="250000"/>
    <n v="0"/>
    <n v="91.5"/>
    <s v="Female"/>
    <s v="A+"/>
    <b v="0"/>
    <b v="1"/>
    <b v="0"/>
    <x v="10"/>
    <n v="40"/>
    <x v="2"/>
    <n v="28.878929428102513"/>
  </r>
  <r>
    <x v="835"/>
    <x v="2"/>
    <x v="1"/>
    <x v="1"/>
    <n v="500"/>
    <n v="353.6"/>
    <n v="92.6"/>
    <s v="Male"/>
    <s v="AB-"/>
    <b v="0"/>
    <b v="0"/>
    <b v="1"/>
    <x v="6"/>
    <n v="20"/>
    <x v="0"/>
    <n v="30.236734693877548"/>
  </r>
  <r>
    <x v="836"/>
    <x v="4"/>
    <x v="0"/>
    <x v="5"/>
    <n v="1000"/>
    <n v="0"/>
    <n v="68.099999999999994"/>
    <s v="Male"/>
    <s v="AB+"/>
    <b v="0"/>
    <b v="0"/>
    <b v="0"/>
    <x v="6"/>
    <n v="25"/>
    <x v="0"/>
    <n v="24.418229409444582"/>
  </r>
  <r>
    <x v="837"/>
    <x v="1"/>
    <x v="1"/>
    <x v="7"/>
    <n v="250000"/>
    <n v="212641.6"/>
    <n v="87.2"/>
    <s v="Male"/>
    <s v="O+"/>
    <b v="0"/>
    <b v="1"/>
    <b v="1"/>
    <x v="9"/>
    <n v="12"/>
    <x v="0"/>
    <n v="31.266807701961348"/>
  </r>
  <r>
    <x v="838"/>
    <x v="2"/>
    <x v="0"/>
    <x v="0"/>
    <n v="15000"/>
    <n v="12903.95"/>
    <n v="80"/>
    <s v="Male"/>
    <s v="A-"/>
    <b v="1"/>
    <b v="0"/>
    <b v="1"/>
    <x v="0"/>
    <n v="30"/>
    <x v="2"/>
    <n v="28.344671201814062"/>
  </r>
  <r>
    <x v="839"/>
    <x v="2"/>
    <x v="0"/>
    <x v="5"/>
    <n v="45000"/>
    <n v="31870.590000000004"/>
    <n v="102.8"/>
    <s v="Male"/>
    <s v="A-"/>
    <b v="0"/>
    <b v="0"/>
    <b v="1"/>
    <x v="3"/>
    <n v="12"/>
    <x v="0"/>
    <n v="34.748580313683078"/>
  </r>
  <r>
    <x v="840"/>
    <x v="0"/>
    <x v="2"/>
    <x v="2"/>
    <n v="240000"/>
    <n v="186596.28"/>
    <n v="97.1"/>
    <s v="Male"/>
    <s v="AB-"/>
    <b v="0"/>
    <b v="1"/>
    <b v="1"/>
    <x v="2"/>
    <n v="20"/>
    <x v="0"/>
    <n v="34.816594356197783"/>
  </r>
  <r>
    <x v="841"/>
    <x v="2"/>
    <x v="0"/>
    <x v="0"/>
    <n v="800"/>
    <n v="506.14"/>
    <n v="89.8"/>
    <s v="Female"/>
    <s v="A-"/>
    <b v="0"/>
    <b v="0"/>
    <b v="1"/>
    <x v="9"/>
    <n v="7"/>
    <x v="4"/>
    <n v="31.441476138790662"/>
  </r>
  <r>
    <x v="842"/>
    <x v="2"/>
    <x v="0"/>
    <x v="0"/>
    <n v="800"/>
    <n v="0"/>
    <n v="70.7"/>
    <s v="Female"/>
    <s v="A+"/>
    <b v="0"/>
    <b v="1"/>
    <b v="0"/>
    <x v="8"/>
    <n v="400"/>
    <x v="5"/>
    <n v="26.609958974745005"/>
  </r>
  <r>
    <x v="843"/>
    <x v="1"/>
    <x v="1"/>
    <x v="1"/>
    <n v="60000"/>
    <n v="0"/>
    <n v="67.599999999999994"/>
    <s v="Male"/>
    <s v="O-"/>
    <b v="0"/>
    <b v="0"/>
    <b v="0"/>
    <x v="16"/>
    <n v="20"/>
    <x v="0"/>
    <n v="23.95124716553288"/>
  </r>
  <r>
    <x v="844"/>
    <x v="0"/>
    <x v="2"/>
    <x v="4"/>
    <n v="32000"/>
    <n v="26443.52"/>
    <n v="59.9"/>
    <s v="Female"/>
    <s v="B+"/>
    <b v="0"/>
    <b v="0"/>
    <b v="1"/>
    <x v="17"/>
    <n v="3"/>
    <x v="3"/>
    <n v="26.62222222222222"/>
  </r>
  <r>
    <x v="845"/>
    <x v="2"/>
    <x v="2"/>
    <x v="2"/>
    <n v="250000"/>
    <n v="130103.79999999999"/>
    <n v="101.2"/>
    <s v="Male"/>
    <s v="AB+"/>
    <b v="0"/>
    <b v="0"/>
    <b v="1"/>
    <x v="10"/>
    <n v="15"/>
    <x v="0"/>
    <n v="33.044897959183672"/>
  </r>
  <r>
    <x v="846"/>
    <x v="1"/>
    <x v="2"/>
    <x v="2"/>
    <n v="12000"/>
    <n v="9364.9599999999991"/>
    <n v="70"/>
    <s v="Female"/>
    <s v="O-"/>
    <b v="0"/>
    <b v="1"/>
    <b v="1"/>
    <x v="11"/>
    <n v="3"/>
    <x v="3"/>
    <n v="29.136316337148799"/>
  </r>
  <r>
    <x v="847"/>
    <x v="2"/>
    <x v="3"/>
    <x v="6"/>
    <n v="240000"/>
    <n v="167436.72"/>
    <n v="84.9"/>
    <s v="Female"/>
    <s v="A+"/>
    <b v="1"/>
    <b v="1"/>
    <b v="1"/>
    <x v="3"/>
    <n v="9"/>
    <x v="4"/>
    <n v="29.725849935226364"/>
  </r>
  <r>
    <x v="848"/>
    <x v="1"/>
    <x v="3"/>
    <x v="6"/>
    <n v="300000"/>
    <n v="231831.84"/>
    <n v="82.6"/>
    <s v="Female"/>
    <s v="O+"/>
    <b v="0"/>
    <b v="0"/>
    <b v="1"/>
    <x v="0"/>
    <n v="20"/>
    <x v="0"/>
    <n v="31.866054550364563"/>
  </r>
  <r>
    <x v="849"/>
    <x v="2"/>
    <x v="3"/>
    <x v="6"/>
    <n v="300000"/>
    <n v="201137.88"/>
    <n v="62.7"/>
    <s v="Male"/>
    <s v="A+"/>
    <b v="0"/>
    <b v="0"/>
    <b v="1"/>
    <x v="6"/>
    <n v="9"/>
    <x v="4"/>
    <n v="20.473469387755102"/>
  </r>
  <r>
    <x v="850"/>
    <x v="0"/>
    <x v="2"/>
    <x v="2"/>
    <n v="1600"/>
    <n v="0"/>
    <n v="75"/>
    <s v="Female"/>
    <s v="B-"/>
    <b v="1"/>
    <b v="0"/>
    <b v="0"/>
    <x v="2"/>
    <n v="5"/>
    <x v="3"/>
    <n v="32.461911357340718"/>
  </r>
  <r>
    <x v="851"/>
    <x v="4"/>
    <x v="0"/>
    <x v="0"/>
    <n v="200000"/>
    <n v="124849.84"/>
    <n v="57.2"/>
    <s v="Female"/>
    <s v="B-"/>
    <b v="0"/>
    <b v="0"/>
    <b v="1"/>
    <x v="11"/>
    <n v="9"/>
    <x v="4"/>
    <n v="23.205809566311007"/>
  </r>
  <r>
    <x v="852"/>
    <x v="2"/>
    <x v="1"/>
    <x v="7"/>
    <n v="30000"/>
    <n v="16466.07"/>
    <n v="68.2"/>
    <s v="Female"/>
    <s v="A-"/>
    <b v="0"/>
    <b v="0"/>
    <b v="1"/>
    <x v="6"/>
    <n v="5"/>
    <x v="3"/>
    <n v="21.285228301239037"/>
  </r>
  <r>
    <x v="853"/>
    <x v="2"/>
    <x v="0"/>
    <x v="5"/>
    <n v="60000"/>
    <n v="0"/>
    <n v="78.2"/>
    <s v="Female"/>
    <s v="B-"/>
    <b v="1"/>
    <b v="0"/>
    <b v="0"/>
    <x v="9"/>
    <n v="15"/>
    <x v="0"/>
    <n v="29.797286998933085"/>
  </r>
  <r>
    <x v="854"/>
    <x v="2"/>
    <x v="0"/>
    <x v="3"/>
    <n v="18000"/>
    <n v="16160.939999999999"/>
    <n v="81"/>
    <s v="Male"/>
    <s v="AB+"/>
    <b v="1"/>
    <b v="0"/>
    <b v="1"/>
    <x v="3"/>
    <n v="250"/>
    <x v="5"/>
    <n v="31.248794413795761"/>
  </r>
  <r>
    <x v="855"/>
    <x v="3"/>
    <x v="2"/>
    <x v="4"/>
    <n v="2000"/>
    <n v="0"/>
    <n v="59.8"/>
    <s v="Male"/>
    <s v="O+"/>
    <b v="0"/>
    <b v="0"/>
    <b v="0"/>
    <x v="12"/>
    <n v="10"/>
    <x v="4"/>
    <n v="22.507433475102562"/>
  </r>
  <r>
    <x v="856"/>
    <x v="0"/>
    <x v="1"/>
    <x v="7"/>
    <n v="75000"/>
    <n v="0"/>
    <n v="50.3"/>
    <s v="Female"/>
    <s v="B-"/>
    <b v="0"/>
    <b v="0"/>
    <b v="0"/>
    <x v="3"/>
    <n v="9"/>
    <x v="4"/>
    <n v="20.668967784352397"/>
  </r>
  <r>
    <x v="857"/>
    <x v="2"/>
    <x v="1"/>
    <x v="1"/>
    <n v="800"/>
    <n v="718.38"/>
    <n v="96.6"/>
    <s v="Male"/>
    <s v="AB+"/>
    <b v="0"/>
    <b v="0"/>
    <b v="1"/>
    <x v="11"/>
    <n v="7"/>
    <x v="4"/>
    <n v="31.906460562822033"/>
  </r>
  <r>
    <x v="858"/>
    <x v="2"/>
    <x v="2"/>
    <x v="2"/>
    <n v="18000"/>
    <n v="14168.43"/>
    <n v="85.7"/>
    <s v="Male"/>
    <s v="A+"/>
    <b v="0"/>
    <b v="1"/>
    <b v="1"/>
    <x v="0"/>
    <n v="25"/>
    <x v="0"/>
    <n v="32.655083066605698"/>
  </r>
  <r>
    <x v="859"/>
    <x v="2"/>
    <x v="2"/>
    <x v="2"/>
    <n v="18000"/>
    <n v="11696.039999999999"/>
    <n v="73.2"/>
    <s v="Male"/>
    <s v="AB-"/>
    <b v="0"/>
    <b v="1"/>
    <b v="1"/>
    <x v="0"/>
    <n v="12"/>
    <x v="0"/>
    <n v="28.593749999999996"/>
  </r>
  <r>
    <x v="860"/>
    <x v="1"/>
    <x v="1"/>
    <x v="1"/>
    <n v="800"/>
    <n v="0"/>
    <n v="53.5"/>
    <s v="Male"/>
    <s v="O+"/>
    <b v="0"/>
    <b v="0"/>
    <b v="0"/>
    <x v="12"/>
    <n v="9"/>
    <x v="4"/>
    <n v="20.898437499999996"/>
  </r>
  <r>
    <x v="861"/>
    <x v="2"/>
    <x v="2"/>
    <x v="4"/>
    <n v="12000"/>
    <n v="8047.14"/>
    <n v="93.4"/>
    <s v="Female"/>
    <s v="A-"/>
    <b v="0"/>
    <b v="0"/>
    <b v="1"/>
    <x v="12"/>
    <n v="2"/>
    <x v="1"/>
    <n v="34.306703397612495"/>
  </r>
  <r>
    <x v="862"/>
    <x v="3"/>
    <x v="1"/>
    <x v="7"/>
    <n v="30000"/>
    <n v="20406.63"/>
    <n v="89.8"/>
    <s v="Male"/>
    <s v="A+"/>
    <b v="0"/>
    <b v="0"/>
    <b v="1"/>
    <x v="10"/>
    <n v="12"/>
    <x v="0"/>
    <n v="34.643725164924184"/>
  </r>
  <r>
    <x v="863"/>
    <x v="1"/>
    <x v="2"/>
    <x v="2"/>
    <n v="800"/>
    <n v="509.19"/>
    <n v="82.2"/>
    <s v="Male"/>
    <s v="O-"/>
    <b v="1"/>
    <b v="0"/>
    <b v="1"/>
    <x v="2"/>
    <n v="5"/>
    <x v="3"/>
    <n v="34.214360041623308"/>
  </r>
  <r>
    <x v="864"/>
    <x v="0"/>
    <x v="2"/>
    <x v="2"/>
    <n v="3000"/>
    <n v="2577.66"/>
    <n v="85.5"/>
    <s v="Male"/>
    <s v="AB-"/>
    <b v="1"/>
    <b v="1"/>
    <b v="1"/>
    <x v="12"/>
    <n v="3"/>
    <x v="3"/>
    <n v="26.684560406978559"/>
  </r>
  <r>
    <x v="865"/>
    <x v="1"/>
    <x v="0"/>
    <x v="3"/>
    <n v="24000"/>
    <n v="12221.73"/>
    <n v="79.400000000000006"/>
    <s v="Male"/>
    <s v="A-"/>
    <b v="1"/>
    <b v="0"/>
    <b v="1"/>
    <x v="0"/>
    <n v="20"/>
    <x v="0"/>
    <n v="34.823034077452746"/>
  </r>
  <r>
    <x v="866"/>
    <x v="2"/>
    <x v="0"/>
    <x v="5"/>
    <n v="100"/>
    <n v="0"/>
    <n v="72.599999999999994"/>
    <s v="Male"/>
    <s v="O-"/>
    <b v="1"/>
    <b v="1"/>
    <b v="0"/>
    <x v="13"/>
    <n v="9"/>
    <x v="4"/>
    <n v="25.419278036483316"/>
  </r>
  <r>
    <x v="867"/>
    <x v="0"/>
    <x v="3"/>
    <x v="6"/>
    <n v="18000"/>
    <n v="9274.59"/>
    <n v="72.3"/>
    <s v="Male"/>
    <s v="AB+"/>
    <b v="0"/>
    <b v="0"/>
    <b v="1"/>
    <x v="10"/>
    <n v="9"/>
    <x v="4"/>
    <n v="28.961704854991183"/>
  </r>
  <r>
    <x v="868"/>
    <x v="2"/>
    <x v="0"/>
    <x v="5"/>
    <n v="40000"/>
    <n v="29834.3"/>
    <n v="57.7"/>
    <s v="Male"/>
    <s v="O-"/>
    <b v="1"/>
    <b v="1"/>
    <b v="1"/>
    <x v="4"/>
    <n v="25"/>
    <x v="0"/>
    <n v="21.193755739210289"/>
  </r>
  <r>
    <x v="869"/>
    <x v="2"/>
    <x v="0"/>
    <x v="5"/>
    <n v="200000"/>
    <n v="169415.36"/>
    <n v="81.099999999999994"/>
    <s v="Male"/>
    <s v="A+"/>
    <b v="1"/>
    <b v="0"/>
    <b v="1"/>
    <x v="0"/>
    <n v="9"/>
    <x v="4"/>
    <n v="26.481632653061222"/>
  </r>
  <r>
    <x v="870"/>
    <x v="0"/>
    <x v="2"/>
    <x v="2"/>
    <n v="50000"/>
    <n v="37645.199999999997"/>
    <n v="69.8"/>
    <s v="Female"/>
    <s v="O+"/>
    <b v="0"/>
    <b v="0"/>
    <b v="1"/>
    <x v="13"/>
    <n v="15"/>
    <x v="0"/>
    <n v="25.027788733909425"/>
  </r>
  <r>
    <x v="871"/>
    <x v="2"/>
    <x v="2"/>
    <x v="4"/>
    <n v="32000"/>
    <n v="20805.599999999999"/>
    <n v="85"/>
    <s v="Female"/>
    <s v="AB+"/>
    <b v="0"/>
    <b v="0"/>
    <b v="1"/>
    <x v="2"/>
    <n v="1"/>
    <x v="1"/>
    <n v="31.992171327486922"/>
  </r>
  <r>
    <x v="872"/>
    <x v="0"/>
    <x v="0"/>
    <x v="3"/>
    <n v="500"/>
    <n v="258.39"/>
    <n v="75.400000000000006"/>
    <s v="Male"/>
    <s v="A-"/>
    <b v="0"/>
    <b v="0"/>
    <b v="1"/>
    <x v="13"/>
    <n v="30"/>
    <x v="2"/>
    <n v="26.399635867091494"/>
  </r>
  <r>
    <x v="873"/>
    <x v="2"/>
    <x v="0"/>
    <x v="5"/>
    <n v="18000"/>
    <n v="13544.46"/>
    <n v="106.2"/>
    <s v="Female"/>
    <s v="B-"/>
    <b v="1"/>
    <b v="0"/>
    <b v="1"/>
    <x v="15"/>
    <n v="15"/>
    <x v="0"/>
    <n v="34.284607438016529"/>
  </r>
  <r>
    <x v="874"/>
    <x v="2"/>
    <x v="0"/>
    <x v="0"/>
    <n v="16000"/>
    <n v="10448.86"/>
    <n v="58.3"/>
    <s v="Female"/>
    <s v="B-"/>
    <b v="1"/>
    <b v="0"/>
    <b v="1"/>
    <x v="8"/>
    <n v="12"/>
    <x v="0"/>
    <n v="21.94286574579397"/>
  </r>
  <r>
    <x v="875"/>
    <x v="1"/>
    <x v="1"/>
    <x v="1"/>
    <n v="14000"/>
    <n v="8981.9800000000014"/>
    <n v="56.1"/>
    <s v="Female"/>
    <s v="AB-"/>
    <b v="1"/>
    <b v="0"/>
    <b v="1"/>
    <x v="10"/>
    <n v="12"/>
    <x v="0"/>
    <n v="21.64268353844373"/>
  </r>
  <r>
    <x v="876"/>
    <x v="2"/>
    <x v="0"/>
    <x v="5"/>
    <n v="40000"/>
    <n v="27412"/>
    <n v="60.1"/>
    <s v="Female"/>
    <s v="O-"/>
    <b v="0"/>
    <b v="0"/>
    <b v="1"/>
    <x v="6"/>
    <n v="9"/>
    <x v="4"/>
    <n v="22.620347020964285"/>
  </r>
  <r>
    <x v="877"/>
    <x v="2"/>
    <x v="1"/>
    <x v="1"/>
    <n v="48000"/>
    <n v="33335.120000000003"/>
    <n v="86"/>
    <s v="Female"/>
    <s v="A+"/>
    <b v="1"/>
    <b v="0"/>
    <b v="1"/>
    <x v="3"/>
    <n v="7"/>
    <x v="4"/>
    <n v="32.368549813692653"/>
  </r>
  <r>
    <x v="878"/>
    <x v="0"/>
    <x v="3"/>
    <x v="6"/>
    <n v="32000"/>
    <n v="0"/>
    <n v="96.5"/>
    <s v="Male"/>
    <s v="AB+"/>
    <b v="0"/>
    <b v="0"/>
    <b v="0"/>
    <x v="11"/>
    <n v="12"/>
    <x v="0"/>
    <n v="34.601455771092546"/>
  </r>
  <r>
    <x v="879"/>
    <x v="2"/>
    <x v="2"/>
    <x v="4"/>
    <n v="60000"/>
    <n v="0"/>
    <n v="85"/>
    <s v="Male"/>
    <s v="A+"/>
    <b v="1"/>
    <b v="1"/>
    <b v="0"/>
    <x v="6"/>
    <n v="3"/>
    <x v="3"/>
    <n v="30.116213151927443"/>
  </r>
  <r>
    <x v="880"/>
    <x v="2"/>
    <x v="2"/>
    <x v="4"/>
    <n v="40000"/>
    <n v="28303.899999999998"/>
    <n v="83.6"/>
    <s v="Male"/>
    <s v="O+"/>
    <b v="1"/>
    <b v="0"/>
    <b v="1"/>
    <x v="2"/>
    <n v="4"/>
    <x v="3"/>
    <n v="32.251842135720068"/>
  </r>
  <r>
    <x v="881"/>
    <x v="0"/>
    <x v="1"/>
    <x v="1"/>
    <n v="18000"/>
    <n v="11834.49"/>
    <n v="93.6"/>
    <s v="Female"/>
    <s v="B-"/>
    <b v="0"/>
    <b v="0"/>
    <b v="1"/>
    <x v="9"/>
    <n v="7"/>
    <x v="4"/>
    <n v="34.380165289256198"/>
  </r>
  <r>
    <x v="882"/>
    <x v="4"/>
    <x v="2"/>
    <x v="4"/>
    <n v="18000"/>
    <n v="13293.48"/>
    <n v="91.7"/>
    <s v="Male"/>
    <s v="B-"/>
    <b v="0"/>
    <b v="0"/>
    <b v="1"/>
    <x v="11"/>
    <n v="2"/>
    <x v="1"/>
    <n v="30.639179391225902"/>
  </r>
  <r>
    <x v="883"/>
    <x v="0"/>
    <x v="0"/>
    <x v="5"/>
    <n v="800"/>
    <n v="514.91"/>
    <n v="74.599999999999994"/>
    <s v="Female"/>
    <s v="AB-"/>
    <b v="1"/>
    <b v="0"/>
    <b v="1"/>
    <x v="16"/>
    <n v="15"/>
    <x v="0"/>
    <n v="29.140624999999993"/>
  </r>
  <r>
    <x v="884"/>
    <x v="0"/>
    <x v="0"/>
    <x v="3"/>
    <n v="12000"/>
    <n v="10234.32"/>
    <n v="64"/>
    <s v="Female"/>
    <s v="AB-"/>
    <b v="0"/>
    <b v="1"/>
    <b v="1"/>
    <x v="12"/>
    <n v="2"/>
    <x v="1"/>
    <n v="24.690405462752206"/>
  </r>
  <r>
    <x v="885"/>
    <x v="2"/>
    <x v="1"/>
    <x v="1"/>
    <n v="30000"/>
    <n v="20923.170000000002"/>
    <n v="86.1"/>
    <s v="Female"/>
    <s v="O-"/>
    <b v="1"/>
    <b v="1"/>
    <b v="1"/>
    <x v="6"/>
    <n v="5"/>
    <x v="3"/>
    <n v="29.792387543252598"/>
  </r>
  <r>
    <x v="886"/>
    <x v="1"/>
    <x v="1"/>
    <x v="1"/>
    <n v="200000"/>
    <n v="117180.56"/>
    <n v="75.8"/>
    <s v="Male"/>
    <s v="O-"/>
    <b v="0"/>
    <b v="1"/>
    <b v="1"/>
    <x v="14"/>
    <n v="12"/>
    <x v="0"/>
    <n v="31.147271531886911"/>
  </r>
  <r>
    <x v="887"/>
    <x v="4"/>
    <x v="1"/>
    <x v="1"/>
    <n v="300000"/>
    <n v="205470.9"/>
    <n v="78.7"/>
    <s v="Female"/>
    <s v="B-"/>
    <b v="0"/>
    <b v="0"/>
    <b v="1"/>
    <x v="11"/>
    <n v="12"/>
    <x v="0"/>
    <n v="25.406766528925623"/>
  </r>
  <r>
    <x v="888"/>
    <x v="2"/>
    <x v="0"/>
    <x v="3"/>
    <n v="72000"/>
    <n v="39537.440000000002"/>
    <n v="89.3"/>
    <s v="Male"/>
    <s v="B+"/>
    <b v="0"/>
    <b v="1"/>
    <b v="1"/>
    <x v="14"/>
    <n v="15"/>
    <x v="0"/>
    <n v="29.159183673469386"/>
  </r>
  <r>
    <x v="889"/>
    <x v="2"/>
    <x v="1"/>
    <x v="1"/>
    <n v="240000"/>
    <n v="0"/>
    <n v="63"/>
    <s v="Male"/>
    <s v="B-"/>
    <b v="1"/>
    <b v="0"/>
    <b v="0"/>
    <x v="15"/>
    <n v="40"/>
    <x v="2"/>
    <n v="20.109164033323754"/>
  </r>
  <r>
    <x v="890"/>
    <x v="2"/>
    <x v="2"/>
    <x v="4"/>
    <n v="1600"/>
    <n v="946.72"/>
    <n v="71"/>
    <s v="Male"/>
    <s v="B-"/>
    <b v="0"/>
    <b v="0"/>
    <b v="1"/>
    <x v="12"/>
    <n v="2"/>
    <x v="1"/>
    <n v="24.567474048442911"/>
  </r>
  <r>
    <x v="891"/>
    <x v="0"/>
    <x v="3"/>
    <x v="6"/>
    <n v="40000"/>
    <n v="32585.24"/>
    <n v="71.3"/>
    <s v="Male"/>
    <s v="AB+"/>
    <b v="0"/>
    <b v="0"/>
    <b v="1"/>
    <x v="6"/>
    <n v="12"/>
    <x v="0"/>
    <n v="23.550006605892456"/>
  </r>
  <r>
    <x v="892"/>
    <x v="2"/>
    <x v="0"/>
    <x v="0"/>
    <n v="60000"/>
    <n v="31314.45"/>
    <n v="79.400000000000006"/>
    <s v="Male"/>
    <s v="O-"/>
    <b v="0"/>
    <b v="1"/>
    <b v="1"/>
    <x v="10"/>
    <n v="3"/>
    <x v="3"/>
    <n v="30.631534277226958"/>
  </r>
  <r>
    <x v="893"/>
    <x v="2"/>
    <x v="0"/>
    <x v="0"/>
    <n v="18000"/>
    <n v="15437.099999999999"/>
    <n v="64.099999999999994"/>
    <s v="Male"/>
    <s v="B+"/>
    <b v="0"/>
    <b v="0"/>
    <b v="1"/>
    <x v="12"/>
    <n v="12"/>
    <x v="0"/>
    <n v="20.231031435424818"/>
  </r>
  <r>
    <x v="894"/>
    <x v="0"/>
    <x v="0"/>
    <x v="0"/>
    <n v="24000"/>
    <n v="13478.699999999999"/>
    <n v="77.7"/>
    <s v="Male"/>
    <s v="B+"/>
    <b v="0"/>
    <b v="0"/>
    <b v="1"/>
    <x v="4"/>
    <n v="4"/>
    <x v="3"/>
    <n v="29.975695382122602"/>
  </r>
  <r>
    <x v="895"/>
    <x v="0"/>
    <x v="2"/>
    <x v="4"/>
    <n v="240000"/>
    <n v="170806.2"/>
    <n v="96.8"/>
    <s v="Male"/>
    <s v="A-"/>
    <b v="1"/>
    <b v="0"/>
    <b v="1"/>
    <x v="2"/>
    <n v="1"/>
    <x v="1"/>
    <n v="33.892370715311095"/>
  </r>
  <r>
    <x v="896"/>
    <x v="2"/>
    <x v="2"/>
    <x v="4"/>
    <n v="60000"/>
    <n v="0"/>
    <n v="88.7"/>
    <s v="Female"/>
    <s v="A+"/>
    <b v="1"/>
    <b v="0"/>
    <b v="0"/>
    <x v="2"/>
    <n v="2"/>
    <x v="1"/>
    <n v="31.427154195011344"/>
  </r>
  <r>
    <x v="897"/>
    <x v="1"/>
    <x v="3"/>
    <x v="6"/>
    <n v="90000"/>
    <n v="52313.149999999994"/>
    <n v="56"/>
    <s v="Female"/>
    <s v="A-"/>
    <b v="0"/>
    <b v="0"/>
    <b v="1"/>
    <x v="1"/>
    <n v="12"/>
    <x v="0"/>
    <n v="23.309053069719038"/>
  </r>
  <r>
    <x v="898"/>
    <x v="2"/>
    <x v="0"/>
    <x v="5"/>
    <n v="800"/>
    <n v="629.91"/>
    <n v="62.9"/>
    <s v="Female"/>
    <s v="B+"/>
    <b v="0"/>
    <b v="0"/>
    <b v="1"/>
    <x v="13"/>
    <n v="20"/>
    <x v="0"/>
    <n v="22.826244737988098"/>
  </r>
  <r>
    <x v="899"/>
    <x v="0"/>
    <x v="1"/>
    <x v="7"/>
    <n v="90000"/>
    <n v="0"/>
    <n v="61.7"/>
    <s v="Male"/>
    <s v="AB-"/>
    <b v="0"/>
    <b v="1"/>
    <b v="0"/>
    <x v="13"/>
    <n v="9"/>
    <x v="4"/>
    <n v="20.615456580574026"/>
  </r>
  <r>
    <x v="900"/>
    <x v="4"/>
    <x v="3"/>
    <x v="6"/>
    <n v="100"/>
    <n v="67.22"/>
    <n v="54.6"/>
    <s v="Male"/>
    <s v="AB-"/>
    <b v="0"/>
    <b v="0"/>
    <b v="1"/>
    <x v="11"/>
    <n v="7"/>
    <x v="4"/>
    <n v="21.328124999999996"/>
  </r>
  <r>
    <x v="901"/>
    <x v="2"/>
    <x v="2"/>
    <x v="4"/>
    <n v="32000"/>
    <n v="24100.36"/>
    <n v="88.7"/>
    <s v="Female"/>
    <s v="A+"/>
    <b v="0"/>
    <b v="0"/>
    <b v="1"/>
    <x v="2"/>
    <n v="0.5"/>
    <x v="1"/>
    <n v="28.312426186600273"/>
  </r>
  <r>
    <x v="902"/>
    <x v="2"/>
    <x v="1"/>
    <x v="7"/>
    <n v="21000"/>
    <n v="17648.539999999997"/>
    <n v="79.8"/>
    <s v="Male"/>
    <s v="B+"/>
    <b v="0"/>
    <b v="0"/>
    <b v="1"/>
    <x v="15"/>
    <n v="5"/>
    <x v="3"/>
    <n v="25.186213861886124"/>
  </r>
  <r>
    <x v="903"/>
    <x v="0"/>
    <x v="2"/>
    <x v="2"/>
    <n v="60000"/>
    <n v="34967.399999999994"/>
    <n v="61.1"/>
    <s v="Male"/>
    <s v="AB+"/>
    <b v="0"/>
    <b v="0"/>
    <b v="1"/>
    <x v="0"/>
    <n v="250"/>
    <x v="5"/>
    <n v="22.442607897153355"/>
  </r>
  <r>
    <x v="904"/>
    <x v="0"/>
    <x v="2"/>
    <x v="2"/>
    <n v="18000"/>
    <n v="0"/>
    <n v="89.8"/>
    <s v="Male"/>
    <s v="A+"/>
    <b v="1"/>
    <b v="0"/>
    <b v="0"/>
    <x v="9"/>
    <n v="5"/>
    <x v="3"/>
    <n v="31.816893424036284"/>
  </r>
  <r>
    <x v="905"/>
    <x v="2"/>
    <x v="0"/>
    <x v="3"/>
    <n v="21000"/>
    <n v="14326.13"/>
    <n v="67.3"/>
    <s v="Male"/>
    <s v="A-"/>
    <b v="0"/>
    <b v="0"/>
    <b v="1"/>
    <x v="1"/>
    <n v="5"/>
    <x v="3"/>
    <n v="25.643956713915557"/>
  </r>
  <r>
    <x v="906"/>
    <x v="0"/>
    <x v="3"/>
    <x v="6"/>
    <n v="45000"/>
    <n v="29029.98"/>
    <n v="56.2"/>
    <s v="Male"/>
    <s v="A-"/>
    <b v="0"/>
    <b v="1"/>
    <b v="1"/>
    <x v="9"/>
    <n v="9"/>
    <x v="4"/>
    <n v="22.800113594872002"/>
  </r>
  <r>
    <x v="907"/>
    <x v="1"/>
    <x v="3"/>
    <x v="6"/>
    <n v="800"/>
    <n v="0"/>
    <n v="47"/>
    <s v="Female"/>
    <s v="B+"/>
    <b v="0"/>
    <b v="0"/>
    <b v="0"/>
    <x v="1"/>
    <n v="40"/>
    <x v="2"/>
    <n v="20.613131003026183"/>
  </r>
  <r>
    <x v="908"/>
    <x v="2"/>
    <x v="2"/>
    <x v="4"/>
    <n v="90000"/>
    <n v="73214.95"/>
    <n v="101.1"/>
    <s v="Female"/>
    <s v="A-"/>
    <b v="0"/>
    <b v="0"/>
    <b v="1"/>
    <x v="12"/>
    <n v="2"/>
    <x v="1"/>
    <n v="33.779945871896821"/>
  </r>
  <r>
    <x v="909"/>
    <x v="4"/>
    <x v="0"/>
    <x v="5"/>
    <n v="240000"/>
    <n v="175275.59999999998"/>
    <n v="98.8"/>
    <s v="Female"/>
    <s v="B+"/>
    <b v="1"/>
    <b v="0"/>
    <b v="1"/>
    <x v="3"/>
    <n v="20"/>
    <x v="0"/>
    <n v="35.005668934240369"/>
  </r>
  <r>
    <x v="910"/>
    <x v="2"/>
    <x v="0"/>
    <x v="5"/>
    <n v="24000"/>
    <n v="17538.48"/>
    <n v="88.5"/>
    <s v="Male"/>
    <s v="A+"/>
    <b v="0"/>
    <b v="0"/>
    <b v="1"/>
    <x v="10"/>
    <n v="25"/>
    <x v="0"/>
    <n v="30.62283737024222"/>
  </r>
  <r>
    <x v="911"/>
    <x v="0"/>
    <x v="3"/>
    <x v="6"/>
    <n v="200000"/>
    <n v="167277.44"/>
    <n v="64.7"/>
    <s v="Female"/>
    <s v="A-"/>
    <b v="0"/>
    <b v="0"/>
    <b v="1"/>
    <x v="1"/>
    <n v="9"/>
    <x v="4"/>
    <n v="23.764921946740131"/>
  </r>
  <r>
    <x v="912"/>
    <x v="0"/>
    <x v="1"/>
    <x v="7"/>
    <n v="200000"/>
    <n v="122030.24"/>
    <n v="61.7"/>
    <s v="Male"/>
    <s v="B+"/>
    <b v="0"/>
    <b v="0"/>
    <b v="1"/>
    <x v="12"/>
    <n v="15"/>
    <x v="0"/>
    <n v="21.860827664399096"/>
  </r>
  <r>
    <x v="913"/>
    <x v="2"/>
    <x v="2"/>
    <x v="2"/>
    <n v="800"/>
    <n v="0"/>
    <n v="82.2"/>
    <s v="Female"/>
    <s v="O+"/>
    <b v="1"/>
    <b v="0"/>
    <b v="0"/>
    <x v="12"/>
    <n v="30"/>
    <x v="2"/>
    <n v="26.237671167289093"/>
  </r>
  <r>
    <x v="914"/>
    <x v="0"/>
    <x v="2"/>
    <x v="4"/>
    <n v="21000"/>
    <n v="14887.179999999998"/>
    <n v="104.3"/>
    <s v="Female"/>
    <s v="B-"/>
    <b v="0"/>
    <b v="1"/>
    <b v="1"/>
    <x v="16"/>
    <n v="2"/>
    <x v="1"/>
    <n v="34.057142857142857"/>
  </r>
  <r>
    <x v="915"/>
    <x v="0"/>
    <x v="0"/>
    <x v="3"/>
    <n v="30000"/>
    <n v="17119.650000000001"/>
    <n v="75.900000000000006"/>
    <s v="Male"/>
    <s v="AB+"/>
    <b v="0"/>
    <b v="1"/>
    <b v="1"/>
    <x v="6"/>
    <n v="40"/>
    <x v="2"/>
    <n v="32.851454293628812"/>
  </r>
  <r>
    <x v="916"/>
    <x v="1"/>
    <x v="0"/>
    <x v="0"/>
    <n v="800"/>
    <n v="489.64"/>
    <n v="84.4"/>
    <s v="Female"/>
    <s v="O+"/>
    <b v="1"/>
    <b v="0"/>
    <b v="1"/>
    <x v="15"/>
    <n v="12"/>
    <x v="0"/>
    <n v="31.766344235763487"/>
  </r>
  <r>
    <x v="917"/>
    <x v="0"/>
    <x v="0"/>
    <x v="3"/>
    <n v="240000"/>
    <n v="141203.04"/>
    <n v="90.7"/>
    <s v="Male"/>
    <s v="AB-"/>
    <b v="1"/>
    <b v="0"/>
    <b v="1"/>
    <x v="13"/>
    <n v="12"/>
    <x v="0"/>
    <n v="32.914791696908118"/>
  </r>
  <r>
    <x v="918"/>
    <x v="2"/>
    <x v="3"/>
    <x v="6"/>
    <n v="18000"/>
    <n v="0"/>
    <n v="87.6"/>
    <s v="Male"/>
    <s v="O-"/>
    <b v="1"/>
    <b v="0"/>
    <b v="0"/>
    <x v="9"/>
    <n v="30"/>
    <x v="2"/>
    <n v="33.794992477142081"/>
  </r>
  <r>
    <x v="919"/>
    <x v="2"/>
    <x v="3"/>
    <x v="6"/>
    <n v="30000"/>
    <n v="26468.73"/>
    <n v="61.7"/>
    <s v="Female"/>
    <s v="AB+"/>
    <b v="0"/>
    <b v="1"/>
    <b v="1"/>
    <x v="14"/>
    <n v="7"/>
    <x v="4"/>
    <n v="20.855868036776638"/>
  </r>
  <r>
    <x v="920"/>
    <x v="2"/>
    <x v="0"/>
    <x v="3"/>
    <n v="21000"/>
    <n v="0"/>
    <n v="78.599999999999994"/>
    <s v="Female"/>
    <s v="A+"/>
    <b v="0"/>
    <b v="1"/>
    <b v="0"/>
    <x v="0"/>
    <n v="20"/>
    <x v="0"/>
    <n v="26.262153763907911"/>
  </r>
  <r>
    <x v="921"/>
    <x v="0"/>
    <x v="0"/>
    <x v="5"/>
    <n v="30000"/>
    <n v="25596.75"/>
    <n v="73.900000000000006"/>
    <s v="Male"/>
    <s v="AB-"/>
    <b v="0"/>
    <b v="1"/>
    <b v="1"/>
    <x v="11"/>
    <n v="20"/>
    <x v="0"/>
    <n v="28.158817253467458"/>
  </r>
  <r>
    <x v="922"/>
    <x v="2"/>
    <x v="0"/>
    <x v="0"/>
    <n v="100"/>
    <n v="54.98"/>
    <n v="92"/>
    <s v="Female"/>
    <s v="A+"/>
    <b v="0"/>
    <b v="0"/>
    <b v="1"/>
    <x v="1"/>
    <n v="3"/>
    <x v="3"/>
    <n v="32.596371882086174"/>
  </r>
  <r>
    <x v="923"/>
    <x v="0"/>
    <x v="1"/>
    <x v="7"/>
    <n v="30000"/>
    <n v="24991.23"/>
    <n v="96.2"/>
    <s v="Male"/>
    <s v="B-"/>
    <b v="0"/>
    <b v="1"/>
    <b v="1"/>
    <x v="0"/>
    <n v="150"/>
    <x v="6"/>
    <n v="31.412244897959184"/>
  </r>
  <r>
    <x v="924"/>
    <x v="0"/>
    <x v="1"/>
    <x v="1"/>
    <n v="12000"/>
    <n v="7718.94"/>
    <n v="69.7"/>
    <s v="Male"/>
    <s v="B-"/>
    <b v="1"/>
    <b v="1"/>
    <b v="1"/>
    <x v="4"/>
    <n v="400"/>
    <x v="5"/>
    <n v="26.233580488539278"/>
  </r>
  <r>
    <x v="925"/>
    <x v="2"/>
    <x v="0"/>
    <x v="5"/>
    <n v="30000"/>
    <n v="0"/>
    <n v="92.9"/>
    <s v="Male"/>
    <s v="B-"/>
    <b v="0"/>
    <b v="0"/>
    <b v="0"/>
    <x v="15"/>
    <n v="15"/>
    <x v="0"/>
    <n v="28.994101307699513"/>
  </r>
  <r>
    <x v="926"/>
    <x v="0"/>
    <x v="0"/>
    <x v="3"/>
    <n v="30000"/>
    <n v="20388.21"/>
    <n v="75.599999999999994"/>
    <s v="Female"/>
    <s v="O-"/>
    <b v="1"/>
    <b v="0"/>
    <b v="1"/>
    <x v="13"/>
    <n v="20"/>
    <x v="0"/>
    <n v="31.467221644120702"/>
  </r>
  <r>
    <x v="927"/>
    <x v="1"/>
    <x v="3"/>
    <x v="6"/>
    <n v="21000"/>
    <n v="12310.970000000001"/>
    <n v="88.5"/>
    <s v="Male"/>
    <s v="AB+"/>
    <b v="1"/>
    <b v="0"/>
    <b v="1"/>
    <x v="10"/>
    <n v="5"/>
    <x v="3"/>
    <n v="34.570312499999993"/>
  </r>
  <r>
    <x v="928"/>
    <x v="0"/>
    <x v="0"/>
    <x v="5"/>
    <n v="18000"/>
    <n v="12931.32"/>
    <n v="67.5"/>
    <s v="Male"/>
    <s v="AB-"/>
    <b v="1"/>
    <b v="1"/>
    <b v="1"/>
    <x v="9"/>
    <n v="5"/>
    <x v="3"/>
    <n v="28.461797942317425"/>
  </r>
  <r>
    <x v="929"/>
    <x v="0"/>
    <x v="0"/>
    <x v="5"/>
    <n v="800"/>
    <n v="659.52"/>
    <n v="93.5"/>
    <s v="Male"/>
    <s v="B+"/>
    <b v="0"/>
    <b v="0"/>
    <b v="1"/>
    <x v="9"/>
    <n v="20"/>
    <x v="0"/>
    <n v="33.127834467120188"/>
  </r>
  <r>
    <x v="930"/>
    <x v="2"/>
    <x v="0"/>
    <x v="5"/>
    <n v="45000"/>
    <n v="26108.25"/>
    <n v="91.6"/>
    <s v="Female"/>
    <s v="O-"/>
    <b v="1"/>
    <b v="0"/>
    <b v="1"/>
    <x v="14"/>
    <n v="7"/>
    <x v="4"/>
    <n v="30.605766981857059"/>
  </r>
  <r>
    <x v="931"/>
    <x v="3"/>
    <x v="1"/>
    <x v="1"/>
    <n v="32000"/>
    <n v="24113.32"/>
    <n v="67.5"/>
    <s v="Male"/>
    <s v="A+"/>
    <b v="0"/>
    <b v="1"/>
    <b v="1"/>
    <x v="9"/>
    <n v="50"/>
    <x v="2"/>
    <n v="25.096668649613331"/>
  </r>
  <r>
    <x v="932"/>
    <x v="0"/>
    <x v="0"/>
    <x v="0"/>
    <n v="16000"/>
    <n v="0"/>
    <n v="89.4"/>
    <s v="Male"/>
    <s v="B+"/>
    <b v="0"/>
    <b v="0"/>
    <b v="0"/>
    <x v="14"/>
    <n v="9"/>
    <x v="4"/>
    <n v="30.573509797886533"/>
  </r>
  <r>
    <x v="933"/>
    <x v="2"/>
    <x v="0"/>
    <x v="3"/>
    <n v="90000"/>
    <n v="71308.7"/>
    <n v="82.7"/>
    <s v="Male"/>
    <s v="O-"/>
    <b v="0"/>
    <b v="0"/>
    <b v="1"/>
    <x v="9"/>
    <n v="25"/>
    <x v="0"/>
    <n v="30.011612715923938"/>
  </r>
  <r>
    <x v="934"/>
    <x v="0"/>
    <x v="1"/>
    <x v="7"/>
    <n v="18000"/>
    <n v="11953.2"/>
    <n v="98.4"/>
    <s v="Male"/>
    <s v="AB-"/>
    <b v="0"/>
    <b v="0"/>
    <b v="1"/>
    <x v="0"/>
    <n v="0"/>
    <x v="1"/>
    <n v="34.863945578231302"/>
  </r>
  <r>
    <x v="935"/>
    <x v="1"/>
    <x v="0"/>
    <x v="5"/>
    <n v="3000"/>
    <n v="2158.5299999999997"/>
    <n v="65"/>
    <s v="Male"/>
    <s v="A+"/>
    <b v="0"/>
    <b v="1"/>
    <b v="1"/>
    <x v="1"/>
    <n v="12"/>
    <x v="0"/>
    <n v="26.709401709401707"/>
  </r>
  <r>
    <x v="936"/>
    <x v="0"/>
    <x v="3"/>
    <x v="6"/>
    <n v="45000"/>
    <n v="23279.82"/>
    <n v="71.3"/>
    <s v="Male"/>
    <s v="O-"/>
    <b v="0"/>
    <b v="1"/>
    <b v="1"/>
    <x v="13"/>
    <n v="5"/>
    <x v="3"/>
    <n v="30.860457063711909"/>
  </r>
  <r>
    <x v="937"/>
    <x v="2"/>
    <x v="2"/>
    <x v="2"/>
    <n v="240000"/>
    <n v="121635.36000000002"/>
    <n v="90.4"/>
    <s v="Female"/>
    <s v="A+"/>
    <b v="0"/>
    <b v="0"/>
    <b v="1"/>
    <x v="4"/>
    <n v="15"/>
    <x v="0"/>
    <n v="30.204818069430988"/>
  </r>
  <r>
    <x v="938"/>
    <x v="2"/>
    <x v="1"/>
    <x v="7"/>
    <n v="12000"/>
    <n v="9631.86"/>
    <n v="94.2"/>
    <s v="Male"/>
    <s v="AB-"/>
    <b v="1"/>
    <b v="0"/>
    <b v="1"/>
    <x v="0"/>
    <n v="20"/>
    <x v="0"/>
    <n v="34.184932501088696"/>
  </r>
  <r>
    <x v="939"/>
    <x v="0"/>
    <x v="3"/>
    <x v="6"/>
    <n v="60000"/>
    <n v="51124"/>
    <n v="79.900000000000006"/>
    <s v="Male"/>
    <s v="A-"/>
    <b v="1"/>
    <b v="0"/>
    <b v="1"/>
    <x v="13"/>
    <n v="5"/>
    <x v="3"/>
    <n v="32.415108117976388"/>
  </r>
  <r>
    <x v="940"/>
    <x v="0"/>
    <x v="2"/>
    <x v="2"/>
    <n v="75000"/>
    <n v="39747.550000000003"/>
    <n v="66.599999999999994"/>
    <s v="Female"/>
    <s v="B-"/>
    <b v="0"/>
    <b v="0"/>
    <b v="1"/>
    <x v="2"/>
    <n v="20"/>
    <x v="0"/>
    <n v="23.880382946681486"/>
  </r>
  <r>
    <x v="941"/>
    <x v="2"/>
    <x v="3"/>
    <x v="6"/>
    <n v="4000"/>
    <n v="2011.16"/>
    <n v="92.8"/>
    <s v="Male"/>
    <s v="O+"/>
    <b v="1"/>
    <b v="0"/>
    <b v="1"/>
    <x v="12"/>
    <n v="9"/>
    <x v="4"/>
    <n v="34.927923519891607"/>
  </r>
  <r>
    <x v="942"/>
    <x v="0"/>
    <x v="2"/>
    <x v="4"/>
    <n v="240000"/>
    <n v="0"/>
    <n v="50.1"/>
    <s v="Female"/>
    <s v="AB+"/>
    <b v="0"/>
    <b v="1"/>
    <b v="0"/>
    <x v="13"/>
    <n v="2"/>
    <x v="1"/>
    <n v="20.586785009861931"/>
  </r>
  <r>
    <x v="943"/>
    <x v="1"/>
    <x v="1"/>
    <x v="1"/>
    <n v="3000"/>
    <n v="2174.79"/>
    <n v="90.7"/>
    <s v="Male"/>
    <s v="A-"/>
    <b v="0"/>
    <b v="0"/>
    <b v="1"/>
    <x v="6"/>
    <n v="12"/>
    <x v="0"/>
    <n v="34.990933991744143"/>
  </r>
  <r>
    <x v="944"/>
    <x v="2"/>
    <x v="3"/>
    <x v="6"/>
    <n v="100"/>
    <n v="59.3"/>
    <n v="105.5"/>
    <s v="Female"/>
    <s v="O-"/>
    <b v="0"/>
    <b v="0"/>
    <b v="1"/>
    <x v="14"/>
    <n v="2"/>
    <x v="1"/>
    <n v="33.674869928819938"/>
  </r>
  <r>
    <x v="945"/>
    <x v="0"/>
    <x v="2"/>
    <x v="4"/>
    <n v="500"/>
    <n v="429.54"/>
    <n v="78.8"/>
    <s v="Male"/>
    <s v="B-"/>
    <b v="0"/>
    <b v="0"/>
    <b v="1"/>
    <x v="5"/>
    <n v="1"/>
    <x v="1"/>
    <n v="28.254867510488005"/>
  </r>
  <r>
    <x v="946"/>
    <x v="0"/>
    <x v="3"/>
    <x v="6"/>
    <n v="40000"/>
    <n v="29043.600000000002"/>
    <n v="69"/>
    <s v="Female"/>
    <s v="A+"/>
    <b v="0"/>
    <b v="0"/>
    <b v="1"/>
    <x v="8"/>
    <n v="3"/>
    <x v="3"/>
    <n v="26.291723822588015"/>
  </r>
  <r>
    <x v="947"/>
    <x v="2"/>
    <x v="0"/>
    <x v="3"/>
    <n v="3000"/>
    <n v="0"/>
    <n v="92"/>
    <s v="Male"/>
    <s v="A+"/>
    <b v="1"/>
    <b v="0"/>
    <b v="0"/>
    <x v="8"/>
    <n v="40"/>
    <x v="2"/>
    <n v="34.205829863176689"/>
  </r>
  <r>
    <x v="948"/>
    <x v="0"/>
    <x v="1"/>
    <x v="1"/>
    <n v="240000"/>
    <n v="167688.48000000001"/>
    <n v="78.5"/>
    <s v="Female"/>
    <s v="AB-"/>
    <b v="1"/>
    <b v="0"/>
    <b v="1"/>
    <x v="16"/>
    <n v="7"/>
    <x v="4"/>
    <n v="31.445281204935103"/>
  </r>
  <r>
    <x v="949"/>
    <x v="2"/>
    <x v="0"/>
    <x v="5"/>
    <n v="500"/>
    <n v="0"/>
    <n v="97.8"/>
    <s v="Male"/>
    <s v="A+"/>
    <b v="0"/>
    <b v="1"/>
    <b v="0"/>
    <x v="0"/>
    <n v="70"/>
    <x v="7"/>
    <n v="33.058409951325046"/>
  </r>
  <r>
    <x v="950"/>
    <x v="0"/>
    <x v="3"/>
    <x v="6"/>
    <n v="21000"/>
    <n v="13389.46"/>
    <n v="71.5"/>
    <s v="Male"/>
    <s v="AB+"/>
    <b v="0"/>
    <b v="0"/>
    <b v="1"/>
    <x v="12"/>
    <n v="5"/>
    <x v="3"/>
    <n v="26.583878643664491"/>
  </r>
  <r>
    <x v="951"/>
    <x v="1"/>
    <x v="1"/>
    <x v="1"/>
    <n v="60000"/>
    <n v="36306.879999999997"/>
    <n v="77.2"/>
    <s v="Male"/>
    <s v="AB-"/>
    <b v="0"/>
    <b v="0"/>
    <b v="1"/>
    <x v="10"/>
    <n v="12"/>
    <x v="0"/>
    <n v="32.133194588969822"/>
  </r>
  <r>
    <x v="952"/>
    <x v="0"/>
    <x v="1"/>
    <x v="7"/>
    <n v="3000"/>
    <n v="0"/>
    <n v="64.400000000000006"/>
    <s v="Female"/>
    <s v="O+"/>
    <b v="0"/>
    <b v="0"/>
    <b v="0"/>
    <x v="0"/>
    <n v="70"/>
    <x v="7"/>
    <n v="26.462853385930309"/>
  </r>
  <r>
    <x v="953"/>
    <x v="0"/>
    <x v="1"/>
    <x v="1"/>
    <n v="18000"/>
    <n v="0"/>
    <n v="68.900000000000006"/>
    <s v="Female"/>
    <s v="AB-"/>
    <b v="1"/>
    <b v="1"/>
    <b v="0"/>
    <x v="6"/>
    <n v="9"/>
    <x v="4"/>
    <n v="23.562805649601589"/>
  </r>
  <r>
    <x v="954"/>
    <x v="2"/>
    <x v="0"/>
    <x v="3"/>
    <n v="300000"/>
    <n v="261149.4"/>
    <n v="51.9"/>
    <s v="Male"/>
    <s v="O-"/>
    <b v="0"/>
    <b v="1"/>
    <b v="1"/>
    <x v="0"/>
    <n v="30"/>
    <x v="2"/>
    <n v="20.022375679950617"/>
  </r>
  <r>
    <x v="955"/>
    <x v="2"/>
    <x v="0"/>
    <x v="0"/>
    <n v="200"/>
    <n v="168.02"/>
    <n v="87"/>
    <s v="Female"/>
    <s v="O-"/>
    <b v="0"/>
    <b v="1"/>
    <b v="1"/>
    <x v="4"/>
    <n v="15"/>
    <x v="0"/>
    <n v="33.150434385002278"/>
  </r>
  <r>
    <x v="956"/>
    <x v="0"/>
    <x v="3"/>
    <x v="6"/>
    <n v="60000"/>
    <n v="33469.15"/>
    <n v="97.6"/>
    <s v="Female"/>
    <s v="AB+"/>
    <b v="0"/>
    <b v="1"/>
    <b v="1"/>
    <x v="4"/>
    <n v="3"/>
    <x v="3"/>
    <n v="32.610511543987435"/>
  </r>
  <r>
    <x v="957"/>
    <x v="2"/>
    <x v="0"/>
    <x v="3"/>
    <n v="18000"/>
    <n v="0"/>
    <n v="85.4"/>
    <s v="Female"/>
    <s v="A+"/>
    <b v="0"/>
    <b v="0"/>
    <b v="0"/>
    <x v="5"/>
    <n v="9"/>
    <x v="4"/>
    <n v="28.207160787422382"/>
  </r>
  <r>
    <x v="958"/>
    <x v="2"/>
    <x v="1"/>
    <x v="1"/>
    <n v="250000"/>
    <n v="0"/>
    <n v="56.2"/>
    <s v="Male"/>
    <s v="O-"/>
    <b v="0"/>
    <b v="0"/>
    <b v="0"/>
    <x v="3"/>
    <n v="20"/>
    <x v="0"/>
    <n v="21.953124999999996"/>
  </r>
  <r>
    <x v="959"/>
    <x v="2"/>
    <x v="1"/>
    <x v="1"/>
    <n v="2000"/>
    <n v="1221.58"/>
    <n v="60.3"/>
    <s v="Male"/>
    <s v="AB+"/>
    <b v="0"/>
    <b v="0"/>
    <b v="1"/>
    <x v="9"/>
    <n v="70"/>
    <x v="7"/>
    <n v="22.41969066032124"/>
  </r>
  <r>
    <x v="960"/>
    <x v="2"/>
    <x v="1"/>
    <x v="7"/>
    <n v="200000"/>
    <n v="175466.69999999998"/>
    <n v="83"/>
    <s v="Male"/>
    <s v="AB-"/>
    <b v="0"/>
    <b v="0"/>
    <b v="1"/>
    <x v="2"/>
    <n v="7"/>
    <x v="4"/>
    <n v="31.239414355075468"/>
  </r>
  <r>
    <x v="961"/>
    <x v="2"/>
    <x v="0"/>
    <x v="3"/>
    <n v="32000"/>
    <n v="24734.400000000001"/>
    <n v="101"/>
    <s v="Female"/>
    <s v="A-"/>
    <b v="0"/>
    <b v="0"/>
    <b v="1"/>
    <x v="13"/>
    <n v="25"/>
    <x v="0"/>
    <n v="34.540542389111181"/>
  </r>
  <r>
    <x v="962"/>
    <x v="1"/>
    <x v="2"/>
    <x v="2"/>
    <n v="18000"/>
    <n v="12295.349999999999"/>
    <n v="80.900000000000006"/>
    <s v="Male"/>
    <s v="B+"/>
    <b v="1"/>
    <b v="1"/>
    <b v="1"/>
    <x v="13"/>
    <n v="20"/>
    <x v="0"/>
    <n v="30.449019534043437"/>
  </r>
  <r>
    <x v="963"/>
    <x v="2"/>
    <x v="2"/>
    <x v="2"/>
    <n v="200000"/>
    <n v="101959.59999999999"/>
    <n v="61.8"/>
    <s v="Male"/>
    <s v="O+"/>
    <s v="No"/>
    <b v="1"/>
    <b v="1"/>
    <x v="14"/>
    <n v="70"/>
    <x v="7"/>
    <n v="21.384083044982699"/>
  </r>
  <r>
    <x v="964"/>
    <x v="2"/>
    <x v="0"/>
    <x v="0"/>
    <n v="200000"/>
    <n v="134773.5"/>
    <n v="82.3"/>
    <s v="Male"/>
    <s v="A+"/>
    <b v="0"/>
    <b v="0"/>
    <b v="1"/>
    <x v="13"/>
    <n v="3"/>
    <x v="3"/>
    <n v="29.159580498866216"/>
  </r>
  <r>
    <x v="965"/>
    <x v="0"/>
    <x v="0"/>
    <x v="5"/>
    <n v="75000"/>
    <n v="52198.75"/>
    <n v="87.2"/>
    <s v="Male"/>
    <s v="B-"/>
    <b v="0"/>
    <b v="0"/>
    <b v="1"/>
    <x v="5"/>
    <n v="40"/>
    <x v="2"/>
    <n v="30.531143867511645"/>
  </r>
  <r>
    <x v="966"/>
    <x v="0"/>
    <x v="3"/>
    <x v="6"/>
    <n v="32000"/>
    <n v="24839.56"/>
    <n v="85.2"/>
    <s v="Male"/>
    <s v="AB-"/>
    <b v="0"/>
    <b v="0"/>
    <b v="1"/>
    <x v="16"/>
    <n v="4"/>
    <x v="3"/>
    <n v="31.294765840220389"/>
  </r>
  <r>
    <x v="967"/>
    <x v="2"/>
    <x v="1"/>
    <x v="1"/>
    <n v="90000"/>
    <n v="64257.700000000004"/>
    <n v="59.1"/>
    <s v="Female"/>
    <s v="AB-"/>
    <b v="1"/>
    <b v="0"/>
    <b v="1"/>
    <x v="11"/>
    <n v="12"/>
    <x v="0"/>
    <n v="22.800046294510242"/>
  </r>
  <r>
    <x v="968"/>
    <x v="0"/>
    <x v="2"/>
    <x v="4"/>
    <n v="12000"/>
    <n v="7562.2800000000007"/>
    <n v="82.4"/>
    <s v="Female"/>
    <s v="AB-"/>
    <b v="0"/>
    <b v="0"/>
    <b v="1"/>
    <x v="8"/>
    <n v="2"/>
    <x v="1"/>
    <n v="31.788897033293466"/>
  </r>
  <r>
    <x v="969"/>
    <x v="0"/>
    <x v="0"/>
    <x v="5"/>
    <n v="30000"/>
    <n v="20021.16"/>
    <n v="86.2"/>
    <s v="Female"/>
    <s v="A+"/>
    <b v="0"/>
    <b v="0"/>
    <b v="1"/>
    <x v="0"/>
    <n v="120"/>
    <x v="6"/>
    <n v="33.254889857644379"/>
  </r>
  <r>
    <x v="970"/>
    <x v="0"/>
    <x v="1"/>
    <x v="1"/>
    <n v="100"/>
    <n v="0"/>
    <n v="61.8"/>
    <s v="Male"/>
    <s v="B-"/>
    <b v="0"/>
    <b v="0"/>
    <b v="0"/>
    <x v="8"/>
    <n v="30"/>
    <x v="2"/>
    <n v="23.26019044751402"/>
  </r>
  <r>
    <x v="971"/>
    <x v="0"/>
    <x v="1"/>
    <x v="7"/>
    <n v="18000"/>
    <n v="10170.93"/>
    <n v="55.9"/>
    <s v="Male"/>
    <s v="AB-"/>
    <b v="0"/>
    <b v="0"/>
    <b v="1"/>
    <x v="3"/>
    <n v="30"/>
    <x v="2"/>
    <n v="23.267429760665969"/>
  </r>
  <r>
    <x v="972"/>
    <x v="2"/>
    <x v="2"/>
    <x v="2"/>
    <n v="21000"/>
    <n v="18861.990000000002"/>
    <n v="77.2"/>
    <s v="Female"/>
    <s v="A+"/>
    <b v="0"/>
    <b v="1"/>
    <b v="1"/>
    <x v="11"/>
    <n v="15"/>
    <x v="0"/>
    <n v="28.015677166497316"/>
  </r>
  <r>
    <x v="973"/>
    <x v="2"/>
    <x v="0"/>
    <x v="5"/>
    <n v="500"/>
    <n v="429.74"/>
    <n v="70.7"/>
    <s v="Female"/>
    <s v="O-"/>
    <b v="1"/>
    <b v="0"/>
    <b v="1"/>
    <x v="3"/>
    <n v="7"/>
    <x v="4"/>
    <n v="24.463667820069208"/>
  </r>
  <r>
    <x v="974"/>
    <x v="2"/>
    <x v="3"/>
    <x v="6"/>
    <n v="12000"/>
    <n v="7510.34"/>
    <n v="91.6"/>
    <s v="Female"/>
    <s v="AB-"/>
    <b v="1"/>
    <b v="0"/>
    <b v="1"/>
    <x v="2"/>
    <n v="3"/>
    <x v="3"/>
    <n v="28.910491099608631"/>
  </r>
  <r>
    <x v="975"/>
    <x v="2"/>
    <x v="0"/>
    <x v="0"/>
    <n v="12000"/>
    <n v="7631.0999999999995"/>
    <n v="84.2"/>
    <s v="Female"/>
    <s v="B-"/>
    <b v="1"/>
    <b v="1"/>
    <b v="1"/>
    <x v="9"/>
    <n v="15"/>
    <x v="0"/>
    <n v="28.461330448891296"/>
  </r>
  <r>
    <x v="976"/>
    <x v="4"/>
    <x v="0"/>
    <x v="3"/>
    <n v="18000"/>
    <n v="0"/>
    <n v="63.3"/>
    <s v="Female"/>
    <s v="B-"/>
    <b v="0"/>
    <b v="0"/>
    <b v="0"/>
    <x v="10"/>
    <n v="9"/>
    <x v="4"/>
    <n v="22.697120728602673"/>
  </r>
  <r>
    <x v="977"/>
    <x v="2"/>
    <x v="2"/>
    <x v="4"/>
    <n v="36000"/>
    <n v="19800.36"/>
    <n v="89.3"/>
    <s v="Female"/>
    <s v="AB-"/>
    <b v="0"/>
    <b v="1"/>
    <b v="1"/>
    <x v="11"/>
    <n v="4"/>
    <x v="3"/>
    <n v="33.20196311719215"/>
  </r>
  <r>
    <x v="978"/>
    <x v="1"/>
    <x v="2"/>
    <x v="4"/>
    <n v="16000"/>
    <n v="12863.76"/>
    <n v="96.5"/>
    <s v="Female"/>
    <s v="AB-"/>
    <b v="1"/>
    <b v="0"/>
    <b v="1"/>
    <x v="4"/>
    <n v="2"/>
    <x v="1"/>
    <n v="33.787332376317359"/>
  </r>
  <r>
    <x v="979"/>
    <x v="0"/>
    <x v="0"/>
    <x v="3"/>
    <n v="40000"/>
    <n v="22499"/>
    <n v="80.599999999999994"/>
    <s v="Female"/>
    <s v="B+"/>
    <b v="0"/>
    <b v="0"/>
    <b v="1"/>
    <x v="16"/>
    <n v="15"/>
    <x v="0"/>
    <n v="33.548387096774185"/>
  </r>
  <r>
    <x v="980"/>
    <x v="2"/>
    <x v="0"/>
    <x v="3"/>
    <n v="18000"/>
    <n v="9721.619999999999"/>
    <n v="67.900000000000006"/>
    <s v="Female"/>
    <s v="A+"/>
    <b v="0"/>
    <b v="0"/>
    <b v="1"/>
    <x v="6"/>
    <n v="5"/>
    <x v="3"/>
    <n v="23.49480968858132"/>
  </r>
  <r>
    <x v="981"/>
    <x v="0"/>
    <x v="0"/>
    <x v="5"/>
    <n v="800"/>
    <n v="433.24"/>
    <n v="80.099999999999994"/>
    <s v="Female"/>
    <s v="B+"/>
    <b v="1"/>
    <b v="0"/>
    <b v="1"/>
    <x v="2"/>
    <n v="15"/>
    <x v="0"/>
    <n v="28.045236511326635"/>
  </r>
  <r>
    <x v="982"/>
    <x v="1"/>
    <x v="0"/>
    <x v="5"/>
    <n v="240000"/>
    <n v="173836.79999999999"/>
    <n v="68.8"/>
    <s v="Female"/>
    <s v="AB+"/>
    <b v="1"/>
    <b v="0"/>
    <b v="1"/>
    <x v="0"/>
    <n v="25"/>
    <x v="0"/>
    <n v="28.270874424720574"/>
  </r>
  <r>
    <x v="983"/>
    <x v="3"/>
    <x v="1"/>
    <x v="1"/>
    <n v="2000"/>
    <n v="0"/>
    <n v="62.1"/>
    <s v="Female"/>
    <s v="A-"/>
    <b v="0"/>
    <b v="0"/>
    <b v="0"/>
    <x v="11"/>
    <n v="20"/>
    <x v="0"/>
    <n v="25.848074921956293"/>
  </r>
  <r>
    <x v="984"/>
    <x v="1"/>
    <x v="1"/>
    <x v="7"/>
    <n v="240000"/>
    <n v="190077.84"/>
    <n v="70.2"/>
    <s v="Female"/>
    <s v="O-"/>
    <b v="0"/>
    <b v="0"/>
    <b v="1"/>
    <x v="12"/>
    <n v="20"/>
    <x v="0"/>
    <n v="29.21956295525494"/>
  </r>
  <r>
    <x v="985"/>
    <x v="4"/>
    <x v="0"/>
    <x v="0"/>
    <n v="21000"/>
    <n v="17085.600000000002"/>
    <n v="78.2"/>
    <s v="Female"/>
    <s v="B-"/>
    <b v="0"/>
    <b v="1"/>
    <b v="1"/>
    <x v="11"/>
    <n v="5"/>
    <x v="3"/>
    <n v="28.37857453912034"/>
  </r>
  <r>
    <x v="986"/>
    <x v="2"/>
    <x v="0"/>
    <x v="0"/>
    <n v="18000"/>
    <n v="14608.14"/>
    <n v="83.8"/>
    <s v="Male"/>
    <s v="A+"/>
    <b v="0"/>
    <b v="0"/>
    <b v="1"/>
    <x v="2"/>
    <n v="30"/>
    <x v="2"/>
    <n v="26.448680722131041"/>
  </r>
  <r>
    <x v="987"/>
    <x v="2"/>
    <x v="0"/>
    <x v="0"/>
    <n v="2000"/>
    <n v="1656.58"/>
    <n v="103.7"/>
    <s v="Female"/>
    <s v="A+"/>
    <b v="0"/>
    <b v="1"/>
    <b v="1"/>
    <x v="17"/>
    <n v="200"/>
    <x v="6"/>
    <n v="34.251552384727177"/>
  </r>
  <r>
    <x v="988"/>
    <x v="2"/>
    <x v="0"/>
    <x v="0"/>
    <n v="60000"/>
    <n v="53236.3"/>
    <n v="65.900000000000006"/>
    <s v="Female"/>
    <s v="AB+"/>
    <b v="1"/>
    <b v="0"/>
    <b v="1"/>
    <x v="3"/>
    <n v="15"/>
    <x v="0"/>
    <n v="24.209774104683195"/>
  </r>
  <r>
    <x v="989"/>
    <x v="0"/>
    <x v="2"/>
    <x v="4"/>
    <n v="100"/>
    <n v="59.34"/>
    <n v="85.9"/>
    <s v="Male"/>
    <s v="A+"/>
    <b v="0"/>
    <b v="0"/>
    <b v="1"/>
    <x v="5"/>
    <n v="2"/>
    <x v="1"/>
    <n v="30.07597773187214"/>
  </r>
  <r>
    <x v="990"/>
    <x v="0"/>
    <x v="0"/>
    <x v="5"/>
    <n v="45000"/>
    <n v="37119.840000000004"/>
    <n v="79.900000000000006"/>
    <s v="Male"/>
    <s v="B+"/>
    <b v="0"/>
    <b v="1"/>
    <b v="1"/>
    <x v="9"/>
    <n v="25"/>
    <x v="0"/>
    <n v="26.089795918367347"/>
  </r>
  <r>
    <x v="991"/>
    <x v="0"/>
    <x v="0"/>
    <x v="0"/>
    <n v="75000"/>
    <n v="0"/>
    <n v="47.9"/>
    <s v="Female"/>
    <s v="O-"/>
    <b v="0"/>
    <b v="1"/>
    <b v="0"/>
    <x v="14"/>
    <n v="12"/>
    <x v="0"/>
    <n v="20.462215387244221"/>
  </r>
  <r>
    <x v="992"/>
    <x v="0"/>
    <x v="0"/>
    <x v="3"/>
    <n v="10000"/>
    <n v="6685.78"/>
    <n v="94.1"/>
    <s v="Male"/>
    <s v="B+"/>
    <b v="0"/>
    <b v="0"/>
    <b v="1"/>
    <x v="1"/>
    <n v="5"/>
    <x v="3"/>
    <n v="33.744845638065186"/>
  </r>
  <r>
    <x v="993"/>
    <x v="2"/>
    <x v="2"/>
    <x v="2"/>
    <n v="240000"/>
    <n v="0"/>
    <n v="60.8"/>
    <s v="Female"/>
    <s v="AB-"/>
    <b v="0"/>
    <b v="1"/>
    <b v="0"/>
    <x v="8"/>
    <n v="5"/>
    <x v="3"/>
    <n v="23.749999999999993"/>
  </r>
  <r>
    <x v="994"/>
    <x v="0"/>
    <x v="1"/>
    <x v="1"/>
    <n v="90000"/>
    <n v="53937.700000000004"/>
    <n v="59"/>
    <s v="Male"/>
    <s v="AB+"/>
    <b v="0"/>
    <b v="0"/>
    <b v="1"/>
    <x v="12"/>
    <n v="30"/>
    <x v="2"/>
    <n v="21.155294202015131"/>
  </r>
  <r>
    <x v="995"/>
    <x v="2"/>
    <x v="1"/>
    <x v="7"/>
    <n v="3000"/>
    <n v="2309.04"/>
    <n v="81.599999999999994"/>
    <s v="Male"/>
    <s v="AB+"/>
    <b v="0"/>
    <s v="No"/>
    <b v="1"/>
    <x v="11"/>
    <n v="20"/>
    <x v="0"/>
    <n v="31.874999999999993"/>
  </r>
  <r>
    <x v="996"/>
    <x v="1"/>
    <x v="0"/>
    <x v="3"/>
    <n v="200000"/>
    <n v="129857.09999999999"/>
    <n v="60.1"/>
    <s v="Female"/>
    <s v="B-"/>
    <b v="0"/>
    <b v="0"/>
    <b v="1"/>
    <x v="2"/>
    <n v="9"/>
    <x v="4"/>
    <n v="21.810132094643638"/>
  </r>
  <r>
    <x v="997"/>
    <x v="2"/>
    <x v="2"/>
    <x v="4"/>
    <n v="40000"/>
    <n v="22019.699999999997"/>
    <n v="97.6"/>
    <s v="Female"/>
    <s v="A-"/>
    <b v="0"/>
    <b v="1"/>
    <b v="1"/>
    <x v="9"/>
    <n v="4"/>
    <x v="3"/>
    <n v="30.460971879779031"/>
  </r>
  <r>
    <x v="998"/>
    <x v="1"/>
    <x v="2"/>
    <x v="4"/>
    <n v="12000"/>
    <n v="10652.34"/>
    <n v="74.5"/>
    <s v="Male"/>
    <s v="O-"/>
    <b v="0"/>
    <b v="1"/>
    <b v="1"/>
    <x v="14"/>
    <n v="0.5"/>
    <x v="1"/>
    <n v="29.843053997756769"/>
  </r>
  <r>
    <x v="999"/>
    <x v="2"/>
    <x v="1"/>
    <x v="1"/>
    <n v="36000"/>
    <n v="0"/>
    <n v="63.2"/>
    <s v="Female"/>
    <s v="O-"/>
    <b v="0"/>
    <b v="0"/>
    <b v="0"/>
    <x v="1"/>
    <n v="5"/>
    <x v="3"/>
    <n v="23.497917906008333"/>
  </r>
  <r>
    <x v="1000"/>
    <x v="5"/>
    <x v="4"/>
    <x v="8"/>
    <m/>
    <m/>
    <m/>
    <m/>
    <m/>
    <m/>
    <m/>
    <m/>
    <x v="18"/>
    <m/>
    <x v="8"/>
    <m/>
  </r>
</pivotCacheRecords>
</file>

<file path=xl/pivotCache/pivotCacheRecords2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PID0001"/>
    <s v="Middle-aged"/>
    <s v="South"/>
    <s v="Tamil Nadu"/>
    <n v="60000"/>
    <n v="32168.649999999998"/>
    <n v="82.4"/>
    <s v="Female"/>
    <s v="O+"/>
    <b v="0"/>
    <b v="0"/>
    <b v="1"/>
    <x v="0"/>
    <s v="Manager"/>
    <n v="20"/>
    <x v="0"/>
    <n v="29.195011337868486"/>
    <b v="1"/>
    <b v="1"/>
    <s v="Fractured Leg"/>
    <s v="Critical"/>
    <b v="1"/>
    <s v="Blue Cross"/>
    <b v="0"/>
  </r>
  <r>
    <s v="PID0002"/>
    <s v="Senior"/>
    <s v="West"/>
    <s v="Maharashtra"/>
    <n v="500"/>
    <n v="0"/>
    <n v="64.8"/>
    <s v="Female"/>
    <s v="AB-"/>
    <b v="0"/>
    <b v="0"/>
    <b v="0"/>
    <x v="1"/>
    <s v="Teacher"/>
    <n v="15"/>
    <x v="0"/>
    <n v="28.047091412742382"/>
    <b v="1"/>
    <b v="1"/>
    <s v="Prostate Cancer"/>
    <s v="Recovered"/>
    <b v="0"/>
    <n v="0"/>
    <b v="0"/>
  </r>
  <r>
    <s v="PID0003"/>
    <s v="Adult"/>
    <s v="North"/>
    <s v="Punjab"/>
    <n v="18000"/>
    <n v="12004.650000000001"/>
    <n v="69.400000000000006"/>
    <s v="Female"/>
    <s v="B+"/>
    <b v="1"/>
    <b v="0"/>
    <b v="1"/>
    <x v="2"/>
    <s v="Clerical Staff"/>
    <n v="20"/>
    <x v="0"/>
    <n v="24.021878892733568"/>
    <b v="0"/>
    <b v="0"/>
    <s v="Stroke"/>
    <s v="Critical"/>
    <b v="1"/>
    <s v="Blue Cross"/>
    <b v="0"/>
  </r>
  <r>
    <s v="PID0004"/>
    <s v="Adult"/>
    <s v="South"/>
    <s v="Karnataka"/>
    <n v="48000"/>
    <n v="32956.92"/>
    <n v="89.3"/>
    <s v="Male"/>
    <s v="A-"/>
    <b v="1"/>
    <b v="0"/>
    <b v="1"/>
    <x v="2"/>
    <s v="Retail Worker"/>
    <n v="15"/>
    <x v="0"/>
    <n v="31.266412240467773"/>
    <b v="1"/>
    <b v="1"/>
    <s v="Heart Attack"/>
    <s v="Critical"/>
    <b v="1"/>
    <s v="Aetna"/>
    <b v="1"/>
  </r>
  <r>
    <s v="PID0005"/>
    <s v="Adult"/>
    <s v="North"/>
    <s v="Uttar Pradesh"/>
    <n v="21000"/>
    <n v="16712.080000000002"/>
    <n v="69.400000000000006"/>
    <s v="Male"/>
    <s v="O+"/>
    <b v="1"/>
    <b v="1"/>
    <b v="1"/>
    <x v="3"/>
    <s v="Professor"/>
    <n v="2"/>
    <x v="1"/>
    <n v="26.773658423671925"/>
    <b v="0"/>
    <b v="0"/>
    <s v="Appendicitis"/>
    <s v="Critical"/>
    <b v="1"/>
    <s v="Cigna"/>
    <b v="0"/>
  </r>
  <r>
    <s v="PID0006"/>
    <s v="Elderly"/>
    <s v="South"/>
    <s v="Karnataka"/>
    <n v="18000"/>
    <n v="13741.14"/>
    <n v="76.599999999999994"/>
    <s v="Male"/>
    <s v="O+"/>
    <b v="1"/>
    <b v="0"/>
    <b v="1"/>
    <x v="4"/>
    <s v="Scientist"/>
    <n v="20"/>
    <x v="0"/>
    <n v="31.076311412227675"/>
    <b v="1"/>
    <b v="1"/>
    <s v="Fractured Arm"/>
    <s v="Critical"/>
    <b v="1"/>
    <s v="Cigna"/>
    <b v="0"/>
  </r>
  <r>
    <s v="PID0007"/>
    <s v="Adult"/>
    <s v="West"/>
    <s v="Maharashtra"/>
    <n v="3000"/>
    <n v="1831.0500000000002"/>
    <n v="91.5"/>
    <s v="Male"/>
    <s v="O-"/>
    <b v="0"/>
    <b v="1"/>
    <b v="1"/>
    <x v="5"/>
    <s v="Unemployed"/>
    <n v="40"/>
    <x v="2"/>
    <n v="30.928880475932939"/>
    <b v="1"/>
    <b v="1"/>
    <s v="Childbirth"/>
    <s v="Recovered"/>
    <b v="1"/>
    <s v="Aetna"/>
    <b v="0"/>
  </r>
  <r>
    <s v="PID0008"/>
    <s v="Adult"/>
    <s v="South"/>
    <s v="Kerala"/>
    <n v="20000"/>
    <n v="16593.84"/>
    <n v="75.599999999999994"/>
    <s v="Female"/>
    <s v="O-"/>
    <b v="1"/>
    <b v="1"/>
    <b v="1"/>
    <x v="5"/>
    <s v="Labourer"/>
    <n v="30"/>
    <x v="2"/>
    <n v="29.165541452876042"/>
    <b v="1"/>
    <b v="1"/>
    <s v="Hypertension"/>
    <s v="Recovered"/>
    <b v="1"/>
    <s v="Aetna"/>
    <b v="1"/>
  </r>
  <r>
    <s v="PID0009"/>
    <s v="Middle-aged"/>
    <s v="South"/>
    <s v="Karnataka"/>
    <n v="72000"/>
    <n v="52009.8"/>
    <n v="90.7"/>
    <s v="Female"/>
    <s v="AB-"/>
    <b v="0"/>
    <b v="0"/>
    <b v="1"/>
    <x v="2"/>
    <s v="Driver"/>
    <n v="20"/>
    <x v="0"/>
    <n v="29.280733471074381"/>
    <b v="1"/>
    <b v="1"/>
    <s v="Respiratory Infection"/>
    <s v="Ongoing Treatment"/>
    <b v="1"/>
    <s v="Aetna"/>
    <b v="1"/>
  </r>
  <r>
    <s v="PID0010"/>
    <s v="Adult"/>
    <s v="East"/>
    <s v="West Bengal"/>
    <n v="250000"/>
    <n v="0"/>
    <n v="97.9"/>
    <s v="Male"/>
    <s v="A+"/>
    <b v="1"/>
    <b v="1"/>
    <b v="0"/>
    <x v="0"/>
    <s v="Doctor"/>
    <n v="2"/>
    <x v="1"/>
    <n v="33.480387127663221"/>
    <b v="1"/>
    <b v="1"/>
    <s v="Heart Attack"/>
    <s v="Critical"/>
    <b v="0"/>
    <n v="0"/>
    <s v="Yes"/>
  </r>
  <r>
    <s v="PID0011"/>
    <s v="Senior"/>
    <s v="South"/>
    <s v="Karnataka"/>
    <n v="16000"/>
    <n v="9710.7800000000007"/>
    <n v="83.9"/>
    <s v="Male"/>
    <s v="AB-"/>
    <b v="0"/>
    <b v="0"/>
    <b v="1"/>
    <x v="0"/>
    <s v="Doctor"/>
    <n v="3"/>
    <x v="3"/>
    <n v="30.083545483882538"/>
    <b v="1"/>
    <b v="1"/>
    <s v="Appendicitis"/>
    <s v="Ongoing Treatment"/>
    <b v="1"/>
    <s v="Aetna"/>
    <b v="0"/>
  </r>
  <r>
    <s v="PID0012"/>
    <s v="Senior"/>
    <s v="South"/>
    <s v="Tamil Nadu"/>
    <n v="45000"/>
    <n v="38364.959999999999"/>
    <n v="78.7"/>
    <s v="Male"/>
    <s v="A+"/>
    <b v="0"/>
    <b v="1"/>
    <b v="1"/>
    <x v="1"/>
    <s v="Engineer"/>
    <n v="15"/>
    <x v="0"/>
    <n v="31.130097701831414"/>
    <b v="1"/>
    <b v="1"/>
    <s v="Osteoarthritis"/>
    <s v="Recovered"/>
    <b v="1"/>
    <s v="Blue Cross"/>
    <b v="1"/>
  </r>
  <r>
    <s v="PID0013"/>
    <s v="Middle-aged"/>
    <s v="South"/>
    <s v="Kerala"/>
    <n v="18000"/>
    <n v="0"/>
    <n v="92.9"/>
    <s v="Female"/>
    <s v="O+"/>
    <b v="1"/>
    <b v="0"/>
    <b v="0"/>
    <x v="1"/>
    <s v="Junior Executive"/>
    <n v="7"/>
    <x v="4"/>
    <n v="33.713165916678768"/>
    <b v="1"/>
    <b v="1"/>
    <s v="Kidney Stones"/>
    <s v="Ongoing Treatment"/>
    <b v="0"/>
    <n v="0"/>
    <b v="1"/>
  </r>
  <r>
    <s v="PID0014"/>
    <s v="Adult"/>
    <s v="South"/>
    <s v="Kerala"/>
    <n v="14000"/>
    <n v="10220.91"/>
    <n v="78.3"/>
    <s v="Female"/>
    <s v="AB+"/>
    <b v="0"/>
    <b v="0"/>
    <b v="1"/>
    <x v="1"/>
    <s v="Engineer"/>
    <n v="15"/>
    <x v="0"/>
    <n v="26.777469990766392"/>
    <b v="0"/>
    <b v="0"/>
    <s v="Hypertension"/>
    <s v="Critical"/>
    <b v="1"/>
    <s v="Medicare"/>
    <b v="0"/>
  </r>
  <r>
    <s v="PID0015"/>
    <s v="Senior"/>
    <s v="North"/>
    <s v="Uttar Pradesh"/>
    <n v="60000"/>
    <n v="46847.1"/>
    <n v="60.1"/>
    <s v="Female"/>
    <s v="AB+"/>
    <b v="1"/>
    <b v="0"/>
    <b v="1"/>
    <x v="2"/>
    <s v="Retail Worker"/>
    <n v="2"/>
    <x v="1"/>
    <n v="24.382327883484116"/>
    <b v="0"/>
    <b v="0"/>
    <s v="Stroke"/>
    <s v="Critical"/>
    <b v="1"/>
    <s v="Cigna"/>
    <b v="0"/>
  </r>
  <r>
    <s v="PID0016"/>
    <s v="Adult"/>
    <s v="West"/>
    <s v="Gujarat"/>
    <n v="240000"/>
    <n v="0"/>
    <n v="91.6"/>
    <s v="Female"/>
    <s v="B+"/>
    <b v="1"/>
    <b v="0"/>
    <b v="0"/>
    <x v="1"/>
    <s v="Nurse"/>
    <n v="15"/>
    <x v="0"/>
    <n v="33.645546372819105"/>
    <b v="1"/>
    <b v="1"/>
    <s v="Heart Disease"/>
    <s v="Ongoing Treatment"/>
    <b v="0"/>
    <n v="0"/>
    <b v="1"/>
  </r>
  <r>
    <s v="PID0017"/>
    <s v="Adult"/>
    <s v="South"/>
    <s v="Kerala"/>
    <n v="1000"/>
    <n v="0"/>
    <n v="60.6"/>
    <s v="Male"/>
    <s v="A+"/>
    <b v="0"/>
    <b v="1"/>
    <b v="0"/>
    <x v="0"/>
    <s v="Manager"/>
    <n v="7"/>
    <x v="4"/>
    <n v="21.728997095629101"/>
    <b v="0"/>
    <b v="0"/>
    <s v="Osteoarthritis"/>
    <s v="Critical"/>
    <b v="0"/>
    <n v="0"/>
    <b v="0"/>
  </r>
  <r>
    <s v="PID0018"/>
    <s v="Middle-aged"/>
    <s v="South"/>
    <s v="Karnataka"/>
    <n v="40000"/>
    <n v="21677.3"/>
    <n v="93.5"/>
    <s v="Female"/>
    <s v="O+"/>
    <b v="0"/>
    <b v="0"/>
    <b v="1"/>
    <x v="0"/>
    <s v="Doctor"/>
    <n v="3"/>
    <x v="3"/>
    <n v="33.525762845566355"/>
    <b v="1"/>
    <b v="1"/>
    <s v="Childbirth"/>
    <s v="Critical"/>
    <b v="1"/>
    <s v="Cigna"/>
    <b v="1"/>
  </r>
  <r>
    <s v="PID0019"/>
    <s v="Adult"/>
    <s v="South"/>
    <s v="Karnataka"/>
    <n v="500"/>
    <n v="399.98"/>
    <n v="99"/>
    <s v="Female"/>
    <s v="O+"/>
    <b v="1"/>
    <b v="0"/>
    <b v="1"/>
    <x v="2"/>
    <s v="Retail Worker"/>
    <n v="4"/>
    <x v="3"/>
    <n v="33.856571252693136"/>
    <b v="1"/>
    <b v="1"/>
    <s v="Allergic Reaction"/>
    <s v="Ongoing Treatment"/>
    <b v="1"/>
    <s v="UnitedHealthcare"/>
    <b v="0"/>
  </r>
  <r>
    <s v="PID0020"/>
    <s v="Middle-aged"/>
    <s v="West"/>
    <s v="Maharashtra"/>
    <n v="24000"/>
    <n v="12575.07"/>
    <n v="73.7"/>
    <s v="Male"/>
    <s v="A-"/>
    <b v="0"/>
    <b v="0"/>
    <b v="1"/>
    <x v="1"/>
    <s v="Junior Executive"/>
    <n v="15"/>
    <x v="0"/>
    <n v="28.432545040700589"/>
    <b v="1"/>
    <b v="1"/>
    <s v="Respiratory Infection"/>
    <s v="Critical"/>
    <b v="1"/>
    <s v="Blue Cross"/>
    <b v="1"/>
  </r>
  <r>
    <s v="PID0021"/>
    <s v="Adult"/>
    <s v="North"/>
    <s v="Punjab"/>
    <n v="24000"/>
    <n v="19464.48"/>
    <n v="54"/>
    <s v="Female"/>
    <s v="A-"/>
    <b v="0"/>
    <b v="1"/>
    <b v="1"/>
    <x v="6"/>
    <s v="Unemployed"/>
    <n v="30"/>
    <x v="2"/>
    <n v="20.832529609197174"/>
    <b v="0"/>
    <b v="0"/>
    <s v="Kidney Stones"/>
    <s v="Ongoing Treatment"/>
    <b v="1"/>
    <s v="Medicare"/>
    <b v="0"/>
  </r>
  <r>
    <s v="PID0022"/>
    <s v="Middle-aged"/>
    <s v="South"/>
    <s v="Karnataka"/>
    <n v="20000"/>
    <n v="15581.86"/>
    <n v="76"/>
    <s v="Female"/>
    <s v="B-"/>
    <b v="0"/>
    <b v="0"/>
    <b v="1"/>
    <x v="0"/>
    <s v="Senior Executive"/>
    <n v="2"/>
    <x v="1"/>
    <n v="25.689561925365066"/>
    <b v="0"/>
    <b v="0"/>
    <s v="Fractured Leg"/>
    <s v="Ongoing Treatment"/>
    <b v="1"/>
    <s v="UnitedHealthcare"/>
    <b v="0"/>
  </r>
  <r>
    <s v="PID0023"/>
    <s v="Middle-aged"/>
    <s v="South"/>
    <s v="Karnataka"/>
    <n v="240000"/>
    <n v="0"/>
    <n v="86.3"/>
    <s v="Male"/>
    <s v="A-"/>
    <b v="0"/>
    <b v="0"/>
    <b v="0"/>
    <x v="4"/>
    <s v="Scientist"/>
    <n v="40"/>
    <x v="2"/>
    <n v="30.216028850530446"/>
    <b v="1"/>
    <b v="1"/>
    <s v="Kidney Stones"/>
    <s v="Recovered"/>
    <b v="0"/>
    <n v="0"/>
    <b v="0"/>
  </r>
  <r>
    <s v="PID0024"/>
    <s v="Senior"/>
    <s v="West"/>
    <s v="Maharashtra"/>
    <n v="60000"/>
    <n v="0"/>
    <n v="64.2"/>
    <s v="Male"/>
    <s v="O-"/>
    <b v="0"/>
    <b v="0"/>
    <b v="0"/>
    <x v="0"/>
    <s v="Software Engineer"/>
    <n v="15"/>
    <x v="0"/>
    <n v="24.16349881440777"/>
    <b v="0"/>
    <b v="0"/>
    <s v="Diabetes"/>
    <s v="Recovered"/>
    <b v="0"/>
    <n v="0"/>
    <b v="0"/>
  </r>
  <r>
    <s v="PID0025"/>
    <s v="Adult"/>
    <s v="West"/>
    <s v="Maharashtra"/>
    <n v="3000"/>
    <n v="2157.69"/>
    <n v="61.5"/>
    <s v="Male"/>
    <s v="B+"/>
    <b v="0"/>
    <b v="0"/>
    <b v="1"/>
    <x v="2"/>
    <s v="Retail Worker"/>
    <n v="12"/>
    <x v="0"/>
    <n v="20.081632653061224"/>
    <b v="0"/>
    <b v="0"/>
    <s v="Osteoarthritis"/>
    <s v="Recovered"/>
    <b v="1"/>
    <s v="Medicare"/>
    <b v="0"/>
  </r>
  <r>
    <s v="PID0026"/>
    <s v="Middle-aged"/>
    <s v="North"/>
    <s v="Uttar Pradesh"/>
    <n v="72000"/>
    <n v="42165.48"/>
    <n v="68.400000000000006"/>
    <s v="Female"/>
    <s v="AB+"/>
    <b v="0"/>
    <b v="0"/>
    <b v="1"/>
    <x v="2"/>
    <s v="Driver"/>
    <n v="2"/>
    <x v="1"/>
    <n v="30.400000000000002"/>
    <b v="1"/>
    <b v="1"/>
    <s v="Kidney Stones"/>
    <s v="Ongoing Treatment"/>
    <b v="1"/>
    <s v="Blue Cross"/>
    <b v="1"/>
  </r>
  <r>
    <s v="PID0027"/>
    <s v="Middle-aged"/>
    <s v="West"/>
    <s v="Gujarat"/>
    <n v="48000"/>
    <n v="0"/>
    <n v="70.099999999999994"/>
    <s v="Female"/>
    <s v="A+"/>
    <b v="0"/>
    <b v="0"/>
    <b v="0"/>
    <x v="6"/>
    <s v="Unemployed"/>
    <n v="0"/>
    <x v="1"/>
    <n v="24.543958544868879"/>
    <b v="0"/>
    <b v="0"/>
    <s v="Osteoarthritis"/>
    <s v="Critical"/>
    <b v="0"/>
    <n v="0"/>
    <b v="0"/>
  </r>
  <r>
    <s v="PID0028"/>
    <s v="Adult"/>
    <s v="South"/>
    <s v="Karnataka"/>
    <n v="45000"/>
    <n v="22743.989999999998"/>
    <n v="54.5"/>
    <s v="Male"/>
    <s v="O-"/>
    <b v="1"/>
    <b v="0"/>
    <b v="1"/>
    <x v="3"/>
    <s v="Scientist"/>
    <n v="25"/>
    <x v="0"/>
    <n v="20.512627498212204"/>
    <b v="0"/>
    <b v="0"/>
    <s v="Cancer"/>
    <s v="Ongoing Treatment"/>
    <b v="1"/>
    <s v="Blue Cross"/>
    <b v="0"/>
  </r>
  <r>
    <s v="PID0029"/>
    <s v="Adult"/>
    <s v="North"/>
    <s v="Uttar Pradesh"/>
    <n v="16000"/>
    <n v="0"/>
    <n v="95"/>
    <s v="Male"/>
    <s v="A-"/>
    <b v="1"/>
    <b v="1"/>
    <b v="0"/>
    <x v="0"/>
    <s v="Manager"/>
    <n v="2"/>
    <x v="1"/>
    <n v="34.475250399187111"/>
    <b v="1"/>
    <b v="1"/>
    <s v="Prostate Cancer"/>
    <s v="Ongoing Treatment"/>
    <b v="0"/>
    <n v="0"/>
    <b v="1"/>
  </r>
  <r>
    <s v="PID0030"/>
    <s v="Young Adult"/>
    <s v="North"/>
    <s v="Uttar Pradesh"/>
    <n v="60000"/>
    <n v="32726.639999999999"/>
    <n v="73.900000000000006"/>
    <s v="Female"/>
    <s v="B-"/>
    <b v="0"/>
    <b v="0"/>
    <b v="1"/>
    <x v="2"/>
    <s v="Driver"/>
    <n v="30"/>
    <x v="2"/>
    <n v="26.818115836841343"/>
    <b v="0"/>
    <b v="0"/>
    <s v="Allergic Reaction"/>
    <s v="Ongoing Treatment"/>
    <b v="1"/>
    <s v="UnitedHealthcare"/>
    <b v="0"/>
  </r>
  <r>
    <s v="PID0031"/>
    <s v="Adult"/>
    <s v="North"/>
    <s v="Uttar Pradesh"/>
    <n v="21000"/>
    <n v="15341.69"/>
    <n v="59.4"/>
    <s v="Female"/>
    <s v="A+"/>
    <b v="1"/>
    <b v="1"/>
    <b v="1"/>
    <x v="0"/>
    <s v="Doctor"/>
    <n v="1"/>
    <x v="1"/>
    <n v="22.915782570116889"/>
    <b v="0"/>
    <b v="0"/>
    <s v="Cancer"/>
    <s v="Critical"/>
    <b v="1"/>
    <s v="Medicare"/>
    <b v="0"/>
  </r>
  <r>
    <s v="PID0032"/>
    <s v="Middle-aged"/>
    <s v="South"/>
    <s v="Tamil Nadu"/>
    <n v="45000"/>
    <n v="0"/>
    <n v="59.4"/>
    <s v="Female"/>
    <s v="A-"/>
    <b v="0"/>
    <b v="1"/>
    <b v="0"/>
    <x v="0"/>
    <s v="Manager"/>
    <n v="9"/>
    <x v="4"/>
    <n v="24.408284023668635"/>
    <b v="0"/>
    <b v="0"/>
    <s v="Prostate Cancer"/>
    <s v="Ongoing Treatment"/>
    <b v="0"/>
    <n v="0"/>
    <b v="0"/>
  </r>
  <r>
    <s v="PID0033"/>
    <s v="Young Adult"/>
    <s v="West"/>
    <s v="Maharashtra"/>
    <n v="32000"/>
    <n v="17963.439999999999"/>
    <n v="73.7"/>
    <s v="Female"/>
    <s v="A+"/>
    <b v="0"/>
    <b v="1"/>
    <b v="1"/>
    <x v="1"/>
    <s v="Engineer"/>
    <n v="15"/>
    <x v="0"/>
    <n v="25.501730103806231"/>
    <b v="0"/>
    <b v="0"/>
    <s v="Stroke"/>
    <s v="Ongoing Treatment"/>
    <b v="1"/>
    <s v="UnitedHealthcare"/>
    <b v="0"/>
  </r>
  <r>
    <s v="PID0034"/>
    <s v="Adult"/>
    <s v="North"/>
    <s v="Punjab"/>
    <n v="3000"/>
    <n v="0"/>
    <n v="95.2"/>
    <s v="Male"/>
    <s v="A-"/>
    <b v="0"/>
    <b v="0"/>
    <b v="0"/>
    <x v="2"/>
    <s v="Retail Worker"/>
    <n v="15"/>
    <x v="0"/>
    <n v="31.808613719135288"/>
    <b v="1"/>
    <b v="1"/>
    <s v="Allergic Reaction"/>
    <s v="Recovered"/>
    <b v="0"/>
    <n v="0"/>
    <b v="1"/>
  </r>
  <r>
    <s v="PID0035"/>
    <s v="Middle-aged"/>
    <s v="North"/>
    <s v="Uttar Pradesh"/>
    <n v="14000"/>
    <n v="7827.47"/>
    <n v="78.099999999999994"/>
    <s v="Male"/>
    <s v="O-"/>
    <b v="0"/>
    <b v="0"/>
    <b v="1"/>
    <x v="1"/>
    <s v="Teacher"/>
    <n v="2"/>
    <x v="1"/>
    <n v="28.686868686868689"/>
    <b v="1"/>
    <b v="1"/>
    <s v="Cancer"/>
    <s v="Critical"/>
    <b v="1"/>
    <s v="UnitedHealthcare"/>
    <b v="0"/>
  </r>
  <r>
    <s v="PID0036"/>
    <s v="Middle-aged"/>
    <s v="North"/>
    <s v="Punjab"/>
    <n v="18000"/>
    <n v="13659.84"/>
    <n v="78.2"/>
    <s v="Female"/>
    <s v="B+"/>
    <b v="0"/>
    <b v="0"/>
    <b v="1"/>
    <x v="0"/>
    <s v="Manager"/>
    <n v="4"/>
    <x v="3"/>
    <n v="30.168589174800353"/>
    <b v="1"/>
    <b v="1"/>
    <s v="Cancer"/>
    <s v="Recovered"/>
    <b v="1"/>
    <s v="Medicare"/>
    <b v="0"/>
  </r>
  <r>
    <s v="PID0037"/>
    <s v="Senior"/>
    <s v="West"/>
    <s v="Gujarat"/>
    <n v="30000"/>
    <n v="23257.38"/>
    <n v="60.6"/>
    <s v="Female"/>
    <s v="O+"/>
    <b v="0"/>
    <b v="1"/>
    <b v="1"/>
    <x v="1"/>
    <s v="Nurse"/>
    <n v="5"/>
    <x v="3"/>
    <n v="24.901380670611438"/>
    <b v="0"/>
    <b v="0"/>
    <s v="Appendicitis"/>
    <s v="Recovered"/>
    <b v="1"/>
    <s v="Aetna"/>
    <b v="0"/>
  </r>
  <r>
    <s v="PID0038"/>
    <s v="Adult"/>
    <s v="South"/>
    <s v="Karnataka"/>
    <n v="20000"/>
    <n v="15921.2"/>
    <n v="99.2"/>
    <s v="Male"/>
    <s v="O+"/>
    <b v="1"/>
    <b v="0"/>
    <b v="1"/>
    <x v="0"/>
    <s v="Senior Executive"/>
    <n v="15"/>
    <x v="0"/>
    <n v="34.732677427260953"/>
    <b v="1"/>
    <b v="1"/>
    <s v="Allergic Reaction"/>
    <s v="Critical"/>
    <b v="1"/>
    <s v="Aetna"/>
    <b v="1"/>
  </r>
  <r>
    <s v="PID0039"/>
    <s v="Middle-aged"/>
    <s v="West"/>
    <s v="Gujarat"/>
    <n v="200000"/>
    <n v="0"/>
    <n v="58.9"/>
    <s v="Female"/>
    <s v="O+"/>
    <b v="0"/>
    <b v="0"/>
    <b v="0"/>
    <x v="0"/>
    <s v="Software Engineer"/>
    <n v="25"/>
    <x v="0"/>
    <n v="23.2981290297061"/>
    <b v="0"/>
    <b v="0"/>
    <s v="Cancer"/>
    <s v="Critical"/>
    <b v="0"/>
    <n v="0"/>
    <b v="0"/>
  </r>
  <r>
    <s v="PID0040"/>
    <s v="Adult"/>
    <s v="South"/>
    <s v="Tamil Nadu"/>
    <n v="20000"/>
    <n v="13998.94"/>
    <n v="79.099999999999994"/>
    <s v="Male"/>
    <s v="O+"/>
    <b v="1"/>
    <b v="0"/>
    <b v="1"/>
    <x v="3"/>
    <s v="Scientist"/>
    <n v="30"/>
    <x v="2"/>
    <n v="30.515798001620301"/>
    <b v="1"/>
    <b v="1"/>
    <s v="Prostate Cancer"/>
    <s v="Recovered"/>
    <b v="1"/>
    <s v="Blue Cross"/>
    <b v="1"/>
  </r>
  <r>
    <s v="PID0041"/>
    <s v="Middle-aged"/>
    <s v="West"/>
    <s v="Maharashtra"/>
    <n v="240000"/>
    <n v="148902.72"/>
    <n v="77.400000000000006"/>
    <s v="Female"/>
    <s v="A+"/>
    <b v="0"/>
    <b v="0"/>
    <b v="1"/>
    <x v="0"/>
    <s v="Doctor"/>
    <n v="7"/>
    <x v="4"/>
    <n v="28.429752066115707"/>
    <b v="1"/>
    <b v="1"/>
    <s v="Osteoarthritis"/>
    <s v="Recovered"/>
    <b v="1"/>
    <s v="Cigna"/>
    <b v="1"/>
  </r>
  <r>
    <s v="PID0042"/>
    <s v="Senior"/>
    <s v="West"/>
    <s v="Maharashtra"/>
    <n v="72000"/>
    <n v="50448.4"/>
    <n v="80.099999999999994"/>
    <s v="Female"/>
    <s v="AB+"/>
    <b v="0"/>
    <b v="0"/>
    <b v="1"/>
    <x v="0"/>
    <s v="Senior Executive"/>
    <n v="12"/>
    <x v="0"/>
    <n v="32.914201183431949"/>
    <b v="1"/>
    <b v="1"/>
    <s v="Prostate Cancer"/>
    <s v="Recovered"/>
    <b v="1"/>
    <s v="Aetna"/>
    <b v="0"/>
  </r>
  <r>
    <s v="PID0043"/>
    <s v="Middle-aged"/>
    <s v="East"/>
    <s v="West Bengal"/>
    <n v="90000"/>
    <n v="69839.149999999994"/>
    <n v="81.2"/>
    <s v="Female"/>
    <s v="O+"/>
    <b v="0"/>
    <b v="0"/>
    <b v="1"/>
    <x v="0"/>
    <s v="Software Engineer"/>
    <n v="5"/>
    <x v="3"/>
    <n v="31.718749999999996"/>
    <b v="1"/>
    <b v="1"/>
    <s v="Fractured Leg"/>
    <s v="Recovered"/>
    <b v="1"/>
    <s v="Medicare"/>
    <b v="0"/>
  </r>
  <r>
    <s v="PID0044"/>
    <s v="Adult"/>
    <s v="West"/>
    <s v="Maharashtra"/>
    <n v="24000"/>
    <n v="20413.2"/>
    <n v="85.2"/>
    <s v="Female"/>
    <s v="O-"/>
    <b v="1"/>
    <b v="0"/>
    <b v="1"/>
    <x v="1"/>
    <s v="Junior Executive"/>
    <n v="12"/>
    <x v="0"/>
    <n v="29.137170411408643"/>
    <b v="1"/>
    <b v="1"/>
    <s v="Appendicitis"/>
    <s v="Recovered"/>
    <b v="1"/>
    <s v="Medicare"/>
    <b v="1"/>
  </r>
  <r>
    <s v="PID0045"/>
    <s v="Senior"/>
    <s v="North"/>
    <s v="Uttar Pradesh"/>
    <n v="21000"/>
    <n v="15544.83"/>
    <n v="74.900000000000006"/>
    <s v="Male"/>
    <s v="B+"/>
    <b v="0"/>
    <b v="0"/>
    <b v="1"/>
    <x v="3"/>
    <s v="Professor"/>
    <n v="2"/>
    <x v="1"/>
    <n v="31.582054309327042"/>
    <b v="1"/>
    <b v="1"/>
    <s v="Heart Attack"/>
    <s v="Critical"/>
    <b v="1"/>
    <s v="Blue Cross"/>
    <b v="1"/>
  </r>
  <r>
    <s v="PID0046"/>
    <s v="Adult"/>
    <s v="South"/>
    <s v="Kerala"/>
    <n v="24000"/>
    <n v="16811.099999999999"/>
    <n v="90.2"/>
    <s v="Female"/>
    <s v="O-"/>
    <b v="0"/>
    <b v="1"/>
    <b v="1"/>
    <x v="0"/>
    <s v="Doctor"/>
    <n v="30"/>
    <x v="2"/>
    <n v="30.847098252453751"/>
    <b v="1"/>
    <b v="1"/>
    <s v="Heart Attack"/>
    <s v="Ongoing Treatment"/>
    <b v="1"/>
    <s v="Blue Cross"/>
    <b v="1"/>
  </r>
  <r>
    <s v="PID0047"/>
    <s v="Adult"/>
    <s v="South"/>
    <s v="Tamil Nadu"/>
    <n v="800"/>
    <n v="621.45000000000005"/>
    <n v="76.5"/>
    <s v="Male"/>
    <s v="AB-"/>
    <b v="0"/>
    <b v="0"/>
    <b v="1"/>
    <x v="0"/>
    <s v="Doctor"/>
    <n v="300"/>
    <x v="5"/>
    <n v="24.144678702184066"/>
    <b v="0"/>
    <b v="0"/>
    <s v="Cancer"/>
    <s v="Recovered"/>
    <b v="1"/>
    <s v="UnitedHealthcare"/>
    <b v="0"/>
  </r>
  <r>
    <s v="PID0048"/>
    <s v="Adult"/>
    <s v="West"/>
    <s v="Gujarat"/>
    <n v="300000"/>
    <n v="189845.84999999998"/>
    <n v="88.1"/>
    <s v="Female"/>
    <s v="B-"/>
    <b v="0"/>
    <b v="0"/>
    <b v="1"/>
    <x v="0"/>
    <s v="Senior Executive"/>
    <n v="25"/>
    <x v="0"/>
    <n v="28.441373966942148"/>
    <b v="1"/>
    <b v="1"/>
    <s v="Stroke"/>
    <s v="Critical"/>
    <b v="1"/>
    <s v="Medicare"/>
    <b v="0"/>
  </r>
  <r>
    <s v="PID0049"/>
    <s v="Middle-aged"/>
    <s v="South"/>
    <s v="Kerala"/>
    <n v="1600"/>
    <n v="1130.5999999999999"/>
    <n v="48.2"/>
    <s v="Male"/>
    <s v="A-"/>
    <b v="1"/>
    <b v="0"/>
    <b v="1"/>
    <x v="3"/>
    <s v="Professor"/>
    <n v="20"/>
    <x v="0"/>
    <n v="20.590371224742622"/>
    <b v="0"/>
    <b v="0"/>
    <s v="Prostate Cancer"/>
    <s v="Critical"/>
    <b v="1"/>
    <s v="Blue Cross"/>
    <b v="0"/>
  </r>
  <r>
    <s v="PID0050"/>
    <s v="Middle-aged"/>
    <s v="East"/>
    <s v="West Bengal"/>
    <n v="60000"/>
    <n v="43051.95"/>
    <n v="91.1"/>
    <s v="Female"/>
    <s v="B-"/>
    <b v="0"/>
    <b v="0"/>
    <b v="1"/>
    <x v="1"/>
    <s v="Nurse"/>
    <n v="4"/>
    <x v="3"/>
    <n v="33.461891643709826"/>
    <b v="1"/>
    <b v="1"/>
    <s v="Respiratory Infection"/>
    <s v="Critical"/>
    <b v="1"/>
    <s v="Aetna"/>
    <b v="1"/>
  </r>
  <r>
    <s v="PID0051"/>
    <s v="Senior"/>
    <s v="West"/>
    <s v="Gujarat"/>
    <n v="72000"/>
    <n v="48472.959999999999"/>
    <n v="64.900000000000006"/>
    <s v="Male"/>
    <s v="O+"/>
    <b v="0"/>
    <b v="0"/>
    <b v="1"/>
    <x v="1"/>
    <s v="Nurse"/>
    <n v="9"/>
    <x v="4"/>
    <n v="25.997436308283927"/>
    <b v="0"/>
    <b v="0"/>
    <s v="Prostate Cancer"/>
    <s v="Ongoing Treatment"/>
    <b v="1"/>
    <s v="Aetna"/>
    <b v="0"/>
  </r>
  <r>
    <s v="PID0052"/>
    <s v="Senior"/>
    <s v="West"/>
    <s v="Gujarat"/>
    <n v="100"/>
    <n v="81.36"/>
    <n v="87.1"/>
    <s v="Male"/>
    <s v="O-"/>
    <b v="0"/>
    <b v="0"/>
    <b v="1"/>
    <x v="0"/>
    <s v="Senior Executive"/>
    <n v="25"/>
    <x v="0"/>
    <n v="31.230951271110474"/>
    <b v="1"/>
    <b v="1"/>
    <s v="Heart Disease"/>
    <s v="Critical"/>
    <b v="1"/>
    <s v="Cigna"/>
    <b v="1"/>
  </r>
  <r>
    <s v="PID0053"/>
    <s v="Senior"/>
    <s v="West"/>
    <s v="Gujarat"/>
    <n v="24000"/>
    <n v="19986.12"/>
    <n v="72.099999999999994"/>
    <s v="Female"/>
    <s v="B+"/>
    <b v="1"/>
    <b v="0"/>
    <b v="1"/>
    <x v="0"/>
    <s v="Doctor"/>
    <n v="300"/>
    <x v="5"/>
    <n v="28.164062499999993"/>
    <b v="1"/>
    <b v="1"/>
    <s v="Respiratory Infection"/>
    <s v="Ongoing Treatment"/>
    <b v="1"/>
    <s v="UnitedHealthcare"/>
    <b v="1"/>
  </r>
  <r>
    <s v="PID0054"/>
    <s v="Adult"/>
    <s v="West"/>
    <s v="Gujarat"/>
    <n v="100"/>
    <n v="74.3"/>
    <n v="93.1"/>
    <s v="Male"/>
    <s v="AB-"/>
    <b v="0"/>
    <b v="0"/>
    <b v="1"/>
    <x v="0"/>
    <s v="Software Engineer"/>
    <n v="0"/>
    <x v="1"/>
    <n v="33.382337122162859"/>
    <b v="1"/>
    <b v="1"/>
    <s v="Hypertension"/>
    <s v="Recovered"/>
    <b v="1"/>
    <s v="UnitedHealthcare"/>
    <b v="0"/>
  </r>
  <r>
    <s v="PID0055"/>
    <s v="Middle-aged"/>
    <s v="North"/>
    <s v="Punjab"/>
    <n v="60000"/>
    <n v="49152.200000000004"/>
    <n v="75.400000000000006"/>
    <s v="Female"/>
    <s v="AB+"/>
    <b v="0"/>
    <b v="0"/>
    <b v="1"/>
    <x v="1"/>
    <s v="Engineer"/>
    <n v="4"/>
    <x v="3"/>
    <n v="23.532349177616183"/>
    <b v="0"/>
    <b v="0"/>
    <s v="Kidney Stones"/>
    <s v="Ongoing Treatment"/>
    <b v="1"/>
    <s v="Medicare"/>
    <b v="0"/>
  </r>
  <r>
    <s v="PID0056"/>
    <s v="Senior"/>
    <s v="North"/>
    <s v="Uttar Pradesh"/>
    <n v="48000"/>
    <n v="0"/>
    <n v="57.7"/>
    <s v="Female"/>
    <s v="AB-"/>
    <b v="0"/>
    <b v="1"/>
    <b v="0"/>
    <x v="1"/>
    <s v="Teacher"/>
    <n v="2"/>
    <x v="1"/>
    <n v="22.259943675012536"/>
    <b v="0"/>
    <b v="0"/>
    <s v="Fractured Leg"/>
    <s v="Ongoing Treatment"/>
    <b v="0"/>
    <n v="0"/>
    <b v="0"/>
  </r>
  <r>
    <s v="PID0057"/>
    <s v="Middle-aged"/>
    <s v="North"/>
    <s v="Punjab"/>
    <n v="500"/>
    <n v="301.31"/>
    <n v="62.6"/>
    <s v="Male"/>
    <s v="O+"/>
    <b v="0"/>
    <b v="0"/>
    <b v="1"/>
    <x v="0"/>
    <s v="Manager"/>
    <n v="2"/>
    <x v="1"/>
    <n v="23.274836406900658"/>
    <b v="0"/>
    <b v="0"/>
    <s v="Cancer"/>
    <s v="Ongoing Treatment"/>
    <b v="1"/>
    <s v="Blue Cross"/>
    <b v="0"/>
  </r>
  <r>
    <s v="PID0058"/>
    <s v="Adult"/>
    <s v="South"/>
    <s v="Kerala"/>
    <n v="90000"/>
    <n v="55462.05"/>
    <n v="63.5"/>
    <s v="Male"/>
    <s v="AB-"/>
    <b v="1"/>
    <b v="0"/>
    <b v="1"/>
    <x v="1"/>
    <s v="Nurse"/>
    <n v="5"/>
    <x v="3"/>
    <n v="23.900033874063759"/>
    <b v="0"/>
    <b v="0"/>
    <s v="Fractured Leg"/>
    <s v="Ongoing Treatment"/>
    <b v="1"/>
    <s v="UnitedHealthcare"/>
    <b v="0"/>
  </r>
  <r>
    <s v="PID0059"/>
    <s v="Middle-aged"/>
    <s v="South"/>
    <s v="Kerala"/>
    <n v="72000"/>
    <n v="51611.56"/>
    <n v="71.7"/>
    <s v="Female"/>
    <s v="B+"/>
    <b v="1"/>
    <b v="0"/>
    <b v="1"/>
    <x v="2"/>
    <s v="Clerical Staff"/>
    <n v="20"/>
    <x v="0"/>
    <n v="24.236073553272043"/>
    <b v="0"/>
    <b v="0"/>
    <s v="Kidney Stones"/>
    <s v="Critical"/>
    <b v="1"/>
    <s v="Blue Cross"/>
    <b v="0"/>
  </r>
  <r>
    <s v="PID0060"/>
    <s v="Adult"/>
    <s v="North"/>
    <s v="Uttar Pradesh"/>
    <n v="800"/>
    <n v="0"/>
    <n v="104"/>
    <s v="Male"/>
    <s v="B-"/>
    <b v="0"/>
    <b v="0"/>
    <b v="0"/>
    <x v="1"/>
    <s v="Junior Executive"/>
    <n v="1"/>
    <x v="1"/>
    <n v="32.824138366367883"/>
    <b v="1"/>
    <b v="1"/>
    <s v="Heart Attack"/>
    <s v="Recovered"/>
    <b v="0"/>
    <n v="0"/>
    <b v="1"/>
  </r>
  <r>
    <s v="PID0061"/>
    <s v="Adult"/>
    <s v="North"/>
    <s v="Punjab"/>
    <n v="14000"/>
    <n v="8311.31"/>
    <n v="95.7"/>
    <s v="Male"/>
    <s v="B-"/>
    <b v="1"/>
    <b v="1"/>
    <b v="1"/>
    <x v="1"/>
    <s v="Teacher"/>
    <n v="15"/>
    <x v="0"/>
    <n v="30.894886363636367"/>
    <b v="1"/>
    <b v="1"/>
    <s v="Heart Attack"/>
    <s v="Recovered"/>
    <b v="1"/>
    <s v="Blue Cross"/>
    <b v="1"/>
  </r>
  <r>
    <s v="PID0062"/>
    <s v="Adult"/>
    <s v="North"/>
    <s v="Uttar Pradesh"/>
    <n v="75000"/>
    <n v="67475.95"/>
    <n v="86.7"/>
    <s v="Female"/>
    <s v="B-"/>
    <b v="0"/>
    <b v="1"/>
    <b v="1"/>
    <x v="0"/>
    <s v="Doctor"/>
    <n v="2"/>
    <x v="1"/>
    <n v="30.356079969188759"/>
    <b v="1"/>
    <b v="1"/>
    <s v="Appendicitis"/>
    <s v="Recovered"/>
    <b v="1"/>
    <s v="Medicare"/>
    <b v="0"/>
  </r>
  <r>
    <s v="PID0063"/>
    <s v="Adult"/>
    <s v="West"/>
    <s v="Gujarat"/>
    <n v="45000"/>
    <n v="24489.69"/>
    <n v="105.9"/>
    <s v="Male"/>
    <s v="O+"/>
    <b v="0"/>
    <b v="0"/>
    <b v="1"/>
    <x v="6"/>
    <s v="Unemployed"/>
    <n v="40"/>
    <x v="2"/>
    <n v="34.187790547520663"/>
    <b v="1"/>
    <b v="1"/>
    <s v="Hypertension"/>
    <s v="Recovered"/>
    <b v="1"/>
    <s v="Blue Cross"/>
    <b v="1"/>
  </r>
  <r>
    <s v="PID0064"/>
    <s v="Adult"/>
    <s v="West"/>
    <s v="Gujarat"/>
    <n v="100"/>
    <n v="53.04"/>
    <n v="87.1"/>
    <s v="Female"/>
    <s v="A+"/>
    <b v="0"/>
    <b v="0"/>
    <b v="1"/>
    <x v="4"/>
    <s v="Consultant"/>
    <n v="40"/>
    <x v="2"/>
    <n v="31.608361155465236"/>
    <b v="1"/>
    <b v="1"/>
    <s v="Heart Disease"/>
    <s v="Critical"/>
    <b v="1"/>
    <s v="Cigna"/>
    <b v="1"/>
  </r>
  <r>
    <s v="PID0065"/>
    <s v="Senior"/>
    <s v="West"/>
    <s v="Gujarat"/>
    <n v="32000"/>
    <n v="18466.8"/>
    <n v="60.7"/>
    <s v="Male"/>
    <s v="AB+"/>
    <b v="0"/>
    <b v="1"/>
    <b v="1"/>
    <x v="1"/>
    <s v="Engineer"/>
    <n v="12"/>
    <x v="0"/>
    <n v="23.12909617436366"/>
    <b v="0"/>
    <b v="0"/>
    <s v="Allergic Reaction"/>
    <s v="Critical"/>
    <b v="1"/>
    <s v="UnitedHealthcare"/>
    <b v="0"/>
  </r>
  <r>
    <s v="PID0066"/>
    <s v="Adult"/>
    <s v="West"/>
    <s v="Maharashtra"/>
    <n v="18000"/>
    <n v="13355.64"/>
    <n v="65.599999999999994"/>
    <s v="Female"/>
    <s v="AB-"/>
    <b v="0"/>
    <b v="0"/>
    <b v="1"/>
    <x v="0"/>
    <s v="Software Engineer"/>
    <n v="20"/>
    <x v="0"/>
    <n v="24.095500459136822"/>
    <b v="0"/>
    <b v="0"/>
    <s v="Osteoarthritis"/>
    <s v="Ongoing Treatment"/>
    <b v="1"/>
    <s v="Cigna"/>
    <b v="0"/>
  </r>
  <r>
    <s v="PID0067"/>
    <s v="Elderly"/>
    <s v="North"/>
    <s v="Punjab"/>
    <n v="200000"/>
    <n v="0"/>
    <n v="69"/>
    <s v="Male"/>
    <s v="A+"/>
    <b v="0"/>
    <b v="0"/>
    <b v="0"/>
    <x v="3"/>
    <s v="Consultant"/>
    <n v="4"/>
    <x v="3"/>
    <n v="30.666666666666668"/>
    <b v="1"/>
    <b v="1"/>
    <s v="Childbirth"/>
    <s v="Recovered"/>
    <b v="0"/>
    <n v="0"/>
    <b v="1"/>
  </r>
  <r>
    <s v="PID0068"/>
    <s v="Middle-aged"/>
    <s v="South"/>
    <s v="Karnataka"/>
    <n v="20000"/>
    <n v="17169.96"/>
    <n v="67.900000000000006"/>
    <s v="Male"/>
    <s v="AB+"/>
    <b v="0"/>
    <b v="1"/>
    <b v="1"/>
    <x v="0"/>
    <s v="Manager"/>
    <n v="5"/>
    <x v="3"/>
    <n v="23.773677392248175"/>
    <b v="0"/>
    <b v="0"/>
    <s v="Allergic Reaction"/>
    <s v="Recovered"/>
    <b v="1"/>
    <s v="Aetna"/>
    <b v="0"/>
  </r>
  <r>
    <s v="PID0069"/>
    <s v="Senior"/>
    <s v="West"/>
    <s v="Maharashtra"/>
    <n v="250000"/>
    <n v="174255.5"/>
    <n v="78.8"/>
    <s v="Female"/>
    <s v="B-"/>
    <b v="0"/>
    <b v="0"/>
    <b v="1"/>
    <x v="2"/>
    <s v="Driver"/>
    <n v="50"/>
    <x v="2"/>
    <n v="31.565454254125935"/>
    <b v="1"/>
    <b v="1"/>
    <s v="Cancer"/>
    <s v="Recovered"/>
    <b v="1"/>
    <s v="Aetna"/>
    <b v="0"/>
  </r>
  <r>
    <s v="PID0070"/>
    <s v="Adult"/>
    <s v="North"/>
    <s v="Uttar Pradesh"/>
    <n v="240000"/>
    <n v="208135.44"/>
    <n v="89.6"/>
    <s v="Female"/>
    <s v="O-"/>
    <b v="0"/>
    <b v="1"/>
    <b v="1"/>
    <x v="1"/>
    <s v="Engineer"/>
    <n v="0.5"/>
    <x v="1"/>
    <n v="32.910927456382005"/>
    <b v="1"/>
    <b v="1"/>
    <s v="Childbirth"/>
    <s v="Recovered"/>
    <b v="1"/>
    <s v="Medicare"/>
    <b v="0"/>
  </r>
  <r>
    <s v="PID0071"/>
    <s v="Senior"/>
    <s v="South"/>
    <s v="Kerala"/>
    <n v="100"/>
    <n v="77.959999999999994"/>
    <n v="72.8"/>
    <s v="Male"/>
    <s v="AB+"/>
    <b v="1"/>
    <b v="0"/>
    <b v="1"/>
    <x v="1"/>
    <s v="Nurse"/>
    <n v="15"/>
    <x v="0"/>
    <n v="29.161993270309239"/>
    <b v="1"/>
    <b v="1"/>
    <s v="Childbirth"/>
    <s v="Recovered"/>
    <b v="1"/>
    <s v="Cigna"/>
    <b v="1"/>
  </r>
  <r>
    <s v="PID0072"/>
    <s v="Adult"/>
    <s v="West"/>
    <s v="Maharashtra"/>
    <n v="18000"/>
    <n v="10770.36"/>
    <n v="60"/>
    <s v="Female"/>
    <s v="A+"/>
    <b v="0"/>
    <b v="0"/>
    <b v="1"/>
    <x v="0"/>
    <s v="Manager"/>
    <n v="7"/>
    <x v="4"/>
    <n v="22.582709172343712"/>
    <b v="0"/>
    <b v="0"/>
    <s v="Hypertension"/>
    <s v="Critical"/>
    <b v="1"/>
    <s v="Medicare"/>
    <b v="0"/>
  </r>
  <r>
    <s v="PID0073"/>
    <s v="Young Adult"/>
    <s v="West"/>
    <s v="Gujarat"/>
    <n v="60000"/>
    <n v="30738.95"/>
    <n v="99.8"/>
    <s v="Female"/>
    <s v="A+"/>
    <b v="0"/>
    <b v="0"/>
    <b v="1"/>
    <x v="1"/>
    <s v="Nurse"/>
    <n v="15"/>
    <x v="0"/>
    <n v="33.345584550101904"/>
    <b v="1"/>
    <b v="1"/>
    <s v="Stroke"/>
    <s v="Recovered"/>
    <b v="1"/>
    <s v="Blue Cross"/>
    <b v="1"/>
  </r>
  <r>
    <s v="PID0074"/>
    <s v="Middle-aged"/>
    <s v="South"/>
    <s v="Tamil Nadu"/>
    <n v="100"/>
    <n v="56.05"/>
    <n v="73.7"/>
    <s v="Male"/>
    <s v="B+"/>
    <b v="0"/>
    <b v="1"/>
    <b v="1"/>
    <x v="6"/>
    <s v="Unemployed"/>
    <n v="25"/>
    <x v="0"/>
    <n v="28.082609358329517"/>
    <b v="1"/>
    <b v="1"/>
    <s v="Osteoarthritis"/>
    <s v="Ongoing Treatment"/>
    <b v="1"/>
    <s v="Cigna"/>
    <b v="1"/>
  </r>
  <r>
    <s v="PID0075"/>
    <s v="Middle-aged"/>
    <s v="South"/>
    <s v="Tamil Nadu"/>
    <n v="48000"/>
    <n v="0"/>
    <n v="60.2"/>
    <s v="Male"/>
    <s v="B-"/>
    <b v="1"/>
    <b v="0"/>
    <b v="0"/>
    <x v="6"/>
    <s v="Unemployed"/>
    <n v="2"/>
    <x v="1"/>
    <n v="26.056094182825486"/>
    <b v="0"/>
    <b v="0"/>
    <s v="Kidney Stones"/>
    <s v="Critical"/>
    <b v="0"/>
    <n v="0"/>
    <b v="0"/>
  </r>
  <r>
    <s v="PID0076"/>
    <s v="Middle-aged"/>
    <s v="East"/>
    <s v="West Bengal"/>
    <n v="300000"/>
    <n v="174141.6"/>
    <n v="81.2"/>
    <s v="Male"/>
    <s v="AB-"/>
    <b v="1"/>
    <b v="1"/>
    <b v="1"/>
    <x v="0"/>
    <s v="Doctor"/>
    <n v="20"/>
    <x v="0"/>
    <n v="26.213842975206614"/>
    <b v="0"/>
    <b v="0"/>
    <s v="Allergic Reaction"/>
    <s v="Recovered"/>
    <b v="1"/>
    <s v="Blue Cross"/>
    <b v="0"/>
  </r>
  <r>
    <s v="PID0077"/>
    <s v="Adult"/>
    <s v="South"/>
    <s v="Tamil Nadu"/>
    <n v="300000"/>
    <n v="217453.08000000002"/>
    <n v="83.4"/>
    <s v="Female"/>
    <s v="AB-"/>
    <b v="0"/>
    <b v="0"/>
    <b v="1"/>
    <x v="4"/>
    <s v="Consultant"/>
    <n v="4"/>
    <x v="3"/>
    <n v="31.008328375966695"/>
    <b v="1"/>
    <b v="1"/>
    <s v="Respiratory Infection"/>
    <s v="Critical"/>
    <b v="1"/>
    <s v="Cigna"/>
    <b v="1"/>
  </r>
  <r>
    <s v="PID0078"/>
    <s v="Adult"/>
    <s v="North"/>
    <s v="Uttar Pradesh"/>
    <n v="100"/>
    <n v="0"/>
    <n v="86.7"/>
    <s v="Female"/>
    <s v="O-"/>
    <b v="0"/>
    <b v="0"/>
    <b v="0"/>
    <x v="1"/>
    <s v="Teacher"/>
    <n v="2"/>
    <x v="1"/>
    <n v="30.356079969188759"/>
    <b v="1"/>
    <b v="1"/>
    <s v="Osteoarthritis"/>
    <s v="Critical"/>
    <b v="0"/>
    <n v="0"/>
    <b v="1"/>
  </r>
  <r>
    <s v="PID0079"/>
    <s v="Adult"/>
    <s v="North"/>
    <s v="Punjab"/>
    <n v="18000"/>
    <n v="14773.74"/>
    <n v="86.5"/>
    <s v="Female"/>
    <s v="B-"/>
    <b v="0"/>
    <b v="1"/>
    <b v="1"/>
    <x v="3"/>
    <s v="Professor"/>
    <n v="4"/>
    <x v="3"/>
    <n v="29.238777717685238"/>
    <b v="1"/>
    <b v="1"/>
    <s v="Heart Attack"/>
    <s v="Ongoing Treatment"/>
    <b v="1"/>
    <s v="UnitedHealthcare"/>
    <b v="1"/>
  </r>
  <r>
    <s v="PID0080"/>
    <s v="Adult"/>
    <s v="West"/>
    <s v="Maharashtra"/>
    <n v="75000"/>
    <n v="44458.25"/>
    <n v="94.6"/>
    <s v="Male"/>
    <s v="B+"/>
    <b v="1"/>
    <b v="1"/>
    <b v="1"/>
    <x v="0"/>
    <s v="Software Engineer"/>
    <n v="12"/>
    <x v="0"/>
    <n v="30.539772727272727"/>
    <b v="1"/>
    <b v="1"/>
    <s v="Hypertension"/>
    <s v="Recovered"/>
    <b v="1"/>
    <s v="Cigna"/>
    <b v="1"/>
  </r>
  <r>
    <s v="PID0081"/>
    <s v="Senior"/>
    <s v="South"/>
    <s v="Kerala"/>
    <n v="45000"/>
    <n v="28657.98"/>
    <n v="87"/>
    <s v="Male"/>
    <s v="O-"/>
    <b v="1"/>
    <b v="1"/>
    <b v="1"/>
    <x v="1"/>
    <s v="Teacher"/>
    <n v="20"/>
    <x v="0"/>
    <n v="30.824829931972793"/>
    <b v="1"/>
    <b v="1"/>
    <s v="Heart Attack"/>
    <s v="Recovered"/>
    <b v="1"/>
    <s v="UnitedHealthcare"/>
    <b v="1"/>
  </r>
  <r>
    <s v="PID0082"/>
    <s v="Senior"/>
    <s v="East"/>
    <s v="West Bengal"/>
    <n v="250000"/>
    <n v="0"/>
    <n v="61.7"/>
    <s v="Female"/>
    <s v="A-"/>
    <b v="0"/>
    <b v="0"/>
    <b v="0"/>
    <x v="1"/>
    <s v="Teacher"/>
    <n v="15"/>
    <x v="0"/>
    <n v="22.940214158239147"/>
    <b v="0"/>
    <b v="0"/>
    <s v="Hypertension"/>
    <s v="Ongoing Treatment"/>
    <b v="0"/>
    <n v="0"/>
    <b v="0"/>
  </r>
  <r>
    <s v="PID0083"/>
    <s v="Adult"/>
    <s v="South"/>
    <s v="Tamil Nadu"/>
    <n v="100"/>
    <n v="88.17"/>
    <n v="76.2"/>
    <s v="Male"/>
    <s v="AB-"/>
    <b v="0"/>
    <b v="0"/>
    <b v="1"/>
    <x v="0"/>
    <s v="Doctor"/>
    <n v="40"/>
    <x v="2"/>
    <n v="29.035208047553724"/>
    <b v="1"/>
    <b v="1"/>
    <s v="Respiratory Infection"/>
    <s v="Ongoing Treatment"/>
    <b v="1"/>
    <s v="UnitedHealthcare"/>
    <b v="1"/>
  </r>
  <r>
    <s v="PID0084"/>
    <s v="Senior"/>
    <s v="South"/>
    <s v="Kerala"/>
    <n v="3000"/>
    <n v="1770.5099999999998"/>
    <n v="54.5"/>
    <s v="Female"/>
    <s v="B+"/>
    <b v="0"/>
    <b v="0"/>
    <b v="1"/>
    <x v="2"/>
    <s v="Clerical Staff"/>
    <n v="40"/>
    <x v="2"/>
    <n v="21.557691547011586"/>
    <b v="0"/>
    <b v="0"/>
    <s v="Childbirth"/>
    <s v="Recovered"/>
    <b v="1"/>
    <s v="UnitedHealthcare"/>
    <b v="0"/>
  </r>
  <r>
    <s v="PID0085"/>
    <s v="Middle-aged"/>
    <s v="South"/>
    <s v="Kerala"/>
    <n v="14000"/>
    <n v="8718.2200000000012"/>
    <n v="69.7"/>
    <s v="Male"/>
    <s v="B-"/>
    <b v="1"/>
    <b v="1"/>
    <b v="1"/>
    <x v="0"/>
    <s v="Senior Executive"/>
    <n v="12"/>
    <x v="0"/>
    <n v="25.601469237832877"/>
    <b v="0"/>
    <b v="0"/>
    <s v="Appendicitis"/>
    <s v="Recovered"/>
    <b v="1"/>
    <s v="Cigna"/>
    <b v="0"/>
  </r>
  <r>
    <s v="PID0086"/>
    <s v="Adult"/>
    <s v="West"/>
    <s v="Gujarat"/>
    <n v="32000"/>
    <n v="0"/>
    <n v="89.6"/>
    <s v="Male"/>
    <s v="A+"/>
    <b v="0"/>
    <b v="1"/>
    <b v="0"/>
    <x v="1"/>
    <s v="Junior Executive"/>
    <n v="200"/>
    <x v="6"/>
    <n v="29.257142857142856"/>
    <b v="1"/>
    <b v="1"/>
    <s v="Appendicitis"/>
    <s v="Critical"/>
    <b v="0"/>
    <n v="0"/>
    <b v="1"/>
  </r>
  <r>
    <s v="PID0087"/>
    <s v="Middle-aged"/>
    <s v="North"/>
    <s v="Punjab"/>
    <n v="250000"/>
    <n v="125433.3"/>
    <n v="73"/>
    <s v="Male"/>
    <s v="B-"/>
    <b v="1"/>
    <b v="0"/>
    <b v="1"/>
    <x v="1"/>
    <s v="Nurse"/>
    <n v="12"/>
    <x v="0"/>
    <n v="30.780907404284029"/>
    <b v="1"/>
    <b v="1"/>
    <s v="Diabetes"/>
    <s v="Critical"/>
    <b v="1"/>
    <s v="Cigna"/>
    <b v="0"/>
  </r>
  <r>
    <s v="PID0088"/>
    <s v="Adult"/>
    <s v="South"/>
    <s v="Karnataka"/>
    <n v="800"/>
    <n v="714.99"/>
    <n v="94.2"/>
    <s v="Female"/>
    <s v="B-"/>
    <b v="0"/>
    <b v="1"/>
    <b v="1"/>
    <x v="1"/>
    <s v="Engineer"/>
    <n v="25"/>
    <x v="0"/>
    <n v="31.113753468093538"/>
    <b v="1"/>
    <b v="1"/>
    <s v="Fractured Leg"/>
    <s v="Recovered"/>
    <b v="1"/>
    <s v="Medicare"/>
    <b v="1"/>
  </r>
  <r>
    <s v="PID0089"/>
    <s v="Adult"/>
    <s v="North"/>
    <s v="Uttar Pradesh"/>
    <n v="72000"/>
    <n v="57203.6"/>
    <n v="89.9"/>
    <s v="Male"/>
    <s v="AB+"/>
    <b v="1"/>
    <b v="0"/>
    <b v="1"/>
    <x v="2"/>
    <s v="Driver"/>
    <n v="40"/>
    <x v="2"/>
    <n v="29.022469008264466"/>
    <b v="1"/>
    <b v="1"/>
    <s v="Appendicitis"/>
    <s v="Recovered"/>
    <b v="1"/>
    <s v="Aetna"/>
    <b v="0"/>
  </r>
  <r>
    <s v="PID0090"/>
    <s v="Adult"/>
    <s v="South"/>
    <s v="Karnataka"/>
    <n v="20000"/>
    <n v="10879.14"/>
    <n v="67.900000000000006"/>
    <s v="Female"/>
    <s v="B+"/>
    <b v="1"/>
    <b v="1"/>
    <b v="1"/>
    <x v="4"/>
    <s v="Scientist"/>
    <n v="7"/>
    <x v="4"/>
    <n v="24.346516547742841"/>
    <b v="0"/>
    <b v="0"/>
    <s v="Allergic Reaction"/>
    <s v="Recovered"/>
    <b v="1"/>
    <s v="Medicare"/>
    <b v="0"/>
  </r>
  <r>
    <s v="PID0091"/>
    <s v="Adult"/>
    <s v="West"/>
    <s v="Gujarat"/>
    <n v="500"/>
    <n v="372.41"/>
    <n v="91.7"/>
    <s v="Male"/>
    <s v="B-"/>
    <b v="0"/>
    <b v="0"/>
    <b v="1"/>
    <x v="4"/>
    <s v="Scientist"/>
    <n v="7"/>
    <x v="4"/>
    <n v="31.360076604767283"/>
    <b v="1"/>
    <b v="1"/>
    <s v="Appendicitis"/>
    <s v="Recovered"/>
    <b v="1"/>
    <s v="UnitedHealthcare"/>
    <b v="1"/>
  </r>
  <r>
    <s v="PID0092"/>
    <s v="Senior"/>
    <s v="North"/>
    <s v="Uttar Pradesh"/>
    <n v="18000"/>
    <n v="0"/>
    <n v="60.4"/>
    <s v="Male"/>
    <s v="O-"/>
    <b v="0"/>
    <b v="0"/>
    <b v="0"/>
    <x v="0"/>
    <s v="Manager"/>
    <n v="3"/>
    <x v="3"/>
    <n v="21.919001306430541"/>
    <b v="0"/>
    <b v="0"/>
    <s v="Appendicitis"/>
    <s v="Critical"/>
    <b v="0"/>
    <n v="0"/>
    <b v="0"/>
  </r>
  <r>
    <s v="PID0093"/>
    <s v="Adult"/>
    <s v="North"/>
    <s v="Uttar Pradesh"/>
    <n v="10000"/>
    <n v="5506.4"/>
    <n v="58.7"/>
    <s v="Male"/>
    <s v="B+"/>
    <b v="1"/>
    <b v="0"/>
    <b v="1"/>
    <x v="1"/>
    <s v="Engineer"/>
    <n v="1"/>
    <x v="1"/>
    <n v="20.311418685121112"/>
    <b v="0"/>
    <b v="0"/>
    <s v="Allergic Reaction"/>
    <s v="Recovered"/>
    <b v="1"/>
    <s v="Cigna"/>
    <b v="0"/>
  </r>
  <r>
    <s v="PID0094"/>
    <s v="Adult"/>
    <s v="North"/>
    <s v="Uttar Pradesh"/>
    <n v="48000"/>
    <n v="38250.120000000003"/>
    <n v="86.8"/>
    <s v="Female"/>
    <s v="A+"/>
    <b v="0"/>
    <b v="0"/>
    <b v="1"/>
    <x v="1"/>
    <s v="Engineer"/>
    <n v="20"/>
    <x v="0"/>
    <n v="31.123381978557855"/>
    <b v="1"/>
    <b v="1"/>
    <s v="Allergic Reaction"/>
    <s v="Ongoing Treatment"/>
    <b v="1"/>
    <s v="Blue Cross"/>
    <b v="0"/>
  </r>
  <r>
    <s v="PID0095"/>
    <s v="Senior"/>
    <s v="East"/>
    <s v="West Bengal"/>
    <n v="10000"/>
    <n v="7114.0499999999993"/>
    <n v="87.2"/>
    <s v="Female"/>
    <s v="AB-"/>
    <b v="0"/>
    <b v="0"/>
    <b v="1"/>
    <x v="4"/>
    <s v="Consultant"/>
    <n v="20"/>
    <x v="0"/>
    <n v="30.89569160997733"/>
    <b v="1"/>
    <b v="1"/>
    <s v="Heart Disease"/>
    <s v="Recovered"/>
    <b v="1"/>
    <s v="Aetna"/>
    <b v="1"/>
  </r>
  <r>
    <s v="PID0096"/>
    <s v="Middle-aged"/>
    <s v="West"/>
    <s v="Gujarat"/>
    <n v="20000"/>
    <n v="14220.48"/>
    <n v="77.3"/>
    <s v="Female"/>
    <s v="O-"/>
    <b v="1"/>
    <b v="0"/>
    <b v="1"/>
    <x v="6"/>
    <s v="Unemployed"/>
    <n v="5"/>
    <x v="3"/>
    <n v="31.763642340565415"/>
    <b v="1"/>
    <b v="1"/>
    <s v="Cancer"/>
    <s v="Ongoing Treatment"/>
    <b v="1"/>
    <s v="Medicare"/>
    <b v="1"/>
  </r>
  <r>
    <s v="PID0097"/>
    <s v="Adult"/>
    <s v="South"/>
    <s v="Tamil Nadu"/>
    <n v="200"/>
    <n v="116.84"/>
    <n v="86.2"/>
    <s v="Female"/>
    <s v="AB+"/>
    <b v="0"/>
    <b v="0"/>
    <b v="1"/>
    <x v="0"/>
    <s v="Senior Executive"/>
    <n v="40"/>
    <x v="2"/>
    <n v="33.671874999999993"/>
    <b v="1"/>
    <b v="1"/>
    <s v="Diabetes"/>
    <s v="Critical"/>
    <b v="1"/>
    <s v="Cigna"/>
    <b v="1"/>
  </r>
  <r>
    <s v="PID0098"/>
    <s v="Middle-aged"/>
    <s v="South"/>
    <s v="Tamil Nadu"/>
    <n v="21000"/>
    <n v="17306.52"/>
    <n v="92.9"/>
    <s v="Female"/>
    <s v="A-"/>
    <b v="0"/>
    <b v="1"/>
    <b v="1"/>
    <x v="0"/>
    <s v="Doctor"/>
    <n v="9"/>
    <x v="4"/>
    <n v="33.310624260461118"/>
    <b v="1"/>
    <b v="1"/>
    <s v="Osteoarthritis"/>
    <s v="Ongoing Treatment"/>
    <b v="1"/>
    <s v="Cigna"/>
    <b v="1"/>
  </r>
  <r>
    <s v="PID0099"/>
    <s v="Adult"/>
    <s v="North"/>
    <s v="Punjab"/>
    <n v="18000"/>
    <n v="14155.89"/>
    <n v="92.2"/>
    <s v="Male"/>
    <s v="A-"/>
    <b v="1"/>
    <b v="1"/>
    <b v="1"/>
    <x v="4"/>
    <s v="Professor"/>
    <n v="15"/>
    <x v="0"/>
    <n v="32.667233560090708"/>
    <b v="1"/>
    <b v="1"/>
    <s v="Fractured Leg"/>
    <s v="Critical"/>
    <b v="1"/>
    <s v="Medicare"/>
    <b v="0"/>
  </r>
  <r>
    <s v="PID0100"/>
    <s v="Adult"/>
    <s v="West"/>
    <s v="Maharashtra"/>
    <n v="3000"/>
    <n v="1695.5099999999998"/>
    <n v="97.1"/>
    <s v="Male"/>
    <s v="O+"/>
    <b v="0"/>
    <b v="0"/>
    <b v="1"/>
    <x v="1"/>
    <s v="Junior Executive"/>
    <n v="20"/>
    <x v="0"/>
    <n v="34.816594356197783"/>
    <b v="1"/>
    <b v="1"/>
    <s v="Heart Disease"/>
    <s v="Recovered"/>
    <b v="1"/>
    <s v="Aetna"/>
    <b v="1"/>
  </r>
  <r>
    <s v="PID0101"/>
    <s v="Adult"/>
    <s v="West"/>
    <s v="Maharashtra"/>
    <n v="240000"/>
    <n v="169589.52"/>
    <n v="79.8"/>
    <s v="Male"/>
    <s v="O+"/>
    <b v="0"/>
    <b v="1"/>
    <b v="1"/>
    <x v="0"/>
    <s v="Software Engineer"/>
    <n v="25"/>
    <x v="0"/>
    <n v="28.273809523809526"/>
    <b v="1"/>
    <b v="1"/>
    <s v="Prostate Cancer"/>
    <s v="Critical"/>
    <b v="1"/>
    <s v="Cigna"/>
    <b v="1"/>
  </r>
  <r>
    <s v="PID0102"/>
    <s v="Adult"/>
    <s v="West"/>
    <s v="Gujarat"/>
    <n v="72000"/>
    <n v="57341.56"/>
    <n v="65.8"/>
    <s v="Female"/>
    <s v="O+"/>
    <b v="0"/>
    <b v="1"/>
    <b v="1"/>
    <x v="1"/>
    <s v="Junior Executive"/>
    <n v="7"/>
    <x v="4"/>
    <n v="20.767579851028909"/>
    <b v="0"/>
    <b v="0"/>
    <s v="Kidney Stones"/>
    <s v="Critical"/>
    <b v="1"/>
    <s v="Blue Cross"/>
    <b v="0"/>
  </r>
  <r>
    <s v="PID0103"/>
    <s v="Senior"/>
    <s v="South"/>
    <s v="Karnataka"/>
    <n v="18000"/>
    <n v="0"/>
    <n v="68.3"/>
    <s v="Female"/>
    <s v="O-"/>
    <b v="0"/>
    <b v="1"/>
    <b v="0"/>
    <x v="0"/>
    <s v="Senior Executive"/>
    <n v="5"/>
    <x v="3"/>
    <n v="24.199263038548754"/>
    <b v="0"/>
    <b v="0"/>
    <s v="Allergic Reaction"/>
    <s v="Recovered"/>
    <b v="0"/>
    <n v="0"/>
    <b v="0"/>
  </r>
  <r>
    <s v="PID0104"/>
    <s v="Adult"/>
    <s v="East"/>
    <s v="West Bengal"/>
    <n v="40000"/>
    <n v="35432.600000000006"/>
    <n v="103.9"/>
    <s v="Male"/>
    <s v="AB-"/>
    <b v="0"/>
    <b v="1"/>
    <b v="1"/>
    <x v="1"/>
    <s v="Junior Executive"/>
    <n v="12"/>
    <x v="0"/>
    <n v="33.164161000989495"/>
    <b v="1"/>
    <b v="1"/>
    <s v="Respiratory Infection"/>
    <s v="Ongoing Treatment"/>
    <b v="1"/>
    <s v="UnitedHealthcare"/>
    <b v="1"/>
  </r>
  <r>
    <s v="PID0105"/>
    <s v="Senior"/>
    <s v="West"/>
    <s v="Gujarat"/>
    <n v="10000"/>
    <n v="8403.3000000000011"/>
    <n v="80"/>
    <s v="Female"/>
    <s v="O+"/>
    <b v="0"/>
    <b v="1"/>
    <b v="1"/>
    <x v="0"/>
    <s v="Senior Executive"/>
    <n v="7"/>
    <x v="4"/>
    <n v="34.626038781163437"/>
    <b v="1"/>
    <b v="1"/>
    <s v="Heart Disease"/>
    <s v="Ongoing Treatment"/>
    <b v="1"/>
    <s v="Cigna"/>
    <b v="1"/>
  </r>
  <r>
    <s v="PID0106"/>
    <s v="Middle-aged"/>
    <s v="North"/>
    <s v="Uttar Pradesh"/>
    <n v="32000"/>
    <n v="24816.48"/>
    <n v="81"/>
    <s v="Female"/>
    <s v="AB+"/>
    <b v="0"/>
    <b v="0"/>
    <b v="1"/>
    <x v="1"/>
    <s v="Teacher"/>
    <n v="40"/>
    <x v="2"/>
    <n v="29.3946871824648"/>
    <b v="1"/>
    <b v="1"/>
    <s v="Appendicitis"/>
    <s v="Critical"/>
    <b v="1"/>
    <s v="Aetna"/>
    <b v="1"/>
  </r>
  <r>
    <s v="PID0107"/>
    <s v="Adult"/>
    <s v="West"/>
    <s v="Maharashtra"/>
    <n v="200000"/>
    <n v="153134.96"/>
    <n v="64.099999999999994"/>
    <s v="Male"/>
    <s v="O+"/>
    <b v="0"/>
    <b v="0"/>
    <b v="1"/>
    <x v="6"/>
    <s v="Unemployed"/>
    <n v="9"/>
    <x v="4"/>
    <n v="20.460276421207183"/>
    <b v="0"/>
    <b v="0"/>
    <s v="Fractured Arm"/>
    <s v="Recovered"/>
    <b v="1"/>
    <s v="UnitedHealthcare"/>
    <b v="0"/>
  </r>
  <r>
    <s v="PID0108"/>
    <s v="Adult"/>
    <s v="West"/>
    <s v="Maharashtra"/>
    <n v="24000"/>
    <n v="20927.52"/>
    <n v="91"/>
    <s v="Female"/>
    <s v="A-"/>
    <b v="0"/>
    <b v="1"/>
    <b v="1"/>
    <x v="0"/>
    <s v="Doctor"/>
    <n v="50"/>
    <x v="2"/>
    <n v="30.759870200108171"/>
    <b v="1"/>
    <b v="1"/>
    <s v="Heart Attack"/>
    <s v="Ongoing Treatment"/>
    <b v="1"/>
    <s v="Blue Cross"/>
    <b v="1"/>
  </r>
  <r>
    <s v="PID0109"/>
    <s v="Middle-aged"/>
    <s v="North"/>
    <s v="Uttar Pradesh"/>
    <n v="240000"/>
    <n v="0"/>
    <n v="79.900000000000006"/>
    <s v="Male"/>
    <s v="O-"/>
    <b v="0"/>
    <b v="0"/>
    <b v="0"/>
    <x v="6"/>
    <s v="Unemployed"/>
    <n v="2"/>
    <x v="1"/>
    <n v="31.210937499999996"/>
    <b v="1"/>
    <b v="1"/>
    <s v="Fractured Leg"/>
    <s v="Recovered"/>
    <b v="0"/>
    <n v="0"/>
    <b v="1"/>
  </r>
  <r>
    <s v="PID0110"/>
    <s v="Adult"/>
    <s v="South"/>
    <s v="Karnataka"/>
    <n v="18000"/>
    <n v="12518.82"/>
    <n v="65.3"/>
    <s v="Male"/>
    <s v="A-"/>
    <b v="0"/>
    <s v="No"/>
    <b v="1"/>
    <x v="4"/>
    <s v="Consultant"/>
    <n v="30"/>
    <x v="2"/>
    <n v="24.57751514923407"/>
    <b v="0"/>
    <b v="0"/>
    <s v="Diabetes"/>
    <s v="Recovered"/>
    <b v="1"/>
    <s v="Blue Cross"/>
    <b v="0"/>
  </r>
  <r>
    <s v="PID0111"/>
    <s v="Adult"/>
    <s v="West"/>
    <s v="Maharashtra"/>
    <n v="24000"/>
    <n v="12412.04"/>
    <n v="85.9"/>
    <s v="Female"/>
    <s v="B+"/>
    <b v="1"/>
    <b v="1"/>
    <b v="1"/>
    <x v="0"/>
    <s v="Software Engineer"/>
    <n v="0"/>
    <x v="1"/>
    <n v="29.723183391003467"/>
    <b v="1"/>
    <b v="1"/>
    <s v="Heart Disease"/>
    <s v="Ongoing Treatment"/>
    <b v="1"/>
    <s v="Medicare"/>
    <b v="1"/>
  </r>
  <r>
    <s v="PID0112"/>
    <s v="Senior"/>
    <s v="East"/>
    <s v="West Bengal"/>
    <n v="240000"/>
    <n v="179908.08000000002"/>
    <n v="85.3"/>
    <s v="Female"/>
    <s v="A+"/>
    <b v="0"/>
    <b v="0"/>
    <b v="1"/>
    <x v="1"/>
    <s v="Teacher"/>
    <n v="20"/>
    <x v="0"/>
    <n v="33.740753925873179"/>
    <b v="1"/>
    <b v="1"/>
    <s v="Diabetes"/>
    <s v="Ongoing Treatment"/>
    <b v="1"/>
    <s v="Medicare"/>
    <b v="1"/>
  </r>
  <r>
    <s v="PID0113"/>
    <s v="Senior"/>
    <s v="West"/>
    <s v="Gujarat"/>
    <n v="800"/>
    <n v="678.92"/>
    <n v="84.7"/>
    <s v="Female"/>
    <s v="AB-"/>
    <b v="0"/>
    <b v="0"/>
    <b v="1"/>
    <x v="1"/>
    <s v="Engineer"/>
    <n v="5"/>
    <x v="3"/>
    <n v="30.737407461169983"/>
    <b v="1"/>
    <b v="1"/>
    <s v="Heart Disease"/>
    <s v="Ongoing Treatment"/>
    <b v="1"/>
    <s v="Aetna"/>
    <b v="1"/>
  </r>
  <r>
    <s v="PID0114"/>
    <s v="Middle-aged"/>
    <s v="South"/>
    <s v="Kerala"/>
    <n v="90000"/>
    <n v="0"/>
    <n v="77.3"/>
    <s v="Female"/>
    <s v="A+"/>
    <b v="0"/>
    <b v="0"/>
    <b v="0"/>
    <x v="4"/>
    <s v="CEO"/>
    <n v="12"/>
    <x v="0"/>
    <n v="33.902021841147317"/>
    <b v="1"/>
    <b v="1"/>
    <s v="Prostate Cancer"/>
    <s v="Critical"/>
    <b v="0"/>
    <n v="0"/>
    <b v="0"/>
  </r>
  <r>
    <s v="PID0115"/>
    <s v="Adult"/>
    <s v="West"/>
    <s v="Gujarat"/>
    <n v="100"/>
    <n v="0"/>
    <n v="84.1"/>
    <s v="Female"/>
    <s v="O-"/>
    <b v="1"/>
    <b v="0"/>
    <b v="0"/>
    <x v="0"/>
    <s v="Senior Executive"/>
    <n v="5"/>
    <x v="3"/>
    <n v="28.427528393726341"/>
    <b v="1"/>
    <b v="1"/>
    <s v="Fractured Arm"/>
    <s v="Recovered"/>
    <b v="0"/>
    <n v="0"/>
    <b v="1"/>
  </r>
  <r>
    <s v="PID0116"/>
    <s v="Adult"/>
    <s v="South"/>
    <s v="Kerala"/>
    <n v="800"/>
    <n v="411.43"/>
    <n v="68.099999999999994"/>
    <s v="Male"/>
    <s v="B+"/>
    <b v="1"/>
    <b v="0"/>
    <b v="1"/>
    <x v="3"/>
    <s v="Professor"/>
    <n v="12"/>
    <x v="0"/>
    <n v="24.713311075627811"/>
    <b v="0"/>
    <b v="0"/>
    <s v="Cancer"/>
    <s v="Recovered"/>
    <b v="1"/>
    <s v="Medicare"/>
    <s v="No"/>
  </r>
  <r>
    <s v="PID0117"/>
    <s v="Middle-aged"/>
    <s v="West"/>
    <s v="Maharashtra"/>
    <n v="48000"/>
    <n v="25741.52"/>
    <n v="56.9"/>
    <s v="Female"/>
    <s v="O+"/>
    <b v="1"/>
    <b v="1"/>
    <b v="1"/>
    <x v="4"/>
    <s v="Scientist"/>
    <n v="7"/>
    <x v="4"/>
    <n v="20.899908172635445"/>
    <s v="No"/>
    <b v="0"/>
    <s v="Allergic Reaction"/>
    <s v="Critical"/>
    <b v="1"/>
    <s v="Medicare"/>
    <b v="0"/>
  </r>
  <r>
    <s v="PID0118"/>
    <s v="Senior"/>
    <s v="South"/>
    <s v="Karnataka"/>
    <n v="500"/>
    <n v="0"/>
    <n v="53"/>
    <s v="Male"/>
    <s v="B-"/>
    <b v="1"/>
    <b v="0"/>
    <b v="0"/>
    <x v="0"/>
    <s v="Software Engineer"/>
    <n v="7"/>
    <x v="4"/>
    <n v="22.939750692520775"/>
    <b v="0"/>
    <b v="0"/>
    <s v="Childbirth"/>
    <s v="Recovered"/>
    <b v="0"/>
    <n v="0"/>
    <b v="0"/>
  </r>
  <r>
    <s v="PID0119"/>
    <s v="Middle-aged"/>
    <s v="East"/>
    <s v="West Bengal"/>
    <n v="500"/>
    <n v="278.88"/>
    <n v="90.9"/>
    <s v="Female"/>
    <s v="O-"/>
    <b v="0"/>
    <b v="0"/>
    <b v="1"/>
    <x v="4"/>
    <s v="CEO"/>
    <n v="7"/>
    <x v="4"/>
    <n v="33.796847114812621"/>
    <b v="1"/>
    <b v="1"/>
    <s v="Hypertension"/>
    <s v="Recovered"/>
    <b v="1"/>
    <s v="Medicare"/>
    <b v="1"/>
  </r>
  <r>
    <s v="PID0120"/>
    <s v="Adult"/>
    <s v="North"/>
    <s v="Uttar Pradesh"/>
    <n v="18000"/>
    <n v="14820.27"/>
    <n v="75.7"/>
    <s v="Male"/>
    <s v="AB+"/>
    <b v="0"/>
    <b v="0"/>
    <b v="1"/>
    <x v="2"/>
    <s v="Driver"/>
    <n v="0.5"/>
    <x v="1"/>
    <n v="29.570312499999996"/>
    <b v="1"/>
    <b v="1"/>
    <s v="Appendicitis"/>
    <s v="Ongoing Treatment"/>
    <b v="1"/>
    <s v="Cigna"/>
    <b v="0"/>
  </r>
  <r>
    <s v="PID0121"/>
    <s v="Adult"/>
    <s v="West"/>
    <s v="Maharashtra"/>
    <n v="20000"/>
    <n v="10985.7"/>
    <n v="69.2"/>
    <s v="Male"/>
    <s v="AB+"/>
    <b v="0"/>
    <b v="1"/>
    <b v="1"/>
    <x v="2"/>
    <s v="Driver"/>
    <n v="150"/>
    <x v="6"/>
    <n v="26.696500906600825"/>
    <b v="0"/>
    <b v="0"/>
    <s v="Prostate Cancer"/>
    <s v="Ongoing Treatment"/>
    <b v="1"/>
    <s v="Cigna"/>
    <b v="0"/>
  </r>
  <r>
    <s v="PID0122"/>
    <s v="Senior"/>
    <s v="South"/>
    <s v="Karnataka"/>
    <n v="18000"/>
    <n v="10522.68"/>
    <n v="66.3"/>
    <s v="Female"/>
    <s v="AB-"/>
    <b v="0"/>
    <b v="0"/>
    <b v="1"/>
    <x v="2"/>
    <s v="Clerical Staff"/>
    <n v="3"/>
    <x v="3"/>
    <n v="24.650505651397982"/>
    <b v="0"/>
    <b v="0"/>
    <s v="Diabetes"/>
    <s v="Critical"/>
    <b v="1"/>
    <s v="Medicare"/>
    <b v="0"/>
  </r>
  <r>
    <s v="PID0123"/>
    <s v="Adult"/>
    <s v="South"/>
    <s v="Karnataka"/>
    <n v="10000"/>
    <n v="0"/>
    <n v="59.7"/>
    <s v="Female"/>
    <s v="B-"/>
    <b v="0"/>
    <b v="0"/>
    <b v="0"/>
    <x v="0"/>
    <s v="Manager"/>
    <n v="20"/>
    <x v="0"/>
    <n v="21.664973145594427"/>
    <b v="0"/>
    <b v="0"/>
    <s v="Fractured Leg"/>
    <s v="Recovered"/>
    <b v="0"/>
    <n v="0"/>
    <b v="0"/>
  </r>
  <r>
    <s v="PID0124"/>
    <s v="Senior"/>
    <s v="South"/>
    <s v="Tamil Nadu"/>
    <n v="90000"/>
    <n v="68611.3"/>
    <n v="97.6"/>
    <s v="Male"/>
    <s v="AB+"/>
    <b v="0"/>
    <b v="0"/>
    <b v="1"/>
    <x v="4"/>
    <s v="Scientist"/>
    <n v="25"/>
    <x v="0"/>
    <n v="34.172472952627714"/>
    <b v="1"/>
    <b v="1"/>
    <s v="Stroke"/>
    <s v="Critical"/>
    <b v="1"/>
    <s v="UnitedHealthcare"/>
    <b v="1"/>
  </r>
  <r>
    <s v="PID0125"/>
    <s v="Senior"/>
    <s v="South"/>
    <s v="Tamil Nadu"/>
    <n v="18000"/>
    <n v="10076.52"/>
    <n v="86"/>
    <s v="Female"/>
    <s v="AB+"/>
    <b v="1"/>
    <b v="0"/>
    <b v="1"/>
    <x v="1"/>
    <s v="Teacher"/>
    <n v="40"/>
    <x v="2"/>
    <n v="32.368549813692653"/>
    <b v="1"/>
    <b v="1"/>
    <s v="Fractured Arm"/>
    <s v="Ongoing Treatment"/>
    <b v="1"/>
    <s v="Blue Cross"/>
    <b v="1"/>
  </r>
  <r>
    <s v="PID0126"/>
    <s v="Adult"/>
    <s v="South"/>
    <s v="Karnataka"/>
    <n v="800"/>
    <n v="499.21"/>
    <n v="71.3"/>
    <s v="Male"/>
    <s v="A+"/>
    <b v="0"/>
    <b v="1"/>
    <b v="1"/>
    <x v="6"/>
    <s v="Unemployed"/>
    <n v="4"/>
    <x v="3"/>
    <n v="22.758466596444187"/>
    <b v="0"/>
    <b v="0"/>
    <s v="Prostate Cancer"/>
    <s v="Recovered"/>
    <b v="1"/>
    <s v="Medicare"/>
    <b v="0"/>
  </r>
  <r>
    <s v="PID0127"/>
    <s v="Middle-aged"/>
    <s v="South"/>
    <s v="Karnataka"/>
    <n v="18000"/>
    <n v="11448.42"/>
    <n v="66"/>
    <s v="Male"/>
    <s v="AB+"/>
    <b v="0"/>
    <s v="Yes"/>
    <b v="1"/>
    <x v="3"/>
    <s v="Consultant"/>
    <n v="4"/>
    <x v="3"/>
    <n v="24.242424242424246"/>
    <b v="0"/>
    <b v="0"/>
    <s v="Diabetes"/>
    <s v="Recovered"/>
    <b v="1"/>
    <s v="Medicare"/>
    <b v="0"/>
  </r>
  <r>
    <s v="PID0128"/>
    <s v="Adult"/>
    <s v="South"/>
    <s v="Karnataka"/>
    <n v="250000"/>
    <n v="211680"/>
    <n v="61.9"/>
    <s v="Male"/>
    <s v="B-"/>
    <b v="0"/>
    <b v="0"/>
    <b v="1"/>
    <x v="1"/>
    <s v="Nurse"/>
    <n v="7"/>
    <x v="4"/>
    <n v="20.212244897959184"/>
    <b v="0"/>
    <b v="0"/>
    <s v="Stroke"/>
    <s v="Critical"/>
    <b v="1"/>
    <s v="Aetna"/>
    <b v="0"/>
  </r>
  <r>
    <s v="PID0129"/>
    <s v="Middle-aged"/>
    <s v="West"/>
    <s v="Maharashtra"/>
    <n v="40000"/>
    <n v="35676.199999999997"/>
    <n v="70.8"/>
    <s v="Female"/>
    <s v="B-"/>
    <b v="0"/>
    <b v="1"/>
    <b v="1"/>
    <x v="2"/>
    <s v="Driver"/>
    <n v="20"/>
    <x v="0"/>
    <n v="22.096688617708562"/>
    <b v="0"/>
    <b v="0"/>
    <s v="Fractured Arm"/>
    <s v="Ongoing Treatment"/>
    <b v="1"/>
    <s v="Medicare"/>
    <b v="0"/>
  </r>
  <r>
    <s v="PID0130"/>
    <s v="Middle-aged"/>
    <s v="South"/>
    <s v="Karnataka"/>
    <n v="90000"/>
    <n v="73985"/>
    <n v="84.6"/>
    <s v="Female"/>
    <s v="O-"/>
    <b v="0"/>
    <b v="0"/>
    <b v="1"/>
    <x v="1"/>
    <s v="Teacher"/>
    <n v="50"/>
    <x v="2"/>
    <n v="26.701174094180026"/>
    <b v="0"/>
    <b v="0"/>
    <s v="Cancer"/>
    <s v="Critical"/>
    <b v="1"/>
    <s v="Blue Cross"/>
    <b v="0"/>
  </r>
  <r>
    <s v="PID0131"/>
    <s v="Young Adult"/>
    <s v="South"/>
    <s v="Karnataka"/>
    <n v="32000"/>
    <n v="23309.4"/>
    <n v="83.6"/>
    <s v="Male"/>
    <s v="A-"/>
    <b v="1"/>
    <b v="0"/>
    <b v="1"/>
    <x v="3"/>
    <s v="Professor"/>
    <n v="2"/>
    <x v="1"/>
    <n v="28.25851811790157"/>
    <b v="1"/>
    <b v="1"/>
    <s v="Stroke"/>
    <s v="Ongoing Treatment"/>
    <b v="1"/>
    <s v="Blue Cross"/>
    <b v="1"/>
  </r>
  <r>
    <s v="PID0132"/>
    <s v="Middle-aged"/>
    <s v="East"/>
    <s v="West Bengal"/>
    <n v="300000"/>
    <n v="0"/>
    <n v="78.599999999999994"/>
    <s v="Male"/>
    <s v="O+"/>
    <b v="0"/>
    <b v="0"/>
    <b v="0"/>
    <x v="4"/>
    <s v="CEO"/>
    <n v="70"/>
    <x v="7"/>
    <n v="33.576829424580289"/>
    <b v="1"/>
    <b v="1"/>
    <s v="Hypertension"/>
    <s v="Critical"/>
    <b v="0"/>
    <n v="0"/>
    <b v="1"/>
  </r>
  <r>
    <s v="PID0133"/>
    <s v="Middle-aged"/>
    <s v="South"/>
    <s v="Tamil Nadu"/>
    <n v="24000"/>
    <n v="19197.150000000001"/>
    <n v="61.8"/>
    <s v="Male"/>
    <s v="B-"/>
    <b v="0"/>
    <b v="0"/>
    <b v="1"/>
    <x v="1"/>
    <s v="Nurse"/>
    <n v="5"/>
    <x v="3"/>
    <n v="22.977394408090426"/>
    <b v="0"/>
    <b v="0"/>
    <s v="Cancer"/>
    <s v="Ongoing Treatment"/>
    <b v="1"/>
    <s v="UnitedHealthcare"/>
    <b v="0"/>
  </r>
  <r>
    <s v="PID0134"/>
    <s v="Middle-aged"/>
    <s v="South"/>
    <s v="Karnataka"/>
    <n v="32000"/>
    <n v="27759.8"/>
    <n v="50.2"/>
    <s v="Male"/>
    <s v="AB+"/>
    <b v="0"/>
    <b v="0"/>
    <b v="1"/>
    <x v="6"/>
    <s v="Unemployed"/>
    <n v="5"/>
    <x v="3"/>
    <n v="21.167144543767922"/>
    <b v="0"/>
    <b v="0"/>
    <s v="Childbirth"/>
    <s v="Recovered"/>
    <b v="1"/>
    <s v="Aetna"/>
    <b v="0"/>
  </r>
  <r>
    <s v="PID0135"/>
    <s v="Adult"/>
    <s v="West"/>
    <s v="Maharashtra"/>
    <n v="10000"/>
    <n v="0"/>
    <n v="83.4"/>
    <s v="Male"/>
    <s v="O+"/>
    <b v="0"/>
    <b v="0"/>
    <b v="0"/>
    <x v="0"/>
    <s v="Senior Executive"/>
    <n v="7"/>
    <x v="4"/>
    <n v="28.858131487889278"/>
    <b v="1"/>
    <b v="1"/>
    <s v="Respiratory Infection"/>
    <s v="Critical"/>
    <b v="0"/>
    <n v="0"/>
    <b v="1"/>
  </r>
  <r>
    <s v="PID0136"/>
    <s v="Adult"/>
    <s v="South"/>
    <s v="Tamil Nadu"/>
    <n v="24000"/>
    <n v="0"/>
    <n v="58.8"/>
    <s v="Female"/>
    <s v="O-"/>
    <b v="0"/>
    <b v="1"/>
    <b v="0"/>
    <x v="2"/>
    <s v="Driver"/>
    <n v="4"/>
    <x v="3"/>
    <n v="20.108754830546154"/>
    <b v="0"/>
    <b v="0"/>
    <s v="Cancer"/>
    <s v="Recovered"/>
    <b v="0"/>
    <n v="0"/>
    <b v="0"/>
  </r>
  <r>
    <s v="PID0137"/>
    <s v="Adult"/>
    <s v="West"/>
    <s v="Gujarat"/>
    <n v="100"/>
    <n v="50.09"/>
    <n v="70.599999999999994"/>
    <s v="Male"/>
    <s v="B-"/>
    <b v="1"/>
    <b v="1"/>
    <b v="1"/>
    <x v="5"/>
    <s v="Unemployed"/>
    <n v="25"/>
    <x v="0"/>
    <n v="23.318800369929974"/>
    <b v="0"/>
    <b v="0"/>
    <s v="Kidney Stones"/>
    <s v="Recovered"/>
    <b v="1"/>
    <s v="Blue Cross"/>
    <b v="0"/>
  </r>
  <r>
    <s v="PID0138"/>
    <s v="Middle-aged"/>
    <s v="East"/>
    <s v="West Bengal"/>
    <n v="800"/>
    <n v="598.46"/>
    <n v="77.8"/>
    <s v="Male"/>
    <s v="O-"/>
    <b v="0"/>
    <b v="0"/>
    <b v="1"/>
    <x v="0"/>
    <s v="Manager"/>
    <n v="20"/>
    <x v="0"/>
    <n v="30.774099125825714"/>
    <b v="1"/>
    <b v="1"/>
    <s v="Appendicitis"/>
    <s v="Ongoing Treatment"/>
    <b v="1"/>
    <s v="Aetna"/>
    <b v="0"/>
  </r>
  <r>
    <s v="PID0139"/>
    <s v="Middle-aged"/>
    <s v="East"/>
    <s v="West Bengal"/>
    <n v="10000"/>
    <n v="0"/>
    <n v="63.1"/>
    <s v="Female"/>
    <s v="A+"/>
    <b v="0"/>
    <b v="0"/>
    <b v="0"/>
    <x v="0"/>
    <s v="Manager"/>
    <n v="12"/>
    <x v="0"/>
    <n v="24.343196635932255"/>
    <b v="0"/>
    <b v="0"/>
    <s v="Kidney Stones"/>
    <s v="Ongoing Treatment"/>
    <b v="0"/>
    <n v="0"/>
    <b v="0"/>
  </r>
  <r>
    <s v="PID0140"/>
    <s v="Middle-aged"/>
    <s v="South"/>
    <s v="Tamil Nadu"/>
    <n v="60000"/>
    <n v="41536.300000000003"/>
    <n v="62.3"/>
    <s v="Male"/>
    <s v="AB+"/>
    <b v="0"/>
    <b v="1"/>
    <b v="1"/>
    <x v="2"/>
    <s v="Retail Worker"/>
    <n v="3"/>
    <x v="3"/>
    <n v="21.812961731031827"/>
    <b v="0"/>
    <b v="0"/>
    <s v="Hypertension"/>
    <s v="Critical"/>
    <b v="1"/>
    <s v="UnitedHealthcare"/>
    <b v="0"/>
  </r>
  <r>
    <s v="PID0141"/>
    <s v="Adult"/>
    <s v="West"/>
    <s v="Maharashtra"/>
    <n v="2000"/>
    <n v="1789.7"/>
    <n v="90.3"/>
    <s v="Male"/>
    <s v="A-"/>
    <b v="0"/>
    <b v="0"/>
    <b v="1"/>
    <x v="1"/>
    <s v="Teacher"/>
    <n v="5"/>
    <x v="3"/>
    <n v="31.245674740484432"/>
    <b v="1"/>
    <b v="1"/>
    <s v="Appendicitis"/>
    <s v="Recovered"/>
    <b v="1"/>
    <s v="Medicare"/>
    <b v="0"/>
  </r>
  <r>
    <s v="PID0142"/>
    <s v="Middle-aged"/>
    <s v="West"/>
    <s v="Gujarat"/>
    <n v="32000"/>
    <n v="20629.759999999998"/>
    <n v="104.7"/>
    <s v="Male"/>
    <s v="O-"/>
    <b v="1"/>
    <b v="0"/>
    <b v="1"/>
    <x v="1"/>
    <s v="Teacher"/>
    <n v="20"/>
    <x v="0"/>
    <n v="34.187755102040818"/>
    <b v="1"/>
    <b v="1"/>
    <s v="Appendicitis"/>
    <s v="Critical"/>
    <b v="1"/>
    <s v="UnitedHealthcare"/>
    <b v="1"/>
  </r>
  <r>
    <s v="PID0143"/>
    <s v="Middle-aged"/>
    <s v="South"/>
    <s v="Kerala"/>
    <n v="21000"/>
    <n v="0"/>
    <n v="70.599999999999994"/>
    <s v="Female"/>
    <s v="A-"/>
    <b v="0"/>
    <b v="0"/>
    <b v="0"/>
    <x v="1"/>
    <s v="Teacher"/>
    <n v="12"/>
    <x v="0"/>
    <n v="26.901386983691502"/>
    <b v="0"/>
    <b v="0"/>
    <s v="Fractured Arm"/>
    <s v="Ongoing Treatment"/>
    <b v="0"/>
    <n v="0"/>
    <b v="0"/>
  </r>
  <r>
    <s v="PID0144"/>
    <s v="Middle-aged"/>
    <s v="South"/>
    <s v="Tamil Nadu"/>
    <n v="100"/>
    <n v="61.54"/>
    <n v="66.3"/>
    <s v="Female"/>
    <s v="AB+"/>
    <b v="0"/>
    <b v="0"/>
    <b v="1"/>
    <x v="2"/>
    <s v="Driver"/>
    <n v="3"/>
    <x v="3"/>
    <n v="29.466666666666665"/>
    <b v="1"/>
    <b v="1"/>
    <s v="Heart Disease"/>
    <s v="Ongoing Treatment"/>
    <b v="1"/>
    <s v="Aetna"/>
    <b v="1"/>
  </r>
  <r>
    <s v="PID0145"/>
    <s v="Senior"/>
    <s v="South"/>
    <s v="Tamil Nadu"/>
    <n v="40000"/>
    <n v="29298.800000000003"/>
    <n v="80.400000000000006"/>
    <s v="Male"/>
    <s v="AB+"/>
    <b v="0"/>
    <b v="1"/>
    <b v="1"/>
    <x v="1"/>
    <s v="Engineer"/>
    <n v="5"/>
    <x v="3"/>
    <n v="33.901163771293646"/>
    <b v="1"/>
    <b v="1"/>
    <s v="Heart Attack"/>
    <s v="Recovered"/>
    <b v="1"/>
    <s v="Aetna"/>
    <b v="1"/>
  </r>
  <r>
    <s v="PID0146"/>
    <s v="Adult"/>
    <s v="West"/>
    <s v="Maharashtra"/>
    <n v="2000"/>
    <n v="1319.34"/>
    <n v="59.7"/>
    <s v="Female"/>
    <s v="AB+"/>
    <b v="0"/>
    <b v="0"/>
    <b v="1"/>
    <x v="1"/>
    <s v="Nurse"/>
    <n v="5"/>
    <x v="3"/>
    <n v="21.406289217971246"/>
    <b v="0"/>
    <b v="0"/>
    <s v="Diabetes"/>
    <s v="Recovered"/>
    <b v="1"/>
    <s v="Medicare"/>
    <b v="0"/>
  </r>
  <r>
    <s v="PID0147"/>
    <s v="Adult"/>
    <s v="East"/>
    <s v="West Bengal"/>
    <n v="500"/>
    <n v="259.10000000000002"/>
    <n v="100.2"/>
    <s v="Male"/>
    <s v="A+"/>
    <b v="0"/>
    <b v="0"/>
    <b v="1"/>
    <x v="0"/>
    <s v="Doctor"/>
    <n v="150"/>
    <x v="6"/>
    <n v="34.671280276816617"/>
    <b v="1"/>
    <b v="1"/>
    <s v="Fractured Arm"/>
    <s v="Recovered"/>
    <b v="1"/>
    <s v="Medicare"/>
    <b v="1"/>
  </r>
  <r>
    <s v="PID0148"/>
    <s v="Middle-aged"/>
    <s v="West"/>
    <s v="Gujarat"/>
    <n v="200000"/>
    <n v="106845.8"/>
    <n v="84.7"/>
    <s v="Male"/>
    <s v="AB+"/>
    <b v="1"/>
    <b v="1"/>
    <b v="1"/>
    <x v="3"/>
    <s v="CEO"/>
    <n v="5"/>
    <x v="3"/>
    <n v="29.655824375897208"/>
    <b v="1"/>
    <b v="1"/>
    <s v="Diabetes"/>
    <s v="Recovered"/>
    <b v="1"/>
    <s v="Blue Cross"/>
    <b v="1"/>
  </r>
  <r>
    <s v="PID0149"/>
    <s v="Adult"/>
    <s v="North"/>
    <s v="Uttar Pradesh"/>
    <n v="60000"/>
    <n v="51135.96"/>
    <n v="64.2"/>
    <s v="Female"/>
    <s v="B+"/>
    <b v="1"/>
    <b v="0"/>
    <b v="1"/>
    <x v="2"/>
    <s v="Driver"/>
    <n v="4"/>
    <x v="3"/>
    <n v="21.95547347901919"/>
    <b v="0"/>
    <b v="0"/>
    <s v="Cancer"/>
    <s v="Recovered"/>
    <b v="1"/>
    <s v="Aetna"/>
    <b v="0"/>
  </r>
  <r>
    <s v="PID0150"/>
    <s v="Middle-aged"/>
    <s v="North"/>
    <s v="Uttar Pradesh"/>
    <n v="240000"/>
    <n v="137764.79999999999"/>
    <n v="66.7"/>
    <s v="Female"/>
    <s v="B+"/>
    <b v="0"/>
    <b v="1"/>
    <b v="1"/>
    <x v="2"/>
    <s v="Retail Worker"/>
    <n v="3"/>
    <x v="3"/>
    <n v="25.104445029922093"/>
    <b v="0"/>
    <b v="0"/>
    <s v="Prostate Cancer"/>
    <s v="Critical"/>
    <b v="1"/>
    <s v="Blue Cross"/>
    <b v="0"/>
  </r>
  <r>
    <s v="PID0151"/>
    <s v="Middle-aged"/>
    <s v="South"/>
    <s v="Karnataka"/>
    <n v="10000"/>
    <n v="8622.85"/>
    <n v="79.900000000000006"/>
    <s v="Female"/>
    <s v="B-"/>
    <b v="1"/>
    <b v="0"/>
    <b v="1"/>
    <x v="2"/>
    <s v="Driver"/>
    <n v="7"/>
    <x v="4"/>
    <n v="32.415108117976388"/>
    <b v="1"/>
    <b v="1"/>
    <s v="Fractured Leg"/>
    <s v="Critical"/>
    <b v="1"/>
    <s v="Medicare"/>
    <b v="1"/>
  </r>
  <r>
    <s v="PID0152"/>
    <s v="Adult"/>
    <s v="West"/>
    <s v="Maharashtra"/>
    <n v="24000"/>
    <n v="13038.27"/>
    <n v="87.9"/>
    <s v="Female"/>
    <s v="B+"/>
    <b v="1"/>
    <b v="0"/>
    <b v="1"/>
    <x v="4"/>
    <s v="Consultant"/>
    <n v="15"/>
    <x v="0"/>
    <n v="29.712006489994597"/>
    <b v="1"/>
    <b v="1"/>
    <s v="Hypertension"/>
    <s v="Ongoing Treatment"/>
    <b v="1"/>
    <s v="Blue Cross"/>
    <b v="1"/>
  </r>
  <r>
    <s v="PID0153"/>
    <s v="Senior"/>
    <s v="East"/>
    <s v="West Bengal"/>
    <n v="40000"/>
    <n v="35399.4"/>
    <n v="71"/>
    <s v="Male"/>
    <s v="A+"/>
    <b v="0"/>
    <b v="1"/>
    <b v="1"/>
    <x v="0"/>
    <s v="Software Engineer"/>
    <n v="2"/>
    <x v="1"/>
    <n v="28.440954975164232"/>
    <b v="1"/>
    <b v="1"/>
    <s v="Diabetes"/>
    <s v="Critical"/>
    <b v="1"/>
    <s v="Aetna"/>
    <b v="0"/>
  </r>
  <r>
    <s v="PID0154"/>
    <s v="Adult"/>
    <s v="South"/>
    <s v="Karnataka"/>
    <n v="60000"/>
    <n v="44585.9"/>
    <n v="77"/>
    <s v="Male"/>
    <s v="B-"/>
    <b v="0"/>
    <b v="0"/>
    <b v="1"/>
    <x v="1"/>
    <s v="Engineer"/>
    <n v="20"/>
    <x v="0"/>
    <n v="30.078124999999993"/>
    <b v="1"/>
    <b v="1"/>
    <s v="Stroke"/>
    <s v="Critical"/>
    <b v="1"/>
    <s v="Cigna"/>
    <b v="1"/>
  </r>
  <r>
    <s v="PID0155"/>
    <s v="Adult"/>
    <s v="South"/>
    <s v="Karnataka"/>
    <n v="800"/>
    <n v="531.89"/>
    <n v="88.8"/>
    <s v="Male"/>
    <s v="AB-"/>
    <b v="0"/>
    <b v="0"/>
    <b v="1"/>
    <x v="2"/>
    <s v="Driver"/>
    <n v="3"/>
    <x v="3"/>
    <n v="31.091348342144887"/>
    <b v="1"/>
    <b v="1"/>
    <s v="Respiratory Infection"/>
    <s v="Ongoing Treatment"/>
    <b v="1"/>
    <s v="UnitedHealthcare"/>
    <b v="1"/>
  </r>
  <r>
    <s v="PID0156"/>
    <s v="Senior"/>
    <s v="South"/>
    <s v="Tamil Nadu"/>
    <n v="24000"/>
    <n v="20033.97"/>
    <n v="76.099999999999994"/>
    <s v="Male"/>
    <s v="AB+"/>
    <b v="0"/>
    <b v="1"/>
    <b v="1"/>
    <x v="1"/>
    <s v="Engineer"/>
    <n v="7"/>
    <x v="4"/>
    <n v="26.962868480725625"/>
    <b v="0"/>
    <b v="0"/>
    <s v="Fractured Leg"/>
    <s v="Ongoing Treatment"/>
    <b v="1"/>
    <s v="Aetna"/>
    <b v="0"/>
  </r>
  <r>
    <s v="PID0157"/>
    <s v="Adult"/>
    <s v="South"/>
    <s v="Tamil Nadu"/>
    <n v="24000"/>
    <n v="12658.14"/>
    <n v="84.9"/>
    <s v="Female"/>
    <s v="B-"/>
    <b v="0"/>
    <b v="1"/>
    <b v="1"/>
    <x v="1"/>
    <s v="Engineer"/>
    <n v="50"/>
    <x v="2"/>
    <n v="32.753365996682227"/>
    <b v="1"/>
    <b v="1"/>
    <s v="Childbirth"/>
    <s v="Critical"/>
    <b v="1"/>
    <s v="Medicare"/>
    <b v="0"/>
  </r>
  <r>
    <s v="PID0158"/>
    <s v="Young Adult"/>
    <s v="South"/>
    <s v="Tamil Nadu"/>
    <n v="100"/>
    <n v="64.28"/>
    <n v="98.8"/>
    <s v="Female"/>
    <s v="AB+"/>
    <b v="1"/>
    <b v="0"/>
    <b v="1"/>
    <x v="0"/>
    <s v="Manager"/>
    <n v="7"/>
    <x v="4"/>
    <n v="31.895661157024794"/>
    <b v="1"/>
    <b v="1"/>
    <s v="Heart Attack"/>
    <s v="Ongoing Treatment"/>
    <b v="1"/>
    <s v="Medicare"/>
    <b v="1"/>
  </r>
  <r>
    <s v="PID0159"/>
    <s v="Senior"/>
    <s v="East"/>
    <s v="West Bengal"/>
    <n v="800"/>
    <n v="632.6"/>
    <n v="82.7"/>
    <s v="Male"/>
    <s v="O+"/>
    <b v="1"/>
    <b v="1"/>
    <b v="1"/>
    <x v="3"/>
    <s v="Scientist"/>
    <n v="25"/>
    <x v="0"/>
    <n v="30.748066627007741"/>
    <b v="1"/>
    <b v="1"/>
    <s v="Respiratory Infection"/>
    <s v="Recovered"/>
    <b v="1"/>
    <s v="Blue Cross"/>
    <b v="1"/>
  </r>
  <r>
    <s v="PID0160"/>
    <s v="Middle-aged"/>
    <s v="East"/>
    <s v="West Bengal"/>
    <n v="300000"/>
    <n v="198697.35"/>
    <n v="76"/>
    <s v="Female"/>
    <s v="O+"/>
    <b v="0"/>
    <b v="1"/>
    <b v="1"/>
    <x v="1"/>
    <s v="Junior Executive"/>
    <n v="9"/>
    <x v="4"/>
    <n v="29.319856487018246"/>
    <b v="1"/>
    <b v="1"/>
    <s v="Hypertension"/>
    <s v="Recovered"/>
    <b v="1"/>
    <s v="Medicare"/>
    <b v="0"/>
  </r>
  <r>
    <s v="PID0161"/>
    <s v="Adult"/>
    <s v="West"/>
    <s v="Maharashtra"/>
    <n v="60000"/>
    <n v="47214.76"/>
    <n v="72.5"/>
    <s v="Male"/>
    <s v="A+"/>
    <b v="0"/>
    <b v="0"/>
    <b v="1"/>
    <x v="2"/>
    <s v="Clerical Staff"/>
    <n v="12"/>
    <x v="0"/>
    <n v="23.673469387755102"/>
    <b v="0"/>
    <b v="0"/>
    <s v="Appendicitis"/>
    <s v="Recovered"/>
    <b v="1"/>
    <s v="Aetna"/>
    <b v="0"/>
  </r>
  <r>
    <s v="PID0162"/>
    <s v="Senior"/>
    <s v="South"/>
    <s v="Karnataka"/>
    <n v="60000"/>
    <n v="47381.56"/>
    <n v="59.4"/>
    <s v="Female"/>
    <s v="B+"/>
    <b v="0"/>
    <b v="0"/>
    <b v="1"/>
    <x v="0"/>
    <s v="Manager"/>
    <n v="90"/>
    <x v="7"/>
    <n v="22.915782570116889"/>
    <b v="0"/>
    <b v="0"/>
    <s v="Diabetes"/>
    <s v="Ongoing Treatment"/>
    <b v="1"/>
    <s v="Cigna"/>
    <b v="0"/>
  </r>
  <r>
    <s v="PID0163"/>
    <s v="Young Adult"/>
    <s v="North"/>
    <s v="Uttar Pradesh"/>
    <n v="24000"/>
    <n v="17921.32"/>
    <n v="81.5"/>
    <s v="Female"/>
    <s v="O+"/>
    <b v="1"/>
    <b v="1"/>
    <b v="1"/>
    <x v="2"/>
    <s v="Retail Worker"/>
    <n v="20"/>
    <x v="0"/>
    <n v="26.919011758488573"/>
    <b v="0"/>
    <b v="0"/>
    <s v="Osteoarthritis"/>
    <s v="Recovered"/>
    <b v="1"/>
    <s v="Aetna"/>
    <b v="0"/>
  </r>
  <r>
    <s v="PID0164"/>
    <s v="Adult"/>
    <s v="East"/>
    <s v="West Bengal"/>
    <n v="40000"/>
    <n v="28057"/>
    <n v="85.1"/>
    <s v="Female"/>
    <s v="O+"/>
    <b v="1"/>
    <b v="0"/>
    <b v="1"/>
    <x v="3"/>
    <s v="CEO"/>
    <n v="5"/>
    <x v="3"/>
    <n v="30.513822654093012"/>
    <b v="1"/>
    <b v="1"/>
    <s v="Hypertension"/>
    <s v="Recovered"/>
    <b v="1"/>
    <s v="UnitedHealthcare"/>
    <b v="0"/>
  </r>
  <r>
    <s v="PID0165"/>
    <s v="Middle-aged"/>
    <s v="South"/>
    <s v="Karnataka"/>
    <n v="18000"/>
    <n v="0"/>
    <n v="100.2"/>
    <s v="Male"/>
    <s v="AB+"/>
    <b v="0"/>
    <b v="0"/>
    <b v="0"/>
    <x v="2"/>
    <s v="Retail Worker"/>
    <n v="30"/>
    <x v="2"/>
    <n v="34.671280276816617"/>
    <b v="1"/>
    <b v="1"/>
    <s v="Prostate Cancer"/>
    <s v="Recovered"/>
    <b v="0"/>
    <n v="0"/>
    <b v="1"/>
  </r>
  <r>
    <s v="PID0166"/>
    <s v="Senior"/>
    <s v="West"/>
    <s v="Maharashtra"/>
    <n v="20000"/>
    <n v="0"/>
    <n v="83.5"/>
    <s v="Male"/>
    <s v="B+"/>
    <b v="0"/>
    <b v="0"/>
    <b v="0"/>
    <x v="2"/>
    <s v="Driver"/>
    <n v="40"/>
    <x v="2"/>
    <n v="34.755463059313215"/>
    <b v="1"/>
    <b v="1"/>
    <s v="Childbirth"/>
    <s v="Ongoing Treatment"/>
    <b v="0"/>
    <n v="0"/>
    <b v="1"/>
  </r>
  <r>
    <s v="PID0167"/>
    <s v="Senior"/>
    <s v="East"/>
    <s v="West Bengal"/>
    <n v="250000"/>
    <n v="203806.19999999998"/>
    <n v="69.400000000000006"/>
    <s v="Male"/>
    <s v="O-"/>
    <b v="0"/>
    <b v="1"/>
    <b v="1"/>
    <x v="4"/>
    <s v="Consultant"/>
    <n v="20"/>
    <x v="0"/>
    <n v="28.517422748191979"/>
    <b v="1"/>
    <b v="1"/>
    <s v="Heart Disease"/>
    <s v="Critical"/>
    <b v="1"/>
    <s v="UnitedHealthcare"/>
    <b v="1"/>
  </r>
  <r>
    <s v="PID0168"/>
    <s v="Senior"/>
    <s v="North"/>
    <s v="Uttar Pradesh"/>
    <n v="100"/>
    <n v="72.98"/>
    <n v="87.9"/>
    <s v="Male"/>
    <s v="B+"/>
    <b v="0"/>
    <b v="0"/>
    <b v="1"/>
    <x v="0"/>
    <s v="Manager"/>
    <n v="0.5"/>
    <x v="1"/>
    <n v="33.910728752748732"/>
    <b v="1"/>
    <b v="1"/>
    <s v="Fractured Arm"/>
    <s v="Recovered"/>
    <b v="1"/>
    <s v="Medicare"/>
    <b v="1"/>
  </r>
  <r>
    <s v="PID0169"/>
    <s v="Middle-aged"/>
    <s v="North"/>
    <s v="Punjab"/>
    <n v="21000"/>
    <n v="17316.740000000002"/>
    <n v="64.099999999999994"/>
    <s v="Male"/>
    <s v="AB-"/>
    <b v="1"/>
    <b v="1"/>
    <b v="1"/>
    <x v="4"/>
    <s v="Scientist"/>
    <n v="20"/>
    <x v="0"/>
    <n v="26.339579224194605"/>
    <b v="0"/>
    <b v="0"/>
    <s v="Kidney Stones"/>
    <s v="Recovered"/>
    <b v="1"/>
    <s v="UnitedHealthcare"/>
    <b v="0"/>
  </r>
  <r>
    <s v="PID0170"/>
    <s v="Middle-aged"/>
    <s v="West"/>
    <s v="Maharashtra"/>
    <n v="20000"/>
    <n v="12759.74"/>
    <n v="85.4"/>
    <s v="Female"/>
    <s v="O+"/>
    <b v="1"/>
    <b v="1"/>
    <b v="1"/>
    <x v="5"/>
    <s v="Farmer"/>
    <n v="300"/>
    <x v="5"/>
    <n v="34.646435960890912"/>
    <b v="1"/>
    <b v="1"/>
    <s v="Osteoarthritis"/>
    <s v="Ongoing Treatment"/>
    <b v="1"/>
    <s v="UnitedHealthcare"/>
    <b v="0"/>
  </r>
  <r>
    <s v="PID0171"/>
    <s v="Middle-aged"/>
    <s v="South"/>
    <s v="Tamil Nadu"/>
    <n v="100"/>
    <n v="83.26"/>
    <n v="80.099999999999994"/>
    <s v="Female"/>
    <s v="AB-"/>
    <b v="0"/>
    <b v="0"/>
    <b v="1"/>
    <x v="1"/>
    <s v="Junior Executive"/>
    <n v="9"/>
    <x v="4"/>
    <n v="31.683873264506936"/>
    <b v="1"/>
    <b v="1"/>
    <s v="Heart Attack"/>
    <s v="Ongoing Treatment"/>
    <b v="1"/>
    <s v="UnitedHealthcare"/>
    <b v="1"/>
  </r>
  <r>
    <s v="PID0172"/>
    <s v="Middle-aged"/>
    <s v="North"/>
    <s v="Punjab"/>
    <n v="3000"/>
    <n v="0"/>
    <n v="80.099999999999994"/>
    <s v="Male"/>
    <s v="O+"/>
    <b v="0"/>
    <b v="0"/>
    <b v="0"/>
    <x v="2"/>
    <s v="Clerical Staff"/>
    <n v="20"/>
    <x v="0"/>
    <n v="29.781380130874481"/>
    <b v="1"/>
    <b v="1"/>
    <s v="Respiratory Infection"/>
    <s v="Ongoing Treatment"/>
    <b v="0"/>
    <n v="0"/>
    <b v="1"/>
  </r>
  <r>
    <s v="PID0173"/>
    <s v="Senior"/>
    <s v="West"/>
    <s v="Maharashtra"/>
    <n v="100"/>
    <n v="0"/>
    <n v="87.5"/>
    <s v="Female"/>
    <s v="A-"/>
    <b v="0"/>
    <b v="0"/>
    <b v="0"/>
    <x v="0"/>
    <s v="Software Engineer"/>
    <n v="200"/>
    <x v="6"/>
    <n v="31.753520104514447"/>
    <b v="1"/>
    <b v="1"/>
    <s v="Diabetes"/>
    <s v="Ongoing Treatment"/>
    <b v="0"/>
    <n v="0"/>
    <b v="0"/>
  </r>
  <r>
    <s v="PID0174"/>
    <s v="Senior"/>
    <s v="South"/>
    <s v="Karnataka"/>
    <n v="3000"/>
    <n v="2684.7599999999998"/>
    <n v="72.900000000000006"/>
    <s v="Male"/>
    <s v="O+"/>
    <b v="0"/>
    <b v="0"/>
    <b v="1"/>
    <x v="2"/>
    <s v="Clerical Staff"/>
    <n v="15"/>
    <x v="0"/>
    <n v="31.552977839335181"/>
    <b v="1"/>
    <b v="1"/>
    <s v="Stroke"/>
    <s v="Critical"/>
    <b v="1"/>
    <s v="Cigna"/>
    <b v="1"/>
  </r>
  <r>
    <s v="PID0175"/>
    <s v="Senior"/>
    <s v="South"/>
    <s v="Kerala"/>
    <n v="36000"/>
    <n v="29560.29"/>
    <n v="72.8"/>
    <s v="Male"/>
    <s v="AB+"/>
    <b v="0"/>
    <b v="0"/>
    <b v="1"/>
    <x v="1"/>
    <s v="Nurse"/>
    <n v="7"/>
    <x v="4"/>
    <n v="26.418928726956018"/>
    <b v="0"/>
    <b v="0"/>
    <s v="Stroke"/>
    <s v="Ongoing Treatment"/>
    <b v="1"/>
    <s v="Blue Cross"/>
    <b v="0"/>
  </r>
  <r>
    <s v="PID0176"/>
    <s v="Senior"/>
    <s v="East"/>
    <s v="West Bengal"/>
    <n v="800"/>
    <n v="550.38"/>
    <n v="66.3"/>
    <s v="Male"/>
    <s v="A-"/>
    <b v="0"/>
    <b v="1"/>
    <b v="1"/>
    <x v="1"/>
    <s v="Junior Executive"/>
    <n v="12"/>
    <x v="0"/>
    <n v="29.077672031928422"/>
    <b v="1"/>
    <b v="1"/>
    <s v="Prostate Cancer"/>
    <s v="Ongoing Treatment"/>
    <b v="1"/>
    <s v="UnitedHealthcare"/>
    <b v="1"/>
  </r>
  <r>
    <s v="PID0177"/>
    <s v="Adult"/>
    <s v="South"/>
    <s v="Kerala"/>
    <n v="500"/>
    <n v="394.97"/>
    <n v="108.4"/>
    <s v="Female"/>
    <s v="AB-"/>
    <b v="0"/>
    <b v="0"/>
    <b v="1"/>
    <x v="2"/>
    <s v="Clerical Staff"/>
    <n v="12"/>
    <x v="0"/>
    <n v="34.994834710743802"/>
    <b v="1"/>
    <b v="1"/>
    <s v="Hypertension"/>
    <s v="Critical"/>
    <b v="1"/>
    <s v="Aetna"/>
    <b v="1"/>
  </r>
  <r>
    <s v="PID0178"/>
    <s v="Young Adult"/>
    <s v="West"/>
    <s v="Gujarat"/>
    <n v="32000"/>
    <n v="20010.64"/>
    <n v="73.900000000000006"/>
    <s v="Female"/>
    <s v="B-"/>
    <b v="0"/>
    <b v="0"/>
    <b v="1"/>
    <x v="1"/>
    <s v="Engineer"/>
    <n v="12"/>
    <x v="0"/>
    <n v="31.569054637105388"/>
    <b v="1"/>
    <b v="1"/>
    <s v="Heart Attack"/>
    <s v="Ongoing Treatment"/>
    <b v="1"/>
    <s v="UnitedHealthcare"/>
    <b v="1"/>
  </r>
  <r>
    <s v="PID0179"/>
    <s v="Middle-aged"/>
    <s v="South"/>
    <s v="Kerala"/>
    <n v="3000"/>
    <n v="1974.03"/>
    <n v="63.3"/>
    <s v="Female"/>
    <s v="A-"/>
    <b v="0"/>
    <b v="0"/>
    <b v="1"/>
    <x v="3"/>
    <s v="Consultant"/>
    <n v="40"/>
    <x v="2"/>
    <n v="25.356513379266136"/>
    <b v="0"/>
    <b v="0"/>
    <s v="Kidney Stones"/>
    <s v="Ongoing Treatment"/>
    <b v="1"/>
    <s v="Cigna"/>
    <b v="0"/>
  </r>
  <r>
    <s v="PID0180"/>
    <s v="Adult"/>
    <s v="West"/>
    <s v="Gujarat"/>
    <n v="10000"/>
    <n v="0"/>
    <n v="66.3"/>
    <s v="Female"/>
    <s v="A+"/>
    <b v="0"/>
    <b v="0"/>
    <b v="0"/>
    <x v="1"/>
    <s v="Teacher"/>
    <n v="12"/>
    <x v="0"/>
    <n v="21.162501196974048"/>
    <b v="0"/>
    <b v="0"/>
    <s v="Hypertension"/>
    <s v="Recovered"/>
    <b v="0"/>
    <n v="0"/>
    <b v="0"/>
  </r>
  <r>
    <s v="PID0181"/>
    <s v="Middle-aged"/>
    <s v="South"/>
    <s v="Karnataka"/>
    <n v="200000"/>
    <n v="163598.39999999999"/>
    <n v="83.1"/>
    <s v="Female"/>
    <s v="O+"/>
    <b v="0"/>
    <b v="0"/>
    <b v="1"/>
    <x v="2"/>
    <s v="Driver"/>
    <n v="12"/>
    <x v="0"/>
    <n v="30.896787626412852"/>
    <b v="1"/>
    <b v="1"/>
    <s v="Childbirth"/>
    <s v="Ongoing Treatment"/>
    <b v="1"/>
    <s v="Cigna"/>
    <b v="0"/>
  </r>
  <r>
    <s v="PID0182"/>
    <s v="Adult"/>
    <s v="South"/>
    <s v="Karnataka"/>
    <n v="60000"/>
    <n v="34972.1"/>
    <n v="94.2"/>
    <s v="Male"/>
    <s v="A+"/>
    <b v="0"/>
    <b v="0"/>
    <b v="1"/>
    <x v="6"/>
    <s v="Unemployed"/>
    <n v="120"/>
    <x v="6"/>
    <n v="33.776757861522469"/>
    <b v="1"/>
    <b v="1"/>
    <s v="Childbirth"/>
    <s v="Critical"/>
    <b v="1"/>
    <s v="Medicare"/>
    <b v="1"/>
  </r>
  <r>
    <s v="PID0183"/>
    <s v="Middle-aged"/>
    <s v="West"/>
    <s v="Maharashtra"/>
    <n v="18000"/>
    <n v="11502.539999999999"/>
    <n v="82.8"/>
    <s v="Male"/>
    <s v="B-"/>
    <b v="1"/>
    <b v="1"/>
    <b v="1"/>
    <x v="3"/>
    <s v="Scientist"/>
    <n v="12"/>
    <x v="0"/>
    <n v="32.343749999999993"/>
    <b v="1"/>
    <b v="1"/>
    <s v="Respiratory Infection"/>
    <s v="Recovered"/>
    <b v="1"/>
    <s v="Blue Cross"/>
    <b v="1"/>
  </r>
  <r>
    <s v="PID0184"/>
    <s v="Adult"/>
    <s v="North"/>
    <s v="Punjab"/>
    <n v="240000"/>
    <n v="164092.20000000001"/>
    <n v="92.6"/>
    <s v="Female"/>
    <s v="O+"/>
    <s v="No"/>
    <b v="0"/>
    <b v="1"/>
    <x v="1"/>
    <s v="Nurse"/>
    <n v="7"/>
    <x v="4"/>
    <n v="31.667863616155401"/>
    <b v="1"/>
    <b v="1"/>
    <s v="Heart Attack"/>
    <s v="Ongoing Treatment"/>
    <b v="1"/>
    <s v="Blue Cross"/>
    <b v="1"/>
  </r>
  <r>
    <s v="PID0185"/>
    <s v="Adult"/>
    <s v="South"/>
    <s v="Kerala"/>
    <n v="90000"/>
    <n v="0"/>
    <n v="64.2"/>
    <s v="Female"/>
    <s v="AB+"/>
    <b v="0"/>
    <s v="No"/>
    <b v="0"/>
    <x v="1"/>
    <s v="Teacher"/>
    <n v="5"/>
    <x v="3"/>
    <n v="21.95547347901919"/>
    <b v="0"/>
    <b v="0"/>
    <s v="Osteoarthritis"/>
    <s v="Ongoing Treatment"/>
    <b v="0"/>
    <n v="0"/>
    <b v="0"/>
  </r>
  <r>
    <s v="PID0186"/>
    <s v="Middle-aged"/>
    <s v="South"/>
    <s v="Kerala"/>
    <n v="300000"/>
    <n v="194773.68"/>
    <n v="85.3"/>
    <s v="Male"/>
    <s v="AB-"/>
    <b v="0"/>
    <b v="0"/>
    <b v="1"/>
    <x v="0"/>
    <s v="Manager"/>
    <n v="5"/>
    <x v="3"/>
    <n v="31.714753123140991"/>
    <b v="1"/>
    <b v="1"/>
    <s v="Diabetes"/>
    <s v="Critical"/>
    <b v="1"/>
    <s v="Medicare"/>
    <b v="0"/>
  </r>
  <r>
    <s v="PID0187"/>
    <s v="Adult"/>
    <s v="South"/>
    <s v="Tamil Nadu"/>
    <n v="100"/>
    <n v="60.96"/>
    <n v="82.1"/>
    <s v="Female"/>
    <s v="O-"/>
    <b v="1"/>
    <b v="0"/>
    <b v="1"/>
    <x v="2"/>
    <s v="Clerical Staff"/>
    <n v="4"/>
    <x v="3"/>
    <n v="25.912132306526949"/>
    <b v="0"/>
    <b v="0"/>
    <s v="Allergic Reaction"/>
    <s v="Ongoing Treatment"/>
    <b v="1"/>
    <s v="Blue Cross"/>
    <b v="0"/>
  </r>
  <r>
    <s v="PID0188"/>
    <s v="Adult"/>
    <s v="North"/>
    <s v="Punjab"/>
    <n v="10000"/>
    <n v="7939.0999999999995"/>
    <n v="96.5"/>
    <s v="Male"/>
    <s v="A+"/>
    <b v="0"/>
    <b v="0"/>
    <b v="1"/>
    <x v="0"/>
    <s v="Software Engineer"/>
    <n v="0"/>
    <x v="1"/>
    <n v="33.787332376317359"/>
    <b v="1"/>
    <b v="1"/>
    <s v="Heart Disease"/>
    <s v="Recovered"/>
    <b v="1"/>
    <s v="Aetna"/>
    <b v="1"/>
  </r>
  <r>
    <s v="PID0189"/>
    <s v="Adult"/>
    <s v="South"/>
    <s v="Karnataka"/>
    <n v="240000"/>
    <n v="214090.32"/>
    <n v="61.8"/>
    <s v="Male"/>
    <s v="AB+"/>
    <b v="1"/>
    <b v="1"/>
    <b v="1"/>
    <x v="2"/>
    <s v="Driver"/>
    <n v="20"/>
    <x v="0"/>
    <n v="22.159274265839578"/>
    <b v="0"/>
    <b v="0"/>
    <s v="Fractured Leg"/>
    <s v="Recovered"/>
    <b v="1"/>
    <s v="Blue Cross"/>
    <b v="0"/>
  </r>
  <r>
    <s v="PID0190"/>
    <s v="Adult"/>
    <s v="North"/>
    <s v="Punjab"/>
    <n v="18000"/>
    <n v="12382.380000000001"/>
    <n v="96.3"/>
    <s v="Female"/>
    <s v="B-"/>
    <b v="0"/>
    <b v="0"/>
    <b v="1"/>
    <x v="1"/>
    <s v="Engineer"/>
    <n v="30"/>
    <x v="2"/>
    <n v="31.088584710743802"/>
    <b v="1"/>
    <b v="1"/>
    <s v="Heart Disease"/>
    <s v="Recovered"/>
    <b v="1"/>
    <s v="Medicare"/>
    <b v="1"/>
  </r>
  <r>
    <s v="PID0191"/>
    <s v="Adult"/>
    <s v="North"/>
    <s v="Punjab"/>
    <n v="75000"/>
    <n v="57189.799999999996"/>
    <n v="77.900000000000006"/>
    <s v="Female"/>
    <s v="AB-"/>
    <b v="0"/>
    <b v="0"/>
    <b v="1"/>
    <x v="1"/>
    <s v="Engineer"/>
    <n v="9"/>
    <x v="4"/>
    <n v="28.96341463414635"/>
    <b v="1"/>
    <b v="1"/>
    <s v="Heart Attack"/>
    <s v="Ongoing Treatment"/>
    <b v="1"/>
    <s v="Cigna"/>
    <b v="1"/>
  </r>
  <r>
    <s v="PID0192"/>
    <s v="Adult"/>
    <s v="North"/>
    <s v="Uttar Pradesh"/>
    <n v="2000"/>
    <n v="1230.08"/>
    <n v="102.1"/>
    <s v="Female"/>
    <s v="B-"/>
    <b v="1"/>
    <b v="0"/>
    <b v="1"/>
    <x v="1"/>
    <s v="Teacher"/>
    <n v="4"/>
    <x v="3"/>
    <n v="34.916726514141104"/>
    <b v="1"/>
    <b v="1"/>
    <s v="Hypertension"/>
    <s v="Critical"/>
    <b v="1"/>
    <s v="Aetna"/>
    <b v="1"/>
  </r>
  <r>
    <s v="PID0193"/>
    <s v="Middle-aged"/>
    <s v="North"/>
    <s v="Punjab"/>
    <n v="3000"/>
    <n v="0"/>
    <n v="79.5"/>
    <s v="Female"/>
    <s v="B-"/>
    <b v="0"/>
    <b v="0"/>
    <b v="0"/>
    <x v="0"/>
    <s v="Doctor"/>
    <n v="15"/>
    <x v="0"/>
    <n v="30.292638317329668"/>
    <b v="1"/>
    <b v="1"/>
    <s v="Respiratory Infection"/>
    <s v="Ongoing Treatment"/>
    <b v="0"/>
    <n v="0"/>
    <b v="1"/>
  </r>
  <r>
    <s v="PID0194"/>
    <s v="Middle-aged"/>
    <s v="West"/>
    <s v="Gujarat"/>
    <n v="12000"/>
    <n v="8360.16"/>
    <n v="64.400000000000006"/>
    <s v="Female"/>
    <s v="AB-"/>
    <b v="0"/>
    <b v="0"/>
    <b v="1"/>
    <x v="1"/>
    <s v="Junior Executive"/>
    <n v="5"/>
    <x v="3"/>
    <n v="24.844720496894411"/>
    <b v="0"/>
    <b v="0"/>
    <s v="Prostate Cancer"/>
    <s v="Recovered"/>
    <b v="1"/>
    <s v="Cigna"/>
    <b v="0"/>
  </r>
  <r>
    <s v="PID0195"/>
    <s v="Senior"/>
    <s v="West"/>
    <s v="Maharashtra"/>
    <n v="60000"/>
    <n v="0"/>
    <n v="68.7"/>
    <s v="Male"/>
    <s v="O+"/>
    <b v="0"/>
    <b v="0"/>
    <b v="0"/>
    <x v="6"/>
    <s v="Unemployed"/>
    <n v="12"/>
    <x v="0"/>
    <n v="30.533333333333335"/>
    <b v="1"/>
    <b v="1"/>
    <s v="Appendicitis"/>
    <s v="Critical"/>
    <b v="0"/>
    <n v="0"/>
    <b v="0"/>
  </r>
  <r>
    <s v="PID0196"/>
    <s v="Adult"/>
    <s v="West"/>
    <s v="Maharashtra"/>
    <n v="75000"/>
    <n v="0"/>
    <n v="88.1"/>
    <s v="Male"/>
    <s v="B+"/>
    <b v="0"/>
    <b v="0"/>
    <b v="0"/>
    <x v="4"/>
    <s v="Consultant"/>
    <n v="20"/>
    <x v="0"/>
    <n v="29.436332653947673"/>
    <b v="1"/>
    <b v="1"/>
    <s v="Osteoarthritis"/>
    <s v="Ongoing Treatment"/>
    <b v="0"/>
    <n v="0"/>
    <b v="1"/>
  </r>
  <r>
    <s v="PID0197"/>
    <s v="Adult"/>
    <s v="West"/>
    <s v="Maharashtra"/>
    <n v="21000"/>
    <n v="13329.75"/>
    <n v="78.400000000000006"/>
    <s v="Female"/>
    <s v="A+"/>
    <b v="0"/>
    <b v="0"/>
    <b v="1"/>
    <x v="5"/>
    <s v="Labourer"/>
    <n v="9"/>
    <x v="4"/>
    <n v="29.873494894071023"/>
    <b v="1"/>
    <b v="1"/>
    <s v="Kidney Stones"/>
    <s v="Critical"/>
    <b v="1"/>
    <s v="Aetna"/>
    <b v="1"/>
  </r>
  <r>
    <s v="PID0198"/>
    <s v="Adult"/>
    <s v="North"/>
    <s v="Punjab"/>
    <n v="3000"/>
    <n v="2153.2200000000003"/>
    <n v="62.3"/>
    <s v="Female"/>
    <s v="O+"/>
    <s v="Yes"/>
    <b v="1"/>
    <b v="1"/>
    <x v="4"/>
    <s v="Professor"/>
    <n v="15"/>
    <x v="0"/>
    <n v="24.335937499999993"/>
    <b v="0"/>
    <b v="0"/>
    <s v="Kidney Stones"/>
    <s v="Ongoing Treatment"/>
    <b v="1"/>
    <s v="Aetna"/>
    <b v="0"/>
  </r>
  <r>
    <s v="PID0199"/>
    <s v="Senior"/>
    <s v="South"/>
    <s v="Karnataka"/>
    <n v="45000"/>
    <n v="40303.020000000004"/>
    <n v="53.7"/>
    <s v="Male"/>
    <s v="AB+"/>
    <b v="0"/>
    <b v="0"/>
    <b v="1"/>
    <x v="0"/>
    <s v="Senior Executive"/>
    <n v="30"/>
    <x v="2"/>
    <n v="20.461819844535892"/>
    <b v="0"/>
    <b v="0"/>
    <s v="Prostate Cancer"/>
    <s v="Critical"/>
    <b v="1"/>
    <s v="Medicare"/>
    <b v="0"/>
  </r>
  <r>
    <s v="PID0200"/>
    <s v="Middle-aged"/>
    <s v="North"/>
    <s v="Uttar Pradesh"/>
    <n v="1600"/>
    <n v="1266.78"/>
    <n v="89.2"/>
    <s v="Female"/>
    <s v="B+"/>
    <b v="0"/>
    <b v="0"/>
    <b v="1"/>
    <x v="3"/>
    <s v="Scientist"/>
    <n v="0.5"/>
    <x v="1"/>
    <n v="32.370445637973582"/>
    <b v="1"/>
    <b v="1"/>
    <s v="Respiratory Infection"/>
    <s v="Recovered"/>
    <b v="1"/>
    <s v="Medicare"/>
    <b v="1"/>
  </r>
  <r>
    <s v="PID0201"/>
    <s v="Middle-aged"/>
    <s v="South"/>
    <s v="Kerala"/>
    <n v="800"/>
    <n v="630.48"/>
    <n v="54.1"/>
    <s v="Male"/>
    <s v="A-"/>
    <b v="0"/>
    <b v="1"/>
    <b v="1"/>
    <x v="0"/>
    <s v="Software Engineer"/>
    <n v="50"/>
    <x v="2"/>
    <n v="22.230440499671268"/>
    <b v="0"/>
    <b v="0"/>
    <s v="Cancer"/>
    <s v="Recovered"/>
    <b v="1"/>
    <s v="UnitedHealthcare"/>
    <b v="0"/>
  </r>
  <r>
    <s v="PID0202"/>
    <s v="Senior"/>
    <s v="North"/>
    <s v="Uttar Pradesh"/>
    <n v="100"/>
    <n v="0"/>
    <n v="80"/>
    <s v="Male"/>
    <s v="A-"/>
    <b v="0"/>
    <b v="1"/>
    <b v="0"/>
    <x v="1"/>
    <s v="Nurse"/>
    <n v="3"/>
    <x v="3"/>
    <n v="33.732501264968796"/>
    <b v="1"/>
    <b v="1"/>
    <s v="Kidney Stones"/>
    <s v="Recovered"/>
    <b v="0"/>
    <n v="0"/>
    <b v="1"/>
  </r>
  <r>
    <s v="PID0203"/>
    <s v="Middle-aged"/>
    <s v="East"/>
    <s v="West Bengal"/>
    <n v="300000"/>
    <n v="233626.56"/>
    <n v="90.8"/>
    <s v="Female"/>
    <s v="O-"/>
    <b v="0"/>
    <b v="0"/>
    <b v="1"/>
    <x v="1"/>
    <s v="Engineer"/>
    <n v="12"/>
    <x v="0"/>
    <n v="32.171201814058961"/>
    <b v="1"/>
    <b v="1"/>
    <s v="Kidney Stones"/>
    <s v="Ongoing Treatment"/>
    <b v="1"/>
    <s v="Cigna"/>
    <b v="1"/>
  </r>
  <r>
    <s v="PID0204"/>
    <s v="Adult"/>
    <s v="East"/>
    <s v="West Bengal"/>
    <n v="300000"/>
    <n v="210807"/>
    <n v="72.400000000000006"/>
    <s v="Female"/>
    <s v="O-"/>
    <b v="0"/>
    <b v="0"/>
    <b v="1"/>
    <x v="2"/>
    <s v="Driver"/>
    <n v="20"/>
    <x v="0"/>
    <n v="26.918500892326001"/>
    <b v="0"/>
    <b v="0"/>
    <s v="Fractured Arm"/>
    <s v="Ongoing Treatment"/>
    <b v="1"/>
    <s v="Medicare"/>
    <b v="0"/>
  </r>
  <r>
    <s v="PID0205"/>
    <s v="Senior"/>
    <s v="South"/>
    <s v="Tamil Nadu"/>
    <n v="45000"/>
    <n v="36976.979999999996"/>
    <n v="60.1"/>
    <s v="Male"/>
    <s v="B+"/>
    <b v="0"/>
    <b v="0"/>
    <b v="1"/>
    <x v="0"/>
    <s v="Doctor"/>
    <n v="2"/>
    <x v="1"/>
    <n v="21.810132094643638"/>
    <b v="0"/>
    <b v="0"/>
    <s v="Fractured Leg"/>
    <s v="Critical"/>
    <b v="1"/>
    <s v="Cigna"/>
    <b v="0"/>
  </r>
  <r>
    <s v="PID0206"/>
    <s v="Adult"/>
    <s v="North"/>
    <s v="Uttar Pradesh"/>
    <n v="18000"/>
    <n v="13231.380000000001"/>
    <n v="72.3"/>
    <s v="Male"/>
    <s v="B-"/>
    <s v="No"/>
    <b v="1"/>
    <b v="1"/>
    <x v="2"/>
    <s v="Retail Worker"/>
    <n v="3"/>
    <x v="3"/>
    <n v="25.924199505181253"/>
    <s v="No"/>
    <b v="0"/>
    <s v="Allergic Reaction"/>
    <s v="Recovered"/>
    <b v="1"/>
    <s v="Blue Cross"/>
    <s v="No"/>
  </r>
  <r>
    <s v="PID0207"/>
    <s v="Adult"/>
    <s v="South"/>
    <s v="Kerala"/>
    <n v="3000"/>
    <n v="0"/>
    <n v="90"/>
    <s v="Female"/>
    <s v="B+"/>
    <b v="0"/>
    <b v="0"/>
    <b v="0"/>
    <x v="3"/>
    <s v="Professor"/>
    <n v="25"/>
    <x v="0"/>
    <n v="29.054752066115704"/>
    <b v="1"/>
    <b v="1"/>
    <s v="Allergic Reaction"/>
    <s v="Ongoing Treatment"/>
    <b v="0"/>
    <n v="0"/>
    <b v="0"/>
  </r>
  <r>
    <s v="PID0208"/>
    <s v="Middle-aged"/>
    <s v="East"/>
    <s v="West Bengal"/>
    <n v="3000"/>
    <n v="0"/>
    <n v="61.1"/>
    <s v="Male"/>
    <s v="AB-"/>
    <b v="0"/>
    <b v="1"/>
    <b v="0"/>
    <x v="0"/>
    <s v="Senior Executive"/>
    <n v="9"/>
    <x v="4"/>
    <n v="23.571621465221249"/>
    <b v="0"/>
    <b v="0"/>
    <s v="Diabetes"/>
    <s v="Critical"/>
    <b v="0"/>
    <n v="0"/>
    <b v="0"/>
  </r>
  <r>
    <s v="PID0209"/>
    <s v="Middle-aged"/>
    <s v="East"/>
    <s v="West Bengal"/>
    <n v="75000"/>
    <n v="39899.4"/>
    <n v="68.8"/>
    <s v="Male"/>
    <s v="B-"/>
    <b v="0"/>
    <b v="0"/>
    <b v="1"/>
    <x v="0"/>
    <s v="Software Engineer"/>
    <n v="9"/>
    <x v="4"/>
    <n v="26.542185872458621"/>
    <b v="0"/>
    <b v="0"/>
    <s v="Childbirth"/>
    <s v="Critical"/>
    <b v="1"/>
    <s v="Medicare"/>
    <b v="0"/>
  </r>
  <r>
    <s v="PID0210"/>
    <s v="Senior"/>
    <s v="North"/>
    <s v="Punjab"/>
    <n v="100"/>
    <n v="0"/>
    <n v="51.9"/>
    <s v="Male"/>
    <s v="AB-"/>
    <b v="0"/>
    <b v="0"/>
    <b v="0"/>
    <x v="2"/>
    <s v="Driver"/>
    <n v="250"/>
    <x v="5"/>
    <n v="20.022375679950617"/>
    <b v="0"/>
    <b v="0"/>
    <s v="Osteoarthritis"/>
    <s v="Critical"/>
    <b v="0"/>
    <n v="0"/>
    <b v="0"/>
  </r>
  <r>
    <s v="PID0211"/>
    <s v="Middle-aged"/>
    <s v="East"/>
    <s v="West Bengal"/>
    <n v="20000"/>
    <n v="16134.38"/>
    <n v="82.5"/>
    <s v="Male"/>
    <s v="AB+"/>
    <b v="0"/>
    <b v="0"/>
    <b v="1"/>
    <x v="2"/>
    <s v="Driver"/>
    <n v="40"/>
    <x v="2"/>
    <n v="34.786641929499076"/>
    <b v="1"/>
    <b v="1"/>
    <s v="Heart Disease"/>
    <s v="Critical"/>
    <b v="1"/>
    <s v="Medicare"/>
    <b v="1"/>
  </r>
  <r>
    <s v="PID0212"/>
    <s v="Middle-aged"/>
    <s v="South"/>
    <s v="Kerala"/>
    <n v="60000"/>
    <n v="38509.85"/>
    <n v="100.5"/>
    <s v="Female"/>
    <s v="O-"/>
    <b v="0"/>
    <b v="1"/>
    <b v="1"/>
    <x v="1"/>
    <s v="Teacher"/>
    <n v="15"/>
    <x v="0"/>
    <n v="34.775086505190316"/>
    <b v="1"/>
    <b v="1"/>
    <s v="Fractured Arm"/>
    <s v="Critical"/>
    <b v="1"/>
    <s v="Medicare"/>
    <b v="0"/>
  </r>
  <r>
    <s v="PID0213"/>
    <s v="Adult"/>
    <s v="East"/>
    <s v="West Bengal"/>
    <n v="90000"/>
    <n v="51209.85"/>
    <n v="93.3"/>
    <s v="Female"/>
    <s v="B-"/>
    <b v="0"/>
    <b v="1"/>
    <b v="1"/>
    <x v="1"/>
    <s v="Engineer"/>
    <n v="5"/>
    <x v="3"/>
    <n v="34.269972451790636"/>
    <b v="1"/>
    <b v="1"/>
    <s v="Heart Disease"/>
    <s v="Ongoing Treatment"/>
    <b v="1"/>
    <s v="UnitedHealthcare"/>
    <b v="1"/>
  </r>
  <r>
    <s v="PID0214"/>
    <s v="Middle-aged"/>
    <s v="East"/>
    <s v="West Bengal"/>
    <n v="32000"/>
    <n v="0"/>
    <n v="70.900000000000006"/>
    <s v="Male"/>
    <s v="O+"/>
    <b v="0"/>
    <b v="0"/>
    <b v="0"/>
    <x v="1"/>
    <s v="Junior Executive"/>
    <n v="70"/>
    <x v="7"/>
    <n v="25.422209473269035"/>
    <b v="0"/>
    <b v="0"/>
    <s v="Diabetes"/>
    <s v="Critical"/>
    <b v="0"/>
    <n v="0"/>
    <b v="0"/>
  </r>
  <r>
    <s v="PID0215"/>
    <s v="Middle-aged"/>
    <s v="North"/>
    <s v="Uttar Pradesh"/>
    <n v="18000"/>
    <n v="0"/>
    <n v="105.6"/>
    <s v="Male"/>
    <s v="AB+"/>
    <s v="No"/>
    <b v="1"/>
    <b v="0"/>
    <x v="0"/>
    <s v="Doctor"/>
    <n v="2"/>
    <x v="1"/>
    <n v="33.329125110465846"/>
    <b v="1"/>
    <b v="1"/>
    <s v="Childbirth"/>
    <s v="Critical"/>
    <b v="0"/>
    <n v="0"/>
    <b v="1"/>
  </r>
  <r>
    <s v="PID0216"/>
    <s v="Adult"/>
    <s v="South"/>
    <s v="Karnataka"/>
    <n v="12000"/>
    <n v="9943.16"/>
    <n v="63.3"/>
    <s v="Female"/>
    <s v="B-"/>
    <b v="1"/>
    <b v="1"/>
    <b v="1"/>
    <x v="4"/>
    <s v="Scientist"/>
    <n v="12"/>
    <x v="0"/>
    <n v="24.420354153003352"/>
    <b v="0"/>
    <b v="0"/>
    <s v="Appendicitis"/>
    <s v="Critical"/>
    <b v="1"/>
    <s v="Cigna"/>
    <b v="0"/>
  </r>
  <r>
    <s v="PID0217"/>
    <s v="Adult"/>
    <s v="North"/>
    <s v="Punjab"/>
    <n v="2000"/>
    <n v="1476.98"/>
    <n v="94.7"/>
    <s v="Female"/>
    <s v="O-"/>
    <b v="0"/>
    <b v="0"/>
    <b v="1"/>
    <x v="0"/>
    <s v="Senior Executive"/>
    <n v="12"/>
    <x v="0"/>
    <n v="32.38603330939435"/>
    <b v="1"/>
    <b v="1"/>
    <s v="Fractured Arm"/>
    <s v="Ongoing Treatment"/>
    <b v="1"/>
    <s v="Aetna"/>
    <b v="0"/>
  </r>
  <r>
    <s v="PID0218"/>
    <s v="Adult"/>
    <s v="South"/>
    <s v="Karnataka"/>
    <n v="10000"/>
    <n v="8451.7999999999993"/>
    <n v="69.3"/>
    <s v="Male"/>
    <s v="AB+"/>
    <b v="1"/>
    <b v="0"/>
    <b v="1"/>
    <x v="2"/>
    <s v="Clerical Staff"/>
    <n v="7"/>
    <x v="4"/>
    <n v="26.083029094056986"/>
    <b v="0"/>
    <b v="0"/>
    <s v="Diabetes"/>
    <s v="Ongoing Treatment"/>
    <b v="1"/>
    <s v="Aetna"/>
    <b v="0"/>
  </r>
  <r>
    <s v="PID0219"/>
    <s v="Adult"/>
    <s v="East"/>
    <s v="West Bengal"/>
    <n v="250000"/>
    <n v="165091.4"/>
    <n v="99.2"/>
    <s v="Female"/>
    <s v="A+"/>
    <b v="0"/>
    <b v="0"/>
    <b v="1"/>
    <x v="2"/>
    <s v="Driver"/>
    <n v="15"/>
    <x v="0"/>
    <n v="30.960332074529511"/>
    <b v="1"/>
    <b v="1"/>
    <s v="Osteoarthritis"/>
    <s v="Ongoing Treatment"/>
    <b v="1"/>
    <s v="Blue Cross"/>
    <b v="1"/>
  </r>
  <r>
    <s v="PID0220"/>
    <s v="Adult"/>
    <s v="South"/>
    <s v="Tamil Nadu"/>
    <n v="36000"/>
    <n v="32157.69"/>
    <n v="94.7"/>
    <s v="Male"/>
    <s v="AB+"/>
    <b v="1"/>
    <b v="0"/>
    <b v="1"/>
    <x v="0"/>
    <s v="Doctor"/>
    <n v="5"/>
    <x v="3"/>
    <n v="30.572055785123968"/>
    <b v="1"/>
    <b v="1"/>
    <s v="Cancer"/>
    <s v="Recovered"/>
    <b v="1"/>
    <s v="UnitedHealthcare"/>
    <b v="0"/>
  </r>
  <r>
    <s v="PID0221"/>
    <s v="Adult"/>
    <s v="South"/>
    <s v="Karnataka"/>
    <n v="800"/>
    <n v="527.08000000000004"/>
    <n v="71.599999999999994"/>
    <s v="Female"/>
    <s v="AB+"/>
    <b v="0"/>
    <b v="0"/>
    <b v="1"/>
    <x v="3"/>
    <s v="Professor"/>
    <n v="30"/>
    <x v="2"/>
    <n v="22.854224520412394"/>
    <b v="0"/>
    <b v="0"/>
    <s v="Fractured Leg"/>
    <s v="Recovered"/>
    <b v="1"/>
    <s v="Cigna"/>
    <b v="0"/>
  </r>
  <r>
    <s v="PID0222"/>
    <s v="Adult"/>
    <s v="East"/>
    <s v="West Bengal"/>
    <n v="20000"/>
    <n v="16606.32"/>
    <n v="63.8"/>
    <s v="Female"/>
    <s v="O+"/>
    <b v="0"/>
    <b v="0"/>
    <b v="1"/>
    <x v="0"/>
    <s v="Software Engineer"/>
    <n v="0"/>
    <x v="1"/>
    <n v="21.317117177319655"/>
    <b v="0"/>
    <b v="0"/>
    <s v="Appendicitis"/>
    <s v="Recovered"/>
    <b v="1"/>
    <s v="Aetna"/>
    <b v="0"/>
  </r>
  <r>
    <s v="PID0223"/>
    <s v="Senior"/>
    <s v="East"/>
    <s v="West Bengal"/>
    <n v="250000"/>
    <n v="141504.59999999998"/>
    <n v="55.1"/>
    <s v="Female"/>
    <s v="O-"/>
    <b v="0"/>
    <b v="0"/>
    <b v="1"/>
    <x v="0"/>
    <s v="Manager"/>
    <n v="4"/>
    <x v="3"/>
    <n v="24.488888888888891"/>
    <b v="0"/>
    <b v="0"/>
    <s v="Prostate Cancer"/>
    <s v="Critical"/>
    <b v="1"/>
    <s v="Cigna"/>
    <b v="0"/>
  </r>
  <r>
    <s v="PID0224"/>
    <s v="Adult"/>
    <s v="West"/>
    <s v="Maharashtra"/>
    <n v="32000"/>
    <n v="28723.52"/>
    <n v="64.7"/>
    <s v="Male"/>
    <s v="A-"/>
    <s v="No"/>
    <b v="0"/>
    <b v="1"/>
    <x v="1"/>
    <s v="Junior Executive"/>
    <n v="9"/>
    <x v="4"/>
    <n v="22.653268442981691"/>
    <b v="0"/>
    <b v="0"/>
    <s v="Cancer"/>
    <s v="Ongoing Treatment"/>
    <b v="1"/>
    <s v="Medicare"/>
    <b v="0"/>
  </r>
  <r>
    <s v="PID0225"/>
    <s v="Middle-aged"/>
    <s v="North"/>
    <s v="Uttar Pradesh"/>
    <n v="240000"/>
    <n v="153766.44"/>
    <n v="53.6"/>
    <s v="Male"/>
    <s v="O-"/>
    <b v="0"/>
    <b v="1"/>
    <b v="1"/>
    <x v="1"/>
    <s v="Nurse"/>
    <n v="2"/>
    <x v="1"/>
    <n v="23.507740888557521"/>
    <b v="0"/>
    <b v="0"/>
    <s v="Allergic Reaction"/>
    <s v="Recovered"/>
    <b v="1"/>
    <s v="Medicare"/>
    <b v="0"/>
  </r>
  <r>
    <s v="PID0226"/>
    <s v="Middle-aged"/>
    <s v="South"/>
    <s v="Kerala"/>
    <n v="20000"/>
    <n v="11334.86"/>
    <n v="84.1"/>
    <s v="Male"/>
    <s v="AB+"/>
    <b v="0"/>
    <b v="0"/>
    <b v="1"/>
    <x v="2"/>
    <s v="Driver"/>
    <n v="30"/>
    <x v="2"/>
    <n v="31.268590124925641"/>
    <b v="1"/>
    <b v="1"/>
    <s v="Heart Disease"/>
    <s v="Critical"/>
    <b v="1"/>
    <s v="Aetna"/>
    <b v="1"/>
  </r>
  <r>
    <s v="PID0227"/>
    <s v="Senior"/>
    <s v="South"/>
    <s v="Kerala"/>
    <n v="500"/>
    <n v="285.98"/>
    <n v="56.4"/>
    <s v="Male"/>
    <s v="A+"/>
    <b v="1"/>
    <b v="0"/>
    <b v="1"/>
    <x v="4"/>
    <s v="Scientist"/>
    <n v="25"/>
    <x v="0"/>
    <n v="25.066666666666666"/>
    <b v="0"/>
    <b v="0"/>
    <s v="Prostate Cancer"/>
    <s v="Ongoing Treatment"/>
    <b v="1"/>
    <s v="Medicare"/>
    <b v="0"/>
  </r>
  <r>
    <s v="PID0228"/>
    <s v="Adult"/>
    <s v="West"/>
    <s v="Gujarat"/>
    <n v="40000"/>
    <n v="34307.72"/>
    <n v="81"/>
    <s v="Female"/>
    <s v="O-"/>
    <b v="0"/>
    <b v="0"/>
    <b v="1"/>
    <x v="2"/>
    <s v="Retail Worker"/>
    <n v="150"/>
    <x v="6"/>
    <n v="28.360351528307834"/>
    <b v="1"/>
    <b v="1"/>
    <s v="Cancer"/>
    <s v="Ongoing Treatment"/>
    <b v="1"/>
    <s v="Aetna"/>
    <b v="0"/>
  </r>
  <r>
    <s v="PID0229"/>
    <s v="Middle-aged"/>
    <s v="North"/>
    <s v="Punjab"/>
    <n v="15000"/>
    <n v="11623.199999999999"/>
    <n v="70"/>
    <s v="Female"/>
    <s v="O+"/>
    <b v="0"/>
    <b v="1"/>
    <b v="1"/>
    <x v="2"/>
    <s v="Clerical Staff"/>
    <n v="15"/>
    <x v="0"/>
    <n v="22.093170054286073"/>
    <b v="0"/>
    <b v="0"/>
    <s v="Fractured Leg"/>
    <s v="Critical"/>
    <b v="1"/>
    <s v="Medicare"/>
    <b v="0"/>
  </r>
  <r>
    <s v="PID0230"/>
    <s v="Senior"/>
    <s v="West"/>
    <s v="Gujarat"/>
    <n v="40000"/>
    <n v="0"/>
    <n v="77.8"/>
    <s v="Female"/>
    <s v="B-"/>
    <b v="0"/>
    <b v="1"/>
    <b v="0"/>
    <x v="0"/>
    <s v="Doctor"/>
    <n v="70"/>
    <x v="7"/>
    <n v="30.014274140658149"/>
    <b v="1"/>
    <b v="1"/>
    <s v="Respiratory Infection"/>
    <s v="Ongoing Treatment"/>
    <b v="0"/>
    <n v="0"/>
    <b v="1"/>
  </r>
  <r>
    <s v="PID0231"/>
    <s v="Adult"/>
    <s v="West"/>
    <s v="Gujarat"/>
    <n v="32000"/>
    <n v="25580.6"/>
    <n v="94.5"/>
    <s v="Female"/>
    <s v="A-"/>
    <b v="0"/>
    <b v="0"/>
    <b v="1"/>
    <x v="1"/>
    <s v="Teacher"/>
    <n v="300"/>
    <x v="5"/>
    <n v="33.087076783025807"/>
    <b v="1"/>
    <b v="1"/>
    <s v="Hypertension"/>
    <s v="Critical"/>
    <b v="1"/>
    <s v="Aetna"/>
    <b v="1"/>
  </r>
  <r>
    <s v="PID0232"/>
    <s v="Senior"/>
    <s v="West"/>
    <s v="Gujarat"/>
    <n v="500"/>
    <n v="0"/>
    <n v="77.599999999999994"/>
    <s v="Male"/>
    <s v="O-"/>
    <b v="1"/>
    <b v="1"/>
    <b v="0"/>
    <x v="3"/>
    <s v="Professor"/>
    <n v="7"/>
    <x v="4"/>
    <n v="32.720526227019732"/>
    <b v="1"/>
    <b v="1"/>
    <s v="Heart Disease"/>
    <s v="Critical"/>
    <b v="0"/>
    <n v="0"/>
    <b v="1"/>
  </r>
  <r>
    <s v="PID0233"/>
    <s v="Adult"/>
    <s v="South"/>
    <s v="Tamil Nadu"/>
    <n v="16000"/>
    <n v="9525.4599999999991"/>
    <n v="57.3"/>
    <s v="Female"/>
    <s v="A-"/>
    <b v="0"/>
    <b v="0"/>
    <b v="1"/>
    <x v="5"/>
    <s v="Unemployed"/>
    <n v="5"/>
    <x v="3"/>
    <n v="22.382812499999993"/>
    <b v="0"/>
    <b v="0"/>
    <s v="Fractured Arm"/>
    <s v="Critical"/>
    <b v="1"/>
    <s v="Blue Cross"/>
    <b v="0"/>
  </r>
  <r>
    <s v="PID0234"/>
    <s v="Young Adult"/>
    <s v="North"/>
    <s v="Uttar Pradesh"/>
    <n v="500"/>
    <n v="279.56"/>
    <n v="106.4"/>
    <s v="Female"/>
    <s v="AB+"/>
    <b v="0"/>
    <b v="0"/>
    <b v="1"/>
    <x v="1"/>
    <s v="Nurse"/>
    <n v="0.5"/>
    <x v="1"/>
    <n v="34.349173553719012"/>
    <b v="1"/>
    <b v="1"/>
    <s v="Heart Disease"/>
    <s v="Critical"/>
    <b v="1"/>
    <s v="Aetna"/>
    <b v="1"/>
  </r>
  <r>
    <s v="PID0235"/>
    <s v="Adult"/>
    <s v="East"/>
    <s v="West Bengal"/>
    <n v="60000"/>
    <n v="45790.25"/>
    <n v="89.6"/>
    <s v="Female"/>
    <s v="B+"/>
    <b v="0"/>
    <b v="1"/>
    <b v="1"/>
    <x v="0"/>
    <s v="Senior Executive"/>
    <n v="40"/>
    <x v="2"/>
    <n v="29.937518794480265"/>
    <b v="1"/>
    <b v="1"/>
    <s v="Diabetes"/>
    <s v="Recovered"/>
    <b v="1"/>
    <s v="Cigna"/>
    <b v="1"/>
  </r>
  <r>
    <s v="PID0236"/>
    <s v="Elderly"/>
    <s v="West"/>
    <s v="Gujarat"/>
    <n v="800"/>
    <n v="0"/>
    <n v="48.9"/>
    <s v="Female"/>
    <s v="B+"/>
    <b v="0"/>
    <b v="0"/>
    <b v="0"/>
    <x v="2"/>
    <s v="Retail Worker"/>
    <n v="12"/>
    <x v="0"/>
    <n v="20.353798126951091"/>
    <b v="0"/>
    <b v="0"/>
    <s v="Childbirth"/>
    <s v="Recovered"/>
    <b v="0"/>
    <n v="0"/>
    <b v="0"/>
  </r>
  <r>
    <s v="PID0237"/>
    <s v="Senior"/>
    <s v="West"/>
    <s v="Gujarat"/>
    <n v="30000"/>
    <n v="16813.59"/>
    <n v="89.6"/>
    <s v="Female"/>
    <s v="O+"/>
    <b v="0"/>
    <b v="0"/>
    <b v="1"/>
    <x v="0"/>
    <s v="Senior Executive"/>
    <n v="9"/>
    <x v="4"/>
    <n v="34.566567647853084"/>
    <b v="1"/>
    <b v="1"/>
    <s v="Prostate Cancer"/>
    <s v="Ongoing Treatment"/>
    <b v="1"/>
    <s v="UnitedHealthcare"/>
    <b v="0"/>
  </r>
  <r>
    <s v="PID0238"/>
    <s v="Adult"/>
    <s v="North"/>
    <s v="Uttar Pradesh"/>
    <n v="40000"/>
    <n v="26437.399999999998"/>
    <n v="88.1"/>
    <s v="Female"/>
    <s v="AB-"/>
    <b v="0"/>
    <b v="1"/>
    <b v="1"/>
    <x v="2"/>
    <s v="Clerical Staff"/>
    <n v="2"/>
    <x v="1"/>
    <n v="30.128928559214803"/>
    <b v="1"/>
    <b v="1"/>
    <s v="Stroke"/>
    <s v="Critical"/>
    <b v="1"/>
    <s v="UnitedHealthcare"/>
    <b v="0"/>
  </r>
  <r>
    <s v="PID0239"/>
    <s v="Adult"/>
    <s v="East"/>
    <s v="West Bengal"/>
    <n v="18000"/>
    <n v="10284.66"/>
    <n v="66.3"/>
    <s v="Male"/>
    <s v="AB-"/>
    <b v="0"/>
    <b v="0"/>
    <b v="1"/>
    <x v="0"/>
    <s v="Software Engineer"/>
    <n v="2"/>
    <x v="1"/>
    <n v="21.898533491874751"/>
    <b v="0"/>
    <b v="0"/>
    <s v="Kidney Stones"/>
    <s v="Ongoing Treatment"/>
    <b v="1"/>
    <s v="Aetna"/>
    <b v="0"/>
  </r>
  <r>
    <s v="PID0240"/>
    <s v="Adult"/>
    <s v="West"/>
    <s v="Gujarat"/>
    <n v="40000"/>
    <n v="34094.800000000003"/>
    <n v="67.5"/>
    <s v="Female"/>
    <s v="AB+"/>
    <b v="0"/>
    <b v="0"/>
    <b v="1"/>
    <x v="0"/>
    <s v="Manager"/>
    <n v="9"/>
    <x v="4"/>
    <n v="26.045291462520733"/>
    <b v="0"/>
    <b v="0"/>
    <s v="Childbirth"/>
    <s v="Ongoing Treatment"/>
    <b v="1"/>
    <s v="Aetna"/>
    <b v="0"/>
  </r>
  <r>
    <s v="PID0241"/>
    <s v="Senior"/>
    <s v="West"/>
    <s v="Gujarat"/>
    <n v="16000"/>
    <n v="11422.3"/>
    <n v="85.4"/>
    <s v="Female"/>
    <s v="A-"/>
    <b v="0"/>
    <b v="0"/>
    <b v="1"/>
    <x v="3"/>
    <s v="Consultant"/>
    <n v="5"/>
    <x v="3"/>
    <n v="31.368227731864103"/>
    <b v="1"/>
    <b v="1"/>
    <s v="Kidney Stones"/>
    <s v="Critical"/>
    <b v="1"/>
    <s v="Blue Cross"/>
    <b v="0"/>
  </r>
  <r>
    <s v="PID0242"/>
    <s v="Middle-aged"/>
    <s v="East"/>
    <s v="West Bengal"/>
    <n v="500"/>
    <n v="365.85"/>
    <n v="80.5"/>
    <s v="Male"/>
    <s v="B+"/>
    <b v="1"/>
    <b v="0"/>
    <b v="1"/>
    <x v="0"/>
    <s v="Doctor"/>
    <n v="40"/>
    <x v="2"/>
    <n v="29.213238496153291"/>
    <b v="1"/>
    <b v="1"/>
    <s v="Diabetes"/>
    <s v="Critical"/>
    <b v="1"/>
    <s v="Cigna"/>
    <b v="0"/>
  </r>
  <r>
    <s v="PID0243"/>
    <s v="Adult"/>
    <s v="West"/>
    <s v="Maharashtra"/>
    <n v="16000"/>
    <n v="12760.94"/>
    <n v="59.5"/>
    <s v="Female"/>
    <s v="A-"/>
    <b v="0"/>
    <b v="0"/>
    <b v="1"/>
    <x v="0"/>
    <s v="Software Engineer"/>
    <n v="7"/>
    <x v="4"/>
    <n v="21.592393671069821"/>
    <b v="0"/>
    <b v="0"/>
    <s v="Fractured Leg"/>
    <s v="Recovered"/>
    <b v="1"/>
    <s v="Cigna"/>
    <b v="0"/>
  </r>
  <r>
    <s v="PID0244"/>
    <s v="Middle-aged"/>
    <s v="North"/>
    <s v="Punjab"/>
    <n v="12000"/>
    <n v="0"/>
    <n v="74.400000000000006"/>
    <s v="Female"/>
    <s v="B+"/>
    <b v="0"/>
    <b v="0"/>
    <b v="0"/>
    <x v="2"/>
    <s v="Clerical Staff"/>
    <n v="12"/>
    <x v="0"/>
    <n v="28.70259635044944"/>
    <b v="1"/>
    <b v="1"/>
    <s v="Stroke"/>
    <s v="Recovered"/>
    <b v="0"/>
    <n v="0"/>
    <b v="1"/>
  </r>
  <r>
    <s v="PID0245"/>
    <s v="Middle-aged"/>
    <s v="South"/>
    <s v="Tamil Nadu"/>
    <n v="40000"/>
    <n v="25274"/>
    <n v="59"/>
    <s v="Female"/>
    <s v="B-"/>
    <b v="0"/>
    <b v="0"/>
    <b v="1"/>
    <x v="6"/>
    <s v="Unemployed"/>
    <n v="15"/>
    <x v="0"/>
    <n v="24.557752341311129"/>
    <b v="0"/>
    <b v="0"/>
    <s v="Appendicitis"/>
    <s v="Recovered"/>
    <b v="1"/>
    <s v="UnitedHealthcare"/>
    <b v="0"/>
  </r>
  <r>
    <s v="PID0246"/>
    <s v="Middle-aged"/>
    <s v="North"/>
    <s v="Punjab"/>
    <n v="200000"/>
    <n v="121054.08"/>
    <n v="69"/>
    <s v="Male"/>
    <s v="B+"/>
    <b v="0"/>
    <b v="1"/>
    <b v="1"/>
    <x v="0"/>
    <s v="Senior Executive"/>
    <n v="400"/>
    <x v="5"/>
    <n v="28.353057199211044"/>
    <b v="1"/>
    <b v="1"/>
    <s v="Appendicitis"/>
    <s v="Recovered"/>
    <b v="1"/>
    <s v="Blue Cross"/>
    <b v="1"/>
  </r>
  <r>
    <s v="PID0247"/>
    <s v="Senior"/>
    <s v="East"/>
    <s v="West Bengal"/>
    <n v="30000"/>
    <n v="21701.46"/>
    <n v="77.599999999999994"/>
    <s v="Male"/>
    <s v="AB+"/>
    <b v="0"/>
    <b v="0"/>
    <b v="1"/>
    <x v="0"/>
    <s v="Software Engineer"/>
    <n v="7"/>
    <x v="4"/>
    <n v="29.937116623587048"/>
    <b v="1"/>
    <b v="1"/>
    <s v="Heart Disease"/>
    <s v="Ongoing Treatment"/>
    <b v="1"/>
    <s v="Cigna"/>
    <b v="1"/>
  </r>
  <r>
    <s v="PID0248"/>
    <s v="Middle-aged"/>
    <s v="South"/>
    <s v="Karnataka"/>
    <n v="60000"/>
    <n v="0"/>
    <n v="83.9"/>
    <s v="Male"/>
    <s v="A+"/>
    <b v="0"/>
    <b v="0"/>
    <b v="0"/>
    <x v="1"/>
    <s v="Teacher"/>
    <n v="7"/>
    <x v="4"/>
    <n v="29.7264739229025"/>
    <b v="1"/>
    <b v="1"/>
    <s v="Heart Attack"/>
    <s v="Recovered"/>
    <b v="0"/>
    <n v="0"/>
    <b v="1"/>
  </r>
  <r>
    <s v="PID0249"/>
    <s v="Senior"/>
    <s v="North"/>
    <s v="Uttar Pradesh"/>
    <n v="800"/>
    <n v="703.87"/>
    <n v="76.8"/>
    <s v="Male"/>
    <s v="B+"/>
    <b v="0"/>
    <b v="0"/>
    <b v="1"/>
    <x v="2"/>
    <s v="Driver"/>
    <n v="0.5"/>
    <x v="1"/>
    <n v="33.682733213455549"/>
    <b v="1"/>
    <b v="1"/>
    <s v="Kidney Stones"/>
    <s v="Critical"/>
    <b v="1"/>
    <s v="Cigna"/>
    <b v="1"/>
  </r>
  <r>
    <s v="PID0250"/>
    <s v="Adult"/>
    <s v="East"/>
    <s v="West Bengal"/>
    <n v="500"/>
    <n v="270.32"/>
    <n v="66.7"/>
    <s v="Male"/>
    <s v="AB+"/>
    <b v="0"/>
    <b v="0"/>
    <b v="1"/>
    <x v="2"/>
    <s v="Retail Worker"/>
    <n v="5"/>
    <x v="3"/>
    <n v="24.499540863177231"/>
    <b v="0"/>
    <b v="0"/>
    <s v="Allergic Reaction"/>
    <s v="Recovered"/>
    <b v="1"/>
    <s v="Medicare"/>
    <b v="0"/>
  </r>
  <r>
    <s v="PID0251"/>
    <s v="Adult"/>
    <s v="South"/>
    <s v="Tamil Nadu"/>
    <n v="24000"/>
    <n v="18664.68"/>
    <n v="71.400000000000006"/>
    <s v="Female"/>
    <s v="O-"/>
    <b v="0"/>
    <b v="0"/>
    <b v="1"/>
    <x v="0"/>
    <s v="Doctor"/>
    <n v="9"/>
    <x v="4"/>
    <n v="25.91087240528379"/>
    <b v="0"/>
    <b v="0"/>
    <s v="Allergic Reaction"/>
    <s v="Critical"/>
    <b v="1"/>
    <s v="Medicare"/>
    <b v="0"/>
  </r>
  <r>
    <s v="PID0252"/>
    <s v="Adult"/>
    <s v="East"/>
    <s v="West Bengal"/>
    <n v="60000"/>
    <n v="31082"/>
    <n v="65.599999999999994"/>
    <s v="Male"/>
    <s v="AB-"/>
    <s v="Yes"/>
    <b v="0"/>
    <b v="1"/>
    <x v="1"/>
    <s v="Junior Executive"/>
    <n v="2"/>
    <x v="1"/>
    <n v="21.918540545958766"/>
    <b v="0"/>
    <b v="0"/>
    <s v="Diabetes"/>
    <s v="Recovered"/>
    <b v="1"/>
    <s v="Blue Cross"/>
    <b v="0"/>
  </r>
  <r>
    <s v="PID0253"/>
    <s v="Young Adult"/>
    <s v="North"/>
    <s v="Uttar Pradesh"/>
    <n v="30000"/>
    <n v="26738.129999999997"/>
    <n v="85.2"/>
    <s v="Female"/>
    <s v="A-"/>
    <b v="0"/>
    <b v="0"/>
    <b v="1"/>
    <x v="3"/>
    <s v="CEO"/>
    <n v="2"/>
    <x v="1"/>
    <n v="31.294765840220389"/>
    <b v="1"/>
    <b v="1"/>
    <s v="Stroke"/>
    <s v="Critical"/>
    <b v="1"/>
    <s v="Aetna"/>
    <b v="1"/>
  </r>
  <r>
    <s v="PID0254"/>
    <s v="Middle-aged"/>
    <s v="West"/>
    <s v="Gujarat"/>
    <n v="40000"/>
    <n v="29444.799999999999"/>
    <n v="63.9"/>
    <s v="Male"/>
    <s v="O-"/>
    <b v="0"/>
    <b v="0"/>
    <b v="1"/>
    <x v="0"/>
    <s v="Software Engineer"/>
    <n v="15"/>
    <x v="0"/>
    <n v="21.852877808556482"/>
    <b v="0"/>
    <b v="0"/>
    <s v="Allergic Reaction"/>
    <s v="Ongoing Treatment"/>
    <b v="1"/>
    <s v="Cigna"/>
    <b v="0"/>
  </r>
  <r>
    <s v="PID0255"/>
    <s v="Adult"/>
    <s v="South"/>
    <s v="Karnataka"/>
    <n v="200000"/>
    <n v="101161.68"/>
    <n v="86.6"/>
    <s v="Female"/>
    <s v="A-"/>
    <b v="0"/>
    <b v="1"/>
    <b v="1"/>
    <x v="2"/>
    <s v="Retail Worker"/>
    <n v="20"/>
    <x v="0"/>
    <n v="29.615950206901271"/>
    <b v="1"/>
    <b v="1"/>
    <s v="Heart Attack"/>
    <s v="Recovered"/>
    <b v="1"/>
    <s v="Aetna"/>
    <b v="1"/>
  </r>
  <r>
    <s v="PID0256"/>
    <s v="Middle-aged"/>
    <s v="North"/>
    <s v="Uttar Pradesh"/>
    <n v="36000"/>
    <n v="31042.68"/>
    <n v="77.5"/>
    <s v="Female"/>
    <s v="B-"/>
    <b v="0"/>
    <b v="0"/>
    <b v="1"/>
    <x v="0"/>
    <s v="Software Engineer"/>
    <n v="30"/>
    <x v="2"/>
    <n v="30.655432933823818"/>
    <b v="1"/>
    <b v="1"/>
    <s v="Heart Attack"/>
    <s v="Critical"/>
    <b v="1"/>
    <s v="Aetna"/>
    <b v="1"/>
  </r>
  <r>
    <s v="PID0257"/>
    <s v="Adult"/>
    <s v="South"/>
    <s v="Karnataka"/>
    <n v="60000"/>
    <n v="47874.1"/>
    <n v="69"/>
    <s v="Female"/>
    <s v="A+"/>
    <b v="0"/>
    <b v="0"/>
    <b v="1"/>
    <x v="2"/>
    <s v="Retail Worker"/>
    <n v="70"/>
    <x v="7"/>
    <n v="25.970115548195267"/>
    <b v="0"/>
    <b v="0"/>
    <s v="Fractured Arm"/>
    <s v="Recovered"/>
    <b v="1"/>
    <s v="UnitedHealthcare"/>
    <b v="0"/>
  </r>
  <r>
    <s v="PID0258"/>
    <s v="Senior"/>
    <s v="North"/>
    <s v="Punjab"/>
    <n v="3000"/>
    <n v="2277.27"/>
    <n v="67.900000000000006"/>
    <s v="Female"/>
    <s v="O+"/>
    <b v="0"/>
    <b v="0"/>
    <b v="1"/>
    <x v="1"/>
    <s v="Nurse"/>
    <n v="7"/>
    <x v="4"/>
    <n v="24.346516547742841"/>
    <b v="0"/>
    <b v="0"/>
    <s v="Prostate Cancer"/>
    <s v="Recovered"/>
    <b v="1"/>
    <s v="UnitedHealthcare"/>
    <b v="0"/>
  </r>
  <r>
    <s v="PID0259"/>
    <s v="Adult"/>
    <s v="West"/>
    <s v="Maharashtra"/>
    <n v="200000"/>
    <n v="161833.76"/>
    <n v="87.7"/>
    <s v="Male"/>
    <s v="AB+"/>
    <b v="0"/>
    <b v="0"/>
    <b v="1"/>
    <x v="0"/>
    <s v="Doctor"/>
    <n v="7"/>
    <x v="4"/>
    <n v="34.257812499999993"/>
    <b v="1"/>
    <b v="1"/>
    <s v="Heart Disease"/>
    <s v="Critical"/>
    <b v="1"/>
    <s v="Aetna"/>
    <b v="1"/>
  </r>
  <r>
    <s v="PID0260"/>
    <s v="Middle-aged"/>
    <s v="East"/>
    <s v="West Bengal"/>
    <n v="100"/>
    <n v="82.82"/>
    <n v="58.4"/>
    <s v="Male"/>
    <s v="AB+"/>
    <b v="0"/>
    <b v="1"/>
    <b v="1"/>
    <x v="0"/>
    <s v="Doctor"/>
    <n v="3"/>
    <x v="3"/>
    <n v="22.812499999999996"/>
    <b v="0"/>
    <b v="0"/>
    <s v="Allergic Reaction"/>
    <s v="Recovered"/>
    <b v="1"/>
    <s v="Aetna"/>
    <b v="0"/>
  </r>
  <r>
    <s v="PID0261"/>
    <s v="Adult"/>
    <s v="South"/>
    <s v="Karnataka"/>
    <n v="800"/>
    <n v="0"/>
    <n v="89.7"/>
    <s v="Male"/>
    <s v="AB-"/>
    <b v="0"/>
    <b v="1"/>
    <b v="0"/>
    <x v="1"/>
    <s v="Engineer"/>
    <n v="4"/>
    <x v="3"/>
    <n v="29.970931203849108"/>
    <b v="1"/>
    <b v="1"/>
    <s v="Kidney Stones"/>
    <s v="Critical"/>
    <b v="0"/>
    <n v="0"/>
    <b v="0"/>
  </r>
  <r>
    <s v="PID0262"/>
    <s v="Adult"/>
    <s v="North"/>
    <s v="Punjab"/>
    <n v="250000"/>
    <n v="190210.2"/>
    <n v="65"/>
    <s v="Female"/>
    <s v="O-"/>
    <b v="0"/>
    <b v="0"/>
    <b v="1"/>
    <x v="4"/>
    <s v="Scientist"/>
    <n v="7"/>
    <x v="4"/>
    <n v="22.491349480968861"/>
    <b v="0"/>
    <b v="0"/>
    <s v="Appendicitis"/>
    <s v="Ongoing Treatment"/>
    <b v="1"/>
    <s v="Cigna"/>
    <b v="0"/>
  </r>
  <r>
    <s v="PID0263"/>
    <s v="Middle-aged"/>
    <s v="East"/>
    <s v="West Bengal"/>
    <n v="3000"/>
    <n v="1570.1100000000001"/>
    <n v="56.2"/>
    <s v="Female"/>
    <s v="AB+"/>
    <b v="0"/>
    <b v="1"/>
    <b v="1"/>
    <x v="0"/>
    <s v="Manager"/>
    <n v="30"/>
    <x v="2"/>
    <n v="22.230133301689015"/>
    <b v="0"/>
    <b v="0"/>
    <s v="Osteoarthritis"/>
    <s v="Ongoing Treatment"/>
    <b v="1"/>
    <s v="Cigna"/>
    <b v="0"/>
  </r>
  <r>
    <s v="PID0264"/>
    <s v="Adult"/>
    <s v="South"/>
    <s v="Karnataka"/>
    <n v="30000"/>
    <n v="25604.159999999996"/>
    <n v="96.1"/>
    <s v="Male"/>
    <s v="O-"/>
    <b v="0"/>
    <b v="0"/>
    <b v="1"/>
    <x v="1"/>
    <s v="Teacher"/>
    <n v="15"/>
    <x v="0"/>
    <n v="34.049036281179141"/>
    <b v="1"/>
    <b v="1"/>
    <s v="Hypertension"/>
    <s v="Recovered"/>
    <b v="1"/>
    <s v="Cigna"/>
    <b v="0"/>
  </r>
  <r>
    <s v="PID0265"/>
    <s v="Adult"/>
    <s v="North"/>
    <s v="Punjab"/>
    <n v="3000"/>
    <n v="2271.75"/>
    <n v="59.7"/>
    <s v="Male"/>
    <s v="B-"/>
    <b v="1"/>
    <b v="0"/>
    <b v="1"/>
    <x v="0"/>
    <s v="Manager"/>
    <n v="5"/>
    <x v="3"/>
    <n v="21.406289217971246"/>
    <b v="0"/>
    <b v="0"/>
    <s v="Hypertension"/>
    <s v="Recovered"/>
    <b v="1"/>
    <s v="Blue Cross"/>
    <b v="0"/>
  </r>
  <r>
    <s v="PID0266"/>
    <s v="Adult"/>
    <s v="West"/>
    <s v="Gujarat"/>
    <n v="100"/>
    <n v="0"/>
    <n v="94.6"/>
    <s v="Female"/>
    <s v="AB+"/>
    <b v="0"/>
    <b v="0"/>
    <b v="0"/>
    <x v="2"/>
    <s v="Driver"/>
    <n v="9"/>
    <x v="4"/>
    <n v="29.85734124479232"/>
    <b v="1"/>
    <b v="1"/>
    <s v="Stroke"/>
    <s v="Recovered"/>
    <b v="0"/>
    <n v="0"/>
    <b v="1"/>
  </r>
  <r>
    <s v="PID0267"/>
    <s v="Adult"/>
    <s v="West"/>
    <s v="Maharashtra"/>
    <n v="800"/>
    <n v="484.88"/>
    <n v="65.099999999999994"/>
    <s v="Female"/>
    <s v="B+"/>
    <b v="1"/>
    <b v="0"/>
    <b v="1"/>
    <x v="0"/>
    <s v="Software Engineer"/>
    <n v="7"/>
    <x v="4"/>
    <n v="22.525951557093425"/>
    <b v="0"/>
    <b v="0"/>
    <s v="Allergic Reaction"/>
    <s v="Ongoing Treatment"/>
    <b v="1"/>
    <s v="Aetna"/>
    <b v="0"/>
  </r>
  <r>
    <s v="PID0268"/>
    <s v="Adult"/>
    <s v="West"/>
    <s v="Maharashtra"/>
    <n v="12000"/>
    <n v="9014.58"/>
    <n v="104.7"/>
    <s v="Male"/>
    <s v="B-"/>
    <b v="1"/>
    <b v="0"/>
    <b v="1"/>
    <x v="6"/>
    <s v="Unemployed"/>
    <n v="12"/>
    <x v="0"/>
    <n v="34.98279260917505"/>
    <b v="1"/>
    <b v="1"/>
    <s v="Respiratory Infection"/>
    <s v="Recovered"/>
    <b v="1"/>
    <s v="Aetna"/>
    <b v="1"/>
  </r>
  <r>
    <s v="PID0269"/>
    <s v="Adult"/>
    <s v="West"/>
    <s v="Maharashtra"/>
    <n v="40000"/>
    <n v="20636.399999999998"/>
    <n v="73"/>
    <s v="Male"/>
    <s v="B-"/>
    <b v="0"/>
    <b v="0"/>
    <b v="1"/>
    <x v="0"/>
    <s v="Manager"/>
    <n v="12"/>
    <x v="0"/>
    <n v="28.515624999999993"/>
    <b v="1"/>
    <b v="1"/>
    <s v="Respiratory Infection"/>
    <s v="Ongoing Treatment"/>
    <b v="1"/>
    <s v="Aetna"/>
    <b v="1"/>
  </r>
  <r>
    <s v="PID0270"/>
    <s v="Adult"/>
    <s v="East"/>
    <s v="West Bengal"/>
    <n v="240000"/>
    <n v="161510.04"/>
    <n v="73.2"/>
    <s v="Female"/>
    <s v="O-"/>
    <b v="0"/>
    <b v="1"/>
    <b v="1"/>
    <x v="1"/>
    <s v="Teacher"/>
    <n v="15"/>
    <x v="0"/>
    <n v="24.177566389219184"/>
    <b v="0"/>
    <b v="0"/>
    <s v="Stroke"/>
    <s v="Ongoing Treatment"/>
    <b v="1"/>
    <s v="Cigna"/>
    <b v="0"/>
  </r>
  <r>
    <s v="PID0271"/>
    <s v="Adult"/>
    <s v="North"/>
    <s v="Punjab"/>
    <n v="90000"/>
    <n v="50397.700000000004"/>
    <n v="75.2"/>
    <s v="Male"/>
    <s v="A-"/>
    <b v="0"/>
    <b v="1"/>
    <b v="1"/>
    <x v="4"/>
    <s v="Consultant"/>
    <n v="25"/>
    <x v="0"/>
    <n v="25.126131845367368"/>
    <b v="0"/>
    <b v="0"/>
    <s v="Prostate Cancer"/>
    <s v="Critical"/>
    <b v="1"/>
    <s v="Medicare"/>
    <b v="0"/>
  </r>
  <r>
    <s v="PID0272"/>
    <s v="Senior"/>
    <s v="East"/>
    <s v="West Bengal"/>
    <n v="32000"/>
    <n v="17619.52"/>
    <n v="79.099999999999994"/>
    <s v="Male"/>
    <s v="B-"/>
    <b v="0"/>
    <b v="1"/>
    <b v="1"/>
    <x v="2"/>
    <s v="Driver"/>
    <n v="9"/>
    <x v="4"/>
    <n v="32.090551340825179"/>
    <b v="1"/>
    <b v="1"/>
    <s v="Heart Attack"/>
    <s v="Ongoing Treatment"/>
    <b v="1"/>
    <s v="Aetna"/>
    <b v="1"/>
  </r>
  <r>
    <s v="PID0273"/>
    <s v="Middle-aged"/>
    <s v="East"/>
    <s v="West Bengal"/>
    <n v="15000"/>
    <n v="12252.550000000001"/>
    <n v="78"/>
    <s v="Male"/>
    <s v="AB-"/>
    <b v="1"/>
    <b v="1"/>
    <b v="1"/>
    <x v="1"/>
    <s v="Teacher"/>
    <n v="12"/>
    <x v="0"/>
    <n v="26.061679307694877"/>
    <b v="0"/>
    <b v="0"/>
    <s v="Prostate Cancer"/>
    <s v="Recovered"/>
    <b v="1"/>
    <s v="Medicare"/>
    <b v="0"/>
  </r>
  <r>
    <s v="PID0274"/>
    <s v="Senior"/>
    <s v="West"/>
    <s v="Maharashtra"/>
    <n v="90000"/>
    <n v="70452.100000000006"/>
    <n v="49.3"/>
    <s v="Female"/>
    <s v="O-"/>
    <b v="0"/>
    <b v="0"/>
    <b v="1"/>
    <x v="0"/>
    <s v="Doctor"/>
    <n v="5"/>
    <x v="3"/>
    <n v="21.060275962236744"/>
    <b v="0"/>
    <b v="0"/>
    <s v="Cancer"/>
    <s v="Recovered"/>
    <b v="1"/>
    <s v="Cigna"/>
    <b v="0"/>
  </r>
  <r>
    <s v="PID0275"/>
    <s v="Adult"/>
    <s v="North"/>
    <s v="Uttar Pradesh"/>
    <n v="12000"/>
    <n v="0"/>
    <n v="94.1"/>
    <s v="Female"/>
    <s v="B-"/>
    <b v="1"/>
    <b v="0"/>
    <b v="0"/>
    <x v="1"/>
    <s v="Engineer"/>
    <n v="0.5"/>
    <x v="1"/>
    <n v="29.699532887261707"/>
    <b v="1"/>
    <b v="1"/>
    <s v="Cancer"/>
    <s v="Ongoing Treatment"/>
    <b v="0"/>
    <n v="0"/>
    <b v="0"/>
  </r>
  <r>
    <s v="PID0276"/>
    <s v="Adult"/>
    <s v="West"/>
    <s v="Maharashtra"/>
    <n v="40000"/>
    <n v="32398.1"/>
    <n v="100.7"/>
    <s v="Male"/>
    <s v="A+"/>
    <b v="0"/>
    <b v="0"/>
    <b v="1"/>
    <x v="0"/>
    <s v="Senior Executive"/>
    <n v="40"/>
    <x v="2"/>
    <n v="32.881632653061224"/>
    <b v="1"/>
    <b v="1"/>
    <s v="Fractured Arm"/>
    <s v="Ongoing Treatment"/>
    <b v="1"/>
    <s v="UnitedHealthcare"/>
    <b v="0"/>
  </r>
  <r>
    <s v="PID0277"/>
    <s v="Middle-aged"/>
    <s v="South"/>
    <s v="Karnataka"/>
    <n v="18000"/>
    <n v="9142.98"/>
    <n v="52.2"/>
    <s v="Male"/>
    <s v="AB-"/>
    <b v="1"/>
    <b v="0"/>
    <b v="1"/>
    <x v="0"/>
    <s v="Software Engineer"/>
    <n v="20"/>
    <x v="0"/>
    <n v="20.138111955557267"/>
    <b v="0"/>
    <b v="0"/>
    <s v="Appendicitis"/>
    <s v="Critical"/>
    <b v="1"/>
    <s v="Aetna"/>
    <b v="0"/>
  </r>
  <r>
    <s v="PID0278"/>
    <s v="Senior"/>
    <s v="West"/>
    <s v="Gujarat"/>
    <n v="60000"/>
    <n v="49946.899999999994"/>
    <n v="67.8"/>
    <s v="Male"/>
    <s v="O+"/>
    <b v="0"/>
    <b v="0"/>
    <b v="1"/>
    <x v="6"/>
    <s v="Unemployed"/>
    <n v="15"/>
    <x v="0"/>
    <n v="24.310660116891963"/>
    <b v="0"/>
    <b v="0"/>
    <s v="Childbirth"/>
    <s v="Critical"/>
    <b v="1"/>
    <s v="Medicare"/>
    <b v="0"/>
  </r>
  <r>
    <s v="PID0279"/>
    <s v="Senior"/>
    <s v="West"/>
    <s v="Maharashtra"/>
    <n v="24000"/>
    <n v="0"/>
    <n v="71.2"/>
    <s v="Male"/>
    <s v="AB+"/>
    <b v="0"/>
    <b v="1"/>
    <b v="0"/>
    <x v="1"/>
    <s v="Teacher"/>
    <n v="9"/>
    <x v="4"/>
    <n v="26.472337894110655"/>
    <b v="0"/>
    <b v="0"/>
    <s v="Childbirth"/>
    <s v="Critical"/>
    <b v="0"/>
    <n v="0"/>
    <b v="0"/>
  </r>
  <r>
    <s v="PID0280"/>
    <s v="Middle-aged"/>
    <s v="West"/>
    <s v="Maharashtra"/>
    <n v="24000"/>
    <n v="15161.699999999999"/>
    <n v="69"/>
    <s v="Male"/>
    <s v="AB+"/>
    <b v="1"/>
    <b v="0"/>
    <b v="1"/>
    <x v="1"/>
    <s v="Junior Executive"/>
    <n v="12"/>
    <x v="0"/>
    <n v="23.87543252595156"/>
    <b v="0"/>
    <b v="0"/>
    <s v="Prostate Cancer"/>
    <s v="Critical"/>
    <b v="1"/>
    <s v="Blue Cross"/>
    <b v="0"/>
  </r>
  <r>
    <s v="PID0281"/>
    <s v="Middle-aged"/>
    <s v="South"/>
    <s v="Karnataka"/>
    <n v="20000"/>
    <n v="11828.86"/>
    <n v="54.6"/>
    <s v="Male"/>
    <s v="AB+"/>
    <b v="0"/>
    <b v="1"/>
    <b v="1"/>
    <x v="2"/>
    <s v="Driver"/>
    <n v="30"/>
    <x v="2"/>
    <n v="21.064002160410475"/>
    <b v="0"/>
    <b v="0"/>
    <s v="Prostate Cancer"/>
    <s v="Ongoing Treatment"/>
    <b v="1"/>
    <s v="Blue Cross"/>
    <b v="0"/>
  </r>
  <r>
    <s v="PID0282"/>
    <s v="Adult"/>
    <s v="West"/>
    <s v="Gujarat"/>
    <n v="2000"/>
    <n v="1182"/>
    <n v="59.9"/>
    <s v="Male"/>
    <s v="A+"/>
    <b v="1"/>
    <b v="1"/>
    <b v="1"/>
    <x v="0"/>
    <s v="Senior Executive"/>
    <n v="5"/>
    <x v="3"/>
    <n v="22.270969660916126"/>
    <b v="0"/>
    <b v="0"/>
    <s v="Cancer"/>
    <s v="Critical"/>
    <b v="1"/>
    <s v="Cigna"/>
    <b v="0"/>
  </r>
  <r>
    <s v="PID0283"/>
    <s v="Middle-aged"/>
    <s v="South"/>
    <s v="Tamil Nadu"/>
    <n v="12000"/>
    <n v="9412.6"/>
    <n v="74"/>
    <s v="Female"/>
    <s v="O-"/>
    <b v="1"/>
    <b v="0"/>
    <b v="1"/>
    <x v="4"/>
    <s v="Scientist"/>
    <n v="4"/>
    <x v="3"/>
    <n v="24.441802087462015"/>
    <b v="0"/>
    <b v="0"/>
    <s v="Kidney Stones"/>
    <s v="Critical"/>
    <b v="1"/>
    <s v="UnitedHealthcare"/>
    <b v="0"/>
  </r>
  <r>
    <s v="PID0284"/>
    <s v="Middle-aged"/>
    <s v="West"/>
    <s v="Gujarat"/>
    <n v="250000"/>
    <n v="175454.59999999998"/>
    <n v="84.9"/>
    <s v="Male"/>
    <s v="AB+"/>
    <b v="0"/>
    <b v="1"/>
    <b v="1"/>
    <x v="1"/>
    <s v="Nurse"/>
    <n v="5"/>
    <x v="3"/>
    <n v="34.886587771203153"/>
    <b v="1"/>
    <b v="1"/>
    <s v="Heart Attack"/>
    <s v="Critical"/>
    <b v="1"/>
    <s v="Aetna"/>
    <b v="1"/>
  </r>
  <r>
    <s v="PID0285"/>
    <s v="Adult"/>
    <s v="East"/>
    <s v="West Bengal"/>
    <n v="100"/>
    <n v="56.47"/>
    <n v="65.5"/>
    <s v="Female"/>
    <s v="A+"/>
    <b v="0"/>
    <b v="1"/>
    <b v="1"/>
    <x v="5"/>
    <s v="Farmer"/>
    <n v="2"/>
    <x v="1"/>
    <n v="21.88512813658993"/>
    <b v="0"/>
    <b v="0"/>
    <s v="Hypertension"/>
    <s v="Ongoing Treatment"/>
    <b v="1"/>
    <s v="UnitedHealthcare"/>
    <b v="0"/>
  </r>
  <r>
    <s v="PID0286"/>
    <s v="Middle-aged"/>
    <s v="North"/>
    <s v="Punjab"/>
    <n v="20000"/>
    <n v="0"/>
    <n v="96.3"/>
    <s v="Male"/>
    <s v="B-"/>
    <b v="0"/>
    <b v="0"/>
    <b v="0"/>
    <x v="3"/>
    <s v="Scientist"/>
    <n v="9"/>
    <x v="4"/>
    <n v="31.807372175980973"/>
    <b v="1"/>
    <b v="1"/>
    <s v="Osteoarthritis"/>
    <s v="Recovered"/>
    <b v="0"/>
    <n v="0"/>
    <b v="0"/>
  </r>
  <r>
    <s v="PID0287"/>
    <s v="Adult"/>
    <s v="South"/>
    <s v="Kerala"/>
    <n v="20000"/>
    <n v="0"/>
    <n v="78.099999999999994"/>
    <s v="Female"/>
    <s v="B-"/>
    <b v="1"/>
    <b v="0"/>
    <b v="0"/>
    <x v="0"/>
    <s v="Doctor"/>
    <n v="0"/>
    <x v="1"/>
    <n v="28.003872494531894"/>
    <b v="1"/>
    <b v="1"/>
    <s v="Fractured Leg"/>
    <s v="Critical"/>
    <b v="0"/>
    <n v="0"/>
    <b v="0"/>
  </r>
  <r>
    <s v="PID0288"/>
    <s v="Young Adult"/>
    <s v="West"/>
    <s v="Gujarat"/>
    <n v="300000"/>
    <n v="254042.27999999997"/>
    <n v="59.6"/>
    <s v="Female"/>
    <s v="AB-"/>
    <b v="0"/>
    <b v="0"/>
    <b v="1"/>
    <x v="4"/>
    <s v="Scientist"/>
    <n v="15"/>
    <x v="0"/>
    <n v="22.159428911362287"/>
    <b v="0"/>
    <b v="0"/>
    <s v="Osteoarthritis"/>
    <s v="Recovered"/>
    <b v="1"/>
    <s v="Aetna"/>
    <b v="0"/>
  </r>
  <r>
    <s v="PID0289"/>
    <s v="Young Adult"/>
    <s v="South"/>
    <s v="Kerala"/>
    <n v="800"/>
    <n v="445.65"/>
    <n v="71.400000000000006"/>
    <s v="Female"/>
    <s v="O-"/>
    <b v="1"/>
    <b v="0"/>
    <b v="1"/>
    <x v="0"/>
    <s v="Software Engineer"/>
    <n v="7"/>
    <x v="4"/>
    <n v="24.134667387777181"/>
    <b v="0"/>
    <b v="0"/>
    <s v="Cancer"/>
    <s v="Critical"/>
    <b v="1"/>
    <s v="Blue Cross"/>
    <b v="0"/>
  </r>
  <r>
    <s v="PID0290"/>
    <s v="Middle-aged"/>
    <s v="West"/>
    <s v="Gujarat"/>
    <n v="40000"/>
    <n v="35435.599999999999"/>
    <n v="73"/>
    <s v="Male"/>
    <s v="B-"/>
    <b v="0"/>
    <b v="0"/>
    <b v="1"/>
    <x v="1"/>
    <s v="Junior Executive"/>
    <n v="12"/>
    <x v="0"/>
    <n v="25.864512471655331"/>
    <b v="0"/>
    <b v="0"/>
    <s v="Cancer"/>
    <s v="Recovered"/>
    <b v="1"/>
    <s v="Blue Cross"/>
    <b v="0"/>
  </r>
  <r>
    <s v="PID0291"/>
    <s v="Adult"/>
    <s v="South"/>
    <s v="Kerala"/>
    <n v="40000"/>
    <n v="23892.800000000003"/>
    <n v="92.4"/>
    <s v="Female"/>
    <s v="A+"/>
    <b v="1"/>
    <b v="0"/>
    <b v="1"/>
    <x v="0"/>
    <s v="Doctor"/>
    <n v="15"/>
    <x v="0"/>
    <n v="29.162984471657619"/>
    <b v="1"/>
    <b v="1"/>
    <s v="Heart Attack"/>
    <s v="Critical"/>
    <b v="1"/>
    <s v="Medicare"/>
    <b v="1"/>
  </r>
  <r>
    <s v="PID0292"/>
    <s v="Adult"/>
    <s v="South"/>
    <s v="Karnataka"/>
    <n v="3000"/>
    <n v="2649.5099999999998"/>
    <n v="99.1"/>
    <s v="Male"/>
    <s v="A+"/>
    <b v="0"/>
    <b v="0"/>
    <b v="1"/>
    <x v="2"/>
    <s v="Driver"/>
    <n v="15"/>
    <x v="0"/>
    <n v="31.992510330578511"/>
    <b v="1"/>
    <b v="1"/>
    <s v="Kidney Stones"/>
    <s v="Recovered"/>
    <b v="1"/>
    <s v="Blue Cross"/>
    <b v="0"/>
  </r>
  <r>
    <s v="PID0293"/>
    <s v="Adult"/>
    <s v="West"/>
    <s v="Maharashtra"/>
    <n v="800"/>
    <n v="587.24"/>
    <n v="94.6"/>
    <s v="Female"/>
    <s v="B+"/>
    <b v="0"/>
    <b v="0"/>
    <b v="1"/>
    <x v="2"/>
    <s v="Retail Worker"/>
    <n v="20"/>
    <x v="0"/>
    <n v="32.733564013840834"/>
    <b v="1"/>
    <b v="1"/>
    <s v="Kidney Stones"/>
    <s v="Recovered"/>
    <b v="1"/>
    <s v="Aetna"/>
    <b v="1"/>
  </r>
  <r>
    <s v="PID0294"/>
    <s v="Adult"/>
    <s v="East"/>
    <s v="West Bengal"/>
    <n v="20000"/>
    <n v="16863.14"/>
    <n v="92.6"/>
    <s v="Female"/>
    <s v="B-"/>
    <b v="0"/>
    <b v="0"/>
    <b v="1"/>
    <x v="0"/>
    <s v="Doctor"/>
    <n v="15"/>
    <x v="0"/>
    <n v="33.203054967908493"/>
    <b v="1"/>
    <b v="1"/>
    <s v="Fractured Leg"/>
    <s v="Recovered"/>
    <b v="1"/>
    <s v="Blue Cross"/>
    <b v="1"/>
  </r>
  <r>
    <s v="PID0295"/>
    <s v="Adult"/>
    <s v="South"/>
    <s v="Karnataka"/>
    <n v="3000"/>
    <n v="2651.88"/>
    <n v="70"/>
    <s v="Male"/>
    <s v="O+"/>
    <b v="0"/>
    <b v="0"/>
    <b v="1"/>
    <x v="1"/>
    <s v="Engineer"/>
    <n v="9"/>
    <x v="4"/>
    <n v="22.343515592581952"/>
    <b v="0"/>
    <b v="0"/>
    <s v="Hypertension"/>
    <s v="Recovered"/>
    <b v="1"/>
    <s v="Blue Cross"/>
    <b v="0"/>
  </r>
  <r>
    <s v="PID0296"/>
    <s v="Senior"/>
    <s v="South"/>
    <s v="Tamil Nadu"/>
    <n v="48000"/>
    <n v="25412.799999999999"/>
    <n v="73.900000000000006"/>
    <s v="Female"/>
    <s v="B-"/>
    <b v="0"/>
    <b v="0"/>
    <b v="1"/>
    <x v="4"/>
    <s v="CEO"/>
    <n v="5"/>
    <x v="3"/>
    <n v="25.874444172122828"/>
    <b v="0"/>
    <b v="0"/>
    <s v="Diabetes"/>
    <s v="Critical"/>
    <b v="1"/>
    <s v="Medicare"/>
    <b v="0"/>
  </r>
  <r>
    <s v="PID0297"/>
    <s v="Middle-aged"/>
    <s v="East"/>
    <s v="West Bengal"/>
    <n v="60000"/>
    <n v="52542.200000000004"/>
    <n v="48.1"/>
    <s v="Female"/>
    <s v="AB-"/>
    <b v="0"/>
    <s v="Yes"/>
    <b v="1"/>
    <x v="0"/>
    <s v="Senior Executive"/>
    <n v="4"/>
    <x v="3"/>
    <n v="20.281666385562492"/>
    <b v="0"/>
    <b v="0"/>
    <s v="Kidney Stones"/>
    <s v="Critical"/>
    <b v="1"/>
    <s v="Cigna"/>
    <b v="0"/>
  </r>
  <r>
    <s v="PID0298"/>
    <s v="Senior"/>
    <s v="South"/>
    <s v="Tamil Nadu"/>
    <n v="1000"/>
    <n v="608.94000000000005"/>
    <n v="62.8"/>
    <s v="Female"/>
    <s v="AB-"/>
    <b v="1"/>
    <b v="0"/>
    <b v="1"/>
    <x v="4"/>
    <s v="CEO"/>
    <n v="9"/>
    <x v="4"/>
    <n v="26.139438085327779"/>
    <b v="0"/>
    <b v="0"/>
    <s v="Stroke"/>
    <s v="Recovered"/>
    <b v="1"/>
    <s v="Medicare"/>
    <b v="0"/>
  </r>
  <r>
    <s v="PID0299"/>
    <s v="Senior"/>
    <s v="West"/>
    <s v="Gujarat"/>
    <n v="90000"/>
    <n v="46249.5"/>
    <n v="56.5"/>
    <s v="Female"/>
    <s v="A-"/>
    <b v="1"/>
    <b v="0"/>
    <b v="1"/>
    <x v="0"/>
    <s v="Doctor"/>
    <n v="20"/>
    <x v="0"/>
    <n v="22.632590930940552"/>
    <b v="0"/>
    <b v="0"/>
    <s v="Fractured Arm"/>
    <s v="Ongoing Treatment"/>
    <b v="1"/>
    <s v="Medicare"/>
    <b v="0"/>
  </r>
  <r>
    <s v="PID0300"/>
    <s v="Adult"/>
    <s v="West"/>
    <s v="Maharashtra"/>
    <n v="20000"/>
    <n v="0"/>
    <n v="71.400000000000006"/>
    <s v="Male"/>
    <s v="A+"/>
    <b v="0"/>
    <b v="1"/>
    <b v="0"/>
    <x v="1"/>
    <s v="Junior Executive"/>
    <n v="5"/>
    <x v="3"/>
    <n v="25.601491627523398"/>
    <b v="0"/>
    <b v="0"/>
    <s v="Cancer"/>
    <s v="Critical"/>
    <b v="0"/>
    <n v="0"/>
    <b v="0"/>
  </r>
  <r>
    <s v="PID0301"/>
    <s v="Young Adult"/>
    <s v="West"/>
    <s v="Maharashtra"/>
    <n v="45000"/>
    <n v="26396.19"/>
    <n v="82.4"/>
    <s v="Female"/>
    <s v="O+"/>
    <b v="0"/>
    <b v="0"/>
    <b v="1"/>
    <x v="0"/>
    <s v="Doctor"/>
    <n v="70"/>
    <x v="7"/>
    <n v="30.266299357208453"/>
    <b v="1"/>
    <b v="1"/>
    <s v="Cancer"/>
    <s v="Recovered"/>
    <b v="1"/>
    <s v="UnitedHealthcare"/>
    <b v="0"/>
  </r>
  <r>
    <s v="PID0302"/>
    <s v="Adult"/>
    <s v="South"/>
    <s v="Karnataka"/>
    <n v="40000"/>
    <n v="30393.3"/>
    <n v="75.400000000000006"/>
    <s v="Male"/>
    <s v="AB-"/>
    <b v="0"/>
    <b v="1"/>
    <b v="1"/>
    <x v="0"/>
    <s v="Manager"/>
    <n v="15"/>
    <x v="0"/>
    <n v="29.088383935804945"/>
    <b v="1"/>
    <b v="1"/>
    <s v="Heart Attack"/>
    <s v="Recovered"/>
    <b v="1"/>
    <s v="Cigna"/>
    <b v="1"/>
  </r>
  <r>
    <s v="PID0303"/>
    <s v="Adult"/>
    <s v="West"/>
    <s v="Maharashtra"/>
    <n v="18000"/>
    <n v="15337.380000000001"/>
    <n v="90.6"/>
    <s v="Male"/>
    <s v="A-"/>
    <b v="1"/>
    <b v="0"/>
    <b v="1"/>
    <x v="1"/>
    <s v="Junior Executive"/>
    <n v="20"/>
    <x v="0"/>
    <n v="33.685306365258775"/>
    <b v="1"/>
    <b v="1"/>
    <s v="Osteoarthritis"/>
    <s v="Ongoing Treatment"/>
    <b v="1"/>
    <s v="Medicare"/>
    <b v="1"/>
  </r>
  <r>
    <s v="PID0304"/>
    <s v="Middle-aged"/>
    <s v="West"/>
    <s v="Maharashtra"/>
    <n v="21000"/>
    <n v="17377.78"/>
    <n v="82.5"/>
    <s v="Female"/>
    <s v="A+"/>
    <b v="1"/>
    <b v="1"/>
    <b v="1"/>
    <x v="0"/>
    <s v="Software Engineer"/>
    <n v="20"/>
    <x v="0"/>
    <n v="29.58155545197031"/>
    <b v="1"/>
    <b v="1"/>
    <s v="Respiratory Infection"/>
    <s v="Recovered"/>
    <b v="1"/>
    <s v="Aetna"/>
    <b v="1"/>
  </r>
  <r>
    <s v="PID0305"/>
    <s v="Senior"/>
    <s v="West"/>
    <s v="Gujarat"/>
    <n v="800"/>
    <n v="555.04"/>
    <n v="74.2"/>
    <s v="Male"/>
    <s v="AB-"/>
    <b v="1"/>
    <b v="0"/>
    <b v="1"/>
    <x v="2"/>
    <s v="Clerical Staff"/>
    <n v="30"/>
    <x v="2"/>
    <n v="26.289682539682545"/>
    <b v="0"/>
    <b v="0"/>
    <s v="Stroke"/>
    <s v="Critical"/>
    <b v="1"/>
    <s v="Aetna"/>
    <b v="0"/>
  </r>
  <r>
    <s v="PID0306"/>
    <s v="Adult"/>
    <s v="South"/>
    <s v="Karnataka"/>
    <n v="12000"/>
    <n v="6992.64"/>
    <n v="66.8"/>
    <s v="Female"/>
    <s v="O-"/>
    <b v="0"/>
    <b v="1"/>
    <b v="1"/>
    <x v="2"/>
    <s v="Clerical Staff"/>
    <n v="7"/>
    <x v="4"/>
    <n v="23.66780045351474"/>
    <b v="0"/>
    <b v="0"/>
    <s v="Childbirth"/>
    <s v="Recovered"/>
    <b v="1"/>
    <s v="Aetna"/>
    <b v="0"/>
  </r>
  <r>
    <s v="PID0307"/>
    <s v="Senior"/>
    <s v="South"/>
    <s v="Tamil Nadu"/>
    <n v="30000"/>
    <n v="15917.49"/>
    <n v="89.7"/>
    <s v="Female"/>
    <s v="O-"/>
    <s v="Yes"/>
    <b v="0"/>
    <b v="1"/>
    <x v="0"/>
    <s v="Doctor"/>
    <n v="250"/>
    <x v="5"/>
    <n v="34.605146406388641"/>
    <s v="Yes"/>
    <b v="1"/>
    <s v="Heart Disease"/>
    <s v="Ongoing Treatment"/>
    <b v="1"/>
    <s v="Medicare"/>
    <s v="Yes"/>
  </r>
  <r>
    <s v="PID0308"/>
    <s v="Senior"/>
    <s v="North"/>
    <s v="Uttar Pradesh"/>
    <n v="12000"/>
    <n v="9607.2000000000007"/>
    <n v="59.7"/>
    <s v="Female"/>
    <s v="AB+"/>
    <b v="0"/>
    <b v="0"/>
    <b v="1"/>
    <x v="0"/>
    <s v="Software Engineer"/>
    <n v="2"/>
    <x v="1"/>
    <n v="23.031518845723543"/>
    <b v="0"/>
    <b v="0"/>
    <s v="Osteoarthritis"/>
    <s v="Critical"/>
    <b v="1"/>
    <s v="Medicare"/>
    <b v="0"/>
  </r>
  <r>
    <s v="PID0309"/>
    <s v="Middle-aged"/>
    <s v="South"/>
    <s v="Karnataka"/>
    <n v="12000"/>
    <n v="9344"/>
    <n v="76.5"/>
    <s v="Female"/>
    <s v="A+"/>
    <b v="0"/>
    <b v="0"/>
    <b v="1"/>
    <x v="0"/>
    <s v="Manager"/>
    <n v="12"/>
    <x v="0"/>
    <n v="31.035741815083774"/>
    <b v="1"/>
    <b v="1"/>
    <s v="Allergic Reaction"/>
    <s v="Recovered"/>
    <b v="1"/>
    <s v="UnitedHealthcare"/>
    <b v="1"/>
  </r>
  <r>
    <s v="PID0310"/>
    <s v="Adult"/>
    <s v="West"/>
    <s v="Gujarat"/>
    <n v="800"/>
    <n v="505.63"/>
    <n v="84.5"/>
    <s v="Male"/>
    <s v="O+"/>
    <b v="0"/>
    <b v="1"/>
    <b v="1"/>
    <x v="0"/>
    <s v="Senior Executive"/>
    <n v="12"/>
    <x v="0"/>
    <n v="31.037649219467404"/>
    <b v="1"/>
    <b v="1"/>
    <s v="Kidney Stones"/>
    <s v="Critical"/>
    <b v="1"/>
    <s v="Aetna"/>
    <b v="0"/>
  </r>
  <r>
    <s v="PID0311"/>
    <s v="Middle-aged"/>
    <s v="South"/>
    <s v="Tamil Nadu"/>
    <n v="500"/>
    <n v="402.18"/>
    <n v="103.1"/>
    <s v="Female"/>
    <s v="O-"/>
    <b v="0"/>
    <b v="1"/>
    <b v="1"/>
    <x v="2"/>
    <s v="Clerical Staff"/>
    <n v="30"/>
    <x v="2"/>
    <n v="33.283832644628099"/>
    <b v="1"/>
    <b v="1"/>
    <s v="Childbirth"/>
    <s v="Critical"/>
    <b v="1"/>
    <s v="Medicare"/>
    <b v="1"/>
  </r>
  <r>
    <s v="PID0312"/>
    <s v="Young Adult"/>
    <s v="East"/>
    <s v="West Bengal"/>
    <n v="90000"/>
    <n v="0"/>
    <n v="80.3"/>
    <s v="Female"/>
    <s v="O-"/>
    <b v="0"/>
    <b v="0"/>
    <b v="0"/>
    <x v="3"/>
    <s v="Professor"/>
    <n v="5"/>
    <x v="3"/>
    <n v="28.792713973251104"/>
    <b v="1"/>
    <b v="1"/>
    <s v="Prostate Cancer"/>
    <s v="Ongoing Treatment"/>
    <b v="0"/>
    <n v="0"/>
    <b v="1"/>
  </r>
  <r>
    <s v="PID0313"/>
    <s v="Senior"/>
    <s v="East"/>
    <s v="West Bengal"/>
    <n v="12000"/>
    <n v="10441.56"/>
    <n v="65.099999999999994"/>
    <s v="Female"/>
    <s v="A+"/>
    <b v="0"/>
    <b v="0"/>
    <b v="1"/>
    <x v="0"/>
    <s v="Senior Executive"/>
    <n v="25"/>
    <x v="0"/>
    <n v="25.114771806643258"/>
    <b v="0"/>
    <b v="0"/>
    <s v="Kidney Stones"/>
    <s v="Recovered"/>
    <b v="1"/>
    <s v="Aetna"/>
    <b v="0"/>
  </r>
  <r>
    <s v="PID0314"/>
    <s v="Adult"/>
    <s v="South"/>
    <s v="Tamil Nadu"/>
    <n v="60000"/>
    <n v="34111.4"/>
    <n v="61.4"/>
    <s v="Female"/>
    <s v="O+"/>
    <b v="0"/>
    <b v="1"/>
    <b v="1"/>
    <x v="5"/>
    <s v="Unemployed"/>
    <n v="12"/>
    <x v="0"/>
    <n v="23.395823807346435"/>
    <b v="0"/>
    <b v="0"/>
    <s v="Allergic Reaction"/>
    <s v="Ongoing Treatment"/>
    <b v="1"/>
    <s v="Cigna"/>
    <b v="0"/>
  </r>
  <r>
    <s v="PID0315"/>
    <s v="Adult"/>
    <s v="East"/>
    <s v="West Bengal"/>
    <n v="18000"/>
    <n v="15787.920000000002"/>
    <n v="82.7"/>
    <s v="Male"/>
    <s v="A+"/>
    <b v="0"/>
    <b v="1"/>
    <b v="1"/>
    <x v="1"/>
    <s v="Engineer"/>
    <n v="2"/>
    <x v="1"/>
    <n v="26.101502335563691"/>
    <b v="0"/>
    <b v="0"/>
    <s v="Stroke"/>
    <s v="Ongoing Treatment"/>
    <b v="1"/>
    <s v="Cigna"/>
    <b v="0"/>
  </r>
  <r>
    <s v="PID0316"/>
    <s v="Senior"/>
    <s v="West"/>
    <s v="Maharashtra"/>
    <n v="45000"/>
    <n v="0"/>
    <n v="68.8"/>
    <s v="Female"/>
    <s v="A-"/>
    <b v="0"/>
    <b v="1"/>
    <b v="0"/>
    <x v="2"/>
    <s v="Retail Worker"/>
    <n v="20"/>
    <x v="0"/>
    <n v="28.270874424720574"/>
    <b v="1"/>
    <b v="1"/>
    <s v="Fractured Arm"/>
    <s v="Ongoing Treatment"/>
    <b v="0"/>
    <n v="0"/>
    <b v="1"/>
  </r>
  <r>
    <s v="PID0317"/>
    <s v="Middle-aged"/>
    <s v="North"/>
    <s v="Punjab"/>
    <n v="16000"/>
    <n v="11310.02"/>
    <n v="78.900000000000006"/>
    <s v="Female"/>
    <s v="O+"/>
    <b v="0"/>
    <b v="0"/>
    <b v="1"/>
    <x v="0"/>
    <s v="Senior Executive"/>
    <n v="70"/>
    <x v="7"/>
    <n v="25.471332644628102"/>
    <b v="0"/>
    <b v="0"/>
    <s v="Cancer"/>
    <s v="Ongoing Treatment"/>
    <b v="1"/>
    <s v="Blue Cross"/>
    <b v="0"/>
  </r>
  <r>
    <s v="PID0318"/>
    <s v="Adult"/>
    <s v="North"/>
    <s v="Uttar Pradesh"/>
    <n v="250000"/>
    <n v="181231.9"/>
    <n v="62.6"/>
    <s v="Female"/>
    <s v="O+"/>
    <b v="0"/>
    <b v="0"/>
    <b v="1"/>
    <x v="2"/>
    <s v="Retail Worker"/>
    <n v="2"/>
    <x v="1"/>
    <n v="24.150302843254501"/>
    <b v="0"/>
    <b v="0"/>
    <s v="Allergic Reaction"/>
    <s v="Recovered"/>
    <b v="1"/>
    <s v="Medicare"/>
    <b v="0"/>
  </r>
  <r>
    <s v="PID0319"/>
    <s v="Senior"/>
    <s v="West"/>
    <s v="Gujarat"/>
    <n v="100"/>
    <n v="0"/>
    <n v="62.9"/>
    <s v="Female"/>
    <s v="B+"/>
    <b v="0"/>
    <b v="0"/>
    <b v="0"/>
    <x v="0"/>
    <s v="Software Engineer"/>
    <n v="90"/>
    <x v="7"/>
    <n v="23.967383020880959"/>
    <b v="0"/>
    <b v="0"/>
    <s v="Stroke"/>
    <s v="Recovered"/>
    <b v="0"/>
    <n v="0"/>
    <b v="0"/>
  </r>
  <r>
    <s v="PID0320"/>
    <s v="Middle-aged"/>
    <s v="West"/>
    <s v="Maharashtra"/>
    <n v="75000"/>
    <n v="64758.100000000006"/>
    <n v="66.5"/>
    <s v="Male"/>
    <s v="A-"/>
    <b v="0"/>
    <b v="1"/>
    <b v="1"/>
    <x v="3"/>
    <s v="Consultant"/>
    <n v="25"/>
    <x v="0"/>
    <n v="25.654874426140964"/>
    <b v="0"/>
    <b v="0"/>
    <s v="Childbirth"/>
    <s v="Ongoing Treatment"/>
    <b v="1"/>
    <s v="Cigna"/>
    <b v="0"/>
  </r>
  <r>
    <s v="PID0321"/>
    <s v="Adult"/>
    <s v="East"/>
    <s v="West Bengal"/>
    <n v="40000"/>
    <n v="0"/>
    <n v="83.4"/>
    <s v="Female"/>
    <s v="AB+"/>
    <b v="0"/>
    <b v="0"/>
    <b v="0"/>
    <x v="2"/>
    <s v="Driver"/>
    <n v="5"/>
    <x v="3"/>
    <n v="26.029150151368562"/>
    <b v="0"/>
    <b v="0"/>
    <s v="Prostate Cancer"/>
    <s v="Recovered"/>
    <b v="0"/>
    <n v="0"/>
    <b v="0"/>
  </r>
  <r>
    <s v="PID0322"/>
    <s v="Adult"/>
    <s v="West"/>
    <s v="Gujarat"/>
    <n v="3000"/>
    <n v="1894.17"/>
    <n v="57.3"/>
    <s v="Female"/>
    <s v="AB+"/>
    <b v="0"/>
    <b v="0"/>
    <b v="1"/>
    <x v="1"/>
    <s v="Teacher"/>
    <n v="20"/>
    <x v="0"/>
    <n v="22.382812499999993"/>
    <b v="0"/>
    <b v="0"/>
    <s v="Allergic Reaction"/>
    <s v="Recovered"/>
    <b v="1"/>
    <s v="Aetna"/>
    <b v="0"/>
  </r>
  <r>
    <s v="PID0323"/>
    <s v="Adult"/>
    <s v="North"/>
    <s v="Uttar Pradesh"/>
    <n v="32000"/>
    <n v="0"/>
    <n v="96.5"/>
    <s v="Male"/>
    <s v="O-"/>
    <b v="1"/>
    <b v="0"/>
    <b v="0"/>
    <x v="3"/>
    <s v="CEO"/>
    <n v="3"/>
    <x v="3"/>
    <n v="33.391003460207614"/>
    <b v="1"/>
    <b v="1"/>
    <s v="Kidney Stones"/>
    <s v="Recovered"/>
    <b v="0"/>
    <n v="0"/>
    <b v="1"/>
  </r>
  <r>
    <s v="PID0324"/>
    <s v="Senior"/>
    <s v="East"/>
    <s v="West Bengal"/>
    <n v="12000"/>
    <n v="6341.88"/>
    <n v="83.8"/>
    <s v="Male"/>
    <s v="B+"/>
    <b v="0"/>
    <b v="0"/>
    <b v="1"/>
    <x v="0"/>
    <s v="Doctor"/>
    <n v="25"/>
    <x v="0"/>
    <n v="34.434582511505582"/>
    <b v="1"/>
    <b v="1"/>
    <s v="Heart Attack"/>
    <s v="Recovered"/>
    <b v="1"/>
    <s v="Aetna"/>
    <b v="1"/>
  </r>
  <r>
    <s v="PID0325"/>
    <s v="Middle-aged"/>
    <s v="East"/>
    <s v="West Bengal"/>
    <n v="16000"/>
    <n v="13735.36"/>
    <n v="57.4"/>
    <s v="Male"/>
    <s v="AB-"/>
    <b v="0"/>
    <b v="0"/>
    <b v="1"/>
    <x v="0"/>
    <s v="Senior Executive"/>
    <n v="40"/>
    <x v="2"/>
    <n v="22.704798069696608"/>
    <b v="0"/>
    <b v="0"/>
    <s v="Fractured Leg"/>
    <s v="Ongoing Treatment"/>
    <b v="1"/>
    <s v="Medicare"/>
    <b v="0"/>
  </r>
  <r>
    <s v="PID0326"/>
    <s v="Senior"/>
    <s v="South"/>
    <s v="Karnataka"/>
    <n v="60000"/>
    <n v="0"/>
    <n v="45.3"/>
    <s v="Female"/>
    <s v="B+"/>
    <b v="1"/>
    <b v="0"/>
    <b v="0"/>
    <x v="0"/>
    <s v="Software Engineer"/>
    <n v="12"/>
    <x v="0"/>
    <n v="20.133333333333333"/>
    <b v="0"/>
    <b v="0"/>
    <s v="Stroke"/>
    <s v="Recovered"/>
    <b v="0"/>
    <n v="0"/>
    <b v="0"/>
  </r>
  <r>
    <s v="PID0327"/>
    <s v="Adult"/>
    <s v="South"/>
    <s v="Tamil Nadu"/>
    <n v="90000"/>
    <n v="49301.899999999994"/>
    <n v="97.5"/>
    <s v="Female"/>
    <s v="O+"/>
    <b v="0"/>
    <b v="1"/>
    <b v="1"/>
    <x v="0"/>
    <s v="Senior Executive"/>
    <n v="7"/>
    <x v="4"/>
    <n v="33.343592900379605"/>
    <b v="1"/>
    <b v="1"/>
    <s v="Fractured Leg"/>
    <s v="Ongoing Treatment"/>
    <b v="1"/>
    <s v="Aetna"/>
    <b v="1"/>
  </r>
  <r>
    <s v="PID0328"/>
    <s v="Middle-aged"/>
    <s v="North"/>
    <s v="Uttar Pradesh"/>
    <n v="60000"/>
    <n v="52602.28"/>
    <n v="99.9"/>
    <s v="Female"/>
    <s v="O-"/>
    <b v="0"/>
    <b v="0"/>
    <b v="1"/>
    <x v="1"/>
    <s v="Junior Executive"/>
    <n v="4"/>
    <x v="3"/>
    <n v="34.977766884913002"/>
    <b v="1"/>
    <b v="1"/>
    <s v="Hypertension"/>
    <s v="Recovered"/>
    <b v="1"/>
    <s v="Medicare"/>
    <b v="1"/>
  </r>
  <r>
    <s v="PID0329"/>
    <s v="Young Adult"/>
    <s v="South"/>
    <s v="Karnataka"/>
    <n v="72000"/>
    <n v="48491.68"/>
    <n v="82.6"/>
    <s v="Male"/>
    <s v="A-"/>
    <b v="0"/>
    <b v="0"/>
    <b v="1"/>
    <x v="1"/>
    <s v="Junior Executive"/>
    <n v="4"/>
    <x v="3"/>
    <n v="29.617411882821184"/>
    <b v="1"/>
    <b v="1"/>
    <s v="Heart Disease"/>
    <s v="Ongoing Treatment"/>
    <b v="1"/>
    <s v="Cigna"/>
    <b v="1"/>
  </r>
  <r>
    <s v="PID0330"/>
    <s v="Middle-aged"/>
    <s v="North"/>
    <s v="Uttar Pradesh"/>
    <n v="500"/>
    <n v="0"/>
    <n v="88.4"/>
    <s v="Female"/>
    <s v="A+"/>
    <b v="0"/>
    <b v="0"/>
    <b v="0"/>
    <x v="0"/>
    <s v="Doctor"/>
    <n v="4"/>
    <x v="3"/>
    <n v="29.881016765819368"/>
    <b v="1"/>
    <b v="1"/>
    <s v="Diabetes"/>
    <s v="Critical"/>
    <b v="0"/>
    <n v="0"/>
    <b v="1"/>
  </r>
  <r>
    <s v="PID0331"/>
    <s v="Adult"/>
    <s v="North"/>
    <s v="Punjab"/>
    <n v="100"/>
    <n v="87.74"/>
    <n v="102"/>
    <s v="Female"/>
    <s v="A-"/>
    <b v="0"/>
    <b v="0"/>
    <b v="1"/>
    <x v="1"/>
    <s v="Junior Executive"/>
    <n v="9"/>
    <x v="4"/>
    <n v="32.192904936245419"/>
    <b v="1"/>
    <b v="1"/>
    <s v="Appendicitis"/>
    <s v="Recovered"/>
    <b v="1"/>
    <s v="Cigna"/>
    <b v="0"/>
  </r>
  <r>
    <s v="PID0332"/>
    <s v="Senior"/>
    <s v="North"/>
    <s v="Punjab"/>
    <n v="72000"/>
    <n v="40552.839999999997"/>
    <n v="73.3"/>
    <s v="Male"/>
    <s v="AB+"/>
    <b v="1"/>
    <b v="0"/>
    <b v="1"/>
    <x v="2"/>
    <s v="Clerical Staff"/>
    <n v="7"/>
    <x v="4"/>
    <n v="32.577777777777776"/>
    <b v="1"/>
    <b v="1"/>
    <s v="Heart Attack"/>
    <s v="Ongoing Treatment"/>
    <b v="1"/>
    <s v="Cigna"/>
    <b v="1"/>
  </r>
  <r>
    <s v="PID0333"/>
    <s v="Adult"/>
    <s v="West"/>
    <s v="Maharashtra"/>
    <n v="48000"/>
    <n v="37134"/>
    <n v="91"/>
    <s v="Female"/>
    <s v="AB-"/>
    <b v="0"/>
    <b v="1"/>
    <b v="1"/>
    <x v="3"/>
    <s v="CEO"/>
    <n v="12"/>
    <x v="0"/>
    <n v="33.023660908695021"/>
    <b v="1"/>
    <b v="1"/>
    <s v="Appendicitis"/>
    <s v="Ongoing Treatment"/>
    <b v="1"/>
    <s v="Cigna"/>
    <b v="0"/>
  </r>
  <r>
    <s v="PID0334"/>
    <s v="Senior"/>
    <s v="East"/>
    <s v="West Bengal"/>
    <n v="12000"/>
    <n v="8904.5999999999985"/>
    <n v="94.6"/>
    <s v="Male"/>
    <s v="A+"/>
    <s v="Yes"/>
    <s v="No"/>
    <b v="1"/>
    <x v="1"/>
    <s v="Junior Executive"/>
    <n v="9"/>
    <x v="4"/>
    <n v="33.517573696145128"/>
    <b v="1"/>
    <b v="1"/>
    <s v="Hypertension"/>
    <s v="Critical"/>
    <b v="1"/>
    <s v="Cigna"/>
    <b v="1"/>
  </r>
  <r>
    <s v="PID0335"/>
    <s v="Adult"/>
    <s v="North"/>
    <s v="Punjab"/>
    <n v="60000"/>
    <n v="0"/>
    <n v="84.5"/>
    <s v="Female"/>
    <s v="AB+"/>
    <b v="0"/>
    <b v="1"/>
    <b v="0"/>
    <x v="0"/>
    <s v="Doctor"/>
    <n v="12"/>
    <x v="0"/>
    <n v="32.599050962540019"/>
    <b v="1"/>
    <b v="1"/>
    <s v="Fractured Arm"/>
    <s v="Ongoing Treatment"/>
    <b v="0"/>
    <n v="0"/>
    <b v="1"/>
  </r>
  <r>
    <s v="PID0336"/>
    <s v="Middle-aged"/>
    <s v="West"/>
    <s v="Maharashtra"/>
    <n v="32000"/>
    <n v="17880.560000000001"/>
    <n v="87.1"/>
    <s v="Male"/>
    <s v="O+"/>
    <b v="0"/>
    <b v="0"/>
    <b v="1"/>
    <x v="0"/>
    <s v="Manager"/>
    <n v="9"/>
    <x v="4"/>
    <n v="31.230951271110474"/>
    <b v="1"/>
    <b v="1"/>
    <s v="Heart Attack"/>
    <s v="Critical"/>
    <b v="1"/>
    <s v="UnitedHealthcare"/>
    <b v="1"/>
  </r>
  <r>
    <s v="PID0337"/>
    <s v="Middle-aged"/>
    <s v="North"/>
    <s v="Uttar Pradesh"/>
    <n v="54000"/>
    <n v="0"/>
    <n v="86.6"/>
    <s v="Female"/>
    <s v="O+"/>
    <b v="1"/>
    <b v="0"/>
    <b v="0"/>
    <x v="6"/>
    <s v="Unemployed"/>
    <n v="3"/>
    <x v="3"/>
    <n v="33.828124999999993"/>
    <b v="1"/>
    <b v="1"/>
    <s v="Fractured Leg"/>
    <s v="Critical"/>
    <b v="0"/>
    <n v="0"/>
    <b v="1"/>
  </r>
  <r>
    <s v="PID0338"/>
    <s v="Adult"/>
    <s v="North"/>
    <s v="Uttar Pradesh"/>
    <n v="250000"/>
    <n v="180061.4"/>
    <n v="67.3"/>
    <s v="Male"/>
    <s v="AB+"/>
    <b v="1"/>
    <b v="0"/>
    <b v="1"/>
    <x v="2"/>
    <s v="Clerical Staff"/>
    <n v="1"/>
    <x v="1"/>
    <n v="21.975510204081633"/>
    <b v="0"/>
    <b v="0"/>
    <s v="Allergic Reaction"/>
    <s v="Recovered"/>
    <b v="1"/>
    <s v="Medicare"/>
    <b v="0"/>
  </r>
  <r>
    <s v="PID0339"/>
    <s v="Adult"/>
    <s v="North"/>
    <s v="Uttar Pradesh"/>
    <n v="12000"/>
    <n v="10036.98"/>
    <n v="104.5"/>
    <s v="Female"/>
    <s v="A-"/>
    <b v="1"/>
    <b v="1"/>
    <b v="1"/>
    <x v="0"/>
    <s v="Doctor"/>
    <n v="2"/>
    <x v="1"/>
    <n v="34.915967790437364"/>
    <b v="1"/>
    <b v="1"/>
    <s v="Hypertension"/>
    <s v="Ongoing Treatment"/>
    <b v="1"/>
    <s v="UnitedHealthcare"/>
    <b v="1"/>
  </r>
  <r>
    <s v="PID0340"/>
    <s v="Adult"/>
    <s v="West"/>
    <s v="Gujarat"/>
    <n v="12000"/>
    <n v="10570.68"/>
    <n v="73.400000000000006"/>
    <s v="Male"/>
    <s v="O+"/>
    <b v="0"/>
    <b v="0"/>
    <b v="1"/>
    <x v="0"/>
    <s v="Doctor"/>
    <n v="90"/>
    <x v="7"/>
    <n v="28.671874999999996"/>
    <b v="1"/>
    <b v="1"/>
    <s v="Osteoarthritis"/>
    <s v="Ongoing Treatment"/>
    <b v="1"/>
    <s v="UnitedHealthcare"/>
    <b v="1"/>
  </r>
  <r>
    <s v="PID0341"/>
    <s v="Adult"/>
    <s v="South"/>
    <s v="Tamil Nadu"/>
    <n v="60000"/>
    <n v="49311.68"/>
    <n v="80.8"/>
    <s v="Male"/>
    <s v="A+"/>
    <b v="1"/>
    <b v="1"/>
    <b v="1"/>
    <x v="5"/>
    <s v="Labourer"/>
    <n v="25"/>
    <x v="0"/>
    <n v="31.562499999999993"/>
    <b v="1"/>
    <b v="1"/>
    <s v="Fractured Arm"/>
    <s v="Recovered"/>
    <b v="1"/>
    <s v="Aetna"/>
    <b v="1"/>
  </r>
  <r>
    <s v="PID0342"/>
    <s v="Middle-aged"/>
    <s v="North"/>
    <s v="Uttar Pradesh"/>
    <n v="300000"/>
    <n v="0"/>
    <n v="75.900000000000006"/>
    <s v="Male"/>
    <s v="B-"/>
    <b v="1"/>
    <b v="0"/>
    <b v="0"/>
    <x v="2"/>
    <s v="Retail Worker"/>
    <n v="0.5"/>
    <x v="1"/>
    <n v="30.022546576480359"/>
    <b v="1"/>
    <b v="1"/>
    <s v="Fractured Leg"/>
    <s v="Ongoing Treatment"/>
    <b v="0"/>
    <n v="0"/>
    <b v="1"/>
  </r>
  <r>
    <s v="PID0343"/>
    <s v="Middle-aged"/>
    <s v="North"/>
    <s v="Uttar Pradesh"/>
    <n v="500"/>
    <n v="447.66"/>
    <n v="82"/>
    <s v="Male"/>
    <s v="A-"/>
    <b v="0"/>
    <b v="0"/>
    <b v="1"/>
    <x v="0"/>
    <s v="Software Engineer"/>
    <n v="0.5"/>
    <x v="1"/>
    <n v="33.267069657998292"/>
    <b v="1"/>
    <b v="1"/>
    <s v="Kidney Stones"/>
    <s v="Critical"/>
    <b v="1"/>
    <s v="Medicare"/>
    <b v="1"/>
  </r>
  <r>
    <s v="PID0344"/>
    <s v="Middle-aged"/>
    <s v="South"/>
    <s v="Tamil Nadu"/>
    <n v="200000"/>
    <n v="0"/>
    <n v="88.8"/>
    <s v="Male"/>
    <s v="B+"/>
    <b v="1"/>
    <b v="1"/>
    <b v="0"/>
    <x v="0"/>
    <s v="Doctor"/>
    <n v="12"/>
    <x v="0"/>
    <n v="30.726643598615919"/>
    <b v="1"/>
    <b v="1"/>
    <s v="Diabetes"/>
    <s v="Recovered"/>
    <b v="0"/>
    <n v="0"/>
    <b v="0"/>
  </r>
  <r>
    <s v="PID0345"/>
    <s v="Adult"/>
    <s v="South"/>
    <s v="Karnataka"/>
    <n v="30000"/>
    <n v="23792.699999999997"/>
    <n v="85.2"/>
    <s v="Female"/>
    <s v="AB-"/>
    <b v="0"/>
    <b v="1"/>
    <b v="1"/>
    <x v="0"/>
    <s v="Doctor"/>
    <n v="15"/>
    <x v="0"/>
    <n v="29.480968858131494"/>
    <b v="1"/>
    <b v="1"/>
    <s v="Allergic Reaction"/>
    <s v="Ongoing Treatment"/>
    <b v="1"/>
    <s v="Medicare"/>
    <b v="0"/>
  </r>
  <r>
    <s v="PID0346"/>
    <s v="Adult"/>
    <s v="West"/>
    <s v="Maharashtra"/>
    <n v="240000"/>
    <n v="0"/>
    <n v="60.2"/>
    <s v="Male"/>
    <s v="O-"/>
    <b v="1"/>
    <b v="1"/>
    <b v="0"/>
    <x v="4"/>
    <s v="Professor"/>
    <n v="7"/>
    <x v="4"/>
    <n v="23.515624999999996"/>
    <b v="0"/>
    <b v="0"/>
    <s v="Prostate Cancer"/>
    <s v="Critical"/>
    <b v="0"/>
    <n v="0"/>
    <b v="0"/>
  </r>
  <r>
    <s v="PID0347"/>
    <s v="Adult"/>
    <s v="West"/>
    <s v="Gujarat"/>
    <n v="40000"/>
    <n v="24642.6"/>
    <n v="88.7"/>
    <s v="Male"/>
    <s v="AB-"/>
    <b v="0"/>
    <b v="0"/>
    <b v="1"/>
    <x v="4"/>
    <s v="Consultant"/>
    <n v="9"/>
    <x v="4"/>
    <n v="31.804654164724447"/>
    <b v="1"/>
    <b v="1"/>
    <s v="Kidney Stones"/>
    <s v="Recovered"/>
    <b v="1"/>
    <s v="Aetna"/>
    <b v="0"/>
  </r>
  <r>
    <s v="PID0348"/>
    <s v="Senior"/>
    <s v="North"/>
    <s v="Uttar Pradesh"/>
    <n v="45000"/>
    <n v="39752.79"/>
    <n v="70"/>
    <s v="Female"/>
    <s v="A+"/>
    <b v="0"/>
    <b v="1"/>
    <b v="1"/>
    <x v="3"/>
    <s v="Professor"/>
    <n v="0.5"/>
    <x v="1"/>
    <n v="29.903028749626213"/>
    <b v="1"/>
    <b v="1"/>
    <s v="Heart Attack"/>
    <s v="Ongoing Treatment"/>
    <b v="1"/>
    <s v="Cigna"/>
    <b v="1"/>
  </r>
  <r>
    <s v="PID0349"/>
    <s v="Middle-aged"/>
    <s v="West"/>
    <s v="Maharashtra"/>
    <n v="24000"/>
    <n v="0"/>
    <n v="92"/>
    <s v="Male"/>
    <s v="AB+"/>
    <b v="0"/>
    <b v="1"/>
    <b v="0"/>
    <x v="2"/>
    <s v="Driver"/>
    <n v="9"/>
    <x v="4"/>
    <n v="34.205829863176689"/>
    <b v="1"/>
    <b v="1"/>
    <s v="Prostate Cancer"/>
    <s v="Critical"/>
    <b v="0"/>
    <n v="0"/>
    <b v="1"/>
  </r>
  <r>
    <s v="PID0350"/>
    <s v="Adult"/>
    <s v="West"/>
    <s v="Gujarat"/>
    <n v="100"/>
    <n v="77.66"/>
    <n v="106.6"/>
    <s v="Male"/>
    <s v="AB-"/>
    <b v="1"/>
    <b v="0"/>
    <b v="1"/>
    <x v="0"/>
    <s v="Manager"/>
    <n v="200"/>
    <x v="6"/>
    <n v="33.269872975250458"/>
    <b v="1"/>
    <b v="1"/>
    <s v="Prostate Cancer"/>
    <s v="Recovered"/>
    <b v="1"/>
    <s v="Blue Cross"/>
    <b v="0"/>
  </r>
  <r>
    <s v="PID0351"/>
    <s v="Middle-aged"/>
    <s v="West"/>
    <s v="Gujarat"/>
    <n v="250000"/>
    <n v="125062.2"/>
    <n v="96.1"/>
    <s v="Male"/>
    <s v="A+"/>
    <b v="0"/>
    <b v="0"/>
    <b v="1"/>
    <x v="0"/>
    <s v="Senior Executive"/>
    <n v="9"/>
    <x v="4"/>
    <n v="30.674454977816076"/>
    <b v="1"/>
    <b v="1"/>
    <s v="Stroke"/>
    <s v="Ongoing Treatment"/>
    <b v="1"/>
    <s v="Medicare"/>
    <b v="1"/>
  </r>
  <r>
    <s v="PID0352"/>
    <s v="Middle-aged"/>
    <s v="South"/>
    <s v="Tamil Nadu"/>
    <n v="40000"/>
    <n v="0"/>
    <n v="72.599999999999994"/>
    <s v="Male"/>
    <s v="O+"/>
    <b v="0"/>
    <b v="0"/>
    <b v="0"/>
    <x v="3"/>
    <s v="Consultant"/>
    <n v="4"/>
    <x v="3"/>
    <n v="28.00817869680953"/>
    <b v="1"/>
    <b v="1"/>
    <s v="Kidney Stones"/>
    <s v="Ongoing Treatment"/>
    <b v="0"/>
    <n v="0"/>
    <b v="1"/>
  </r>
  <r>
    <s v="PID0353"/>
    <s v="Adult"/>
    <s v="South"/>
    <s v="Kerala"/>
    <n v="16000"/>
    <n v="9324.06"/>
    <n v="78.900000000000006"/>
    <s v="Male"/>
    <s v="A+"/>
    <b v="0"/>
    <b v="0"/>
    <b v="1"/>
    <x v="0"/>
    <s v="Manager"/>
    <n v="25"/>
    <x v="0"/>
    <n v="30.438640484549207"/>
    <b v="1"/>
    <b v="1"/>
    <s v="Respiratory Infection"/>
    <s v="Ongoing Treatment"/>
    <b v="1"/>
    <s v="Aetna"/>
    <b v="1"/>
  </r>
  <r>
    <s v="PID0354"/>
    <s v="Adult"/>
    <s v="North"/>
    <s v="Uttar Pradesh"/>
    <n v="60000"/>
    <n v="42781.95"/>
    <n v="56.7"/>
    <s v="Male"/>
    <s v="O+"/>
    <b v="0"/>
    <b v="1"/>
    <b v="1"/>
    <x v="0"/>
    <s v="Senior Executive"/>
    <n v="2"/>
    <x v="1"/>
    <n v="21.340660167864808"/>
    <b v="0"/>
    <b v="0"/>
    <s v="Diabetes"/>
    <s v="Ongoing Treatment"/>
    <b v="1"/>
    <s v="Blue Cross"/>
    <b v="0"/>
  </r>
  <r>
    <s v="PID0355"/>
    <s v="Middle-aged"/>
    <s v="South"/>
    <s v="Kerala"/>
    <n v="100"/>
    <n v="67.64"/>
    <n v="54"/>
    <s v="Female"/>
    <s v="O+"/>
    <b v="0"/>
    <b v="1"/>
    <b v="1"/>
    <x v="4"/>
    <s v="Scientist"/>
    <n v="7"/>
    <x v="4"/>
    <n v="22.476586888657646"/>
    <b v="0"/>
    <b v="0"/>
    <s v="Diabetes"/>
    <s v="Ongoing Treatment"/>
    <b v="1"/>
    <s v="Aetna"/>
    <b v="0"/>
  </r>
  <r>
    <s v="PID0356"/>
    <s v="Adult"/>
    <s v="North"/>
    <s v="Punjab"/>
    <n v="500"/>
    <n v="265.38"/>
    <n v="93.2"/>
    <s v="Female"/>
    <s v="O-"/>
    <b v="0"/>
    <b v="0"/>
    <b v="1"/>
    <x v="1"/>
    <s v="Teacher"/>
    <n v="15"/>
    <x v="0"/>
    <n v="30.087809917355372"/>
    <b v="1"/>
    <b v="1"/>
    <s v="Prostate Cancer"/>
    <s v="Ongoing Treatment"/>
    <b v="1"/>
    <s v="Aetna"/>
    <b v="1"/>
  </r>
  <r>
    <s v="PID0357"/>
    <s v="Adult"/>
    <s v="South"/>
    <s v="Kerala"/>
    <n v="800"/>
    <n v="0"/>
    <n v="80.5"/>
    <s v="Male"/>
    <s v="AB+"/>
    <b v="0"/>
    <b v="1"/>
    <b v="0"/>
    <x v="0"/>
    <s v="Doctor"/>
    <n v="20"/>
    <x v="0"/>
    <n v="31.445312499999993"/>
    <b v="1"/>
    <b v="1"/>
    <s v="Respiratory Infection"/>
    <s v="Recovered"/>
    <b v="0"/>
    <n v="0"/>
    <b v="1"/>
  </r>
  <r>
    <s v="PID0358"/>
    <s v="Senior"/>
    <s v="West"/>
    <s v="Maharashtra"/>
    <n v="12000"/>
    <n v="7609.14"/>
    <n v="79.900000000000006"/>
    <s v="Male"/>
    <s v="AB-"/>
    <b v="0"/>
    <b v="0"/>
    <b v="1"/>
    <x v="1"/>
    <s v="Engineer"/>
    <n v="12"/>
    <x v="0"/>
    <n v="30.445054107605543"/>
    <b v="1"/>
    <b v="1"/>
    <s v="Heart Attack"/>
    <s v="Critical"/>
    <b v="1"/>
    <s v="UnitedHealthcare"/>
    <b v="1"/>
  </r>
  <r>
    <s v="PID0359"/>
    <s v="Adult"/>
    <s v="West"/>
    <s v="Maharashtra"/>
    <n v="24000"/>
    <n v="16555.14"/>
    <n v="100.8"/>
    <s v="Male"/>
    <s v="B-"/>
    <b v="0"/>
    <b v="0"/>
    <b v="1"/>
    <x v="3"/>
    <s v="CEO"/>
    <n v="12"/>
    <x v="0"/>
    <n v="32.174662453318007"/>
    <b v="1"/>
    <b v="1"/>
    <s v="Diabetes"/>
    <s v="Ongoing Treatment"/>
    <b v="1"/>
    <s v="Blue Cross"/>
    <b v="0"/>
  </r>
  <r>
    <s v="PID0360"/>
    <s v="Adult"/>
    <s v="South"/>
    <s v="Karnataka"/>
    <n v="240000"/>
    <n v="0"/>
    <n v="90.4"/>
    <s v="Female"/>
    <s v="AB-"/>
    <b v="0"/>
    <b v="0"/>
    <b v="0"/>
    <x v="3"/>
    <s v="Scientist"/>
    <n v="5"/>
    <x v="3"/>
    <n v="30.915495366095556"/>
    <b v="1"/>
    <b v="1"/>
    <s v="Appendicitis"/>
    <s v="Ongoing Treatment"/>
    <b v="0"/>
    <n v="0"/>
    <b v="0"/>
  </r>
  <r>
    <s v="PID0361"/>
    <s v="Middle-aged"/>
    <s v="East"/>
    <s v="West Bengal"/>
    <n v="100"/>
    <n v="80.67"/>
    <n v="87.4"/>
    <s v="Male"/>
    <s v="O-"/>
    <b v="0"/>
    <b v="0"/>
    <b v="1"/>
    <x v="2"/>
    <s v="Driver"/>
    <n v="120"/>
    <x v="6"/>
    <n v="31.717230367252146"/>
    <b v="1"/>
    <b v="1"/>
    <s v="Cancer"/>
    <s v="Critical"/>
    <b v="1"/>
    <s v="UnitedHealthcare"/>
    <b v="1"/>
  </r>
  <r>
    <s v="PID0362"/>
    <s v="Middle-aged"/>
    <s v="East"/>
    <s v="West Bengal"/>
    <n v="500"/>
    <n v="329.07"/>
    <n v="95.2"/>
    <s v="Male"/>
    <s v="B+"/>
    <b v="0"/>
    <b v="0"/>
    <b v="1"/>
    <x v="0"/>
    <s v="Doctor"/>
    <n v="9"/>
    <x v="4"/>
    <n v="30.387181205911453"/>
    <b v="1"/>
    <b v="1"/>
    <s v="Stroke"/>
    <s v="Critical"/>
    <b v="1"/>
    <s v="Aetna"/>
    <b v="0"/>
  </r>
  <r>
    <s v="PID0363"/>
    <s v="Middle-aged"/>
    <s v="West"/>
    <s v="Gujarat"/>
    <n v="60000"/>
    <n v="37716.720000000001"/>
    <n v="94"/>
    <s v="Male"/>
    <s v="O-"/>
    <b v="1"/>
    <b v="0"/>
    <b v="1"/>
    <x v="2"/>
    <s v="Retail Worker"/>
    <n v="5"/>
    <x v="3"/>
    <n v="34.112353026564087"/>
    <b v="1"/>
    <b v="1"/>
    <s v="Prostate Cancer"/>
    <s v="Critical"/>
    <b v="1"/>
    <s v="Cigna"/>
    <b v="0"/>
  </r>
  <r>
    <s v="PID0364"/>
    <s v="Senior"/>
    <s v="North"/>
    <s v="Uttar Pradesh"/>
    <n v="30000"/>
    <n v="26951.94"/>
    <n v="74.099999999999994"/>
    <s v="Female"/>
    <s v="B-"/>
    <b v="1"/>
    <b v="1"/>
    <b v="1"/>
    <x v="0"/>
    <s v="Doctor"/>
    <n v="0.5"/>
    <x v="1"/>
    <n v="30.062071483630163"/>
    <b v="1"/>
    <b v="1"/>
    <s v="Allergic Reaction"/>
    <s v="Critical"/>
    <b v="1"/>
    <s v="Medicare"/>
    <b v="1"/>
  </r>
  <r>
    <s v="PID0365"/>
    <s v="Middle-aged"/>
    <s v="South"/>
    <s v="Tamil Nadu"/>
    <n v="500"/>
    <n v="440.1"/>
    <n v="87.5"/>
    <s v="Male"/>
    <s v="B-"/>
    <b v="0"/>
    <b v="0"/>
    <b v="1"/>
    <x v="6"/>
    <s v="Unemployed"/>
    <n v="15"/>
    <x v="0"/>
    <n v="33.340954122847123"/>
    <b v="1"/>
    <b v="1"/>
    <s v="Heart Attack"/>
    <s v="Critical"/>
    <b v="1"/>
    <s v="Medicare"/>
    <b v="1"/>
  </r>
  <r>
    <s v="PID0366"/>
    <s v="Senior"/>
    <s v="West"/>
    <s v="Gujarat"/>
    <n v="1000"/>
    <n v="0"/>
    <n v="72.599999999999994"/>
    <s v="Male"/>
    <s v="B-"/>
    <b v="0"/>
    <b v="1"/>
    <b v="0"/>
    <x v="0"/>
    <s v="Software Engineer"/>
    <n v="30"/>
    <x v="2"/>
    <n v="25.722789115646261"/>
    <b v="0"/>
    <b v="0"/>
    <s v="Childbirth"/>
    <s v="Recovered"/>
    <b v="0"/>
    <n v="0"/>
    <b v="0"/>
  </r>
  <r>
    <s v="PID0367"/>
    <s v="Middle-aged"/>
    <s v="West"/>
    <s v="Gujarat"/>
    <n v="20000"/>
    <n v="16143.4"/>
    <n v="76.7"/>
    <s v="Female"/>
    <s v="AB-"/>
    <b v="1"/>
    <b v="0"/>
    <b v="1"/>
    <x v="6"/>
    <s v="Unemployed"/>
    <n v="7"/>
    <x v="4"/>
    <n v="31.92507804370447"/>
    <b v="1"/>
    <b v="1"/>
    <s v="Fractured Leg"/>
    <s v="Recovered"/>
    <b v="1"/>
    <s v="Medicare"/>
    <b v="1"/>
  </r>
  <r>
    <s v="PID0368"/>
    <s v="Adult"/>
    <s v="North"/>
    <s v="Punjab"/>
    <n v="100"/>
    <n v="65.930000000000007"/>
    <n v="84.2"/>
    <s v="Male"/>
    <s v="B+"/>
    <b v="0"/>
    <b v="0"/>
    <b v="1"/>
    <x v="3"/>
    <s v="Professor"/>
    <n v="4"/>
    <x v="3"/>
    <n v="31.305770374776923"/>
    <b v="1"/>
    <b v="1"/>
    <s v="Hypertension"/>
    <s v="Recovered"/>
    <b v="1"/>
    <s v="Aetna"/>
    <b v="0"/>
  </r>
  <r>
    <s v="PID0369"/>
    <s v="Senior"/>
    <s v="North"/>
    <s v="Uttar Pradesh"/>
    <n v="500"/>
    <n v="0"/>
    <n v="79.400000000000006"/>
    <s v="Male"/>
    <s v="B+"/>
    <b v="0"/>
    <b v="0"/>
    <b v="0"/>
    <x v="2"/>
    <s v="Driver"/>
    <n v="0.5"/>
    <x v="1"/>
    <n v="33.918578324576018"/>
    <b v="1"/>
    <b v="1"/>
    <s v="Cancer"/>
    <s v="Ongoing Treatment"/>
    <b v="0"/>
    <n v="0"/>
    <b v="0"/>
  </r>
  <r>
    <s v="PID0370"/>
    <s v="Middle-aged"/>
    <s v="North"/>
    <s v="Uttar Pradesh"/>
    <n v="72000"/>
    <n v="0"/>
    <n v="73"/>
    <s v="Male"/>
    <s v="B+"/>
    <b v="0"/>
    <b v="0"/>
    <b v="0"/>
    <x v="1"/>
    <s v="Engineer"/>
    <n v="4"/>
    <x v="3"/>
    <n v="30.780907404284029"/>
    <b v="1"/>
    <b v="1"/>
    <s v="Kidney Stones"/>
    <s v="Critical"/>
    <b v="0"/>
    <n v="0"/>
    <b v="1"/>
  </r>
  <r>
    <s v="PID0371"/>
    <s v="Middle-aged"/>
    <s v="East"/>
    <s v="West Bengal"/>
    <n v="72000"/>
    <n v="54838.92"/>
    <n v="56.4"/>
    <s v="Female"/>
    <s v="A+"/>
    <b v="1"/>
    <b v="0"/>
    <b v="1"/>
    <x v="0"/>
    <s v="Doctor"/>
    <n v="7"/>
    <x v="4"/>
    <n v="22.309244096356945"/>
    <b v="0"/>
    <b v="0"/>
    <s v="Cancer"/>
    <s v="Critical"/>
    <b v="1"/>
    <s v="Cigna"/>
    <b v="0"/>
  </r>
  <r>
    <s v="PID0372"/>
    <s v="Middle-aged"/>
    <s v="East"/>
    <s v="West Bengal"/>
    <n v="500"/>
    <n v="0"/>
    <n v="76.3"/>
    <s v="Male"/>
    <s v="B+"/>
    <b v="1"/>
    <b v="0"/>
    <b v="0"/>
    <x v="2"/>
    <s v="Retail Worker"/>
    <n v="15"/>
    <x v="0"/>
    <n v="28.025711662075299"/>
    <b v="1"/>
    <b v="1"/>
    <s v="Heart Disease"/>
    <s v="Critical"/>
    <b v="0"/>
    <n v="0"/>
    <b v="1"/>
  </r>
  <r>
    <s v="PID0373"/>
    <s v="Adult"/>
    <s v="North"/>
    <s v="Punjab"/>
    <n v="240000"/>
    <n v="196046.63999999998"/>
    <n v="58.4"/>
    <s v="Female"/>
    <s v="O-"/>
    <b v="0"/>
    <s v="Yes"/>
    <b v="1"/>
    <x v="1"/>
    <s v="Junior Executive"/>
    <n v="400"/>
    <x v="5"/>
    <n v="20.447463324113304"/>
    <b v="0"/>
    <b v="0"/>
    <s v="Childbirth"/>
    <s v="Ongoing Treatment"/>
    <b v="1"/>
    <s v="Cigna"/>
    <b v="0"/>
  </r>
  <r>
    <s v="PID0374"/>
    <s v="Senior"/>
    <s v="South"/>
    <s v="Karnataka"/>
    <n v="18000"/>
    <n v="9141.42"/>
    <n v="49.6"/>
    <s v="Male"/>
    <s v="B-"/>
    <b v="1"/>
    <b v="0"/>
    <b v="1"/>
    <x v="0"/>
    <s v="Doctor"/>
    <n v="12"/>
    <x v="0"/>
    <n v="20.381328073635764"/>
    <b v="0"/>
    <b v="0"/>
    <s v="Osteoarthritis"/>
    <s v="Recovered"/>
    <b v="1"/>
    <s v="UnitedHealthcare"/>
    <b v="0"/>
  </r>
  <r>
    <s v="PID0375"/>
    <s v="Adult"/>
    <s v="South"/>
    <s v="Kerala"/>
    <n v="16000"/>
    <n v="13267.3"/>
    <n v="86"/>
    <s v="Male"/>
    <s v="O-"/>
    <b v="0"/>
    <b v="0"/>
    <b v="1"/>
    <x v="0"/>
    <s v="Software Engineer"/>
    <n v="25"/>
    <x v="0"/>
    <n v="29.069767441860467"/>
    <b v="1"/>
    <b v="1"/>
    <s v="Fractured Leg"/>
    <s v="Critical"/>
    <b v="1"/>
    <s v="Blue Cross"/>
    <b v="0"/>
  </r>
  <r>
    <s v="PID0376"/>
    <s v="Middle-aged"/>
    <s v="North"/>
    <s v="Punjab"/>
    <n v="800"/>
    <n v="698.61"/>
    <n v="54.8"/>
    <s v="Female"/>
    <s v="AB+"/>
    <b v="0"/>
    <b v="0"/>
    <b v="1"/>
    <x v="6"/>
    <s v="Unemployed"/>
    <n v="5"/>
    <x v="3"/>
    <n v="23.71883656509695"/>
    <b v="0"/>
    <b v="0"/>
    <s v="Fractured Leg"/>
    <s v="Ongoing Treatment"/>
    <b v="1"/>
    <s v="Cigna"/>
    <b v="0"/>
  </r>
  <r>
    <s v="PID0377"/>
    <s v="Senior"/>
    <s v="South"/>
    <s v="Kerala"/>
    <n v="72000"/>
    <n v="0"/>
    <n v="64.599999999999994"/>
    <s v="Male"/>
    <s v="A-"/>
    <b v="0"/>
    <b v="0"/>
    <b v="0"/>
    <x v="0"/>
    <s v="Manager"/>
    <n v="15"/>
    <x v="0"/>
    <n v="24.615150129553413"/>
    <b v="0"/>
    <b v="0"/>
    <s v="Childbirth"/>
    <s v="Recovered"/>
    <b v="0"/>
    <n v="0"/>
    <b v="0"/>
  </r>
  <r>
    <s v="PID0378"/>
    <s v="Middle-aged"/>
    <s v="North"/>
    <s v="Punjab"/>
    <n v="30000"/>
    <n v="23847.09"/>
    <n v="90.5"/>
    <s v="Male"/>
    <s v="A+"/>
    <b v="1"/>
    <b v="1"/>
    <b v="1"/>
    <x v="1"/>
    <s v="Junior Executive"/>
    <n v="20"/>
    <x v="0"/>
    <n v="34.484072549916164"/>
    <b v="1"/>
    <b v="1"/>
    <s v="Fractured Leg"/>
    <s v="Recovered"/>
    <b v="1"/>
    <s v="Medicare"/>
    <b v="0"/>
  </r>
  <r>
    <s v="PID0379"/>
    <s v="Middle-aged"/>
    <s v="South"/>
    <s v="Kerala"/>
    <n v="21000"/>
    <n v="0"/>
    <n v="65"/>
    <s v="Female"/>
    <s v="B-"/>
    <b v="0"/>
    <b v="0"/>
    <b v="0"/>
    <x v="3"/>
    <s v="CEO"/>
    <n v="5"/>
    <x v="3"/>
    <n v="23.875114784205696"/>
    <b v="0"/>
    <b v="0"/>
    <s v="Fractured Leg"/>
    <s v="Recovered"/>
    <b v="0"/>
    <n v="0"/>
    <b v="0"/>
  </r>
  <r>
    <s v="PID0380"/>
    <s v="Adult"/>
    <s v="West"/>
    <s v="Gujarat"/>
    <n v="100"/>
    <n v="0"/>
    <n v="64.2"/>
    <s v="Male"/>
    <s v="B-"/>
    <b v="1"/>
    <b v="0"/>
    <b v="0"/>
    <x v="0"/>
    <s v="Senior Executive"/>
    <n v="9"/>
    <x v="4"/>
    <n v="21.204914783987316"/>
    <b v="0"/>
    <b v="0"/>
    <s v="Kidney Stones"/>
    <s v="Critical"/>
    <b v="0"/>
    <n v="0"/>
    <b v="0"/>
  </r>
  <r>
    <s v="PID0381"/>
    <s v="Senior"/>
    <s v="West"/>
    <s v="Maharashtra"/>
    <n v="90000"/>
    <n v="45637.1"/>
    <n v="65.400000000000006"/>
    <s v="Female"/>
    <s v="AB+"/>
    <b v="0"/>
    <b v="0"/>
    <b v="1"/>
    <x v="0"/>
    <s v="Doctor"/>
    <n v="12"/>
    <x v="0"/>
    <n v="26.532516532110836"/>
    <b v="0"/>
    <b v="0"/>
    <s v="Stroke"/>
    <s v="Recovered"/>
    <b v="1"/>
    <s v="Medicare"/>
    <b v="0"/>
  </r>
  <r>
    <s v="PID0382"/>
    <s v="Adult"/>
    <s v="East"/>
    <s v="West Bengal"/>
    <n v="18000"/>
    <n v="11172.539999999999"/>
    <n v="63"/>
    <s v="Female"/>
    <s v="B-"/>
    <b v="0"/>
    <b v="0"/>
    <b v="1"/>
    <x v="0"/>
    <s v="Manager"/>
    <n v="120"/>
    <x v="6"/>
    <n v="20.571428571428573"/>
    <b v="0"/>
    <b v="0"/>
    <s v="Prostate Cancer"/>
    <s v="Recovered"/>
    <b v="1"/>
    <s v="Cigna"/>
    <b v="0"/>
  </r>
  <r>
    <s v="PID0383"/>
    <s v="Senior"/>
    <s v="West"/>
    <s v="Maharashtra"/>
    <n v="250000"/>
    <n v="0"/>
    <n v="93.2"/>
    <s v="Female"/>
    <s v="AB+"/>
    <b v="0"/>
    <b v="0"/>
    <b v="0"/>
    <x v="1"/>
    <s v="Junior Executive"/>
    <n v="200"/>
    <x v="6"/>
    <n v="33.822035128465672"/>
    <b v="1"/>
    <b v="1"/>
    <s v="Cancer"/>
    <s v="Critical"/>
    <b v="0"/>
    <n v="0"/>
    <b v="1"/>
  </r>
  <r>
    <s v="PID0384"/>
    <s v="Adult"/>
    <s v="West"/>
    <s v="Gujarat"/>
    <n v="100"/>
    <n v="57.71"/>
    <n v="81"/>
    <s v="Male"/>
    <s v="B-"/>
    <b v="1"/>
    <b v="0"/>
    <b v="1"/>
    <x v="4"/>
    <s v="Scientist"/>
    <n v="15"/>
    <x v="0"/>
    <n v="30.864197530864192"/>
    <b v="1"/>
    <b v="1"/>
    <s v="Hypertension"/>
    <s v="Critical"/>
    <b v="1"/>
    <s v="Aetna"/>
    <b v="1"/>
  </r>
  <r>
    <s v="PID0385"/>
    <s v="Adult"/>
    <s v="North"/>
    <s v="Uttar Pradesh"/>
    <n v="30000"/>
    <n v="15793.41"/>
    <n v="61.8"/>
    <s v="Male"/>
    <s v="A-"/>
    <b v="0"/>
    <b v="0"/>
    <b v="1"/>
    <x v="1"/>
    <s v="Nurse"/>
    <n v="2"/>
    <x v="1"/>
    <n v="23.841672774970096"/>
    <b v="0"/>
    <b v="0"/>
    <s v="Diabetes"/>
    <s v="Ongoing Treatment"/>
    <b v="1"/>
    <s v="Medicare"/>
    <b v="0"/>
  </r>
  <r>
    <s v="PID0386"/>
    <s v="Adult"/>
    <s v="North"/>
    <s v="Uttar Pradesh"/>
    <n v="60000"/>
    <n v="46224.04"/>
    <n v="93.4"/>
    <s v="Female"/>
    <s v="A-"/>
    <b v="0"/>
    <b v="0"/>
    <b v="1"/>
    <x v="0"/>
    <s v="Senior Executive"/>
    <n v="2"/>
    <x v="1"/>
    <n v="29.150151368559037"/>
    <b v="1"/>
    <b v="1"/>
    <s v="Childbirth"/>
    <s v="Recovered"/>
    <b v="1"/>
    <s v="Aetna"/>
    <b v="1"/>
  </r>
  <r>
    <s v="PID0387"/>
    <s v="Middle-aged"/>
    <s v="North"/>
    <s v="Uttar Pradesh"/>
    <n v="24000"/>
    <n v="15849.300000000001"/>
    <n v="89.4"/>
    <s v="Male"/>
    <s v="B-"/>
    <b v="0"/>
    <b v="0"/>
    <b v="1"/>
    <x v="3"/>
    <s v="CEO"/>
    <n v="3"/>
    <x v="3"/>
    <n v="30.934256055363328"/>
    <b v="1"/>
    <b v="1"/>
    <s v="Heart Disease"/>
    <s v="Critical"/>
    <b v="1"/>
    <s v="Medicare"/>
    <b v="1"/>
  </r>
  <r>
    <s v="PID0388"/>
    <s v="Middle-aged"/>
    <s v="East"/>
    <s v="West Bengal"/>
    <n v="30000"/>
    <n v="23214.36"/>
    <n v="92.9"/>
    <s v="Female"/>
    <s v="B-"/>
    <b v="0"/>
    <b v="1"/>
    <b v="1"/>
    <x v="4"/>
    <s v="Professor"/>
    <n v="2"/>
    <x v="1"/>
    <n v="34.540452111838199"/>
    <b v="1"/>
    <b v="1"/>
    <s v="Heart Disease"/>
    <s v="Critical"/>
    <b v="1"/>
    <s v="Medicare"/>
    <b v="1"/>
  </r>
  <r>
    <s v="PID0389"/>
    <s v="Senior"/>
    <s v="East"/>
    <s v="West Bengal"/>
    <n v="16000"/>
    <n v="0"/>
    <n v="81.400000000000006"/>
    <s v="Male"/>
    <s v="AB+"/>
    <b v="0"/>
    <b v="1"/>
    <b v="0"/>
    <x v="1"/>
    <s v="Junior Executive"/>
    <n v="20"/>
    <x v="0"/>
    <n v="33.448389217619983"/>
    <b v="1"/>
    <b v="1"/>
    <s v="Diabetes"/>
    <s v="Critical"/>
    <b v="0"/>
    <n v="0"/>
    <b v="0"/>
  </r>
  <r>
    <s v="PID0390"/>
    <s v="Middle-aged"/>
    <s v="South"/>
    <s v="Karnataka"/>
    <n v="75000"/>
    <n v="52324.55"/>
    <n v="70.7"/>
    <s v="Female"/>
    <s v="O-"/>
    <b v="0"/>
    <b v="1"/>
    <b v="1"/>
    <x v="1"/>
    <s v="Junior Executive"/>
    <n v="12"/>
    <x v="0"/>
    <n v="30.600761772853186"/>
    <b v="1"/>
    <b v="1"/>
    <s v="Kidney Stones"/>
    <s v="Critical"/>
    <b v="1"/>
    <s v="Medicare"/>
    <b v="1"/>
  </r>
  <r>
    <s v="PID0391"/>
    <s v="Adult"/>
    <s v="South"/>
    <s v="Kerala"/>
    <n v="4000"/>
    <n v="0"/>
    <n v="72.8"/>
    <s v="Female"/>
    <s v="AB-"/>
    <b v="0"/>
    <b v="0"/>
    <b v="0"/>
    <x v="1"/>
    <s v="Engineer"/>
    <n v="12"/>
    <x v="0"/>
    <n v="28.085336213880634"/>
    <b v="1"/>
    <b v="1"/>
    <s v="Childbirth"/>
    <s v="Critical"/>
    <b v="0"/>
    <n v="0"/>
    <b v="0"/>
  </r>
  <r>
    <s v="PID0392"/>
    <s v="Adult"/>
    <s v="South"/>
    <s v="Kerala"/>
    <n v="250000"/>
    <n v="154333.29999999999"/>
    <n v="90.2"/>
    <s v="Male"/>
    <s v="AB+"/>
    <b v="0"/>
    <s v="Yes"/>
    <b v="1"/>
    <x v="3"/>
    <s v="Consultant"/>
    <n v="12"/>
    <x v="0"/>
    <n v="30.847098252453751"/>
    <b v="1"/>
    <b v="1"/>
    <s v="Heart Disease"/>
    <s v="Recovered"/>
    <b v="1"/>
    <s v="Medicare"/>
    <b v="1"/>
  </r>
  <r>
    <s v="PID0393"/>
    <s v="Senior"/>
    <s v="East"/>
    <s v="West Bengal"/>
    <n v="90000"/>
    <n v="54359.3"/>
    <n v="76.599999999999994"/>
    <s v="Female"/>
    <s v="B-"/>
    <b v="0"/>
    <b v="0"/>
    <b v="1"/>
    <x v="3"/>
    <s v="CEO"/>
    <n v="9"/>
    <x v="4"/>
    <n v="30.299434357818118"/>
    <b v="1"/>
    <b v="1"/>
    <s v="Appendicitis"/>
    <s v="Critical"/>
    <b v="1"/>
    <s v="Cigna"/>
    <b v="1"/>
  </r>
  <r>
    <s v="PID0394"/>
    <s v="Senior"/>
    <s v="West"/>
    <s v="Gujarat"/>
    <n v="45000"/>
    <n v="34948.050000000003"/>
    <n v="81.099999999999994"/>
    <s v="Male"/>
    <s v="AB-"/>
    <b v="0"/>
    <b v="0"/>
    <b v="1"/>
    <x v="0"/>
    <s v="Manager"/>
    <n v="25"/>
    <x v="0"/>
    <n v="32.079427237846602"/>
    <b v="1"/>
    <b v="1"/>
    <s v="Heart Disease"/>
    <s v="Recovered"/>
    <b v="1"/>
    <s v="UnitedHealthcare"/>
    <b v="1"/>
  </r>
  <r>
    <s v="PID0395"/>
    <s v="Adult"/>
    <s v="East"/>
    <s v="West Bengal"/>
    <n v="48000"/>
    <n v="31165.759999999998"/>
    <n v="79.3"/>
    <s v="Male"/>
    <s v="B+"/>
    <b v="0"/>
    <b v="0"/>
    <b v="1"/>
    <x v="0"/>
    <s v="Doctor"/>
    <n v="0"/>
    <x v="1"/>
    <n v="29.846813956114268"/>
    <b v="1"/>
    <b v="1"/>
    <s v="Heart Disease"/>
    <s v="Critical"/>
    <b v="1"/>
    <s v="UnitedHealthcare"/>
    <b v="1"/>
  </r>
  <r>
    <s v="PID0396"/>
    <s v="Senior"/>
    <s v="North"/>
    <s v="Uttar Pradesh"/>
    <n v="12000"/>
    <n v="9210.5399999999991"/>
    <n v="83.4"/>
    <s v="Female"/>
    <s v="AB+"/>
    <b v="0"/>
    <b v="0"/>
    <b v="1"/>
    <x v="4"/>
    <s v="Consultant"/>
    <n v="0.5"/>
    <x v="1"/>
    <n v="29.904263329628172"/>
    <b v="1"/>
    <b v="1"/>
    <s v="Cancer"/>
    <s v="Ongoing Treatment"/>
    <b v="1"/>
    <s v="Aetna"/>
    <b v="0"/>
  </r>
  <r>
    <s v="PID0397"/>
    <s v="Adult"/>
    <s v="North"/>
    <s v="Punjab"/>
    <n v="800"/>
    <n v="630.55999999999995"/>
    <n v="86.9"/>
    <s v="Female"/>
    <s v="A-"/>
    <b v="0"/>
    <b v="1"/>
    <b v="1"/>
    <x v="2"/>
    <s v="Clerical Staff"/>
    <n v="12"/>
    <x v="0"/>
    <n v="29.035383741521603"/>
    <b v="1"/>
    <b v="1"/>
    <s v="Respiratory Infection"/>
    <s v="Recovered"/>
    <b v="1"/>
    <s v="Blue Cross"/>
    <b v="1"/>
  </r>
  <r>
    <s v="PID0398"/>
    <s v="Adult"/>
    <s v="South"/>
    <s v="Kerala"/>
    <n v="24000"/>
    <n v="17480.04"/>
    <n v="65"/>
    <s v="Female"/>
    <s v="A+"/>
    <b v="0"/>
    <b v="0"/>
    <b v="1"/>
    <x v="1"/>
    <s v="Engineer"/>
    <n v="12"/>
    <x v="0"/>
    <n v="23.030045351473927"/>
    <b v="0"/>
    <b v="0"/>
    <s v="Osteoarthritis"/>
    <s v="Recovered"/>
    <b v="1"/>
    <s v="UnitedHealthcare"/>
    <b v="0"/>
  </r>
  <r>
    <s v="PID0399"/>
    <s v="Adult"/>
    <s v="West"/>
    <s v="Maharashtra"/>
    <n v="60000"/>
    <n v="39419.75"/>
    <n v="89.7"/>
    <s v="Female"/>
    <s v="AB+"/>
    <b v="1"/>
    <b v="0"/>
    <b v="1"/>
    <x v="1"/>
    <s v="Junior Executive"/>
    <n v="15"/>
    <x v="0"/>
    <n v="30.320443482963768"/>
    <b v="1"/>
    <b v="1"/>
    <s v="Stroke"/>
    <s v="Critical"/>
    <b v="1"/>
    <s v="Cigna"/>
    <b v="1"/>
  </r>
  <r>
    <s v="PID0400"/>
    <s v="Adult"/>
    <s v="North"/>
    <s v="Uttar Pradesh"/>
    <n v="24000"/>
    <n v="20401.560000000001"/>
    <n v="72"/>
    <s v="Female"/>
    <s v="A-"/>
    <s v="No"/>
    <b v="0"/>
    <b v="1"/>
    <x v="0"/>
    <s v="Manager"/>
    <n v="3"/>
    <x v="3"/>
    <n v="26.1286108288576"/>
    <b v="0"/>
    <b v="0"/>
    <s v="Diabetes"/>
    <s v="Recovered"/>
    <b v="1"/>
    <s v="Cigna"/>
    <b v="0"/>
  </r>
  <r>
    <s v="PID0401"/>
    <s v="Senior"/>
    <s v="North"/>
    <s v="Uttar Pradesh"/>
    <n v="60000"/>
    <n v="31762.350000000002"/>
    <n v="46.9"/>
    <s v="Female"/>
    <s v="O-"/>
    <b v="1"/>
    <b v="1"/>
    <b v="1"/>
    <x v="6"/>
    <s v="Unemployed"/>
    <n v="2"/>
    <x v="1"/>
    <n v="20.844444444444445"/>
    <b v="0"/>
    <b v="0"/>
    <s v="Appendicitis"/>
    <s v="Critical"/>
    <b v="1"/>
    <s v="Cigna"/>
    <b v="0"/>
  </r>
  <r>
    <s v="PID0402"/>
    <s v="Adult"/>
    <s v="West"/>
    <s v="Maharashtra"/>
    <n v="250000"/>
    <n v="207131.6"/>
    <n v="87.8"/>
    <s v="Female"/>
    <s v="A-"/>
    <b v="1"/>
    <b v="0"/>
    <b v="1"/>
    <x v="0"/>
    <s v="Senior Executive"/>
    <n v="7"/>
    <x v="4"/>
    <n v="30.026332888752098"/>
    <b v="1"/>
    <b v="1"/>
    <s v="Diabetes"/>
    <s v="Ongoing Treatment"/>
    <b v="1"/>
    <s v="Medicare"/>
    <b v="0"/>
  </r>
  <r>
    <s v="PID0403"/>
    <s v="Middle-aged"/>
    <s v="South"/>
    <s v="Kerala"/>
    <n v="1600"/>
    <n v="1276.22"/>
    <n v="92.7"/>
    <s v="Male"/>
    <s v="A+"/>
    <b v="1"/>
    <b v="0"/>
    <b v="1"/>
    <x v="3"/>
    <s v="CEO"/>
    <n v="7"/>
    <x v="4"/>
    <n v="34.894463472467919"/>
    <b v="1"/>
    <b v="1"/>
    <s v="Heart Disease"/>
    <s v="Ongoing Treatment"/>
    <b v="1"/>
    <s v="Aetna"/>
    <b v="1"/>
  </r>
  <r>
    <s v="PID0404"/>
    <s v="Senior"/>
    <s v="South"/>
    <s v="Kerala"/>
    <n v="12000"/>
    <n v="8430.7800000000007"/>
    <n v="97.4"/>
    <s v="Male"/>
    <s v="O+"/>
    <b v="1"/>
    <b v="0"/>
    <b v="1"/>
    <x v="1"/>
    <s v="Junior Executive"/>
    <n v="7"/>
    <x v="4"/>
    <n v="34.924163648750408"/>
    <b v="1"/>
    <b v="1"/>
    <s v="Childbirth"/>
    <s v="Ongoing Treatment"/>
    <b v="1"/>
    <s v="Blue Cross"/>
    <b v="0"/>
  </r>
  <r>
    <s v="PID0405"/>
    <s v="Adult"/>
    <s v="South"/>
    <s v="Karnataka"/>
    <n v="32000"/>
    <n v="25608.2"/>
    <n v="58.1"/>
    <s v="Female"/>
    <s v="O+"/>
    <b v="1"/>
    <b v="0"/>
    <b v="1"/>
    <x v="3"/>
    <s v="Consultant"/>
    <n v="15"/>
    <x v="0"/>
    <n v="22.13839353757049"/>
    <b v="0"/>
    <b v="0"/>
    <s v="Fractured Arm"/>
    <s v="Ongoing Treatment"/>
    <b v="1"/>
    <s v="Blue Cross"/>
    <b v="0"/>
  </r>
  <r>
    <s v="PID0406"/>
    <s v="Adult"/>
    <s v="South"/>
    <s v="Karnataka"/>
    <n v="12000"/>
    <n v="0"/>
    <n v="86.9"/>
    <s v="Female"/>
    <s v="B+"/>
    <b v="0"/>
    <b v="0"/>
    <b v="0"/>
    <x v="2"/>
    <s v="Retail Worker"/>
    <n v="15"/>
    <x v="0"/>
    <n v="32.707290451277807"/>
    <b v="1"/>
    <b v="1"/>
    <s v="Fractured Leg"/>
    <s v="Critical"/>
    <b v="0"/>
    <n v="0"/>
    <b v="1"/>
  </r>
  <r>
    <s v="PID0407"/>
    <s v="Senior"/>
    <s v="North"/>
    <s v="Punjab"/>
    <n v="100"/>
    <n v="60.99"/>
    <n v="80.5"/>
    <s v="Male"/>
    <s v="AB+"/>
    <b v="0"/>
    <b v="1"/>
    <b v="1"/>
    <x v="0"/>
    <s v="Software Engineer"/>
    <n v="200"/>
    <x v="6"/>
    <n v="34.842451523545705"/>
    <b v="1"/>
    <b v="1"/>
    <s v="Childbirth"/>
    <s v="Critical"/>
    <b v="1"/>
    <s v="Aetna"/>
    <b v="1"/>
  </r>
  <r>
    <s v="PID0408"/>
    <s v="Middle-aged"/>
    <s v="East"/>
    <s v="West Bengal"/>
    <n v="24000"/>
    <n v="16421.2"/>
    <n v="74.099999999999994"/>
    <s v="Male"/>
    <s v="B+"/>
    <b v="0"/>
    <b v="0"/>
    <b v="1"/>
    <x v="0"/>
    <s v="Doctor"/>
    <n v="7"/>
    <x v="4"/>
    <n v="28.945312499999993"/>
    <b v="1"/>
    <b v="1"/>
    <s v="Diabetes"/>
    <s v="Ongoing Treatment"/>
    <b v="1"/>
    <s v="Blue Cross"/>
    <b v="1"/>
  </r>
  <r>
    <s v="PID0409"/>
    <s v="Senior"/>
    <s v="East"/>
    <s v="West Bengal"/>
    <n v="48000"/>
    <n v="0"/>
    <n v="84.6"/>
    <s v="Female"/>
    <s v="AB-"/>
    <b v="0"/>
    <b v="0"/>
    <b v="0"/>
    <x v="2"/>
    <s v="Clerical Staff"/>
    <n v="5"/>
    <x v="3"/>
    <n v="30.334540499838646"/>
    <b v="1"/>
    <b v="1"/>
    <s v="Fractured Arm"/>
    <s v="Critical"/>
    <b v="0"/>
    <n v="0"/>
    <b v="1"/>
  </r>
  <r>
    <s v="PID0410"/>
    <s v="Middle-aged"/>
    <s v="South"/>
    <s v="Karnataka"/>
    <n v="60000"/>
    <n v="0"/>
    <n v="87.2"/>
    <s v="Female"/>
    <s v="A+"/>
    <b v="0"/>
    <b v="1"/>
    <b v="0"/>
    <x v="4"/>
    <s v="CEO"/>
    <n v="20"/>
    <x v="0"/>
    <n v="33.226642280140219"/>
    <b v="1"/>
    <b v="1"/>
    <s v="Fractured Arm"/>
    <s v="Recovered"/>
    <b v="0"/>
    <n v="0"/>
    <b v="1"/>
  </r>
  <r>
    <s v="PID0411"/>
    <s v="Adult"/>
    <s v="North"/>
    <s v="Uttar Pradesh"/>
    <n v="800"/>
    <n v="401.91"/>
    <n v="87.6"/>
    <s v="Female"/>
    <s v="AB-"/>
    <b v="1"/>
    <b v="0"/>
    <b v="1"/>
    <x v="1"/>
    <s v="Engineer"/>
    <n v="0.5"/>
    <x v="1"/>
    <n v="31.789809841776744"/>
    <b v="1"/>
    <b v="1"/>
    <s v="Heart Disease"/>
    <s v="Ongoing Treatment"/>
    <b v="1"/>
    <s v="Cigna"/>
    <b v="1"/>
  </r>
  <r>
    <s v="PID0412"/>
    <s v="Middle-aged"/>
    <s v="South"/>
    <s v="Kerala"/>
    <n v="40000"/>
    <n v="0"/>
    <n v="86.3"/>
    <s v="Male"/>
    <s v="O+"/>
    <b v="0"/>
    <b v="0"/>
    <b v="0"/>
    <x v="1"/>
    <s v="Nurse"/>
    <n v="90"/>
    <x v="7"/>
    <n v="32.08655562165378"/>
    <b v="1"/>
    <b v="1"/>
    <s v="Diabetes"/>
    <s v="Recovered"/>
    <b v="0"/>
    <n v="0"/>
    <b v="1"/>
  </r>
  <r>
    <s v="PID0413"/>
    <s v="Senior"/>
    <s v="North"/>
    <s v="Punjab"/>
    <n v="72000"/>
    <n v="36270.04"/>
    <n v="73.400000000000006"/>
    <s v="Female"/>
    <s v="O+"/>
    <b v="0"/>
    <b v="0"/>
    <b v="1"/>
    <x v="1"/>
    <s v="Junior Executive"/>
    <n v="25"/>
    <x v="0"/>
    <n v="29.033661643131204"/>
    <b v="1"/>
    <b v="1"/>
    <s v="Fractured Leg"/>
    <s v="Recovered"/>
    <b v="1"/>
    <s v="Medicare"/>
    <b v="0"/>
  </r>
  <r>
    <s v="PID0414"/>
    <s v="Senior"/>
    <s v="East"/>
    <s v="West Bengal"/>
    <n v="60000"/>
    <n v="36798"/>
    <n v="55.9"/>
    <s v="Male"/>
    <s v="O+"/>
    <b v="0"/>
    <b v="0"/>
    <b v="1"/>
    <x v="4"/>
    <s v="Professor"/>
    <n v="40"/>
    <x v="2"/>
    <n v="24.194944598337951"/>
    <b v="0"/>
    <b v="0"/>
    <s v="Fractured Leg"/>
    <s v="Ongoing Treatment"/>
    <b v="1"/>
    <s v="Aetna"/>
    <b v="0"/>
  </r>
  <r>
    <s v="PID0415"/>
    <s v="Middle-aged"/>
    <s v="North"/>
    <s v="Uttar Pradesh"/>
    <n v="500"/>
    <n v="398.78"/>
    <n v="55"/>
    <s v="Female"/>
    <s v="AB-"/>
    <b v="1"/>
    <b v="0"/>
    <b v="1"/>
    <x v="1"/>
    <s v="Junior Executive"/>
    <n v="2"/>
    <x v="1"/>
    <n v="22.892819979188342"/>
    <b v="0"/>
    <b v="0"/>
    <s v="Prostate Cancer"/>
    <s v="Ongoing Treatment"/>
    <b v="1"/>
    <s v="Medicare"/>
    <b v="0"/>
  </r>
  <r>
    <s v="PID0416"/>
    <s v="Adult"/>
    <s v="East"/>
    <s v="West Bengal"/>
    <n v="32000"/>
    <n v="23542.2"/>
    <n v="86.7"/>
    <s v="Male"/>
    <s v="A+"/>
    <b v="0"/>
    <b v="1"/>
    <b v="1"/>
    <x v="2"/>
    <s v="Clerical Staff"/>
    <n v="15"/>
    <x v="0"/>
    <n v="32.632014754036661"/>
    <b v="1"/>
    <b v="1"/>
    <s v="Heart Disease"/>
    <s v="Recovered"/>
    <b v="1"/>
    <s v="Cigna"/>
    <b v="1"/>
  </r>
  <r>
    <s v="PID0417"/>
    <s v="Middle-aged"/>
    <s v="East"/>
    <s v="West Bengal"/>
    <n v="32000"/>
    <n v="20557.72"/>
    <n v="95.4"/>
    <s v="Female"/>
    <s v="O+"/>
    <b v="1"/>
    <b v="0"/>
    <b v="1"/>
    <x v="1"/>
    <s v="Nurse"/>
    <n v="9"/>
    <x v="4"/>
    <n v="31.875438537872967"/>
    <b v="1"/>
    <b v="1"/>
    <s v="Heart Attack"/>
    <s v="Critical"/>
    <b v="1"/>
    <s v="Aetna"/>
    <b v="1"/>
  </r>
  <r>
    <s v="PID0418"/>
    <s v="Adult"/>
    <s v="South"/>
    <s v="Tamil Nadu"/>
    <n v="90000"/>
    <n v="66424.05"/>
    <n v="68.7"/>
    <s v="Male"/>
    <s v="B+"/>
    <b v="0"/>
    <b v="0"/>
    <b v="1"/>
    <x v="1"/>
    <s v="Engineer"/>
    <n v="25"/>
    <x v="0"/>
    <n v="22.432653061224492"/>
    <b v="0"/>
    <b v="0"/>
    <s v="Prostate Cancer"/>
    <s v="Ongoing Treatment"/>
    <b v="1"/>
    <s v="UnitedHealthcare"/>
    <b v="0"/>
  </r>
  <r>
    <s v="PID0419"/>
    <s v="Middle-aged"/>
    <s v="South"/>
    <s v="Kerala"/>
    <n v="200000"/>
    <n v="114686.88"/>
    <n v="86.5"/>
    <s v="Male"/>
    <s v="AB+"/>
    <b v="1"/>
    <b v="0"/>
    <b v="1"/>
    <x v="0"/>
    <s v="Doctor"/>
    <n v="12"/>
    <x v="0"/>
    <n v="33.370626133251029"/>
    <b v="1"/>
    <b v="1"/>
    <s v="Osteoarthritis"/>
    <s v="Ongoing Treatment"/>
    <b v="1"/>
    <s v="Aetna"/>
    <b v="1"/>
  </r>
  <r>
    <s v="PID0420"/>
    <s v="Senior"/>
    <s v="West"/>
    <s v="Gujarat"/>
    <n v="240000"/>
    <n v="131303.88"/>
    <n v="92.2"/>
    <s v="Male"/>
    <s v="A-"/>
    <b v="0"/>
    <b v="0"/>
    <b v="1"/>
    <x v="0"/>
    <s v="Software Engineer"/>
    <n v="25"/>
    <x v="0"/>
    <n v="34.702096428168169"/>
    <b v="1"/>
    <b v="1"/>
    <s v="Prostate Cancer"/>
    <s v="Critical"/>
    <b v="1"/>
    <s v="Blue Cross"/>
    <b v="1"/>
  </r>
  <r>
    <s v="PID0421"/>
    <s v="Senior"/>
    <s v="West"/>
    <s v="Gujarat"/>
    <n v="45000"/>
    <n v="26761.53"/>
    <n v="72"/>
    <s v="Female"/>
    <s v="AB+"/>
    <b v="0"/>
    <b v="0"/>
    <b v="1"/>
    <x v="6"/>
    <s v="Unemployed"/>
    <n v="12"/>
    <x v="0"/>
    <n v="26.1286108288576"/>
    <b v="0"/>
    <b v="0"/>
    <s v="Stroke"/>
    <s v="Recovered"/>
    <b v="1"/>
    <s v="Aetna"/>
    <b v="0"/>
  </r>
  <r>
    <s v="PID0422"/>
    <s v="Middle-aged"/>
    <s v="South"/>
    <s v="Kerala"/>
    <n v="800"/>
    <n v="0"/>
    <n v="69.3"/>
    <s v="Female"/>
    <s v="A-"/>
    <b v="0"/>
    <b v="0"/>
    <b v="0"/>
    <x v="1"/>
    <s v="Teacher"/>
    <n v="20"/>
    <x v="0"/>
    <n v="28.844953173777309"/>
    <b v="1"/>
    <b v="1"/>
    <s v="Childbirth"/>
    <s v="Ongoing Treatment"/>
    <b v="0"/>
    <n v="0"/>
    <b v="1"/>
  </r>
  <r>
    <s v="PID0423"/>
    <s v="Middle-aged"/>
    <s v="South"/>
    <s v="Tamil Nadu"/>
    <n v="250000"/>
    <n v="160812.4"/>
    <n v="106.1"/>
    <s v="Female"/>
    <s v="A-"/>
    <b v="0"/>
    <b v="0"/>
    <b v="1"/>
    <x v="3"/>
    <s v="Scientist"/>
    <n v="5"/>
    <x v="3"/>
    <n v="33.113822914390937"/>
    <b v="1"/>
    <b v="1"/>
    <s v="Heart Attack"/>
    <s v="Recovered"/>
    <b v="1"/>
    <s v="Medicare"/>
    <b v="1"/>
  </r>
  <r>
    <s v="PID0424"/>
    <s v="Middle-aged"/>
    <s v="North"/>
    <s v="Punjab"/>
    <n v="800"/>
    <n v="411.18"/>
    <n v="86.3"/>
    <s v="Male"/>
    <s v="AB-"/>
    <b v="0"/>
    <b v="0"/>
    <b v="1"/>
    <x v="0"/>
    <s v="Software Engineer"/>
    <n v="5"/>
    <x v="3"/>
    <n v="34.569780483896807"/>
    <b v="1"/>
    <b v="1"/>
    <s v="Cancer"/>
    <s v="Critical"/>
    <b v="1"/>
    <s v="UnitedHealthcare"/>
    <b v="1"/>
  </r>
  <r>
    <s v="PID0425"/>
    <s v="Adult"/>
    <s v="West"/>
    <s v="Maharashtra"/>
    <n v="45000"/>
    <n v="33185.19"/>
    <n v="60.9"/>
    <s v="Male"/>
    <s v="B+"/>
    <b v="1"/>
    <s v="No"/>
    <b v="1"/>
    <x v="0"/>
    <s v="Doctor"/>
    <n v="12"/>
    <x v="0"/>
    <n v="22.369146005509645"/>
    <b v="0"/>
    <b v="0"/>
    <s v="Appendicitis"/>
    <s v="Recovered"/>
    <b v="1"/>
    <s v="Aetna"/>
    <b v="0"/>
  </r>
  <r>
    <s v="PID0426"/>
    <s v="Middle-aged"/>
    <s v="South"/>
    <s v="Kerala"/>
    <n v="800"/>
    <n v="0"/>
    <n v="77.599999999999994"/>
    <s v="Female"/>
    <s v="O+"/>
    <b v="1"/>
    <b v="1"/>
    <b v="0"/>
    <x v="0"/>
    <s v="Senior Executive"/>
    <n v="9"/>
    <x v="4"/>
    <n v="34.033595017762373"/>
    <b v="1"/>
    <b v="1"/>
    <s v="Hypertension"/>
    <s v="Critical"/>
    <b v="0"/>
    <n v="0"/>
    <b v="0"/>
  </r>
  <r>
    <s v="PID0427"/>
    <s v="Adult"/>
    <s v="North"/>
    <s v="Uttar Pradesh"/>
    <n v="40000"/>
    <n v="24492.959999999999"/>
    <n v="66"/>
    <s v="Female"/>
    <s v="B+"/>
    <b v="0"/>
    <b v="0"/>
    <b v="1"/>
    <x v="1"/>
    <s v="Teacher"/>
    <n v="3"/>
    <x v="3"/>
    <n v="22.309356408869661"/>
    <b v="0"/>
    <b v="0"/>
    <s v="Hypertension"/>
    <s v="Ongoing Treatment"/>
    <b v="1"/>
    <s v="Blue Cross"/>
    <b v="0"/>
  </r>
  <r>
    <s v="PID0428"/>
    <s v="Middle-aged"/>
    <s v="East"/>
    <s v="West Bengal"/>
    <n v="3000"/>
    <n v="2095.89"/>
    <n v="83.6"/>
    <s v="Female"/>
    <s v="A+"/>
    <b v="0"/>
    <b v="0"/>
    <b v="1"/>
    <x v="0"/>
    <s v="Manager"/>
    <n v="5"/>
    <x v="3"/>
    <n v="34.352399737015119"/>
    <b v="1"/>
    <b v="1"/>
    <s v="Diabetes"/>
    <s v="Ongoing Treatment"/>
    <b v="1"/>
    <s v="Aetna"/>
    <b v="1"/>
  </r>
  <r>
    <s v="PID0429"/>
    <s v="Senior"/>
    <s v="North"/>
    <s v="Punjab"/>
    <n v="40000"/>
    <n v="33618.6"/>
    <n v="58.9"/>
    <s v="Male"/>
    <s v="AB+"/>
    <b v="0"/>
    <b v="0"/>
    <b v="1"/>
    <x v="3"/>
    <s v="Scientist"/>
    <n v="2"/>
    <x v="1"/>
    <n v="22.168692837517408"/>
    <b v="0"/>
    <b v="0"/>
    <s v="Fractured Leg"/>
    <s v="Recovered"/>
    <b v="1"/>
    <s v="UnitedHealthcare"/>
    <b v="0"/>
  </r>
  <r>
    <s v="PID0430"/>
    <s v="Middle-aged"/>
    <s v="South"/>
    <s v="Tamil Nadu"/>
    <n v="72000"/>
    <n v="58499.199999999997"/>
    <n v="79"/>
    <s v="Female"/>
    <s v="B-"/>
    <b v="0"/>
    <b v="0"/>
    <b v="1"/>
    <x v="0"/>
    <s v="Senior Executive"/>
    <n v="5"/>
    <x v="3"/>
    <n v="29.372397382510414"/>
    <b v="1"/>
    <b v="1"/>
    <s v="Heart Attack"/>
    <s v="Ongoing Treatment"/>
    <b v="1"/>
    <s v="Blue Cross"/>
    <b v="1"/>
  </r>
  <r>
    <s v="PID0431"/>
    <s v="Middle-aged"/>
    <s v="East"/>
    <s v="West Bengal"/>
    <n v="12000"/>
    <n v="6952.4400000000005"/>
    <n v="98.2"/>
    <s v="Male"/>
    <s v="O-"/>
    <b v="0"/>
    <b v="0"/>
    <b v="1"/>
    <x v="2"/>
    <s v="Retail Worker"/>
    <n v="120"/>
    <x v="6"/>
    <n v="31.34476044559354"/>
    <b v="1"/>
    <b v="1"/>
    <s v="Kidney Stones"/>
    <s v="Ongoing Treatment"/>
    <b v="1"/>
    <s v="Cigna"/>
    <b v="0"/>
  </r>
  <r>
    <s v="PID0432"/>
    <s v="Adult"/>
    <s v="North"/>
    <s v="Uttar Pradesh"/>
    <n v="54000"/>
    <n v="34491.06"/>
    <n v="74.7"/>
    <s v="Female"/>
    <s v="A-"/>
    <b v="0"/>
    <b v="0"/>
    <b v="1"/>
    <x v="1"/>
    <s v="Junior Executive"/>
    <n v="0.5"/>
    <x v="1"/>
    <n v="24.673008323424494"/>
    <b v="0"/>
    <b v="0"/>
    <s v="Prostate Cancer"/>
    <s v="Ongoing Treatment"/>
    <b v="1"/>
    <s v="Aetna"/>
    <b v="0"/>
  </r>
  <r>
    <s v="PID0433"/>
    <s v="Middle-aged"/>
    <s v="South"/>
    <s v="Kerala"/>
    <n v="45000"/>
    <n v="24593.67"/>
    <n v="80.400000000000006"/>
    <s v="Female"/>
    <s v="O-"/>
    <b v="0"/>
    <b v="0"/>
    <b v="1"/>
    <x v="5"/>
    <s v="Unemployed"/>
    <n v="200"/>
    <x v="6"/>
    <n v="29.531680440771357"/>
    <b v="1"/>
    <b v="1"/>
    <s v="Heart Disease"/>
    <s v="Critical"/>
    <b v="1"/>
    <s v="Blue Cross"/>
    <b v="1"/>
  </r>
  <r>
    <s v="PID0434"/>
    <s v="Middle-aged"/>
    <s v="South"/>
    <s v="Karnataka"/>
    <n v="100"/>
    <n v="52.32"/>
    <n v="60.8"/>
    <s v="Female"/>
    <s v="O-"/>
    <b v="0"/>
    <b v="1"/>
    <b v="1"/>
    <x v="1"/>
    <s v="Teacher"/>
    <n v="12"/>
    <x v="0"/>
    <n v="25.636700961376285"/>
    <b v="0"/>
    <b v="0"/>
    <s v="Diabetes"/>
    <s v="Critical"/>
    <b v="1"/>
    <s v="Cigna"/>
    <b v="0"/>
  </r>
  <r>
    <s v="PID0435"/>
    <s v="Middle-aged"/>
    <s v="West"/>
    <s v="Gujarat"/>
    <n v="24000"/>
    <n v="18705.88"/>
    <n v="56"/>
    <s v="Male"/>
    <s v="B+"/>
    <b v="0"/>
    <b v="0"/>
    <b v="1"/>
    <x v="2"/>
    <s v="Retail Worker"/>
    <n v="12"/>
    <x v="0"/>
    <n v="21.338210638622158"/>
    <b v="0"/>
    <b v="0"/>
    <s v="Cancer"/>
    <s v="Critical"/>
    <b v="1"/>
    <s v="Aetna"/>
    <b v="0"/>
  </r>
  <r>
    <s v="PID0436"/>
    <s v="Adult"/>
    <s v="West"/>
    <s v="Gujarat"/>
    <n v="18000"/>
    <n v="13355.46"/>
    <n v="74.400000000000006"/>
    <s v="Female"/>
    <s v="A-"/>
    <b v="0"/>
    <b v="0"/>
    <b v="1"/>
    <x v="0"/>
    <s v="Manager"/>
    <n v="5"/>
    <x v="3"/>
    <n v="29.062499999999996"/>
    <b v="1"/>
    <b v="1"/>
    <s v="Kidney Stones"/>
    <s v="Critical"/>
    <b v="1"/>
    <s v="Cigna"/>
    <b v="0"/>
  </r>
  <r>
    <s v="PID0437"/>
    <s v="Senior"/>
    <s v="South"/>
    <s v="Kerala"/>
    <n v="54000"/>
    <n v="27150.75"/>
    <n v="63.4"/>
    <s v="Male"/>
    <s v="AB+"/>
    <b v="0"/>
    <b v="0"/>
    <b v="1"/>
    <x v="0"/>
    <s v="Manager"/>
    <n v="200"/>
    <x v="6"/>
    <n v="23.287419651056016"/>
    <b v="0"/>
    <b v="0"/>
    <s v="Fractured Arm"/>
    <s v="Ongoing Treatment"/>
    <b v="1"/>
    <s v="Aetna"/>
    <b v="0"/>
  </r>
  <r>
    <s v="PID0438"/>
    <s v="Senior"/>
    <s v="North"/>
    <s v="Punjab"/>
    <n v="500"/>
    <n v="393.88"/>
    <n v="86"/>
    <s v="Male"/>
    <s v="O+"/>
    <b v="0"/>
    <b v="1"/>
    <b v="1"/>
    <x v="4"/>
    <s v="CEO"/>
    <n v="3"/>
    <x v="3"/>
    <n v="32.769394909312595"/>
    <b v="1"/>
    <b v="1"/>
    <s v="Kidney Stones"/>
    <s v="Ongoing Treatment"/>
    <b v="1"/>
    <s v="Medicare"/>
    <b v="1"/>
  </r>
  <r>
    <s v="PID0439"/>
    <s v="Senior"/>
    <s v="South"/>
    <s v="Karnataka"/>
    <n v="48000"/>
    <n v="33606.400000000001"/>
    <n v="78.8"/>
    <s v="Female"/>
    <s v="B-"/>
    <b v="0"/>
    <b v="0"/>
    <b v="1"/>
    <x v="1"/>
    <s v="Nurse"/>
    <n v="150"/>
    <x v="6"/>
    <n v="30.781249999999993"/>
    <b v="1"/>
    <b v="1"/>
    <s v="Diabetes"/>
    <s v="Ongoing Treatment"/>
    <b v="1"/>
    <s v="Cigna"/>
    <b v="0"/>
  </r>
  <r>
    <s v="PID0440"/>
    <s v="Middle-aged"/>
    <s v="West"/>
    <s v="Gujarat"/>
    <n v="72000"/>
    <n v="36669.199999999997"/>
    <n v="74.599999999999994"/>
    <s v="Male"/>
    <s v="O-"/>
    <b v="0"/>
    <b v="1"/>
    <b v="1"/>
    <x v="3"/>
    <s v="Consultant"/>
    <n v="25"/>
    <x v="0"/>
    <n v="25.512123388393011"/>
    <b v="0"/>
    <b v="0"/>
    <s v="Stroke"/>
    <s v="Recovered"/>
    <b v="1"/>
    <s v="Cigna"/>
    <b v="0"/>
  </r>
  <r>
    <s v="PID0441"/>
    <s v="Senior"/>
    <s v="South"/>
    <s v="Tamil Nadu"/>
    <n v="200"/>
    <n v="101.26"/>
    <n v="88.5"/>
    <s v="Female"/>
    <s v="AB-"/>
    <b v="0"/>
    <b v="0"/>
    <b v="1"/>
    <x v="0"/>
    <s v="Senior Executive"/>
    <n v="4"/>
    <x v="3"/>
    <n v="34.570312499999993"/>
    <b v="1"/>
    <b v="1"/>
    <s v="Fractured Arm"/>
    <s v="Ongoing Treatment"/>
    <b v="1"/>
    <s v="Blue Cross"/>
    <b v="0"/>
  </r>
  <r>
    <s v="PID0442"/>
    <s v="Middle-aged"/>
    <s v="South"/>
    <s v="Karnataka"/>
    <n v="20000"/>
    <n v="10124.379999999999"/>
    <n v="59.1"/>
    <s v="Male"/>
    <s v="B-"/>
    <b v="0"/>
    <b v="0"/>
    <b v="1"/>
    <x v="1"/>
    <s v="Nurse"/>
    <n v="12"/>
    <x v="0"/>
    <n v="20.692552781765347"/>
    <b v="0"/>
    <b v="0"/>
    <s v="Diabetes"/>
    <s v="Recovered"/>
    <b v="1"/>
    <s v="UnitedHealthcare"/>
    <b v="0"/>
  </r>
  <r>
    <s v="PID0443"/>
    <s v="Adult"/>
    <s v="North"/>
    <s v="Uttar Pradesh"/>
    <n v="60000"/>
    <n v="37390.25"/>
    <n v="72.900000000000006"/>
    <s v="Male"/>
    <s v="B-"/>
    <b v="0"/>
    <b v="0"/>
    <b v="1"/>
    <x v="6"/>
    <s v="Unemployed"/>
    <n v="1"/>
    <x v="1"/>
    <n v="25.524316375477053"/>
    <b v="0"/>
    <b v="0"/>
    <s v="Fractured Leg"/>
    <s v="Ongoing Treatment"/>
    <b v="1"/>
    <s v="Aetna"/>
    <b v="0"/>
  </r>
  <r>
    <s v="PID0444"/>
    <s v="Middle-aged"/>
    <s v="North"/>
    <s v="Punjab"/>
    <n v="45000"/>
    <n v="39564"/>
    <n v="83"/>
    <s v="Male"/>
    <s v="B+"/>
    <b v="0"/>
    <b v="0"/>
    <b v="1"/>
    <x v="6"/>
    <s v="Unemployed"/>
    <n v="2"/>
    <x v="1"/>
    <n v="31.239414355075468"/>
    <b v="1"/>
    <b v="1"/>
    <s v="Diabetes"/>
    <s v="Critical"/>
    <b v="1"/>
    <s v="Blue Cross"/>
    <b v="1"/>
  </r>
  <r>
    <s v="PID0445"/>
    <s v="Adult"/>
    <s v="North"/>
    <s v="Punjab"/>
    <n v="24000"/>
    <n v="14404.98"/>
    <n v="69.2"/>
    <s v="Female"/>
    <s v="A+"/>
    <b v="0"/>
    <b v="1"/>
    <b v="1"/>
    <x v="5"/>
    <s v="Farmer"/>
    <n v="20"/>
    <x v="0"/>
    <n v="26.696500906600825"/>
    <b v="0"/>
    <b v="0"/>
    <s v="Prostate Cancer"/>
    <s v="Critical"/>
    <b v="1"/>
    <s v="UnitedHealthcare"/>
    <b v="0"/>
  </r>
  <r>
    <s v="PID0446"/>
    <s v="Senior"/>
    <s v="North"/>
    <s v="Uttar Pradesh"/>
    <n v="15000"/>
    <n v="9615.15"/>
    <n v="77.7"/>
    <s v="Female"/>
    <s v="O+"/>
    <b v="0"/>
    <b v="0"/>
    <b v="1"/>
    <x v="2"/>
    <s v="Clerical Staff"/>
    <n v="0.5"/>
    <x v="1"/>
    <n v="30.734543728491751"/>
    <b v="1"/>
    <b v="1"/>
    <s v="Fractured Leg"/>
    <s v="Recovered"/>
    <b v="1"/>
    <s v="Aetna"/>
    <b v="1"/>
  </r>
  <r>
    <s v="PID0447"/>
    <s v="Adult"/>
    <s v="South"/>
    <s v="Kerala"/>
    <n v="250000"/>
    <n v="166346.30000000002"/>
    <n v="89.9"/>
    <s v="Female"/>
    <s v="A+"/>
    <b v="0"/>
    <b v="0"/>
    <b v="1"/>
    <x v="1"/>
    <s v="Junior Executive"/>
    <n v="7"/>
    <x v="4"/>
    <n v="33.836425909894992"/>
    <b v="1"/>
    <b v="1"/>
    <s v="Heart Attack"/>
    <s v="Critical"/>
    <b v="1"/>
    <s v="Aetna"/>
    <b v="1"/>
  </r>
  <r>
    <s v="PID0448"/>
    <s v="Adult"/>
    <s v="North"/>
    <s v="Uttar Pradesh"/>
    <n v="24000"/>
    <n v="21098.2"/>
    <n v="84.7"/>
    <s v="Female"/>
    <s v="O+"/>
    <b v="0"/>
    <b v="0"/>
    <b v="1"/>
    <x v="0"/>
    <s v="Software Engineer"/>
    <n v="1"/>
    <x v="1"/>
    <n v="31.491671624033319"/>
    <b v="1"/>
    <b v="1"/>
    <s v="Prostate Cancer"/>
    <s v="Critical"/>
    <b v="1"/>
    <s v="Medicare"/>
    <b v="1"/>
  </r>
  <r>
    <s v="PID0449"/>
    <s v="Senior"/>
    <s v="North"/>
    <s v="Punjab"/>
    <n v="250000"/>
    <n v="185578.5"/>
    <n v="74.599999999999994"/>
    <s v="Male"/>
    <s v="B+"/>
    <b v="0"/>
    <b v="0"/>
    <b v="1"/>
    <x v="1"/>
    <s v="Nurse"/>
    <n v="2"/>
    <x v="1"/>
    <n v="29.508326411138796"/>
    <b v="1"/>
    <b v="1"/>
    <s v="Fractured Leg"/>
    <s v="Critical"/>
    <b v="1"/>
    <s v="Cigna"/>
    <b v="0"/>
  </r>
  <r>
    <s v="PID0450"/>
    <s v="Middle-aged"/>
    <s v="West"/>
    <s v="Maharashtra"/>
    <n v="300000"/>
    <n v="0"/>
    <n v="93.5"/>
    <s v="Female"/>
    <s v="A-"/>
    <b v="0"/>
    <b v="0"/>
    <b v="0"/>
    <x v="2"/>
    <s v="Retail Worker"/>
    <n v="15"/>
    <x v="0"/>
    <n v="33.127834467120188"/>
    <b v="1"/>
    <b v="1"/>
    <s v="Fractured Leg"/>
    <s v="Critical"/>
    <b v="0"/>
    <n v="0"/>
    <b v="1"/>
  </r>
  <r>
    <s v="PID0451"/>
    <s v="Adult"/>
    <s v="East"/>
    <s v="West Bengal"/>
    <n v="18000"/>
    <n v="15254.939999999999"/>
    <n v="83.6"/>
    <s v="Female"/>
    <s v="AB-"/>
    <b v="1"/>
    <b v="0"/>
    <b v="1"/>
    <x v="1"/>
    <s v="Teacher"/>
    <n v="12"/>
    <x v="0"/>
    <n v="31.082688875669248"/>
    <b v="1"/>
    <b v="1"/>
    <s v="Hypertension"/>
    <s v="Critical"/>
    <b v="1"/>
    <s v="Cigna"/>
    <b v="0"/>
  </r>
  <r>
    <s v="PID0452"/>
    <s v="Adult"/>
    <s v="South"/>
    <s v="Karnataka"/>
    <n v="3000"/>
    <n v="2236.71"/>
    <n v="69.3"/>
    <s v="Female"/>
    <s v="O+"/>
    <b v="0"/>
    <b v="1"/>
    <b v="1"/>
    <x v="3"/>
    <s v="Scientist"/>
    <n v="2"/>
    <x v="1"/>
    <n v="24.553571428571431"/>
    <b v="0"/>
    <b v="0"/>
    <s v="Cancer"/>
    <s v="Recovered"/>
    <b v="1"/>
    <s v="Blue Cross"/>
    <b v="0"/>
  </r>
  <r>
    <s v="PID0453"/>
    <s v="Adult"/>
    <s v="North"/>
    <s v="Uttar Pradesh"/>
    <n v="18000"/>
    <n v="0"/>
    <n v="72"/>
    <s v="Male"/>
    <s v="B-"/>
    <b v="0"/>
    <b v="1"/>
    <b v="0"/>
    <x v="6"/>
    <s v="Unemployed"/>
    <n v="2"/>
    <x v="1"/>
    <n v="24.056934745564501"/>
    <b v="0"/>
    <b v="0"/>
    <s v="Fractured Arm"/>
    <s v="Ongoing Treatment"/>
    <b v="0"/>
    <n v="0"/>
    <b v="0"/>
  </r>
  <r>
    <s v="PID0454"/>
    <s v="Middle-aged"/>
    <s v="South"/>
    <s v="Karnataka"/>
    <n v="32000"/>
    <n v="18500.68"/>
    <n v="84.8"/>
    <s v="Male"/>
    <s v="AB-"/>
    <b v="0"/>
    <b v="1"/>
    <b v="1"/>
    <x v="1"/>
    <s v="Teacher"/>
    <n v="25"/>
    <x v="0"/>
    <n v="26.764297437192273"/>
    <b v="0"/>
    <b v="0"/>
    <s v="Childbirth"/>
    <s v="Ongoing Treatment"/>
    <b v="1"/>
    <s v="Cigna"/>
    <b v="0"/>
  </r>
  <r>
    <s v="PID0455"/>
    <s v="Young Adult"/>
    <s v="South"/>
    <s v="Kerala"/>
    <n v="100"/>
    <n v="73.209999999999994"/>
    <n v="97.4"/>
    <s v="Female"/>
    <s v="AB-"/>
    <s v="No"/>
    <s v="No"/>
    <b v="1"/>
    <x v="2"/>
    <s v="Retail Worker"/>
    <n v="12"/>
    <x v="0"/>
    <n v="32.923201730665227"/>
    <b v="1"/>
    <b v="1"/>
    <s v="Fractured Arm"/>
    <s v="Recovered"/>
    <b v="1"/>
    <s v="Cigna"/>
    <b v="1"/>
  </r>
  <r>
    <s v="PID0456"/>
    <s v="Middle-aged"/>
    <s v="South"/>
    <s v="Tamil Nadu"/>
    <n v="54000"/>
    <n v="0"/>
    <n v="89.3"/>
    <s v="Male"/>
    <s v="O+"/>
    <b v="0"/>
    <b v="0"/>
    <b v="0"/>
    <x v="3"/>
    <s v="CEO"/>
    <n v="4"/>
    <x v="3"/>
    <n v="32.800734618916437"/>
    <b v="1"/>
    <b v="1"/>
    <s v="Cancer"/>
    <s v="Recovered"/>
    <b v="0"/>
    <n v="0"/>
    <b v="0"/>
  </r>
  <r>
    <s v="PID0457"/>
    <s v="Middle-aged"/>
    <s v="East"/>
    <s v="West Bengal"/>
    <n v="800"/>
    <n v="565.26"/>
    <n v="69.5"/>
    <s v="Female"/>
    <s v="AB-"/>
    <b v="1"/>
    <b v="0"/>
    <b v="1"/>
    <x v="1"/>
    <s v="Engineer"/>
    <n v="2"/>
    <x v="1"/>
    <n v="25.221367397300046"/>
    <b v="0"/>
    <b v="0"/>
    <s v="Fractured Arm"/>
    <s v="Recovered"/>
    <b v="1"/>
    <s v="Aetna"/>
    <b v="0"/>
  </r>
  <r>
    <s v="PID0458"/>
    <s v="Adult"/>
    <s v="North"/>
    <s v="Uttar Pradesh"/>
    <n v="72000"/>
    <n v="45460.44"/>
    <n v="87.7"/>
    <s v="Female"/>
    <s v="O-"/>
    <b v="0"/>
    <b v="0"/>
    <b v="1"/>
    <x v="1"/>
    <s v="Junior Executive"/>
    <n v="2"/>
    <x v="1"/>
    <n v="31.826099579039052"/>
    <b v="1"/>
    <b v="1"/>
    <s v="Childbirth"/>
    <s v="Ongoing Treatment"/>
    <b v="1"/>
    <s v="UnitedHealthcare"/>
    <b v="1"/>
  </r>
  <r>
    <s v="PID0459"/>
    <s v="Senior"/>
    <s v="South"/>
    <s v="Karnataka"/>
    <n v="40000"/>
    <n v="21188.600000000002"/>
    <n v="81.2"/>
    <s v="Male"/>
    <s v="B-"/>
    <b v="0"/>
    <b v="0"/>
    <b v="1"/>
    <x v="1"/>
    <s v="Junior Executive"/>
    <n v="25"/>
    <x v="0"/>
    <n v="33.798126951092605"/>
    <b v="1"/>
    <b v="1"/>
    <s v="Heart Attack"/>
    <s v="Recovered"/>
    <b v="1"/>
    <s v="Blue Cross"/>
    <b v="1"/>
  </r>
  <r>
    <s v="PID0460"/>
    <s v="Adult"/>
    <s v="West"/>
    <s v="Gujarat"/>
    <n v="40000"/>
    <n v="35616"/>
    <n v="95.7"/>
    <s v="Male"/>
    <s v="A-"/>
    <b v="0"/>
    <b v="0"/>
    <b v="1"/>
    <x v="0"/>
    <s v="Manager"/>
    <n v="20"/>
    <x v="0"/>
    <n v="31.609195402298852"/>
    <b v="1"/>
    <b v="1"/>
    <s v="Kidney Stones"/>
    <s v="Recovered"/>
    <b v="1"/>
    <s v="UnitedHealthcare"/>
    <b v="0"/>
  </r>
  <r>
    <s v="PID0461"/>
    <s v="Middle-aged"/>
    <s v="North"/>
    <s v="Uttar Pradesh"/>
    <n v="32000"/>
    <n v="0"/>
    <n v="54.9"/>
    <s v="Male"/>
    <s v="AB+"/>
    <b v="0"/>
    <b v="0"/>
    <b v="0"/>
    <x v="3"/>
    <s v="Scientist"/>
    <n v="1"/>
    <x v="1"/>
    <n v="20.919067215363508"/>
    <b v="0"/>
    <b v="0"/>
    <s v="Childbirth"/>
    <s v="Recovered"/>
    <b v="0"/>
    <n v="0"/>
    <s v="No"/>
  </r>
  <r>
    <s v="PID0462"/>
    <s v="Adult"/>
    <s v="South"/>
    <s v="Karnataka"/>
    <n v="54000"/>
    <n v="27921.96"/>
    <n v="89.1"/>
    <s v="Female"/>
    <s v="O+"/>
    <b v="0"/>
    <b v="0"/>
    <b v="1"/>
    <x v="1"/>
    <s v="Nurse"/>
    <n v="25"/>
    <x v="0"/>
    <n v="30.830449826989621"/>
    <b v="1"/>
    <b v="1"/>
    <s v="Prostate Cancer"/>
    <s v="Critical"/>
    <b v="1"/>
    <s v="Blue Cross"/>
    <b v="0"/>
  </r>
  <r>
    <s v="PID0463"/>
    <s v="Middle-aged"/>
    <s v="East"/>
    <s v="West Bengal"/>
    <n v="40000"/>
    <n v="23114.3"/>
    <n v="86.6"/>
    <s v="Male"/>
    <s v="B-"/>
    <b v="0"/>
    <b v="0"/>
    <b v="1"/>
    <x v="2"/>
    <s v="Retail Worker"/>
    <n v="7"/>
    <x v="4"/>
    <n v="29.27257977285019"/>
    <b v="1"/>
    <b v="1"/>
    <s v="Stroke"/>
    <s v="Ongoing Treatment"/>
    <b v="1"/>
    <s v="Aetna"/>
    <b v="1"/>
  </r>
  <r>
    <s v="PID0464"/>
    <s v="Senior"/>
    <s v="South"/>
    <s v="Kerala"/>
    <n v="800"/>
    <n v="0"/>
    <n v="88.4"/>
    <s v="Female"/>
    <s v="O+"/>
    <b v="0"/>
    <b v="0"/>
    <b v="0"/>
    <x v="0"/>
    <s v="Doctor"/>
    <n v="12"/>
    <x v="0"/>
    <n v="32.470156106519745"/>
    <b v="1"/>
    <b v="1"/>
    <s v="Cancer"/>
    <s v="Recovered"/>
    <b v="0"/>
    <n v="0"/>
    <b v="0"/>
  </r>
  <r>
    <s v="PID0465"/>
    <s v="Adult"/>
    <s v="West"/>
    <s v="Maharashtra"/>
    <n v="32000"/>
    <n v="26512.240000000002"/>
    <n v="84.7"/>
    <s v="Male"/>
    <s v="A-"/>
    <b v="0"/>
    <b v="1"/>
    <b v="1"/>
    <x v="1"/>
    <s v="Engineer"/>
    <n v="7"/>
    <x v="4"/>
    <n v="30.00992063492064"/>
    <s v="Yes"/>
    <b v="1"/>
    <s v="Heart Disease"/>
    <s v="Recovered"/>
    <b v="1"/>
    <s v="UnitedHealthcare"/>
    <s v="Yes"/>
  </r>
  <r>
    <s v="PID0466"/>
    <s v="Senior"/>
    <s v="South"/>
    <s v="Kerala"/>
    <n v="12000"/>
    <n v="0"/>
    <n v="74.8"/>
    <s v="Female"/>
    <s v="B-"/>
    <b v="0"/>
    <b v="1"/>
    <b v="0"/>
    <x v="3"/>
    <s v="Consultant"/>
    <n v="9"/>
    <x v="4"/>
    <n v="31.134235171696144"/>
    <b v="1"/>
    <b v="1"/>
    <s v="Stroke"/>
    <s v="Ongoing Treatment"/>
    <b v="0"/>
    <n v="0"/>
    <b v="1"/>
  </r>
  <r>
    <s v="PID0467"/>
    <s v="Senior"/>
    <s v="West"/>
    <s v="Maharashtra"/>
    <n v="40000"/>
    <n v="0"/>
    <n v="85.2"/>
    <s v="Male"/>
    <s v="O-"/>
    <b v="1"/>
    <b v="1"/>
    <b v="0"/>
    <x v="0"/>
    <s v="Senior Executive"/>
    <n v="7"/>
    <x v="4"/>
    <n v="33.701198528539216"/>
    <b v="1"/>
    <b v="1"/>
    <s v="Hypertension"/>
    <s v="Ongoing Treatment"/>
    <b v="0"/>
    <n v="0"/>
    <b v="0"/>
  </r>
  <r>
    <s v="PID0468"/>
    <s v="Young Adult"/>
    <s v="North"/>
    <s v="Punjab"/>
    <n v="21000"/>
    <n v="13118.279999999999"/>
    <n v="93.5"/>
    <s v="Female"/>
    <s v="B-"/>
    <b v="1"/>
    <b v="1"/>
    <b v="1"/>
    <x v="1"/>
    <s v="Nurse"/>
    <n v="5"/>
    <x v="3"/>
    <n v="32.352941176470594"/>
    <b v="1"/>
    <b v="1"/>
    <s v="Stroke"/>
    <s v="Critical"/>
    <b v="1"/>
    <s v="Aetna"/>
    <b v="0"/>
  </r>
  <r>
    <s v="PID0469"/>
    <s v="Young Adult"/>
    <s v="East"/>
    <s v="West Bengal"/>
    <n v="3000"/>
    <n v="2092.17"/>
    <n v="63.4"/>
    <s v="Female"/>
    <s v="B-"/>
    <b v="0"/>
    <b v="1"/>
    <b v="1"/>
    <x v="1"/>
    <s v="Teacher"/>
    <n v="3"/>
    <x v="3"/>
    <n v="21.93771626297578"/>
    <b v="0"/>
    <b v="0"/>
    <s v="Hypertension"/>
    <s v="Critical"/>
    <b v="1"/>
    <s v="Cigna"/>
    <b v="0"/>
  </r>
  <r>
    <s v="PID0470"/>
    <s v="Senior"/>
    <s v="North"/>
    <s v="Punjab"/>
    <n v="75000"/>
    <n v="38626.699999999997"/>
    <n v="91.5"/>
    <s v="Male"/>
    <s v="A-"/>
    <b v="1"/>
    <b v="1"/>
    <b v="1"/>
    <x v="4"/>
    <s v="CEO"/>
    <n v="12"/>
    <x v="0"/>
    <n v="34.438631487824161"/>
    <b v="1"/>
    <b v="1"/>
    <s v="Appendicitis"/>
    <s v="Recovered"/>
    <b v="1"/>
    <s v="Medicare"/>
    <b v="1"/>
  </r>
  <r>
    <s v="PID0471"/>
    <s v="Young Adult"/>
    <s v="East"/>
    <s v="West Bengal"/>
    <n v="800"/>
    <n v="628.30999999999995"/>
    <n v="93.4"/>
    <s v="Male"/>
    <s v="O+"/>
    <b v="1"/>
    <b v="1"/>
    <b v="1"/>
    <x v="3"/>
    <s v="CEO"/>
    <n v="15"/>
    <x v="0"/>
    <n v="31.941452070722622"/>
    <b v="1"/>
    <b v="1"/>
    <s v="Stroke"/>
    <s v="Recovered"/>
    <b v="1"/>
    <s v="UnitedHealthcare"/>
    <b v="0"/>
  </r>
  <r>
    <s v="PID0472"/>
    <s v="Middle-aged"/>
    <s v="South"/>
    <s v="Kerala"/>
    <n v="75000"/>
    <n v="0"/>
    <n v="52.2"/>
    <s v="Female"/>
    <s v="B-"/>
    <b v="0"/>
    <b v="1"/>
    <b v="0"/>
    <x v="1"/>
    <s v="Junior Executive"/>
    <n v="200"/>
    <x v="6"/>
    <n v="20.390624999999996"/>
    <b v="0"/>
    <b v="0"/>
    <s v="Kidney Stones"/>
    <s v="Critical"/>
    <b v="0"/>
    <n v="0"/>
    <b v="0"/>
  </r>
  <r>
    <s v="PID0473"/>
    <s v="Middle-aged"/>
    <s v="South"/>
    <s v="Karnataka"/>
    <n v="20000"/>
    <n v="15777.76"/>
    <n v="92.6"/>
    <s v="Female"/>
    <s v="O-"/>
    <b v="0"/>
    <b v="0"/>
    <b v="1"/>
    <x v="3"/>
    <s v="CEO"/>
    <n v="5"/>
    <x v="3"/>
    <n v="34.012855831037648"/>
    <b v="1"/>
    <b v="1"/>
    <s v="Fractured Arm"/>
    <s v="Ongoing Treatment"/>
    <b v="1"/>
    <s v="UnitedHealthcare"/>
    <b v="0"/>
  </r>
  <r>
    <s v="PID0474"/>
    <s v="Middle-aged"/>
    <s v="North"/>
    <s v="Punjab"/>
    <n v="100"/>
    <n v="53.65"/>
    <n v="65"/>
    <s v="Female"/>
    <s v="B+"/>
    <b v="0"/>
    <b v="0"/>
    <b v="1"/>
    <x v="0"/>
    <s v="Doctor"/>
    <n v="7"/>
    <x v="4"/>
    <n v="28.133656509695292"/>
    <b v="1"/>
    <b v="1"/>
    <s v="Childbirth"/>
    <s v="Ongoing Treatment"/>
    <b v="1"/>
    <s v="UnitedHealthcare"/>
    <b v="1"/>
  </r>
  <r>
    <s v="PID0475"/>
    <s v="Senior"/>
    <s v="West"/>
    <s v="Gujarat"/>
    <n v="75000"/>
    <n v="52660.649999999994"/>
    <n v="70.900000000000006"/>
    <s v="Male"/>
    <s v="B-"/>
    <b v="1"/>
    <b v="0"/>
    <b v="1"/>
    <x v="5"/>
    <s v="Farmer"/>
    <n v="12"/>
    <x v="0"/>
    <n v="29.895429246078599"/>
    <b v="1"/>
    <b v="1"/>
    <s v="Stroke"/>
    <s v="Recovered"/>
    <b v="1"/>
    <s v="Medicare"/>
    <b v="0"/>
  </r>
  <r>
    <s v="PID0476"/>
    <s v="Adult"/>
    <s v="South"/>
    <s v="Karnataka"/>
    <n v="250000"/>
    <n v="0"/>
    <n v="102.5"/>
    <s v="Female"/>
    <s v="O+"/>
    <b v="1"/>
    <b v="1"/>
    <b v="0"/>
    <x v="0"/>
    <s v="Senior Executive"/>
    <n v="30"/>
    <x v="2"/>
    <n v="33.090134297520663"/>
    <b v="1"/>
    <b v="1"/>
    <s v="Stroke"/>
    <s v="Recovered"/>
    <b v="0"/>
    <n v="0"/>
    <b v="0"/>
  </r>
  <r>
    <s v="PID0477"/>
    <s v="Adult"/>
    <s v="West"/>
    <s v="Maharashtra"/>
    <n v="20000"/>
    <n v="16069.82"/>
    <n v="80.900000000000006"/>
    <s v="Female"/>
    <s v="A+"/>
    <b v="1"/>
    <b v="0"/>
    <b v="1"/>
    <x v="0"/>
    <s v="Manager"/>
    <n v="15"/>
    <x v="0"/>
    <n v="25.822720163426858"/>
    <b v="0"/>
    <b v="0"/>
    <s v="Allergic Reaction"/>
    <s v="Critical"/>
    <b v="1"/>
    <s v="Medicare"/>
    <b v="0"/>
  </r>
  <r>
    <s v="PID0478"/>
    <s v="Adult"/>
    <s v="North"/>
    <s v="Uttar Pradesh"/>
    <n v="72000"/>
    <n v="42648.72"/>
    <n v="67"/>
    <s v="Female"/>
    <s v="AB-"/>
    <b v="0"/>
    <b v="0"/>
    <b v="1"/>
    <x v="6"/>
    <s v="Unemployed"/>
    <n v="0.5"/>
    <x v="1"/>
    <n v="21.877551020408163"/>
    <b v="0"/>
    <b v="0"/>
    <s v="Diabetes"/>
    <s v="Recovered"/>
    <b v="1"/>
    <s v="Blue Cross"/>
    <b v="0"/>
  </r>
  <r>
    <s v="PID0479"/>
    <s v="Middle-aged"/>
    <s v="South"/>
    <s v="Kerala"/>
    <n v="4000"/>
    <n v="2417.92"/>
    <n v="72.400000000000006"/>
    <s v="Male"/>
    <s v="A-"/>
    <b v="1"/>
    <b v="0"/>
    <b v="1"/>
    <x v="3"/>
    <s v="Professor"/>
    <n v="15"/>
    <x v="0"/>
    <n v="28.281249999999996"/>
    <b v="1"/>
    <b v="1"/>
    <s v="Heart Disease"/>
    <s v="Critical"/>
    <b v="1"/>
    <s v="Blue Cross"/>
    <b v="1"/>
  </r>
  <r>
    <s v="PID0480"/>
    <s v="Adult"/>
    <s v="South"/>
    <s v="Karnataka"/>
    <n v="30000"/>
    <n v="20098.86"/>
    <n v="56.7"/>
    <s v="Female"/>
    <s v="B+"/>
    <b v="0"/>
    <b v="0"/>
    <b v="1"/>
    <x v="0"/>
    <s v="Software Engineer"/>
    <n v="20"/>
    <x v="0"/>
    <n v="20.576281027725361"/>
    <b v="0"/>
    <b v="0"/>
    <s v="Hypertension"/>
    <s v="Recovered"/>
    <b v="1"/>
    <s v="Aetna"/>
    <b v="0"/>
  </r>
  <r>
    <s v="PID0481"/>
    <s v="Adult"/>
    <s v="North"/>
    <s v="Uttar Pradesh"/>
    <n v="45000"/>
    <n v="32491.47"/>
    <n v="65"/>
    <s v="Male"/>
    <s v="A+"/>
    <b v="0"/>
    <b v="1"/>
    <b v="1"/>
    <x v="1"/>
    <s v="Nurse"/>
    <n v="4"/>
    <x v="3"/>
    <n v="24.767565919829291"/>
    <b v="0"/>
    <b v="0"/>
    <s v="Kidney Stones"/>
    <s v="Ongoing Treatment"/>
    <b v="1"/>
    <s v="Cigna"/>
    <b v="0"/>
  </r>
  <r>
    <s v="PID0482"/>
    <s v="Middle-aged"/>
    <s v="West"/>
    <s v="Gujarat"/>
    <n v="100"/>
    <n v="0"/>
    <n v="83.3"/>
    <s v="Male"/>
    <s v="O-"/>
    <b v="0"/>
    <b v="0"/>
    <b v="0"/>
    <x v="1"/>
    <s v="Junior Executive"/>
    <n v="40"/>
    <x v="2"/>
    <n v="32.539062499999993"/>
    <b v="1"/>
    <b v="1"/>
    <s v="Heart Attack"/>
    <s v="Recovered"/>
    <b v="0"/>
    <n v="0"/>
    <b v="1"/>
  </r>
  <r>
    <s v="PID0483"/>
    <s v="Senior"/>
    <s v="North"/>
    <s v="Punjab"/>
    <n v="500"/>
    <n v="344.06"/>
    <n v="81.8"/>
    <s v="Female"/>
    <s v="AB+"/>
    <b v="0"/>
    <b v="0"/>
    <b v="1"/>
    <x v="1"/>
    <s v="Nurse"/>
    <n v="15"/>
    <x v="0"/>
    <n v="34.943825024563203"/>
    <b v="1"/>
    <b v="1"/>
    <s v="Heart Attack"/>
    <s v="Ongoing Treatment"/>
    <b v="1"/>
    <s v="Cigna"/>
    <b v="1"/>
  </r>
  <r>
    <s v="PID0484"/>
    <s v="Adult"/>
    <s v="North"/>
    <s v="Uttar Pradesh"/>
    <n v="500"/>
    <n v="261.82"/>
    <n v="67.2"/>
    <s v="Male"/>
    <s v="O-"/>
    <b v="0"/>
    <b v="0"/>
    <b v="1"/>
    <x v="0"/>
    <s v="Manager"/>
    <n v="0.5"/>
    <x v="1"/>
    <n v="24.691349862258956"/>
    <b v="0"/>
    <b v="0"/>
    <s v="Cancer"/>
    <s v="Critical"/>
    <b v="1"/>
    <s v="Cigna"/>
    <b v="0"/>
  </r>
  <r>
    <s v="PID0485"/>
    <s v="Senior"/>
    <s v="South"/>
    <s v="Kerala"/>
    <n v="60000"/>
    <n v="0"/>
    <n v="66.599999999999994"/>
    <s v="Female"/>
    <s v="AB-"/>
    <b v="1"/>
    <b v="1"/>
    <b v="0"/>
    <x v="0"/>
    <s v="Senior Executive"/>
    <n v="30"/>
    <x v="2"/>
    <n v="28.826177285318558"/>
    <b v="1"/>
    <b v="1"/>
    <s v="Respiratory Infection"/>
    <s v="Recovered"/>
    <b v="0"/>
    <n v="0"/>
    <b v="1"/>
  </r>
  <r>
    <s v="PID0486"/>
    <s v="Middle-aged"/>
    <s v="South"/>
    <s v="Karnataka"/>
    <n v="48000"/>
    <n v="24552.12"/>
    <n v="92.5"/>
    <s v="Male"/>
    <s v="O-"/>
    <b v="0"/>
    <b v="0"/>
    <b v="1"/>
    <x v="1"/>
    <s v="Junior Executive"/>
    <n v="9"/>
    <x v="4"/>
    <n v="33.976124885215796"/>
    <b v="1"/>
    <b v="1"/>
    <s v="Heart Disease"/>
    <s v="Ongoing Treatment"/>
    <b v="1"/>
    <s v="UnitedHealthcare"/>
    <b v="1"/>
  </r>
  <r>
    <s v="PID0487"/>
    <s v="Middle-aged"/>
    <s v="South"/>
    <s v="Kerala"/>
    <n v="15000"/>
    <n v="11420.150000000001"/>
    <n v="93.9"/>
    <s v="Male"/>
    <s v="A+"/>
    <b v="0"/>
    <b v="0"/>
    <b v="1"/>
    <x v="1"/>
    <s v="Engineer"/>
    <n v="7"/>
    <x v="4"/>
    <n v="30.66122448979592"/>
    <b v="1"/>
    <b v="1"/>
    <s v="Cancer"/>
    <s v="Ongoing Treatment"/>
    <b v="1"/>
    <s v="Medicare"/>
    <b v="1"/>
  </r>
  <r>
    <s v="PID0488"/>
    <s v="Middle-aged"/>
    <s v="South"/>
    <s v="Tamil Nadu"/>
    <n v="800"/>
    <n v="655.24"/>
    <n v="95.9"/>
    <s v="Male"/>
    <s v="O+"/>
    <b v="0"/>
    <b v="0"/>
    <b v="1"/>
    <x v="1"/>
    <s v="Teacher"/>
    <n v="3"/>
    <x v="3"/>
    <n v="30.267642974371924"/>
    <b v="1"/>
    <b v="1"/>
    <s v="Prostate Cancer"/>
    <s v="Critical"/>
    <b v="1"/>
    <s v="UnitedHealthcare"/>
    <b v="1"/>
  </r>
  <r>
    <s v="PID0489"/>
    <s v="Middle-aged"/>
    <s v="West"/>
    <s v="Gujarat"/>
    <n v="21000"/>
    <n v="11200.84"/>
    <n v="64"/>
    <s v="Male"/>
    <s v="B+"/>
    <b v="0"/>
    <s v="Yes"/>
    <b v="1"/>
    <x v="4"/>
    <s v="CEO"/>
    <n v="12"/>
    <x v="0"/>
    <n v="28.444444444444443"/>
    <b v="1"/>
    <b v="1"/>
    <s v="Osteoarthritis"/>
    <s v="Recovered"/>
    <b v="1"/>
    <s v="Cigna"/>
    <b v="1"/>
  </r>
  <r>
    <s v="PID0490"/>
    <s v="Adult"/>
    <s v="South"/>
    <s v="Karnataka"/>
    <n v="40000"/>
    <n v="23810.400000000001"/>
    <n v="60.9"/>
    <s v="Female"/>
    <s v="AB+"/>
    <b v="0"/>
    <b v="0"/>
    <b v="1"/>
    <x v="0"/>
    <s v="Software Engineer"/>
    <n v="7"/>
    <x v="4"/>
    <n v="22.100449992742053"/>
    <b v="0"/>
    <b v="0"/>
    <s v="Hypertension"/>
    <s v="Recovered"/>
    <b v="1"/>
    <s v="Medicare"/>
    <b v="0"/>
  </r>
  <r>
    <s v="PID0491"/>
    <s v="Middle-aged"/>
    <s v="West"/>
    <s v="Gujarat"/>
    <n v="500"/>
    <n v="287.83999999999997"/>
    <n v="85.3"/>
    <s v="Male"/>
    <s v="A-"/>
    <b v="0"/>
    <b v="0"/>
    <b v="1"/>
    <x v="1"/>
    <s v="Junior Executive"/>
    <n v="5"/>
    <x v="3"/>
    <n v="32.907681030824421"/>
    <b v="1"/>
    <b v="1"/>
    <s v="Osteoarthritis"/>
    <s v="Ongoing Treatment"/>
    <b v="1"/>
    <s v="Cigna"/>
    <b v="1"/>
  </r>
  <r>
    <s v="PID0492"/>
    <s v="Adult"/>
    <s v="West"/>
    <s v="Maharashtra"/>
    <n v="100"/>
    <n v="51.38"/>
    <n v="86.1"/>
    <s v="Female"/>
    <s v="O+"/>
    <b v="0"/>
    <b v="0"/>
    <b v="1"/>
    <x v="2"/>
    <s v="Driver"/>
    <n v="20"/>
    <x v="0"/>
    <n v="28.114285714285714"/>
    <b v="1"/>
    <b v="1"/>
    <s v="Diabetes"/>
    <s v="Recovered"/>
    <b v="1"/>
    <s v="Aetna"/>
    <b v="1"/>
  </r>
  <r>
    <s v="PID0493"/>
    <s v="Senior"/>
    <s v="North"/>
    <s v="Uttar Pradesh"/>
    <n v="300000"/>
    <n v="211507.65"/>
    <n v="90.8"/>
    <s v="Male"/>
    <s v="B+"/>
    <b v="0"/>
    <b v="1"/>
    <b v="1"/>
    <x v="0"/>
    <s v="Doctor"/>
    <n v="5"/>
    <x v="3"/>
    <n v="33.759666864961339"/>
    <b v="1"/>
    <b v="1"/>
    <s v="Respiratory Infection"/>
    <s v="Ongoing Treatment"/>
    <b v="1"/>
    <s v="Cigna"/>
    <b v="1"/>
  </r>
  <r>
    <s v="PID0494"/>
    <s v="Adult"/>
    <s v="South"/>
    <s v="Tamil Nadu"/>
    <n v="500"/>
    <n v="284.92"/>
    <n v="56.6"/>
    <s v="Female"/>
    <s v="A+"/>
    <b v="0"/>
    <b v="0"/>
    <b v="1"/>
    <x v="2"/>
    <s v="Retail Worker"/>
    <n v="15"/>
    <x v="0"/>
    <n v="22.109374999999996"/>
    <b v="0"/>
    <b v="0"/>
    <s v="Diabetes"/>
    <s v="Critical"/>
    <b v="1"/>
    <s v="Medicare"/>
    <b v="0"/>
  </r>
  <r>
    <s v="PID0495"/>
    <s v="Middle-aged"/>
    <s v="South"/>
    <s v="Karnataka"/>
    <n v="300000"/>
    <n v="185608.34999999998"/>
    <n v="89.2"/>
    <s v="Male"/>
    <s v="B-"/>
    <b v="1"/>
    <b v="0"/>
    <b v="1"/>
    <x v="0"/>
    <s v="Manager"/>
    <n v="2"/>
    <x v="1"/>
    <n v="32.370445637973582"/>
    <b v="1"/>
    <b v="1"/>
    <s v="Fractured Arm"/>
    <s v="Critical"/>
    <b v="1"/>
    <s v="Cigna"/>
    <b v="1"/>
  </r>
  <r>
    <s v="PID0496"/>
    <s v="Middle-aged"/>
    <s v="East"/>
    <s v="West Bengal"/>
    <n v="20000"/>
    <n v="16429.98"/>
    <n v="60.3"/>
    <s v="Male"/>
    <s v="O+"/>
    <b v="0"/>
    <b v="1"/>
    <b v="1"/>
    <x v="0"/>
    <s v="Software Engineer"/>
    <n v="20"/>
    <x v="0"/>
    <n v="22.976680384087786"/>
    <b v="0"/>
    <b v="0"/>
    <s v="Kidney Stones"/>
    <s v="Critical"/>
    <b v="1"/>
    <s v="Medicare"/>
    <b v="0"/>
  </r>
  <r>
    <s v="PID0497"/>
    <s v="Middle-aged"/>
    <s v="West"/>
    <s v="Maharashtra"/>
    <n v="3000"/>
    <n v="1761.06"/>
    <n v="55.5"/>
    <s v="Male"/>
    <s v="A-"/>
    <b v="0"/>
    <b v="0"/>
    <b v="1"/>
    <x v="6"/>
    <s v="Unemployed"/>
    <n v="5"/>
    <x v="3"/>
    <n v="20.140804180577735"/>
    <b v="0"/>
    <b v="0"/>
    <s v="Prostate Cancer"/>
    <s v="Critical"/>
    <b v="1"/>
    <s v="Cigna"/>
    <b v="0"/>
  </r>
  <r>
    <s v="PID0498"/>
    <s v="Middle-aged"/>
    <s v="North"/>
    <s v="Uttar Pradesh"/>
    <n v="60000"/>
    <n v="38814.75"/>
    <n v="91.9"/>
    <s v="Female"/>
    <s v="O-"/>
    <b v="1"/>
    <b v="1"/>
    <b v="1"/>
    <x v="0"/>
    <s v="Software Engineer"/>
    <n v="2"/>
    <x v="1"/>
    <n v="28.682001185980464"/>
    <b v="1"/>
    <b v="1"/>
    <s v="Appendicitis"/>
    <s v="Recovered"/>
    <b v="1"/>
    <s v="UnitedHealthcare"/>
    <b v="0"/>
  </r>
  <r>
    <s v="PID0499"/>
    <s v="Middle-aged"/>
    <s v="West"/>
    <s v="Gujarat"/>
    <n v="100"/>
    <n v="0"/>
    <n v="47.9"/>
    <s v="Female"/>
    <s v="B-"/>
    <b v="0"/>
    <b v="0"/>
    <b v="0"/>
    <x v="0"/>
    <s v="Manager"/>
    <n v="400"/>
    <x v="5"/>
    <n v="20.732340720221607"/>
    <b v="0"/>
    <b v="0"/>
    <s v="Appendicitis"/>
    <s v="Recovered"/>
    <b v="0"/>
    <n v="0"/>
    <b v="0"/>
  </r>
  <r>
    <s v="PID0500"/>
    <s v="Senior"/>
    <s v="South"/>
    <s v="Tamil Nadu"/>
    <n v="40000"/>
    <n v="30912.5"/>
    <n v="70.900000000000006"/>
    <s v="Female"/>
    <s v="A+"/>
    <b v="1"/>
    <b v="1"/>
    <b v="1"/>
    <x v="1"/>
    <s v="Teacher"/>
    <n v="30"/>
    <x v="2"/>
    <n v="26.36079714455682"/>
    <b v="0"/>
    <b v="0"/>
    <s v="Osteoarthritis"/>
    <s v="Recovered"/>
    <b v="1"/>
    <s v="UnitedHealthcare"/>
    <b v="0"/>
  </r>
  <r>
    <s v="PID0501"/>
    <s v="Adult"/>
    <s v="North"/>
    <s v="Uttar Pradesh"/>
    <n v="18000"/>
    <n v="15163.32"/>
    <n v="87.8"/>
    <s v="Female"/>
    <s v="A+"/>
    <b v="0"/>
    <b v="0"/>
    <b v="1"/>
    <x v="0"/>
    <s v="Manager"/>
    <n v="3"/>
    <x v="3"/>
    <n v="30.380622837370243"/>
    <b v="1"/>
    <b v="1"/>
    <s v="Heart Disease"/>
    <s v="Recovered"/>
    <b v="1"/>
    <s v="Cigna"/>
    <b v="1"/>
  </r>
  <r>
    <s v="PID0502"/>
    <s v="Middle-aged"/>
    <s v="South"/>
    <s v="Tamil Nadu"/>
    <n v="24000"/>
    <n v="15407.22"/>
    <n v="94.4"/>
    <s v="Male"/>
    <s v="A+"/>
    <b v="0"/>
    <b v="0"/>
    <b v="1"/>
    <x v="0"/>
    <s v="Manager"/>
    <n v="15"/>
    <x v="0"/>
    <n v="29.79421790178008"/>
    <b v="1"/>
    <b v="1"/>
    <s v="Respiratory Infection"/>
    <s v="Recovered"/>
    <b v="1"/>
    <s v="Medicare"/>
    <b v="1"/>
  </r>
  <r>
    <s v="PID0503"/>
    <s v="Middle-aged"/>
    <s v="South"/>
    <s v="Tamil Nadu"/>
    <n v="18000"/>
    <n v="13926.54"/>
    <n v="79.5"/>
    <s v="Female"/>
    <s v="O+"/>
    <b v="0"/>
    <b v="0"/>
    <b v="1"/>
    <x v="6"/>
    <s v="Unemployed"/>
    <n v="30"/>
    <x v="2"/>
    <n v="28.850341123530267"/>
    <b v="1"/>
    <b v="1"/>
    <s v="Fractured Leg"/>
    <s v="Recovered"/>
    <b v="1"/>
    <s v="Aetna"/>
    <b v="1"/>
  </r>
  <r>
    <s v="PID0504"/>
    <s v="Adult"/>
    <s v="South"/>
    <s v="Tamil Nadu"/>
    <n v="800"/>
    <n v="675.79"/>
    <n v="95"/>
    <s v="Male"/>
    <s v="B+"/>
    <b v="0"/>
    <b v="1"/>
    <b v="1"/>
    <x v="2"/>
    <s v="Driver"/>
    <n v="3"/>
    <x v="3"/>
    <n v="29.983587930816814"/>
    <b v="1"/>
    <b v="1"/>
    <s v="Diabetes"/>
    <s v="Recovered"/>
    <b v="1"/>
    <s v="Cigna"/>
    <b v="1"/>
  </r>
  <r>
    <s v="PID0505"/>
    <s v="Middle-aged"/>
    <s v="East"/>
    <s v="West Bengal"/>
    <n v="3000"/>
    <n v="2550.7200000000003"/>
    <n v="91.7"/>
    <s v="Male"/>
    <s v="AB-"/>
    <b v="0"/>
    <b v="0"/>
    <b v="1"/>
    <x v="1"/>
    <s v="Engineer"/>
    <n v="30"/>
    <x v="2"/>
    <n v="29.60356404958678"/>
    <b v="1"/>
    <b v="1"/>
    <s v="Diabetes"/>
    <s v="Critical"/>
    <b v="1"/>
    <s v="Medicare"/>
    <b v="0"/>
  </r>
  <r>
    <s v="PID0506"/>
    <s v="Adult"/>
    <s v="North"/>
    <s v="Punjab"/>
    <n v="200000"/>
    <n v="136126"/>
    <n v="94.5"/>
    <s v="Male"/>
    <s v="B-"/>
    <b v="0"/>
    <b v="0"/>
    <b v="1"/>
    <x v="1"/>
    <s v="Engineer"/>
    <n v="2"/>
    <x v="1"/>
    <n v="31.942942130881562"/>
    <b v="1"/>
    <b v="1"/>
    <s v="Heart Disease"/>
    <s v="Critical"/>
    <b v="1"/>
    <s v="UnitedHealthcare"/>
    <b v="1"/>
  </r>
  <r>
    <s v="PID0507"/>
    <s v="Adult"/>
    <s v="West"/>
    <s v="Gujarat"/>
    <n v="20000"/>
    <n v="0"/>
    <n v="73"/>
    <s v="Male"/>
    <s v="A-"/>
    <b v="0"/>
    <b v="1"/>
    <b v="0"/>
    <x v="2"/>
    <s v="Driver"/>
    <n v="7"/>
    <x v="4"/>
    <n v="25.559329155141629"/>
    <b v="0"/>
    <b v="0"/>
    <s v="Hypertension"/>
    <s v="Recovered"/>
    <b v="0"/>
    <n v="0"/>
    <b v="0"/>
  </r>
  <r>
    <s v="PID0508"/>
    <s v="Senior"/>
    <s v="South"/>
    <s v="Kerala"/>
    <n v="1600"/>
    <n v="831.9"/>
    <n v="80"/>
    <s v="Female"/>
    <s v="B-"/>
    <b v="0"/>
    <b v="1"/>
    <b v="1"/>
    <x v="0"/>
    <s v="Senior Executive"/>
    <n v="12"/>
    <x v="0"/>
    <n v="28.685144680698485"/>
    <b v="1"/>
    <b v="1"/>
    <s v="Prostate Cancer"/>
    <s v="Recovered"/>
    <b v="1"/>
    <s v="Aetna"/>
    <b v="1"/>
  </r>
  <r>
    <s v="PID0509"/>
    <s v="Adult"/>
    <s v="South"/>
    <s v="Kerala"/>
    <n v="21000"/>
    <n v="0"/>
    <n v="87.1"/>
    <s v="Female"/>
    <s v="AB-"/>
    <b v="0"/>
    <b v="1"/>
    <b v="0"/>
    <x v="6"/>
    <s v="Unemployed"/>
    <n v="25"/>
    <x v="0"/>
    <n v="29.441590048674961"/>
    <b v="1"/>
    <b v="1"/>
    <s v="Stroke"/>
    <s v="Ongoing Treatment"/>
    <b v="0"/>
    <n v="0"/>
    <b v="0"/>
  </r>
  <r>
    <s v="PID0510"/>
    <s v="Adult"/>
    <s v="North"/>
    <s v="Punjab"/>
    <n v="250000"/>
    <n v="208992.5"/>
    <n v="78.5"/>
    <s v="Female"/>
    <s v="O+"/>
    <b v="1"/>
    <b v="0"/>
    <b v="1"/>
    <x v="1"/>
    <s v="Teacher"/>
    <n v="12"/>
    <x v="0"/>
    <n v="29.545711167149687"/>
    <b v="1"/>
    <b v="1"/>
    <s v="Fractured Leg"/>
    <s v="Recovered"/>
    <b v="1"/>
    <s v="Aetna"/>
    <b v="1"/>
  </r>
  <r>
    <s v="PID0511"/>
    <s v="Middle-aged"/>
    <s v="North"/>
    <s v="Uttar Pradesh"/>
    <n v="18000"/>
    <n v="14072.099999999999"/>
    <n v="74.3"/>
    <s v="Male"/>
    <s v="B-"/>
    <b v="1"/>
    <b v="0"/>
    <b v="1"/>
    <x v="2"/>
    <s v="Retail Worker"/>
    <n v="0.5"/>
    <x v="1"/>
    <n v="32.15893351800554"/>
    <b v="1"/>
    <b v="1"/>
    <s v="Appendicitis"/>
    <s v="Ongoing Treatment"/>
    <b v="1"/>
    <s v="Blue Cross"/>
    <b v="1"/>
  </r>
  <r>
    <s v="PID0512"/>
    <s v="Adult"/>
    <s v="North"/>
    <s v="Uttar Pradesh"/>
    <n v="12000"/>
    <n v="8253.24"/>
    <n v="81.7"/>
    <s v="Female"/>
    <s v="O+"/>
    <b v="0"/>
    <b v="0"/>
    <b v="1"/>
    <x v="0"/>
    <s v="Manager"/>
    <n v="2"/>
    <x v="1"/>
    <n v="30.750122323008021"/>
    <b v="1"/>
    <b v="1"/>
    <s v="Fractured Arm"/>
    <s v="Ongoing Treatment"/>
    <b v="1"/>
    <s v="Blue Cross"/>
    <b v="1"/>
  </r>
  <r>
    <s v="PID0513"/>
    <s v="Adult"/>
    <s v="North"/>
    <s v="Uttar Pradesh"/>
    <n v="21000"/>
    <n v="12593.21"/>
    <n v="61.8"/>
    <s v="Male"/>
    <s v="B-"/>
    <b v="0"/>
    <b v="0"/>
    <b v="1"/>
    <x v="1"/>
    <s v="Teacher"/>
    <n v="2"/>
    <x v="1"/>
    <n v="22.699724517906336"/>
    <b v="0"/>
    <b v="0"/>
    <s v="Fractured Leg"/>
    <s v="Critical"/>
    <b v="1"/>
    <s v="Aetna"/>
    <b v="0"/>
  </r>
  <r>
    <s v="PID0514"/>
    <s v="Middle-aged"/>
    <s v="North"/>
    <s v="Uttar Pradesh"/>
    <n v="3000"/>
    <n v="2591.46"/>
    <n v="80.8"/>
    <s v="Female"/>
    <s v="O+"/>
    <b v="1"/>
    <b v="0"/>
    <b v="1"/>
    <x v="1"/>
    <s v="Nurse"/>
    <n v="3"/>
    <x v="3"/>
    <n v="30.411381685422864"/>
    <b v="1"/>
    <b v="1"/>
    <s v="Allergic Reaction"/>
    <s v="Critical"/>
    <b v="1"/>
    <s v="UnitedHealthcare"/>
    <b v="0"/>
  </r>
  <r>
    <s v="PID0515"/>
    <s v="Middle-aged"/>
    <s v="South"/>
    <s v="Tamil Nadu"/>
    <n v="100"/>
    <n v="0"/>
    <n v="89"/>
    <s v="Female"/>
    <s v="A+"/>
    <b v="0"/>
    <b v="0"/>
    <b v="0"/>
    <x v="1"/>
    <s v="Engineer"/>
    <n v="9"/>
    <x v="4"/>
    <n v="33.912513336381643"/>
    <b v="1"/>
    <b v="1"/>
    <s v="Osteoarthritis"/>
    <s v="Ongoing Treatment"/>
    <b v="0"/>
    <n v="0"/>
    <b v="1"/>
  </r>
  <r>
    <s v="PID0516"/>
    <s v="Senior"/>
    <s v="West"/>
    <s v="Gujarat"/>
    <n v="40000"/>
    <n v="0"/>
    <n v="86.6"/>
    <s v="Male"/>
    <s v="AB+"/>
    <b v="0"/>
    <b v="0"/>
    <b v="0"/>
    <x v="0"/>
    <s v="Doctor"/>
    <n v="20"/>
    <x v="0"/>
    <n v="32.198096371207619"/>
    <b v="1"/>
    <b v="1"/>
    <s v="Hypertension"/>
    <s v="Ongoing Treatment"/>
    <b v="0"/>
    <n v="0"/>
    <b v="0"/>
  </r>
  <r>
    <s v="PID0517"/>
    <s v="Senior"/>
    <s v="North"/>
    <s v="Punjab"/>
    <n v="32000"/>
    <n v="19961.72"/>
    <n v="82.7"/>
    <s v="Male"/>
    <s v="A-"/>
    <b v="0"/>
    <b v="0"/>
    <b v="1"/>
    <x v="2"/>
    <s v="Driver"/>
    <n v="30"/>
    <x v="2"/>
    <n v="32.304687499999993"/>
    <b v="1"/>
    <b v="1"/>
    <s v="Hypertension"/>
    <s v="Critical"/>
    <b v="1"/>
    <s v="Medicare"/>
    <b v="0"/>
  </r>
  <r>
    <s v="PID0518"/>
    <s v="Adult"/>
    <s v="North"/>
    <s v="Punjab"/>
    <n v="12000"/>
    <n v="0"/>
    <n v="69"/>
    <s v="Female"/>
    <s v="AB+"/>
    <b v="0"/>
    <b v="0"/>
    <b v="0"/>
    <x v="4"/>
    <s v="Scientist"/>
    <n v="15"/>
    <x v="0"/>
    <n v="21.777553339224845"/>
    <b v="0"/>
    <b v="0"/>
    <s v="Appendicitis"/>
    <s v="Critical"/>
    <b v="0"/>
    <n v="0"/>
    <b v="0"/>
  </r>
  <r>
    <s v="PID0519"/>
    <s v="Middle-aged"/>
    <s v="North"/>
    <s v="Uttar Pradesh"/>
    <n v="500"/>
    <n v="440.14"/>
    <n v="89"/>
    <s v="Male"/>
    <s v="O-"/>
    <b v="0"/>
    <b v="0"/>
    <b v="1"/>
    <x v="0"/>
    <s v="Senior Executive"/>
    <n v="2"/>
    <x v="1"/>
    <n v="28.408184110568481"/>
    <b v="1"/>
    <b v="1"/>
    <s v="Respiratory Infection"/>
    <s v="Recovered"/>
    <b v="1"/>
    <s v="UnitedHealthcare"/>
    <b v="1"/>
  </r>
  <r>
    <s v="PID0520"/>
    <s v="Senior"/>
    <s v="South"/>
    <s v="Kerala"/>
    <n v="18000"/>
    <n v="13589.579999999998"/>
    <n v="70.400000000000006"/>
    <s v="Male"/>
    <s v="A-"/>
    <b v="0"/>
    <b v="0"/>
    <b v="1"/>
    <x v="0"/>
    <s v="Senior Executive"/>
    <n v="250"/>
    <x v="5"/>
    <n v="24.648996883862615"/>
    <b v="0"/>
    <b v="0"/>
    <s v="Cancer"/>
    <s v="Critical"/>
    <b v="1"/>
    <s v="Cigna"/>
    <b v="0"/>
  </r>
  <r>
    <s v="PID0521"/>
    <s v="Adult"/>
    <s v="South"/>
    <s v="Karnataka"/>
    <n v="30000"/>
    <n v="25487.22"/>
    <n v="68.2"/>
    <s v="Female"/>
    <s v="A-"/>
    <b v="0"/>
    <b v="0"/>
    <b v="1"/>
    <x v="3"/>
    <s v="Scientist"/>
    <n v="40"/>
    <x v="2"/>
    <n v="25.050505050505055"/>
    <b v="0"/>
    <b v="0"/>
    <s v="Childbirth"/>
    <s v="Critical"/>
    <b v="1"/>
    <s v="Medicare"/>
    <b v="0"/>
  </r>
  <r>
    <s v="PID0522"/>
    <s v="Adult"/>
    <s v="North"/>
    <s v="Punjab"/>
    <n v="100"/>
    <n v="78.08"/>
    <n v="95"/>
    <s v="Male"/>
    <s v="B+"/>
    <b v="1"/>
    <b v="0"/>
    <b v="1"/>
    <x v="3"/>
    <s v="Professor"/>
    <n v="12"/>
    <x v="0"/>
    <n v="29.983587930816814"/>
    <b v="1"/>
    <b v="1"/>
    <s v="Cancer"/>
    <s v="Critical"/>
    <b v="1"/>
    <s v="Cigna"/>
    <b v="1"/>
  </r>
  <r>
    <s v="PID0523"/>
    <s v="Senior"/>
    <s v="North"/>
    <s v="Uttar Pradesh"/>
    <n v="3000"/>
    <n v="2243.25"/>
    <n v="84"/>
    <s v="Male"/>
    <s v="B+"/>
    <b v="0"/>
    <b v="0"/>
    <b v="1"/>
    <x v="1"/>
    <s v="Junior Executive"/>
    <n v="2"/>
    <x v="1"/>
    <n v="32.406157169862269"/>
    <b v="1"/>
    <b v="1"/>
    <s v="Hypertension"/>
    <s v="Recovered"/>
    <b v="1"/>
    <s v="Blue Cross"/>
    <b v="1"/>
  </r>
  <r>
    <s v="PID0524"/>
    <s v="Adult"/>
    <s v="West"/>
    <s v="Gujarat"/>
    <n v="800"/>
    <n v="0"/>
    <n v="60"/>
    <s v="Female"/>
    <s v="O+"/>
    <b v="0"/>
    <b v="1"/>
    <b v="0"/>
    <x v="6"/>
    <s v="Unemployed"/>
    <n v="12"/>
    <x v="0"/>
    <n v="23.437499999999996"/>
    <b v="0"/>
    <b v="0"/>
    <s v="Fractured Arm"/>
    <s v="Recovered"/>
    <b v="0"/>
    <n v="0"/>
    <b v="0"/>
  </r>
  <r>
    <s v="PID0525"/>
    <s v="Adult"/>
    <s v="East"/>
    <s v="West Bengal"/>
    <n v="60000"/>
    <n v="41143.879999999997"/>
    <n v="75.599999999999994"/>
    <s v="Female"/>
    <s v="O-"/>
    <b v="0"/>
    <b v="1"/>
    <b v="1"/>
    <x v="1"/>
    <s v="Teacher"/>
    <n v="40"/>
    <x v="2"/>
    <n v="23.86062365862896"/>
    <b v="0"/>
    <b v="0"/>
    <s v="Prostate Cancer"/>
    <s v="Recovered"/>
    <b v="1"/>
    <s v="Blue Cross"/>
    <b v="0"/>
  </r>
  <r>
    <s v="PID0526"/>
    <s v="Middle-aged"/>
    <s v="South"/>
    <s v="Tamil Nadu"/>
    <n v="60000"/>
    <n v="33533.699999999997"/>
    <n v="85.6"/>
    <s v="Female"/>
    <s v="O+"/>
    <b v="0"/>
    <b v="0"/>
    <b v="1"/>
    <x v="1"/>
    <s v="Engineer"/>
    <n v="5"/>
    <x v="3"/>
    <n v="31.064015096530699"/>
    <b v="1"/>
    <b v="1"/>
    <s v="Heart Attack"/>
    <s v="Critical"/>
    <b v="1"/>
    <s v="Aetna"/>
    <b v="1"/>
  </r>
  <r>
    <s v="PID0527"/>
    <s v="Adult"/>
    <s v="South"/>
    <s v="Kerala"/>
    <n v="60000"/>
    <n v="44740.639999999999"/>
    <n v="87.9"/>
    <s v="Male"/>
    <s v="O-"/>
    <b v="0"/>
    <b v="1"/>
    <b v="1"/>
    <x v="0"/>
    <s v="Manager"/>
    <n v="15"/>
    <x v="0"/>
    <n v="31.143707482993204"/>
    <b v="1"/>
    <b v="1"/>
    <s v="Heart Disease"/>
    <s v="Critical"/>
    <b v="1"/>
    <s v="Blue Cross"/>
    <b v="1"/>
  </r>
  <r>
    <s v="PID0528"/>
    <s v="Middle-aged"/>
    <s v="North"/>
    <s v="Punjab"/>
    <n v="240000"/>
    <n v="151588.20000000001"/>
    <n v="88"/>
    <s v="Female"/>
    <s v="B-"/>
    <b v="0"/>
    <b v="0"/>
    <b v="1"/>
    <x v="1"/>
    <s v="Junior Executive"/>
    <n v="3"/>
    <x v="3"/>
    <n v="33.121306786104107"/>
    <b v="1"/>
    <b v="1"/>
    <s v="Heart Disease"/>
    <s v="Ongoing Treatment"/>
    <b v="1"/>
    <s v="Medicare"/>
    <b v="1"/>
  </r>
  <r>
    <s v="PID0529"/>
    <s v="Middle-aged"/>
    <s v="South"/>
    <s v="Karnataka"/>
    <n v="500"/>
    <n v="425.63"/>
    <n v="79.3"/>
    <s v="Male"/>
    <s v="O+"/>
    <b v="0"/>
    <b v="1"/>
    <b v="1"/>
    <x v="6"/>
    <s v="Unemployed"/>
    <n v="5"/>
    <x v="3"/>
    <n v="30.592955518691404"/>
    <b v="1"/>
    <b v="1"/>
    <s v="Childbirth"/>
    <s v="Critical"/>
    <b v="1"/>
    <s v="UnitedHealthcare"/>
    <b v="0"/>
  </r>
  <r>
    <s v="PID0530"/>
    <s v="Middle-aged"/>
    <s v="West"/>
    <s v="Maharashtra"/>
    <n v="54000"/>
    <n v="33776.94"/>
    <n v="106.3"/>
    <s v="Male"/>
    <s v="B+"/>
    <b v="1"/>
    <b v="0"/>
    <b v="1"/>
    <x v="1"/>
    <s v="Engineer"/>
    <n v="40"/>
    <x v="2"/>
    <n v="34.316890495867767"/>
    <b v="1"/>
    <b v="1"/>
    <s v="Respiratory Infection"/>
    <s v="Critical"/>
    <b v="1"/>
    <s v="Aetna"/>
    <b v="1"/>
  </r>
  <r>
    <s v="PID0531"/>
    <s v="Senior"/>
    <s v="South"/>
    <s v="Kerala"/>
    <n v="500"/>
    <n v="421.74"/>
    <n v="80.3"/>
    <s v="Female"/>
    <s v="B+"/>
    <b v="0"/>
    <b v="0"/>
    <b v="1"/>
    <x v="2"/>
    <s v="Driver"/>
    <n v="9"/>
    <x v="4"/>
    <n v="30.597469897881414"/>
    <b v="1"/>
    <b v="1"/>
    <s v="Respiratory Infection"/>
    <s v="Critical"/>
    <b v="1"/>
    <s v="Cigna"/>
    <b v="1"/>
  </r>
  <r>
    <s v="PID0532"/>
    <s v="Adult"/>
    <s v="East"/>
    <s v="West Bengal"/>
    <n v="500"/>
    <n v="331.85"/>
    <n v="62.1"/>
    <s v="Male"/>
    <s v="AB-"/>
    <b v="1"/>
    <b v="1"/>
    <b v="1"/>
    <x v="0"/>
    <s v="Manager"/>
    <n v="20"/>
    <x v="0"/>
    <n v="20.047778925619834"/>
    <b v="0"/>
    <b v="0"/>
    <s v="Appendicitis"/>
    <s v="Ongoing Treatment"/>
    <b v="1"/>
    <s v="Aetna"/>
    <b v="0"/>
  </r>
  <r>
    <s v="PID0533"/>
    <s v="Senior"/>
    <s v="North"/>
    <s v="Punjab"/>
    <n v="4000"/>
    <n v="3017.36"/>
    <n v="59.3"/>
    <s v="Male"/>
    <s v="B+"/>
    <b v="0"/>
    <b v="1"/>
    <b v="1"/>
    <x v="6"/>
    <s v="Unemployed"/>
    <n v="7"/>
    <x v="4"/>
    <n v="22.595640908398103"/>
    <b v="0"/>
    <b v="0"/>
    <s v="Appendicitis"/>
    <s v="Recovered"/>
    <b v="1"/>
    <s v="Cigna"/>
    <b v="0"/>
  </r>
  <r>
    <s v="PID0534"/>
    <s v="Adult"/>
    <s v="North"/>
    <s v="Uttar Pradesh"/>
    <n v="30000"/>
    <n v="20327.550000000003"/>
    <n v="82.2"/>
    <s v="Female"/>
    <s v="B+"/>
    <b v="1"/>
    <b v="0"/>
    <b v="1"/>
    <x v="1"/>
    <s v="Nurse"/>
    <n v="0"/>
    <x v="1"/>
    <n v="28.442906574394467"/>
    <b v="1"/>
    <b v="1"/>
    <s v="Heart Attack"/>
    <s v="Recovered"/>
    <b v="1"/>
    <s v="UnitedHealthcare"/>
    <b v="1"/>
  </r>
  <r>
    <s v="PID0535"/>
    <s v="Senior"/>
    <s v="West"/>
    <s v="Maharashtra"/>
    <n v="500"/>
    <n v="364.49"/>
    <n v="71.5"/>
    <s v="Male"/>
    <s v="A-"/>
    <b v="0"/>
    <b v="0"/>
    <b v="1"/>
    <x v="0"/>
    <s v="Manager"/>
    <n v="20"/>
    <x v="0"/>
    <n v="30.148423005565864"/>
    <b v="1"/>
    <b v="1"/>
    <s v="Prostate Cancer"/>
    <s v="Recovered"/>
    <b v="1"/>
    <s v="Blue Cross"/>
    <b v="0"/>
  </r>
  <r>
    <s v="PID0536"/>
    <s v="Adult"/>
    <s v="South"/>
    <s v="Tamil Nadu"/>
    <n v="24000"/>
    <n v="21240.06"/>
    <n v="84.1"/>
    <s v="Female"/>
    <s v="B+"/>
    <b v="1"/>
    <b v="0"/>
    <b v="1"/>
    <x v="4"/>
    <s v="Scientist"/>
    <n v="25"/>
    <x v="0"/>
    <n v="30.519669037596167"/>
    <b v="1"/>
    <b v="1"/>
    <s v="Appendicitis"/>
    <s v="Critical"/>
    <b v="1"/>
    <s v="UnitedHealthcare"/>
    <b v="0"/>
  </r>
  <r>
    <s v="PID0537"/>
    <s v="Adult"/>
    <s v="South"/>
    <s v="Kerala"/>
    <n v="24000"/>
    <n v="0"/>
    <n v="80.2"/>
    <s v="Male"/>
    <s v="AB+"/>
    <b v="0"/>
    <b v="1"/>
    <b v="0"/>
    <x v="1"/>
    <s v="Junior Executive"/>
    <n v="9"/>
    <x v="4"/>
    <n v="28.415532879818599"/>
    <b v="1"/>
    <b v="1"/>
    <s v="Diabetes"/>
    <s v="Critical"/>
    <b v="0"/>
    <n v="0"/>
    <b v="1"/>
  </r>
  <r>
    <s v="PID0538"/>
    <s v="Middle-aged"/>
    <s v="North"/>
    <s v="Uttar Pradesh"/>
    <n v="12000"/>
    <n v="10189.74"/>
    <n v="71.900000000000006"/>
    <s v="Male"/>
    <s v="O+"/>
    <b v="1"/>
    <b v="0"/>
    <b v="1"/>
    <x v="5"/>
    <s v="Labourer"/>
    <n v="2"/>
    <x v="1"/>
    <n v="30.714682387116071"/>
    <b v="1"/>
    <b v="1"/>
    <s v="Heart Disease"/>
    <s v="Recovered"/>
    <b v="1"/>
    <s v="UnitedHealthcare"/>
    <b v="1"/>
  </r>
  <r>
    <s v="PID0539"/>
    <s v="Adult"/>
    <s v="South"/>
    <s v="Karnataka"/>
    <n v="3000"/>
    <n v="1854.3000000000002"/>
    <n v="105.9"/>
    <s v="Female"/>
    <s v="AB-"/>
    <b v="1"/>
    <b v="0"/>
    <b v="1"/>
    <x v="0"/>
    <s v="Manager"/>
    <n v="2"/>
    <x v="1"/>
    <n v="34.978200554894968"/>
    <b v="1"/>
    <b v="1"/>
    <s v="Allergic Reaction"/>
    <s v="Critical"/>
    <b v="1"/>
    <s v="Medicare"/>
    <b v="1"/>
  </r>
  <r>
    <s v="PID0540"/>
    <s v="Middle-aged"/>
    <s v="South"/>
    <s v="Karnataka"/>
    <n v="18000"/>
    <n v="13947.39"/>
    <n v="67.400000000000006"/>
    <s v="Male"/>
    <s v="O+"/>
    <b v="1"/>
    <b v="0"/>
    <b v="1"/>
    <x v="1"/>
    <s v="Engineer"/>
    <n v="20"/>
    <x v="0"/>
    <n v="21.035548203863801"/>
    <b v="0"/>
    <b v="0"/>
    <s v="Hypertension"/>
    <s v="Critical"/>
    <b v="1"/>
    <s v="Blue Cross"/>
    <b v="0"/>
  </r>
  <r>
    <s v="PID0541"/>
    <s v="Middle-aged"/>
    <s v="South"/>
    <s v="Kerala"/>
    <n v="36000"/>
    <n v="0"/>
    <n v="96.3"/>
    <s v="Male"/>
    <s v="B+"/>
    <b v="1"/>
    <b v="0"/>
    <b v="0"/>
    <x v="1"/>
    <s v="Junior Executive"/>
    <n v="5"/>
    <x v="3"/>
    <n v="33.717306816988206"/>
    <b v="1"/>
    <b v="1"/>
    <s v="Heart Attack"/>
    <s v="Critical"/>
    <b v="0"/>
    <n v="0"/>
    <b v="1"/>
  </r>
  <r>
    <s v="PID0542"/>
    <s v="Senior"/>
    <s v="West"/>
    <s v="Gujarat"/>
    <n v="60000"/>
    <n v="51130.649999999994"/>
    <n v="68.7"/>
    <s v="Male"/>
    <s v="B+"/>
    <b v="0"/>
    <b v="1"/>
    <b v="1"/>
    <x v="1"/>
    <s v="Nurse"/>
    <n v="9"/>
    <x v="4"/>
    <n v="30.533333333333335"/>
    <b v="1"/>
    <b v="1"/>
    <s v="Diabetes"/>
    <s v="Recovered"/>
    <b v="1"/>
    <s v="Blue Cross"/>
    <b v="1"/>
  </r>
  <r>
    <s v="PID0543"/>
    <s v="Middle-aged"/>
    <s v="East"/>
    <s v="West Bengal"/>
    <n v="30000"/>
    <n v="0"/>
    <n v="83.1"/>
    <s v="Male"/>
    <s v="AB+"/>
    <b v="0"/>
    <b v="0"/>
    <b v="0"/>
    <x v="0"/>
    <s v="Manager"/>
    <n v="5"/>
    <x v="3"/>
    <n v="29.443027210884356"/>
    <b v="1"/>
    <b v="1"/>
    <s v="Hypertension"/>
    <s v="Ongoing Treatment"/>
    <b v="0"/>
    <n v="0"/>
    <b v="0"/>
  </r>
  <r>
    <s v="PID0544"/>
    <s v="Middle-aged"/>
    <s v="North"/>
    <s v="Uttar Pradesh"/>
    <n v="18000"/>
    <n v="11185.2"/>
    <n v="76.400000000000006"/>
    <s v="Female"/>
    <s v="AB-"/>
    <b v="0"/>
    <b v="1"/>
    <b v="1"/>
    <x v="0"/>
    <s v="Senior Executive"/>
    <n v="4"/>
    <x v="3"/>
    <n v="30.60406986059926"/>
    <b v="1"/>
    <b v="1"/>
    <s v="Respiratory Infection"/>
    <s v="Recovered"/>
    <b v="1"/>
    <s v="Blue Cross"/>
    <b v="1"/>
  </r>
  <r>
    <s v="PID0545"/>
    <s v="Middle-aged"/>
    <s v="South"/>
    <s v="Karnataka"/>
    <n v="800"/>
    <n v="553.55999999999995"/>
    <n v="84.4"/>
    <s v="Female"/>
    <s v="AB-"/>
    <b v="0"/>
    <b v="1"/>
    <b v="1"/>
    <x v="2"/>
    <s v="Retail Worker"/>
    <n v="40"/>
    <x v="2"/>
    <n v="31.000918273645553"/>
    <b v="1"/>
    <b v="1"/>
    <s v="Kidney Stones"/>
    <s v="Critical"/>
    <b v="1"/>
    <s v="Cigna"/>
    <b v="1"/>
  </r>
  <r>
    <s v="PID0546"/>
    <s v="Senior"/>
    <s v="North"/>
    <s v="Punjab"/>
    <n v="40000"/>
    <n v="25096.68"/>
    <n v="78.3"/>
    <s v="Male"/>
    <s v="AB+"/>
    <b v="1"/>
    <b v="0"/>
    <b v="1"/>
    <x v="0"/>
    <s v="Senior Executive"/>
    <n v="25"/>
    <x v="0"/>
    <n v="31.365165838807876"/>
    <b v="1"/>
    <b v="1"/>
    <s v="Cancer"/>
    <s v="Recovered"/>
    <b v="1"/>
    <s v="Cigna"/>
    <b v="1"/>
  </r>
  <r>
    <s v="PID0547"/>
    <s v="Adult"/>
    <s v="West"/>
    <s v="Gujarat"/>
    <n v="60000"/>
    <n v="38975.100000000006"/>
    <n v="80.8"/>
    <s v="Female"/>
    <s v="A-"/>
    <b v="1"/>
    <b v="1"/>
    <b v="1"/>
    <x v="4"/>
    <s v="Consultant"/>
    <n v="50"/>
    <x v="2"/>
    <n v="29.322107707940194"/>
    <b v="1"/>
    <b v="1"/>
    <s v="Childbirth"/>
    <s v="Recovered"/>
    <b v="1"/>
    <s v="Cigna"/>
    <b v="1"/>
  </r>
  <r>
    <s v="PID0548"/>
    <s v="Adult"/>
    <s v="South"/>
    <s v="Karnataka"/>
    <n v="40000"/>
    <n v="20817"/>
    <n v="85.4"/>
    <s v="Female"/>
    <s v="A-"/>
    <b v="0"/>
    <b v="0"/>
    <b v="1"/>
    <x v="0"/>
    <s v="Doctor"/>
    <n v="20"/>
    <x v="0"/>
    <n v="32.142722721969214"/>
    <b v="1"/>
    <b v="1"/>
    <s v="Heart Attack"/>
    <s v="Ongoing Treatment"/>
    <b v="1"/>
    <s v="Medicare"/>
    <b v="1"/>
  </r>
  <r>
    <s v="PID0549"/>
    <s v="Middle-aged"/>
    <s v="North"/>
    <s v="Punjab"/>
    <n v="32000"/>
    <n v="16508.88"/>
    <n v="54.1"/>
    <s v="Female"/>
    <s v="B+"/>
    <b v="1"/>
    <b v="1"/>
    <b v="1"/>
    <x v="6"/>
    <s v="Unemployed"/>
    <n v="4"/>
    <x v="3"/>
    <n v="21.671206537413873"/>
    <b v="0"/>
    <b v="0"/>
    <s v="Appendicitis"/>
    <s v="Critical"/>
    <b v="1"/>
    <s v="Aetna"/>
    <b v="0"/>
  </r>
  <r>
    <s v="PID0550"/>
    <s v="Adult"/>
    <s v="West"/>
    <s v="Gujarat"/>
    <n v="240000"/>
    <n v="196347.36000000002"/>
    <n v="91.8"/>
    <s v="Male"/>
    <s v="AB-"/>
    <b v="1"/>
    <b v="0"/>
    <b v="1"/>
    <x v="4"/>
    <s v="CEO"/>
    <n v="30"/>
    <x v="2"/>
    <n v="34.131469363474125"/>
    <b v="1"/>
    <b v="1"/>
    <s v="Stroke"/>
    <s v="Critical"/>
    <b v="1"/>
    <s v="Blue Cross"/>
    <b v="0"/>
  </r>
  <r>
    <s v="PID0551"/>
    <s v="Middle-aged"/>
    <s v="North"/>
    <s v="Punjab"/>
    <n v="800"/>
    <n v="674.58"/>
    <n v="76"/>
    <s v="Female"/>
    <s v="A-"/>
    <b v="0"/>
    <b v="0"/>
    <b v="1"/>
    <x v="3"/>
    <s v="CEO"/>
    <n v="4"/>
    <x v="3"/>
    <n v="33.777777777777779"/>
    <b v="1"/>
    <b v="1"/>
    <s v="Appendicitis"/>
    <s v="Critical"/>
    <b v="1"/>
    <s v="Cigna"/>
    <b v="1"/>
  </r>
  <r>
    <s v="PID0552"/>
    <s v="Adult"/>
    <s v="West"/>
    <s v="Gujarat"/>
    <n v="18000"/>
    <n v="15280.02"/>
    <n v="68.3"/>
    <s v="Female"/>
    <s v="AB-"/>
    <b v="0"/>
    <b v="0"/>
    <b v="1"/>
    <x v="3"/>
    <s v="CEO"/>
    <n v="25"/>
    <x v="0"/>
    <n v="24.785890550152416"/>
    <b v="0"/>
    <b v="0"/>
    <s v="Osteoarthritis"/>
    <s v="Ongoing Treatment"/>
    <b v="1"/>
    <s v="Cigna"/>
    <b v="0"/>
  </r>
  <r>
    <s v="PID0553"/>
    <s v="Middle-aged"/>
    <s v="South"/>
    <s v="Kerala"/>
    <n v="12000"/>
    <n v="8012.82"/>
    <n v="94.6"/>
    <s v="Female"/>
    <s v="O+"/>
    <b v="0"/>
    <b v="0"/>
    <b v="1"/>
    <x v="1"/>
    <s v="Nurse"/>
    <n v="0"/>
    <x v="1"/>
    <n v="34.747474747474747"/>
    <b v="1"/>
    <b v="1"/>
    <s v="Cancer"/>
    <s v="Critical"/>
    <b v="1"/>
    <s v="Cigna"/>
    <b v="1"/>
  </r>
  <r>
    <s v="PID0554"/>
    <s v="Middle-aged"/>
    <s v="North"/>
    <s v="Uttar Pradesh"/>
    <n v="16000"/>
    <n v="0"/>
    <n v="87.6"/>
    <s v="Female"/>
    <s v="B-"/>
    <b v="0"/>
    <b v="0"/>
    <b v="0"/>
    <x v="0"/>
    <s v="Senior Executive"/>
    <n v="2"/>
    <x v="1"/>
    <n v="34.6505280645544"/>
    <b v="1"/>
    <b v="1"/>
    <s v="Heart Disease"/>
    <s v="Recovered"/>
    <b v="0"/>
    <n v="0"/>
    <b v="1"/>
  </r>
  <r>
    <s v="PID0555"/>
    <s v="Middle-aged"/>
    <s v="South"/>
    <s v="Karnataka"/>
    <n v="200000"/>
    <n v="110010.4"/>
    <n v="78.900000000000006"/>
    <s v="Female"/>
    <s v="AB-"/>
    <b v="1"/>
    <b v="0"/>
    <b v="1"/>
    <x v="3"/>
    <s v="Scientist"/>
    <n v="9"/>
    <x v="4"/>
    <n v="30.064014631915864"/>
    <b v="1"/>
    <b v="1"/>
    <s v="Hypertension"/>
    <s v="Critical"/>
    <b v="1"/>
    <s v="Medicare"/>
    <b v="1"/>
  </r>
  <r>
    <s v="PID0556"/>
    <s v="Middle-aged"/>
    <s v="West"/>
    <s v="Maharashtra"/>
    <n v="250000"/>
    <n v="131051.8"/>
    <n v="92.1"/>
    <s v="Female"/>
    <s v="B+"/>
    <b v="1"/>
    <b v="0"/>
    <b v="1"/>
    <x v="0"/>
    <s v="Senior Executive"/>
    <n v="20"/>
    <x v="0"/>
    <n v="29.397682658239965"/>
    <b v="1"/>
    <b v="1"/>
    <s v="Prostate Cancer"/>
    <s v="Recovered"/>
    <b v="1"/>
    <s v="Cigna"/>
    <b v="1"/>
  </r>
  <r>
    <s v="PID0557"/>
    <s v="Middle-aged"/>
    <s v="South"/>
    <s v="Tamil Nadu"/>
    <n v="3000"/>
    <n v="1931.88"/>
    <n v="61.8"/>
    <s v="Female"/>
    <s v="A-"/>
    <b v="0"/>
    <b v="1"/>
    <b v="1"/>
    <x v="2"/>
    <s v="Clerical Staff"/>
    <n v="4"/>
    <x v="3"/>
    <n v="23.54823959762231"/>
    <b v="0"/>
    <b v="0"/>
    <s v="Prostate Cancer"/>
    <s v="Recovered"/>
    <b v="1"/>
    <s v="Blue Cross"/>
    <b v="0"/>
  </r>
  <r>
    <s v="PID0558"/>
    <s v="Adult"/>
    <s v="West"/>
    <s v="Gujarat"/>
    <n v="100"/>
    <n v="83.8"/>
    <n v="71.599999999999994"/>
    <s v="Male"/>
    <s v="A+"/>
    <b v="0"/>
    <b v="1"/>
    <b v="1"/>
    <x v="1"/>
    <s v="Nurse"/>
    <n v="12"/>
    <x v="0"/>
    <n v="25.368480725623584"/>
    <b v="0"/>
    <b v="0"/>
    <s v="Kidney Stones"/>
    <s v="Recovered"/>
    <b v="1"/>
    <s v="UnitedHealthcare"/>
    <b v="0"/>
  </r>
  <r>
    <s v="PID0559"/>
    <s v="Adult"/>
    <s v="South"/>
    <s v="Tamil Nadu"/>
    <n v="240000"/>
    <n v="130677.12"/>
    <n v="111.9"/>
    <s v="Female"/>
    <s v="B+"/>
    <b v="0"/>
    <b v="0"/>
    <b v="1"/>
    <x v="5"/>
    <s v="Labourer"/>
    <n v="5"/>
    <x v="3"/>
    <n v="34.924003620361411"/>
    <b v="1"/>
    <b v="1"/>
    <s v="Kidney Stones"/>
    <s v="Ongoing Treatment"/>
    <b v="1"/>
    <s v="Cigna"/>
    <b v="1"/>
  </r>
  <r>
    <s v="PID0560"/>
    <s v="Adult"/>
    <s v="North"/>
    <s v="Punjab"/>
    <n v="200000"/>
    <n v="0"/>
    <n v="99.1"/>
    <s v="Female"/>
    <s v="AB+"/>
    <b v="0"/>
    <b v="0"/>
    <b v="0"/>
    <x v="6"/>
    <s v="Unemployed"/>
    <n v="20"/>
    <x v="0"/>
    <n v="32.732197119830886"/>
    <b v="1"/>
    <b v="1"/>
    <s v="Heart Disease"/>
    <s v="Ongoing Treatment"/>
    <b v="0"/>
    <n v="0"/>
    <b v="1"/>
  </r>
  <r>
    <s v="PID0561"/>
    <s v="Adult"/>
    <s v="West"/>
    <s v="Gujarat"/>
    <n v="250000"/>
    <n v="173905.2"/>
    <n v="95.1"/>
    <s v="Male"/>
    <s v="AB+"/>
    <b v="1"/>
    <b v="1"/>
    <b v="1"/>
    <x v="0"/>
    <s v="Senior Executive"/>
    <n v="7"/>
    <x v="4"/>
    <n v="33.694727891156468"/>
    <b v="1"/>
    <b v="1"/>
    <s v="Diabetes"/>
    <s v="Critical"/>
    <b v="1"/>
    <s v="Cigna"/>
    <b v="0"/>
  </r>
  <r>
    <s v="PID0562"/>
    <s v="Adult"/>
    <s v="West"/>
    <s v="Maharashtra"/>
    <n v="12000"/>
    <n v="0"/>
    <n v="94.9"/>
    <s v="Female"/>
    <s v="A-"/>
    <b v="0"/>
    <b v="0"/>
    <b v="0"/>
    <x v="0"/>
    <s v="Software Engineer"/>
    <n v="25"/>
    <x v="0"/>
    <n v="29.952026259310696"/>
    <b v="1"/>
    <b v="1"/>
    <s v="Heart Attack"/>
    <s v="Ongoing Treatment"/>
    <b v="0"/>
    <n v="0"/>
    <b v="1"/>
  </r>
  <r>
    <s v="PID0563"/>
    <s v="Adult"/>
    <s v="North"/>
    <s v="Punjab"/>
    <n v="30000"/>
    <n v="15006.119999999999"/>
    <n v="69.2"/>
    <s v="Female"/>
    <s v="AB-"/>
    <b v="1"/>
    <b v="1"/>
    <b v="1"/>
    <x v="3"/>
    <s v="Professor"/>
    <n v="15"/>
    <x v="0"/>
    <n v="25.11249818551314"/>
    <b v="0"/>
    <b v="0"/>
    <s v="Kidney Stones"/>
    <s v="Recovered"/>
    <b v="1"/>
    <s v="Aetna"/>
    <b v="0"/>
  </r>
  <r>
    <s v="PID0564"/>
    <s v="Adult"/>
    <s v="West"/>
    <s v="Maharashtra"/>
    <n v="60000"/>
    <n v="38081.199999999997"/>
    <n v="79.599999999999994"/>
    <s v="Male"/>
    <s v="O-"/>
    <b v="0"/>
    <b v="1"/>
    <b v="1"/>
    <x v="3"/>
    <s v="Scientist"/>
    <n v="5"/>
    <x v="3"/>
    <n v="29.237832874196513"/>
    <b v="1"/>
    <b v="1"/>
    <s v="Heart Attack"/>
    <s v="Recovered"/>
    <b v="1"/>
    <s v="Cigna"/>
    <b v="1"/>
  </r>
  <r>
    <s v="PID0565"/>
    <s v="Middle-aged"/>
    <s v="South"/>
    <s v="Tamil Nadu"/>
    <n v="100"/>
    <n v="57.68"/>
    <n v="90.9"/>
    <s v="Male"/>
    <s v="B-"/>
    <b v="1"/>
    <b v="1"/>
    <b v="1"/>
    <x v="1"/>
    <s v="Nurse"/>
    <n v="7"/>
    <x v="4"/>
    <n v="34.212804396100722"/>
    <b v="1"/>
    <b v="1"/>
    <s v="Heart Attack"/>
    <s v="Recovered"/>
    <b v="1"/>
    <s v="Medicare"/>
    <b v="1"/>
  </r>
  <r>
    <s v="PID0566"/>
    <s v="Adult"/>
    <s v="South"/>
    <s v="Kerala"/>
    <n v="32000"/>
    <n v="24633.200000000001"/>
    <n v="87.1"/>
    <s v="Female"/>
    <s v="B-"/>
    <b v="0"/>
    <b v="0"/>
    <b v="1"/>
    <x v="5"/>
    <s v="Unemployed"/>
    <n v="30"/>
    <x v="2"/>
    <n v="28.440816326530609"/>
    <b v="1"/>
    <b v="1"/>
    <s v="Heart Disease"/>
    <s v="Critical"/>
    <b v="1"/>
    <s v="Blue Cross"/>
    <b v="1"/>
  </r>
  <r>
    <s v="PID0567"/>
    <s v="Middle-aged"/>
    <s v="South"/>
    <s v="Kerala"/>
    <n v="800"/>
    <n v="453.8"/>
    <n v="72.2"/>
    <s v="Female"/>
    <s v="A-"/>
    <b v="1"/>
    <b v="0"/>
    <b v="1"/>
    <x v="1"/>
    <s v="Teacher"/>
    <n v="5"/>
    <x v="3"/>
    <n v="30.44358239163434"/>
    <b v="1"/>
    <b v="1"/>
    <s v="Fractured Leg"/>
    <s v="Recovered"/>
    <b v="1"/>
    <s v="Cigna"/>
    <b v="0"/>
  </r>
  <r>
    <s v="PID0568"/>
    <s v="Middle-aged"/>
    <s v="East"/>
    <s v="West Bengal"/>
    <n v="18000"/>
    <n v="0"/>
    <n v="69.400000000000006"/>
    <s v="Female"/>
    <s v="AB+"/>
    <b v="1"/>
    <b v="0"/>
    <b v="0"/>
    <x v="3"/>
    <s v="Scientist"/>
    <n v="12"/>
    <x v="0"/>
    <n v="28.886576482830385"/>
    <b v="1"/>
    <b v="1"/>
    <s v="Hypertension"/>
    <s v="Critical"/>
    <b v="0"/>
    <n v="0"/>
    <b v="1"/>
  </r>
  <r>
    <s v="PID0569"/>
    <s v="Adult"/>
    <s v="North"/>
    <s v="Uttar Pradesh"/>
    <n v="500"/>
    <n v="0"/>
    <n v="101.2"/>
    <s v="Male"/>
    <s v="A+"/>
    <b v="0"/>
    <b v="0"/>
    <b v="0"/>
    <x v="1"/>
    <s v="Junior Executive"/>
    <n v="2"/>
    <x v="1"/>
    <n v="33.813358281265664"/>
    <b v="1"/>
    <b v="1"/>
    <s v="Diabetes"/>
    <s v="Recovered"/>
    <b v="0"/>
    <n v="0"/>
    <b v="1"/>
  </r>
  <r>
    <s v="PID0570"/>
    <s v="Adult"/>
    <s v="North"/>
    <s v="Punjab"/>
    <n v="90000"/>
    <n v="46471.95"/>
    <n v="89.6"/>
    <s v="Male"/>
    <s v="B-"/>
    <b v="0"/>
    <b v="0"/>
    <b v="1"/>
    <x v="4"/>
    <s v="Professor"/>
    <n v="12"/>
    <x v="0"/>
    <n v="33.31350386674599"/>
    <b v="1"/>
    <b v="1"/>
    <s v="Heart Disease"/>
    <s v="Recovered"/>
    <b v="1"/>
    <s v="Cigna"/>
    <b v="1"/>
  </r>
  <r>
    <s v="PID0571"/>
    <s v="Adult"/>
    <s v="West"/>
    <s v="Maharashtra"/>
    <n v="3000"/>
    <n v="2695.2"/>
    <n v="87.9"/>
    <s v="Male"/>
    <s v="AB+"/>
    <b v="0"/>
    <b v="0"/>
    <b v="1"/>
    <x v="2"/>
    <s v="Driver"/>
    <n v="15"/>
    <x v="0"/>
    <n v="29.369507835209998"/>
    <b v="1"/>
    <b v="1"/>
    <s v="Respiratory Infection"/>
    <s v="Critical"/>
    <b v="1"/>
    <s v="UnitedHealthcare"/>
    <b v="1"/>
  </r>
  <r>
    <s v="PID0572"/>
    <s v="Middle-aged"/>
    <s v="East"/>
    <s v="West Bengal"/>
    <n v="300000"/>
    <n v="150311.76"/>
    <n v="69.400000000000006"/>
    <s v="Male"/>
    <s v="B-"/>
    <b v="0"/>
    <b v="0"/>
    <b v="1"/>
    <x v="1"/>
    <s v="Engineer"/>
    <n v="3"/>
    <x v="3"/>
    <n v="25.491276400367315"/>
    <b v="0"/>
    <b v="0"/>
    <s v="Allergic Reaction"/>
    <s v="Critical"/>
    <b v="1"/>
    <s v="Medicare"/>
    <b v="0"/>
  </r>
  <r>
    <s v="PID0573"/>
    <s v="Middle-aged"/>
    <s v="East"/>
    <s v="West Bengal"/>
    <n v="60000"/>
    <n v="41877.64"/>
    <n v="68.2"/>
    <s v="Male"/>
    <s v="O+"/>
    <b v="1"/>
    <b v="1"/>
    <b v="1"/>
    <x v="1"/>
    <s v="Junior Executive"/>
    <n v="40"/>
    <x v="2"/>
    <n v="30.311111111111114"/>
    <b v="1"/>
    <b v="1"/>
    <s v="Kidney Stones"/>
    <s v="Critical"/>
    <b v="1"/>
    <s v="UnitedHealthcare"/>
    <b v="0"/>
  </r>
  <r>
    <s v="PID0574"/>
    <s v="Senior"/>
    <s v="East"/>
    <s v="West Bengal"/>
    <n v="250000"/>
    <n v="131494.9"/>
    <n v="79.599999999999994"/>
    <s v="Male"/>
    <s v="B+"/>
    <b v="1"/>
    <b v="0"/>
    <b v="1"/>
    <x v="0"/>
    <s v="Manager"/>
    <n v="15"/>
    <x v="0"/>
    <n v="32.708744247205779"/>
    <b v="1"/>
    <b v="1"/>
    <s v="Heart Disease"/>
    <s v="Recovered"/>
    <b v="1"/>
    <s v="Medicare"/>
    <b v="1"/>
  </r>
  <r>
    <s v="PID0575"/>
    <s v="Middle-aged"/>
    <s v="South"/>
    <s v="Tamil Nadu"/>
    <n v="12000"/>
    <n v="10342.44"/>
    <n v="86.2"/>
    <s v="Male"/>
    <s v="O-"/>
    <b v="0"/>
    <b v="0"/>
    <b v="1"/>
    <x v="2"/>
    <s v="Retail Worker"/>
    <n v="2"/>
    <x v="1"/>
    <n v="32.443825510933799"/>
    <b v="1"/>
    <b v="1"/>
    <s v="Appendicitis"/>
    <s v="Critical"/>
    <b v="1"/>
    <s v="Medicare"/>
    <b v="0"/>
  </r>
  <r>
    <s v="PID0576"/>
    <s v="Adult"/>
    <s v="West"/>
    <s v="Maharashtra"/>
    <n v="36000"/>
    <n v="18829.23"/>
    <n v="94.5"/>
    <s v="Female"/>
    <s v="O-"/>
    <b v="0"/>
    <b v="0"/>
    <b v="1"/>
    <x v="0"/>
    <s v="Software Engineer"/>
    <n v="7"/>
    <x v="4"/>
    <n v="34.293801712875599"/>
    <b v="1"/>
    <b v="1"/>
    <s v="Heart Disease"/>
    <s v="Ongoing Treatment"/>
    <b v="1"/>
    <s v="Medicare"/>
    <b v="1"/>
  </r>
  <r>
    <s v="PID0577"/>
    <s v="Adult"/>
    <s v="East"/>
    <s v="West Bengal"/>
    <n v="45000"/>
    <n v="31528.77"/>
    <n v="84.1"/>
    <s v="Female"/>
    <s v="B-"/>
    <b v="1"/>
    <b v="0"/>
    <b v="1"/>
    <x v="0"/>
    <s v="Senior Executive"/>
    <n v="0"/>
    <x v="1"/>
    <n v="31.268590124925641"/>
    <b v="1"/>
    <b v="1"/>
    <s v="Appendicitis"/>
    <s v="Recovered"/>
    <b v="1"/>
    <s v="Medicare"/>
    <b v="1"/>
  </r>
  <r>
    <s v="PID0578"/>
    <s v="Adult"/>
    <s v="West"/>
    <s v="Gujarat"/>
    <n v="90000"/>
    <n v="0"/>
    <n v="66.099999999999994"/>
    <s v="Female"/>
    <s v="B+"/>
    <b v="0"/>
    <b v="0"/>
    <b v="0"/>
    <x v="0"/>
    <s v="Doctor"/>
    <n v="15"/>
    <x v="0"/>
    <n v="21.832474567314041"/>
    <b v="0"/>
    <b v="0"/>
    <s v="Fractured Leg"/>
    <s v="Recovered"/>
    <b v="0"/>
    <n v="0"/>
    <b v="0"/>
  </r>
  <r>
    <s v="PID0579"/>
    <s v="Adult"/>
    <s v="North"/>
    <s v="Uttar Pradesh"/>
    <n v="1000"/>
    <n v="0"/>
    <n v="94"/>
    <s v="Male"/>
    <s v="AB+"/>
    <s v="Yes"/>
    <s v="Yes"/>
    <b v="0"/>
    <x v="0"/>
    <s v="Manager"/>
    <n v="2"/>
    <x v="1"/>
    <n v="34.112353026564087"/>
    <b v="1"/>
    <b v="1"/>
    <s v="Fractured Arm"/>
    <s v="Critical"/>
    <b v="0"/>
    <n v="0"/>
    <b v="1"/>
  </r>
  <r>
    <s v="PID0580"/>
    <s v="Middle-aged"/>
    <s v="North"/>
    <s v="Punjab"/>
    <n v="18000"/>
    <n v="11325.24"/>
    <n v="76.099999999999994"/>
    <s v="Female"/>
    <s v="A+"/>
    <b v="0"/>
    <b v="0"/>
    <b v="1"/>
    <x v="0"/>
    <s v="Manager"/>
    <n v="15"/>
    <x v="0"/>
    <n v="30.483896811408421"/>
    <b v="1"/>
    <b v="1"/>
    <s v="Allergic Reaction"/>
    <s v="Critical"/>
    <b v="1"/>
    <s v="Blue Cross"/>
    <b v="1"/>
  </r>
  <r>
    <s v="PID0581"/>
    <s v="Middle-aged"/>
    <s v="North"/>
    <s v="Punjab"/>
    <n v="45000"/>
    <n v="30751.68"/>
    <n v="74.599999999999994"/>
    <s v="Female"/>
    <s v="AB+"/>
    <b v="1"/>
    <b v="0"/>
    <b v="1"/>
    <x v="1"/>
    <s v="Junior Executive"/>
    <n v="30"/>
    <x v="2"/>
    <n v="30.264919469349667"/>
    <b v="1"/>
    <b v="1"/>
    <s v="Kidney Stones"/>
    <s v="Critical"/>
    <b v="1"/>
    <s v="UnitedHealthcare"/>
    <b v="1"/>
  </r>
  <r>
    <s v="PID0582"/>
    <s v="Senior"/>
    <s v="East"/>
    <s v="West Bengal"/>
    <n v="3000"/>
    <n v="2133.06"/>
    <n v="92.9"/>
    <s v="Female"/>
    <s v="A-"/>
    <b v="0"/>
    <b v="0"/>
    <b v="1"/>
    <x v="1"/>
    <s v="Junior Executive"/>
    <n v="20"/>
    <x v="0"/>
    <n v="33.310624260461118"/>
    <b v="1"/>
    <b v="1"/>
    <s v="Osteoarthritis"/>
    <s v="Critical"/>
    <b v="1"/>
    <s v="Aetna"/>
    <b v="1"/>
  </r>
  <r>
    <s v="PID0583"/>
    <s v="Middle-aged"/>
    <s v="North"/>
    <s v="Punjab"/>
    <n v="32000"/>
    <n v="16682.400000000001"/>
    <n v="72.900000000000006"/>
    <s v="Male"/>
    <s v="O-"/>
    <b v="0"/>
    <b v="0"/>
    <b v="1"/>
    <x v="0"/>
    <s v="Software Engineer"/>
    <n v="7"/>
    <x v="4"/>
    <n v="26.455218464218323"/>
    <b v="0"/>
    <b v="0"/>
    <s v="Kidney Stones"/>
    <s v="Ongoing Treatment"/>
    <b v="1"/>
    <s v="UnitedHealthcare"/>
    <b v="0"/>
  </r>
  <r>
    <s v="PID0584"/>
    <s v="Middle-aged"/>
    <s v="South"/>
    <s v="Tamil Nadu"/>
    <n v="18000"/>
    <n v="13722.36"/>
    <n v="79.5"/>
    <s v="Male"/>
    <s v="B-"/>
    <b v="0"/>
    <b v="0"/>
    <b v="1"/>
    <x v="0"/>
    <s v="Manager"/>
    <n v="2"/>
    <x v="1"/>
    <n v="33.961296937075481"/>
    <b v="1"/>
    <b v="1"/>
    <s v="Respiratory Infection"/>
    <s v="Critical"/>
    <b v="1"/>
    <s v="Medicare"/>
    <b v="1"/>
  </r>
  <r>
    <s v="PID0585"/>
    <s v="Adult"/>
    <s v="South"/>
    <s v="Tamil Nadu"/>
    <n v="32000"/>
    <n v="16856.32"/>
    <n v="71.099999999999994"/>
    <s v="Female"/>
    <s v="O+"/>
    <b v="0"/>
    <b v="1"/>
    <b v="1"/>
    <x v="3"/>
    <s v="Professor"/>
    <n v="30"/>
    <x v="2"/>
    <n v="24.602076124567475"/>
    <b v="0"/>
    <b v="0"/>
    <s v="Childbirth"/>
    <s v="Ongoing Treatment"/>
    <b v="1"/>
    <s v="Aetna"/>
    <b v="0"/>
  </r>
  <r>
    <s v="PID0586"/>
    <s v="Middle-aged"/>
    <s v="West"/>
    <s v="Gujarat"/>
    <n v="24000"/>
    <n v="21199.89"/>
    <n v="81.3"/>
    <s v="Female"/>
    <s v="B-"/>
    <b v="1"/>
    <b v="0"/>
    <b v="1"/>
    <x v="3"/>
    <s v="Consultant"/>
    <n v="25"/>
    <x v="0"/>
    <n v="26.546938775510203"/>
    <b v="0"/>
    <b v="0"/>
    <s v="Kidney Stones"/>
    <s v="Recovered"/>
    <b v="1"/>
    <s v="UnitedHealthcare"/>
    <b v="0"/>
  </r>
  <r>
    <s v="PID0587"/>
    <s v="Middle-aged"/>
    <s v="South"/>
    <s v="Kerala"/>
    <n v="40000"/>
    <n v="23629.8"/>
    <n v="48.8"/>
    <s v="Male"/>
    <s v="AB-"/>
    <b v="0"/>
    <b v="0"/>
    <b v="1"/>
    <x v="0"/>
    <s v="Software Engineer"/>
    <n v="15"/>
    <x v="0"/>
    <n v="21.402570062716546"/>
    <b v="0"/>
    <b v="0"/>
    <s v="Hypertension"/>
    <s v="Critical"/>
    <b v="1"/>
    <s v="Medicare"/>
    <b v="0"/>
  </r>
  <r>
    <s v="PID0588"/>
    <s v="Adult"/>
    <s v="West"/>
    <s v="Gujarat"/>
    <n v="18000"/>
    <n v="9227.67"/>
    <n v="58"/>
    <s v="Male"/>
    <s v="O+"/>
    <b v="0"/>
    <b v="0"/>
    <b v="1"/>
    <x v="1"/>
    <s v="Nurse"/>
    <n v="400"/>
    <x v="5"/>
    <n v="22.375679950619187"/>
    <b v="0"/>
    <b v="0"/>
    <s v="Prostate Cancer"/>
    <s v="Critical"/>
    <b v="1"/>
    <s v="Cigna"/>
    <b v="0"/>
  </r>
  <r>
    <s v="PID0589"/>
    <s v="Middle-aged"/>
    <s v="South"/>
    <s v="Tamil Nadu"/>
    <n v="800"/>
    <n v="461.92"/>
    <n v="82.8"/>
    <s v="Female"/>
    <s v="B+"/>
    <b v="0"/>
    <b v="0"/>
    <b v="1"/>
    <x v="0"/>
    <s v="Doctor"/>
    <n v="2"/>
    <x v="1"/>
    <n v="31.164138657834318"/>
    <b v="1"/>
    <b v="1"/>
    <s v="Appendicitis"/>
    <s v="Ongoing Treatment"/>
    <b v="1"/>
    <s v="Cigna"/>
    <b v="1"/>
  </r>
  <r>
    <s v="PID0590"/>
    <s v="Senior"/>
    <s v="East"/>
    <s v="West Bengal"/>
    <n v="3000"/>
    <n v="1978.02"/>
    <n v="73.8"/>
    <s v="Male"/>
    <s v="A-"/>
    <b v="0"/>
    <b v="0"/>
    <b v="1"/>
    <x v="1"/>
    <s v="Engineer"/>
    <n v="3"/>
    <x v="3"/>
    <n v="26.462045967944352"/>
    <b v="0"/>
    <b v="0"/>
    <s v="Cancer"/>
    <s v="Ongoing Treatment"/>
    <b v="1"/>
    <s v="Blue Cross"/>
    <b v="0"/>
  </r>
  <r>
    <s v="PID0591"/>
    <s v="Elderly"/>
    <s v="North"/>
    <s v="Uttar Pradesh"/>
    <n v="40000"/>
    <n v="35905.4"/>
    <n v="61.8"/>
    <s v="Male"/>
    <s v="O+"/>
    <b v="1"/>
    <b v="0"/>
    <b v="1"/>
    <x v="0"/>
    <s v="Software Engineer"/>
    <n v="0.5"/>
    <x v="1"/>
    <n v="26.748614958448751"/>
    <b v="0"/>
    <b v="0"/>
    <s v="Hypertension"/>
    <s v="Recovered"/>
    <b v="1"/>
    <s v="Aetna"/>
    <b v="0"/>
  </r>
  <r>
    <s v="PID0592"/>
    <s v="Adult"/>
    <s v="South"/>
    <s v="Kerala"/>
    <n v="800"/>
    <n v="718.39"/>
    <n v="91.5"/>
    <s v="Female"/>
    <s v="AB-"/>
    <b v="0"/>
    <b v="0"/>
    <b v="1"/>
    <x v="4"/>
    <s v="CEO"/>
    <n v="9"/>
    <x v="4"/>
    <n v="32.419217687074834"/>
    <b v="1"/>
    <b v="1"/>
    <s v="Stroke"/>
    <s v="Ongoing Treatment"/>
    <b v="1"/>
    <s v="Cigna"/>
    <b v="0"/>
  </r>
  <r>
    <s v="PID0593"/>
    <s v="Middle-aged"/>
    <s v="West"/>
    <s v="Gujarat"/>
    <n v="40000"/>
    <n v="28460.959999999999"/>
    <n v="66.599999999999994"/>
    <s v="Male"/>
    <s v="AB-"/>
    <b v="0"/>
    <b v="0"/>
    <b v="1"/>
    <x v="0"/>
    <s v="Software Engineer"/>
    <n v="5"/>
    <x v="3"/>
    <n v="28.826177285318558"/>
    <b v="1"/>
    <b v="1"/>
    <s v="Respiratory Infection"/>
    <s v="Ongoing Treatment"/>
    <b v="1"/>
    <s v="UnitedHealthcare"/>
    <b v="1"/>
  </r>
  <r>
    <s v="PID0594"/>
    <s v="Adult"/>
    <s v="South"/>
    <s v="Kerala"/>
    <n v="100"/>
    <n v="0"/>
    <n v="64.099999999999994"/>
    <s v="Female"/>
    <s v="AB-"/>
    <b v="0"/>
    <b v="0"/>
    <b v="0"/>
    <x v="0"/>
    <s v="Manager"/>
    <n v="400"/>
    <x v="5"/>
    <n v="20.930612244897958"/>
    <b v="0"/>
    <b v="0"/>
    <s v="Cancer"/>
    <s v="Ongoing Treatment"/>
    <b v="0"/>
    <n v="0"/>
    <b v="0"/>
  </r>
  <r>
    <s v="PID0595"/>
    <s v="Adult"/>
    <s v="South"/>
    <s v="Karnataka"/>
    <n v="800"/>
    <n v="487.16"/>
    <n v="86.6"/>
    <s v="Female"/>
    <s v="A+"/>
    <b v="0"/>
    <b v="0"/>
    <b v="1"/>
    <x v="0"/>
    <s v="Manager"/>
    <n v="70"/>
    <x v="7"/>
    <n v="33.828124999999993"/>
    <b v="1"/>
    <b v="1"/>
    <s v="Childbirth"/>
    <s v="Critical"/>
    <b v="1"/>
    <s v="Blue Cross"/>
    <b v="0"/>
  </r>
  <r>
    <s v="PID0596"/>
    <s v="Adult"/>
    <s v="North"/>
    <s v="Punjab"/>
    <n v="100"/>
    <n v="0"/>
    <n v="96.7"/>
    <s v="Male"/>
    <s v="A+"/>
    <b v="0"/>
    <b v="0"/>
    <b v="0"/>
    <x v="4"/>
    <s v="Professor"/>
    <n v="4"/>
    <x v="3"/>
    <n v="33.070004445812394"/>
    <b v="1"/>
    <b v="1"/>
    <s v="Respiratory Infection"/>
    <s v="Ongoing Treatment"/>
    <b v="0"/>
    <n v="0"/>
    <b v="1"/>
  </r>
  <r>
    <s v="PID0597"/>
    <s v="Middle-aged"/>
    <s v="West"/>
    <s v="Gujarat"/>
    <n v="45000"/>
    <n v="25481.370000000003"/>
    <n v="89.8"/>
    <s v="Male"/>
    <s v="AB-"/>
    <b v="0"/>
    <b v="1"/>
    <b v="1"/>
    <x v="0"/>
    <s v="Software Engineer"/>
    <n v="12"/>
    <x v="0"/>
    <n v="31.816893424036284"/>
    <b v="1"/>
    <b v="1"/>
    <s v="Osteoarthritis"/>
    <s v="Critical"/>
    <b v="1"/>
    <s v="Cigna"/>
    <b v="1"/>
  </r>
  <r>
    <s v="PID0598"/>
    <s v="Adult"/>
    <s v="North"/>
    <s v="Punjab"/>
    <n v="240000"/>
    <n v="158937.12"/>
    <n v="85.5"/>
    <s v="Female"/>
    <s v="AB-"/>
    <b v="0"/>
    <b v="0"/>
    <b v="1"/>
    <x v="0"/>
    <s v="Doctor"/>
    <n v="12"/>
    <x v="0"/>
    <n v="33.398437499999993"/>
    <b v="1"/>
    <b v="1"/>
    <s v="Hypertension"/>
    <s v="Recovered"/>
    <b v="1"/>
    <s v="Medicare"/>
    <b v="1"/>
  </r>
  <r>
    <s v="PID0599"/>
    <s v="Middle-aged"/>
    <s v="West"/>
    <s v="Gujarat"/>
    <n v="21000"/>
    <n v="13683.88"/>
    <n v="63.1"/>
    <s v="Female"/>
    <s v="O+"/>
    <b v="1"/>
    <b v="0"/>
    <b v="1"/>
    <x v="1"/>
    <s v="Junior Executive"/>
    <n v="15"/>
    <x v="0"/>
    <n v="23.460737656157054"/>
    <b v="0"/>
    <b v="0"/>
    <s v="Osteoarthritis"/>
    <s v="Critical"/>
    <b v="1"/>
    <s v="UnitedHealthcare"/>
    <b v="0"/>
  </r>
  <r>
    <s v="PID0600"/>
    <s v="Senior"/>
    <s v="West"/>
    <s v="Maharashtra"/>
    <n v="18000"/>
    <n v="12421.41"/>
    <n v="79"/>
    <s v="Male"/>
    <s v="O-"/>
    <b v="0"/>
    <b v="1"/>
    <b v="1"/>
    <x v="6"/>
    <s v="Unemployed"/>
    <n v="15"/>
    <x v="0"/>
    <n v="31.645569620253159"/>
    <b v="1"/>
    <b v="1"/>
    <s v="Heart Disease"/>
    <s v="Recovered"/>
    <b v="1"/>
    <s v="Medicare"/>
    <b v="1"/>
  </r>
  <r>
    <s v="PID0601"/>
    <s v="Adult"/>
    <s v="North"/>
    <s v="Punjab"/>
    <n v="4000"/>
    <n v="2881.04"/>
    <n v="111.7"/>
    <s v="Female"/>
    <s v="O+"/>
    <b v="1"/>
    <b v="1"/>
    <b v="1"/>
    <x v="4"/>
    <s v="Professor"/>
    <n v="120"/>
    <x v="6"/>
    <n v="34.861583596017603"/>
    <b v="1"/>
    <b v="1"/>
    <s v="Childbirth"/>
    <s v="Ongoing Treatment"/>
    <b v="1"/>
    <s v="Cigna"/>
    <b v="0"/>
  </r>
  <r>
    <s v="PID0602"/>
    <s v="Middle-aged"/>
    <s v="North"/>
    <s v="Punjab"/>
    <n v="100"/>
    <n v="64.599999999999994"/>
    <n v="61.3"/>
    <s v="Male"/>
    <s v="AB-"/>
    <b v="1"/>
    <b v="1"/>
    <b v="1"/>
    <x v="4"/>
    <s v="Professor"/>
    <n v="300"/>
    <x v="5"/>
    <n v="21.462833934386051"/>
    <b v="0"/>
    <b v="0"/>
    <s v="Appendicitis"/>
    <s v="Recovered"/>
    <b v="1"/>
    <s v="UnitedHealthcare"/>
    <b v="0"/>
  </r>
  <r>
    <s v="PID0603"/>
    <s v="Adult"/>
    <s v="South"/>
    <s v="Karnataka"/>
    <n v="800"/>
    <n v="0"/>
    <n v="90.4"/>
    <s v="Male"/>
    <s v="AB+"/>
    <b v="0"/>
    <b v="0"/>
    <b v="0"/>
    <x v="0"/>
    <s v="Senior Executive"/>
    <n v="25"/>
    <x v="0"/>
    <n v="31.651552816778128"/>
    <b v="1"/>
    <b v="1"/>
    <s v="Heart Attack"/>
    <s v="Ongoing Treatment"/>
    <b v="0"/>
    <n v="0"/>
    <b v="1"/>
  </r>
  <r>
    <s v="PID0604"/>
    <s v="Middle-aged"/>
    <s v="South"/>
    <s v="Karnataka"/>
    <n v="200000"/>
    <n v="118892.32"/>
    <n v="73.400000000000006"/>
    <s v="Male"/>
    <s v="AB+"/>
    <b v="1"/>
    <b v="1"/>
    <b v="1"/>
    <x v="2"/>
    <s v="Clerical Staff"/>
    <n v="40"/>
    <x v="2"/>
    <n v="28.316808765093938"/>
    <b v="1"/>
    <b v="1"/>
    <s v="Respiratory Infection"/>
    <s v="Recovered"/>
    <b v="1"/>
    <s v="Cigna"/>
    <b v="1"/>
  </r>
  <r>
    <s v="PID0605"/>
    <s v="Middle-aged"/>
    <s v="North"/>
    <s v="Punjab"/>
    <n v="90000"/>
    <n v="68940.3"/>
    <n v="75.099999999999994"/>
    <s v="Female"/>
    <s v="A-"/>
    <b v="0"/>
    <b v="1"/>
    <b v="1"/>
    <x v="1"/>
    <s v="Junior Executive"/>
    <n v="5"/>
    <x v="3"/>
    <n v="26.9281795690057"/>
    <b v="0"/>
    <b v="0"/>
    <s v="Fractured Arm"/>
    <s v="Ongoing Treatment"/>
    <b v="1"/>
    <s v="Medicare"/>
    <b v="0"/>
  </r>
  <r>
    <s v="PID0606"/>
    <s v="Middle-aged"/>
    <s v="West"/>
    <s v="Maharashtra"/>
    <n v="200000"/>
    <n v="0"/>
    <n v="61.2"/>
    <s v="Female"/>
    <s v="B+"/>
    <b v="1"/>
    <b v="1"/>
    <b v="0"/>
    <x v="0"/>
    <s v="Manager"/>
    <n v="20"/>
    <x v="0"/>
    <n v="22.754312908982754"/>
    <b v="0"/>
    <b v="0"/>
    <s v="Diabetes"/>
    <s v="Ongoing Treatment"/>
    <b v="0"/>
    <n v="0"/>
    <b v="0"/>
  </r>
  <r>
    <s v="PID0607"/>
    <s v="Middle-aged"/>
    <s v="South"/>
    <s v="Tamil Nadu"/>
    <n v="500"/>
    <n v="0"/>
    <n v="83.8"/>
    <s v="Female"/>
    <s v="AB+"/>
    <b v="0"/>
    <b v="0"/>
    <b v="0"/>
    <x v="0"/>
    <s v="Software Engineer"/>
    <n v="7"/>
    <x v="4"/>
    <n v="28.996539792387544"/>
    <b v="1"/>
    <b v="1"/>
    <s v="Respiratory Infection"/>
    <s v="Ongoing Treatment"/>
    <b v="0"/>
    <n v="0"/>
    <b v="1"/>
  </r>
  <r>
    <s v="PID0608"/>
    <s v="Senior"/>
    <s v="South"/>
    <s v="Kerala"/>
    <n v="21000"/>
    <n v="14377.929999999998"/>
    <n v="84.2"/>
    <s v="Female"/>
    <s v="O+"/>
    <b v="0"/>
    <b v="0"/>
    <b v="1"/>
    <x v="0"/>
    <s v="Manager"/>
    <n v="90"/>
    <x v="7"/>
    <n v="29.832766439909303"/>
    <b v="1"/>
    <b v="1"/>
    <s v="Respiratory Infection"/>
    <s v="Critical"/>
    <b v="1"/>
    <s v="UnitedHealthcare"/>
    <b v="1"/>
  </r>
  <r>
    <s v="PID0609"/>
    <s v="Adult"/>
    <s v="West"/>
    <s v="Maharashtra"/>
    <n v="45000"/>
    <n v="27291.27"/>
    <n v="79.5"/>
    <s v="Male"/>
    <s v="O-"/>
    <b v="1"/>
    <b v="1"/>
    <b v="1"/>
    <x v="1"/>
    <s v="Engineer"/>
    <n v="7"/>
    <x v="4"/>
    <n v="25.665030991735538"/>
    <b v="0"/>
    <b v="0"/>
    <s v="Prostate Cancer"/>
    <s v="Ongoing Treatment"/>
    <b v="1"/>
    <s v="Cigna"/>
    <b v="0"/>
  </r>
  <r>
    <s v="PID0610"/>
    <s v="Adult"/>
    <s v="South"/>
    <s v="Tamil Nadu"/>
    <n v="45000"/>
    <n v="0"/>
    <n v="69.099999999999994"/>
    <s v="Male"/>
    <s v="B+"/>
    <b v="0"/>
    <b v="1"/>
    <b v="0"/>
    <x v="1"/>
    <s v="Nurse"/>
    <n v="20"/>
    <x v="0"/>
    <n v="23.63120276324339"/>
    <b v="0"/>
    <b v="0"/>
    <s v="Childbirth"/>
    <s v="Recovered"/>
    <b v="0"/>
    <n v="0"/>
    <b v="0"/>
  </r>
  <r>
    <s v="PID0611"/>
    <s v="Adult"/>
    <s v="West"/>
    <s v="Gujarat"/>
    <n v="100"/>
    <n v="74.73"/>
    <n v="81.900000000000006"/>
    <s v="Female"/>
    <s v="AB+"/>
    <b v="0"/>
    <b v="0"/>
    <b v="1"/>
    <x v="0"/>
    <s v="Senior Executive"/>
    <n v="30"/>
    <x v="2"/>
    <n v="31.207133058984908"/>
    <b v="1"/>
    <b v="1"/>
    <s v="Respiratory Infection"/>
    <s v="Critical"/>
    <b v="1"/>
    <s v="Blue Cross"/>
    <b v="1"/>
  </r>
  <r>
    <s v="PID0612"/>
    <s v="Adult"/>
    <s v="South"/>
    <s v="Karnataka"/>
    <n v="45000"/>
    <n v="39937.17"/>
    <n v="83.6"/>
    <s v="Male"/>
    <s v="O+"/>
    <b v="0"/>
    <b v="0"/>
    <b v="1"/>
    <x v="1"/>
    <s v="Teacher"/>
    <n v="25"/>
    <x v="0"/>
    <n v="26.385557379118797"/>
    <b v="0"/>
    <b v="0"/>
    <s v="Fractured Leg"/>
    <s v="Critical"/>
    <b v="1"/>
    <s v="Medicare"/>
    <b v="0"/>
  </r>
  <r>
    <s v="PID0613"/>
    <s v="Middle-aged"/>
    <s v="North"/>
    <s v="Punjab"/>
    <n v="75000"/>
    <n v="39015.199999999997"/>
    <n v="72.099999999999994"/>
    <s v="Male"/>
    <s v="O-"/>
    <b v="0"/>
    <b v="0"/>
    <b v="1"/>
    <x v="0"/>
    <s v="Manager"/>
    <n v="12"/>
    <x v="0"/>
    <n v="29.250679540752156"/>
    <b v="1"/>
    <b v="1"/>
    <s v="Heart Disease"/>
    <s v="Recovered"/>
    <b v="1"/>
    <s v="UnitedHealthcare"/>
    <b v="1"/>
  </r>
  <r>
    <s v="PID0614"/>
    <s v="Middle-aged"/>
    <s v="South"/>
    <s v="Karnataka"/>
    <n v="24000"/>
    <n v="0"/>
    <n v="61.6"/>
    <s v="Male"/>
    <s v="AB+"/>
    <b v="1"/>
    <b v="0"/>
    <b v="0"/>
    <x v="0"/>
    <s v="Software Engineer"/>
    <n v="2"/>
    <x v="1"/>
    <n v="26.662049861495845"/>
    <b v="0"/>
    <b v="0"/>
    <s v="Diabetes"/>
    <s v="Recovered"/>
    <b v="0"/>
    <n v="0"/>
    <b v="0"/>
  </r>
  <r>
    <s v="PID0615"/>
    <s v="Middle-aged"/>
    <s v="North"/>
    <s v="Uttar Pradesh"/>
    <n v="40000"/>
    <n v="21460.080000000002"/>
    <n v="71.3"/>
    <s v="Male"/>
    <s v="A-"/>
    <b v="0"/>
    <b v="0"/>
    <b v="1"/>
    <x v="1"/>
    <s v="Nurse"/>
    <n v="1"/>
    <x v="1"/>
    <n v="23.823047879982624"/>
    <b v="0"/>
    <b v="0"/>
    <s v="Diabetes"/>
    <s v="Recovered"/>
    <b v="1"/>
    <s v="Cigna"/>
    <b v="0"/>
  </r>
  <r>
    <s v="PID0616"/>
    <s v="Adult"/>
    <s v="West"/>
    <s v="Gujarat"/>
    <n v="40000"/>
    <n v="34573.9"/>
    <n v="84.2"/>
    <s v="Male"/>
    <s v="B-"/>
    <b v="1"/>
    <b v="1"/>
    <b v="1"/>
    <x v="1"/>
    <s v="Junior Executive"/>
    <n v="15"/>
    <x v="0"/>
    <n v="29.134948096885818"/>
    <b v="1"/>
    <b v="1"/>
    <s v="Fractured Arm"/>
    <s v="Ongoing Treatment"/>
    <b v="1"/>
    <s v="Aetna"/>
    <b v="0"/>
  </r>
  <r>
    <s v="PID0617"/>
    <s v="Adult"/>
    <s v="South"/>
    <s v="Karnataka"/>
    <n v="45000"/>
    <n v="23031.39"/>
    <n v="67.900000000000006"/>
    <s v="Male"/>
    <s v="AB-"/>
    <b v="0"/>
    <b v="1"/>
    <b v="1"/>
    <x v="3"/>
    <s v="Consultant"/>
    <n v="20"/>
    <x v="0"/>
    <n v="25.245389649018449"/>
    <b v="0"/>
    <b v="0"/>
    <s v="Cancer"/>
    <s v="Recovered"/>
    <b v="1"/>
    <s v="Aetna"/>
    <b v="0"/>
  </r>
  <r>
    <s v="PID0618"/>
    <s v="Adult"/>
    <s v="South"/>
    <s v="Karnataka"/>
    <n v="3000"/>
    <n v="2212.29"/>
    <n v="86"/>
    <s v="Male"/>
    <s v="O+"/>
    <b v="0"/>
    <b v="0"/>
    <b v="1"/>
    <x v="0"/>
    <s v="Manager"/>
    <n v="9"/>
    <x v="4"/>
    <n v="31.588613406795229"/>
    <b v="1"/>
    <b v="1"/>
    <s v="Heart Attack"/>
    <s v="Recovered"/>
    <b v="1"/>
    <s v="Aetna"/>
    <b v="1"/>
  </r>
  <r>
    <s v="PID0619"/>
    <s v="Adult"/>
    <s v="West"/>
    <s v="Maharashtra"/>
    <n v="90000"/>
    <n v="75623.599999999991"/>
    <n v="66.2"/>
    <s v="Female"/>
    <s v="A-"/>
    <b v="0"/>
    <b v="0"/>
    <b v="1"/>
    <x v="1"/>
    <s v="Junior Executive"/>
    <n v="40"/>
    <x v="2"/>
    <n v="24.916255786819228"/>
    <b v="0"/>
    <b v="0"/>
    <s v="Prostate Cancer"/>
    <s v="Ongoing Treatment"/>
    <b v="1"/>
    <s v="Aetna"/>
    <b v="0"/>
  </r>
  <r>
    <s v="PID0620"/>
    <s v="Adult"/>
    <s v="North"/>
    <s v="Punjab"/>
    <n v="30000"/>
    <n v="20027.579999999998"/>
    <n v="68.3"/>
    <s v="Female"/>
    <s v="B+"/>
    <b v="0"/>
    <b v="0"/>
    <b v="1"/>
    <x v="4"/>
    <s v="Scientist"/>
    <n v="5"/>
    <x v="3"/>
    <n v="23.086803677663603"/>
    <b v="0"/>
    <b v="0"/>
    <s v="Stroke"/>
    <s v="Ongoing Treatment"/>
    <b v="1"/>
    <s v="UnitedHealthcare"/>
    <b v="0"/>
  </r>
  <r>
    <s v="PID0621"/>
    <s v="Adult"/>
    <s v="East"/>
    <s v="West Bengal"/>
    <n v="3000"/>
    <n v="0"/>
    <n v="81.2"/>
    <s v="Female"/>
    <s v="B-"/>
    <b v="0"/>
    <b v="0"/>
    <b v="0"/>
    <x v="3"/>
    <s v="CEO"/>
    <n v="9"/>
    <x v="4"/>
    <n v="26.213842975206614"/>
    <b v="0"/>
    <b v="0"/>
    <s v="Osteoarthritis"/>
    <s v="Critical"/>
    <b v="0"/>
    <n v="0"/>
    <b v="0"/>
  </r>
  <r>
    <s v="PID0622"/>
    <s v="Adult"/>
    <s v="East"/>
    <s v="West Bengal"/>
    <n v="3000"/>
    <n v="0"/>
    <n v="75"/>
    <s v="Male"/>
    <s v="AB-"/>
    <b v="0"/>
    <b v="1"/>
    <b v="0"/>
    <x v="1"/>
    <s v="Junior Executive"/>
    <n v="150"/>
    <x v="6"/>
    <n v="24.212293388429753"/>
    <b v="0"/>
    <b v="0"/>
    <s v="Childbirth"/>
    <s v="Critical"/>
    <b v="0"/>
    <n v="0"/>
    <b v="0"/>
  </r>
  <r>
    <s v="PID0623"/>
    <s v="Adult"/>
    <s v="South"/>
    <s v="Karnataka"/>
    <n v="500"/>
    <n v="377"/>
    <n v="78.400000000000006"/>
    <s v="Female"/>
    <s v="AB-"/>
    <b v="0"/>
    <b v="0"/>
    <b v="1"/>
    <x v="2"/>
    <s v="Driver"/>
    <n v="5"/>
    <x v="3"/>
    <n v="28.451154013644945"/>
    <b v="1"/>
    <b v="1"/>
    <s v="Respiratory Infection"/>
    <s v="Recovered"/>
    <b v="1"/>
    <s v="Aetna"/>
    <b v="1"/>
  </r>
  <r>
    <s v="PID0624"/>
    <s v="Middle-aged"/>
    <s v="South"/>
    <s v="Kerala"/>
    <n v="30000"/>
    <n v="18896.43"/>
    <n v="93.9"/>
    <s v="Male"/>
    <s v="A+"/>
    <b v="1"/>
    <b v="0"/>
    <b v="1"/>
    <x v="4"/>
    <s v="Professor"/>
    <n v="9"/>
    <x v="4"/>
    <n v="34.490358126721766"/>
    <b v="1"/>
    <b v="1"/>
    <s v="Heart Disease"/>
    <s v="Ongoing Treatment"/>
    <b v="1"/>
    <s v="Aetna"/>
    <b v="1"/>
  </r>
  <r>
    <s v="PID0625"/>
    <s v="Young Adult"/>
    <s v="South"/>
    <s v="Kerala"/>
    <n v="90000"/>
    <n v="50164.899999999994"/>
    <n v="81"/>
    <s v="Female"/>
    <s v="A-"/>
    <b v="0"/>
    <b v="0"/>
    <b v="1"/>
    <x v="1"/>
    <s v="Engineer"/>
    <n v="20"/>
    <x v="0"/>
    <n v="26.149276859504134"/>
    <b v="0"/>
    <b v="0"/>
    <s v="Kidney Stones"/>
    <s v="Ongoing Treatment"/>
    <b v="1"/>
    <s v="Blue Cross"/>
    <b v="0"/>
  </r>
  <r>
    <s v="PID0626"/>
    <s v="Middle-aged"/>
    <s v="East"/>
    <s v="West Bengal"/>
    <n v="4000"/>
    <n v="3414.52"/>
    <n v="58.5"/>
    <s v="Male"/>
    <s v="O+"/>
    <b v="1"/>
    <b v="0"/>
    <b v="1"/>
    <x v="1"/>
    <s v="Nurse"/>
    <n v="12"/>
    <x v="0"/>
    <n v="23.433744592212783"/>
    <b v="0"/>
    <b v="0"/>
    <s v="Hypertension"/>
    <s v="Critical"/>
    <b v="1"/>
    <s v="Medicare"/>
    <b v="0"/>
  </r>
  <r>
    <s v="PID0627"/>
    <s v="Adult"/>
    <s v="West"/>
    <s v="Maharashtra"/>
    <n v="12000"/>
    <n v="0"/>
    <n v="87.8"/>
    <s v="Male"/>
    <s v="O+"/>
    <b v="1"/>
    <b v="1"/>
    <b v="0"/>
    <x v="2"/>
    <s v="Clerical Staff"/>
    <n v="20"/>
    <x v="0"/>
    <n v="33.455265965554027"/>
    <b v="1"/>
    <b v="1"/>
    <s v="Kidney Stones"/>
    <s v="Critical"/>
    <b v="0"/>
    <n v="0"/>
    <b v="1"/>
  </r>
  <r>
    <s v="PID0628"/>
    <s v="Senior"/>
    <s v="North"/>
    <s v="Punjab"/>
    <n v="240000"/>
    <n v="152671.08000000002"/>
    <n v="98.2"/>
    <s v="Female"/>
    <s v="B-"/>
    <b v="0"/>
    <b v="0"/>
    <b v="1"/>
    <x v="3"/>
    <s v="Scientist"/>
    <n v="150"/>
    <x v="6"/>
    <n v="34.382549630615181"/>
    <b v="1"/>
    <b v="1"/>
    <s v="Respiratory Infection"/>
    <s v="Critical"/>
    <b v="1"/>
    <s v="UnitedHealthcare"/>
    <b v="1"/>
  </r>
  <r>
    <s v="PID0629"/>
    <s v="Middle-aged"/>
    <s v="South"/>
    <s v="Karnataka"/>
    <n v="75000"/>
    <n v="0"/>
    <n v="79.5"/>
    <s v="Male"/>
    <s v="AB+"/>
    <b v="0"/>
    <b v="0"/>
    <b v="0"/>
    <x v="0"/>
    <s v="Manager"/>
    <n v="12"/>
    <x v="0"/>
    <n v="28.850341123530267"/>
    <b v="1"/>
    <b v="1"/>
    <s v="Diabetes"/>
    <s v="Critical"/>
    <b v="0"/>
    <n v="0"/>
    <b v="1"/>
  </r>
  <r>
    <s v="PID0630"/>
    <s v="Middle-aged"/>
    <s v="East"/>
    <s v="West Bengal"/>
    <n v="100"/>
    <n v="50.16"/>
    <n v="86.6"/>
    <s v="Male"/>
    <s v="AB+"/>
    <b v="0"/>
    <b v="0"/>
    <b v="1"/>
    <x v="1"/>
    <s v="Junior Executive"/>
    <n v="0"/>
    <x v="1"/>
    <n v="29.615950206901271"/>
    <b v="1"/>
    <b v="1"/>
    <s v="Heart Attack"/>
    <s v="Critical"/>
    <b v="1"/>
    <s v="Aetna"/>
    <b v="1"/>
  </r>
  <r>
    <s v="PID0631"/>
    <s v="Adult"/>
    <s v="North"/>
    <s v="Uttar Pradesh"/>
    <n v="45000"/>
    <n v="25246.350000000002"/>
    <n v="98.3"/>
    <s v="Male"/>
    <s v="A+"/>
    <b v="1"/>
    <b v="1"/>
    <b v="1"/>
    <x v="2"/>
    <s v="Retail Worker"/>
    <n v="2"/>
    <x v="1"/>
    <n v="34.828514739229028"/>
    <b v="1"/>
    <b v="1"/>
    <s v="Heart Attack"/>
    <s v="Recovered"/>
    <b v="1"/>
    <s v="Cigna"/>
    <b v="1"/>
  </r>
  <r>
    <s v="PID0632"/>
    <s v="Adult"/>
    <s v="West"/>
    <s v="Gujarat"/>
    <n v="16000"/>
    <n v="12849.12"/>
    <n v="70.099999999999994"/>
    <s v="Female"/>
    <s v="O+"/>
    <b v="0"/>
    <b v="1"/>
    <b v="1"/>
    <x v="4"/>
    <s v="Scientist"/>
    <n v="5"/>
    <x v="3"/>
    <n v="22.889795918367344"/>
    <b v="0"/>
    <b v="0"/>
    <s v="Childbirth"/>
    <s v="Ongoing Treatment"/>
    <b v="1"/>
    <s v="Blue Cross"/>
    <b v="0"/>
  </r>
  <r>
    <s v="PID0633"/>
    <s v="Adult"/>
    <s v="South"/>
    <s v="Karnataka"/>
    <n v="300000"/>
    <n v="150218.16"/>
    <n v="66.599999999999994"/>
    <s v="Male"/>
    <s v="B+"/>
    <b v="0"/>
    <b v="1"/>
    <b v="1"/>
    <x v="1"/>
    <s v="Engineer"/>
    <n v="25"/>
    <x v="0"/>
    <n v="25.377229080932779"/>
    <b v="0"/>
    <b v="0"/>
    <s v="Appendicitis"/>
    <s v="Critical"/>
    <b v="1"/>
    <s v="Aetna"/>
    <b v="0"/>
  </r>
  <r>
    <s v="PID0634"/>
    <s v="Senior"/>
    <s v="South"/>
    <s v="Kerala"/>
    <n v="500"/>
    <n v="0"/>
    <n v="60.4"/>
    <s v="Female"/>
    <s v="O-"/>
    <b v="0"/>
    <b v="1"/>
    <b v="0"/>
    <x v="6"/>
    <s v="Unemployed"/>
    <n v="250"/>
    <x v="5"/>
    <n v="25.140478668054108"/>
    <b v="0"/>
    <b v="0"/>
    <s v="Diabetes"/>
    <s v="Ongoing Treatment"/>
    <b v="0"/>
    <n v="0"/>
    <s v="No"/>
  </r>
  <r>
    <s v="PID0635"/>
    <s v="Middle-aged"/>
    <s v="East"/>
    <s v="West Bengal"/>
    <n v="21000"/>
    <n v="13295.94"/>
    <n v="87.1"/>
    <s v="Female"/>
    <s v="B-"/>
    <b v="1"/>
    <b v="0"/>
    <b v="1"/>
    <x v="5"/>
    <s v="Farmer"/>
    <n v="9"/>
    <x v="4"/>
    <n v="30.13840830449827"/>
    <b v="1"/>
    <b v="1"/>
    <s v="Allergic Reaction"/>
    <s v="Recovered"/>
    <b v="1"/>
    <s v="Aetna"/>
    <b v="0"/>
  </r>
  <r>
    <s v="PID0636"/>
    <s v="Middle-aged"/>
    <s v="South"/>
    <s v="Kerala"/>
    <n v="3000"/>
    <n v="1702.98"/>
    <n v="77.900000000000006"/>
    <s v="Male"/>
    <s v="AB-"/>
    <b v="1"/>
    <b v="0"/>
    <b v="1"/>
    <x v="6"/>
    <s v="Unemployed"/>
    <n v="12"/>
    <x v="0"/>
    <n v="32.01019066403682"/>
    <b v="1"/>
    <b v="1"/>
    <s v="Fractured Arm"/>
    <s v="Ongoing Treatment"/>
    <b v="1"/>
    <s v="UnitedHealthcare"/>
    <b v="0"/>
  </r>
  <r>
    <s v="PID0637"/>
    <s v="Senior"/>
    <s v="South"/>
    <s v="Tamil Nadu"/>
    <n v="75000"/>
    <n v="43878.649999999994"/>
    <n v="90.5"/>
    <s v="Male"/>
    <s v="B-"/>
    <b v="0"/>
    <b v="0"/>
    <b v="1"/>
    <x v="0"/>
    <s v="Doctor"/>
    <n v="4"/>
    <x v="3"/>
    <n v="32.450069920040157"/>
    <b v="1"/>
    <b v="1"/>
    <s v="Heart Attack"/>
    <s v="Ongoing Treatment"/>
    <b v="1"/>
    <s v="Aetna"/>
    <b v="1"/>
  </r>
  <r>
    <s v="PID0638"/>
    <s v="Adult"/>
    <s v="North"/>
    <s v="Punjab"/>
    <n v="12000"/>
    <n v="8131.7999999999993"/>
    <n v="89"/>
    <s v="Male"/>
    <s v="O-"/>
    <b v="1"/>
    <b v="0"/>
    <b v="1"/>
    <x v="0"/>
    <s v="Manager"/>
    <n v="2"/>
    <x v="1"/>
    <n v="32.29786616344898"/>
    <b v="1"/>
    <b v="1"/>
    <s v="Heart Attack"/>
    <s v="Critical"/>
    <b v="1"/>
    <s v="Blue Cross"/>
    <b v="1"/>
  </r>
  <r>
    <s v="PID0639"/>
    <s v="Middle-aged"/>
    <s v="North"/>
    <s v="Punjab"/>
    <n v="30000"/>
    <n v="16801.439999999999"/>
    <n v="86"/>
    <s v="Female"/>
    <s v="B-"/>
    <b v="0"/>
    <b v="0"/>
    <b v="1"/>
    <x v="0"/>
    <s v="Senior Executive"/>
    <n v="15"/>
    <x v="0"/>
    <n v="30.110990511536716"/>
    <b v="1"/>
    <b v="1"/>
    <s v="Diabetes"/>
    <s v="Critical"/>
    <b v="1"/>
    <s v="Medicare"/>
    <b v="1"/>
  </r>
  <r>
    <s v="PID0640"/>
    <s v="Middle-aged"/>
    <s v="North"/>
    <s v="Uttar Pradesh"/>
    <n v="18000"/>
    <n v="0"/>
    <n v="72.900000000000006"/>
    <s v="Male"/>
    <s v="A-"/>
    <b v="1"/>
    <b v="0"/>
    <b v="0"/>
    <x v="3"/>
    <s v="Scientist"/>
    <n v="1"/>
    <x v="1"/>
    <n v="28.123914972416188"/>
    <b v="1"/>
    <b v="1"/>
    <s v="Respiratory Infection"/>
    <s v="Critical"/>
    <b v="0"/>
    <n v="0"/>
    <b v="1"/>
  </r>
  <r>
    <s v="PID0641"/>
    <s v="Adult"/>
    <s v="West"/>
    <s v="Maharashtra"/>
    <n v="250000"/>
    <n v="144130.1"/>
    <n v="83.5"/>
    <s v="Female"/>
    <s v="B+"/>
    <b v="0"/>
    <b v="0"/>
    <b v="1"/>
    <x v="0"/>
    <s v="Manager"/>
    <n v="12"/>
    <x v="0"/>
    <n v="28.555794945453304"/>
    <b v="1"/>
    <b v="1"/>
    <s v="Prostate Cancer"/>
    <s v="Recovered"/>
    <b v="1"/>
    <s v="Cigna"/>
    <b v="1"/>
  </r>
  <r>
    <s v="PID0642"/>
    <s v="Middle-aged"/>
    <s v="South"/>
    <s v="Karnataka"/>
    <n v="16000"/>
    <n v="10594.86"/>
    <n v="95.3"/>
    <s v="Male"/>
    <s v="O-"/>
    <b v="0"/>
    <b v="0"/>
    <b v="1"/>
    <x v="5"/>
    <s v="Labourer"/>
    <n v="5"/>
    <x v="3"/>
    <n v="34.171178600882065"/>
    <b v="1"/>
    <b v="1"/>
    <s v="Childbirth"/>
    <s v="Ongoing Treatment"/>
    <b v="1"/>
    <s v="Blue Cross"/>
    <b v="0"/>
  </r>
  <r>
    <s v="PID0643"/>
    <s v="Middle-aged"/>
    <s v="North"/>
    <s v="Punjab"/>
    <n v="10000"/>
    <n v="0"/>
    <n v="72"/>
    <s v="Female"/>
    <s v="B+"/>
    <b v="0"/>
    <b v="1"/>
    <b v="0"/>
    <x v="0"/>
    <s v="Software Engineer"/>
    <n v="30"/>
    <x v="2"/>
    <n v="28.124999999999993"/>
    <b v="1"/>
    <b v="1"/>
    <s v="Prostate Cancer"/>
    <s v="Ongoing Treatment"/>
    <b v="0"/>
    <n v="0"/>
    <b v="1"/>
  </r>
  <r>
    <s v="PID0644"/>
    <s v="Middle-aged"/>
    <s v="North"/>
    <s v="Uttar Pradesh"/>
    <n v="200000"/>
    <n v="0"/>
    <n v="72.7"/>
    <s v="Male"/>
    <s v="A+"/>
    <b v="1"/>
    <b v="0"/>
    <b v="0"/>
    <x v="0"/>
    <s v="Doctor"/>
    <n v="0.5"/>
    <x v="1"/>
    <n v="29.494097123615564"/>
    <b v="1"/>
    <b v="1"/>
    <s v="Respiratory Infection"/>
    <s v="Critical"/>
    <b v="0"/>
    <n v="0"/>
    <b v="1"/>
  </r>
  <r>
    <s v="PID0645"/>
    <s v="Adult"/>
    <s v="South"/>
    <s v="Tamil Nadu"/>
    <n v="45000"/>
    <n v="30544.590000000004"/>
    <n v="81.900000000000006"/>
    <s v="Male"/>
    <s v="B-"/>
    <b v="1"/>
    <b v="0"/>
    <b v="1"/>
    <x v="2"/>
    <s v="Retail Worker"/>
    <n v="400"/>
    <x v="5"/>
    <n v="30.450624628197509"/>
    <b v="1"/>
    <b v="1"/>
    <s v="Heart Attack"/>
    <s v="Critical"/>
    <b v="1"/>
    <s v="Cigna"/>
    <b v="1"/>
  </r>
  <r>
    <s v="PID0646"/>
    <s v="Middle-aged"/>
    <s v="West"/>
    <s v="Gujarat"/>
    <n v="90000"/>
    <n v="48103.05"/>
    <n v="79.2"/>
    <s v="Female"/>
    <s v="B+"/>
    <b v="0"/>
    <b v="0"/>
    <b v="1"/>
    <x v="2"/>
    <s v="Retail Worker"/>
    <n v="9"/>
    <x v="4"/>
    <n v="29.809176107493698"/>
    <b v="1"/>
    <b v="1"/>
    <s v="Hypertension"/>
    <s v="Recovered"/>
    <b v="1"/>
    <s v="Blue Cross"/>
    <b v="0"/>
  </r>
  <r>
    <s v="PID0647"/>
    <s v="Middle-aged"/>
    <s v="North"/>
    <s v="Uttar Pradesh"/>
    <n v="3000"/>
    <n v="2095.17"/>
    <n v="78.599999999999994"/>
    <s v="Female"/>
    <s v="O-"/>
    <b v="1"/>
    <b v="0"/>
    <b v="1"/>
    <x v="4"/>
    <s v="Professor"/>
    <n v="2"/>
    <x v="1"/>
    <n v="33.142186709394501"/>
    <b v="1"/>
    <b v="1"/>
    <s v="Heart Attack"/>
    <s v="Ongoing Treatment"/>
    <b v="1"/>
    <s v="Aetna"/>
    <b v="1"/>
  </r>
  <r>
    <s v="PID0648"/>
    <s v="Adult"/>
    <s v="South"/>
    <s v="Tamil Nadu"/>
    <n v="90000"/>
    <n v="71874.399999999994"/>
    <n v="59.9"/>
    <s v="Male"/>
    <s v="A-"/>
    <b v="0"/>
    <b v="0"/>
    <b v="1"/>
    <x v="0"/>
    <s v="Senior Executive"/>
    <n v="150"/>
    <x v="6"/>
    <n v="20.014033211934912"/>
    <b v="0"/>
    <b v="0"/>
    <s v="Allergic Reaction"/>
    <s v="Ongoing Treatment"/>
    <b v="1"/>
    <s v="Medicare"/>
    <b v="0"/>
  </r>
  <r>
    <s v="PID0649"/>
    <s v="Elderly"/>
    <s v="West"/>
    <s v="Gujarat"/>
    <n v="200000"/>
    <n v="159176.6"/>
    <n v="55.1"/>
    <s v="Female"/>
    <s v="AB+"/>
    <b v="0"/>
    <b v="0"/>
    <b v="1"/>
    <x v="1"/>
    <s v="Junior Executive"/>
    <n v="5"/>
    <x v="3"/>
    <n v="23.848684210526315"/>
    <b v="0"/>
    <b v="0"/>
    <s v="Cancer"/>
    <s v="Critical"/>
    <b v="1"/>
    <s v="UnitedHealthcare"/>
    <b v="0"/>
  </r>
  <r>
    <s v="PID0650"/>
    <s v="Senior"/>
    <s v="West"/>
    <s v="Gujarat"/>
    <n v="3000"/>
    <n v="2477.58"/>
    <n v="55.7"/>
    <s v="Male"/>
    <s v="O-"/>
    <b v="0"/>
    <b v="0"/>
    <b v="1"/>
    <x v="0"/>
    <s v="Doctor"/>
    <n v="9"/>
    <x v="4"/>
    <n v="20.213383655102341"/>
    <b v="0"/>
    <b v="0"/>
    <s v="Stroke"/>
    <s v="Ongoing Treatment"/>
    <b v="1"/>
    <s v="UnitedHealthcare"/>
    <b v="0"/>
  </r>
  <r>
    <s v="PID0651"/>
    <s v="Adult"/>
    <s v="West"/>
    <s v="Gujarat"/>
    <n v="40000"/>
    <n v="23723.899999999998"/>
    <n v="62.6"/>
    <s v="Female"/>
    <s v="A+"/>
    <b v="0"/>
    <b v="0"/>
    <b v="1"/>
    <x v="1"/>
    <s v="Nurse"/>
    <n v="5"/>
    <x v="3"/>
    <n v="22.99357208448118"/>
    <b v="0"/>
    <b v="0"/>
    <s v="Osteoarthritis"/>
    <s v="Recovered"/>
    <b v="1"/>
    <s v="Cigna"/>
    <b v="0"/>
  </r>
  <r>
    <s v="PID0652"/>
    <s v="Adult"/>
    <s v="West"/>
    <s v="Gujarat"/>
    <n v="500"/>
    <n v="394.89"/>
    <n v="98.5"/>
    <s v="Male"/>
    <s v="B+"/>
    <b v="1"/>
    <b v="0"/>
    <b v="1"/>
    <x v="0"/>
    <s v="Software Engineer"/>
    <n v="15"/>
    <x v="0"/>
    <n v="30.741861989326175"/>
    <b v="1"/>
    <b v="1"/>
    <s v="Heart Attack"/>
    <s v="Ongoing Treatment"/>
    <b v="1"/>
    <s v="Medicare"/>
    <b v="1"/>
  </r>
  <r>
    <s v="PID0653"/>
    <s v="Adult"/>
    <s v="West"/>
    <s v="Gujarat"/>
    <n v="60000"/>
    <n v="53382.16"/>
    <n v="80.3"/>
    <s v="Female"/>
    <s v="AB+"/>
    <b v="0"/>
    <b v="1"/>
    <b v="1"/>
    <x v="2"/>
    <s v="Driver"/>
    <n v="25"/>
    <x v="0"/>
    <n v="26.52265821112432"/>
    <b v="0"/>
    <b v="0"/>
    <s v="Fractured Leg"/>
    <s v="Recovered"/>
    <b v="1"/>
    <s v="Blue Cross"/>
    <b v="0"/>
  </r>
  <r>
    <s v="PID0654"/>
    <s v="Senior"/>
    <s v="North"/>
    <s v="Punjab"/>
    <n v="200"/>
    <n v="122.98"/>
    <n v="49.6"/>
    <s v="Female"/>
    <s v="B-"/>
    <b v="0"/>
    <b v="1"/>
    <b v="1"/>
    <x v="0"/>
    <s v="Senior Executive"/>
    <n v="12"/>
    <x v="0"/>
    <n v="22.044444444444444"/>
    <b v="0"/>
    <b v="0"/>
    <s v="Fractured Arm"/>
    <s v="Ongoing Treatment"/>
    <b v="1"/>
    <s v="Blue Cross"/>
    <b v="0"/>
  </r>
  <r>
    <s v="PID0655"/>
    <s v="Adult"/>
    <s v="North"/>
    <s v="Uttar Pradesh"/>
    <n v="200000"/>
    <n v="124213.09999999999"/>
    <n v="103.8"/>
    <s v="Female"/>
    <s v="O-"/>
    <b v="0"/>
    <b v="1"/>
    <b v="1"/>
    <x v="1"/>
    <s v="Teacher"/>
    <n v="20"/>
    <x v="0"/>
    <n v="33.13224169300009"/>
    <b v="1"/>
    <b v="1"/>
    <s v="Respiratory Infection"/>
    <s v="Critical"/>
    <b v="1"/>
    <s v="Blue Cross"/>
    <b v="1"/>
  </r>
  <r>
    <s v="PID0656"/>
    <s v="Adult"/>
    <s v="South"/>
    <s v="Kerala"/>
    <n v="250000"/>
    <n v="200949.1"/>
    <n v="81"/>
    <s v="Male"/>
    <s v="B+"/>
    <b v="0"/>
    <b v="0"/>
    <b v="1"/>
    <x v="0"/>
    <s v="Doctor"/>
    <n v="0"/>
    <x v="1"/>
    <n v="25.280109859242845"/>
    <b v="0"/>
    <b v="0"/>
    <s v="Allergic Reaction"/>
    <s v="Ongoing Treatment"/>
    <b v="1"/>
    <s v="UnitedHealthcare"/>
    <b v="0"/>
  </r>
  <r>
    <s v="PID0657"/>
    <s v="Young Adult"/>
    <s v="South"/>
    <s v="Kerala"/>
    <n v="60000"/>
    <n v="48097.399999999994"/>
    <n v="85.2"/>
    <s v="Male"/>
    <s v="A+"/>
    <b v="1"/>
    <b v="1"/>
    <b v="1"/>
    <x v="1"/>
    <s v="Teacher"/>
    <n v="7"/>
    <x v="4"/>
    <n v="26.890544123216767"/>
    <b v="0"/>
    <b v="0"/>
    <s v="Stroke"/>
    <s v="Ongoing Treatment"/>
    <b v="1"/>
    <s v="UnitedHealthcare"/>
    <b v="0"/>
  </r>
  <r>
    <s v="PID0658"/>
    <s v="Adult"/>
    <s v="South"/>
    <s v="Kerala"/>
    <n v="40000"/>
    <n v="0"/>
    <n v="62.9"/>
    <s v="Male"/>
    <s v="AB+"/>
    <b v="0"/>
    <b v="0"/>
    <b v="0"/>
    <x v="2"/>
    <s v="Retail Worker"/>
    <n v="7"/>
    <x v="4"/>
    <n v="23.386377156454493"/>
    <b v="0"/>
    <b v="0"/>
    <s v="Fractured Leg"/>
    <s v="Ongoing Treatment"/>
    <b v="0"/>
    <n v="0"/>
    <b v="0"/>
  </r>
  <r>
    <s v="PID0659"/>
    <s v="Middle-aged"/>
    <s v="South"/>
    <s v="Tamil Nadu"/>
    <n v="21000"/>
    <n v="16672.600000000002"/>
    <n v="75.099999999999994"/>
    <s v="Male"/>
    <s v="B-"/>
    <b v="0"/>
    <b v="0"/>
    <b v="1"/>
    <x v="1"/>
    <s v="Teacher"/>
    <n v="3"/>
    <x v="3"/>
    <n v="31.259105098855354"/>
    <b v="1"/>
    <b v="1"/>
    <s v="Hypertension"/>
    <s v="Critical"/>
    <b v="1"/>
    <s v="Blue Cross"/>
    <b v="1"/>
  </r>
  <r>
    <s v="PID0660"/>
    <s v="Adult"/>
    <s v="West"/>
    <s v="Maharashtra"/>
    <n v="300000"/>
    <n v="202307.52"/>
    <n v="74.400000000000006"/>
    <s v="Female"/>
    <s v="O+"/>
    <b v="1"/>
    <b v="0"/>
    <b v="1"/>
    <x v="0"/>
    <s v="Doctor"/>
    <n v="20"/>
    <x v="0"/>
    <n v="28.002559373706202"/>
    <b v="1"/>
    <b v="1"/>
    <s v="Respiratory Infection"/>
    <s v="Recovered"/>
    <b v="1"/>
    <s v="Medicare"/>
    <b v="1"/>
  </r>
  <r>
    <s v="PID0661"/>
    <s v="Middle-aged"/>
    <s v="West"/>
    <s v="Gujarat"/>
    <n v="20000"/>
    <n v="10666.44"/>
    <n v="72.099999999999994"/>
    <s v="Female"/>
    <s v="O+"/>
    <b v="1"/>
    <b v="1"/>
    <b v="1"/>
    <x v="1"/>
    <s v="Teacher"/>
    <n v="15"/>
    <x v="0"/>
    <n v="25.24421413816043"/>
    <b v="0"/>
    <b v="0"/>
    <s v="Diabetes"/>
    <s v="Critical"/>
    <b v="1"/>
    <s v="Cigna"/>
    <b v="0"/>
  </r>
  <r>
    <s v="PID0662"/>
    <s v="Middle-aged"/>
    <s v="North"/>
    <s v="Punjab"/>
    <n v="90000"/>
    <n v="64432.799999999996"/>
    <n v="58.2"/>
    <s v="Female"/>
    <s v="A-"/>
    <b v="1"/>
    <b v="0"/>
    <b v="1"/>
    <x v="0"/>
    <s v="Software Engineer"/>
    <n v="12"/>
    <x v="0"/>
    <n v="21.377410468319564"/>
    <b v="0"/>
    <b v="0"/>
    <s v="Prostate Cancer"/>
    <s v="Ongoing Treatment"/>
    <b v="1"/>
    <s v="UnitedHealthcare"/>
    <b v="0"/>
  </r>
  <r>
    <s v="PID0663"/>
    <s v="Senior"/>
    <s v="North"/>
    <s v="Punjab"/>
    <n v="200000"/>
    <n v="126889.5"/>
    <n v="82.9"/>
    <s v="Female"/>
    <s v="B+"/>
    <b v="0"/>
    <b v="0"/>
    <b v="1"/>
    <x v="4"/>
    <s v="Scientist"/>
    <n v="15"/>
    <x v="0"/>
    <n v="33.207819259734016"/>
    <b v="1"/>
    <b v="1"/>
    <s v="Prostate Cancer"/>
    <s v="Ongoing Treatment"/>
    <b v="1"/>
    <s v="UnitedHealthcare"/>
    <b v="1"/>
  </r>
  <r>
    <s v="PID0664"/>
    <s v="Senior"/>
    <s v="North"/>
    <s v="Punjab"/>
    <n v="60000"/>
    <n v="0"/>
    <n v="75.5"/>
    <s v="Female"/>
    <s v="AB-"/>
    <b v="1"/>
    <b v="0"/>
    <b v="0"/>
    <x v="0"/>
    <s v="Doctor"/>
    <n v="30"/>
    <x v="2"/>
    <n v="29.126962694340492"/>
    <b v="1"/>
    <b v="1"/>
    <s v="Fractured Leg"/>
    <s v="Critical"/>
    <b v="0"/>
    <n v="0"/>
    <b v="1"/>
  </r>
  <r>
    <s v="PID0665"/>
    <s v="Middle-aged"/>
    <s v="South"/>
    <s v="Tamil Nadu"/>
    <n v="24000"/>
    <n v="16320.78"/>
    <n v="73.900000000000006"/>
    <s v="Male"/>
    <s v="B-"/>
    <b v="1"/>
    <b v="0"/>
    <b v="1"/>
    <x v="0"/>
    <s v="Senior Executive"/>
    <n v="15"/>
    <x v="0"/>
    <n v="23.324075243024872"/>
    <b v="0"/>
    <b v="0"/>
    <s v="Osteoarthritis"/>
    <s v="Recovered"/>
    <b v="1"/>
    <s v="Blue Cross"/>
    <b v="0"/>
  </r>
  <r>
    <s v="PID0666"/>
    <s v="Middle-aged"/>
    <s v="East"/>
    <s v="West Bengal"/>
    <n v="36000"/>
    <n v="25044.27"/>
    <n v="62.3"/>
    <s v="Male"/>
    <s v="AB+"/>
    <b v="0"/>
    <b v="1"/>
    <b v="1"/>
    <x v="0"/>
    <s v="Doctor"/>
    <n v="7"/>
    <x v="4"/>
    <n v="23.738759335467147"/>
    <b v="0"/>
    <b v="0"/>
    <s v="Kidney Stones"/>
    <s v="Ongoing Treatment"/>
    <b v="1"/>
    <s v="Aetna"/>
    <b v="0"/>
  </r>
  <r>
    <s v="PID0667"/>
    <s v="Middle-aged"/>
    <s v="West"/>
    <s v="Gujarat"/>
    <n v="250000"/>
    <n v="170546.6"/>
    <n v="86.6"/>
    <s v="Female"/>
    <s v="B+"/>
    <b v="0"/>
    <b v="1"/>
    <b v="1"/>
    <x v="3"/>
    <s v="Consultant"/>
    <n v="5"/>
    <x v="3"/>
    <n v="30.321067189524179"/>
    <b v="1"/>
    <b v="1"/>
    <s v="Respiratory Infection"/>
    <s v="Critical"/>
    <b v="1"/>
    <s v="UnitedHealthcare"/>
    <b v="1"/>
  </r>
  <r>
    <s v="PID0668"/>
    <s v="Middle-aged"/>
    <s v="West"/>
    <s v="Gujarat"/>
    <n v="60000"/>
    <n v="31337.919999999998"/>
    <n v="52.7"/>
    <s v="Female"/>
    <s v="A-"/>
    <b v="1"/>
    <b v="1"/>
    <b v="1"/>
    <x v="6"/>
    <s v="Unemployed"/>
    <n v="20"/>
    <x v="0"/>
    <n v="21.11039897452331"/>
    <b v="0"/>
    <b v="0"/>
    <s v="Fractured Arm"/>
    <s v="Recovered"/>
    <b v="1"/>
    <s v="Cigna"/>
    <b v="0"/>
  </r>
  <r>
    <s v="PID0669"/>
    <s v="Middle-aged"/>
    <s v="North"/>
    <s v="Uttar Pradesh"/>
    <n v="90000"/>
    <n v="73656"/>
    <n v="70.8"/>
    <s v="Male"/>
    <s v="A-"/>
    <b v="0"/>
    <b v="1"/>
    <b v="1"/>
    <x v="2"/>
    <s v="Driver"/>
    <n v="0"/>
    <x v="1"/>
    <n v="30.644044321329638"/>
    <b v="1"/>
    <b v="1"/>
    <s v="Heart Attack"/>
    <s v="Ongoing Treatment"/>
    <b v="1"/>
    <s v="UnitedHealthcare"/>
    <b v="1"/>
  </r>
  <r>
    <s v="PID0670"/>
    <s v="Adult"/>
    <s v="South"/>
    <s v="Tamil Nadu"/>
    <n v="60000"/>
    <n v="32882.85"/>
    <n v="78.3"/>
    <s v="Female"/>
    <s v="A+"/>
    <b v="0"/>
    <b v="0"/>
    <b v="1"/>
    <x v="3"/>
    <s v="Scientist"/>
    <n v="200"/>
    <x v="6"/>
    <n v="28.414864276382641"/>
    <b v="1"/>
    <b v="1"/>
    <s v="Cancer"/>
    <s v="Ongoing Treatment"/>
    <b v="1"/>
    <s v="Blue Cross"/>
    <b v="1"/>
  </r>
  <r>
    <s v="PID0671"/>
    <s v="Young Adult"/>
    <s v="South"/>
    <s v="Kerala"/>
    <n v="12000"/>
    <n v="0"/>
    <n v="95"/>
    <s v="Female"/>
    <s v="O+"/>
    <b v="0"/>
    <b v="1"/>
    <b v="0"/>
    <x v="1"/>
    <s v="Nurse"/>
    <n v="20"/>
    <x v="0"/>
    <n v="31.741788900397605"/>
    <b v="1"/>
    <b v="1"/>
    <s v="Kidney Stones"/>
    <s v="Recovered"/>
    <b v="0"/>
    <n v="0"/>
    <b v="0"/>
  </r>
  <r>
    <s v="PID0672"/>
    <s v="Adult"/>
    <s v="North"/>
    <s v="Uttar Pradesh"/>
    <n v="12000"/>
    <n v="9054.18"/>
    <n v="90.6"/>
    <s v="Male"/>
    <s v="A+"/>
    <b v="1"/>
    <b v="0"/>
    <b v="1"/>
    <x v="4"/>
    <s v="Professor"/>
    <n v="20"/>
    <x v="0"/>
    <n v="29.92469282600079"/>
    <b v="1"/>
    <b v="1"/>
    <s v="Heart Attack"/>
    <s v="Ongoing Treatment"/>
    <b v="1"/>
    <s v="Aetna"/>
    <b v="1"/>
  </r>
  <r>
    <s v="PID0673"/>
    <s v="Middle-aged"/>
    <s v="West"/>
    <s v="Gujarat"/>
    <n v="12000"/>
    <n v="8400.9000000000015"/>
    <n v="66.2"/>
    <s v="Female"/>
    <s v="O-"/>
    <b v="1"/>
    <b v="1"/>
    <b v="1"/>
    <x v="0"/>
    <s v="Software Engineer"/>
    <n v="15"/>
    <x v="0"/>
    <n v="28.279721474646504"/>
    <b v="1"/>
    <b v="1"/>
    <s v="Childbirth"/>
    <s v="Critical"/>
    <b v="1"/>
    <s v="Medicare"/>
    <b v="1"/>
  </r>
  <r>
    <s v="PID0674"/>
    <s v="Adult"/>
    <s v="North"/>
    <s v="Punjab"/>
    <n v="48000"/>
    <n v="43134.92"/>
    <n v="66.900000000000006"/>
    <s v="Male"/>
    <s v="A-"/>
    <b v="0"/>
    <b v="0"/>
    <b v="1"/>
    <x v="6"/>
    <s v="Unemployed"/>
    <n v="2"/>
    <x v="1"/>
    <n v="21.59736570247934"/>
    <b v="0"/>
    <b v="0"/>
    <s v="Prostate Cancer"/>
    <s v="Ongoing Treatment"/>
    <b v="1"/>
    <s v="Medicare"/>
    <b v="0"/>
  </r>
  <r>
    <s v="PID0675"/>
    <s v="Adult"/>
    <s v="South"/>
    <s v="Kerala"/>
    <n v="18000"/>
    <n v="9478.98"/>
    <n v="58.7"/>
    <s v="Male"/>
    <s v="AB-"/>
    <b v="0"/>
    <b v="0"/>
    <b v="1"/>
    <x v="3"/>
    <s v="Consultant"/>
    <n v="15"/>
    <x v="0"/>
    <n v="21.047724909462513"/>
    <b v="0"/>
    <b v="0"/>
    <s v="Fractured Leg"/>
    <s v="Critical"/>
    <b v="1"/>
    <s v="UnitedHealthcare"/>
    <b v="0"/>
  </r>
  <r>
    <s v="PID0676"/>
    <s v="Adult"/>
    <s v="North"/>
    <s v="Punjab"/>
    <n v="60000"/>
    <n v="50145.04"/>
    <n v="104.7"/>
    <s v="Male"/>
    <s v="B-"/>
    <b v="0"/>
    <b v="0"/>
    <b v="1"/>
    <x v="0"/>
    <s v="Doctor"/>
    <n v="9"/>
    <x v="4"/>
    <n v="33.41951546490472"/>
    <b v="1"/>
    <b v="1"/>
    <s v="Respiratory Infection"/>
    <s v="Critical"/>
    <b v="1"/>
    <s v="Blue Cross"/>
    <b v="1"/>
  </r>
  <r>
    <s v="PID0677"/>
    <s v="Adult"/>
    <s v="North"/>
    <s v="Punjab"/>
    <n v="24000"/>
    <n v="15096.18"/>
    <n v="83.5"/>
    <s v="Male"/>
    <s v="AB-"/>
    <b v="1"/>
    <b v="1"/>
    <b v="1"/>
    <x v="3"/>
    <s v="Consultant"/>
    <n v="0"/>
    <x v="1"/>
    <n v="28.555794945453304"/>
    <b v="1"/>
    <b v="1"/>
    <s v="Heart Disease"/>
    <s v="Ongoing Treatment"/>
    <b v="1"/>
    <s v="Cigna"/>
    <b v="1"/>
  </r>
  <r>
    <s v="PID0678"/>
    <s v="Middle-aged"/>
    <s v="South"/>
    <s v="Kerala"/>
    <n v="60000"/>
    <n v="43140.5"/>
    <n v="87.8"/>
    <s v="Female"/>
    <s v="O-"/>
    <b v="1"/>
    <b v="0"/>
    <b v="1"/>
    <x v="1"/>
    <s v="Engineer"/>
    <n v="12"/>
    <x v="0"/>
    <n v="34.296874999999993"/>
    <b v="1"/>
    <b v="1"/>
    <s v="Heart Disease"/>
    <s v="Recovered"/>
    <b v="1"/>
    <s v="Blue Cross"/>
    <b v="1"/>
  </r>
  <r>
    <s v="PID0679"/>
    <s v="Middle-aged"/>
    <s v="South"/>
    <s v="Karnataka"/>
    <n v="500"/>
    <n v="288.08999999999997"/>
    <n v="46.1"/>
    <s v="Female"/>
    <s v="B-"/>
    <b v="1"/>
    <b v="1"/>
    <b v="1"/>
    <x v="0"/>
    <s v="Software Engineer"/>
    <n v="12"/>
    <x v="0"/>
    <n v="20.488888888888891"/>
    <b v="0"/>
    <b v="0"/>
    <s v="Osteoarthritis"/>
    <s v="Ongoing Treatment"/>
    <b v="1"/>
    <s v="UnitedHealthcare"/>
    <b v="0"/>
  </r>
  <r>
    <s v="PID0680"/>
    <s v="Adult"/>
    <s v="West"/>
    <s v="Gujarat"/>
    <n v="36000"/>
    <n v="31428.06"/>
    <n v="88.9"/>
    <s v="Male"/>
    <s v="AB-"/>
    <b v="1"/>
    <b v="1"/>
    <b v="1"/>
    <x v="2"/>
    <s v="Clerical Staff"/>
    <n v="20"/>
    <x v="0"/>
    <n v="32.653810835629024"/>
    <b v="1"/>
    <b v="1"/>
    <s v="Heart Attack"/>
    <s v="Recovered"/>
    <b v="1"/>
    <s v="Medicare"/>
    <b v="1"/>
  </r>
  <r>
    <s v="PID0681"/>
    <s v="Middle-aged"/>
    <s v="East"/>
    <s v="West Bengal"/>
    <n v="2000"/>
    <n v="1304.68"/>
    <n v="67.5"/>
    <s v="Male"/>
    <s v="AB+"/>
    <b v="0"/>
    <b v="0"/>
    <b v="1"/>
    <x v="0"/>
    <s v="Software Engineer"/>
    <n v="7"/>
    <x v="4"/>
    <n v="23.633626273589865"/>
    <b v="0"/>
    <b v="0"/>
    <s v="Kidney Stones"/>
    <s v="Recovered"/>
    <b v="1"/>
    <s v="Cigna"/>
    <b v="0"/>
  </r>
  <r>
    <s v="PID0682"/>
    <s v="Senior"/>
    <s v="South"/>
    <s v="Karnataka"/>
    <n v="100"/>
    <n v="86.42"/>
    <n v="60.5"/>
    <s v="Female"/>
    <s v="A+"/>
    <b v="0"/>
    <b v="1"/>
    <b v="1"/>
    <x v="0"/>
    <s v="Senior Executive"/>
    <n v="40"/>
    <x v="2"/>
    <n v="23.931015387049559"/>
    <b v="0"/>
    <b v="0"/>
    <s v="Osteoarthritis"/>
    <s v="Ongoing Treatment"/>
    <b v="1"/>
    <s v="Blue Cross"/>
    <b v="0"/>
  </r>
  <r>
    <s v="PID0683"/>
    <s v="Adult"/>
    <s v="South"/>
    <s v="Kerala"/>
    <n v="24000"/>
    <n v="15400.439999999999"/>
    <n v="57.6"/>
    <s v="Male"/>
    <s v="O-"/>
    <b v="0"/>
    <b v="0"/>
    <b v="1"/>
    <x v="1"/>
    <s v="Junior Executive"/>
    <n v="30"/>
    <x v="2"/>
    <n v="22.499999999999996"/>
    <b v="0"/>
    <b v="0"/>
    <s v="Osteoarthritis"/>
    <s v="Recovered"/>
    <b v="1"/>
    <s v="UnitedHealthcare"/>
    <b v="0"/>
  </r>
  <r>
    <s v="PID0684"/>
    <s v="Senior"/>
    <s v="South"/>
    <s v="Kerala"/>
    <n v="18000"/>
    <n v="0"/>
    <n v="62"/>
    <s v="Female"/>
    <s v="A+"/>
    <b v="0"/>
    <b v="1"/>
    <b v="0"/>
    <x v="2"/>
    <s v="Driver"/>
    <n v="9"/>
    <x v="4"/>
    <n v="23.335466144755166"/>
    <b v="0"/>
    <b v="0"/>
    <s v="Childbirth"/>
    <s v="Recovered"/>
    <b v="0"/>
    <n v="0"/>
    <b v="0"/>
  </r>
  <r>
    <s v="PID0685"/>
    <s v="Middle-aged"/>
    <s v="South"/>
    <s v="Tamil Nadu"/>
    <n v="500"/>
    <n v="309.23"/>
    <n v="66.2"/>
    <s v="Female"/>
    <s v="O+"/>
    <b v="0"/>
    <b v="0"/>
    <b v="1"/>
    <x v="1"/>
    <s v="Junior Executive"/>
    <n v="25"/>
    <x v="0"/>
    <n v="22.906574394463671"/>
    <b v="0"/>
    <b v="0"/>
    <s v="Prostate Cancer"/>
    <s v="Critical"/>
    <b v="1"/>
    <s v="Cigna"/>
    <b v="0"/>
  </r>
  <r>
    <s v="PID0686"/>
    <s v="Middle-aged"/>
    <s v="East"/>
    <s v="West Bengal"/>
    <n v="20000"/>
    <n v="15489.94"/>
    <n v="66.8"/>
    <s v="Male"/>
    <s v="B+"/>
    <b v="1"/>
    <b v="0"/>
    <b v="1"/>
    <x v="3"/>
    <s v="Professor"/>
    <n v="3"/>
    <x v="3"/>
    <n v="23.952095808383234"/>
    <b v="0"/>
    <b v="0"/>
    <s v="Diabetes"/>
    <s v="Ongoing Treatment"/>
    <b v="1"/>
    <s v="UnitedHealthcare"/>
    <b v="0"/>
  </r>
  <r>
    <s v="PID0687"/>
    <s v="Middle-aged"/>
    <s v="South"/>
    <s v="Karnataka"/>
    <n v="500"/>
    <n v="262.81"/>
    <n v="67.2"/>
    <s v="Female"/>
    <s v="O-"/>
    <b v="0"/>
    <b v="0"/>
    <b v="1"/>
    <x v="1"/>
    <s v="Junior Executive"/>
    <n v="40"/>
    <x v="2"/>
    <n v="26.581227008425298"/>
    <b v="0"/>
    <b v="0"/>
    <s v="Hypertension"/>
    <s v="Recovered"/>
    <b v="1"/>
    <s v="Medicare"/>
    <b v="0"/>
  </r>
  <r>
    <s v="PID0688"/>
    <s v="Adult"/>
    <s v="South"/>
    <s v="Karnataka"/>
    <n v="200000"/>
    <n v="167637.20000000001"/>
    <n v="91"/>
    <s v="Female"/>
    <s v="B+"/>
    <b v="0"/>
    <b v="1"/>
    <b v="1"/>
    <x v="1"/>
    <s v="Nurse"/>
    <n v="2"/>
    <x v="1"/>
    <n v="28.721121070571897"/>
    <b v="1"/>
    <b v="1"/>
    <s v="Heart Attack"/>
    <s v="Critical"/>
    <b v="1"/>
    <s v="Blue Cross"/>
    <b v="1"/>
  </r>
  <r>
    <s v="PID0689"/>
    <s v="Adult"/>
    <s v="South"/>
    <s v="Kerala"/>
    <n v="100"/>
    <n v="59.02"/>
    <n v="70.8"/>
    <s v="Male"/>
    <s v="AB+"/>
    <b v="0"/>
    <b v="0"/>
    <b v="1"/>
    <x v="0"/>
    <s v="Software Engineer"/>
    <n v="5"/>
    <x v="3"/>
    <n v="23.118367346938776"/>
    <b v="0"/>
    <b v="0"/>
    <s v="Cancer"/>
    <s v="Recovered"/>
    <b v="1"/>
    <s v="Medicare"/>
    <b v="0"/>
  </r>
  <r>
    <s v="PID0690"/>
    <s v="Middle-aged"/>
    <s v="North"/>
    <s v="Punjab"/>
    <n v="250000"/>
    <n v="139263.20000000001"/>
    <n v="85.7"/>
    <s v="Female"/>
    <s v="B+"/>
    <b v="1"/>
    <b v="0"/>
    <b v="1"/>
    <x v="6"/>
    <s v="Unemployed"/>
    <n v="7"/>
    <x v="4"/>
    <n v="31.863474122546108"/>
    <b v="1"/>
    <b v="1"/>
    <s v="Diabetes"/>
    <s v="Recovered"/>
    <b v="1"/>
    <s v="Aetna"/>
    <b v="1"/>
  </r>
  <r>
    <s v="PID0691"/>
    <s v="Middle-aged"/>
    <s v="South"/>
    <s v="Karnataka"/>
    <n v="18000"/>
    <n v="0"/>
    <n v="74.2"/>
    <s v="Female"/>
    <s v="A-"/>
    <b v="1"/>
    <b v="0"/>
    <b v="0"/>
    <x v="0"/>
    <s v="Senior Executive"/>
    <n v="4"/>
    <x v="3"/>
    <n v="26.92698504862825"/>
    <b v="0"/>
    <b v="0"/>
    <s v="Hypertension"/>
    <s v="Ongoing Treatment"/>
    <b v="0"/>
    <n v="0"/>
    <b v="0"/>
  </r>
  <r>
    <s v="PID0692"/>
    <s v="Adult"/>
    <s v="North"/>
    <s v="Uttar Pradesh"/>
    <n v="18000"/>
    <n v="15191.880000000001"/>
    <n v="69.900000000000006"/>
    <s v="Male"/>
    <s v="AB-"/>
    <b v="1"/>
    <b v="0"/>
    <b v="1"/>
    <x v="0"/>
    <s v="Senior Executive"/>
    <n v="0.5"/>
    <x v="1"/>
    <n v="23.087594133967499"/>
    <b v="0"/>
    <b v="0"/>
    <s v="Cancer"/>
    <s v="Critical"/>
    <b v="1"/>
    <s v="Cigna"/>
    <b v="0"/>
  </r>
  <r>
    <s v="PID0693"/>
    <s v="Senior"/>
    <s v="East"/>
    <s v="West Bengal"/>
    <n v="90000"/>
    <n v="0"/>
    <n v="83.7"/>
    <s v="Female"/>
    <s v="AB+"/>
    <b v="0"/>
    <b v="0"/>
    <b v="0"/>
    <x v="1"/>
    <s v="Junior Executive"/>
    <n v="5"/>
    <x v="3"/>
    <n v="34.39349112426035"/>
    <b v="1"/>
    <b v="1"/>
    <s v="Prostate Cancer"/>
    <s v="Critical"/>
    <b v="0"/>
    <n v="0"/>
    <b v="1"/>
  </r>
  <r>
    <s v="PID0694"/>
    <s v="Adult"/>
    <s v="North"/>
    <s v="Punjab"/>
    <n v="18000"/>
    <n v="15334.74"/>
    <n v="101.1"/>
    <s v="Male"/>
    <s v="A+"/>
    <b v="0"/>
    <b v="1"/>
    <b v="1"/>
    <x v="1"/>
    <s v="Teacher"/>
    <n v="90"/>
    <x v="7"/>
    <n v="33.012244897959185"/>
    <b v="1"/>
    <b v="1"/>
    <s v="Kidney Stones"/>
    <s v="Critical"/>
    <b v="1"/>
    <s v="Medicare"/>
    <b v="1"/>
  </r>
  <r>
    <s v="PID0695"/>
    <s v="Adult"/>
    <s v="North"/>
    <s v="Punjab"/>
    <n v="60000"/>
    <n v="48267.05"/>
    <n v="81.5"/>
    <s v="Female"/>
    <s v="O-"/>
    <b v="0"/>
    <b v="1"/>
    <b v="1"/>
    <x v="0"/>
    <s v="Manager"/>
    <n v="9"/>
    <x v="4"/>
    <n v="30.301903628792392"/>
    <b v="1"/>
    <b v="1"/>
    <s v="Prostate Cancer"/>
    <s v="Recovered"/>
    <b v="1"/>
    <s v="Cigna"/>
    <b v="0"/>
  </r>
  <r>
    <s v="PID0696"/>
    <s v="Adult"/>
    <s v="South"/>
    <s v="Kerala"/>
    <n v="60000"/>
    <n v="44041.1"/>
    <n v="85.2"/>
    <s v="Male"/>
    <s v="B+"/>
    <b v="1"/>
    <b v="1"/>
    <b v="1"/>
    <x v="2"/>
    <s v="Clerical Staff"/>
    <n v="7"/>
    <x v="4"/>
    <n v="29.480968858131494"/>
    <b v="1"/>
    <b v="1"/>
    <s v="Heart Attack"/>
    <s v="Ongoing Treatment"/>
    <b v="1"/>
    <s v="Medicare"/>
    <b v="1"/>
  </r>
  <r>
    <s v="PID0697"/>
    <s v="Adult"/>
    <s v="North"/>
    <s v="Uttar Pradesh"/>
    <n v="24000"/>
    <n v="19459.29"/>
    <n v="84.2"/>
    <s v="Female"/>
    <s v="A+"/>
    <b v="0"/>
    <b v="1"/>
    <b v="1"/>
    <x v="2"/>
    <s v="Clerical Staff"/>
    <n v="2"/>
    <x v="1"/>
    <n v="31.305770374776923"/>
    <b v="1"/>
    <b v="1"/>
    <s v="Hypertension"/>
    <s v="Critical"/>
    <b v="1"/>
    <s v="Blue Cross"/>
    <b v="0"/>
  </r>
  <r>
    <s v="PID0698"/>
    <s v="Adult"/>
    <s v="North"/>
    <s v="Punjab"/>
    <n v="48000"/>
    <n v="28136.92"/>
    <n v="60.6"/>
    <s v="Male"/>
    <s v="A+"/>
    <b v="1"/>
    <b v="0"/>
    <b v="1"/>
    <x v="0"/>
    <s v="Senior Executive"/>
    <n v="5"/>
    <x v="3"/>
    <n v="20.247920077516788"/>
    <b v="0"/>
    <b v="0"/>
    <s v="Fractured Leg"/>
    <s v="Recovered"/>
    <b v="1"/>
    <s v="Medicare"/>
    <b v="0"/>
  </r>
  <r>
    <s v="PID0699"/>
    <s v="Adult"/>
    <s v="South"/>
    <s v="Kerala"/>
    <n v="90000"/>
    <n v="66656.2"/>
    <n v="93.6"/>
    <s v="Male"/>
    <s v="O+"/>
    <b v="0"/>
    <b v="0"/>
    <b v="1"/>
    <x v="4"/>
    <s v="Professor"/>
    <n v="15"/>
    <x v="0"/>
    <n v="29.212571392902841"/>
    <b v="1"/>
    <b v="1"/>
    <s v="Cancer"/>
    <s v="Recovered"/>
    <b v="1"/>
    <s v="Cigna"/>
    <b v="0"/>
  </r>
  <r>
    <s v="PID0700"/>
    <s v="Adult"/>
    <s v="South"/>
    <s v="Kerala"/>
    <n v="18000"/>
    <n v="0"/>
    <n v="92.1"/>
    <s v="Male"/>
    <s v="O+"/>
    <b v="0"/>
    <b v="0"/>
    <b v="0"/>
    <x v="1"/>
    <s v="Junior Executive"/>
    <n v="12"/>
    <x v="0"/>
    <n v="33.422848018580346"/>
    <b v="1"/>
    <b v="1"/>
    <s v="Diabetes"/>
    <s v="Ongoing Treatment"/>
    <b v="0"/>
    <n v="0"/>
    <b v="1"/>
  </r>
  <r>
    <s v="PID0701"/>
    <s v="Middle-aged"/>
    <s v="South"/>
    <s v="Tamil Nadu"/>
    <n v="24000"/>
    <n v="14503.32"/>
    <n v="55.7"/>
    <s v="Female"/>
    <s v="O-"/>
    <b v="1"/>
    <b v="1"/>
    <b v="1"/>
    <x v="2"/>
    <s v="Clerical Staff"/>
    <n v="40"/>
    <x v="2"/>
    <n v="21.223898795915254"/>
    <b v="0"/>
    <b v="0"/>
    <s v="Kidney Stones"/>
    <s v="Critical"/>
    <b v="1"/>
    <s v="UnitedHealthcare"/>
    <b v="0"/>
  </r>
  <r>
    <s v="PID0702"/>
    <s v="Adult"/>
    <s v="South"/>
    <s v="Karnataka"/>
    <n v="12000"/>
    <n v="8919.66"/>
    <n v="82.2"/>
    <s v="Female"/>
    <s v="O-"/>
    <b v="1"/>
    <b v="0"/>
    <b v="1"/>
    <x v="5"/>
    <s v="Unemployed"/>
    <n v="5"/>
    <x v="3"/>
    <n v="30.938311566110883"/>
    <b v="1"/>
    <b v="1"/>
    <s v="Stroke"/>
    <s v="Critical"/>
    <b v="1"/>
    <s v="UnitedHealthcare"/>
    <b v="1"/>
  </r>
  <r>
    <s v="PID0703"/>
    <s v="Senior"/>
    <s v="East"/>
    <s v="West Bengal"/>
    <n v="20000"/>
    <n v="13780.9"/>
    <n v="54.2"/>
    <s v="Female"/>
    <s v="B+"/>
    <b v="0"/>
    <b v="1"/>
    <b v="1"/>
    <x v="0"/>
    <s v="Manager"/>
    <n v="200"/>
    <x v="6"/>
    <n v="21.43902535500969"/>
    <b v="0"/>
    <b v="0"/>
    <s v="Osteoarthritis"/>
    <s v="Ongoing Treatment"/>
    <b v="1"/>
    <s v="UnitedHealthcare"/>
    <b v="0"/>
  </r>
  <r>
    <s v="PID0704"/>
    <s v="Senior"/>
    <s v="North"/>
    <s v="Punjab"/>
    <n v="20000"/>
    <n v="12907.56"/>
    <n v="67"/>
    <s v="Female"/>
    <s v="AB+"/>
    <b v="0"/>
    <b v="0"/>
    <b v="1"/>
    <x v="4"/>
    <s v="Consultant"/>
    <n v="5"/>
    <x v="3"/>
    <n v="25.847768218818715"/>
    <b v="0"/>
    <b v="0"/>
    <s v="Fractured Leg"/>
    <s v="Ongoing Treatment"/>
    <b v="1"/>
    <s v="UnitedHealthcare"/>
    <b v="0"/>
  </r>
  <r>
    <s v="PID0705"/>
    <s v="Senior"/>
    <s v="North"/>
    <s v="Uttar Pradesh"/>
    <n v="60000"/>
    <n v="35408.32"/>
    <n v="80"/>
    <s v="Male"/>
    <s v="AB-"/>
    <b v="0"/>
    <b v="0"/>
    <b v="1"/>
    <x v="1"/>
    <s v="Junior Executive"/>
    <n v="1"/>
    <x v="1"/>
    <n v="32.455677715120288"/>
    <b v="1"/>
    <b v="1"/>
    <s v="Heart Attack"/>
    <s v="Recovered"/>
    <b v="1"/>
    <s v="UnitedHealthcare"/>
    <b v="1"/>
  </r>
  <r>
    <s v="PID0706"/>
    <s v="Middle-aged"/>
    <s v="West"/>
    <s v="Maharashtra"/>
    <n v="250000"/>
    <n v="126508.5"/>
    <n v="80.599999999999994"/>
    <s v="Male"/>
    <s v="O-"/>
    <b v="0"/>
    <b v="0"/>
    <b v="1"/>
    <x v="2"/>
    <s v="Retail Worker"/>
    <n v="250"/>
    <x v="5"/>
    <n v="32.286492549270946"/>
    <b v="1"/>
    <b v="1"/>
    <s v="Allergic Reaction"/>
    <s v="Recovered"/>
    <b v="1"/>
    <s v="Cigna"/>
    <b v="1"/>
  </r>
  <r>
    <s v="PID0707"/>
    <s v="Adult"/>
    <s v="North"/>
    <s v="Punjab"/>
    <n v="12000"/>
    <n v="6771.42"/>
    <n v="80.900000000000006"/>
    <s v="Male"/>
    <s v="O+"/>
    <b v="0"/>
    <b v="0"/>
    <b v="1"/>
    <x v="2"/>
    <s v="Retail Worker"/>
    <n v="40"/>
    <x v="2"/>
    <n v="26.416326530612245"/>
    <b v="0"/>
    <b v="0"/>
    <s v="Childbirth"/>
    <s v="Recovered"/>
    <b v="1"/>
    <s v="Cigna"/>
    <b v="0"/>
  </r>
  <r>
    <s v="PID0708"/>
    <s v="Middle-aged"/>
    <s v="South"/>
    <s v="Karnataka"/>
    <n v="90000"/>
    <n v="59766.450000000004"/>
    <n v="61.8"/>
    <s v="Male"/>
    <s v="A+"/>
    <b v="0"/>
    <b v="0"/>
    <b v="1"/>
    <x v="1"/>
    <s v="Nurse"/>
    <n v="2"/>
    <x v="1"/>
    <n v="26.748614958448751"/>
    <b v="0"/>
    <b v="0"/>
    <s v="Cancer"/>
    <s v="Recovered"/>
    <b v="1"/>
    <s v="Aetna"/>
    <b v="0"/>
  </r>
  <r>
    <s v="PID0709"/>
    <s v="Adult"/>
    <s v="West"/>
    <s v="Gujarat"/>
    <n v="90000"/>
    <n v="75760.05"/>
    <n v="86.7"/>
    <s v="Female"/>
    <s v="AB+"/>
    <b v="1"/>
    <b v="0"/>
    <b v="1"/>
    <x v="1"/>
    <s v="Nurse"/>
    <n v="5"/>
    <x v="3"/>
    <n v="28.96855892278392"/>
    <b v="1"/>
    <b v="1"/>
    <s v="Appendicitis"/>
    <s v="Recovered"/>
    <b v="1"/>
    <s v="Aetna"/>
    <b v="0"/>
  </r>
  <r>
    <s v="PID0710"/>
    <s v="Adult"/>
    <s v="West"/>
    <s v="Gujarat"/>
    <n v="16000"/>
    <n v="13875.26"/>
    <n v="64.8"/>
    <s v="Male"/>
    <s v="O-"/>
    <b v="0"/>
    <b v="1"/>
    <b v="1"/>
    <x v="0"/>
    <s v="Software Engineer"/>
    <n v="15"/>
    <x v="0"/>
    <n v="21.903731746890212"/>
    <b v="0"/>
    <b v="0"/>
    <s v="Fractured Arm"/>
    <s v="Ongoing Treatment"/>
    <b v="1"/>
    <s v="Blue Cross"/>
    <b v="0"/>
  </r>
  <r>
    <s v="PID0711"/>
    <s v="Middle-aged"/>
    <s v="North"/>
    <s v="Uttar Pradesh"/>
    <n v="40000"/>
    <n v="35384.899999999994"/>
    <n v="65.099999999999994"/>
    <s v="Male"/>
    <s v="B-"/>
    <b v="0"/>
    <b v="0"/>
    <b v="1"/>
    <x v="0"/>
    <s v="Doctor"/>
    <n v="1"/>
    <x v="1"/>
    <n v="28.551379325468179"/>
    <b v="1"/>
    <b v="1"/>
    <s v="Prostate Cancer"/>
    <s v="Critical"/>
    <b v="1"/>
    <s v="Blue Cross"/>
    <b v="1"/>
  </r>
  <r>
    <s v="PID0712"/>
    <s v="Middle-aged"/>
    <s v="West"/>
    <s v="Gujarat"/>
    <n v="500"/>
    <n v="406.64"/>
    <n v="96.4"/>
    <s v="Female"/>
    <s v="A+"/>
    <b v="1"/>
    <b v="0"/>
    <b v="1"/>
    <x v="5"/>
    <s v="Farmer"/>
    <n v="40"/>
    <x v="2"/>
    <n v="33.752319596652782"/>
    <b v="1"/>
    <b v="1"/>
    <s v="Fractured Leg"/>
    <s v="Critical"/>
    <b v="1"/>
    <s v="Blue Cross"/>
    <b v="0"/>
  </r>
  <r>
    <s v="PID0713"/>
    <s v="Adult"/>
    <s v="East"/>
    <s v="West Bengal"/>
    <n v="500"/>
    <n v="344.07"/>
    <n v="64.8"/>
    <s v="Female"/>
    <s v="B-"/>
    <b v="0"/>
    <b v="0"/>
    <b v="1"/>
    <x v="4"/>
    <s v="Scientist"/>
    <n v="20"/>
    <x v="0"/>
    <n v="23.801652892561986"/>
    <b v="0"/>
    <b v="0"/>
    <s v="Kidney Stones"/>
    <s v="Ongoing Treatment"/>
    <b v="1"/>
    <s v="Cigna"/>
    <b v="0"/>
  </r>
  <r>
    <s v="PID0714"/>
    <s v="Middle-aged"/>
    <s v="South"/>
    <s v="Kerala"/>
    <n v="12000"/>
    <n v="6670.62"/>
    <n v="68.5"/>
    <s v="Male"/>
    <s v="B+"/>
    <b v="1"/>
    <b v="1"/>
    <b v="1"/>
    <x v="1"/>
    <s v="Engineer"/>
    <n v="5"/>
    <x v="3"/>
    <n v="23.154407787993513"/>
    <b v="0"/>
    <b v="0"/>
    <s v="Prostate Cancer"/>
    <s v="Critical"/>
    <b v="1"/>
    <s v="Aetna"/>
    <b v="0"/>
  </r>
  <r>
    <s v="PID0715"/>
    <s v="Middle-aged"/>
    <s v="East"/>
    <s v="West Bengal"/>
    <n v="60000"/>
    <n v="51497"/>
    <n v="84.9"/>
    <s v="Male"/>
    <s v="O-"/>
    <b v="1"/>
    <b v="0"/>
    <b v="1"/>
    <x v="2"/>
    <s v="Driver"/>
    <n v="20"/>
    <x v="0"/>
    <n v="32.350251486053949"/>
    <b v="1"/>
    <b v="1"/>
    <s v="Childbirth"/>
    <s v="Ongoing Treatment"/>
    <b v="1"/>
    <s v="UnitedHealthcare"/>
    <b v="1"/>
  </r>
  <r>
    <s v="PID0716"/>
    <s v="Middle-aged"/>
    <s v="South"/>
    <s v="Karnataka"/>
    <n v="36000"/>
    <n v="18567.12"/>
    <n v="84.3"/>
    <s v="Female"/>
    <s v="A-"/>
    <b v="0"/>
    <b v="0"/>
    <b v="1"/>
    <x v="1"/>
    <s v="Teacher"/>
    <n v="12"/>
    <x v="0"/>
    <n v="30.226971207286027"/>
    <b v="1"/>
    <b v="1"/>
    <s v="Fractured Leg"/>
    <s v="Ongoing Treatment"/>
    <b v="1"/>
    <s v="Cigna"/>
    <b v="1"/>
  </r>
  <r>
    <s v="PID0717"/>
    <s v="Middle-aged"/>
    <s v="North"/>
    <s v="Uttar Pradesh"/>
    <n v="250000"/>
    <n v="154206.1"/>
    <n v="57.7"/>
    <s v="Male"/>
    <s v="O-"/>
    <b v="0"/>
    <b v="0"/>
    <b v="1"/>
    <x v="1"/>
    <s v="Nurse"/>
    <n v="3"/>
    <x v="3"/>
    <n v="20.443594104308396"/>
    <b v="0"/>
    <b v="0"/>
    <s v="Osteoarthritis"/>
    <s v="Recovered"/>
    <b v="1"/>
    <s v="Medicare"/>
    <b v="0"/>
  </r>
  <r>
    <s v="PID0718"/>
    <s v="Senior"/>
    <s v="North"/>
    <s v="Punjab"/>
    <n v="3000"/>
    <n v="2193.54"/>
    <n v="71.900000000000006"/>
    <s v="Male"/>
    <s v="O+"/>
    <b v="0"/>
    <b v="0"/>
    <b v="1"/>
    <x v="1"/>
    <s v="Nurse"/>
    <n v="12"/>
    <x v="0"/>
    <n v="28.085937499999996"/>
    <b v="1"/>
    <b v="1"/>
    <s v="Fractured Arm"/>
    <s v="Ongoing Treatment"/>
    <b v="1"/>
    <s v="Cigna"/>
    <b v="1"/>
  </r>
  <r>
    <s v="PID0719"/>
    <s v="Adult"/>
    <s v="East"/>
    <s v="West Bengal"/>
    <n v="100"/>
    <n v="65.45"/>
    <n v="94.9"/>
    <s v="Male"/>
    <s v="B+"/>
    <b v="0"/>
    <b v="0"/>
    <b v="1"/>
    <x v="0"/>
    <s v="Software Engineer"/>
    <n v="20"/>
    <x v="0"/>
    <n v="34.857667584940316"/>
    <b v="1"/>
    <b v="1"/>
    <s v="Heart Disease"/>
    <s v="Ongoing Treatment"/>
    <b v="1"/>
    <s v="Cigna"/>
    <b v="1"/>
  </r>
  <r>
    <s v="PID0720"/>
    <s v="Adult"/>
    <s v="South"/>
    <s v="Kerala"/>
    <n v="800"/>
    <n v="557.95000000000005"/>
    <n v="80.8"/>
    <s v="Female"/>
    <s v="B+"/>
    <b v="1"/>
    <b v="0"/>
    <b v="1"/>
    <x v="0"/>
    <s v="Senior Executive"/>
    <n v="40"/>
    <x v="2"/>
    <n v="31.17163689672466"/>
    <b v="1"/>
    <b v="1"/>
    <s v="Appendicitis"/>
    <s v="Ongoing Treatment"/>
    <b v="1"/>
    <s v="Medicare"/>
    <b v="1"/>
  </r>
  <r>
    <s v="PID0721"/>
    <s v="Senior"/>
    <s v="West"/>
    <s v="Gujarat"/>
    <n v="500"/>
    <n v="366.9"/>
    <n v="79.2"/>
    <s v="Female"/>
    <s v="O+"/>
    <b v="0"/>
    <b v="0"/>
    <b v="1"/>
    <x v="0"/>
    <s v="Senior Executive"/>
    <n v="15"/>
    <x v="0"/>
    <n v="28.398293233891501"/>
    <b v="1"/>
    <b v="1"/>
    <s v="Heart Disease"/>
    <s v="Recovered"/>
    <b v="1"/>
    <s v="UnitedHealthcare"/>
    <b v="1"/>
  </r>
  <r>
    <s v="PID0722"/>
    <s v="Adult"/>
    <s v="South"/>
    <s v="Karnataka"/>
    <n v="20000"/>
    <n v="15172.92"/>
    <n v="85.8"/>
    <s v="Female"/>
    <s v="B+"/>
    <b v="0"/>
    <b v="0"/>
    <b v="1"/>
    <x v="2"/>
    <s v="Retail Worker"/>
    <n v="25"/>
    <x v="0"/>
    <n v="29.688581314878896"/>
    <b v="1"/>
    <b v="1"/>
    <s v="Fractured Leg"/>
    <s v="Ongoing Treatment"/>
    <b v="1"/>
    <s v="UnitedHealthcare"/>
    <b v="1"/>
  </r>
  <r>
    <s v="PID0723"/>
    <s v="Adult"/>
    <s v="East"/>
    <s v="West Bengal"/>
    <n v="100"/>
    <n v="87.14"/>
    <n v="89.2"/>
    <s v="Female"/>
    <s v="A-"/>
    <b v="0"/>
    <b v="0"/>
    <b v="1"/>
    <x v="1"/>
    <s v="Junior Executive"/>
    <n v="12"/>
    <x v="0"/>
    <n v="28.472022726547287"/>
    <b v="1"/>
    <b v="1"/>
    <s v="Respiratory Infection"/>
    <s v="Recovered"/>
    <b v="1"/>
    <s v="Medicare"/>
    <b v="1"/>
  </r>
  <r>
    <s v="PID0724"/>
    <s v="Middle-aged"/>
    <s v="South"/>
    <s v="Tamil Nadu"/>
    <n v="20000"/>
    <n v="13300.26"/>
    <n v="53.3"/>
    <s v="Male"/>
    <s v="A-"/>
    <b v="0"/>
    <b v="0"/>
    <b v="1"/>
    <x v="2"/>
    <s v="Retail Worker"/>
    <n v="40"/>
    <x v="2"/>
    <n v="23.688888888888886"/>
    <b v="0"/>
    <b v="0"/>
    <s v="Fractured Leg"/>
    <s v="Ongoing Treatment"/>
    <b v="1"/>
    <s v="UnitedHealthcare"/>
    <b v="0"/>
  </r>
  <r>
    <s v="PID0725"/>
    <s v="Adult"/>
    <s v="South"/>
    <s v="Kerala"/>
    <n v="24000"/>
    <n v="14020.68"/>
    <n v="66.099999999999994"/>
    <s v="Female"/>
    <s v="B-"/>
    <b v="1"/>
    <b v="0"/>
    <b v="1"/>
    <x v="1"/>
    <s v="Nurse"/>
    <n v="25"/>
    <x v="0"/>
    <n v="22.343158464034612"/>
    <b v="0"/>
    <b v="0"/>
    <s v="Appendicitis"/>
    <s v="Critical"/>
    <b v="1"/>
    <s v="Cigna"/>
    <b v="0"/>
  </r>
  <r>
    <s v="PID0726"/>
    <s v="Senior"/>
    <s v="South"/>
    <s v="Kerala"/>
    <n v="24000"/>
    <n v="0"/>
    <n v="70.400000000000006"/>
    <s v="Female"/>
    <s v="B+"/>
    <b v="0"/>
    <b v="0"/>
    <b v="0"/>
    <x v="4"/>
    <s v="Professor"/>
    <n v="7"/>
    <x v="4"/>
    <n v="28.200608876782564"/>
    <b v="1"/>
    <b v="1"/>
    <s v="Fractured Arm"/>
    <s v="Recovered"/>
    <b v="0"/>
    <n v="0"/>
    <b v="0"/>
  </r>
  <r>
    <s v="PID0727"/>
    <s v="Middle-aged"/>
    <s v="South"/>
    <s v="Tamil Nadu"/>
    <n v="12000"/>
    <n v="8729.76"/>
    <n v="95.6"/>
    <s v="Female"/>
    <s v="AB-"/>
    <b v="0"/>
    <b v="1"/>
    <b v="1"/>
    <x v="1"/>
    <s v="Engineer"/>
    <n v="3"/>
    <x v="3"/>
    <n v="33.472217359336163"/>
    <b v="1"/>
    <b v="1"/>
    <s v="Appendicitis"/>
    <s v="Ongoing Treatment"/>
    <b v="1"/>
    <s v="UnitedHealthcare"/>
    <b v="0"/>
  </r>
  <r>
    <s v="PID0728"/>
    <s v="Middle-aged"/>
    <s v="North"/>
    <s v="Punjab"/>
    <n v="24000"/>
    <n v="12841.380000000001"/>
    <n v="57.6"/>
    <s v="Male"/>
    <s v="O-"/>
    <b v="0"/>
    <b v="0"/>
    <b v="1"/>
    <x v="1"/>
    <s v="Nurse"/>
    <n v="15"/>
    <x v="0"/>
    <n v="20.902888663086081"/>
    <b v="0"/>
    <b v="0"/>
    <s v="Allergic Reaction"/>
    <s v="Ongoing Treatment"/>
    <b v="1"/>
    <s v="Medicare"/>
    <b v="0"/>
  </r>
  <r>
    <s v="PID0729"/>
    <s v="Senior"/>
    <s v="West"/>
    <s v="Gujarat"/>
    <n v="90000"/>
    <n v="60509.45"/>
    <n v="46.5"/>
    <s v="Male"/>
    <s v="AB-"/>
    <b v="0"/>
    <b v="1"/>
    <b v="1"/>
    <x v="0"/>
    <s v="Manager"/>
    <n v="30"/>
    <x v="2"/>
    <n v="20.393842375334415"/>
    <b v="0"/>
    <b v="0"/>
    <s v="Childbirth"/>
    <s v="Recovered"/>
    <b v="1"/>
    <s v="Medicare"/>
    <b v="0"/>
  </r>
  <r>
    <s v="PID0730"/>
    <s v="Middle-aged"/>
    <s v="South"/>
    <s v="Karnataka"/>
    <n v="90000"/>
    <n v="0"/>
    <n v="73.900000000000006"/>
    <s v="Male"/>
    <s v="A+"/>
    <b v="0"/>
    <b v="0"/>
    <b v="0"/>
    <x v="1"/>
    <s v="Nurse"/>
    <n v="40"/>
    <x v="2"/>
    <n v="28.158817253467458"/>
    <b v="1"/>
    <b v="1"/>
    <s v="Heart Disease"/>
    <s v="Critical"/>
    <b v="0"/>
    <n v="0"/>
    <b v="1"/>
  </r>
  <r>
    <s v="PID0731"/>
    <s v="Adult"/>
    <s v="West"/>
    <s v="Gujarat"/>
    <n v="60000"/>
    <n v="38631.699999999997"/>
    <n v="79.8"/>
    <s v="Female"/>
    <s v="O-"/>
    <b v="0"/>
    <b v="0"/>
    <b v="1"/>
    <x v="1"/>
    <s v="Teacher"/>
    <n v="15"/>
    <x v="0"/>
    <n v="29.669839381320646"/>
    <b v="1"/>
    <b v="1"/>
    <s v="Osteoarthritis"/>
    <s v="Recovered"/>
    <b v="1"/>
    <s v="Blue Cross"/>
    <b v="1"/>
  </r>
  <r>
    <s v="PID0732"/>
    <s v="Middle-aged"/>
    <s v="West"/>
    <s v="Gujarat"/>
    <n v="48000"/>
    <n v="29553.119999999999"/>
    <n v="91.3"/>
    <s v="Female"/>
    <s v="B+"/>
    <b v="1"/>
    <b v="0"/>
    <b v="1"/>
    <x v="3"/>
    <s v="Consultant"/>
    <n v="12"/>
    <x v="0"/>
    <n v="29.812244897959182"/>
    <b v="1"/>
    <b v="1"/>
    <s v="Heart Attack"/>
    <s v="Recovered"/>
    <b v="1"/>
    <s v="Blue Cross"/>
    <b v="1"/>
  </r>
  <r>
    <s v="PID0733"/>
    <s v="Middle-aged"/>
    <s v="West"/>
    <s v="Gujarat"/>
    <n v="800"/>
    <n v="663.33"/>
    <n v="75.3"/>
    <s v="Male"/>
    <s v="A+"/>
    <b v="1"/>
    <b v="0"/>
    <b v="1"/>
    <x v="4"/>
    <s v="Professor"/>
    <n v="15"/>
    <x v="0"/>
    <n v="23.501139165444275"/>
    <b v="0"/>
    <b v="0"/>
    <s v="Prostate Cancer"/>
    <s v="Recovered"/>
    <b v="1"/>
    <s v="Blue Cross"/>
    <b v="0"/>
  </r>
  <r>
    <s v="PID0734"/>
    <s v="Senior"/>
    <s v="South"/>
    <s v="Tamil Nadu"/>
    <n v="40000"/>
    <n v="24648.699999999997"/>
    <n v="79.099999999999994"/>
    <s v="Female"/>
    <s v="AB-"/>
    <b v="0"/>
    <b v="0"/>
    <b v="1"/>
    <x v="1"/>
    <s v="Junior Executive"/>
    <n v="9"/>
    <x v="4"/>
    <n v="30.898437499999993"/>
    <b v="1"/>
    <b v="1"/>
    <s v="Respiratory Infection"/>
    <s v="Ongoing Treatment"/>
    <b v="1"/>
    <s v="Cigna"/>
    <b v="1"/>
  </r>
  <r>
    <s v="PID0735"/>
    <s v="Middle-aged"/>
    <s v="South"/>
    <s v="Kerala"/>
    <n v="12000"/>
    <n v="10012.26"/>
    <n v="63.8"/>
    <s v="Male"/>
    <s v="O+"/>
    <b v="0"/>
    <b v="0"/>
    <b v="1"/>
    <x v="2"/>
    <s v="Retail Worker"/>
    <n v="20"/>
    <x v="0"/>
    <n v="24.310318549001671"/>
    <b v="0"/>
    <b v="0"/>
    <s v="Prostate Cancer"/>
    <s v="Recovered"/>
    <b v="1"/>
    <s v="Aetna"/>
    <b v="0"/>
  </r>
  <r>
    <s v="PID0736"/>
    <s v="Middle-aged"/>
    <s v="East"/>
    <s v="West Bengal"/>
    <n v="15000"/>
    <n v="10751.5"/>
    <n v="65.099999999999994"/>
    <s v="Male"/>
    <s v="O-"/>
    <b v="0"/>
    <b v="0"/>
    <b v="1"/>
    <x v="0"/>
    <s v="Senior Executive"/>
    <n v="7"/>
    <x v="4"/>
    <n v="22.793319561640001"/>
    <b v="0"/>
    <b v="0"/>
    <s v="Cancer"/>
    <s v="Recovered"/>
    <b v="1"/>
    <s v="UnitedHealthcare"/>
    <b v="0"/>
  </r>
  <r>
    <s v="PID0737"/>
    <s v="Adult"/>
    <s v="East"/>
    <s v="West Bengal"/>
    <n v="12000"/>
    <n v="10198.380000000001"/>
    <n v="65.400000000000006"/>
    <s v="Female"/>
    <s v="O-"/>
    <b v="0"/>
    <b v="0"/>
    <b v="1"/>
    <x v="1"/>
    <s v="Engineer"/>
    <n v="20"/>
    <x v="0"/>
    <n v="20.875227425069426"/>
    <b v="0"/>
    <b v="0"/>
    <s v="Hypertension"/>
    <s v="Recovered"/>
    <b v="1"/>
    <s v="Cigna"/>
    <b v="0"/>
  </r>
  <r>
    <s v="PID0738"/>
    <s v="Adult"/>
    <s v="South"/>
    <s v="Karnataka"/>
    <n v="20000"/>
    <n v="10425.280000000001"/>
    <n v="86.7"/>
    <s v="Male"/>
    <s v="A-"/>
    <b v="0"/>
    <b v="0"/>
    <b v="1"/>
    <x v="0"/>
    <s v="Software Engineer"/>
    <n v="3"/>
    <x v="3"/>
    <n v="29.650148763722175"/>
    <b v="1"/>
    <b v="1"/>
    <s v="Stroke"/>
    <s v="Ongoing Treatment"/>
    <b v="1"/>
    <s v="Blue Cross"/>
    <b v="1"/>
  </r>
  <r>
    <s v="PID0739"/>
    <s v="Middle-aged"/>
    <s v="North"/>
    <s v="Punjab"/>
    <n v="45000"/>
    <n v="0"/>
    <n v="82.9"/>
    <s v="Female"/>
    <s v="O-"/>
    <b v="0"/>
    <b v="0"/>
    <b v="0"/>
    <x v="1"/>
    <s v="Engineer"/>
    <n v="25"/>
    <x v="0"/>
    <n v="30.084192190448544"/>
    <b v="1"/>
    <b v="1"/>
    <s v="Osteoarthritis"/>
    <s v="Ongoing Treatment"/>
    <b v="0"/>
    <n v="0"/>
    <b v="1"/>
  </r>
  <r>
    <s v="PID0740"/>
    <s v="Middle-aged"/>
    <s v="West"/>
    <s v="Gujarat"/>
    <n v="24000"/>
    <n v="0"/>
    <n v="68.3"/>
    <s v="Female"/>
    <s v="B-"/>
    <b v="0"/>
    <b v="0"/>
    <b v="0"/>
    <x v="0"/>
    <s v="Doctor"/>
    <n v="7"/>
    <x v="4"/>
    <n v="25.706650607851255"/>
    <b v="0"/>
    <b v="0"/>
    <s v="Fractured Arm"/>
    <s v="Critical"/>
    <b v="0"/>
    <n v="0"/>
    <b v="0"/>
  </r>
  <r>
    <s v="PID0741"/>
    <s v="Middle-aged"/>
    <s v="South"/>
    <s v="Karnataka"/>
    <n v="90000"/>
    <n v="66268.25"/>
    <n v="91.6"/>
    <s v="Female"/>
    <s v="A-"/>
    <b v="1"/>
    <b v="0"/>
    <b v="1"/>
    <x v="2"/>
    <s v="Retail Worker"/>
    <n v="5"/>
    <x v="3"/>
    <n v="33.645546372819105"/>
    <b v="1"/>
    <b v="1"/>
    <s v="Respiratory Infection"/>
    <s v="Critical"/>
    <b v="1"/>
    <s v="Medicare"/>
    <b v="1"/>
  </r>
  <r>
    <s v="PID0742"/>
    <s v="Middle-aged"/>
    <s v="North"/>
    <s v="Uttar Pradesh"/>
    <n v="3000"/>
    <n v="1767.42"/>
    <n v="66.8"/>
    <s v="Male"/>
    <s v="A-"/>
    <b v="1"/>
    <b v="0"/>
    <b v="1"/>
    <x v="4"/>
    <s v="CEO"/>
    <n v="3"/>
    <x v="3"/>
    <n v="23.952095808383234"/>
    <b v="0"/>
    <b v="0"/>
    <s v="Prostate Cancer"/>
    <s v="Recovered"/>
    <b v="1"/>
    <s v="Medicare"/>
    <b v="0"/>
  </r>
  <r>
    <s v="PID0743"/>
    <s v="Adult"/>
    <s v="North"/>
    <s v="Uttar Pradesh"/>
    <n v="20000"/>
    <n v="10044.68"/>
    <n v="87.4"/>
    <s v="Female"/>
    <s v="B+"/>
    <b v="0"/>
    <b v="1"/>
    <b v="1"/>
    <x v="2"/>
    <s v="Retail Worker"/>
    <n v="2"/>
    <x v="1"/>
    <n v="29.2024457883658"/>
    <b v="1"/>
    <b v="1"/>
    <s v="Respiratory Infection"/>
    <s v="Ongoing Treatment"/>
    <b v="1"/>
    <s v="Blue Cross"/>
    <b v="1"/>
  </r>
  <r>
    <s v="PID0744"/>
    <s v="Middle-aged"/>
    <s v="West"/>
    <s v="Maharashtra"/>
    <n v="3000"/>
    <n v="2420.9700000000003"/>
    <n v="85.8"/>
    <s v="Male"/>
    <s v="A-"/>
    <b v="1"/>
    <b v="0"/>
    <b v="1"/>
    <x v="2"/>
    <s v="Clerical Staff"/>
    <n v="25"/>
    <x v="0"/>
    <n v="29.342361752334053"/>
    <b v="1"/>
    <b v="1"/>
    <s v="Fractured Arm"/>
    <s v="Recovered"/>
    <b v="1"/>
    <s v="Blue Cross"/>
    <b v="1"/>
  </r>
  <r>
    <s v="PID0745"/>
    <s v="Adult"/>
    <s v="North"/>
    <s v="Uttar Pradesh"/>
    <n v="12000"/>
    <n v="7689"/>
    <n v="75.400000000000006"/>
    <s v="Female"/>
    <s v="AB-"/>
    <b v="1"/>
    <b v="0"/>
    <b v="1"/>
    <x v="1"/>
    <s v="Nurse"/>
    <n v="0.5"/>
    <x v="1"/>
    <n v="24.620408163265306"/>
    <b v="0"/>
    <b v="0"/>
    <s v="Allergic Reaction"/>
    <s v="Ongoing Treatment"/>
    <b v="1"/>
    <s v="UnitedHealthcare"/>
    <b v="0"/>
  </r>
  <r>
    <s v="PID0746"/>
    <s v="Adult"/>
    <s v="South"/>
    <s v="Kerala"/>
    <n v="500"/>
    <n v="405.67"/>
    <n v="77.900000000000006"/>
    <s v="Female"/>
    <s v="O+"/>
    <b v="0"/>
    <b v="0"/>
    <b v="1"/>
    <x v="6"/>
    <s v="Unemployed"/>
    <n v="20"/>
    <x v="0"/>
    <n v="24.3125994819138"/>
    <b v="0"/>
    <b v="0"/>
    <s v="Childbirth"/>
    <s v="Ongoing Treatment"/>
    <b v="1"/>
    <s v="Aetna"/>
    <b v="0"/>
  </r>
  <r>
    <s v="PID0747"/>
    <s v="Adult"/>
    <s v="South"/>
    <s v="Kerala"/>
    <n v="300000"/>
    <n v="0"/>
    <n v="97.6"/>
    <s v="Female"/>
    <s v="O-"/>
    <b v="0"/>
    <b v="0"/>
    <b v="0"/>
    <x v="1"/>
    <s v="Engineer"/>
    <n v="40"/>
    <x v="2"/>
    <n v="30.804191389976012"/>
    <b v="1"/>
    <b v="1"/>
    <s v="Respiratory Infection"/>
    <s v="Ongoing Treatment"/>
    <b v="0"/>
    <n v="0"/>
    <b v="1"/>
  </r>
  <r>
    <s v="PID0748"/>
    <s v="Adult"/>
    <s v="West"/>
    <s v="Gujarat"/>
    <n v="200000"/>
    <n v="141389.44"/>
    <n v="97.1"/>
    <s v="Female"/>
    <s v="O+"/>
    <b v="0"/>
    <b v="0"/>
    <b v="1"/>
    <x v="2"/>
    <s v="Clerical Staff"/>
    <n v="20"/>
    <x v="0"/>
    <n v="30.304921818919507"/>
    <b v="1"/>
    <b v="1"/>
    <s v="Hypertension"/>
    <s v="Critical"/>
    <b v="1"/>
    <s v="UnitedHealthcare"/>
    <b v="1"/>
  </r>
  <r>
    <s v="PID0749"/>
    <s v="Middle-aged"/>
    <s v="South"/>
    <s v="Kerala"/>
    <n v="240000"/>
    <n v="211079.16"/>
    <n v="73"/>
    <s v="Male"/>
    <s v="A-"/>
    <b v="1"/>
    <b v="0"/>
    <b v="1"/>
    <x v="2"/>
    <s v="Driver"/>
    <n v="25"/>
    <x v="0"/>
    <n v="28.515624999999993"/>
    <b v="1"/>
    <b v="1"/>
    <s v="Heart Disease"/>
    <s v="Recovered"/>
    <b v="1"/>
    <s v="Cigna"/>
    <b v="1"/>
  </r>
  <r>
    <s v="PID0750"/>
    <s v="Senior"/>
    <s v="East"/>
    <s v="West Bengal"/>
    <n v="100"/>
    <n v="0"/>
    <n v="95.1"/>
    <s v="Male"/>
    <s v="O+"/>
    <b v="0"/>
    <b v="0"/>
    <b v="0"/>
    <x v="0"/>
    <s v="Software Engineer"/>
    <n v="15"/>
    <x v="0"/>
    <n v="33.694727891156468"/>
    <b v="1"/>
    <b v="1"/>
    <s v="Heart Attack"/>
    <s v="Ongoing Treatment"/>
    <b v="0"/>
    <n v="0"/>
    <b v="1"/>
  </r>
  <r>
    <s v="PID0751"/>
    <s v="Senior"/>
    <s v="West"/>
    <s v="Maharashtra"/>
    <n v="20000"/>
    <n v="15758.62"/>
    <n v="84.2"/>
    <s v="Male"/>
    <s v="A-"/>
    <b v="1"/>
    <b v="1"/>
    <b v="1"/>
    <x v="3"/>
    <s v="Scientist"/>
    <n v="120"/>
    <x v="6"/>
    <n v="30.927456382001839"/>
    <s v="Yes"/>
    <b v="1"/>
    <s v="Fractured Leg"/>
    <s v="Ongoing Treatment"/>
    <b v="1"/>
    <s v="Blue Cross"/>
    <s v="Yes"/>
  </r>
  <r>
    <s v="PID0752"/>
    <s v="Middle-aged"/>
    <s v="South"/>
    <s v="Karnataka"/>
    <n v="18000"/>
    <n v="13560.54"/>
    <n v="84.8"/>
    <s v="Male"/>
    <s v="O-"/>
    <b v="0"/>
    <b v="0"/>
    <b v="1"/>
    <x v="1"/>
    <s v="Engineer"/>
    <n v="20"/>
    <x v="0"/>
    <n v="33.968915237942632"/>
    <b v="1"/>
    <b v="1"/>
    <s v="Fractured Arm"/>
    <s v="Critical"/>
    <b v="1"/>
    <s v="Cigna"/>
    <b v="1"/>
  </r>
  <r>
    <s v="PID0753"/>
    <s v="Senior"/>
    <s v="South"/>
    <s v="Tamil Nadu"/>
    <n v="32000"/>
    <n v="27093.279999999999"/>
    <n v="68.900000000000006"/>
    <s v="Male"/>
    <s v="O-"/>
    <b v="0"/>
    <b v="0"/>
    <b v="1"/>
    <x v="2"/>
    <s v="Retail Worker"/>
    <n v="9"/>
    <x v="4"/>
    <n v="26.580764630994175"/>
    <b v="0"/>
    <b v="0"/>
    <s v="Fractured Arm"/>
    <s v="Recovered"/>
    <b v="1"/>
    <s v="UnitedHealthcare"/>
    <b v="0"/>
  </r>
  <r>
    <s v="PID0754"/>
    <s v="Adult"/>
    <s v="East"/>
    <s v="West Bengal"/>
    <n v="24000"/>
    <n v="13327.14"/>
    <n v="70.7"/>
    <s v="Female"/>
    <s v="O-"/>
    <b v="0"/>
    <b v="0"/>
    <b v="1"/>
    <x v="3"/>
    <s v="Consultant"/>
    <n v="40"/>
    <x v="2"/>
    <n v="23.622573423769587"/>
    <b v="0"/>
    <b v="0"/>
    <s v="Osteoarthritis"/>
    <s v="Recovered"/>
    <b v="1"/>
    <s v="Medicare"/>
    <b v="0"/>
  </r>
  <r>
    <s v="PID0755"/>
    <s v="Middle-aged"/>
    <s v="North"/>
    <s v="Uttar Pradesh"/>
    <n v="20000"/>
    <n v="11426.44"/>
    <n v="60.8"/>
    <s v="Female"/>
    <s v="B-"/>
    <b v="0"/>
    <b v="0"/>
    <b v="1"/>
    <x v="0"/>
    <s v="Software Engineer"/>
    <n v="40"/>
    <x v="2"/>
    <n v="24.359477647812845"/>
    <b v="0"/>
    <b v="0"/>
    <s v="Cancer"/>
    <s v="Recovered"/>
    <b v="1"/>
    <s v="Medicare"/>
    <b v="0"/>
  </r>
  <r>
    <s v="PID0756"/>
    <s v="Middle-aged"/>
    <s v="West"/>
    <s v="Gujarat"/>
    <n v="60000"/>
    <n v="0"/>
    <n v="58"/>
    <s v="Female"/>
    <s v="O-"/>
    <b v="0"/>
    <b v="1"/>
    <b v="0"/>
    <x v="2"/>
    <s v="Driver"/>
    <n v="30"/>
    <x v="2"/>
    <n v="22.942130453700404"/>
    <b v="0"/>
    <b v="0"/>
    <s v="Appendicitis"/>
    <s v="Critical"/>
    <b v="0"/>
    <n v="0"/>
    <b v="0"/>
  </r>
  <r>
    <s v="PID0757"/>
    <s v="Adult"/>
    <s v="South"/>
    <s v="Tamil Nadu"/>
    <n v="15000"/>
    <n v="12315.599999999999"/>
    <n v="86.6"/>
    <s v="Female"/>
    <s v="AB+"/>
    <b v="0"/>
    <b v="0"/>
    <b v="1"/>
    <x v="6"/>
    <s v="Unemployed"/>
    <n v="20"/>
    <x v="0"/>
    <n v="31.426912469153724"/>
    <b v="1"/>
    <b v="1"/>
    <s v="Heart Disease"/>
    <s v="Recovered"/>
    <b v="1"/>
    <s v="Blue Cross"/>
    <b v="1"/>
  </r>
  <r>
    <s v="PID0758"/>
    <s v="Adult"/>
    <s v="West"/>
    <s v="Gujarat"/>
    <n v="12000"/>
    <n v="9147.9000000000015"/>
    <n v="89.9"/>
    <s v="Male"/>
    <s v="B+"/>
    <b v="1"/>
    <b v="0"/>
    <b v="1"/>
    <x v="1"/>
    <s v="Nurse"/>
    <n v="25"/>
    <x v="0"/>
    <n v="33.021120293847574"/>
    <b v="1"/>
    <b v="1"/>
    <s v="Allergic Reaction"/>
    <s v="Critical"/>
    <b v="1"/>
    <s v="Blue Cross"/>
    <b v="1"/>
  </r>
  <r>
    <s v="PID0759"/>
    <s v="Middle-aged"/>
    <s v="North"/>
    <s v="Punjab"/>
    <n v="18000"/>
    <n v="0"/>
    <n v="77.8"/>
    <s v="Female"/>
    <s v="A+"/>
    <b v="0"/>
    <b v="1"/>
    <b v="0"/>
    <x v="0"/>
    <s v="Manager"/>
    <n v="3"/>
    <x v="3"/>
    <n v="31.16487742348982"/>
    <b v="1"/>
    <b v="1"/>
    <s v="Cancer"/>
    <s v="Ongoing Treatment"/>
    <b v="0"/>
    <n v="0"/>
    <b v="0"/>
  </r>
  <r>
    <s v="PID0760"/>
    <s v="Adult"/>
    <s v="South"/>
    <s v="Tamil Nadu"/>
    <n v="240000"/>
    <n v="167045.76000000001"/>
    <n v="105.8"/>
    <s v="Female"/>
    <s v="AB+"/>
    <b v="0"/>
    <b v="0"/>
    <b v="1"/>
    <x v="0"/>
    <s v="Senior Executive"/>
    <n v="2"/>
    <x v="1"/>
    <n v="33.392248453478096"/>
    <b v="1"/>
    <b v="1"/>
    <s v="Heart Attack"/>
    <s v="Recovered"/>
    <b v="1"/>
    <s v="Cigna"/>
    <b v="1"/>
  </r>
  <r>
    <s v="PID0761"/>
    <s v="Middle-aged"/>
    <s v="East"/>
    <s v="West Bengal"/>
    <n v="72000"/>
    <n v="54255.64"/>
    <n v="68.7"/>
    <s v="Female"/>
    <s v="O-"/>
    <b v="0"/>
    <b v="0"/>
    <b v="1"/>
    <x v="1"/>
    <s v="Teacher"/>
    <n v="5"/>
    <x v="3"/>
    <n v="26.177411979881111"/>
    <b v="0"/>
    <b v="0"/>
    <s v="Fractured Leg"/>
    <s v="Ongoing Treatment"/>
    <b v="1"/>
    <s v="UnitedHealthcare"/>
    <b v="0"/>
  </r>
  <r>
    <s v="PID0762"/>
    <s v="Senior"/>
    <s v="West"/>
    <s v="Gujarat"/>
    <n v="32000"/>
    <n v="28784.2"/>
    <n v="47"/>
    <s v="Male"/>
    <s v="AB-"/>
    <b v="0"/>
    <b v="0"/>
    <b v="1"/>
    <x v="4"/>
    <s v="CEO"/>
    <n v="7"/>
    <x v="4"/>
    <n v="20.077747874749029"/>
    <b v="0"/>
    <b v="0"/>
    <s v="Stroke"/>
    <s v="Recovered"/>
    <b v="1"/>
    <s v="UnitedHealthcare"/>
    <b v="0"/>
  </r>
  <r>
    <s v="PID0763"/>
    <s v="Senior"/>
    <s v="West"/>
    <s v="Maharashtra"/>
    <n v="12000"/>
    <n v="9897.48"/>
    <n v="56"/>
    <s v="Male"/>
    <s v="AB+"/>
    <b v="0"/>
    <b v="0"/>
    <b v="1"/>
    <x v="0"/>
    <s v="Doctor"/>
    <n v="30"/>
    <x v="2"/>
    <n v="23.92242299970097"/>
    <b v="0"/>
    <b v="0"/>
    <s v="Cancer"/>
    <s v="Critical"/>
    <b v="1"/>
    <s v="UnitedHealthcare"/>
    <b v="0"/>
  </r>
  <r>
    <s v="PID0764"/>
    <s v="Middle-aged"/>
    <s v="West"/>
    <s v="Gujarat"/>
    <n v="240000"/>
    <n v="180338.76"/>
    <n v="92.3"/>
    <s v="Female"/>
    <s v="AB+"/>
    <b v="0"/>
    <b v="1"/>
    <b v="1"/>
    <x v="1"/>
    <s v="Teacher"/>
    <n v="7"/>
    <x v="4"/>
    <n v="30.138775510204081"/>
    <b v="1"/>
    <b v="1"/>
    <s v="Cancer"/>
    <s v="Recovered"/>
    <b v="1"/>
    <s v="Aetna"/>
    <b v="1"/>
  </r>
  <r>
    <s v="PID0765"/>
    <s v="Adult"/>
    <s v="South"/>
    <s v="Tamil Nadu"/>
    <n v="200000"/>
    <n v="0"/>
    <n v="74.7"/>
    <s v="Female"/>
    <s v="AB+"/>
    <b v="0"/>
    <b v="1"/>
    <b v="0"/>
    <x v="0"/>
    <s v="Senior Executive"/>
    <n v="3"/>
    <x v="3"/>
    <n v="23.313879092412847"/>
    <b v="0"/>
    <b v="0"/>
    <s v="Stroke"/>
    <s v="Ongoing Treatment"/>
    <b v="0"/>
    <n v="0"/>
    <b v="0"/>
  </r>
  <r>
    <s v="PID0766"/>
    <s v="Middle-aged"/>
    <s v="North"/>
    <s v="Uttar Pradesh"/>
    <n v="3000"/>
    <n v="0"/>
    <n v="69.8"/>
    <s v="Male"/>
    <s v="B-"/>
    <b v="1"/>
    <b v="1"/>
    <b v="0"/>
    <x v="4"/>
    <s v="Scientist"/>
    <n v="2"/>
    <x v="1"/>
    <n v="29.431607353685276"/>
    <b v="1"/>
    <b v="1"/>
    <s v="Stroke"/>
    <s v="Recovered"/>
    <b v="0"/>
    <n v="0"/>
    <b v="1"/>
  </r>
  <r>
    <s v="PID0767"/>
    <s v="Middle-aged"/>
    <s v="South"/>
    <s v="Karnataka"/>
    <n v="20000"/>
    <n v="11516.22"/>
    <n v="91"/>
    <s v="Female"/>
    <s v="B+"/>
    <b v="0"/>
    <b v="1"/>
    <b v="1"/>
    <x v="6"/>
    <s v="Unemployed"/>
    <n v="30"/>
    <x v="2"/>
    <n v="33.834027364663896"/>
    <b v="1"/>
    <b v="1"/>
    <s v="Diabetes"/>
    <s v="Recovered"/>
    <b v="1"/>
    <s v="Aetna"/>
    <b v="1"/>
  </r>
  <r>
    <s v="PID0768"/>
    <s v="Adult"/>
    <s v="South"/>
    <s v="Karnataka"/>
    <n v="15000"/>
    <n v="9725.4499999999989"/>
    <n v="70.099999999999994"/>
    <s v="Male"/>
    <s v="A+"/>
    <b v="1"/>
    <b v="1"/>
    <b v="1"/>
    <x v="1"/>
    <s v="Teacher"/>
    <n v="20"/>
    <x v="0"/>
    <n v="23.422098967556547"/>
    <b v="0"/>
    <b v="0"/>
    <s v="Diabetes"/>
    <s v="Ongoing Treatment"/>
    <b v="1"/>
    <s v="Medicare"/>
    <b v="0"/>
  </r>
  <r>
    <s v="PID0769"/>
    <s v="Middle-aged"/>
    <s v="North"/>
    <s v="Uttar Pradesh"/>
    <n v="72000"/>
    <n v="62499.040000000001"/>
    <n v="87"/>
    <s v="Male"/>
    <s v="AB-"/>
    <b v="0"/>
    <b v="1"/>
    <b v="1"/>
    <x v="0"/>
    <s v="Senior Executive"/>
    <n v="0.5"/>
    <x v="1"/>
    <n v="33.150434385002278"/>
    <b v="1"/>
    <b v="1"/>
    <s v="Prostate Cancer"/>
    <s v="Recovered"/>
    <b v="1"/>
    <s v="Blue Cross"/>
    <b v="1"/>
  </r>
  <r>
    <s v="PID0770"/>
    <s v="Middle-aged"/>
    <s v="South"/>
    <s v="Tamil Nadu"/>
    <n v="12000"/>
    <n v="10477.24"/>
    <n v="86.4"/>
    <s v="Male"/>
    <s v="O+"/>
    <b v="0"/>
    <b v="1"/>
    <b v="1"/>
    <x v="1"/>
    <s v="Engineer"/>
    <n v="15"/>
    <x v="0"/>
    <n v="32.123735871505062"/>
    <b v="1"/>
    <b v="1"/>
    <s v="Prostate Cancer"/>
    <s v="Recovered"/>
    <b v="1"/>
    <s v="Aetna"/>
    <b v="1"/>
  </r>
  <r>
    <s v="PID0771"/>
    <s v="Adult"/>
    <s v="North"/>
    <s v="Uttar Pradesh"/>
    <n v="1600"/>
    <n v="0"/>
    <n v="77.400000000000006"/>
    <s v="Male"/>
    <s v="A-"/>
    <b v="0"/>
    <b v="0"/>
    <b v="0"/>
    <x v="2"/>
    <s v="Retail Worker"/>
    <n v="2"/>
    <x v="1"/>
    <n v="24.156549421054276"/>
    <b v="0"/>
    <b v="0"/>
    <s v="Fractured Leg"/>
    <s v="Ongoing Treatment"/>
    <b v="0"/>
    <n v="0"/>
    <b v="0"/>
  </r>
  <r>
    <s v="PID0772"/>
    <s v="Middle-aged"/>
    <s v="North"/>
    <s v="Uttar Pradesh"/>
    <n v="15000"/>
    <n v="8053.95"/>
    <n v="50.4"/>
    <s v="Male"/>
    <s v="O-"/>
    <b v="1"/>
    <b v="0"/>
    <b v="1"/>
    <x v="3"/>
    <s v="Scientist"/>
    <n v="0.5"/>
    <x v="1"/>
    <n v="22.4"/>
    <b v="0"/>
    <b v="0"/>
    <s v="Allergic Reaction"/>
    <s v="Ongoing Treatment"/>
    <b v="1"/>
    <s v="UnitedHealthcare"/>
    <b v="0"/>
  </r>
  <r>
    <s v="PID0773"/>
    <s v="Senior"/>
    <s v="West"/>
    <s v="Maharashtra"/>
    <n v="32000"/>
    <n v="22571.599999999999"/>
    <n v="75.900000000000006"/>
    <s v="Female"/>
    <s v="B+"/>
    <b v="1"/>
    <b v="0"/>
    <b v="1"/>
    <x v="1"/>
    <s v="Junior Executive"/>
    <n v="9"/>
    <x v="4"/>
    <n v="31.18836291913215"/>
    <b v="1"/>
    <b v="1"/>
    <s v="Fractured Arm"/>
    <s v="Critical"/>
    <b v="1"/>
    <s v="Medicare"/>
    <b v="1"/>
  </r>
  <r>
    <s v="PID0774"/>
    <s v="Adult"/>
    <s v="West"/>
    <s v="Gujarat"/>
    <n v="90000"/>
    <n v="0"/>
    <n v="88.9"/>
    <s v="Female"/>
    <s v="AB+"/>
    <b v="1"/>
    <b v="1"/>
    <b v="0"/>
    <x v="3"/>
    <s v="Consultant"/>
    <n v="9"/>
    <x v="4"/>
    <n v="34.29651633810424"/>
    <b v="1"/>
    <b v="1"/>
    <s v="Osteoarthritis"/>
    <s v="Critical"/>
    <b v="0"/>
    <n v="0"/>
    <b v="1"/>
  </r>
  <r>
    <s v="PID0775"/>
    <s v="Adult"/>
    <s v="South"/>
    <s v="Kerala"/>
    <n v="12000"/>
    <n v="6521.22"/>
    <n v="55.4"/>
    <s v="Female"/>
    <s v="B-"/>
    <b v="0"/>
    <b v="1"/>
    <b v="1"/>
    <x v="3"/>
    <s v="Consultant"/>
    <n v="7"/>
    <x v="4"/>
    <n v="20.104514443315431"/>
    <b v="0"/>
    <b v="0"/>
    <s v="Fractured Arm"/>
    <s v="Ongoing Treatment"/>
    <b v="1"/>
    <s v="Aetna"/>
    <b v="0"/>
  </r>
  <r>
    <s v="PID0776"/>
    <s v="Middle-aged"/>
    <s v="West"/>
    <s v="Gujarat"/>
    <n v="12000"/>
    <n v="0"/>
    <n v="98.2"/>
    <s v="Female"/>
    <s v="B-"/>
    <b v="0"/>
    <b v="0"/>
    <b v="0"/>
    <x v="0"/>
    <s v="Doctor"/>
    <n v="40"/>
    <x v="2"/>
    <n v="31.701962809917358"/>
    <b v="1"/>
    <b v="1"/>
    <s v="Diabetes"/>
    <s v="Recovered"/>
    <b v="0"/>
    <n v="0"/>
    <b v="0"/>
  </r>
  <r>
    <s v="PID0777"/>
    <s v="Middle-aged"/>
    <s v="West"/>
    <s v="Gujarat"/>
    <n v="240000"/>
    <n v="194104.2"/>
    <n v="86.2"/>
    <s v="Female"/>
    <s v="B+"/>
    <b v="0"/>
    <b v="1"/>
    <b v="1"/>
    <x v="0"/>
    <s v="Software Engineer"/>
    <n v="30"/>
    <x v="2"/>
    <n v="30.541383219954653"/>
    <b v="1"/>
    <b v="1"/>
    <s v="Cancer"/>
    <s v="Ongoing Treatment"/>
    <b v="1"/>
    <s v="UnitedHealthcare"/>
    <b v="1"/>
  </r>
  <r>
    <s v="PID0778"/>
    <s v="Middle-aged"/>
    <s v="West"/>
    <s v="Gujarat"/>
    <n v="40000"/>
    <n v="0"/>
    <n v="77.7"/>
    <s v="Female"/>
    <s v="AB+"/>
    <b v="1"/>
    <b v="1"/>
    <b v="0"/>
    <x v="0"/>
    <s v="Senior Executive"/>
    <n v="5"/>
    <x v="3"/>
    <n v="28.197125852808828"/>
    <b v="1"/>
    <b v="1"/>
    <s v="Cancer"/>
    <s v="Recovered"/>
    <b v="0"/>
    <n v="0"/>
    <b v="1"/>
  </r>
  <r>
    <s v="PID0779"/>
    <s v="Adult"/>
    <s v="East"/>
    <s v="West Bengal"/>
    <n v="240000"/>
    <n v="0"/>
    <n v="89.8"/>
    <s v="Female"/>
    <s v="A-"/>
    <b v="0"/>
    <b v="0"/>
    <b v="0"/>
    <x v="1"/>
    <s v="Junior Executive"/>
    <n v="30"/>
    <x v="2"/>
    <n v="28.026590930370464"/>
    <b v="1"/>
    <b v="1"/>
    <s v="Childbirth"/>
    <s v="Ongoing Treatment"/>
    <b v="0"/>
    <n v="0"/>
    <b v="1"/>
  </r>
  <r>
    <s v="PID0780"/>
    <s v="Adult"/>
    <s v="South"/>
    <s v="Tamil Nadu"/>
    <n v="90000"/>
    <n v="77124.45"/>
    <n v="87.7"/>
    <s v="Female"/>
    <s v="AB+"/>
    <b v="0"/>
    <b v="0"/>
    <b v="1"/>
    <x v="0"/>
    <s v="Doctor"/>
    <n v="120"/>
    <x v="6"/>
    <n v="33.417162017985056"/>
    <b v="1"/>
    <b v="1"/>
    <s v="Heart Attack"/>
    <s v="Critical"/>
    <b v="1"/>
    <s v="Aetna"/>
    <b v="1"/>
  </r>
  <r>
    <s v="PID0781"/>
    <s v="Senior"/>
    <s v="South"/>
    <s v="Karnataka"/>
    <n v="4000"/>
    <n v="3240.2"/>
    <n v="56"/>
    <s v="Male"/>
    <s v="B+"/>
    <b v="0"/>
    <b v="1"/>
    <b v="1"/>
    <x v="1"/>
    <s v="Engineer"/>
    <n v="7"/>
    <x v="4"/>
    <n v="21.874999999999996"/>
    <b v="0"/>
    <b v="0"/>
    <s v="Allergic Reaction"/>
    <s v="Recovered"/>
    <b v="1"/>
    <s v="Blue Cross"/>
    <b v="0"/>
  </r>
  <r>
    <s v="PID0782"/>
    <s v="Middle-aged"/>
    <s v="South"/>
    <s v="Tamil Nadu"/>
    <n v="45000"/>
    <n v="29182.86"/>
    <n v="56.2"/>
    <s v="Female"/>
    <s v="O-"/>
    <b v="1"/>
    <b v="1"/>
    <b v="1"/>
    <x v="0"/>
    <s v="Software Engineer"/>
    <n v="15"/>
    <x v="0"/>
    <n v="24.977777777777778"/>
    <b v="0"/>
    <b v="0"/>
    <s v="Fractured Leg"/>
    <s v="Critical"/>
    <b v="1"/>
    <s v="UnitedHealthcare"/>
    <b v="0"/>
  </r>
  <r>
    <s v="PID0783"/>
    <s v="Elderly"/>
    <s v="South"/>
    <s v="Karnataka"/>
    <n v="100"/>
    <n v="0"/>
    <n v="87.5"/>
    <s v="Female"/>
    <s v="AB-"/>
    <b v="0"/>
    <b v="0"/>
    <b v="0"/>
    <x v="1"/>
    <s v="Teacher"/>
    <n v="40"/>
    <x v="2"/>
    <n v="32.933117543001245"/>
    <b v="1"/>
    <b v="1"/>
    <s v="Stroke"/>
    <s v="Critical"/>
    <b v="0"/>
    <n v="0"/>
    <b v="1"/>
  </r>
  <r>
    <s v="PID0784"/>
    <s v="Middle-aged"/>
    <s v="North"/>
    <s v="Punjab"/>
    <n v="72000"/>
    <n v="51103.32"/>
    <n v="62.5"/>
    <s v="Male"/>
    <s v="O-"/>
    <b v="0"/>
    <b v="0"/>
    <b v="1"/>
    <x v="0"/>
    <s v="Senior Executive"/>
    <n v="15"/>
    <x v="0"/>
    <n v="20.882755855524742"/>
    <b v="0"/>
    <b v="0"/>
    <s v="Fractured Leg"/>
    <s v="Recovered"/>
    <b v="1"/>
    <s v="Blue Cross"/>
    <b v="0"/>
  </r>
  <r>
    <s v="PID0785"/>
    <s v="Senior"/>
    <s v="North"/>
    <s v="Uttar Pradesh"/>
    <n v="3000"/>
    <n v="2647.71"/>
    <n v="74.3"/>
    <s v="Female"/>
    <s v="A-"/>
    <b v="0"/>
    <b v="0"/>
    <b v="1"/>
    <x v="0"/>
    <s v="Senior Executive"/>
    <n v="2"/>
    <x v="1"/>
    <n v="31.739929087103249"/>
    <b v="1"/>
    <b v="1"/>
    <s v="Fractured Arm"/>
    <s v="Recovered"/>
    <b v="1"/>
    <s v="UnitedHealthcare"/>
    <b v="0"/>
  </r>
  <r>
    <s v="PID0786"/>
    <s v="Adult"/>
    <s v="South"/>
    <s v="Karnataka"/>
    <n v="500"/>
    <n v="0"/>
    <n v="95"/>
    <s v="Female"/>
    <s v="O+"/>
    <b v="1"/>
    <b v="0"/>
    <b v="0"/>
    <x v="0"/>
    <s v="Manager"/>
    <n v="30"/>
    <x v="2"/>
    <n v="31.37798916633637"/>
    <b v="1"/>
    <b v="1"/>
    <s v="Heart Disease"/>
    <s v="Recovered"/>
    <b v="0"/>
    <n v="0"/>
    <b v="1"/>
  </r>
  <r>
    <s v="PID0787"/>
    <s v="Senior"/>
    <s v="South"/>
    <s v="Karnataka"/>
    <n v="32000"/>
    <n v="27234.04"/>
    <n v="81.099999999999994"/>
    <s v="Male"/>
    <s v="O+"/>
    <b v="0"/>
    <b v="1"/>
    <b v="1"/>
    <x v="1"/>
    <s v="Junior Executive"/>
    <n v="20"/>
    <x v="0"/>
    <n v="29.079565420058085"/>
    <b v="1"/>
    <b v="1"/>
    <s v="Fractured Leg"/>
    <s v="Critical"/>
    <b v="1"/>
    <s v="UnitedHealthcare"/>
    <b v="1"/>
  </r>
  <r>
    <s v="PID0788"/>
    <s v="Young Adult"/>
    <s v="East"/>
    <s v="West Bengal"/>
    <n v="40000"/>
    <n v="0"/>
    <n v="80.2"/>
    <s v="Male"/>
    <s v="A-"/>
    <b v="1"/>
    <b v="0"/>
    <b v="0"/>
    <x v="1"/>
    <s v="Teacher"/>
    <n v="9"/>
    <x v="4"/>
    <n v="28.415532879818599"/>
    <b v="1"/>
    <b v="1"/>
    <s v="Heart Attack"/>
    <s v="Ongoing Treatment"/>
    <b v="0"/>
    <n v="0"/>
    <b v="1"/>
  </r>
  <r>
    <s v="PID0789"/>
    <s v="Senior"/>
    <s v="North"/>
    <s v="Uttar Pradesh"/>
    <n v="75000"/>
    <n v="0"/>
    <n v="70.599999999999994"/>
    <s v="Female"/>
    <s v="A+"/>
    <b v="1"/>
    <b v="0"/>
    <b v="0"/>
    <x v="0"/>
    <s v="Manager"/>
    <n v="3"/>
    <x v="3"/>
    <n v="29.010519395134775"/>
    <b v="1"/>
    <b v="1"/>
    <s v="Kidney Stones"/>
    <s v="Ongoing Treatment"/>
    <b v="0"/>
    <n v="0"/>
    <b v="0"/>
  </r>
  <r>
    <s v="PID0790"/>
    <s v="Adult"/>
    <s v="West"/>
    <s v="Gujarat"/>
    <n v="12000"/>
    <n v="6106.7999999999993"/>
    <n v="56.7"/>
    <s v="Male"/>
    <s v="B+"/>
    <b v="0"/>
    <b v="0"/>
    <b v="1"/>
    <x v="4"/>
    <s v="Scientist"/>
    <n v="5"/>
    <x v="3"/>
    <n v="21.604938271604937"/>
    <b v="0"/>
    <b v="0"/>
    <s v="Allergic Reaction"/>
    <s v="Recovered"/>
    <b v="1"/>
    <s v="Cigna"/>
    <b v="0"/>
  </r>
  <r>
    <s v="PID0791"/>
    <s v="Middle-aged"/>
    <s v="South"/>
    <s v="Kerala"/>
    <n v="32000"/>
    <n v="0"/>
    <n v="55.7"/>
    <s v="Female"/>
    <s v="A-"/>
    <b v="1"/>
    <b v="1"/>
    <b v="0"/>
    <x v="0"/>
    <s v="Doctor"/>
    <n v="20"/>
    <x v="0"/>
    <n v="22.887902695595002"/>
    <b v="0"/>
    <b v="0"/>
    <s v="Fractured Leg"/>
    <s v="Recovered"/>
    <b v="0"/>
    <n v="0"/>
    <b v="0"/>
  </r>
  <r>
    <s v="PID0792"/>
    <s v="Adult"/>
    <s v="South"/>
    <s v="Karnataka"/>
    <n v="1000"/>
    <n v="788.3"/>
    <n v="91.3"/>
    <s v="Female"/>
    <s v="B+"/>
    <b v="1"/>
    <b v="0"/>
    <b v="1"/>
    <x v="0"/>
    <s v="Doctor"/>
    <n v="4"/>
    <x v="3"/>
    <n v="33.945568114217735"/>
    <b v="1"/>
    <b v="1"/>
    <s v="Heart Disease"/>
    <s v="Recovered"/>
    <b v="1"/>
    <s v="UnitedHealthcare"/>
    <b v="1"/>
  </r>
  <r>
    <s v="PID0793"/>
    <s v="Elderly"/>
    <s v="South"/>
    <s v="Tamil Nadu"/>
    <n v="30000"/>
    <n v="23372.489999999998"/>
    <n v="82"/>
    <s v="Female"/>
    <s v="O-"/>
    <b v="1"/>
    <b v="0"/>
    <b v="1"/>
    <x v="1"/>
    <s v="Teacher"/>
    <n v="30"/>
    <x v="2"/>
    <n v="32.031249999999993"/>
    <b v="1"/>
    <b v="1"/>
    <s v="Heart Attack"/>
    <s v="Ongoing Treatment"/>
    <b v="1"/>
    <s v="Medicare"/>
    <b v="1"/>
  </r>
  <r>
    <s v="PID0794"/>
    <s v="Senior"/>
    <s v="West"/>
    <s v="Gujarat"/>
    <n v="500"/>
    <n v="401.53"/>
    <n v="59.9"/>
    <s v="Female"/>
    <s v="O+"/>
    <b v="1"/>
    <b v="0"/>
    <b v="1"/>
    <x v="6"/>
    <s v="Unemployed"/>
    <n v="7"/>
    <x v="4"/>
    <n v="20.972655019081966"/>
    <b v="0"/>
    <b v="0"/>
    <s v="Diabetes"/>
    <s v="Recovered"/>
    <b v="1"/>
    <s v="Blue Cross"/>
    <b v="0"/>
  </r>
  <r>
    <s v="PID0795"/>
    <s v="Adult"/>
    <s v="South"/>
    <s v="Kerala"/>
    <n v="250000"/>
    <n v="164113.4"/>
    <n v="78.900000000000006"/>
    <s v="Male"/>
    <s v="AB+"/>
    <b v="1"/>
    <b v="0"/>
    <b v="1"/>
    <x v="0"/>
    <s v="Software Engineer"/>
    <n v="250"/>
    <x v="5"/>
    <n v="29.696262561631983"/>
    <b v="1"/>
    <b v="1"/>
    <s v="Heart Disease"/>
    <s v="Recovered"/>
    <b v="1"/>
    <s v="Cigna"/>
    <b v="1"/>
  </r>
  <r>
    <s v="PID0796"/>
    <s v="Adult"/>
    <s v="South"/>
    <s v="Tamil Nadu"/>
    <n v="3000"/>
    <n v="1659.81"/>
    <n v="84.1"/>
    <s v="Female"/>
    <s v="B+"/>
    <b v="0"/>
    <b v="0"/>
    <b v="1"/>
    <x v="3"/>
    <s v="Professor"/>
    <n v="40"/>
    <x v="2"/>
    <n v="28.760986286378717"/>
    <b v="1"/>
    <b v="1"/>
    <s v="Kidney Stones"/>
    <s v="Critical"/>
    <b v="1"/>
    <s v="Medicare"/>
    <b v="0"/>
  </r>
  <r>
    <s v="PID0797"/>
    <s v="Adult"/>
    <s v="East"/>
    <s v="West Bengal"/>
    <n v="200000"/>
    <n v="138011.92000000001"/>
    <n v="73.5"/>
    <s v="Female"/>
    <s v="O+"/>
    <b v="0"/>
    <b v="0"/>
    <b v="1"/>
    <x v="5"/>
    <s v="Labourer"/>
    <n v="25"/>
    <x v="0"/>
    <n v="24.558120886097097"/>
    <b v="0"/>
    <b v="0"/>
    <s v="Osteoarthritis"/>
    <s v="Ongoing Treatment"/>
    <b v="1"/>
    <s v="UnitedHealthcare"/>
    <b v="0"/>
  </r>
  <r>
    <s v="PID0798"/>
    <s v="Middle-aged"/>
    <s v="South"/>
    <s v="Tamil Nadu"/>
    <n v="36000"/>
    <n v="27101.040000000001"/>
    <n v="64.2"/>
    <s v="Male"/>
    <s v="AB-"/>
    <b v="0"/>
    <b v="1"/>
    <b v="1"/>
    <x v="0"/>
    <s v="Senior Executive"/>
    <n v="2"/>
    <x v="1"/>
    <n v="25.078124999999996"/>
    <b v="0"/>
    <b v="0"/>
    <s v="Kidney Stones"/>
    <s v="Critical"/>
    <b v="1"/>
    <s v="Cigna"/>
    <b v="0"/>
  </r>
  <r>
    <s v="PID0799"/>
    <s v="Middle-aged"/>
    <s v="North"/>
    <s v="Punjab"/>
    <n v="12000"/>
    <n v="8430.9000000000015"/>
    <n v="76.099999999999994"/>
    <s v="Female"/>
    <s v="AB-"/>
    <b v="1"/>
    <b v="0"/>
    <b v="1"/>
    <x v="1"/>
    <s v="Engineer"/>
    <n v="25"/>
    <x v="0"/>
    <n v="30.483896811408421"/>
    <b v="1"/>
    <b v="1"/>
    <s v="Kidney Stones"/>
    <s v="Ongoing Treatment"/>
    <b v="1"/>
    <s v="Medicare"/>
    <b v="1"/>
  </r>
  <r>
    <s v="PID0800"/>
    <s v="Middle-aged"/>
    <s v="West"/>
    <s v="Gujarat"/>
    <n v="15000"/>
    <n v="7930.4"/>
    <n v="57.1"/>
    <s v="Male"/>
    <s v="AB+"/>
    <b v="1"/>
    <b v="0"/>
    <b v="1"/>
    <x v="1"/>
    <s v="Junior Executive"/>
    <n v="20"/>
    <x v="0"/>
    <n v="25.37777777777778"/>
    <b v="0"/>
    <b v="0"/>
    <s v="Stroke"/>
    <s v="Critical"/>
    <b v="1"/>
    <s v="UnitedHealthcare"/>
    <b v="0"/>
  </r>
  <r>
    <s v="PID0801"/>
    <s v="Adult"/>
    <s v="West"/>
    <s v="Gujarat"/>
    <n v="300000"/>
    <n v="0"/>
    <n v="67.5"/>
    <s v="Female"/>
    <s v="O-"/>
    <b v="0"/>
    <b v="0"/>
    <b v="0"/>
    <x v="3"/>
    <s v="Consultant"/>
    <n v="15"/>
    <x v="0"/>
    <n v="26.367187499999996"/>
    <b v="0"/>
    <b v="0"/>
    <s v="Stroke"/>
    <s v="Recovered"/>
    <b v="0"/>
    <n v="0"/>
    <b v="0"/>
  </r>
  <r>
    <s v="PID0802"/>
    <s v="Adult"/>
    <s v="West"/>
    <s v="Gujarat"/>
    <n v="500"/>
    <n v="307.77999999999997"/>
    <n v="92.2"/>
    <s v="Male"/>
    <s v="O-"/>
    <b v="1"/>
    <b v="0"/>
    <b v="1"/>
    <x v="0"/>
    <s v="Software Engineer"/>
    <n v="20"/>
    <x v="0"/>
    <n v="31.531069388871792"/>
    <b v="1"/>
    <b v="1"/>
    <s v="Respiratory Infection"/>
    <s v="Recovered"/>
    <b v="1"/>
    <s v="UnitedHealthcare"/>
    <b v="1"/>
  </r>
  <r>
    <s v="PID0803"/>
    <s v="Senior"/>
    <s v="East"/>
    <s v="West Bengal"/>
    <n v="60000"/>
    <n v="34598.1"/>
    <n v="69.7"/>
    <s v="Male"/>
    <s v="O-"/>
    <b v="1"/>
    <b v="1"/>
    <b v="1"/>
    <x v="2"/>
    <s v="Retail Worker"/>
    <n v="25"/>
    <x v="0"/>
    <n v="25.293946871824652"/>
    <b v="0"/>
    <b v="0"/>
    <s v="Stroke"/>
    <s v="Recovered"/>
    <b v="1"/>
    <s v="Cigna"/>
    <b v="0"/>
  </r>
  <r>
    <s v="PID0804"/>
    <s v="Young Adult"/>
    <s v="South"/>
    <s v="Karnataka"/>
    <n v="48000"/>
    <n v="41058.559999999998"/>
    <n v="75.7"/>
    <s v="Female"/>
    <s v="O-"/>
    <b v="0"/>
    <b v="0"/>
    <b v="1"/>
    <x v="1"/>
    <s v="Nurse"/>
    <n v="7"/>
    <x v="4"/>
    <n v="28.844688309708882"/>
    <b v="1"/>
    <b v="1"/>
    <s v="Respiratory Infection"/>
    <s v="Ongoing Treatment"/>
    <b v="1"/>
    <s v="UnitedHealthcare"/>
    <b v="1"/>
  </r>
  <r>
    <s v="PID0805"/>
    <s v="Middle-aged"/>
    <s v="North"/>
    <s v="Punjab"/>
    <n v="24000"/>
    <n v="15079.59"/>
    <n v="91"/>
    <s v="Female"/>
    <s v="A-"/>
    <b v="1"/>
    <b v="1"/>
    <b v="1"/>
    <x v="1"/>
    <s v="Nurse"/>
    <n v="40"/>
    <x v="2"/>
    <n v="33.425160697887975"/>
    <b v="1"/>
    <b v="1"/>
    <s v="Heart Disease"/>
    <s v="Ongoing Treatment"/>
    <b v="1"/>
    <s v="UnitedHealthcare"/>
    <b v="1"/>
  </r>
  <r>
    <s v="PID0806"/>
    <s v="Middle-aged"/>
    <s v="North"/>
    <s v="Punjab"/>
    <n v="3000"/>
    <n v="2123.9700000000003"/>
    <n v="76.400000000000006"/>
    <s v="Male"/>
    <s v="A-"/>
    <b v="0"/>
    <b v="1"/>
    <b v="1"/>
    <x v="3"/>
    <s v="CEO"/>
    <n v="25"/>
    <x v="0"/>
    <n v="26.749763663737269"/>
    <b v="0"/>
    <b v="0"/>
    <s v="Diabetes"/>
    <s v="Ongoing Treatment"/>
    <b v="1"/>
    <s v="Aetna"/>
    <b v="0"/>
  </r>
  <r>
    <s v="PID0807"/>
    <s v="Adult"/>
    <s v="East"/>
    <s v="West Bengal"/>
    <n v="800"/>
    <n v="689.34"/>
    <n v="83.8"/>
    <s v="Male"/>
    <s v="O-"/>
    <b v="0"/>
    <b v="0"/>
    <b v="1"/>
    <x v="2"/>
    <s v="Driver"/>
    <n v="20"/>
    <x v="0"/>
    <n v="28.658390615916009"/>
    <b v="1"/>
    <b v="1"/>
    <s v="Osteoarthritis"/>
    <s v="Recovered"/>
    <b v="1"/>
    <s v="UnitedHealthcare"/>
    <b v="1"/>
  </r>
  <r>
    <s v="PID0808"/>
    <s v="Young Adult"/>
    <s v="South"/>
    <s v="Kerala"/>
    <n v="15000"/>
    <n v="9070.75"/>
    <n v="82.5"/>
    <s v="Female"/>
    <s v="A+"/>
    <b v="0"/>
    <b v="0"/>
    <b v="1"/>
    <x v="0"/>
    <s v="Senior Executive"/>
    <n v="20"/>
    <x v="0"/>
    <n v="32.226562499999993"/>
    <b v="1"/>
    <b v="1"/>
    <s v="Childbirth"/>
    <s v="Ongoing Treatment"/>
    <b v="1"/>
    <s v="Blue Cross"/>
    <b v="1"/>
  </r>
  <r>
    <s v="PID0809"/>
    <s v="Middle-aged"/>
    <s v="West"/>
    <s v="Maharashtra"/>
    <n v="12000"/>
    <n v="0"/>
    <n v="55.7"/>
    <s v="Male"/>
    <s v="A-"/>
    <b v="0"/>
    <b v="1"/>
    <b v="0"/>
    <x v="2"/>
    <s v="Driver"/>
    <n v="7"/>
    <x v="4"/>
    <n v="21.223898795915254"/>
    <b v="0"/>
    <b v="0"/>
    <s v="Fractured Leg"/>
    <s v="Ongoing Treatment"/>
    <b v="0"/>
    <n v="0"/>
    <b v="0"/>
  </r>
  <r>
    <s v="PID0810"/>
    <s v="Adult"/>
    <s v="South"/>
    <s v="Kerala"/>
    <n v="24000"/>
    <n v="21522.510000000002"/>
    <n v="76.400000000000006"/>
    <s v="Female"/>
    <s v="B+"/>
    <b v="1"/>
    <b v="0"/>
    <b v="1"/>
    <x v="1"/>
    <s v="Teacher"/>
    <n v="12"/>
    <x v="0"/>
    <n v="29.474171521160446"/>
    <b v="1"/>
    <b v="1"/>
    <s v="Hypertension"/>
    <s v="Ongoing Treatment"/>
    <b v="1"/>
    <s v="Cigna"/>
    <b v="1"/>
  </r>
  <r>
    <s v="PID0811"/>
    <s v="Middle-aged"/>
    <s v="West"/>
    <s v="Gujarat"/>
    <n v="800"/>
    <n v="641.27"/>
    <n v="65.2"/>
    <s v="Male"/>
    <s v="B-"/>
    <b v="0"/>
    <b v="0"/>
    <b v="1"/>
    <x v="1"/>
    <s v="Teacher"/>
    <n v="20"/>
    <x v="0"/>
    <n v="23.100907029478464"/>
    <b v="0"/>
    <b v="0"/>
    <s v="Stroke"/>
    <s v="Critical"/>
    <b v="1"/>
    <s v="Aetna"/>
    <b v="0"/>
  </r>
  <r>
    <s v="PID0812"/>
    <s v="Adult"/>
    <s v="East"/>
    <s v="West Bengal"/>
    <n v="60000"/>
    <n v="30478.600000000002"/>
    <n v="74"/>
    <s v="Female"/>
    <s v="AB-"/>
    <b v="1"/>
    <b v="1"/>
    <b v="1"/>
    <x v="1"/>
    <s v="Nurse"/>
    <n v="25"/>
    <x v="0"/>
    <n v="24.725182932941294"/>
    <b v="0"/>
    <b v="0"/>
    <s v="Fractured Arm"/>
    <s v="Critical"/>
    <b v="1"/>
    <s v="Cigna"/>
    <b v="0"/>
  </r>
  <r>
    <s v="PID0813"/>
    <s v="Adult"/>
    <s v="North"/>
    <s v="Punjab"/>
    <n v="250000"/>
    <n v="148709.1"/>
    <n v="109.1"/>
    <s v="Male"/>
    <s v="O-"/>
    <s v="No"/>
    <s v="No"/>
    <b v="1"/>
    <x v="6"/>
    <s v="Unemployed"/>
    <n v="20"/>
    <x v="0"/>
    <n v="34.433783613180154"/>
    <b v="1"/>
    <b v="1"/>
    <s v="Childbirth"/>
    <s v="Critical"/>
    <b v="1"/>
    <s v="Blue Cross"/>
    <b v="0"/>
  </r>
  <r>
    <s v="PID0814"/>
    <s v="Senior"/>
    <s v="West"/>
    <s v="Gujarat"/>
    <n v="36000"/>
    <n v="28755.81"/>
    <n v="95.5"/>
    <s v="Male"/>
    <s v="AB+"/>
    <b v="0"/>
    <b v="0"/>
    <b v="1"/>
    <x v="0"/>
    <s v="Manager"/>
    <n v="7"/>
    <x v="4"/>
    <n v="34.656699085498623"/>
    <b v="1"/>
    <b v="1"/>
    <s v="Heart Disease"/>
    <s v="Critical"/>
    <b v="1"/>
    <s v="Aetna"/>
    <b v="1"/>
  </r>
  <r>
    <s v="PID0815"/>
    <s v="Middle-aged"/>
    <s v="East"/>
    <s v="West Bengal"/>
    <n v="3000"/>
    <n v="2108.46"/>
    <n v="61.6"/>
    <s v="Male"/>
    <s v="A-"/>
    <b v="1"/>
    <b v="0"/>
    <b v="1"/>
    <x v="2"/>
    <s v="Retail Worker"/>
    <n v="120"/>
    <x v="6"/>
    <n v="25.312294543063771"/>
    <b v="0"/>
    <b v="0"/>
    <s v="Hypertension"/>
    <s v="Recovered"/>
    <b v="1"/>
    <s v="Blue Cross"/>
    <b v="0"/>
  </r>
  <r>
    <s v="PID0816"/>
    <s v="Adult"/>
    <s v="North"/>
    <s v="Punjab"/>
    <n v="12000"/>
    <n v="0"/>
    <n v="104.7"/>
    <s v="Male"/>
    <s v="O-"/>
    <b v="0"/>
    <b v="0"/>
    <b v="0"/>
    <x v="3"/>
    <s v="Scientist"/>
    <n v="9"/>
    <x v="4"/>
    <n v="34.98279260917505"/>
    <b v="1"/>
    <b v="1"/>
    <s v="Kidney Stones"/>
    <s v="Critical"/>
    <b v="0"/>
    <n v="0"/>
    <b v="0"/>
  </r>
  <r>
    <s v="PID0817"/>
    <s v="Adult"/>
    <s v="West"/>
    <s v="Maharashtra"/>
    <n v="32000"/>
    <n v="23164.48"/>
    <n v="58.9"/>
    <s v="Male"/>
    <s v="B-"/>
    <b v="0"/>
    <b v="0"/>
    <b v="1"/>
    <x v="2"/>
    <s v="Driver"/>
    <n v="5"/>
    <x v="3"/>
    <n v="20.868764172335602"/>
    <b v="0"/>
    <b v="0"/>
    <s v="Fractured Leg"/>
    <s v="Critical"/>
    <b v="1"/>
    <s v="Blue Cross"/>
    <b v="0"/>
  </r>
  <r>
    <s v="PID0818"/>
    <s v="Middle-aged"/>
    <s v="North"/>
    <s v="Punjab"/>
    <n v="100"/>
    <n v="83.65"/>
    <n v="75.900000000000006"/>
    <s v="Female"/>
    <s v="A+"/>
    <b v="0"/>
    <b v="0"/>
    <b v="1"/>
    <x v="0"/>
    <s v="Senior Executive"/>
    <n v="9"/>
    <x v="4"/>
    <n v="26.892006802721095"/>
    <b v="0"/>
    <b v="0"/>
    <s v="Cancer"/>
    <s v="Critical"/>
    <b v="1"/>
    <s v="UnitedHealthcare"/>
    <b v="0"/>
  </r>
  <r>
    <s v="PID0819"/>
    <s v="Adult"/>
    <s v="South"/>
    <s v="Kerala"/>
    <n v="240000"/>
    <n v="211141.56"/>
    <n v="68.3"/>
    <s v="Male"/>
    <s v="B+"/>
    <b v="1"/>
    <b v="0"/>
    <b v="1"/>
    <x v="0"/>
    <s v="Manager"/>
    <n v="25"/>
    <x v="0"/>
    <n v="24.785890550152416"/>
    <b v="0"/>
    <b v="0"/>
    <s v="Appendicitis"/>
    <s v="Recovered"/>
    <b v="1"/>
    <s v="Blue Cross"/>
    <b v="0"/>
  </r>
  <r>
    <s v="PID0820"/>
    <s v="Adult"/>
    <s v="East"/>
    <s v="West Bengal"/>
    <n v="16000"/>
    <n v="11177.24"/>
    <n v="93.1"/>
    <s v="Male"/>
    <s v="A+"/>
    <b v="0"/>
    <b v="1"/>
    <b v="1"/>
    <x v="0"/>
    <s v="Software Engineer"/>
    <n v="3"/>
    <x v="3"/>
    <n v="31.83885640025991"/>
    <b v="1"/>
    <b v="1"/>
    <s v="Cancer"/>
    <s v="Critical"/>
    <b v="1"/>
    <s v="Cigna"/>
    <b v="0"/>
  </r>
  <r>
    <s v="PID0821"/>
    <s v="Middle-aged"/>
    <s v="South"/>
    <s v="Tamil Nadu"/>
    <n v="300000"/>
    <n v="0"/>
    <n v="105"/>
    <s v="Male"/>
    <s v="AB-"/>
    <b v="0"/>
    <b v="0"/>
    <b v="0"/>
    <x v="3"/>
    <s v="Consultant"/>
    <n v="2"/>
    <x v="1"/>
    <n v="33.515273388872927"/>
    <b v="1"/>
    <b v="1"/>
    <s v="Diabetes"/>
    <s v="Recovered"/>
    <b v="0"/>
    <n v="0"/>
    <b v="1"/>
  </r>
  <r>
    <s v="PID0822"/>
    <s v="Middle-aged"/>
    <s v="South"/>
    <s v="Tamil Nadu"/>
    <n v="500"/>
    <n v="358.5"/>
    <n v="96.6"/>
    <s v="Female"/>
    <s v="B-"/>
    <b v="1"/>
    <b v="1"/>
    <b v="1"/>
    <x v="6"/>
    <s v="Unemployed"/>
    <n v="25"/>
    <x v="0"/>
    <n v="33.822345155981935"/>
    <b v="1"/>
    <b v="1"/>
    <s v="Allergic Reaction"/>
    <s v="Ongoing Treatment"/>
    <b v="1"/>
    <s v="Aetna"/>
    <b v="0"/>
  </r>
  <r>
    <s v="PID0823"/>
    <s v="Senior"/>
    <s v="East"/>
    <s v="West Bengal"/>
    <n v="90000"/>
    <n v="69662"/>
    <n v="58.7"/>
    <s v="Male"/>
    <s v="AB-"/>
    <b v="0"/>
    <b v="0"/>
    <b v="1"/>
    <x v="1"/>
    <s v="Junior Executive"/>
    <n v="40"/>
    <x v="2"/>
    <n v="21.561065197428839"/>
    <b v="0"/>
    <b v="0"/>
    <s v="Fractured Arm"/>
    <s v="Recovered"/>
    <b v="1"/>
    <s v="UnitedHealthcare"/>
    <b v="0"/>
  </r>
  <r>
    <s v="PID0824"/>
    <s v="Adult"/>
    <s v="East"/>
    <s v="West Bengal"/>
    <n v="100"/>
    <n v="67.66"/>
    <n v="76.7"/>
    <s v="Male"/>
    <s v="O+"/>
    <b v="1"/>
    <b v="1"/>
    <b v="1"/>
    <x v="0"/>
    <s v="Doctor"/>
    <n v="12"/>
    <x v="0"/>
    <n v="29.225727785398561"/>
    <b v="1"/>
    <b v="1"/>
    <s v="Fractured Leg"/>
    <s v="Recovered"/>
    <b v="1"/>
    <s v="Blue Cross"/>
    <b v="0"/>
  </r>
  <r>
    <s v="PID0825"/>
    <s v="Adult"/>
    <s v="West"/>
    <s v="Maharashtra"/>
    <n v="240000"/>
    <n v="172631.04000000001"/>
    <n v="103.1"/>
    <s v="Male"/>
    <s v="AB+"/>
    <b v="0"/>
    <b v="0"/>
    <b v="1"/>
    <x v="4"/>
    <s v="Consultant"/>
    <n v="40"/>
    <x v="2"/>
    <n v="33.283832644628099"/>
    <b v="1"/>
    <b v="1"/>
    <s v="Kidney Stones"/>
    <s v="Ongoing Treatment"/>
    <b v="1"/>
    <s v="Medicare"/>
    <b v="0"/>
  </r>
  <r>
    <s v="PID0826"/>
    <s v="Middle-aged"/>
    <s v="South"/>
    <s v="Karnataka"/>
    <n v="40000"/>
    <n v="25682.5"/>
    <n v="78.400000000000006"/>
    <s v="Male"/>
    <s v="B+"/>
    <b v="0"/>
    <b v="1"/>
    <b v="1"/>
    <x v="0"/>
    <s v="Software Engineer"/>
    <n v="0"/>
    <x v="1"/>
    <n v="26.500811249323963"/>
    <b v="0"/>
    <b v="0"/>
    <s v="Diabetes"/>
    <s v="Critical"/>
    <b v="1"/>
    <s v="Cigna"/>
    <b v="0"/>
  </r>
  <r>
    <s v="PID0827"/>
    <s v="Senior"/>
    <s v="North"/>
    <s v="Uttar Pradesh"/>
    <n v="30000"/>
    <n v="24743.82"/>
    <n v="69.900000000000006"/>
    <s v="Female"/>
    <s v="A-"/>
    <b v="0"/>
    <b v="0"/>
    <b v="1"/>
    <x v="1"/>
    <s v="Junior Executive"/>
    <n v="1"/>
    <x v="1"/>
    <n v="28.722879684418146"/>
    <b v="1"/>
    <b v="1"/>
    <s v="Childbirth"/>
    <s v="Ongoing Treatment"/>
    <b v="1"/>
    <s v="Medicare"/>
    <b v="1"/>
  </r>
  <r>
    <s v="PID0828"/>
    <s v="Middle-aged"/>
    <s v="South"/>
    <s v="Karnataka"/>
    <n v="500"/>
    <n v="314.77999999999997"/>
    <n v="75.2"/>
    <s v="Male"/>
    <s v="AB-"/>
    <b v="0"/>
    <b v="0"/>
    <b v="1"/>
    <x v="3"/>
    <s v="Scientist"/>
    <n v="5"/>
    <x v="3"/>
    <n v="30.508337052213072"/>
    <b v="1"/>
    <b v="1"/>
    <s v="Appendicitis"/>
    <s v="Ongoing Treatment"/>
    <b v="1"/>
    <s v="Medicare"/>
    <b v="0"/>
  </r>
  <r>
    <s v="PID0829"/>
    <s v="Adult"/>
    <s v="South"/>
    <s v="Kerala"/>
    <n v="800"/>
    <n v="418.62"/>
    <n v="83.9"/>
    <s v="Female"/>
    <s v="A+"/>
    <b v="0"/>
    <b v="1"/>
    <b v="1"/>
    <x v="3"/>
    <s v="Consultant"/>
    <n v="150"/>
    <x v="6"/>
    <n v="28.692589172736916"/>
    <b v="1"/>
    <b v="1"/>
    <s v="Prostate Cancer"/>
    <s v="Ongoing Treatment"/>
    <b v="1"/>
    <s v="UnitedHealthcare"/>
    <b v="0"/>
  </r>
  <r>
    <s v="PID0830"/>
    <s v="Adult"/>
    <s v="South"/>
    <s v="Karnataka"/>
    <n v="500"/>
    <n v="251.3"/>
    <n v="82"/>
    <s v="Male"/>
    <s v="AB-"/>
    <b v="1"/>
    <b v="0"/>
    <b v="1"/>
    <x v="6"/>
    <s v="Unemployed"/>
    <n v="15"/>
    <x v="0"/>
    <n v="32.031249999999993"/>
    <b v="1"/>
    <b v="1"/>
    <s v="Hypertension"/>
    <s v="Ongoing Treatment"/>
    <b v="1"/>
    <s v="UnitedHealthcare"/>
    <b v="1"/>
  </r>
  <r>
    <s v="PID0831"/>
    <s v="Adult"/>
    <s v="North"/>
    <s v="Uttar Pradesh"/>
    <n v="30000"/>
    <n v="21453.75"/>
    <n v="85.5"/>
    <s v="Female"/>
    <s v="B-"/>
    <b v="0"/>
    <b v="1"/>
    <b v="1"/>
    <x v="2"/>
    <s v="Retail Worker"/>
    <n v="2"/>
    <x v="1"/>
    <n v="31.789113622843551"/>
    <b v="1"/>
    <b v="1"/>
    <s v="Fractured Arm"/>
    <s v="Critical"/>
    <b v="1"/>
    <s v="Aetna"/>
    <b v="0"/>
  </r>
  <r>
    <s v="PID0832"/>
    <s v="Middle-aged"/>
    <s v="South"/>
    <s v="Karnataka"/>
    <n v="12000"/>
    <n v="0"/>
    <n v="102.2"/>
    <s v="Male"/>
    <s v="O-"/>
    <b v="1"/>
    <b v="0"/>
    <b v="0"/>
    <x v="2"/>
    <s v="Retail Worker"/>
    <n v="25"/>
    <x v="0"/>
    <n v="34.545700378583021"/>
    <b v="1"/>
    <b v="1"/>
    <s v="Fractured Arm"/>
    <s v="Ongoing Treatment"/>
    <b v="0"/>
    <n v="0"/>
    <b v="1"/>
  </r>
  <r>
    <s v="PID0833"/>
    <s v="Adult"/>
    <s v="South"/>
    <s v="Karnataka"/>
    <n v="60000"/>
    <n v="44875.9"/>
    <n v="90.9"/>
    <s v="Male"/>
    <s v="B-"/>
    <b v="1"/>
    <b v="0"/>
    <b v="1"/>
    <x v="1"/>
    <s v="Nurse"/>
    <n v="12"/>
    <x v="0"/>
    <n v="28.369901064261416"/>
    <b v="1"/>
    <b v="1"/>
    <s v="Stroke"/>
    <s v="Ongoing Treatment"/>
    <b v="1"/>
    <s v="Aetna"/>
    <b v="1"/>
  </r>
  <r>
    <s v="PID0834"/>
    <s v="Senior"/>
    <s v="East"/>
    <s v="West Bengal"/>
    <n v="15000"/>
    <n v="8541.8499999999985"/>
    <n v="58.8"/>
    <s v="Female"/>
    <s v="AB-"/>
    <b v="0"/>
    <b v="0"/>
    <b v="1"/>
    <x v="2"/>
    <s v="Retail Worker"/>
    <n v="120"/>
    <x v="6"/>
    <n v="23.258573632372133"/>
    <b v="0"/>
    <b v="0"/>
    <s v="Fractured Leg"/>
    <s v="Recovered"/>
    <b v="1"/>
    <s v="UnitedHealthcare"/>
    <b v="0"/>
  </r>
  <r>
    <s v="PID0835"/>
    <s v="Middle-aged"/>
    <s v="South"/>
    <s v="Tamil Nadu"/>
    <n v="250000"/>
    <n v="0"/>
    <n v="91.5"/>
    <s v="Female"/>
    <s v="A+"/>
    <b v="0"/>
    <b v="1"/>
    <b v="0"/>
    <x v="1"/>
    <s v="Engineer"/>
    <n v="40"/>
    <x v="2"/>
    <n v="28.878929428102513"/>
    <b v="1"/>
    <b v="1"/>
    <s v="Cancer"/>
    <s v="Ongoing Treatment"/>
    <b v="0"/>
    <n v="0"/>
    <b v="1"/>
  </r>
  <r>
    <s v="PID0836"/>
    <s v="Adult"/>
    <s v="West"/>
    <s v="Maharashtra"/>
    <n v="500"/>
    <n v="353.6"/>
    <n v="92.6"/>
    <s v="Male"/>
    <s v="AB-"/>
    <b v="0"/>
    <b v="0"/>
    <b v="1"/>
    <x v="6"/>
    <s v="Unemployed"/>
    <n v="20"/>
    <x v="0"/>
    <n v="30.236734693877548"/>
    <b v="1"/>
    <b v="1"/>
    <s v="Heart Disease"/>
    <s v="Ongoing Treatment"/>
    <b v="1"/>
    <s v="Medicare"/>
    <b v="1"/>
  </r>
  <r>
    <s v="PID0837"/>
    <s v="Young Adult"/>
    <s v="South"/>
    <s v="Kerala"/>
    <n v="1000"/>
    <n v="0"/>
    <n v="68.099999999999994"/>
    <s v="Male"/>
    <s v="AB+"/>
    <b v="0"/>
    <b v="0"/>
    <b v="0"/>
    <x v="6"/>
    <s v="Unemployed"/>
    <n v="25"/>
    <x v="0"/>
    <n v="24.418229409444582"/>
    <b v="0"/>
    <b v="0"/>
    <s v="Allergic Reaction"/>
    <s v="Critical"/>
    <b v="0"/>
    <n v="0"/>
    <b v="0"/>
  </r>
  <r>
    <s v="PID0838"/>
    <s v="Senior"/>
    <s v="West"/>
    <s v="Gujarat"/>
    <n v="250000"/>
    <n v="212641.6"/>
    <n v="87.2"/>
    <s v="Male"/>
    <s v="O+"/>
    <b v="0"/>
    <b v="1"/>
    <b v="1"/>
    <x v="0"/>
    <s v="Doctor"/>
    <n v="12"/>
    <x v="0"/>
    <n v="31.266807701961348"/>
    <b v="1"/>
    <b v="1"/>
    <s v="Fractured Leg"/>
    <s v="Ongoing Treatment"/>
    <b v="1"/>
    <s v="Blue Cross"/>
    <b v="0"/>
  </r>
  <r>
    <s v="PID0839"/>
    <s v="Adult"/>
    <s v="South"/>
    <s v="Tamil Nadu"/>
    <n v="15000"/>
    <n v="12903.95"/>
    <n v="80"/>
    <s v="Male"/>
    <s v="A-"/>
    <b v="1"/>
    <b v="0"/>
    <b v="1"/>
    <x v="0"/>
    <s v="Manager"/>
    <n v="30"/>
    <x v="2"/>
    <n v="28.344671201814062"/>
    <b v="1"/>
    <b v="1"/>
    <s v="Kidney Stones"/>
    <s v="Recovered"/>
    <b v="1"/>
    <s v="UnitedHealthcare"/>
    <b v="0"/>
  </r>
  <r>
    <s v="PID0840"/>
    <s v="Adult"/>
    <s v="South"/>
    <s v="Kerala"/>
    <n v="45000"/>
    <n v="31870.590000000004"/>
    <n v="102.8"/>
    <s v="Male"/>
    <s v="A-"/>
    <b v="0"/>
    <b v="0"/>
    <b v="1"/>
    <x v="2"/>
    <s v="Retail Worker"/>
    <n v="12"/>
    <x v="0"/>
    <n v="34.748580313683078"/>
    <b v="1"/>
    <b v="1"/>
    <s v="Respiratory Infection"/>
    <s v="Critical"/>
    <b v="1"/>
    <s v="Aetna"/>
    <b v="1"/>
  </r>
  <r>
    <s v="PID0841"/>
    <s v="Middle-aged"/>
    <s v="North"/>
    <s v="Punjab"/>
    <n v="240000"/>
    <n v="186596.28"/>
    <n v="97.1"/>
    <s v="Male"/>
    <s v="AB-"/>
    <b v="0"/>
    <b v="1"/>
    <b v="1"/>
    <x v="2"/>
    <s v="Clerical Staff"/>
    <n v="20"/>
    <x v="0"/>
    <n v="34.816594356197783"/>
    <b v="1"/>
    <b v="1"/>
    <s v="Respiratory Infection"/>
    <s v="Recovered"/>
    <b v="1"/>
    <s v="Aetna"/>
    <b v="1"/>
  </r>
  <r>
    <s v="PID0842"/>
    <s v="Adult"/>
    <s v="South"/>
    <s v="Tamil Nadu"/>
    <n v="800"/>
    <n v="506.14"/>
    <n v="89.8"/>
    <s v="Female"/>
    <s v="A-"/>
    <b v="0"/>
    <b v="0"/>
    <b v="1"/>
    <x v="0"/>
    <s v="Doctor"/>
    <n v="7"/>
    <x v="4"/>
    <n v="31.441476138790662"/>
    <b v="1"/>
    <b v="1"/>
    <s v="Allergic Reaction"/>
    <s v="Critical"/>
    <b v="1"/>
    <s v="UnitedHealthcare"/>
    <b v="0"/>
  </r>
  <r>
    <s v="PID0843"/>
    <s v="Adult"/>
    <s v="South"/>
    <s v="Tamil Nadu"/>
    <n v="800"/>
    <n v="0"/>
    <n v="70.7"/>
    <s v="Female"/>
    <s v="A+"/>
    <b v="0"/>
    <b v="1"/>
    <b v="0"/>
    <x v="2"/>
    <s v="Driver"/>
    <n v="400"/>
    <x v="5"/>
    <n v="26.609958974745005"/>
    <b v="0"/>
    <b v="0"/>
    <s v="Hypertension"/>
    <s v="Recovered"/>
    <b v="0"/>
    <n v="0"/>
    <b v="0"/>
  </r>
  <r>
    <s v="PID0844"/>
    <s v="Senior"/>
    <s v="West"/>
    <s v="Maharashtra"/>
    <n v="60000"/>
    <n v="0"/>
    <n v="67.599999999999994"/>
    <s v="Male"/>
    <s v="O-"/>
    <b v="0"/>
    <b v="0"/>
    <b v="0"/>
    <x v="3"/>
    <s v="CEO"/>
    <n v="20"/>
    <x v="0"/>
    <n v="23.95124716553288"/>
    <b v="0"/>
    <b v="0"/>
    <s v="Fractured Leg"/>
    <s v="Critical"/>
    <b v="0"/>
    <n v="0"/>
    <b v="0"/>
  </r>
  <r>
    <s v="PID0845"/>
    <s v="Middle-aged"/>
    <s v="North"/>
    <s v="Uttar Pradesh"/>
    <n v="32000"/>
    <n v="26443.52"/>
    <n v="59.9"/>
    <s v="Female"/>
    <s v="B+"/>
    <b v="0"/>
    <b v="0"/>
    <b v="1"/>
    <x v="5"/>
    <s v="Farmer"/>
    <n v="3"/>
    <x v="3"/>
    <n v="26.62222222222222"/>
    <b v="0"/>
    <b v="0"/>
    <s v="Hypertension"/>
    <s v="Ongoing Treatment"/>
    <b v="1"/>
    <s v="Aetna"/>
    <b v="0"/>
  </r>
  <r>
    <s v="PID0846"/>
    <s v="Adult"/>
    <s v="North"/>
    <s v="Punjab"/>
    <n v="250000"/>
    <n v="130103.79999999999"/>
    <n v="101.2"/>
    <s v="Male"/>
    <s v="AB+"/>
    <b v="0"/>
    <b v="0"/>
    <b v="1"/>
    <x v="1"/>
    <s v="Engineer"/>
    <n v="15"/>
    <x v="0"/>
    <n v="33.044897959183672"/>
    <b v="1"/>
    <b v="1"/>
    <s v="Diabetes"/>
    <s v="Critical"/>
    <b v="1"/>
    <s v="Aetna"/>
    <b v="1"/>
  </r>
  <r>
    <s v="PID0847"/>
    <s v="Senior"/>
    <s v="North"/>
    <s v="Punjab"/>
    <n v="12000"/>
    <n v="9364.9599999999991"/>
    <n v="70"/>
    <s v="Female"/>
    <s v="O-"/>
    <b v="0"/>
    <b v="1"/>
    <b v="1"/>
    <x v="1"/>
    <s v="Junior Executive"/>
    <n v="3"/>
    <x v="3"/>
    <n v="29.136316337148799"/>
    <b v="1"/>
    <b v="1"/>
    <s v="Stroke"/>
    <s v="Ongoing Treatment"/>
    <b v="1"/>
    <s v="UnitedHealthcare"/>
    <b v="0"/>
  </r>
  <r>
    <s v="PID0848"/>
    <s v="Adult"/>
    <s v="East"/>
    <s v="West Bengal"/>
    <n v="240000"/>
    <n v="167436.72"/>
    <n v="84.9"/>
    <s v="Female"/>
    <s v="A+"/>
    <b v="1"/>
    <b v="1"/>
    <b v="1"/>
    <x v="2"/>
    <s v="Retail Worker"/>
    <n v="9"/>
    <x v="4"/>
    <n v="29.725849935226364"/>
    <b v="1"/>
    <b v="1"/>
    <s v="Allergic Reaction"/>
    <s v="Ongoing Treatment"/>
    <b v="1"/>
    <s v="Aetna"/>
    <b v="0"/>
  </r>
  <r>
    <s v="PID0849"/>
    <s v="Senior"/>
    <s v="East"/>
    <s v="West Bengal"/>
    <n v="300000"/>
    <n v="231831.84"/>
    <n v="82.6"/>
    <s v="Female"/>
    <s v="O+"/>
    <b v="0"/>
    <b v="0"/>
    <b v="1"/>
    <x v="0"/>
    <s v="Manager"/>
    <n v="20"/>
    <x v="0"/>
    <n v="31.866054550364563"/>
    <b v="1"/>
    <b v="1"/>
    <s v="Heart Attack"/>
    <s v="Ongoing Treatment"/>
    <b v="1"/>
    <s v="Blue Cross"/>
    <b v="1"/>
  </r>
  <r>
    <s v="PID0850"/>
    <s v="Adult"/>
    <s v="East"/>
    <s v="West Bengal"/>
    <n v="300000"/>
    <n v="201137.88"/>
    <n v="62.7"/>
    <s v="Male"/>
    <s v="A+"/>
    <b v="0"/>
    <b v="0"/>
    <b v="1"/>
    <x v="6"/>
    <s v="Unemployed"/>
    <n v="9"/>
    <x v="4"/>
    <n v="20.473469387755102"/>
    <b v="0"/>
    <b v="0"/>
    <s v="Diabetes"/>
    <s v="Ongoing Treatment"/>
    <b v="1"/>
    <s v="Blue Cross"/>
    <b v="0"/>
  </r>
  <r>
    <s v="PID0851"/>
    <s v="Middle-aged"/>
    <s v="North"/>
    <s v="Punjab"/>
    <n v="1600"/>
    <n v="0"/>
    <n v="75"/>
    <s v="Female"/>
    <s v="B-"/>
    <b v="1"/>
    <b v="0"/>
    <b v="0"/>
    <x v="2"/>
    <s v="Clerical Staff"/>
    <n v="5"/>
    <x v="3"/>
    <n v="32.461911357340718"/>
    <b v="1"/>
    <b v="1"/>
    <s v="Fractured Arm"/>
    <s v="Critical"/>
    <b v="0"/>
    <n v="0"/>
    <b v="1"/>
  </r>
  <r>
    <s v="PID0852"/>
    <s v="Young Adult"/>
    <s v="South"/>
    <s v="Tamil Nadu"/>
    <n v="200000"/>
    <n v="124849.84"/>
    <n v="57.2"/>
    <s v="Female"/>
    <s v="B-"/>
    <b v="0"/>
    <b v="0"/>
    <b v="1"/>
    <x v="1"/>
    <s v="Junior Executive"/>
    <n v="9"/>
    <x v="4"/>
    <n v="23.205809566311007"/>
    <b v="0"/>
    <b v="0"/>
    <s v="Childbirth"/>
    <s v="Critical"/>
    <b v="1"/>
    <s v="UnitedHealthcare"/>
    <b v="0"/>
  </r>
  <r>
    <s v="PID0853"/>
    <s v="Adult"/>
    <s v="West"/>
    <s v="Gujarat"/>
    <n v="30000"/>
    <n v="16466.07"/>
    <n v="68.2"/>
    <s v="Female"/>
    <s v="A-"/>
    <b v="0"/>
    <b v="0"/>
    <b v="1"/>
    <x v="6"/>
    <s v="Unemployed"/>
    <n v="5"/>
    <x v="3"/>
    <n v="21.285228301239037"/>
    <b v="0"/>
    <b v="0"/>
    <s v="Diabetes"/>
    <s v="Critical"/>
    <b v="1"/>
    <s v="Blue Cross"/>
    <b v="0"/>
  </r>
  <r>
    <s v="PID0854"/>
    <s v="Adult"/>
    <s v="South"/>
    <s v="Kerala"/>
    <n v="60000"/>
    <n v="0"/>
    <n v="78.2"/>
    <s v="Female"/>
    <s v="B-"/>
    <b v="1"/>
    <b v="0"/>
    <b v="0"/>
    <x v="0"/>
    <s v="Doctor"/>
    <n v="15"/>
    <x v="0"/>
    <n v="29.797286998933085"/>
    <b v="1"/>
    <b v="1"/>
    <s v="Childbirth"/>
    <s v="Ongoing Treatment"/>
    <b v="0"/>
    <n v="0"/>
    <b v="1"/>
  </r>
  <r>
    <s v="PID0855"/>
    <s v="Adult"/>
    <s v="South"/>
    <s v="Karnataka"/>
    <n v="18000"/>
    <n v="16160.939999999999"/>
    <n v="81"/>
    <s v="Male"/>
    <s v="AB+"/>
    <b v="1"/>
    <b v="0"/>
    <b v="1"/>
    <x v="2"/>
    <s v="Retail Worker"/>
    <n v="250"/>
    <x v="5"/>
    <n v="31.248794413795761"/>
    <b v="1"/>
    <b v="1"/>
    <s v="Heart Disease"/>
    <s v="Critical"/>
    <b v="1"/>
    <s v="Aetna"/>
    <b v="1"/>
  </r>
  <r>
    <s v="PID0856"/>
    <s v="Elderly"/>
    <s v="North"/>
    <s v="Uttar Pradesh"/>
    <n v="2000"/>
    <n v="0"/>
    <n v="59.8"/>
    <s v="Male"/>
    <s v="O+"/>
    <b v="0"/>
    <b v="0"/>
    <b v="0"/>
    <x v="1"/>
    <s v="Nurse"/>
    <n v="10"/>
    <x v="4"/>
    <n v="22.507433475102562"/>
    <b v="0"/>
    <b v="0"/>
    <s v="Kidney Stones"/>
    <s v="Recovered"/>
    <b v="0"/>
    <n v="0"/>
    <b v="0"/>
  </r>
  <r>
    <s v="PID0857"/>
    <s v="Middle-aged"/>
    <s v="West"/>
    <s v="Gujarat"/>
    <n v="75000"/>
    <n v="0"/>
    <n v="50.3"/>
    <s v="Female"/>
    <s v="B-"/>
    <b v="0"/>
    <b v="0"/>
    <b v="0"/>
    <x v="2"/>
    <s v="Retail Worker"/>
    <n v="9"/>
    <x v="4"/>
    <n v="20.668967784352397"/>
    <b v="0"/>
    <b v="0"/>
    <s v="Cancer"/>
    <s v="Recovered"/>
    <b v="0"/>
    <n v="0"/>
    <b v="0"/>
  </r>
  <r>
    <s v="PID0858"/>
    <s v="Adult"/>
    <s v="West"/>
    <s v="Maharashtra"/>
    <n v="800"/>
    <n v="718.38"/>
    <n v="96.6"/>
    <s v="Male"/>
    <s v="AB+"/>
    <b v="0"/>
    <b v="0"/>
    <b v="1"/>
    <x v="1"/>
    <s v="Junior Executive"/>
    <n v="7"/>
    <x v="4"/>
    <n v="31.906460562822033"/>
    <b v="1"/>
    <b v="1"/>
    <s v="Childbirth"/>
    <s v="Ongoing Treatment"/>
    <b v="1"/>
    <s v="UnitedHealthcare"/>
    <b v="1"/>
  </r>
  <r>
    <s v="PID0859"/>
    <s v="Adult"/>
    <s v="North"/>
    <s v="Punjab"/>
    <n v="18000"/>
    <n v="14168.43"/>
    <n v="85.7"/>
    <s v="Male"/>
    <s v="A+"/>
    <b v="0"/>
    <b v="1"/>
    <b v="1"/>
    <x v="0"/>
    <s v="Manager"/>
    <n v="25"/>
    <x v="0"/>
    <n v="32.655083066605698"/>
    <b v="1"/>
    <b v="1"/>
    <s v="Diabetes"/>
    <s v="Recovered"/>
    <b v="1"/>
    <s v="Medicare"/>
    <b v="1"/>
  </r>
  <r>
    <s v="PID0860"/>
    <s v="Adult"/>
    <s v="North"/>
    <s v="Punjab"/>
    <n v="18000"/>
    <n v="11696.039999999999"/>
    <n v="73.2"/>
    <s v="Male"/>
    <s v="AB-"/>
    <b v="0"/>
    <b v="1"/>
    <b v="1"/>
    <x v="0"/>
    <s v="Manager"/>
    <n v="12"/>
    <x v="0"/>
    <n v="28.593749999999996"/>
    <b v="1"/>
    <b v="1"/>
    <s v="Respiratory Infection"/>
    <s v="Ongoing Treatment"/>
    <b v="1"/>
    <s v="Cigna"/>
    <b v="1"/>
  </r>
  <r>
    <s v="PID0861"/>
    <s v="Senior"/>
    <s v="West"/>
    <s v="Maharashtra"/>
    <n v="800"/>
    <n v="0"/>
    <n v="53.5"/>
    <s v="Male"/>
    <s v="O+"/>
    <b v="0"/>
    <b v="0"/>
    <b v="0"/>
    <x v="1"/>
    <s v="Nurse"/>
    <n v="9"/>
    <x v="4"/>
    <n v="20.898437499999996"/>
    <b v="0"/>
    <b v="0"/>
    <s v="Stroke"/>
    <s v="Critical"/>
    <b v="0"/>
    <n v="0"/>
    <b v="0"/>
  </r>
  <r>
    <s v="PID0862"/>
    <s v="Adult"/>
    <s v="North"/>
    <s v="Uttar Pradesh"/>
    <n v="12000"/>
    <n v="8047.14"/>
    <n v="93.4"/>
    <s v="Female"/>
    <s v="A-"/>
    <b v="0"/>
    <b v="0"/>
    <b v="1"/>
    <x v="1"/>
    <s v="Nurse"/>
    <n v="2"/>
    <x v="1"/>
    <n v="34.306703397612495"/>
    <b v="1"/>
    <b v="1"/>
    <s v="Hypertension"/>
    <s v="Critical"/>
    <b v="1"/>
    <s v="Aetna"/>
    <b v="0"/>
  </r>
  <r>
    <s v="PID0863"/>
    <s v="Elderly"/>
    <s v="West"/>
    <s v="Gujarat"/>
    <n v="30000"/>
    <n v="20406.63"/>
    <n v="89.8"/>
    <s v="Male"/>
    <s v="A+"/>
    <b v="0"/>
    <b v="0"/>
    <b v="1"/>
    <x v="1"/>
    <s v="Engineer"/>
    <n v="12"/>
    <x v="0"/>
    <n v="34.643725164924184"/>
    <b v="1"/>
    <b v="1"/>
    <s v="Osteoarthritis"/>
    <s v="Recovered"/>
    <b v="1"/>
    <s v="UnitedHealthcare"/>
    <b v="0"/>
  </r>
  <r>
    <s v="PID0864"/>
    <s v="Senior"/>
    <s v="North"/>
    <s v="Punjab"/>
    <n v="800"/>
    <n v="509.19"/>
    <n v="82.2"/>
    <s v="Male"/>
    <s v="O-"/>
    <b v="1"/>
    <b v="0"/>
    <b v="1"/>
    <x v="2"/>
    <s v="Clerical Staff"/>
    <n v="5"/>
    <x v="3"/>
    <n v="34.214360041623308"/>
    <b v="1"/>
    <b v="1"/>
    <s v="Diabetes"/>
    <s v="Recovered"/>
    <b v="1"/>
    <s v="Cigna"/>
    <b v="0"/>
  </r>
  <r>
    <s v="PID0865"/>
    <s v="Middle-aged"/>
    <s v="North"/>
    <s v="Punjab"/>
    <n v="3000"/>
    <n v="2577.66"/>
    <n v="85.5"/>
    <s v="Male"/>
    <s v="AB-"/>
    <b v="1"/>
    <b v="1"/>
    <b v="1"/>
    <x v="1"/>
    <s v="Nurse"/>
    <n v="3"/>
    <x v="3"/>
    <n v="26.684560406978559"/>
    <b v="0"/>
    <b v="0"/>
    <s v="Allergic Reaction"/>
    <s v="Recovered"/>
    <b v="1"/>
    <s v="Medicare"/>
    <b v="0"/>
  </r>
  <r>
    <s v="PID0866"/>
    <s v="Senior"/>
    <s v="South"/>
    <s v="Karnataka"/>
    <n v="24000"/>
    <n v="12221.73"/>
    <n v="79.400000000000006"/>
    <s v="Male"/>
    <s v="A-"/>
    <b v="1"/>
    <b v="0"/>
    <b v="1"/>
    <x v="0"/>
    <s v="Manager"/>
    <n v="20"/>
    <x v="0"/>
    <n v="34.823034077452746"/>
    <b v="1"/>
    <b v="1"/>
    <s v="Heart Disease"/>
    <s v="Critical"/>
    <b v="1"/>
    <s v="Medicare"/>
    <b v="1"/>
  </r>
  <r>
    <s v="PID0867"/>
    <s v="Adult"/>
    <s v="South"/>
    <s v="Kerala"/>
    <n v="100"/>
    <n v="0"/>
    <n v="72.599999999999994"/>
    <s v="Male"/>
    <s v="O-"/>
    <b v="1"/>
    <b v="1"/>
    <b v="0"/>
    <x v="0"/>
    <s v="Senior Executive"/>
    <n v="9"/>
    <x v="4"/>
    <n v="25.419278036483316"/>
    <b v="0"/>
    <b v="0"/>
    <s v="Hypertension"/>
    <s v="Ongoing Treatment"/>
    <b v="0"/>
    <n v="0"/>
    <b v="0"/>
  </r>
  <r>
    <s v="PID0868"/>
    <s v="Middle-aged"/>
    <s v="East"/>
    <s v="West Bengal"/>
    <n v="18000"/>
    <n v="9274.59"/>
    <n v="72.3"/>
    <s v="Male"/>
    <s v="AB+"/>
    <b v="0"/>
    <b v="0"/>
    <b v="1"/>
    <x v="1"/>
    <s v="Engineer"/>
    <n v="9"/>
    <x v="4"/>
    <n v="28.961704854991183"/>
    <b v="1"/>
    <b v="1"/>
    <s v="Heart Attack"/>
    <s v="Ongoing Treatment"/>
    <b v="1"/>
    <s v="UnitedHealthcare"/>
    <b v="1"/>
  </r>
  <r>
    <s v="PID0869"/>
    <s v="Adult"/>
    <s v="South"/>
    <s v="Kerala"/>
    <n v="40000"/>
    <n v="29834.3"/>
    <n v="57.7"/>
    <s v="Male"/>
    <s v="O-"/>
    <b v="1"/>
    <b v="1"/>
    <b v="1"/>
    <x v="4"/>
    <s v="Professor"/>
    <n v="25"/>
    <x v="0"/>
    <n v="21.193755739210289"/>
    <b v="0"/>
    <b v="0"/>
    <s v="Appendicitis"/>
    <s v="Ongoing Treatment"/>
    <b v="1"/>
    <s v="Cigna"/>
    <b v="0"/>
  </r>
  <r>
    <s v="PID0870"/>
    <s v="Adult"/>
    <s v="South"/>
    <s v="Kerala"/>
    <n v="200000"/>
    <n v="169415.36"/>
    <n v="81.099999999999994"/>
    <s v="Male"/>
    <s v="A+"/>
    <b v="1"/>
    <b v="0"/>
    <b v="1"/>
    <x v="0"/>
    <s v="Manager"/>
    <n v="9"/>
    <x v="4"/>
    <n v="26.481632653061222"/>
    <b v="0"/>
    <b v="0"/>
    <s v="Fractured Arm"/>
    <s v="Critical"/>
    <b v="1"/>
    <s v="Cigna"/>
    <b v="0"/>
  </r>
  <r>
    <s v="PID0871"/>
    <s v="Middle-aged"/>
    <s v="North"/>
    <s v="Punjab"/>
    <n v="50000"/>
    <n v="37645.199999999997"/>
    <n v="69.8"/>
    <s v="Female"/>
    <s v="O+"/>
    <b v="0"/>
    <b v="0"/>
    <b v="1"/>
    <x v="0"/>
    <s v="Senior Executive"/>
    <n v="15"/>
    <x v="0"/>
    <n v="25.027788733909425"/>
    <b v="0"/>
    <b v="0"/>
    <s v="Prostate Cancer"/>
    <s v="Ongoing Treatment"/>
    <b v="1"/>
    <s v="Blue Cross"/>
    <b v="0"/>
  </r>
  <r>
    <s v="PID0872"/>
    <s v="Adult"/>
    <s v="North"/>
    <s v="Uttar Pradesh"/>
    <n v="32000"/>
    <n v="20805.599999999999"/>
    <n v="85"/>
    <s v="Female"/>
    <s v="AB+"/>
    <b v="0"/>
    <b v="0"/>
    <b v="1"/>
    <x v="2"/>
    <s v="Clerical Staff"/>
    <n v="1"/>
    <x v="1"/>
    <n v="31.992171327486922"/>
    <b v="1"/>
    <b v="1"/>
    <s v="Appendicitis"/>
    <s v="Critical"/>
    <b v="1"/>
    <s v="Cigna"/>
    <b v="0"/>
  </r>
  <r>
    <s v="PID0873"/>
    <s v="Middle-aged"/>
    <s v="South"/>
    <s v="Karnataka"/>
    <n v="500"/>
    <n v="258.39"/>
    <n v="75.400000000000006"/>
    <s v="Male"/>
    <s v="A-"/>
    <b v="0"/>
    <b v="0"/>
    <b v="1"/>
    <x v="0"/>
    <s v="Senior Executive"/>
    <n v="30"/>
    <x v="2"/>
    <n v="26.399635867091494"/>
    <b v="0"/>
    <b v="0"/>
    <s v="Hypertension"/>
    <s v="Recovered"/>
    <b v="1"/>
    <s v="UnitedHealthcare"/>
    <b v="0"/>
  </r>
  <r>
    <s v="PID0874"/>
    <s v="Adult"/>
    <s v="South"/>
    <s v="Kerala"/>
    <n v="18000"/>
    <n v="13544.46"/>
    <n v="106.2"/>
    <s v="Female"/>
    <s v="B-"/>
    <b v="1"/>
    <b v="0"/>
    <b v="1"/>
    <x v="3"/>
    <s v="Consultant"/>
    <n v="15"/>
    <x v="0"/>
    <n v="34.284607438016529"/>
    <b v="1"/>
    <b v="1"/>
    <s v="Cancer"/>
    <s v="Ongoing Treatment"/>
    <b v="1"/>
    <s v="Blue Cross"/>
    <b v="1"/>
  </r>
  <r>
    <s v="PID0875"/>
    <s v="Adult"/>
    <s v="South"/>
    <s v="Tamil Nadu"/>
    <n v="16000"/>
    <n v="10448.86"/>
    <n v="58.3"/>
    <s v="Female"/>
    <s v="B-"/>
    <b v="1"/>
    <b v="0"/>
    <b v="1"/>
    <x v="2"/>
    <s v="Driver"/>
    <n v="12"/>
    <x v="0"/>
    <n v="21.94286574579397"/>
    <b v="0"/>
    <b v="0"/>
    <s v="Prostate Cancer"/>
    <s v="Ongoing Treatment"/>
    <b v="1"/>
    <s v="Blue Cross"/>
    <b v="0"/>
  </r>
  <r>
    <s v="PID0876"/>
    <s v="Senior"/>
    <s v="West"/>
    <s v="Maharashtra"/>
    <n v="14000"/>
    <n v="8981.9800000000014"/>
    <n v="56.1"/>
    <s v="Female"/>
    <s v="AB-"/>
    <b v="1"/>
    <b v="0"/>
    <b v="1"/>
    <x v="1"/>
    <s v="Engineer"/>
    <n v="12"/>
    <x v="0"/>
    <n v="21.64268353844373"/>
    <b v="0"/>
    <b v="0"/>
    <s v="Stroke"/>
    <s v="Ongoing Treatment"/>
    <b v="1"/>
    <s v="Cigna"/>
    <b v="0"/>
  </r>
  <r>
    <s v="PID0877"/>
    <s v="Adult"/>
    <s v="South"/>
    <s v="Kerala"/>
    <n v="40000"/>
    <n v="27412"/>
    <n v="60.1"/>
    <s v="Female"/>
    <s v="O-"/>
    <b v="0"/>
    <b v="0"/>
    <b v="1"/>
    <x v="6"/>
    <s v="Unemployed"/>
    <n v="9"/>
    <x v="4"/>
    <n v="22.620347020964285"/>
    <b v="0"/>
    <b v="0"/>
    <s v="Appendicitis"/>
    <s v="Recovered"/>
    <b v="1"/>
    <s v="Aetna"/>
    <b v="0"/>
  </r>
  <r>
    <s v="PID0878"/>
    <s v="Adult"/>
    <s v="West"/>
    <s v="Maharashtra"/>
    <n v="48000"/>
    <n v="33335.120000000003"/>
    <n v="86"/>
    <s v="Female"/>
    <s v="A+"/>
    <b v="1"/>
    <b v="0"/>
    <b v="1"/>
    <x v="2"/>
    <s v="Retail Worker"/>
    <n v="7"/>
    <x v="4"/>
    <n v="32.368549813692653"/>
    <b v="1"/>
    <b v="1"/>
    <s v="Hypertension"/>
    <s v="Critical"/>
    <b v="1"/>
    <s v="Blue Cross"/>
    <b v="1"/>
  </r>
  <r>
    <s v="PID0879"/>
    <s v="Middle-aged"/>
    <s v="East"/>
    <s v="West Bengal"/>
    <n v="32000"/>
    <n v="0"/>
    <n v="96.5"/>
    <s v="Male"/>
    <s v="AB+"/>
    <b v="0"/>
    <b v="0"/>
    <b v="0"/>
    <x v="1"/>
    <s v="Junior Executive"/>
    <n v="12"/>
    <x v="0"/>
    <n v="34.601455771092546"/>
    <b v="1"/>
    <b v="1"/>
    <s v="Childbirth"/>
    <s v="Critical"/>
    <b v="0"/>
    <n v="0"/>
    <b v="0"/>
  </r>
  <r>
    <s v="PID0880"/>
    <s v="Adult"/>
    <s v="North"/>
    <s v="Uttar Pradesh"/>
    <n v="60000"/>
    <n v="0"/>
    <n v="85"/>
    <s v="Male"/>
    <s v="A+"/>
    <b v="1"/>
    <b v="1"/>
    <b v="0"/>
    <x v="6"/>
    <s v="Unemployed"/>
    <n v="3"/>
    <x v="3"/>
    <n v="30.116213151927443"/>
    <b v="1"/>
    <b v="1"/>
    <s v="Childbirth"/>
    <s v="Critical"/>
    <b v="0"/>
    <n v="0"/>
    <b v="1"/>
  </r>
  <r>
    <s v="PID0881"/>
    <s v="Adult"/>
    <s v="North"/>
    <s v="Uttar Pradesh"/>
    <n v="40000"/>
    <n v="28303.899999999998"/>
    <n v="83.6"/>
    <s v="Male"/>
    <s v="O+"/>
    <b v="1"/>
    <b v="0"/>
    <b v="1"/>
    <x v="2"/>
    <s v="Clerical Staff"/>
    <n v="4"/>
    <x v="3"/>
    <n v="32.251842135720068"/>
    <b v="1"/>
    <b v="1"/>
    <s v="Heart Attack"/>
    <s v="Critical"/>
    <b v="1"/>
    <s v="UnitedHealthcare"/>
    <b v="1"/>
  </r>
  <r>
    <s v="PID0882"/>
    <s v="Middle-aged"/>
    <s v="West"/>
    <s v="Maharashtra"/>
    <n v="18000"/>
    <n v="11834.49"/>
    <n v="93.6"/>
    <s v="Female"/>
    <s v="B-"/>
    <b v="0"/>
    <b v="0"/>
    <b v="1"/>
    <x v="0"/>
    <s v="Doctor"/>
    <n v="7"/>
    <x v="4"/>
    <n v="34.380165289256198"/>
    <b v="1"/>
    <b v="1"/>
    <s v="Stroke"/>
    <s v="Ongoing Treatment"/>
    <b v="1"/>
    <s v="UnitedHealthcare"/>
    <b v="0"/>
  </r>
  <r>
    <s v="PID0883"/>
    <s v="Young Adult"/>
    <s v="North"/>
    <s v="Uttar Pradesh"/>
    <n v="18000"/>
    <n v="13293.48"/>
    <n v="91.7"/>
    <s v="Male"/>
    <s v="B-"/>
    <b v="0"/>
    <b v="0"/>
    <b v="1"/>
    <x v="1"/>
    <s v="Junior Executive"/>
    <n v="2"/>
    <x v="1"/>
    <n v="30.639179391225902"/>
    <b v="1"/>
    <b v="1"/>
    <s v="Heart Disease"/>
    <s v="Critical"/>
    <b v="1"/>
    <s v="UnitedHealthcare"/>
    <b v="1"/>
  </r>
  <r>
    <s v="PID0884"/>
    <s v="Middle-aged"/>
    <s v="South"/>
    <s v="Kerala"/>
    <n v="800"/>
    <n v="514.91"/>
    <n v="74.599999999999994"/>
    <s v="Female"/>
    <s v="AB-"/>
    <b v="1"/>
    <b v="0"/>
    <b v="1"/>
    <x v="4"/>
    <s v="CEO"/>
    <n v="15"/>
    <x v="0"/>
    <n v="29.140624999999993"/>
    <b v="1"/>
    <b v="1"/>
    <s v="Heart Disease"/>
    <s v="Critical"/>
    <b v="1"/>
    <s v="Blue Cross"/>
    <b v="1"/>
  </r>
  <r>
    <s v="PID0885"/>
    <s v="Middle-aged"/>
    <s v="South"/>
    <s v="Karnataka"/>
    <n v="12000"/>
    <n v="10234.32"/>
    <n v="64"/>
    <s v="Female"/>
    <s v="AB-"/>
    <b v="0"/>
    <b v="1"/>
    <b v="1"/>
    <x v="1"/>
    <s v="Nurse"/>
    <n v="2"/>
    <x v="1"/>
    <n v="24.690405462752206"/>
    <b v="0"/>
    <b v="0"/>
    <s v="Allergic Reaction"/>
    <s v="Critical"/>
    <b v="1"/>
    <s v="Aetna"/>
    <b v="0"/>
  </r>
  <r>
    <s v="PID0886"/>
    <s v="Adult"/>
    <s v="West"/>
    <s v="Maharashtra"/>
    <n v="30000"/>
    <n v="20923.170000000002"/>
    <n v="86.1"/>
    <s v="Female"/>
    <s v="O-"/>
    <b v="1"/>
    <b v="1"/>
    <b v="1"/>
    <x v="5"/>
    <s v="Unemployed"/>
    <n v="5"/>
    <x v="3"/>
    <n v="29.792387543252598"/>
    <b v="1"/>
    <b v="1"/>
    <s v="Heart Disease"/>
    <s v="Recovered"/>
    <b v="1"/>
    <s v="UnitedHealthcare"/>
    <b v="1"/>
  </r>
  <r>
    <s v="PID0887"/>
    <s v="Senior"/>
    <s v="West"/>
    <s v="Maharashtra"/>
    <n v="200000"/>
    <n v="117180.56"/>
    <n v="75.8"/>
    <s v="Male"/>
    <s v="O-"/>
    <b v="0"/>
    <b v="1"/>
    <b v="1"/>
    <x v="0"/>
    <s v="Software Engineer"/>
    <n v="12"/>
    <x v="0"/>
    <n v="31.147271531886911"/>
    <b v="1"/>
    <b v="1"/>
    <s v="Osteoarthritis"/>
    <s v="Recovered"/>
    <b v="1"/>
    <s v="Aetna"/>
    <b v="0"/>
  </r>
  <r>
    <s v="PID0888"/>
    <s v="Young Adult"/>
    <s v="West"/>
    <s v="Maharashtra"/>
    <n v="300000"/>
    <n v="205470.9"/>
    <n v="78.7"/>
    <s v="Female"/>
    <s v="B-"/>
    <b v="0"/>
    <b v="0"/>
    <b v="1"/>
    <x v="1"/>
    <s v="Junior Executive"/>
    <n v="12"/>
    <x v="0"/>
    <n v="25.406766528925623"/>
    <b v="0"/>
    <b v="0"/>
    <s v="Diabetes"/>
    <s v="Ongoing Treatment"/>
    <b v="1"/>
    <s v="Blue Cross"/>
    <b v="0"/>
  </r>
  <r>
    <s v="PID0889"/>
    <s v="Adult"/>
    <s v="South"/>
    <s v="Karnataka"/>
    <n v="72000"/>
    <n v="39537.440000000002"/>
    <n v="89.3"/>
    <s v="Male"/>
    <s v="B+"/>
    <b v="0"/>
    <b v="1"/>
    <b v="1"/>
    <x v="0"/>
    <s v="Software Engineer"/>
    <n v="15"/>
    <x v="0"/>
    <n v="29.159183673469386"/>
    <b v="1"/>
    <b v="1"/>
    <s v="Stroke"/>
    <s v="Critical"/>
    <b v="1"/>
    <s v="UnitedHealthcare"/>
    <b v="0"/>
  </r>
  <r>
    <s v="PID0890"/>
    <s v="Adult"/>
    <s v="West"/>
    <s v="Maharashtra"/>
    <n v="240000"/>
    <n v="0"/>
    <n v="63"/>
    <s v="Male"/>
    <s v="B-"/>
    <b v="1"/>
    <b v="0"/>
    <b v="0"/>
    <x v="4"/>
    <s v="Consultant"/>
    <n v="40"/>
    <x v="2"/>
    <n v="20.109164033323754"/>
    <b v="0"/>
    <b v="0"/>
    <s v="Diabetes"/>
    <s v="Ongoing Treatment"/>
    <b v="0"/>
    <n v="0"/>
    <b v="0"/>
  </r>
  <r>
    <s v="PID0891"/>
    <s v="Adult"/>
    <s v="North"/>
    <s v="Uttar Pradesh"/>
    <n v="1600"/>
    <n v="946.72"/>
    <n v="71"/>
    <s v="Male"/>
    <s v="B-"/>
    <b v="0"/>
    <b v="0"/>
    <b v="1"/>
    <x v="1"/>
    <s v="Nurse"/>
    <n v="2"/>
    <x v="1"/>
    <n v="24.567474048442911"/>
    <b v="0"/>
    <b v="0"/>
    <s v="Cancer"/>
    <s v="Recovered"/>
    <b v="1"/>
    <s v="Blue Cross"/>
    <b v="0"/>
  </r>
  <r>
    <s v="PID0892"/>
    <s v="Middle-aged"/>
    <s v="East"/>
    <s v="West Bengal"/>
    <n v="40000"/>
    <n v="32585.24"/>
    <n v="71.3"/>
    <s v="Male"/>
    <s v="AB+"/>
    <b v="0"/>
    <b v="0"/>
    <b v="1"/>
    <x v="6"/>
    <s v="Unemployed"/>
    <n v="12"/>
    <x v="0"/>
    <n v="23.550006605892456"/>
    <b v="0"/>
    <b v="0"/>
    <s v="Appendicitis"/>
    <s v="Recovered"/>
    <b v="1"/>
    <s v="Blue Cross"/>
    <b v="0"/>
  </r>
  <r>
    <s v="PID0893"/>
    <s v="Adult"/>
    <s v="South"/>
    <s v="Tamil Nadu"/>
    <n v="60000"/>
    <n v="31314.45"/>
    <n v="79.400000000000006"/>
    <s v="Male"/>
    <s v="O-"/>
    <b v="0"/>
    <b v="1"/>
    <b v="1"/>
    <x v="1"/>
    <s v="Engineer"/>
    <n v="3"/>
    <x v="3"/>
    <n v="30.631534277226958"/>
    <b v="1"/>
    <b v="1"/>
    <s v="Diabetes"/>
    <s v="Recovered"/>
    <b v="1"/>
    <s v="Aetna"/>
    <b v="0"/>
  </r>
  <r>
    <s v="PID0894"/>
    <s v="Adult"/>
    <s v="South"/>
    <s v="Tamil Nadu"/>
    <n v="18000"/>
    <n v="15437.099999999999"/>
    <n v="64.099999999999994"/>
    <s v="Male"/>
    <s v="B+"/>
    <b v="0"/>
    <b v="0"/>
    <b v="1"/>
    <x v="1"/>
    <s v="Nurse"/>
    <n v="12"/>
    <x v="0"/>
    <n v="20.231031435424818"/>
    <b v="0"/>
    <b v="0"/>
    <s v="Fractured Arm"/>
    <s v="Ongoing Treatment"/>
    <b v="1"/>
    <s v="Cigna"/>
    <b v="0"/>
  </r>
  <r>
    <s v="PID0895"/>
    <s v="Middle-aged"/>
    <s v="South"/>
    <s v="Tamil Nadu"/>
    <n v="24000"/>
    <n v="13478.699999999999"/>
    <n v="77.7"/>
    <s v="Male"/>
    <s v="B+"/>
    <b v="0"/>
    <b v="0"/>
    <b v="1"/>
    <x v="3"/>
    <s v="Professor"/>
    <n v="4"/>
    <x v="3"/>
    <n v="29.975695382122602"/>
    <b v="1"/>
    <b v="1"/>
    <s v="Diabetes"/>
    <s v="Recovered"/>
    <b v="1"/>
    <s v="Medicare"/>
    <b v="0"/>
  </r>
  <r>
    <s v="PID0896"/>
    <s v="Middle-aged"/>
    <s v="North"/>
    <s v="Uttar Pradesh"/>
    <n v="240000"/>
    <n v="170806.2"/>
    <n v="96.8"/>
    <s v="Male"/>
    <s v="A-"/>
    <b v="1"/>
    <b v="0"/>
    <b v="1"/>
    <x v="2"/>
    <s v="Clerical Staff"/>
    <n v="1"/>
    <x v="1"/>
    <n v="33.892370715311095"/>
    <b v="1"/>
    <b v="1"/>
    <s v="Fractured Arm"/>
    <s v="Critical"/>
    <b v="1"/>
    <s v="Blue Cross"/>
    <b v="0"/>
  </r>
  <r>
    <s v="PID0897"/>
    <s v="Adult"/>
    <s v="North"/>
    <s v="Uttar Pradesh"/>
    <n v="60000"/>
    <n v="0"/>
    <n v="88.7"/>
    <s v="Female"/>
    <s v="A+"/>
    <b v="1"/>
    <b v="0"/>
    <b v="0"/>
    <x v="2"/>
    <s v="Clerical Staff"/>
    <n v="2"/>
    <x v="1"/>
    <n v="31.427154195011344"/>
    <b v="1"/>
    <b v="1"/>
    <s v="Allergic Reaction"/>
    <s v="Recovered"/>
    <b v="0"/>
    <n v="0"/>
    <b v="1"/>
  </r>
  <r>
    <s v="PID0898"/>
    <s v="Senior"/>
    <s v="East"/>
    <s v="West Bengal"/>
    <n v="90000"/>
    <n v="52313.149999999994"/>
    <n v="56"/>
    <s v="Female"/>
    <s v="A-"/>
    <b v="0"/>
    <b v="0"/>
    <b v="1"/>
    <x v="1"/>
    <s v="Teacher"/>
    <n v="12"/>
    <x v="0"/>
    <n v="23.309053069719038"/>
    <b v="0"/>
    <b v="0"/>
    <s v="Kidney Stones"/>
    <s v="Ongoing Treatment"/>
    <b v="1"/>
    <s v="Cigna"/>
    <b v="0"/>
  </r>
  <r>
    <s v="PID0899"/>
    <s v="Adult"/>
    <s v="South"/>
    <s v="Kerala"/>
    <n v="800"/>
    <n v="629.91"/>
    <n v="62.9"/>
    <s v="Female"/>
    <s v="B+"/>
    <b v="0"/>
    <b v="0"/>
    <b v="1"/>
    <x v="0"/>
    <s v="Senior Executive"/>
    <n v="20"/>
    <x v="0"/>
    <n v="22.826244737988098"/>
    <b v="0"/>
    <b v="0"/>
    <s v="Diabetes"/>
    <s v="Critical"/>
    <b v="1"/>
    <s v="Aetna"/>
    <b v="0"/>
  </r>
  <r>
    <s v="PID0900"/>
    <s v="Middle-aged"/>
    <s v="West"/>
    <s v="Gujarat"/>
    <n v="90000"/>
    <n v="0"/>
    <n v="61.7"/>
    <s v="Male"/>
    <s v="AB-"/>
    <b v="0"/>
    <b v="1"/>
    <b v="0"/>
    <x v="0"/>
    <s v="Senior Executive"/>
    <n v="9"/>
    <x v="4"/>
    <n v="20.615456580574026"/>
    <b v="0"/>
    <b v="0"/>
    <s v="Allergic Reaction"/>
    <s v="Critical"/>
    <b v="0"/>
    <n v="0"/>
    <b v="0"/>
  </r>
  <r>
    <s v="PID0901"/>
    <s v="Young Adult"/>
    <s v="East"/>
    <s v="West Bengal"/>
    <n v="100"/>
    <n v="67.22"/>
    <n v="54.6"/>
    <s v="Male"/>
    <s v="AB-"/>
    <b v="0"/>
    <b v="0"/>
    <b v="1"/>
    <x v="1"/>
    <s v="Junior Executive"/>
    <n v="7"/>
    <x v="4"/>
    <n v="21.328124999999996"/>
    <b v="0"/>
    <b v="0"/>
    <s v="Allergic Reaction"/>
    <s v="Ongoing Treatment"/>
    <b v="1"/>
    <s v="Medicare"/>
    <b v="0"/>
  </r>
  <r>
    <s v="PID0902"/>
    <s v="Adult"/>
    <s v="North"/>
    <s v="Uttar Pradesh"/>
    <n v="32000"/>
    <n v="24100.36"/>
    <n v="88.7"/>
    <s v="Female"/>
    <s v="A+"/>
    <b v="0"/>
    <b v="0"/>
    <b v="1"/>
    <x v="2"/>
    <s v="Clerical Staff"/>
    <n v="0.5"/>
    <x v="1"/>
    <n v="28.312426186600273"/>
    <b v="1"/>
    <b v="1"/>
    <s v="Heart Disease"/>
    <s v="Ongoing Treatment"/>
    <b v="1"/>
    <s v="UnitedHealthcare"/>
    <b v="1"/>
  </r>
  <r>
    <s v="PID0903"/>
    <s v="Adult"/>
    <s v="West"/>
    <s v="Gujarat"/>
    <n v="21000"/>
    <n v="17648.539999999997"/>
    <n v="79.8"/>
    <s v="Male"/>
    <s v="B+"/>
    <b v="0"/>
    <b v="0"/>
    <b v="1"/>
    <x v="4"/>
    <s v="Consultant"/>
    <n v="5"/>
    <x v="3"/>
    <n v="25.186213861886124"/>
    <b v="0"/>
    <b v="0"/>
    <s v="Osteoarthritis"/>
    <s v="Critical"/>
    <b v="1"/>
    <s v="Medicare"/>
    <b v="0"/>
  </r>
  <r>
    <s v="PID0904"/>
    <s v="Middle-aged"/>
    <s v="North"/>
    <s v="Punjab"/>
    <n v="60000"/>
    <n v="34967.399999999994"/>
    <n v="61.1"/>
    <s v="Male"/>
    <s v="AB+"/>
    <b v="0"/>
    <b v="0"/>
    <b v="1"/>
    <x v="0"/>
    <s v="Manager"/>
    <n v="250"/>
    <x v="5"/>
    <n v="22.442607897153355"/>
    <s v="No"/>
    <b v="0"/>
    <s v="Childbirth"/>
    <s v="Ongoing Treatment"/>
    <b v="1"/>
    <s v="UnitedHealthcare"/>
    <s v="No"/>
  </r>
  <r>
    <s v="PID0905"/>
    <s v="Middle-aged"/>
    <s v="North"/>
    <s v="Punjab"/>
    <n v="18000"/>
    <n v="0"/>
    <n v="89.8"/>
    <s v="Male"/>
    <s v="A+"/>
    <b v="1"/>
    <b v="0"/>
    <b v="0"/>
    <x v="0"/>
    <s v="Doctor"/>
    <n v="5"/>
    <x v="3"/>
    <n v="31.816893424036284"/>
    <b v="1"/>
    <b v="1"/>
    <s v="Hypertension"/>
    <s v="Ongoing Treatment"/>
    <b v="0"/>
    <n v="0"/>
    <b v="0"/>
  </r>
  <r>
    <s v="PID0906"/>
    <s v="Adult"/>
    <s v="South"/>
    <s v="Karnataka"/>
    <n v="21000"/>
    <n v="14326.13"/>
    <n v="67.3"/>
    <s v="Male"/>
    <s v="A-"/>
    <b v="0"/>
    <b v="0"/>
    <b v="1"/>
    <x v="1"/>
    <s v="Teacher"/>
    <n v="5"/>
    <x v="3"/>
    <n v="25.643956713915557"/>
    <b v="0"/>
    <b v="0"/>
    <s v="Diabetes"/>
    <s v="Recovered"/>
    <b v="1"/>
    <s v="Blue Cross"/>
    <b v="0"/>
  </r>
  <r>
    <s v="PID0907"/>
    <s v="Middle-aged"/>
    <s v="East"/>
    <s v="West Bengal"/>
    <n v="45000"/>
    <n v="29029.98"/>
    <n v="56.2"/>
    <s v="Male"/>
    <s v="A-"/>
    <b v="0"/>
    <b v="1"/>
    <b v="1"/>
    <x v="0"/>
    <s v="Doctor"/>
    <n v="9"/>
    <x v="4"/>
    <n v="22.800113594872002"/>
    <b v="0"/>
    <b v="0"/>
    <s v="Appendicitis"/>
    <s v="Ongoing Treatment"/>
    <b v="1"/>
    <s v="Cigna"/>
    <b v="0"/>
  </r>
  <r>
    <s v="PID0908"/>
    <s v="Senior"/>
    <s v="East"/>
    <s v="West Bengal"/>
    <n v="800"/>
    <n v="0"/>
    <n v="47"/>
    <s v="Female"/>
    <s v="B+"/>
    <b v="0"/>
    <b v="0"/>
    <b v="0"/>
    <x v="1"/>
    <s v="Teacher"/>
    <n v="40"/>
    <x v="2"/>
    <n v="20.613131003026183"/>
    <b v="0"/>
    <b v="0"/>
    <s v="Appendicitis"/>
    <s v="Critical"/>
    <b v="0"/>
    <n v="0"/>
    <b v="0"/>
  </r>
  <r>
    <s v="PID0909"/>
    <s v="Adult"/>
    <s v="North"/>
    <s v="Uttar Pradesh"/>
    <n v="90000"/>
    <n v="73214.95"/>
    <n v="101.1"/>
    <s v="Female"/>
    <s v="A-"/>
    <b v="0"/>
    <b v="0"/>
    <b v="1"/>
    <x v="1"/>
    <s v="Nurse"/>
    <n v="2"/>
    <x v="1"/>
    <n v="33.779945871896821"/>
    <b v="1"/>
    <b v="1"/>
    <s v="Childbirth"/>
    <s v="Recovered"/>
    <b v="1"/>
    <s v="Aetna"/>
    <b v="1"/>
  </r>
  <r>
    <s v="PID0910"/>
    <s v="Young Adult"/>
    <s v="South"/>
    <s v="Kerala"/>
    <n v="240000"/>
    <n v="175275.59999999998"/>
    <n v="98.8"/>
    <s v="Female"/>
    <s v="B+"/>
    <b v="1"/>
    <b v="0"/>
    <b v="1"/>
    <x v="2"/>
    <s v="Retail Worker"/>
    <n v="20"/>
    <x v="0"/>
    <n v="35.005668934240369"/>
    <b v="1"/>
    <b v="1"/>
    <s v="Kidney Stones"/>
    <s v="Ongoing Treatment"/>
    <b v="1"/>
    <s v="Cigna"/>
    <b v="0"/>
  </r>
  <r>
    <s v="PID0911"/>
    <s v="Adult"/>
    <s v="South"/>
    <s v="Kerala"/>
    <n v="24000"/>
    <n v="17538.48"/>
    <n v="88.5"/>
    <s v="Male"/>
    <s v="A+"/>
    <b v="0"/>
    <b v="0"/>
    <b v="1"/>
    <x v="1"/>
    <s v="Engineer"/>
    <n v="25"/>
    <x v="0"/>
    <n v="30.62283737024222"/>
    <b v="1"/>
    <b v="1"/>
    <s v="Kidney Stones"/>
    <s v="Critical"/>
    <b v="1"/>
    <s v="Cigna"/>
    <b v="1"/>
  </r>
  <r>
    <s v="PID0912"/>
    <s v="Middle-aged"/>
    <s v="East"/>
    <s v="West Bengal"/>
    <n v="200000"/>
    <n v="167277.44"/>
    <n v="64.7"/>
    <s v="Female"/>
    <s v="A-"/>
    <b v="0"/>
    <b v="0"/>
    <b v="1"/>
    <x v="1"/>
    <s v="Teacher"/>
    <n v="9"/>
    <x v="4"/>
    <n v="23.764921946740131"/>
    <b v="0"/>
    <b v="0"/>
    <s v="Kidney Stones"/>
    <s v="Recovered"/>
    <b v="1"/>
    <s v="Medicare"/>
    <b v="0"/>
  </r>
  <r>
    <s v="PID0913"/>
    <s v="Middle-aged"/>
    <s v="West"/>
    <s v="Gujarat"/>
    <n v="200000"/>
    <n v="122030.24"/>
    <n v="61.7"/>
    <s v="Male"/>
    <s v="B+"/>
    <b v="0"/>
    <b v="0"/>
    <b v="1"/>
    <x v="1"/>
    <s v="Nurse"/>
    <n v="15"/>
    <x v="0"/>
    <n v="21.860827664399096"/>
    <b v="0"/>
    <b v="0"/>
    <s v="Diabetes"/>
    <s v="Critical"/>
    <b v="1"/>
    <s v="Medicare"/>
    <b v="0"/>
  </r>
  <r>
    <s v="PID0914"/>
    <s v="Adult"/>
    <s v="North"/>
    <s v="Punjab"/>
    <n v="800"/>
    <n v="0"/>
    <n v="82.2"/>
    <s v="Female"/>
    <s v="O+"/>
    <b v="1"/>
    <b v="0"/>
    <b v="0"/>
    <x v="1"/>
    <s v="Nurse"/>
    <n v="30"/>
    <x v="2"/>
    <n v="26.237671167289093"/>
    <b v="0"/>
    <b v="0"/>
    <s v="Appendicitis"/>
    <s v="Recovered"/>
    <b v="0"/>
    <n v="0"/>
    <b v="0"/>
  </r>
  <r>
    <s v="PID0915"/>
    <s v="Middle-aged"/>
    <s v="North"/>
    <s v="Uttar Pradesh"/>
    <n v="21000"/>
    <n v="14887.179999999998"/>
    <n v="104.3"/>
    <s v="Female"/>
    <s v="B-"/>
    <b v="0"/>
    <b v="1"/>
    <b v="1"/>
    <x v="3"/>
    <s v="CEO"/>
    <n v="2"/>
    <x v="1"/>
    <n v="34.057142857142857"/>
    <b v="1"/>
    <b v="1"/>
    <s v="Respiratory Infection"/>
    <s v="Recovered"/>
    <b v="1"/>
    <s v="UnitedHealthcare"/>
    <b v="1"/>
  </r>
  <r>
    <s v="PID0916"/>
    <s v="Middle-aged"/>
    <s v="South"/>
    <s v="Karnataka"/>
    <n v="30000"/>
    <n v="17119.650000000001"/>
    <n v="75.900000000000006"/>
    <s v="Male"/>
    <s v="AB+"/>
    <b v="0"/>
    <b v="1"/>
    <b v="1"/>
    <x v="6"/>
    <s v="Unemployed"/>
    <n v="40"/>
    <x v="2"/>
    <n v="32.851454293628812"/>
    <b v="1"/>
    <b v="1"/>
    <s v="Fractured Arm"/>
    <s v="Critical"/>
    <b v="1"/>
    <s v="UnitedHealthcare"/>
    <b v="1"/>
  </r>
  <r>
    <s v="PID0917"/>
    <s v="Senior"/>
    <s v="South"/>
    <s v="Tamil Nadu"/>
    <n v="800"/>
    <n v="489.64"/>
    <n v="84.4"/>
    <s v="Female"/>
    <s v="O+"/>
    <b v="1"/>
    <b v="0"/>
    <b v="1"/>
    <x v="3"/>
    <s v="Consultant"/>
    <n v="12"/>
    <x v="0"/>
    <n v="31.766344235763487"/>
    <b v="1"/>
    <b v="1"/>
    <s v="Heart Attack"/>
    <s v="Recovered"/>
    <b v="1"/>
    <s v="UnitedHealthcare"/>
    <b v="1"/>
  </r>
  <r>
    <s v="PID0918"/>
    <s v="Middle-aged"/>
    <s v="South"/>
    <s v="Karnataka"/>
    <n v="240000"/>
    <n v="141203.04"/>
    <n v="90.7"/>
    <s v="Male"/>
    <s v="AB-"/>
    <b v="1"/>
    <b v="0"/>
    <b v="1"/>
    <x v="0"/>
    <s v="Senior Executive"/>
    <n v="12"/>
    <x v="0"/>
    <n v="32.914791696908118"/>
    <b v="1"/>
    <b v="1"/>
    <s v="Heart Disease"/>
    <s v="Recovered"/>
    <b v="1"/>
    <s v="Aetna"/>
    <b v="1"/>
  </r>
  <r>
    <s v="PID0919"/>
    <s v="Adult"/>
    <s v="East"/>
    <s v="West Bengal"/>
    <n v="18000"/>
    <n v="0"/>
    <n v="87.6"/>
    <s v="Male"/>
    <s v="O-"/>
    <b v="1"/>
    <b v="0"/>
    <b v="0"/>
    <x v="0"/>
    <s v="Doctor"/>
    <n v="30"/>
    <x v="2"/>
    <n v="33.794992477142081"/>
    <b v="1"/>
    <b v="1"/>
    <s v="Appendicitis"/>
    <s v="Recovered"/>
    <b v="0"/>
    <n v="0"/>
    <b v="1"/>
  </r>
  <r>
    <s v="PID0920"/>
    <s v="Adult"/>
    <s v="East"/>
    <s v="West Bengal"/>
    <n v="30000"/>
    <n v="26468.73"/>
    <n v="61.7"/>
    <s v="Female"/>
    <s v="AB+"/>
    <b v="0"/>
    <b v="1"/>
    <b v="1"/>
    <x v="0"/>
    <s v="Software Engineer"/>
    <n v="7"/>
    <x v="4"/>
    <n v="20.855868036776638"/>
    <b v="0"/>
    <b v="0"/>
    <s v="Kidney Stones"/>
    <s v="Recovered"/>
    <b v="1"/>
    <s v="Blue Cross"/>
    <b v="0"/>
  </r>
  <r>
    <s v="PID0921"/>
    <s v="Adult"/>
    <s v="South"/>
    <s v="Karnataka"/>
    <n v="21000"/>
    <n v="0"/>
    <n v="78.599999999999994"/>
    <s v="Female"/>
    <s v="A+"/>
    <b v="0"/>
    <b v="1"/>
    <b v="0"/>
    <x v="0"/>
    <s v="Manager"/>
    <n v="20"/>
    <x v="0"/>
    <n v="26.262153763907911"/>
    <b v="0"/>
    <b v="0"/>
    <s v="Fractured Leg"/>
    <s v="Critical"/>
    <b v="0"/>
    <n v="0"/>
    <b v="0"/>
  </r>
  <r>
    <s v="PID0922"/>
    <s v="Middle-aged"/>
    <s v="South"/>
    <s v="Kerala"/>
    <n v="30000"/>
    <n v="25596.75"/>
    <n v="73.900000000000006"/>
    <s v="Male"/>
    <s v="AB-"/>
    <b v="0"/>
    <b v="1"/>
    <b v="1"/>
    <x v="1"/>
    <s v="Junior Executive"/>
    <n v="20"/>
    <x v="0"/>
    <n v="28.158817253467458"/>
    <b v="1"/>
    <b v="1"/>
    <s v="Fractured Leg"/>
    <s v="Recovered"/>
    <b v="1"/>
    <s v="Medicare"/>
    <b v="1"/>
  </r>
  <r>
    <s v="PID0923"/>
    <s v="Adult"/>
    <s v="South"/>
    <s v="Tamil Nadu"/>
    <n v="100"/>
    <n v="54.98"/>
    <n v="92"/>
    <s v="Female"/>
    <s v="A+"/>
    <b v="0"/>
    <b v="0"/>
    <b v="1"/>
    <x v="1"/>
    <s v="Teacher"/>
    <n v="3"/>
    <x v="3"/>
    <n v="32.596371882086174"/>
    <b v="1"/>
    <b v="1"/>
    <s v="Allergic Reaction"/>
    <s v="Ongoing Treatment"/>
    <b v="1"/>
    <s v="Blue Cross"/>
    <b v="0"/>
  </r>
  <r>
    <s v="PID0924"/>
    <s v="Middle-aged"/>
    <s v="West"/>
    <s v="Gujarat"/>
    <n v="30000"/>
    <n v="24991.23"/>
    <n v="96.2"/>
    <s v="Male"/>
    <s v="B-"/>
    <b v="0"/>
    <b v="1"/>
    <b v="1"/>
    <x v="0"/>
    <s v="Manager"/>
    <n v="150"/>
    <x v="6"/>
    <n v="31.412244897959184"/>
    <b v="1"/>
    <b v="1"/>
    <s v="Appendicitis"/>
    <s v="Ongoing Treatment"/>
    <b v="1"/>
    <s v="Cigna"/>
    <b v="0"/>
  </r>
  <r>
    <s v="PID0925"/>
    <s v="Middle-aged"/>
    <s v="West"/>
    <s v="Maharashtra"/>
    <n v="12000"/>
    <n v="7718.94"/>
    <n v="69.7"/>
    <s v="Male"/>
    <s v="B-"/>
    <b v="1"/>
    <b v="1"/>
    <b v="1"/>
    <x v="3"/>
    <s v="Professor"/>
    <n v="400"/>
    <x v="5"/>
    <n v="26.233580488539278"/>
    <b v="0"/>
    <b v="0"/>
    <s v="Diabetes"/>
    <s v="Ongoing Treatment"/>
    <b v="1"/>
    <s v="Cigna"/>
    <b v="0"/>
  </r>
  <r>
    <s v="PID0926"/>
    <s v="Adult"/>
    <s v="South"/>
    <s v="Kerala"/>
    <n v="30000"/>
    <n v="0"/>
    <n v="92.9"/>
    <s v="Male"/>
    <s v="B-"/>
    <b v="0"/>
    <b v="0"/>
    <b v="0"/>
    <x v="3"/>
    <s v="Consultant"/>
    <n v="15"/>
    <x v="0"/>
    <n v="28.994101307699513"/>
    <b v="1"/>
    <b v="1"/>
    <s v="Hypertension"/>
    <s v="Recovered"/>
    <b v="0"/>
    <n v="0"/>
    <b v="1"/>
  </r>
  <r>
    <s v="PID0927"/>
    <s v="Middle-aged"/>
    <s v="South"/>
    <s v="Karnataka"/>
    <n v="30000"/>
    <n v="20388.21"/>
    <n v="75.599999999999994"/>
    <s v="Female"/>
    <s v="O-"/>
    <b v="1"/>
    <b v="0"/>
    <b v="1"/>
    <x v="0"/>
    <s v="Senior Executive"/>
    <n v="20"/>
    <x v="0"/>
    <n v="31.467221644120702"/>
    <b v="1"/>
    <b v="1"/>
    <s v="Heart Attack"/>
    <s v="Ongoing Treatment"/>
    <b v="1"/>
    <s v="Cigna"/>
    <b v="1"/>
  </r>
  <r>
    <s v="PID0928"/>
    <s v="Senior"/>
    <s v="East"/>
    <s v="West Bengal"/>
    <n v="21000"/>
    <n v="12310.970000000001"/>
    <n v="88.5"/>
    <s v="Male"/>
    <s v="AB+"/>
    <b v="1"/>
    <b v="0"/>
    <b v="1"/>
    <x v="1"/>
    <s v="Engineer"/>
    <n v="5"/>
    <x v="3"/>
    <n v="34.570312499999993"/>
    <b v="1"/>
    <b v="1"/>
    <s v="Diabetes"/>
    <s v="Ongoing Treatment"/>
    <b v="1"/>
    <s v="Cigna"/>
    <b v="1"/>
  </r>
  <r>
    <s v="PID0929"/>
    <s v="Middle-aged"/>
    <s v="South"/>
    <s v="Kerala"/>
    <n v="18000"/>
    <n v="12931.32"/>
    <n v="67.5"/>
    <s v="Male"/>
    <s v="AB-"/>
    <b v="1"/>
    <b v="1"/>
    <b v="1"/>
    <x v="0"/>
    <s v="Doctor"/>
    <n v="5"/>
    <x v="3"/>
    <n v="28.461797942317425"/>
    <b v="1"/>
    <b v="1"/>
    <s v="Childbirth"/>
    <s v="Critical"/>
    <b v="1"/>
    <s v="Aetna"/>
    <b v="0"/>
  </r>
  <r>
    <s v="PID0930"/>
    <s v="Middle-aged"/>
    <s v="South"/>
    <s v="Kerala"/>
    <n v="800"/>
    <n v="659.52"/>
    <n v="93.5"/>
    <s v="Male"/>
    <s v="B+"/>
    <b v="0"/>
    <b v="0"/>
    <b v="1"/>
    <x v="0"/>
    <s v="Doctor"/>
    <n v="20"/>
    <x v="0"/>
    <n v="33.127834467120188"/>
    <b v="1"/>
    <b v="1"/>
    <s v="Stroke"/>
    <s v="Recovered"/>
    <b v="1"/>
    <s v="Aetna"/>
    <b v="1"/>
  </r>
  <r>
    <s v="PID0931"/>
    <s v="Adult"/>
    <s v="South"/>
    <s v="Kerala"/>
    <n v="45000"/>
    <n v="26108.25"/>
    <n v="91.6"/>
    <s v="Female"/>
    <s v="O-"/>
    <b v="1"/>
    <b v="0"/>
    <b v="1"/>
    <x v="0"/>
    <s v="Software Engineer"/>
    <n v="7"/>
    <x v="4"/>
    <n v="30.605766981857059"/>
    <b v="1"/>
    <b v="1"/>
    <s v="Childbirth"/>
    <s v="Recovered"/>
    <b v="1"/>
    <s v="UnitedHealthcare"/>
    <b v="0"/>
  </r>
  <r>
    <s v="PID0932"/>
    <s v="Elderly"/>
    <s v="West"/>
    <s v="Maharashtra"/>
    <n v="32000"/>
    <n v="24113.32"/>
    <n v="67.5"/>
    <s v="Male"/>
    <s v="A+"/>
    <b v="0"/>
    <b v="1"/>
    <b v="1"/>
    <x v="0"/>
    <s v="Doctor"/>
    <n v="50"/>
    <x v="2"/>
    <n v="25.096668649613331"/>
    <b v="0"/>
    <b v="0"/>
    <s v="Stroke"/>
    <s v="Critical"/>
    <b v="1"/>
    <s v="Cigna"/>
    <b v="0"/>
  </r>
  <r>
    <s v="PID0933"/>
    <s v="Middle-aged"/>
    <s v="South"/>
    <s v="Tamil Nadu"/>
    <n v="16000"/>
    <n v="0"/>
    <n v="89.4"/>
    <s v="Male"/>
    <s v="B+"/>
    <b v="0"/>
    <b v="0"/>
    <b v="0"/>
    <x v="0"/>
    <s v="Software Engineer"/>
    <n v="9"/>
    <x v="4"/>
    <n v="30.573509797886533"/>
    <b v="1"/>
    <b v="1"/>
    <s v="Hypertension"/>
    <s v="Recovered"/>
    <b v="0"/>
    <n v="0"/>
    <b v="1"/>
  </r>
  <r>
    <s v="PID0934"/>
    <s v="Adult"/>
    <s v="South"/>
    <s v="Karnataka"/>
    <n v="90000"/>
    <n v="71308.7"/>
    <n v="82.7"/>
    <s v="Male"/>
    <s v="O-"/>
    <b v="0"/>
    <b v="0"/>
    <b v="1"/>
    <x v="0"/>
    <s v="Doctor"/>
    <n v="25"/>
    <x v="0"/>
    <n v="30.011612715923938"/>
    <b v="1"/>
    <b v="1"/>
    <s v="Hypertension"/>
    <s v="Ongoing Treatment"/>
    <b v="1"/>
    <s v="Medicare"/>
    <b v="0"/>
  </r>
  <r>
    <s v="PID0935"/>
    <s v="Middle-aged"/>
    <s v="West"/>
    <s v="Gujarat"/>
    <n v="18000"/>
    <n v="11953.2"/>
    <n v="98.4"/>
    <s v="Male"/>
    <s v="AB-"/>
    <b v="0"/>
    <b v="0"/>
    <b v="1"/>
    <x v="0"/>
    <s v="Manager"/>
    <n v="0"/>
    <x v="1"/>
    <n v="34.863945578231302"/>
    <b v="1"/>
    <b v="1"/>
    <s v="Cancer"/>
    <s v="Ongoing Treatment"/>
    <b v="1"/>
    <s v="Aetna"/>
    <b v="0"/>
  </r>
  <r>
    <s v="PID0936"/>
    <s v="Senior"/>
    <s v="South"/>
    <s v="Kerala"/>
    <n v="3000"/>
    <n v="2158.5299999999997"/>
    <n v="65"/>
    <s v="Male"/>
    <s v="A+"/>
    <b v="0"/>
    <b v="1"/>
    <b v="1"/>
    <x v="1"/>
    <s v="Teacher"/>
    <n v="12"/>
    <x v="0"/>
    <n v="26.709401709401707"/>
    <b v="0"/>
    <b v="0"/>
    <s v="Hypertension"/>
    <s v="Recovered"/>
    <b v="1"/>
    <s v="Cigna"/>
    <b v="0"/>
  </r>
  <r>
    <s v="PID0937"/>
    <s v="Middle-aged"/>
    <s v="East"/>
    <s v="West Bengal"/>
    <n v="45000"/>
    <n v="23279.82"/>
    <n v="71.3"/>
    <s v="Male"/>
    <s v="O-"/>
    <b v="0"/>
    <b v="1"/>
    <b v="1"/>
    <x v="0"/>
    <s v="Senior Executive"/>
    <n v="5"/>
    <x v="3"/>
    <n v="30.860457063711909"/>
    <b v="1"/>
    <b v="1"/>
    <s v="Appendicitis"/>
    <s v="Critical"/>
    <b v="1"/>
    <s v="UnitedHealthcare"/>
    <b v="1"/>
  </r>
  <r>
    <s v="PID0938"/>
    <s v="Adult"/>
    <s v="North"/>
    <s v="Punjab"/>
    <n v="240000"/>
    <n v="121635.36000000002"/>
    <n v="90.4"/>
    <s v="Female"/>
    <s v="A+"/>
    <b v="0"/>
    <b v="0"/>
    <b v="1"/>
    <x v="3"/>
    <s v="Professor"/>
    <n v="15"/>
    <x v="0"/>
    <n v="30.204818069430988"/>
    <b v="1"/>
    <b v="1"/>
    <s v="Fractured Leg"/>
    <s v="Critical"/>
    <b v="1"/>
    <s v="Cigna"/>
    <b v="0"/>
  </r>
  <r>
    <s v="PID0939"/>
    <s v="Adult"/>
    <s v="West"/>
    <s v="Gujarat"/>
    <n v="12000"/>
    <n v="9631.86"/>
    <n v="94.2"/>
    <s v="Male"/>
    <s v="AB-"/>
    <b v="1"/>
    <b v="0"/>
    <b v="1"/>
    <x v="0"/>
    <s v="Manager"/>
    <n v="20"/>
    <x v="0"/>
    <n v="34.184932501088696"/>
    <b v="1"/>
    <b v="1"/>
    <s v="Fractured Arm"/>
    <s v="Critical"/>
    <b v="1"/>
    <s v="Medicare"/>
    <b v="1"/>
  </r>
  <r>
    <s v="PID0940"/>
    <s v="Middle-aged"/>
    <s v="East"/>
    <s v="West Bengal"/>
    <n v="60000"/>
    <n v="51124"/>
    <n v="79.900000000000006"/>
    <s v="Male"/>
    <s v="A-"/>
    <b v="1"/>
    <b v="0"/>
    <b v="1"/>
    <x v="0"/>
    <s v="Senior Executive"/>
    <n v="5"/>
    <x v="3"/>
    <n v="32.415108117976388"/>
    <b v="1"/>
    <b v="1"/>
    <s v="Heart Disease"/>
    <s v="Ongoing Treatment"/>
    <b v="1"/>
    <s v="Cigna"/>
    <b v="1"/>
  </r>
  <r>
    <s v="PID0941"/>
    <s v="Middle-aged"/>
    <s v="North"/>
    <s v="Punjab"/>
    <n v="75000"/>
    <n v="39747.550000000003"/>
    <n v="66.599999999999994"/>
    <s v="Female"/>
    <s v="B-"/>
    <b v="0"/>
    <b v="0"/>
    <b v="1"/>
    <x v="2"/>
    <s v="Clerical Staff"/>
    <n v="20"/>
    <x v="0"/>
    <n v="23.880382946681486"/>
    <b v="0"/>
    <b v="0"/>
    <s v="Fractured Arm"/>
    <s v="Ongoing Treatment"/>
    <b v="1"/>
    <s v="Medicare"/>
    <b v="0"/>
  </r>
  <r>
    <s v="PID0942"/>
    <s v="Adult"/>
    <s v="East"/>
    <s v="West Bengal"/>
    <n v="4000"/>
    <n v="2011.16"/>
    <n v="92.8"/>
    <s v="Male"/>
    <s v="O+"/>
    <b v="1"/>
    <b v="0"/>
    <b v="1"/>
    <x v="1"/>
    <s v="Nurse"/>
    <n v="9"/>
    <x v="4"/>
    <n v="34.927923519891607"/>
    <b v="1"/>
    <b v="1"/>
    <s v="Respiratory Infection"/>
    <s v="Critical"/>
    <b v="1"/>
    <s v="Blue Cross"/>
    <b v="1"/>
  </r>
  <r>
    <s v="PID0943"/>
    <s v="Middle-aged"/>
    <s v="North"/>
    <s v="Uttar Pradesh"/>
    <n v="240000"/>
    <n v="0"/>
    <n v="50.1"/>
    <s v="Female"/>
    <s v="AB+"/>
    <b v="0"/>
    <b v="1"/>
    <b v="0"/>
    <x v="0"/>
    <s v="Senior Executive"/>
    <n v="2"/>
    <x v="1"/>
    <n v="20.586785009861931"/>
    <b v="0"/>
    <b v="0"/>
    <s v="Diabetes"/>
    <s v="Recovered"/>
    <b v="0"/>
    <n v="0"/>
    <b v="0"/>
  </r>
  <r>
    <s v="PID0944"/>
    <s v="Senior"/>
    <s v="West"/>
    <s v="Maharashtra"/>
    <n v="3000"/>
    <n v="2174.79"/>
    <n v="90.7"/>
    <s v="Male"/>
    <s v="A-"/>
    <b v="0"/>
    <b v="0"/>
    <b v="1"/>
    <x v="5"/>
    <s v="Unemployed"/>
    <n v="12"/>
    <x v="0"/>
    <n v="34.990933991744143"/>
    <b v="1"/>
    <b v="1"/>
    <s v="Fractured Arm"/>
    <s v="Ongoing Treatment"/>
    <b v="1"/>
    <s v="Cigna"/>
    <b v="0"/>
  </r>
  <r>
    <s v="PID0945"/>
    <s v="Adult"/>
    <s v="East"/>
    <s v="West Bengal"/>
    <n v="100"/>
    <n v="59.3"/>
    <n v="105.5"/>
    <s v="Female"/>
    <s v="O-"/>
    <b v="0"/>
    <b v="0"/>
    <b v="1"/>
    <x v="0"/>
    <s v="Software Engineer"/>
    <n v="2"/>
    <x v="1"/>
    <n v="33.674869928819938"/>
    <b v="1"/>
    <b v="1"/>
    <s v="Childbirth"/>
    <s v="Recovered"/>
    <b v="1"/>
    <s v="Aetna"/>
    <b v="0"/>
  </r>
  <r>
    <s v="PID0946"/>
    <s v="Middle-aged"/>
    <s v="North"/>
    <s v="Uttar Pradesh"/>
    <n v="500"/>
    <n v="429.54"/>
    <n v="78.8"/>
    <s v="Male"/>
    <s v="B-"/>
    <b v="0"/>
    <b v="0"/>
    <b v="1"/>
    <x v="3"/>
    <s v="Scientist"/>
    <n v="1"/>
    <x v="1"/>
    <n v="28.254867510488005"/>
    <b v="1"/>
    <b v="1"/>
    <s v="Heart Attack"/>
    <s v="Ongoing Treatment"/>
    <b v="1"/>
    <s v="Medicare"/>
    <b v="1"/>
  </r>
  <r>
    <s v="PID0947"/>
    <s v="Middle-aged"/>
    <s v="East"/>
    <s v="West Bengal"/>
    <n v="40000"/>
    <n v="29043.600000000002"/>
    <n v="69"/>
    <s v="Female"/>
    <s v="A+"/>
    <b v="0"/>
    <b v="0"/>
    <b v="1"/>
    <x v="2"/>
    <s v="Driver"/>
    <n v="3"/>
    <x v="3"/>
    <n v="26.291723822588015"/>
    <b v="0"/>
    <b v="0"/>
    <s v="Prostate Cancer"/>
    <s v="Ongoing Treatment"/>
    <b v="1"/>
    <s v="UnitedHealthcare"/>
    <b v="0"/>
  </r>
  <r>
    <s v="PID0948"/>
    <s v="Adult"/>
    <s v="South"/>
    <s v="Karnataka"/>
    <n v="3000"/>
    <n v="0"/>
    <n v="92"/>
    <s v="Male"/>
    <s v="A+"/>
    <b v="1"/>
    <b v="0"/>
    <b v="0"/>
    <x v="2"/>
    <s v="Driver"/>
    <n v="40"/>
    <x v="2"/>
    <n v="34.205829863176689"/>
    <b v="1"/>
    <b v="1"/>
    <s v="Cancer"/>
    <s v="Critical"/>
    <b v="0"/>
    <n v="0"/>
    <b v="1"/>
  </r>
  <r>
    <s v="PID0949"/>
    <s v="Middle-aged"/>
    <s v="West"/>
    <s v="Maharashtra"/>
    <n v="240000"/>
    <n v="167688.48000000001"/>
    <n v="78.5"/>
    <s v="Female"/>
    <s v="AB-"/>
    <b v="1"/>
    <b v="0"/>
    <b v="1"/>
    <x v="4"/>
    <s v="CEO"/>
    <n v="7"/>
    <x v="4"/>
    <n v="31.445281204935103"/>
    <b v="1"/>
    <b v="1"/>
    <s v="Kidney Stones"/>
    <s v="Critical"/>
    <b v="1"/>
    <s v="UnitedHealthcare"/>
    <b v="1"/>
  </r>
  <r>
    <s v="PID0950"/>
    <s v="Adult"/>
    <s v="South"/>
    <s v="Kerala"/>
    <n v="500"/>
    <n v="0"/>
    <n v="97.8"/>
    <s v="Male"/>
    <s v="A+"/>
    <b v="0"/>
    <b v="1"/>
    <b v="0"/>
    <x v="0"/>
    <s v="Manager"/>
    <n v="70"/>
    <x v="7"/>
    <n v="33.058409951325046"/>
    <b v="1"/>
    <b v="1"/>
    <s v="Respiratory Infection"/>
    <s v="Critical"/>
    <b v="0"/>
    <n v="0"/>
    <b v="1"/>
  </r>
  <r>
    <s v="PID0951"/>
    <s v="Middle-aged"/>
    <s v="East"/>
    <s v="West Bengal"/>
    <n v="21000"/>
    <n v="13389.46"/>
    <n v="71.5"/>
    <s v="Male"/>
    <s v="AB+"/>
    <b v="0"/>
    <b v="0"/>
    <b v="1"/>
    <x v="1"/>
    <s v="Nurse"/>
    <n v="5"/>
    <x v="3"/>
    <n v="26.583878643664491"/>
    <b v="0"/>
    <b v="0"/>
    <s v="Childbirth"/>
    <s v="Critical"/>
    <b v="1"/>
    <s v="Medicare"/>
    <b v="0"/>
  </r>
  <r>
    <s v="PID0952"/>
    <s v="Senior"/>
    <s v="West"/>
    <s v="Maharashtra"/>
    <n v="60000"/>
    <n v="36306.879999999997"/>
    <n v="77.2"/>
    <s v="Male"/>
    <s v="AB-"/>
    <b v="0"/>
    <b v="0"/>
    <b v="1"/>
    <x v="1"/>
    <s v="Engineer"/>
    <n v="12"/>
    <x v="0"/>
    <n v="32.133194588969822"/>
    <b v="1"/>
    <b v="1"/>
    <s v="Diabetes"/>
    <s v="Recovered"/>
    <b v="1"/>
    <s v="Blue Cross"/>
    <b v="1"/>
  </r>
  <r>
    <s v="PID0953"/>
    <s v="Middle-aged"/>
    <s v="West"/>
    <s v="Gujarat"/>
    <n v="3000"/>
    <n v="0"/>
    <n v="64.400000000000006"/>
    <s v="Female"/>
    <s v="O+"/>
    <b v="0"/>
    <b v="0"/>
    <b v="0"/>
    <x v="0"/>
    <s v="Manager"/>
    <n v="70"/>
    <x v="7"/>
    <n v="26.462853385930309"/>
    <b v="0"/>
    <b v="0"/>
    <s v="Osteoarthritis"/>
    <s v="Critical"/>
    <b v="0"/>
    <n v="0"/>
    <b v="0"/>
  </r>
  <r>
    <s v="PID0954"/>
    <s v="Middle-aged"/>
    <s v="West"/>
    <s v="Maharashtra"/>
    <n v="18000"/>
    <n v="0"/>
    <n v="68.900000000000006"/>
    <s v="Female"/>
    <s v="AB-"/>
    <b v="1"/>
    <b v="1"/>
    <b v="0"/>
    <x v="6"/>
    <s v="Unemployed"/>
    <n v="9"/>
    <x v="4"/>
    <n v="23.562805649601589"/>
    <b v="0"/>
    <b v="0"/>
    <s v="Appendicitis"/>
    <s v="Critical"/>
    <b v="0"/>
    <n v="0"/>
    <b v="0"/>
  </r>
  <r>
    <s v="PID0955"/>
    <s v="Adult"/>
    <s v="South"/>
    <s v="Karnataka"/>
    <n v="300000"/>
    <n v="261149.4"/>
    <n v="51.9"/>
    <s v="Male"/>
    <s v="O-"/>
    <b v="0"/>
    <b v="1"/>
    <b v="1"/>
    <x v="0"/>
    <s v="Manager"/>
    <n v="30"/>
    <x v="2"/>
    <n v="20.022375679950617"/>
    <b v="0"/>
    <b v="0"/>
    <s v="Cancer"/>
    <s v="Critical"/>
    <b v="1"/>
    <s v="Cigna"/>
    <b v="0"/>
  </r>
  <r>
    <s v="PID0956"/>
    <s v="Adult"/>
    <s v="South"/>
    <s v="Tamil Nadu"/>
    <n v="200"/>
    <n v="168.02"/>
    <n v="87"/>
    <s v="Female"/>
    <s v="O-"/>
    <b v="0"/>
    <b v="1"/>
    <b v="1"/>
    <x v="4"/>
    <s v="Professor"/>
    <n v="15"/>
    <x v="0"/>
    <n v="33.150434385002278"/>
    <b v="1"/>
    <b v="1"/>
    <s v="Diabetes"/>
    <s v="Recovered"/>
    <b v="1"/>
    <s v="Blue Cross"/>
    <b v="0"/>
  </r>
  <r>
    <s v="PID0957"/>
    <s v="Middle-aged"/>
    <s v="East"/>
    <s v="West Bengal"/>
    <n v="60000"/>
    <n v="33469.15"/>
    <n v="97.6"/>
    <s v="Female"/>
    <s v="AB+"/>
    <b v="0"/>
    <b v="1"/>
    <b v="1"/>
    <x v="4"/>
    <s v="Professor"/>
    <n v="3"/>
    <x v="3"/>
    <n v="32.610511543987435"/>
    <b v="1"/>
    <b v="1"/>
    <s v="Fractured Leg"/>
    <s v="Recovered"/>
    <b v="1"/>
    <s v="Aetna"/>
    <b v="0"/>
  </r>
  <r>
    <s v="PID0958"/>
    <s v="Adult"/>
    <s v="South"/>
    <s v="Karnataka"/>
    <n v="18000"/>
    <n v="0"/>
    <n v="85.4"/>
    <s v="Female"/>
    <s v="A+"/>
    <b v="0"/>
    <b v="0"/>
    <b v="0"/>
    <x v="3"/>
    <s v="Scientist"/>
    <n v="9"/>
    <x v="4"/>
    <n v="28.207160787422382"/>
    <b v="1"/>
    <b v="1"/>
    <s v="Respiratory Infection"/>
    <s v="Ongoing Treatment"/>
    <b v="0"/>
    <n v="0"/>
    <b v="1"/>
  </r>
  <r>
    <s v="PID0959"/>
    <s v="Adult"/>
    <s v="West"/>
    <s v="Maharashtra"/>
    <n v="250000"/>
    <n v="0"/>
    <n v="56.2"/>
    <s v="Male"/>
    <s v="O-"/>
    <b v="0"/>
    <b v="0"/>
    <b v="0"/>
    <x v="2"/>
    <s v="Retail Worker"/>
    <n v="20"/>
    <x v="0"/>
    <n v="21.953124999999996"/>
    <b v="0"/>
    <b v="0"/>
    <s v="Prostate Cancer"/>
    <s v="Recovered"/>
    <b v="0"/>
    <n v="0"/>
    <b v="0"/>
  </r>
  <r>
    <s v="PID0960"/>
    <s v="Adult"/>
    <s v="West"/>
    <s v="Maharashtra"/>
    <n v="2000"/>
    <n v="1221.58"/>
    <n v="60.3"/>
    <s v="Male"/>
    <s v="AB+"/>
    <b v="0"/>
    <b v="0"/>
    <b v="1"/>
    <x v="0"/>
    <s v="Doctor"/>
    <n v="70"/>
    <x v="7"/>
    <n v="22.41969066032124"/>
    <b v="0"/>
    <b v="0"/>
    <s v="Kidney Stones"/>
    <s v="Critical"/>
    <b v="1"/>
    <s v="UnitedHealthcare"/>
    <b v="0"/>
  </r>
  <r>
    <s v="PID0961"/>
    <s v="Adult"/>
    <s v="West"/>
    <s v="Gujarat"/>
    <n v="200000"/>
    <n v="175466.69999999998"/>
    <n v="83"/>
    <s v="Male"/>
    <s v="AB-"/>
    <b v="0"/>
    <b v="0"/>
    <b v="1"/>
    <x v="2"/>
    <s v="Clerical Staff"/>
    <n v="7"/>
    <x v="4"/>
    <n v="31.239414355075468"/>
    <b v="1"/>
    <b v="1"/>
    <s v="Stroke"/>
    <s v="Critical"/>
    <b v="1"/>
    <s v="UnitedHealthcare"/>
    <b v="0"/>
  </r>
  <r>
    <s v="PID0962"/>
    <s v="Adult"/>
    <s v="South"/>
    <s v="Karnataka"/>
    <n v="32000"/>
    <n v="24734.400000000001"/>
    <n v="101"/>
    <s v="Female"/>
    <s v="A-"/>
    <b v="0"/>
    <b v="0"/>
    <b v="1"/>
    <x v="0"/>
    <s v="Senior Executive"/>
    <n v="25"/>
    <x v="0"/>
    <n v="34.540542389111181"/>
    <b v="1"/>
    <b v="1"/>
    <s v="Appendicitis"/>
    <s v="Recovered"/>
    <b v="1"/>
    <s v="Cigna"/>
    <b v="1"/>
  </r>
  <r>
    <s v="PID0963"/>
    <s v="Senior"/>
    <s v="North"/>
    <s v="Punjab"/>
    <n v="18000"/>
    <n v="12295.349999999999"/>
    <n v="80.900000000000006"/>
    <s v="Male"/>
    <s v="B+"/>
    <b v="1"/>
    <b v="1"/>
    <b v="1"/>
    <x v="0"/>
    <s v="Senior Executive"/>
    <n v="20"/>
    <x v="0"/>
    <n v="30.449019534043437"/>
    <b v="1"/>
    <b v="1"/>
    <s v="Respiratory Infection"/>
    <s v="Ongoing Treatment"/>
    <b v="1"/>
    <s v="UnitedHealthcare"/>
    <b v="1"/>
  </r>
  <r>
    <s v="PID0964"/>
    <s v="Adult"/>
    <s v="North"/>
    <s v="Punjab"/>
    <n v="200000"/>
    <n v="101959.59999999999"/>
    <n v="61.8"/>
    <s v="Male"/>
    <s v="O+"/>
    <s v="No"/>
    <b v="1"/>
    <b v="1"/>
    <x v="0"/>
    <s v="Software Engineer"/>
    <n v="70"/>
    <x v="7"/>
    <n v="21.384083044982699"/>
    <b v="0"/>
    <b v="0"/>
    <s v="Childbirth"/>
    <s v="Recovered"/>
    <b v="1"/>
    <s v="Medicare"/>
    <b v="0"/>
  </r>
  <r>
    <s v="PID0965"/>
    <s v="Adult"/>
    <s v="South"/>
    <s v="Tamil Nadu"/>
    <n v="200000"/>
    <n v="134773.5"/>
    <n v="82.3"/>
    <s v="Male"/>
    <s v="A+"/>
    <b v="0"/>
    <b v="0"/>
    <b v="1"/>
    <x v="0"/>
    <s v="Senior Executive"/>
    <n v="3"/>
    <x v="3"/>
    <n v="29.159580498866216"/>
    <b v="1"/>
    <b v="1"/>
    <s v="Respiratory Infection"/>
    <s v="Ongoing Treatment"/>
    <b v="1"/>
    <s v="Medicare"/>
    <b v="1"/>
  </r>
  <r>
    <s v="PID0966"/>
    <s v="Middle-aged"/>
    <s v="South"/>
    <s v="Kerala"/>
    <n v="75000"/>
    <n v="52198.75"/>
    <n v="87.2"/>
    <s v="Male"/>
    <s v="B-"/>
    <b v="0"/>
    <b v="0"/>
    <b v="1"/>
    <x v="4"/>
    <s v="Scientist"/>
    <n v="40"/>
    <x v="2"/>
    <n v="30.531143867511645"/>
    <b v="1"/>
    <b v="1"/>
    <s v="Cancer"/>
    <s v="Critical"/>
    <b v="1"/>
    <s v="Cigna"/>
    <b v="1"/>
  </r>
  <r>
    <s v="PID0967"/>
    <s v="Middle-aged"/>
    <s v="East"/>
    <s v="West Bengal"/>
    <n v="32000"/>
    <n v="24839.56"/>
    <n v="85.2"/>
    <s v="Male"/>
    <s v="AB-"/>
    <b v="0"/>
    <b v="0"/>
    <b v="1"/>
    <x v="4"/>
    <s v="CEO"/>
    <n v="4"/>
    <x v="3"/>
    <n v="31.294765840220389"/>
    <b v="1"/>
    <b v="1"/>
    <s v="Heart Attack"/>
    <s v="Recovered"/>
    <b v="1"/>
    <s v="Aetna"/>
    <b v="1"/>
  </r>
  <r>
    <s v="PID0968"/>
    <s v="Adult"/>
    <s v="West"/>
    <s v="Maharashtra"/>
    <n v="90000"/>
    <n v="64257.700000000004"/>
    <n v="59.1"/>
    <s v="Female"/>
    <s v="AB-"/>
    <b v="1"/>
    <b v="0"/>
    <b v="1"/>
    <x v="1"/>
    <s v="Junior Executive"/>
    <n v="12"/>
    <x v="0"/>
    <n v="22.800046294510242"/>
    <b v="0"/>
    <b v="0"/>
    <s v="Prostate Cancer"/>
    <s v="Recovered"/>
    <b v="1"/>
    <s v="Blue Cross"/>
    <b v="0"/>
  </r>
  <r>
    <s v="PID0969"/>
    <s v="Middle-aged"/>
    <s v="North"/>
    <s v="Uttar Pradesh"/>
    <n v="12000"/>
    <n v="7562.2800000000007"/>
    <n v="82.4"/>
    <s v="Female"/>
    <s v="AB-"/>
    <b v="0"/>
    <b v="0"/>
    <b v="1"/>
    <x v="2"/>
    <s v="Driver"/>
    <n v="2"/>
    <x v="1"/>
    <n v="31.788897033293466"/>
    <b v="1"/>
    <b v="1"/>
    <s v="Respiratory Infection"/>
    <s v="Ongoing Treatment"/>
    <b v="1"/>
    <s v="Medicare"/>
    <b v="1"/>
  </r>
  <r>
    <s v="PID0970"/>
    <s v="Middle-aged"/>
    <s v="South"/>
    <s v="Kerala"/>
    <n v="30000"/>
    <n v="20021.16"/>
    <n v="86.2"/>
    <s v="Female"/>
    <s v="A+"/>
    <b v="0"/>
    <b v="0"/>
    <b v="1"/>
    <x v="0"/>
    <s v="Manager"/>
    <n v="120"/>
    <x v="6"/>
    <n v="33.254889857644379"/>
    <b v="1"/>
    <b v="1"/>
    <s v="Stroke"/>
    <s v="Ongoing Treatment"/>
    <b v="1"/>
    <s v="Blue Cross"/>
    <b v="1"/>
  </r>
  <r>
    <s v="PID0971"/>
    <s v="Middle-aged"/>
    <s v="West"/>
    <s v="Maharashtra"/>
    <n v="100"/>
    <n v="0"/>
    <n v="61.8"/>
    <s v="Male"/>
    <s v="B-"/>
    <b v="0"/>
    <b v="0"/>
    <b v="0"/>
    <x v="2"/>
    <s v="Driver"/>
    <n v="30"/>
    <x v="2"/>
    <n v="23.26019044751402"/>
    <b v="0"/>
    <b v="0"/>
    <s v="Appendicitis"/>
    <s v="Critical"/>
    <b v="0"/>
    <n v="0"/>
    <b v="0"/>
  </r>
  <r>
    <s v="PID0972"/>
    <s v="Middle-aged"/>
    <s v="West"/>
    <s v="Gujarat"/>
    <n v="18000"/>
    <n v="10170.93"/>
    <n v="55.9"/>
    <s v="Male"/>
    <s v="AB-"/>
    <b v="0"/>
    <b v="0"/>
    <b v="1"/>
    <x v="2"/>
    <s v="Retail Worker"/>
    <n v="30"/>
    <x v="2"/>
    <n v="23.267429760665969"/>
    <b v="0"/>
    <b v="0"/>
    <s v="Stroke"/>
    <s v="Ongoing Treatment"/>
    <b v="1"/>
    <s v="Medicare"/>
    <b v="0"/>
  </r>
  <r>
    <s v="PID0973"/>
    <s v="Adult"/>
    <s v="North"/>
    <s v="Punjab"/>
    <n v="21000"/>
    <n v="18861.990000000002"/>
    <n v="77.2"/>
    <s v="Female"/>
    <s v="A+"/>
    <b v="0"/>
    <b v="1"/>
    <b v="1"/>
    <x v="1"/>
    <s v="Junior Executive"/>
    <n v="15"/>
    <x v="0"/>
    <n v="28.015677166497316"/>
    <b v="1"/>
    <b v="1"/>
    <s v="Heart Disease"/>
    <s v="Critical"/>
    <b v="1"/>
    <s v="Aetna"/>
    <b v="1"/>
  </r>
  <r>
    <s v="PID0974"/>
    <s v="Adult"/>
    <s v="South"/>
    <s v="Kerala"/>
    <n v="500"/>
    <n v="429.74"/>
    <n v="70.7"/>
    <s v="Female"/>
    <s v="O-"/>
    <b v="1"/>
    <b v="0"/>
    <b v="1"/>
    <x v="2"/>
    <s v="Retail Worker"/>
    <n v="7"/>
    <x v="4"/>
    <n v="24.463667820069208"/>
    <b v="0"/>
    <b v="0"/>
    <s v="Osteoarthritis"/>
    <s v="Critical"/>
    <b v="1"/>
    <s v="Cigna"/>
    <b v="0"/>
  </r>
  <r>
    <s v="PID0975"/>
    <s v="Adult"/>
    <s v="East"/>
    <s v="West Bengal"/>
    <n v="12000"/>
    <n v="7510.34"/>
    <n v="91.6"/>
    <s v="Female"/>
    <s v="AB-"/>
    <b v="1"/>
    <b v="0"/>
    <b v="1"/>
    <x v="2"/>
    <s v="Clerical Staff"/>
    <n v="3"/>
    <x v="3"/>
    <n v="28.910491099608631"/>
    <b v="1"/>
    <b v="1"/>
    <s v="Fractured Leg"/>
    <s v="Critical"/>
    <b v="1"/>
    <s v="Blue Cross"/>
    <b v="1"/>
  </r>
  <r>
    <s v="PID0976"/>
    <s v="Adult"/>
    <s v="South"/>
    <s v="Tamil Nadu"/>
    <n v="12000"/>
    <n v="7631.0999999999995"/>
    <n v="84.2"/>
    <s v="Female"/>
    <s v="B-"/>
    <b v="1"/>
    <b v="1"/>
    <b v="1"/>
    <x v="0"/>
    <s v="Doctor"/>
    <n v="15"/>
    <x v="0"/>
    <n v="28.461330448891296"/>
    <b v="1"/>
    <b v="1"/>
    <s v="Respiratory Infection"/>
    <s v="Ongoing Treatment"/>
    <b v="1"/>
    <s v="Blue Cross"/>
    <b v="1"/>
  </r>
  <r>
    <s v="PID0977"/>
    <s v="Young Adult"/>
    <s v="South"/>
    <s v="Karnataka"/>
    <n v="18000"/>
    <n v="0"/>
    <n v="63.3"/>
    <s v="Female"/>
    <s v="B-"/>
    <b v="0"/>
    <b v="0"/>
    <b v="0"/>
    <x v="1"/>
    <s v="Engineer"/>
    <n v="9"/>
    <x v="4"/>
    <n v="22.697120728602673"/>
    <b v="0"/>
    <b v="0"/>
    <s v="Fractured Arm"/>
    <s v="Recovered"/>
    <b v="0"/>
    <n v="0"/>
    <b v="0"/>
  </r>
  <r>
    <s v="PID0978"/>
    <s v="Adult"/>
    <s v="North"/>
    <s v="Uttar Pradesh"/>
    <n v="36000"/>
    <n v="19800.36"/>
    <n v="89.3"/>
    <s v="Female"/>
    <s v="AB-"/>
    <b v="0"/>
    <b v="1"/>
    <b v="1"/>
    <x v="1"/>
    <s v="Junior Executive"/>
    <n v="4"/>
    <x v="3"/>
    <n v="33.20196311719215"/>
    <b v="1"/>
    <b v="1"/>
    <s v="Hypertension"/>
    <s v="Critical"/>
    <b v="1"/>
    <s v="Medicare"/>
    <b v="0"/>
  </r>
  <r>
    <s v="PID0979"/>
    <s v="Senior"/>
    <s v="North"/>
    <s v="Uttar Pradesh"/>
    <n v="16000"/>
    <n v="12863.76"/>
    <n v="96.5"/>
    <s v="Female"/>
    <s v="AB-"/>
    <b v="1"/>
    <b v="0"/>
    <b v="1"/>
    <x v="4"/>
    <s v="Professor"/>
    <n v="2"/>
    <x v="1"/>
    <n v="33.787332376317359"/>
    <b v="1"/>
    <b v="1"/>
    <s v="Prostate Cancer"/>
    <s v="Recovered"/>
    <b v="1"/>
    <s v="UnitedHealthcare"/>
    <b v="1"/>
  </r>
  <r>
    <s v="PID0980"/>
    <s v="Middle-aged"/>
    <s v="South"/>
    <s v="Karnataka"/>
    <n v="40000"/>
    <n v="22499"/>
    <n v="80.599999999999994"/>
    <s v="Female"/>
    <s v="B+"/>
    <b v="0"/>
    <b v="0"/>
    <b v="1"/>
    <x v="4"/>
    <s v="CEO"/>
    <n v="15"/>
    <x v="0"/>
    <n v="33.548387096774185"/>
    <b v="1"/>
    <b v="1"/>
    <s v="Stroke"/>
    <s v="Recovered"/>
    <b v="1"/>
    <s v="Medicare"/>
    <b v="1"/>
  </r>
  <r>
    <s v="PID0981"/>
    <s v="Adult"/>
    <s v="South"/>
    <s v="Karnataka"/>
    <n v="18000"/>
    <n v="9721.619999999999"/>
    <n v="67.900000000000006"/>
    <s v="Female"/>
    <s v="A+"/>
    <b v="0"/>
    <b v="0"/>
    <b v="1"/>
    <x v="5"/>
    <s v="Unemployed"/>
    <n v="5"/>
    <x v="3"/>
    <n v="23.49480968858132"/>
    <b v="0"/>
    <b v="0"/>
    <s v="Prostate Cancer"/>
    <s v="Critical"/>
    <b v="1"/>
    <s v="Medicare"/>
    <b v="0"/>
  </r>
  <r>
    <s v="PID0982"/>
    <s v="Middle-aged"/>
    <s v="South"/>
    <s v="Kerala"/>
    <n v="800"/>
    <n v="433.24"/>
    <n v="80.099999999999994"/>
    <s v="Female"/>
    <s v="B+"/>
    <b v="1"/>
    <b v="0"/>
    <b v="1"/>
    <x v="2"/>
    <s v="Clerical Staff"/>
    <n v="15"/>
    <x v="0"/>
    <n v="28.045236511326635"/>
    <b v="1"/>
    <b v="1"/>
    <s v="Heart Disease"/>
    <s v="Critical"/>
    <b v="1"/>
    <s v="UnitedHealthcare"/>
    <b v="1"/>
  </r>
  <r>
    <s v="PID0983"/>
    <s v="Senior"/>
    <s v="South"/>
    <s v="Kerala"/>
    <n v="240000"/>
    <n v="173836.79999999999"/>
    <n v="68.8"/>
    <s v="Female"/>
    <s v="AB+"/>
    <b v="1"/>
    <b v="0"/>
    <b v="1"/>
    <x v="0"/>
    <s v="Manager"/>
    <n v="25"/>
    <x v="0"/>
    <n v="28.270874424720574"/>
    <b v="1"/>
    <b v="1"/>
    <s v="Kidney Stones"/>
    <s v="Recovered"/>
    <b v="1"/>
    <s v="Cigna"/>
    <b v="1"/>
  </r>
  <r>
    <s v="PID0984"/>
    <s v="Elderly"/>
    <s v="West"/>
    <s v="Maharashtra"/>
    <n v="2000"/>
    <n v="0"/>
    <n v="62.1"/>
    <s v="Female"/>
    <s v="A-"/>
    <b v="0"/>
    <b v="0"/>
    <b v="0"/>
    <x v="1"/>
    <s v="Junior Executive"/>
    <n v="20"/>
    <x v="0"/>
    <n v="25.848074921956293"/>
    <b v="0"/>
    <b v="0"/>
    <s v="Cancer"/>
    <s v="Recovered"/>
    <b v="0"/>
    <n v="0"/>
    <b v="0"/>
  </r>
  <r>
    <s v="PID0985"/>
    <s v="Senior"/>
    <s v="West"/>
    <s v="Gujarat"/>
    <n v="240000"/>
    <n v="190077.84"/>
    <n v="70.2"/>
    <s v="Female"/>
    <s v="O-"/>
    <b v="0"/>
    <b v="0"/>
    <b v="1"/>
    <x v="1"/>
    <s v="Nurse"/>
    <n v="20"/>
    <x v="0"/>
    <n v="29.21956295525494"/>
    <b v="1"/>
    <b v="1"/>
    <s v="Respiratory Infection"/>
    <s v="Critical"/>
    <b v="1"/>
    <s v="Medicare"/>
    <b v="1"/>
  </r>
  <r>
    <s v="PID0986"/>
    <s v="Young Adult"/>
    <s v="South"/>
    <s v="Tamil Nadu"/>
    <n v="21000"/>
    <n v="17085.600000000002"/>
    <n v="78.2"/>
    <s v="Female"/>
    <s v="B-"/>
    <b v="0"/>
    <b v="1"/>
    <b v="1"/>
    <x v="1"/>
    <s v="Junior Executive"/>
    <n v="5"/>
    <x v="3"/>
    <n v="28.37857453912034"/>
    <b v="1"/>
    <b v="1"/>
    <s v="Respiratory Infection"/>
    <s v="Recovered"/>
    <b v="1"/>
    <s v="Blue Cross"/>
    <b v="1"/>
  </r>
  <r>
    <s v="PID0987"/>
    <s v="Adult"/>
    <s v="South"/>
    <s v="Tamil Nadu"/>
    <n v="18000"/>
    <n v="14608.14"/>
    <n v="83.8"/>
    <s v="Male"/>
    <s v="A+"/>
    <b v="0"/>
    <b v="0"/>
    <b v="1"/>
    <x v="2"/>
    <s v="Clerical Staff"/>
    <n v="30"/>
    <x v="2"/>
    <n v="26.448680722131041"/>
    <b v="0"/>
    <b v="0"/>
    <s v="Diabetes"/>
    <s v="Critical"/>
    <b v="1"/>
    <s v="Aetna"/>
    <b v="0"/>
  </r>
  <r>
    <s v="PID0988"/>
    <s v="Adult"/>
    <s v="South"/>
    <s v="Tamil Nadu"/>
    <n v="2000"/>
    <n v="1656.58"/>
    <n v="103.7"/>
    <s v="Female"/>
    <s v="A+"/>
    <b v="0"/>
    <b v="1"/>
    <b v="1"/>
    <x v="5"/>
    <s v="Farmer"/>
    <n v="200"/>
    <x v="6"/>
    <n v="34.251552384727177"/>
    <b v="1"/>
    <b v="1"/>
    <s v="Prostate Cancer"/>
    <s v="Critical"/>
    <b v="1"/>
    <s v="UnitedHealthcare"/>
    <b v="1"/>
  </r>
  <r>
    <s v="PID0989"/>
    <s v="Adult"/>
    <s v="South"/>
    <s v="Tamil Nadu"/>
    <n v="60000"/>
    <n v="53236.3"/>
    <n v="65.900000000000006"/>
    <s v="Female"/>
    <s v="AB+"/>
    <b v="1"/>
    <b v="0"/>
    <b v="1"/>
    <x v="2"/>
    <s v="Retail Worker"/>
    <n v="15"/>
    <x v="0"/>
    <n v="24.209774104683195"/>
    <b v="0"/>
    <b v="0"/>
    <s v="Childbirth"/>
    <s v="Recovered"/>
    <b v="1"/>
    <s v="Cigna"/>
    <s v="No"/>
  </r>
  <r>
    <s v="PID0990"/>
    <s v="Middle-aged"/>
    <s v="North"/>
    <s v="Uttar Pradesh"/>
    <n v="100"/>
    <n v="59.34"/>
    <n v="85.9"/>
    <s v="Male"/>
    <s v="A+"/>
    <b v="0"/>
    <b v="0"/>
    <b v="1"/>
    <x v="3"/>
    <s v="Scientist"/>
    <n v="2"/>
    <x v="1"/>
    <n v="30.07597773187214"/>
    <b v="1"/>
    <b v="1"/>
    <s v="Prostate Cancer"/>
    <s v="Recovered"/>
    <b v="1"/>
    <s v="UnitedHealthcare"/>
    <b v="0"/>
  </r>
  <r>
    <s v="PID0991"/>
    <s v="Middle-aged"/>
    <s v="South"/>
    <s v="Kerala"/>
    <n v="45000"/>
    <n v="37119.840000000004"/>
    <n v="79.900000000000006"/>
    <s v="Male"/>
    <s v="B+"/>
    <b v="0"/>
    <b v="1"/>
    <b v="1"/>
    <x v="0"/>
    <s v="Doctor"/>
    <n v="25"/>
    <x v="0"/>
    <n v="26.089795918367347"/>
    <b v="0"/>
    <b v="0"/>
    <s v="Hypertension"/>
    <s v="Recovered"/>
    <b v="1"/>
    <s v="Medicare"/>
    <b v="0"/>
  </r>
  <r>
    <s v="PID0992"/>
    <s v="Middle-aged"/>
    <s v="South"/>
    <s v="Tamil Nadu"/>
    <n v="75000"/>
    <n v="0"/>
    <n v="47.9"/>
    <s v="Female"/>
    <s v="O-"/>
    <b v="0"/>
    <b v="1"/>
    <b v="0"/>
    <x v="0"/>
    <s v="Software Engineer"/>
    <n v="12"/>
    <x v="0"/>
    <n v="20.462215387244221"/>
    <b v="0"/>
    <b v="0"/>
    <s v="Diabetes"/>
    <s v="Recovered"/>
    <b v="0"/>
    <n v="0"/>
    <b v="0"/>
  </r>
  <r>
    <s v="PID0993"/>
    <s v="Middle-aged"/>
    <s v="South"/>
    <s v="Karnataka"/>
    <n v="10000"/>
    <n v="6685.78"/>
    <n v="94.1"/>
    <s v="Male"/>
    <s v="B+"/>
    <b v="0"/>
    <b v="0"/>
    <b v="1"/>
    <x v="1"/>
    <s v="Teacher"/>
    <n v="5"/>
    <x v="3"/>
    <n v="33.744845638065186"/>
    <b v="1"/>
    <b v="1"/>
    <s v="Cancer"/>
    <s v="Critical"/>
    <b v="1"/>
    <s v="UnitedHealthcare"/>
    <b v="1"/>
  </r>
  <r>
    <s v="PID0994"/>
    <s v="Adult"/>
    <s v="North"/>
    <s v="Punjab"/>
    <n v="240000"/>
    <n v="0"/>
    <n v="60.8"/>
    <s v="Female"/>
    <s v="AB-"/>
    <b v="0"/>
    <b v="1"/>
    <b v="0"/>
    <x v="2"/>
    <s v="Driver"/>
    <n v="5"/>
    <x v="3"/>
    <n v="23.749999999999993"/>
    <b v="0"/>
    <b v="0"/>
    <s v="Hypertension"/>
    <s v="Ongoing Treatment"/>
    <b v="0"/>
    <n v="0"/>
    <b v="0"/>
  </r>
  <r>
    <s v="PID0995"/>
    <s v="Middle-aged"/>
    <s v="West"/>
    <s v="Maharashtra"/>
    <n v="90000"/>
    <n v="53937.700000000004"/>
    <n v="59"/>
    <s v="Male"/>
    <s v="AB+"/>
    <b v="0"/>
    <b v="0"/>
    <b v="1"/>
    <x v="1"/>
    <s v="Nurse"/>
    <n v="30"/>
    <x v="2"/>
    <n v="21.155294202015131"/>
    <b v="0"/>
    <b v="0"/>
    <s v="Fractured Arm"/>
    <s v="Critical"/>
    <b v="1"/>
    <s v="Cigna"/>
    <b v="0"/>
  </r>
  <r>
    <s v="PID0996"/>
    <s v="Adult"/>
    <s v="West"/>
    <s v="Gujarat"/>
    <n v="3000"/>
    <n v="2309.04"/>
    <n v="81.599999999999994"/>
    <s v="Male"/>
    <s v="AB+"/>
    <b v="0"/>
    <s v="No"/>
    <b v="1"/>
    <x v="1"/>
    <s v="Junior Executive"/>
    <n v="20"/>
    <x v="0"/>
    <n v="31.874999999999993"/>
    <b v="1"/>
    <b v="1"/>
    <s v="Allergic Reaction"/>
    <s v="Ongoing Treatment"/>
    <b v="1"/>
    <s v="Blue Cross"/>
    <b v="1"/>
  </r>
  <r>
    <s v="PID0997"/>
    <s v="Senior"/>
    <s v="South"/>
    <s v="Karnataka"/>
    <n v="200000"/>
    <n v="129857.09999999999"/>
    <n v="60.1"/>
    <s v="Female"/>
    <s v="B-"/>
    <b v="0"/>
    <b v="0"/>
    <b v="1"/>
    <x v="2"/>
    <s v="Clerical Staff"/>
    <n v="9"/>
    <x v="4"/>
    <n v="21.810132094643638"/>
    <b v="0"/>
    <b v="0"/>
    <s v="Kidney Stones"/>
    <s v="Critical"/>
    <b v="1"/>
    <s v="Cigna"/>
    <b v="0"/>
  </r>
  <r>
    <s v="PID0998"/>
    <s v="Adult"/>
    <s v="North"/>
    <s v="Uttar Pradesh"/>
    <n v="40000"/>
    <n v="22019.699999999997"/>
    <n v="97.6"/>
    <s v="Female"/>
    <s v="A-"/>
    <b v="0"/>
    <b v="1"/>
    <b v="1"/>
    <x v="0"/>
    <s v="Doctor"/>
    <n v="4"/>
    <x v="3"/>
    <n v="30.460971879779031"/>
    <b v="1"/>
    <b v="1"/>
    <s v="Stroke"/>
    <s v="Critical"/>
    <b v="1"/>
    <s v="Medicare"/>
    <b v="1"/>
  </r>
  <r>
    <s v="PID0999"/>
    <s v="Senior"/>
    <s v="North"/>
    <s v="Uttar Pradesh"/>
    <n v="12000"/>
    <n v="10652.34"/>
    <n v="74.5"/>
    <s v="Male"/>
    <s v="O-"/>
    <b v="0"/>
    <b v="1"/>
    <b v="1"/>
    <x v="0"/>
    <s v="Software Engineer"/>
    <n v="0.5"/>
    <x v="1"/>
    <n v="29.843053997756769"/>
    <b v="1"/>
    <b v="1"/>
    <s v="Heart Attack"/>
    <s v="Critical"/>
    <b v="1"/>
    <s v="Medicare"/>
    <b v="1"/>
  </r>
  <r>
    <s v="PID1000"/>
    <s v="Adult"/>
    <s v="West"/>
    <s v="Maharashtra"/>
    <n v="36000"/>
    <n v="0"/>
    <n v="63.2"/>
    <s v="Female"/>
    <s v="O-"/>
    <b v="0"/>
    <b v="0"/>
    <b v="0"/>
    <x v="1"/>
    <s v="Teacher"/>
    <n v="5"/>
    <x v="3"/>
    <n v="23.497917906008333"/>
    <b v="0"/>
    <b v="0"/>
    <s v="Appendicitis"/>
    <s v="Recovered"/>
    <b v="0"/>
    <n v="0"/>
    <b v="0"/>
  </r>
  <r>
    <m/>
    <m/>
    <m/>
    <m/>
    <m/>
    <m/>
    <m/>
    <m/>
    <m/>
    <m/>
    <m/>
    <m/>
    <x v="7"/>
    <m/>
    <m/>
    <x v="8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3A5376-1A28-4F8A-8D9B-E3086BAECE7A}" name="PivotTable3" cacheId="21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16:F22" firstHeaderRow="1" firstDataRow="1" firstDataCol="1"/>
  <pivotFields count="6">
    <pivotField compact="0" outline="0" showAll="0"/>
    <pivotField compact="0" outline="0" showAll="0"/>
    <pivotField axis="axisRow" compact="0" outline="0" showAll="0">
      <items count="6">
        <item x="3"/>
        <item x="2"/>
        <item x="0"/>
        <item x="1"/>
        <item x="4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Weight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FFC46C-7672-4090-8AC0-25CFFAE05B8A}" name="PivotTable10" cacheId="2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50:B55" firstHeaderRow="1" firstDataRow="1" firstDataCol="1"/>
  <pivotFields count="3">
    <pivotField dataField="1" compact="0" outline="0" showAll="0"/>
    <pivotField compact="0" outline="0" showAll="0"/>
    <pivotField axis="axisRow" compact="0" outline="0" showAll="0">
      <items count="6">
        <item x="3"/>
        <item x="2"/>
        <item x="0"/>
        <item x="1"/>
        <item h="1" x="4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atient Id" fld="0" subtotal="count" showDataAs="percentOfTotal" baseField="0" baseItem="0" numFmtId="1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7F6216-E344-4BA5-9265-7234D2CF1423}" name="PivotTable1" cacheId="21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F8" firstHeaderRow="1" firstDataRow="2" firstDataCol="1"/>
  <pivotFields count="4">
    <pivotField compact="0" outline="0" showAll="0"/>
    <pivotField axis="axisRow" compact="0" outline="0" showAll="0">
      <items count="7">
        <item x="2"/>
        <item x="3"/>
        <item x="0"/>
        <item x="1"/>
        <item x="4"/>
        <item h="1" x="5"/>
        <item t="default"/>
      </items>
    </pivotField>
    <pivotField axis="axisCol" compact="0" outline="0" showAll="0">
      <items count="6">
        <item x="3"/>
        <item x="2"/>
        <item x="0"/>
        <item x="1"/>
        <item x="4"/>
        <item t="default"/>
      </items>
    </pivotField>
    <pivotField dataField="1" compact="0" outline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otal Bill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718736-A50C-40C9-9E1B-FD4F16A208BC}" name="PivotTable9" cacheId="21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41:J47" firstHeaderRow="1" firstDataRow="2" firstDataCol="1"/>
  <pivotFields count="11">
    <pivotField compact="0" outline="0" showAll="0"/>
    <pivotField compact="0" outline="0" showAll="0"/>
    <pivotField axis="axisRow" compact="0" outline="0" showAll="0">
      <items count="6">
        <item x="3"/>
        <item x="2"/>
        <item x="0"/>
        <item x="1"/>
        <item h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4">
        <item x="1"/>
        <item x="0"/>
        <item x="2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Covered by insurance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2D1943-3FA1-4ACE-BB35-31CAF602E7D4}" name="PivotTable5" cacheId="21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H1:M11" firstHeaderRow="1" firstDataRow="2" firstDataCol="1"/>
  <pivotFields count="10">
    <pivotField dataField="1" compact="0" outline="0" showAll="0"/>
    <pivotField compact="0" outline="0" showAll="0"/>
    <pivotField axis="axisCol" compact="0" outline="0" showAll="0">
      <items count="6">
        <item x="3"/>
        <item x="2"/>
        <item x="0"/>
        <item x="1"/>
        <item h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x="3"/>
        <item x="5"/>
        <item x="1"/>
        <item x="6"/>
        <item x="7"/>
        <item x="2"/>
        <item x="4"/>
        <item x="0"/>
        <item x="8"/>
        <item t="default"/>
      </items>
    </pivotField>
    <pivotField compact="0" outline="0" showAll="0"/>
    <pivotField compact="0" outline="0" showAll="0"/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Patien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70F5C3-B27B-4668-AE5F-A2D64E0B58A9}" name="PivotTable11" cacheId="2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F50:G56" firstHeaderRow="1" firstDataRow="1" firstDataCol="1"/>
  <pivotFields count="12">
    <pivotField compact="0" outline="0" showAll="0"/>
    <pivotField axis="axisRow" compact="0" outline="0" showAll="0">
      <items count="7">
        <item x="2"/>
        <item x="3"/>
        <item x="0"/>
        <item x="1"/>
        <item x="4"/>
        <item h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Income" fld="11" subtotal="average" baseField="0" baseItem="0"/>
  </dataFields>
  <formats count="5">
    <format dxfId="160">
      <pivotArea outline="0" fieldPosition="0">
        <references count="1">
          <reference field="1" count="1" selected="0">
            <x v="1"/>
          </reference>
        </references>
      </pivotArea>
    </format>
    <format dxfId="161">
      <pivotArea outline="0" fieldPosition="0">
        <references count="1">
          <reference field="1" count="1" selected="0">
            <x v="0"/>
          </reference>
        </references>
      </pivotArea>
    </format>
    <format dxfId="162">
      <pivotArea outline="0" fieldPosition="0">
        <references count="1">
          <reference field="1" count="1" selected="0">
            <x v="2"/>
          </reference>
        </references>
      </pivotArea>
    </format>
    <format dxfId="163">
      <pivotArea outline="0" fieldPosition="0">
        <references count="1">
          <reference field="1" count="1" selected="0">
            <x v="3"/>
          </reference>
        </references>
      </pivotArea>
    </format>
    <format dxfId="164">
      <pivotArea outline="0" fieldPosition="0">
        <references count="1">
          <reference field="1" count="1" selected="0">
            <x v="4"/>
          </reference>
        </references>
      </pivotArea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879522-DC08-463F-944E-1656A77D63BE}" name="PivotTable6" cacheId="21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H14:N21" firstHeaderRow="1" firstDataRow="3" firstDataCol="1"/>
  <pivotFields count="10">
    <pivotField dataField="1" compact="0" outline="0" showAll="0"/>
    <pivotField compact="0" outline="0" showAll="0"/>
    <pivotField axis="axisRow" compact="0" outline="0" showAll="0">
      <items count="6">
        <item x="3"/>
        <item x="2"/>
        <item x="0"/>
        <item x="1"/>
        <item h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6">
        <item h="1" x="2"/>
        <item x="3"/>
        <item h="1" x="0"/>
        <item x="1"/>
        <item h="1" x="4"/>
        <item t="default"/>
      </items>
    </pivotField>
    <pivotField axis="axisCol" compact="0" outline="0" showAll="0">
      <items count="6">
        <item h="1" x="2"/>
        <item x="3"/>
        <item h="1" x="0"/>
        <item x="1"/>
        <item h="1" x="4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2">
    <field x="9"/>
    <field x="8"/>
  </colFields>
  <colItems count="6">
    <i>
      <x v="1"/>
      <x v="1"/>
    </i>
    <i t="default">
      <x v="1"/>
    </i>
    <i>
      <x v="3"/>
      <x v="1"/>
    </i>
    <i r="1">
      <x v="3"/>
    </i>
    <i t="default">
      <x v="3"/>
    </i>
    <i t="grand">
      <x/>
    </i>
  </colItems>
  <dataFields count="1">
    <dataField name="Count of Patien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3EB900-A202-4B1F-88FD-0877DFD7121C}" name="PivotTable2" cacheId="21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6:B22" firstHeaderRow="1" firstDataRow="1" firstDataCol="1"/>
  <pivotFields count="5">
    <pivotField compact="0" outline="0" showAll="0"/>
    <pivotField axis="axisRow" compact="0" outline="0" showAll="0">
      <items count="7">
        <item x="2"/>
        <item x="3"/>
        <item x="0"/>
        <item x="1"/>
        <item x="4"/>
        <item h="1" x="5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Insuranc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7886C3-C7FD-4902-BC83-EB3DAC255C68}" name="PivotTable4" cacheId="21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5:D31" firstHeaderRow="1" firstDataRow="2" firstDataCol="1"/>
  <pivotFields count="7">
    <pivotField compact="0" outline="0" showAll="0"/>
    <pivotField compact="0" outline="0" showAll="0"/>
    <pivotField axis="axisRow" compact="0" outline="0" showAll="0">
      <items count="6">
        <item x="3"/>
        <item x="2"/>
        <item x="0"/>
        <item x="1"/>
        <item x="4"/>
        <item t="default"/>
      </items>
    </pivotField>
    <pivotField compact="0" outline="0" showAll="0"/>
    <pivotField compact="0" outline="0" showAll="0"/>
    <pivotField compact="0" outline="0" showAll="0"/>
    <pivotField axis="axisCol" dataField="1" compact="0" outline="0" showAll="0">
      <items count="4">
        <item x="0"/>
        <item x="1"/>
        <item h="1" x="2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Gender" fld="6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6FECB4-22E1-48C4-9D94-A89675DF0529}" name="PivotTable7" cacheId="21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1:B46" firstHeaderRow="1" firstDataRow="1" firstDataCol="1"/>
  <pivotFields count="5">
    <pivotField compact="0" outline="0" showAll="0"/>
    <pivotField compact="0" outline="0" showAll="0"/>
    <pivotField axis="axisRow" compact="0" outline="0" showAll="0">
      <items count="6">
        <item x="3"/>
        <item x="2"/>
        <item x="0"/>
        <item x="1"/>
        <item h="1" x="4"/>
        <item t="default"/>
      </items>
    </pivotField>
    <pivotField compact="0" outline="0" showAll="0"/>
    <pivotField dataField="1" compact="0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Insuranc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02E275-3CC7-429A-8D4C-CEACCD773888}" name="PivotTable8" cacheId="21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41:E46" firstHeaderRow="1" firstDataRow="1" firstDataCol="1"/>
  <pivotFields count="4">
    <pivotField compact="0" outline="0" showAll="0"/>
    <pivotField compact="0" outline="0" showAll="0"/>
    <pivotField axis="axisRow" compact="0" outline="0" showAll="0">
      <items count="6">
        <item x="3"/>
        <item x="2"/>
        <item x="0"/>
        <item x="1"/>
        <item h="1" x="4"/>
        <item t="default"/>
      </items>
    </pivotField>
    <pivotField dataField="1" compact="0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Total Bill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DFF0DD-83C8-4551-B4DF-9A9CF5838D20}" name="PivotTable1" cacheId="21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D14" firstHeaderRow="0" firstDataRow="1" firstDataCol="2"/>
  <pivotFields count="23">
    <pivotField dataField="1"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4" outline="0" showAll="0"/>
    <pivotField compact="0" outline="0" showAll="0"/>
    <pivotField compact="0" outline="0" showAll="0">
      <items count="23">
        <item x="17"/>
        <item x="12"/>
        <item x="19"/>
        <item x="5"/>
        <item x="2"/>
        <item x="18"/>
        <item x="3"/>
        <item x="14"/>
        <item x="9"/>
        <item h="1" x="8"/>
        <item h="1" x="11"/>
        <item h="1" x="6"/>
        <item h="1" x="13"/>
        <item h="1" x="0"/>
        <item h="1" x="15"/>
        <item h="1" x="10"/>
        <item h="1" x="21"/>
        <item h="1" x="7"/>
        <item h="1" x="16"/>
        <item h="1" x="1"/>
        <item h="1" x="20"/>
        <item h="1" x="4"/>
        <item t="default"/>
      </items>
    </pivotField>
    <pivotField dataField="1" compact="0" outline="0" showAll="0"/>
    <pivotField compact="0" outline="0" showAll="0"/>
    <pivotField axis="axisRow"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9"/>
    <field x="2"/>
  </rowFields>
  <rowItems count="13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Income (LPA)" fld="7" subtotal="average" baseField="0" baseItem="0"/>
    <dataField name="Count of Patien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A55E5C-44BC-4783-A558-C3267EF708D1}" name="PivotTable5" cacheId="21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B30:F36" firstHeaderRow="1" firstDataRow="2" firstDataCol="1"/>
  <pivotFields count="17">
    <pivotField dataField="1" compact="0" outline="0" showAll="0"/>
    <pivotField compact="0" outline="0" showAll="0"/>
    <pivotField axis="axisRow" compact="0" outline="0" showAll="0">
      <items count="6">
        <item x="3"/>
        <item x="2"/>
        <item x="0"/>
        <item x="1"/>
        <item h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0"/>
        <item x="2"/>
        <item x="1"/>
        <item h="1" x="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dataFields count="1">
    <dataField name="Count of Patient Id" fld="0" subtotal="count" baseField="0" baseItem="0"/>
  </dataFields>
  <chartFormats count="2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30110A-2982-4BAC-9F64-8336252D2776}" name="PivotTable4" cacheId="21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J4:O21" firstHeaderRow="1" firstDataRow="2" firstDataCol="1"/>
  <pivotFields count="16">
    <pivotField dataField="1" compact="0" outline="0" showAll="0"/>
    <pivotField compact="0" outline="0" showAll="0"/>
    <pivotField axis="axisCol" compact="0" outline="0" showAll="0">
      <items count="6">
        <item x="3"/>
        <item x="2"/>
        <item x="0"/>
        <item x="1"/>
        <item h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7">
        <item x="12"/>
        <item x="4"/>
        <item x="14"/>
        <item x="6"/>
        <item x="13"/>
        <item x="5"/>
        <item x="0"/>
        <item x="3"/>
        <item x="11"/>
        <item x="7"/>
        <item x="10"/>
        <item x="9"/>
        <item x="1"/>
        <item x="8"/>
        <item x="2"/>
        <item h="1" x="15"/>
        <item t="default"/>
      </items>
    </pivotField>
  </pivotFields>
  <rowFields count="1">
    <field x="15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Patient Id" fld="0" subtotal="count" baseField="0" baseItem="0"/>
  </dataFields>
  <chartFormats count="36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8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9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9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4E2769-447E-4180-B401-F38ADD738C7C}" name="PivotTable7" cacheId="21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O34:R38" firstHeaderRow="1" firstDataRow="2" firstDataCol="1"/>
  <pivotFields count="26">
    <pivotField dataField="1" compact="0" outline="0" showAll="0"/>
    <pivotField compact="0" outline="0" showAll="0"/>
    <pivotField compact="0" outline="0" showAll="0">
      <items count="6">
        <item x="3"/>
        <item x="2"/>
        <item x="0"/>
        <item x="1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h="1" x="2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4">
        <item x="0"/>
        <item x="1"/>
        <item h="1" x="2"/>
        <item t="default"/>
      </items>
    </pivotField>
  </pivotFields>
  <rowFields count="1">
    <field x="21"/>
  </rowFields>
  <rowItems count="3">
    <i>
      <x/>
    </i>
    <i>
      <x v="1"/>
    </i>
    <i t="grand">
      <x/>
    </i>
  </rowItems>
  <colFields count="1">
    <field x="25"/>
  </colFields>
  <colItems count="3">
    <i>
      <x/>
    </i>
    <i>
      <x v="1"/>
    </i>
    <i t="grand">
      <x/>
    </i>
  </colItems>
  <dataFields count="1">
    <dataField name="Count of Patient Id" fld="0" subtotal="count" baseField="0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1471BC-17FB-437F-88C9-3DBFD6DCE6E5}" name="PivotTable1" cacheId="21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C2:AI9" firstHeaderRow="1" firstDataRow="3" firstDataCol="1"/>
  <pivotFields count="24">
    <pivotField dataField="1" compact="0" outline="0" showAll="0"/>
    <pivotField compact="0" outline="0" showAll="0"/>
    <pivotField axis="axisRow" compact="0" outline="0" showAll="0">
      <items count="6">
        <item x="3"/>
        <item x="2"/>
        <item x="0"/>
        <item x="1"/>
        <item h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0"/>
        <item x="1"/>
        <item h="1" x="2"/>
        <item t="default"/>
      </items>
    </pivotField>
    <pivotField compact="0" outline="0" showAll="0"/>
    <pivotField axis="axisCol" compact="0" outline="0" showAll="0">
      <items count="4">
        <item x="1"/>
        <item x="0"/>
        <item h="1" x="2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2">
    <field x="23"/>
    <field x="21"/>
  </colFields>
  <colItems count="6">
    <i>
      <x/>
      <x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Count of Patient Id" fld="0" subtotal="count" baseField="0" baseItem="0"/>
  </dataFields>
  <chartFormats count="29">
    <chartFormat chart="0" format="0" series="1">
      <pivotArea type="data" outline="0" fieldPosition="0">
        <references count="3">
          <reference field="4294967294" count="1" selected="0">
            <x v="0"/>
          </reference>
          <reference field="21" count="1" selected="0">
            <x v="0"/>
          </reference>
          <reference field="23" count="1" selected="0">
            <x v="0"/>
          </reference>
        </references>
      </pivotArea>
    </chartFormat>
    <chartFormat chart="0" format="1" series="1">
      <pivotArea type="data" outline="0" fieldPosition="0">
        <references count="3">
          <reference field="4294967294" count="1" selected="0">
            <x v="0"/>
          </reference>
          <reference field="21" count="1" selected="0">
            <x v="0"/>
          </reference>
          <reference field="23" count="1" selected="0">
            <x v="1"/>
          </reference>
        </references>
      </pivotArea>
    </chartFormat>
    <chartFormat chart="0" format="2" series="1">
      <pivotArea type="data" outline="0" fieldPosition="0">
        <references count="3">
          <reference field="4294967294" count="1" selected="0">
            <x v="0"/>
          </reference>
          <reference field="21" count="1" selected="0">
            <x v="1"/>
          </reference>
          <reference field="23" count="1" selected="0">
            <x v="1"/>
          </reference>
        </references>
      </pivotArea>
    </chartFormat>
    <chartFormat chart="0" format="3" series="1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21" count="1" selected="0">
            <x v="0"/>
          </reference>
          <reference field="23" count="1" selected="0">
            <x v="0"/>
          </reference>
        </references>
      </pivotArea>
    </chartFormat>
    <chartFormat chart="0" format="4" series="1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21" count="1" selected="0">
            <x v="0"/>
          </reference>
          <reference field="23" count="1" selected="0">
            <x v="1"/>
          </reference>
        </references>
      </pivotArea>
    </chartFormat>
    <chartFormat chart="0" format="5" series="1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21" count="1" selected="0">
            <x v="0"/>
          </reference>
          <reference field="23" count="1" selected="0">
            <x v="1"/>
          </reference>
        </references>
      </pivotArea>
    </chartFormat>
    <chartFormat chart="0" format="6" series="1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21" count="1" selected="0">
            <x v="0"/>
          </reference>
          <reference field="23" count="1" selected="0">
            <x v="1"/>
          </reference>
        </references>
      </pivotArea>
    </chartFormat>
    <chartFormat chart="0" format="7" series="1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21" count="1" selected="0">
            <x v="0"/>
          </reference>
          <reference field="23" count="1" selected="0">
            <x v="1"/>
          </reference>
        </references>
      </pivotArea>
    </chartFormat>
    <chartFormat chart="0" format="8" series="1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21" count="1" selected="0">
            <x v="1"/>
          </reference>
          <reference field="23" count="1" selected="0">
            <x v="1"/>
          </reference>
        </references>
      </pivotArea>
    </chartFormat>
    <chartFormat chart="0" format="9" series="1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21" count="1" selected="0">
            <x v="1"/>
          </reference>
          <reference field="23" count="1" selected="0">
            <x v="1"/>
          </reference>
        </references>
      </pivotArea>
    </chartFormat>
    <chartFormat chart="0" format="10" series="1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21" count="1" selected="0">
            <x v="1"/>
          </reference>
          <reference field="23" count="1" selected="0">
            <x v="1"/>
          </reference>
        </references>
      </pivotArea>
    </chartFormat>
    <chartFormat chart="0" format="11" series="1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21" count="1" selected="0">
            <x v="1"/>
          </reference>
          <reference field="23" count="1" selected="0">
            <x v="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1" format="14" series="1">
      <pivotArea type="data" outline="0" fieldPosition="0">
        <references count="3">
          <reference field="4294967294" count="1" selected="0">
            <x v="0"/>
          </reference>
          <reference field="21" count="1" selected="0">
            <x v="0"/>
          </reference>
          <reference field="23" count="1" selected="0">
            <x v="0"/>
          </reference>
        </references>
      </pivotArea>
    </chartFormat>
    <chartFormat chart="1" format="15" series="1">
      <pivotArea type="data" outline="0" fieldPosition="0">
        <references count="3">
          <reference field="4294967294" count="1" selected="0">
            <x v="0"/>
          </reference>
          <reference field="21" count="1" selected="0">
            <x v="0"/>
          </reference>
          <reference field="23" count="1" selected="0">
            <x v="1"/>
          </reference>
        </references>
      </pivotArea>
    </chartFormat>
    <chartFormat chart="1" format="16" series="1">
      <pivotArea type="data" outline="0" fieldPosition="0">
        <references count="3">
          <reference field="4294967294" count="1" selected="0">
            <x v="0"/>
          </reference>
          <reference field="21" count="1" selected="0">
            <x v="1"/>
          </reference>
          <reference field="23" count="1" selected="0">
            <x v="1"/>
          </reference>
        </references>
      </pivotArea>
    </chartFormat>
    <chartFormat chart="2" format="17" series="1">
      <pivotArea type="data" outline="0" fieldPosition="0">
        <references count="3">
          <reference field="4294967294" count="1" selected="0">
            <x v="0"/>
          </reference>
          <reference field="21" count="1" selected="0">
            <x v="0"/>
          </reference>
          <reference field="23" count="1" selected="0">
            <x v="0"/>
          </reference>
        </references>
      </pivotArea>
    </chartFormat>
    <chartFormat chart="2" format="18" series="1">
      <pivotArea type="data" outline="0" fieldPosition="0">
        <references count="3">
          <reference field="4294967294" count="1" selected="0">
            <x v="0"/>
          </reference>
          <reference field="21" count="1" selected="0">
            <x v="0"/>
          </reference>
          <reference field="23" count="1" selected="0">
            <x v="1"/>
          </reference>
        </references>
      </pivotArea>
    </chartFormat>
    <chartFormat chart="2" format="19" series="1">
      <pivotArea type="data" outline="0" fieldPosition="0">
        <references count="3">
          <reference field="4294967294" count="1" selected="0">
            <x v="0"/>
          </reference>
          <reference field="21" count="1" selected="0">
            <x v="1"/>
          </reference>
          <reference field="23" count="1" selected="0">
            <x v="1"/>
          </reference>
        </references>
      </pivotArea>
    </chartFormat>
    <chartFormat chart="3" format="14" series="1">
      <pivotArea type="data" outline="0" fieldPosition="0">
        <references count="3">
          <reference field="4294967294" count="1" selected="0">
            <x v="0"/>
          </reference>
          <reference field="21" count="1" selected="0">
            <x v="0"/>
          </reference>
          <reference field="23" count="1" selected="0">
            <x v="0"/>
          </reference>
        </references>
      </pivotArea>
    </chartFormat>
    <chartFormat chart="3" format="15" series="1">
      <pivotArea type="data" outline="0" fieldPosition="0">
        <references count="3">
          <reference field="4294967294" count="1" selected="0">
            <x v="0"/>
          </reference>
          <reference field="21" count="1" selected="0">
            <x v="0"/>
          </reference>
          <reference field="23" count="1" selected="0">
            <x v="1"/>
          </reference>
        </references>
      </pivotArea>
    </chartFormat>
    <chartFormat chart="3" format="16" series="1">
      <pivotArea type="data" outline="0" fieldPosition="0">
        <references count="3">
          <reference field="4294967294" count="1" selected="0">
            <x v="0"/>
          </reference>
          <reference field="21" count="1" selected="0">
            <x v="1"/>
          </reference>
          <reference field="23" count="1" selected="0">
            <x v="1"/>
          </reference>
        </references>
      </pivotArea>
    </chartFormat>
    <chartFormat chart="4" format="17" series="1">
      <pivotArea type="data" outline="0" fieldPosition="0">
        <references count="3">
          <reference field="4294967294" count="1" selected="0">
            <x v="0"/>
          </reference>
          <reference field="21" count="1" selected="0">
            <x v="0"/>
          </reference>
          <reference field="23" count="1" selected="0">
            <x v="0"/>
          </reference>
        </references>
      </pivotArea>
    </chartFormat>
    <chartFormat chart="4" format="18" series="1">
      <pivotArea type="data" outline="0" fieldPosition="0">
        <references count="3">
          <reference field="4294967294" count="1" selected="0">
            <x v="0"/>
          </reference>
          <reference field="21" count="1" selected="0">
            <x v="0"/>
          </reference>
          <reference field="23" count="1" selected="0">
            <x v="1"/>
          </reference>
        </references>
      </pivotArea>
    </chartFormat>
    <chartFormat chart="4" format="19" series="1">
      <pivotArea type="data" outline="0" fieldPosition="0">
        <references count="3">
          <reference field="4294967294" count="1" selected="0">
            <x v="0"/>
          </reference>
          <reference field="21" count="1" selected="0">
            <x v="1"/>
          </reference>
          <reference field="23" count="1" selected="0">
            <x v="1"/>
          </reference>
        </references>
      </pivotArea>
    </chartFormat>
    <chartFormat chart="5" format="20" series="1">
      <pivotArea type="data" outline="0" fieldPosition="0">
        <references count="3">
          <reference field="4294967294" count="1" selected="0">
            <x v="0"/>
          </reference>
          <reference field="21" count="1" selected="0">
            <x v="0"/>
          </reference>
          <reference field="23" count="1" selected="0">
            <x v="0"/>
          </reference>
        </references>
      </pivotArea>
    </chartFormat>
    <chartFormat chart="5" format="21" series="1">
      <pivotArea type="data" outline="0" fieldPosition="0">
        <references count="3">
          <reference field="4294967294" count="1" selected="0">
            <x v="0"/>
          </reference>
          <reference field="21" count="1" selected="0">
            <x v="0"/>
          </reference>
          <reference field="23" count="1" selected="0">
            <x v="1"/>
          </reference>
        </references>
      </pivotArea>
    </chartFormat>
    <chartFormat chart="5" format="22" series="1">
      <pivotArea type="data" outline="0" fieldPosition="0">
        <references count="3">
          <reference field="4294967294" count="1" selected="0">
            <x v="0"/>
          </reference>
          <reference field="21" count="1" selected="0">
            <x v="1"/>
          </reference>
          <reference field="2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BAAFCA-F7BA-4521-833E-844DEBB8528E}" name="PivotTable3" cacheId="2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B4:E10" firstHeaderRow="1" firstDataRow="2" firstDataCol="1"/>
  <pivotFields count="15">
    <pivotField compact="0" outline="0" showAll="0"/>
    <pivotField compact="0" outline="0" showAll="0"/>
    <pivotField axis="axisRow" compact="0" outline="0" showAll="0">
      <items count="6">
        <item x="3"/>
        <item x="2"/>
        <item x="0"/>
        <item x="1"/>
        <item h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Col" compact="0" outline="0" showAll="0">
      <items count="4">
        <item x="1"/>
        <item x="0"/>
        <item x="2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Average of BMI" fld="12" subtotal="average" baseField="0" baseItem="0" numFmtId="2"/>
  </dataFields>
  <formats count="10">
    <format dxfId="150">
      <pivotArea type="all" dataOnly="0" outline="0" fieldPosition="0"/>
    </format>
    <format dxfId="151">
      <pivotArea outline="0" collapsedLevelsAreSubtotals="1" fieldPosition="0"/>
    </format>
    <format dxfId="152">
      <pivotArea type="origin" dataOnly="0" labelOnly="1" outline="0" fieldPosition="0"/>
    </format>
    <format dxfId="153">
      <pivotArea field="14" type="button" dataOnly="0" labelOnly="1" outline="0" axis="axisCol" fieldPosition="0"/>
    </format>
    <format dxfId="154">
      <pivotArea type="topRight" dataOnly="0" labelOnly="1" outline="0" fieldPosition="0"/>
    </format>
    <format dxfId="155">
      <pivotArea field="2" type="button" dataOnly="0" labelOnly="1" outline="0" axis="axisRow" fieldPosition="0"/>
    </format>
    <format dxfId="156">
      <pivotArea dataOnly="0" labelOnly="1" outline="0" fieldPosition="0">
        <references count="1">
          <reference field="2" count="0"/>
        </references>
      </pivotArea>
    </format>
    <format dxfId="157">
      <pivotArea dataOnly="0" labelOnly="1" grandRow="1" outline="0" fieldPosition="0"/>
    </format>
    <format dxfId="158">
      <pivotArea dataOnly="0" labelOnly="1" outline="0" fieldPosition="0">
        <references count="1">
          <reference field="14" count="2">
            <x v="0"/>
            <x v="1"/>
          </reference>
        </references>
      </pivotArea>
    </format>
    <format dxfId="159">
      <pivotArea dataOnly="0" labelOnly="1" grandCol="1" outline="0" fieldPosition="0"/>
    </format>
  </formats>
  <chartFormats count="2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2" format="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2" format="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78BCCA-90E7-4C52-8545-E214FA11173D}" name="PivotTable7" cacheId="2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J1:M7" firstHeaderRow="1" firstDataRow="2" firstDataCol="1"/>
  <pivotFields count="12">
    <pivotField compact="0" outline="0" showAll="0"/>
    <pivotField compact="0" outline="0" showAll="0"/>
    <pivotField axis="axisRow" compact="0" outline="0" showAll="0">
      <items count="6">
        <item x="3"/>
        <item x="2"/>
        <item x="0"/>
        <item x="1"/>
        <item h="1" x="4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4">
        <item x="0"/>
        <item x="1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Average of Income" fld="11" subtotal="average" baseField="0" baseItem="0"/>
  </dataFields>
  <formats count="3">
    <format dxfId="147">
      <pivotArea outline="0" fieldPosition="0">
        <references count="1">
          <reference field="6" count="0" selected="0"/>
        </references>
      </pivotArea>
    </format>
    <format dxfId="148">
      <pivotArea grandRow="1" outline="0" collapsedLevelsAreSubtotals="1" fieldPosition="0"/>
    </format>
    <format dxfId="149">
      <pivotArea field="2" grandCol="1" outline="0" axis="axisRow" fieldPosition="0">
        <references count="1">
          <reference field="2" count="0" selected="0"/>
        </references>
      </pivotArea>
    </format>
  </formats>
  <chartFormats count="18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8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8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9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9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5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5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7754D8-9681-4532-84A2-8022DF99B8C1}" name="PivotTable1" cacheId="21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29:G39" firstHeaderRow="1" firstDataRow="2" firstDataCol="1"/>
  <pivotFields count="13">
    <pivotField dataField="1" compact="0" outline="0" showAll="0"/>
    <pivotField axis="axisCol" compact="0" outline="0" showAll="0">
      <items count="7">
        <item x="2"/>
        <item x="3"/>
        <item x="0"/>
        <item x="1"/>
        <item x="4"/>
        <item h="1" x="5"/>
        <item t="default"/>
      </items>
    </pivotField>
    <pivotField compact="0" outline="0" showAll="0">
      <items count="6">
        <item x="3"/>
        <item x="2"/>
        <item x="0"/>
        <item x="1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x="7"/>
        <item x="3"/>
        <item x="4"/>
        <item x="0"/>
        <item x="5"/>
        <item x="2"/>
        <item x="6"/>
        <item x="1"/>
        <item h="1" x="8"/>
        <item t="default"/>
      </items>
    </pivotField>
  </pivotFields>
  <rowFields count="1">
    <field x="1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Patient Id" fld="0" subtotal="count" baseField="0" baseItem="0"/>
  </dataFields>
  <chartFormats count="3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E4E3B2-3BB2-4B43-AFDF-34E9F318BFE7}" name="PivotTable6" cacheId="2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:F8" firstHeaderRow="1" firstDataRow="2" firstDataCol="1"/>
  <pivotFields count="12">
    <pivotField compact="0" outline="0" showAll="0"/>
    <pivotField axis="axisRow" compact="0" outline="0" showAll="0">
      <items count="7">
        <item x="2"/>
        <item x="3"/>
        <item x="0"/>
        <item x="1"/>
        <item x="4"/>
        <item h="1" x="5"/>
        <item t="default"/>
      </items>
    </pivotField>
    <pivotField axis="axisCol" compact="0" outline="0" showAll="0">
      <items count="6">
        <item x="3"/>
        <item x="2"/>
        <item x="0"/>
        <item x="1"/>
        <item h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27">
        <item x="9"/>
        <item x="16"/>
        <item x="11"/>
        <item x="2"/>
        <item x="5"/>
        <item x="7"/>
        <item x="13"/>
        <item x="6"/>
        <item x="12"/>
        <item x="24"/>
        <item x="8"/>
        <item x="1"/>
        <item x="0"/>
        <item x="10"/>
        <item x="4"/>
        <item x="3"/>
        <item x="15"/>
        <item x="19"/>
        <item x="20"/>
        <item x="21"/>
        <item x="18"/>
        <item x="17"/>
        <item x="22"/>
        <item x="14"/>
        <item x="23"/>
        <item x="25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Income" fld="11" subtotal="average" baseField="0" baseItem="0"/>
  </dataFields>
  <formats count="2">
    <format dxfId="145">
      <pivotArea outline="0" fieldPosition="0">
        <references count="1">
          <reference field="1" count="0" selected="0"/>
        </references>
      </pivotArea>
    </format>
    <format dxfId="146">
      <pivotArea grandRow="1" outline="0" collapsedLevelsAreSubtotals="1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C9B879-FF84-447D-8A4D-E6B5334A5755}" name="PivotTable4" cacheId="21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J24:N38" firstHeaderRow="1" firstDataRow="2" firstDataCol="2"/>
  <pivotFields count="9">
    <pivotField dataField="1" compact="0" outline="0" showAll="0"/>
    <pivotField compact="0" outline="0" showAll="0"/>
    <pivotField axis="axisRow" compact="0" outline="0" showAll="0">
      <items count="6">
        <item x="3"/>
        <item x="2"/>
        <item x="0"/>
        <item x="1"/>
        <item h="1" x="4"/>
        <item t="default"/>
      </items>
    </pivotField>
    <pivotField axis="axisRow" compact="0" outline="0" showAll="0">
      <items count="10">
        <item x="7"/>
        <item x="3"/>
        <item x="5"/>
        <item x="1"/>
        <item x="2"/>
        <item x="0"/>
        <item x="4"/>
        <item x="6"/>
        <item h="1" x="8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4">
        <item x="0"/>
        <item x="1"/>
        <item h="1" x="2"/>
        <item t="default"/>
      </items>
    </pivotField>
    <pivotField compact="0" outline="0" showAll="0"/>
  </pivotFields>
  <rowFields count="2">
    <field x="2"/>
    <field x="3"/>
  </rowFields>
  <rowItems count="13">
    <i>
      <x/>
      <x v="7"/>
    </i>
    <i t="default">
      <x/>
    </i>
    <i>
      <x v="1"/>
      <x v="4"/>
    </i>
    <i r="1">
      <x v="6"/>
    </i>
    <i t="default">
      <x v="1"/>
    </i>
    <i>
      <x v="2"/>
      <x v="1"/>
    </i>
    <i r="1">
      <x v="2"/>
    </i>
    <i r="1">
      <x v="5"/>
    </i>
    <i t="default">
      <x v="2"/>
    </i>
    <i>
      <x v="3"/>
      <x/>
    </i>
    <i r="1">
      <x v="3"/>
    </i>
    <i t="default">
      <x v="3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unt of Patient 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843375-2381-4A0D-90E8-DEE9AC500C22}" name="PivotTable2" cacheId="21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5">
  <location ref="A60:H74" firstHeaderRow="1" firstDataRow="2" firstDataCol="2"/>
  <pivotFields count="16">
    <pivotField compact="0" outline="0" showAll="0"/>
    <pivotField axis="axisCol" compact="0" outline="0" showAll="0">
      <items count="7">
        <item x="2"/>
        <item x="3"/>
        <item x="0"/>
        <item x="1"/>
        <item x="4"/>
        <item h="1" x="5"/>
        <item t="default"/>
      </items>
    </pivotField>
    <pivotField axis="axisRow" compact="0" outline="0" showAll="0">
      <items count="6">
        <item x="3"/>
        <item x="2"/>
        <item x="0"/>
        <item x="1"/>
        <item x="4"/>
        <item t="default"/>
      </items>
    </pivotField>
    <pivotField axis="axisRow" compact="0" outline="0" showAll="0">
      <items count="10">
        <item x="7"/>
        <item x="3"/>
        <item x="5"/>
        <item x="1"/>
        <item x="2"/>
        <item x="0"/>
        <item x="4"/>
        <item x="6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2">
    <field x="2"/>
    <field x="3"/>
  </rowFields>
  <rowItems count="13">
    <i>
      <x/>
      <x v="7"/>
    </i>
    <i t="default">
      <x/>
    </i>
    <i>
      <x v="1"/>
      <x v="4"/>
    </i>
    <i r="1">
      <x v="6"/>
    </i>
    <i t="default">
      <x v="1"/>
    </i>
    <i>
      <x v="2"/>
      <x v="1"/>
    </i>
    <i r="1">
      <x v="2"/>
    </i>
    <i r="1">
      <x v="5"/>
    </i>
    <i t="default">
      <x v="2"/>
    </i>
    <i>
      <x v="3"/>
      <x/>
    </i>
    <i r="1">
      <x v="3"/>
    </i>
    <i t="default">
      <x v="3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Income" fld="13" subtotal="average" baseField="0" baseItem="0" numFmtId="2"/>
  </dataFields>
  <formats count="1">
    <format dxfId="144">
      <pivotArea outline="0" collapsedLevelsAreSubtotals="1" fieldPosition="0"/>
    </format>
  </formats>
  <chartFormats count="7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8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9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2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2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2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3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3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3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4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4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4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971C53-522F-463F-B210-9D766D0E119C}" name="PivotTable8" cacheId="21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B1:E7" firstHeaderRow="1" firstDataRow="2" firstDataCol="1"/>
  <pivotFields count="18">
    <pivotField dataField="1" compact="0" outline="0" showAll="0"/>
    <pivotField compact="0" outline="0" showAll="0"/>
    <pivotField axis="axisRow" compact="0" outline="0" showAll="0">
      <items count="6">
        <item x="3"/>
        <item x="2"/>
        <item x="0"/>
        <item x="1"/>
        <item h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1"/>
        <item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Patient Id" fld="0" subtotal="count" showDataAs="percentOfTotal" baseField="0" baseItem="0" numFmtId="10"/>
  </dataField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C07E10-280E-4650-83A1-9A9904F64B8D}" name="PivotTable9" cacheId="21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H1:M8" firstHeaderRow="1" firstDataRow="2" firstDataCol="1"/>
  <pivotFields count="19">
    <pivotField dataField="1" compact="0" outline="0" showAll="0"/>
    <pivotField compact="0" outline="0" showAll="0"/>
    <pivotField axis="axisCol" compact="0" outline="0" showAll="0">
      <items count="6">
        <item x="3"/>
        <item x="2"/>
        <item x="0"/>
        <item x="1"/>
        <item h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h="1" x="1"/>
        <item x="2"/>
        <item x="0"/>
        <item x="3"/>
        <item x="4"/>
        <item x="5"/>
        <item h="1" x="6"/>
        <item t="default"/>
      </items>
    </pivotField>
  </pivotFields>
  <rowFields count="1">
    <field x="18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Patient Id" fld="0" subtotal="count" baseField="0" baseItem="0"/>
  </dataFields>
  <chartFormats count="5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5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" format="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8" count="1" selected="0">
            <x v="2"/>
          </reference>
        </references>
      </pivotArea>
    </chartFormat>
    <chartFormat chart="1" format="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8" count="1" selected="0">
            <x v="2"/>
          </reference>
        </references>
      </pivotArea>
    </chartFormat>
    <chartFormat chart="1" format="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8" count="1" selected="0">
            <x v="2"/>
          </reference>
        </references>
      </pivotArea>
    </chartFormat>
    <chartFormat chart="1" format="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8" count="1" selected="0">
            <x v="3"/>
          </reference>
        </references>
      </pivotArea>
    </chartFormat>
    <chartFormat chart="1" format="1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8" count="1" selected="0">
            <x v="3"/>
          </reference>
        </references>
      </pivotArea>
    </chartFormat>
    <chartFormat chart="1" format="1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8" count="1" selected="0">
            <x v="3"/>
          </reference>
        </references>
      </pivotArea>
    </chartFormat>
    <chartFormat chart="1" format="1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8" count="1" selected="0">
            <x v="3"/>
          </reference>
        </references>
      </pivotArea>
    </chartFormat>
    <chartFormat chart="1" format="1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8" count="1" selected="0">
            <x v="4"/>
          </reference>
        </references>
      </pivotArea>
    </chartFormat>
    <chartFormat chart="1" format="1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8" count="1" selected="0">
            <x v="4"/>
          </reference>
        </references>
      </pivotArea>
    </chartFormat>
    <chartFormat chart="1" format="1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8" count="1" selected="0">
            <x v="4"/>
          </reference>
        </references>
      </pivotArea>
    </chartFormat>
    <chartFormat chart="1" format="1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8" count="1" selected="0">
            <x v="4"/>
          </reference>
        </references>
      </pivotArea>
    </chartFormat>
    <chartFormat chart="1" format="1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8" count="1" selected="0">
            <x v="5"/>
          </reference>
        </references>
      </pivotArea>
    </chartFormat>
    <chartFormat chart="1" format="1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8" count="1" selected="0">
            <x v="5"/>
          </reference>
        </references>
      </pivotArea>
    </chartFormat>
    <chartFormat chart="1" format="1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8" count="1" selected="0">
            <x v="5"/>
          </reference>
        </references>
      </pivotArea>
    </chartFormat>
    <chartFormat chart="1" format="2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8" count="1" selected="0">
            <x v="5"/>
          </reference>
        </references>
      </pivotArea>
    </chartFormat>
    <chartFormat chart="1" format="2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8" count="1" selected="0">
            <x v="1"/>
          </reference>
        </references>
      </pivotArea>
    </chartFormat>
    <chartFormat chart="1" format="2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8" count="1" selected="0">
            <x v="1"/>
          </reference>
        </references>
      </pivotArea>
    </chartFormat>
    <chartFormat chart="1" format="2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8" count="1" selected="0">
            <x v="1"/>
          </reference>
        </references>
      </pivotArea>
    </chartFormat>
    <chartFormat chart="1" format="2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8" count="1" selected="0">
            <x v="1"/>
          </reference>
        </references>
      </pivotArea>
    </chartFormat>
    <chartFormat chart="1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3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3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3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3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8" format="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3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3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9" format="4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" format="4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4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9" format="4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C4506E-85C2-4DCF-9C4E-D70A07B110BD}" name="PivotTable11" cacheId="21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G1:K38" firstHeaderRow="1" firstDataRow="2" firstDataCol="2"/>
  <pivotFields count="20">
    <pivotField dataField="1" compact="0" outline="0" showAll="0"/>
    <pivotField compact="0" outline="0" showAll="0"/>
    <pivotField axis="axisRow" compact="0" outline="0" showAll="0">
      <items count="6">
        <item x="3"/>
        <item x="2"/>
        <item x="0"/>
        <item x="1"/>
        <item h="1" x="4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4">
        <item x="0"/>
        <item x="1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x="1"/>
        <item x="6"/>
        <item x="0"/>
        <item x="4"/>
        <item x="3"/>
        <item x="2"/>
        <item x="5"/>
        <item x="7"/>
        <item t="default"/>
      </items>
    </pivotField>
  </pivotFields>
  <rowFields count="2">
    <field x="19"/>
    <field x="2"/>
  </rowFields>
  <rowItems count="36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>
      <x v="4"/>
      <x/>
    </i>
    <i r="1">
      <x v="1"/>
    </i>
    <i r="1">
      <x v="2"/>
    </i>
    <i r="1">
      <x v="3"/>
    </i>
    <i t="default">
      <x v="4"/>
    </i>
    <i>
      <x v="5"/>
      <x/>
    </i>
    <i r="1">
      <x v="1"/>
    </i>
    <i r="1">
      <x v="2"/>
    </i>
    <i r="1">
      <x v="3"/>
    </i>
    <i t="default">
      <x v="5"/>
    </i>
    <i>
      <x v="6"/>
      <x/>
    </i>
    <i r="1">
      <x v="1"/>
    </i>
    <i r="1">
      <x v="2"/>
    </i>
    <i r="1">
      <x v="3"/>
    </i>
    <i t="default">
      <x v="6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Patient Id" fld="0" subtotal="count" baseField="0" baseItem="0"/>
  </dataFields>
  <chartFormats count="22"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0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1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0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1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0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1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6" count="1" selected="0">
            <x v="0"/>
          </reference>
        </references>
      </pivotArea>
    </chartFormat>
    <chartFormat chart="0" format="2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6" count="1" selected="0">
            <x v="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2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2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2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2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2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2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2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2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3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0AD396-7755-433F-9C7F-293B46EDAFAE}" name="PivotTable10" cacheId="21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A1:D10" firstHeaderRow="1" firstDataRow="2" firstDataCol="1"/>
  <pivotFields count="20">
    <pivotField dataField="1" compact="0" outline="0" showAll="0"/>
    <pivotField compact="0" outline="0" showAll="0"/>
    <pivotField compact="0" outline="0" showAll="0">
      <items count="6">
        <item x="3"/>
        <item x="2"/>
        <item x="0"/>
        <item x="1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1"/>
        <item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x="1"/>
        <item x="6"/>
        <item x="0"/>
        <item x="4"/>
        <item x="3"/>
        <item x="2"/>
        <item x="5"/>
        <item h="1" x="7"/>
        <item t="default"/>
      </items>
    </pivotField>
  </pivotFields>
  <rowFields count="1">
    <field x="1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Patient Id" fld="0" subtotal="count" baseField="0" baseItem="0"/>
  </dataFields>
  <chartFormats count="2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0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0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1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1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34687-3D73-4797-B900-DD47365B6563}" name="PivotTable2" cacheId="21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K2:AS12" firstHeaderRow="1" firstDataRow="2" firstDataCol="1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9">
        <item x="1"/>
        <item x="6"/>
        <item x="0"/>
        <item x="4"/>
        <item x="3"/>
        <item x="2"/>
        <item x="5"/>
        <item h="1" x="7"/>
        <item t="default"/>
      </items>
    </pivotField>
    <pivotField compact="0" outline="0" showAll="0"/>
    <pivotField compact="0" outline="0" showAll="0"/>
    <pivotField axis="axisRow" dataField="1" compact="0" outline="0" showAll="0">
      <items count="10">
        <item x="7"/>
        <item x="3"/>
        <item x="4"/>
        <item x="0"/>
        <item x="5"/>
        <item x="2"/>
        <item x="6"/>
        <item x="1"/>
        <item h="1"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Income Bracket" fld="15" subtotal="count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7A27B9-B2DF-4483-B88F-59C55B09EFB6}" name="PivotTable9" cacheId="21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Z3:AI10" firstHeaderRow="1" firstDataRow="2" firstDataCol="1" rowPageCount="1" colPageCount="1"/>
  <pivotFields count="16">
    <pivotField axis="axisPage" compact="0" outline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multipleItemSelectionAllowed="1" showAll="0" measureFilter="1">
      <items count="20">
        <item x="16"/>
        <item x="2"/>
        <item x="15"/>
        <item x="9"/>
        <item x="8"/>
        <item x="10"/>
        <item x="17"/>
        <item x="11"/>
        <item x="7"/>
        <item x="0"/>
        <item x="12"/>
        <item x="4"/>
        <item x="3"/>
        <item x="5"/>
        <item x="13"/>
        <item x="14"/>
        <item x="1"/>
        <item x="6"/>
        <item x="18"/>
        <item t="default"/>
      </items>
    </pivotField>
    <pivotField compact="0" outline="0" showAll="0"/>
    <pivotField axis="axisCol" dataField="1" compact="0" outline="0" showAll="0">
      <items count="10">
        <item x="7"/>
        <item x="3"/>
        <item x="4"/>
        <item x="0"/>
        <item x="5"/>
        <item x="2"/>
        <item x="6"/>
        <item x="1"/>
        <item h="1" x="8"/>
        <item t="default"/>
      </items>
    </pivotField>
    <pivotField compact="0" outline="0" showAll="0"/>
  </pivotFields>
  <rowFields count="1">
    <field x="12"/>
  </rowFields>
  <rowItems count="6">
    <i>
      <x v="3"/>
    </i>
    <i>
      <x v="7"/>
    </i>
    <i>
      <x v="9"/>
    </i>
    <i>
      <x v="14"/>
    </i>
    <i>
      <x v="15"/>
    </i>
    <i t="grand">
      <x/>
    </i>
  </rowItems>
  <colFields count="1">
    <field x="14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1">
    <pageField fld="0" hier="-1"/>
  </pageFields>
  <dataFields count="1">
    <dataField name="Count of Income Bracket" fld="14" subtotal="count" baseField="0" baseItem="0"/>
  </dataFields>
  <chartFormats count="5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7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7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7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4" format="2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4" format="2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4" format="2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chartFormat>
    <chartFormat chart="4" format="2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7"/>
          </reference>
        </references>
      </pivotArea>
    </chartFormat>
    <chartFormat chart="5" format="2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5" format="2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5" format="2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5" format="2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5" format="2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5" format="2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5" format="3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chartFormat>
    <chartFormat chart="5" format="3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7"/>
          </reference>
        </references>
      </pivotArea>
    </chartFormat>
    <chartFormat chart="6" format="3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6" format="3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6" format="3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6" format="3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6" format="3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6" format="3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6" format="3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chartFormat>
    <chartFormat chart="6" format="3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FA7F05-17DC-4F0D-978B-E6279DC99E54}" name="PivotTable6" cacheId="2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M25:U45" firstHeaderRow="1" firstDataRow="2" firstDataCol="1"/>
  <pivotFields count="23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9">
        <item x="1"/>
        <item x="6"/>
        <item x="0"/>
        <item x="4"/>
        <item x="3"/>
        <item x="2"/>
        <item x="5"/>
        <item h="1" x="7"/>
        <item t="default"/>
      </items>
    </pivotField>
    <pivotField axis="axisRow" compact="0" outline="0" showAll="0">
      <items count="20">
        <item x="16"/>
        <item x="2"/>
        <item x="15"/>
        <item x="9"/>
        <item x="8"/>
        <item x="10"/>
        <item x="17"/>
        <item x="11"/>
        <item x="7"/>
        <item x="0"/>
        <item x="12"/>
        <item x="4"/>
        <item x="3"/>
        <item x="5"/>
        <item x="13"/>
        <item x="14"/>
        <item x="1"/>
        <item x="6"/>
        <item h="1" x="18"/>
        <item t="default"/>
      </items>
    </pivotField>
  </pivotFields>
  <rowFields count="1">
    <field x="22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2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Patient Id" fld="0" subtotal="count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34892C-1830-4FF4-9DEA-014CF199FA17}" name="PivotTable3" cacheId="21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D72:K86" firstHeaderRow="1" firstDataRow="2" firstDataCol="2"/>
  <pivotFields count="16">
    <pivotField compact="0" outline="0" showAll="0"/>
    <pivotField axis="axisCol" compact="0" outline="0" showAll="0">
      <items count="7">
        <item x="2"/>
        <item x="3"/>
        <item x="0"/>
        <item x="1"/>
        <item x="4"/>
        <item h="1" x="5"/>
        <item t="default"/>
      </items>
    </pivotField>
    <pivotField axis="axisRow" compact="0" outline="0" showAll="0">
      <items count="6">
        <item x="3"/>
        <item x="2"/>
        <item x="0"/>
        <item x="1"/>
        <item x="4"/>
        <item t="default"/>
      </items>
    </pivotField>
    <pivotField axis="axisRow" compact="0" outline="0" showAll="0">
      <items count="10">
        <item x="7"/>
        <item x="3"/>
        <item x="5"/>
        <item x="1"/>
        <item x="2"/>
        <item x="0"/>
        <item x="4"/>
        <item x="6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2">
    <field x="2"/>
    <field x="3"/>
  </rowFields>
  <rowItems count="13">
    <i>
      <x/>
      <x v="7"/>
    </i>
    <i t="default">
      <x/>
    </i>
    <i>
      <x v="1"/>
      <x v="4"/>
    </i>
    <i r="1">
      <x v="6"/>
    </i>
    <i t="default">
      <x v="1"/>
    </i>
    <i>
      <x v="2"/>
      <x v="1"/>
    </i>
    <i r="1">
      <x v="2"/>
    </i>
    <i r="1">
      <x v="5"/>
    </i>
    <i t="default">
      <x v="2"/>
    </i>
    <i>
      <x v="3"/>
      <x/>
    </i>
    <i r="1">
      <x v="3"/>
    </i>
    <i t="default">
      <x v="3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Income" fld="13" subtotal="average" baseField="0" baseItem="0" numFmtId="2"/>
  </dataFields>
  <formats count="18">
    <format dxfId="126">
      <pivotArea outline="0" collapsedLevelsAreSubtotals="1" fieldPosition="0"/>
    </format>
    <format dxfId="127">
      <pivotArea type="origin" dataOnly="0" labelOnly="1" outline="0" fieldPosition="0"/>
    </format>
    <format dxfId="128">
      <pivotArea type="all" dataOnly="0" outline="0" fieldPosition="0"/>
    </format>
    <format dxfId="129">
      <pivotArea outline="0" collapsedLevelsAreSubtotals="1" fieldPosition="0"/>
    </format>
    <format dxfId="130">
      <pivotArea type="origin" dataOnly="0" labelOnly="1" outline="0" fieldPosition="0"/>
    </format>
    <format dxfId="131">
      <pivotArea field="1" type="button" dataOnly="0" labelOnly="1" outline="0" axis="axisCol" fieldPosition="0"/>
    </format>
    <format dxfId="132">
      <pivotArea type="topRight" dataOnly="0" labelOnly="1" outline="0" fieldPosition="0"/>
    </format>
    <format dxfId="133">
      <pivotArea field="2" type="button" dataOnly="0" labelOnly="1" outline="0" axis="axisRow" fieldPosition="0"/>
    </format>
    <format dxfId="134">
      <pivotArea field="3" type="button" dataOnly="0" labelOnly="1" outline="0" axis="axisRow" fieldPosition="1"/>
    </format>
    <format dxfId="135">
      <pivotArea dataOnly="0" labelOnly="1" outline="0" fieldPosition="0">
        <references count="1">
          <reference field="2" count="4">
            <x v="0"/>
            <x v="1"/>
            <x v="2"/>
            <x v="3"/>
          </reference>
        </references>
      </pivotArea>
    </format>
    <format dxfId="136">
      <pivotArea dataOnly="0" labelOnly="1" outline="0" fieldPosition="0">
        <references count="1">
          <reference field="2" count="4" defaultSubtotal="1">
            <x v="0"/>
            <x v="1"/>
            <x v="2"/>
            <x v="3"/>
          </reference>
        </references>
      </pivotArea>
    </format>
    <format dxfId="137">
      <pivotArea dataOnly="0" labelOnly="1" grandRow="1" outline="0" fieldPosition="0"/>
    </format>
    <format dxfId="138">
      <pivotArea dataOnly="0" labelOnly="1" outline="0" fieldPosition="0">
        <references count="2">
          <reference field="2" count="1" selected="0">
            <x v="0"/>
          </reference>
          <reference field="3" count="1">
            <x v="7"/>
          </reference>
        </references>
      </pivotArea>
    </format>
    <format dxfId="139">
      <pivotArea dataOnly="0" labelOnly="1" outline="0" fieldPosition="0">
        <references count="2">
          <reference field="2" count="1" selected="0">
            <x v="1"/>
          </reference>
          <reference field="3" count="2">
            <x v="4"/>
            <x v="6"/>
          </reference>
        </references>
      </pivotArea>
    </format>
    <format dxfId="140">
      <pivotArea dataOnly="0" labelOnly="1" outline="0" fieldPosition="0">
        <references count="2">
          <reference field="2" count="1" selected="0">
            <x v="2"/>
          </reference>
          <reference field="3" count="3">
            <x v="1"/>
            <x v="2"/>
            <x v="5"/>
          </reference>
        </references>
      </pivotArea>
    </format>
    <format dxfId="141">
      <pivotArea dataOnly="0" labelOnly="1" outline="0" fieldPosition="0">
        <references count="2">
          <reference field="2" count="1" selected="0">
            <x v="3"/>
          </reference>
          <reference field="3" count="2">
            <x v="0"/>
            <x v="3"/>
          </reference>
        </references>
      </pivotArea>
    </format>
    <format dxfId="142">
      <pivotArea dataOnly="0" labelOnly="1" outline="0" fieldPosition="0">
        <references count="1">
          <reference field="1" count="0"/>
        </references>
      </pivotArea>
    </format>
    <format dxfId="143">
      <pivotArea dataOnly="0" labelOnly="1" grandCol="1" outline="0" fieldPosition="0"/>
    </format>
  </formats>
  <chartFormats count="3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740026-3229-462C-B5E1-02C86A2A51F0}" name="PivotTable6" cacheId="2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E96:H102" firstHeaderRow="1" firstDataRow="2" firstDataCol="1"/>
  <pivotFields count="12">
    <pivotField compact="0" outline="0" showAll="0"/>
    <pivotField compact="0" outline="0" showAll="0"/>
    <pivotField axis="axisRow" compact="0" outline="0" showAll="0">
      <items count="6">
        <item x="3"/>
        <item x="2"/>
        <item x="0"/>
        <item x="1"/>
        <item h="1" x="4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4">
        <item x="0"/>
        <item x="1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Average of Income" fld="11" subtotal="average" baseField="0" baseItem="0"/>
  </dataFields>
  <formats count="13">
    <format dxfId="113">
      <pivotArea outline="0" fieldPosition="0">
        <references count="1">
          <reference field="6" count="0" selected="0"/>
        </references>
      </pivotArea>
    </format>
    <format dxfId="114">
      <pivotArea grandRow="1" outline="0" collapsedLevelsAreSubtotals="1" fieldPosition="0"/>
    </format>
    <format dxfId="115">
      <pivotArea field="2" grandCol="1" outline="0" axis="axisRow" fieldPosition="0">
        <references count="1">
          <reference field="2" count="0" selected="0"/>
        </references>
      </pivotArea>
    </format>
    <format dxfId="116">
      <pivotArea type="all" dataOnly="0" outline="0" fieldPosition="0"/>
    </format>
    <format dxfId="117">
      <pivotArea outline="0" collapsedLevelsAreSubtotals="1" fieldPosition="0"/>
    </format>
    <format dxfId="118">
      <pivotArea type="origin" dataOnly="0" labelOnly="1" outline="0" fieldPosition="0"/>
    </format>
    <format dxfId="119">
      <pivotArea field="6" type="button" dataOnly="0" labelOnly="1" outline="0" axis="axisCol" fieldPosition="0"/>
    </format>
    <format dxfId="120">
      <pivotArea type="topRight" dataOnly="0" labelOnly="1" outline="0" fieldPosition="0"/>
    </format>
    <format dxfId="121">
      <pivotArea field="2" type="button" dataOnly="0" labelOnly="1" outline="0" axis="axisRow" fieldPosition="0"/>
    </format>
    <format dxfId="122">
      <pivotArea dataOnly="0" labelOnly="1" outline="0" fieldPosition="0">
        <references count="1">
          <reference field="2" count="0"/>
        </references>
      </pivotArea>
    </format>
    <format dxfId="123">
      <pivotArea dataOnly="0" labelOnly="1" grandRow="1" outline="0" fieldPosition="0"/>
    </format>
    <format dxfId="124">
      <pivotArea dataOnly="0" labelOnly="1" outline="0" fieldPosition="0">
        <references count="1">
          <reference field="6" count="0"/>
        </references>
      </pivotArea>
    </format>
    <format dxfId="125">
      <pivotArea dataOnly="0" labelOnly="1" grandCol="1" outline="0" fieldPosition="0"/>
    </format>
  </format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6FE0B9-5467-43E5-B958-F0174E8B7B59}" name="PivotTable9" cacheId="21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E178:I215" firstHeaderRow="1" firstDataRow="2" firstDataCol="2"/>
  <pivotFields count="20">
    <pivotField dataField="1" compact="0" outline="0" showAll="0"/>
    <pivotField compact="0" outline="0" showAll="0"/>
    <pivotField axis="axisRow" compact="0" outline="0" showAll="0">
      <items count="6">
        <item x="3"/>
        <item x="2"/>
        <item x="0"/>
        <item x="1"/>
        <item h="1" x="4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4">
        <item x="0"/>
        <item x="1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x="1"/>
        <item x="6"/>
        <item x="0"/>
        <item x="4"/>
        <item x="3"/>
        <item x="2"/>
        <item x="5"/>
        <item x="7"/>
        <item t="default"/>
      </items>
    </pivotField>
  </pivotFields>
  <rowFields count="2">
    <field x="19"/>
    <field x="2"/>
  </rowFields>
  <rowItems count="36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>
      <x v="4"/>
      <x/>
    </i>
    <i r="1">
      <x v="1"/>
    </i>
    <i r="1">
      <x v="2"/>
    </i>
    <i r="1">
      <x v="3"/>
    </i>
    <i t="default">
      <x v="4"/>
    </i>
    <i>
      <x v="5"/>
      <x/>
    </i>
    <i r="1">
      <x v="1"/>
    </i>
    <i r="1">
      <x v="2"/>
    </i>
    <i r="1">
      <x v="3"/>
    </i>
    <i t="default">
      <x v="5"/>
    </i>
    <i>
      <x v="6"/>
      <x/>
    </i>
    <i r="1">
      <x v="1"/>
    </i>
    <i r="1">
      <x v="2"/>
    </i>
    <i r="1">
      <x v="3"/>
    </i>
    <i t="default">
      <x v="6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Patient Id" fld="0" subtotal="count" baseField="0" baseItem="0"/>
  </dataFields>
  <formats count="19">
    <format dxfId="94">
      <pivotArea type="all" dataOnly="0" outline="0" fieldPosition="0"/>
    </format>
    <format dxfId="95">
      <pivotArea outline="0" collapsedLevelsAreSubtotals="1" fieldPosition="0"/>
    </format>
    <format dxfId="96">
      <pivotArea type="origin" dataOnly="0" labelOnly="1" outline="0" fieldPosition="0"/>
    </format>
    <format dxfId="97">
      <pivotArea field="6" type="button" dataOnly="0" labelOnly="1" outline="0" axis="axisCol" fieldPosition="0"/>
    </format>
    <format dxfId="98">
      <pivotArea type="topRight" dataOnly="0" labelOnly="1" outline="0" fieldPosition="0"/>
    </format>
    <format dxfId="99">
      <pivotArea field="19" type="button" dataOnly="0" labelOnly="1" outline="0" axis="axisRow" fieldPosition="0"/>
    </format>
    <format dxfId="100">
      <pivotArea field="2" type="button" dataOnly="0" labelOnly="1" outline="0" axis="axisRow" fieldPosition="1"/>
    </format>
    <format dxfId="101">
      <pivotArea dataOnly="0" labelOnly="1" outline="0" fieldPosition="0">
        <references count="1">
          <reference field="19" count="7">
            <x v="0"/>
            <x v="1"/>
            <x v="2"/>
            <x v="3"/>
            <x v="4"/>
            <x v="5"/>
            <x v="6"/>
          </reference>
        </references>
      </pivotArea>
    </format>
    <format dxfId="102">
      <pivotArea dataOnly="0" labelOnly="1" outline="0" fieldPosition="0">
        <references count="1">
          <reference field="19" count="7" defaultSubtotal="1">
            <x v="0"/>
            <x v="1"/>
            <x v="2"/>
            <x v="3"/>
            <x v="4"/>
            <x v="5"/>
            <x v="6"/>
          </reference>
        </references>
      </pivotArea>
    </format>
    <format dxfId="103">
      <pivotArea dataOnly="0" labelOnly="1" grandRow="1" outline="0" fieldPosition="0"/>
    </format>
    <format dxfId="104">
      <pivotArea dataOnly="0" labelOnly="1" outline="0" fieldPosition="0">
        <references count="2">
          <reference field="2" count="0"/>
          <reference field="19" count="1" selected="0">
            <x v="0"/>
          </reference>
        </references>
      </pivotArea>
    </format>
    <format dxfId="105">
      <pivotArea dataOnly="0" labelOnly="1" outline="0" fieldPosition="0">
        <references count="2">
          <reference field="2" count="0"/>
          <reference field="19" count="1" selected="0">
            <x v="1"/>
          </reference>
        </references>
      </pivotArea>
    </format>
    <format dxfId="106">
      <pivotArea dataOnly="0" labelOnly="1" outline="0" fieldPosition="0">
        <references count="2">
          <reference field="2" count="0"/>
          <reference field="19" count="1" selected="0">
            <x v="2"/>
          </reference>
        </references>
      </pivotArea>
    </format>
    <format dxfId="107">
      <pivotArea dataOnly="0" labelOnly="1" outline="0" fieldPosition="0">
        <references count="2">
          <reference field="2" count="0"/>
          <reference field="19" count="1" selected="0">
            <x v="3"/>
          </reference>
        </references>
      </pivotArea>
    </format>
    <format dxfId="108">
      <pivotArea dataOnly="0" labelOnly="1" outline="0" fieldPosition="0">
        <references count="2">
          <reference field="2" count="0"/>
          <reference field="19" count="1" selected="0">
            <x v="4"/>
          </reference>
        </references>
      </pivotArea>
    </format>
    <format dxfId="109">
      <pivotArea dataOnly="0" labelOnly="1" outline="0" fieldPosition="0">
        <references count="2">
          <reference field="2" count="0"/>
          <reference field="19" count="1" selected="0">
            <x v="5"/>
          </reference>
        </references>
      </pivotArea>
    </format>
    <format dxfId="110">
      <pivotArea dataOnly="0" labelOnly="1" outline="0" fieldPosition="0">
        <references count="2">
          <reference field="2" count="0"/>
          <reference field="19" count="1" selected="0">
            <x v="6"/>
          </reference>
        </references>
      </pivotArea>
    </format>
    <format dxfId="111">
      <pivotArea dataOnly="0" labelOnly="1" outline="0" fieldPosition="0">
        <references count="1">
          <reference field="6" count="0"/>
        </references>
      </pivotArea>
    </format>
    <format dxfId="112">
      <pivotArea dataOnly="0" labelOnly="1" grandCol="1" outline="0" fieldPosition="0"/>
    </format>
  </formats>
  <chartFormats count="10"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0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1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0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1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0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1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6" count="1" selected="0">
            <x v="0"/>
          </reference>
        </references>
      </pivotArea>
    </chartFormat>
    <chartFormat chart="0" format="2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6" count="1" selected="0">
            <x v="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77901-E410-49C6-A6E1-F915E61574DA}" name="PivotTable4" cacheId="21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E29:J46" firstHeaderRow="1" firstDataRow="2" firstDataCol="1"/>
  <pivotFields count="16">
    <pivotField dataField="1" compact="0" outline="0" showAll="0"/>
    <pivotField compact="0" outline="0" showAll="0"/>
    <pivotField axis="axisCol" compact="0" outline="0" showAll="0">
      <items count="6">
        <item x="3"/>
        <item x="2"/>
        <item x="0"/>
        <item x="1"/>
        <item h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7">
        <item x="12"/>
        <item x="4"/>
        <item x="14"/>
        <item x="6"/>
        <item x="13"/>
        <item x="5"/>
        <item x="0"/>
        <item x="3"/>
        <item x="11"/>
        <item x="7"/>
        <item x="10"/>
        <item x="9"/>
        <item x="1"/>
        <item x="8"/>
        <item x="2"/>
        <item h="1" x="15"/>
        <item t="default"/>
      </items>
    </pivotField>
  </pivotFields>
  <rowFields count="1">
    <field x="15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Patient Id" fld="0" subtotal="count" baseField="0" baseItem="0"/>
  </dataFields>
  <formats count="10">
    <format dxfId="84">
      <pivotArea type="all" dataOnly="0" outline="0" fieldPosition="0"/>
    </format>
    <format dxfId="85">
      <pivotArea outline="0" collapsedLevelsAreSubtotals="1" fieldPosition="0"/>
    </format>
    <format dxfId="86">
      <pivotArea type="origin" dataOnly="0" labelOnly="1" outline="0" fieldPosition="0"/>
    </format>
    <format dxfId="87">
      <pivotArea field="2" type="button" dataOnly="0" labelOnly="1" outline="0" axis="axisCol" fieldPosition="0"/>
    </format>
    <format dxfId="88">
      <pivotArea type="topRight" dataOnly="0" labelOnly="1" outline="0" fieldPosition="0"/>
    </format>
    <format dxfId="89">
      <pivotArea field="15" type="button" dataOnly="0" labelOnly="1" outline="0" axis="axisRow" fieldPosition="0"/>
    </format>
    <format dxfId="90">
      <pivotArea dataOnly="0" labelOnly="1" outline="0" fieldPosition="0">
        <references count="1">
          <reference field="15" count="0"/>
        </references>
      </pivotArea>
    </format>
    <format dxfId="91">
      <pivotArea dataOnly="0" labelOnly="1" grandRow="1" outline="0" fieldPosition="0"/>
    </format>
    <format dxfId="92">
      <pivotArea dataOnly="0" labelOnly="1" outline="0" fieldPosition="0">
        <references count="1">
          <reference field="2" count="0"/>
        </references>
      </pivotArea>
    </format>
    <format dxfId="93">
      <pivotArea dataOnly="0" labelOnly="1" grandCol="1" outline="0" fieldPosition="0"/>
    </format>
  </formats>
  <chartFormats count="4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34AA28-8005-4895-AC97-D0546A2FC336}" name="PivotTable1" cacheId="21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E136:J143" firstHeaderRow="1" firstDataRow="2" firstDataCol="1"/>
  <pivotFields count="19">
    <pivotField dataField="1" compact="0" outline="0" showAll="0"/>
    <pivotField compact="0" outline="0" showAll="0"/>
    <pivotField axis="axisCol" compact="0" outline="0" showAll="0">
      <items count="6">
        <item x="3"/>
        <item x="2"/>
        <item x="0"/>
        <item x="1"/>
        <item h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h="1" x="1"/>
        <item x="2"/>
        <item x="0"/>
        <item x="3"/>
        <item x="4"/>
        <item x="5"/>
        <item h="1" x="6"/>
        <item t="default"/>
      </items>
    </pivotField>
  </pivotFields>
  <rowFields count="1">
    <field x="18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Patient Id" fld="0" subtotal="count" baseField="0" baseItem="0"/>
  </dataFields>
  <formats count="10">
    <format dxfId="74">
      <pivotArea type="all" dataOnly="0" outline="0" fieldPosition="0"/>
    </format>
    <format dxfId="75">
      <pivotArea outline="0" collapsedLevelsAreSubtotals="1" fieldPosition="0"/>
    </format>
    <format dxfId="76">
      <pivotArea type="origin" dataOnly="0" labelOnly="1" outline="0" fieldPosition="0"/>
    </format>
    <format dxfId="77">
      <pivotArea field="2" type="button" dataOnly="0" labelOnly="1" outline="0" axis="axisCol" fieldPosition="0"/>
    </format>
    <format dxfId="78">
      <pivotArea type="topRight" dataOnly="0" labelOnly="1" outline="0" fieldPosition="0"/>
    </format>
    <format dxfId="79">
      <pivotArea field="18" type="button" dataOnly="0" labelOnly="1" outline="0" axis="axisRow" fieldPosition="0"/>
    </format>
    <format dxfId="80">
      <pivotArea dataOnly="0" labelOnly="1" outline="0" fieldPosition="0">
        <references count="1">
          <reference field="18" count="0"/>
        </references>
      </pivotArea>
    </format>
    <format dxfId="81">
      <pivotArea dataOnly="0" labelOnly="1" grandRow="1" outline="0" fieldPosition="0"/>
    </format>
    <format dxfId="82">
      <pivotArea dataOnly="0" labelOnly="1" outline="0" fieldPosition="0">
        <references count="1">
          <reference field="2" count="0"/>
        </references>
      </pivotArea>
    </format>
    <format dxfId="83">
      <pivotArea dataOnly="0" labelOnly="1" grandCol="1" outline="0" fieldPosition="0"/>
    </format>
  </formats>
  <chartFormats count="2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5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" format="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8" count="1" selected="0">
            <x v="2"/>
          </reference>
        </references>
      </pivotArea>
    </chartFormat>
    <chartFormat chart="1" format="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8" count="1" selected="0">
            <x v="2"/>
          </reference>
        </references>
      </pivotArea>
    </chartFormat>
    <chartFormat chart="1" format="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8" count="1" selected="0">
            <x v="2"/>
          </reference>
        </references>
      </pivotArea>
    </chartFormat>
    <chartFormat chart="1" format="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8" count="1" selected="0">
            <x v="3"/>
          </reference>
        </references>
      </pivotArea>
    </chartFormat>
    <chartFormat chart="1" format="1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8" count="1" selected="0">
            <x v="3"/>
          </reference>
        </references>
      </pivotArea>
    </chartFormat>
    <chartFormat chart="1" format="1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8" count="1" selected="0">
            <x v="3"/>
          </reference>
        </references>
      </pivotArea>
    </chartFormat>
    <chartFormat chart="1" format="1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8" count="1" selected="0">
            <x v="3"/>
          </reference>
        </references>
      </pivotArea>
    </chartFormat>
    <chartFormat chart="1" format="1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8" count="1" selected="0">
            <x v="4"/>
          </reference>
        </references>
      </pivotArea>
    </chartFormat>
    <chartFormat chart="1" format="1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8" count="1" selected="0">
            <x v="4"/>
          </reference>
        </references>
      </pivotArea>
    </chartFormat>
    <chartFormat chart="1" format="1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8" count="1" selected="0">
            <x v="4"/>
          </reference>
        </references>
      </pivotArea>
    </chartFormat>
    <chartFormat chart="1" format="1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8" count="1" selected="0">
            <x v="4"/>
          </reference>
        </references>
      </pivotArea>
    </chartFormat>
    <chartFormat chart="1" format="1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8" count="1" selected="0">
            <x v="5"/>
          </reference>
        </references>
      </pivotArea>
    </chartFormat>
    <chartFormat chart="1" format="1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8" count="1" selected="0">
            <x v="5"/>
          </reference>
        </references>
      </pivotArea>
    </chartFormat>
    <chartFormat chart="1" format="1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8" count="1" selected="0">
            <x v="5"/>
          </reference>
        </references>
      </pivotArea>
    </chartFormat>
    <chartFormat chart="1" format="2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8" count="1" selected="0">
            <x v="5"/>
          </reference>
        </references>
      </pivotArea>
    </chartFormat>
    <chartFormat chart="1" format="2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8" count="1" selected="0">
            <x v="1"/>
          </reference>
        </references>
      </pivotArea>
    </chartFormat>
    <chartFormat chart="1" format="2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8" count="1" selected="0">
            <x v="1"/>
          </reference>
        </references>
      </pivotArea>
    </chartFormat>
    <chartFormat chart="1" format="2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8" count="1" selected="0">
            <x v="1"/>
          </reference>
        </references>
      </pivotArea>
    </chartFormat>
    <chartFormat chart="1" format="2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3CCEDC-6084-4729-B5F7-31C09086E321}" name="PivotTable5" cacheId="21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E54:I60" firstHeaderRow="1" firstDataRow="2" firstDataCol="1"/>
  <pivotFields count="17">
    <pivotField dataField="1" compact="0" outline="0" showAll="0"/>
    <pivotField compact="0" outline="0" showAll="0"/>
    <pivotField axis="axisRow" compact="0" outline="0" showAll="0">
      <items count="6">
        <item x="3"/>
        <item x="2"/>
        <item x="0"/>
        <item x="1"/>
        <item h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0"/>
        <item x="2"/>
        <item x="1"/>
        <item h="1" x="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dataFields count="1">
    <dataField name="Count of Patient Id" fld="0" subtotal="count" baseField="0" baseItem="0"/>
  </dataFields>
  <formats count="10">
    <format dxfId="64">
      <pivotArea type="all" dataOnly="0" outline="0" fieldPosition="0"/>
    </format>
    <format dxfId="65">
      <pivotArea outline="0" collapsedLevelsAreSubtotals="1" fieldPosition="0"/>
    </format>
    <format dxfId="66">
      <pivotArea type="origin" dataOnly="0" labelOnly="1" outline="0" fieldPosition="0"/>
    </format>
    <format dxfId="67">
      <pivotArea field="16" type="button" dataOnly="0" labelOnly="1" outline="0" axis="axisCol" fieldPosition="0"/>
    </format>
    <format dxfId="68">
      <pivotArea type="topRight" dataOnly="0" labelOnly="1" outline="0" fieldPosition="0"/>
    </format>
    <format dxfId="69">
      <pivotArea field="2" type="button" dataOnly="0" labelOnly="1" outline="0" axis="axisRow" fieldPosition="0"/>
    </format>
    <format dxfId="70">
      <pivotArea dataOnly="0" labelOnly="1" outline="0" fieldPosition="0">
        <references count="1">
          <reference field="2" count="0"/>
        </references>
      </pivotArea>
    </format>
    <format dxfId="71">
      <pivotArea dataOnly="0" labelOnly="1" grandRow="1" outline="0" fieldPosition="0"/>
    </format>
    <format dxfId="72">
      <pivotArea dataOnly="0" labelOnly="1" outline="0" fieldPosition="0">
        <references count="1">
          <reference field="16" count="0"/>
        </references>
      </pivotArea>
    </format>
    <format dxfId="73">
      <pivotArea dataOnly="0" labelOnly="1" grandCol="1" outline="0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B30727-20EF-49D1-AA7F-0EBBF2858BBD}" name="PivotTable10" cacheId="21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E221:H230" firstHeaderRow="1" firstDataRow="2" firstDataCol="1"/>
  <pivotFields count="20">
    <pivotField dataField="1" compact="0" outline="0" showAll="0"/>
    <pivotField compact="0" outline="0" showAll="0"/>
    <pivotField compact="0" outline="0" showAll="0">
      <items count="6">
        <item x="3"/>
        <item x="2"/>
        <item x="0"/>
        <item x="1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1"/>
        <item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x="1"/>
        <item x="6"/>
        <item x="0"/>
        <item x="4"/>
        <item x="3"/>
        <item x="2"/>
        <item x="5"/>
        <item h="1" x="7"/>
        <item t="default"/>
      </items>
    </pivotField>
  </pivotFields>
  <rowFields count="1">
    <field x="1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Patient Id" fld="0" subtotal="count" baseField="0" baseItem="0"/>
  </dataFields>
  <formats count="10">
    <format dxfId="54">
      <pivotArea type="all" dataOnly="0" outline="0" fieldPosition="0"/>
    </format>
    <format dxfId="55">
      <pivotArea outline="0" collapsedLevelsAreSubtotals="1" fieldPosition="0"/>
    </format>
    <format dxfId="56">
      <pivotArea type="origin" dataOnly="0" labelOnly="1" outline="0" fieldPosition="0"/>
    </format>
    <format dxfId="57">
      <pivotArea field="10" type="button" dataOnly="0" labelOnly="1" outline="0" axis="axisCol" fieldPosition="0"/>
    </format>
    <format dxfId="58">
      <pivotArea type="topRight" dataOnly="0" labelOnly="1" outline="0" fieldPosition="0"/>
    </format>
    <format dxfId="59">
      <pivotArea field="19" type="button" dataOnly="0" labelOnly="1" outline="0" axis="axisRow" fieldPosition="0"/>
    </format>
    <format dxfId="60">
      <pivotArea dataOnly="0" labelOnly="1" outline="0" fieldPosition="0">
        <references count="1">
          <reference field="19" count="0"/>
        </references>
      </pivotArea>
    </format>
    <format dxfId="61">
      <pivotArea dataOnly="0" labelOnly="1" grandRow="1" outline="0" fieldPosition="0"/>
    </format>
    <format dxfId="62">
      <pivotArea dataOnly="0" labelOnly="1" outline="0" fieldPosition="0">
        <references count="1">
          <reference field="10" count="0"/>
        </references>
      </pivotArea>
    </format>
    <format dxfId="63">
      <pivotArea dataOnly="0" labelOnly="1" grandCol="1" outline="0" fieldPosition="0"/>
    </format>
  </formats>
  <chartFormats count="10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8773FF-07AE-4DB7-8AA8-56FCAECFCD19}" name="PivotTable2" cacheId="2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E14:H20" firstHeaderRow="1" firstDataRow="2" firstDataCol="1"/>
  <pivotFields count="15">
    <pivotField compact="0" outline="0" showAll="0"/>
    <pivotField compact="0" outline="0" showAll="0"/>
    <pivotField axis="axisRow" compact="0" outline="0" showAll="0">
      <items count="6">
        <item x="3"/>
        <item x="2"/>
        <item x="0"/>
        <item x="1"/>
        <item h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Col" compact="0" outline="0" showAll="0">
      <items count="4">
        <item x="1"/>
        <item x="0"/>
        <item x="2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Average of BMI" fld="12" subtotal="average" baseField="0" baseItem="0" numFmtId="2"/>
  </dataFields>
  <formats count="20">
    <format dxfId="34">
      <pivotArea type="all" dataOnly="0" outline="0" fieldPosition="0"/>
    </format>
    <format dxfId="35">
      <pivotArea outline="0" collapsedLevelsAreSubtotals="1" fieldPosition="0"/>
    </format>
    <format dxfId="36">
      <pivotArea type="origin" dataOnly="0" labelOnly="1" outline="0" fieldPosition="0"/>
    </format>
    <format dxfId="37">
      <pivotArea field="14" type="button" dataOnly="0" labelOnly="1" outline="0" axis="axisCol" fieldPosition="0"/>
    </format>
    <format dxfId="38">
      <pivotArea type="topRight" dataOnly="0" labelOnly="1" outline="0" fieldPosition="0"/>
    </format>
    <format dxfId="39">
      <pivotArea field="2" type="button" dataOnly="0" labelOnly="1" outline="0" axis="axisRow" fieldPosition="0"/>
    </format>
    <format dxfId="40">
      <pivotArea dataOnly="0" labelOnly="1" outline="0" fieldPosition="0">
        <references count="1">
          <reference field="2" count="0"/>
        </references>
      </pivotArea>
    </format>
    <format dxfId="41">
      <pivotArea dataOnly="0" labelOnly="1" grandRow="1" outline="0" fieldPosition="0"/>
    </format>
    <format dxfId="42">
      <pivotArea dataOnly="0" labelOnly="1" outline="0" fieldPosition="0">
        <references count="1">
          <reference field="14" count="2">
            <x v="0"/>
            <x v="1"/>
          </reference>
        </references>
      </pivotArea>
    </format>
    <format dxfId="43">
      <pivotArea dataOnly="0" labelOnly="1" grandCol="1" outline="0" fieldPosition="0"/>
    </format>
    <format dxfId="44">
      <pivotArea type="all" dataOnly="0" outline="0" fieldPosition="0"/>
    </format>
    <format dxfId="45">
      <pivotArea outline="0" collapsedLevelsAreSubtotals="1" fieldPosition="0"/>
    </format>
    <format dxfId="46">
      <pivotArea type="origin" dataOnly="0" labelOnly="1" outline="0" fieldPosition="0"/>
    </format>
    <format dxfId="47">
      <pivotArea field="14" type="button" dataOnly="0" labelOnly="1" outline="0" axis="axisCol" fieldPosition="0"/>
    </format>
    <format dxfId="48">
      <pivotArea type="topRight" dataOnly="0" labelOnly="1" outline="0" fieldPosition="0"/>
    </format>
    <format dxfId="49">
      <pivotArea field="2" type="button" dataOnly="0" labelOnly="1" outline="0" axis="axisRow" fieldPosition="0"/>
    </format>
    <format dxfId="50">
      <pivotArea dataOnly="0" labelOnly="1" outline="0" fieldPosition="0">
        <references count="1">
          <reference field="2" count="0"/>
        </references>
      </pivotArea>
    </format>
    <format dxfId="51">
      <pivotArea dataOnly="0" labelOnly="1" grandRow="1" outline="0" fieldPosition="0"/>
    </format>
    <format dxfId="52">
      <pivotArea dataOnly="0" labelOnly="1" outline="0" fieldPosition="0">
        <references count="1">
          <reference field="14" count="2">
            <x v="0"/>
            <x v="1"/>
          </reference>
        </references>
      </pivotArea>
    </format>
    <format dxfId="53">
      <pivotArea dataOnly="0" labelOnly="1" grandCol="1" outline="0" fieldPosition="0"/>
    </format>
  </formats>
  <chartFormats count="2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2" format="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2" format="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41F809-7014-463A-B58B-2649B6664124}" name="PivotTable8" cacheId="21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E156:H162" firstHeaderRow="1" firstDataRow="2" firstDataCol="1"/>
  <pivotFields count="18">
    <pivotField dataField="1" compact="0" outline="0" showAll="0"/>
    <pivotField compact="0" outline="0" showAll="0"/>
    <pivotField axis="axisRow" compact="0" outline="0" showAll="0">
      <items count="6">
        <item x="3"/>
        <item x="2"/>
        <item x="0"/>
        <item x="1"/>
        <item h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1"/>
        <item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Patient Id" fld="0" subtotal="count" showDataAs="percentOfTotal" baseField="0" baseItem="0" numFmtId="10"/>
  </dataFields>
  <formats count="10">
    <format dxfId="24">
      <pivotArea type="all" dataOnly="0" outline="0" fieldPosition="0"/>
    </format>
    <format dxfId="25">
      <pivotArea outline="0" collapsedLevelsAreSubtotals="1" fieldPosition="0"/>
    </format>
    <format dxfId="26">
      <pivotArea type="origin" dataOnly="0" labelOnly="1" outline="0" fieldPosition="0"/>
    </format>
    <format dxfId="27">
      <pivotArea field="10" type="button" dataOnly="0" labelOnly="1" outline="0" axis="axisCol" fieldPosition="0"/>
    </format>
    <format dxfId="28">
      <pivotArea type="topRight" dataOnly="0" labelOnly="1" outline="0" fieldPosition="0"/>
    </format>
    <format dxfId="29">
      <pivotArea field="2" type="button" dataOnly="0" labelOnly="1" outline="0" axis="axisRow" fieldPosition="0"/>
    </format>
    <format dxfId="30">
      <pivotArea dataOnly="0" labelOnly="1" outline="0" fieldPosition="0">
        <references count="1">
          <reference field="2" count="0"/>
        </references>
      </pivotArea>
    </format>
    <format dxfId="31">
      <pivotArea dataOnly="0" labelOnly="1" grandRow="1" outline="0" fieldPosition="0"/>
    </format>
    <format dxfId="32">
      <pivotArea dataOnly="0" labelOnly="1" outline="0" fieldPosition="0">
        <references count="1">
          <reference field="10" count="0"/>
        </references>
      </pivotArea>
    </format>
    <format dxfId="33">
      <pivotArea dataOnly="0" labelOnly="1" grandCol="1" outline="0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6038F5-28A5-4CF1-81DB-742876B5C2B8}" name="PivotTable7" cacheId="21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E113:K123" firstHeaderRow="1" firstDataRow="2" firstDataCol="1"/>
  <pivotFields count="13">
    <pivotField dataField="1" compact="0" outline="0" showAll="0"/>
    <pivotField axis="axisCol" compact="0" outline="0" showAll="0">
      <items count="7">
        <item x="2"/>
        <item x="3"/>
        <item x="0"/>
        <item x="1"/>
        <item x="4"/>
        <item h="1" x="5"/>
        <item t="default"/>
      </items>
    </pivotField>
    <pivotField compact="0" outline="0" showAll="0">
      <items count="6">
        <item x="3"/>
        <item x="2"/>
        <item x="0"/>
        <item x="1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x="7"/>
        <item x="3"/>
        <item x="4"/>
        <item x="0"/>
        <item x="5"/>
        <item x="2"/>
        <item x="6"/>
        <item x="1"/>
        <item h="1" x="8"/>
        <item t="default"/>
      </items>
    </pivotField>
  </pivotFields>
  <rowFields count="1">
    <field x="1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Patient Id" fld="0" subtotal="count" baseField="0" baseItem="0"/>
  </dataFields>
  <formats count="10">
    <format dxfId="14">
      <pivotArea type="all" dataOnly="0" outline="0" fieldPosition="0"/>
    </format>
    <format dxfId="15">
      <pivotArea outline="0" collapsedLevelsAreSubtotals="1" fieldPosition="0"/>
    </format>
    <format dxfId="16">
      <pivotArea type="origin" dataOnly="0" labelOnly="1" outline="0" fieldPosition="0"/>
    </format>
    <format dxfId="17">
      <pivotArea field="1" type="button" dataOnly="0" labelOnly="1" outline="0" axis="axisCol" fieldPosition="0"/>
    </format>
    <format dxfId="18">
      <pivotArea type="topRight" dataOnly="0" labelOnly="1" outline="0" fieldPosition="0"/>
    </format>
    <format dxfId="19">
      <pivotArea field="12" type="button" dataOnly="0" labelOnly="1" outline="0" axis="axisRow" fieldPosition="0"/>
    </format>
    <format dxfId="20">
      <pivotArea dataOnly="0" labelOnly="1" outline="0" fieldPosition="0">
        <references count="1">
          <reference field="12" count="0"/>
        </references>
      </pivotArea>
    </format>
    <format dxfId="21">
      <pivotArea dataOnly="0" labelOnly="1" grandRow="1" outline="0" fieldPosition="0"/>
    </format>
    <format dxfId="22">
      <pivotArea dataOnly="0" labelOnly="1" outline="0" fieldPosition="0">
        <references count="1">
          <reference field="1" count="0"/>
        </references>
      </pivotArea>
    </format>
    <format dxfId="23">
      <pivotArea dataOnly="0" labelOnly="1" grandCol="1" outline="0" fieldPosition="0"/>
    </format>
  </format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AGE" xr10:uid="{423D12AC-624C-4C41-9AFE-1877C353EFB4}" sourceName="AGE">
  <pivotTables>
    <pivotTable tabId="8" name="PivotTable1"/>
  </pivotTables>
  <data>
    <tabular pivotCacheId="793357990">
      <items count="22">
        <i x="17" s="1"/>
        <i x="12" s="1"/>
        <i x="19" s="1"/>
        <i x="5" s="1"/>
        <i x="2" s="1"/>
        <i x="18" s="1"/>
        <i x="3" s="1"/>
        <i x="14" s="1"/>
        <i x="9" s="1"/>
        <i x="8"/>
        <i x="11"/>
        <i x="6"/>
        <i x="13"/>
        <i x="0"/>
        <i x="15"/>
        <i x="10"/>
        <i x="21"/>
        <i x="7"/>
        <i x="16"/>
        <i x="1"/>
        <i x="20"/>
        <i x="4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F9CCC7D7-64C4-4B48-9B71-B5B1F34EED4F}" sourceName="Region">
  <pivotTables>
    <pivotTable tabId="12" name="PivotTable2"/>
    <pivotTable tabId="15" name="PivotTable3"/>
  </pivotTables>
  <data>
    <tabular pivotCacheId="988783414">
      <items count="5">
        <i x="3" s="1"/>
        <i x="2" s="1"/>
        <i x="0" s="1"/>
        <i x="1" s="1"/>
        <i x="4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ate" xr10:uid="{963C0DAF-3F60-43C9-874E-8D0114377EFC}" sourceName="State">
  <pivotTables>
    <pivotTable tabId="12" name="PivotTable2"/>
    <pivotTable tabId="15" name="PivotTable3"/>
  </pivotTables>
  <data>
    <tabular pivotCacheId="988783414">
      <items count="9">
        <i x="7" s="1"/>
        <i x="3" s="1"/>
        <i x="5" s="1"/>
        <i x="1" s="1"/>
        <i x="2" s="1"/>
        <i x="0" s="1"/>
        <i x="4" s="1"/>
        <i x="6" s="1"/>
        <i x="8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1" xr10:uid="{AFCAB33D-04DC-4D68-828D-CD8A6C734281}" sourceName="Region">
  <pivotTables>
    <pivotTable tabId="13" name="PivotTable11"/>
    <pivotTable tabId="15" name="PivotTable9"/>
  </pivotTables>
  <data>
    <tabular pivotCacheId="497776103">
      <items count="5">
        <i x="3" s="1"/>
        <i x="2" s="1"/>
        <i x="0" s="1"/>
        <i x="1" s="1"/>
        <i x="4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Education_level" xr10:uid="{BF771CD2-1CDD-4DDF-976C-74D2B241F84A}" sourceName="Education level">
  <pivotTables>
    <pivotTable tabId="13" name="PivotTable11"/>
    <pivotTable tabId="15" name="PivotTable9"/>
  </pivotTables>
  <data>
    <tabular pivotCacheId="497776103">
      <items count="8">
        <i x="1" s="1"/>
        <i x="6" s="1"/>
        <i x="0" s="1"/>
        <i x="4" s="1"/>
        <i x="3" s="1"/>
        <i x="2" s="1"/>
        <i x="5" s="1"/>
        <i x="7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GE" xr10:uid="{36B6F16E-6A3B-4F36-97BE-CE03DEF906B2}" cache="Slicer_AGE" caption="AGE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A70BA40F-EDB8-40A9-86D4-9DED13C742D5}" cache="Slicer_Region" caption="Region" rowHeight="228600"/>
  <slicer name="State" xr10:uid="{2C065ADC-F716-4BBD-82E0-61978759EF00}" cache="Slicer_State" caption="State" rowHeight="2286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 1" xr10:uid="{854C0350-B666-4527-B99A-C67AF30F70BA}" cache="Slicer_Region1" caption="Region" rowHeight="228600"/>
  <slicer name="Education level" xr10:uid="{E08B9A49-3787-4370-8681-1737616304C0}" cache="Slicer_Education_level" caption="Education level" rowHeight="2286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 2" xr10:uid="{5EDE32E4-88E0-40A0-B386-C92F75962809}" cache="Slicer_Region1" caption="Region" rowHeight="228600"/>
  <slicer name="Education level 1" xr10:uid="{35A900EC-9543-47BF-B6C2-52006A4A1458}" cache="Slicer_Education_level" caption="Education level" rowHeight="22860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5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6" Type="http://schemas.openxmlformats.org/officeDocument/2006/relationships/drawing" Target="../drawings/drawing4.xml"/><Relationship Id="rId5" Type="http://schemas.openxmlformats.org/officeDocument/2006/relationships/pivotTable" Target="../pivotTables/pivotTable17.xml"/><Relationship Id="rId4" Type="http://schemas.openxmlformats.org/officeDocument/2006/relationships/pivotTable" Target="../pivotTables/pivotTable16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0.xml"/><Relationship Id="rId7" Type="http://schemas.microsoft.com/office/2007/relationships/slicer" Target="../slicers/slicer2.xml"/><Relationship Id="rId2" Type="http://schemas.openxmlformats.org/officeDocument/2006/relationships/pivotTable" Target="../pivotTables/pivotTable19.xml"/><Relationship Id="rId1" Type="http://schemas.openxmlformats.org/officeDocument/2006/relationships/pivotTable" Target="../pivotTables/pivotTable18.xml"/><Relationship Id="rId6" Type="http://schemas.openxmlformats.org/officeDocument/2006/relationships/drawing" Target="../drawings/drawing5.xml"/><Relationship Id="rId5" Type="http://schemas.openxmlformats.org/officeDocument/2006/relationships/pivotTable" Target="../pivotTables/pivotTable22.xml"/><Relationship Id="rId4" Type="http://schemas.openxmlformats.org/officeDocument/2006/relationships/pivotTable" Target="../pivotTables/pivotTable2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24.xml"/><Relationship Id="rId1" Type="http://schemas.openxmlformats.org/officeDocument/2006/relationships/pivotTable" Target="../pivotTables/pivotTable2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7.xml"/><Relationship Id="rId7" Type="http://schemas.microsoft.com/office/2007/relationships/slicer" Target="../slicers/slicer3.xml"/><Relationship Id="rId2" Type="http://schemas.openxmlformats.org/officeDocument/2006/relationships/pivotTable" Target="../pivotTables/pivotTable26.xml"/><Relationship Id="rId1" Type="http://schemas.openxmlformats.org/officeDocument/2006/relationships/pivotTable" Target="../pivotTables/pivotTable25.xml"/><Relationship Id="rId6" Type="http://schemas.openxmlformats.org/officeDocument/2006/relationships/drawing" Target="../drawings/drawing7.xml"/><Relationship Id="rId5" Type="http://schemas.openxmlformats.org/officeDocument/2006/relationships/pivotTable" Target="../pivotTables/pivotTable29.xml"/><Relationship Id="rId4" Type="http://schemas.openxmlformats.org/officeDocument/2006/relationships/pivotTable" Target="../pivotTables/pivotTable28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37.xml"/><Relationship Id="rId3" Type="http://schemas.openxmlformats.org/officeDocument/2006/relationships/pivotTable" Target="../pivotTables/pivotTable32.xml"/><Relationship Id="rId7" Type="http://schemas.openxmlformats.org/officeDocument/2006/relationships/pivotTable" Target="../pivotTables/pivotTable36.xml"/><Relationship Id="rId12" Type="http://schemas.microsoft.com/office/2007/relationships/slicer" Target="../slicers/slicer4.xml"/><Relationship Id="rId2" Type="http://schemas.openxmlformats.org/officeDocument/2006/relationships/pivotTable" Target="../pivotTables/pivotTable31.xml"/><Relationship Id="rId1" Type="http://schemas.openxmlformats.org/officeDocument/2006/relationships/pivotTable" Target="../pivotTables/pivotTable30.xml"/><Relationship Id="rId6" Type="http://schemas.openxmlformats.org/officeDocument/2006/relationships/pivotTable" Target="../pivotTables/pivotTable35.xml"/><Relationship Id="rId11" Type="http://schemas.openxmlformats.org/officeDocument/2006/relationships/drawing" Target="../drawings/drawing8.xml"/><Relationship Id="rId5" Type="http://schemas.openxmlformats.org/officeDocument/2006/relationships/pivotTable" Target="../pivotTables/pivotTable34.xml"/><Relationship Id="rId10" Type="http://schemas.openxmlformats.org/officeDocument/2006/relationships/pivotTable" Target="../pivotTables/pivotTable39.xml"/><Relationship Id="rId4" Type="http://schemas.openxmlformats.org/officeDocument/2006/relationships/pivotTable" Target="../pivotTables/pivotTable33.xml"/><Relationship Id="rId9" Type="http://schemas.openxmlformats.org/officeDocument/2006/relationships/pivotTable" Target="../pivotTables/pivotTable3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1"/>
  <sheetViews>
    <sheetView workbookViewId="0">
      <pane ySplit="1" topLeftCell="Q2" activePane="bottomLeft" state="frozen"/>
      <selection pane="bottomLeft" activeCell="X4" sqref="X4"/>
    </sheetView>
  </sheetViews>
  <sheetFormatPr defaultColWidth="14.42578125" defaultRowHeight="15" customHeight="1"/>
  <cols>
    <col min="1" max="1" width="12.28515625" customWidth="1"/>
    <col min="2" max="2" width="21.42578125" customWidth="1"/>
    <col min="3" max="3" width="10.42578125" customWidth="1"/>
    <col min="4" max="4" width="15.140625" style="27" customWidth="1"/>
    <col min="5" max="8" width="14.140625" customWidth="1"/>
    <col min="9" max="9" width="15.28515625" customWidth="1"/>
    <col min="10" max="10" width="17.42578125" customWidth="1"/>
    <col min="11" max="11" width="10" customWidth="1"/>
    <col min="12" max="14" width="25.7109375" customWidth="1"/>
    <col min="15" max="15" width="20.5703125" bestFit="1" customWidth="1"/>
    <col min="16" max="16" width="10.85546875" customWidth="1"/>
    <col min="17" max="17" width="10" customWidth="1"/>
    <col min="18" max="18" width="10.140625" customWidth="1"/>
    <col min="19" max="19" width="25.140625" customWidth="1"/>
    <col min="20" max="20" width="21.7109375" customWidth="1"/>
    <col min="21" max="21" width="27.42578125" customWidth="1"/>
    <col min="22" max="22" width="20.5703125" customWidth="1"/>
    <col min="23" max="23" width="16.28515625" customWidth="1"/>
    <col min="24" max="24" width="16.140625" customWidth="1"/>
    <col min="25" max="30" width="8.7109375" customWidth="1"/>
  </cols>
  <sheetData>
    <row r="1" spans="1:28" s="141" customFormat="1">
      <c r="A1" s="134" t="s">
        <v>0</v>
      </c>
      <c r="B1" s="134" t="s">
        <v>1</v>
      </c>
      <c r="C1" s="134" t="s">
        <v>2</v>
      </c>
      <c r="D1" s="135" t="s">
        <v>3</v>
      </c>
      <c r="E1" s="136" t="s">
        <v>4</v>
      </c>
      <c r="F1" s="136" t="s">
        <v>5</v>
      </c>
      <c r="G1" s="136" t="s">
        <v>6</v>
      </c>
      <c r="H1" s="136" t="s">
        <v>7</v>
      </c>
      <c r="I1" s="134" t="s">
        <v>8</v>
      </c>
      <c r="J1" s="134" t="s">
        <v>9</v>
      </c>
      <c r="K1" s="134" t="s">
        <v>10</v>
      </c>
      <c r="L1" s="137" t="s">
        <v>11</v>
      </c>
      <c r="M1" s="137" t="s">
        <v>12</v>
      </c>
      <c r="N1" s="137" t="s">
        <v>13</v>
      </c>
      <c r="O1" s="138" t="s">
        <v>14</v>
      </c>
      <c r="P1" s="136" t="s">
        <v>15</v>
      </c>
      <c r="Q1" s="136" t="s">
        <v>16</v>
      </c>
      <c r="R1" s="136" t="s">
        <v>17</v>
      </c>
      <c r="S1" s="139" t="s">
        <v>18</v>
      </c>
      <c r="T1" s="140" t="s">
        <v>19</v>
      </c>
      <c r="U1" s="140" t="s">
        <v>20</v>
      </c>
      <c r="V1" s="138" t="s">
        <v>21</v>
      </c>
      <c r="W1" s="140" t="s">
        <v>10</v>
      </c>
      <c r="X1" s="139" t="s">
        <v>22</v>
      </c>
    </row>
    <row r="2" spans="1:28" ht="17.25" customHeight="1">
      <c r="A2" s="2" t="s">
        <v>23</v>
      </c>
      <c r="B2" s="2" t="s">
        <v>24</v>
      </c>
      <c r="C2" s="2" t="s">
        <v>25</v>
      </c>
      <c r="D2" s="26" t="s">
        <v>26</v>
      </c>
      <c r="E2" s="28">
        <f>DATEVALUE(D2)</f>
        <v>27029</v>
      </c>
      <c r="F2" s="29">
        <f>YEAR(E2)</f>
        <v>1973</v>
      </c>
      <c r="G2" s="29">
        <f>$X$9-F2</f>
        <v>52</v>
      </c>
      <c r="H2" s="29" t="str" cm="1">
        <f t="array" ref="H2">_xlfn.IFS(
  AND(G2&gt;=21, G2&lt;=30), "Young Adult",
  AND(G2&gt;=31, G2&lt;=45), "Adult",
  AND(G2&gt;=46, G2&lt;=60), "Middle-aged",
  AND(G2&gt;=61, G2&lt;=75), "Senior",
  AND(G2&gt;=76, G2&lt;=87), "Elderly",
  TRUE, "Out of Range"
)</f>
        <v>Middle-aged</v>
      </c>
      <c r="I2" s="3">
        <v>20</v>
      </c>
      <c r="J2" s="2" t="s">
        <v>27</v>
      </c>
      <c r="K2" s="2" t="s">
        <v>28</v>
      </c>
      <c r="L2" s="2" t="str">
        <f>VLOOKUP(J2,Facts!$A$2:$B$10,2,FALSE)</f>
        <v>South</v>
      </c>
      <c r="M2" s="2" t="str">
        <f>HLOOKUP(J2,Facts!$D$13:$L$14,2,FALSE)</f>
        <v>South</v>
      </c>
      <c r="N2" s="2" t="str">
        <f>_xlfn.XLOOKUP(L2,Facts!$B$2:$B$10,Facts!$A$2:$A$10,FALSE)</f>
        <v>Tamil Nadu</v>
      </c>
      <c r="O2" s="100" t="str">
        <f>TRIM(B2)</f>
        <v>Shreya Reddy</v>
      </c>
      <c r="P2" s="100" t="str" cm="1">
        <f t="array" ref="P2:Q2">_xlfn.TEXTSPLIT(O2," ")</f>
        <v>Shreya</v>
      </c>
      <c r="Q2" s="100" t="str">
        <v>Reddy</v>
      </c>
      <c r="R2" s="100"/>
      <c r="S2" s="100" t="str">
        <f>CONCATENATE(A2,"_",P2,".pdf")</f>
        <v>PID0001_Shreya.pdf</v>
      </c>
      <c r="T2" s="17" t="str">
        <f>IF(AND(I2&lt;5,'Billing Details'!F2&gt;10000),"High Priority","Regular Followup")</f>
        <v>Regular Followup</v>
      </c>
      <c r="U2" s="17" t="str">
        <f>IF(AND(T2="High Priority",'Patient Health Records'!W2="Yes",'Patient Health Records'!X2 = "Critical"),"Needs Attention",IF(AND('Patient Health Records'!X2 &lt;&gt; "Critical", 'Patient Health Records'!W2 = "Yes"),"Monitor Later",IF(AND('Patient Health Records'!X2 ="Critical", 'Patient Health Records'!W2 = "No"), "Ask for Readmission","No Action")))</f>
        <v>Ask for Readmission</v>
      </c>
      <c r="V2" s="17" t="str" cm="1">
        <f t="array" ref="V2">_xlfn.IFS(AND(T2="High Priority",'Patient Health Records'!W2="Yes",'Patient Health Records'!X2 = "Critical"),"Needs Attention", AND('Patient Health Records'!X2 &lt;&gt; "Critical", 'Patient Health Records'!W2 = "Yes"),"Monitor Later", AND('Patient Health Records'!X2 ="Critical", 'Patient Health Records'!W2 = "No"), "Ask for Readmission", TRUE, "No Action")</f>
        <v>Ask for Readmission</v>
      </c>
      <c r="W2" s="14" t="str" cm="1">
        <f t="array" ref="W2:W7">_xlfn.UNIQUE(K:K)</f>
        <v>Region</v>
      </c>
      <c r="X2" s="16" t="s">
        <v>29</v>
      </c>
      <c r="Y2" s="100"/>
      <c r="Z2" s="17"/>
      <c r="AA2" s="100"/>
      <c r="AB2" s="100"/>
    </row>
    <row r="3" spans="1:28">
      <c r="A3" s="2" t="s">
        <v>30</v>
      </c>
      <c r="B3" s="2" t="s">
        <v>31</v>
      </c>
      <c r="C3" s="2" t="s">
        <v>25</v>
      </c>
      <c r="D3" s="26" t="s">
        <v>32</v>
      </c>
      <c r="E3" s="28">
        <f>DATEVALUE(D3)</f>
        <v>19724</v>
      </c>
      <c r="F3" s="29">
        <f t="shared" ref="F3:F66" si="0">YEAR(E3)</f>
        <v>1953</v>
      </c>
      <c r="G3" s="29">
        <f t="shared" ref="G3:G66" si="1">$X$9-F3</f>
        <v>72</v>
      </c>
      <c r="H3" s="29" t="str" cm="1">
        <f t="array" ref="H3">_xlfn.IFS(
  AND(G3&gt;=21, G3&lt;=30), "Young Adult",
  AND(G3&gt;=31, G3&lt;=45), "Adult",
  AND(G3&gt;=46, G3&lt;=60), "Middle-aged",
  AND(G3&gt;=61, G3&lt;=75), "Senior",
  AND(G3&gt;=76, G3&lt;=87), "Elderly",
  TRUE, "Out of Range"
)</f>
        <v>Senior</v>
      </c>
      <c r="I3" s="3">
        <v>15</v>
      </c>
      <c r="J3" s="2" t="s">
        <v>33</v>
      </c>
      <c r="K3" s="2" t="s">
        <v>28</v>
      </c>
      <c r="L3" s="2" t="s">
        <v>34</v>
      </c>
      <c r="M3" s="2" t="str">
        <f>HLOOKUP(J3,Facts!$D$13:$L$14,2,FALSE)</f>
        <v>West</v>
      </c>
      <c r="N3" s="2" t="str">
        <f>_xlfn.XLOOKUP(L3,Facts!$B$2:$B$10,Facts!$A$2:$A$10,FALSE)</f>
        <v>Maharashtra</v>
      </c>
      <c r="O3" s="100" t="str">
        <f t="shared" ref="O3:O66" si="2">TRIM(B3)</f>
        <v>Isha Sharma</v>
      </c>
      <c r="P3" s="100" t="str" cm="1">
        <f t="array" ref="P3:Q3">_xlfn.TEXTSPLIT(O3," ")</f>
        <v>Isha</v>
      </c>
      <c r="Q3" s="100" t="str">
        <v>Sharma</v>
      </c>
      <c r="R3" s="100"/>
      <c r="S3" s="100" t="str">
        <f>CONCATENATE(A3,"_",P3,".pdf")</f>
        <v>PID0002_Isha.pdf</v>
      </c>
      <c r="T3" s="17" t="str">
        <f>IF(AND(I3&lt;5,'Billing Details'!F3&gt;10000),"High Priority","Regular Followup")</f>
        <v>Regular Followup</v>
      </c>
      <c r="U3" s="17" t="str">
        <f>IF(AND(T3="High Priority",'Patient Health Records'!W3="Yes",'Patient Health Records'!X3 = "Critical"),"Needs Attention",IF(AND('Patient Health Records'!X3 &lt;&gt; "Critical", 'Patient Health Records'!W3 = "Yes"),"Monitor Later",IF(AND('Patient Health Records'!X3 ="Critical", 'Patient Health Records'!W3 = "No"), "Ask for Readmission","No Action")))</f>
        <v>No Action</v>
      </c>
      <c r="V3" s="17" t="str" cm="1">
        <f t="array" ref="V3">_xlfn.IFS(AND(T3="High Priority",'Patient Health Records'!W3="Yes",'Patient Health Records'!X3 = "Critical"),"Needs Attention", AND('Patient Health Records'!X3 &lt;&gt; "Critical", 'Patient Health Records'!W3 = "Yes"),"Monitor Later", AND('Patient Health Records'!X3 ="Critical", 'Patient Health Records'!W3 = "No"), "Ask for Readmission", TRUE, "No Action")</f>
        <v>No Action</v>
      </c>
      <c r="W3" s="17" t="str">
        <v>South</v>
      </c>
      <c r="X3" s="100">
        <f>COUNTIFS(T:T,"High Priority",L:L,"South")</f>
        <v>53</v>
      </c>
      <c r="Y3" s="100"/>
      <c r="Z3" s="100"/>
      <c r="AA3" s="100"/>
      <c r="AB3" s="100"/>
    </row>
    <row r="4" spans="1:28">
      <c r="A4" s="2" t="s">
        <v>35</v>
      </c>
      <c r="B4" s="2" t="s">
        <v>36</v>
      </c>
      <c r="C4" s="2" t="s">
        <v>25</v>
      </c>
      <c r="D4" s="26" t="s">
        <v>37</v>
      </c>
      <c r="E4" s="28">
        <f>DATEVALUE(D4)</f>
        <v>34334</v>
      </c>
      <c r="F4" s="29">
        <f t="shared" si="0"/>
        <v>1993</v>
      </c>
      <c r="G4" s="29">
        <f t="shared" si="1"/>
        <v>32</v>
      </c>
      <c r="H4" s="29" t="str" cm="1">
        <f t="array" ref="H4">_xlfn.IFS(
  AND(G4&gt;=21, G4&lt;=30), "Young Adult",
  AND(G4&gt;=31, G4&lt;=45), "Adult",
  AND(G4&gt;=46, G4&lt;=60), "Middle-aged",
  AND(G4&gt;=61, G4&lt;=75), "Senior",
  AND(G4&gt;=76, G4&lt;=87), "Elderly",
  TRUE, "Out of Range"
)</f>
        <v>Adult</v>
      </c>
      <c r="I4" s="3">
        <v>20</v>
      </c>
      <c r="J4" s="2" t="s">
        <v>38</v>
      </c>
      <c r="K4" s="2" t="s">
        <v>39</v>
      </c>
      <c r="L4" s="2" t="str">
        <f>VLOOKUP(J4,Facts!$A$2:$B$10,2,FALSE)</f>
        <v>North</v>
      </c>
      <c r="M4" s="2" t="str">
        <f>HLOOKUP(J4,Facts!$D$13:$L$14,2,FALSE)</f>
        <v>North</v>
      </c>
      <c r="N4" s="2" t="str">
        <f>_xlfn.XLOOKUP(L4,Facts!$B$2:$B$10,Facts!$A$2:$A$10,FALSE)</f>
        <v>Punjab</v>
      </c>
      <c r="O4" s="100" t="str">
        <f t="shared" si="2"/>
        <v>Isha Raj Reddy</v>
      </c>
      <c r="P4" s="100" t="str" cm="1">
        <f t="array" ref="P4:R4">_xlfn.TEXTSPLIT(O4," ")</f>
        <v>Isha</v>
      </c>
      <c r="Q4" s="100" t="str">
        <v>Raj</v>
      </c>
      <c r="R4" s="100" t="str">
        <v>Reddy</v>
      </c>
      <c r="S4" s="100" t="str">
        <f>CONCATENATE(A4,"_",P4,".pdf")</f>
        <v>PID0003_Isha.pdf</v>
      </c>
      <c r="T4" s="17" t="str">
        <f>IF(AND(I4&lt;5,'Billing Details'!F4&gt;10000),"High Priority","Regular Followup")</f>
        <v>Regular Followup</v>
      </c>
      <c r="U4" s="17" t="str">
        <f>IF(AND(T4="High Priority",'Patient Health Records'!W4="Yes",'Patient Health Records'!X4 = "Critical"),"Needs Attention",IF(AND('Patient Health Records'!X4 &lt;&gt; "Critical", 'Patient Health Records'!W4 = "Yes"),"Monitor Later",IF(AND('Patient Health Records'!X4 ="Critical", 'Patient Health Records'!W4 = "No"), "Ask for Readmission","No Action")))</f>
        <v>Ask for Readmission</v>
      </c>
      <c r="V4" s="17" t="str" cm="1">
        <f t="array" ref="V4">_xlfn.IFS(AND(T4="High Priority",'Patient Health Records'!W4="Yes",'Patient Health Records'!X4 = "Critical"),"Needs Attention", AND('Patient Health Records'!X4 &lt;&gt; "Critical", 'Patient Health Records'!W4 = "Yes"),"Monitor Later", AND('Patient Health Records'!X4 ="Critical", 'Patient Health Records'!W4 = "No"), "Ask for Readmission", TRUE, "No Action")</f>
        <v>Ask for Readmission</v>
      </c>
      <c r="W4" s="17" t="str">
        <v>North</v>
      </c>
      <c r="X4" s="100">
        <f>COUNTIFS(T:T,"High Priority",L:L,"North")</f>
        <v>143</v>
      </c>
      <c r="Y4" s="100"/>
      <c r="Z4" s="100"/>
      <c r="AA4" s="100"/>
      <c r="AB4" s="100"/>
    </row>
    <row r="5" spans="1:28">
      <c r="A5" s="2" t="s">
        <v>40</v>
      </c>
      <c r="B5" s="2" t="s">
        <v>41</v>
      </c>
      <c r="C5" s="2" t="s">
        <v>42</v>
      </c>
      <c r="D5" s="26" t="s">
        <v>37</v>
      </c>
      <c r="E5" s="28">
        <f>DATEVALUE(D5)</f>
        <v>34334</v>
      </c>
      <c r="F5" s="29">
        <f t="shared" si="0"/>
        <v>1993</v>
      </c>
      <c r="G5" s="29">
        <f t="shared" si="1"/>
        <v>32</v>
      </c>
      <c r="H5" s="29" t="str" cm="1">
        <f t="array" ref="H5">_xlfn.IFS(
  AND(G5&gt;=21, G5&lt;=30), "Young Adult",
  AND(G5&gt;=31, G5&lt;=45), "Adult",
  AND(G5&gt;=46, G5&lt;=60), "Middle-aged",
  AND(G5&gt;=61, G5&lt;=75), "Senior",
  AND(G5&gt;=76, G5&lt;=87), "Elderly",
  TRUE, "Out of Range"
)</f>
        <v>Adult</v>
      </c>
      <c r="I5" s="3">
        <v>15</v>
      </c>
      <c r="J5" s="2" t="s">
        <v>43</v>
      </c>
      <c r="K5" s="2" t="s">
        <v>28</v>
      </c>
      <c r="L5" s="2" t="str">
        <f>VLOOKUP(J5,Facts!$A$2:$B$10,2,FALSE)</f>
        <v>South</v>
      </c>
      <c r="M5" s="2" t="str">
        <f>HLOOKUP(J5,Facts!$D$13:$L$14,2,FALSE)</f>
        <v>South</v>
      </c>
      <c r="N5" s="2" t="str">
        <f>_xlfn.XLOOKUP(L5,Facts!$B$2:$B$10,Facts!$A$2:$A$10,FALSE)</f>
        <v>Tamil Nadu</v>
      </c>
      <c r="O5" s="100" t="str">
        <f t="shared" si="2"/>
        <v>Aditya Patel</v>
      </c>
      <c r="P5" s="100" t="str" cm="1">
        <f t="array" ref="P5:Q5">_xlfn.TEXTSPLIT(O5," ")</f>
        <v>Aditya</v>
      </c>
      <c r="Q5" s="100" t="str">
        <v>Patel</v>
      </c>
      <c r="R5" s="100"/>
      <c r="S5" s="100" t="str">
        <f>CONCATENATE(A5,"_",P5,".pdf")</f>
        <v>PID0004_Aditya.pdf</v>
      </c>
      <c r="T5" s="17" t="str">
        <f>IF(AND(I5&lt;5,'Billing Details'!F5&gt;10000),"High Priority","Regular Followup")</f>
        <v>Regular Followup</v>
      </c>
      <c r="U5" s="17" t="str">
        <f>IF(AND(T5="High Priority",'Patient Health Records'!W5="Yes",'Patient Health Records'!X5 = "Critical"),"Needs Attention",IF(AND('Patient Health Records'!X5 &lt;&gt; "Critical", 'Patient Health Records'!W5 = "Yes"),"Monitor Later",IF(AND('Patient Health Records'!X5 ="Critical", 'Patient Health Records'!W5 = "No"), "Ask for Readmission","No Action")))</f>
        <v>Ask for Readmission</v>
      </c>
      <c r="V5" s="17" t="str" cm="1">
        <f t="array" ref="V5">_xlfn.IFS(AND(T5="High Priority",'Patient Health Records'!W5="Yes",'Patient Health Records'!X5 = "Critical"),"Needs Attention", AND('Patient Health Records'!X5 &lt;&gt; "Critical", 'Patient Health Records'!W5 = "Yes"),"Monitor Later", AND('Patient Health Records'!X5 ="Critical", 'Patient Health Records'!W5 = "No"), "Ask for Readmission", TRUE, "No Action")</f>
        <v>Ask for Readmission</v>
      </c>
      <c r="W5" s="17" t="str">
        <v>East</v>
      </c>
      <c r="X5" s="100">
        <f>COUNTIFS(T:T,"High Priority",L:L,"East")</f>
        <v>26</v>
      </c>
      <c r="Y5" s="100"/>
      <c r="Z5" s="100"/>
      <c r="AA5" s="100"/>
      <c r="AB5" s="100"/>
    </row>
    <row r="6" spans="1:28">
      <c r="A6" s="2" t="s">
        <v>44</v>
      </c>
      <c r="B6" s="2" t="s">
        <v>45</v>
      </c>
      <c r="C6" s="2" t="s">
        <v>42</v>
      </c>
      <c r="D6" s="26" t="s">
        <v>46</v>
      </c>
      <c r="E6" s="28">
        <f>DATEVALUE(D6)</f>
        <v>32508</v>
      </c>
      <c r="F6" s="29">
        <f t="shared" si="0"/>
        <v>1988</v>
      </c>
      <c r="G6" s="29">
        <f t="shared" si="1"/>
        <v>37</v>
      </c>
      <c r="H6" s="29" t="str" cm="1">
        <f t="array" ref="H6">_xlfn.IFS(
  AND(G6&gt;=21, G6&lt;=30), "Young Adult",
  AND(G6&gt;=31, G6&lt;=45), "Adult",
  AND(G6&gt;=46, G6&lt;=60), "Middle-aged",
  AND(G6&gt;=61, G6&lt;=75), "Senior",
  AND(G6&gt;=76, G6&lt;=87), "Elderly",
  TRUE, "Out of Range"
)</f>
        <v>Adult</v>
      </c>
      <c r="I6" s="3">
        <v>2</v>
      </c>
      <c r="J6" s="2" t="s">
        <v>47</v>
      </c>
      <c r="K6" s="2" t="s">
        <v>39</v>
      </c>
      <c r="L6" s="2" t="str">
        <f>VLOOKUP(J6,Facts!$A$2:$B$10,2,FALSE)</f>
        <v>North</v>
      </c>
      <c r="M6" s="2" t="str">
        <f>HLOOKUP(J6,Facts!$D$13:$L$14,2,FALSE)</f>
        <v>North</v>
      </c>
      <c r="N6" s="2" t="str">
        <f>_xlfn.XLOOKUP(L6,Facts!$B$2:$B$10,Facts!$A$2:$A$10,FALSE)</f>
        <v>Punjab</v>
      </c>
      <c r="O6" s="100" t="str">
        <f t="shared" si="2"/>
        <v>Aarav Mehta</v>
      </c>
      <c r="P6" s="100" t="str" cm="1">
        <f t="array" ref="P6:Q6">_xlfn.TEXTSPLIT(O6," ")</f>
        <v>Aarav</v>
      </c>
      <c r="Q6" s="100" t="str">
        <v>Mehta</v>
      </c>
      <c r="R6" s="100"/>
      <c r="S6" s="100" t="str">
        <f>CONCATENATE(A6,"_",P6,".pdf")</f>
        <v>PID0005_Aarav.pdf</v>
      </c>
      <c r="T6" s="17" t="str">
        <f>IF(AND(I6&lt;5,'Billing Details'!F6&gt;10000),"High Priority","Regular Followup")</f>
        <v>High Priority</v>
      </c>
      <c r="U6" s="17" t="str">
        <f>IF(AND(T6="High Priority",'Patient Health Records'!W6="Yes",'Patient Health Records'!X6 = "Critical"),"Needs Attention",IF(AND('Patient Health Records'!X6 &lt;&gt; "Critical", 'Patient Health Records'!W6 = "Yes"),"Monitor Later",IF(AND('Patient Health Records'!X6 ="Critical", 'Patient Health Records'!W6 = "No"), "Ask for Readmission","No Action")))</f>
        <v>Needs Attention</v>
      </c>
      <c r="V6" s="17" t="str" cm="1">
        <f t="array" ref="V6">_xlfn.IFS(AND(T6="High Priority",'Patient Health Records'!W6="Yes",'Patient Health Records'!X6 = "Critical"),"Needs Attention", AND('Patient Health Records'!X6 &lt;&gt; "Critical", 'Patient Health Records'!W6 = "Yes"),"Monitor Later", AND('Patient Health Records'!X6 ="Critical", 'Patient Health Records'!W6 = "No"), "Ask for Readmission", TRUE, "No Action")</f>
        <v>Needs Attention</v>
      </c>
      <c r="W6" s="17" t="str">
        <v>West</v>
      </c>
      <c r="X6" s="100">
        <f>COUNTIFS(T:T,"High Priority",L:L,"West")</f>
        <v>4</v>
      </c>
      <c r="Y6" s="100"/>
      <c r="Z6" s="100"/>
      <c r="AA6" s="100"/>
      <c r="AB6" s="100"/>
    </row>
    <row r="7" spans="1:28">
      <c r="A7" s="2" t="s">
        <v>48</v>
      </c>
      <c r="B7" s="2" t="s">
        <v>49</v>
      </c>
      <c r="C7" s="2" t="s">
        <v>42</v>
      </c>
      <c r="D7" s="26" t="s">
        <v>50</v>
      </c>
      <c r="E7" s="28">
        <f>DATEVALUE(D7)</f>
        <v>14245</v>
      </c>
      <c r="F7" s="29">
        <f t="shared" si="0"/>
        <v>1938</v>
      </c>
      <c r="G7" s="29">
        <f t="shared" si="1"/>
        <v>87</v>
      </c>
      <c r="H7" s="29" t="str" cm="1">
        <f t="array" ref="H7">_xlfn.IFS(
  AND(G7&gt;=21, G7&lt;=30), "Young Adult",
  AND(G7&gt;=31, G7&lt;=45), "Adult",
  AND(G7&gt;=46, G7&lt;=60), "Middle-aged",
  AND(G7&gt;=61, G7&lt;=75), "Senior",
  AND(G7&gt;=76, G7&lt;=87), "Elderly",
  TRUE, "Out of Range"
)</f>
        <v>Elderly</v>
      </c>
      <c r="I7" s="3">
        <v>20</v>
      </c>
      <c r="J7" s="2" t="s">
        <v>43</v>
      </c>
      <c r="K7" s="2" t="s">
        <v>28</v>
      </c>
      <c r="L7" s="2" t="str">
        <f>VLOOKUP(J7,Facts!$A$2:$B$10,2,FALSE)</f>
        <v>South</v>
      </c>
      <c r="M7" s="2" t="str">
        <f>HLOOKUP(J7,Facts!$D$13:$L$14,2,FALSE)</f>
        <v>South</v>
      </c>
      <c r="N7" s="2" t="str">
        <f>_xlfn.XLOOKUP(L7,Facts!$B$2:$B$10,Facts!$A$2:$A$10,FALSE)</f>
        <v>Tamil Nadu</v>
      </c>
      <c r="O7" s="100" t="str">
        <f t="shared" si="2"/>
        <v>Aarav Sharma</v>
      </c>
      <c r="P7" s="100" t="str" cm="1">
        <f t="array" ref="P7:Q7">_xlfn.TEXTSPLIT(O7," ")</f>
        <v>Aarav</v>
      </c>
      <c r="Q7" s="100" t="str">
        <v>Sharma</v>
      </c>
      <c r="R7" s="100"/>
      <c r="S7" s="100" t="str">
        <f>CONCATENATE(A7,"_",P7,".pdf")</f>
        <v>PID0006_Aarav.pdf</v>
      </c>
      <c r="T7" s="17" t="str">
        <f>IF(AND(I7&lt;5,'Billing Details'!F7&gt;10000),"High Priority","Regular Followup")</f>
        <v>Regular Followup</v>
      </c>
      <c r="U7" s="17" t="str">
        <f>IF(AND(T7="High Priority",'Patient Health Records'!W7="Yes",'Patient Health Records'!X7 = "Critical"),"Needs Attention",IF(AND('Patient Health Records'!X7 &lt;&gt; "Critical", 'Patient Health Records'!W7 = "Yes"),"Monitor Later",IF(AND('Patient Health Records'!X7 ="Critical", 'Patient Health Records'!W7 = "No"), "Ask for Readmission","No Action")))</f>
        <v>No Action</v>
      </c>
      <c r="V7" s="17" t="str" cm="1">
        <f t="array" ref="V7">_xlfn.IFS(AND(T7="High Priority",'Patient Health Records'!W7="Yes",'Patient Health Records'!X7 = "Critical"),"Needs Attention", AND('Patient Health Records'!X7 &lt;&gt; "Critical", 'Patient Health Records'!W7 = "Yes"),"Monitor Later", AND('Patient Health Records'!X7 ="Critical", 'Patient Health Records'!W7 = "No"), "Ask for Readmission", TRUE, "No Action")</f>
        <v>No Action</v>
      </c>
      <c r="W7" s="17">
        <v>0</v>
      </c>
      <c r="X7" s="100"/>
      <c r="Y7" s="100"/>
      <c r="Z7" s="100"/>
      <c r="AA7" s="100"/>
      <c r="AB7" s="100"/>
    </row>
    <row r="8" spans="1:28">
      <c r="A8" s="2" t="s">
        <v>51</v>
      </c>
      <c r="B8" s="2" t="s">
        <v>52</v>
      </c>
      <c r="C8" s="2" t="s">
        <v>42</v>
      </c>
      <c r="D8" s="26" t="s">
        <v>46</v>
      </c>
      <c r="E8" s="28">
        <f>DATEVALUE(D8)</f>
        <v>32508</v>
      </c>
      <c r="F8" s="29">
        <f t="shared" si="0"/>
        <v>1988</v>
      </c>
      <c r="G8" s="29">
        <f t="shared" si="1"/>
        <v>37</v>
      </c>
      <c r="H8" s="29" t="str" cm="1">
        <f t="array" ref="H8">_xlfn.IFS(
  AND(G8&gt;=21, G8&lt;=30), "Young Adult",
  AND(G8&gt;=31, G8&lt;=45), "Adult",
  AND(G8&gt;=46, G8&lt;=60), "Middle-aged",
  AND(G8&gt;=61, G8&lt;=75), "Senior",
  AND(G8&gt;=76, G8&lt;=87), "Elderly",
  TRUE, "Out of Range"
)</f>
        <v>Adult</v>
      </c>
      <c r="I8" s="3">
        <v>40</v>
      </c>
      <c r="J8" s="2" t="s">
        <v>33</v>
      </c>
      <c r="K8" s="2" t="s">
        <v>39</v>
      </c>
      <c r="L8" s="2" t="str">
        <f>VLOOKUP(J8,Facts!$A$2:$B$10,2,FALSE)</f>
        <v>West</v>
      </c>
      <c r="M8" s="2" t="str">
        <f>HLOOKUP(J8,Facts!$D$13:$L$14,2,FALSE)</f>
        <v>West</v>
      </c>
      <c r="N8" s="2" t="str">
        <f>_xlfn.XLOOKUP(L8,Facts!$B$2:$B$10,Facts!$A$2:$A$10,FALSE)</f>
        <v>Maharashtra</v>
      </c>
      <c r="O8" s="100" t="str">
        <f t="shared" si="2"/>
        <v>Sai Raj Patel</v>
      </c>
      <c r="P8" s="100" t="str" cm="1">
        <f t="array" ref="P8:R8">_xlfn.TEXTSPLIT(O8," ")</f>
        <v>Sai</v>
      </c>
      <c r="Q8" s="100" t="str">
        <v>Raj</v>
      </c>
      <c r="R8" s="100" t="str">
        <v>Patel</v>
      </c>
      <c r="S8" s="100" t="str">
        <f>CONCATENATE(A8,"_",P8,".pdf")</f>
        <v>PID0007_Sai.pdf</v>
      </c>
      <c r="T8" s="17" t="str">
        <f>IF(AND(I8&lt;5,'Billing Details'!F8&gt;10000),"High Priority","Regular Followup")</f>
        <v>Regular Followup</v>
      </c>
      <c r="U8" s="17" t="str">
        <f>IF(AND(T8="High Priority",'Patient Health Records'!W8="Yes",'Patient Health Records'!X8 = "Critical"),"Needs Attention",IF(AND('Patient Health Records'!X8 &lt;&gt; "Critical", 'Patient Health Records'!W8 = "Yes"),"Monitor Later",IF(AND('Patient Health Records'!X8 ="Critical", 'Patient Health Records'!W8 = "No"), "Ask for Readmission","No Action")))</f>
        <v>No Action</v>
      </c>
      <c r="V8" s="17" t="str" cm="1">
        <f t="array" ref="V8">_xlfn.IFS(AND(T8="High Priority",'Patient Health Records'!W8="Yes",'Patient Health Records'!X8 = "Critical"),"Needs Attention", AND('Patient Health Records'!X8 &lt;&gt; "Critical", 'Patient Health Records'!W8 = "Yes"),"Monitor Later", AND('Patient Health Records'!X8 ="Critical", 'Patient Health Records'!W8 = "No"), "Ask for Readmission", TRUE, "No Action")</f>
        <v>No Action</v>
      </c>
      <c r="W8" s="17"/>
      <c r="X8" s="100"/>
      <c r="Y8" s="100"/>
      <c r="Z8" s="100"/>
      <c r="AA8" s="100"/>
      <c r="AB8" s="100"/>
    </row>
    <row r="9" spans="1:28">
      <c r="A9" s="2" t="s">
        <v>53</v>
      </c>
      <c r="B9" s="2" t="s">
        <v>24</v>
      </c>
      <c r="C9" s="2" t="s">
        <v>25</v>
      </c>
      <c r="D9" s="26" t="s">
        <v>54</v>
      </c>
      <c r="E9" s="28">
        <f>DATEVALUE(D9)</f>
        <v>34699</v>
      </c>
      <c r="F9" s="29">
        <f t="shared" si="0"/>
        <v>1994</v>
      </c>
      <c r="G9" s="29">
        <f t="shared" si="1"/>
        <v>31</v>
      </c>
      <c r="H9" s="29" t="str" cm="1">
        <f t="array" ref="H9">_xlfn.IFS(
  AND(G9&gt;=21, G9&lt;=30), "Young Adult",
  AND(G9&gt;=31, G9&lt;=45), "Adult",
  AND(G9&gt;=46, G9&lt;=60), "Middle-aged",
  AND(G9&gt;=61, G9&lt;=75), "Senior",
  AND(G9&gt;=76, G9&lt;=87), "Elderly",
  TRUE, "Out of Range"
)</f>
        <v>Adult</v>
      </c>
      <c r="I9" s="3">
        <v>30</v>
      </c>
      <c r="J9" s="2" t="s">
        <v>55</v>
      </c>
      <c r="K9" s="2" t="s">
        <v>56</v>
      </c>
      <c r="L9" s="2" t="str">
        <f>VLOOKUP(J9,Facts!$A$2:$B$10,2,FALSE)</f>
        <v>South</v>
      </c>
      <c r="M9" s="2" t="str">
        <f>HLOOKUP(J9,Facts!$D$13:$L$14,2,FALSE)</f>
        <v>South</v>
      </c>
      <c r="N9" s="2" t="str">
        <f>_xlfn.XLOOKUP(L9,Facts!$B$2:$B$10,Facts!$A$2:$A$10,FALSE)</f>
        <v>Tamil Nadu</v>
      </c>
      <c r="O9" s="100" t="str">
        <f t="shared" si="2"/>
        <v>Shreya Reddy</v>
      </c>
      <c r="P9" s="100" t="str" cm="1">
        <f t="array" ref="P9:Q9">_xlfn.TEXTSPLIT(O9," ")</f>
        <v>Shreya</v>
      </c>
      <c r="Q9" s="100" t="str">
        <v>Reddy</v>
      </c>
      <c r="R9" s="100"/>
      <c r="S9" s="100" t="str">
        <f>CONCATENATE(A9,"_",P9,".pdf")</f>
        <v>PID0008_Shreya.pdf</v>
      </c>
      <c r="T9" s="17" t="str">
        <f>IF(AND(I9&lt;5,'Billing Details'!F9&gt;10000),"High Priority","Regular Followup")</f>
        <v>Regular Followup</v>
      </c>
      <c r="U9" s="17" t="str">
        <f>IF(AND(T9="High Priority",'Patient Health Records'!W9="Yes",'Patient Health Records'!X9 = "Critical"),"Needs Attention",IF(AND('Patient Health Records'!X9 &lt;&gt; "Critical", 'Patient Health Records'!W9 = "Yes"),"Monitor Later",IF(AND('Patient Health Records'!X9 ="Critical", 'Patient Health Records'!W9 = "No"), "Ask for Readmission","No Action")))</f>
        <v>Monitor Later</v>
      </c>
      <c r="V9" s="17" t="str" cm="1">
        <f t="array" ref="V9">_xlfn.IFS(AND(T9="High Priority",'Patient Health Records'!W9="Yes",'Patient Health Records'!X9 = "Critical"),"Needs Attention", AND('Patient Health Records'!X9 &lt;&gt; "Critical", 'Patient Health Records'!W9 = "Yes"),"Monitor Later", AND('Patient Health Records'!X9 ="Critical", 'Patient Health Records'!W9 = "No"), "Ask for Readmission", TRUE, "No Action")</f>
        <v>Monitor Later</v>
      </c>
      <c r="W9" s="30" t="s">
        <v>57</v>
      </c>
      <c r="X9" s="31">
        <v>2025</v>
      </c>
      <c r="Y9" s="100"/>
      <c r="Z9" s="100"/>
      <c r="AA9" s="100"/>
      <c r="AB9" s="100"/>
    </row>
    <row r="10" spans="1:28">
      <c r="A10" s="2" t="s">
        <v>58</v>
      </c>
      <c r="B10" s="2" t="s">
        <v>59</v>
      </c>
      <c r="C10" s="2" t="s">
        <v>25</v>
      </c>
      <c r="D10" s="26" t="s">
        <v>60</v>
      </c>
      <c r="E10" s="28">
        <f>DATEVALUE(D10)</f>
        <v>28855</v>
      </c>
      <c r="F10" s="29">
        <f t="shared" si="0"/>
        <v>1978</v>
      </c>
      <c r="G10" s="29">
        <f t="shared" si="1"/>
        <v>47</v>
      </c>
      <c r="H10" s="29" t="str" cm="1">
        <f t="array" ref="H10">_xlfn.IFS(
  AND(G10&gt;=21, G10&lt;=30), "Young Adult",
  AND(G10&gt;=31, G10&lt;=45), "Adult",
  AND(G10&gt;=46, G10&lt;=60), "Middle-aged",
  AND(G10&gt;=61, G10&lt;=75), "Senior",
  AND(G10&gt;=76, G10&lt;=87), "Elderly",
  TRUE, "Out of Range"
)</f>
        <v>Middle-aged</v>
      </c>
      <c r="I10" s="3">
        <v>20</v>
      </c>
      <c r="J10" s="2" t="s">
        <v>43</v>
      </c>
      <c r="K10" s="2" t="s">
        <v>28</v>
      </c>
      <c r="L10" s="2" t="str">
        <f>VLOOKUP(J10,Facts!$A$2:$B$10,2,FALSE)</f>
        <v>South</v>
      </c>
      <c r="M10" s="2" t="str">
        <f>HLOOKUP(J10,Facts!$D$13:$L$14,2,FALSE)</f>
        <v>South</v>
      </c>
      <c r="N10" s="2" t="str">
        <f>_xlfn.XLOOKUP(L10,Facts!$B$2:$B$10,Facts!$A$2:$A$10,FALSE)</f>
        <v>Tamil Nadu</v>
      </c>
      <c r="O10" s="100" t="str">
        <f t="shared" si="2"/>
        <v>Diya Mehta</v>
      </c>
      <c r="P10" s="100" t="str" cm="1">
        <f t="array" ref="P10:Q10">_xlfn.TEXTSPLIT(O10," ")</f>
        <v>Diya</v>
      </c>
      <c r="Q10" s="100" t="str">
        <v>Mehta</v>
      </c>
      <c r="R10" s="100"/>
      <c r="S10" s="100" t="str">
        <f>CONCATENATE(A10,"_",P10,".pdf")</f>
        <v>PID0009_Diya.pdf</v>
      </c>
      <c r="T10" s="17" t="str">
        <f>IF(AND(I10&lt;5,'Billing Details'!F10&gt;10000),"High Priority","Regular Followup")</f>
        <v>Regular Followup</v>
      </c>
      <c r="U10" s="17" t="str">
        <f>IF(AND(T10="High Priority",'Patient Health Records'!W10="Yes",'Patient Health Records'!X10 = "Critical"),"Needs Attention",IF(AND('Patient Health Records'!X10 &lt;&gt; "Critical", 'Patient Health Records'!W10 = "Yes"),"Monitor Later",IF(AND('Patient Health Records'!X10 ="Critical", 'Patient Health Records'!W10 = "No"), "Ask for Readmission","No Action")))</f>
        <v>No Action</v>
      </c>
      <c r="V10" s="17" t="str" cm="1">
        <f t="array" ref="V10">_xlfn.IFS(AND(T10="High Priority",'Patient Health Records'!W10="Yes",'Patient Health Records'!X10 = "Critical"),"Needs Attention", AND('Patient Health Records'!X10 &lt;&gt; "Critical", 'Patient Health Records'!W10 = "Yes"),"Monitor Later", AND('Patient Health Records'!X10 ="Critical", 'Patient Health Records'!W10 = "No"), "Ask for Readmission", TRUE, "No Action")</f>
        <v>No Action</v>
      </c>
      <c r="W10" s="17"/>
      <c r="X10" s="100"/>
      <c r="Y10" s="100"/>
      <c r="Z10" s="100"/>
      <c r="AA10" s="100"/>
      <c r="AB10" s="100"/>
    </row>
    <row r="11" spans="1:28" ht="15.75" customHeight="1">
      <c r="A11" s="2" t="s">
        <v>61</v>
      </c>
      <c r="B11" s="2" t="s">
        <v>62</v>
      </c>
      <c r="C11" s="2" t="s">
        <v>42</v>
      </c>
      <c r="D11" s="26" t="s">
        <v>63</v>
      </c>
      <c r="E11" s="28">
        <f>DATEVALUE(D11)</f>
        <v>34699</v>
      </c>
      <c r="F11" s="29">
        <f t="shared" si="0"/>
        <v>1994</v>
      </c>
      <c r="G11" s="29">
        <f t="shared" si="1"/>
        <v>31</v>
      </c>
      <c r="H11" s="29" t="str" cm="1">
        <f t="array" ref="H11">_xlfn.IFS(
  AND(G11&gt;=21, G11&lt;=30), "Young Adult",
  AND(G11&gt;=31, G11&lt;=45), "Adult",
  AND(G11&gt;=46, G11&lt;=60), "Middle-aged",
  AND(G11&gt;=61, G11&lt;=75), "Senior",
  AND(G11&gt;=76, G11&lt;=87), "Elderly",
  TRUE, "Out of Range"
)</f>
        <v>Adult</v>
      </c>
      <c r="I11" s="3">
        <v>2</v>
      </c>
      <c r="J11" s="2" t="s">
        <v>64</v>
      </c>
      <c r="K11" s="2" t="s">
        <v>56</v>
      </c>
      <c r="L11" s="2" t="str">
        <f>VLOOKUP(J11,Facts!$A$2:$B$10,2,FALSE)</f>
        <v>East</v>
      </c>
      <c r="M11" s="2" t="str">
        <f>HLOOKUP(J11,Facts!$D$13:$L$14,2,FALSE)</f>
        <v>East</v>
      </c>
      <c r="N11" s="2" t="str">
        <f>_xlfn.XLOOKUP(L11,Facts!$B$2:$B$10,Facts!$A$2:$A$10,FALSE)</f>
        <v>West Bengal</v>
      </c>
      <c r="O11" s="100" t="str">
        <f t="shared" si="2"/>
        <v>Vivaan Patel</v>
      </c>
      <c r="P11" s="100" t="str" cm="1">
        <f t="array" ref="P11:Q11">_xlfn.TEXTSPLIT(O11," ")</f>
        <v>Vivaan</v>
      </c>
      <c r="Q11" s="100" t="str">
        <v>Patel</v>
      </c>
      <c r="R11" s="100"/>
      <c r="S11" s="100" t="str">
        <f>CONCATENATE(A11,"_",P11,".pdf")</f>
        <v>PID0010_Vivaan.pdf</v>
      </c>
      <c r="T11" s="17" t="str">
        <f>IF(AND(I11&lt;5,'Billing Details'!F11&gt;10000),"High Priority","Regular Followup")</f>
        <v>High Priority</v>
      </c>
      <c r="U11" s="17" t="str">
        <f>IF(AND(T11="High Priority",'Patient Health Records'!W11="Yes",'Patient Health Records'!X11 = "Critical"),"Needs Attention",IF(AND('Patient Health Records'!X11 &lt;&gt; "Critical", 'Patient Health Records'!W11 = "Yes"),"Monitor Later",IF(AND('Patient Health Records'!X11 ="Critical", 'Patient Health Records'!W11 = "No"), "Ask for Readmission","No Action")))</f>
        <v>Ask for Readmission</v>
      </c>
      <c r="V11" s="17" t="str" cm="1">
        <f t="array" ref="V11">_xlfn.IFS(AND(T11="High Priority",'Patient Health Records'!W11="Yes",'Patient Health Records'!X11 = "Critical"),"Needs Attention", AND('Patient Health Records'!X11 &lt;&gt; "Critical", 'Patient Health Records'!W11 = "Yes"),"Monitor Later", AND('Patient Health Records'!X11 ="Critical", 'Patient Health Records'!W11 = "No"), "Ask for Readmission", TRUE, "No Action")</f>
        <v>Ask for Readmission</v>
      </c>
      <c r="W11" s="14" t="s">
        <v>65</v>
      </c>
      <c r="X11" s="15" t="s">
        <v>22</v>
      </c>
      <c r="Y11" s="100"/>
      <c r="Z11" s="100"/>
      <c r="AA11" s="100"/>
      <c r="AB11" s="100"/>
    </row>
    <row r="12" spans="1:28">
      <c r="A12" s="2" t="s">
        <v>66</v>
      </c>
      <c r="B12" s="2" t="s">
        <v>67</v>
      </c>
      <c r="C12" s="2" t="s">
        <v>42</v>
      </c>
      <c r="D12" s="26" t="s">
        <v>68</v>
      </c>
      <c r="E12" s="28">
        <f>DATEVALUE(D12)</f>
        <v>23377</v>
      </c>
      <c r="F12" s="29">
        <f t="shared" si="0"/>
        <v>1964</v>
      </c>
      <c r="G12" s="29">
        <f t="shared" si="1"/>
        <v>61</v>
      </c>
      <c r="H12" s="29" t="str" cm="1">
        <f t="array" ref="H12">_xlfn.IFS(
  AND(G12&gt;=21, G12&lt;=30), "Young Adult",
  AND(G12&gt;=31, G12&lt;=45), "Adult",
  AND(G12&gt;=46, G12&lt;=60), "Middle-aged",
  AND(G12&gt;=61, G12&lt;=75), "Senior",
  AND(G12&gt;=76, G12&lt;=87), "Elderly",
  TRUE, "Out of Range"
)</f>
        <v>Senior</v>
      </c>
      <c r="I12" s="3">
        <v>3</v>
      </c>
      <c r="J12" s="2" t="s">
        <v>43</v>
      </c>
      <c r="K12" s="2" t="s">
        <v>39</v>
      </c>
      <c r="L12" s="2" t="str">
        <f>VLOOKUP(J12,Facts!$A$2:$B$10,2,FALSE)</f>
        <v>South</v>
      </c>
      <c r="M12" s="2" t="str">
        <f>HLOOKUP(J12,Facts!$D$13:$L$14,2,FALSE)</f>
        <v>South</v>
      </c>
      <c r="N12" s="2" t="str">
        <f>_xlfn.XLOOKUP(L12,Facts!$B$2:$B$10,Facts!$A$2:$A$10,FALSE)</f>
        <v>Tamil Nadu</v>
      </c>
      <c r="O12" s="100" t="str">
        <f t="shared" si="2"/>
        <v>Aditya Gupta</v>
      </c>
      <c r="P12" s="100" t="str" cm="1">
        <f t="array" ref="P12:Q12">_xlfn.TEXTSPLIT(O12," ")</f>
        <v>Aditya</v>
      </c>
      <c r="Q12" s="100" t="str">
        <v>Gupta</v>
      </c>
      <c r="R12" s="100"/>
      <c r="S12" s="100" t="str">
        <f>CONCATENATE(A12,"_",P12,".pdf")</f>
        <v>PID0011_Aditya.pdf</v>
      </c>
      <c r="T12" s="17" t="str">
        <f>IF(AND(I12&lt;5,'Billing Details'!F12&gt;10000),"High Priority","Regular Followup")</f>
        <v>High Priority</v>
      </c>
      <c r="U12" s="17" t="str">
        <f>IF(AND(T12="High Priority",'Patient Health Records'!W12="Yes",'Patient Health Records'!X12 = "Critical"),"Needs Attention",IF(AND('Patient Health Records'!X12 &lt;&gt; "Critical", 'Patient Health Records'!W12 = "Yes"),"Monitor Later",IF(AND('Patient Health Records'!X12 ="Critical", 'Patient Health Records'!W12 = "No"), "Ask for Readmission","No Action")))</f>
        <v>No Action</v>
      </c>
      <c r="V12" s="17" t="str" cm="1">
        <f t="array" ref="V12">_xlfn.IFS(AND(T12="High Priority",'Patient Health Records'!W12="Yes",'Patient Health Records'!X12 = "Critical"),"Needs Attention", AND('Patient Health Records'!X12 &lt;&gt; "Critical", 'Patient Health Records'!W12 = "Yes"),"Monitor Later", AND('Patient Health Records'!X12 ="Critical", 'Patient Health Records'!W12 = "No"), "Ask for Readmission", TRUE, "No Action")</f>
        <v>No Action</v>
      </c>
      <c r="W12" s="17" t="str" cm="1">
        <f t="array" ref="W12:W18">_xlfn.UNIQUE(H:H)</f>
        <v>Age Group</v>
      </c>
      <c r="X12" s="100">
        <f>COUNTIF(H:H,W12)</f>
        <v>1</v>
      </c>
      <c r="Y12" s="100"/>
      <c r="Z12" s="100"/>
      <c r="AA12" s="100"/>
      <c r="AB12" s="100"/>
    </row>
    <row r="13" spans="1:28">
      <c r="A13" s="2" t="s">
        <v>69</v>
      </c>
      <c r="B13" s="2" t="s">
        <v>70</v>
      </c>
      <c r="C13" s="2" t="s">
        <v>42</v>
      </c>
      <c r="D13" s="26" t="s">
        <v>68</v>
      </c>
      <c r="E13" s="28">
        <f>DATEVALUE(D13)</f>
        <v>23377</v>
      </c>
      <c r="F13" s="29">
        <f t="shared" si="0"/>
        <v>1964</v>
      </c>
      <c r="G13" s="29">
        <f t="shared" si="1"/>
        <v>61</v>
      </c>
      <c r="H13" s="29" t="str" cm="1">
        <f t="array" ref="H13">_xlfn.IFS(
  AND(G13&gt;=21, G13&lt;=30), "Young Adult",
  AND(G13&gt;=31, G13&lt;=45), "Adult",
  AND(G13&gt;=46, G13&lt;=60), "Middle-aged",
  AND(G13&gt;=61, G13&lt;=75), "Senior",
  AND(G13&gt;=76, G13&lt;=87), "Elderly",
  TRUE, "Out of Range"
)</f>
        <v>Senior</v>
      </c>
      <c r="I13" s="3">
        <v>15</v>
      </c>
      <c r="J13" s="2" t="s">
        <v>27</v>
      </c>
      <c r="K13" s="2" t="s">
        <v>28</v>
      </c>
      <c r="L13" s="2" t="str">
        <f>VLOOKUP(J13,Facts!$A$2:$B$10,2,FALSE)</f>
        <v>South</v>
      </c>
      <c r="M13" s="2" t="str">
        <f>HLOOKUP(J13,Facts!$D$13:$L$14,2,FALSE)</f>
        <v>South</v>
      </c>
      <c r="N13" s="2" t="str">
        <f>_xlfn.XLOOKUP(L13,Facts!$B$2:$B$10,Facts!$A$2:$A$10,FALSE)</f>
        <v>Tamil Nadu</v>
      </c>
      <c r="O13" s="100" t="str">
        <f t="shared" si="2"/>
        <v>Aditya Sharma</v>
      </c>
      <c r="P13" s="100" t="str" cm="1">
        <f t="array" ref="P13:Q13">_xlfn.TEXTSPLIT(O13," ")</f>
        <v>Aditya</v>
      </c>
      <c r="Q13" s="100" t="str">
        <v>Sharma</v>
      </c>
      <c r="R13" s="100"/>
      <c r="S13" s="100" t="str">
        <f>CONCATENATE(A13,"_",P13,".pdf")</f>
        <v>PID0012_Aditya.pdf</v>
      </c>
      <c r="T13" s="17" t="str">
        <f>IF(AND(I13&lt;5,'Billing Details'!F13&gt;10000),"High Priority","Regular Followup")</f>
        <v>Regular Followup</v>
      </c>
      <c r="U13" s="17" t="str">
        <f>IF(AND(T13="High Priority",'Patient Health Records'!W13="Yes",'Patient Health Records'!X13 = "Critical"),"Needs Attention",IF(AND('Patient Health Records'!X13 &lt;&gt; "Critical", 'Patient Health Records'!W13 = "Yes"),"Monitor Later",IF(AND('Patient Health Records'!X13 ="Critical", 'Patient Health Records'!W13 = "No"), "Ask for Readmission","No Action")))</f>
        <v>Monitor Later</v>
      </c>
      <c r="V13" s="17" t="str" cm="1">
        <f t="array" ref="V13">_xlfn.IFS(AND(T13="High Priority",'Patient Health Records'!W13="Yes",'Patient Health Records'!X13 = "Critical"),"Needs Attention", AND('Patient Health Records'!X13 &lt;&gt; "Critical", 'Patient Health Records'!W13 = "Yes"),"Monitor Later", AND('Patient Health Records'!X13 ="Critical", 'Patient Health Records'!W13 = "No"), "Ask for Readmission", TRUE, "No Action")</f>
        <v>Monitor Later</v>
      </c>
      <c r="W13" s="17" t="str">
        <v>Middle-aged</v>
      </c>
      <c r="X13" s="100">
        <f t="shared" ref="X13:X17" si="3">COUNTIF(H:H,W13)</f>
        <v>351</v>
      </c>
      <c r="Y13" s="100"/>
      <c r="Z13" s="100"/>
      <c r="AA13" s="100"/>
      <c r="AB13" s="100"/>
    </row>
    <row r="14" spans="1:28">
      <c r="A14" s="2" t="s">
        <v>71</v>
      </c>
      <c r="B14" s="2" t="s">
        <v>72</v>
      </c>
      <c r="C14" s="2" t="s">
        <v>25</v>
      </c>
      <c r="D14" s="26" t="s">
        <v>26</v>
      </c>
      <c r="E14" s="28">
        <f>DATEVALUE(D14)</f>
        <v>27029</v>
      </c>
      <c r="F14" s="29">
        <f t="shared" si="0"/>
        <v>1973</v>
      </c>
      <c r="G14" s="29">
        <f t="shared" si="1"/>
        <v>52</v>
      </c>
      <c r="H14" s="29" t="str" cm="1">
        <f t="array" ref="H14">_xlfn.IFS(
  AND(G14&gt;=21, G14&lt;=30), "Young Adult",
  AND(G14&gt;=31, G14&lt;=45), "Adult",
  AND(G14&gt;=46, G14&lt;=60), "Middle-aged",
  AND(G14&gt;=61, G14&lt;=75), "Senior",
  AND(G14&gt;=76, G14&lt;=87), "Elderly",
  TRUE, "Out of Range"
)</f>
        <v>Middle-aged</v>
      </c>
      <c r="I14" s="3">
        <v>7</v>
      </c>
      <c r="J14" s="2" t="s">
        <v>55</v>
      </c>
      <c r="K14" s="2" t="s">
        <v>39</v>
      </c>
      <c r="L14" s="2" t="str">
        <f>VLOOKUP(J14,Facts!$A$2:$B$10,2,FALSE)</f>
        <v>South</v>
      </c>
      <c r="M14" s="2" t="str">
        <f>HLOOKUP(J14,Facts!$D$13:$L$14,2,FALSE)</f>
        <v>South</v>
      </c>
      <c r="N14" s="2" t="str">
        <f>_xlfn.XLOOKUP(L14,Facts!$B$2:$B$10,Facts!$A$2:$A$10,FALSE)</f>
        <v>Tamil Nadu</v>
      </c>
      <c r="O14" s="100" t="str">
        <f t="shared" si="2"/>
        <v>Diya Kumar Sharma</v>
      </c>
      <c r="P14" s="100" t="str" cm="1">
        <f t="array" ref="P14:R14">_xlfn.TEXTSPLIT(O14," ")</f>
        <v>Diya</v>
      </c>
      <c r="Q14" s="100" t="str">
        <v>Kumar</v>
      </c>
      <c r="R14" s="100" t="str">
        <v>Sharma</v>
      </c>
      <c r="S14" s="100" t="str">
        <f>CONCATENATE(A14,"_",P14,".pdf")</f>
        <v>PID0013_Diya.pdf</v>
      </c>
      <c r="T14" s="17" t="str">
        <f>IF(AND(I14&lt;5,'Billing Details'!F14&gt;10000),"High Priority","Regular Followup")</f>
        <v>Regular Followup</v>
      </c>
      <c r="U14" s="17" t="str">
        <f>IF(AND(T14="High Priority",'Patient Health Records'!W14="Yes",'Patient Health Records'!X14 = "Critical"),"Needs Attention",IF(AND('Patient Health Records'!X14 &lt;&gt; "Critical", 'Patient Health Records'!W14 = "Yes"),"Monitor Later",IF(AND('Patient Health Records'!X14 ="Critical", 'Patient Health Records'!W14 = "No"), "Ask for Readmission","No Action")))</f>
        <v>Monitor Later</v>
      </c>
      <c r="V14" s="17" t="str" cm="1">
        <f t="array" ref="V14">_xlfn.IFS(AND(T14="High Priority",'Patient Health Records'!W14="Yes",'Patient Health Records'!X14 = "Critical"),"Needs Attention", AND('Patient Health Records'!X14 &lt;&gt; "Critical", 'Patient Health Records'!W14 = "Yes"),"Monitor Later", AND('Patient Health Records'!X14 ="Critical", 'Patient Health Records'!W14 = "No"), "Ask for Readmission", TRUE, "No Action")</f>
        <v>Monitor Later</v>
      </c>
      <c r="W14" s="17" t="str">
        <v>Senior</v>
      </c>
      <c r="X14" s="100">
        <f t="shared" si="3"/>
        <v>180</v>
      </c>
      <c r="Y14" s="100"/>
      <c r="Z14" s="100"/>
      <c r="AA14" s="100"/>
      <c r="AB14" s="100"/>
    </row>
    <row r="15" spans="1:28">
      <c r="A15" s="2" t="s">
        <v>73</v>
      </c>
      <c r="B15" s="2" t="s">
        <v>74</v>
      </c>
      <c r="C15" s="2" t="s">
        <v>25</v>
      </c>
      <c r="D15" s="26" t="s">
        <v>75</v>
      </c>
      <c r="E15" s="28">
        <f>DATEVALUE(D15)</f>
        <v>29951</v>
      </c>
      <c r="F15" s="29">
        <f t="shared" si="0"/>
        <v>1981</v>
      </c>
      <c r="G15" s="29">
        <f t="shared" si="1"/>
        <v>44</v>
      </c>
      <c r="H15" s="29" t="str" cm="1">
        <f t="array" ref="H15">_xlfn.IFS(
  AND(G15&gt;=21, G15&lt;=30), "Young Adult",
  AND(G15&gt;=31, G15&lt;=45), "Adult",
  AND(G15&gt;=46, G15&lt;=60), "Middle-aged",
  AND(G15&gt;=61, G15&lt;=75), "Senior",
  AND(G15&gt;=76, G15&lt;=87), "Elderly",
  TRUE, "Out of Range"
)</f>
        <v>Adult</v>
      </c>
      <c r="I15" s="3">
        <v>15</v>
      </c>
      <c r="J15" s="2" t="s">
        <v>55</v>
      </c>
      <c r="K15" s="2" t="s">
        <v>28</v>
      </c>
      <c r="L15" s="2" t="str">
        <f>VLOOKUP(J15,Facts!$A$2:$B$10,2,FALSE)</f>
        <v>South</v>
      </c>
      <c r="M15" s="2" t="str">
        <f>HLOOKUP(J15,Facts!$D$13:$L$14,2,FALSE)</f>
        <v>South</v>
      </c>
      <c r="N15" s="2" t="str">
        <f>_xlfn.XLOOKUP(L15,Facts!$B$2:$B$10,Facts!$A$2:$A$10,FALSE)</f>
        <v>Tamil Nadu</v>
      </c>
      <c r="O15" s="100" t="str">
        <f t="shared" si="2"/>
        <v>Aanya Raj Sharma</v>
      </c>
      <c r="P15" s="100" t="str" cm="1">
        <f t="array" ref="P15:R15">_xlfn.TEXTSPLIT(O15," ")</f>
        <v>Aanya</v>
      </c>
      <c r="Q15" s="100" t="str">
        <v>Raj</v>
      </c>
      <c r="R15" s="100" t="str">
        <v>Sharma</v>
      </c>
      <c r="S15" s="100" t="str">
        <f>CONCATENATE(A15,"_",P15,".pdf")</f>
        <v>PID0014_Aanya.pdf</v>
      </c>
      <c r="T15" s="17" t="str">
        <f>IF(AND(I15&lt;5,'Billing Details'!F15&gt;10000),"High Priority","Regular Followup")</f>
        <v>Regular Followup</v>
      </c>
      <c r="U15" s="17" t="str">
        <f>IF(AND(T15="High Priority",'Patient Health Records'!W15="Yes",'Patient Health Records'!X15 = "Critical"),"Needs Attention",IF(AND('Patient Health Records'!X15 &lt;&gt; "Critical", 'Patient Health Records'!W15 = "Yes"),"Monitor Later",IF(AND('Patient Health Records'!X15 ="Critical", 'Patient Health Records'!W15 = "No"), "Ask for Readmission","No Action")))</f>
        <v>No Action</v>
      </c>
      <c r="V15" s="17" t="str" cm="1">
        <f t="array" ref="V15">_xlfn.IFS(AND(T15="High Priority",'Patient Health Records'!W15="Yes",'Patient Health Records'!X15 = "Critical"),"Needs Attention", AND('Patient Health Records'!X15 &lt;&gt; "Critical", 'Patient Health Records'!W15 = "Yes"),"Monitor Later", AND('Patient Health Records'!X15 ="Critical", 'Patient Health Records'!W15 = "No"), "Ask for Readmission", TRUE, "No Action")</f>
        <v>No Action</v>
      </c>
      <c r="W15" s="53" t="str">
        <v>Adult</v>
      </c>
      <c r="X15" s="54">
        <f t="shared" si="3"/>
        <v>426</v>
      </c>
      <c r="Y15" s="100"/>
      <c r="Z15" s="100"/>
      <c r="AA15" s="100"/>
      <c r="AB15" s="100"/>
    </row>
    <row r="16" spans="1:28">
      <c r="A16" s="2" t="s">
        <v>76</v>
      </c>
      <c r="B16" s="2" t="s">
        <v>77</v>
      </c>
      <c r="C16" s="2" t="s">
        <v>25</v>
      </c>
      <c r="D16" s="26" t="s">
        <v>68</v>
      </c>
      <c r="E16" s="28">
        <f>DATEVALUE(D16)</f>
        <v>23377</v>
      </c>
      <c r="F16" s="29">
        <f t="shared" si="0"/>
        <v>1964</v>
      </c>
      <c r="G16" s="29">
        <f t="shared" si="1"/>
        <v>61</v>
      </c>
      <c r="H16" s="29" t="str" cm="1">
        <f t="array" ref="H16">_xlfn.IFS(
  AND(G16&gt;=21, G16&lt;=30), "Young Adult",
  AND(G16&gt;=31, G16&lt;=45), "Adult",
  AND(G16&gt;=46, G16&lt;=60), "Middle-aged",
  AND(G16&gt;=61, G16&lt;=75), "Senior",
  AND(G16&gt;=76, G16&lt;=87), "Elderly",
  TRUE, "Out of Range"
)</f>
        <v>Senior</v>
      </c>
      <c r="I16" s="3">
        <v>2</v>
      </c>
      <c r="J16" s="2" t="s">
        <v>47</v>
      </c>
      <c r="K16" s="2" t="s">
        <v>39</v>
      </c>
      <c r="L16" s="2" t="str">
        <f>VLOOKUP(J16,Facts!$A$2:$B$10,2,FALSE)</f>
        <v>North</v>
      </c>
      <c r="M16" s="2" t="str">
        <f>HLOOKUP(J16,Facts!$D$13:$L$14,2,FALSE)</f>
        <v>North</v>
      </c>
      <c r="N16" s="2" t="str">
        <f>_xlfn.XLOOKUP(L16,Facts!$B$2:$B$10,Facts!$A$2:$A$10,FALSE)</f>
        <v>Punjab</v>
      </c>
      <c r="O16" s="100" t="str">
        <f t="shared" si="2"/>
        <v>Diya Priya Gupta</v>
      </c>
      <c r="P16" s="100" t="str" cm="1">
        <f t="array" ref="P16:R16">_xlfn.TEXTSPLIT(O16," ")</f>
        <v>Diya</v>
      </c>
      <c r="Q16" s="100" t="str">
        <v>Priya</v>
      </c>
      <c r="R16" s="100" t="str">
        <v>Gupta</v>
      </c>
      <c r="S16" s="100" t="str">
        <f>CONCATENATE(A16,"_",P16,".pdf")</f>
        <v>PID0015_Diya.pdf</v>
      </c>
      <c r="T16" s="17" t="str">
        <f>IF(AND(I16&lt;5,'Billing Details'!F16&gt;10000),"High Priority","Regular Followup")</f>
        <v>High Priority</v>
      </c>
      <c r="U16" s="17" t="str">
        <f>IF(AND(T16="High Priority",'Patient Health Records'!W16="Yes",'Patient Health Records'!X16 = "Critical"),"Needs Attention",IF(AND('Patient Health Records'!X16 &lt;&gt; "Critical", 'Patient Health Records'!W16 = "Yes"),"Monitor Later",IF(AND('Patient Health Records'!X16 ="Critical", 'Patient Health Records'!W16 = "No"), "Ask for Readmission","No Action")))</f>
        <v>Ask for Readmission</v>
      </c>
      <c r="V16" s="17" t="str" cm="1">
        <f t="array" ref="V16">_xlfn.IFS(AND(T16="High Priority",'Patient Health Records'!W16="Yes",'Patient Health Records'!X16 = "Critical"),"Needs Attention", AND('Patient Health Records'!X16 &lt;&gt; "Critical", 'Patient Health Records'!W16 = "Yes"),"Monitor Later", AND('Patient Health Records'!X16 ="Critical", 'Patient Health Records'!W16 = "No"), "Ask for Readmission", TRUE, "No Action")</f>
        <v>Ask for Readmission</v>
      </c>
      <c r="W16" s="17" t="str">
        <v>Elderly</v>
      </c>
      <c r="X16" s="100">
        <f t="shared" si="3"/>
        <v>11</v>
      </c>
      <c r="Y16" s="100"/>
      <c r="Z16" s="100"/>
      <c r="AA16" s="100"/>
      <c r="AB16" s="100"/>
    </row>
    <row r="17" spans="1:28">
      <c r="A17" s="2" t="s">
        <v>78</v>
      </c>
      <c r="B17" s="2" t="s">
        <v>79</v>
      </c>
      <c r="C17" s="2" t="s">
        <v>25</v>
      </c>
      <c r="D17" s="26" t="s">
        <v>54</v>
      </c>
      <c r="E17" s="28">
        <f>DATEVALUE(D17)</f>
        <v>34699</v>
      </c>
      <c r="F17" s="29">
        <f t="shared" si="0"/>
        <v>1994</v>
      </c>
      <c r="G17" s="29">
        <f t="shared" si="1"/>
        <v>31</v>
      </c>
      <c r="H17" s="29" t="str" cm="1">
        <f t="array" ref="H17">_xlfn.IFS(
  AND(G17&gt;=21, G17&lt;=30), "Young Adult",
  AND(G17&gt;=31, G17&lt;=45), "Adult",
  AND(G17&gt;=46, G17&lt;=60), "Middle-aged",
  AND(G17&gt;=61, G17&lt;=75), "Senior",
  AND(G17&gt;=76, G17&lt;=87), "Elderly",
  TRUE, "Out of Range"
)</f>
        <v>Adult</v>
      </c>
      <c r="I17" s="3">
        <v>15</v>
      </c>
      <c r="J17" s="2" t="s">
        <v>80</v>
      </c>
      <c r="K17" s="2" t="s">
        <v>28</v>
      </c>
      <c r="L17" s="2" t="str">
        <f>VLOOKUP(J17,Facts!$A$2:$B$10,2,FALSE)</f>
        <v>West</v>
      </c>
      <c r="M17" s="2" t="str">
        <f>HLOOKUP(J17,Facts!$D$13:$L$14,2,FALSE)</f>
        <v>West</v>
      </c>
      <c r="N17" s="2" t="str">
        <f>_xlfn.XLOOKUP(L17,Facts!$B$2:$B$10,Facts!$A$2:$A$10,FALSE)</f>
        <v>Maharashtra</v>
      </c>
      <c r="O17" s="100" t="str">
        <f t="shared" si="2"/>
        <v>Isha Kumar Mehta</v>
      </c>
      <c r="P17" s="100" t="str" cm="1">
        <f t="array" ref="P17:R17">_xlfn.TEXTSPLIT(O17," ")</f>
        <v>Isha</v>
      </c>
      <c r="Q17" s="100" t="str">
        <v>Kumar</v>
      </c>
      <c r="R17" s="100" t="str">
        <v>Mehta</v>
      </c>
      <c r="S17" s="100" t="str">
        <f>CONCATENATE(A17,"_",P17,".pdf")</f>
        <v>PID0016_Isha.pdf</v>
      </c>
      <c r="T17" s="17" t="str">
        <f>IF(AND(I17&lt;5,'Billing Details'!F17&gt;10000),"High Priority","Regular Followup")</f>
        <v>Regular Followup</v>
      </c>
      <c r="U17" s="17" t="str">
        <f>IF(AND(T17="High Priority",'Patient Health Records'!W17="Yes",'Patient Health Records'!X17 = "Critical"),"Needs Attention",IF(AND('Patient Health Records'!X17 &lt;&gt; "Critical", 'Patient Health Records'!W17 = "Yes"),"Monitor Later",IF(AND('Patient Health Records'!X17 ="Critical", 'Patient Health Records'!W17 = "No"), "Ask for Readmission","No Action")))</f>
        <v>Monitor Later</v>
      </c>
      <c r="V17" s="17" t="str" cm="1">
        <f t="array" ref="V17">_xlfn.IFS(AND(T17="High Priority",'Patient Health Records'!W17="Yes",'Patient Health Records'!X17 = "Critical"),"Needs Attention", AND('Patient Health Records'!X17 &lt;&gt; "Critical", 'Patient Health Records'!W17 = "Yes"),"Monitor Later", AND('Patient Health Records'!X17 ="Critical", 'Patient Health Records'!W17 = "No"), "Ask for Readmission", TRUE, "No Action")</f>
        <v>Monitor Later</v>
      </c>
      <c r="W17" s="17" t="str">
        <v>Young Adult</v>
      </c>
      <c r="X17" s="100">
        <f t="shared" si="3"/>
        <v>32</v>
      </c>
      <c r="Y17" s="100"/>
      <c r="Z17" s="100"/>
      <c r="AA17" s="100"/>
      <c r="AB17" s="100"/>
    </row>
    <row r="18" spans="1:28">
      <c r="A18" s="2" t="s">
        <v>81</v>
      </c>
      <c r="B18" s="2" t="s">
        <v>41</v>
      </c>
      <c r="C18" s="2" t="s">
        <v>42</v>
      </c>
      <c r="D18" s="26" t="s">
        <v>82</v>
      </c>
      <c r="E18" s="28">
        <f>DATEVALUE(D18)</f>
        <v>30682</v>
      </c>
      <c r="F18" s="29">
        <f t="shared" si="0"/>
        <v>1984</v>
      </c>
      <c r="G18" s="29">
        <f t="shared" si="1"/>
        <v>41</v>
      </c>
      <c r="H18" s="29" t="str" cm="1">
        <f t="array" ref="H18">_xlfn.IFS(
  AND(G18&gt;=21, G18&lt;=30), "Young Adult",
  AND(G18&gt;=31, G18&lt;=45), "Adult",
  AND(G18&gt;=46, G18&lt;=60), "Middle-aged",
  AND(G18&gt;=61, G18&lt;=75), "Senior",
  AND(G18&gt;=76, G18&lt;=87), "Elderly",
  TRUE, "Out of Range"
)</f>
        <v>Adult</v>
      </c>
      <c r="I18" s="3">
        <v>7</v>
      </c>
      <c r="J18" s="2" t="s">
        <v>55</v>
      </c>
      <c r="K18" s="2" t="s">
        <v>28</v>
      </c>
      <c r="L18" s="2" t="str">
        <f>VLOOKUP(J18,Facts!$A$2:$B$10,2,FALSE)</f>
        <v>South</v>
      </c>
      <c r="M18" s="2" t="str">
        <f>HLOOKUP(J18,Facts!$D$13:$L$14,2,FALSE)</f>
        <v>South</v>
      </c>
      <c r="N18" s="2" t="str">
        <f>_xlfn.XLOOKUP(L18,Facts!$B$2:$B$10,Facts!$A$2:$A$10,FALSE)</f>
        <v>Tamil Nadu</v>
      </c>
      <c r="O18" s="100" t="str">
        <f t="shared" si="2"/>
        <v>Aditya Patel</v>
      </c>
      <c r="P18" s="100" t="str" cm="1">
        <f t="array" ref="P18:Q18">_xlfn.TEXTSPLIT(O18," ")</f>
        <v>Aditya</v>
      </c>
      <c r="Q18" s="100" t="str">
        <v>Patel</v>
      </c>
      <c r="R18" s="100"/>
      <c r="S18" s="100" t="str">
        <f>CONCATENATE(A18,"_",P18,".pdf")</f>
        <v>PID0017_Aditya.pdf</v>
      </c>
      <c r="T18" s="17" t="str">
        <f>IF(AND(I18&lt;5,'Billing Details'!F18&gt;10000),"High Priority","Regular Followup")</f>
        <v>Regular Followup</v>
      </c>
      <c r="U18" s="17" t="str">
        <f>IF(AND(T18="High Priority",'Patient Health Records'!W18="Yes",'Patient Health Records'!X18 = "Critical"),"Needs Attention",IF(AND('Patient Health Records'!X18 &lt;&gt; "Critical", 'Patient Health Records'!W18 = "Yes"),"Monitor Later",IF(AND('Patient Health Records'!X18 ="Critical", 'Patient Health Records'!W18 = "No"), "Ask for Readmission","No Action")))</f>
        <v>No Action</v>
      </c>
      <c r="V18" s="17" t="str" cm="1">
        <f t="array" ref="V18">_xlfn.IFS(AND(T18="High Priority",'Patient Health Records'!W18="Yes",'Patient Health Records'!X18 = "Critical"),"Needs Attention", AND('Patient Health Records'!X18 &lt;&gt; "Critical", 'Patient Health Records'!W18 = "Yes"),"Monitor Later", AND('Patient Health Records'!X18 ="Critical", 'Patient Health Records'!W18 = "No"), "Ask for Readmission", TRUE, "No Action")</f>
        <v>No Action</v>
      </c>
      <c r="W18" s="17">
        <v>0</v>
      </c>
      <c r="X18" s="100"/>
      <c r="Y18" s="100"/>
      <c r="Z18" s="100"/>
      <c r="AA18" s="100"/>
      <c r="AB18" s="100"/>
    </row>
    <row r="19" spans="1:28">
      <c r="A19" s="2" t="s">
        <v>83</v>
      </c>
      <c r="B19" s="2" t="s">
        <v>84</v>
      </c>
      <c r="C19" s="2" t="s">
        <v>25</v>
      </c>
      <c r="D19" s="26" t="s">
        <v>85</v>
      </c>
      <c r="E19" s="28">
        <f>DATEVALUE(D19)</f>
        <v>25203</v>
      </c>
      <c r="F19" s="29">
        <f t="shared" si="0"/>
        <v>1968</v>
      </c>
      <c r="G19" s="29">
        <f t="shared" si="1"/>
        <v>57</v>
      </c>
      <c r="H19" s="29" t="str" cm="1">
        <f t="array" ref="H19">_xlfn.IFS(
  AND(G19&gt;=21, G19&lt;=30), "Young Adult",
  AND(G19&gt;=31, G19&lt;=45), "Adult",
  AND(G19&gt;=46, G19&lt;=60), "Middle-aged",
  AND(G19&gt;=61, G19&lt;=75), "Senior",
  AND(G19&gt;=76, G19&lt;=87), "Elderly",
  TRUE, "Out of Range"
)</f>
        <v>Middle-aged</v>
      </c>
      <c r="I19" s="3">
        <v>3</v>
      </c>
      <c r="J19" s="2" t="s">
        <v>43</v>
      </c>
      <c r="K19" s="2" t="s">
        <v>56</v>
      </c>
      <c r="L19" s="2" t="str">
        <f>VLOOKUP(J19,Facts!$A$2:$B$10,2,FALSE)</f>
        <v>South</v>
      </c>
      <c r="M19" s="2" t="str">
        <f>HLOOKUP(J19,Facts!$D$13:$L$14,2,FALSE)</f>
        <v>South</v>
      </c>
      <c r="N19" s="2" t="str">
        <f>_xlfn.XLOOKUP(L19,Facts!$B$2:$B$10,Facts!$A$2:$A$10,FALSE)</f>
        <v>Tamil Nadu</v>
      </c>
      <c r="O19" s="100" t="str">
        <f t="shared" si="2"/>
        <v>Riya Kumar Gupta</v>
      </c>
      <c r="P19" s="100" t="str" cm="1">
        <f t="array" ref="P19:R19">_xlfn.TEXTSPLIT(O19," ")</f>
        <v>Riya</v>
      </c>
      <c r="Q19" s="100" t="str">
        <v>Kumar</v>
      </c>
      <c r="R19" s="100" t="str">
        <v>Gupta</v>
      </c>
      <c r="S19" s="100" t="str">
        <f>CONCATENATE(A19,"_",P19,".pdf")</f>
        <v>PID0018_Riya.pdf</v>
      </c>
      <c r="T19" s="17" t="str">
        <f>IF(AND(I19&lt;5,'Billing Details'!F19&gt;10000),"High Priority","Regular Followup")</f>
        <v>High Priority</v>
      </c>
      <c r="U19" s="17" t="str">
        <f>IF(AND(T19="High Priority",'Patient Health Records'!W19="Yes",'Patient Health Records'!X19 = "Critical"),"Needs Attention",IF(AND('Patient Health Records'!X19 &lt;&gt; "Critical", 'Patient Health Records'!W19 = "Yes"),"Monitor Later",IF(AND('Patient Health Records'!X19 ="Critical", 'Patient Health Records'!W19 = "No"), "Ask for Readmission","No Action")))</f>
        <v>Ask for Readmission</v>
      </c>
      <c r="V19" s="17" t="str" cm="1">
        <f t="array" ref="V19">_xlfn.IFS(AND(T19="High Priority",'Patient Health Records'!W19="Yes",'Patient Health Records'!X19 = "Critical"),"Needs Attention", AND('Patient Health Records'!X19 &lt;&gt; "Critical", 'Patient Health Records'!W19 = "Yes"),"Monitor Later", AND('Patient Health Records'!X19 ="Critical", 'Patient Health Records'!W19 = "No"), "Ask for Readmission", TRUE, "No Action")</f>
        <v>Ask for Readmission</v>
      </c>
      <c r="W19" s="55">
        <f>MAX(X12:X17)</f>
        <v>426</v>
      </c>
      <c r="X19" s="56" t="s">
        <v>86</v>
      </c>
      <c r="Y19" s="100"/>
      <c r="Z19" s="100"/>
      <c r="AA19" s="100"/>
      <c r="AB19" s="100"/>
    </row>
    <row r="20" spans="1:28">
      <c r="A20" s="2" t="s">
        <v>87</v>
      </c>
      <c r="B20" s="2" t="s">
        <v>88</v>
      </c>
      <c r="C20" s="2" t="s">
        <v>25</v>
      </c>
      <c r="D20" s="26" t="s">
        <v>75</v>
      </c>
      <c r="E20" s="28">
        <f>DATEVALUE(D20)</f>
        <v>29951</v>
      </c>
      <c r="F20" s="29">
        <f t="shared" si="0"/>
        <v>1981</v>
      </c>
      <c r="G20" s="29">
        <f t="shared" si="1"/>
        <v>44</v>
      </c>
      <c r="H20" s="29" t="str" cm="1">
        <f t="array" ref="H20">_xlfn.IFS(
  AND(G20&gt;=21, G20&lt;=30), "Young Adult",
  AND(G20&gt;=31, G20&lt;=45), "Adult",
  AND(G20&gt;=46, G20&lt;=60), "Middle-aged",
  AND(G20&gt;=61, G20&lt;=75), "Senior",
  AND(G20&gt;=76, G20&lt;=87), "Elderly",
  TRUE, "Out of Range"
)</f>
        <v>Adult</v>
      </c>
      <c r="I20" s="3">
        <v>4</v>
      </c>
      <c r="J20" s="2" t="s">
        <v>43</v>
      </c>
      <c r="K20" s="2" t="s">
        <v>28</v>
      </c>
      <c r="L20" s="2" t="str">
        <f>VLOOKUP(J20,Facts!$A$2:$B$10,2,FALSE)</f>
        <v>South</v>
      </c>
      <c r="M20" s="2" t="str">
        <f>HLOOKUP(J20,Facts!$D$13:$L$14,2,FALSE)</f>
        <v>South</v>
      </c>
      <c r="N20" s="2" t="str">
        <f>_xlfn.XLOOKUP(L20,Facts!$B$2:$B$10,Facts!$A$2:$A$10,FALSE)</f>
        <v>Tamil Nadu</v>
      </c>
      <c r="O20" s="100" t="str">
        <f t="shared" si="2"/>
        <v>Shreya Sharma</v>
      </c>
      <c r="P20" s="100" t="str" cm="1">
        <f t="array" ref="P20:Q20">_xlfn.TEXTSPLIT(O20," ")</f>
        <v>Shreya</v>
      </c>
      <c r="Q20" s="100" t="str">
        <v>Sharma</v>
      </c>
      <c r="R20" s="100"/>
      <c r="S20" s="100" t="str">
        <f>CONCATENATE(A20,"_",P20,".pdf")</f>
        <v>PID0019_Shreya.pdf</v>
      </c>
      <c r="T20" s="17" t="str">
        <f>IF(AND(I20&lt;5,'Billing Details'!F20&gt;10000),"High Priority","Regular Followup")</f>
        <v>High Priority</v>
      </c>
      <c r="U20" s="17" t="str">
        <f>IF(AND(T20="High Priority",'Patient Health Records'!W20="Yes",'Patient Health Records'!X20 = "Critical"),"Needs Attention",IF(AND('Patient Health Records'!X20 &lt;&gt; "Critical", 'Patient Health Records'!W20 = "Yes"),"Monitor Later",IF(AND('Patient Health Records'!X20 ="Critical", 'Patient Health Records'!W20 = "No"), "Ask for Readmission","No Action")))</f>
        <v>No Action</v>
      </c>
      <c r="V20" s="17" t="str" cm="1">
        <f t="array" ref="V20">_xlfn.IFS(AND(T20="High Priority",'Patient Health Records'!W20="Yes",'Patient Health Records'!X20 = "Critical"),"Needs Attention", AND('Patient Health Records'!X20 &lt;&gt; "Critical", 'Patient Health Records'!W20 = "Yes"),"Monitor Later", AND('Patient Health Records'!X20 ="Critical", 'Patient Health Records'!W20 = "No"), "Ask for Readmission", TRUE, "No Action")</f>
        <v>No Action</v>
      </c>
      <c r="W20" s="17"/>
      <c r="X20" s="100"/>
      <c r="Y20" s="100"/>
      <c r="Z20" s="100"/>
      <c r="AA20" s="100"/>
      <c r="AB20" s="100"/>
    </row>
    <row r="21" spans="1:28" ht="15.75" customHeight="1">
      <c r="A21" s="2" t="s">
        <v>89</v>
      </c>
      <c r="B21" s="2" t="s">
        <v>90</v>
      </c>
      <c r="C21" s="2" t="s">
        <v>42</v>
      </c>
      <c r="D21" s="26" t="s">
        <v>91</v>
      </c>
      <c r="E21" s="28">
        <f>DATEVALUE(D21)</f>
        <v>25203</v>
      </c>
      <c r="F21" s="29">
        <f t="shared" si="0"/>
        <v>1968</v>
      </c>
      <c r="G21" s="29">
        <f t="shared" si="1"/>
        <v>57</v>
      </c>
      <c r="H21" s="29" t="str" cm="1">
        <f t="array" ref="H21">_xlfn.IFS(
  AND(G21&gt;=21, G21&lt;=30), "Young Adult",
  AND(G21&gt;=31, G21&lt;=45), "Adult",
  AND(G21&gt;=46, G21&lt;=60), "Middle-aged",
  AND(G21&gt;=61, G21&lt;=75), "Senior",
  AND(G21&gt;=76, G21&lt;=87), "Elderly",
  TRUE, "Out of Range"
)</f>
        <v>Middle-aged</v>
      </c>
      <c r="I21" s="3">
        <v>15</v>
      </c>
      <c r="J21" s="2" t="s">
        <v>33</v>
      </c>
      <c r="K21" s="2" t="s">
        <v>34</v>
      </c>
      <c r="L21" s="2" t="str">
        <f>VLOOKUP(J21,Facts!$A$2:$B$10,2,FALSE)</f>
        <v>West</v>
      </c>
      <c r="M21" s="2" t="str">
        <f>HLOOKUP(J21,Facts!$D$13:$L$14,2,FALSE)</f>
        <v>West</v>
      </c>
      <c r="N21" s="2" t="str">
        <f>_xlfn.XLOOKUP(L21,Facts!$B$2:$B$10,Facts!$A$2:$A$10,FALSE)</f>
        <v>Maharashtra</v>
      </c>
      <c r="O21" s="100" t="str">
        <f t="shared" si="2"/>
        <v>Krishna Patel</v>
      </c>
      <c r="P21" s="100" t="str" cm="1">
        <f t="array" ref="P21:Q21">_xlfn.TEXTSPLIT(O21," ")</f>
        <v>Krishna</v>
      </c>
      <c r="Q21" s="100" t="str">
        <v>Patel</v>
      </c>
      <c r="R21" s="100"/>
      <c r="S21" s="100" t="str">
        <f>CONCATENATE(A21,"_",P21,".pdf")</f>
        <v>PID0020_Krishna.pdf</v>
      </c>
      <c r="T21" s="17" t="str">
        <f>IF(AND(I21&lt;5,'Billing Details'!F21&gt;10000),"High Priority","Regular Followup")</f>
        <v>Regular Followup</v>
      </c>
      <c r="U21" s="17" t="str">
        <f>IF(AND(T21="High Priority",'Patient Health Records'!W21="Yes",'Patient Health Records'!X21 = "Critical"),"Needs Attention",IF(AND('Patient Health Records'!X21 &lt;&gt; "Critical", 'Patient Health Records'!W21 = "Yes"),"Monitor Later",IF(AND('Patient Health Records'!X21 ="Critical", 'Patient Health Records'!W21 = "No"), "Ask for Readmission","No Action")))</f>
        <v>No Action</v>
      </c>
      <c r="V21" s="17" t="str" cm="1">
        <f t="array" ref="V21">_xlfn.IFS(AND(T21="High Priority",'Patient Health Records'!W21="Yes",'Patient Health Records'!X21 = "Critical"),"Needs Attention", AND('Patient Health Records'!X21 &lt;&gt; "Critical", 'Patient Health Records'!W21 = "Yes"),"Monitor Later", AND('Patient Health Records'!X21 ="Critical", 'Patient Health Records'!W21 = "No"), "Ask for Readmission", TRUE, "No Action")</f>
        <v>No Action</v>
      </c>
      <c r="W21" s="17"/>
      <c r="X21" s="100"/>
      <c r="Y21" s="100"/>
      <c r="Z21" s="100"/>
      <c r="AA21" s="100"/>
      <c r="AB21" s="100"/>
    </row>
    <row r="22" spans="1:28" ht="15.75" customHeight="1">
      <c r="A22" s="2" t="s">
        <v>92</v>
      </c>
      <c r="B22" s="2" t="s">
        <v>93</v>
      </c>
      <c r="C22" s="2" t="s">
        <v>25</v>
      </c>
      <c r="D22" s="26" t="s">
        <v>94</v>
      </c>
      <c r="E22" s="28">
        <f>DATEVALUE(D22)</f>
        <v>29586</v>
      </c>
      <c r="F22" s="29">
        <f t="shared" si="0"/>
        <v>1980</v>
      </c>
      <c r="G22" s="29">
        <f t="shared" si="1"/>
        <v>45</v>
      </c>
      <c r="H22" s="29" t="str" cm="1">
        <f t="array" ref="H22">_xlfn.IFS(
  AND(G22&gt;=21, G22&lt;=30), "Young Adult",
  AND(G22&gt;=31, G22&lt;=45), "Adult",
  AND(G22&gt;=46, G22&lt;=60), "Middle-aged",
  AND(G22&gt;=61, G22&lt;=75), "Senior",
  AND(G22&gt;=76, G22&lt;=87), "Elderly",
  TRUE, "Out of Range"
)</f>
        <v>Adult</v>
      </c>
      <c r="I22" s="3">
        <v>30</v>
      </c>
      <c r="J22" s="2" t="s">
        <v>38</v>
      </c>
      <c r="K22" s="2" t="s">
        <v>39</v>
      </c>
      <c r="L22" s="2" t="str">
        <f>VLOOKUP(J22,Facts!$A$2:$B$10,2,FALSE)</f>
        <v>North</v>
      </c>
      <c r="M22" s="2" t="str">
        <f>HLOOKUP(J22,Facts!$D$13:$L$14,2,FALSE)</f>
        <v>North</v>
      </c>
      <c r="N22" s="2" t="str">
        <f>_xlfn.XLOOKUP(L22,Facts!$B$2:$B$10,Facts!$A$2:$A$10,FALSE)</f>
        <v>Punjab</v>
      </c>
      <c r="O22" s="100" t="str">
        <f t="shared" si="2"/>
        <v>Aanya Reddy</v>
      </c>
      <c r="P22" s="100" t="str" cm="1">
        <f t="array" ref="P22:Q22">_xlfn.TEXTSPLIT(O22," ")</f>
        <v>Aanya</v>
      </c>
      <c r="Q22" s="100" t="str">
        <v>Reddy</v>
      </c>
      <c r="R22" s="100"/>
      <c r="S22" s="100" t="str">
        <f>CONCATENATE(A22,"_",P22,".pdf")</f>
        <v>PID0021_Aanya.pdf</v>
      </c>
      <c r="T22" s="17" t="str">
        <f>IF(AND(I22&lt;5,'Billing Details'!F22&gt;10000),"High Priority","Regular Followup")</f>
        <v>Regular Followup</v>
      </c>
      <c r="U22" s="17" t="str">
        <f>IF(AND(T22="High Priority",'Patient Health Records'!W22="Yes",'Patient Health Records'!X22 = "Critical"),"Needs Attention",IF(AND('Patient Health Records'!X22 &lt;&gt; "Critical", 'Patient Health Records'!W22 = "Yes"),"Monitor Later",IF(AND('Patient Health Records'!X22 ="Critical", 'Patient Health Records'!W22 = "No"), "Ask for Readmission","No Action")))</f>
        <v>No Action</v>
      </c>
      <c r="V22" s="17" t="str" cm="1">
        <f t="array" ref="V22">_xlfn.IFS(AND(T22="High Priority",'Patient Health Records'!W22="Yes",'Patient Health Records'!X22 = "Critical"),"Needs Attention", AND('Patient Health Records'!X22 &lt;&gt; "Critical", 'Patient Health Records'!W22 = "Yes"),"Monitor Later", AND('Patient Health Records'!X22 ="Critical", 'Patient Health Records'!W22 = "No"), "Ask for Readmission", TRUE, "No Action")</f>
        <v>No Action</v>
      </c>
      <c r="W22" s="17"/>
      <c r="X22" s="100"/>
      <c r="Y22" s="100"/>
      <c r="Z22" s="100"/>
      <c r="AA22" s="100"/>
      <c r="AB22" s="100"/>
    </row>
    <row r="23" spans="1:28" ht="15.75" customHeight="1">
      <c r="A23" s="2" t="s">
        <v>95</v>
      </c>
      <c r="B23" s="2" t="s">
        <v>96</v>
      </c>
      <c r="C23" s="2" t="s">
        <v>25</v>
      </c>
      <c r="D23" s="26" t="s">
        <v>60</v>
      </c>
      <c r="E23" s="28">
        <f>DATEVALUE(D23)</f>
        <v>28855</v>
      </c>
      <c r="F23" s="29">
        <f t="shared" si="0"/>
        <v>1978</v>
      </c>
      <c r="G23" s="29">
        <f t="shared" si="1"/>
        <v>47</v>
      </c>
      <c r="H23" s="29" t="str" cm="1">
        <f t="array" ref="H23">_xlfn.IFS(
  AND(G23&gt;=21, G23&lt;=30), "Young Adult",
  AND(G23&gt;=31, G23&lt;=45), "Adult",
  AND(G23&gt;=46, G23&lt;=60), "Middle-aged",
  AND(G23&gt;=61, G23&lt;=75), "Senior",
  AND(G23&gt;=76, G23&lt;=87), "Elderly",
  TRUE, "Out of Range"
)</f>
        <v>Middle-aged</v>
      </c>
      <c r="I23" s="3">
        <v>2</v>
      </c>
      <c r="J23" s="2" t="s">
        <v>43</v>
      </c>
      <c r="K23" s="2" t="s">
        <v>28</v>
      </c>
      <c r="L23" s="2" t="str">
        <f>VLOOKUP(J23,Facts!$A$2:$B$10,2,FALSE)</f>
        <v>South</v>
      </c>
      <c r="M23" s="2" t="str">
        <f>HLOOKUP(J23,Facts!$D$13:$L$14,2,FALSE)</f>
        <v>South</v>
      </c>
      <c r="N23" s="2" t="str">
        <f>_xlfn.XLOOKUP(L23,Facts!$B$2:$B$10,Facts!$A$2:$A$10,FALSE)</f>
        <v>Tamil Nadu</v>
      </c>
      <c r="O23" s="100" t="str">
        <f t="shared" si="2"/>
        <v>Diya Reddy</v>
      </c>
      <c r="P23" s="100" t="str" cm="1">
        <f t="array" ref="P23:Q23">_xlfn.TEXTSPLIT(O23," ")</f>
        <v>Diya</v>
      </c>
      <c r="Q23" s="100" t="str">
        <v>Reddy</v>
      </c>
      <c r="R23" s="100"/>
      <c r="S23" s="100" t="str">
        <f>CONCATENATE(A23,"_",P23,".pdf")</f>
        <v>PID0022_Diya.pdf</v>
      </c>
      <c r="T23" s="17" t="str">
        <f>IF(AND(I23&lt;5,'Billing Details'!F23&gt;10000),"High Priority","Regular Followup")</f>
        <v>High Priority</v>
      </c>
      <c r="U23" s="17" t="str">
        <f>IF(AND(T23="High Priority",'Patient Health Records'!W23="Yes",'Patient Health Records'!X23 = "Critical"),"Needs Attention",IF(AND('Patient Health Records'!X23 &lt;&gt; "Critical", 'Patient Health Records'!W23 = "Yes"),"Monitor Later",IF(AND('Patient Health Records'!X23 ="Critical", 'Patient Health Records'!W23 = "No"), "Ask for Readmission","No Action")))</f>
        <v>Monitor Later</v>
      </c>
      <c r="V23" s="17" t="str" cm="1">
        <f t="array" ref="V23">_xlfn.IFS(AND(T23="High Priority",'Patient Health Records'!W23="Yes",'Patient Health Records'!X23 = "Critical"),"Needs Attention", AND('Patient Health Records'!X23 &lt;&gt; "Critical", 'Patient Health Records'!W23 = "Yes"),"Monitor Later", AND('Patient Health Records'!X23 ="Critical", 'Patient Health Records'!W23 = "No"), "Ask for Readmission", TRUE, "No Action")</f>
        <v>Monitor Later</v>
      </c>
      <c r="W23" s="17"/>
      <c r="X23" s="100"/>
      <c r="Y23" s="100"/>
      <c r="Z23" s="100"/>
      <c r="AA23" s="100"/>
      <c r="AB23" s="100"/>
    </row>
    <row r="24" spans="1:28" ht="15.75" customHeight="1">
      <c r="A24" s="2" t="s">
        <v>97</v>
      </c>
      <c r="B24" s="2" t="s">
        <v>98</v>
      </c>
      <c r="C24" s="2" t="s">
        <v>42</v>
      </c>
      <c r="D24" s="26" t="s">
        <v>85</v>
      </c>
      <c r="E24" s="28">
        <f>DATEVALUE(D24)</f>
        <v>25203</v>
      </c>
      <c r="F24" s="29">
        <f t="shared" si="0"/>
        <v>1968</v>
      </c>
      <c r="G24" s="29">
        <f t="shared" si="1"/>
        <v>57</v>
      </c>
      <c r="H24" s="29" t="str" cm="1">
        <f t="array" ref="H24">_xlfn.IFS(
  AND(G24&gt;=21, G24&lt;=30), "Young Adult",
  AND(G24&gt;=31, G24&lt;=45), "Adult",
  AND(G24&gt;=46, G24&lt;=60), "Middle-aged",
  AND(G24&gt;=61, G24&lt;=75), "Senior",
  AND(G24&gt;=76, G24&lt;=87), "Elderly",
  TRUE, "Out of Range"
)</f>
        <v>Middle-aged</v>
      </c>
      <c r="I24" s="3">
        <v>40</v>
      </c>
      <c r="J24" s="2" t="s">
        <v>43</v>
      </c>
      <c r="K24" s="2" t="s">
        <v>28</v>
      </c>
      <c r="L24" s="2" t="str">
        <f>VLOOKUP(J24,Facts!$A$2:$B$10,2,FALSE)</f>
        <v>South</v>
      </c>
      <c r="M24" s="2" t="str">
        <f>HLOOKUP(J24,Facts!$D$13:$L$14,2,FALSE)</f>
        <v>South</v>
      </c>
      <c r="N24" s="2" t="str">
        <f>_xlfn.XLOOKUP(L24,Facts!$B$2:$B$10,Facts!$A$2:$A$10,FALSE)</f>
        <v>Tamil Nadu</v>
      </c>
      <c r="O24" s="100" t="str">
        <f t="shared" si="2"/>
        <v>Vivaan Dev Sharma</v>
      </c>
      <c r="P24" s="100" t="str" cm="1">
        <f t="array" ref="P24:R24">_xlfn.TEXTSPLIT(O24," ")</f>
        <v>Vivaan</v>
      </c>
      <c r="Q24" s="100" t="str">
        <v>Dev</v>
      </c>
      <c r="R24" s="100" t="str">
        <v>Sharma</v>
      </c>
      <c r="S24" s="100" t="str">
        <f>CONCATENATE(A24,"_",P24,".pdf")</f>
        <v>PID0023_Vivaan.pdf</v>
      </c>
      <c r="T24" s="17" t="str">
        <f>IF(AND(I24&lt;5,'Billing Details'!F24&gt;10000),"High Priority","Regular Followup")</f>
        <v>Regular Followup</v>
      </c>
      <c r="U24" s="17" t="str">
        <f>IF(AND(T24="High Priority",'Patient Health Records'!W24="Yes",'Patient Health Records'!X24 = "Critical"),"Needs Attention",IF(AND('Patient Health Records'!X24 &lt;&gt; "Critical", 'Patient Health Records'!W24 = "Yes"),"Monitor Later",IF(AND('Patient Health Records'!X24 ="Critical", 'Patient Health Records'!W24 = "No"), "Ask for Readmission","No Action")))</f>
        <v>No Action</v>
      </c>
      <c r="V24" s="17" t="str" cm="1">
        <f t="array" ref="V24">_xlfn.IFS(AND(T24="High Priority",'Patient Health Records'!W24="Yes",'Patient Health Records'!X24 = "Critical"),"Needs Attention", AND('Patient Health Records'!X24 &lt;&gt; "Critical", 'Patient Health Records'!W24 = "Yes"),"Monitor Later", AND('Patient Health Records'!X24 ="Critical", 'Patient Health Records'!W24 = "No"), "Ask for Readmission", TRUE, "No Action")</f>
        <v>No Action</v>
      </c>
      <c r="W24" s="17"/>
      <c r="X24" s="100"/>
      <c r="Y24" s="100"/>
      <c r="Z24" s="100"/>
      <c r="AA24" s="100"/>
      <c r="AB24" s="100"/>
    </row>
    <row r="25" spans="1:28" ht="15.75" customHeight="1">
      <c r="A25" s="2" t="s">
        <v>99</v>
      </c>
      <c r="B25" s="2" t="s">
        <v>100</v>
      </c>
      <c r="C25" s="2" t="s">
        <v>42</v>
      </c>
      <c r="D25" s="26" t="s">
        <v>68</v>
      </c>
      <c r="E25" s="28">
        <f>DATEVALUE(D25)</f>
        <v>23377</v>
      </c>
      <c r="F25" s="29">
        <f t="shared" si="0"/>
        <v>1964</v>
      </c>
      <c r="G25" s="29">
        <f t="shared" si="1"/>
        <v>61</v>
      </c>
      <c r="H25" s="29" t="str" cm="1">
        <f t="array" ref="H25">_xlfn.IFS(
  AND(G25&gt;=21, G25&lt;=30), "Young Adult",
  AND(G25&gt;=31, G25&lt;=45), "Adult",
  AND(G25&gt;=46, G25&lt;=60), "Middle-aged",
  AND(G25&gt;=61, G25&lt;=75), "Senior",
  AND(G25&gt;=76, G25&lt;=87), "Elderly",
  TRUE, "Out of Range"
)</f>
        <v>Senior</v>
      </c>
      <c r="I25" s="3">
        <v>15</v>
      </c>
      <c r="J25" s="2" t="s">
        <v>33</v>
      </c>
      <c r="K25" s="2" t="s">
        <v>39</v>
      </c>
      <c r="L25" s="2" t="str">
        <f>VLOOKUP(J25,Facts!$A$2:$B$10,2,FALSE)</f>
        <v>West</v>
      </c>
      <c r="M25" s="2" t="str">
        <f>HLOOKUP(J25,Facts!$D$13:$L$14,2,FALSE)</f>
        <v>West</v>
      </c>
      <c r="N25" s="2" t="str">
        <f>_xlfn.XLOOKUP(L25,Facts!$B$2:$B$10,Facts!$A$2:$A$10,FALSE)</f>
        <v>Maharashtra</v>
      </c>
      <c r="O25" s="100" t="str">
        <f t="shared" si="2"/>
        <v>Aarav Mehta</v>
      </c>
      <c r="P25" s="100" t="str" cm="1">
        <f t="array" ref="P25:Q25">_xlfn.TEXTSPLIT(O25," ")</f>
        <v>Aarav</v>
      </c>
      <c r="Q25" s="100" t="str">
        <v>Mehta</v>
      </c>
      <c r="R25" s="100"/>
      <c r="S25" s="100" t="str">
        <f>CONCATENATE(A25,"_",P25,".pdf")</f>
        <v>PID0024_Aarav.pdf</v>
      </c>
      <c r="T25" s="17" t="str">
        <f>IF(AND(I25&lt;5,'Billing Details'!F25&gt;10000),"High Priority","Regular Followup")</f>
        <v>Regular Followup</v>
      </c>
      <c r="U25" s="17" t="str">
        <f>IF(AND(T25="High Priority",'Patient Health Records'!W25="Yes",'Patient Health Records'!X25 = "Critical"),"Needs Attention",IF(AND('Patient Health Records'!X25 &lt;&gt; "Critical", 'Patient Health Records'!W25 = "Yes"),"Monitor Later",IF(AND('Patient Health Records'!X25 ="Critical", 'Patient Health Records'!W25 = "No"), "Ask for Readmission","No Action")))</f>
        <v>No Action</v>
      </c>
      <c r="V25" s="17" t="str" cm="1">
        <f t="array" ref="V25">_xlfn.IFS(AND(T25="High Priority",'Patient Health Records'!W25="Yes",'Patient Health Records'!X25 = "Critical"),"Needs Attention", AND('Patient Health Records'!X25 &lt;&gt; "Critical", 'Patient Health Records'!W25 = "Yes"),"Monitor Later", AND('Patient Health Records'!X25 ="Critical", 'Patient Health Records'!W25 = "No"), "Ask for Readmission", TRUE, "No Action")</f>
        <v>No Action</v>
      </c>
      <c r="W25" s="17"/>
      <c r="X25" s="100"/>
      <c r="Y25" s="100"/>
      <c r="Z25" s="100"/>
      <c r="AA25" s="100"/>
      <c r="AB25" s="100"/>
    </row>
    <row r="26" spans="1:28" ht="15.75" customHeight="1">
      <c r="A26" s="2" t="s">
        <v>101</v>
      </c>
      <c r="B26" s="2" t="s">
        <v>102</v>
      </c>
      <c r="C26" s="2" t="s">
        <v>42</v>
      </c>
      <c r="D26" s="26" t="s">
        <v>46</v>
      </c>
      <c r="E26" s="28">
        <f>DATEVALUE(D26)</f>
        <v>32508</v>
      </c>
      <c r="F26" s="29">
        <f t="shared" si="0"/>
        <v>1988</v>
      </c>
      <c r="G26" s="29">
        <f t="shared" si="1"/>
        <v>37</v>
      </c>
      <c r="H26" s="29" t="str" cm="1">
        <f t="array" ref="H26">_xlfn.IFS(
  AND(G26&gt;=21, G26&lt;=30), "Young Adult",
  AND(G26&gt;=31, G26&lt;=45), "Adult",
  AND(G26&gt;=46, G26&lt;=60), "Middle-aged",
  AND(G26&gt;=61, G26&lt;=75), "Senior",
  AND(G26&gt;=76, G26&lt;=87), "Elderly",
  TRUE, "Out of Range"
)</f>
        <v>Adult</v>
      </c>
      <c r="I26" s="3">
        <v>12</v>
      </c>
      <c r="J26" s="2" t="s">
        <v>33</v>
      </c>
      <c r="K26" s="2" t="s">
        <v>39</v>
      </c>
      <c r="L26" s="2" t="str">
        <f>VLOOKUP(J26,Facts!$A$2:$B$10,2,FALSE)</f>
        <v>West</v>
      </c>
      <c r="M26" s="2" t="str">
        <f>HLOOKUP(J26,Facts!$D$13:$L$14,2,FALSE)</f>
        <v>West</v>
      </c>
      <c r="N26" s="2" t="str">
        <f>_xlfn.XLOOKUP(L26,Facts!$B$2:$B$10,Facts!$A$2:$A$10,FALSE)</f>
        <v>Maharashtra</v>
      </c>
      <c r="O26" s="100" t="str">
        <f t="shared" si="2"/>
        <v>Vivaan Kumar Patel</v>
      </c>
      <c r="P26" s="100" t="str" cm="1">
        <f t="array" ref="P26:R26">_xlfn.TEXTSPLIT(O26," ")</f>
        <v>Vivaan</v>
      </c>
      <c r="Q26" s="100" t="str">
        <v>Kumar</v>
      </c>
      <c r="R26" s="100" t="str">
        <v>Patel</v>
      </c>
      <c r="S26" s="100" t="str">
        <f>CONCATENATE(A26,"_",P26,".pdf")</f>
        <v>PID0025_Vivaan.pdf</v>
      </c>
      <c r="T26" s="17" t="str">
        <f>IF(AND(I26&lt;5,'Billing Details'!F26&gt;10000),"High Priority","Regular Followup")</f>
        <v>Regular Followup</v>
      </c>
      <c r="U26" s="17" t="str">
        <f>IF(AND(T26="High Priority",'Patient Health Records'!W26="Yes",'Patient Health Records'!X26 = "Critical"),"Needs Attention",IF(AND('Patient Health Records'!X26 &lt;&gt; "Critical", 'Patient Health Records'!W26 = "Yes"),"Monitor Later",IF(AND('Patient Health Records'!X26 ="Critical", 'Patient Health Records'!W26 = "No"), "Ask for Readmission","No Action")))</f>
        <v>Monitor Later</v>
      </c>
      <c r="V26" s="17" t="str" cm="1">
        <f t="array" ref="V26">_xlfn.IFS(AND(T26="High Priority",'Patient Health Records'!W26="Yes",'Patient Health Records'!X26 = "Critical"),"Needs Attention", AND('Patient Health Records'!X26 &lt;&gt; "Critical", 'Patient Health Records'!W26 = "Yes"),"Monitor Later", AND('Patient Health Records'!X26 ="Critical", 'Patient Health Records'!W26 = "No"), "Ask for Readmission", TRUE, "No Action")</f>
        <v>Monitor Later</v>
      </c>
      <c r="W26" s="17"/>
      <c r="X26" s="100"/>
      <c r="Y26" s="100"/>
      <c r="Z26" s="100"/>
      <c r="AA26" s="100"/>
      <c r="AB26" s="100"/>
    </row>
    <row r="27" spans="1:28" ht="15.75" customHeight="1">
      <c r="A27" s="2" t="s">
        <v>103</v>
      </c>
      <c r="B27" s="2" t="s">
        <v>104</v>
      </c>
      <c r="C27" s="2" t="s">
        <v>25</v>
      </c>
      <c r="D27" s="26" t="s">
        <v>85</v>
      </c>
      <c r="E27" s="28">
        <f>DATEVALUE(D27)</f>
        <v>25203</v>
      </c>
      <c r="F27" s="29">
        <f t="shared" si="0"/>
        <v>1968</v>
      </c>
      <c r="G27" s="29">
        <f t="shared" si="1"/>
        <v>57</v>
      </c>
      <c r="H27" s="29" t="str" cm="1">
        <f t="array" ref="H27">_xlfn.IFS(
  AND(G27&gt;=21, G27&lt;=30), "Young Adult",
  AND(G27&gt;=31, G27&lt;=45), "Adult",
  AND(G27&gt;=46, G27&lt;=60), "Middle-aged",
  AND(G27&gt;=61, G27&lt;=75), "Senior",
  AND(G27&gt;=76, G27&lt;=87), "Elderly",
  TRUE, "Out of Range"
)</f>
        <v>Middle-aged</v>
      </c>
      <c r="I27" s="3">
        <v>2</v>
      </c>
      <c r="J27" s="2" t="s">
        <v>47</v>
      </c>
      <c r="K27" s="2" t="s">
        <v>39</v>
      </c>
      <c r="L27" s="2" t="str">
        <f>VLOOKUP(J27,Facts!$A$2:$B$10,2,FALSE)</f>
        <v>North</v>
      </c>
      <c r="M27" s="2" t="str">
        <f>HLOOKUP(J27,Facts!$D$13:$L$14,2,FALSE)</f>
        <v>North</v>
      </c>
      <c r="N27" s="2" t="str">
        <f>_xlfn.XLOOKUP(L27,Facts!$B$2:$B$10,Facts!$A$2:$A$10,FALSE)</f>
        <v>Punjab</v>
      </c>
      <c r="O27" s="100" t="str">
        <f t="shared" si="2"/>
        <v>Aanya Priya Reddy</v>
      </c>
      <c r="P27" s="100" t="str" cm="1">
        <f t="array" ref="P27:R27">_xlfn.TEXTSPLIT(O27," ")</f>
        <v>Aanya</v>
      </c>
      <c r="Q27" s="100" t="str">
        <v>Priya</v>
      </c>
      <c r="R27" s="100" t="str">
        <v>Reddy</v>
      </c>
      <c r="S27" s="100" t="str">
        <f>CONCATENATE(A27,"_",P27,".pdf")</f>
        <v>PID0026_Aanya.pdf</v>
      </c>
      <c r="T27" s="17" t="str">
        <f>IF(AND(I27&lt;5,'Billing Details'!F27&gt;10000),"High Priority","Regular Followup")</f>
        <v>High Priority</v>
      </c>
      <c r="U27" s="17" t="str">
        <f>IF(AND(T27="High Priority",'Patient Health Records'!W27="Yes",'Patient Health Records'!X27 = "Critical"),"Needs Attention",IF(AND('Patient Health Records'!X27 &lt;&gt; "Critical", 'Patient Health Records'!W27 = "Yes"),"Monitor Later",IF(AND('Patient Health Records'!X27 ="Critical", 'Patient Health Records'!W27 = "No"), "Ask for Readmission","No Action")))</f>
        <v>No Action</v>
      </c>
      <c r="V27" s="17" t="str" cm="1">
        <f t="array" ref="V27">_xlfn.IFS(AND(T27="High Priority",'Patient Health Records'!W27="Yes",'Patient Health Records'!X27 = "Critical"),"Needs Attention", AND('Patient Health Records'!X27 &lt;&gt; "Critical", 'Patient Health Records'!W27 = "Yes"),"Monitor Later", AND('Patient Health Records'!X27 ="Critical", 'Patient Health Records'!W27 = "No"), "Ask for Readmission", TRUE, "No Action")</f>
        <v>No Action</v>
      </c>
      <c r="W27" s="17"/>
      <c r="X27" s="100"/>
      <c r="Y27" s="100"/>
      <c r="Z27" s="100"/>
      <c r="AA27" s="100"/>
      <c r="AB27" s="100"/>
    </row>
    <row r="28" spans="1:28" ht="15.75" customHeight="1">
      <c r="A28" s="2" t="s">
        <v>105</v>
      </c>
      <c r="B28" s="2" t="s">
        <v>106</v>
      </c>
      <c r="C28" s="2" t="s">
        <v>25</v>
      </c>
      <c r="D28" s="26" t="s">
        <v>107</v>
      </c>
      <c r="E28" s="28">
        <f>DATEVALUE(D28)</f>
        <v>28855</v>
      </c>
      <c r="F28" s="29">
        <f t="shared" si="0"/>
        <v>1978</v>
      </c>
      <c r="G28" s="29">
        <f t="shared" si="1"/>
        <v>47</v>
      </c>
      <c r="H28" s="29" t="str" cm="1">
        <f t="array" ref="H28">_xlfn.IFS(
  AND(G28&gt;=21, G28&lt;=30), "Young Adult",
  AND(G28&gt;=31, G28&lt;=45), "Adult",
  AND(G28&gt;=46, G28&lt;=60), "Middle-aged",
  AND(G28&gt;=61, G28&lt;=75), "Senior",
  AND(G28&gt;=76, G28&lt;=87), "Elderly",
  TRUE, "Out of Range"
)</f>
        <v>Middle-aged</v>
      </c>
      <c r="I28" s="3"/>
      <c r="J28" s="2" t="s">
        <v>80</v>
      </c>
      <c r="K28" s="2" t="s">
        <v>56</v>
      </c>
      <c r="L28" s="2" t="str">
        <f>VLOOKUP(J28,Facts!$A$2:$B$10,2,FALSE)</f>
        <v>West</v>
      </c>
      <c r="M28" s="2" t="str">
        <f>HLOOKUP(J28,Facts!$D$13:$L$14,2,FALSE)</f>
        <v>West</v>
      </c>
      <c r="N28" s="2" t="str">
        <f>_xlfn.XLOOKUP(L28,Facts!$B$2:$B$10,Facts!$A$2:$A$10,FALSE)</f>
        <v>Maharashtra</v>
      </c>
      <c r="O28" s="100" t="str">
        <f t="shared" si="2"/>
        <v>Riya Mehta</v>
      </c>
      <c r="P28" s="100" t="str" cm="1">
        <f t="array" ref="P28:Q28">_xlfn.TEXTSPLIT(O28," ")</f>
        <v>Riya</v>
      </c>
      <c r="Q28" s="100" t="str">
        <v>Mehta</v>
      </c>
      <c r="R28" s="100"/>
      <c r="S28" s="100" t="str">
        <f>CONCATENATE(A28,"_",P28,".pdf")</f>
        <v>PID0027_Riya.pdf</v>
      </c>
      <c r="T28" s="17" t="str">
        <f>IF(AND(I28&lt;5,'Billing Details'!F28&gt;10000),"High Priority","Regular Followup")</f>
        <v>High Priority</v>
      </c>
      <c r="U28" s="17" t="str">
        <f>IF(AND(T28="High Priority",'Patient Health Records'!W28="Yes",'Patient Health Records'!X28 = "Critical"),"Needs Attention",IF(AND('Patient Health Records'!X28 &lt;&gt; "Critical", 'Patient Health Records'!W28 = "Yes"),"Monitor Later",IF(AND('Patient Health Records'!X28 ="Critical", 'Patient Health Records'!W28 = "No"), "Ask for Readmission","No Action")))</f>
        <v>Needs Attention</v>
      </c>
      <c r="V28" s="17" t="str" cm="1">
        <f t="array" ref="V28">_xlfn.IFS(AND(T28="High Priority",'Patient Health Records'!W28="Yes",'Patient Health Records'!X28 = "Critical"),"Needs Attention", AND('Patient Health Records'!X28 &lt;&gt; "Critical", 'Patient Health Records'!W28 = "Yes"),"Monitor Later", AND('Patient Health Records'!X28 ="Critical", 'Patient Health Records'!W28 = "No"), "Ask for Readmission", TRUE, "No Action")</f>
        <v>Needs Attention</v>
      </c>
      <c r="W28" s="17"/>
      <c r="X28" s="100"/>
      <c r="Y28" s="100"/>
      <c r="Z28" s="100"/>
      <c r="AA28" s="100"/>
      <c r="AB28" s="100"/>
    </row>
    <row r="29" spans="1:28" ht="15.75" customHeight="1">
      <c r="A29" s="2" t="s">
        <v>108</v>
      </c>
      <c r="B29" s="2" t="s">
        <v>109</v>
      </c>
      <c r="C29" s="2" t="s">
        <v>42</v>
      </c>
      <c r="D29" s="26" t="s">
        <v>37</v>
      </c>
      <c r="E29" s="28">
        <f>DATEVALUE(D29)</f>
        <v>34334</v>
      </c>
      <c r="F29" s="29">
        <f t="shared" si="0"/>
        <v>1993</v>
      </c>
      <c r="G29" s="29">
        <f t="shared" si="1"/>
        <v>32</v>
      </c>
      <c r="H29" s="29" t="str" cm="1">
        <f t="array" ref="H29">_xlfn.IFS(
  AND(G29&gt;=21, G29&lt;=30), "Young Adult",
  AND(G29&gt;=31, G29&lt;=45), "Adult",
  AND(G29&gt;=46, G29&lt;=60), "Middle-aged",
  AND(G29&gt;=61, G29&lt;=75), "Senior",
  AND(G29&gt;=76, G29&lt;=87), "Elderly",
  TRUE, "Out of Range"
)</f>
        <v>Adult</v>
      </c>
      <c r="I29" s="3">
        <v>25</v>
      </c>
      <c r="J29" s="2" t="s">
        <v>43</v>
      </c>
      <c r="K29" s="2" t="s">
        <v>34</v>
      </c>
      <c r="L29" s="2" t="str">
        <f>VLOOKUP(J29,Facts!$A$2:$B$10,2,FALSE)</f>
        <v>South</v>
      </c>
      <c r="M29" s="2" t="str">
        <f>HLOOKUP(J29,Facts!$D$13:$L$14,2,FALSE)</f>
        <v>South</v>
      </c>
      <c r="N29" s="2" t="str">
        <f>_xlfn.XLOOKUP(L29,Facts!$B$2:$B$10,Facts!$A$2:$A$10,FALSE)</f>
        <v>Tamil Nadu</v>
      </c>
      <c r="O29" s="100" t="str">
        <f t="shared" si="2"/>
        <v>Aarav Sharma</v>
      </c>
      <c r="P29" s="100" t="str" cm="1">
        <f t="array" ref="P29:Q29">_xlfn.TEXTSPLIT(O29," ")</f>
        <v>Aarav</v>
      </c>
      <c r="Q29" s="100" t="str">
        <v>Sharma</v>
      </c>
      <c r="R29" s="100"/>
      <c r="S29" s="100" t="str">
        <f>CONCATENATE(A29,"_",P29,".pdf")</f>
        <v>PID0028_Aarav.pdf</v>
      </c>
      <c r="T29" s="17" t="str">
        <f>IF(AND(I29&lt;5,'Billing Details'!F29&gt;10000),"High Priority","Regular Followup")</f>
        <v>Regular Followup</v>
      </c>
      <c r="U29" s="17" t="str">
        <f>IF(AND(T29="High Priority",'Patient Health Records'!W29="Yes",'Patient Health Records'!X29 = "Critical"),"Needs Attention",IF(AND('Patient Health Records'!X29 &lt;&gt; "Critical", 'Patient Health Records'!W29 = "Yes"),"Monitor Later",IF(AND('Patient Health Records'!X29 ="Critical", 'Patient Health Records'!W29 = "No"), "Ask for Readmission","No Action")))</f>
        <v>Monitor Later</v>
      </c>
      <c r="V29" s="17" t="str" cm="1">
        <f t="array" ref="V29">_xlfn.IFS(AND(T29="High Priority",'Patient Health Records'!W29="Yes",'Patient Health Records'!X29 = "Critical"),"Needs Attention", AND('Patient Health Records'!X29 &lt;&gt; "Critical", 'Patient Health Records'!W29 = "Yes"),"Monitor Later", AND('Patient Health Records'!X29 ="Critical", 'Patient Health Records'!W29 = "No"), "Ask for Readmission", TRUE, "No Action")</f>
        <v>Monitor Later</v>
      </c>
      <c r="W29" s="17"/>
      <c r="X29" s="100"/>
      <c r="Y29" s="100"/>
      <c r="Z29" s="100"/>
      <c r="AA29" s="100"/>
      <c r="AB29" s="100"/>
    </row>
    <row r="30" spans="1:28" ht="15.75" customHeight="1">
      <c r="A30" s="2" t="s">
        <v>110</v>
      </c>
      <c r="B30" s="2" t="s">
        <v>111</v>
      </c>
      <c r="C30" s="2" t="s">
        <v>42</v>
      </c>
      <c r="D30" s="26" t="s">
        <v>46</v>
      </c>
      <c r="E30" s="28">
        <f>DATEVALUE(D30)</f>
        <v>32508</v>
      </c>
      <c r="F30" s="29">
        <f t="shared" si="0"/>
        <v>1988</v>
      </c>
      <c r="G30" s="29">
        <f t="shared" si="1"/>
        <v>37</v>
      </c>
      <c r="H30" s="29" t="str" cm="1">
        <f t="array" ref="H30">_xlfn.IFS(
  AND(G30&gt;=21, G30&lt;=30), "Young Adult",
  AND(G30&gt;=31, G30&lt;=45), "Adult",
  AND(G30&gt;=46, G30&lt;=60), "Middle-aged",
  AND(G30&gt;=61, G30&lt;=75), "Senior",
  AND(G30&gt;=76, G30&lt;=87), "Elderly",
  TRUE, "Out of Range"
)</f>
        <v>Adult</v>
      </c>
      <c r="I30" s="3">
        <v>2</v>
      </c>
      <c r="J30" s="2" t="s">
        <v>47</v>
      </c>
      <c r="K30" s="2" t="s">
        <v>34</v>
      </c>
      <c r="L30" s="2" t="str">
        <f>VLOOKUP(J30,Facts!$A$2:$B$10,2,FALSE)</f>
        <v>North</v>
      </c>
      <c r="M30" s="2" t="str">
        <f>HLOOKUP(J30,Facts!$D$13:$L$14,2,FALSE)</f>
        <v>North</v>
      </c>
      <c r="N30" s="2" t="str">
        <f>_xlfn.XLOOKUP(L30,Facts!$B$2:$B$10,Facts!$A$2:$A$10,FALSE)</f>
        <v>Punjab</v>
      </c>
      <c r="O30" s="100" t="str">
        <f t="shared" si="2"/>
        <v>Krishna Sharma</v>
      </c>
      <c r="P30" s="100" t="str" cm="1">
        <f t="array" ref="P30:Q30">_xlfn.TEXTSPLIT(O30," ")</f>
        <v>Krishna</v>
      </c>
      <c r="Q30" s="100" t="str">
        <v>Sharma</v>
      </c>
      <c r="R30" s="100"/>
      <c r="S30" s="100" t="str">
        <f>CONCATENATE(A30,"_",P30,".pdf")</f>
        <v>PID0029_Krishna.pdf</v>
      </c>
      <c r="T30" s="17" t="str">
        <f>IF(AND(I30&lt;5,'Billing Details'!F30&gt;10000),"High Priority","Regular Followup")</f>
        <v>High Priority</v>
      </c>
      <c r="U30" s="17" t="str">
        <f>IF(AND(T30="High Priority",'Patient Health Records'!W30="Yes",'Patient Health Records'!X30 = "Critical"),"Needs Attention",IF(AND('Patient Health Records'!X30 &lt;&gt; "Critical", 'Patient Health Records'!W30 = "Yes"),"Monitor Later",IF(AND('Patient Health Records'!X30 ="Critical", 'Patient Health Records'!W30 = "No"), "Ask for Readmission","No Action")))</f>
        <v>Monitor Later</v>
      </c>
      <c r="V30" s="17" t="str" cm="1">
        <f t="array" ref="V30">_xlfn.IFS(AND(T30="High Priority",'Patient Health Records'!W30="Yes",'Patient Health Records'!X30 = "Critical"),"Needs Attention", AND('Patient Health Records'!X30 &lt;&gt; "Critical", 'Patient Health Records'!W30 = "Yes"),"Monitor Later", AND('Patient Health Records'!X30 ="Critical", 'Patient Health Records'!W30 = "No"), "Ask for Readmission", TRUE, "No Action")</f>
        <v>Monitor Later</v>
      </c>
      <c r="W30" s="17"/>
      <c r="X30" s="100"/>
      <c r="Y30" s="100"/>
      <c r="Z30" s="100"/>
      <c r="AA30" s="100"/>
      <c r="AB30" s="100"/>
    </row>
    <row r="31" spans="1:28" ht="15.75" customHeight="1">
      <c r="A31" s="2" t="s">
        <v>112</v>
      </c>
      <c r="B31" s="2" t="s">
        <v>104</v>
      </c>
      <c r="C31" s="2" t="s">
        <v>25</v>
      </c>
      <c r="D31" s="26" t="s">
        <v>113</v>
      </c>
      <c r="E31" s="28">
        <f>DATEVALUE(D31)</f>
        <v>36160</v>
      </c>
      <c r="F31" s="29">
        <f t="shared" si="0"/>
        <v>1998</v>
      </c>
      <c r="G31" s="29">
        <f t="shared" si="1"/>
        <v>27</v>
      </c>
      <c r="H31" s="29" t="str" cm="1">
        <f t="array" ref="H31">_xlfn.IFS(
  AND(G31&gt;=21, G31&lt;=30), "Young Adult",
  AND(G31&gt;=31, G31&lt;=45), "Adult",
  AND(G31&gt;=46, G31&lt;=60), "Middle-aged",
  AND(G31&gt;=61, G31&lt;=75), "Senior",
  AND(G31&gt;=76, G31&lt;=87), "Elderly",
  TRUE, "Out of Range"
)</f>
        <v>Young Adult</v>
      </c>
      <c r="I31" s="3">
        <v>30</v>
      </c>
      <c r="J31" s="2" t="s">
        <v>47</v>
      </c>
      <c r="K31" s="2" t="s">
        <v>56</v>
      </c>
      <c r="L31" s="2" t="str">
        <f>VLOOKUP(J31,Facts!$A$2:$B$10,2,FALSE)</f>
        <v>North</v>
      </c>
      <c r="M31" s="2" t="str">
        <f>HLOOKUP(J31,Facts!$D$13:$L$14,2,FALSE)</f>
        <v>North</v>
      </c>
      <c r="N31" s="2" t="str">
        <f>_xlfn.XLOOKUP(L31,Facts!$B$2:$B$10,Facts!$A$2:$A$10,FALSE)</f>
        <v>Punjab</v>
      </c>
      <c r="O31" s="100" t="str">
        <f t="shared" si="2"/>
        <v>Aanya Priya Reddy</v>
      </c>
      <c r="P31" s="100" t="str" cm="1">
        <f t="array" ref="P31:R31">_xlfn.TEXTSPLIT(O31," ")</f>
        <v>Aanya</v>
      </c>
      <c r="Q31" s="100" t="str">
        <v>Priya</v>
      </c>
      <c r="R31" s="100" t="str">
        <v>Reddy</v>
      </c>
      <c r="S31" s="100" t="str">
        <f>CONCATENATE(A31,"_",P31,".pdf")</f>
        <v>PID0030_Aanya.pdf</v>
      </c>
      <c r="T31" s="17" t="str">
        <f>IF(AND(I31&lt;5,'Billing Details'!F31&gt;10000),"High Priority","Regular Followup")</f>
        <v>Regular Followup</v>
      </c>
      <c r="U31" s="17" t="str">
        <f>IF(AND(T31="High Priority",'Patient Health Records'!W31="Yes",'Patient Health Records'!X31 = "Critical"),"Needs Attention",IF(AND('Patient Health Records'!X31 &lt;&gt; "Critical", 'Patient Health Records'!W31 = "Yes"),"Monitor Later",IF(AND('Patient Health Records'!X31 ="Critical", 'Patient Health Records'!W31 = "No"), "Ask for Readmission","No Action")))</f>
        <v>No Action</v>
      </c>
      <c r="V31" s="17" t="str" cm="1">
        <f t="array" ref="V31">_xlfn.IFS(AND(T31="High Priority",'Patient Health Records'!W31="Yes",'Patient Health Records'!X31 = "Critical"),"Needs Attention", AND('Patient Health Records'!X31 &lt;&gt; "Critical", 'Patient Health Records'!W31 = "Yes"),"Monitor Later", AND('Patient Health Records'!X31 ="Critical", 'Patient Health Records'!W31 = "No"), "Ask for Readmission", TRUE, "No Action")</f>
        <v>No Action</v>
      </c>
      <c r="W31" s="17"/>
      <c r="X31" s="100"/>
      <c r="Y31" s="100"/>
      <c r="Z31" s="100"/>
      <c r="AA31" s="100"/>
      <c r="AB31" s="100"/>
    </row>
    <row r="32" spans="1:28" ht="15.75" customHeight="1">
      <c r="A32" s="2" t="s">
        <v>114</v>
      </c>
      <c r="B32" s="2" t="s">
        <v>88</v>
      </c>
      <c r="C32" s="2" t="s">
        <v>25</v>
      </c>
      <c r="D32" s="26" t="s">
        <v>75</v>
      </c>
      <c r="E32" s="28">
        <f>DATEVALUE(D32)</f>
        <v>29951</v>
      </c>
      <c r="F32" s="29">
        <f t="shared" si="0"/>
        <v>1981</v>
      </c>
      <c r="G32" s="29">
        <f t="shared" si="1"/>
        <v>44</v>
      </c>
      <c r="H32" s="29" t="str" cm="1">
        <f t="array" ref="H32">_xlfn.IFS(
  AND(G32&gt;=21, G32&lt;=30), "Young Adult",
  AND(G32&gt;=31, G32&lt;=45), "Adult",
  AND(G32&gt;=46, G32&lt;=60), "Middle-aged",
  AND(G32&gt;=61, G32&lt;=75), "Senior",
  AND(G32&gt;=76, G32&lt;=87), "Elderly",
  TRUE, "Out of Range"
)</f>
        <v>Adult</v>
      </c>
      <c r="I32" s="3">
        <v>1</v>
      </c>
      <c r="J32" s="2" t="s">
        <v>47</v>
      </c>
      <c r="K32" s="2" t="s">
        <v>39</v>
      </c>
      <c r="L32" s="2" t="str">
        <f>VLOOKUP(J32,Facts!$A$2:$B$10,2,FALSE)</f>
        <v>North</v>
      </c>
      <c r="M32" s="2" t="str">
        <f>HLOOKUP(J32,Facts!$D$13:$L$14,2,FALSE)</f>
        <v>North</v>
      </c>
      <c r="N32" s="2" t="str">
        <f>_xlfn.XLOOKUP(L32,Facts!$B$2:$B$10,Facts!$A$2:$A$10,FALSE)</f>
        <v>Punjab</v>
      </c>
      <c r="O32" s="100" t="str">
        <f t="shared" si="2"/>
        <v>Shreya Sharma</v>
      </c>
      <c r="P32" s="100" t="str" cm="1">
        <f t="array" ref="P32:Q32">_xlfn.TEXTSPLIT(O32," ")</f>
        <v>Shreya</v>
      </c>
      <c r="Q32" s="100" t="str">
        <v>Sharma</v>
      </c>
      <c r="R32" s="100"/>
      <c r="S32" s="100" t="str">
        <f>CONCATENATE(A32,"_",P32,".pdf")</f>
        <v>PID0031_Shreya.pdf</v>
      </c>
      <c r="T32" s="17" t="str">
        <f>IF(AND(I32&lt;5,'Billing Details'!F32&gt;10000),"High Priority","Regular Followup")</f>
        <v>High Priority</v>
      </c>
      <c r="U32" s="17" t="str">
        <f>IF(AND(T32="High Priority",'Patient Health Records'!W32="Yes",'Patient Health Records'!X32 = "Critical"),"Needs Attention",IF(AND('Patient Health Records'!X32 &lt;&gt; "Critical", 'Patient Health Records'!W32 = "Yes"),"Monitor Later",IF(AND('Patient Health Records'!X32 ="Critical", 'Patient Health Records'!W32 = "No"), "Ask for Readmission","No Action")))</f>
        <v>Ask for Readmission</v>
      </c>
      <c r="V32" s="17" t="str" cm="1">
        <f t="array" ref="V32">_xlfn.IFS(AND(T32="High Priority",'Patient Health Records'!W32="Yes",'Patient Health Records'!X32 = "Critical"),"Needs Attention", AND('Patient Health Records'!X32 &lt;&gt; "Critical", 'Patient Health Records'!W32 = "Yes"),"Monitor Later", AND('Patient Health Records'!X32 ="Critical", 'Patient Health Records'!W32 = "No"), "Ask for Readmission", TRUE, "No Action")</f>
        <v>Ask for Readmission</v>
      </c>
      <c r="W32" s="17"/>
      <c r="X32" s="100"/>
      <c r="Y32" s="100"/>
      <c r="Z32" s="100"/>
      <c r="AA32" s="100"/>
      <c r="AB32" s="100"/>
    </row>
    <row r="33" spans="1:28" ht="15.75" customHeight="1">
      <c r="A33" s="2" t="s">
        <v>115</v>
      </c>
      <c r="B33" s="2" t="s">
        <v>116</v>
      </c>
      <c r="C33" s="2" t="s">
        <v>25</v>
      </c>
      <c r="D33" s="26" t="s">
        <v>26</v>
      </c>
      <c r="E33" s="28">
        <f>DATEVALUE(D33)</f>
        <v>27029</v>
      </c>
      <c r="F33" s="29">
        <f t="shared" si="0"/>
        <v>1973</v>
      </c>
      <c r="G33" s="29">
        <f t="shared" si="1"/>
        <v>52</v>
      </c>
      <c r="H33" s="29" t="str" cm="1">
        <f t="array" ref="H33">_xlfn.IFS(
  AND(G33&gt;=21, G33&lt;=30), "Young Adult",
  AND(G33&gt;=31, G33&lt;=45), "Adult",
  AND(G33&gt;=46, G33&lt;=60), "Middle-aged",
  AND(G33&gt;=61, G33&lt;=75), "Senior",
  AND(G33&gt;=76, G33&lt;=87), "Elderly",
  TRUE, "Out of Range"
)</f>
        <v>Middle-aged</v>
      </c>
      <c r="I33" s="3">
        <v>9</v>
      </c>
      <c r="J33" s="2" t="s">
        <v>27</v>
      </c>
      <c r="K33" s="2" t="s">
        <v>28</v>
      </c>
      <c r="L33" s="2" t="str">
        <f>VLOOKUP(J33,Facts!$A$2:$B$10,2,FALSE)</f>
        <v>South</v>
      </c>
      <c r="M33" s="2" t="str">
        <f>HLOOKUP(J33,Facts!$D$13:$L$14,2,FALSE)</f>
        <v>South</v>
      </c>
      <c r="N33" s="2" t="str">
        <f>_xlfn.XLOOKUP(L33,Facts!$B$2:$B$10,Facts!$A$2:$A$10,FALSE)</f>
        <v>Tamil Nadu</v>
      </c>
      <c r="O33" s="100" t="str">
        <f t="shared" si="2"/>
        <v>Isha Gupta</v>
      </c>
      <c r="P33" s="100" t="str" cm="1">
        <f t="array" ref="P33:Q33">_xlfn.TEXTSPLIT(O33," ")</f>
        <v>Isha</v>
      </c>
      <c r="Q33" s="100" t="str">
        <v>Gupta</v>
      </c>
      <c r="R33" s="100"/>
      <c r="S33" s="100" t="str">
        <f>CONCATENATE(A33,"_",P33,".pdf")</f>
        <v>PID0032_Isha.pdf</v>
      </c>
      <c r="T33" s="17" t="str">
        <f>IF(AND(I33&lt;5,'Billing Details'!F33&gt;10000),"High Priority","Regular Followup")</f>
        <v>Regular Followup</v>
      </c>
      <c r="U33" s="17" t="str">
        <f>IF(AND(T33="High Priority",'Patient Health Records'!W33="Yes",'Patient Health Records'!X33 = "Critical"),"Needs Attention",IF(AND('Patient Health Records'!X33 &lt;&gt; "Critical", 'Patient Health Records'!W33 = "Yes"),"Monitor Later",IF(AND('Patient Health Records'!X33 ="Critical", 'Patient Health Records'!W33 = "No"), "Ask for Readmission","No Action")))</f>
        <v>No Action</v>
      </c>
      <c r="V33" s="17" t="str" cm="1">
        <f t="array" ref="V33">_xlfn.IFS(AND(T33="High Priority",'Patient Health Records'!W33="Yes",'Patient Health Records'!X33 = "Critical"),"Needs Attention", AND('Patient Health Records'!X33 &lt;&gt; "Critical", 'Patient Health Records'!W33 = "Yes"),"Monitor Later", AND('Patient Health Records'!X33 ="Critical", 'Patient Health Records'!W33 = "No"), "Ask for Readmission", TRUE, "No Action")</f>
        <v>No Action</v>
      </c>
      <c r="W33" s="17"/>
      <c r="X33" s="100"/>
      <c r="Y33" s="100"/>
      <c r="Z33" s="100"/>
      <c r="AA33" s="100"/>
      <c r="AB33" s="100"/>
    </row>
    <row r="34" spans="1:28" ht="15.75" customHeight="1">
      <c r="A34" s="2" t="s">
        <v>117</v>
      </c>
      <c r="B34" s="2" t="s">
        <v>118</v>
      </c>
      <c r="C34" s="2" t="s">
        <v>25</v>
      </c>
      <c r="D34" s="26" t="s">
        <v>113</v>
      </c>
      <c r="E34" s="28">
        <f>DATEVALUE(D34)</f>
        <v>36160</v>
      </c>
      <c r="F34" s="29">
        <f t="shared" si="0"/>
        <v>1998</v>
      </c>
      <c r="G34" s="29">
        <f t="shared" si="1"/>
        <v>27</v>
      </c>
      <c r="H34" s="29" t="str" cm="1">
        <f t="array" ref="H34">_xlfn.IFS(
  AND(G34&gt;=21, G34&lt;=30), "Young Adult",
  AND(G34&gt;=31, G34&lt;=45), "Adult",
  AND(G34&gt;=46, G34&lt;=60), "Middle-aged",
  AND(G34&gt;=61, G34&lt;=75), "Senior",
  AND(G34&gt;=76, G34&lt;=87), "Elderly",
  TRUE, "Out of Range"
)</f>
        <v>Young Adult</v>
      </c>
      <c r="I34" s="3">
        <v>15</v>
      </c>
      <c r="J34" s="2" t="s">
        <v>33</v>
      </c>
      <c r="K34" s="2" t="s">
        <v>34</v>
      </c>
      <c r="L34" s="2" t="str">
        <f>VLOOKUP(J34,Facts!$A$2:$B$10,2,FALSE)</f>
        <v>West</v>
      </c>
      <c r="M34" s="2" t="str">
        <f>HLOOKUP(J34,Facts!$D$13:$L$14,2,FALSE)</f>
        <v>West</v>
      </c>
      <c r="N34" s="2" t="str">
        <f>_xlfn.XLOOKUP(L34,Facts!$B$2:$B$10,Facts!$A$2:$A$10,FALSE)</f>
        <v>Maharashtra</v>
      </c>
      <c r="O34" s="100" t="str">
        <f t="shared" si="2"/>
        <v>Diya Sharma</v>
      </c>
      <c r="P34" s="100" t="str" cm="1">
        <f t="array" ref="P34:Q34">_xlfn.TEXTSPLIT(O34," ")</f>
        <v>Diya</v>
      </c>
      <c r="Q34" s="100" t="str">
        <v>Sharma</v>
      </c>
      <c r="R34" s="100"/>
      <c r="S34" s="100" t="str">
        <f>CONCATENATE(A34,"_",P34,".pdf")</f>
        <v>PID0033_Diya.pdf</v>
      </c>
      <c r="T34" s="17" t="str">
        <f>IF(AND(I34&lt;5,'Billing Details'!F34&gt;10000),"High Priority","Regular Followup")</f>
        <v>Regular Followup</v>
      </c>
      <c r="U34" s="17" t="str">
        <f>IF(AND(T34="High Priority",'Patient Health Records'!W34="Yes",'Patient Health Records'!X34 = "Critical"),"Needs Attention",IF(AND('Patient Health Records'!X34 &lt;&gt; "Critical", 'Patient Health Records'!W34 = "Yes"),"Monitor Later",IF(AND('Patient Health Records'!X34 ="Critical", 'Patient Health Records'!W34 = "No"), "Ask for Readmission","No Action")))</f>
        <v>Monitor Later</v>
      </c>
      <c r="V34" s="17" t="str" cm="1">
        <f t="array" ref="V34">_xlfn.IFS(AND(T34="High Priority",'Patient Health Records'!W34="Yes",'Patient Health Records'!X34 = "Critical"),"Needs Attention", AND('Patient Health Records'!X34 &lt;&gt; "Critical", 'Patient Health Records'!W34 = "Yes"),"Monitor Later", AND('Patient Health Records'!X34 ="Critical", 'Patient Health Records'!W34 = "No"), "Ask for Readmission", TRUE, "No Action")</f>
        <v>Monitor Later</v>
      </c>
      <c r="W34" s="17"/>
      <c r="X34" s="100"/>
      <c r="Y34" s="100"/>
      <c r="Z34" s="100"/>
      <c r="AA34" s="100"/>
      <c r="AB34" s="100"/>
    </row>
    <row r="35" spans="1:28" ht="15.75" customHeight="1">
      <c r="A35" s="2" t="s">
        <v>119</v>
      </c>
      <c r="B35" s="2" t="s">
        <v>120</v>
      </c>
      <c r="C35" s="2" t="s">
        <v>42</v>
      </c>
      <c r="D35" s="26" t="s">
        <v>82</v>
      </c>
      <c r="E35" s="28">
        <f>DATEVALUE(D35)</f>
        <v>30682</v>
      </c>
      <c r="F35" s="29">
        <f t="shared" si="0"/>
        <v>1984</v>
      </c>
      <c r="G35" s="29">
        <f t="shared" si="1"/>
        <v>41</v>
      </c>
      <c r="H35" s="29" t="str" cm="1">
        <f t="array" ref="H35">_xlfn.IFS(
  AND(G35&gt;=21, G35&lt;=30), "Young Adult",
  AND(G35&gt;=31, G35&lt;=45), "Adult",
  AND(G35&gt;=46, G35&lt;=60), "Middle-aged",
  AND(G35&gt;=61, G35&lt;=75), "Senior",
  AND(G35&gt;=76, G35&lt;=87), "Elderly",
  TRUE, "Out of Range"
)</f>
        <v>Adult</v>
      </c>
      <c r="I35" s="3">
        <v>15</v>
      </c>
      <c r="J35" s="2" t="s">
        <v>38</v>
      </c>
      <c r="K35" s="2" t="s">
        <v>28</v>
      </c>
      <c r="L35" s="2" t="str">
        <f>VLOOKUP(J35,Facts!$A$2:$B$10,2,FALSE)</f>
        <v>North</v>
      </c>
      <c r="M35" s="2" t="str">
        <f>HLOOKUP(J35,Facts!$D$13:$L$14,2,FALSE)</f>
        <v>North</v>
      </c>
      <c r="N35" s="2" t="str">
        <f>_xlfn.XLOOKUP(L35,Facts!$B$2:$B$10,Facts!$A$2:$A$10,FALSE)</f>
        <v>Punjab</v>
      </c>
      <c r="O35" s="100" t="str">
        <f t="shared" si="2"/>
        <v>Aditya Mehta</v>
      </c>
      <c r="P35" s="100" t="str" cm="1">
        <f t="array" ref="P35:Q35">_xlfn.TEXTSPLIT(O35," ")</f>
        <v>Aditya</v>
      </c>
      <c r="Q35" s="100" t="str">
        <v>Mehta</v>
      </c>
      <c r="R35" s="100"/>
      <c r="S35" s="100" t="str">
        <f>CONCATENATE(A35,"_",P35,".pdf")</f>
        <v>PID0034_Aditya.pdf</v>
      </c>
      <c r="T35" s="17" t="str">
        <f>IF(AND(I35&lt;5,'Billing Details'!F35&gt;10000),"High Priority","Regular Followup")</f>
        <v>Regular Followup</v>
      </c>
      <c r="U35" s="17" t="str">
        <f>IF(AND(T35="High Priority",'Patient Health Records'!W35="Yes",'Patient Health Records'!X35 = "Critical"),"Needs Attention",IF(AND('Patient Health Records'!X35 &lt;&gt; "Critical", 'Patient Health Records'!W35 = "Yes"),"Monitor Later",IF(AND('Patient Health Records'!X35 ="Critical", 'Patient Health Records'!W35 = "No"), "Ask for Readmission","No Action")))</f>
        <v>No Action</v>
      </c>
      <c r="V35" s="17" t="str" cm="1">
        <f t="array" ref="V35">_xlfn.IFS(AND(T35="High Priority",'Patient Health Records'!W35="Yes",'Patient Health Records'!X35 = "Critical"),"Needs Attention", AND('Patient Health Records'!X35 &lt;&gt; "Critical", 'Patient Health Records'!W35 = "Yes"),"Monitor Later", AND('Patient Health Records'!X35 ="Critical", 'Patient Health Records'!W35 = "No"), "Ask for Readmission", TRUE, "No Action")</f>
        <v>No Action</v>
      </c>
      <c r="W35" s="17"/>
      <c r="X35" s="100"/>
      <c r="Y35" s="100"/>
      <c r="Z35" s="100"/>
      <c r="AA35" s="100"/>
      <c r="AB35" s="100"/>
    </row>
    <row r="36" spans="1:28" ht="15.75" customHeight="1">
      <c r="A36" s="2" t="s">
        <v>121</v>
      </c>
      <c r="B36" s="2" t="s">
        <v>111</v>
      </c>
      <c r="C36" s="2" t="s">
        <v>42</v>
      </c>
      <c r="D36" s="26" t="s">
        <v>122</v>
      </c>
      <c r="E36" s="28">
        <f>DATEVALUE(D36)</f>
        <v>27760</v>
      </c>
      <c r="F36" s="29">
        <f t="shared" si="0"/>
        <v>1976</v>
      </c>
      <c r="G36" s="29">
        <f t="shared" si="1"/>
        <v>49</v>
      </c>
      <c r="H36" s="29" t="str" cm="1">
        <f t="array" ref="H36">_xlfn.IFS(
  AND(G36&gt;=21, G36&lt;=30), "Young Adult",
  AND(G36&gt;=31, G36&lt;=45), "Adult",
  AND(G36&gt;=46, G36&lt;=60), "Middle-aged",
  AND(G36&gt;=61, G36&lt;=75), "Senior",
  AND(G36&gt;=76, G36&lt;=87), "Elderly",
  TRUE, "Out of Range"
)</f>
        <v>Middle-aged</v>
      </c>
      <c r="I36" s="3">
        <v>2</v>
      </c>
      <c r="J36" s="2" t="s">
        <v>47</v>
      </c>
      <c r="K36" s="2" t="s">
        <v>56</v>
      </c>
      <c r="L36" s="2" t="str">
        <f>VLOOKUP(J36,Facts!$A$2:$B$10,2,FALSE)</f>
        <v>North</v>
      </c>
      <c r="M36" s="2" t="str">
        <f>HLOOKUP(J36,Facts!$D$13:$L$14,2,FALSE)</f>
        <v>North</v>
      </c>
      <c r="N36" s="2" t="str">
        <f>_xlfn.XLOOKUP(L36,Facts!$B$2:$B$10,Facts!$A$2:$A$10,FALSE)</f>
        <v>Punjab</v>
      </c>
      <c r="O36" s="100" t="str">
        <f t="shared" si="2"/>
        <v>Krishna Sharma</v>
      </c>
      <c r="P36" s="100" t="str" cm="1">
        <f t="array" ref="P36:Q36">_xlfn.TEXTSPLIT(O36," ")</f>
        <v>Krishna</v>
      </c>
      <c r="Q36" s="100" t="str">
        <v>Sharma</v>
      </c>
      <c r="R36" s="100"/>
      <c r="S36" s="100" t="str">
        <f>CONCATENATE(A36,"_",P36,".pdf")</f>
        <v>PID0035_Krishna.pdf</v>
      </c>
      <c r="T36" s="17" t="str">
        <f>IF(AND(I36&lt;5,'Billing Details'!F36&gt;10000),"High Priority","Regular Followup")</f>
        <v>High Priority</v>
      </c>
      <c r="U36" s="17" t="str">
        <f>IF(AND(T36="High Priority",'Patient Health Records'!W36="Yes",'Patient Health Records'!X36 = "Critical"),"Needs Attention",IF(AND('Patient Health Records'!X36 &lt;&gt; "Critical", 'Patient Health Records'!W36 = "Yes"),"Monitor Later",IF(AND('Patient Health Records'!X36 ="Critical", 'Patient Health Records'!W36 = "No"), "Ask for Readmission","No Action")))</f>
        <v>Needs Attention</v>
      </c>
      <c r="V36" s="17" t="str" cm="1">
        <f t="array" ref="V36">_xlfn.IFS(AND(T36="High Priority",'Patient Health Records'!W36="Yes",'Patient Health Records'!X36 = "Critical"),"Needs Attention", AND('Patient Health Records'!X36 &lt;&gt; "Critical", 'Patient Health Records'!W36 = "Yes"),"Monitor Later", AND('Patient Health Records'!X36 ="Critical", 'Patient Health Records'!W36 = "No"), "Ask for Readmission", TRUE, "No Action")</f>
        <v>Needs Attention</v>
      </c>
      <c r="W36" s="17"/>
      <c r="X36" s="100"/>
      <c r="Y36" s="100"/>
      <c r="Z36" s="100"/>
      <c r="AA36" s="100"/>
      <c r="AB36" s="100"/>
    </row>
    <row r="37" spans="1:28" ht="15.75" customHeight="1">
      <c r="A37" s="2" t="s">
        <v>123</v>
      </c>
      <c r="B37" s="2" t="s">
        <v>124</v>
      </c>
      <c r="C37" s="2" t="s">
        <v>25</v>
      </c>
      <c r="D37" s="26" t="s">
        <v>85</v>
      </c>
      <c r="E37" s="28">
        <f>DATEVALUE(D37)</f>
        <v>25203</v>
      </c>
      <c r="F37" s="29">
        <f t="shared" si="0"/>
        <v>1968</v>
      </c>
      <c r="G37" s="29">
        <f t="shared" si="1"/>
        <v>57</v>
      </c>
      <c r="H37" s="29" t="str" cm="1">
        <f t="array" ref="H37">_xlfn.IFS(
  AND(G37&gt;=21, G37&lt;=30), "Young Adult",
  AND(G37&gt;=31, G37&lt;=45), "Adult",
  AND(G37&gt;=46, G37&lt;=60), "Middle-aged",
  AND(G37&gt;=61, G37&lt;=75), "Senior",
  AND(G37&gt;=76, G37&lt;=87), "Elderly",
  TRUE, "Out of Range"
)</f>
        <v>Middle-aged</v>
      </c>
      <c r="I37" s="3">
        <v>4</v>
      </c>
      <c r="J37" s="2" t="s">
        <v>38</v>
      </c>
      <c r="K37" s="2" t="s">
        <v>39</v>
      </c>
      <c r="L37" s="2" t="str">
        <f>VLOOKUP(J37,Facts!$A$2:$B$10,2,FALSE)</f>
        <v>North</v>
      </c>
      <c r="M37" s="2" t="str">
        <f>HLOOKUP(J37,Facts!$D$13:$L$14,2,FALSE)</f>
        <v>North</v>
      </c>
      <c r="N37" s="2" t="str">
        <f>_xlfn.XLOOKUP(L37,Facts!$B$2:$B$10,Facts!$A$2:$A$10,FALSE)</f>
        <v>Punjab</v>
      </c>
      <c r="O37" s="100" t="str">
        <f t="shared" si="2"/>
        <v>Riya Gupta</v>
      </c>
      <c r="P37" s="100" t="str" cm="1">
        <f t="array" ref="P37:Q37">_xlfn.TEXTSPLIT(O37," ")</f>
        <v>Riya</v>
      </c>
      <c r="Q37" s="100" t="str">
        <v>Gupta</v>
      </c>
      <c r="R37" s="100"/>
      <c r="S37" s="100" t="str">
        <f>CONCATENATE(A37,"_",P37,".pdf")</f>
        <v>PID0036_Riya.pdf</v>
      </c>
      <c r="T37" s="17" t="str">
        <f>IF(AND(I37&lt;5,'Billing Details'!F37&gt;10000),"High Priority","Regular Followup")</f>
        <v>High Priority</v>
      </c>
      <c r="U37" s="17" t="str">
        <f>IF(AND(T37="High Priority",'Patient Health Records'!W37="Yes",'Patient Health Records'!X37 = "Critical"),"Needs Attention",IF(AND('Patient Health Records'!X37 &lt;&gt; "Critical", 'Patient Health Records'!W37 = "Yes"),"Monitor Later",IF(AND('Patient Health Records'!X37 ="Critical", 'Patient Health Records'!W37 = "No"), "Ask for Readmission","No Action")))</f>
        <v>No Action</v>
      </c>
      <c r="V37" s="17" t="str" cm="1">
        <f t="array" ref="V37">_xlfn.IFS(AND(T37="High Priority",'Patient Health Records'!W37="Yes",'Patient Health Records'!X37 = "Critical"),"Needs Attention", AND('Patient Health Records'!X37 &lt;&gt; "Critical", 'Patient Health Records'!W37 = "Yes"),"Monitor Later", AND('Patient Health Records'!X37 ="Critical", 'Patient Health Records'!W37 = "No"), "Ask for Readmission", TRUE, "No Action")</f>
        <v>No Action</v>
      </c>
      <c r="W37" s="17"/>
      <c r="X37" s="100"/>
      <c r="Y37" s="100"/>
      <c r="Z37" s="100"/>
      <c r="AA37" s="100"/>
      <c r="AB37" s="100"/>
    </row>
    <row r="38" spans="1:28" ht="15.75" customHeight="1">
      <c r="A38" s="2" t="s">
        <v>125</v>
      </c>
      <c r="B38" s="2" t="s">
        <v>126</v>
      </c>
      <c r="C38" s="2" t="s">
        <v>25</v>
      </c>
      <c r="D38" s="26" t="s">
        <v>68</v>
      </c>
      <c r="E38" s="28">
        <f>DATEVALUE(D38)</f>
        <v>23377</v>
      </c>
      <c r="F38" s="29">
        <f t="shared" si="0"/>
        <v>1964</v>
      </c>
      <c r="G38" s="29">
        <f t="shared" si="1"/>
        <v>61</v>
      </c>
      <c r="H38" s="29" t="str" cm="1">
        <f t="array" ref="H38">_xlfn.IFS(
  AND(G38&gt;=21, G38&lt;=30), "Young Adult",
  AND(G38&gt;=31, G38&lt;=45), "Adult",
  AND(G38&gt;=46, G38&lt;=60), "Middle-aged",
  AND(G38&gt;=61, G38&lt;=75), "Senior",
  AND(G38&gt;=76, G38&lt;=87), "Elderly",
  TRUE, "Out of Range"
)</f>
        <v>Senior</v>
      </c>
      <c r="I38" s="3">
        <v>5</v>
      </c>
      <c r="J38" s="2" t="s">
        <v>80</v>
      </c>
      <c r="K38" s="2" t="s">
        <v>28</v>
      </c>
      <c r="L38" s="2" t="str">
        <f>VLOOKUP(J38,Facts!$A$2:$B$10,2,FALSE)</f>
        <v>West</v>
      </c>
      <c r="M38" s="2" t="str">
        <f>HLOOKUP(J38,Facts!$D$13:$L$14,2,FALSE)</f>
        <v>West</v>
      </c>
      <c r="N38" s="2" t="str">
        <f>_xlfn.XLOOKUP(L38,Facts!$B$2:$B$10,Facts!$A$2:$A$10,FALSE)</f>
        <v>Maharashtra</v>
      </c>
      <c r="O38" s="100" t="str">
        <f t="shared" si="2"/>
        <v>Aanya Priya Sharma</v>
      </c>
      <c r="P38" s="100" t="str" cm="1">
        <f t="array" ref="P38:R38">_xlfn.TEXTSPLIT(O38," ")</f>
        <v>Aanya</v>
      </c>
      <c r="Q38" s="100" t="str">
        <v>Priya</v>
      </c>
      <c r="R38" s="100" t="str">
        <v>Sharma</v>
      </c>
      <c r="S38" s="100" t="str">
        <f>CONCATENATE(A38,"_",P38,".pdf")</f>
        <v>PID0037_Aanya.pdf</v>
      </c>
      <c r="T38" s="17" t="str">
        <f>IF(AND(I38&lt;5,'Billing Details'!F38&gt;10000),"High Priority","Regular Followup")</f>
        <v>Regular Followup</v>
      </c>
      <c r="U38" s="17" t="str">
        <f>IF(AND(T38="High Priority",'Patient Health Records'!W38="Yes",'Patient Health Records'!X38 = "Critical"),"Needs Attention",IF(AND('Patient Health Records'!X38 &lt;&gt; "Critical", 'Patient Health Records'!W38 = "Yes"),"Monitor Later",IF(AND('Patient Health Records'!X38 ="Critical", 'Patient Health Records'!W38 = "No"), "Ask for Readmission","No Action")))</f>
        <v>No Action</v>
      </c>
      <c r="V38" s="17" t="str" cm="1">
        <f t="array" ref="V38">_xlfn.IFS(AND(T38="High Priority",'Patient Health Records'!W38="Yes",'Patient Health Records'!X38 = "Critical"),"Needs Attention", AND('Patient Health Records'!X38 &lt;&gt; "Critical", 'Patient Health Records'!W38 = "Yes"),"Monitor Later", AND('Patient Health Records'!X38 ="Critical", 'Patient Health Records'!W38 = "No"), "Ask for Readmission", TRUE, "No Action")</f>
        <v>No Action</v>
      </c>
      <c r="W38" s="17"/>
      <c r="X38" s="100"/>
      <c r="Y38" s="100"/>
      <c r="Z38" s="100"/>
      <c r="AA38" s="100"/>
      <c r="AB38" s="100"/>
    </row>
    <row r="39" spans="1:28" ht="15.75" customHeight="1">
      <c r="A39" s="2" t="s">
        <v>127</v>
      </c>
      <c r="B39" s="2" t="s">
        <v>128</v>
      </c>
      <c r="C39" s="2" t="s">
        <v>42</v>
      </c>
      <c r="D39" s="26" t="s">
        <v>129</v>
      </c>
      <c r="E39" s="28">
        <f>DATEVALUE(D39)</f>
        <v>32508</v>
      </c>
      <c r="F39" s="29">
        <f t="shared" si="0"/>
        <v>1988</v>
      </c>
      <c r="G39" s="29">
        <f t="shared" si="1"/>
        <v>37</v>
      </c>
      <c r="H39" s="29" t="str" cm="1">
        <f t="array" ref="H39">_xlfn.IFS(
  AND(G39&gt;=21, G39&lt;=30), "Young Adult",
  AND(G39&gt;=31, G39&lt;=45), "Adult",
  AND(G39&gt;=46, G39&lt;=60), "Middle-aged",
  AND(G39&gt;=61, G39&lt;=75), "Senior",
  AND(G39&gt;=76, G39&lt;=87), "Elderly",
  TRUE, "Out of Range"
)</f>
        <v>Adult</v>
      </c>
      <c r="I39" s="3">
        <v>15</v>
      </c>
      <c r="J39" s="2" t="s">
        <v>43</v>
      </c>
      <c r="K39" s="2" t="s">
        <v>28</v>
      </c>
      <c r="L39" s="2" t="str">
        <f>VLOOKUP(J39,Facts!$A$2:$B$10,2,FALSE)</f>
        <v>South</v>
      </c>
      <c r="M39" s="2" t="str">
        <f>HLOOKUP(J39,Facts!$D$13:$L$14,2,FALSE)</f>
        <v>South</v>
      </c>
      <c r="N39" s="2" t="str">
        <f>_xlfn.XLOOKUP(L39,Facts!$B$2:$B$10,Facts!$A$2:$A$10,FALSE)</f>
        <v>Tamil Nadu</v>
      </c>
      <c r="O39" s="100" t="str">
        <f t="shared" si="2"/>
        <v>Sai Priya Mehta</v>
      </c>
      <c r="P39" s="100" t="str" cm="1">
        <f t="array" ref="P39:R39">_xlfn.TEXTSPLIT(O39," ")</f>
        <v>Sai</v>
      </c>
      <c r="Q39" s="100" t="str">
        <v>Priya</v>
      </c>
      <c r="R39" s="100" t="str">
        <v>Mehta</v>
      </c>
      <c r="S39" s="100" t="str">
        <f>CONCATENATE(A39,"_",P39,".pdf")</f>
        <v>PID0038_Sai.pdf</v>
      </c>
      <c r="T39" s="17" t="str">
        <f>IF(AND(I39&lt;5,'Billing Details'!F39&gt;10000),"High Priority","Regular Followup")</f>
        <v>Regular Followup</v>
      </c>
      <c r="U39" s="17" t="str">
        <f>IF(AND(T39="High Priority",'Patient Health Records'!W39="Yes",'Patient Health Records'!X39 = "Critical"),"Needs Attention",IF(AND('Patient Health Records'!X39 &lt;&gt; "Critical", 'Patient Health Records'!W39 = "Yes"),"Monitor Later",IF(AND('Patient Health Records'!X39 ="Critical", 'Patient Health Records'!W39 = "No"), "Ask for Readmission","No Action")))</f>
        <v>No Action</v>
      </c>
      <c r="V39" s="17" t="str" cm="1">
        <f t="array" ref="V39">_xlfn.IFS(AND(T39="High Priority",'Patient Health Records'!W39="Yes",'Patient Health Records'!X39 = "Critical"),"Needs Attention", AND('Patient Health Records'!X39 &lt;&gt; "Critical", 'Patient Health Records'!W39 = "Yes"),"Monitor Later", AND('Patient Health Records'!X39 ="Critical", 'Patient Health Records'!W39 = "No"), "Ask for Readmission", TRUE, "No Action")</f>
        <v>No Action</v>
      </c>
      <c r="W39" s="17"/>
      <c r="X39" s="100"/>
      <c r="Y39" s="100"/>
      <c r="Z39" s="100"/>
      <c r="AA39" s="100"/>
      <c r="AB39" s="100"/>
    </row>
    <row r="40" spans="1:28" ht="15.75" customHeight="1">
      <c r="A40" s="2" t="s">
        <v>130</v>
      </c>
      <c r="B40" s="2" t="s">
        <v>131</v>
      </c>
      <c r="C40" s="2" t="s">
        <v>25</v>
      </c>
      <c r="D40" s="26" t="s">
        <v>26</v>
      </c>
      <c r="E40" s="28">
        <f>DATEVALUE(D40)</f>
        <v>27029</v>
      </c>
      <c r="F40" s="29">
        <f t="shared" si="0"/>
        <v>1973</v>
      </c>
      <c r="G40" s="29">
        <f t="shared" si="1"/>
        <v>52</v>
      </c>
      <c r="H40" s="29" t="str" cm="1">
        <f t="array" ref="H40">_xlfn.IFS(
  AND(G40&gt;=21, G40&lt;=30), "Young Adult",
  AND(G40&gt;=31, G40&lt;=45), "Adult",
  AND(G40&gt;=46, G40&lt;=60), "Middle-aged",
  AND(G40&gt;=61, G40&lt;=75), "Senior",
  AND(G40&gt;=76, G40&lt;=87), "Elderly",
  TRUE, "Out of Range"
)</f>
        <v>Middle-aged</v>
      </c>
      <c r="I40" s="3">
        <v>25</v>
      </c>
      <c r="J40" s="2" t="s">
        <v>80</v>
      </c>
      <c r="K40" s="2" t="s">
        <v>34</v>
      </c>
      <c r="L40" s="2" t="str">
        <f>VLOOKUP(J40,Facts!$A$2:$B$10,2,FALSE)</f>
        <v>West</v>
      </c>
      <c r="M40" s="2" t="str">
        <f>HLOOKUP(J40,Facts!$D$13:$L$14,2,FALSE)</f>
        <v>West</v>
      </c>
      <c r="N40" s="2" t="str">
        <f>_xlfn.XLOOKUP(L40,Facts!$B$2:$B$10,Facts!$A$2:$A$10,FALSE)</f>
        <v>Maharashtra</v>
      </c>
      <c r="O40" s="100" t="str">
        <f t="shared" si="2"/>
        <v>Isha Kumar Sharma</v>
      </c>
      <c r="P40" s="100" t="str" cm="1">
        <f t="array" ref="P40:R40">_xlfn.TEXTSPLIT(O40," ")</f>
        <v>Isha</v>
      </c>
      <c r="Q40" s="100" t="str">
        <v>Kumar</v>
      </c>
      <c r="R40" s="100" t="str">
        <v>Sharma</v>
      </c>
      <c r="S40" s="100" t="str">
        <f>CONCATENATE(A40,"_",P40,".pdf")</f>
        <v>PID0039_Isha.pdf</v>
      </c>
      <c r="T40" s="17" t="str">
        <f>IF(AND(I40&lt;5,'Billing Details'!F40&gt;10000),"High Priority","Regular Followup")</f>
        <v>Regular Followup</v>
      </c>
      <c r="U40" s="17" t="str">
        <f>IF(AND(T40="High Priority",'Patient Health Records'!W40="Yes",'Patient Health Records'!X40 = "Critical"),"Needs Attention",IF(AND('Patient Health Records'!X40 &lt;&gt; "Critical", 'Patient Health Records'!W40 = "Yes"),"Monitor Later",IF(AND('Patient Health Records'!X40 ="Critical", 'Patient Health Records'!W40 = "No"), "Ask for Readmission","No Action")))</f>
        <v>No Action</v>
      </c>
      <c r="V40" s="17" t="str" cm="1">
        <f t="array" ref="V40">_xlfn.IFS(AND(T40="High Priority",'Patient Health Records'!W40="Yes",'Patient Health Records'!X40 = "Critical"),"Needs Attention", AND('Patient Health Records'!X40 &lt;&gt; "Critical", 'Patient Health Records'!W40 = "Yes"),"Monitor Later", AND('Patient Health Records'!X40 ="Critical", 'Patient Health Records'!W40 = "No"), "Ask for Readmission", TRUE, "No Action")</f>
        <v>No Action</v>
      </c>
      <c r="W40" s="17"/>
      <c r="X40" s="100"/>
      <c r="Y40" s="100"/>
      <c r="Z40" s="100"/>
      <c r="AA40" s="100"/>
      <c r="AB40" s="100"/>
    </row>
    <row r="41" spans="1:28" ht="15.75" customHeight="1">
      <c r="A41" s="2" t="s">
        <v>132</v>
      </c>
      <c r="B41" s="2" t="s">
        <v>133</v>
      </c>
      <c r="C41" s="2" t="s">
        <v>42</v>
      </c>
      <c r="D41" s="26" t="s">
        <v>134</v>
      </c>
      <c r="E41" s="28">
        <f>DATEVALUE(D41)</f>
        <v>29951</v>
      </c>
      <c r="F41" s="29">
        <f t="shared" si="0"/>
        <v>1981</v>
      </c>
      <c r="G41" s="29">
        <f t="shared" si="1"/>
        <v>44</v>
      </c>
      <c r="H41" s="29" t="str" cm="1">
        <f t="array" ref="H41">_xlfn.IFS(
  AND(G41&gt;=21, G41&lt;=30), "Young Adult",
  AND(G41&gt;=31, G41&lt;=45), "Adult",
  AND(G41&gt;=46, G41&lt;=60), "Middle-aged",
  AND(G41&gt;=61, G41&lt;=75), "Senior",
  AND(G41&gt;=76, G41&lt;=87), "Elderly",
  TRUE, "Out of Range"
)</f>
        <v>Adult</v>
      </c>
      <c r="I41" s="3">
        <v>30</v>
      </c>
      <c r="J41" s="2" t="s">
        <v>27</v>
      </c>
      <c r="K41" s="2" t="s">
        <v>28</v>
      </c>
      <c r="L41" s="2" t="str">
        <f>VLOOKUP(J41,Facts!$A$2:$B$10,2,FALSE)</f>
        <v>South</v>
      </c>
      <c r="M41" s="2" t="str">
        <f>HLOOKUP(J41,Facts!$D$13:$L$14,2,FALSE)</f>
        <v>South</v>
      </c>
      <c r="N41" s="2" t="str">
        <f>_xlfn.XLOOKUP(L41,Facts!$B$2:$B$10,Facts!$A$2:$A$10,FALSE)</f>
        <v>Tamil Nadu</v>
      </c>
      <c r="O41" s="100" t="str">
        <f t="shared" si="2"/>
        <v>Krishna Priya Sharma</v>
      </c>
      <c r="P41" s="100" t="str" cm="1">
        <f t="array" ref="P41:R41">_xlfn.TEXTSPLIT(O41," ")</f>
        <v>Krishna</v>
      </c>
      <c r="Q41" s="100" t="str">
        <v>Priya</v>
      </c>
      <c r="R41" s="100" t="str">
        <v>Sharma</v>
      </c>
      <c r="S41" s="100" t="str">
        <f>CONCATENATE(A41,"_",P41,".pdf")</f>
        <v>PID0040_Krishna.pdf</v>
      </c>
      <c r="T41" s="17" t="str">
        <f>IF(AND(I41&lt;5,'Billing Details'!F41&gt;10000),"High Priority","Regular Followup")</f>
        <v>Regular Followup</v>
      </c>
      <c r="U41" s="17" t="str">
        <f>IF(AND(T41="High Priority",'Patient Health Records'!W41="Yes",'Patient Health Records'!X41 = "Critical"),"Needs Attention",IF(AND('Patient Health Records'!X41 &lt;&gt; "Critical", 'Patient Health Records'!W41 = "Yes"),"Monitor Later",IF(AND('Patient Health Records'!X41 ="Critical", 'Patient Health Records'!W41 = "No"), "Ask for Readmission","No Action")))</f>
        <v>Monitor Later</v>
      </c>
      <c r="V41" s="17" t="str" cm="1">
        <f t="array" ref="V41">_xlfn.IFS(AND(T41="High Priority",'Patient Health Records'!W41="Yes",'Patient Health Records'!X41 = "Critical"),"Needs Attention", AND('Patient Health Records'!X41 &lt;&gt; "Critical", 'Patient Health Records'!W41 = "Yes"),"Monitor Later", AND('Patient Health Records'!X41 ="Critical", 'Patient Health Records'!W41 = "No"), "Ask for Readmission", TRUE, "No Action")</f>
        <v>Monitor Later</v>
      </c>
      <c r="W41" s="17"/>
      <c r="X41" s="100"/>
      <c r="Y41" s="100"/>
      <c r="Z41" s="100"/>
      <c r="AA41" s="100"/>
      <c r="AB41" s="100"/>
    </row>
    <row r="42" spans="1:28" ht="15.75" customHeight="1">
      <c r="A42" s="2" t="s">
        <v>135</v>
      </c>
      <c r="B42" s="2" t="s">
        <v>77</v>
      </c>
      <c r="C42" s="2" t="s">
        <v>25</v>
      </c>
      <c r="D42" s="26" t="s">
        <v>136</v>
      </c>
      <c r="E42" s="28">
        <f>DATEVALUE(D42)</f>
        <v>27029</v>
      </c>
      <c r="F42" s="29">
        <f t="shared" si="0"/>
        <v>1973</v>
      </c>
      <c r="G42" s="29">
        <f t="shared" si="1"/>
        <v>52</v>
      </c>
      <c r="H42" s="29" t="str" cm="1">
        <f t="array" ref="H42">_xlfn.IFS(
  AND(G42&gt;=21, G42&lt;=30), "Young Adult",
  AND(G42&gt;=31, G42&lt;=45), "Adult",
  AND(G42&gt;=46, G42&lt;=60), "Middle-aged",
  AND(G42&gt;=61, G42&lt;=75), "Senior",
  AND(G42&gt;=76, G42&lt;=87), "Elderly",
  TRUE, "Out of Range"
)</f>
        <v>Middle-aged</v>
      </c>
      <c r="I42" s="3">
        <v>7</v>
      </c>
      <c r="J42" s="2" t="s">
        <v>33</v>
      </c>
      <c r="K42" s="2" t="s">
        <v>34</v>
      </c>
      <c r="L42" s="2" t="str">
        <f>VLOOKUP(J42,Facts!$A$2:$B$10,2,FALSE)</f>
        <v>West</v>
      </c>
      <c r="M42" s="2" t="str">
        <f>HLOOKUP(J42,Facts!$D$13:$L$14,2,FALSE)</f>
        <v>West</v>
      </c>
      <c r="N42" s="2" t="str">
        <f>_xlfn.XLOOKUP(L42,Facts!$B$2:$B$10,Facts!$A$2:$A$10,FALSE)</f>
        <v>Maharashtra</v>
      </c>
      <c r="O42" s="100" t="str">
        <f t="shared" si="2"/>
        <v>Diya Priya Gupta</v>
      </c>
      <c r="P42" s="100" t="str" cm="1">
        <f t="array" ref="P42:R42">_xlfn.TEXTSPLIT(O42," ")</f>
        <v>Diya</v>
      </c>
      <c r="Q42" s="100" t="str">
        <v>Priya</v>
      </c>
      <c r="R42" s="100" t="str">
        <v>Gupta</v>
      </c>
      <c r="S42" s="100" t="str">
        <f>CONCATENATE(A42,"_",P42,".pdf")</f>
        <v>PID0041_Diya.pdf</v>
      </c>
      <c r="T42" s="17" t="str">
        <f>IF(AND(I42&lt;5,'Billing Details'!F42&gt;10000),"High Priority","Regular Followup")</f>
        <v>Regular Followup</v>
      </c>
      <c r="U42" s="17" t="str">
        <f>IF(AND(T42="High Priority",'Patient Health Records'!W42="Yes",'Patient Health Records'!X42 = "Critical"),"Needs Attention",IF(AND('Patient Health Records'!X42 &lt;&gt; "Critical", 'Patient Health Records'!W42 = "Yes"),"Monitor Later",IF(AND('Patient Health Records'!X42 ="Critical", 'Patient Health Records'!W42 = "No"), "Ask for Readmission","No Action")))</f>
        <v>No Action</v>
      </c>
      <c r="V42" s="17" t="str" cm="1">
        <f t="array" ref="V42">_xlfn.IFS(AND(T42="High Priority",'Patient Health Records'!W42="Yes",'Patient Health Records'!X42 = "Critical"),"Needs Attention", AND('Patient Health Records'!X42 &lt;&gt; "Critical", 'Patient Health Records'!W42 = "Yes"),"Monitor Later", AND('Patient Health Records'!X42 ="Critical", 'Patient Health Records'!W42 = "No"), "Ask for Readmission", TRUE, "No Action")</f>
        <v>No Action</v>
      </c>
      <c r="W42" s="17"/>
      <c r="X42" s="100"/>
      <c r="Y42" s="100"/>
      <c r="Z42" s="100"/>
      <c r="AA42" s="100"/>
      <c r="AB42" s="100"/>
    </row>
    <row r="43" spans="1:28" ht="15.75" customHeight="1">
      <c r="A43" s="2" t="s">
        <v>137</v>
      </c>
      <c r="B43" s="2" t="s">
        <v>138</v>
      </c>
      <c r="C43" s="2" t="s">
        <v>25</v>
      </c>
      <c r="D43" s="26" t="s">
        <v>68</v>
      </c>
      <c r="E43" s="28">
        <f>DATEVALUE(D43)</f>
        <v>23377</v>
      </c>
      <c r="F43" s="29">
        <f t="shared" si="0"/>
        <v>1964</v>
      </c>
      <c r="G43" s="29">
        <f t="shared" si="1"/>
        <v>61</v>
      </c>
      <c r="H43" s="29" t="str" cm="1">
        <f t="array" ref="H43">_xlfn.IFS(
  AND(G43&gt;=21, G43&lt;=30), "Young Adult",
  AND(G43&gt;=31, G43&lt;=45), "Adult",
  AND(G43&gt;=46, G43&lt;=60), "Middle-aged",
  AND(G43&gt;=61, G43&lt;=75), "Senior",
  AND(G43&gt;=76, G43&lt;=87), "Elderly",
  TRUE, "Out of Range"
)</f>
        <v>Senior</v>
      </c>
      <c r="I43" s="3">
        <v>12</v>
      </c>
      <c r="J43" s="2" t="s">
        <v>33</v>
      </c>
      <c r="K43" s="2" t="s">
        <v>34</v>
      </c>
      <c r="L43" s="2" t="str">
        <f>VLOOKUP(J43,Facts!$A$2:$B$10,2,FALSE)</f>
        <v>West</v>
      </c>
      <c r="M43" s="2" t="str">
        <f>HLOOKUP(J43,Facts!$D$13:$L$14,2,FALSE)</f>
        <v>West</v>
      </c>
      <c r="N43" s="2" t="str">
        <f>_xlfn.XLOOKUP(L43,Facts!$B$2:$B$10,Facts!$A$2:$A$10,FALSE)</f>
        <v>Maharashtra</v>
      </c>
      <c r="O43" s="100" t="str">
        <f t="shared" si="2"/>
        <v>Isha Kumar Reddy</v>
      </c>
      <c r="P43" s="100" t="str" cm="1">
        <f t="array" ref="P43:R43">_xlfn.TEXTSPLIT(O43," ")</f>
        <v>Isha</v>
      </c>
      <c r="Q43" s="100" t="str">
        <v>Kumar</v>
      </c>
      <c r="R43" s="100" t="str">
        <v>Reddy</v>
      </c>
      <c r="S43" s="100" t="str">
        <f>CONCATENATE(A43,"_",P43,".pdf")</f>
        <v>PID0042_Isha.pdf</v>
      </c>
      <c r="T43" s="17" t="str">
        <f>IF(AND(I43&lt;5,'Billing Details'!F43&gt;10000),"High Priority","Regular Followup")</f>
        <v>Regular Followup</v>
      </c>
      <c r="U43" s="17" t="str">
        <f>IF(AND(T43="High Priority",'Patient Health Records'!W43="Yes",'Patient Health Records'!X43 = "Critical"),"Needs Attention",IF(AND('Patient Health Records'!X43 &lt;&gt; "Critical", 'Patient Health Records'!W43 = "Yes"),"Monitor Later",IF(AND('Patient Health Records'!X43 ="Critical", 'Patient Health Records'!W43 = "No"), "Ask for Readmission","No Action")))</f>
        <v>Monitor Later</v>
      </c>
      <c r="V43" s="17" t="str" cm="1">
        <f t="array" ref="V43">_xlfn.IFS(AND(T43="High Priority",'Patient Health Records'!W43="Yes",'Patient Health Records'!X43 = "Critical"),"Needs Attention", AND('Patient Health Records'!X43 &lt;&gt; "Critical", 'Patient Health Records'!W43 = "Yes"),"Monitor Later", AND('Patient Health Records'!X43 ="Critical", 'Patient Health Records'!W43 = "No"), "Ask for Readmission", TRUE, "No Action")</f>
        <v>Monitor Later</v>
      </c>
      <c r="W43" s="17"/>
      <c r="X43" s="100"/>
      <c r="Y43" s="100"/>
      <c r="Z43" s="100"/>
      <c r="AA43" s="100"/>
      <c r="AB43" s="100"/>
    </row>
    <row r="44" spans="1:28" ht="15.75" customHeight="1">
      <c r="A44" s="2" t="s">
        <v>139</v>
      </c>
      <c r="B44" s="2" t="s">
        <v>24</v>
      </c>
      <c r="C44" s="2" t="s">
        <v>25</v>
      </c>
      <c r="D44" s="26" t="s">
        <v>60</v>
      </c>
      <c r="E44" s="28">
        <f>DATEVALUE(D44)</f>
        <v>28855</v>
      </c>
      <c r="F44" s="29">
        <f t="shared" si="0"/>
        <v>1978</v>
      </c>
      <c r="G44" s="29">
        <f t="shared" si="1"/>
        <v>47</v>
      </c>
      <c r="H44" s="29" t="str" cm="1">
        <f t="array" ref="H44">_xlfn.IFS(
  AND(G44&gt;=21, G44&lt;=30), "Young Adult",
  AND(G44&gt;=31, G44&lt;=45), "Adult",
  AND(G44&gt;=46, G44&lt;=60), "Middle-aged",
  AND(G44&gt;=61, G44&lt;=75), "Senior",
  AND(G44&gt;=76, G44&lt;=87), "Elderly",
  TRUE, "Out of Range"
)</f>
        <v>Middle-aged</v>
      </c>
      <c r="I44" s="3">
        <v>5</v>
      </c>
      <c r="J44" s="2" t="s">
        <v>64</v>
      </c>
      <c r="K44" s="2" t="s">
        <v>28</v>
      </c>
      <c r="L44" s="2" t="str">
        <f>VLOOKUP(J44,Facts!$A$2:$B$10,2,FALSE)</f>
        <v>East</v>
      </c>
      <c r="M44" s="2" t="str">
        <f>HLOOKUP(J44,Facts!$D$13:$L$14,2,FALSE)</f>
        <v>East</v>
      </c>
      <c r="N44" s="2" t="str">
        <f>_xlfn.XLOOKUP(L44,Facts!$B$2:$B$10,Facts!$A$2:$A$10,FALSE)</f>
        <v>West Bengal</v>
      </c>
      <c r="O44" s="100" t="str">
        <f t="shared" si="2"/>
        <v>Shreya Reddy</v>
      </c>
      <c r="P44" s="100" t="str" cm="1">
        <f t="array" ref="P44:Q44">_xlfn.TEXTSPLIT(O44," ")</f>
        <v>Shreya</v>
      </c>
      <c r="Q44" s="100" t="str">
        <v>Reddy</v>
      </c>
      <c r="R44" s="100"/>
      <c r="S44" s="100" t="str">
        <f>CONCATENATE(A44,"_",P44,".pdf")</f>
        <v>PID0043_Shreya.pdf</v>
      </c>
      <c r="T44" s="17" t="str">
        <f>IF(AND(I44&lt;5,'Billing Details'!F44&gt;10000),"High Priority","Regular Followup")</f>
        <v>Regular Followup</v>
      </c>
      <c r="U44" s="17" t="str">
        <f>IF(AND(T44="High Priority",'Patient Health Records'!W44="Yes",'Patient Health Records'!X44 = "Critical"),"Needs Attention",IF(AND('Patient Health Records'!X44 &lt;&gt; "Critical", 'Patient Health Records'!W44 = "Yes"),"Monitor Later",IF(AND('Patient Health Records'!X44 ="Critical", 'Patient Health Records'!W44 = "No"), "Ask for Readmission","No Action")))</f>
        <v>Monitor Later</v>
      </c>
      <c r="V44" s="17" t="str" cm="1">
        <f t="array" ref="V44">_xlfn.IFS(AND(T44="High Priority",'Patient Health Records'!W44="Yes",'Patient Health Records'!X44 = "Critical"),"Needs Attention", AND('Patient Health Records'!X44 &lt;&gt; "Critical", 'Patient Health Records'!W44 = "Yes"),"Monitor Later", AND('Patient Health Records'!X44 ="Critical", 'Patient Health Records'!W44 = "No"), "Ask for Readmission", TRUE, "No Action")</f>
        <v>Monitor Later</v>
      </c>
      <c r="W44" s="17"/>
      <c r="X44" s="100"/>
      <c r="Y44" s="100"/>
      <c r="Z44" s="100"/>
      <c r="AA44" s="100"/>
      <c r="AB44" s="100"/>
    </row>
    <row r="45" spans="1:28" ht="15.75" customHeight="1">
      <c r="A45" s="2" t="s">
        <v>140</v>
      </c>
      <c r="B45" s="2" t="s">
        <v>141</v>
      </c>
      <c r="C45" s="2" t="s">
        <v>25</v>
      </c>
      <c r="D45" s="26" t="s">
        <v>142</v>
      </c>
      <c r="E45" s="28">
        <f>DATEVALUE(D45)</f>
        <v>34334</v>
      </c>
      <c r="F45" s="29">
        <f t="shared" si="0"/>
        <v>1993</v>
      </c>
      <c r="G45" s="29">
        <f t="shared" si="1"/>
        <v>32</v>
      </c>
      <c r="H45" s="29" t="str" cm="1">
        <f t="array" ref="H45">_xlfn.IFS(
  AND(G45&gt;=21, G45&lt;=30), "Young Adult",
  AND(G45&gt;=31, G45&lt;=45), "Adult",
  AND(G45&gt;=46, G45&lt;=60), "Middle-aged",
  AND(G45&gt;=61, G45&lt;=75), "Senior",
  AND(G45&gt;=76, G45&lt;=87), "Elderly",
  TRUE, "Out of Range"
)</f>
        <v>Adult</v>
      </c>
      <c r="I45" s="3">
        <v>12</v>
      </c>
      <c r="J45" s="2" t="s">
        <v>33</v>
      </c>
      <c r="K45" s="2" t="s">
        <v>39</v>
      </c>
      <c r="L45" s="2" t="str">
        <f>VLOOKUP(J45,Facts!$A$2:$B$10,2,FALSE)</f>
        <v>West</v>
      </c>
      <c r="M45" s="2" t="str">
        <f>HLOOKUP(J45,Facts!$D$13:$L$14,2,FALSE)</f>
        <v>West</v>
      </c>
      <c r="N45" s="2" t="str">
        <f>_xlfn.XLOOKUP(L45,Facts!$B$2:$B$10,Facts!$A$2:$A$10,FALSE)</f>
        <v>Maharashtra</v>
      </c>
      <c r="O45" s="100" t="str">
        <f t="shared" si="2"/>
        <v>Diya Kumar Sharma</v>
      </c>
      <c r="P45" s="100" t="str" cm="1">
        <f t="array" ref="P45:R45">_xlfn.TEXTSPLIT(O45," ")</f>
        <v>Diya</v>
      </c>
      <c r="Q45" s="100" t="str">
        <v>Kumar</v>
      </c>
      <c r="R45" s="100" t="str">
        <v>Sharma</v>
      </c>
      <c r="S45" s="100" t="str">
        <f>CONCATENATE(A45,"_",P45,".pdf")</f>
        <v>PID0044_Diya.pdf</v>
      </c>
      <c r="T45" s="17" t="str">
        <f>IF(AND(I45&lt;5,'Billing Details'!F45&gt;10000),"High Priority","Regular Followup")</f>
        <v>Regular Followup</v>
      </c>
      <c r="U45" s="17" t="str">
        <f>IF(AND(T45="High Priority",'Patient Health Records'!W45="Yes",'Patient Health Records'!X45 = "Critical"),"Needs Attention",IF(AND('Patient Health Records'!X45 &lt;&gt; "Critical", 'Patient Health Records'!W45 = "Yes"),"Monitor Later",IF(AND('Patient Health Records'!X45 ="Critical", 'Patient Health Records'!W45 = "No"), "Ask for Readmission","No Action")))</f>
        <v>Monitor Later</v>
      </c>
      <c r="V45" s="17" t="str" cm="1">
        <f t="array" ref="V45">_xlfn.IFS(AND(T45="High Priority",'Patient Health Records'!W45="Yes",'Patient Health Records'!X45 = "Critical"),"Needs Attention", AND('Patient Health Records'!X45 &lt;&gt; "Critical", 'Patient Health Records'!W45 = "Yes"),"Monitor Later", AND('Patient Health Records'!X45 ="Critical", 'Patient Health Records'!W45 = "No"), "Ask for Readmission", TRUE, "No Action")</f>
        <v>Monitor Later</v>
      </c>
      <c r="W45" s="17"/>
      <c r="X45" s="100"/>
      <c r="Y45" s="100"/>
      <c r="Z45" s="100"/>
      <c r="AA45" s="100"/>
      <c r="AB45" s="100"/>
    </row>
    <row r="46" spans="1:28" ht="15.75" customHeight="1">
      <c r="A46" s="2" t="s">
        <v>143</v>
      </c>
      <c r="B46" s="2" t="s">
        <v>144</v>
      </c>
      <c r="C46" s="2" t="s">
        <v>42</v>
      </c>
      <c r="D46" s="26" t="s">
        <v>32</v>
      </c>
      <c r="E46" s="28">
        <f>DATEVALUE(D46)</f>
        <v>19724</v>
      </c>
      <c r="F46" s="29">
        <f t="shared" si="0"/>
        <v>1953</v>
      </c>
      <c r="G46" s="29">
        <f t="shared" si="1"/>
        <v>72</v>
      </c>
      <c r="H46" s="29" t="str" cm="1">
        <f t="array" ref="H46">_xlfn.IFS(
  AND(G46&gt;=21, G46&lt;=30), "Young Adult",
  AND(G46&gt;=31, G46&lt;=45), "Adult",
  AND(G46&gt;=46, G46&lt;=60), "Middle-aged",
  AND(G46&gt;=61, G46&lt;=75), "Senior",
  AND(G46&gt;=76, G46&lt;=87), "Elderly",
  TRUE, "Out of Range"
)</f>
        <v>Senior</v>
      </c>
      <c r="I46" s="3">
        <v>2</v>
      </c>
      <c r="J46" s="2" t="s">
        <v>47</v>
      </c>
      <c r="K46" s="2" t="s">
        <v>28</v>
      </c>
      <c r="L46" s="2" t="str">
        <f>VLOOKUP(J46,Facts!$A$2:$B$10,2,FALSE)</f>
        <v>North</v>
      </c>
      <c r="M46" s="2" t="str">
        <f>HLOOKUP(J46,Facts!$D$13:$L$14,2,FALSE)</f>
        <v>North</v>
      </c>
      <c r="N46" s="2" t="str">
        <f>_xlfn.XLOOKUP(L46,Facts!$B$2:$B$10,Facts!$A$2:$A$10,FALSE)</f>
        <v>Punjab</v>
      </c>
      <c r="O46" s="100" t="str">
        <f t="shared" si="2"/>
        <v>Aarav Dev Reddy</v>
      </c>
      <c r="P46" s="100" t="str" cm="1">
        <f t="array" ref="P46:R46">_xlfn.TEXTSPLIT(O46," ")</f>
        <v>Aarav</v>
      </c>
      <c r="Q46" s="100" t="str">
        <v>Dev</v>
      </c>
      <c r="R46" s="100" t="str">
        <v>Reddy</v>
      </c>
      <c r="S46" s="100" t="str">
        <f>CONCATENATE(A46,"_",P46,".pdf")</f>
        <v>PID0045_Aarav.pdf</v>
      </c>
      <c r="T46" s="17" t="str">
        <f>IF(AND(I46&lt;5,'Billing Details'!F46&gt;10000),"High Priority","Regular Followup")</f>
        <v>High Priority</v>
      </c>
      <c r="U46" s="17" t="str">
        <f>IF(AND(T46="High Priority",'Patient Health Records'!W46="Yes",'Patient Health Records'!X46 = "Critical"),"Needs Attention",IF(AND('Patient Health Records'!X46 &lt;&gt; "Critical", 'Patient Health Records'!W46 = "Yes"),"Monitor Later",IF(AND('Patient Health Records'!X46 ="Critical", 'Patient Health Records'!W46 = "No"), "Ask for Readmission","No Action")))</f>
        <v>Needs Attention</v>
      </c>
      <c r="V46" s="17" t="str" cm="1">
        <f t="array" ref="V46">_xlfn.IFS(AND(T46="High Priority",'Patient Health Records'!W46="Yes",'Patient Health Records'!X46 = "Critical"),"Needs Attention", AND('Patient Health Records'!X46 &lt;&gt; "Critical", 'Patient Health Records'!W46 = "Yes"),"Monitor Later", AND('Patient Health Records'!X46 ="Critical", 'Patient Health Records'!W46 = "No"), "Ask for Readmission", TRUE, "No Action")</f>
        <v>Needs Attention</v>
      </c>
      <c r="W46" s="17"/>
      <c r="X46" s="100"/>
      <c r="Y46" s="100"/>
      <c r="Z46" s="100"/>
      <c r="AA46" s="100"/>
      <c r="AB46" s="100"/>
    </row>
    <row r="47" spans="1:28" ht="15.75" customHeight="1">
      <c r="A47" s="2" t="s">
        <v>145</v>
      </c>
      <c r="B47" s="2" t="s">
        <v>146</v>
      </c>
      <c r="C47" s="2" t="s">
        <v>25</v>
      </c>
      <c r="D47" s="26" t="s">
        <v>147</v>
      </c>
      <c r="E47" s="28">
        <f>DATEVALUE(D47)</f>
        <v>31412</v>
      </c>
      <c r="F47" s="29">
        <f t="shared" si="0"/>
        <v>1985</v>
      </c>
      <c r="G47" s="29">
        <f t="shared" si="1"/>
        <v>40</v>
      </c>
      <c r="H47" s="29" t="str" cm="1">
        <f t="array" ref="H47">_xlfn.IFS(
  AND(G47&gt;=21, G47&lt;=30), "Young Adult",
  AND(G47&gt;=31, G47&lt;=45), "Adult",
  AND(G47&gt;=46, G47&lt;=60), "Middle-aged",
  AND(G47&gt;=61, G47&lt;=75), "Senior",
  AND(G47&gt;=76, G47&lt;=87), "Elderly",
  TRUE, "Out of Range"
)</f>
        <v>Adult</v>
      </c>
      <c r="I47" s="3">
        <v>30</v>
      </c>
      <c r="J47" s="2" t="s">
        <v>55</v>
      </c>
      <c r="K47" s="2" t="s">
        <v>28</v>
      </c>
      <c r="L47" s="2" t="str">
        <f>VLOOKUP(J47,Facts!$A$2:$B$10,2,FALSE)</f>
        <v>South</v>
      </c>
      <c r="M47" s="2" t="str">
        <f>HLOOKUP(J47,Facts!$D$13:$L$14,2,FALSE)</f>
        <v>South</v>
      </c>
      <c r="N47" s="2" t="str">
        <f>_xlfn.XLOOKUP(L47,Facts!$B$2:$B$10,Facts!$A$2:$A$10,FALSE)</f>
        <v>Tamil Nadu</v>
      </c>
      <c r="O47" s="100" t="str">
        <f t="shared" si="2"/>
        <v>Aanya Sharma</v>
      </c>
      <c r="P47" s="100" t="str" cm="1">
        <f t="array" ref="P47:Q47">_xlfn.TEXTSPLIT(O47," ")</f>
        <v>Aanya</v>
      </c>
      <c r="Q47" s="100" t="str">
        <v>Sharma</v>
      </c>
      <c r="R47" s="100"/>
      <c r="S47" s="100" t="str">
        <f>CONCATENATE(A47,"_",P47,".pdf")</f>
        <v>PID0046_Aanya.pdf</v>
      </c>
      <c r="T47" s="17" t="str">
        <f>IF(AND(I47&lt;5,'Billing Details'!F47&gt;10000),"High Priority","Regular Followup")</f>
        <v>Regular Followup</v>
      </c>
      <c r="U47" s="17" t="str">
        <f>IF(AND(T47="High Priority",'Patient Health Records'!W47="Yes",'Patient Health Records'!X47 = "Critical"),"Needs Attention",IF(AND('Patient Health Records'!X47 &lt;&gt; "Critical", 'Patient Health Records'!W47 = "Yes"),"Monitor Later",IF(AND('Patient Health Records'!X47 ="Critical", 'Patient Health Records'!W47 = "No"), "Ask for Readmission","No Action")))</f>
        <v>No Action</v>
      </c>
      <c r="V47" s="17" t="str" cm="1">
        <f t="array" ref="V47">_xlfn.IFS(AND(T47="High Priority",'Patient Health Records'!W47="Yes",'Patient Health Records'!X47 = "Critical"),"Needs Attention", AND('Patient Health Records'!X47 &lt;&gt; "Critical", 'Patient Health Records'!W47 = "Yes"),"Monitor Later", AND('Patient Health Records'!X47 ="Critical", 'Patient Health Records'!W47 = "No"), "Ask for Readmission", TRUE, "No Action")</f>
        <v>No Action</v>
      </c>
      <c r="W47" s="17"/>
      <c r="X47" s="100"/>
      <c r="Y47" s="100"/>
      <c r="Z47" s="100"/>
      <c r="AA47" s="100"/>
      <c r="AB47" s="100"/>
    </row>
    <row r="48" spans="1:28" ht="15.75" customHeight="1">
      <c r="A48" s="2" t="s">
        <v>148</v>
      </c>
      <c r="B48" s="2" t="s">
        <v>149</v>
      </c>
      <c r="C48" s="2" t="s">
        <v>42</v>
      </c>
      <c r="D48" s="26" t="s">
        <v>37</v>
      </c>
      <c r="E48" s="28">
        <f>DATEVALUE(D48)</f>
        <v>34334</v>
      </c>
      <c r="F48" s="29">
        <f t="shared" si="0"/>
        <v>1993</v>
      </c>
      <c r="G48" s="29">
        <f t="shared" si="1"/>
        <v>32</v>
      </c>
      <c r="H48" s="29" t="str" cm="1">
        <f t="array" ref="H48">_xlfn.IFS(
  AND(G48&gt;=21, G48&lt;=30), "Young Adult",
  AND(G48&gt;=31, G48&lt;=45), "Adult",
  AND(G48&gt;=46, G48&lt;=60), "Middle-aged",
  AND(G48&gt;=61, G48&lt;=75), "Senior",
  AND(G48&gt;=76, G48&lt;=87), "Elderly",
  TRUE, "Out of Range"
)</f>
        <v>Adult</v>
      </c>
      <c r="I48" s="3">
        <v>300</v>
      </c>
      <c r="J48" s="2" t="s">
        <v>27</v>
      </c>
      <c r="K48" s="2" t="s">
        <v>28</v>
      </c>
      <c r="L48" s="2" t="str">
        <f>VLOOKUP(J48,Facts!$A$2:$B$10,2,FALSE)</f>
        <v>South</v>
      </c>
      <c r="M48" s="2" t="str">
        <f>HLOOKUP(J48,Facts!$D$13:$L$14,2,FALSE)</f>
        <v>South</v>
      </c>
      <c r="N48" s="2" t="str">
        <f>_xlfn.XLOOKUP(L48,Facts!$B$2:$B$10,Facts!$A$2:$A$10,FALSE)</f>
        <v>Tamil Nadu</v>
      </c>
      <c r="O48" s="100" t="str">
        <f t="shared" si="2"/>
        <v>Vivaan Sharma</v>
      </c>
      <c r="P48" s="100" t="str" cm="1">
        <f t="array" ref="P48:Q48">_xlfn.TEXTSPLIT(O48," ")</f>
        <v>Vivaan</v>
      </c>
      <c r="Q48" s="100" t="str">
        <v>Sharma</v>
      </c>
      <c r="R48" s="100"/>
      <c r="S48" s="100" t="str">
        <f>CONCATENATE(A48,"_",P48,".pdf")</f>
        <v>PID0047_Vivaan.pdf</v>
      </c>
      <c r="T48" s="17" t="str">
        <f>IF(AND(I48&lt;5,'Billing Details'!F48&gt;10000),"High Priority","Regular Followup")</f>
        <v>Regular Followup</v>
      </c>
      <c r="U48" s="17" t="str">
        <f>IF(AND(T48="High Priority",'Patient Health Records'!W48="Yes",'Patient Health Records'!X48 = "Critical"),"Needs Attention",IF(AND('Patient Health Records'!X48 &lt;&gt; "Critical", 'Patient Health Records'!W48 = "Yes"),"Monitor Later",IF(AND('Patient Health Records'!X48 ="Critical", 'Patient Health Records'!W48 = "No"), "Ask for Readmission","No Action")))</f>
        <v>Monitor Later</v>
      </c>
      <c r="V48" s="17" t="str" cm="1">
        <f t="array" ref="V48">_xlfn.IFS(AND(T48="High Priority",'Patient Health Records'!W48="Yes",'Patient Health Records'!X48 = "Critical"),"Needs Attention", AND('Patient Health Records'!X48 &lt;&gt; "Critical", 'Patient Health Records'!W48 = "Yes"),"Monitor Later", AND('Patient Health Records'!X48 ="Critical", 'Patient Health Records'!W48 = "No"), "Ask for Readmission", TRUE, "No Action")</f>
        <v>Monitor Later</v>
      </c>
      <c r="W48" s="17"/>
      <c r="X48" s="100"/>
      <c r="Y48" s="100"/>
      <c r="Z48" s="100"/>
      <c r="AA48" s="100"/>
      <c r="AB48" s="100"/>
    </row>
    <row r="49" spans="1:28" ht="15.75" customHeight="1">
      <c r="A49" s="2" t="s">
        <v>150</v>
      </c>
      <c r="B49" s="2" t="s">
        <v>151</v>
      </c>
      <c r="C49" s="2" t="s">
        <v>25</v>
      </c>
      <c r="D49" s="26" t="s">
        <v>46</v>
      </c>
      <c r="E49" s="28">
        <f>DATEVALUE(D49)</f>
        <v>32508</v>
      </c>
      <c r="F49" s="29">
        <f t="shared" si="0"/>
        <v>1988</v>
      </c>
      <c r="G49" s="29">
        <f t="shared" si="1"/>
        <v>37</v>
      </c>
      <c r="H49" s="29" t="str" cm="1">
        <f t="array" ref="H49">_xlfn.IFS(
  AND(G49&gt;=21, G49&lt;=30), "Young Adult",
  AND(G49&gt;=31, G49&lt;=45), "Adult",
  AND(G49&gt;=46, G49&lt;=60), "Middle-aged",
  AND(G49&gt;=61, G49&lt;=75), "Senior",
  AND(G49&gt;=76, G49&lt;=87), "Elderly",
  TRUE, "Out of Range"
)</f>
        <v>Adult</v>
      </c>
      <c r="I49" s="3">
        <v>25</v>
      </c>
      <c r="J49" s="2" t="s">
        <v>80</v>
      </c>
      <c r="K49" s="2" t="s">
        <v>34</v>
      </c>
      <c r="L49" s="2" t="str">
        <f>VLOOKUP(J49,Facts!$A$2:$B$10,2,FALSE)</f>
        <v>West</v>
      </c>
      <c r="M49" s="2" t="str">
        <f>HLOOKUP(J49,Facts!$D$13:$L$14,2,FALSE)</f>
        <v>West</v>
      </c>
      <c r="N49" s="2" t="str">
        <f>_xlfn.XLOOKUP(L49,Facts!$B$2:$B$10,Facts!$A$2:$A$10,FALSE)</f>
        <v>Maharashtra</v>
      </c>
      <c r="O49" s="100" t="str">
        <f t="shared" si="2"/>
        <v>Isha Priya Reddy</v>
      </c>
      <c r="P49" s="100" t="str" cm="1">
        <f t="array" ref="P49:R49">_xlfn.TEXTSPLIT(O49," ")</f>
        <v>Isha</v>
      </c>
      <c r="Q49" s="100" t="str">
        <v>Priya</v>
      </c>
      <c r="R49" s="100" t="str">
        <v>Reddy</v>
      </c>
      <c r="S49" s="100" t="str">
        <f>CONCATENATE(A49,"_",P49,".pdf")</f>
        <v>PID0048_Isha.pdf</v>
      </c>
      <c r="T49" s="17" t="str">
        <f>IF(AND(I49&lt;5,'Billing Details'!F49&gt;10000),"High Priority","Regular Followup")</f>
        <v>Regular Followup</v>
      </c>
      <c r="U49" s="17" t="str">
        <f>IF(AND(T49="High Priority",'Patient Health Records'!W49="Yes",'Patient Health Records'!X49 = "Critical"),"Needs Attention",IF(AND('Patient Health Records'!X49 &lt;&gt; "Critical", 'Patient Health Records'!W49 = "Yes"),"Monitor Later",IF(AND('Patient Health Records'!X49 ="Critical", 'Patient Health Records'!W49 = "No"), "Ask for Readmission","No Action")))</f>
        <v>No Action</v>
      </c>
      <c r="V49" s="17" t="str" cm="1">
        <f t="array" ref="V49">_xlfn.IFS(AND(T49="High Priority",'Patient Health Records'!W49="Yes",'Patient Health Records'!X49 = "Critical"),"Needs Attention", AND('Patient Health Records'!X49 &lt;&gt; "Critical", 'Patient Health Records'!W49 = "Yes"),"Monitor Later", AND('Patient Health Records'!X49 ="Critical", 'Patient Health Records'!W49 = "No"), "Ask for Readmission", TRUE, "No Action")</f>
        <v>No Action</v>
      </c>
      <c r="W49" s="17"/>
      <c r="X49" s="100"/>
      <c r="Y49" s="100"/>
      <c r="Z49" s="100"/>
      <c r="AA49" s="100"/>
      <c r="AB49" s="100"/>
    </row>
    <row r="50" spans="1:28" ht="15.75" customHeight="1">
      <c r="A50" s="2" t="s">
        <v>152</v>
      </c>
      <c r="B50" s="2" t="s">
        <v>153</v>
      </c>
      <c r="C50" s="2" t="s">
        <v>42</v>
      </c>
      <c r="D50" s="26" t="s">
        <v>136</v>
      </c>
      <c r="E50" s="28">
        <f>DATEVALUE(D50)</f>
        <v>27029</v>
      </c>
      <c r="F50" s="29">
        <f t="shared" si="0"/>
        <v>1973</v>
      </c>
      <c r="G50" s="29">
        <f t="shared" si="1"/>
        <v>52</v>
      </c>
      <c r="H50" s="29" t="str" cm="1">
        <f t="array" ref="H50">_xlfn.IFS(
  AND(G50&gt;=21, G50&lt;=30), "Young Adult",
  AND(G50&gt;=31, G50&lt;=45), "Adult",
  AND(G50&gt;=46, G50&lt;=60), "Middle-aged",
  AND(G50&gt;=61, G50&lt;=75), "Senior",
  AND(G50&gt;=76, G50&lt;=87), "Elderly",
  TRUE, "Out of Range"
)</f>
        <v>Middle-aged</v>
      </c>
      <c r="I50" s="3">
        <v>20</v>
      </c>
      <c r="J50" s="2" t="s">
        <v>55</v>
      </c>
      <c r="K50" s="2" t="s">
        <v>28</v>
      </c>
      <c r="L50" s="2" t="str">
        <f>VLOOKUP(J50,Facts!$A$2:$B$10,2,FALSE)</f>
        <v>South</v>
      </c>
      <c r="M50" s="2" t="str">
        <f>HLOOKUP(J50,Facts!$D$13:$L$14,2,FALSE)</f>
        <v>South</v>
      </c>
      <c r="N50" s="2" t="str">
        <f>_xlfn.XLOOKUP(L50,Facts!$B$2:$B$10,Facts!$A$2:$A$10,FALSE)</f>
        <v>Tamil Nadu</v>
      </c>
      <c r="O50" s="100" t="str">
        <f t="shared" si="2"/>
        <v>Sai Patel</v>
      </c>
      <c r="P50" s="100" t="str" cm="1">
        <f t="array" ref="P50:Q50">_xlfn.TEXTSPLIT(O50," ")</f>
        <v>Sai</v>
      </c>
      <c r="Q50" s="100" t="str">
        <v>Patel</v>
      </c>
      <c r="R50" s="100"/>
      <c r="S50" s="100" t="str">
        <f>CONCATENATE(A50,"_",P50,".pdf")</f>
        <v>PID0049_Sai.pdf</v>
      </c>
      <c r="T50" s="17" t="str">
        <f>IF(AND(I50&lt;5,'Billing Details'!F50&gt;10000),"High Priority","Regular Followup")</f>
        <v>Regular Followup</v>
      </c>
      <c r="U50" s="17" t="str">
        <f>IF(AND(T50="High Priority",'Patient Health Records'!W50="Yes",'Patient Health Records'!X50 = "Critical"),"Needs Attention",IF(AND('Patient Health Records'!X50 &lt;&gt; "Critical", 'Patient Health Records'!W50 = "Yes"),"Monitor Later",IF(AND('Patient Health Records'!X50 ="Critical", 'Patient Health Records'!W50 = "No"), "Ask for Readmission","No Action")))</f>
        <v>No Action</v>
      </c>
      <c r="V50" s="17" t="str" cm="1">
        <f t="array" ref="V50">_xlfn.IFS(AND(T50="High Priority",'Patient Health Records'!W50="Yes",'Patient Health Records'!X50 = "Critical"),"Needs Attention", AND('Patient Health Records'!X50 &lt;&gt; "Critical", 'Patient Health Records'!W50 = "Yes"),"Monitor Later", AND('Patient Health Records'!X50 ="Critical", 'Patient Health Records'!W50 = "No"), "Ask for Readmission", TRUE, "No Action")</f>
        <v>No Action</v>
      </c>
      <c r="W50" s="17"/>
      <c r="X50" s="100"/>
      <c r="Y50" s="100"/>
      <c r="Z50" s="100"/>
      <c r="AA50" s="100"/>
      <c r="AB50" s="100"/>
    </row>
    <row r="51" spans="1:28" ht="15.75" customHeight="1">
      <c r="A51" s="2" t="s">
        <v>154</v>
      </c>
      <c r="B51" s="2" t="s">
        <v>116</v>
      </c>
      <c r="C51" s="2" t="s">
        <v>25</v>
      </c>
      <c r="D51" s="26" t="s">
        <v>85</v>
      </c>
      <c r="E51" s="28">
        <f>DATEVALUE(D51)</f>
        <v>25203</v>
      </c>
      <c r="F51" s="29">
        <f t="shared" si="0"/>
        <v>1968</v>
      </c>
      <c r="G51" s="29">
        <f t="shared" si="1"/>
        <v>57</v>
      </c>
      <c r="H51" s="29" t="str" cm="1">
        <f t="array" ref="H51">_xlfn.IFS(
  AND(G51&gt;=21, G51&lt;=30), "Young Adult",
  AND(G51&gt;=31, G51&lt;=45), "Adult",
  AND(G51&gt;=46, G51&lt;=60), "Middle-aged",
  AND(G51&gt;=61, G51&lt;=75), "Senior",
  AND(G51&gt;=76, G51&lt;=87), "Elderly",
  TRUE, "Out of Range"
)</f>
        <v>Middle-aged</v>
      </c>
      <c r="I51" s="3">
        <v>4</v>
      </c>
      <c r="J51" s="2" t="s">
        <v>64</v>
      </c>
      <c r="K51" s="2" t="s">
        <v>39</v>
      </c>
      <c r="L51" s="2" t="str">
        <f>VLOOKUP(J51,Facts!$A$2:$B$10,2,FALSE)</f>
        <v>East</v>
      </c>
      <c r="M51" s="2" t="str">
        <f>HLOOKUP(J51,Facts!$D$13:$L$14,2,FALSE)</f>
        <v>East</v>
      </c>
      <c r="N51" s="2" t="str">
        <f>_xlfn.XLOOKUP(L51,Facts!$B$2:$B$10,Facts!$A$2:$A$10,FALSE)</f>
        <v>West Bengal</v>
      </c>
      <c r="O51" s="100" t="str">
        <f t="shared" si="2"/>
        <v>Isha Gupta</v>
      </c>
      <c r="P51" s="100" t="str" cm="1">
        <f t="array" ref="P51:Q51">_xlfn.TEXTSPLIT(O51," ")</f>
        <v>Isha</v>
      </c>
      <c r="Q51" s="100" t="str">
        <v>Gupta</v>
      </c>
      <c r="R51" s="100"/>
      <c r="S51" s="100" t="str">
        <f>CONCATENATE(A51,"_",P51,".pdf")</f>
        <v>PID0050_Isha.pdf</v>
      </c>
      <c r="T51" s="17" t="str">
        <f>IF(AND(I51&lt;5,'Billing Details'!F51&gt;10000),"High Priority","Regular Followup")</f>
        <v>High Priority</v>
      </c>
      <c r="U51" s="17" t="str">
        <f>IF(AND(T51="High Priority",'Patient Health Records'!W51="Yes",'Patient Health Records'!X51 = "Critical"),"Needs Attention",IF(AND('Patient Health Records'!X51 &lt;&gt; "Critical", 'Patient Health Records'!W51 = "Yes"),"Monitor Later",IF(AND('Patient Health Records'!X51 ="Critical", 'Patient Health Records'!W51 = "No"), "Ask for Readmission","No Action")))</f>
        <v>Ask for Readmission</v>
      </c>
      <c r="V51" s="17" t="str" cm="1">
        <f t="array" ref="V51">_xlfn.IFS(AND(T51="High Priority",'Patient Health Records'!W51="Yes",'Patient Health Records'!X51 = "Critical"),"Needs Attention", AND('Patient Health Records'!X51 &lt;&gt; "Critical", 'Patient Health Records'!W51 = "Yes"),"Monitor Later", AND('Patient Health Records'!X51 ="Critical", 'Patient Health Records'!W51 = "No"), "Ask for Readmission", TRUE, "No Action")</f>
        <v>Ask for Readmission</v>
      </c>
      <c r="W51" s="17"/>
      <c r="X51" s="100"/>
      <c r="Y51" s="100"/>
      <c r="Z51" s="100"/>
      <c r="AA51" s="100"/>
      <c r="AB51" s="100"/>
    </row>
    <row r="52" spans="1:28" ht="15.75" customHeight="1">
      <c r="A52" s="2" t="s">
        <v>155</v>
      </c>
      <c r="B52" s="2" t="s">
        <v>156</v>
      </c>
      <c r="C52" s="2" t="s">
        <v>42</v>
      </c>
      <c r="D52" s="26" t="s">
        <v>157</v>
      </c>
      <c r="E52" s="28">
        <f>DATEVALUE(D52)</f>
        <v>23377</v>
      </c>
      <c r="F52" s="29">
        <f t="shared" si="0"/>
        <v>1964</v>
      </c>
      <c r="G52" s="29">
        <f t="shared" si="1"/>
        <v>61</v>
      </c>
      <c r="H52" s="29" t="str" cm="1">
        <f t="array" ref="H52">_xlfn.IFS(
  AND(G52&gt;=21, G52&lt;=30), "Young Adult",
  AND(G52&gt;=31, G52&lt;=45), "Adult",
  AND(G52&gt;=46, G52&lt;=60), "Middle-aged",
  AND(G52&gt;=61, G52&lt;=75), "Senior",
  AND(G52&gt;=76, G52&lt;=87), "Elderly",
  TRUE, "Out of Range"
)</f>
        <v>Senior</v>
      </c>
      <c r="I52" s="3">
        <v>9</v>
      </c>
      <c r="J52" s="2" t="s">
        <v>80</v>
      </c>
      <c r="K52" s="2" t="s">
        <v>28</v>
      </c>
      <c r="L52" s="2" t="str">
        <f>VLOOKUP(J52,Facts!$A$2:$B$10,2,FALSE)</f>
        <v>West</v>
      </c>
      <c r="M52" s="2" t="str">
        <f>HLOOKUP(J52,Facts!$D$13:$L$14,2,FALSE)</f>
        <v>West</v>
      </c>
      <c r="N52" s="2" t="str">
        <f>_xlfn.XLOOKUP(L52,Facts!$B$2:$B$10,Facts!$A$2:$A$10,FALSE)</f>
        <v>Maharashtra</v>
      </c>
      <c r="O52" s="100" t="str">
        <f t="shared" si="2"/>
        <v>Vivaan Mehta</v>
      </c>
      <c r="P52" s="100" t="str" cm="1">
        <f t="array" ref="P52:Q52">_xlfn.TEXTSPLIT(O52," ")</f>
        <v>Vivaan</v>
      </c>
      <c r="Q52" s="100" t="str">
        <v>Mehta</v>
      </c>
      <c r="R52" s="100"/>
      <c r="S52" s="100" t="str">
        <f>CONCATENATE(A52,"_",P52,".pdf")</f>
        <v>PID0051_Vivaan.pdf</v>
      </c>
      <c r="T52" s="17" t="str">
        <f>IF(AND(I52&lt;5,'Billing Details'!F52&gt;10000),"High Priority","Regular Followup")</f>
        <v>Regular Followup</v>
      </c>
      <c r="U52" s="17" t="str">
        <f>IF(AND(T52="High Priority",'Patient Health Records'!W52="Yes",'Patient Health Records'!X52 = "Critical"),"Needs Attention",IF(AND('Patient Health Records'!X52 &lt;&gt; "Critical", 'Patient Health Records'!W52 = "Yes"),"Monitor Later",IF(AND('Patient Health Records'!X52 ="Critical", 'Patient Health Records'!W52 = "No"), "Ask for Readmission","No Action")))</f>
        <v>Monitor Later</v>
      </c>
      <c r="V52" s="17" t="str" cm="1">
        <f t="array" ref="V52">_xlfn.IFS(AND(T52="High Priority",'Patient Health Records'!W52="Yes",'Patient Health Records'!X52 = "Critical"),"Needs Attention", AND('Patient Health Records'!X52 &lt;&gt; "Critical", 'Patient Health Records'!W52 = "Yes"),"Monitor Later", AND('Patient Health Records'!X52 ="Critical", 'Patient Health Records'!W52 = "No"), "Ask for Readmission", TRUE, "No Action")</f>
        <v>Monitor Later</v>
      </c>
      <c r="W52" s="17"/>
      <c r="X52" s="100"/>
      <c r="Y52" s="100"/>
      <c r="Z52" s="100"/>
      <c r="AA52" s="100"/>
      <c r="AB52" s="100"/>
    </row>
    <row r="53" spans="1:28" ht="15.75" customHeight="1">
      <c r="A53" s="2" t="s">
        <v>158</v>
      </c>
      <c r="B53" s="2" t="s">
        <v>159</v>
      </c>
      <c r="C53" s="2" t="s">
        <v>42</v>
      </c>
      <c r="D53" s="26" t="s">
        <v>68</v>
      </c>
      <c r="E53" s="28">
        <f>DATEVALUE(D53)</f>
        <v>23377</v>
      </c>
      <c r="F53" s="29">
        <f t="shared" si="0"/>
        <v>1964</v>
      </c>
      <c r="G53" s="29">
        <f t="shared" si="1"/>
        <v>61</v>
      </c>
      <c r="H53" s="29" t="str" cm="1">
        <f t="array" ref="H53">_xlfn.IFS(
  AND(G53&gt;=21, G53&lt;=30), "Young Adult",
  AND(G53&gt;=31, G53&lt;=45), "Adult",
  AND(G53&gt;=46, G53&lt;=60), "Middle-aged",
  AND(G53&gt;=61, G53&lt;=75), "Senior",
  AND(G53&gt;=76, G53&lt;=87), "Elderly",
  TRUE, "Out of Range"
)</f>
        <v>Senior</v>
      </c>
      <c r="I53" s="3">
        <v>25</v>
      </c>
      <c r="J53" s="2" t="s">
        <v>80</v>
      </c>
      <c r="K53" s="2" t="s">
        <v>28</v>
      </c>
      <c r="L53" s="2" t="str">
        <f>VLOOKUP(J53,Facts!$A$2:$B$10,2,FALSE)</f>
        <v>West</v>
      </c>
      <c r="M53" s="2" t="str">
        <f>HLOOKUP(J53,Facts!$D$13:$L$14,2,FALSE)</f>
        <v>West</v>
      </c>
      <c r="N53" s="2" t="str">
        <f>_xlfn.XLOOKUP(L53,Facts!$B$2:$B$10,Facts!$A$2:$A$10,FALSE)</f>
        <v>Maharashtra</v>
      </c>
      <c r="O53" s="100" t="str">
        <f t="shared" si="2"/>
        <v>Krishna Mehta</v>
      </c>
      <c r="P53" s="100" t="str" cm="1">
        <f t="array" ref="P53:Q53">_xlfn.TEXTSPLIT(O53," ")</f>
        <v>Krishna</v>
      </c>
      <c r="Q53" s="100" t="str">
        <v>Mehta</v>
      </c>
      <c r="R53" s="100"/>
      <c r="S53" s="100" t="str">
        <f>CONCATENATE(A53,"_",P53,".pdf")</f>
        <v>PID0052_Krishna.pdf</v>
      </c>
      <c r="T53" s="17" t="str">
        <f>IF(AND(I53&lt;5,'Billing Details'!F53&gt;10000),"High Priority","Regular Followup")</f>
        <v>Regular Followup</v>
      </c>
      <c r="U53" s="17" t="str">
        <f>IF(AND(T53="High Priority",'Patient Health Records'!W53="Yes",'Patient Health Records'!X53 = "Critical"),"Needs Attention",IF(AND('Patient Health Records'!X53 &lt;&gt; "Critical", 'Patient Health Records'!W53 = "Yes"),"Monitor Later",IF(AND('Patient Health Records'!X53 ="Critical", 'Patient Health Records'!W53 = "No"), "Ask for Readmission","No Action")))</f>
        <v>No Action</v>
      </c>
      <c r="V53" s="17" t="str" cm="1">
        <f t="array" ref="V53">_xlfn.IFS(AND(T53="High Priority",'Patient Health Records'!W53="Yes",'Patient Health Records'!X53 = "Critical"),"Needs Attention", AND('Patient Health Records'!X53 &lt;&gt; "Critical", 'Patient Health Records'!W53 = "Yes"),"Monitor Later", AND('Patient Health Records'!X53 ="Critical", 'Patient Health Records'!W53 = "No"), "Ask for Readmission", TRUE, "No Action")</f>
        <v>No Action</v>
      </c>
      <c r="W53" s="17"/>
      <c r="X53" s="100"/>
      <c r="Y53" s="100"/>
      <c r="Z53" s="100"/>
      <c r="AA53" s="100"/>
      <c r="AB53" s="100"/>
    </row>
    <row r="54" spans="1:28" ht="15.75" customHeight="1">
      <c r="A54" s="2" t="s">
        <v>160</v>
      </c>
      <c r="B54" s="2" t="s">
        <v>31</v>
      </c>
      <c r="C54" s="2" t="s">
        <v>25</v>
      </c>
      <c r="D54" s="26" t="s">
        <v>68</v>
      </c>
      <c r="E54" s="28">
        <f>DATEVALUE(D54)</f>
        <v>23377</v>
      </c>
      <c r="F54" s="29">
        <f t="shared" si="0"/>
        <v>1964</v>
      </c>
      <c r="G54" s="29">
        <f t="shared" si="1"/>
        <v>61</v>
      </c>
      <c r="H54" s="29" t="str" cm="1">
        <f t="array" ref="H54">_xlfn.IFS(
  AND(G54&gt;=21, G54&lt;=30), "Young Adult",
  AND(G54&gt;=31, G54&lt;=45), "Adult",
  AND(G54&gt;=46, G54&lt;=60), "Middle-aged",
  AND(G54&gt;=61, G54&lt;=75), "Senior",
  AND(G54&gt;=76, G54&lt;=87), "Elderly",
  TRUE, "Out of Range"
)</f>
        <v>Senior</v>
      </c>
      <c r="I54" s="3">
        <v>300</v>
      </c>
      <c r="J54" s="2" t="s">
        <v>80</v>
      </c>
      <c r="K54" s="2" t="s">
        <v>34</v>
      </c>
      <c r="L54" s="2" t="str">
        <f>VLOOKUP(J54,Facts!$A$2:$B$10,2,FALSE)</f>
        <v>West</v>
      </c>
      <c r="M54" s="2" t="str">
        <f>HLOOKUP(J54,Facts!$D$13:$L$14,2,FALSE)</f>
        <v>West</v>
      </c>
      <c r="N54" s="2" t="str">
        <f>_xlfn.XLOOKUP(L54,Facts!$B$2:$B$10,Facts!$A$2:$A$10,FALSE)</f>
        <v>Maharashtra</v>
      </c>
      <c r="O54" s="100" t="str">
        <f t="shared" si="2"/>
        <v>Isha Sharma</v>
      </c>
      <c r="P54" s="100" t="str" cm="1">
        <f t="array" ref="P54:Q54">_xlfn.TEXTSPLIT(O54," ")</f>
        <v>Isha</v>
      </c>
      <c r="Q54" s="100" t="str">
        <v>Sharma</v>
      </c>
      <c r="R54" s="100"/>
      <c r="S54" s="100" t="str">
        <f>CONCATENATE(A54,"_",P54,".pdf")</f>
        <v>PID0053_Isha.pdf</v>
      </c>
      <c r="T54" s="17" t="str">
        <f>IF(AND(I54&lt;5,'Billing Details'!F54&gt;10000),"High Priority","Regular Followup")</f>
        <v>Regular Followup</v>
      </c>
      <c r="U54" s="17" t="str">
        <f>IF(AND(T54="High Priority",'Patient Health Records'!W54="Yes",'Patient Health Records'!X54 = "Critical"),"Needs Attention",IF(AND('Patient Health Records'!X54 &lt;&gt; "Critical", 'Patient Health Records'!W54 = "Yes"),"Monitor Later",IF(AND('Patient Health Records'!X54 ="Critical", 'Patient Health Records'!W54 = "No"), "Ask for Readmission","No Action")))</f>
        <v>No Action</v>
      </c>
      <c r="V54" s="17" t="str" cm="1">
        <f t="array" ref="V54">_xlfn.IFS(AND(T54="High Priority",'Patient Health Records'!W54="Yes",'Patient Health Records'!X54 = "Critical"),"Needs Attention", AND('Patient Health Records'!X54 &lt;&gt; "Critical", 'Patient Health Records'!W54 = "Yes"),"Monitor Later", AND('Patient Health Records'!X54 ="Critical", 'Patient Health Records'!W54 = "No"), "Ask for Readmission", TRUE, "No Action")</f>
        <v>No Action</v>
      </c>
      <c r="W54" s="17"/>
      <c r="X54" s="100"/>
      <c r="Y54" s="100"/>
      <c r="Z54" s="100"/>
      <c r="AA54" s="100"/>
      <c r="AB54" s="100"/>
    </row>
    <row r="55" spans="1:28" ht="15.75" customHeight="1">
      <c r="A55" s="2" t="s">
        <v>161</v>
      </c>
      <c r="B55" s="2" t="s">
        <v>162</v>
      </c>
      <c r="C55" s="2" t="s">
        <v>42</v>
      </c>
      <c r="D55" s="26" t="s">
        <v>82</v>
      </c>
      <c r="E55" s="28">
        <f>DATEVALUE(D55)</f>
        <v>30682</v>
      </c>
      <c r="F55" s="29">
        <f t="shared" si="0"/>
        <v>1984</v>
      </c>
      <c r="G55" s="29">
        <f t="shared" si="1"/>
        <v>41</v>
      </c>
      <c r="H55" s="29" t="str" cm="1">
        <f t="array" ref="H55">_xlfn.IFS(
  AND(G55&gt;=21, G55&lt;=30), "Young Adult",
  AND(G55&gt;=31, G55&lt;=45), "Adult",
  AND(G55&gt;=46, G55&lt;=60), "Middle-aged",
  AND(G55&gt;=61, G55&lt;=75), "Senior",
  AND(G55&gt;=76, G55&lt;=87), "Elderly",
  TRUE, "Out of Range"
)</f>
        <v>Adult</v>
      </c>
      <c r="I55" s="3"/>
      <c r="J55" s="2" t="s">
        <v>80</v>
      </c>
      <c r="K55" s="2" t="s">
        <v>39</v>
      </c>
      <c r="L55" s="2" t="str">
        <f>VLOOKUP(J55,Facts!$A$2:$B$10,2,FALSE)</f>
        <v>West</v>
      </c>
      <c r="M55" s="2" t="str">
        <f>HLOOKUP(J55,Facts!$D$13:$L$14,2,FALSE)</f>
        <v>West</v>
      </c>
      <c r="N55" s="2" t="str">
        <f>_xlfn.XLOOKUP(L55,Facts!$B$2:$B$10,Facts!$A$2:$A$10,FALSE)</f>
        <v>Maharashtra</v>
      </c>
      <c r="O55" s="100" t="str">
        <f t="shared" si="2"/>
        <v>Aarav Patel</v>
      </c>
      <c r="P55" s="100" t="str" cm="1">
        <f t="array" ref="P55:Q55">_xlfn.TEXTSPLIT(O55," ")</f>
        <v>Aarav</v>
      </c>
      <c r="Q55" s="100" t="str">
        <v>Patel</v>
      </c>
      <c r="R55" s="100"/>
      <c r="S55" s="100" t="str">
        <f>CONCATENATE(A55,"_",P55,".pdf")</f>
        <v>PID0054_Aarav.pdf</v>
      </c>
      <c r="T55" s="17" t="str">
        <f>IF(AND(I55&lt;5,'Billing Details'!F55&gt;10000),"High Priority","Regular Followup")</f>
        <v>High Priority</v>
      </c>
      <c r="U55" s="17" t="str">
        <f>IF(AND(T55="High Priority",'Patient Health Records'!W55="Yes",'Patient Health Records'!X55 = "Critical"),"Needs Attention",IF(AND('Patient Health Records'!X55 &lt;&gt; "Critical", 'Patient Health Records'!W55 = "Yes"),"Monitor Later",IF(AND('Patient Health Records'!X55 ="Critical", 'Patient Health Records'!W55 = "No"), "Ask for Readmission","No Action")))</f>
        <v>Monitor Later</v>
      </c>
      <c r="V55" s="17" t="str" cm="1">
        <f t="array" ref="V55">_xlfn.IFS(AND(T55="High Priority",'Patient Health Records'!W55="Yes",'Patient Health Records'!X55 = "Critical"),"Needs Attention", AND('Patient Health Records'!X55 &lt;&gt; "Critical", 'Patient Health Records'!W55 = "Yes"),"Monitor Later", AND('Patient Health Records'!X55 ="Critical", 'Patient Health Records'!W55 = "No"), "Ask for Readmission", TRUE, "No Action")</f>
        <v>Monitor Later</v>
      </c>
      <c r="W55" s="17"/>
      <c r="X55" s="100"/>
      <c r="Y55" s="100"/>
      <c r="Z55" s="100"/>
      <c r="AA55" s="100"/>
      <c r="AB55" s="100"/>
    </row>
    <row r="56" spans="1:28" ht="15.75" customHeight="1">
      <c r="A56" s="2" t="s">
        <v>163</v>
      </c>
      <c r="B56" s="2" t="s">
        <v>164</v>
      </c>
      <c r="C56" s="2" t="s">
        <v>25</v>
      </c>
      <c r="D56" s="26" t="s">
        <v>60</v>
      </c>
      <c r="E56" s="28">
        <f>DATEVALUE(D56)</f>
        <v>28855</v>
      </c>
      <c r="F56" s="29">
        <f t="shared" si="0"/>
        <v>1978</v>
      </c>
      <c r="G56" s="29">
        <f t="shared" si="1"/>
        <v>47</v>
      </c>
      <c r="H56" s="29" t="str" cm="1">
        <f t="array" ref="H56">_xlfn.IFS(
  AND(G56&gt;=21, G56&lt;=30), "Young Adult",
  AND(G56&gt;=31, G56&lt;=45), "Adult",
  AND(G56&gt;=46, G56&lt;=60), "Middle-aged",
  AND(G56&gt;=61, G56&lt;=75), "Senior",
  AND(G56&gt;=76, G56&lt;=87), "Elderly",
  TRUE, "Out of Range"
)</f>
        <v>Middle-aged</v>
      </c>
      <c r="I56" s="3">
        <v>4</v>
      </c>
      <c r="J56" s="2" t="s">
        <v>38</v>
      </c>
      <c r="K56" s="2" t="s">
        <v>39</v>
      </c>
      <c r="L56" s="2" t="str">
        <f>VLOOKUP(J56,Facts!$A$2:$B$10,2,FALSE)</f>
        <v>North</v>
      </c>
      <c r="M56" s="2" t="str">
        <f>HLOOKUP(J56,Facts!$D$13:$L$14,2,FALSE)</f>
        <v>North</v>
      </c>
      <c r="N56" s="2" t="str">
        <f>_xlfn.XLOOKUP(L56,Facts!$B$2:$B$10,Facts!$A$2:$A$10,FALSE)</f>
        <v>Punjab</v>
      </c>
      <c r="O56" s="100" t="str">
        <f t="shared" si="2"/>
        <v>Isha Patel</v>
      </c>
      <c r="P56" s="100" t="str" cm="1">
        <f t="array" ref="P56:Q56">_xlfn.TEXTSPLIT(O56," ")</f>
        <v>Isha</v>
      </c>
      <c r="Q56" s="100" t="str">
        <v>Patel</v>
      </c>
      <c r="R56" s="100"/>
      <c r="S56" s="100" t="str">
        <f>CONCATENATE(A56,"_",P56,".pdf")</f>
        <v>PID0055_Isha.pdf</v>
      </c>
      <c r="T56" s="17" t="str">
        <f>IF(AND(I56&lt;5,'Billing Details'!F56&gt;10000),"High Priority","Regular Followup")</f>
        <v>High Priority</v>
      </c>
      <c r="U56" s="17" t="str">
        <f>IF(AND(T56="High Priority",'Patient Health Records'!W56="Yes",'Patient Health Records'!X56 = "Critical"),"Needs Attention",IF(AND('Patient Health Records'!X56 &lt;&gt; "Critical", 'Patient Health Records'!W56 = "Yes"),"Monitor Later",IF(AND('Patient Health Records'!X56 ="Critical", 'Patient Health Records'!W56 = "No"), "Ask for Readmission","No Action")))</f>
        <v>Monitor Later</v>
      </c>
      <c r="V56" s="17" t="str" cm="1">
        <f t="array" ref="V56">_xlfn.IFS(AND(T56="High Priority",'Patient Health Records'!W56="Yes",'Patient Health Records'!X56 = "Critical"),"Needs Attention", AND('Patient Health Records'!X56 &lt;&gt; "Critical", 'Patient Health Records'!W56 = "Yes"),"Monitor Later", AND('Patient Health Records'!X56 ="Critical", 'Patient Health Records'!W56 = "No"), "Ask for Readmission", TRUE, "No Action")</f>
        <v>Monitor Later</v>
      </c>
      <c r="W56" s="17"/>
      <c r="X56" s="100"/>
      <c r="Y56" s="100"/>
      <c r="Z56" s="100"/>
      <c r="AA56" s="100"/>
      <c r="AB56" s="100"/>
    </row>
    <row r="57" spans="1:28" ht="15.75" customHeight="1">
      <c r="A57" s="2" t="s">
        <v>165</v>
      </c>
      <c r="B57" s="2" t="s">
        <v>138</v>
      </c>
      <c r="C57" s="2" t="s">
        <v>25</v>
      </c>
      <c r="D57" s="26" t="s">
        <v>68</v>
      </c>
      <c r="E57" s="28">
        <f>DATEVALUE(D57)</f>
        <v>23377</v>
      </c>
      <c r="F57" s="29">
        <f t="shared" si="0"/>
        <v>1964</v>
      </c>
      <c r="G57" s="29">
        <f t="shared" si="1"/>
        <v>61</v>
      </c>
      <c r="H57" s="29" t="str" cm="1">
        <f t="array" ref="H57">_xlfn.IFS(
  AND(G57&gt;=21, G57&lt;=30), "Young Adult",
  AND(G57&gt;=31, G57&lt;=45), "Adult",
  AND(G57&gt;=46, G57&lt;=60), "Middle-aged",
  AND(G57&gt;=61, G57&lt;=75), "Senior",
  AND(G57&gt;=76, G57&lt;=87), "Elderly",
  TRUE, "Out of Range"
)</f>
        <v>Senior</v>
      </c>
      <c r="I57" s="3">
        <v>2</v>
      </c>
      <c r="J57" s="2" t="s">
        <v>47</v>
      </c>
      <c r="K57" s="2" t="s">
        <v>39</v>
      </c>
      <c r="L57" s="2" t="str">
        <f>VLOOKUP(J57,Facts!$A$2:$B$10,2,FALSE)</f>
        <v>North</v>
      </c>
      <c r="M57" s="2" t="str">
        <f>HLOOKUP(J57,Facts!$D$13:$L$14,2,FALSE)</f>
        <v>North</v>
      </c>
      <c r="N57" s="2" t="str">
        <f>_xlfn.XLOOKUP(L57,Facts!$B$2:$B$10,Facts!$A$2:$A$10,FALSE)</f>
        <v>Punjab</v>
      </c>
      <c r="O57" s="100" t="str">
        <f t="shared" si="2"/>
        <v>Isha Kumar Reddy</v>
      </c>
      <c r="P57" s="100" t="str" cm="1">
        <f t="array" ref="P57:R57">_xlfn.TEXTSPLIT(O57," ")</f>
        <v>Isha</v>
      </c>
      <c r="Q57" s="100" t="str">
        <v>Kumar</v>
      </c>
      <c r="R57" s="100" t="str">
        <v>Reddy</v>
      </c>
      <c r="S57" s="100" t="str">
        <f>CONCATENATE(A57,"_",P57,".pdf")</f>
        <v>PID0056_Isha.pdf</v>
      </c>
      <c r="T57" s="17" t="str">
        <f>IF(AND(I57&lt;5,'Billing Details'!F57&gt;10000),"High Priority","Regular Followup")</f>
        <v>High Priority</v>
      </c>
      <c r="U57" s="17" t="str">
        <f>IF(AND(T57="High Priority",'Patient Health Records'!W57="Yes",'Patient Health Records'!X57 = "Critical"),"Needs Attention",IF(AND('Patient Health Records'!X57 &lt;&gt; "Critical", 'Patient Health Records'!W57 = "Yes"),"Monitor Later",IF(AND('Patient Health Records'!X57 ="Critical", 'Patient Health Records'!W57 = "No"), "Ask for Readmission","No Action")))</f>
        <v>No Action</v>
      </c>
      <c r="V57" s="17" t="str" cm="1">
        <f t="array" ref="V57">_xlfn.IFS(AND(T57="High Priority",'Patient Health Records'!W57="Yes",'Patient Health Records'!X57 = "Critical"),"Needs Attention", AND('Patient Health Records'!X57 &lt;&gt; "Critical", 'Patient Health Records'!W57 = "Yes"),"Monitor Later", AND('Patient Health Records'!X57 ="Critical", 'Patient Health Records'!W57 = "No"), "Ask for Readmission", TRUE, "No Action")</f>
        <v>No Action</v>
      </c>
      <c r="W57" s="17"/>
      <c r="X57" s="100"/>
      <c r="Y57" s="100"/>
      <c r="Z57" s="100"/>
      <c r="AA57" s="100"/>
      <c r="AB57" s="100"/>
    </row>
    <row r="58" spans="1:28" ht="15.75" customHeight="1">
      <c r="A58" s="2" t="s">
        <v>166</v>
      </c>
      <c r="B58" s="2" t="s">
        <v>167</v>
      </c>
      <c r="C58" s="2" t="s">
        <v>42</v>
      </c>
      <c r="D58" s="26" t="s">
        <v>168</v>
      </c>
      <c r="E58" s="28">
        <f>DATEVALUE(D58)</f>
        <v>26299</v>
      </c>
      <c r="F58" s="29">
        <f t="shared" si="0"/>
        <v>1972</v>
      </c>
      <c r="G58" s="29">
        <f t="shared" si="1"/>
        <v>53</v>
      </c>
      <c r="H58" s="29" t="str" cm="1">
        <f t="array" ref="H58">_xlfn.IFS(
  AND(G58&gt;=21, G58&lt;=30), "Young Adult",
  AND(G58&gt;=31, G58&lt;=45), "Adult",
  AND(G58&gt;=46, G58&lt;=60), "Middle-aged",
  AND(G58&gt;=61, G58&lt;=75), "Senior",
  AND(G58&gt;=76, G58&lt;=87), "Elderly",
  TRUE, "Out of Range"
)</f>
        <v>Middle-aged</v>
      </c>
      <c r="I58" s="3">
        <v>2</v>
      </c>
      <c r="J58" s="2" t="s">
        <v>38</v>
      </c>
      <c r="K58" s="2" t="s">
        <v>39</v>
      </c>
      <c r="L58" s="2" t="str">
        <f>VLOOKUP(J58,Facts!$A$2:$B$10,2,FALSE)</f>
        <v>North</v>
      </c>
      <c r="M58" s="2" t="str">
        <f>HLOOKUP(J58,Facts!$D$13:$L$14,2,FALSE)</f>
        <v>North</v>
      </c>
      <c r="N58" s="2" t="str">
        <f>_xlfn.XLOOKUP(L58,Facts!$B$2:$B$10,Facts!$A$2:$A$10,FALSE)</f>
        <v>Punjab</v>
      </c>
      <c r="O58" s="100" t="str">
        <f t="shared" si="2"/>
        <v>Aarav Reddy</v>
      </c>
      <c r="P58" s="100" t="str" cm="1">
        <f t="array" ref="P58:Q58">_xlfn.TEXTSPLIT(O58," ")</f>
        <v>Aarav</v>
      </c>
      <c r="Q58" s="100" t="str">
        <v>Reddy</v>
      </c>
      <c r="R58" s="100"/>
      <c r="S58" s="100" t="str">
        <f>CONCATENATE(A58,"_",P58,".pdf")</f>
        <v>PID0057_Aarav.pdf</v>
      </c>
      <c r="T58" s="17" t="str">
        <f>IF(AND(I58&lt;5,'Billing Details'!F58&gt;10000),"High Priority","Regular Followup")</f>
        <v>High Priority</v>
      </c>
      <c r="U58" s="17" t="str">
        <f>IF(AND(T58="High Priority",'Patient Health Records'!W58="Yes",'Patient Health Records'!X58 = "Critical"),"Needs Attention",IF(AND('Patient Health Records'!X58 &lt;&gt; "Critical", 'Patient Health Records'!W58 = "Yes"),"Monitor Later",IF(AND('Patient Health Records'!X58 ="Critical", 'Patient Health Records'!W58 = "No"), "Ask for Readmission","No Action")))</f>
        <v>Monitor Later</v>
      </c>
      <c r="V58" s="17" t="str" cm="1">
        <f t="array" ref="V58">_xlfn.IFS(AND(T58="High Priority",'Patient Health Records'!W58="Yes",'Patient Health Records'!X58 = "Critical"),"Needs Attention", AND('Patient Health Records'!X58 &lt;&gt; "Critical", 'Patient Health Records'!W58 = "Yes"),"Monitor Later", AND('Patient Health Records'!X58 ="Critical", 'Patient Health Records'!W58 = "No"), "Ask for Readmission", TRUE, "No Action")</f>
        <v>Monitor Later</v>
      </c>
      <c r="W58" s="17"/>
      <c r="X58" s="100"/>
      <c r="Y58" s="100"/>
      <c r="Z58" s="100"/>
      <c r="AA58" s="100"/>
      <c r="AB58" s="100"/>
    </row>
    <row r="59" spans="1:28" ht="15.75" customHeight="1">
      <c r="A59" s="2" t="s">
        <v>169</v>
      </c>
      <c r="B59" s="2" t="s">
        <v>170</v>
      </c>
      <c r="C59" s="2" t="s">
        <v>42</v>
      </c>
      <c r="D59" s="26" t="s">
        <v>147</v>
      </c>
      <c r="E59" s="28">
        <f>DATEVALUE(D59)</f>
        <v>31412</v>
      </c>
      <c r="F59" s="29">
        <f t="shared" si="0"/>
        <v>1985</v>
      </c>
      <c r="G59" s="29">
        <f t="shared" si="1"/>
        <v>40</v>
      </c>
      <c r="H59" s="29" t="str" cm="1">
        <f t="array" ref="H59">_xlfn.IFS(
  AND(G59&gt;=21, G59&lt;=30), "Young Adult",
  AND(G59&gt;=31, G59&lt;=45), "Adult",
  AND(G59&gt;=46, G59&lt;=60), "Middle-aged",
  AND(G59&gt;=61, G59&lt;=75), "Senior",
  AND(G59&gt;=76, G59&lt;=87), "Elderly",
  TRUE, "Out of Range"
)</f>
        <v>Adult</v>
      </c>
      <c r="I59" s="3">
        <v>5</v>
      </c>
      <c r="J59" s="2" t="s">
        <v>55</v>
      </c>
      <c r="K59" s="2" t="s">
        <v>34</v>
      </c>
      <c r="L59" s="2" t="str">
        <f>VLOOKUP(J59,Facts!$A$2:$B$10,2,FALSE)</f>
        <v>South</v>
      </c>
      <c r="M59" s="2" t="str">
        <f>HLOOKUP(J59,Facts!$D$13:$L$14,2,FALSE)</f>
        <v>South</v>
      </c>
      <c r="N59" s="2" t="str">
        <f>_xlfn.XLOOKUP(L59,Facts!$B$2:$B$10,Facts!$A$2:$A$10,FALSE)</f>
        <v>Tamil Nadu</v>
      </c>
      <c r="O59" s="100" t="str">
        <f t="shared" si="2"/>
        <v>Aditya Dev Sharma</v>
      </c>
      <c r="P59" s="100" t="str" cm="1">
        <f t="array" ref="P59:R59">_xlfn.TEXTSPLIT(O59," ")</f>
        <v>Aditya</v>
      </c>
      <c r="Q59" s="100" t="str">
        <v>Dev</v>
      </c>
      <c r="R59" s="100" t="str">
        <v>Sharma</v>
      </c>
      <c r="S59" s="100" t="str">
        <f>CONCATENATE(A59,"_",P59,".pdf")</f>
        <v>PID0058_Aditya.pdf</v>
      </c>
      <c r="T59" s="17" t="str">
        <f>IF(AND(I59&lt;5,'Billing Details'!F59&gt;10000),"High Priority","Regular Followup")</f>
        <v>Regular Followup</v>
      </c>
      <c r="U59" s="17" t="str">
        <f>IF(AND(T59="High Priority",'Patient Health Records'!W59="Yes",'Patient Health Records'!X59 = "Critical"),"Needs Attention",IF(AND('Patient Health Records'!X59 &lt;&gt; "Critical", 'Patient Health Records'!W59 = "Yes"),"Monitor Later",IF(AND('Patient Health Records'!X59 ="Critical", 'Patient Health Records'!W59 = "No"), "Ask for Readmission","No Action")))</f>
        <v>Monitor Later</v>
      </c>
      <c r="V59" s="17" t="str" cm="1">
        <f t="array" ref="V59">_xlfn.IFS(AND(T59="High Priority",'Patient Health Records'!W59="Yes",'Patient Health Records'!X59 = "Critical"),"Needs Attention", AND('Patient Health Records'!X59 &lt;&gt; "Critical", 'Patient Health Records'!W59 = "Yes"),"Monitor Later", AND('Patient Health Records'!X59 ="Critical", 'Patient Health Records'!W59 = "No"), "Ask for Readmission", TRUE, "No Action")</f>
        <v>Monitor Later</v>
      </c>
      <c r="W59" s="17"/>
      <c r="X59" s="100"/>
      <c r="Y59" s="100"/>
      <c r="Z59" s="100"/>
      <c r="AA59" s="100"/>
      <c r="AB59" s="100"/>
    </row>
    <row r="60" spans="1:28" ht="15.75" customHeight="1">
      <c r="A60" s="2" t="s">
        <v>171</v>
      </c>
      <c r="B60" s="2" t="s">
        <v>172</v>
      </c>
      <c r="C60" s="2" t="s">
        <v>25</v>
      </c>
      <c r="D60" s="26" t="s">
        <v>60</v>
      </c>
      <c r="E60" s="28">
        <f>DATEVALUE(D60)</f>
        <v>28855</v>
      </c>
      <c r="F60" s="29">
        <f t="shared" si="0"/>
        <v>1978</v>
      </c>
      <c r="G60" s="29">
        <f t="shared" si="1"/>
        <v>47</v>
      </c>
      <c r="H60" s="29" t="str" cm="1">
        <f t="array" ref="H60">_xlfn.IFS(
  AND(G60&gt;=21, G60&lt;=30), "Young Adult",
  AND(G60&gt;=31, G60&lt;=45), "Adult",
  AND(G60&gt;=46, G60&lt;=60), "Middle-aged",
  AND(G60&gt;=61, G60&lt;=75), "Senior",
  AND(G60&gt;=76, G60&lt;=87), "Elderly",
  TRUE, "Out of Range"
)</f>
        <v>Middle-aged</v>
      </c>
      <c r="I60" s="3">
        <v>20</v>
      </c>
      <c r="J60" s="2" t="s">
        <v>55</v>
      </c>
      <c r="K60" s="2" t="s">
        <v>34</v>
      </c>
      <c r="L60" s="2" t="str">
        <f>VLOOKUP(J60,Facts!$A$2:$B$10,2,FALSE)</f>
        <v>South</v>
      </c>
      <c r="M60" s="2" t="str">
        <f>HLOOKUP(J60,Facts!$D$13:$L$14,2,FALSE)</f>
        <v>South</v>
      </c>
      <c r="N60" s="2" t="str">
        <f>_xlfn.XLOOKUP(L60,Facts!$B$2:$B$10,Facts!$A$2:$A$10,FALSE)</f>
        <v>Tamil Nadu</v>
      </c>
      <c r="O60" s="100" t="str">
        <f t="shared" si="2"/>
        <v>Isha Patel</v>
      </c>
      <c r="P60" s="100" t="str" cm="1">
        <f t="array" ref="P60:Q60">_xlfn.TEXTSPLIT(O60," ")</f>
        <v>Isha</v>
      </c>
      <c r="Q60" s="100" t="str">
        <v>Patel</v>
      </c>
      <c r="R60" s="100"/>
      <c r="S60" s="100" t="str">
        <f>CONCATENATE(A60,"_",P60,".pdf")</f>
        <v>PID0059_Isha.pdf</v>
      </c>
      <c r="T60" s="17" t="str">
        <f>IF(AND(I60&lt;5,'Billing Details'!F60&gt;10000),"High Priority","Regular Followup")</f>
        <v>Regular Followup</v>
      </c>
      <c r="U60" s="17" t="str">
        <f>IF(AND(T60="High Priority",'Patient Health Records'!W60="Yes",'Patient Health Records'!X60 = "Critical"),"Needs Attention",IF(AND('Patient Health Records'!X60 &lt;&gt; "Critical", 'Patient Health Records'!W60 = "Yes"),"Monitor Later",IF(AND('Patient Health Records'!X60 ="Critical", 'Patient Health Records'!W60 = "No"), "Ask for Readmission","No Action")))</f>
        <v>No Action</v>
      </c>
      <c r="V60" s="17" t="str" cm="1">
        <f t="array" ref="V60">_xlfn.IFS(AND(T60="High Priority",'Patient Health Records'!W60="Yes",'Patient Health Records'!X60 = "Critical"),"Needs Attention", AND('Patient Health Records'!X60 &lt;&gt; "Critical", 'Patient Health Records'!W60 = "Yes"),"Monitor Later", AND('Patient Health Records'!X60 ="Critical", 'Patient Health Records'!W60 = "No"), "Ask for Readmission", TRUE, "No Action")</f>
        <v>No Action</v>
      </c>
      <c r="W60" s="17"/>
      <c r="X60" s="100"/>
      <c r="Y60" s="100"/>
      <c r="Z60" s="100"/>
      <c r="AA60" s="100"/>
      <c r="AB60" s="100"/>
    </row>
    <row r="61" spans="1:28" ht="15.75" customHeight="1">
      <c r="A61" s="2" t="s">
        <v>173</v>
      </c>
      <c r="B61" s="2" t="s">
        <v>174</v>
      </c>
      <c r="C61" s="2" t="s">
        <v>42</v>
      </c>
      <c r="D61" s="26" t="s">
        <v>175</v>
      </c>
      <c r="E61" s="28">
        <f>DATEVALUE(D61)</f>
        <v>30682</v>
      </c>
      <c r="F61" s="29">
        <f t="shared" si="0"/>
        <v>1984</v>
      </c>
      <c r="G61" s="29">
        <f t="shared" si="1"/>
        <v>41</v>
      </c>
      <c r="H61" s="29" t="str" cm="1">
        <f t="array" ref="H61">_xlfn.IFS(
  AND(G61&gt;=21, G61&lt;=30), "Young Adult",
  AND(G61&gt;=31, G61&lt;=45), "Adult",
  AND(G61&gt;=46, G61&lt;=60), "Middle-aged",
  AND(G61&gt;=61, G61&lt;=75), "Senior",
  AND(G61&gt;=76, G61&lt;=87), "Elderly",
  TRUE, "Out of Range"
)</f>
        <v>Adult</v>
      </c>
      <c r="I61" s="3">
        <v>1</v>
      </c>
      <c r="J61" s="2" t="s">
        <v>47</v>
      </c>
      <c r="K61" s="2" t="s">
        <v>39</v>
      </c>
      <c r="L61" s="2" t="str">
        <f>VLOOKUP(J61,Facts!$A$2:$B$10,2,FALSE)</f>
        <v>North</v>
      </c>
      <c r="M61" s="2" t="str">
        <f>HLOOKUP(J61,Facts!$D$13:$L$14,2,FALSE)</f>
        <v>North</v>
      </c>
      <c r="N61" s="2" t="str">
        <f>_xlfn.XLOOKUP(L61,Facts!$B$2:$B$10,Facts!$A$2:$A$10,FALSE)</f>
        <v>Punjab</v>
      </c>
      <c r="O61" s="100" t="str">
        <f t="shared" si="2"/>
        <v>Vivaan Reddy</v>
      </c>
      <c r="P61" s="100" t="str" cm="1">
        <f t="array" ref="P61:Q61">_xlfn.TEXTSPLIT(O61," ")</f>
        <v>Vivaan</v>
      </c>
      <c r="Q61" s="100" t="str">
        <v>Reddy</v>
      </c>
      <c r="R61" s="100"/>
      <c r="S61" s="100" t="str">
        <f>CONCATENATE(A61,"_",P61,".pdf")</f>
        <v>PID0060_Vivaan.pdf</v>
      </c>
      <c r="T61" s="17" t="str">
        <f>IF(AND(I61&lt;5,'Billing Details'!F61&gt;10000),"High Priority","Regular Followup")</f>
        <v>High Priority</v>
      </c>
      <c r="U61" s="17" t="str">
        <f>IF(AND(T61="High Priority",'Patient Health Records'!W61="Yes",'Patient Health Records'!X61 = "Critical"),"Needs Attention",IF(AND('Patient Health Records'!X61 &lt;&gt; "Critical", 'Patient Health Records'!W61 = "Yes"),"Monitor Later",IF(AND('Patient Health Records'!X61 ="Critical", 'Patient Health Records'!W61 = "No"), "Ask for Readmission","No Action")))</f>
        <v>Monitor Later</v>
      </c>
      <c r="V61" s="17" t="str" cm="1">
        <f t="array" ref="V61">_xlfn.IFS(AND(T61="High Priority",'Patient Health Records'!W61="Yes",'Patient Health Records'!X61 = "Critical"),"Needs Attention", AND('Patient Health Records'!X61 &lt;&gt; "Critical", 'Patient Health Records'!W61 = "Yes"),"Monitor Later", AND('Patient Health Records'!X61 ="Critical", 'Patient Health Records'!W61 = "No"), "Ask for Readmission", TRUE, "No Action")</f>
        <v>Monitor Later</v>
      </c>
      <c r="W61" s="17"/>
      <c r="X61" s="100"/>
      <c r="Y61" s="100"/>
      <c r="Z61" s="100"/>
      <c r="AA61" s="100"/>
      <c r="AB61" s="100"/>
    </row>
    <row r="62" spans="1:28" ht="15.75" customHeight="1">
      <c r="A62" s="2" t="s">
        <v>176</v>
      </c>
      <c r="B62" s="2" t="s">
        <v>167</v>
      </c>
      <c r="C62" s="2" t="s">
        <v>42</v>
      </c>
      <c r="D62" s="26" t="s">
        <v>46</v>
      </c>
      <c r="E62" s="28">
        <f>DATEVALUE(D62)</f>
        <v>32508</v>
      </c>
      <c r="F62" s="29">
        <f t="shared" si="0"/>
        <v>1988</v>
      </c>
      <c r="G62" s="29">
        <f t="shared" si="1"/>
        <v>37</v>
      </c>
      <c r="H62" s="29" t="str" cm="1">
        <f t="array" ref="H62">_xlfn.IFS(
  AND(G62&gt;=21, G62&lt;=30), "Young Adult",
  AND(G62&gt;=31, G62&lt;=45), "Adult",
  AND(G62&gt;=46, G62&lt;=60), "Middle-aged",
  AND(G62&gt;=61, G62&lt;=75), "Senior",
  AND(G62&gt;=76, G62&lt;=87), "Elderly",
  TRUE, "Out of Range"
)</f>
        <v>Adult</v>
      </c>
      <c r="I62" s="3">
        <v>15</v>
      </c>
      <c r="J62" s="2" t="s">
        <v>38</v>
      </c>
      <c r="K62" s="2" t="s">
        <v>34</v>
      </c>
      <c r="L62" s="2" t="str">
        <f>VLOOKUP(J62,Facts!$A$2:$B$10,2,FALSE)</f>
        <v>North</v>
      </c>
      <c r="M62" s="2" t="str">
        <f>HLOOKUP(J62,Facts!$D$13:$L$14,2,FALSE)</f>
        <v>North</v>
      </c>
      <c r="N62" s="2" t="str">
        <f>_xlfn.XLOOKUP(L62,Facts!$B$2:$B$10,Facts!$A$2:$A$10,FALSE)</f>
        <v>Punjab</v>
      </c>
      <c r="O62" s="100" t="str">
        <f t="shared" si="2"/>
        <v>Aarav Reddy</v>
      </c>
      <c r="P62" s="100" t="str" cm="1">
        <f t="array" ref="P62:Q62">_xlfn.TEXTSPLIT(O62," ")</f>
        <v>Aarav</v>
      </c>
      <c r="Q62" s="100" t="str">
        <v>Reddy</v>
      </c>
      <c r="R62" s="100"/>
      <c r="S62" s="100" t="str">
        <f>CONCATENATE(A62,"_",P62,".pdf")</f>
        <v>PID0061_Aarav.pdf</v>
      </c>
      <c r="T62" s="17" t="str">
        <f>IF(AND(I62&lt;5,'Billing Details'!F62&gt;10000),"High Priority","Regular Followup")</f>
        <v>Regular Followup</v>
      </c>
      <c r="U62" s="17" t="str">
        <f>IF(AND(T62="High Priority",'Patient Health Records'!W62="Yes",'Patient Health Records'!X62 = "Critical"),"Needs Attention",IF(AND('Patient Health Records'!X62 &lt;&gt; "Critical", 'Patient Health Records'!W62 = "Yes"),"Monitor Later",IF(AND('Patient Health Records'!X62 ="Critical", 'Patient Health Records'!W62 = "No"), "Ask for Readmission","No Action")))</f>
        <v>No Action</v>
      </c>
      <c r="V62" s="17" t="str" cm="1">
        <f t="array" ref="V62">_xlfn.IFS(AND(T62="High Priority",'Patient Health Records'!W62="Yes",'Patient Health Records'!X62 = "Critical"),"Needs Attention", AND('Patient Health Records'!X62 &lt;&gt; "Critical", 'Patient Health Records'!W62 = "Yes"),"Monitor Later", AND('Patient Health Records'!X62 ="Critical", 'Patient Health Records'!W62 = "No"), "Ask for Readmission", TRUE, "No Action")</f>
        <v>No Action</v>
      </c>
      <c r="W62" s="17"/>
      <c r="X62" s="100"/>
      <c r="Y62" s="100"/>
      <c r="Z62" s="100"/>
      <c r="AA62" s="100"/>
      <c r="AB62" s="100"/>
    </row>
    <row r="63" spans="1:28" ht="15.75" customHeight="1">
      <c r="A63" s="2" t="s">
        <v>177</v>
      </c>
      <c r="B63" s="2" t="s">
        <v>178</v>
      </c>
      <c r="C63" s="2" t="s">
        <v>25</v>
      </c>
      <c r="D63" s="26" t="s">
        <v>54</v>
      </c>
      <c r="E63" s="28">
        <f>DATEVALUE(D63)</f>
        <v>34699</v>
      </c>
      <c r="F63" s="29">
        <f t="shared" si="0"/>
        <v>1994</v>
      </c>
      <c r="G63" s="29">
        <f t="shared" si="1"/>
        <v>31</v>
      </c>
      <c r="H63" s="29" t="str" cm="1">
        <f t="array" ref="H63">_xlfn.IFS(
  AND(G63&gt;=21, G63&lt;=30), "Young Adult",
  AND(G63&gt;=31, G63&lt;=45), "Adult",
  AND(G63&gt;=46, G63&lt;=60), "Middle-aged",
  AND(G63&gt;=61, G63&lt;=75), "Senior",
  AND(G63&gt;=76, G63&lt;=87), "Elderly",
  TRUE, "Out of Range"
)</f>
        <v>Adult</v>
      </c>
      <c r="I63" s="3">
        <v>2</v>
      </c>
      <c r="J63" s="2" t="s">
        <v>47</v>
      </c>
      <c r="K63" s="2" t="s">
        <v>28</v>
      </c>
      <c r="L63" s="2" t="str">
        <f>VLOOKUP(J63,Facts!$A$2:$B$10,2,FALSE)</f>
        <v>North</v>
      </c>
      <c r="M63" s="2" t="str">
        <f>HLOOKUP(J63,Facts!$D$13:$L$14,2,FALSE)</f>
        <v>North</v>
      </c>
      <c r="N63" s="2" t="str">
        <f>_xlfn.XLOOKUP(L63,Facts!$B$2:$B$10,Facts!$A$2:$A$10,FALSE)</f>
        <v>Punjab</v>
      </c>
      <c r="O63" s="100" t="str">
        <f t="shared" si="2"/>
        <v>Shreya Mehta</v>
      </c>
      <c r="P63" s="100" t="str" cm="1">
        <f t="array" ref="P63:Q63">_xlfn.TEXTSPLIT(O63," ")</f>
        <v>Shreya</v>
      </c>
      <c r="Q63" s="100" t="str">
        <v>Mehta</v>
      </c>
      <c r="R63" s="100"/>
      <c r="S63" s="100" t="str">
        <f>CONCATENATE(A63,"_",P63,".pdf")</f>
        <v>PID0062_Shreya.pdf</v>
      </c>
      <c r="T63" s="17" t="str">
        <f>IF(AND(I63&lt;5,'Billing Details'!F63&gt;10000),"High Priority","Regular Followup")</f>
        <v>High Priority</v>
      </c>
      <c r="U63" s="17" t="str">
        <f>IF(AND(T63="High Priority",'Patient Health Records'!W63="Yes",'Patient Health Records'!X63 = "Critical"),"Needs Attention",IF(AND('Patient Health Records'!X63 &lt;&gt; "Critical", 'Patient Health Records'!W63 = "Yes"),"Monitor Later",IF(AND('Patient Health Records'!X63 ="Critical", 'Patient Health Records'!W63 = "No"), "Ask for Readmission","No Action")))</f>
        <v>No Action</v>
      </c>
      <c r="V63" s="17" t="str" cm="1">
        <f t="array" ref="V63">_xlfn.IFS(AND(T63="High Priority",'Patient Health Records'!W63="Yes",'Patient Health Records'!X63 = "Critical"),"Needs Attention", AND('Patient Health Records'!X63 &lt;&gt; "Critical", 'Patient Health Records'!W63 = "Yes"),"Monitor Later", AND('Patient Health Records'!X63 ="Critical", 'Patient Health Records'!W63 = "No"), "Ask for Readmission", TRUE, "No Action")</f>
        <v>No Action</v>
      </c>
      <c r="W63" s="17"/>
      <c r="X63" s="100"/>
      <c r="Y63" s="100"/>
      <c r="Z63" s="100"/>
      <c r="AA63" s="100"/>
      <c r="AB63" s="100"/>
    </row>
    <row r="64" spans="1:28" ht="15.75" customHeight="1">
      <c r="A64" s="2" t="s">
        <v>179</v>
      </c>
      <c r="B64" s="2" t="s">
        <v>120</v>
      </c>
      <c r="C64" s="2" t="s">
        <v>42</v>
      </c>
      <c r="D64" s="26" t="s">
        <v>175</v>
      </c>
      <c r="E64" s="28">
        <f>DATEVALUE(D64)</f>
        <v>30682</v>
      </c>
      <c r="F64" s="29">
        <f t="shared" si="0"/>
        <v>1984</v>
      </c>
      <c r="G64" s="29">
        <f t="shared" si="1"/>
        <v>41</v>
      </c>
      <c r="H64" s="29" t="str" cm="1">
        <f t="array" ref="H64">_xlfn.IFS(
  AND(G64&gt;=21, G64&lt;=30), "Young Adult",
  AND(G64&gt;=31, G64&lt;=45), "Adult",
  AND(G64&gt;=46, G64&lt;=60), "Middle-aged",
  AND(G64&gt;=61, G64&lt;=75), "Senior",
  AND(G64&gt;=76, G64&lt;=87), "Elderly",
  TRUE, "Out of Range"
)</f>
        <v>Adult</v>
      </c>
      <c r="I64" s="3">
        <v>40</v>
      </c>
      <c r="J64" s="2" t="s">
        <v>80</v>
      </c>
      <c r="K64" s="2" t="s">
        <v>28</v>
      </c>
      <c r="L64" s="2" t="str">
        <f>VLOOKUP(J64,Facts!$A$2:$B$10,2,FALSE)</f>
        <v>West</v>
      </c>
      <c r="M64" s="2" t="str">
        <f>HLOOKUP(J64,Facts!$D$13:$L$14,2,FALSE)</f>
        <v>West</v>
      </c>
      <c r="N64" s="2" t="str">
        <f>_xlfn.XLOOKUP(L64,Facts!$B$2:$B$10,Facts!$A$2:$A$10,FALSE)</f>
        <v>Maharashtra</v>
      </c>
      <c r="O64" s="100" t="str">
        <f t="shared" si="2"/>
        <v>Aditya Mehta</v>
      </c>
      <c r="P64" s="100" t="str" cm="1">
        <f t="array" ref="P64:Q64">_xlfn.TEXTSPLIT(O64," ")</f>
        <v>Aditya</v>
      </c>
      <c r="Q64" s="100" t="str">
        <v>Mehta</v>
      </c>
      <c r="R64" s="100"/>
      <c r="S64" s="100" t="str">
        <f>CONCATENATE(A64,"_",P64,".pdf")</f>
        <v>PID0063_Aditya.pdf</v>
      </c>
      <c r="T64" s="17" t="str">
        <f>IF(AND(I64&lt;5,'Billing Details'!F64&gt;10000),"High Priority","Regular Followup")</f>
        <v>Regular Followup</v>
      </c>
      <c r="U64" s="17" t="str">
        <f>IF(AND(T64="High Priority",'Patient Health Records'!W64="Yes",'Patient Health Records'!X64 = "Critical"),"Needs Attention",IF(AND('Patient Health Records'!X64 &lt;&gt; "Critical", 'Patient Health Records'!W64 = "Yes"),"Monitor Later",IF(AND('Patient Health Records'!X64 ="Critical", 'Patient Health Records'!W64 = "No"), "Ask for Readmission","No Action")))</f>
        <v>Monitor Later</v>
      </c>
      <c r="V64" s="17" t="str" cm="1">
        <f t="array" ref="V64">_xlfn.IFS(AND(T64="High Priority",'Patient Health Records'!W64="Yes",'Patient Health Records'!X64 = "Critical"),"Needs Attention", AND('Patient Health Records'!X64 &lt;&gt; "Critical", 'Patient Health Records'!W64 = "Yes"),"Monitor Later", AND('Patient Health Records'!X64 ="Critical", 'Patient Health Records'!W64 = "No"), "Ask for Readmission", TRUE, "No Action")</f>
        <v>Monitor Later</v>
      </c>
      <c r="W64" s="17"/>
      <c r="X64" s="100"/>
      <c r="Y64" s="100"/>
      <c r="Z64" s="100"/>
      <c r="AA64" s="100"/>
      <c r="AB64" s="100"/>
    </row>
    <row r="65" spans="1:28" ht="15.75" customHeight="1">
      <c r="A65" s="2" t="s">
        <v>180</v>
      </c>
      <c r="B65" s="2" t="s">
        <v>181</v>
      </c>
      <c r="C65" s="2" t="s">
        <v>25</v>
      </c>
      <c r="D65" s="26" t="s">
        <v>147</v>
      </c>
      <c r="E65" s="28">
        <f>DATEVALUE(D65)</f>
        <v>31412</v>
      </c>
      <c r="F65" s="29">
        <f t="shared" si="0"/>
        <v>1985</v>
      </c>
      <c r="G65" s="29">
        <f t="shared" si="1"/>
        <v>40</v>
      </c>
      <c r="H65" s="29" t="str" cm="1">
        <f t="array" ref="H65">_xlfn.IFS(
  AND(G65&gt;=21, G65&lt;=30), "Young Adult",
  AND(G65&gt;=31, G65&lt;=45), "Adult",
  AND(G65&gt;=46, G65&lt;=60), "Middle-aged",
  AND(G65&gt;=61, G65&lt;=75), "Senior",
  AND(G65&gt;=76, G65&lt;=87), "Elderly",
  TRUE, "Out of Range"
)</f>
        <v>Adult</v>
      </c>
      <c r="I65" s="3">
        <v>40</v>
      </c>
      <c r="J65" s="2" t="s">
        <v>80</v>
      </c>
      <c r="K65" s="2" t="s">
        <v>34</v>
      </c>
      <c r="L65" s="2" t="str">
        <f>VLOOKUP(J65,Facts!$A$2:$B$10,2,FALSE)</f>
        <v>West</v>
      </c>
      <c r="M65" s="2" t="str">
        <f>HLOOKUP(J65,Facts!$D$13:$L$14,2,FALSE)</f>
        <v>West</v>
      </c>
      <c r="N65" s="2" t="str">
        <f>_xlfn.XLOOKUP(L65,Facts!$B$2:$B$10,Facts!$A$2:$A$10,FALSE)</f>
        <v>Maharashtra</v>
      </c>
      <c r="O65" s="100" t="str">
        <f t="shared" si="2"/>
        <v>Isha Mehta</v>
      </c>
      <c r="P65" s="100" t="str" cm="1">
        <f t="array" ref="P65:Q65">_xlfn.TEXTSPLIT(O65," ")</f>
        <v>Isha</v>
      </c>
      <c r="Q65" s="100" t="str">
        <v>Mehta</v>
      </c>
      <c r="R65" s="100"/>
      <c r="S65" s="100" t="str">
        <f>CONCATENATE(A65,"_",P65,".pdf")</f>
        <v>PID0064_Isha.pdf</v>
      </c>
      <c r="T65" s="17" t="str">
        <f>IF(AND(I65&lt;5,'Billing Details'!F65&gt;10000),"High Priority","Regular Followup")</f>
        <v>Regular Followup</v>
      </c>
      <c r="U65" s="17" t="str">
        <f>IF(AND(T65="High Priority",'Patient Health Records'!W65="Yes",'Patient Health Records'!X65 = "Critical"),"Needs Attention",IF(AND('Patient Health Records'!X65 &lt;&gt; "Critical", 'Patient Health Records'!W65 = "Yes"),"Monitor Later",IF(AND('Patient Health Records'!X65 ="Critical", 'Patient Health Records'!W65 = "No"), "Ask for Readmission","No Action")))</f>
        <v>No Action</v>
      </c>
      <c r="V65" s="17" t="str" cm="1">
        <f t="array" ref="V65">_xlfn.IFS(AND(T65="High Priority",'Patient Health Records'!W65="Yes",'Patient Health Records'!X65 = "Critical"),"Needs Attention", AND('Patient Health Records'!X65 &lt;&gt; "Critical", 'Patient Health Records'!W65 = "Yes"),"Monitor Later", AND('Patient Health Records'!X65 ="Critical", 'Patient Health Records'!W65 = "No"), "Ask for Readmission", TRUE, "No Action")</f>
        <v>No Action</v>
      </c>
      <c r="W65" s="17"/>
      <c r="X65" s="100"/>
      <c r="Y65" s="100"/>
      <c r="Z65" s="100"/>
      <c r="AA65" s="100"/>
      <c r="AB65" s="100"/>
    </row>
    <row r="66" spans="1:28" ht="15.75" customHeight="1">
      <c r="A66" s="2" t="s">
        <v>182</v>
      </c>
      <c r="B66" s="2" t="s">
        <v>183</v>
      </c>
      <c r="C66" s="2" t="s">
        <v>42</v>
      </c>
      <c r="D66" s="26" t="s">
        <v>184</v>
      </c>
      <c r="E66" s="28">
        <f>DATEVALUE(D66)</f>
        <v>21550</v>
      </c>
      <c r="F66" s="29">
        <f t="shared" si="0"/>
        <v>1958</v>
      </c>
      <c r="G66" s="29">
        <f t="shared" si="1"/>
        <v>67</v>
      </c>
      <c r="H66" s="29" t="str" cm="1">
        <f t="array" ref="H66">_xlfn.IFS(
  AND(G66&gt;=21, G66&lt;=30), "Young Adult",
  AND(G66&gt;=31, G66&lt;=45), "Adult",
  AND(G66&gt;=46, G66&lt;=60), "Middle-aged",
  AND(G66&gt;=61, G66&lt;=75), "Senior",
  AND(G66&gt;=76, G66&lt;=87), "Elderly",
  TRUE, "Out of Range"
)</f>
        <v>Senior</v>
      </c>
      <c r="I66" s="3">
        <v>12</v>
      </c>
      <c r="J66" s="2" t="s">
        <v>80</v>
      </c>
      <c r="K66" s="2" t="s">
        <v>28</v>
      </c>
      <c r="L66" s="2" t="str">
        <f>VLOOKUP(J66,Facts!$A$2:$B$10,2,FALSE)</f>
        <v>West</v>
      </c>
      <c r="M66" s="2" t="str">
        <f>HLOOKUP(J66,Facts!$D$13:$L$14,2,FALSE)</f>
        <v>West</v>
      </c>
      <c r="N66" s="2" t="str">
        <f>_xlfn.XLOOKUP(L66,Facts!$B$2:$B$10,Facts!$A$2:$A$10,FALSE)</f>
        <v>Maharashtra</v>
      </c>
      <c r="O66" s="100" t="str">
        <f t="shared" si="2"/>
        <v>Aarav Singh Reddy</v>
      </c>
      <c r="P66" s="100" t="str" cm="1">
        <f t="array" ref="P66:R66">_xlfn.TEXTSPLIT(O66," ")</f>
        <v>Aarav</v>
      </c>
      <c r="Q66" s="100" t="str">
        <v>Singh</v>
      </c>
      <c r="R66" s="100" t="str">
        <v>Reddy</v>
      </c>
      <c r="S66" s="100" t="str">
        <f>CONCATENATE(A66,"_",P66,".pdf")</f>
        <v>PID0065_Aarav.pdf</v>
      </c>
      <c r="T66" s="17" t="str">
        <f>IF(AND(I66&lt;5,'Billing Details'!F66&gt;10000),"High Priority","Regular Followup")</f>
        <v>Regular Followup</v>
      </c>
      <c r="U66" s="17" t="str">
        <f>IF(AND(T66="High Priority",'Patient Health Records'!W66="Yes",'Patient Health Records'!X66 = "Critical"),"Needs Attention",IF(AND('Patient Health Records'!X66 &lt;&gt; "Critical", 'Patient Health Records'!W66 = "Yes"),"Monitor Later",IF(AND('Patient Health Records'!X66 ="Critical", 'Patient Health Records'!W66 = "No"), "Ask for Readmission","No Action")))</f>
        <v>No Action</v>
      </c>
      <c r="V66" s="17" t="str" cm="1">
        <f t="array" ref="V66">_xlfn.IFS(AND(T66="High Priority",'Patient Health Records'!W66="Yes",'Patient Health Records'!X66 = "Critical"),"Needs Attention", AND('Patient Health Records'!X66 &lt;&gt; "Critical", 'Patient Health Records'!W66 = "Yes"),"Monitor Later", AND('Patient Health Records'!X66 ="Critical", 'Patient Health Records'!W66 = "No"), "Ask for Readmission", TRUE, "No Action")</f>
        <v>No Action</v>
      </c>
      <c r="W66" s="17"/>
      <c r="X66" s="100"/>
      <c r="Y66" s="100"/>
      <c r="Z66" s="100"/>
      <c r="AA66" s="100"/>
      <c r="AB66" s="100"/>
    </row>
    <row r="67" spans="1:28" ht="15.75" customHeight="1">
      <c r="A67" s="2" t="s">
        <v>185</v>
      </c>
      <c r="B67" s="2" t="s">
        <v>88</v>
      </c>
      <c r="C67" s="2" t="s">
        <v>25</v>
      </c>
      <c r="D67" s="26" t="s">
        <v>46</v>
      </c>
      <c r="E67" s="28">
        <f>DATEVALUE(D67)</f>
        <v>32508</v>
      </c>
      <c r="F67" s="29">
        <f t="shared" ref="F67:F130" si="4">YEAR(E67)</f>
        <v>1988</v>
      </c>
      <c r="G67" s="29">
        <f t="shared" ref="G67:G130" si="5">$X$9-F67</f>
        <v>37</v>
      </c>
      <c r="H67" s="29" t="str" cm="1">
        <f t="array" ref="H67">_xlfn.IFS(
  AND(G67&gt;=21, G67&lt;=30), "Young Adult",
  AND(G67&gt;=31, G67&lt;=45), "Adult",
  AND(G67&gt;=46, G67&lt;=60), "Middle-aged",
  AND(G67&gt;=61, G67&lt;=75), "Senior",
  AND(G67&gt;=76, G67&lt;=87), "Elderly",
  TRUE, "Out of Range"
)</f>
        <v>Adult</v>
      </c>
      <c r="I67" s="3">
        <v>20</v>
      </c>
      <c r="J67" s="2" t="s">
        <v>33</v>
      </c>
      <c r="K67" s="2" t="s">
        <v>34</v>
      </c>
      <c r="L67" s="2" t="str">
        <f>VLOOKUP(J67,Facts!$A$2:$B$10,2,FALSE)</f>
        <v>West</v>
      </c>
      <c r="M67" s="2" t="str">
        <f>HLOOKUP(J67,Facts!$D$13:$L$14,2,FALSE)</f>
        <v>West</v>
      </c>
      <c r="N67" s="2" t="str">
        <f>_xlfn.XLOOKUP(L67,Facts!$B$2:$B$10,Facts!$A$2:$A$10,FALSE)</f>
        <v>Maharashtra</v>
      </c>
      <c r="O67" s="100" t="str">
        <f t="shared" ref="O67:O130" si="6">TRIM(B67)</f>
        <v>Shreya Sharma</v>
      </c>
      <c r="P67" s="100" t="str" cm="1">
        <f t="array" ref="P67:Q67">_xlfn.TEXTSPLIT(O67," ")</f>
        <v>Shreya</v>
      </c>
      <c r="Q67" s="100" t="str">
        <v>Sharma</v>
      </c>
      <c r="R67" s="100"/>
      <c r="S67" s="100" t="str">
        <f>CONCATENATE(A67,"_",P67,".pdf")</f>
        <v>PID0066_Shreya.pdf</v>
      </c>
      <c r="T67" s="17" t="str">
        <f>IF(AND(I67&lt;5,'Billing Details'!F67&gt;10000),"High Priority","Regular Followup")</f>
        <v>Regular Followup</v>
      </c>
      <c r="U67" s="17" t="str">
        <f>IF(AND(T67="High Priority",'Patient Health Records'!W67="Yes",'Patient Health Records'!X67 = "Critical"),"Needs Attention",IF(AND('Patient Health Records'!X67 &lt;&gt; "Critical", 'Patient Health Records'!W67 = "Yes"),"Monitor Later",IF(AND('Patient Health Records'!X67 ="Critical", 'Patient Health Records'!W67 = "No"), "Ask for Readmission","No Action")))</f>
        <v>No Action</v>
      </c>
      <c r="V67" s="17" t="str" cm="1">
        <f t="array" ref="V67">_xlfn.IFS(AND(T67="High Priority",'Patient Health Records'!W67="Yes",'Patient Health Records'!X67 = "Critical"),"Needs Attention", AND('Patient Health Records'!X67 &lt;&gt; "Critical", 'Patient Health Records'!W67 = "Yes"),"Monitor Later", AND('Patient Health Records'!X67 ="Critical", 'Patient Health Records'!W67 = "No"), "Ask for Readmission", TRUE, "No Action")</f>
        <v>No Action</v>
      </c>
      <c r="W67" s="17"/>
      <c r="X67" s="100"/>
      <c r="Y67" s="100"/>
      <c r="Z67" s="100"/>
      <c r="AA67" s="100"/>
      <c r="AB67" s="100"/>
    </row>
    <row r="68" spans="1:28" ht="15.75" customHeight="1">
      <c r="A68" s="2" t="s">
        <v>186</v>
      </c>
      <c r="B68" s="2" t="s">
        <v>187</v>
      </c>
      <c r="C68" s="2" t="s">
        <v>42</v>
      </c>
      <c r="D68" s="26" t="s">
        <v>50</v>
      </c>
      <c r="E68" s="28">
        <f>DATEVALUE(D68)</f>
        <v>14245</v>
      </c>
      <c r="F68" s="29">
        <f t="shared" si="4"/>
        <v>1938</v>
      </c>
      <c r="G68" s="29">
        <f t="shared" si="5"/>
        <v>87</v>
      </c>
      <c r="H68" s="29" t="str" cm="1">
        <f t="array" ref="H68">_xlfn.IFS(
  AND(G68&gt;=21, G68&lt;=30), "Young Adult",
  AND(G68&gt;=31, G68&lt;=45), "Adult",
  AND(G68&gt;=46, G68&lt;=60), "Middle-aged",
  AND(G68&gt;=61, G68&lt;=75), "Senior",
  AND(G68&gt;=76, G68&lt;=87), "Elderly",
  TRUE, "Out of Range"
)</f>
        <v>Elderly</v>
      </c>
      <c r="I68" s="3">
        <v>4</v>
      </c>
      <c r="J68" s="2" t="s">
        <v>38</v>
      </c>
      <c r="K68" s="2" t="s">
        <v>39</v>
      </c>
      <c r="L68" s="2" t="str">
        <f>VLOOKUP(J68,Facts!$A$2:$B$10,2,FALSE)</f>
        <v>North</v>
      </c>
      <c r="M68" s="2" t="str">
        <f>HLOOKUP(J68,Facts!$D$13:$L$14,2,FALSE)</f>
        <v>North</v>
      </c>
      <c r="N68" s="2" t="str">
        <f>_xlfn.XLOOKUP(L68,Facts!$B$2:$B$10,Facts!$A$2:$A$10,FALSE)</f>
        <v>Punjab</v>
      </c>
      <c r="O68" s="100" t="str">
        <f t="shared" si="6"/>
        <v>Krishna Singh Mehta</v>
      </c>
      <c r="P68" s="100" t="str" cm="1">
        <f t="array" ref="P68:R68">_xlfn.TEXTSPLIT(O68," ")</f>
        <v>Krishna</v>
      </c>
      <c r="Q68" s="100" t="str">
        <v>Singh</v>
      </c>
      <c r="R68" s="100" t="str">
        <v>Mehta</v>
      </c>
      <c r="S68" s="100" t="str">
        <f>CONCATENATE(A68,"_",P68,".pdf")</f>
        <v>PID0067_Krishna.pdf</v>
      </c>
      <c r="T68" s="17" t="str">
        <f>IF(AND(I68&lt;5,'Billing Details'!F68&gt;10000),"High Priority","Regular Followup")</f>
        <v>High Priority</v>
      </c>
      <c r="U68" s="17" t="str">
        <f>IF(AND(T68="High Priority",'Patient Health Records'!W68="Yes",'Patient Health Records'!X68 = "Critical"),"Needs Attention",IF(AND('Patient Health Records'!X68 &lt;&gt; "Critical", 'Patient Health Records'!W68 = "Yes"),"Monitor Later",IF(AND('Patient Health Records'!X68 ="Critical", 'Patient Health Records'!W68 = "No"), "Ask for Readmission","No Action")))</f>
        <v>No Action</v>
      </c>
      <c r="V68" s="17" t="str" cm="1">
        <f t="array" ref="V68">_xlfn.IFS(AND(T68="High Priority",'Patient Health Records'!W68="Yes",'Patient Health Records'!X68 = "Critical"),"Needs Attention", AND('Patient Health Records'!X68 &lt;&gt; "Critical", 'Patient Health Records'!W68 = "Yes"),"Monitor Later", AND('Patient Health Records'!X68 ="Critical", 'Patient Health Records'!W68 = "No"), "Ask for Readmission", TRUE, "No Action")</f>
        <v>No Action</v>
      </c>
      <c r="W68" s="17"/>
      <c r="X68" s="100"/>
      <c r="Y68" s="100"/>
      <c r="Z68" s="100"/>
      <c r="AA68" s="100"/>
      <c r="AB68" s="100"/>
    </row>
    <row r="69" spans="1:28" ht="15.75" customHeight="1">
      <c r="A69" s="2" t="s">
        <v>188</v>
      </c>
      <c r="B69" s="2" t="s">
        <v>189</v>
      </c>
      <c r="C69" s="2" t="s">
        <v>42</v>
      </c>
      <c r="D69" s="26" t="s">
        <v>85</v>
      </c>
      <c r="E69" s="28">
        <f>DATEVALUE(D69)</f>
        <v>25203</v>
      </c>
      <c r="F69" s="29">
        <f t="shared" si="4"/>
        <v>1968</v>
      </c>
      <c r="G69" s="29">
        <f t="shared" si="5"/>
        <v>57</v>
      </c>
      <c r="H69" s="29" t="str" cm="1">
        <f t="array" ref="H69">_xlfn.IFS(
  AND(G69&gt;=21, G69&lt;=30), "Young Adult",
  AND(G69&gt;=31, G69&lt;=45), "Adult",
  AND(G69&gt;=46, G69&lt;=60), "Middle-aged",
  AND(G69&gt;=61, G69&lt;=75), "Senior",
  AND(G69&gt;=76, G69&lt;=87), "Elderly",
  TRUE, "Out of Range"
)</f>
        <v>Middle-aged</v>
      </c>
      <c r="I69" s="3">
        <v>5</v>
      </c>
      <c r="J69" s="2" t="s">
        <v>43</v>
      </c>
      <c r="K69" s="2" t="s">
        <v>28</v>
      </c>
      <c r="L69" s="2" t="str">
        <f>VLOOKUP(J69,Facts!$A$2:$B$10,2,FALSE)</f>
        <v>South</v>
      </c>
      <c r="M69" s="2" t="str">
        <f>HLOOKUP(J69,Facts!$D$13:$L$14,2,FALSE)</f>
        <v>South</v>
      </c>
      <c r="N69" s="2" t="str">
        <f>_xlfn.XLOOKUP(L69,Facts!$B$2:$B$10,Facts!$A$2:$A$10,FALSE)</f>
        <v>Tamil Nadu</v>
      </c>
      <c r="O69" s="100" t="str">
        <f t="shared" si="6"/>
        <v>Sai Reddy</v>
      </c>
      <c r="P69" s="100" t="str" cm="1">
        <f t="array" ref="P69:Q69">_xlfn.TEXTSPLIT(O69," ")</f>
        <v>Sai</v>
      </c>
      <c r="Q69" s="100" t="str">
        <v>Reddy</v>
      </c>
      <c r="R69" s="100"/>
      <c r="S69" s="100" t="str">
        <f>CONCATENATE(A69,"_",P69,".pdf")</f>
        <v>PID0068_Sai.pdf</v>
      </c>
      <c r="T69" s="17" t="str">
        <f>IF(AND(I69&lt;5,'Billing Details'!F69&gt;10000),"High Priority","Regular Followup")</f>
        <v>Regular Followup</v>
      </c>
      <c r="U69" s="17" t="str">
        <f>IF(AND(T69="High Priority",'Patient Health Records'!W69="Yes",'Patient Health Records'!X69 = "Critical"),"Needs Attention",IF(AND('Patient Health Records'!X69 &lt;&gt; "Critical", 'Patient Health Records'!W69 = "Yes"),"Monitor Later",IF(AND('Patient Health Records'!X69 ="Critical", 'Patient Health Records'!W69 = "No"), "Ask for Readmission","No Action")))</f>
        <v>No Action</v>
      </c>
      <c r="V69" s="17" t="str" cm="1">
        <f t="array" ref="V69">_xlfn.IFS(AND(T69="High Priority",'Patient Health Records'!W69="Yes",'Patient Health Records'!X69 = "Critical"),"Needs Attention", AND('Patient Health Records'!X69 &lt;&gt; "Critical", 'Patient Health Records'!W69 = "Yes"),"Monitor Later", AND('Patient Health Records'!X69 ="Critical", 'Patient Health Records'!W69 = "No"), "Ask for Readmission", TRUE, "No Action")</f>
        <v>No Action</v>
      </c>
      <c r="W69" s="17"/>
      <c r="X69" s="100"/>
      <c r="Y69" s="100"/>
      <c r="Z69" s="100"/>
      <c r="AA69" s="100"/>
      <c r="AB69" s="100"/>
    </row>
    <row r="70" spans="1:28" ht="15.75" customHeight="1">
      <c r="A70" s="2" t="s">
        <v>190</v>
      </c>
      <c r="B70" s="2" t="s">
        <v>191</v>
      </c>
      <c r="C70" s="2" t="s">
        <v>25</v>
      </c>
      <c r="D70" s="26" t="s">
        <v>68</v>
      </c>
      <c r="E70" s="28">
        <f>DATEVALUE(D70)</f>
        <v>23377</v>
      </c>
      <c r="F70" s="29">
        <f t="shared" si="4"/>
        <v>1964</v>
      </c>
      <c r="G70" s="29">
        <f t="shared" si="5"/>
        <v>61</v>
      </c>
      <c r="H70" s="29" t="str" cm="1">
        <f t="array" ref="H70">_xlfn.IFS(
  AND(G70&gt;=21, G70&lt;=30), "Young Adult",
  AND(G70&gt;=31, G70&lt;=45), "Adult",
  AND(G70&gt;=46, G70&lt;=60), "Middle-aged",
  AND(G70&gt;=61, G70&lt;=75), "Senior",
  AND(G70&gt;=76, G70&lt;=87), "Elderly",
  TRUE, "Out of Range"
)</f>
        <v>Senior</v>
      </c>
      <c r="I70" s="3">
        <v>50</v>
      </c>
      <c r="J70" s="2" t="s">
        <v>33</v>
      </c>
      <c r="K70" s="2" t="s">
        <v>56</v>
      </c>
      <c r="L70" s="2" t="str">
        <f>VLOOKUP(J70,Facts!$A$2:$B$10,2,FALSE)</f>
        <v>West</v>
      </c>
      <c r="M70" s="2" t="str">
        <f>HLOOKUP(J70,Facts!$D$13:$L$14,2,FALSE)</f>
        <v>West</v>
      </c>
      <c r="N70" s="2" t="str">
        <f>_xlfn.XLOOKUP(L70,Facts!$B$2:$B$10,Facts!$A$2:$A$10,FALSE)</f>
        <v>Maharashtra</v>
      </c>
      <c r="O70" s="100" t="str">
        <f t="shared" si="6"/>
        <v>Aanya Mehta</v>
      </c>
      <c r="P70" s="100" t="str" cm="1">
        <f t="array" ref="P70:Q70">_xlfn.TEXTSPLIT(O70," ")</f>
        <v>Aanya</v>
      </c>
      <c r="Q70" s="100" t="str">
        <v>Mehta</v>
      </c>
      <c r="R70" s="100"/>
      <c r="S70" s="100" t="str">
        <f>CONCATENATE(A70,"_",P70,".pdf")</f>
        <v>PID0069_Aanya.pdf</v>
      </c>
      <c r="T70" s="17" t="str">
        <f>IF(AND(I70&lt;5,'Billing Details'!F70&gt;10000),"High Priority","Regular Followup")</f>
        <v>Regular Followup</v>
      </c>
      <c r="U70" s="17" t="str">
        <f>IF(AND(T70="High Priority",'Patient Health Records'!W70="Yes",'Patient Health Records'!X70 = "Critical"),"Needs Attention",IF(AND('Patient Health Records'!X70 &lt;&gt; "Critical", 'Patient Health Records'!W70 = "Yes"),"Monitor Later",IF(AND('Patient Health Records'!X70 ="Critical", 'Patient Health Records'!W70 = "No"), "Ask for Readmission","No Action")))</f>
        <v>No Action</v>
      </c>
      <c r="V70" s="17" t="str" cm="1">
        <f t="array" ref="V70">_xlfn.IFS(AND(T70="High Priority",'Patient Health Records'!W70="Yes",'Patient Health Records'!X70 = "Critical"),"Needs Attention", AND('Patient Health Records'!X70 &lt;&gt; "Critical", 'Patient Health Records'!W70 = "Yes"),"Monitor Later", AND('Patient Health Records'!X70 ="Critical", 'Patient Health Records'!W70 = "No"), "Ask for Readmission", TRUE, "No Action")</f>
        <v>No Action</v>
      </c>
      <c r="W70" s="17"/>
      <c r="X70" s="100"/>
      <c r="Y70" s="100"/>
      <c r="Z70" s="100"/>
      <c r="AA70" s="100"/>
      <c r="AB70" s="100"/>
    </row>
    <row r="71" spans="1:28" ht="15.75" customHeight="1">
      <c r="A71" s="2" t="s">
        <v>192</v>
      </c>
      <c r="B71" s="2" t="s">
        <v>193</v>
      </c>
      <c r="C71" s="2" t="s">
        <v>25</v>
      </c>
      <c r="D71" s="26" t="s">
        <v>37</v>
      </c>
      <c r="E71" s="28">
        <f>DATEVALUE(D71)</f>
        <v>34334</v>
      </c>
      <c r="F71" s="29">
        <f t="shared" si="4"/>
        <v>1993</v>
      </c>
      <c r="G71" s="29">
        <f t="shared" si="5"/>
        <v>32</v>
      </c>
      <c r="H71" s="29" t="str" cm="1">
        <f t="array" ref="H71">_xlfn.IFS(
  AND(G71&gt;=21, G71&lt;=30), "Young Adult",
  AND(G71&gt;=31, G71&lt;=45), "Adult",
  AND(G71&gt;=46, G71&lt;=60), "Middle-aged",
  AND(G71&gt;=61, G71&lt;=75), "Senior",
  AND(G71&gt;=76, G71&lt;=87), "Elderly",
  TRUE, "Out of Range"
)</f>
        <v>Adult</v>
      </c>
      <c r="I71" s="3">
        <v>0.5</v>
      </c>
      <c r="J71" s="2" t="s">
        <v>47</v>
      </c>
      <c r="K71" s="2" t="s">
        <v>39</v>
      </c>
      <c r="L71" s="2" t="str">
        <f>VLOOKUP(J71,Facts!$A$2:$B$10,2,FALSE)</f>
        <v>North</v>
      </c>
      <c r="M71" s="2" t="str">
        <f>HLOOKUP(J71,Facts!$D$13:$L$14,2,FALSE)</f>
        <v>North</v>
      </c>
      <c r="N71" s="2" t="str">
        <f>_xlfn.XLOOKUP(L71,Facts!$B$2:$B$10,Facts!$A$2:$A$10,FALSE)</f>
        <v>Punjab</v>
      </c>
      <c r="O71" s="100" t="str">
        <f t="shared" si="6"/>
        <v>Riya Reddy</v>
      </c>
      <c r="P71" s="100" t="str" cm="1">
        <f t="array" ref="P71:Q71">_xlfn.TEXTSPLIT(O71," ")</f>
        <v>Riya</v>
      </c>
      <c r="Q71" s="100" t="str">
        <v>Reddy</v>
      </c>
      <c r="R71" s="100"/>
      <c r="S71" s="100" t="str">
        <f>CONCATENATE(A71,"_",P71,".pdf")</f>
        <v>PID0070_Riya.pdf</v>
      </c>
      <c r="T71" s="17" t="str">
        <f>IF(AND(I71&lt;5,'Billing Details'!F71&gt;10000),"High Priority","Regular Followup")</f>
        <v>High Priority</v>
      </c>
      <c r="U71" s="17" t="str">
        <f>IF(AND(T71="High Priority",'Patient Health Records'!W71="Yes",'Patient Health Records'!X71 = "Critical"),"Needs Attention",IF(AND('Patient Health Records'!X71 &lt;&gt; "Critical", 'Patient Health Records'!W71 = "Yes"),"Monitor Later",IF(AND('Patient Health Records'!X71 ="Critical", 'Patient Health Records'!W71 = "No"), "Ask for Readmission","No Action")))</f>
        <v>Monitor Later</v>
      </c>
      <c r="V71" s="17" t="str" cm="1">
        <f t="array" ref="V71">_xlfn.IFS(AND(T71="High Priority",'Patient Health Records'!W71="Yes",'Patient Health Records'!X71 = "Critical"),"Needs Attention", AND('Patient Health Records'!X71 &lt;&gt; "Critical", 'Patient Health Records'!W71 = "Yes"),"Monitor Later", AND('Patient Health Records'!X71 ="Critical", 'Patient Health Records'!W71 = "No"), "Ask for Readmission", TRUE, "No Action")</f>
        <v>Monitor Later</v>
      </c>
      <c r="W71" s="17"/>
      <c r="X71" s="100"/>
      <c r="Y71" s="100"/>
      <c r="Z71" s="100"/>
      <c r="AA71" s="100"/>
      <c r="AB71" s="100"/>
    </row>
    <row r="72" spans="1:28" ht="15.75" customHeight="1">
      <c r="A72" s="2" t="s">
        <v>194</v>
      </c>
      <c r="B72" s="2" t="s">
        <v>195</v>
      </c>
      <c r="C72" s="2" t="s">
        <v>42</v>
      </c>
      <c r="D72" s="26" t="s">
        <v>68</v>
      </c>
      <c r="E72" s="28">
        <f>DATEVALUE(D72)</f>
        <v>23377</v>
      </c>
      <c r="F72" s="29">
        <f t="shared" si="4"/>
        <v>1964</v>
      </c>
      <c r="G72" s="29">
        <f t="shared" si="5"/>
        <v>61</v>
      </c>
      <c r="H72" s="29" t="str" cm="1">
        <f t="array" ref="H72">_xlfn.IFS(
  AND(G72&gt;=21, G72&lt;=30), "Young Adult",
  AND(G72&gt;=31, G72&lt;=45), "Adult",
  AND(G72&gt;=46, G72&lt;=60), "Middle-aged",
  AND(G72&gt;=61, G72&lt;=75), "Senior",
  AND(G72&gt;=76, G72&lt;=87), "Elderly",
  TRUE, "Out of Range"
)</f>
        <v>Senior</v>
      </c>
      <c r="I72" s="3">
        <v>15</v>
      </c>
      <c r="J72" s="2" t="s">
        <v>55</v>
      </c>
      <c r="K72" s="2" t="s">
        <v>28</v>
      </c>
      <c r="L72" s="2" t="str">
        <f>VLOOKUP(J72,Facts!$A$2:$B$10,2,FALSE)</f>
        <v>South</v>
      </c>
      <c r="M72" s="2" t="str">
        <f>HLOOKUP(J72,Facts!$D$13:$L$14,2,FALSE)</f>
        <v>South</v>
      </c>
      <c r="N72" s="2" t="str">
        <f>_xlfn.XLOOKUP(L72,Facts!$B$2:$B$10,Facts!$A$2:$A$10,FALSE)</f>
        <v>Tamil Nadu</v>
      </c>
      <c r="O72" s="100" t="str">
        <f t="shared" si="6"/>
        <v>Sai Sharma</v>
      </c>
      <c r="P72" s="100" t="str" cm="1">
        <f t="array" ref="P72:Q72">_xlfn.TEXTSPLIT(O72," ")</f>
        <v>Sai</v>
      </c>
      <c r="Q72" s="100" t="str">
        <v>Sharma</v>
      </c>
      <c r="R72" s="100"/>
      <c r="S72" s="100" t="str">
        <f>CONCATENATE(A72,"_",P72,".pdf")</f>
        <v>PID0071_Sai.pdf</v>
      </c>
      <c r="T72" s="17" t="str">
        <f>IF(AND(I72&lt;5,'Billing Details'!F72&gt;10000),"High Priority","Regular Followup")</f>
        <v>Regular Followup</v>
      </c>
      <c r="U72" s="17" t="str">
        <f>IF(AND(T72="High Priority",'Patient Health Records'!W72="Yes",'Patient Health Records'!X72 = "Critical"),"Needs Attention",IF(AND('Patient Health Records'!X72 &lt;&gt; "Critical", 'Patient Health Records'!W72 = "Yes"),"Monitor Later",IF(AND('Patient Health Records'!X72 ="Critical", 'Patient Health Records'!W72 = "No"), "Ask for Readmission","No Action")))</f>
        <v>Monitor Later</v>
      </c>
      <c r="V72" s="17" t="str" cm="1">
        <f t="array" ref="V72">_xlfn.IFS(AND(T72="High Priority",'Patient Health Records'!W72="Yes",'Patient Health Records'!X72 = "Critical"),"Needs Attention", AND('Patient Health Records'!X72 &lt;&gt; "Critical", 'Patient Health Records'!W72 = "Yes"),"Monitor Later", AND('Patient Health Records'!X72 ="Critical", 'Patient Health Records'!W72 = "No"), "Ask for Readmission", TRUE, "No Action")</f>
        <v>Monitor Later</v>
      </c>
      <c r="W72" s="17"/>
      <c r="X72" s="100"/>
      <c r="Y72" s="100"/>
      <c r="Z72" s="100"/>
      <c r="AA72" s="100"/>
      <c r="AB72" s="100"/>
    </row>
    <row r="73" spans="1:28" ht="15.75" customHeight="1">
      <c r="A73" s="2" t="s">
        <v>196</v>
      </c>
      <c r="B73" s="2" t="s">
        <v>197</v>
      </c>
      <c r="C73" s="2" t="s">
        <v>25</v>
      </c>
      <c r="D73" s="26" t="s">
        <v>54</v>
      </c>
      <c r="E73" s="28">
        <f>DATEVALUE(D73)</f>
        <v>34699</v>
      </c>
      <c r="F73" s="29">
        <f t="shared" si="4"/>
        <v>1994</v>
      </c>
      <c r="G73" s="29">
        <f t="shared" si="5"/>
        <v>31</v>
      </c>
      <c r="H73" s="29" t="str" cm="1">
        <f t="array" ref="H73">_xlfn.IFS(
  AND(G73&gt;=21, G73&lt;=30), "Young Adult",
  AND(G73&gt;=31, G73&lt;=45), "Adult",
  AND(G73&gt;=46, G73&lt;=60), "Middle-aged",
  AND(G73&gt;=61, G73&lt;=75), "Senior",
  AND(G73&gt;=76, G73&lt;=87), "Elderly",
  TRUE, "Out of Range"
)</f>
        <v>Adult</v>
      </c>
      <c r="I73" s="3">
        <v>7</v>
      </c>
      <c r="J73" s="2" t="s">
        <v>33</v>
      </c>
      <c r="K73" s="2" t="s">
        <v>34</v>
      </c>
      <c r="L73" s="2" t="str">
        <f>VLOOKUP(J73,Facts!$A$2:$B$10,2,FALSE)</f>
        <v>West</v>
      </c>
      <c r="M73" s="2" t="str">
        <f>HLOOKUP(J73,Facts!$D$13:$L$14,2,FALSE)</f>
        <v>West</v>
      </c>
      <c r="N73" s="2" t="str">
        <f>_xlfn.XLOOKUP(L73,Facts!$B$2:$B$10,Facts!$A$2:$A$10,FALSE)</f>
        <v>Maharashtra</v>
      </c>
      <c r="O73" s="100" t="str">
        <f t="shared" si="6"/>
        <v>Aanya Sharma</v>
      </c>
      <c r="P73" s="100" t="str" cm="1">
        <f t="array" ref="P73:Q73">_xlfn.TEXTSPLIT(O73," ")</f>
        <v>Aanya</v>
      </c>
      <c r="Q73" s="100" t="str">
        <v>Sharma</v>
      </c>
      <c r="R73" s="100"/>
      <c r="S73" s="100" t="str">
        <f>CONCATENATE(A73,"_",P73,".pdf")</f>
        <v>PID0072_Aanya.pdf</v>
      </c>
      <c r="T73" s="17" t="str">
        <f>IF(AND(I73&lt;5,'Billing Details'!F73&gt;10000),"High Priority","Regular Followup")</f>
        <v>Regular Followup</v>
      </c>
      <c r="U73" s="17" t="str">
        <f>IF(AND(T73="High Priority",'Patient Health Records'!W73="Yes",'Patient Health Records'!X73 = "Critical"),"Needs Attention",IF(AND('Patient Health Records'!X73 &lt;&gt; "Critical", 'Patient Health Records'!W73 = "Yes"),"Monitor Later",IF(AND('Patient Health Records'!X73 ="Critical", 'Patient Health Records'!W73 = "No"), "Ask for Readmission","No Action")))</f>
        <v>Ask for Readmission</v>
      </c>
      <c r="V73" s="17" t="str" cm="1">
        <f t="array" ref="V73">_xlfn.IFS(AND(T73="High Priority",'Patient Health Records'!W73="Yes",'Patient Health Records'!X73 = "Critical"),"Needs Attention", AND('Patient Health Records'!X73 &lt;&gt; "Critical", 'Patient Health Records'!W73 = "Yes"),"Monitor Later", AND('Patient Health Records'!X73 ="Critical", 'Patient Health Records'!W73 = "No"), "Ask for Readmission", TRUE, "No Action")</f>
        <v>Ask for Readmission</v>
      </c>
      <c r="W73" s="17"/>
      <c r="X73" s="100"/>
      <c r="Y73" s="100"/>
      <c r="Z73" s="100"/>
      <c r="AA73" s="100"/>
      <c r="AB73" s="100"/>
    </row>
    <row r="74" spans="1:28" ht="15.75" customHeight="1">
      <c r="A74" s="2" t="s">
        <v>198</v>
      </c>
      <c r="B74" s="2" t="s">
        <v>31</v>
      </c>
      <c r="C74" s="2" t="s">
        <v>25</v>
      </c>
      <c r="D74" s="26" t="s">
        <v>113</v>
      </c>
      <c r="E74" s="28">
        <f>DATEVALUE(D74)</f>
        <v>36160</v>
      </c>
      <c r="F74" s="29">
        <f t="shared" si="4"/>
        <v>1998</v>
      </c>
      <c r="G74" s="29">
        <f t="shared" si="5"/>
        <v>27</v>
      </c>
      <c r="H74" s="29" t="str" cm="1">
        <f t="array" ref="H74">_xlfn.IFS(
  AND(G74&gt;=21, G74&lt;=30), "Young Adult",
  AND(G74&gt;=31, G74&lt;=45), "Adult",
  AND(G74&gt;=46, G74&lt;=60), "Middle-aged",
  AND(G74&gt;=61, G74&lt;=75), "Senior",
  AND(G74&gt;=76, G74&lt;=87), "Elderly",
  TRUE, "Out of Range"
)</f>
        <v>Young Adult</v>
      </c>
      <c r="I74" s="3">
        <v>15</v>
      </c>
      <c r="J74" s="2" t="s">
        <v>80</v>
      </c>
      <c r="K74" s="2" t="s">
        <v>34</v>
      </c>
      <c r="L74" s="2" t="str">
        <f>VLOOKUP(J74,Facts!$A$2:$B$10,2,FALSE)</f>
        <v>West</v>
      </c>
      <c r="M74" s="2" t="str">
        <f>HLOOKUP(J74,Facts!$D$13:$L$14,2,FALSE)</f>
        <v>West</v>
      </c>
      <c r="N74" s="2" t="str">
        <f>_xlfn.XLOOKUP(L74,Facts!$B$2:$B$10,Facts!$A$2:$A$10,FALSE)</f>
        <v>Maharashtra</v>
      </c>
      <c r="O74" s="100" t="str">
        <f t="shared" si="6"/>
        <v>Isha Sharma</v>
      </c>
      <c r="P74" s="100" t="str" cm="1">
        <f t="array" ref="P74:Q74">_xlfn.TEXTSPLIT(O74," ")</f>
        <v>Isha</v>
      </c>
      <c r="Q74" s="100" t="str">
        <v>Sharma</v>
      </c>
      <c r="R74" s="100"/>
      <c r="S74" s="100" t="str">
        <f>CONCATENATE(A74,"_",P74,".pdf")</f>
        <v>PID0073_Isha.pdf</v>
      </c>
      <c r="T74" s="17" t="str">
        <f>IF(AND(I74&lt;5,'Billing Details'!F74&gt;10000),"High Priority","Regular Followup")</f>
        <v>Regular Followup</v>
      </c>
      <c r="U74" s="17" t="str">
        <f>IF(AND(T74="High Priority",'Patient Health Records'!W74="Yes",'Patient Health Records'!X74 = "Critical"),"Needs Attention",IF(AND('Patient Health Records'!X74 &lt;&gt; "Critical", 'Patient Health Records'!W74 = "Yes"),"Monitor Later",IF(AND('Patient Health Records'!X74 ="Critical", 'Patient Health Records'!W74 = "No"), "Ask for Readmission","No Action")))</f>
        <v>Monitor Later</v>
      </c>
      <c r="V74" s="17" t="str" cm="1">
        <f t="array" ref="V74">_xlfn.IFS(AND(T74="High Priority",'Patient Health Records'!W74="Yes",'Patient Health Records'!X74 = "Critical"),"Needs Attention", AND('Patient Health Records'!X74 &lt;&gt; "Critical", 'Patient Health Records'!W74 = "Yes"),"Monitor Later", AND('Patient Health Records'!X74 ="Critical", 'Patient Health Records'!W74 = "No"), "Ask for Readmission", TRUE, "No Action")</f>
        <v>Monitor Later</v>
      </c>
      <c r="W74" s="17"/>
      <c r="X74" s="100"/>
      <c r="Y74" s="100"/>
      <c r="Z74" s="100"/>
      <c r="AA74" s="100"/>
      <c r="AB74" s="100"/>
    </row>
    <row r="75" spans="1:28" ht="15.75" customHeight="1">
      <c r="A75" s="2" t="s">
        <v>199</v>
      </c>
      <c r="B75" s="2" t="s">
        <v>189</v>
      </c>
      <c r="C75" s="2" t="s">
        <v>42</v>
      </c>
      <c r="D75" s="26" t="s">
        <v>85</v>
      </c>
      <c r="E75" s="28">
        <f>DATEVALUE(D75)</f>
        <v>25203</v>
      </c>
      <c r="F75" s="29">
        <f t="shared" si="4"/>
        <v>1968</v>
      </c>
      <c r="G75" s="29">
        <f t="shared" si="5"/>
        <v>57</v>
      </c>
      <c r="H75" s="29" t="str" cm="1">
        <f t="array" ref="H75">_xlfn.IFS(
  AND(G75&gt;=21, G75&lt;=30), "Young Adult",
  AND(G75&gt;=31, G75&lt;=45), "Adult",
  AND(G75&gt;=46, G75&lt;=60), "Middle-aged",
  AND(G75&gt;=61, G75&lt;=75), "Senior",
  AND(G75&gt;=76, G75&lt;=87), "Elderly",
  TRUE, "Out of Range"
)</f>
        <v>Middle-aged</v>
      </c>
      <c r="I75" s="3">
        <v>25</v>
      </c>
      <c r="J75" s="2" t="s">
        <v>27</v>
      </c>
      <c r="K75" s="2" t="s">
        <v>56</v>
      </c>
      <c r="L75" s="2" t="str">
        <f>VLOOKUP(J75,Facts!$A$2:$B$10,2,FALSE)</f>
        <v>South</v>
      </c>
      <c r="M75" s="2" t="str">
        <f>HLOOKUP(J75,Facts!$D$13:$L$14,2,FALSE)</f>
        <v>South</v>
      </c>
      <c r="N75" s="2" t="str">
        <f>_xlfn.XLOOKUP(L75,Facts!$B$2:$B$10,Facts!$A$2:$A$10,FALSE)</f>
        <v>Tamil Nadu</v>
      </c>
      <c r="O75" s="100" t="str">
        <f t="shared" si="6"/>
        <v>Sai Reddy</v>
      </c>
      <c r="P75" s="100" t="str" cm="1">
        <f t="array" ref="P75:Q75">_xlfn.TEXTSPLIT(O75," ")</f>
        <v>Sai</v>
      </c>
      <c r="Q75" s="100" t="str">
        <v>Reddy</v>
      </c>
      <c r="R75" s="100"/>
      <c r="S75" s="100" t="str">
        <f>CONCATENATE(A75,"_",P75,".pdf")</f>
        <v>PID0074_Sai.pdf</v>
      </c>
      <c r="T75" s="17" t="str">
        <f>IF(AND(I75&lt;5,'Billing Details'!F75&gt;10000),"High Priority","Regular Followup")</f>
        <v>Regular Followup</v>
      </c>
      <c r="U75" s="17" t="str">
        <f>IF(AND(T75="High Priority",'Patient Health Records'!W75="Yes",'Patient Health Records'!X75 = "Critical"),"Needs Attention",IF(AND('Patient Health Records'!X75 &lt;&gt; "Critical", 'Patient Health Records'!W75 = "Yes"),"Monitor Later",IF(AND('Patient Health Records'!X75 ="Critical", 'Patient Health Records'!W75 = "No"), "Ask for Readmission","No Action")))</f>
        <v>No Action</v>
      </c>
      <c r="V75" s="17" t="str" cm="1">
        <f t="array" ref="V75">_xlfn.IFS(AND(T75="High Priority",'Patient Health Records'!W75="Yes",'Patient Health Records'!X75 = "Critical"),"Needs Attention", AND('Patient Health Records'!X75 &lt;&gt; "Critical", 'Patient Health Records'!W75 = "Yes"),"Monitor Later", AND('Patient Health Records'!X75 ="Critical", 'Patient Health Records'!W75 = "No"), "Ask for Readmission", TRUE, "No Action")</f>
        <v>No Action</v>
      </c>
      <c r="W75" s="17"/>
      <c r="X75" s="100"/>
      <c r="Y75" s="100"/>
      <c r="Z75" s="100"/>
      <c r="AA75" s="100"/>
      <c r="AB75" s="100"/>
    </row>
    <row r="76" spans="1:28" ht="15.75" customHeight="1">
      <c r="A76" s="2" t="s">
        <v>200</v>
      </c>
      <c r="B76" s="2" t="s">
        <v>201</v>
      </c>
      <c r="C76" s="2" t="s">
        <v>42</v>
      </c>
      <c r="D76" s="26" t="s">
        <v>85</v>
      </c>
      <c r="E76" s="28">
        <f>DATEVALUE(D76)</f>
        <v>25203</v>
      </c>
      <c r="F76" s="29">
        <f t="shared" si="4"/>
        <v>1968</v>
      </c>
      <c r="G76" s="29">
        <f t="shared" si="5"/>
        <v>57</v>
      </c>
      <c r="H76" s="29" t="str" cm="1">
        <f t="array" ref="H76">_xlfn.IFS(
  AND(G76&gt;=21, G76&lt;=30), "Young Adult",
  AND(G76&gt;=31, G76&lt;=45), "Adult",
  AND(G76&gt;=46, G76&lt;=60), "Middle-aged",
  AND(G76&gt;=61, G76&lt;=75), "Senior",
  AND(G76&gt;=76, G76&lt;=87), "Elderly",
  TRUE, "Out of Range"
)</f>
        <v>Middle-aged</v>
      </c>
      <c r="I76" s="3">
        <v>2</v>
      </c>
      <c r="J76" s="2" t="s">
        <v>27</v>
      </c>
      <c r="K76" s="2" t="s">
        <v>56</v>
      </c>
      <c r="L76" s="2" t="str">
        <f>VLOOKUP(J76,Facts!$A$2:$B$10,2,FALSE)</f>
        <v>South</v>
      </c>
      <c r="M76" s="2" t="str">
        <f>HLOOKUP(J76,Facts!$D$13:$L$14,2,FALSE)</f>
        <v>South</v>
      </c>
      <c r="N76" s="2" t="str">
        <f>_xlfn.XLOOKUP(L76,Facts!$B$2:$B$10,Facts!$A$2:$A$10,FALSE)</f>
        <v>Tamil Nadu</v>
      </c>
      <c r="O76" s="100" t="str">
        <f t="shared" si="6"/>
        <v>Aditya Patel</v>
      </c>
      <c r="P76" s="100" t="str" cm="1">
        <f t="array" ref="P76:Q76">_xlfn.TEXTSPLIT(O76," ")</f>
        <v>Aditya</v>
      </c>
      <c r="Q76" s="100" t="str">
        <v>Patel</v>
      </c>
      <c r="R76" s="100"/>
      <c r="S76" s="100" t="str">
        <f>CONCATENATE(A76,"_",P76,".pdf")</f>
        <v>PID0075_Aditya.pdf</v>
      </c>
      <c r="T76" s="17" t="str">
        <f>IF(AND(I76&lt;5,'Billing Details'!F76&gt;10000),"High Priority","Regular Followup")</f>
        <v>High Priority</v>
      </c>
      <c r="U76" s="17" t="str">
        <f>IF(AND(T76="High Priority",'Patient Health Records'!W76="Yes",'Patient Health Records'!X76 = "Critical"),"Needs Attention",IF(AND('Patient Health Records'!X76 &lt;&gt; "Critical", 'Patient Health Records'!W76 = "Yes"),"Monitor Later",IF(AND('Patient Health Records'!X76 ="Critical", 'Patient Health Records'!W76 = "No"), "Ask for Readmission","No Action")))</f>
        <v>Ask for Readmission</v>
      </c>
      <c r="V76" s="17" t="str" cm="1">
        <f t="array" ref="V76">_xlfn.IFS(AND(T76="High Priority",'Patient Health Records'!W76="Yes",'Patient Health Records'!X76 = "Critical"),"Needs Attention", AND('Patient Health Records'!X76 &lt;&gt; "Critical", 'Patient Health Records'!W76 = "Yes"),"Monitor Later", AND('Patient Health Records'!X76 ="Critical", 'Patient Health Records'!W76 = "No"), "Ask for Readmission", TRUE, "No Action")</f>
        <v>Ask for Readmission</v>
      </c>
      <c r="W76" s="17"/>
      <c r="X76" s="100"/>
      <c r="Y76" s="100"/>
      <c r="Z76" s="100"/>
      <c r="AA76" s="100"/>
      <c r="AB76" s="100"/>
    </row>
    <row r="77" spans="1:28" ht="15.75" customHeight="1">
      <c r="A77" s="2" t="s">
        <v>202</v>
      </c>
      <c r="B77" s="2" t="s">
        <v>203</v>
      </c>
      <c r="C77" s="2" t="s">
        <v>42</v>
      </c>
      <c r="D77" s="26" t="s">
        <v>60</v>
      </c>
      <c r="E77" s="28">
        <f>DATEVALUE(D77)</f>
        <v>28855</v>
      </c>
      <c r="F77" s="29">
        <f t="shared" si="4"/>
        <v>1978</v>
      </c>
      <c r="G77" s="29">
        <f t="shared" si="5"/>
        <v>47</v>
      </c>
      <c r="H77" s="29" t="str" cm="1">
        <f t="array" ref="H77">_xlfn.IFS(
  AND(G77&gt;=21, G77&lt;=30), "Young Adult",
  AND(G77&gt;=31, G77&lt;=45), "Adult",
  AND(G77&gt;=46, G77&lt;=60), "Middle-aged",
  AND(G77&gt;=61, G77&lt;=75), "Senior",
  AND(G77&gt;=76, G77&lt;=87), "Elderly",
  TRUE, "Out of Range"
)</f>
        <v>Middle-aged</v>
      </c>
      <c r="I77" s="3">
        <v>20</v>
      </c>
      <c r="J77" s="2" t="s">
        <v>64</v>
      </c>
      <c r="K77" s="2" t="s">
        <v>34</v>
      </c>
      <c r="L77" s="2" t="str">
        <f>VLOOKUP(J77,Facts!$A$2:$B$10,2,FALSE)</f>
        <v>East</v>
      </c>
      <c r="M77" s="2" t="str">
        <f>HLOOKUP(J77,Facts!$D$13:$L$14,2,FALSE)</f>
        <v>East</v>
      </c>
      <c r="N77" s="2" t="str">
        <f>_xlfn.XLOOKUP(L77,Facts!$B$2:$B$10,Facts!$A$2:$A$10,FALSE)</f>
        <v>West Bengal</v>
      </c>
      <c r="O77" s="100" t="str">
        <f t="shared" si="6"/>
        <v>Vivaan Mehta</v>
      </c>
      <c r="P77" s="100" t="str" cm="1">
        <f t="array" ref="P77:Q77">_xlfn.TEXTSPLIT(O77," ")</f>
        <v>Vivaan</v>
      </c>
      <c r="Q77" s="100" t="str">
        <v>Mehta</v>
      </c>
      <c r="R77" s="100"/>
      <c r="S77" s="100" t="str">
        <f>CONCATENATE(A77,"_",P77,".pdf")</f>
        <v>PID0076_Vivaan.pdf</v>
      </c>
      <c r="T77" s="17" t="str">
        <f>IF(AND(I77&lt;5,'Billing Details'!F77&gt;10000),"High Priority","Regular Followup")</f>
        <v>Regular Followup</v>
      </c>
      <c r="U77" s="17" t="str">
        <f>IF(AND(T77="High Priority",'Patient Health Records'!W77="Yes",'Patient Health Records'!X77 = "Critical"),"Needs Attention",IF(AND('Patient Health Records'!X77 &lt;&gt; "Critical", 'Patient Health Records'!W77 = "Yes"),"Monitor Later",IF(AND('Patient Health Records'!X77 ="Critical", 'Patient Health Records'!W77 = "No"), "Ask for Readmission","No Action")))</f>
        <v>Monitor Later</v>
      </c>
      <c r="V77" s="17" t="str" cm="1">
        <f t="array" ref="V77">_xlfn.IFS(AND(T77="High Priority",'Patient Health Records'!W77="Yes",'Patient Health Records'!X77 = "Critical"),"Needs Attention", AND('Patient Health Records'!X77 &lt;&gt; "Critical", 'Patient Health Records'!W77 = "Yes"),"Monitor Later", AND('Patient Health Records'!X77 ="Critical", 'Patient Health Records'!W77 = "No"), "Ask for Readmission", TRUE, "No Action")</f>
        <v>Monitor Later</v>
      </c>
      <c r="W77" s="17"/>
      <c r="X77" s="100"/>
      <c r="Y77" s="100"/>
      <c r="Z77" s="100"/>
      <c r="AA77" s="100"/>
      <c r="AB77" s="100"/>
    </row>
    <row r="78" spans="1:28" ht="15.75" customHeight="1">
      <c r="A78" s="2" t="s">
        <v>204</v>
      </c>
      <c r="B78" s="2" t="s">
        <v>118</v>
      </c>
      <c r="C78" s="2" t="s">
        <v>25</v>
      </c>
      <c r="D78" s="26" t="s">
        <v>46</v>
      </c>
      <c r="E78" s="28">
        <f>DATEVALUE(D78)</f>
        <v>32508</v>
      </c>
      <c r="F78" s="29">
        <f t="shared" si="4"/>
        <v>1988</v>
      </c>
      <c r="G78" s="29">
        <f t="shared" si="5"/>
        <v>37</v>
      </c>
      <c r="H78" s="29" t="str" cm="1">
        <f t="array" ref="H78">_xlfn.IFS(
  AND(G78&gt;=21, G78&lt;=30), "Young Adult",
  AND(G78&gt;=31, G78&lt;=45), "Adult",
  AND(G78&gt;=46, G78&lt;=60), "Middle-aged",
  AND(G78&gt;=61, G78&lt;=75), "Senior",
  AND(G78&gt;=76, G78&lt;=87), "Elderly",
  TRUE, "Out of Range"
)</f>
        <v>Adult</v>
      </c>
      <c r="I78" s="3">
        <v>4</v>
      </c>
      <c r="J78" s="2" t="s">
        <v>27</v>
      </c>
      <c r="K78" s="2" t="s">
        <v>28</v>
      </c>
      <c r="L78" s="2" t="str">
        <f>VLOOKUP(J78,Facts!$A$2:$B$10,2,FALSE)</f>
        <v>South</v>
      </c>
      <c r="M78" s="2" t="str">
        <f>HLOOKUP(J78,Facts!$D$13:$L$14,2,FALSE)</f>
        <v>South</v>
      </c>
      <c r="N78" s="2" t="str">
        <f>_xlfn.XLOOKUP(L78,Facts!$B$2:$B$10,Facts!$A$2:$A$10,FALSE)</f>
        <v>Tamil Nadu</v>
      </c>
      <c r="O78" s="100" t="str">
        <f t="shared" si="6"/>
        <v>Diya Sharma</v>
      </c>
      <c r="P78" s="100" t="str" cm="1">
        <f t="array" ref="P78:Q78">_xlfn.TEXTSPLIT(O78," ")</f>
        <v>Diya</v>
      </c>
      <c r="Q78" s="100" t="str">
        <v>Sharma</v>
      </c>
      <c r="R78" s="100"/>
      <c r="S78" s="100" t="str">
        <f>CONCATENATE(A78,"_",P78,".pdf")</f>
        <v>PID0077_Diya.pdf</v>
      </c>
      <c r="T78" s="17" t="str">
        <f>IF(AND(I78&lt;5,'Billing Details'!F78&gt;10000),"High Priority","Regular Followup")</f>
        <v>High Priority</v>
      </c>
      <c r="U78" s="17" t="str">
        <f>IF(AND(T78="High Priority",'Patient Health Records'!W78="Yes",'Patient Health Records'!X78 = "Critical"),"Needs Attention",IF(AND('Patient Health Records'!X78 &lt;&gt; "Critical", 'Patient Health Records'!W78 = "Yes"),"Monitor Later",IF(AND('Patient Health Records'!X78 ="Critical", 'Patient Health Records'!W78 = "No"), "Ask for Readmission","No Action")))</f>
        <v>Needs Attention</v>
      </c>
      <c r="V78" s="17" t="str" cm="1">
        <f t="array" ref="V78">_xlfn.IFS(AND(T78="High Priority",'Patient Health Records'!W78="Yes",'Patient Health Records'!X78 = "Critical"),"Needs Attention", AND('Patient Health Records'!X78 &lt;&gt; "Critical", 'Patient Health Records'!W78 = "Yes"),"Monitor Later", AND('Patient Health Records'!X78 ="Critical", 'Patient Health Records'!W78 = "No"), "Ask for Readmission", TRUE, "No Action")</f>
        <v>Needs Attention</v>
      </c>
      <c r="W78" s="17"/>
      <c r="X78" s="100"/>
      <c r="Y78" s="100"/>
      <c r="Z78" s="100"/>
      <c r="AA78" s="100"/>
      <c r="AB78" s="100"/>
    </row>
    <row r="79" spans="1:28" ht="15.75" customHeight="1">
      <c r="A79" s="2" t="s">
        <v>205</v>
      </c>
      <c r="B79" s="2" t="s">
        <v>206</v>
      </c>
      <c r="C79" s="2" t="s">
        <v>25</v>
      </c>
      <c r="D79" s="26" t="s">
        <v>46</v>
      </c>
      <c r="E79" s="28">
        <f>DATEVALUE(D79)</f>
        <v>32508</v>
      </c>
      <c r="F79" s="29">
        <f t="shared" si="4"/>
        <v>1988</v>
      </c>
      <c r="G79" s="29">
        <f t="shared" si="5"/>
        <v>37</v>
      </c>
      <c r="H79" s="29" t="str" cm="1">
        <f t="array" ref="H79">_xlfn.IFS(
  AND(G79&gt;=21, G79&lt;=30), "Young Adult",
  AND(G79&gt;=31, G79&lt;=45), "Adult",
  AND(G79&gt;=46, G79&lt;=60), "Middle-aged",
  AND(G79&gt;=61, G79&lt;=75), "Senior",
  AND(G79&gt;=76, G79&lt;=87), "Elderly",
  TRUE, "Out of Range"
)</f>
        <v>Adult</v>
      </c>
      <c r="I79" s="3">
        <v>2</v>
      </c>
      <c r="J79" s="2" t="s">
        <v>47</v>
      </c>
      <c r="K79" s="2" t="s">
        <v>34</v>
      </c>
      <c r="L79" s="2" t="str">
        <f>VLOOKUP(J79,Facts!$A$2:$B$10,2,FALSE)</f>
        <v>North</v>
      </c>
      <c r="M79" s="2" t="str">
        <f>HLOOKUP(J79,Facts!$D$13:$L$14,2,FALSE)</f>
        <v>North</v>
      </c>
      <c r="N79" s="2" t="str">
        <f>_xlfn.XLOOKUP(L79,Facts!$B$2:$B$10,Facts!$A$2:$A$10,FALSE)</f>
        <v>Punjab</v>
      </c>
      <c r="O79" s="100" t="str">
        <f t="shared" si="6"/>
        <v>Shreya Mehta</v>
      </c>
      <c r="P79" s="100" t="str" cm="1">
        <f t="array" ref="P79:Q79">_xlfn.TEXTSPLIT(O79," ")</f>
        <v>Shreya</v>
      </c>
      <c r="Q79" s="100" t="str">
        <v>Mehta</v>
      </c>
      <c r="R79" s="100"/>
      <c r="S79" s="100" t="str">
        <f>CONCATENATE(A79,"_",P79,".pdf")</f>
        <v>PID0078_Shreya.pdf</v>
      </c>
      <c r="T79" s="17" t="str">
        <f>IF(AND(I79&lt;5,'Billing Details'!F79&gt;10000),"High Priority","Regular Followup")</f>
        <v>High Priority</v>
      </c>
      <c r="U79" s="17" t="str">
        <f>IF(AND(T79="High Priority",'Patient Health Records'!W79="Yes",'Patient Health Records'!X79 = "Critical"),"Needs Attention",IF(AND('Patient Health Records'!X79 &lt;&gt; "Critical", 'Patient Health Records'!W79 = "Yes"),"Monitor Later",IF(AND('Patient Health Records'!X79 ="Critical", 'Patient Health Records'!W79 = "No"), "Ask for Readmission","No Action")))</f>
        <v>Ask for Readmission</v>
      </c>
      <c r="V79" s="17" t="str" cm="1">
        <f t="array" ref="V79">_xlfn.IFS(AND(T79="High Priority",'Patient Health Records'!W79="Yes",'Patient Health Records'!X79 = "Critical"),"Needs Attention", AND('Patient Health Records'!X79 &lt;&gt; "Critical", 'Patient Health Records'!W79 = "Yes"),"Monitor Later", AND('Patient Health Records'!X79 ="Critical", 'Patient Health Records'!W79 = "No"), "Ask for Readmission", TRUE, "No Action")</f>
        <v>Ask for Readmission</v>
      </c>
      <c r="W79" s="17"/>
      <c r="X79" s="100"/>
      <c r="Y79" s="100"/>
      <c r="Z79" s="100"/>
      <c r="AA79" s="100"/>
      <c r="AB79" s="100"/>
    </row>
    <row r="80" spans="1:28" ht="15.75" customHeight="1">
      <c r="A80" s="2" t="s">
        <v>207</v>
      </c>
      <c r="B80" s="2" t="s">
        <v>208</v>
      </c>
      <c r="C80" s="2" t="s">
        <v>25</v>
      </c>
      <c r="D80" s="26" t="s">
        <v>37</v>
      </c>
      <c r="E80" s="28">
        <f>DATEVALUE(D80)</f>
        <v>34334</v>
      </c>
      <c r="F80" s="29">
        <f t="shared" si="4"/>
        <v>1993</v>
      </c>
      <c r="G80" s="29">
        <f t="shared" si="5"/>
        <v>32</v>
      </c>
      <c r="H80" s="29" t="str" cm="1">
        <f t="array" ref="H80">_xlfn.IFS(
  AND(G80&gt;=21, G80&lt;=30), "Young Adult",
  AND(G80&gt;=31, G80&lt;=45), "Adult",
  AND(G80&gt;=46, G80&lt;=60), "Middle-aged",
  AND(G80&gt;=61, G80&lt;=75), "Senior",
  AND(G80&gt;=76, G80&lt;=87), "Elderly",
  TRUE, "Out of Range"
)</f>
        <v>Adult</v>
      </c>
      <c r="I80" s="3">
        <v>4</v>
      </c>
      <c r="J80" s="2" t="s">
        <v>38</v>
      </c>
      <c r="K80" s="2" t="s">
        <v>34</v>
      </c>
      <c r="L80" s="2" t="str">
        <f>VLOOKUP(J80,Facts!$A$2:$B$10,2,FALSE)</f>
        <v>North</v>
      </c>
      <c r="M80" s="2" t="str">
        <f>HLOOKUP(J80,Facts!$D$13:$L$14,2,FALSE)</f>
        <v>North</v>
      </c>
      <c r="N80" s="2" t="str">
        <f>_xlfn.XLOOKUP(L80,Facts!$B$2:$B$10,Facts!$A$2:$A$10,FALSE)</f>
        <v>Punjab</v>
      </c>
      <c r="O80" s="100" t="str">
        <f t="shared" si="6"/>
        <v>Diya Raj Reddy</v>
      </c>
      <c r="P80" s="100" t="str" cm="1">
        <f t="array" ref="P80:R80">_xlfn.TEXTSPLIT(O80," ")</f>
        <v>Diya</v>
      </c>
      <c r="Q80" s="100" t="str">
        <v>Raj</v>
      </c>
      <c r="R80" s="100" t="str">
        <v>Reddy</v>
      </c>
      <c r="S80" s="100" t="str">
        <f>CONCATENATE(A80,"_",P80,".pdf")</f>
        <v>PID0079_Diya.pdf</v>
      </c>
      <c r="T80" s="17" t="str">
        <f>IF(AND(I80&lt;5,'Billing Details'!F80&gt;10000),"High Priority","Regular Followup")</f>
        <v>High Priority</v>
      </c>
      <c r="U80" s="17" t="str">
        <f>IF(AND(T80="High Priority",'Patient Health Records'!W80="Yes",'Patient Health Records'!X80 = "Critical"),"Needs Attention",IF(AND('Patient Health Records'!X80 &lt;&gt; "Critical", 'Patient Health Records'!W80 = "Yes"),"Monitor Later",IF(AND('Patient Health Records'!X80 ="Critical", 'Patient Health Records'!W80 = "No"), "Ask for Readmission","No Action")))</f>
        <v>Monitor Later</v>
      </c>
      <c r="V80" s="17" t="str" cm="1">
        <f t="array" ref="V80">_xlfn.IFS(AND(T80="High Priority",'Patient Health Records'!W80="Yes",'Patient Health Records'!X80 = "Critical"),"Needs Attention", AND('Patient Health Records'!X80 &lt;&gt; "Critical", 'Patient Health Records'!W80 = "Yes"),"Monitor Later", AND('Patient Health Records'!X80 ="Critical", 'Patient Health Records'!W80 = "No"), "Ask for Readmission", TRUE, "No Action")</f>
        <v>Monitor Later</v>
      </c>
      <c r="W80" s="17"/>
      <c r="X80" s="100"/>
      <c r="Y80" s="100"/>
      <c r="Z80" s="100"/>
      <c r="AA80" s="100"/>
      <c r="AB80" s="100"/>
    </row>
    <row r="81" spans="1:28" ht="15.75" customHeight="1">
      <c r="A81" s="2" t="s">
        <v>209</v>
      </c>
      <c r="B81" s="2" t="s">
        <v>210</v>
      </c>
      <c r="C81" s="2" t="s">
        <v>42</v>
      </c>
      <c r="D81" s="26" t="s">
        <v>46</v>
      </c>
      <c r="E81" s="28">
        <f>DATEVALUE(D81)</f>
        <v>32508</v>
      </c>
      <c r="F81" s="29">
        <f t="shared" si="4"/>
        <v>1988</v>
      </c>
      <c r="G81" s="29">
        <f t="shared" si="5"/>
        <v>37</v>
      </c>
      <c r="H81" s="29" t="str" cm="1">
        <f t="array" ref="H81">_xlfn.IFS(
  AND(G81&gt;=21, G81&lt;=30), "Young Adult",
  AND(G81&gt;=31, G81&lt;=45), "Adult",
  AND(G81&gt;=46, G81&lt;=60), "Middle-aged",
  AND(G81&gt;=61, G81&lt;=75), "Senior",
  AND(G81&gt;=76, G81&lt;=87), "Elderly",
  TRUE, "Out of Range"
)</f>
        <v>Adult</v>
      </c>
      <c r="I81" s="3">
        <v>12</v>
      </c>
      <c r="J81" s="2" t="s">
        <v>33</v>
      </c>
      <c r="K81" s="2" t="s">
        <v>28</v>
      </c>
      <c r="L81" s="2" t="str">
        <f>VLOOKUP(J81,Facts!$A$2:$B$10,2,FALSE)</f>
        <v>West</v>
      </c>
      <c r="M81" s="2" t="str">
        <f>HLOOKUP(J81,Facts!$D$13:$L$14,2,FALSE)</f>
        <v>West</v>
      </c>
      <c r="N81" s="2" t="str">
        <f>_xlfn.XLOOKUP(L81,Facts!$B$2:$B$10,Facts!$A$2:$A$10,FALSE)</f>
        <v>Maharashtra</v>
      </c>
      <c r="O81" s="100" t="str">
        <f t="shared" si="6"/>
        <v>Vivaan Kumar Mehta</v>
      </c>
      <c r="P81" s="100" t="str" cm="1">
        <f t="array" ref="P81:R81">_xlfn.TEXTSPLIT(O81," ")</f>
        <v>Vivaan</v>
      </c>
      <c r="Q81" s="100" t="str">
        <v>Kumar</v>
      </c>
      <c r="R81" s="100" t="str">
        <v>Mehta</v>
      </c>
      <c r="S81" s="100" t="str">
        <f>CONCATENATE(A81,"_",P81,".pdf")</f>
        <v>PID0080_Vivaan.pdf</v>
      </c>
      <c r="T81" s="17" t="str">
        <f>IF(AND(I81&lt;5,'Billing Details'!F81&gt;10000),"High Priority","Regular Followup")</f>
        <v>Regular Followup</v>
      </c>
      <c r="U81" s="17" t="str">
        <f>IF(AND(T81="High Priority",'Patient Health Records'!W81="Yes",'Patient Health Records'!X81 = "Critical"),"Needs Attention",IF(AND('Patient Health Records'!X81 &lt;&gt; "Critical", 'Patient Health Records'!W81 = "Yes"),"Monitor Later",IF(AND('Patient Health Records'!X81 ="Critical", 'Patient Health Records'!W81 = "No"), "Ask for Readmission","No Action")))</f>
        <v>Monitor Later</v>
      </c>
      <c r="V81" s="17" t="str" cm="1">
        <f t="array" ref="V81">_xlfn.IFS(AND(T81="High Priority",'Patient Health Records'!W81="Yes",'Patient Health Records'!X81 = "Critical"),"Needs Attention", AND('Patient Health Records'!X81 &lt;&gt; "Critical", 'Patient Health Records'!W81 = "Yes"),"Monitor Later", AND('Patient Health Records'!X81 ="Critical", 'Patient Health Records'!W81 = "No"), "Ask for Readmission", TRUE, "No Action")</f>
        <v>Monitor Later</v>
      </c>
      <c r="W81" s="17"/>
      <c r="X81" s="100"/>
      <c r="Y81" s="100"/>
      <c r="Z81" s="100"/>
      <c r="AA81" s="100"/>
      <c r="AB81" s="100"/>
    </row>
    <row r="82" spans="1:28" ht="15.75" customHeight="1">
      <c r="A82" s="2" t="s">
        <v>211</v>
      </c>
      <c r="B82" s="2" t="s">
        <v>70</v>
      </c>
      <c r="C82" s="2" t="s">
        <v>42</v>
      </c>
      <c r="D82" s="26" t="s">
        <v>68</v>
      </c>
      <c r="E82" s="28">
        <f>DATEVALUE(D82)</f>
        <v>23377</v>
      </c>
      <c r="F82" s="29">
        <f t="shared" si="4"/>
        <v>1964</v>
      </c>
      <c r="G82" s="29">
        <f t="shared" si="5"/>
        <v>61</v>
      </c>
      <c r="H82" s="29" t="str" cm="1">
        <f t="array" ref="H82">_xlfn.IFS(
  AND(G82&gt;=21, G82&lt;=30), "Young Adult",
  AND(G82&gt;=31, G82&lt;=45), "Adult",
  AND(G82&gt;=46, G82&lt;=60), "Middle-aged",
  AND(G82&gt;=61, G82&lt;=75), "Senior",
  AND(G82&gt;=76, G82&lt;=87), "Elderly",
  TRUE, "Out of Range"
)</f>
        <v>Senior</v>
      </c>
      <c r="I82" s="3">
        <v>20</v>
      </c>
      <c r="J82" s="2" t="s">
        <v>55</v>
      </c>
      <c r="K82" s="2" t="s">
        <v>28</v>
      </c>
      <c r="L82" s="2" t="str">
        <f>VLOOKUP(J82,Facts!$A$2:$B$10,2,FALSE)</f>
        <v>South</v>
      </c>
      <c r="M82" s="2" t="str">
        <f>HLOOKUP(J82,Facts!$D$13:$L$14,2,FALSE)</f>
        <v>South</v>
      </c>
      <c r="N82" s="2" t="str">
        <f>_xlfn.XLOOKUP(L82,Facts!$B$2:$B$10,Facts!$A$2:$A$10,FALSE)</f>
        <v>Tamil Nadu</v>
      </c>
      <c r="O82" s="100" t="str">
        <f t="shared" si="6"/>
        <v>Aditya Sharma</v>
      </c>
      <c r="P82" s="100" t="str" cm="1">
        <f t="array" ref="P82:Q82">_xlfn.TEXTSPLIT(O82," ")</f>
        <v>Aditya</v>
      </c>
      <c r="Q82" s="100" t="str">
        <v>Sharma</v>
      </c>
      <c r="R82" s="100"/>
      <c r="S82" s="100" t="str">
        <f>CONCATENATE(A82,"_",P82,".pdf")</f>
        <v>PID0081_Aditya.pdf</v>
      </c>
      <c r="T82" s="17" t="str">
        <f>IF(AND(I82&lt;5,'Billing Details'!F82&gt;10000),"High Priority","Regular Followup")</f>
        <v>Regular Followup</v>
      </c>
      <c r="U82" s="17" t="str">
        <f>IF(AND(T82="High Priority",'Patient Health Records'!W82="Yes",'Patient Health Records'!X82 = "Critical"),"Needs Attention",IF(AND('Patient Health Records'!X82 &lt;&gt; "Critical", 'Patient Health Records'!W82 = "Yes"),"Monitor Later",IF(AND('Patient Health Records'!X82 ="Critical", 'Patient Health Records'!W82 = "No"), "Ask for Readmission","No Action")))</f>
        <v>No Action</v>
      </c>
      <c r="V82" s="17" t="str" cm="1">
        <f t="array" ref="V82">_xlfn.IFS(AND(T82="High Priority",'Patient Health Records'!W82="Yes",'Patient Health Records'!X82 = "Critical"),"Needs Attention", AND('Patient Health Records'!X82 &lt;&gt; "Critical", 'Patient Health Records'!W82 = "Yes"),"Monitor Later", AND('Patient Health Records'!X82 ="Critical", 'Patient Health Records'!W82 = "No"), "Ask for Readmission", TRUE, "No Action")</f>
        <v>No Action</v>
      </c>
      <c r="W82" s="17"/>
      <c r="X82" s="100"/>
      <c r="Y82" s="100"/>
      <c r="Z82" s="100"/>
      <c r="AA82" s="100"/>
      <c r="AB82" s="100"/>
    </row>
    <row r="83" spans="1:28" ht="15.75" customHeight="1">
      <c r="A83" s="2" t="s">
        <v>212</v>
      </c>
      <c r="B83" s="2" t="s">
        <v>164</v>
      </c>
      <c r="C83" s="2" t="s">
        <v>25</v>
      </c>
      <c r="D83" s="26" t="s">
        <v>184</v>
      </c>
      <c r="E83" s="28">
        <f>DATEVALUE(D83)</f>
        <v>21550</v>
      </c>
      <c r="F83" s="29">
        <f t="shared" si="4"/>
        <v>1958</v>
      </c>
      <c r="G83" s="29">
        <f t="shared" si="5"/>
        <v>67</v>
      </c>
      <c r="H83" s="29" t="str" cm="1">
        <f t="array" ref="H83">_xlfn.IFS(
  AND(G83&gt;=21, G83&lt;=30), "Young Adult",
  AND(G83&gt;=31, G83&lt;=45), "Adult",
  AND(G83&gt;=46, G83&lt;=60), "Middle-aged",
  AND(G83&gt;=61, G83&lt;=75), "Senior",
  AND(G83&gt;=76, G83&lt;=87), "Elderly",
  TRUE, "Out of Range"
)</f>
        <v>Senior</v>
      </c>
      <c r="I83" s="3">
        <v>15</v>
      </c>
      <c r="J83" s="2" t="s">
        <v>64</v>
      </c>
      <c r="K83" s="2" t="s">
        <v>56</v>
      </c>
      <c r="L83" s="2" t="str">
        <f>VLOOKUP(J83,Facts!$A$2:$B$10,2,FALSE)</f>
        <v>East</v>
      </c>
      <c r="M83" s="2" t="str">
        <f>HLOOKUP(J83,Facts!$D$13:$L$14,2,FALSE)</f>
        <v>East</v>
      </c>
      <c r="N83" s="2" t="str">
        <f>_xlfn.XLOOKUP(L83,Facts!$B$2:$B$10,Facts!$A$2:$A$10,FALSE)</f>
        <v>West Bengal</v>
      </c>
      <c r="O83" s="100" t="str">
        <f t="shared" si="6"/>
        <v>Isha Patel</v>
      </c>
      <c r="P83" s="100" t="str" cm="1">
        <f t="array" ref="P83:Q83">_xlfn.TEXTSPLIT(O83," ")</f>
        <v>Isha</v>
      </c>
      <c r="Q83" s="100" t="str">
        <v>Patel</v>
      </c>
      <c r="R83" s="100"/>
      <c r="S83" s="100" t="str">
        <f>CONCATENATE(A83,"_",P83,".pdf")</f>
        <v>PID0082_Isha.pdf</v>
      </c>
      <c r="T83" s="17" t="str">
        <f>IF(AND(I83&lt;5,'Billing Details'!F83&gt;10000),"High Priority","Regular Followup")</f>
        <v>Regular Followup</v>
      </c>
      <c r="U83" s="17" t="str">
        <f>IF(AND(T83="High Priority",'Patient Health Records'!W83="Yes",'Patient Health Records'!X83 = "Critical"),"Needs Attention",IF(AND('Patient Health Records'!X83 &lt;&gt; "Critical", 'Patient Health Records'!W83 = "Yes"),"Monitor Later",IF(AND('Patient Health Records'!X83 ="Critical", 'Patient Health Records'!W83 = "No"), "Ask for Readmission","No Action")))</f>
        <v>Monitor Later</v>
      </c>
      <c r="V83" s="17" t="str" cm="1">
        <f t="array" ref="V83">_xlfn.IFS(AND(T83="High Priority",'Patient Health Records'!W83="Yes",'Patient Health Records'!X83 = "Critical"),"Needs Attention", AND('Patient Health Records'!X83 &lt;&gt; "Critical", 'Patient Health Records'!W83 = "Yes"),"Monitor Later", AND('Patient Health Records'!X83 ="Critical", 'Patient Health Records'!W83 = "No"), "Ask for Readmission", TRUE, "No Action")</f>
        <v>Monitor Later</v>
      </c>
      <c r="W83" s="17"/>
      <c r="X83" s="100"/>
      <c r="Y83" s="100"/>
      <c r="Z83" s="100"/>
      <c r="AA83" s="100"/>
      <c r="AB83" s="100"/>
    </row>
    <row r="84" spans="1:28" ht="15.75" customHeight="1">
      <c r="A84" s="2" t="s">
        <v>213</v>
      </c>
      <c r="B84" s="2" t="s">
        <v>214</v>
      </c>
      <c r="C84" s="2" t="s">
        <v>42</v>
      </c>
      <c r="D84" s="26" t="s">
        <v>46</v>
      </c>
      <c r="E84" s="28">
        <f>DATEVALUE(D84)</f>
        <v>32508</v>
      </c>
      <c r="F84" s="29">
        <f t="shared" si="4"/>
        <v>1988</v>
      </c>
      <c r="G84" s="29">
        <f t="shared" si="5"/>
        <v>37</v>
      </c>
      <c r="H84" s="29" t="str" cm="1">
        <f t="array" ref="H84">_xlfn.IFS(
  AND(G84&gt;=21, G84&lt;=30), "Young Adult",
  AND(G84&gt;=31, G84&lt;=45), "Adult",
  AND(G84&gt;=46, G84&lt;=60), "Middle-aged",
  AND(G84&gt;=61, G84&lt;=75), "Senior",
  AND(G84&gt;=76, G84&lt;=87), "Elderly",
  TRUE, "Out of Range"
)</f>
        <v>Adult</v>
      </c>
      <c r="I84" s="3">
        <v>40</v>
      </c>
      <c r="J84" s="2" t="s">
        <v>27</v>
      </c>
      <c r="K84" s="2" t="s">
        <v>28</v>
      </c>
      <c r="L84" s="2" t="str">
        <f>VLOOKUP(J84,Facts!$A$2:$B$10,2,FALSE)</f>
        <v>South</v>
      </c>
      <c r="M84" s="2" t="str">
        <f>HLOOKUP(J84,Facts!$D$13:$L$14,2,FALSE)</f>
        <v>South</v>
      </c>
      <c r="N84" s="2" t="str">
        <f>_xlfn.XLOOKUP(L84,Facts!$B$2:$B$10,Facts!$A$2:$A$10,FALSE)</f>
        <v>Tamil Nadu</v>
      </c>
      <c r="O84" s="100" t="str">
        <f t="shared" si="6"/>
        <v>Sai Reddy</v>
      </c>
      <c r="P84" s="100" t="str" cm="1">
        <f t="array" ref="P84:Q84">_xlfn.TEXTSPLIT(O84," ")</f>
        <v>Sai</v>
      </c>
      <c r="Q84" s="100" t="str">
        <v>Reddy</v>
      </c>
      <c r="R84" s="100"/>
      <c r="S84" s="100" t="str">
        <f>CONCATENATE(A84,"_",P84,".pdf")</f>
        <v>PID0083_Sai.pdf</v>
      </c>
      <c r="T84" s="17" t="str">
        <f>IF(AND(I84&lt;5,'Billing Details'!F84&gt;10000),"High Priority","Regular Followup")</f>
        <v>Regular Followup</v>
      </c>
      <c r="U84" s="17" t="str">
        <f>IF(AND(T84="High Priority",'Patient Health Records'!W84="Yes",'Patient Health Records'!X84 = "Critical"),"Needs Attention",IF(AND('Patient Health Records'!X84 &lt;&gt; "Critical", 'Patient Health Records'!W84 = "Yes"),"Monitor Later",IF(AND('Patient Health Records'!X84 ="Critical", 'Patient Health Records'!W84 = "No"), "Ask for Readmission","No Action")))</f>
        <v>No Action</v>
      </c>
      <c r="V84" s="17" t="str" cm="1">
        <f t="array" ref="V84">_xlfn.IFS(AND(T84="High Priority",'Patient Health Records'!W84="Yes",'Patient Health Records'!X84 = "Critical"),"Needs Attention", AND('Patient Health Records'!X84 &lt;&gt; "Critical", 'Patient Health Records'!W84 = "Yes"),"Monitor Later", AND('Patient Health Records'!X84 ="Critical", 'Patient Health Records'!W84 = "No"), "Ask for Readmission", TRUE, "No Action")</f>
        <v>No Action</v>
      </c>
      <c r="W84" s="17"/>
      <c r="X84" s="100"/>
      <c r="Y84" s="100"/>
      <c r="Z84" s="100"/>
      <c r="AA84" s="100"/>
      <c r="AB84" s="100"/>
    </row>
    <row r="85" spans="1:28" ht="15.75" customHeight="1">
      <c r="A85" s="2" t="s">
        <v>215</v>
      </c>
      <c r="B85" s="2" t="s">
        <v>216</v>
      </c>
      <c r="C85" s="2" t="s">
        <v>25</v>
      </c>
      <c r="D85" s="26" t="s">
        <v>184</v>
      </c>
      <c r="E85" s="28">
        <f>DATEVALUE(D85)</f>
        <v>21550</v>
      </c>
      <c r="F85" s="29">
        <f t="shared" si="4"/>
        <v>1958</v>
      </c>
      <c r="G85" s="29">
        <f t="shared" si="5"/>
        <v>67</v>
      </c>
      <c r="H85" s="29" t="str" cm="1">
        <f t="array" ref="H85">_xlfn.IFS(
  AND(G85&gt;=21, G85&lt;=30), "Young Adult",
  AND(G85&gt;=31, G85&lt;=45), "Adult",
  AND(G85&gt;=46, G85&lt;=60), "Middle-aged",
  AND(G85&gt;=61, G85&lt;=75), "Senior",
  AND(G85&gt;=76, G85&lt;=87), "Elderly",
  TRUE, "Out of Range"
)</f>
        <v>Senior</v>
      </c>
      <c r="I85" s="3">
        <v>40</v>
      </c>
      <c r="J85" s="2" t="s">
        <v>55</v>
      </c>
      <c r="K85" s="2" t="s">
        <v>28</v>
      </c>
      <c r="L85" s="2" t="str">
        <f>VLOOKUP(J85,Facts!$A$2:$B$10,2,FALSE)</f>
        <v>South</v>
      </c>
      <c r="M85" s="2" t="str">
        <f>HLOOKUP(J85,Facts!$D$13:$L$14,2,FALSE)</f>
        <v>South</v>
      </c>
      <c r="N85" s="2" t="str">
        <f>_xlfn.XLOOKUP(L85,Facts!$B$2:$B$10,Facts!$A$2:$A$10,FALSE)</f>
        <v>Tamil Nadu</v>
      </c>
      <c r="O85" s="100" t="str">
        <f t="shared" si="6"/>
        <v>Diya Mehta</v>
      </c>
      <c r="P85" s="100" t="str" cm="1">
        <f t="array" ref="P85:Q85">_xlfn.TEXTSPLIT(O85," ")</f>
        <v>Diya</v>
      </c>
      <c r="Q85" s="100" t="str">
        <v>Mehta</v>
      </c>
      <c r="R85" s="100"/>
      <c r="S85" s="100" t="str">
        <f>CONCATENATE(A85,"_",P85,".pdf")</f>
        <v>PID0084_Diya.pdf</v>
      </c>
      <c r="T85" s="17" t="str">
        <f>IF(AND(I85&lt;5,'Billing Details'!F85&gt;10000),"High Priority","Regular Followup")</f>
        <v>Regular Followup</v>
      </c>
      <c r="U85" s="17" t="str">
        <f>IF(AND(T85="High Priority",'Patient Health Records'!W85="Yes",'Patient Health Records'!X85 = "Critical"),"Needs Attention",IF(AND('Patient Health Records'!X85 &lt;&gt; "Critical", 'Patient Health Records'!W85 = "Yes"),"Monitor Later",IF(AND('Patient Health Records'!X85 ="Critical", 'Patient Health Records'!W85 = "No"), "Ask for Readmission","No Action")))</f>
        <v>Monitor Later</v>
      </c>
      <c r="V85" s="17" t="str" cm="1">
        <f t="array" ref="V85">_xlfn.IFS(AND(T85="High Priority",'Patient Health Records'!W85="Yes",'Patient Health Records'!X85 = "Critical"),"Needs Attention", AND('Patient Health Records'!X85 &lt;&gt; "Critical", 'Patient Health Records'!W85 = "Yes"),"Monitor Later", AND('Patient Health Records'!X85 ="Critical", 'Patient Health Records'!W85 = "No"), "Ask for Readmission", TRUE, "No Action")</f>
        <v>Monitor Later</v>
      </c>
      <c r="W85" s="17"/>
      <c r="X85" s="100"/>
      <c r="Y85" s="100"/>
      <c r="Z85" s="100"/>
      <c r="AA85" s="100"/>
      <c r="AB85" s="100"/>
    </row>
    <row r="86" spans="1:28" ht="15.75" customHeight="1">
      <c r="A86" s="2" t="s">
        <v>217</v>
      </c>
      <c r="B86" s="2" t="s">
        <v>218</v>
      </c>
      <c r="C86" s="2" t="s">
        <v>42</v>
      </c>
      <c r="D86" s="26" t="s">
        <v>219</v>
      </c>
      <c r="E86" s="28">
        <f>DATEVALUE(D86)</f>
        <v>26299</v>
      </c>
      <c r="F86" s="29">
        <f t="shared" si="4"/>
        <v>1972</v>
      </c>
      <c r="G86" s="29">
        <f t="shared" si="5"/>
        <v>53</v>
      </c>
      <c r="H86" s="29" t="str" cm="1">
        <f t="array" ref="H86">_xlfn.IFS(
  AND(G86&gt;=21, G86&lt;=30), "Young Adult",
  AND(G86&gt;=31, G86&lt;=45), "Adult",
  AND(G86&gt;=46, G86&lt;=60), "Middle-aged",
  AND(G86&gt;=61, G86&lt;=75), "Senior",
  AND(G86&gt;=76, G86&lt;=87), "Elderly",
  TRUE, "Out of Range"
)</f>
        <v>Middle-aged</v>
      </c>
      <c r="I86" s="3">
        <v>12</v>
      </c>
      <c r="J86" s="2" t="s">
        <v>55</v>
      </c>
      <c r="K86" s="2" t="s">
        <v>28</v>
      </c>
      <c r="L86" s="2" t="str">
        <f>VLOOKUP(J86,Facts!$A$2:$B$10,2,FALSE)</f>
        <v>South</v>
      </c>
      <c r="M86" s="2" t="str">
        <f>HLOOKUP(J86,Facts!$D$13:$L$14,2,FALSE)</f>
        <v>South</v>
      </c>
      <c r="N86" s="2" t="str">
        <f>_xlfn.XLOOKUP(L86,Facts!$B$2:$B$10,Facts!$A$2:$A$10,FALSE)</f>
        <v>Tamil Nadu</v>
      </c>
      <c r="O86" s="100" t="str">
        <f t="shared" si="6"/>
        <v>Krishna Mehta</v>
      </c>
      <c r="P86" s="100" t="str" cm="1">
        <f t="array" ref="P86:Q86">_xlfn.TEXTSPLIT(O86," ")</f>
        <v>Krishna</v>
      </c>
      <c r="Q86" s="100" t="str">
        <v>Mehta</v>
      </c>
      <c r="R86" s="100"/>
      <c r="S86" s="100" t="str">
        <f>CONCATENATE(A86,"_",P86,".pdf")</f>
        <v>PID0085_Krishna.pdf</v>
      </c>
      <c r="T86" s="17" t="str">
        <f>IF(AND(I86&lt;5,'Billing Details'!F86&gt;10000),"High Priority","Regular Followup")</f>
        <v>Regular Followup</v>
      </c>
      <c r="U86" s="17" t="str">
        <f>IF(AND(T86="High Priority",'Patient Health Records'!W86="Yes",'Patient Health Records'!X86 = "Critical"),"Needs Attention",IF(AND('Patient Health Records'!X86 &lt;&gt; "Critical", 'Patient Health Records'!W86 = "Yes"),"Monitor Later",IF(AND('Patient Health Records'!X86 ="Critical", 'Patient Health Records'!W86 = "No"), "Ask for Readmission","No Action")))</f>
        <v>No Action</v>
      </c>
      <c r="V86" s="17" t="str" cm="1">
        <f t="array" ref="V86">_xlfn.IFS(AND(T86="High Priority",'Patient Health Records'!W86="Yes",'Patient Health Records'!X86 = "Critical"),"Needs Attention", AND('Patient Health Records'!X86 &lt;&gt; "Critical", 'Patient Health Records'!W86 = "Yes"),"Monitor Later", AND('Patient Health Records'!X86 ="Critical", 'Patient Health Records'!W86 = "No"), "Ask for Readmission", TRUE, "No Action")</f>
        <v>No Action</v>
      </c>
      <c r="W86" s="17"/>
      <c r="X86" s="100"/>
      <c r="Y86" s="100"/>
      <c r="Z86" s="100"/>
      <c r="AA86" s="100"/>
      <c r="AB86" s="100"/>
    </row>
    <row r="87" spans="1:28" ht="15.75" customHeight="1">
      <c r="A87" s="2" t="s">
        <v>220</v>
      </c>
      <c r="B87" s="2" t="s">
        <v>221</v>
      </c>
      <c r="C87" s="2" t="s">
        <v>42</v>
      </c>
      <c r="D87" s="26" t="s">
        <v>46</v>
      </c>
      <c r="E87" s="28">
        <f>DATEVALUE(D87)</f>
        <v>32508</v>
      </c>
      <c r="F87" s="29">
        <f t="shared" si="4"/>
        <v>1988</v>
      </c>
      <c r="G87" s="29">
        <f t="shared" si="5"/>
        <v>37</v>
      </c>
      <c r="H87" s="29" t="str" cm="1">
        <f t="array" ref="H87">_xlfn.IFS(
  AND(G87&gt;=21, G87&lt;=30), "Young Adult",
  AND(G87&gt;=31, G87&lt;=45), "Adult",
  AND(G87&gt;=46, G87&lt;=60), "Middle-aged",
  AND(G87&gt;=61, G87&lt;=75), "Senior",
  AND(G87&gt;=76, G87&lt;=87), "Elderly",
  TRUE, "Out of Range"
)</f>
        <v>Adult</v>
      </c>
      <c r="I87" s="3">
        <v>200</v>
      </c>
      <c r="J87" s="2" t="s">
        <v>80</v>
      </c>
      <c r="K87" s="2" t="s">
        <v>34</v>
      </c>
      <c r="L87" s="2" t="str">
        <f>VLOOKUP(J87,Facts!$A$2:$B$10,2,FALSE)</f>
        <v>West</v>
      </c>
      <c r="M87" s="2" t="str">
        <f>HLOOKUP(J87,Facts!$D$13:$L$14,2,FALSE)</f>
        <v>West</v>
      </c>
      <c r="N87" s="2" t="str">
        <f>_xlfn.XLOOKUP(L87,Facts!$B$2:$B$10,Facts!$A$2:$A$10,FALSE)</f>
        <v>Maharashtra</v>
      </c>
      <c r="O87" s="100" t="str">
        <f t="shared" si="6"/>
        <v>Sai Mehta</v>
      </c>
      <c r="P87" s="100" t="str" cm="1">
        <f t="array" ref="P87:Q87">_xlfn.TEXTSPLIT(O87," ")</f>
        <v>Sai</v>
      </c>
      <c r="Q87" s="100" t="str">
        <v>Mehta</v>
      </c>
      <c r="R87" s="100"/>
      <c r="S87" s="100" t="str">
        <f>CONCATENATE(A87,"_",P87,".pdf")</f>
        <v>PID0086_Sai.pdf</v>
      </c>
      <c r="T87" s="17" t="str">
        <f>IF(AND(I87&lt;5,'Billing Details'!F87&gt;10000),"High Priority","Regular Followup")</f>
        <v>Regular Followup</v>
      </c>
      <c r="U87" s="17" t="str">
        <f>IF(AND(T87="High Priority",'Patient Health Records'!W87="Yes",'Patient Health Records'!X87 = "Critical"),"Needs Attention",IF(AND('Patient Health Records'!X87 &lt;&gt; "Critical", 'Patient Health Records'!W87 = "Yes"),"Monitor Later",IF(AND('Patient Health Records'!X87 ="Critical", 'Patient Health Records'!W87 = "No"), "Ask for Readmission","No Action")))</f>
        <v>Ask for Readmission</v>
      </c>
      <c r="V87" s="17" t="str" cm="1">
        <f t="array" ref="V87">_xlfn.IFS(AND(T87="High Priority",'Patient Health Records'!W87="Yes",'Patient Health Records'!X87 = "Critical"),"Needs Attention", AND('Patient Health Records'!X87 &lt;&gt; "Critical", 'Patient Health Records'!W87 = "Yes"),"Monitor Later", AND('Patient Health Records'!X87 ="Critical", 'Patient Health Records'!W87 = "No"), "Ask for Readmission", TRUE, "No Action")</f>
        <v>Ask for Readmission</v>
      </c>
      <c r="W87" s="17"/>
      <c r="X87" s="100"/>
      <c r="Y87" s="100"/>
      <c r="Z87" s="100"/>
      <c r="AA87" s="100"/>
      <c r="AB87" s="100"/>
    </row>
    <row r="88" spans="1:28" ht="15.75" customHeight="1">
      <c r="A88" s="2" t="s">
        <v>222</v>
      </c>
      <c r="B88" s="2" t="s">
        <v>223</v>
      </c>
      <c r="C88" s="2" t="s">
        <v>42</v>
      </c>
      <c r="D88" s="26" t="s">
        <v>26</v>
      </c>
      <c r="E88" s="28">
        <f>DATEVALUE(D88)</f>
        <v>27029</v>
      </c>
      <c r="F88" s="29">
        <f t="shared" si="4"/>
        <v>1973</v>
      </c>
      <c r="G88" s="29">
        <f t="shared" si="5"/>
        <v>52</v>
      </c>
      <c r="H88" s="29" t="str" cm="1">
        <f t="array" ref="H88">_xlfn.IFS(
  AND(G88&gt;=21, G88&lt;=30), "Young Adult",
  AND(G88&gt;=31, G88&lt;=45), "Adult",
  AND(G88&gt;=46, G88&lt;=60), "Middle-aged",
  AND(G88&gt;=61, G88&lt;=75), "Senior",
  AND(G88&gt;=76, G88&lt;=87), "Elderly",
  TRUE, "Out of Range"
)</f>
        <v>Middle-aged</v>
      </c>
      <c r="I88" s="3">
        <v>12</v>
      </c>
      <c r="J88" s="2" t="s">
        <v>38</v>
      </c>
      <c r="K88" s="2" t="s">
        <v>39</v>
      </c>
      <c r="L88" s="2" t="str">
        <f>VLOOKUP(J88,Facts!$A$2:$B$10,2,FALSE)</f>
        <v>North</v>
      </c>
      <c r="M88" s="2" t="str">
        <f>HLOOKUP(J88,Facts!$D$13:$L$14,2,FALSE)</f>
        <v>North</v>
      </c>
      <c r="N88" s="2" t="str">
        <f>_xlfn.XLOOKUP(L88,Facts!$B$2:$B$10,Facts!$A$2:$A$10,FALSE)</f>
        <v>Punjab</v>
      </c>
      <c r="O88" s="100" t="str">
        <f t="shared" si="6"/>
        <v>Aditya Singh Mehta</v>
      </c>
      <c r="P88" s="100" t="str" cm="1">
        <f t="array" ref="P88:R88">_xlfn.TEXTSPLIT(O88," ")</f>
        <v>Aditya</v>
      </c>
      <c r="Q88" s="100" t="str">
        <v>Singh</v>
      </c>
      <c r="R88" s="100" t="str">
        <v>Mehta</v>
      </c>
      <c r="S88" s="100" t="str">
        <f>CONCATENATE(A88,"_",P88,".pdf")</f>
        <v>PID0087_Aditya.pdf</v>
      </c>
      <c r="T88" s="17" t="str">
        <f>IF(AND(I88&lt;5,'Billing Details'!F88&gt;10000),"High Priority","Regular Followup")</f>
        <v>Regular Followup</v>
      </c>
      <c r="U88" s="17" t="str">
        <f>IF(AND(T88="High Priority",'Patient Health Records'!W88="Yes",'Patient Health Records'!X88 = "Critical"),"Needs Attention",IF(AND('Patient Health Records'!X88 &lt;&gt; "Critical", 'Patient Health Records'!W88 = "Yes"),"Monitor Later",IF(AND('Patient Health Records'!X88 ="Critical", 'Patient Health Records'!W88 = "No"), "Ask for Readmission","No Action")))</f>
        <v>No Action</v>
      </c>
      <c r="V88" s="17" t="str" cm="1">
        <f t="array" ref="V88">_xlfn.IFS(AND(T88="High Priority",'Patient Health Records'!W88="Yes",'Patient Health Records'!X88 = "Critical"),"Needs Attention", AND('Patient Health Records'!X88 &lt;&gt; "Critical", 'Patient Health Records'!W88 = "Yes"),"Monitor Later", AND('Patient Health Records'!X88 ="Critical", 'Patient Health Records'!W88 = "No"), "Ask for Readmission", TRUE, "No Action")</f>
        <v>No Action</v>
      </c>
      <c r="W88" s="17"/>
      <c r="X88" s="100"/>
      <c r="Y88" s="100"/>
      <c r="Z88" s="100"/>
      <c r="AA88" s="100"/>
      <c r="AB88" s="100"/>
    </row>
    <row r="89" spans="1:28" ht="15.75" customHeight="1">
      <c r="A89" s="2" t="s">
        <v>224</v>
      </c>
      <c r="B89" s="2" t="s">
        <v>225</v>
      </c>
      <c r="C89" s="2" t="s">
        <v>25</v>
      </c>
      <c r="D89" s="26" t="s">
        <v>37</v>
      </c>
      <c r="E89" s="28">
        <f>DATEVALUE(D89)</f>
        <v>34334</v>
      </c>
      <c r="F89" s="29">
        <f t="shared" si="4"/>
        <v>1993</v>
      </c>
      <c r="G89" s="29">
        <f t="shared" si="5"/>
        <v>32</v>
      </c>
      <c r="H89" s="29" t="str" cm="1">
        <f t="array" ref="H89">_xlfn.IFS(
  AND(G89&gt;=21, G89&lt;=30), "Young Adult",
  AND(G89&gt;=31, G89&lt;=45), "Adult",
  AND(G89&gt;=46, G89&lt;=60), "Middle-aged",
  AND(G89&gt;=61, G89&lt;=75), "Senior",
  AND(G89&gt;=76, G89&lt;=87), "Elderly",
  TRUE, "Out of Range"
)</f>
        <v>Adult</v>
      </c>
      <c r="I89" s="3">
        <v>25</v>
      </c>
      <c r="J89" s="2" t="s">
        <v>43</v>
      </c>
      <c r="K89" s="2" t="s">
        <v>28</v>
      </c>
      <c r="L89" s="2" t="str">
        <f>VLOOKUP(J89,Facts!$A$2:$B$10,2,FALSE)</f>
        <v>South</v>
      </c>
      <c r="M89" s="2" t="str">
        <f>HLOOKUP(J89,Facts!$D$13:$L$14,2,FALSE)</f>
        <v>South</v>
      </c>
      <c r="N89" s="2" t="str">
        <f>_xlfn.XLOOKUP(L89,Facts!$B$2:$B$10,Facts!$A$2:$A$10,FALSE)</f>
        <v>Tamil Nadu</v>
      </c>
      <c r="O89" s="100" t="str">
        <f t="shared" si="6"/>
        <v>Isha Kumar Patel</v>
      </c>
      <c r="P89" s="100" t="str" cm="1">
        <f t="array" ref="P89:R89">_xlfn.TEXTSPLIT(O89," ")</f>
        <v>Isha</v>
      </c>
      <c r="Q89" s="100" t="str">
        <v>Kumar</v>
      </c>
      <c r="R89" s="100" t="str">
        <v>Patel</v>
      </c>
      <c r="S89" s="100" t="str">
        <f>CONCATENATE(A89,"_",P89,".pdf")</f>
        <v>PID0088_Isha.pdf</v>
      </c>
      <c r="T89" s="17" t="str">
        <f>IF(AND(I89&lt;5,'Billing Details'!F89&gt;10000),"High Priority","Regular Followup")</f>
        <v>Regular Followup</v>
      </c>
      <c r="U89" s="17" t="str">
        <f>IF(AND(T89="High Priority",'Patient Health Records'!W89="Yes",'Patient Health Records'!X89 = "Critical"),"Needs Attention",IF(AND('Patient Health Records'!X89 &lt;&gt; "Critical", 'Patient Health Records'!W89 = "Yes"),"Monitor Later",IF(AND('Patient Health Records'!X89 ="Critical", 'Patient Health Records'!W89 = "No"), "Ask for Readmission","No Action")))</f>
        <v>Monitor Later</v>
      </c>
      <c r="V89" s="17" t="str" cm="1">
        <f t="array" ref="V89">_xlfn.IFS(AND(T89="High Priority",'Patient Health Records'!W89="Yes",'Patient Health Records'!X89 = "Critical"),"Needs Attention", AND('Patient Health Records'!X89 &lt;&gt; "Critical", 'Patient Health Records'!W89 = "Yes"),"Monitor Later", AND('Patient Health Records'!X89 ="Critical", 'Patient Health Records'!W89 = "No"), "Ask for Readmission", TRUE, "No Action")</f>
        <v>Monitor Later</v>
      </c>
      <c r="W89" s="17"/>
      <c r="X89" s="100"/>
      <c r="Y89" s="100"/>
      <c r="Z89" s="100"/>
      <c r="AA89" s="100"/>
      <c r="AB89" s="100"/>
    </row>
    <row r="90" spans="1:28" ht="15.75" customHeight="1">
      <c r="A90" s="2" t="s">
        <v>226</v>
      </c>
      <c r="B90" s="2" t="s">
        <v>227</v>
      </c>
      <c r="C90" s="2" t="s">
        <v>42</v>
      </c>
      <c r="D90" s="26" t="s">
        <v>46</v>
      </c>
      <c r="E90" s="28">
        <f>DATEVALUE(D90)</f>
        <v>32508</v>
      </c>
      <c r="F90" s="29">
        <f t="shared" si="4"/>
        <v>1988</v>
      </c>
      <c r="G90" s="29">
        <f t="shared" si="5"/>
        <v>37</v>
      </c>
      <c r="H90" s="29" t="str" cm="1">
        <f t="array" ref="H90">_xlfn.IFS(
  AND(G90&gt;=21, G90&lt;=30), "Young Adult",
  AND(G90&gt;=31, G90&lt;=45), "Adult",
  AND(G90&gt;=46, G90&lt;=60), "Middle-aged",
  AND(G90&gt;=61, G90&lt;=75), "Senior",
  AND(G90&gt;=76, G90&lt;=87), "Elderly",
  TRUE, "Out of Range"
)</f>
        <v>Adult</v>
      </c>
      <c r="I90" s="3">
        <v>40</v>
      </c>
      <c r="J90" s="2" t="s">
        <v>47</v>
      </c>
      <c r="K90" s="2" t="s">
        <v>28</v>
      </c>
      <c r="L90" s="2" t="str">
        <f>VLOOKUP(J90,Facts!$A$2:$B$10,2,FALSE)</f>
        <v>North</v>
      </c>
      <c r="M90" s="2" t="str">
        <f>HLOOKUP(J90,Facts!$D$13:$L$14,2,FALSE)</f>
        <v>North</v>
      </c>
      <c r="N90" s="2" t="str">
        <f>_xlfn.XLOOKUP(L90,Facts!$B$2:$B$10,Facts!$A$2:$A$10,FALSE)</f>
        <v>Punjab</v>
      </c>
      <c r="O90" s="100" t="str">
        <f t="shared" si="6"/>
        <v>Sai Dev Patel</v>
      </c>
      <c r="P90" s="100" t="str" cm="1">
        <f t="array" ref="P90:R90">_xlfn.TEXTSPLIT(O90," ")</f>
        <v>Sai</v>
      </c>
      <c r="Q90" s="100" t="str">
        <v>Dev</v>
      </c>
      <c r="R90" s="100" t="str">
        <v>Patel</v>
      </c>
      <c r="S90" s="100" t="str">
        <f>CONCATENATE(A90,"_",P90,".pdf")</f>
        <v>PID0089_Sai.pdf</v>
      </c>
      <c r="T90" s="17" t="str">
        <f>IF(AND(I90&lt;5,'Billing Details'!F90&gt;10000),"High Priority","Regular Followup")</f>
        <v>Regular Followup</v>
      </c>
      <c r="U90" s="17" t="str">
        <f>IF(AND(T90="High Priority",'Patient Health Records'!W90="Yes",'Patient Health Records'!X90 = "Critical"),"Needs Attention",IF(AND('Patient Health Records'!X90 &lt;&gt; "Critical", 'Patient Health Records'!W90 = "Yes"),"Monitor Later",IF(AND('Patient Health Records'!X90 ="Critical", 'Patient Health Records'!W90 = "No"), "Ask for Readmission","No Action")))</f>
        <v>Monitor Later</v>
      </c>
      <c r="V90" s="17" t="str" cm="1">
        <f t="array" ref="V90">_xlfn.IFS(AND(T90="High Priority",'Patient Health Records'!W90="Yes",'Patient Health Records'!X90 = "Critical"),"Needs Attention", AND('Patient Health Records'!X90 &lt;&gt; "Critical", 'Patient Health Records'!W90 = "Yes"),"Monitor Later", AND('Patient Health Records'!X90 ="Critical", 'Patient Health Records'!W90 = "No"), "Ask for Readmission", TRUE, "No Action")</f>
        <v>Monitor Later</v>
      </c>
      <c r="W90" s="17"/>
      <c r="X90" s="100"/>
      <c r="Y90" s="100"/>
      <c r="Z90" s="100"/>
      <c r="AA90" s="100"/>
      <c r="AB90" s="100"/>
    </row>
    <row r="91" spans="1:28" ht="15.75" customHeight="1">
      <c r="A91" s="2" t="s">
        <v>228</v>
      </c>
      <c r="B91" s="2" t="s">
        <v>229</v>
      </c>
      <c r="C91" s="2" t="s">
        <v>25</v>
      </c>
      <c r="D91" s="26" t="s">
        <v>75</v>
      </c>
      <c r="E91" s="28">
        <f>DATEVALUE(D91)</f>
        <v>29951</v>
      </c>
      <c r="F91" s="29">
        <f t="shared" si="4"/>
        <v>1981</v>
      </c>
      <c r="G91" s="29">
        <f t="shared" si="5"/>
        <v>44</v>
      </c>
      <c r="H91" s="29" t="str" cm="1">
        <f t="array" ref="H91">_xlfn.IFS(
  AND(G91&gt;=21, G91&lt;=30), "Young Adult",
  AND(G91&gt;=31, G91&lt;=45), "Adult",
  AND(G91&gt;=46, G91&lt;=60), "Middle-aged",
  AND(G91&gt;=61, G91&lt;=75), "Senior",
  AND(G91&gt;=76, G91&lt;=87), "Elderly",
  TRUE, "Out of Range"
)</f>
        <v>Adult</v>
      </c>
      <c r="I91" s="3">
        <v>7</v>
      </c>
      <c r="J91" s="2" t="s">
        <v>43</v>
      </c>
      <c r="K91" s="2" t="s">
        <v>56</v>
      </c>
      <c r="L91" s="2" t="str">
        <f>VLOOKUP(J91,Facts!$A$2:$B$10,2,FALSE)</f>
        <v>South</v>
      </c>
      <c r="M91" s="2" t="str">
        <f>HLOOKUP(J91,Facts!$D$13:$L$14,2,FALSE)</f>
        <v>South</v>
      </c>
      <c r="N91" s="2" t="str">
        <f>_xlfn.XLOOKUP(L91,Facts!$B$2:$B$10,Facts!$A$2:$A$10,FALSE)</f>
        <v>Tamil Nadu</v>
      </c>
      <c r="O91" s="100" t="str">
        <f t="shared" si="6"/>
        <v>Riya Priya Mehta</v>
      </c>
      <c r="P91" s="100" t="str" cm="1">
        <f t="array" ref="P91:R91">_xlfn.TEXTSPLIT(O91," ")</f>
        <v>Riya</v>
      </c>
      <c r="Q91" s="100" t="str">
        <v>Priya</v>
      </c>
      <c r="R91" s="100" t="str">
        <v>Mehta</v>
      </c>
      <c r="S91" s="100" t="str">
        <f>CONCATENATE(A91,"_",P91,".pdf")</f>
        <v>PID0090_Riya.pdf</v>
      </c>
      <c r="T91" s="17" t="str">
        <f>IF(AND(I91&lt;5,'Billing Details'!F91&gt;10000),"High Priority","Regular Followup")</f>
        <v>Regular Followup</v>
      </c>
      <c r="U91" s="17" t="str">
        <f>IF(AND(T91="High Priority",'Patient Health Records'!W91="Yes",'Patient Health Records'!X91 = "Critical"),"Needs Attention",IF(AND('Patient Health Records'!X91 &lt;&gt; "Critical", 'Patient Health Records'!W91 = "Yes"),"Monitor Later",IF(AND('Patient Health Records'!X91 ="Critical", 'Patient Health Records'!W91 = "No"), "Ask for Readmission","No Action")))</f>
        <v>No Action</v>
      </c>
      <c r="V91" s="17" t="str" cm="1">
        <f t="array" ref="V91">_xlfn.IFS(AND(T91="High Priority",'Patient Health Records'!W91="Yes",'Patient Health Records'!X91 = "Critical"),"Needs Attention", AND('Patient Health Records'!X91 &lt;&gt; "Critical", 'Patient Health Records'!W91 = "Yes"),"Monitor Later", AND('Patient Health Records'!X91 ="Critical", 'Patient Health Records'!W91 = "No"), "Ask for Readmission", TRUE, "No Action")</f>
        <v>No Action</v>
      </c>
      <c r="W91" s="17"/>
      <c r="X91" s="100"/>
      <c r="Y91" s="100"/>
      <c r="Z91" s="100"/>
      <c r="AA91" s="100"/>
      <c r="AB91" s="100"/>
    </row>
    <row r="92" spans="1:28" ht="15.75" customHeight="1">
      <c r="A92" s="2" t="s">
        <v>230</v>
      </c>
      <c r="B92" s="2" t="s">
        <v>231</v>
      </c>
      <c r="C92" s="2" t="s">
        <v>42</v>
      </c>
      <c r="D92" s="26" t="s">
        <v>37</v>
      </c>
      <c r="E92" s="28">
        <f>DATEVALUE(D92)</f>
        <v>34334</v>
      </c>
      <c r="F92" s="29">
        <f t="shared" si="4"/>
        <v>1993</v>
      </c>
      <c r="G92" s="29">
        <f t="shared" si="5"/>
        <v>32</v>
      </c>
      <c r="H92" s="29" t="str" cm="1">
        <f t="array" ref="H92">_xlfn.IFS(
  AND(G92&gt;=21, G92&lt;=30), "Young Adult",
  AND(G92&gt;=31, G92&lt;=45), "Adult",
  AND(G92&gt;=46, G92&lt;=60), "Middle-aged",
  AND(G92&gt;=61, G92&lt;=75), "Senior",
  AND(G92&gt;=76, G92&lt;=87), "Elderly",
  TRUE, "Out of Range"
)</f>
        <v>Adult</v>
      </c>
      <c r="I92" s="3">
        <v>7</v>
      </c>
      <c r="J92" s="2" t="s">
        <v>80</v>
      </c>
      <c r="K92" s="2" t="s">
        <v>34</v>
      </c>
      <c r="L92" s="2" t="str">
        <f>VLOOKUP(J92,Facts!$A$2:$B$10,2,FALSE)</f>
        <v>West</v>
      </c>
      <c r="M92" s="2" t="str">
        <f>HLOOKUP(J92,Facts!$D$13:$L$14,2,FALSE)</f>
        <v>West</v>
      </c>
      <c r="N92" s="2" t="str">
        <f>_xlfn.XLOOKUP(L92,Facts!$B$2:$B$10,Facts!$A$2:$A$10,FALSE)</f>
        <v>Maharashtra</v>
      </c>
      <c r="O92" s="100" t="str">
        <f t="shared" si="6"/>
        <v>Vivaan Gupta</v>
      </c>
      <c r="P92" s="100" t="str" cm="1">
        <f t="array" ref="P92:Q92">_xlfn.TEXTSPLIT(O92," ")</f>
        <v>Vivaan</v>
      </c>
      <c r="Q92" s="100" t="str">
        <v>Gupta</v>
      </c>
      <c r="R92" s="100"/>
      <c r="S92" s="100" t="str">
        <f>CONCATENATE(A92,"_",P92,".pdf")</f>
        <v>PID0091_Vivaan.pdf</v>
      </c>
      <c r="T92" s="17" t="str">
        <f>IF(AND(I92&lt;5,'Billing Details'!F92&gt;10000),"High Priority","Regular Followup")</f>
        <v>Regular Followup</v>
      </c>
      <c r="U92" s="17" t="str">
        <f>IF(AND(T92="High Priority",'Patient Health Records'!W92="Yes",'Patient Health Records'!X92 = "Critical"),"Needs Attention",IF(AND('Patient Health Records'!X92 &lt;&gt; "Critical", 'Patient Health Records'!W92 = "Yes"),"Monitor Later",IF(AND('Patient Health Records'!X92 ="Critical", 'Patient Health Records'!W92 = "No"), "Ask for Readmission","No Action")))</f>
        <v>Monitor Later</v>
      </c>
      <c r="V92" s="17" t="str" cm="1">
        <f t="array" ref="V92">_xlfn.IFS(AND(T92="High Priority",'Patient Health Records'!W92="Yes",'Patient Health Records'!X92 = "Critical"),"Needs Attention", AND('Patient Health Records'!X92 &lt;&gt; "Critical", 'Patient Health Records'!W92 = "Yes"),"Monitor Later", AND('Patient Health Records'!X92 ="Critical", 'Patient Health Records'!W92 = "No"), "Ask for Readmission", TRUE, "No Action")</f>
        <v>Monitor Later</v>
      </c>
      <c r="W92" s="17"/>
      <c r="X92" s="100"/>
      <c r="Y92" s="100"/>
      <c r="Z92" s="100"/>
      <c r="AA92" s="100"/>
      <c r="AB92" s="100"/>
    </row>
    <row r="93" spans="1:28" ht="15.75" customHeight="1">
      <c r="A93" s="2" t="s">
        <v>232</v>
      </c>
      <c r="B93" s="2" t="s">
        <v>233</v>
      </c>
      <c r="C93" s="2" t="s">
        <v>42</v>
      </c>
      <c r="D93" s="26" t="s">
        <v>184</v>
      </c>
      <c r="E93" s="28">
        <f>DATEVALUE(D93)</f>
        <v>21550</v>
      </c>
      <c r="F93" s="29">
        <f t="shared" si="4"/>
        <v>1958</v>
      </c>
      <c r="G93" s="29">
        <f t="shared" si="5"/>
        <v>67</v>
      </c>
      <c r="H93" s="29" t="str" cm="1">
        <f t="array" ref="H93">_xlfn.IFS(
  AND(G93&gt;=21, G93&lt;=30), "Young Adult",
  AND(G93&gt;=31, G93&lt;=45), "Adult",
  AND(G93&gt;=46, G93&lt;=60), "Middle-aged",
  AND(G93&gt;=61, G93&lt;=75), "Senior",
  AND(G93&gt;=76, G93&lt;=87), "Elderly",
  TRUE, "Out of Range"
)</f>
        <v>Senior</v>
      </c>
      <c r="I93" s="3">
        <v>3</v>
      </c>
      <c r="J93" s="2" t="s">
        <v>47</v>
      </c>
      <c r="K93" s="2" t="s">
        <v>39</v>
      </c>
      <c r="L93" s="2" t="str">
        <f>VLOOKUP(J93,Facts!$A$2:$B$10,2,FALSE)</f>
        <v>North</v>
      </c>
      <c r="M93" s="2" t="str">
        <f>HLOOKUP(J93,Facts!$D$13:$L$14,2,FALSE)</f>
        <v>North</v>
      </c>
      <c r="N93" s="2" t="str">
        <f>_xlfn.XLOOKUP(L93,Facts!$B$2:$B$10,Facts!$A$2:$A$10,FALSE)</f>
        <v>Punjab</v>
      </c>
      <c r="O93" s="100" t="str">
        <f t="shared" si="6"/>
        <v>Krishna Gupta</v>
      </c>
      <c r="P93" s="100" t="str" cm="1">
        <f t="array" ref="P93:Q93">_xlfn.TEXTSPLIT(O93," ")</f>
        <v>Krishna</v>
      </c>
      <c r="Q93" s="100" t="str">
        <v>Gupta</v>
      </c>
      <c r="R93" s="100"/>
      <c r="S93" s="100" t="str">
        <f>CONCATENATE(A93,"_",P93,".pdf")</f>
        <v>PID0092_Krishna.pdf</v>
      </c>
      <c r="T93" s="17" t="str">
        <f>IF(AND(I93&lt;5,'Billing Details'!F93&gt;10000),"High Priority","Regular Followup")</f>
        <v>High Priority</v>
      </c>
      <c r="U93" s="17" t="str">
        <f>IF(AND(T93="High Priority",'Patient Health Records'!W93="Yes",'Patient Health Records'!X93 = "Critical"),"Needs Attention",IF(AND('Patient Health Records'!X93 &lt;&gt; "Critical", 'Patient Health Records'!W93 = "Yes"),"Monitor Later",IF(AND('Patient Health Records'!X93 ="Critical", 'Patient Health Records'!W93 = "No"), "Ask for Readmission","No Action")))</f>
        <v>Needs Attention</v>
      </c>
      <c r="V93" s="17" t="str" cm="1">
        <f t="array" ref="V93">_xlfn.IFS(AND(T93="High Priority",'Patient Health Records'!W93="Yes",'Patient Health Records'!X93 = "Critical"),"Needs Attention", AND('Patient Health Records'!X93 &lt;&gt; "Critical", 'Patient Health Records'!W93 = "Yes"),"Monitor Later", AND('Patient Health Records'!X93 ="Critical", 'Patient Health Records'!W93 = "No"), "Ask for Readmission", TRUE, "No Action")</f>
        <v>Needs Attention</v>
      </c>
      <c r="W93" s="17"/>
      <c r="X93" s="100"/>
      <c r="Y93" s="100"/>
      <c r="Z93" s="100"/>
      <c r="AA93" s="100"/>
      <c r="AB93" s="100"/>
    </row>
    <row r="94" spans="1:28" ht="15.75" customHeight="1">
      <c r="A94" s="2" t="s">
        <v>234</v>
      </c>
      <c r="B94" s="2" t="s">
        <v>235</v>
      </c>
      <c r="C94" s="2" t="s">
        <v>42</v>
      </c>
      <c r="D94" s="26" t="s">
        <v>37</v>
      </c>
      <c r="E94" s="28">
        <f>DATEVALUE(D94)</f>
        <v>34334</v>
      </c>
      <c r="F94" s="29">
        <f t="shared" si="4"/>
        <v>1993</v>
      </c>
      <c r="G94" s="29">
        <f t="shared" si="5"/>
        <v>32</v>
      </c>
      <c r="H94" s="29" t="str" cm="1">
        <f t="array" ref="H94">_xlfn.IFS(
  AND(G94&gt;=21, G94&lt;=30), "Young Adult",
  AND(G94&gt;=31, G94&lt;=45), "Adult",
  AND(G94&gt;=46, G94&lt;=60), "Middle-aged",
  AND(G94&gt;=61, G94&lt;=75), "Senior",
  AND(G94&gt;=76, G94&lt;=87), "Elderly",
  TRUE, "Out of Range"
)</f>
        <v>Adult</v>
      </c>
      <c r="I94" s="3">
        <v>1</v>
      </c>
      <c r="J94" s="2" t="s">
        <v>47</v>
      </c>
      <c r="K94" s="2" t="s">
        <v>39</v>
      </c>
      <c r="L94" s="2" t="str">
        <f>VLOOKUP(J94,Facts!$A$2:$B$10,2,FALSE)</f>
        <v>North</v>
      </c>
      <c r="M94" s="2" t="str">
        <f>HLOOKUP(J94,Facts!$D$13:$L$14,2,FALSE)</f>
        <v>North</v>
      </c>
      <c r="N94" s="2" t="str">
        <f>_xlfn.XLOOKUP(L94,Facts!$B$2:$B$10,Facts!$A$2:$A$10,FALSE)</f>
        <v>Punjab</v>
      </c>
      <c r="O94" s="100" t="str">
        <f t="shared" si="6"/>
        <v>Krishna Reddy</v>
      </c>
      <c r="P94" s="100" t="str" cm="1">
        <f t="array" ref="P94:Q94">_xlfn.TEXTSPLIT(O94," ")</f>
        <v>Krishna</v>
      </c>
      <c r="Q94" s="100" t="str">
        <v>Reddy</v>
      </c>
      <c r="R94" s="100"/>
      <c r="S94" s="100" t="str">
        <f>CONCATENATE(A94,"_",P94,".pdf")</f>
        <v>PID0093_Krishna.pdf</v>
      </c>
      <c r="T94" s="17" t="str">
        <f>IF(AND(I94&lt;5,'Billing Details'!F94&gt;10000),"High Priority","Regular Followup")</f>
        <v>High Priority</v>
      </c>
      <c r="U94" s="17" t="str">
        <f>IF(AND(T94="High Priority",'Patient Health Records'!W94="Yes",'Patient Health Records'!X94 = "Critical"),"Needs Attention",IF(AND('Patient Health Records'!X94 &lt;&gt; "Critical", 'Patient Health Records'!W94 = "Yes"),"Monitor Later",IF(AND('Patient Health Records'!X94 ="Critical", 'Patient Health Records'!W94 = "No"), "Ask for Readmission","No Action")))</f>
        <v>No Action</v>
      </c>
      <c r="V94" s="17" t="str" cm="1">
        <f t="array" ref="V94">_xlfn.IFS(AND(T94="High Priority",'Patient Health Records'!W94="Yes",'Patient Health Records'!X94 = "Critical"),"Needs Attention", AND('Patient Health Records'!X94 &lt;&gt; "Critical", 'Patient Health Records'!W94 = "Yes"),"Monitor Later", AND('Patient Health Records'!X94 ="Critical", 'Patient Health Records'!W94 = "No"), "Ask for Readmission", TRUE, "No Action")</f>
        <v>No Action</v>
      </c>
      <c r="W94" s="17"/>
      <c r="X94" s="100"/>
      <c r="Y94" s="100"/>
      <c r="Z94" s="100"/>
      <c r="AA94" s="100"/>
      <c r="AB94" s="100"/>
    </row>
    <row r="95" spans="1:28" ht="15.75" customHeight="1">
      <c r="A95" s="2" t="s">
        <v>236</v>
      </c>
      <c r="B95" s="2" t="s">
        <v>164</v>
      </c>
      <c r="C95" s="2" t="s">
        <v>25</v>
      </c>
      <c r="D95" s="26" t="s">
        <v>46</v>
      </c>
      <c r="E95" s="28">
        <f>DATEVALUE(D95)</f>
        <v>32508</v>
      </c>
      <c r="F95" s="29">
        <f t="shared" si="4"/>
        <v>1988</v>
      </c>
      <c r="G95" s="29">
        <f t="shared" si="5"/>
        <v>37</v>
      </c>
      <c r="H95" s="29" t="str" cm="1">
        <f t="array" ref="H95">_xlfn.IFS(
  AND(G95&gt;=21, G95&lt;=30), "Young Adult",
  AND(G95&gt;=31, G95&lt;=45), "Adult",
  AND(G95&gt;=46, G95&lt;=60), "Middle-aged",
  AND(G95&gt;=61, G95&lt;=75), "Senior",
  AND(G95&gt;=76, G95&lt;=87), "Elderly",
  TRUE, "Out of Range"
)</f>
        <v>Adult</v>
      </c>
      <c r="I95" s="3">
        <v>20</v>
      </c>
      <c r="J95" s="2" t="s">
        <v>47</v>
      </c>
      <c r="K95" s="2" t="s">
        <v>39</v>
      </c>
      <c r="L95" s="2" t="str">
        <f>VLOOKUP(J95,Facts!$A$2:$B$10,2,FALSE)</f>
        <v>North</v>
      </c>
      <c r="M95" s="2" t="str">
        <f>HLOOKUP(J95,Facts!$D$13:$L$14,2,FALSE)</f>
        <v>North</v>
      </c>
      <c r="N95" s="2" t="str">
        <f>_xlfn.XLOOKUP(L95,Facts!$B$2:$B$10,Facts!$A$2:$A$10,FALSE)</f>
        <v>Punjab</v>
      </c>
      <c r="O95" s="100" t="str">
        <f t="shared" si="6"/>
        <v>Isha Patel</v>
      </c>
      <c r="P95" s="100" t="str" cm="1">
        <f t="array" ref="P95:Q95">_xlfn.TEXTSPLIT(O95," ")</f>
        <v>Isha</v>
      </c>
      <c r="Q95" s="100" t="str">
        <v>Patel</v>
      </c>
      <c r="R95" s="100"/>
      <c r="S95" s="100" t="str">
        <f>CONCATENATE(A95,"_",P95,".pdf")</f>
        <v>PID0094_Isha.pdf</v>
      </c>
      <c r="T95" s="17" t="str">
        <f>IF(AND(I95&lt;5,'Billing Details'!F95&gt;10000),"High Priority","Regular Followup")</f>
        <v>Regular Followup</v>
      </c>
      <c r="U95" s="17" t="str">
        <f>IF(AND(T95="High Priority",'Patient Health Records'!W95="Yes",'Patient Health Records'!X95 = "Critical"),"Needs Attention",IF(AND('Patient Health Records'!X95 &lt;&gt; "Critical", 'Patient Health Records'!W95 = "Yes"),"Monitor Later",IF(AND('Patient Health Records'!X95 ="Critical", 'Patient Health Records'!W95 = "No"), "Ask for Readmission","No Action")))</f>
        <v>No Action</v>
      </c>
      <c r="V95" s="17" t="str" cm="1">
        <f t="array" ref="V95">_xlfn.IFS(AND(T95="High Priority",'Patient Health Records'!W95="Yes",'Patient Health Records'!X95 = "Critical"),"Needs Attention", AND('Patient Health Records'!X95 &lt;&gt; "Critical", 'Patient Health Records'!W95 = "Yes"),"Monitor Later", AND('Patient Health Records'!X95 ="Critical", 'Patient Health Records'!W95 = "No"), "Ask for Readmission", TRUE, "No Action")</f>
        <v>No Action</v>
      </c>
      <c r="W95" s="17"/>
      <c r="X95" s="100"/>
      <c r="Y95" s="100"/>
      <c r="Z95" s="100"/>
      <c r="AA95" s="100"/>
      <c r="AB95" s="100"/>
    </row>
    <row r="96" spans="1:28" ht="15.75" customHeight="1">
      <c r="A96" s="2" t="s">
        <v>237</v>
      </c>
      <c r="B96" s="2" t="s">
        <v>146</v>
      </c>
      <c r="C96" s="2" t="s">
        <v>25</v>
      </c>
      <c r="D96" s="26" t="s">
        <v>68</v>
      </c>
      <c r="E96" s="28">
        <f>DATEVALUE(D96)</f>
        <v>23377</v>
      </c>
      <c r="F96" s="29">
        <f t="shared" si="4"/>
        <v>1964</v>
      </c>
      <c r="G96" s="29">
        <f t="shared" si="5"/>
        <v>61</v>
      </c>
      <c r="H96" s="29" t="str" cm="1">
        <f t="array" ref="H96">_xlfn.IFS(
  AND(G96&gt;=21, G96&lt;=30), "Young Adult",
  AND(G96&gt;=31, G96&lt;=45), "Adult",
  AND(G96&gt;=46, G96&lt;=60), "Middle-aged",
  AND(G96&gt;=61, G96&lt;=75), "Senior",
  AND(G96&gt;=76, G96&lt;=87), "Elderly",
  TRUE, "Out of Range"
)</f>
        <v>Senior</v>
      </c>
      <c r="I96" s="3">
        <v>20</v>
      </c>
      <c r="J96" s="2" t="s">
        <v>64</v>
      </c>
      <c r="K96" s="2" t="s">
        <v>56</v>
      </c>
      <c r="L96" s="2" t="str">
        <f>VLOOKUP(J96,Facts!$A$2:$B$10,2,FALSE)</f>
        <v>East</v>
      </c>
      <c r="M96" s="2" t="str">
        <f>HLOOKUP(J96,Facts!$D$13:$L$14,2,FALSE)</f>
        <v>East</v>
      </c>
      <c r="N96" s="2" t="str">
        <f>_xlfn.XLOOKUP(L96,Facts!$B$2:$B$10,Facts!$A$2:$A$10,FALSE)</f>
        <v>West Bengal</v>
      </c>
      <c r="O96" s="100" t="str">
        <f t="shared" si="6"/>
        <v>Aanya Sharma</v>
      </c>
      <c r="P96" s="100" t="str" cm="1">
        <f t="array" ref="P96:Q96">_xlfn.TEXTSPLIT(O96," ")</f>
        <v>Aanya</v>
      </c>
      <c r="Q96" s="100" t="str">
        <v>Sharma</v>
      </c>
      <c r="R96" s="100"/>
      <c r="S96" s="100" t="str">
        <f>CONCATENATE(A96,"_",P96,".pdf")</f>
        <v>PID0095_Aanya.pdf</v>
      </c>
      <c r="T96" s="17" t="str">
        <f>IF(AND(I96&lt;5,'Billing Details'!F96&gt;10000),"High Priority","Regular Followup")</f>
        <v>Regular Followup</v>
      </c>
      <c r="U96" s="17" t="str">
        <f>IF(AND(T96="High Priority",'Patient Health Records'!W96="Yes",'Patient Health Records'!X96 = "Critical"),"Needs Attention",IF(AND('Patient Health Records'!X96 &lt;&gt; "Critical", 'Patient Health Records'!W96 = "Yes"),"Monitor Later",IF(AND('Patient Health Records'!X96 ="Critical", 'Patient Health Records'!W96 = "No"), "Ask for Readmission","No Action")))</f>
        <v>No Action</v>
      </c>
      <c r="V96" s="17" t="str" cm="1">
        <f t="array" ref="V96">_xlfn.IFS(AND(T96="High Priority",'Patient Health Records'!W96="Yes",'Patient Health Records'!X96 = "Critical"),"Needs Attention", AND('Patient Health Records'!X96 &lt;&gt; "Critical", 'Patient Health Records'!W96 = "Yes"),"Monitor Later", AND('Patient Health Records'!X96 ="Critical", 'Patient Health Records'!W96 = "No"), "Ask for Readmission", TRUE, "No Action")</f>
        <v>No Action</v>
      </c>
      <c r="W96" s="17"/>
      <c r="X96" s="100"/>
      <c r="Y96" s="100"/>
      <c r="Z96" s="100"/>
      <c r="AA96" s="100"/>
      <c r="AB96" s="100"/>
    </row>
    <row r="97" spans="1:28" ht="15.75" customHeight="1">
      <c r="A97" s="2" t="s">
        <v>238</v>
      </c>
      <c r="B97" s="2" t="s">
        <v>239</v>
      </c>
      <c r="C97" s="2" t="s">
        <v>25</v>
      </c>
      <c r="D97" s="26" t="s">
        <v>91</v>
      </c>
      <c r="E97" s="28">
        <f>DATEVALUE(D97)</f>
        <v>25203</v>
      </c>
      <c r="F97" s="29">
        <f t="shared" si="4"/>
        <v>1968</v>
      </c>
      <c r="G97" s="29">
        <f t="shared" si="5"/>
        <v>57</v>
      </c>
      <c r="H97" s="29" t="str" cm="1">
        <f t="array" ref="H97">_xlfn.IFS(
  AND(G97&gt;=21, G97&lt;=30), "Young Adult",
  AND(G97&gt;=31, G97&lt;=45), "Adult",
  AND(G97&gt;=46, G97&lt;=60), "Middle-aged",
  AND(G97&gt;=61, G97&lt;=75), "Senior",
  AND(G97&gt;=76, G97&lt;=87), "Elderly",
  TRUE, "Out of Range"
)</f>
        <v>Middle-aged</v>
      </c>
      <c r="I97" s="3">
        <v>5</v>
      </c>
      <c r="J97" s="2" t="s">
        <v>80</v>
      </c>
      <c r="K97" s="2" t="s">
        <v>34</v>
      </c>
      <c r="L97" s="2" t="str">
        <f>VLOOKUP(J97,Facts!$A$2:$B$10,2,FALSE)</f>
        <v>West</v>
      </c>
      <c r="M97" s="2" t="str">
        <f>HLOOKUP(J97,Facts!$D$13:$L$14,2,FALSE)</f>
        <v>West</v>
      </c>
      <c r="N97" s="2" t="str">
        <f>_xlfn.XLOOKUP(L97,Facts!$B$2:$B$10,Facts!$A$2:$A$10,FALSE)</f>
        <v>Maharashtra</v>
      </c>
      <c r="O97" s="100" t="str">
        <f t="shared" si="6"/>
        <v>Riya Singh Mehta</v>
      </c>
      <c r="P97" s="100" t="str" cm="1">
        <f t="array" ref="P97:R97">_xlfn.TEXTSPLIT(O97," ")</f>
        <v>Riya</v>
      </c>
      <c r="Q97" s="100" t="str">
        <v>Singh</v>
      </c>
      <c r="R97" s="100" t="str">
        <v>Mehta</v>
      </c>
      <c r="S97" s="100" t="str">
        <f>CONCATENATE(A97,"_",P97,".pdf")</f>
        <v>PID0096_Riya.pdf</v>
      </c>
      <c r="T97" s="17" t="str">
        <f>IF(AND(I97&lt;5,'Billing Details'!F97&gt;10000),"High Priority","Regular Followup")</f>
        <v>Regular Followup</v>
      </c>
      <c r="U97" s="17" t="str">
        <f>IF(AND(T97="High Priority",'Patient Health Records'!W97="Yes",'Patient Health Records'!X97 = "Critical"),"Needs Attention",IF(AND('Patient Health Records'!X97 &lt;&gt; "Critical", 'Patient Health Records'!W97 = "Yes"),"Monitor Later",IF(AND('Patient Health Records'!X97 ="Critical", 'Patient Health Records'!W97 = "No"), "Ask for Readmission","No Action")))</f>
        <v>Monitor Later</v>
      </c>
      <c r="V97" s="17" t="str" cm="1">
        <f t="array" ref="V97">_xlfn.IFS(AND(T97="High Priority",'Patient Health Records'!W97="Yes",'Patient Health Records'!X97 = "Critical"),"Needs Attention", AND('Patient Health Records'!X97 &lt;&gt; "Critical", 'Patient Health Records'!W97 = "Yes"),"Monitor Later", AND('Patient Health Records'!X97 ="Critical", 'Patient Health Records'!W97 = "No"), "Ask for Readmission", TRUE, "No Action")</f>
        <v>Monitor Later</v>
      </c>
      <c r="W97" s="17"/>
      <c r="X97" s="100"/>
      <c r="Y97" s="100"/>
      <c r="Z97" s="100"/>
      <c r="AA97" s="100"/>
      <c r="AB97" s="100"/>
    </row>
    <row r="98" spans="1:28" ht="15.75" customHeight="1">
      <c r="A98" s="2" t="s">
        <v>240</v>
      </c>
      <c r="B98" s="2" t="s">
        <v>241</v>
      </c>
      <c r="C98" s="2" t="s">
        <v>25</v>
      </c>
      <c r="D98" s="26" t="s">
        <v>175</v>
      </c>
      <c r="E98" s="28">
        <f>DATEVALUE(D98)</f>
        <v>30682</v>
      </c>
      <c r="F98" s="29">
        <f t="shared" si="4"/>
        <v>1984</v>
      </c>
      <c r="G98" s="29">
        <f t="shared" si="5"/>
        <v>41</v>
      </c>
      <c r="H98" s="29" t="str" cm="1">
        <f t="array" ref="H98">_xlfn.IFS(
  AND(G98&gt;=21, G98&lt;=30), "Young Adult",
  AND(G98&gt;=31, G98&lt;=45), "Adult",
  AND(G98&gt;=46, G98&lt;=60), "Middle-aged",
  AND(G98&gt;=61, G98&lt;=75), "Senior",
  AND(G98&gt;=76, G98&lt;=87), "Elderly",
  TRUE, "Out of Range"
)</f>
        <v>Adult</v>
      </c>
      <c r="I98" s="3">
        <v>40</v>
      </c>
      <c r="J98" s="2" t="s">
        <v>27</v>
      </c>
      <c r="K98" s="2" t="s">
        <v>28</v>
      </c>
      <c r="L98" s="2" t="str">
        <f>VLOOKUP(J98,Facts!$A$2:$B$10,2,FALSE)</f>
        <v>South</v>
      </c>
      <c r="M98" s="2" t="str">
        <f>HLOOKUP(J98,Facts!$D$13:$L$14,2,FALSE)</f>
        <v>South</v>
      </c>
      <c r="N98" s="2" t="str">
        <f>_xlfn.XLOOKUP(L98,Facts!$B$2:$B$10,Facts!$A$2:$A$10,FALSE)</f>
        <v>Tamil Nadu</v>
      </c>
      <c r="O98" s="100" t="str">
        <f t="shared" si="6"/>
        <v>Aanya Patel</v>
      </c>
      <c r="P98" s="100" t="str" cm="1">
        <f t="array" ref="P98:Q98">_xlfn.TEXTSPLIT(O98," ")</f>
        <v>Aanya</v>
      </c>
      <c r="Q98" s="100" t="str">
        <v>Patel</v>
      </c>
      <c r="R98" s="100"/>
      <c r="S98" s="100" t="str">
        <f>CONCATENATE(A98,"_",P98,".pdf")</f>
        <v>PID0097_Aanya.pdf</v>
      </c>
      <c r="T98" s="17" t="str">
        <f>IF(AND(I98&lt;5,'Billing Details'!F98&gt;10000),"High Priority","Regular Followup")</f>
        <v>Regular Followup</v>
      </c>
      <c r="U98" s="17" t="str">
        <f>IF(AND(T98="High Priority",'Patient Health Records'!W98="Yes",'Patient Health Records'!X98 = "Critical"),"Needs Attention",IF(AND('Patient Health Records'!X98 &lt;&gt; "Critical", 'Patient Health Records'!W98 = "Yes"),"Monitor Later",IF(AND('Patient Health Records'!X98 ="Critical", 'Patient Health Records'!W98 = "No"), "Ask for Readmission","No Action")))</f>
        <v>Ask for Readmission</v>
      </c>
      <c r="V98" s="17" t="str" cm="1">
        <f t="array" ref="V98">_xlfn.IFS(AND(T98="High Priority",'Patient Health Records'!W98="Yes",'Patient Health Records'!X98 = "Critical"),"Needs Attention", AND('Patient Health Records'!X98 &lt;&gt; "Critical", 'Patient Health Records'!W98 = "Yes"),"Monitor Later", AND('Patient Health Records'!X98 ="Critical", 'Patient Health Records'!W98 = "No"), "Ask for Readmission", TRUE, "No Action")</f>
        <v>Ask for Readmission</v>
      </c>
      <c r="W98" s="17"/>
      <c r="X98" s="100"/>
      <c r="Y98" s="100"/>
      <c r="Z98" s="100"/>
      <c r="AA98" s="100"/>
      <c r="AB98" s="100"/>
    </row>
    <row r="99" spans="1:28" ht="15.75" customHeight="1">
      <c r="A99" s="2" t="s">
        <v>242</v>
      </c>
      <c r="B99" s="2" t="s">
        <v>206</v>
      </c>
      <c r="C99" s="2" t="s">
        <v>25</v>
      </c>
      <c r="D99" s="26" t="s">
        <v>85</v>
      </c>
      <c r="E99" s="28">
        <f>DATEVALUE(D99)</f>
        <v>25203</v>
      </c>
      <c r="F99" s="29">
        <f t="shared" si="4"/>
        <v>1968</v>
      </c>
      <c r="G99" s="29">
        <f t="shared" si="5"/>
        <v>57</v>
      </c>
      <c r="H99" s="29" t="str" cm="1">
        <f t="array" ref="H99">_xlfn.IFS(
  AND(G99&gt;=21, G99&lt;=30), "Young Adult",
  AND(G99&gt;=31, G99&lt;=45), "Adult",
  AND(G99&gt;=46, G99&lt;=60), "Middle-aged",
  AND(G99&gt;=61, G99&lt;=75), "Senior",
  AND(G99&gt;=76, G99&lt;=87), "Elderly",
  TRUE, "Out of Range"
)</f>
        <v>Middle-aged</v>
      </c>
      <c r="I99" s="3">
        <v>9</v>
      </c>
      <c r="J99" s="2" t="s">
        <v>27</v>
      </c>
      <c r="K99" s="2" t="s">
        <v>28</v>
      </c>
      <c r="L99" s="2" t="str">
        <f>VLOOKUP(J99,Facts!$A$2:$B$10,2,FALSE)</f>
        <v>South</v>
      </c>
      <c r="M99" s="2" t="str">
        <f>HLOOKUP(J99,Facts!$D$13:$L$14,2,FALSE)</f>
        <v>South</v>
      </c>
      <c r="N99" s="2" t="str">
        <f>_xlfn.XLOOKUP(L99,Facts!$B$2:$B$10,Facts!$A$2:$A$10,FALSE)</f>
        <v>Tamil Nadu</v>
      </c>
      <c r="O99" s="100" t="str">
        <f t="shared" si="6"/>
        <v>Shreya Mehta</v>
      </c>
      <c r="P99" s="100" t="str" cm="1">
        <f t="array" ref="P99:Q99">_xlfn.TEXTSPLIT(O99," ")</f>
        <v>Shreya</v>
      </c>
      <c r="Q99" s="100" t="str">
        <v>Mehta</v>
      </c>
      <c r="R99" s="100"/>
      <c r="S99" s="100" t="str">
        <f>CONCATENATE(A99,"_",P99,".pdf")</f>
        <v>PID0098_Shreya.pdf</v>
      </c>
      <c r="T99" s="17" t="str">
        <f>IF(AND(I99&lt;5,'Billing Details'!F99&gt;10000),"High Priority","Regular Followup")</f>
        <v>Regular Followup</v>
      </c>
      <c r="U99" s="17" t="str">
        <f>IF(AND(T99="High Priority",'Patient Health Records'!W99="Yes",'Patient Health Records'!X99 = "Critical"),"Needs Attention",IF(AND('Patient Health Records'!X99 &lt;&gt; "Critical", 'Patient Health Records'!W99 = "Yes"),"Monitor Later",IF(AND('Patient Health Records'!X99 ="Critical", 'Patient Health Records'!W99 = "No"), "Ask for Readmission","No Action")))</f>
        <v>No Action</v>
      </c>
      <c r="V99" s="17" t="str" cm="1">
        <f t="array" ref="V99">_xlfn.IFS(AND(T99="High Priority",'Patient Health Records'!W99="Yes",'Patient Health Records'!X99 = "Critical"),"Needs Attention", AND('Patient Health Records'!X99 &lt;&gt; "Critical", 'Patient Health Records'!W99 = "Yes"),"Monitor Later", AND('Patient Health Records'!X99 ="Critical", 'Patient Health Records'!W99 = "No"), "Ask for Readmission", TRUE, "No Action")</f>
        <v>No Action</v>
      </c>
      <c r="W99" s="17"/>
      <c r="X99" s="100"/>
      <c r="Y99" s="100"/>
      <c r="Z99" s="100"/>
      <c r="AA99" s="100"/>
      <c r="AB99" s="100"/>
    </row>
    <row r="100" spans="1:28" ht="15.75" customHeight="1">
      <c r="A100" s="2" t="s">
        <v>243</v>
      </c>
      <c r="B100" s="2" t="s">
        <v>244</v>
      </c>
      <c r="C100" s="2" t="s">
        <v>42</v>
      </c>
      <c r="D100" s="26" t="s">
        <v>46</v>
      </c>
      <c r="E100" s="28">
        <f>DATEVALUE(D100)</f>
        <v>32508</v>
      </c>
      <c r="F100" s="29">
        <f t="shared" si="4"/>
        <v>1988</v>
      </c>
      <c r="G100" s="29">
        <f t="shared" si="5"/>
        <v>37</v>
      </c>
      <c r="H100" s="29" t="str" cm="1">
        <f t="array" ref="H100">_xlfn.IFS(
  AND(G100&gt;=21, G100&lt;=30), "Young Adult",
  AND(G100&gt;=31, G100&lt;=45), "Adult",
  AND(G100&gt;=46, G100&lt;=60), "Middle-aged",
  AND(G100&gt;=61, G100&lt;=75), "Senior",
  AND(G100&gt;=76, G100&lt;=87), "Elderly",
  TRUE, "Out of Range"
)</f>
        <v>Adult</v>
      </c>
      <c r="I100" s="3">
        <v>15</v>
      </c>
      <c r="J100" s="2" t="s">
        <v>38</v>
      </c>
      <c r="K100" s="2" t="s">
        <v>28</v>
      </c>
      <c r="L100" s="2" t="str">
        <f>VLOOKUP(J100,Facts!$A$2:$B$10,2,FALSE)</f>
        <v>North</v>
      </c>
      <c r="M100" s="2" t="str">
        <f>HLOOKUP(J100,Facts!$D$13:$L$14,2,FALSE)</f>
        <v>North</v>
      </c>
      <c r="N100" s="2" t="str">
        <f>_xlfn.XLOOKUP(L100,Facts!$B$2:$B$10,Facts!$A$2:$A$10,FALSE)</f>
        <v>Punjab</v>
      </c>
      <c r="O100" s="100" t="str">
        <f t="shared" si="6"/>
        <v>Aditya Gupta</v>
      </c>
      <c r="P100" s="100" t="str" cm="1">
        <f t="array" ref="P100:Q100">_xlfn.TEXTSPLIT(O100," ")</f>
        <v>Aditya</v>
      </c>
      <c r="Q100" s="100" t="str">
        <v>Gupta</v>
      </c>
      <c r="R100" s="100"/>
      <c r="S100" s="100" t="str">
        <f>CONCATENATE(A100,"_",P100,".pdf")</f>
        <v>PID0099_Aditya.pdf</v>
      </c>
      <c r="T100" s="17" t="str">
        <f>IF(AND(I100&lt;5,'Billing Details'!F100&gt;10000),"High Priority","Regular Followup")</f>
        <v>Regular Followup</v>
      </c>
      <c r="U100" s="17" t="str">
        <f>IF(AND(T100="High Priority",'Patient Health Records'!W100="Yes",'Patient Health Records'!X100 = "Critical"),"Needs Attention",IF(AND('Patient Health Records'!X100 &lt;&gt; "Critical", 'Patient Health Records'!W100 = "Yes"),"Monitor Later",IF(AND('Patient Health Records'!X100 ="Critical", 'Patient Health Records'!W100 = "No"), "Ask for Readmission","No Action")))</f>
        <v>No Action</v>
      </c>
      <c r="V100" s="17" t="str" cm="1">
        <f t="array" ref="V100">_xlfn.IFS(AND(T100="High Priority",'Patient Health Records'!W100="Yes",'Patient Health Records'!X100 = "Critical"),"Needs Attention", AND('Patient Health Records'!X100 &lt;&gt; "Critical", 'Patient Health Records'!W100 = "Yes"),"Monitor Later", AND('Patient Health Records'!X100 ="Critical", 'Patient Health Records'!W100 = "No"), "Ask for Readmission", TRUE, "No Action")</f>
        <v>No Action</v>
      </c>
      <c r="W100" s="17"/>
      <c r="X100" s="100"/>
      <c r="Y100" s="100"/>
      <c r="Z100" s="100"/>
      <c r="AA100" s="100"/>
      <c r="AB100" s="100"/>
    </row>
    <row r="101" spans="1:28" ht="15.75" customHeight="1">
      <c r="A101" s="2" t="s">
        <v>245</v>
      </c>
      <c r="B101" s="2" t="s">
        <v>246</v>
      </c>
      <c r="C101" s="2" t="s">
        <v>42</v>
      </c>
      <c r="D101" s="26" t="s">
        <v>46</v>
      </c>
      <c r="E101" s="28">
        <f>DATEVALUE(D101)</f>
        <v>32508</v>
      </c>
      <c r="F101" s="29">
        <f t="shared" si="4"/>
        <v>1988</v>
      </c>
      <c r="G101" s="29">
        <f t="shared" si="5"/>
        <v>37</v>
      </c>
      <c r="H101" s="29" t="str" cm="1">
        <f t="array" ref="H101">_xlfn.IFS(
  AND(G101&gt;=21, G101&lt;=30), "Young Adult",
  AND(G101&gt;=31, G101&lt;=45), "Adult",
  AND(G101&gt;=46, G101&lt;=60), "Middle-aged",
  AND(G101&gt;=61, G101&lt;=75), "Senior",
  AND(G101&gt;=76, G101&lt;=87), "Elderly",
  TRUE, "Out of Range"
)</f>
        <v>Adult</v>
      </c>
      <c r="I101" s="3">
        <v>20</v>
      </c>
      <c r="J101" s="2" t="s">
        <v>33</v>
      </c>
      <c r="K101" s="2" t="s">
        <v>39</v>
      </c>
      <c r="L101" s="2" t="str">
        <f>VLOOKUP(J101,Facts!$A$2:$B$10,2,FALSE)</f>
        <v>West</v>
      </c>
      <c r="M101" s="2" t="str">
        <f>HLOOKUP(J101,Facts!$D$13:$L$14,2,FALSE)</f>
        <v>West</v>
      </c>
      <c r="N101" s="2" t="str">
        <f>_xlfn.XLOOKUP(L101,Facts!$B$2:$B$10,Facts!$A$2:$A$10,FALSE)</f>
        <v>Maharashtra</v>
      </c>
      <c r="O101" s="100" t="str">
        <f t="shared" si="6"/>
        <v>Aarav Raj Gupta</v>
      </c>
      <c r="P101" s="100" t="str" cm="1">
        <f t="array" ref="P101:R101">_xlfn.TEXTSPLIT(O101," ")</f>
        <v>Aarav</v>
      </c>
      <c r="Q101" s="100" t="str">
        <v>Raj</v>
      </c>
      <c r="R101" s="100" t="str">
        <v>Gupta</v>
      </c>
      <c r="S101" s="100" t="str">
        <f>CONCATENATE(A101,"_",P101,".pdf")</f>
        <v>PID0100_Aarav.pdf</v>
      </c>
      <c r="T101" s="17" t="str">
        <f>IF(AND(I101&lt;5,'Billing Details'!F101&gt;10000),"High Priority","Regular Followup")</f>
        <v>Regular Followup</v>
      </c>
      <c r="U101" s="17" t="str">
        <f>IF(AND(T101="High Priority",'Patient Health Records'!W101="Yes",'Patient Health Records'!X101 = "Critical"),"Needs Attention",IF(AND('Patient Health Records'!X101 &lt;&gt; "Critical", 'Patient Health Records'!W101 = "Yes"),"Monitor Later",IF(AND('Patient Health Records'!X101 ="Critical", 'Patient Health Records'!W101 = "No"), "Ask for Readmission","No Action")))</f>
        <v>No Action</v>
      </c>
      <c r="V101" s="17" t="str" cm="1">
        <f t="array" ref="V101">_xlfn.IFS(AND(T101="High Priority",'Patient Health Records'!W101="Yes",'Patient Health Records'!X101 = "Critical"),"Needs Attention", AND('Patient Health Records'!X101 &lt;&gt; "Critical", 'Patient Health Records'!W101 = "Yes"),"Monitor Later", AND('Patient Health Records'!X101 ="Critical", 'Patient Health Records'!W101 = "No"), "Ask for Readmission", TRUE, "No Action")</f>
        <v>No Action</v>
      </c>
      <c r="W101" s="17"/>
      <c r="X101" s="100"/>
      <c r="Y101" s="100"/>
      <c r="Z101" s="100"/>
      <c r="AA101" s="100"/>
      <c r="AB101" s="100"/>
    </row>
    <row r="102" spans="1:28" ht="15.75" customHeight="1">
      <c r="A102" s="2" t="s">
        <v>247</v>
      </c>
      <c r="B102" s="2" t="s">
        <v>248</v>
      </c>
      <c r="C102" s="2" t="s">
        <v>42</v>
      </c>
      <c r="D102" s="26" t="s">
        <v>37</v>
      </c>
      <c r="E102" s="28">
        <f>DATEVALUE(D102)</f>
        <v>34334</v>
      </c>
      <c r="F102" s="29">
        <f t="shared" si="4"/>
        <v>1993</v>
      </c>
      <c r="G102" s="29">
        <f t="shared" si="5"/>
        <v>32</v>
      </c>
      <c r="H102" s="29" t="str" cm="1">
        <f t="array" ref="H102">_xlfn.IFS(
  AND(G102&gt;=21, G102&lt;=30), "Young Adult",
  AND(G102&gt;=31, G102&lt;=45), "Adult",
  AND(G102&gt;=46, G102&lt;=60), "Middle-aged",
  AND(G102&gt;=61, G102&lt;=75), "Senior",
  AND(G102&gt;=76, G102&lt;=87), "Elderly",
  TRUE, "Out of Range"
)</f>
        <v>Adult</v>
      </c>
      <c r="I102" s="3">
        <v>25</v>
      </c>
      <c r="J102" s="2" t="s">
        <v>33</v>
      </c>
      <c r="K102" s="2" t="s">
        <v>34</v>
      </c>
      <c r="L102" s="2" t="str">
        <f>VLOOKUP(J102,Facts!$A$2:$B$10,2,FALSE)</f>
        <v>West</v>
      </c>
      <c r="M102" s="2" t="str">
        <f>HLOOKUP(J102,Facts!$D$13:$L$14,2,FALSE)</f>
        <v>West</v>
      </c>
      <c r="N102" s="2" t="str">
        <f>_xlfn.XLOOKUP(L102,Facts!$B$2:$B$10,Facts!$A$2:$A$10,FALSE)</f>
        <v>Maharashtra</v>
      </c>
      <c r="O102" s="100" t="str">
        <f t="shared" si="6"/>
        <v>Aarav Patel</v>
      </c>
      <c r="P102" s="100" t="str" cm="1">
        <f t="array" ref="P102:Q102">_xlfn.TEXTSPLIT(O102," ")</f>
        <v>Aarav</v>
      </c>
      <c r="Q102" s="100" t="str">
        <v>Patel</v>
      </c>
      <c r="R102" s="100"/>
      <c r="S102" s="100" t="str">
        <f>CONCATENATE(A102,"_",P102,".pdf")</f>
        <v>PID0101_Aarav.pdf</v>
      </c>
      <c r="T102" s="17" t="str">
        <f>IF(AND(I102&lt;5,'Billing Details'!F102&gt;10000),"High Priority","Regular Followup")</f>
        <v>Regular Followup</v>
      </c>
      <c r="U102" s="17" t="str">
        <f>IF(AND(T102="High Priority",'Patient Health Records'!W102="Yes",'Patient Health Records'!X102 = "Critical"),"Needs Attention",IF(AND('Patient Health Records'!X102 &lt;&gt; "Critical", 'Patient Health Records'!W102 = "Yes"),"Monitor Later",IF(AND('Patient Health Records'!X102 ="Critical", 'Patient Health Records'!W102 = "No"), "Ask for Readmission","No Action")))</f>
        <v>Ask for Readmission</v>
      </c>
      <c r="V102" s="17" t="str" cm="1">
        <f t="array" ref="V102">_xlfn.IFS(AND(T102="High Priority",'Patient Health Records'!W102="Yes",'Patient Health Records'!X102 = "Critical"),"Needs Attention", AND('Patient Health Records'!X102 &lt;&gt; "Critical", 'Patient Health Records'!W102 = "Yes"),"Monitor Later", AND('Patient Health Records'!X102 ="Critical", 'Patient Health Records'!W102 = "No"), "Ask for Readmission", TRUE, "No Action")</f>
        <v>Ask for Readmission</v>
      </c>
      <c r="W102" s="17"/>
      <c r="X102" s="100"/>
      <c r="Y102" s="100"/>
      <c r="Z102" s="100"/>
      <c r="AA102" s="100"/>
      <c r="AB102" s="100"/>
    </row>
    <row r="103" spans="1:28" ht="15.75" customHeight="1">
      <c r="A103" s="2" t="s">
        <v>249</v>
      </c>
      <c r="B103" s="2" t="s">
        <v>250</v>
      </c>
      <c r="C103" s="2" t="s">
        <v>25</v>
      </c>
      <c r="D103" s="26" t="s">
        <v>37</v>
      </c>
      <c r="E103" s="28">
        <f>DATEVALUE(D103)</f>
        <v>34334</v>
      </c>
      <c r="F103" s="29">
        <f t="shared" si="4"/>
        <v>1993</v>
      </c>
      <c r="G103" s="29">
        <f t="shared" si="5"/>
        <v>32</v>
      </c>
      <c r="H103" s="29" t="str" cm="1">
        <f t="array" ref="H103">_xlfn.IFS(
  AND(G103&gt;=21, G103&lt;=30), "Young Adult",
  AND(G103&gt;=31, G103&lt;=45), "Adult",
  AND(G103&gt;=46, G103&lt;=60), "Middle-aged",
  AND(G103&gt;=61, G103&lt;=75), "Senior",
  AND(G103&gt;=76, G103&lt;=87), "Elderly",
  TRUE, "Out of Range"
)</f>
        <v>Adult</v>
      </c>
      <c r="I103" s="3">
        <v>7</v>
      </c>
      <c r="J103" s="2" t="s">
        <v>80</v>
      </c>
      <c r="K103" s="2" t="s">
        <v>39</v>
      </c>
      <c r="L103" s="2" t="str">
        <f>VLOOKUP(J103,Facts!$A$2:$B$10,2,FALSE)</f>
        <v>West</v>
      </c>
      <c r="M103" s="2" t="str">
        <f>HLOOKUP(J103,Facts!$D$13:$L$14,2,FALSE)</f>
        <v>West</v>
      </c>
      <c r="N103" s="2" t="str">
        <f>_xlfn.XLOOKUP(L103,Facts!$B$2:$B$10,Facts!$A$2:$A$10,FALSE)</f>
        <v>Maharashtra</v>
      </c>
      <c r="O103" s="100" t="str">
        <f t="shared" si="6"/>
        <v>Diya Patel</v>
      </c>
      <c r="P103" s="100" t="str" cm="1">
        <f t="array" ref="P103:Q103">_xlfn.TEXTSPLIT(O103," ")</f>
        <v>Diya</v>
      </c>
      <c r="Q103" s="100" t="str">
        <v>Patel</v>
      </c>
      <c r="R103" s="100"/>
      <c r="S103" s="100" t="str">
        <f>CONCATENATE(A103,"_",P103,".pdf")</f>
        <v>PID0102_Diya.pdf</v>
      </c>
      <c r="T103" s="17" t="str">
        <f>IF(AND(I103&lt;5,'Billing Details'!F103&gt;10000),"High Priority","Regular Followup")</f>
        <v>Regular Followup</v>
      </c>
      <c r="U103" s="17" t="str">
        <f>IF(AND(T103="High Priority",'Patient Health Records'!W103="Yes",'Patient Health Records'!X103 = "Critical"),"Needs Attention",IF(AND('Patient Health Records'!X103 &lt;&gt; "Critical", 'Patient Health Records'!W103 = "Yes"),"Monitor Later",IF(AND('Patient Health Records'!X103 ="Critical", 'Patient Health Records'!W103 = "No"), "Ask for Readmission","No Action")))</f>
        <v>Ask for Readmission</v>
      </c>
      <c r="V103" s="17" t="str" cm="1">
        <f t="array" ref="V103">_xlfn.IFS(AND(T103="High Priority",'Patient Health Records'!W103="Yes",'Patient Health Records'!X103 = "Critical"),"Needs Attention", AND('Patient Health Records'!X103 &lt;&gt; "Critical", 'Patient Health Records'!W103 = "Yes"),"Monitor Later", AND('Patient Health Records'!X103 ="Critical", 'Patient Health Records'!W103 = "No"), "Ask for Readmission", TRUE, "No Action")</f>
        <v>Ask for Readmission</v>
      </c>
      <c r="W103" s="17"/>
      <c r="X103" s="100"/>
      <c r="Y103" s="100"/>
      <c r="Z103" s="100"/>
      <c r="AA103" s="100"/>
      <c r="AB103" s="100"/>
    </row>
    <row r="104" spans="1:28" ht="15.75" customHeight="1">
      <c r="A104" s="2" t="s">
        <v>251</v>
      </c>
      <c r="B104" s="2" t="s">
        <v>181</v>
      </c>
      <c r="C104" s="2" t="s">
        <v>25</v>
      </c>
      <c r="D104" s="26" t="s">
        <v>32</v>
      </c>
      <c r="E104" s="28">
        <f>DATEVALUE(D104)</f>
        <v>19724</v>
      </c>
      <c r="F104" s="29">
        <f t="shared" si="4"/>
        <v>1953</v>
      </c>
      <c r="G104" s="29">
        <f t="shared" si="5"/>
        <v>72</v>
      </c>
      <c r="H104" s="29" t="str" cm="1">
        <f t="array" ref="H104">_xlfn.IFS(
  AND(G104&gt;=21, G104&lt;=30), "Young Adult",
  AND(G104&gt;=31, G104&lt;=45), "Adult",
  AND(G104&gt;=46, G104&lt;=60), "Middle-aged",
  AND(G104&gt;=61, G104&lt;=75), "Senior",
  AND(G104&gt;=76, G104&lt;=87), "Elderly",
  TRUE, "Out of Range"
)</f>
        <v>Senior</v>
      </c>
      <c r="I104" s="3">
        <v>5</v>
      </c>
      <c r="J104" s="2" t="s">
        <v>43</v>
      </c>
      <c r="K104" s="2" t="s">
        <v>34</v>
      </c>
      <c r="L104" s="2" t="str">
        <f>VLOOKUP(J104,Facts!$A$2:$B$10,2,FALSE)</f>
        <v>South</v>
      </c>
      <c r="M104" s="2" t="str">
        <f>HLOOKUP(J104,Facts!$D$13:$L$14,2,FALSE)</f>
        <v>South</v>
      </c>
      <c r="N104" s="2" t="str">
        <f>_xlfn.XLOOKUP(L104,Facts!$B$2:$B$10,Facts!$A$2:$A$10,FALSE)</f>
        <v>Tamil Nadu</v>
      </c>
      <c r="O104" s="100" t="str">
        <f t="shared" si="6"/>
        <v>Isha Mehta</v>
      </c>
      <c r="P104" s="100" t="str" cm="1">
        <f t="array" ref="P104:Q104">_xlfn.TEXTSPLIT(O104," ")</f>
        <v>Isha</v>
      </c>
      <c r="Q104" s="100" t="str">
        <v>Mehta</v>
      </c>
      <c r="R104" s="100"/>
      <c r="S104" s="100" t="str">
        <f>CONCATENATE(A104,"_",P104,".pdf")</f>
        <v>PID0103_Isha.pdf</v>
      </c>
      <c r="T104" s="17" t="str">
        <f>IF(AND(I104&lt;5,'Billing Details'!F104&gt;10000),"High Priority","Regular Followup")</f>
        <v>Regular Followup</v>
      </c>
      <c r="U104" s="17" t="str">
        <f>IF(AND(T104="High Priority",'Patient Health Records'!W104="Yes",'Patient Health Records'!X104 = "Critical"),"Needs Attention",IF(AND('Patient Health Records'!X104 &lt;&gt; "Critical", 'Patient Health Records'!W104 = "Yes"),"Monitor Later",IF(AND('Patient Health Records'!X104 ="Critical", 'Patient Health Records'!W104 = "No"), "Ask for Readmission","No Action")))</f>
        <v>No Action</v>
      </c>
      <c r="V104" s="17" t="str" cm="1">
        <f t="array" ref="V104">_xlfn.IFS(AND(T104="High Priority",'Patient Health Records'!W104="Yes",'Patient Health Records'!X104 = "Critical"),"Needs Attention", AND('Patient Health Records'!X104 &lt;&gt; "Critical", 'Patient Health Records'!W104 = "Yes"),"Monitor Later", AND('Patient Health Records'!X104 ="Critical", 'Patient Health Records'!W104 = "No"), "Ask for Readmission", TRUE, "No Action")</f>
        <v>No Action</v>
      </c>
      <c r="W104" s="17"/>
      <c r="X104" s="100"/>
      <c r="Y104" s="100"/>
      <c r="Z104" s="100"/>
      <c r="AA104" s="100"/>
      <c r="AB104" s="100"/>
    </row>
    <row r="105" spans="1:28" ht="15.75" customHeight="1">
      <c r="A105" s="2" t="s">
        <v>252</v>
      </c>
      <c r="B105" s="2" t="s">
        <v>221</v>
      </c>
      <c r="C105" s="2" t="s">
        <v>42</v>
      </c>
      <c r="D105" s="26" t="s">
        <v>147</v>
      </c>
      <c r="E105" s="28">
        <f>DATEVALUE(D105)</f>
        <v>31412</v>
      </c>
      <c r="F105" s="29">
        <f t="shared" si="4"/>
        <v>1985</v>
      </c>
      <c r="G105" s="29">
        <f t="shared" si="5"/>
        <v>40</v>
      </c>
      <c r="H105" s="29" t="str" cm="1">
        <f t="array" ref="H105">_xlfn.IFS(
  AND(G105&gt;=21, G105&lt;=30), "Young Adult",
  AND(G105&gt;=31, G105&lt;=45), "Adult",
  AND(G105&gt;=46, G105&lt;=60), "Middle-aged",
  AND(G105&gt;=61, G105&lt;=75), "Senior",
  AND(G105&gt;=76, G105&lt;=87), "Elderly",
  TRUE, "Out of Range"
)</f>
        <v>Adult</v>
      </c>
      <c r="I105" s="3">
        <v>12</v>
      </c>
      <c r="J105" s="2" t="s">
        <v>64</v>
      </c>
      <c r="K105" s="2" t="s">
        <v>28</v>
      </c>
      <c r="L105" s="2" t="str">
        <f>VLOOKUP(J105,Facts!$A$2:$B$10,2,FALSE)</f>
        <v>East</v>
      </c>
      <c r="M105" s="2" t="str">
        <f>HLOOKUP(J105,Facts!$D$13:$L$14,2,FALSE)</f>
        <v>East</v>
      </c>
      <c r="N105" s="2" t="str">
        <f>_xlfn.XLOOKUP(L105,Facts!$B$2:$B$10,Facts!$A$2:$A$10,FALSE)</f>
        <v>West Bengal</v>
      </c>
      <c r="O105" s="100" t="str">
        <f t="shared" si="6"/>
        <v>Sai Mehta</v>
      </c>
      <c r="P105" s="100" t="str" cm="1">
        <f t="array" ref="P105:Q105">_xlfn.TEXTSPLIT(O105," ")</f>
        <v>Sai</v>
      </c>
      <c r="Q105" s="100" t="str">
        <v>Mehta</v>
      </c>
      <c r="R105" s="100"/>
      <c r="S105" s="100" t="str">
        <f>CONCATENATE(A105,"_",P105,".pdf")</f>
        <v>PID0104_Sai.pdf</v>
      </c>
      <c r="T105" s="17" t="str">
        <f>IF(AND(I105&lt;5,'Billing Details'!F105&gt;10000),"High Priority","Regular Followup")</f>
        <v>Regular Followup</v>
      </c>
      <c r="U105" s="17" t="str">
        <f>IF(AND(T105="High Priority",'Patient Health Records'!W105="Yes",'Patient Health Records'!X105 = "Critical"),"Needs Attention",IF(AND('Patient Health Records'!X105 &lt;&gt; "Critical", 'Patient Health Records'!W105 = "Yes"),"Monitor Later",IF(AND('Patient Health Records'!X105 ="Critical", 'Patient Health Records'!W105 = "No"), "Ask for Readmission","No Action")))</f>
        <v>No Action</v>
      </c>
      <c r="V105" s="17" t="str" cm="1">
        <f t="array" ref="V105">_xlfn.IFS(AND(T105="High Priority",'Patient Health Records'!W105="Yes",'Patient Health Records'!X105 = "Critical"),"Needs Attention", AND('Patient Health Records'!X105 &lt;&gt; "Critical", 'Patient Health Records'!W105 = "Yes"),"Monitor Later", AND('Patient Health Records'!X105 ="Critical", 'Patient Health Records'!W105 = "No"), "Ask for Readmission", TRUE, "No Action")</f>
        <v>No Action</v>
      </c>
      <c r="W105" s="17"/>
      <c r="X105" s="100"/>
      <c r="Y105" s="100"/>
      <c r="Z105" s="100"/>
      <c r="AA105" s="100"/>
      <c r="AB105" s="100"/>
    </row>
    <row r="106" spans="1:28" ht="15.75" customHeight="1">
      <c r="A106" s="2" t="s">
        <v>253</v>
      </c>
      <c r="B106" s="2" t="s">
        <v>254</v>
      </c>
      <c r="C106" s="2" t="s">
        <v>25</v>
      </c>
      <c r="D106" s="26" t="s">
        <v>68</v>
      </c>
      <c r="E106" s="28">
        <f>DATEVALUE(D106)</f>
        <v>23377</v>
      </c>
      <c r="F106" s="29">
        <f t="shared" si="4"/>
        <v>1964</v>
      </c>
      <c r="G106" s="29">
        <f t="shared" si="5"/>
        <v>61</v>
      </c>
      <c r="H106" s="29" t="str" cm="1">
        <f t="array" ref="H106">_xlfn.IFS(
  AND(G106&gt;=21, G106&lt;=30), "Young Adult",
  AND(G106&gt;=31, G106&lt;=45), "Adult",
  AND(G106&gt;=46, G106&lt;=60), "Middle-aged",
  AND(G106&gt;=61, G106&lt;=75), "Senior",
  AND(G106&gt;=76, G106&lt;=87), "Elderly",
  TRUE, "Out of Range"
)</f>
        <v>Senior</v>
      </c>
      <c r="I106" s="3">
        <v>7</v>
      </c>
      <c r="J106" s="2" t="s">
        <v>80</v>
      </c>
      <c r="K106" s="2" t="s">
        <v>28</v>
      </c>
      <c r="L106" s="2" t="str">
        <f>VLOOKUP(J106,Facts!$A$2:$B$10,2,FALSE)</f>
        <v>West</v>
      </c>
      <c r="M106" s="2" t="str">
        <f>HLOOKUP(J106,Facts!$D$13:$L$14,2,FALSE)</f>
        <v>West</v>
      </c>
      <c r="N106" s="2" t="str">
        <f>_xlfn.XLOOKUP(L106,Facts!$B$2:$B$10,Facts!$A$2:$A$10,FALSE)</f>
        <v>Maharashtra</v>
      </c>
      <c r="O106" s="100" t="str">
        <f t="shared" si="6"/>
        <v>Diya Gupta</v>
      </c>
      <c r="P106" s="100" t="str" cm="1">
        <f t="array" ref="P106:Q106">_xlfn.TEXTSPLIT(O106," ")</f>
        <v>Diya</v>
      </c>
      <c r="Q106" s="100" t="str">
        <v>Gupta</v>
      </c>
      <c r="R106" s="100"/>
      <c r="S106" s="100" t="str">
        <f>CONCATENATE(A106,"_",P106,".pdf")</f>
        <v>PID0105_Diya.pdf</v>
      </c>
      <c r="T106" s="17" t="str">
        <f>IF(AND(I106&lt;5,'Billing Details'!F106&gt;10000),"High Priority","Regular Followup")</f>
        <v>Regular Followup</v>
      </c>
      <c r="U106" s="17" t="str">
        <f>IF(AND(T106="High Priority",'Patient Health Records'!W106="Yes",'Patient Health Records'!X106 = "Critical"),"Needs Attention",IF(AND('Patient Health Records'!X106 &lt;&gt; "Critical", 'Patient Health Records'!W106 = "Yes"),"Monitor Later",IF(AND('Patient Health Records'!X106 ="Critical", 'Patient Health Records'!W106 = "No"), "Ask for Readmission","No Action")))</f>
        <v>Monitor Later</v>
      </c>
      <c r="V106" s="17" t="str" cm="1">
        <f t="array" ref="V106">_xlfn.IFS(AND(T106="High Priority",'Patient Health Records'!W106="Yes",'Patient Health Records'!X106 = "Critical"),"Needs Attention", AND('Patient Health Records'!X106 &lt;&gt; "Critical", 'Patient Health Records'!W106 = "Yes"),"Monitor Later", AND('Patient Health Records'!X106 ="Critical", 'Patient Health Records'!W106 = "No"), "Ask for Readmission", TRUE, "No Action")</f>
        <v>Monitor Later</v>
      </c>
      <c r="W106" s="17"/>
      <c r="X106" s="100"/>
      <c r="Y106" s="100"/>
      <c r="Z106" s="100"/>
      <c r="AA106" s="100"/>
      <c r="AB106" s="100"/>
    </row>
    <row r="107" spans="1:28" ht="15.75" customHeight="1">
      <c r="A107" s="2" t="s">
        <v>255</v>
      </c>
      <c r="B107" s="2" t="s">
        <v>254</v>
      </c>
      <c r="C107" s="2" t="s">
        <v>25</v>
      </c>
      <c r="D107" s="26" t="s">
        <v>60</v>
      </c>
      <c r="E107" s="28">
        <f>DATEVALUE(D107)</f>
        <v>28855</v>
      </c>
      <c r="F107" s="29">
        <f t="shared" si="4"/>
        <v>1978</v>
      </c>
      <c r="G107" s="29">
        <f t="shared" si="5"/>
        <v>47</v>
      </c>
      <c r="H107" s="29" t="str" cm="1">
        <f t="array" ref="H107">_xlfn.IFS(
  AND(G107&gt;=21, G107&lt;=30), "Young Adult",
  AND(G107&gt;=31, G107&lt;=45), "Adult",
  AND(G107&gt;=46, G107&lt;=60), "Middle-aged",
  AND(G107&gt;=61, G107&lt;=75), "Senior",
  AND(G107&gt;=76, G107&lt;=87), "Elderly",
  TRUE, "Out of Range"
)</f>
        <v>Middle-aged</v>
      </c>
      <c r="I107" s="3">
        <v>40</v>
      </c>
      <c r="J107" s="2" t="s">
        <v>47</v>
      </c>
      <c r="K107" s="2" t="s">
        <v>39</v>
      </c>
      <c r="L107" s="2" t="str">
        <f>VLOOKUP(J107,Facts!$A$2:$B$10,2,FALSE)</f>
        <v>North</v>
      </c>
      <c r="M107" s="2" t="str">
        <f>HLOOKUP(J107,Facts!$D$13:$L$14,2,FALSE)</f>
        <v>North</v>
      </c>
      <c r="N107" s="2" t="str">
        <f>_xlfn.XLOOKUP(L107,Facts!$B$2:$B$10,Facts!$A$2:$A$10,FALSE)</f>
        <v>Punjab</v>
      </c>
      <c r="O107" s="100" t="str">
        <f t="shared" si="6"/>
        <v>Diya Gupta</v>
      </c>
      <c r="P107" s="100" t="str" cm="1">
        <f t="array" ref="P107:Q107">_xlfn.TEXTSPLIT(O107," ")</f>
        <v>Diya</v>
      </c>
      <c r="Q107" s="100" t="str">
        <v>Gupta</v>
      </c>
      <c r="R107" s="100"/>
      <c r="S107" s="100" t="str">
        <f>CONCATENATE(A107,"_",P107,".pdf")</f>
        <v>PID0106_Diya.pdf</v>
      </c>
      <c r="T107" s="17" t="str">
        <f>IF(AND(I107&lt;5,'Billing Details'!F107&gt;10000),"High Priority","Regular Followup")</f>
        <v>Regular Followup</v>
      </c>
      <c r="U107" s="17" t="str">
        <f>IF(AND(T107="High Priority",'Patient Health Records'!W107="Yes",'Patient Health Records'!X107 = "Critical"),"Needs Attention",IF(AND('Patient Health Records'!X107 &lt;&gt; "Critical", 'Patient Health Records'!W107 = "Yes"),"Monitor Later",IF(AND('Patient Health Records'!X107 ="Critical", 'Patient Health Records'!W107 = "No"), "Ask for Readmission","No Action")))</f>
        <v>No Action</v>
      </c>
      <c r="V107" s="17" t="str" cm="1">
        <f t="array" ref="V107">_xlfn.IFS(AND(T107="High Priority",'Patient Health Records'!W107="Yes",'Patient Health Records'!X107 = "Critical"),"Needs Attention", AND('Patient Health Records'!X107 &lt;&gt; "Critical", 'Patient Health Records'!W107 = "Yes"),"Monitor Later", AND('Patient Health Records'!X107 ="Critical", 'Patient Health Records'!W107 = "No"), "Ask for Readmission", TRUE, "No Action")</f>
        <v>No Action</v>
      </c>
      <c r="W107" s="17"/>
      <c r="X107" s="100"/>
      <c r="Y107" s="100"/>
      <c r="Z107" s="100"/>
      <c r="AA107" s="100"/>
      <c r="AB107" s="100"/>
    </row>
    <row r="108" spans="1:28" ht="15.75" customHeight="1">
      <c r="A108" s="2" t="s">
        <v>256</v>
      </c>
      <c r="B108" s="2" t="s">
        <v>257</v>
      </c>
      <c r="C108" s="2" t="s">
        <v>42</v>
      </c>
      <c r="D108" s="26" t="s">
        <v>37</v>
      </c>
      <c r="E108" s="28">
        <f>DATEVALUE(D108)</f>
        <v>34334</v>
      </c>
      <c r="F108" s="29">
        <f t="shared" si="4"/>
        <v>1993</v>
      </c>
      <c r="G108" s="29">
        <f t="shared" si="5"/>
        <v>32</v>
      </c>
      <c r="H108" s="29" t="str" cm="1">
        <f t="array" ref="H108">_xlfn.IFS(
  AND(G108&gt;=21, G108&lt;=30), "Young Adult",
  AND(G108&gt;=31, G108&lt;=45), "Adult",
  AND(G108&gt;=46, G108&lt;=60), "Middle-aged",
  AND(G108&gt;=61, G108&lt;=75), "Senior",
  AND(G108&gt;=76, G108&lt;=87), "Elderly",
  TRUE, "Out of Range"
)</f>
        <v>Adult</v>
      </c>
      <c r="I108" s="3">
        <v>9</v>
      </c>
      <c r="J108" s="2" t="s">
        <v>33</v>
      </c>
      <c r="K108" s="2" t="s">
        <v>34</v>
      </c>
      <c r="L108" s="2" t="str">
        <f>VLOOKUP(J108,Facts!$A$2:$B$10,2,FALSE)</f>
        <v>West</v>
      </c>
      <c r="M108" s="2" t="str">
        <f>HLOOKUP(J108,Facts!$D$13:$L$14,2,FALSE)</f>
        <v>West</v>
      </c>
      <c r="N108" s="2" t="str">
        <f>_xlfn.XLOOKUP(L108,Facts!$B$2:$B$10,Facts!$A$2:$A$10,FALSE)</f>
        <v>Maharashtra</v>
      </c>
      <c r="O108" s="100" t="str">
        <f t="shared" si="6"/>
        <v>Krishna Gupta</v>
      </c>
      <c r="P108" s="100" t="str" cm="1">
        <f t="array" ref="P108:Q108">_xlfn.TEXTSPLIT(O108," ")</f>
        <v>Krishna</v>
      </c>
      <c r="Q108" s="100" t="str">
        <v>Gupta</v>
      </c>
      <c r="R108" s="100"/>
      <c r="S108" s="100" t="str">
        <f>CONCATENATE(A108,"_",P108,".pdf")</f>
        <v>PID0107_Krishna.pdf</v>
      </c>
      <c r="T108" s="17" t="str">
        <f>IF(AND(I108&lt;5,'Billing Details'!F108&gt;10000),"High Priority","Regular Followup")</f>
        <v>Regular Followup</v>
      </c>
      <c r="U108" s="17" t="str">
        <f>IF(AND(T108="High Priority",'Patient Health Records'!W108="Yes",'Patient Health Records'!X108 = "Critical"),"Needs Attention",IF(AND('Patient Health Records'!X108 &lt;&gt; "Critical", 'Patient Health Records'!W108 = "Yes"),"Monitor Later",IF(AND('Patient Health Records'!X108 ="Critical", 'Patient Health Records'!W108 = "No"), "Ask for Readmission","No Action")))</f>
        <v>Monitor Later</v>
      </c>
      <c r="V108" s="17" t="str" cm="1">
        <f t="array" ref="V108">_xlfn.IFS(AND(T108="High Priority",'Patient Health Records'!W108="Yes",'Patient Health Records'!X108 = "Critical"),"Needs Attention", AND('Patient Health Records'!X108 &lt;&gt; "Critical", 'Patient Health Records'!W108 = "Yes"),"Monitor Later", AND('Patient Health Records'!X108 ="Critical", 'Patient Health Records'!W108 = "No"), "Ask for Readmission", TRUE, "No Action")</f>
        <v>Monitor Later</v>
      </c>
      <c r="W108" s="17"/>
      <c r="X108" s="100"/>
      <c r="Y108" s="100"/>
      <c r="Z108" s="100"/>
      <c r="AA108" s="100"/>
      <c r="AB108" s="100"/>
    </row>
    <row r="109" spans="1:28" ht="15.75" customHeight="1">
      <c r="A109" s="2" t="s">
        <v>258</v>
      </c>
      <c r="B109" s="2" t="s">
        <v>259</v>
      </c>
      <c r="C109" s="2" t="s">
        <v>25</v>
      </c>
      <c r="D109" s="26" t="s">
        <v>82</v>
      </c>
      <c r="E109" s="28">
        <f>DATEVALUE(D109)</f>
        <v>30682</v>
      </c>
      <c r="F109" s="29">
        <f t="shared" si="4"/>
        <v>1984</v>
      </c>
      <c r="G109" s="29">
        <f t="shared" si="5"/>
        <v>41</v>
      </c>
      <c r="H109" s="29" t="str" cm="1">
        <f t="array" ref="H109">_xlfn.IFS(
  AND(G109&gt;=21, G109&lt;=30), "Young Adult",
  AND(G109&gt;=31, G109&lt;=45), "Adult",
  AND(G109&gt;=46, G109&lt;=60), "Middle-aged",
  AND(G109&gt;=61, G109&lt;=75), "Senior",
  AND(G109&gt;=76, G109&lt;=87), "Elderly",
  TRUE, "Out of Range"
)</f>
        <v>Adult</v>
      </c>
      <c r="I109" s="3">
        <v>50</v>
      </c>
      <c r="J109" s="2" t="s">
        <v>33</v>
      </c>
      <c r="K109" s="2" t="s">
        <v>39</v>
      </c>
      <c r="L109" s="2" t="str">
        <f>VLOOKUP(J109,Facts!$A$2:$B$10,2,FALSE)</f>
        <v>West</v>
      </c>
      <c r="M109" s="2" t="str">
        <f>HLOOKUP(J109,Facts!$D$13:$L$14,2,FALSE)</f>
        <v>West</v>
      </c>
      <c r="N109" s="2" t="str">
        <f>_xlfn.XLOOKUP(L109,Facts!$B$2:$B$10,Facts!$A$2:$A$10,FALSE)</f>
        <v>Maharashtra</v>
      </c>
      <c r="O109" s="100" t="str">
        <f t="shared" si="6"/>
        <v>Aanya Dev Mehta</v>
      </c>
      <c r="P109" s="100" t="str" cm="1">
        <f t="array" ref="P109:R109">_xlfn.TEXTSPLIT(O109," ")</f>
        <v>Aanya</v>
      </c>
      <c r="Q109" s="100" t="str">
        <v>Dev</v>
      </c>
      <c r="R109" s="100" t="str">
        <v>Mehta</v>
      </c>
      <c r="S109" s="100" t="str">
        <f>CONCATENATE(A109,"_",P109,".pdf")</f>
        <v>PID0108_Aanya.pdf</v>
      </c>
      <c r="T109" s="17" t="str">
        <f>IF(AND(I109&lt;5,'Billing Details'!F109&gt;10000),"High Priority","Regular Followup")</f>
        <v>Regular Followup</v>
      </c>
      <c r="U109" s="17" t="str">
        <f>IF(AND(T109="High Priority",'Patient Health Records'!W109="Yes",'Patient Health Records'!X109 = "Critical"),"Needs Attention",IF(AND('Patient Health Records'!X109 &lt;&gt; "Critical", 'Patient Health Records'!W109 = "Yes"),"Monitor Later",IF(AND('Patient Health Records'!X109 ="Critical", 'Patient Health Records'!W109 = "No"), "Ask for Readmission","No Action")))</f>
        <v>No Action</v>
      </c>
      <c r="V109" s="17" t="str" cm="1">
        <f t="array" ref="V109">_xlfn.IFS(AND(T109="High Priority",'Patient Health Records'!W109="Yes",'Patient Health Records'!X109 = "Critical"),"Needs Attention", AND('Patient Health Records'!X109 &lt;&gt; "Critical", 'Patient Health Records'!W109 = "Yes"),"Monitor Later", AND('Patient Health Records'!X109 ="Critical", 'Patient Health Records'!W109 = "No"), "Ask for Readmission", TRUE, "No Action")</f>
        <v>No Action</v>
      </c>
      <c r="W109" s="17"/>
      <c r="X109" s="100"/>
      <c r="Y109" s="100"/>
      <c r="Z109" s="100"/>
      <c r="AA109" s="100"/>
      <c r="AB109" s="100"/>
    </row>
    <row r="110" spans="1:28" ht="15.75" customHeight="1">
      <c r="A110" s="2" t="s">
        <v>260</v>
      </c>
      <c r="B110" s="2" t="s">
        <v>90</v>
      </c>
      <c r="C110" s="2" t="s">
        <v>42</v>
      </c>
      <c r="D110" s="26" t="s">
        <v>107</v>
      </c>
      <c r="E110" s="28">
        <f>DATEVALUE(D110)</f>
        <v>28855</v>
      </c>
      <c r="F110" s="29">
        <f t="shared" si="4"/>
        <v>1978</v>
      </c>
      <c r="G110" s="29">
        <f t="shared" si="5"/>
        <v>47</v>
      </c>
      <c r="H110" s="29" t="str" cm="1">
        <f t="array" ref="H110">_xlfn.IFS(
  AND(G110&gt;=21, G110&lt;=30), "Young Adult",
  AND(G110&gt;=31, G110&lt;=45), "Adult",
  AND(G110&gt;=46, G110&lt;=60), "Middle-aged",
  AND(G110&gt;=61, G110&lt;=75), "Senior",
  AND(G110&gt;=76, G110&lt;=87), "Elderly",
  TRUE, "Out of Range"
)</f>
        <v>Middle-aged</v>
      </c>
      <c r="I110" s="3">
        <v>2</v>
      </c>
      <c r="J110" s="2" t="s">
        <v>47</v>
      </c>
      <c r="K110" s="2" t="s">
        <v>39</v>
      </c>
      <c r="L110" s="2" t="str">
        <f>VLOOKUP(J110,Facts!$A$2:$B$10,2,FALSE)</f>
        <v>North</v>
      </c>
      <c r="M110" s="2" t="str">
        <f>HLOOKUP(J110,Facts!$D$13:$L$14,2,FALSE)</f>
        <v>North</v>
      </c>
      <c r="N110" s="2" t="str">
        <f>_xlfn.XLOOKUP(L110,Facts!$B$2:$B$10,Facts!$A$2:$A$10,FALSE)</f>
        <v>Punjab</v>
      </c>
      <c r="O110" s="100" t="str">
        <f t="shared" si="6"/>
        <v>Krishna Patel</v>
      </c>
      <c r="P110" s="100" t="str" cm="1">
        <f t="array" ref="P110:Q110">_xlfn.TEXTSPLIT(O110," ")</f>
        <v>Krishna</v>
      </c>
      <c r="Q110" s="100" t="str">
        <v>Patel</v>
      </c>
      <c r="R110" s="100"/>
      <c r="S110" s="100" t="str">
        <f>CONCATENATE(A110,"_",P110,".pdf")</f>
        <v>PID0109_Krishna.pdf</v>
      </c>
      <c r="T110" s="17" t="str">
        <f>IF(AND(I110&lt;5,'Billing Details'!F110&gt;10000),"High Priority","Regular Followup")</f>
        <v>High Priority</v>
      </c>
      <c r="U110" s="17" t="str">
        <f>IF(AND(T110="High Priority",'Patient Health Records'!W110="Yes",'Patient Health Records'!X110 = "Critical"),"Needs Attention",IF(AND('Patient Health Records'!X110 &lt;&gt; "Critical", 'Patient Health Records'!W110 = "Yes"),"Monitor Later",IF(AND('Patient Health Records'!X110 ="Critical", 'Patient Health Records'!W110 = "No"), "Ask for Readmission","No Action")))</f>
        <v>Monitor Later</v>
      </c>
      <c r="V110" s="17" t="str" cm="1">
        <f t="array" ref="V110">_xlfn.IFS(AND(T110="High Priority",'Patient Health Records'!W110="Yes",'Patient Health Records'!X110 = "Critical"),"Needs Attention", AND('Patient Health Records'!X110 &lt;&gt; "Critical", 'Patient Health Records'!W110 = "Yes"),"Monitor Later", AND('Patient Health Records'!X110 ="Critical", 'Patient Health Records'!W110 = "No"), "Ask for Readmission", TRUE, "No Action")</f>
        <v>Monitor Later</v>
      </c>
      <c r="W110" s="17"/>
      <c r="X110" s="100"/>
      <c r="Y110" s="100"/>
      <c r="Z110" s="100"/>
      <c r="AA110" s="100"/>
      <c r="AB110" s="100"/>
    </row>
    <row r="111" spans="1:28" ht="15.75" customHeight="1">
      <c r="A111" s="2" t="s">
        <v>261</v>
      </c>
      <c r="B111" s="2" t="s">
        <v>201</v>
      </c>
      <c r="C111" s="2" t="s">
        <v>42</v>
      </c>
      <c r="D111" s="26" t="s">
        <v>75</v>
      </c>
      <c r="E111" s="28">
        <f>DATEVALUE(D111)</f>
        <v>29951</v>
      </c>
      <c r="F111" s="29">
        <f t="shared" si="4"/>
        <v>1981</v>
      </c>
      <c r="G111" s="29">
        <f t="shared" si="5"/>
        <v>44</v>
      </c>
      <c r="H111" s="29" t="str" cm="1">
        <f t="array" ref="H111">_xlfn.IFS(
  AND(G111&gt;=21, G111&lt;=30), "Young Adult",
  AND(G111&gt;=31, G111&lt;=45), "Adult",
  AND(G111&gt;=46, G111&lt;=60), "Middle-aged",
  AND(G111&gt;=61, G111&lt;=75), "Senior",
  AND(G111&gt;=76, G111&lt;=87), "Elderly",
  TRUE, "Out of Range"
)</f>
        <v>Adult</v>
      </c>
      <c r="I111" s="3">
        <v>30</v>
      </c>
      <c r="J111" s="2" t="s">
        <v>43</v>
      </c>
      <c r="K111" s="2" t="s">
        <v>28</v>
      </c>
      <c r="L111" s="2" t="str">
        <f>VLOOKUP(J111,Facts!$A$2:$B$10,2,FALSE)</f>
        <v>South</v>
      </c>
      <c r="M111" s="2" t="str">
        <f>HLOOKUP(J111,Facts!$D$13:$L$14,2,FALSE)</f>
        <v>South</v>
      </c>
      <c r="N111" s="2" t="str">
        <f>_xlfn.XLOOKUP(L111,Facts!$B$2:$B$10,Facts!$A$2:$A$10,FALSE)</f>
        <v>Tamil Nadu</v>
      </c>
      <c r="O111" s="100" t="str">
        <f t="shared" si="6"/>
        <v>Aditya Patel</v>
      </c>
      <c r="P111" s="100" t="str" cm="1">
        <f t="array" ref="P111:Q111">_xlfn.TEXTSPLIT(O111," ")</f>
        <v>Aditya</v>
      </c>
      <c r="Q111" s="100" t="str">
        <v>Patel</v>
      </c>
      <c r="R111" s="100"/>
      <c r="S111" s="100" t="str">
        <f>CONCATENATE(A111,"_",P111,".pdf")</f>
        <v>PID0110_Aditya.pdf</v>
      </c>
      <c r="T111" s="17" t="str">
        <f>IF(AND(I111&lt;5,'Billing Details'!F111&gt;10000),"High Priority","Regular Followup")</f>
        <v>Regular Followup</v>
      </c>
      <c r="U111" s="17" t="str">
        <f>IF(AND(T111="High Priority",'Patient Health Records'!W111="Yes",'Patient Health Records'!X111 = "Critical"),"Needs Attention",IF(AND('Patient Health Records'!X111 &lt;&gt; "Critical", 'Patient Health Records'!W111 = "Yes"),"Monitor Later",IF(AND('Patient Health Records'!X111 ="Critical", 'Patient Health Records'!W111 = "No"), "Ask for Readmission","No Action")))</f>
        <v>No Action</v>
      </c>
      <c r="V111" s="17" t="str" cm="1">
        <f t="array" ref="V111">_xlfn.IFS(AND(T111="High Priority",'Patient Health Records'!W111="Yes",'Patient Health Records'!X111 = "Critical"),"Needs Attention", AND('Patient Health Records'!X111 &lt;&gt; "Critical", 'Patient Health Records'!W111 = "Yes"),"Monitor Later", AND('Patient Health Records'!X111 ="Critical", 'Patient Health Records'!W111 = "No"), "Ask for Readmission", TRUE, "No Action")</f>
        <v>No Action</v>
      </c>
      <c r="W111" s="17"/>
      <c r="X111" s="100"/>
      <c r="Y111" s="100"/>
      <c r="Z111" s="100"/>
      <c r="AA111" s="100"/>
      <c r="AB111" s="100"/>
    </row>
    <row r="112" spans="1:28" ht="15.75" customHeight="1">
      <c r="A112" s="2" t="s">
        <v>262</v>
      </c>
      <c r="B112" s="2" t="s">
        <v>263</v>
      </c>
      <c r="C112" s="2" t="s">
        <v>25</v>
      </c>
      <c r="D112" s="26" t="s">
        <v>175</v>
      </c>
      <c r="E112" s="28">
        <f>DATEVALUE(D112)</f>
        <v>30682</v>
      </c>
      <c r="F112" s="29">
        <f t="shared" si="4"/>
        <v>1984</v>
      </c>
      <c r="G112" s="29">
        <f t="shared" si="5"/>
        <v>41</v>
      </c>
      <c r="H112" s="29" t="str" cm="1">
        <f t="array" ref="H112">_xlfn.IFS(
  AND(G112&gt;=21, G112&lt;=30), "Young Adult",
  AND(G112&gt;=31, G112&lt;=45), "Adult",
  AND(G112&gt;=46, G112&lt;=60), "Middle-aged",
  AND(G112&gt;=61, G112&lt;=75), "Senior",
  AND(G112&gt;=76, G112&lt;=87), "Elderly",
  TRUE, "Out of Range"
)</f>
        <v>Adult</v>
      </c>
      <c r="I112" s="3"/>
      <c r="J112" s="2" t="s">
        <v>33</v>
      </c>
      <c r="K112" s="2" t="s">
        <v>34</v>
      </c>
      <c r="L112" s="2" t="str">
        <f>VLOOKUP(J112,Facts!$A$2:$B$10,2,FALSE)</f>
        <v>West</v>
      </c>
      <c r="M112" s="2" t="str">
        <f>HLOOKUP(J112,Facts!$D$13:$L$14,2,FALSE)</f>
        <v>West</v>
      </c>
      <c r="N112" s="2" t="str">
        <f>_xlfn.XLOOKUP(L112,Facts!$B$2:$B$10,Facts!$A$2:$A$10,FALSE)</f>
        <v>Maharashtra</v>
      </c>
      <c r="O112" s="100" t="str">
        <f t="shared" si="6"/>
        <v>Isha Singh Mehta</v>
      </c>
      <c r="P112" s="100" t="str" cm="1">
        <f t="array" ref="P112:R112">_xlfn.TEXTSPLIT(O112," ")</f>
        <v>Isha</v>
      </c>
      <c r="Q112" s="100" t="str">
        <v>Singh</v>
      </c>
      <c r="R112" s="100" t="str">
        <v>Mehta</v>
      </c>
      <c r="S112" s="100" t="str">
        <f>CONCATENATE(A112,"_",P112,".pdf")</f>
        <v>PID0111_Isha.pdf</v>
      </c>
      <c r="T112" s="17" t="str">
        <f>IF(AND(I112&lt;5,'Billing Details'!F112&gt;10000),"High Priority","Regular Followup")</f>
        <v>High Priority</v>
      </c>
      <c r="U112" s="17" t="str">
        <f>IF(AND(T112="High Priority",'Patient Health Records'!W112="Yes",'Patient Health Records'!X112 = "Critical"),"Needs Attention",IF(AND('Patient Health Records'!X112 &lt;&gt; "Critical", 'Patient Health Records'!W112 = "Yes"),"Monitor Later",IF(AND('Patient Health Records'!X112 ="Critical", 'Patient Health Records'!W112 = "No"), "Ask for Readmission","No Action")))</f>
        <v>No Action</v>
      </c>
      <c r="V112" s="17" t="str" cm="1">
        <f t="array" ref="V112">_xlfn.IFS(AND(T112="High Priority",'Patient Health Records'!W112="Yes",'Patient Health Records'!X112 = "Critical"),"Needs Attention", AND('Patient Health Records'!X112 &lt;&gt; "Critical", 'Patient Health Records'!W112 = "Yes"),"Monitor Later", AND('Patient Health Records'!X112 ="Critical", 'Patient Health Records'!W112 = "No"), "Ask for Readmission", TRUE, "No Action")</f>
        <v>No Action</v>
      </c>
      <c r="W112" s="17"/>
      <c r="X112" s="100"/>
      <c r="Y112" s="100"/>
      <c r="Z112" s="100"/>
      <c r="AA112" s="100"/>
      <c r="AB112" s="100"/>
    </row>
    <row r="113" spans="1:28" ht="15.75" customHeight="1">
      <c r="A113" s="2" t="s">
        <v>264</v>
      </c>
      <c r="B113" s="2" t="s">
        <v>124</v>
      </c>
      <c r="C113" s="2" t="s">
        <v>25</v>
      </c>
      <c r="D113" s="26" t="s">
        <v>32</v>
      </c>
      <c r="E113" s="28">
        <f>DATEVALUE(D113)</f>
        <v>19724</v>
      </c>
      <c r="F113" s="29">
        <f t="shared" si="4"/>
        <v>1953</v>
      </c>
      <c r="G113" s="29">
        <f t="shared" si="5"/>
        <v>72</v>
      </c>
      <c r="H113" s="29" t="str" cm="1">
        <f t="array" ref="H113">_xlfn.IFS(
  AND(G113&gt;=21, G113&lt;=30), "Young Adult",
  AND(G113&gt;=31, G113&lt;=45), "Adult",
  AND(G113&gt;=46, G113&lt;=60), "Middle-aged",
  AND(G113&gt;=61, G113&lt;=75), "Senior",
  AND(G113&gt;=76, G113&lt;=87), "Elderly",
  TRUE, "Out of Range"
)</f>
        <v>Senior</v>
      </c>
      <c r="I113" s="3">
        <v>20</v>
      </c>
      <c r="J113" s="2" t="s">
        <v>64</v>
      </c>
      <c r="K113" s="2" t="s">
        <v>39</v>
      </c>
      <c r="L113" s="2" t="str">
        <f>VLOOKUP(J113,Facts!$A$2:$B$10,2,FALSE)</f>
        <v>East</v>
      </c>
      <c r="M113" s="2" t="str">
        <f>HLOOKUP(J113,Facts!$D$13:$L$14,2,FALSE)</f>
        <v>East</v>
      </c>
      <c r="N113" s="2" t="str">
        <f>_xlfn.XLOOKUP(L113,Facts!$B$2:$B$10,Facts!$A$2:$A$10,FALSE)</f>
        <v>West Bengal</v>
      </c>
      <c r="O113" s="100" t="str">
        <f t="shared" si="6"/>
        <v>Riya Gupta</v>
      </c>
      <c r="P113" s="100" t="str" cm="1">
        <f t="array" ref="P113:Q113">_xlfn.TEXTSPLIT(O113," ")</f>
        <v>Riya</v>
      </c>
      <c r="Q113" s="100" t="str">
        <v>Gupta</v>
      </c>
      <c r="R113" s="100"/>
      <c r="S113" s="100" t="str">
        <f>CONCATENATE(A113,"_",P113,".pdf")</f>
        <v>PID0112_Riya.pdf</v>
      </c>
      <c r="T113" s="17" t="str">
        <f>IF(AND(I113&lt;5,'Billing Details'!F113&gt;10000),"High Priority","Regular Followup")</f>
        <v>Regular Followup</v>
      </c>
      <c r="U113" s="17" t="str">
        <f>IF(AND(T113="High Priority",'Patient Health Records'!W113="Yes",'Patient Health Records'!X113 = "Critical"),"Needs Attention",IF(AND('Patient Health Records'!X113 &lt;&gt; "Critical", 'Patient Health Records'!W113 = "Yes"),"Monitor Later",IF(AND('Patient Health Records'!X113 ="Critical", 'Patient Health Records'!W113 = "No"), "Ask for Readmission","No Action")))</f>
        <v>Monitor Later</v>
      </c>
      <c r="V113" s="17" t="str" cm="1">
        <f t="array" ref="V113">_xlfn.IFS(AND(T113="High Priority",'Patient Health Records'!W113="Yes",'Patient Health Records'!X113 = "Critical"),"Needs Attention", AND('Patient Health Records'!X113 &lt;&gt; "Critical", 'Patient Health Records'!W113 = "Yes"),"Monitor Later", AND('Patient Health Records'!X113 ="Critical", 'Patient Health Records'!W113 = "No"), "Ask for Readmission", TRUE, "No Action")</f>
        <v>Monitor Later</v>
      </c>
      <c r="W113" s="17"/>
      <c r="X113" s="100"/>
      <c r="Y113" s="100"/>
      <c r="Z113" s="100"/>
      <c r="AA113" s="100"/>
      <c r="AB113" s="100"/>
    </row>
    <row r="114" spans="1:28" ht="15.75" customHeight="1">
      <c r="A114" s="2" t="s">
        <v>265</v>
      </c>
      <c r="B114" s="2" t="s">
        <v>266</v>
      </c>
      <c r="C114" s="2" t="s">
        <v>25</v>
      </c>
      <c r="D114" s="26" t="s">
        <v>157</v>
      </c>
      <c r="E114" s="28">
        <f>DATEVALUE(D114)</f>
        <v>23377</v>
      </c>
      <c r="F114" s="29">
        <f t="shared" si="4"/>
        <v>1964</v>
      </c>
      <c r="G114" s="29">
        <f t="shared" si="5"/>
        <v>61</v>
      </c>
      <c r="H114" s="29" t="str" cm="1">
        <f t="array" ref="H114">_xlfn.IFS(
  AND(G114&gt;=21, G114&lt;=30), "Young Adult",
  AND(G114&gt;=31, G114&lt;=45), "Adult",
  AND(G114&gt;=46, G114&lt;=60), "Middle-aged",
  AND(G114&gt;=61, G114&lt;=75), "Senior",
  AND(G114&gt;=76, G114&lt;=87), "Elderly",
  TRUE, "Out of Range"
)</f>
        <v>Senior</v>
      </c>
      <c r="I114" s="3">
        <v>5</v>
      </c>
      <c r="J114" s="2" t="s">
        <v>80</v>
      </c>
      <c r="K114" s="2" t="s">
        <v>34</v>
      </c>
      <c r="L114" s="2" t="str">
        <f>VLOOKUP(J114,Facts!$A$2:$B$10,2,FALSE)</f>
        <v>West</v>
      </c>
      <c r="M114" s="2" t="str">
        <f>HLOOKUP(J114,Facts!$D$13:$L$14,2,FALSE)</f>
        <v>West</v>
      </c>
      <c r="N114" s="2" t="str">
        <f>_xlfn.XLOOKUP(L114,Facts!$B$2:$B$10,Facts!$A$2:$A$10,FALSE)</f>
        <v>Maharashtra</v>
      </c>
      <c r="O114" s="100" t="str">
        <f t="shared" si="6"/>
        <v>Riya Sharma</v>
      </c>
      <c r="P114" s="100" t="str" cm="1">
        <f t="array" ref="P114:Q114">_xlfn.TEXTSPLIT(O114," ")</f>
        <v>Riya</v>
      </c>
      <c r="Q114" s="100" t="str">
        <v>Sharma</v>
      </c>
      <c r="R114" s="100"/>
      <c r="S114" s="100" t="str">
        <f>CONCATENATE(A114,"_",P114,".pdf")</f>
        <v>PID0113_Riya.pdf</v>
      </c>
      <c r="T114" s="17" t="str">
        <f>IF(AND(I114&lt;5,'Billing Details'!F114&gt;10000),"High Priority","Regular Followup")</f>
        <v>Regular Followup</v>
      </c>
      <c r="U114" s="17" t="str">
        <f>IF(AND(T114="High Priority",'Patient Health Records'!W114="Yes",'Patient Health Records'!X114 = "Critical"),"Needs Attention",IF(AND('Patient Health Records'!X114 &lt;&gt; "Critical", 'Patient Health Records'!W114 = "Yes"),"Monitor Later",IF(AND('Patient Health Records'!X114 ="Critical", 'Patient Health Records'!W114 = "No"), "Ask for Readmission","No Action")))</f>
        <v>Monitor Later</v>
      </c>
      <c r="V114" s="17" t="str" cm="1">
        <f t="array" ref="V114">_xlfn.IFS(AND(T114="High Priority",'Patient Health Records'!W114="Yes",'Patient Health Records'!X114 = "Critical"),"Needs Attention", AND('Patient Health Records'!X114 &lt;&gt; "Critical", 'Patient Health Records'!W114 = "Yes"),"Monitor Later", AND('Patient Health Records'!X114 ="Critical", 'Patient Health Records'!W114 = "No"), "Ask for Readmission", TRUE, "No Action")</f>
        <v>Monitor Later</v>
      </c>
      <c r="W114" s="17"/>
      <c r="X114" s="100"/>
      <c r="Y114" s="100"/>
      <c r="Z114" s="100"/>
      <c r="AA114" s="100"/>
      <c r="AB114" s="100"/>
    </row>
    <row r="115" spans="1:28" ht="15.75" customHeight="1">
      <c r="A115" s="2" t="s">
        <v>267</v>
      </c>
      <c r="B115" s="2" t="s">
        <v>268</v>
      </c>
      <c r="C115" s="2" t="s">
        <v>25</v>
      </c>
      <c r="D115" s="26" t="s">
        <v>26</v>
      </c>
      <c r="E115" s="28">
        <f>DATEVALUE(D115)</f>
        <v>27029</v>
      </c>
      <c r="F115" s="29">
        <f t="shared" si="4"/>
        <v>1973</v>
      </c>
      <c r="G115" s="29">
        <f t="shared" si="5"/>
        <v>52</v>
      </c>
      <c r="H115" s="29" t="str" cm="1">
        <f t="array" ref="H115">_xlfn.IFS(
  AND(G115&gt;=21, G115&lt;=30), "Young Adult",
  AND(G115&gt;=31, G115&lt;=45), "Adult",
  AND(G115&gt;=46, G115&lt;=60), "Middle-aged",
  AND(G115&gt;=61, G115&lt;=75), "Senior",
  AND(G115&gt;=76, G115&lt;=87), "Elderly",
  TRUE, "Out of Range"
)</f>
        <v>Middle-aged</v>
      </c>
      <c r="I115" s="3">
        <v>12</v>
      </c>
      <c r="J115" s="2" t="s">
        <v>55</v>
      </c>
      <c r="K115" s="2" t="s">
        <v>34</v>
      </c>
      <c r="L115" s="2" t="str">
        <f>VLOOKUP(J115,Facts!$A$2:$B$10,2,FALSE)</f>
        <v>South</v>
      </c>
      <c r="M115" s="2" t="str">
        <f>HLOOKUP(J115,Facts!$D$13:$L$14,2,FALSE)</f>
        <v>South</v>
      </c>
      <c r="N115" s="2" t="str">
        <f>_xlfn.XLOOKUP(L115,Facts!$B$2:$B$10,Facts!$A$2:$A$10,FALSE)</f>
        <v>Tamil Nadu</v>
      </c>
      <c r="O115" s="100" t="str">
        <f t="shared" si="6"/>
        <v>Shreya Dev Sharma</v>
      </c>
      <c r="P115" s="100" t="str" cm="1">
        <f t="array" ref="P115:R115">_xlfn.TEXTSPLIT(O115," ")</f>
        <v>Shreya</v>
      </c>
      <c r="Q115" s="100" t="str">
        <v>Dev</v>
      </c>
      <c r="R115" s="100" t="str">
        <v>Sharma</v>
      </c>
      <c r="S115" s="100" t="str">
        <f>CONCATENATE(A115,"_",P115,".pdf")</f>
        <v>PID0114_Shreya.pdf</v>
      </c>
      <c r="T115" s="17" t="str">
        <f>IF(AND(I115&lt;5,'Billing Details'!F115&gt;10000),"High Priority","Regular Followup")</f>
        <v>Regular Followup</v>
      </c>
      <c r="U115" s="17" t="str">
        <f>IF(AND(T115="High Priority",'Patient Health Records'!W115="Yes",'Patient Health Records'!X115 = "Critical"),"Needs Attention",IF(AND('Patient Health Records'!X115 &lt;&gt; "Critical", 'Patient Health Records'!W115 = "Yes"),"Monitor Later",IF(AND('Patient Health Records'!X115 ="Critical", 'Patient Health Records'!W115 = "No"), "Ask for Readmission","No Action")))</f>
        <v>Ask for Readmission</v>
      </c>
      <c r="V115" s="17" t="str" cm="1">
        <f t="array" ref="V115">_xlfn.IFS(AND(T115="High Priority",'Patient Health Records'!W115="Yes",'Patient Health Records'!X115 = "Critical"),"Needs Attention", AND('Patient Health Records'!X115 &lt;&gt; "Critical", 'Patient Health Records'!W115 = "Yes"),"Monitor Later", AND('Patient Health Records'!X115 ="Critical", 'Patient Health Records'!W115 = "No"), "Ask for Readmission", TRUE, "No Action")</f>
        <v>Ask for Readmission</v>
      </c>
      <c r="W115" s="17"/>
      <c r="X115" s="100"/>
      <c r="Y115" s="100"/>
      <c r="Z115" s="100"/>
      <c r="AA115" s="100"/>
      <c r="AB115" s="100"/>
    </row>
    <row r="116" spans="1:28" ht="15.75" customHeight="1">
      <c r="A116" s="2" t="s">
        <v>269</v>
      </c>
      <c r="B116" s="2" t="s">
        <v>254</v>
      </c>
      <c r="C116" s="2" t="s">
        <v>25</v>
      </c>
      <c r="D116" s="26" t="s">
        <v>37</v>
      </c>
      <c r="E116" s="28">
        <f>DATEVALUE(D116)</f>
        <v>34334</v>
      </c>
      <c r="F116" s="29">
        <f t="shared" si="4"/>
        <v>1993</v>
      </c>
      <c r="G116" s="29">
        <f t="shared" si="5"/>
        <v>32</v>
      </c>
      <c r="H116" s="29" t="str" cm="1">
        <f t="array" ref="H116">_xlfn.IFS(
  AND(G116&gt;=21, G116&lt;=30), "Young Adult",
  AND(G116&gt;=31, G116&lt;=45), "Adult",
  AND(G116&gt;=46, G116&lt;=60), "Middle-aged",
  AND(G116&gt;=61, G116&lt;=75), "Senior",
  AND(G116&gt;=76, G116&lt;=87), "Elderly",
  TRUE, "Out of Range"
)</f>
        <v>Adult</v>
      </c>
      <c r="I116" s="3">
        <v>5</v>
      </c>
      <c r="J116" s="2" t="s">
        <v>80</v>
      </c>
      <c r="K116" s="2" t="s">
        <v>34</v>
      </c>
      <c r="L116" s="2" t="str">
        <f>VLOOKUP(J116,Facts!$A$2:$B$10,2,FALSE)</f>
        <v>West</v>
      </c>
      <c r="M116" s="2" t="str">
        <f>HLOOKUP(J116,Facts!$D$13:$L$14,2,FALSE)</f>
        <v>West</v>
      </c>
      <c r="N116" s="2" t="str">
        <f>_xlfn.XLOOKUP(L116,Facts!$B$2:$B$10,Facts!$A$2:$A$10,FALSE)</f>
        <v>Maharashtra</v>
      </c>
      <c r="O116" s="100" t="str">
        <f t="shared" si="6"/>
        <v>Diya Gupta</v>
      </c>
      <c r="P116" s="100" t="str" cm="1">
        <f t="array" ref="P116:Q116">_xlfn.TEXTSPLIT(O116," ")</f>
        <v>Diya</v>
      </c>
      <c r="Q116" s="100" t="str">
        <v>Gupta</v>
      </c>
      <c r="R116" s="100"/>
      <c r="S116" s="100" t="str">
        <f>CONCATENATE(A116,"_",P116,".pdf")</f>
        <v>PID0115_Diya.pdf</v>
      </c>
      <c r="T116" s="17" t="str">
        <f>IF(AND(I116&lt;5,'Billing Details'!F116&gt;10000),"High Priority","Regular Followup")</f>
        <v>Regular Followup</v>
      </c>
      <c r="U116" s="17" t="str">
        <f>IF(AND(T116="High Priority",'Patient Health Records'!W116="Yes",'Patient Health Records'!X116 = "Critical"),"Needs Attention",IF(AND('Patient Health Records'!X116 &lt;&gt; "Critical", 'Patient Health Records'!W116 = "Yes"),"Monitor Later",IF(AND('Patient Health Records'!X116 ="Critical", 'Patient Health Records'!W116 = "No"), "Ask for Readmission","No Action")))</f>
        <v>No Action</v>
      </c>
      <c r="V116" s="17" t="str" cm="1">
        <f t="array" ref="V116">_xlfn.IFS(AND(T116="High Priority",'Patient Health Records'!W116="Yes",'Patient Health Records'!X116 = "Critical"),"Needs Attention", AND('Patient Health Records'!X116 &lt;&gt; "Critical", 'Patient Health Records'!W116 = "Yes"),"Monitor Later", AND('Patient Health Records'!X116 ="Critical", 'Patient Health Records'!W116 = "No"), "Ask for Readmission", TRUE, "No Action")</f>
        <v>No Action</v>
      </c>
      <c r="W116" s="17"/>
      <c r="X116" s="100"/>
      <c r="Y116" s="100"/>
      <c r="Z116" s="100"/>
      <c r="AA116" s="100"/>
      <c r="AB116" s="100"/>
    </row>
    <row r="117" spans="1:28" ht="15.75" customHeight="1">
      <c r="A117" s="2" t="s">
        <v>270</v>
      </c>
      <c r="B117" s="2" t="s">
        <v>271</v>
      </c>
      <c r="C117" s="2" t="s">
        <v>42</v>
      </c>
      <c r="D117" s="26" t="s">
        <v>147</v>
      </c>
      <c r="E117" s="28">
        <f>DATEVALUE(D117)</f>
        <v>31412</v>
      </c>
      <c r="F117" s="29">
        <f t="shared" si="4"/>
        <v>1985</v>
      </c>
      <c r="G117" s="29">
        <f t="shared" si="5"/>
        <v>40</v>
      </c>
      <c r="H117" s="29" t="str" cm="1">
        <f t="array" ref="H117">_xlfn.IFS(
  AND(G117&gt;=21, G117&lt;=30), "Young Adult",
  AND(G117&gt;=31, G117&lt;=45), "Adult",
  AND(G117&gt;=46, G117&lt;=60), "Middle-aged",
  AND(G117&gt;=61, G117&lt;=75), "Senior",
  AND(G117&gt;=76, G117&lt;=87), "Elderly",
  TRUE, "Out of Range"
)</f>
        <v>Adult</v>
      </c>
      <c r="I117" s="3">
        <v>12</v>
      </c>
      <c r="J117" s="2" t="s">
        <v>55</v>
      </c>
      <c r="K117" s="2" t="s">
        <v>28</v>
      </c>
      <c r="L117" s="2" t="str">
        <f>VLOOKUP(J117,Facts!$A$2:$B$10,2,FALSE)</f>
        <v>South</v>
      </c>
      <c r="M117" s="2" t="str">
        <f>HLOOKUP(J117,Facts!$D$13:$L$14,2,FALSE)</f>
        <v>South</v>
      </c>
      <c r="N117" s="2" t="str">
        <f>_xlfn.XLOOKUP(L117,Facts!$B$2:$B$10,Facts!$A$2:$A$10,FALSE)</f>
        <v>Tamil Nadu</v>
      </c>
      <c r="O117" s="100" t="str">
        <f t="shared" si="6"/>
        <v>Krishna Priya Reddy</v>
      </c>
      <c r="P117" s="100" t="str" cm="1">
        <f t="array" ref="P117:R117">_xlfn.TEXTSPLIT(O117," ")</f>
        <v>Krishna</v>
      </c>
      <c r="Q117" s="100" t="str">
        <v>Priya</v>
      </c>
      <c r="R117" s="100" t="str">
        <v>Reddy</v>
      </c>
      <c r="S117" s="100" t="str">
        <f>CONCATENATE(A117,"_",P117,".pdf")</f>
        <v>PID0116_Krishna.pdf</v>
      </c>
      <c r="T117" s="17" t="str">
        <f>IF(AND(I117&lt;5,'Billing Details'!F117&gt;10000),"High Priority","Regular Followup")</f>
        <v>Regular Followup</v>
      </c>
      <c r="U117" s="17" t="str">
        <f>IF(AND(T117="High Priority",'Patient Health Records'!W117="Yes",'Patient Health Records'!X117 = "Critical"),"Needs Attention",IF(AND('Patient Health Records'!X117 &lt;&gt; "Critical", 'Patient Health Records'!W117 = "Yes"),"Monitor Later",IF(AND('Patient Health Records'!X117 ="Critical", 'Patient Health Records'!W117 = "No"), "Ask for Readmission","No Action")))</f>
        <v>No Action</v>
      </c>
      <c r="V117" s="17" t="str" cm="1">
        <f t="array" ref="V117">_xlfn.IFS(AND(T117="High Priority",'Patient Health Records'!W117="Yes",'Patient Health Records'!X117 = "Critical"),"Needs Attention", AND('Patient Health Records'!X117 &lt;&gt; "Critical", 'Patient Health Records'!W117 = "Yes"),"Monitor Later", AND('Patient Health Records'!X117 ="Critical", 'Patient Health Records'!W117 = "No"), "Ask for Readmission", TRUE, "No Action")</f>
        <v>No Action</v>
      </c>
      <c r="W117" s="17"/>
      <c r="X117" s="100"/>
      <c r="Y117" s="100"/>
      <c r="Z117" s="100"/>
      <c r="AA117" s="100"/>
      <c r="AB117" s="100"/>
    </row>
    <row r="118" spans="1:28" ht="15.75" customHeight="1">
      <c r="A118" s="2" t="s">
        <v>272</v>
      </c>
      <c r="B118" s="2" t="s">
        <v>273</v>
      </c>
      <c r="C118" s="2" t="s">
        <v>25</v>
      </c>
      <c r="D118" s="26" t="s">
        <v>85</v>
      </c>
      <c r="E118" s="28">
        <f>DATEVALUE(D118)</f>
        <v>25203</v>
      </c>
      <c r="F118" s="29">
        <f t="shared" si="4"/>
        <v>1968</v>
      </c>
      <c r="G118" s="29">
        <f t="shared" si="5"/>
        <v>57</v>
      </c>
      <c r="H118" s="29" t="str" cm="1">
        <f t="array" ref="H118">_xlfn.IFS(
  AND(G118&gt;=21, G118&lt;=30), "Young Adult",
  AND(G118&gt;=31, G118&lt;=45), "Adult",
  AND(G118&gt;=46, G118&lt;=60), "Middle-aged",
  AND(G118&gt;=61, G118&lt;=75), "Senior",
  AND(G118&gt;=76, G118&lt;=87), "Elderly",
  TRUE, "Out of Range"
)</f>
        <v>Middle-aged</v>
      </c>
      <c r="I118" s="3">
        <v>7</v>
      </c>
      <c r="J118" s="2" t="s">
        <v>33</v>
      </c>
      <c r="K118" s="2" t="s">
        <v>39</v>
      </c>
      <c r="L118" s="2" t="str">
        <f>VLOOKUP(J118,Facts!$A$2:$B$10,2,FALSE)</f>
        <v>West</v>
      </c>
      <c r="M118" s="2" t="str">
        <f>HLOOKUP(J118,Facts!$D$13:$L$14,2,FALSE)</f>
        <v>West</v>
      </c>
      <c r="N118" s="2" t="str">
        <f>_xlfn.XLOOKUP(L118,Facts!$B$2:$B$10,Facts!$A$2:$A$10,FALSE)</f>
        <v>Maharashtra</v>
      </c>
      <c r="O118" s="100" t="str">
        <f t="shared" si="6"/>
        <v>Aanya Priya Mehta</v>
      </c>
      <c r="P118" s="100" t="str" cm="1">
        <f t="array" ref="P118:R118">_xlfn.TEXTSPLIT(O118," ")</f>
        <v>Aanya</v>
      </c>
      <c r="Q118" s="100" t="str">
        <v>Priya</v>
      </c>
      <c r="R118" s="100" t="str">
        <v>Mehta</v>
      </c>
      <c r="S118" s="100" t="str">
        <f>CONCATENATE(A118,"_",P118,".pdf")</f>
        <v>PID0117_Aanya.pdf</v>
      </c>
      <c r="T118" s="17" t="str">
        <f>IF(AND(I118&lt;5,'Billing Details'!F118&gt;10000),"High Priority","Regular Followup")</f>
        <v>Regular Followup</v>
      </c>
      <c r="U118" s="17" t="str">
        <f>IF(AND(T118="High Priority",'Patient Health Records'!W118="Yes",'Patient Health Records'!X118 = "Critical"),"Needs Attention",IF(AND('Patient Health Records'!X118 &lt;&gt; "Critical", 'Patient Health Records'!W118 = "Yes"),"Monitor Later",IF(AND('Patient Health Records'!X118 ="Critical", 'Patient Health Records'!W118 = "No"), "Ask for Readmission","No Action")))</f>
        <v>No Action</v>
      </c>
      <c r="V118" s="17" t="str" cm="1">
        <f t="array" ref="V118">_xlfn.IFS(AND(T118="High Priority",'Patient Health Records'!W118="Yes",'Patient Health Records'!X118 = "Critical"),"Needs Attention", AND('Patient Health Records'!X118 &lt;&gt; "Critical", 'Patient Health Records'!W118 = "Yes"),"Monitor Later", AND('Patient Health Records'!X118 ="Critical", 'Patient Health Records'!W118 = "No"), "Ask for Readmission", TRUE, "No Action")</f>
        <v>No Action</v>
      </c>
      <c r="W118" s="17"/>
      <c r="X118" s="100"/>
      <c r="Y118" s="100"/>
      <c r="Z118" s="100"/>
      <c r="AA118" s="100"/>
      <c r="AB118" s="100"/>
    </row>
    <row r="119" spans="1:28" ht="15.75" customHeight="1">
      <c r="A119" s="2" t="s">
        <v>274</v>
      </c>
      <c r="B119" s="2" t="s">
        <v>149</v>
      </c>
      <c r="C119" s="2" t="s">
        <v>42</v>
      </c>
      <c r="D119" s="26" t="s">
        <v>32</v>
      </c>
      <c r="E119" s="28">
        <f>DATEVALUE(D119)</f>
        <v>19724</v>
      </c>
      <c r="F119" s="29">
        <f t="shared" si="4"/>
        <v>1953</v>
      </c>
      <c r="G119" s="29">
        <f t="shared" si="5"/>
        <v>72</v>
      </c>
      <c r="H119" s="29" t="str" cm="1">
        <f t="array" ref="H119">_xlfn.IFS(
  AND(G119&gt;=21, G119&lt;=30), "Young Adult",
  AND(G119&gt;=31, G119&lt;=45), "Adult",
  AND(G119&gt;=46, G119&lt;=60), "Middle-aged",
  AND(G119&gt;=61, G119&lt;=75), "Senior",
  AND(G119&gt;=76, G119&lt;=87), "Elderly",
  TRUE, "Out of Range"
)</f>
        <v>Senior</v>
      </c>
      <c r="I119" s="3">
        <v>7</v>
      </c>
      <c r="J119" s="2" t="s">
        <v>43</v>
      </c>
      <c r="K119" s="2" t="s">
        <v>28</v>
      </c>
      <c r="L119" s="2" t="str">
        <f>VLOOKUP(J119,Facts!$A$2:$B$10,2,FALSE)</f>
        <v>South</v>
      </c>
      <c r="M119" s="2" t="str">
        <f>HLOOKUP(J119,Facts!$D$13:$L$14,2,FALSE)</f>
        <v>South</v>
      </c>
      <c r="N119" s="2" t="str">
        <f>_xlfn.XLOOKUP(L119,Facts!$B$2:$B$10,Facts!$A$2:$A$10,FALSE)</f>
        <v>Tamil Nadu</v>
      </c>
      <c r="O119" s="100" t="str">
        <f t="shared" si="6"/>
        <v>Vivaan Sharma</v>
      </c>
      <c r="P119" s="100" t="str" cm="1">
        <f t="array" ref="P119:Q119">_xlfn.TEXTSPLIT(O119," ")</f>
        <v>Vivaan</v>
      </c>
      <c r="Q119" s="100" t="str">
        <v>Sharma</v>
      </c>
      <c r="R119" s="100"/>
      <c r="S119" s="100" t="str">
        <f>CONCATENATE(A119,"_",P119,".pdf")</f>
        <v>PID0118_Vivaan.pdf</v>
      </c>
      <c r="T119" s="17" t="str">
        <f>IF(AND(I119&lt;5,'Billing Details'!F119&gt;10000),"High Priority","Regular Followup")</f>
        <v>Regular Followup</v>
      </c>
      <c r="U119" s="17" t="str">
        <f>IF(AND(T119="High Priority",'Patient Health Records'!W119="Yes",'Patient Health Records'!X119 = "Critical"),"Needs Attention",IF(AND('Patient Health Records'!X119 &lt;&gt; "Critical", 'Patient Health Records'!W119 = "Yes"),"Monitor Later",IF(AND('Patient Health Records'!X119 ="Critical", 'Patient Health Records'!W119 = "No"), "Ask for Readmission","No Action")))</f>
        <v>No Action</v>
      </c>
      <c r="V119" s="17" t="str" cm="1">
        <f t="array" ref="V119">_xlfn.IFS(AND(T119="High Priority",'Patient Health Records'!W119="Yes",'Patient Health Records'!X119 = "Critical"),"Needs Attention", AND('Patient Health Records'!X119 &lt;&gt; "Critical", 'Patient Health Records'!W119 = "Yes"),"Monitor Later", AND('Patient Health Records'!X119 ="Critical", 'Patient Health Records'!W119 = "No"), "Ask for Readmission", TRUE, "No Action")</f>
        <v>No Action</v>
      </c>
      <c r="W119" s="17"/>
      <c r="X119" s="100"/>
      <c r="Y119" s="100"/>
      <c r="Z119" s="100"/>
      <c r="AA119" s="100"/>
      <c r="AB119" s="100"/>
    </row>
    <row r="120" spans="1:28" ht="15.75" customHeight="1">
      <c r="A120" s="2" t="s">
        <v>275</v>
      </c>
      <c r="B120" s="2" t="s">
        <v>59</v>
      </c>
      <c r="C120" s="2" t="s">
        <v>25</v>
      </c>
      <c r="D120" s="26" t="s">
        <v>85</v>
      </c>
      <c r="E120" s="28">
        <f>DATEVALUE(D120)</f>
        <v>25203</v>
      </c>
      <c r="F120" s="29">
        <f t="shared" si="4"/>
        <v>1968</v>
      </c>
      <c r="G120" s="29">
        <f t="shared" si="5"/>
        <v>57</v>
      </c>
      <c r="H120" s="29" t="str" cm="1">
        <f t="array" ref="H120">_xlfn.IFS(
  AND(G120&gt;=21, G120&lt;=30), "Young Adult",
  AND(G120&gt;=31, G120&lt;=45), "Adult",
  AND(G120&gt;=46, G120&lt;=60), "Middle-aged",
  AND(G120&gt;=61, G120&lt;=75), "Senior",
  AND(G120&gt;=76, G120&lt;=87), "Elderly",
  TRUE, "Out of Range"
)</f>
        <v>Middle-aged</v>
      </c>
      <c r="I120" s="3">
        <v>7</v>
      </c>
      <c r="J120" s="2" t="s">
        <v>64</v>
      </c>
      <c r="K120" s="2" t="s">
        <v>56</v>
      </c>
      <c r="L120" s="2" t="str">
        <f>VLOOKUP(J120,Facts!$A$2:$B$10,2,FALSE)</f>
        <v>East</v>
      </c>
      <c r="M120" s="2" t="str">
        <f>HLOOKUP(J120,Facts!$D$13:$L$14,2,FALSE)</f>
        <v>East</v>
      </c>
      <c r="N120" s="2" t="str">
        <f>_xlfn.XLOOKUP(L120,Facts!$B$2:$B$10,Facts!$A$2:$A$10,FALSE)</f>
        <v>West Bengal</v>
      </c>
      <c r="O120" s="100" t="str">
        <f t="shared" si="6"/>
        <v>Diya Mehta</v>
      </c>
      <c r="P120" s="100" t="str" cm="1">
        <f t="array" ref="P120:Q120">_xlfn.TEXTSPLIT(O120," ")</f>
        <v>Diya</v>
      </c>
      <c r="Q120" s="100" t="str">
        <v>Mehta</v>
      </c>
      <c r="R120" s="100"/>
      <c r="S120" s="100" t="str">
        <f>CONCATENATE(A120,"_",P120,".pdf")</f>
        <v>PID0119_Diya.pdf</v>
      </c>
      <c r="T120" s="17" t="str">
        <f>IF(AND(I120&lt;5,'Billing Details'!F120&gt;10000),"High Priority","Regular Followup")</f>
        <v>Regular Followup</v>
      </c>
      <c r="U120" s="17" t="str">
        <f>IF(AND(T120="High Priority",'Patient Health Records'!W120="Yes",'Patient Health Records'!X120 = "Critical"),"Needs Attention",IF(AND('Patient Health Records'!X120 &lt;&gt; "Critical", 'Patient Health Records'!W120 = "Yes"),"Monitor Later",IF(AND('Patient Health Records'!X120 ="Critical", 'Patient Health Records'!W120 = "No"), "Ask for Readmission","No Action")))</f>
        <v>Monitor Later</v>
      </c>
      <c r="V120" s="17" t="str" cm="1">
        <f t="array" ref="V120">_xlfn.IFS(AND(T120="High Priority",'Patient Health Records'!W120="Yes",'Patient Health Records'!X120 = "Critical"),"Needs Attention", AND('Patient Health Records'!X120 &lt;&gt; "Critical", 'Patient Health Records'!W120 = "Yes"),"Monitor Later", AND('Patient Health Records'!X120 ="Critical", 'Patient Health Records'!W120 = "No"), "Ask for Readmission", TRUE, "No Action")</f>
        <v>Monitor Later</v>
      </c>
      <c r="W120" s="17"/>
      <c r="X120" s="100"/>
      <c r="Y120" s="100"/>
      <c r="Z120" s="100"/>
      <c r="AA120" s="100"/>
      <c r="AB120" s="100"/>
    </row>
    <row r="121" spans="1:28" ht="15.75" customHeight="1">
      <c r="A121" s="2" t="s">
        <v>276</v>
      </c>
      <c r="B121" s="2" t="s">
        <v>277</v>
      </c>
      <c r="C121" s="2" t="s">
        <v>42</v>
      </c>
      <c r="D121" s="26" t="s">
        <v>37</v>
      </c>
      <c r="E121" s="28">
        <f>DATEVALUE(D121)</f>
        <v>34334</v>
      </c>
      <c r="F121" s="29">
        <f t="shared" si="4"/>
        <v>1993</v>
      </c>
      <c r="G121" s="29">
        <f t="shared" si="5"/>
        <v>32</v>
      </c>
      <c r="H121" s="29" t="str" cm="1">
        <f t="array" ref="H121">_xlfn.IFS(
  AND(G121&gt;=21, G121&lt;=30), "Young Adult",
  AND(G121&gt;=31, G121&lt;=45), "Adult",
  AND(G121&gt;=46, G121&lt;=60), "Middle-aged",
  AND(G121&gt;=61, G121&lt;=75), "Senior",
  AND(G121&gt;=76, G121&lt;=87), "Elderly",
  TRUE, "Out of Range"
)</f>
        <v>Adult</v>
      </c>
      <c r="I121" s="3">
        <v>0.5</v>
      </c>
      <c r="J121" s="2" t="s">
        <v>47</v>
      </c>
      <c r="K121" s="2" t="s">
        <v>39</v>
      </c>
      <c r="L121" s="2" t="str">
        <f>VLOOKUP(J121,Facts!$A$2:$B$10,2,FALSE)</f>
        <v>North</v>
      </c>
      <c r="M121" s="2" t="str">
        <f>HLOOKUP(J121,Facts!$D$13:$L$14,2,FALSE)</f>
        <v>North</v>
      </c>
      <c r="N121" s="2" t="str">
        <f>_xlfn.XLOOKUP(L121,Facts!$B$2:$B$10,Facts!$A$2:$A$10,FALSE)</f>
        <v>Punjab</v>
      </c>
      <c r="O121" s="100" t="str">
        <f t="shared" si="6"/>
        <v>Krishna Mehta</v>
      </c>
      <c r="P121" s="100" t="str" cm="1">
        <f t="array" ref="P121:Q121">_xlfn.TEXTSPLIT(O121," ")</f>
        <v>Krishna</v>
      </c>
      <c r="Q121" s="100" t="str">
        <v>Mehta</v>
      </c>
      <c r="R121" s="100"/>
      <c r="S121" s="100" t="str">
        <f>CONCATENATE(A121,"_",P121,".pdf")</f>
        <v>PID0120_Krishna.pdf</v>
      </c>
      <c r="T121" s="17" t="str">
        <f>IF(AND(I121&lt;5,'Billing Details'!F121&gt;10000),"High Priority","Regular Followup")</f>
        <v>High Priority</v>
      </c>
      <c r="U121" s="17" t="str">
        <f>IF(AND(T121="High Priority",'Patient Health Records'!W121="Yes",'Patient Health Records'!X121 = "Critical"),"Needs Attention",IF(AND('Patient Health Records'!X121 &lt;&gt; "Critical", 'Patient Health Records'!W121 = "Yes"),"Monitor Later",IF(AND('Patient Health Records'!X121 ="Critical", 'Patient Health Records'!W121 = "No"), "Ask for Readmission","No Action")))</f>
        <v>No Action</v>
      </c>
      <c r="V121" s="17" t="str" cm="1">
        <f t="array" ref="V121">_xlfn.IFS(AND(T121="High Priority",'Patient Health Records'!W121="Yes",'Patient Health Records'!X121 = "Critical"),"Needs Attention", AND('Patient Health Records'!X121 &lt;&gt; "Critical", 'Patient Health Records'!W121 = "Yes"),"Monitor Later", AND('Patient Health Records'!X121 ="Critical", 'Patient Health Records'!W121 = "No"), "Ask for Readmission", TRUE, "No Action")</f>
        <v>No Action</v>
      </c>
      <c r="W121" s="17"/>
      <c r="X121" s="100"/>
      <c r="Y121" s="100"/>
      <c r="Z121" s="100"/>
      <c r="AA121" s="100"/>
      <c r="AB121" s="100"/>
    </row>
    <row r="122" spans="1:28" ht="15.75" customHeight="1">
      <c r="A122" s="2" t="s">
        <v>278</v>
      </c>
      <c r="B122" s="2" t="s">
        <v>277</v>
      </c>
      <c r="C122" s="2" t="s">
        <v>42</v>
      </c>
      <c r="D122" s="26" t="s">
        <v>37</v>
      </c>
      <c r="E122" s="28">
        <f>DATEVALUE(D122)</f>
        <v>34334</v>
      </c>
      <c r="F122" s="29">
        <f t="shared" si="4"/>
        <v>1993</v>
      </c>
      <c r="G122" s="29">
        <f t="shared" si="5"/>
        <v>32</v>
      </c>
      <c r="H122" s="29" t="str" cm="1">
        <f t="array" ref="H122">_xlfn.IFS(
  AND(G122&gt;=21, G122&lt;=30), "Young Adult",
  AND(G122&gt;=31, G122&lt;=45), "Adult",
  AND(G122&gt;=46, G122&lt;=60), "Middle-aged",
  AND(G122&gt;=61, G122&lt;=75), "Senior",
  AND(G122&gt;=76, G122&lt;=87), "Elderly",
  TRUE, "Out of Range"
)</f>
        <v>Adult</v>
      </c>
      <c r="I122" s="3">
        <v>150</v>
      </c>
      <c r="J122" s="2" t="s">
        <v>33</v>
      </c>
      <c r="K122" s="2" t="s">
        <v>34</v>
      </c>
      <c r="L122" s="2" t="str">
        <f>VLOOKUP(J122,Facts!$A$2:$B$10,2,FALSE)</f>
        <v>West</v>
      </c>
      <c r="M122" s="2" t="str">
        <f>HLOOKUP(J122,Facts!$D$13:$L$14,2,FALSE)</f>
        <v>West</v>
      </c>
      <c r="N122" s="2" t="str">
        <f>_xlfn.XLOOKUP(L122,Facts!$B$2:$B$10,Facts!$A$2:$A$10,FALSE)</f>
        <v>Maharashtra</v>
      </c>
      <c r="O122" s="100" t="str">
        <f t="shared" si="6"/>
        <v>Krishna Mehta</v>
      </c>
      <c r="P122" s="100" t="str" cm="1">
        <f t="array" ref="P122:Q122">_xlfn.TEXTSPLIT(O122," ")</f>
        <v>Krishna</v>
      </c>
      <c r="Q122" s="100" t="str">
        <v>Mehta</v>
      </c>
      <c r="R122" s="100"/>
      <c r="S122" s="100" t="str">
        <f>CONCATENATE(A122,"_",P122,".pdf")</f>
        <v>PID0121_Krishna.pdf</v>
      </c>
      <c r="T122" s="17" t="str">
        <f>IF(AND(I122&lt;5,'Billing Details'!F122&gt;10000),"High Priority","Regular Followup")</f>
        <v>Regular Followup</v>
      </c>
      <c r="U122" s="17" t="str">
        <f>IF(AND(T122="High Priority",'Patient Health Records'!W122="Yes",'Patient Health Records'!X122 = "Critical"),"Needs Attention",IF(AND('Patient Health Records'!X122 &lt;&gt; "Critical", 'Patient Health Records'!W122 = "Yes"),"Monitor Later",IF(AND('Patient Health Records'!X122 ="Critical", 'Patient Health Records'!W122 = "No"), "Ask for Readmission","No Action")))</f>
        <v>Monitor Later</v>
      </c>
      <c r="V122" s="17" t="str" cm="1">
        <f t="array" ref="V122">_xlfn.IFS(AND(T122="High Priority",'Patient Health Records'!W122="Yes",'Patient Health Records'!X122 = "Critical"),"Needs Attention", AND('Patient Health Records'!X122 &lt;&gt; "Critical", 'Patient Health Records'!W122 = "Yes"),"Monitor Later", AND('Patient Health Records'!X122 ="Critical", 'Patient Health Records'!W122 = "No"), "Ask for Readmission", TRUE, "No Action")</f>
        <v>Monitor Later</v>
      </c>
      <c r="W122" s="17"/>
      <c r="X122" s="100"/>
      <c r="Y122" s="100"/>
      <c r="Z122" s="100"/>
      <c r="AA122" s="100"/>
      <c r="AB122" s="100"/>
    </row>
    <row r="123" spans="1:28" ht="15.75" customHeight="1">
      <c r="A123" s="2" t="s">
        <v>279</v>
      </c>
      <c r="B123" s="2" t="s">
        <v>118</v>
      </c>
      <c r="C123" s="2" t="s">
        <v>25</v>
      </c>
      <c r="D123" s="26" t="s">
        <v>280</v>
      </c>
      <c r="E123" s="28">
        <f>DATEVALUE(D123)</f>
        <v>21550</v>
      </c>
      <c r="F123" s="29">
        <f t="shared" si="4"/>
        <v>1958</v>
      </c>
      <c r="G123" s="29">
        <f t="shared" si="5"/>
        <v>67</v>
      </c>
      <c r="H123" s="29" t="str" cm="1">
        <f t="array" ref="H123">_xlfn.IFS(
  AND(G123&gt;=21, G123&lt;=30), "Young Adult",
  AND(G123&gt;=31, G123&lt;=45), "Adult",
  AND(G123&gt;=46, G123&lt;=60), "Middle-aged",
  AND(G123&gt;=61, G123&lt;=75), "Senior",
  AND(G123&gt;=76, G123&lt;=87), "Elderly",
  TRUE, "Out of Range"
)</f>
        <v>Senior</v>
      </c>
      <c r="I123" s="3">
        <v>3</v>
      </c>
      <c r="J123" s="2" t="s">
        <v>43</v>
      </c>
      <c r="K123" s="2" t="s">
        <v>28</v>
      </c>
      <c r="L123" s="2" t="str">
        <f>VLOOKUP(J123,Facts!$A$2:$B$10,2,FALSE)</f>
        <v>South</v>
      </c>
      <c r="M123" s="2" t="str">
        <f>HLOOKUP(J123,Facts!$D$13:$L$14,2,FALSE)</f>
        <v>South</v>
      </c>
      <c r="N123" s="2" t="str">
        <f>_xlfn.XLOOKUP(L123,Facts!$B$2:$B$10,Facts!$A$2:$A$10,FALSE)</f>
        <v>Tamil Nadu</v>
      </c>
      <c r="O123" s="100" t="str">
        <f t="shared" si="6"/>
        <v>Diya Sharma</v>
      </c>
      <c r="P123" s="100" t="str" cm="1">
        <f t="array" ref="P123:Q123">_xlfn.TEXTSPLIT(O123," ")</f>
        <v>Diya</v>
      </c>
      <c r="Q123" s="100" t="str">
        <v>Sharma</v>
      </c>
      <c r="R123" s="100"/>
      <c r="S123" s="100" t="str">
        <f>CONCATENATE(A123,"_",P123,".pdf")</f>
        <v>PID0122_Diya.pdf</v>
      </c>
      <c r="T123" s="17" t="str">
        <f>IF(AND(I123&lt;5,'Billing Details'!F123&gt;10000),"High Priority","Regular Followup")</f>
        <v>High Priority</v>
      </c>
      <c r="U123" s="17" t="str">
        <f>IF(AND(T123="High Priority",'Patient Health Records'!W123="Yes",'Patient Health Records'!X123 = "Critical"),"Needs Attention",IF(AND('Patient Health Records'!X123 &lt;&gt; "Critical", 'Patient Health Records'!W123 = "Yes"),"Monitor Later",IF(AND('Patient Health Records'!X123 ="Critical", 'Patient Health Records'!W123 = "No"), "Ask for Readmission","No Action")))</f>
        <v>Needs Attention</v>
      </c>
      <c r="V123" s="17" t="str" cm="1">
        <f t="array" ref="V123">_xlfn.IFS(AND(T123="High Priority",'Patient Health Records'!W123="Yes",'Patient Health Records'!X123 = "Critical"),"Needs Attention", AND('Patient Health Records'!X123 &lt;&gt; "Critical", 'Patient Health Records'!W123 = "Yes"),"Monitor Later", AND('Patient Health Records'!X123 ="Critical", 'Patient Health Records'!W123 = "No"), "Ask for Readmission", TRUE, "No Action")</f>
        <v>Needs Attention</v>
      </c>
      <c r="W123" s="17"/>
      <c r="X123" s="100"/>
      <c r="Y123" s="100"/>
      <c r="Z123" s="100"/>
      <c r="AA123" s="100"/>
      <c r="AB123" s="100"/>
    </row>
    <row r="124" spans="1:28" ht="15.75" customHeight="1">
      <c r="A124" s="2" t="s">
        <v>281</v>
      </c>
      <c r="B124" s="2" t="s">
        <v>282</v>
      </c>
      <c r="C124" s="2" t="s">
        <v>25</v>
      </c>
      <c r="D124" s="26" t="s">
        <v>37</v>
      </c>
      <c r="E124" s="28">
        <f>DATEVALUE(D124)</f>
        <v>34334</v>
      </c>
      <c r="F124" s="29">
        <f t="shared" si="4"/>
        <v>1993</v>
      </c>
      <c r="G124" s="29">
        <f t="shared" si="5"/>
        <v>32</v>
      </c>
      <c r="H124" s="29" t="str" cm="1">
        <f t="array" ref="H124">_xlfn.IFS(
  AND(G124&gt;=21, G124&lt;=30), "Young Adult",
  AND(G124&gt;=31, G124&lt;=45), "Adult",
  AND(G124&gt;=46, G124&lt;=60), "Middle-aged",
  AND(G124&gt;=61, G124&lt;=75), "Senior",
  AND(G124&gt;=76, G124&lt;=87), "Elderly",
  TRUE, "Out of Range"
)</f>
        <v>Adult</v>
      </c>
      <c r="I124" s="3">
        <v>20</v>
      </c>
      <c r="J124" s="2" t="s">
        <v>43</v>
      </c>
      <c r="K124" s="2" t="s">
        <v>28</v>
      </c>
      <c r="L124" s="2" t="str">
        <f>VLOOKUP(J124,Facts!$A$2:$B$10,2,FALSE)</f>
        <v>South</v>
      </c>
      <c r="M124" s="2" t="str">
        <f>HLOOKUP(J124,Facts!$D$13:$L$14,2,FALSE)</f>
        <v>South</v>
      </c>
      <c r="N124" s="2" t="str">
        <f>_xlfn.XLOOKUP(L124,Facts!$B$2:$B$10,Facts!$A$2:$A$10,FALSE)</f>
        <v>Tamil Nadu</v>
      </c>
      <c r="O124" s="100" t="str">
        <f t="shared" si="6"/>
        <v>Isha Reddy</v>
      </c>
      <c r="P124" s="100" t="str" cm="1">
        <f t="array" ref="P124:Q124">_xlfn.TEXTSPLIT(O124," ")</f>
        <v>Isha</v>
      </c>
      <c r="Q124" s="100" t="str">
        <v>Reddy</v>
      </c>
      <c r="R124" s="100"/>
      <c r="S124" s="100" t="str">
        <f>CONCATENATE(A124,"_",P124,".pdf")</f>
        <v>PID0123_Isha.pdf</v>
      </c>
      <c r="T124" s="17" t="str">
        <f>IF(AND(I124&lt;5,'Billing Details'!F124&gt;10000),"High Priority","Regular Followup")</f>
        <v>Regular Followup</v>
      </c>
      <c r="U124" s="17" t="str">
        <f>IF(AND(T124="High Priority",'Patient Health Records'!W124="Yes",'Patient Health Records'!X124 = "Critical"),"Needs Attention",IF(AND('Patient Health Records'!X124 &lt;&gt; "Critical", 'Patient Health Records'!W124 = "Yes"),"Monitor Later",IF(AND('Patient Health Records'!X124 ="Critical", 'Patient Health Records'!W124 = "No"), "Ask for Readmission","No Action")))</f>
        <v>Monitor Later</v>
      </c>
      <c r="V124" s="17" t="str" cm="1">
        <f t="array" ref="V124">_xlfn.IFS(AND(T124="High Priority",'Patient Health Records'!W124="Yes",'Patient Health Records'!X124 = "Critical"),"Needs Attention", AND('Patient Health Records'!X124 &lt;&gt; "Critical", 'Patient Health Records'!W124 = "Yes"),"Monitor Later", AND('Patient Health Records'!X124 ="Critical", 'Patient Health Records'!W124 = "No"), "Ask for Readmission", TRUE, "No Action")</f>
        <v>Monitor Later</v>
      </c>
      <c r="W124" s="17"/>
      <c r="X124" s="100"/>
      <c r="Y124" s="100"/>
      <c r="Z124" s="100"/>
      <c r="AA124" s="100"/>
      <c r="AB124" s="100"/>
    </row>
    <row r="125" spans="1:28" ht="15.75" customHeight="1">
      <c r="A125" s="2" t="s">
        <v>283</v>
      </c>
      <c r="B125" s="2" t="s">
        <v>284</v>
      </c>
      <c r="C125" s="2" t="s">
        <v>42</v>
      </c>
      <c r="D125" s="26" t="s">
        <v>184</v>
      </c>
      <c r="E125" s="28">
        <f>DATEVALUE(D125)</f>
        <v>21550</v>
      </c>
      <c r="F125" s="29">
        <f t="shared" si="4"/>
        <v>1958</v>
      </c>
      <c r="G125" s="29">
        <f t="shared" si="5"/>
        <v>67</v>
      </c>
      <c r="H125" s="29" t="str" cm="1">
        <f t="array" ref="H125">_xlfn.IFS(
  AND(G125&gt;=21, G125&lt;=30), "Young Adult",
  AND(G125&gt;=31, G125&lt;=45), "Adult",
  AND(G125&gt;=46, G125&lt;=60), "Middle-aged",
  AND(G125&gt;=61, G125&lt;=75), "Senior",
  AND(G125&gt;=76, G125&lt;=87), "Elderly",
  TRUE, "Out of Range"
)</f>
        <v>Senior</v>
      </c>
      <c r="I125" s="3">
        <v>25</v>
      </c>
      <c r="J125" s="2" t="s">
        <v>27</v>
      </c>
      <c r="K125" s="2" t="s">
        <v>28</v>
      </c>
      <c r="L125" s="2" t="str">
        <f>VLOOKUP(J125,Facts!$A$2:$B$10,2,FALSE)</f>
        <v>South</v>
      </c>
      <c r="M125" s="2" t="str">
        <f>HLOOKUP(J125,Facts!$D$13:$L$14,2,FALSE)</f>
        <v>South</v>
      </c>
      <c r="N125" s="2" t="str">
        <f>_xlfn.XLOOKUP(L125,Facts!$B$2:$B$10,Facts!$A$2:$A$10,FALSE)</f>
        <v>Tamil Nadu</v>
      </c>
      <c r="O125" s="100" t="str">
        <f t="shared" si="6"/>
        <v>Aditya Reddy</v>
      </c>
      <c r="P125" s="100" t="str" cm="1">
        <f t="array" ref="P125:Q125">_xlfn.TEXTSPLIT(O125," ")</f>
        <v>Aditya</v>
      </c>
      <c r="Q125" s="100" t="str">
        <v>Reddy</v>
      </c>
      <c r="R125" s="100"/>
      <c r="S125" s="100" t="str">
        <f>CONCATENATE(A125,"_",P125,".pdf")</f>
        <v>PID0124_Aditya.pdf</v>
      </c>
      <c r="T125" s="17" t="str">
        <f>IF(AND(I125&lt;5,'Billing Details'!F125&gt;10000),"High Priority","Regular Followup")</f>
        <v>Regular Followup</v>
      </c>
      <c r="U125" s="17" t="str">
        <f>IF(AND(T125="High Priority",'Patient Health Records'!W125="Yes",'Patient Health Records'!X125 = "Critical"),"Needs Attention",IF(AND('Patient Health Records'!X125 &lt;&gt; "Critical", 'Patient Health Records'!W125 = "Yes"),"Monitor Later",IF(AND('Patient Health Records'!X125 ="Critical", 'Patient Health Records'!W125 = "No"), "Ask for Readmission","No Action")))</f>
        <v>No Action</v>
      </c>
      <c r="V125" s="17" t="str" cm="1">
        <f t="array" ref="V125">_xlfn.IFS(AND(T125="High Priority",'Patient Health Records'!W125="Yes",'Patient Health Records'!X125 = "Critical"),"Needs Attention", AND('Patient Health Records'!X125 &lt;&gt; "Critical", 'Patient Health Records'!W125 = "Yes"),"Monitor Later", AND('Patient Health Records'!X125 ="Critical", 'Patient Health Records'!W125 = "No"), "Ask for Readmission", TRUE, "No Action")</f>
        <v>No Action</v>
      </c>
      <c r="W125" s="17"/>
      <c r="X125" s="100"/>
      <c r="Y125" s="100"/>
      <c r="Z125" s="100"/>
      <c r="AA125" s="100"/>
      <c r="AB125" s="100"/>
    </row>
    <row r="126" spans="1:28" ht="15.75" customHeight="1">
      <c r="A126" s="2" t="s">
        <v>285</v>
      </c>
      <c r="B126" s="2" t="s">
        <v>146</v>
      </c>
      <c r="C126" s="2" t="s">
        <v>25</v>
      </c>
      <c r="D126" s="26" t="s">
        <v>280</v>
      </c>
      <c r="E126" s="28">
        <f>DATEVALUE(D126)</f>
        <v>21550</v>
      </c>
      <c r="F126" s="29">
        <f t="shared" si="4"/>
        <v>1958</v>
      </c>
      <c r="G126" s="29">
        <f t="shared" si="5"/>
        <v>67</v>
      </c>
      <c r="H126" s="29" t="str" cm="1">
        <f t="array" ref="H126">_xlfn.IFS(
  AND(G126&gt;=21, G126&lt;=30), "Young Adult",
  AND(G126&gt;=31, G126&lt;=45), "Adult",
  AND(G126&gt;=46, G126&lt;=60), "Middle-aged",
  AND(G126&gt;=61, G126&lt;=75), "Senior",
  AND(G126&gt;=76, G126&lt;=87), "Elderly",
  TRUE, "Out of Range"
)</f>
        <v>Senior</v>
      </c>
      <c r="I126" s="3">
        <v>40</v>
      </c>
      <c r="J126" s="2" t="s">
        <v>27</v>
      </c>
      <c r="K126" s="2" t="s">
        <v>28</v>
      </c>
      <c r="L126" s="2" t="str">
        <f>VLOOKUP(J126,Facts!$A$2:$B$10,2,FALSE)</f>
        <v>South</v>
      </c>
      <c r="M126" s="2" t="str">
        <f>HLOOKUP(J126,Facts!$D$13:$L$14,2,FALSE)</f>
        <v>South</v>
      </c>
      <c r="N126" s="2" t="str">
        <f>_xlfn.XLOOKUP(L126,Facts!$B$2:$B$10,Facts!$A$2:$A$10,FALSE)</f>
        <v>Tamil Nadu</v>
      </c>
      <c r="O126" s="100" t="str">
        <f t="shared" si="6"/>
        <v>Aanya Sharma</v>
      </c>
      <c r="P126" s="100" t="str" cm="1">
        <f t="array" ref="P126:Q126">_xlfn.TEXTSPLIT(O126," ")</f>
        <v>Aanya</v>
      </c>
      <c r="Q126" s="100" t="str">
        <v>Sharma</v>
      </c>
      <c r="R126" s="100"/>
      <c r="S126" s="100" t="str">
        <f>CONCATENATE(A126,"_",P126,".pdf")</f>
        <v>PID0125_Aanya.pdf</v>
      </c>
      <c r="T126" s="17" t="str">
        <f>IF(AND(I126&lt;5,'Billing Details'!F126&gt;10000),"High Priority","Regular Followup")</f>
        <v>Regular Followup</v>
      </c>
      <c r="U126" s="17" t="str">
        <f>IF(AND(T126="High Priority",'Patient Health Records'!W126="Yes",'Patient Health Records'!X126 = "Critical"),"Needs Attention",IF(AND('Patient Health Records'!X126 &lt;&gt; "Critical", 'Patient Health Records'!W126 = "Yes"),"Monitor Later",IF(AND('Patient Health Records'!X126 ="Critical", 'Patient Health Records'!W126 = "No"), "Ask for Readmission","No Action")))</f>
        <v>No Action</v>
      </c>
      <c r="V126" s="17" t="str" cm="1">
        <f t="array" ref="V126">_xlfn.IFS(AND(T126="High Priority",'Patient Health Records'!W126="Yes",'Patient Health Records'!X126 = "Critical"),"Needs Attention", AND('Patient Health Records'!X126 &lt;&gt; "Critical", 'Patient Health Records'!W126 = "Yes"),"Monitor Later", AND('Patient Health Records'!X126 ="Critical", 'Patient Health Records'!W126 = "No"), "Ask for Readmission", TRUE, "No Action")</f>
        <v>No Action</v>
      </c>
      <c r="W126" s="17"/>
      <c r="X126" s="100"/>
      <c r="Y126" s="100"/>
      <c r="Z126" s="100"/>
      <c r="AA126" s="100"/>
      <c r="AB126" s="100"/>
    </row>
    <row r="127" spans="1:28" ht="15.75" customHeight="1">
      <c r="A127" s="2" t="s">
        <v>286</v>
      </c>
      <c r="B127" s="2" t="s">
        <v>287</v>
      </c>
      <c r="C127" s="2" t="s">
        <v>42</v>
      </c>
      <c r="D127" s="26" t="s">
        <v>82</v>
      </c>
      <c r="E127" s="28">
        <f>DATEVALUE(D127)</f>
        <v>30682</v>
      </c>
      <c r="F127" s="29">
        <f t="shared" si="4"/>
        <v>1984</v>
      </c>
      <c r="G127" s="29">
        <f t="shared" si="5"/>
        <v>41</v>
      </c>
      <c r="H127" s="29" t="str" cm="1">
        <f t="array" ref="H127">_xlfn.IFS(
  AND(G127&gt;=21, G127&lt;=30), "Young Adult",
  AND(G127&gt;=31, G127&lt;=45), "Adult",
  AND(G127&gt;=46, G127&lt;=60), "Middle-aged",
  AND(G127&gt;=61, G127&lt;=75), "Senior",
  AND(G127&gt;=76, G127&lt;=87), "Elderly",
  TRUE, "Out of Range"
)</f>
        <v>Adult</v>
      </c>
      <c r="I127" s="3">
        <v>4</v>
      </c>
      <c r="J127" s="2" t="s">
        <v>43</v>
      </c>
      <c r="K127" s="2" t="s">
        <v>28</v>
      </c>
      <c r="L127" s="2" t="str">
        <f>VLOOKUP(J127,Facts!$A$2:$B$10,2,FALSE)</f>
        <v>South</v>
      </c>
      <c r="M127" s="2" t="str">
        <f>HLOOKUP(J127,Facts!$D$13:$L$14,2,FALSE)</f>
        <v>South</v>
      </c>
      <c r="N127" s="2" t="str">
        <f>_xlfn.XLOOKUP(L127,Facts!$B$2:$B$10,Facts!$A$2:$A$10,FALSE)</f>
        <v>Tamil Nadu</v>
      </c>
      <c r="O127" s="100" t="str">
        <f t="shared" si="6"/>
        <v>Krishna Priya Mehta</v>
      </c>
      <c r="P127" s="100" t="str" cm="1">
        <f t="array" ref="P127:R127">_xlfn.TEXTSPLIT(O127," ")</f>
        <v>Krishna</v>
      </c>
      <c r="Q127" s="100" t="str">
        <v>Priya</v>
      </c>
      <c r="R127" s="100" t="str">
        <v>Mehta</v>
      </c>
      <c r="S127" s="100" t="str">
        <f>CONCATENATE(A127,"_",P127,".pdf")</f>
        <v>PID0126_Krishna.pdf</v>
      </c>
      <c r="T127" s="17" t="str">
        <f>IF(AND(I127&lt;5,'Billing Details'!F127&gt;10000),"High Priority","Regular Followup")</f>
        <v>High Priority</v>
      </c>
      <c r="U127" s="17" t="str">
        <f>IF(AND(T127="High Priority",'Patient Health Records'!W127="Yes",'Patient Health Records'!X127 = "Critical"),"Needs Attention",IF(AND('Patient Health Records'!X127 &lt;&gt; "Critical", 'Patient Health Records'!W127 = "Yes"),"Monitor Later",IF(AND('Patient Health Records'!X127 ="Critical", 'Patient Health Records'!W127 = "No"), "Ask for Readmission","No Action")))</f>
        <v>No Action</v>
      </c>
      <c r="V127" s="17" t="str" cm="1">
        <f t="array" ref="V127">_xlfn.IFS(AND(T127="High Priority",'Patient Health Records'!W127="Yes",'Patient Health Records'!X127 = "Critical"),"Needs Attention", AND('Patient Health Records'!X127 &lt;&gt; "Critical", 'Patient Health Records'!W127 = "Yes"),"Monitor Later", AND('Patient Health Records'!X127 ="Critical", 'Patient Health Records'!W127 = "No"), "Ask for Readmission", TRUE, "No Action")</f>
        <v>No Action</v>
      </c>
      <c r="W127" s="17"/>
      <c r="X127" s="100"/>
      <c r="Y127" s="100"/>
      <c r="Z127" s="100"/>
      <c r="AA127" s="100"/>
      <c r="AB127" s="100"/>
    </row>
    <row r="128" spans="1:28" ht="15.75" customHeight="1">
      <c r="A128" s="2" t="s">
        <v>288</v>
      </c>
      <c r="B128" s="2" t="s">
        <v>289</v>
      </c>
      <c r="C128" s="2" t="s">
        <v>42</v>
      </c>
      <c r="D128" s="26" t="s">
        <v>26</v>
      </c>
      <c r="E128" s="28">
        <f>DATEVALUE(D128)</f>
        <v>27029</v>
      </c>
      <c r="F128" s="29">
        <f t="shared" si="4"/>
        <v>1973</v>
      </c>
      <c r="G128" s="29">
        <f t="shared" si="5"/>
        <v>52</v>
      </c>
      <c r="H128" s="29" t="str" cm="1">
        <f t="array" ref="H128">_xlfn.IFS(
  AND(G128&gt;=21, G128&lt;=30), "Young Adult",
  AND(G128&gt;=31, G128&lt;=45), "Adult",
  AND(G128&gt;=46, G128&lt;=60), "Middle-aged",
  AND(G128&gt;=61, G128&lt;=75), "Senior",
  AND(G128&gt;=76, G128&lt;=87), "Elderly",
  TRUE, "Out of Range"
)</f>
        <v>Middle-aged</v>
      </c>
      <c r="I128" s="3">
        <v>4</v>
      </c>
      <c r="J128" s="2" t="s">
        <v>43</v>
      </c>
      <c r="K128" s="2" t="s">
        <v>28</v>
      </c>
      <c r="L128" s="2" t="str">
        <f>VLOOKUP(J128,Facts!$A$2:$B$10,2,FALSE)</f>
        <v>South</v>
      </c>
      <c r="M128" s="2" t="str">
        <f>HLOOKUP(J128,Facts!$D$13:$L$14,2,FALSE)</f>
        <v>South</v>
      </c>
      <c r="N128" s="2" t="str">
        <f>_xlfn.XLOOKUP(L128,Facts!$B$2:$B$10,Facts!$A$2:$A$10,FALSE)</f>
        <v>Tamil Nadu</v>
      </c>
      <c r="O128" s="100" t="str">
        <f t="shared" si="6"/>
        <v>Aarav Gupta</v>
      </c>
      <c r="P128" s="100" t="str" cm="1">
        <f t="array" ref="P128:Q128">_xlfn.TEXTSPLIT(O128," ")</f>
        <v>Aarav</v>
      </c>
      <c r="Q128" s="100" t="str">
        <v>Gupta</v>
      </c>
      <c r="R128" s="100"/>
      <c r="S128" s="100" t="str">
        <f>CONCATENATE(A128,"_",P128,".pdf")</f>
        <v>PID0127_Aarav.pdf</v>
      </c>
      <c r="T128" s="17" t="str">
        <f>IF(AND(I128&lt;5,'Billing Details'!F128&gt;10000),"High Priority","Regular Followup")</f>
        <v>High Priority</v>
      </c>
      <c r="U128" s="17" t="str">
        <f>IF(AND(T128="High Priority",'Patient Health Records'!W128="Yes",'Patient Health Records'!X128 = "Critical"),"Needs Attention",IF(AND('Patient Health Records'!X128 &lt;&gt; "Critical", 'Patient Health Records'!W128 = "Yes"),"Monitor Later",IF(AND('Patient Health Records'!X128 ="Critical", 'Patient Health Records'!W128 = "No"), "Ask for Readmission","No Action")))</f>
        <v>No Action</v>
      </c>
      <c r="V128" s="17" t="str" cm="1">
        <f t="array" ref="V128">_xlfn.IFS(AND(T128="High Priority",'Patient Health Records'!W128="Yes",'Patient Health Records'!X128 = "Critical"),"Needs Attention", AND('Patient Health Records'!X128 &lt;&gt; "Critical", 'Patient Health Records'!W128 = "Yes"),"Monitor Later", AND('Patient Health Records'!X128 ="Critical", 'Patient Health Records'!W128 = "No"), "Ask for Readmission", TRUE, "No Action")</f>
        <v>No Action</v>
      </c>
      <c r="W128" s="17"/>
      <c r="X128" s="100"/>
      <c r="Y128" s="100"/>
      <c r="Z128" s="100"/>
      <c r="AA128" s="100"/>
      <c r="AB128" s="100"/>
    </row>
    <row r="129" spans="1:28" ht="15.75" customHeight="1">
      <c r="A129" s="2" t="s">
        <v>290</v>
      </c>
      <c r="B129" s="2" t="s">
        <v>291</v>
      </c>
      <c r="C129" s="2" t="s">
        <v>42</v>
      </c>
      <c r="D129" s="26" t="s">
        <v>147</v>
      </c>
      <c r="E129" s="28">
        <f>DATEVALUE(D129)</f>
        <v>31412</v>
      </c>
      <c r="F129" s="29">
        <f t="shared" si="4"/>
        <v>1985</v>
      </c>
      <c r="G129" s="29">
        <f t="shared" si="5"/>
        <v>40</v>
      </c>
      <c r="H129" s="29" t="str" cm="1">
        <f t="array" ref="H129">_xlfn.IFS(
  AND(G129&gt;=21, G129&lt;=30), "Young Adult",
  AND(G129&gt;=31, G129&lt;=45), "Adult",
  AND(G129&gt;=46, G129&lt;=60), "Middle-aged",
  AND(G129&gt;=61, G129&lt;=75), "Senior",
  AND(G129&gt;=76, G129&lt;=87), "Elderly",
  TRUE, "Out of Range"
)</f>
        <v>Adult</v>
      </c>
      <c r="I129" s="3">
        <v>7</v>
      </c>
      <c r="J129" s="2" t="s">
        <v>43</v>
      </c>
      <c r="K129" s="2" t="s">
        <v>28</v>
      </c>
      <c r="L129" s="2" t="str">
        <f>VLOOKUP(J129,Facts!$A$2:$B$10,2,FALSE)</f>
        <v>South</v>
      </c>
      <c r="M129" s="2" t="str">
        <f>HLOOKUP(J129,Facts!$D$13:$L$14,2,FALSE)</f>
        <v>South</v>
      </c>
      <c r="N129" s="2" t="str">
        <f>_xlfn.XLOOKUP(L129,Facts!$B$2:$B$10,Facts!$A$2:$A$10,FALSE)</f>
        <v>Tamil Nadu</v>
      </c>
      <c r="O129" s="100" t="str">
        <f t="shared" si="6"/>
        <v>Aarav Priya Reddy</v>
      </c>
      <c r="P129" s="100" t="str" cm="1">
        <f t="array" ref="P129:R129">_xlfn.TEXTSPLIT(O129," ")</f>
        <v>Aarav</v>
      </c>
      <c r="Q129" s="100" t="str">
        <v>Priya</v>
      </c>
      <c r="R129" s="100" t="str">
        <v>Reddy</v>
      </c>
      <c r="S129" s="100" t="str">
        <f>CONCATENATE(A129,"_",P129,".pdf")</f>
        <v>PID0128_Aarav.pdf</v>
      </c>
      <c r="T129" s="17" t="str">
        <f>IF(AND(I129&lt;5,'Billing Details'!F129&gt;10000),"High Priority","Regular Followup")</f>
        <v>Regular Followup</v>
      </c>
      <c r="U129" s="17" t="str">
        <f>IF(AND(T129="High Priority",'Patient Health Records'!W129="Yes",'Patient Health Records'!X129 = "Critical"),"Needs Attention",IF(AND('Patient Health Records'!X129 &lt;&gt; "Critical", 'Patient Health Records'!W129 = "Yes"),"Monitor Later",IF(AND('Patient Health Records'!X129 ="Critical", 'Patient Health Records'!W129 = "No"), "Ask for Readmission","No Action")))</f>
        <v>Ask for Readmission</v>
      </c>
      <c r="V129" s="17" t="str" cm="1">
        <f t="array" ref="V129">_xlfn.IFS(AND(T129="High Priority",'Patient Health Records'!W129="Yes",'Patient Health Records'!X129 = "Critical"),"Needs Attention", AND('Patient Health Records'!X129 &lt;&gt; "Critical", 'Patient Health Records'!W129 = "Yes"),"Monitor Later", AND('Patient Health Records'!X129 ="Critical", 'Patient Health Records'!W129 = "No"), "Ask for Readmission", TRUE, "No Action")</f>
        <v>Ask for Readmission</v>
      </c>
      <c r="W129" s="17"/>
      <c r="X129" s="100"/>
      <c r="Y129" s="100"/>
      <c r="Z129" s="100"/>
      <c r="AA129" s="100"/>
      <c r="AB129" s="100"/>
    </row>
    <row r="130" spans="1:28" ht="15.75" customHeight="1">
      <c r="A130" s="2" t="s">
        <v>292</v>
      </c>
      <c r="B130" s="2" t="s">
        <v>293</v>
      </c>
      <c r="C130" s="2" t="s">
        <v>25</v>
      </c>
      <c r="D130" s="26" t="s">
        <v>60</v>
      </c>
      <c r="E130" s="28">
        <f>DATEVALUE(D130)</f>
        <v>28855</v>
      </c>
      <c r="F130" s="29">
        <f t="shared" si="4"/>
        <v>1978</v>
      </c>
      <c r="G130" s="29">
        <f t="shared" si="5"/>
        <v>47</v>
      </c>
      <c r="H130" s="29" t="str" cm="1">
        <f t="array" ref="H130">_xlfn.IFS(
  AND(G130&gt;=21, G130&lt;=30), "Young Adult",
  AND(G130&gt;=31, G130&lt;=45), "Adult",
  AND(G130&gt;=46, G130&lt;=60), "Middle-aged",
  AND(G130&gt;=61, G130&lt;=75), "Senior",
  AND(G130&gt;=76, G130&lt;=87), "Elderly",
  TRUE, "Out of Range"
)</f>
        <v>Middle-aged</v>
      </c>
      <c r="I130" s="3">
        <v>20</v>
      </c>
      <c r="J130" s="2" t="s">
        <v>33</v>
      </c>
      <c r="K130" s="2" t="s">
        <v>28</v>
      </c>
      <c r="L130" s="2" t="str">
        <f>VLOOKUP(J130,Facts!$A$2:$B$10,2,FALSE)</f>
        <v>West</v>
      </c>
      <c r="M130" s="2" t="str">
        <f>HLOOKUP(J130,Facts!$D$13:$L$14,2,FALSE)</f>
        <v>West</v>
      </c>
      <c r="N130" s="2" t="str">
        <f>_xlfn.XLOOKUP(L130,Facts!$B$2:$B$10,Facts!$A$2:$A$10,FALSE)</f>
        <v>Maharashtra</v>
      </c>
      <c r="O130" s="100" t="str">
        <f t="shared" si="6"/>
        <v>Riya Mehta</v>
      </c>
      <c r="P130" s="100" t="str" cm="1">
        <f t="array" ref="P130:Q130">_xlfn.TEXTSPLIT(O130," ")</f>
        <v>Riya</v>
      </c>
      <c r="Q130" s="100" t="str">
        <v>Mehta</v>
      </c>
      <c r="R130" s="100"/>
      <c r="S130" s="100" t="str">
        <f>CONCATENATE(A130,"_",P130,".pdf")</f>
        <v>PID0129_Riya.pdf</v>
      </c>
      <c r="T130" s="17" t="str">
        <f>IF(AND(I130&lt;5,'Billing Details'!F130&gt;10000),"High Priority","Regular Followup")</f>
        <v>Regular Followup</v>
      </c>
      <c r="U130" s="17" t="str">
        <f>IF(AND(T130="High Priority",'Patient Health Records'!W130="Yes",'Patient Health Records'!X130 = "Critical"),"Needs Attention",IF(AND('Patient Health Records'!X130 &lt;&gt; "Critical", 'Patient Health Records'!W130 = "Yes"),"Monitor Later",IF(AND('Patient Health Records'!X130 ="Critical", 'Patient Health Records'!W130 = "No"), "Ask for Readmission","No Action")))</f>
        <v>No Action</v>
      </c>
      <c r="V130" s="17" t="str" cm="1">
        <f t="array" ref="V130">_xlfn.IFS(AND(T130="High Priority",'Patient Health Records'!W130="Yes",'Patient Health Records'!X130 = "Critical"),"Needs Attention", AND('Patient Health Records'!X130 &lt;&gt; "Critical", 'Patient Health Records'!W130 = "Yes"),"Monitor Later", AND('Patient Health Records'!X130 ="Critical", 'Patient Health Records'!W130 = "No"), "Ask for Readmission", TRUE, "No Action")</f>
        <v>No Action</v>
      </c>
      <c r="W130" s="17"/>
      <c r="X130" s="100"/>
      <c r="Y130" s="100"/>
      <c r="Z130" s="100"/>
      <c r="AA130" s="100"/>
      <c r="AB130" s="100"/>
    </row>
    <row r="131" spans="1:28" ht="15.75" customHeight="1">
      <c r="A131" s="2" t="s">
        <v>294</v>
      </c>
      <c r="B131" s="2" t="s">
        <v>31</v>
      </c>
      <c r="C131" s="2" t="s">
        <v>25</v>
      </c>
      <c r="D131" s="26" t="s">
        <v>60</v>
      </c>
      <c r="E131" s="28">
        <f>DATEVALUE(D131)</f>
        <v>28855</v>
      </c>
      <c r="F131" s="29">
        <f t="shared" ref="F131:F194" si="7">YEAR(E131)</f>
        <v>1978</v>
      </c>
      <c r="G131" s="29">
        <f t="shared" ref="G131:G194" si="8">$X$9-F131</f>
        <v>47</v>
      </c>
      <c r="H131" s="29" t="str" cm="1">
        <f t="array" ref="H131">_xlfn.IFS(
  AND(G131&gt;=21, G131&lt;=30), "Young Adult",
  AND(G131&gt;=31, G131&lt;=45), "Adult",
  AND(G131&gt;=46, G131&lt;=60), "Middle-aged",
  AND(G131&gt;=61, G131&lt;=75), "Senior",
  AND(G131&gt;=76, G131&lt;=87), "Elderly",
  TRUE, "Out of Range"
)</f>
        <v>Middle-aged</v>
      </c>
      <c r="I131" s="3">
        <v>50</v>
      </c>
      <c r="J131" s="2" t="s">
        <v>43</v>
      </c>
      <c r="K131" s="2" t="s">
        <v>28</v>
      </c>
      <c r="L131" s="2" t="str">
        <f>VLOOKUP(J131,Facts!$A$2:$B$10,2,FALSE)</f>
        <v>South</v>
      </c>
      <c r="M131" s="2" t="str">
        <f>HLOOKUP(J131,Facts!$D$13:$L$14,2,FALSE)</f>
        <v>South</v>
      </c>
      <c r="N131" s="2" t="str">
        <f>_xlfn.XLOOKUP(L131,Facts!$B$2:$B$10,Facts!$A$2:$A$10,FALSE)</f>
        <v>Tamil Nadu</v>
      </c>
      <c r="O131" s="100" t="str">
        <f t="shared" ref="O131:O194" si="9">TRIM(B131)</f>
        <v>Isha Sharma</v>
      </c>
      <c r="P131" s="100" t="str" cm="1">
        <f t="array" ref="P131:Q131">_xlfn.TEXTSPLIT(O131," ")</f>
        <v>Isha</v>
      </c>
      <c r="Q131" s="100" t="str">
        <v>Sharma</v>
      </c>
      <c r="R131" s="100"/>
      <c r="S131" s="100" t="str">
        <f>CONCATENATE(A131,"_",P131,".pdf")</f>
        <v>PID0130_Isha.pdf</v>
      </c>
      <c r="T131" s="17" t="str">
        <f>IF(AND(I131&lt;5,'Billing Details'!F131&gt;10000),"High Priority","Regular Followup")</f>
        <v>Regular Followup</v>
      </c>
      <c r="U131" s="17" t="str">
        <f>IF(AND(T131="High Priority",'Patient Health Records'!W131="Yes",'Patient Health Records'!X131 = "Critical"),"Needs Attention",IF(AND('Patient Health Records'!X131 &lt;&gt; "Critical", 'Patient Health Records'!W131 = "Yes"),"Monitor Later",IF(AND('Patient Health Records'!X131 ="Critical", 'Patient Health Records'!W131 = "No"), "Ask for Readmission","No Action")))</f>
        <v>No Action</v>
      </c>
      <c r="V131" s="17" t="str" cm="1">
        <f t="array" ref="V131">_xlfn.IFS(AND(T131="High Priority",'Patient Health Records'!W131="Yes",'Patient Health Records'!X131 = "Critical"),"Needs Attention", AND('Patient Health Records'!X131 &lt;&gt; "Critical", 'Patient Health Records'!W131 = "Yes"),"Monitor Later", AND('Patient Health Records'!X131 ="Critical", 'Patient Health Records'!W131 = "No"), "Ask for Readmission", TRUE, "No Action")</f>
        <v>No Action</v>
      </c>
      <c r="W131" s="17"/>
      <c r="X131" s="100"/>
      <c r="Y131" s="100"/>
      <c r="Z131" s="100"/>
      <c r="AA131" s="100"/>
      <c r="AB131" s="100"/>
    </row>
    <row r="132" spans="1:28" ht="15.75" customHeight="1">
      <c r="A132" s="2" t="s">
        <v>295</v>
      </c>
      <c r="B132" s="2" t="s">
        <v>174</v>
      </c>
      <c r="C132" s="2" t="s">
        <v>42</v>
      </c>
      <c r="D132" s="26" t="s">
        <v>113</v>
      </c>
      <c r="E132" s="28">
        <f>DATEVALUE(D132)</f>
        <v>36160</v>
      </c>
      <c r="F132" s="29">
        <f t="shared" si="7"/>
        <v>1998</v>
      </c>
      <c r="G132" s="29">
        <f t="shared" si="8"/>
        <v>27</v>
      </c>
      <c r="H132" s="29" t="str" cm="1">
        <f t="array" ref="H132">_xlfn.IFS(
  AND(G132&gt;=21, G132&lt;=30), "Young Adult",
  AND(G132&gt;=31, G132&lt;=45), "Adult",
  AND(G132&gt;=46, G132&lt;=60), "Middle-aged",
  AND(G132&gt;=61, G132&lt;=75), "Senior",
  AND(G132&gt;=76, G132&lt;=87), "Elderly",
  TRUE, "Out of Range"
)</f>
        <v>Young Adult</v>
      </c>
      <c r="I132" s="3">
        <v>2</v>
      </c>
      <c r="J132" s="2" t="s">
        <v>43</v>
      </c>
      <c r="K132" s="2" t="s">
        <v>28</v>
      </c>
      <c r="L132" s="2" t="str">
        <f>VLOOKUP(J132,Facts!$A$2:$B$10,2,FALSE)</f>
        <v>South</v>
      </c>
      <c r="M132" s="2" t="str">
        <f>HLOOKUP(J132,Facts!$D$13:$L$14,2,FALSE)</f>
        <v>South</v>
      </c>
      <c r="N132" s="2" t="str">
        <f>_xlfn.XLOOKUP(L132,Facts!$B$2:$B$10,Facts!$A$2:$A$10,FALSE)</f>
        <v>Tamil Nadu</v>
      </c>
      <c r="O132" s="100" t="str">
        <f t="shared" si="9"/>
        <v>Vivaan Reddy</v>
      </c>
      <c r="P132" s="100" t="str" cm="1">
        <f t="array" ref="P132:Q132">_xlfn.TEXTSPLIT(O132," ")</f>
        <v>Vivaan</v>
      </c>
      <c r="Q132" s="100" t="str">
        <v>Reddy</v>
      </c>
      <c r="R132" s="100"/>
      <c r="S132" s="100" t="str">
        <f>CONCATENATE(A132,"_",P132,".pdf")</f>
        <v>PID0131_Vivaan.pdf</v>
      </c>
      <c r="T132" s="17" t="str">
        <f>IF(AND(I132&lt;5,'Billing Details'!F132&gt;10000),"High Priority","Regular Followup")</f>
        <v>High Priority</v>
      </c>
      <c r="U132" s="17" t="str">
        <f>IF(AND(T132="High Priority",'Patient Health Records'!W132="Yes",'Patient Health Records'!X132 = "Critical"),"Needs Attention",IF(AND('Patient Health Records'!X132 &lt;&gt; "Critical", 'Patient Health Records'!W132 = "Yes"),"Monitor Later",IF(AND('Patient Health Records'!X132 ="Critical", 'Patient Health Records'!W132 = "No"), "Ask for Readmission","No Action")))</f>
        <v>No Action</v>
      </c>
      <c r="V132" s="17" t="str" cm="1">
        <f t="array" ref="V132">_xlfn.IFS(AND(T132="High Priority",'Patient Health Records'!W132="Yes",'Patient Health Records'!X132 = "Critical"),"Needs Attention", AND('Patient Health Records'!X132 &lt;&gt; "Critical", 'Patient Health Records'!W132 = "Yes"),"Monitor Later", AND('Patient Health Records'!X132 ="Critical", 'Patient Health Records'!W132 = "No"), "Ask for Readmission", TRUE, "No Action")</f>
        <v>No Action</v>
      </c>
      <c r="W132" s="17"/>
      <c r="X132" s="100"/>
      <c r="Y132" s="100"/>
      <c r="Z132" s="100"/>
      <c r="AA132" s="100"/>
      <c r="AB132" s="100"/>
    </row>
    <row r="133" spans="1:28" ht="15.75" customHeight="1">
      <c r="A133" s="2" t="s">
        <v>296</v>
      </c>
      <c r="B133" s="2" t="s">
        <v>297</v>
      </c>
      <c r="C133" s="2" t="s">
        <v>42</v>
      </c>
      <c r="D133" s="26" t="s">
        <v>136</v>
      </c>
      <c r="E133" s="28">
        <f>DATEVALUE(D133)</f>
        <v>27029</v>
      </c>
      <c r="F133" s="29">
        <f t="shared" si="7"/>
        <v>1973</v>
      </c>
      <c r="G133" s="29">
        <f t="shared" si="8"/>
        <v>52</v>
      </c>
      <c r="H133" s="29" t="str" cm="1">
        <f t="array" ref="H133">_xlfn.IFS(
  AND(G133&gt;=21, G133&lt;=30), "Young Adult",
  AND(G133&gt;=31, G133&lt;=45), "Adult",
  AND(G133&gt;=46, G133&lt;=60), "Middle-aged",
  AND(G133&gt;=61, G133&lt;=75), "Senior",
  AND(G133&gt;=76, G133&lt;=87), "Elderly",
  TRUE, "Out of Range"
)</f>
        <v>Middle-aged</v>
      </c>
      <c r="I133" s="3">
        <v>70</v>
      </c>
      <c r="J133" s="2" t="s">
        <v>64</v>
      </c>
      <c r="K133" s="2" t="s">
        <v>56</v>
      </c>
      <c r="L133" s="2" t="str">
        <f>VLOOKUP(J133,Facts!$A$2:$B$10,2,FALSE)</f>
        <v>East</v>
      </c>
      <c r="M133" s="2" t="str">
        <f>HLOOKUP(J133,Facts!$D$13:$L$14,2,FALSE)</f>
        <v>East</v>
      </c>
      <c r="N133" s="2" t="str">
        <f>_xlfn.XLOOKUP(L133,Facts!$B$2:$B$10,Facts!$A$2:$A$10,FALSE)</f>
        <v>West Bengal</v>
      </c>
      <c r="O133" s="100" t="str">
        <f t="shared" si="9"/>
        <v>Vivaan Gupta</v>
      </c>
      <c r="P133" s="100" t="str" cm="1">
        <f t="array" ref="P133:Q133">_xlfn.TEXTSPLIT(O133," ")</f>
        <v>Vivaan</v>
      </c>
      <c r="Q133" s="100" t="str">
        <v>Gupta</v>
      </c>
      <c r="R133" s="100"/>
      <c r="S133" s="100" t="str">
        <f>CONCATENATE(A133,"_",P133,".pdf")</f>
        <v>PID0132_Vivaan.pdf</v>
      </c>
      <c r="T133" s="17" t="str">
        <f>IF(AND(I133&lt;5,'Billing Details'!F133&gt;10000),"High Priority","Regular Followup")</f>
        <v>Regular Followup</v>
      </c>
      <c r="U133" s="17" t="str">
        <f>IF(AND(T133="High Priority",'Patient Health Records'!W133="Yes",'Patient Health Records'!X133 = "Critical"),"Needs Attention",IF(AND('Patient Health Records'!X133 &lt;&gt; "Critical", 'Patient Health Records'!W133 = "Yes"),"Monitor Later",IF(AND('Patient Health Records'!X133 ="Critical", 'Patient Health Records'!W133 = "No"), "Ask for Readmission","No Action")))</f>
        <v>No Action</v>
      </c>
      <c r="V133" s="17" t="str" cm="1">
        <f t="array" ref="V133">_xlfn.IFS(AND(T133="High Priority",'Patient Health Records'!W133="Yes",'Patient Health Records'!X133 = "Critical"),"Needs Attention", AND('Patient Health Records'!X133 &lt;&gt; "Critical", 'Patient Health Records'!W133 = "Yes"),"Monitor Later", AND('Patient Health Records'!X133 ="Critical", 'Patient Health Records'!W133 = "No"), "Ask for Readmission", TRUE, "No Action")</f>
        <v>No Action</v>
      </c>
      <c r="W133" s="17"/>
      <c r="X133" s="100"/>
      <c r="Y133" s="100"/>
      <c r="Z133" s="100"/>
      <c r="AA133" s="100"/>
      <c r="AB133" s="100"/>
    </row>
    <row r="134" spans="1:28" ht="15.75" customHeight="1">
      <c r="A134" s="2" t="s">
        <v>298</v>
      </c>
      <c r="B134" s="2" t="s">
        <v>297</v>
      </c>
      <c r="C134" s="2" t="s">
        <v>42</v>
      </c>
      <c r="D134" s="26" t="s">
        <v>91</v>
      </c>
      <c r="E134" s="28">
        <f>DATEVALUE(D134)</f>
        <v>25203</v>
      </c>
      <c r="F134" s="29">
        <f t="shared" si="7"/>
        <v>1968</v>
      </c>
      <c r="G134" s="29">
        <f t="shared" si="8"/>
        <v>57</v>
      </c>
      <c r="H134" s="29" t="str" cm="1">
        <f t="array" ref="H134">_xlfn.IFS(
  AND(G134&gt;=21, G134&lt;=30), "Young Adult",
  AND(G134&gt;=31, G134&lt;=45), "Adult",
  AND(G134&gt;=46, G134&lt;=60), "Middle-aged",
  AND(G134&gt;=61, G134&lt;=75), "Senior",
  AND(G134&gt;=76, G134&lt;=87), "Elderly",
  TRUE, "Out of Range"
)</f>
        <v>Middle-aged</v>
      </c>
      <c r="I134" s="3">
        <v>5</v>
      </c>
      <c r="J134" s="2" t="s">
        <v>27</v>
      </c>
      <c r="K134" s="2" t="s">
        <v>34</v>
      </c>
      <c r="L134" s="2" t="str">
        <f>VLOOKUP(J134,Facts!$A$2:$B$10,2,FALSE)</f>
        <v>South</v>
      </c>
      <c r="M134" s="2" t="str">
        <f>HLOOKUP(J134,Facts!$D$13:$L$14,2,FALSE)</f>
        <v>South</v>
      </c>
      <c r="N134" s="2" t="str">
        <f>_xlfn.XLOOKUP(L134,Facts!$B$2:$B$10,Facts!$A$2:$A$10,FALSE)</f>
        <v>Tamil Nadu</v>
      </c>
      <c r="O134" s="100" t="str">
        <f t="shared" si="9"/>
        <v>Vivaan Gupta</v>
      </c>
      <c r="P134" s="100" t="str" cm="1">
        <f t="array" ref="P134:Q134">_xlfn.TEXTSPLIT(O134," ")</f>
        <v>Vivaan</v>
      </c>
      <c r="Q134" s="100" t="str">
        <v>Gupta</v>
      </c>
      <c r="R134" s="100"/>
      <c r="S134" s="100" t="str">
        <f>CONCATENATE(A134,"_",P134,".pdf")</f>
        <v>PID0133_Vivaan.pdf</v>
      </c>
      <c r="T134" s="17" t="str">
        <f>IF(AND(I134&lt;5,'Billing Details'!F134&gt;10000),"High Priority","Regular Followup")</f>
        <v>Regular Followup</v>
      </c>
      <c r="U134" s="17" t="str">
        <f>IF(AND(T134="High Priority",'Patient Health Records'!W134="Yes",'Patient Health Records'!X134 = "Critical"),"Needs Attention",IF(AND('Patient Health Records'!X134 &lt;&gt; "Critical", 'Patient Health Records'!W134 = "Yes"),"Monitor Later",IF(AND('Patient Health Records'!X134 ="Critical", 'Patient Health Records'!W134 = "No"), "Ask for Readmission","No Action")))</f>
        <v>Monitor Later</v>
      </c>
      <c r="V134" s="17" t="str" cm="1">
        <f t="array" ref="V134">_xlfn.IFS(AND(T134="High Priority",'Patient Health Records'!W134="Yes",'Patient Health Records'!X134 = "Critical"),"Needs Attention", AND('Patient Health Records'!X134 &lt;&gt; "Critical", 'Patient Health Records'!W134 = "Yes"),"Monitor Later", AND('Patient Health Records'!X134 ="Critical", 'Patient Health Records'!W134 = "No"), "Ask for Readmission", TRUE, "No Action")</f>
        <v>Monitor Later</v>
      </c>
      <c r="W134" s="17"/>
      <c r="X134" s="100"/>
      <c r="Y134" s="100"/>
      <c r="Z134" s="100"/>
      <c r="AA134" s="100"/>
      <c r="AB134" s="100"/>
    </row>
    <row r="135" spans="1:28" ht="15.75" customHeight="1">
      <c r="A135" s="2" t="s">
        <v>299</v>
      </c>
      <c r="B135" s="2" t="s">
        <v>300</v>
      </c>
      <c r="C135" s="2" t="s">
        <v>42</v>
      </c>
      <c r="D135" s="26" t="s">
        <v>26</v>
      </c>
      <c r="E135" s="28">
        <f>DATEVALUE(D135)</f>
        <v>27029</v>
      </c>
      <c r="F135" s="29">
        <f t="shared" si="7"/>
        <v>1973</v>
      </c>
      <c r="G135" s="29">
        <f t="shared" si="8"/>
        <v>52</v>
      </c>
      <c r="H135" s="29" t="str" cm="1">
        <f t="array" ref="H135">_xlfn.IFS(
  AND(G135&gt;=21, G135&lt;=30), "Young Adult",
  AND(G135&gt;=31, G135&lt;=45), "Adult",
  AND(G135&gt;=46, G135&lt;=60), "Middle-aged",
  AND(G135&gt;=61, G135&lt;=75), "Senior",
  AND(G135&gt;=76, G135&lt;=87), "Elderly",
  TRUE, "Out of Range"
)</f>
        <v>Middle-aged</v>
      </c>
      <c r="I135" s="3">
        <v>5</v>
      </c>
      <c r="J135" s="2" t="s">
        <v>43</v>
      </c>
      <c r="K135" s="2" t="s">
        <v>28</v>
      </c>
      <c r="L135" s="2" t="str">
        <f>VLOOKUP(J135,Facts!$A$2:$B$10,2,FALSE)</f>
        <v>South</v>
      </c>
      <c r="M135" s="2" t="str">
        <f>HLOOKUP(J135,Facts!$D$13:$L$14,2,FALSE)</f>
        <v>South</v>
      </c>
      <c r="N135" s="2" t="str">
        <f>_xlfn.XLOOKUP(L135,Facts!$B$2:$B$10,Facts!$A$2:$A$10,FALSE)</f>
        <v>Tamil Nadu</v>
      </c>
      <c r="O135" s="100" t="str">
        <f t="shared" si="9"/>
        <v>Aarav Priya Patel</v>
      </c>
      <c r="P135" s="100" t="str" cm="1">
        <f t="array" ref="P135:R135">_xlfn.TEXTSPLIT(O135," ")</f>
        <v>Aarav</v>
      </c>
      <c r="Q135" s="100" t="str">
        <v>Priya</v>
      </c>
      <c r="R135" s="100" t="str">
        <v>Patel</v>
      </c>
      <c r="S135" s="100" t="str">
        <f>CONCATENATE(A135,"_",P135,".pdf")</f>
        <v>PID0134_Aarav.pdf</v>
      </c>
      <c r="T135" s="17" t="str">
        <f>IF(AND(I135&lt;5,'Billing Details'!F135&gt;10000),"High Priority","Regular Followup")</f>
        <v>Regular Followup</v>
      </c>
      <c r="U135" s="17" t="str">
        <f>IF(AND(T135="High Priority",'Patient Health Records'!W135="Yes",'Patient Health Records'!X135 = "Critical"),"Needs Attention",IF(AND('Patient Health Records'!X135 &lt;&gt; "Critical", 'Patient Health Records'!W135 = "Yes"),"Monitor Later",IF(AND('Patient Health Records'!X135 ="Critical", 'Patient Health Records'!W135 = "No"), "Ask for Readmission","No Action")))</f>
        <v>Monitor Later</v>
      </c>
      <c r="V135" s="17" t="str" cm="1">
        <f t="array" ref="V135">_xlfn.IFS(AND(T135="High Priority",'Patient Health Records'!W135="Yes",'Patient Health Records'!X135 = "Critical"),"Needs Attention", AND('Patient Health Records'!X135 &lt;&gt; "Critical", 'Patient Health Records'!W135 = "Yes"),"Monitor Later", AND('Patient Health Records'!X135 ="Critical", 'Patient Health Records'!W135 = "No"), "Ask for Readmission", TRUE, "No Action")</f>
        <v>Monitor Later</v>
      </c>
      <c r="W135" s="17"/>
      <c r="X135" s="100"/>
      <c r="Y135" s="100"/>
      <c r="Z135" s="100"/>
      <c r="AA135" s="100"/>
      <c r="AB135" s="100"/>
    </row>
    <row r="136" spans="1:28" ht="15.75" customHeight="1">
      <c r="A136" s="2" t="s">
        <v>301</v>
      </c>
      <c r="B136" s="2" t="s">
        <v>149</v>
      </c>
      <c r="C136" s="2" t="s">
        <v>42</v>
      </c>
      <c r="D136" s="26" t="s">
        <v>37</v>
      </c>
      <c r="E136" s="28">
        <f>DATEVALUE(D136)</f>
        <v>34334</v>
      </c>
      <c r="F136" s="29">
        <f t="shared" si="7"/>
        <v>1993</v>
      </c>
      <c r="G136" s="29">
        <f t="shared" si="8"/>
        <v>32</v>
      </c>
      <c r="H136" s="29" t="str" cm="1">
        <f t="array" ref="H136">_xlfn.IFS(
  AND(G136&gt;=21, G136&lt;=30), "Young Adult",
  AND(G136&gt;=31, G136&lt;=45), "Adult",
  AND(G136&gt;=46, G136&lt;=60), "Middle-aged",
  AND(G136&gt;=61, G136&lt;=75), "Senior",
  AND(G136&gt;=76, G136&lt;=87), "Elderly",
  TRUE, "Out of Range"
)</f>
        <v>Adult</v>
      </c>
      <c r="I136" s="3">
        <v>7</v>
      </c>
      <c r="J136" s="2" t="s">
        <v>33</v>
      </c>
      <c r="K136" s="2" t="s">
        <v>28</v>
      </c>
      <c r="L136" s="2" t="str">
        <f>VLOOKUP(J136,Facts!$A$2:$B$10,2,FALSE)</f>
        <v>West</v>
      </c>
      <c r="M136" s="2" t="str">
        <f>HLOOKUP(J136,Facts!$D$13:$L$14,2,FALSE)</f>
        <v>West</v>
      </c>
      <c r="N136" s="2" t="str">
        <f>_xlfn.XLOOKUP(L136,Facts!$B$2:$B$10,Facts!$A$2:$A$10,FALSE)</f>
        <v>Maharashtra</v>
      </c>
      <c r="O136" s="100" t="str">
        <f t="shared" si="9"/>
        <v>Vivaan Sharma</v>
      </c>
      <c r="P136" s="100" t="str" cm="1">
        <f t="array" ref="P136:Q136">_xlfn.TEXTSPLIT(O136," ")</f>
        <v>Vivaan</v>
      </c>
      <c r="Q136" s="100" t="str">
        <v>Sharma</v>
      </c>
      <c r="R136" s="100"/>
      <c r="S136" s="100" t="str">
        <f>CONCATENATE(A136,"_",P136,".pdf")</f>
        <v>PID0135_Vivaan.pdf</v>
      </c>
      <c r="T136" s="17" t="str">
        <f>IF(AND(I136&lt;5,'Billing Details'!F136&gt;10000),"High Priority","Regular Followup")</f>
        <v>Regular Followup</v>
      </c>
      <c r="U136" s="17" t="str">
        <f>IF(AND(T136="High Priority",'Patient Health Records'!W136="Yes",'Patient Health Records'!X136 = "Critical"),"Needs Attention",IF(AND('Patient Health Records'!X136 &lt;&gt; "Critical", 'Patient Health Records'!W136 = "Yes"),"Monitor Later",IF(AND('Patient Health Records'!X136 ="Critical", 'Patient Health Records'!W136 = "No"), "Ask for Readmission","No Action")))</f>
        <v>No Action</v>
      </c>
      <c r="V136" s="17" t="str" cm="1">
        <f t="array" ref="V136">_xlfn.IFS(AND(T136="High Priority",'Patient Health Records'!W136="Yes",'Patient Health Records'!X136 = "Critical"),"Needs Attention", AND('Patient Health Records'!X136 &lt;&gt; "Critical", 'Patient Health Records'!W136 = "Yes"),"Monitor Later", AND('Patient Health Records'!X136 ="Critical", 'Patient Health Records'!W136 = "No"), "Ask for Readmission", TRUE, "No Action")</f>
        <v>No Action</v>
      </c>
      <c r="W136" s="17"/>
      <c r="X136" s="100"/>
      <c r="Y136" s="100"/>
      <c r="Z136" s="100"/>
      <c r="AA136" s="100"/>
      <c r="AB136" s="100"/>
    </row>
    <row r="137" spans="1:28" ht="15.75" customHeight="1">
      <c r="A137" s="2" t="s">
        <v>302</v>
      </c>
      <c r="B137" s="2" t="s">
        <v>303</v>
      </c>
      <c r="C137" s="2" t="s">
        <v>25</v>
      </c>
      <c r="D137" s="26" t="s">
        <v>37</v>
      </c>
      <c r="E137" s="28">
        <f>DATEVALUE(D137)</f>
        <v>34334</v>
      </c>
      <c r="F137" s="29">
        <f t="shared" si="7"/>
        <v>1993</v>
      </c>
      <c r="G137" s="29">
        <f t="shared" si="8"/>
        <v>32</v>
      </c>
      <c r="H137" s="29" t="str" cm="1">
        <f t="array" ref="H137">_xlfn.IFS(
  AND(G137&gt;=21, G137&lt;=30), "Young Adult",
  AND(G137&gt;=31, G137&lt;=45), "Adult",
  AND(G137&gt;=46, G137&lt;=60), "Middle-aged",
  AND(G137&gt;=61, G137&lt;=75), "Senior",
  AND(G137&gt;=76, G137&lt;=87), "Elderly",
  TRUE, "Out of Range"
)</f>
        <v>Adult</v>
      </c>
      <c r="I137" s="3">
        <v>4</v>
      </c>
      <c r="J137" s="2" t="s">
        <v>27</v>
      </c>
      <c r="K137" s="2" t="s">
        <v>28</v>
      </c>
      <c r="L137" s="2" t="str">
        <f>VLOOKUP(J137,Facts!$A$2:$B$10,2,FALSE)</f>
        <v>South</v>
      </c>
      <c r="M137" s="2" t="str">
        <f>HLOOKUP(J137,Facts!$D$13:$L$14,2,FALSE)</f>
        <v>South</v>
      </c>
      <c r="N137" s="2" t="str">
        <f>_xlfn.XLOOKUP(L137,Facts!$B$2:$B$10,Facts!$A$2:$A$10,FALSE)</f>
        <v>Tamil Nadu</v>
      </c>
      <c r="O137" s="100" t="str">
        <f t="shared" si="9"/>
        <v>Shreya Raj Patel</v>
      </c>
      <c r="P137" s="100" t="str" cm="1">
        <f t="array" ref="P137:R137">_xlfn.TEXTSPLIT(O137," ")</f>
        <v>Shreya</v>
      </c>
      <c r="Q137" s="100" t="str">
        <v>Raj</v>
      </c>
      <c r="R137" s="100" t="str">
        <v>Patel</v>
      </c>
      <c r="S137" s="100" t="str">
        <f>CONCATENATE(A137,"_",P137,".pdf")</f>
        <v>PID0136_Shreya.pdf</v>
      </c>
      <c r="T137" s="17" t="str">
        <f>IF(AND(I137&lt;5,'Billing Details'!F137&gt;10000),"High Priority","Regular Followup")</f>
        <v>High Priority</v>
      </c>
      <c r="U137" s="17" t="str">
        <f>IF(AND(T137="High Priority",'Patient Health Records'!W137="Yes",'Patient Health Records'!X137 = "Critical"),"Needs Attention",IF(AND('Patient Health Records'!X137 &lt;&gt; "Critical", 'Patient Health Records'!W137 = "Yes"),"Monitor Later",IF(AND('Patient Health Records'!X137 ="Critical", 'Patient Health Records'!W137 = "No"), "Ask for Readmission","No Action")))</f>
        <v>No Action</v>
      </c>
      <c r="V137" s="17" t="str" cm="1">
        <f t="array" ref="V137">_xlfn.IFS(AND(T137="High Priority",'Patient Health Records'!W137="Yes",'Patient Health Records'!X137 = "Critical"),"Needs Attention", AND('Patient Health Records'!X137 &lt;&gt; "Critical", 'Patient Health Records'!W137 = "Yes"),"Monitor Later", AND('Patient Health Records'!X137 ="Critical", 'Patient Health Records'!W137 = "No"), "Ask for Readmission", TRUE, "No Action")</f>
        <v>No Action</v>
      </c>
      <c r="W137" s="17"/>
      <c r="X137" s="100"/>
      <c r="Y137" s="100"/>
      <c r="Z137" s="100"/>
      <c r="AA137" s="100"/>
      <c r="AB137" s="100"/>
    </row>
    <row r="138" spans="1:28" ht="15.75" customHeight="1">
      <c r="A138" s="2" t="s">
        <v>304</v>
      </c>
      <c r="B138" s="2" t="s">
        <v>305</v>
      </c>
      <c r="C138" s="2" t="s">
        <v>42</v>
      </c>
      <c r="D138" s="26" t="s">
        <v>147</v>
      </c>
      <c r="E138" s="28">
        <f>DATEVALUE(D138)</f>
        <v>31412</v>
      </c>
      <c r="F138" s="29">
        <f t="shared" si="7"/>
        <v>1985</v>
      </c>
      <c r="G138" s="29">
        <f t="shared" si="8"/>
        <v>40</v>
      </c>
      <c r="H138" s="29" t="str" cm="1">
        <f t="array" ref="H138">_xlfn.IFS(
  AND(G138&gt;=21, G138&lt;=30), "Young Adult",
  AND(G138&gt;=31, G138&lt;=45), "Adult",
  AND(G138&gt;=46, G138&lt;=60), "Middle-aged",
  AND(G138&gt;=61, G138&lt;=75), "Senior",
  AND(G138&gt;=76, G138&lt;=87), "Elderly",
  TRUE, "Out of Range"
)</f>
        <v>Adult</v>
      </c>
      <c r="I138" s="3">
        <v>25</v>
      </c>
      <c r="J138" s="2" t="s">
        <v>80</v>
      </c>
      <c r="K138" s="2" t="s">
        <v>39</v>
      </c>
      <c r="L138" s="2" t="str">
        <f>VLOOKUP(J138,Facts!$A$2:$B$10,2,FALSE)</f>
        <v>West</v>
      </c>
      <c r="M138" s="2" t="str">
        <f>HLOOKUP(J138,Facts!$D$13:$L$14,2,FALSE)</f>
        <v>West</v>
      </c>
      <c r="N138" s="2" t="str">
        <f>_xlfn.XLOOKUP(L138,Facts!$B$2:$B$10,Facts!$A$2:$A$10,FALSE)</f>
        <v>Maharashtra</v>
      </c>
      <c r="O138" s="100" t="str">
        <f t="shared" si="9"/>
        <v>Krishna Dev Patel</v>
      </c>
      <c r="P138" s="100" t="str" cm="1">
        <f t="array" ref="P138:R138">_xlfn.TEXTSPLIT(O138," ")</f>
        <v>Krishna</v>
      </c>
      <c r="Q138" s="100" t="str">
        <v>Dev</v>
      </c>
      <c r="R138" s="100" t="str">
        <v>Patel</v>
      </c>
      <c r="S138" s="100" t="str">
        <f>CONCATENATE(A138,"_",P138,".pdf")</f>
        <v>PID0137_Krishna.pdf</v>
      </c>
      <c r="T138" s="17" t="str">
        <f>IF(AND(I138&lt;5,'Billing Details'!F138&gt;10000),"High Priority","Regular Followup")</f>
        <v>Regular Followup</v>
      </c>
      <c r="U138" s="17" t="str">
        <f>IF(AND(T138="High Priority",'Patient Health Records'!W138="Yes",'Patient Health Records'!X138 = "Critical"),"Needs Attention",IF(AND('Patient Health Records'!X138 &lt;&gt; "Critical", 'Patient Health Records'!W138 = "Yes"),"Monitor Later",IF(AND('Patient Health Records'!X138 ="Critical", 'Patient Health Records'!W138 = "No"), "Ask for Readmission","No Action")))</f>
        <v>No Action</v>
      </c>
      <c r="V138" s="17" t="str" cm="1">
        <f t="array" ref="V138">_xlfn.IFS(AND(T138="High Priority",'Patient Health Records'!W138="Yes",'Patient Health Records'!X138 = "Critical"),"Needs Attention", AND('Patient Health Records'!X138 &lt;&gt; "Critical", 'Patient Health Records'!W138 = "Yes"),"Monitor Later", AND('Patient Health Records'!X138 ="Critical", 'Patient Health Records'!W138 = "No"), "Ask for Readmission", TRUE, "No Action")</f>
        <v>No Action</v>
      </c>
      <c r="W138" s="17"/>
      <c r="X138" s="100"/>
      <c r="Y138" s="100"/>
      <c r="Z138" s="100"/>
      <c r="AA138" s="100"/>
      <c r="AB138" s="100"/>
    </row>
    <row r="139" spans="1:28" ht="15.75" customHeight="1">
      <c r="A139" s="2" t="s">
        <v>306</v>
      </c>
      <c r="B139" s="2" t="s">
        <v>189</v>
      </c>
      <c r="C139" s="2" t="s">
        <v>42</v>
      </c>
      <c r="D139" s="26" t="s">
        <v>26</v>
      </c>
      <c r="E139" s="28">
        <f>DATEVALUE(D139)</f>
        <v>27029</v>
      </c>
      <c r="F139" s="29">
        <f t="shared" si="7"/>
        <v>1973</v>
      </c>
      <c r="G139" s="29">
        <f t="shared" si="8"/>
        <v>52</v>
      </c>
      <c r="H139" s="29" t="str" cm="1">
        <f t="array" ref="H139">_xlfn.IFS(
  AND(G139&gt;=21, G139&lt;=30), "Young Adult",
  AND(G139&gt;=31, G139&lt;=45), "Adult",
  AND(G139&gt;=46, G139&lt;=60), "Middle-aged",
  AND(G139&gt;=61, G139&lt;=75), "Senior",
  AND(G139&gt;=76, G139&lt;=87), "Elderly",
  TRUE, "Out of Range"
)</f>
        <v>Middle-aged</v>
      </c>
      <c r="I139" s="3">
        <v>20</v>
      </c>
      <c r="J139" s="2" t="s">
        <v>64</v>
      </c>
      <c r="K139" s="2" t="s">
        <v>56</v>
      </c>
      <c r="L139" s="2" t="str">
        <f>VLOOKUP(J139,Facts!$A$2:$B$10,2,FALSE)</f>
        <v>East</v>
      </c>
      <c r="M139" s="2" t="str">
        <f>HLOOKUP(J139,Facts!$D$13:$L$14,2,FALSE)</f>
        <v>East</v>
      </c>
      <c r="N139" s="2" t="str">
        <f>_xlfn.XLOOKUP(L139,Facts!$B$2:$B$10,Facts!$A$2:$A$10,FALSE)</f>
        <v>West Bengal</v>
      </c>
      <c r="O139" s="100" t="str">
        <f t="shared" si="9"/>
        <v>Sai Reddy</v>
      </c>
      <c r="P139" s="100" t="str" cm="1">
        <f t="array" ref="P139:Q139">_xlfn.TEXTSPLIT(O139," ")</f>
        <v>Sai</v>
      </c>
      <c r="Q139" s="100" t="str">
        <v>Reddy</v>
      </c>
      <c r="R139" s="100"/>
      <c r="S139" s="100" t="str">
        <f>CONCATENATE(A139,"_",P139,".pdf")</f>
        <v>PID0138_Sai.pdf</v>
      </c>
      <c r="T139" s="17" t="str">
        <f>IF(AND(I139&lt;5,'Billing Details'!F139&gt;10000),"High Priority","Regular Followup")</f>
        <v>Regular Followup</v>
      </c>
      <c r="U139" s="17" t="str">
        <f>IF(AND(T139="High Priority",'Patient Health Records'!W139="Yes",'Patient Health Records'!X139 = "Critical"),"Needs Attention",IF(AND('Patient Health Records'!X139 &lt;&gt; "Critical", 'Patient Health Records'!W139 = "Yes"),"Monitor Later",IF(AND('Patient Health Records'!X139 ="Critical", 'Patient Health Records'!W139 = "No"), "Ask for Readmission","No Action")))</f>
        <v>Monitor Later</v>
      </c>
      <c r="V139" s="17" t="str" cm="1">
        <f t="array" ref="V139">_xlfn.IFS(AND(T139="High Priority",'Patient Health Records'!W139="Yes",'Patient Health Records'!X139 = "Critical"),"Needs Attention", AND('Patient Health Records'!X139 &lt;&gt; "Critical", 'Patient Health Records'!W139 = "Yes"),"Monitor Later", AND('Patient Health Records'!X139 ="Critical", 'Patient Health Records'!W139 = "No"), "Ask for Readmission", TRUE, "No Action")</f>
        <v>Monitor Later</v>
      </c>
      <c r="W139" s="17"/>
      <c r="X139" s="100"/>
      <c r="Y139" s="100"/>
      <c r="Z139" s="100"/>
      <c r="AA139" s="100"/>
      <c r="AB139" s="100"/>
    </row>
    <row r="140" spans="1:28" ht="15.75" customHeight="1">
      <c r="A140" s="2" t="s">
        <v>307</v>
      </c>
      <c r="B140" s="2" t="s">
        <v>24</v>
      </c>
      <c r="C140" s="2" t="s">
        <v>25</v>
      </c>
      <c r="D140" s="26" t="s">
        <v>85</v>
      </c>
      <c r="E140" s="28">
        <f>DATEVALUE(D140)</f>
        <v>25203</v>
      </c>
      <c r="F140" s="29">
        <f t="shared" si="7"/>
        <v>1968</v>
      </c>
      <c r="G140" s="29">
        <f t="shared" si="8"/>
        <v>57</v>
      </c>
      <c r="H140" s="29" t="str" cm="1">
        <f t="array" ref="H140">_xlfn.IFS(
  AND(G140&gt;=21, G140&lt;=30), "Young Adult",
  AND(G140&gt;=31, G140&lt;=45), "Adult",
  AND(G140&gt;=46, G140&lt;=60), "Middle-aged",
  AND(G140&gt;=61, G140&lt;=75), "Senior",
  AND(G140&gt;=76, G140&lt;=87), "Elderly",
  TRUE, "Out of Range"
)</f>
        <v>Middle-aged</v>
      </c>
      <c r="I140" s="3">
        <v>12</v>
      </c>
      <c r="J140" s="2" t="s">
        <v>64</v>
      </c>
      <c r="K140" s="2" t="s">
        <v>56</v>
      </c>
      <c r="L140" s="2" t="str">
        <f>VLOOKUP(J140,Facts!$A$2:$B$10,2,FALSE)</f>
        <v>East</v>
      </c>
      <c r="M140" s="2" t="str">
        <f>HLOOKUP(J140,Facts!$D$13:$L$14,2,FALSE)</f>
        <v>East</v>
      </c>
      <c r="N140" s="2" t="str">
        <f>_xlfn.XLOOKUP(L140,Facts!$B$2:$B$10,Facts!$A$2:$A$10,FALSE)</f>
        <v>West Bengal</v>
      </c>
      <c r="O140" s="100" t="str">
        <f t="shared" si="9"/>
        <v>Shreya Reddy</v>
      </c>
      <c r="P140" s="100" t="str" cm="1">
        <f t="array" ref="P140:Q140">_xlfn.TEXTSPLIT(O140," ")</f>
        <v>Shreya</v>
      </c>
      <c r="Q140" s="100" t="str">
        <v>Reddy</v>
      </c>
      <c r="R140" s="100"/>
      <c r="S140" s="100" t="str">
        <f>CONCATENATE(A140,"_",P140,".pdf")</f>
        <v>PID0139_Shreya.pdf</v>
      </c>
      <c r="T140" s="17" t="str">
        <f>IF(AND(I140&lt;5,'Billing Details'!F140&gt;10000),"High Priority","Regular Followup")</f>
        <v>Regular Followup</v>
      </c>
      <c r="U140" s="17" t="str">
        <f>IF(AND(T140="High Priority",'Patient Health Records'!W140="Yes",'Patient Health Records'!X140 = "Critical"),"Needs Attention",IF(AND('Patient Health Records'!X140 &lt;&gt; "Critical", 'Patient Health Records'!W140 = "Yes"),"Monitor Later",IF(AND('Patient Health Records'!X140 ="Critical", 'Patient Health Records'!W140 = "No"), "Ask for Readmission","No Action")))</f>
        <v>No Action</v>
      </c>
      <c r="V140" s="17" t="str" cm="1">
        <f t="array" ref="V140">_xlfn.IFS(AND(T140="High Priority",'Patient Health Records'!W140="Yes",'Patient Health Records'!X140 = "Critical"),"Needs Attention", AND('Patient Health Records'!X140 &lt;&gt; "Critical", 'Patient Health Records'!W140 = "Yes"),"Monitor Later", AND('Patient Health Records'!X140 ="Critical", 'Patient Health Records'!W140 = "No"), "Ask for Readmission", TRUE, "No Action")</f>
        <v>No Action</v>
      </c>
      <c r="W140" s="17"/>
      <c r="X140" s="100"/>
      <c r="Y140" s="100"/>
      <c r="Z140" s="100"/>
      <c r="AA140" s="100"/>
      <c r="AB140" s="100"/>
    </row>
    <row r="141" spans="1:28" ht="15.75" customHeight="1">
      <c r="A141" s="2" t="s">
        <v>308</v>
      </c>
      <c r="B141" s="2" t="s">
        <v>214</v>
      </c>
      <c r="C141" s="2" t="s">
        <v>42</v>
      </c>
      <c r="D141" s="26" t="s">
        <v>60</v>
      </c>
      <c r="E141" s="28">
        <f>DATEVALUE(D141)</f>
        <v>28855</v>
      </c>
      <c r="F141" s="29">
        <f t="shared" si="7"/>
        <v>1978</v>
      </c>
      <c r="G141" s="29">
        <f t="shared" si="8"/>
        <v>47</v>
      </c>
      <c r="H141" s="29" t="str" cm="1">
        <f t="array" ref="H141">_xlfn.IFS(
  AND(G141&gt;=21, G141&lt;=30), "Young Adult",
  AND(G141&gt;=31, G141&lt;=45), "Adult",
  AND(G141&gt;=46, G141&lt;=60), "Middle-aged",
  AND(G141&gt;=61, G141&lt;=75), "Senior",
  AND(G141&gt;=76, G141&lt;=87), "Elderly",
  TRUE, "Out of Range"
)</f>
        <v>Middle-aged</v>
      </c>
      <c r="I141" s="3">
        <v>3</v>
      </c>
      <c r="J141" s="2" t="s">
        <v>27</v>
      </c>
      <c r="K141" s="2" t="s">
        <v>39</v>
      </c>
      <c r="L141" s="2" t="str">
        <f>VLOOKUP(J141,Facts!$A$2:$B$10,2,FALSE)</f>
        <v>South</v>
      </c>
      <c r="M141" s="2" t="str">
        <f>HLOOKUP(J141,Facts!$D$13:$L$14,2,FALSE)</f>
        <v>South</v>
      </c>
      <c r="N141" s="2" t="str">
        <f>_xlfn.XLOOKUP(L141,Facts!$B$2:$B$10,Facts!$A$2:$A$10,FALSE)</f>
        <v>Tamil Nadu</v>
      </c>
      <c r="O141" s="100" t="str">
        <f t="shared" si="9"/>
        <v>Sai Reddy</v>
      </c>
      <c r="P141" s="100" t="str" cm="1">
        <f t="array" ref="P141:Q141">_xlfn.TEXTSPLIT(O141," ")</f>
        <v>Sai</v>
      </c>
      <c r="Q141" s="100" t="str">
        <v>Reddy</v>
      </c>
      <c r="R141" s="100"/>
      <c r="S141" s="100" t="str">
        <f>CONCATENATE(A141,"_",P141,".pdf")</f>
        <v>PID0140_Sai.pdf</v>
      </c>
      <c r="T141" s="17" t="str">
        <f>IF(AND(I141&lt;5,'Billing Details'!F141&gt;10000),"High Priority","Regular Followup")</f>
        <v>High Priority</v>
      </c>
      <c r="U141" s="17" t="str">
        <f>IF(AND(T141="High Priority",'Patient Health Records'!W141="Yes",'Patient Health Records'!X141 = "Critical"),"Needs Attention",IF(AND('Patient Health Records'!X141 &lt;&gt; "Critical", 'Patient Health Records'!W141 = "Yes"),"Monitor Later",IF(AND('Patient Health Records'!X141 ="Critical", 'Patient Health Records'!W141 = "No"), "Ask for Readmission","No Action")))</f>
        <v>No Action</v>
      </c>
      <c r="V141" s="17" t="str" cm="1">
        <f t="array" ref="V141">_xlfn.IFS(AND(T141="High Priority",'Patient Health Records'!W141="Yes",'Patient Health Records'!X141 = "Critical"),"Needs Attention", AND('Patient Health Records'!X141 &lt;&gt; "Critical", 'Patient Health Records'!W141 = "Yes"),"Monitor Later", AND('Patient Health Records'!X141 ="Critical", 'Patient Health Records'!W141 = "No"), "Ask for Readmission", TRUE, "No Action")</f>
        <v>No Action</v>
      </c>
      <c r="W141" s="17"/>
      <c r="X141" s="100"/>
      <c r="Y141" s="100"/>
      <c r="Z141" s="100"/>
      <c r="AA141" s="100"/>
      <c r="AB141" s="100"/>
    </row>
    <row r="142" spans="1:28" ht="15.75" customHeight="1">
      <c r="A142" s="2" t="s">
        <v>309</v>
      </c>
      <c r="B142" s="2" t="s">
        <v>310</v>
      </c>
      <c r="C142" s="2" t="s">
        <v>42</v>
      </c>
      <c r="D142" s="26" t="s">
        <v>175</v>
      </c>
      <c r="E142" s="28">
        <f>DATEVALUE(D142)</f>
        <v>30682</v>
      </c>
      <c r="F142" s="29">
        <f t="shared" si="7"/>
        <v>1984</v>
      </c>
      <c r="G142" s="29">
        <f t="shared" si="8"/>
        <v>41</v>
      </c>
      <c r="H142" s="29" t="str" cm="1">
        <f t="array" ref="H142">_xlfn.IFS(
  AND(G142&gt;=21, G142&lt;=30), "Young Adult",
  AND(G142&gt;=31, G142&lt;=45), "Adult",
  AND(G142&gt;=46, G142&lt;=60), "Middle-aged",
  AND(G142&gt;=61, G142&lt;=75), "Senior",
  AND(G142&gt;=76, G142&lt;=87), "Elderly",
  TRUE, "Out of Range"
)</f>
        <v>Adult</v>
      </c>
      <c r="I142" s="3">
        <v>5</v>
      </c>
      <c r="J142" s="2" t="s">
        <v>33</v>
      </c>
      <c r="K142" s="2" t="s">
        <v>34</v>
      </c>
      <c r="L142" s="2" t="str">
        <f>VLOOKUP(J142,Facts!$A$2:$B$10,2,FALSE)</f>
        <v>West</v>
      </c>
      <c r="M142" s="2" t="str">
        <f>HLOOKUP(J142,Facts!$D$13:$L$14,2,FALSE)</f>
        <v>West</v>
      </c>
      <c r="N142" s="2" t="str">
        <f>_xlfn.XLOOKUP(L142,Facts!$B$2:$B$10,Facts!$A$2:$A$10,FALSE)</f>
        <v>Maharashtra</v>
      </c>
      <c r="O142" s="100" t="str">
        <f t="shared" si="9"/>
        <v>Vivaan Raj Sharma</v>
      </c>
      <c r="P142" s="100" t="str" cm="1">
        <f t="array" ref="P142:R142">_xlfn.TEXTSPLIT(O142," ")</f>
        <v>Vivaan</v>
      </c>
      <c r="Q142" s="100" t="str">
        <v>Raj</v>
      </c>
      <c r="R142" s="100" t="str">
        <v>Sharma</v>
      </c>
      <c r="S142" s="100" t="str">
        <f>CONCATENATE(A142,"_",P142,".pdf")</f>
        <v>PID0141_Vivaan.pdf</v>
      </c>
      <c r="T142" s="17" t="str">
        <f>IF(AND(I142&lt;5,'Billing Details'!F142&gt;10000),"High Priority","Regular Followup")</f>
        <v>Regular Followup</v>
      </c>
      <c r="U142" s="17" t="str">
        <f>IF(AND(T142="High Priority",'Patient Health Records'!W142="Yes",'Patient Health Records'!X142 = "Critical"),"Needs Attention",IF(AND('Patient Health Records'!X142 &lt;&gt; "Critical", 'Patient Health Records'!W142 = "Yes"),"Monitor Later",IF(AND('Patient Health Records'!X142 ="Critical", 'Patient Health Records'!W142 = "No"), "Ask for Readmission","No Action")))</f>
        <v>Monitor Later</v>
      </c>
      <c r="V142" s="17" t="str" cm="1">
        <f t="array" ref="V142">_xlfn.IFS(AND(T142="High Priority",'Patient Health Records'!W142="Yes",'Patient Health Records'!X142 = "Critical"),"Needs Attention", AND('Patient Health Records'!X142 &lt;&gt; "Critical", 'Patient Health Records'!W142 = "Yes"),"Monitor Later", AND('Patient Health Records'!X142 ="Critical", 'Patient Health Records'!W142 = "No"), "Ask for Readmission", TRUE, "No Action")</f>
        <v>Monitor Later</v>
      </c>
      <c r="W142" s="17"/>
      <c r="X142" s="100"/>
      <c r="Y142" s="100"/>
      <c r="Z142" s="100"/>
      <c r="AA142" s="100"/>
      <c r="AB142" s="100"/>
    </row>
    <row r="143" spans="1:28" ht="15.75" customHeight="1">
      <c r="A143" s="2" t="s">
        <v>311</v>
      </c>
      <c r="B143" s="2" t="s">
        <v>312</v>
      </c>
      <c r="C143" s="2" t="s">
        <v>42</v>
      </c>
      <c r="D143" s="26" t="s">
        <v>60</v>
      </c>
      <c r="E143" s="28">
        <f>DATEVALUE(D143)</f>
        <v>28855</v>
      </c>
      <c r="F143" s="29">
        <f t="shared" si="7"/>
        <v>1978</v>
      </c>
      <c r="G143" s="29">
        <f t="shared" si="8"/>
        <v>47</v>
      </c>
      <c r="H143" s="29" t="str" cm="1">
        <f t="array" ref="H143">_xlfn.IFS(
  AND(G143&gt;=21, G143&lt;=30), "Young Adult",
  AND(G143&gt;=31, G143&lt;=45), "Adult",
  AND(G143&gt;=46, G143&lt;=60), "Middle-aged",
  AND(G143&gt;=61, G143&lt;=75), "Senior",
  AND(G143&gt;=76, G143&lt;=87), "Elderly",
  TRUE, "Out of Range"
)</f>
        <v>Middle-aged</v>
      </c>
      <c r="I143" s="3">
        <v>20</v>
      </c>
      <c r="J143" s="2" t="s">
        <v>80</v>
      </c>
      <c r="K143" s="2" t="s">
        <v>39</v>
      </c>
      <c r="L143" s="2" t="str">
        <f>VLOOKUP(J143,Facts!$A$2:$B$10,2,FALSE)</f>
        <v>West</v>
      </c>
      <c r="M143" s="2" t="str">
        <f>HLOOKUP(J143,Facts!$D$13:$L$14,2,FALSE)</f>
        <v>West</v>
      </c>
      <c r="N143" s="2" t="str">
        <f>_xlfn.XLOOKUP(L143,Facts!$B$2:$B$10,Facts!$A$2:$A$10,FALSE)</f>
        <v>Maharashtra</v>
      </c>
      <c r="O143" s="100" t="str">
        <f t="shared" si="9"/>
        <v>Aarav Sharma</v>
      </c>
      <c r="P143" s="100" t="str" cm="1">
        <f t="array" ref="P143:Q143">_xlfn.TEXTSPLIT(O143," ")</f>
        <v>Aarav</v>
      </c>
      <c r="Q143" s="100" t="str">
        <v>Sharma</v>
      </c>
      <c r="R143" s="100"/>
      <c r="S143" s="100" t="str">
        <f>CONCATENATE(A143,"_",P143,".pdf")</f>
        <v>PID0142_Aarav.pdf</v>
      </c>
      <c r="T143" s="17" t="str">
        <f>IF(AND(I143&lt;5,'Billing Details'!F143&gt;10000),"High Priority","Regular Followup")</f>
        <v>Regular Followup</v>
      </c>
      <c r="U143" s="17" t="str">
        <f>IF(AND(T143="High Priority",'Patient Health Records'!W143="Yes",'Patient Health Records'!X143 = "Critical"),"Needs Attention",IF(AND('Patient Health Records'!X143 &lt;&gt; "Critical", 'Patient Health Records'!W143 = "Yes"),"Monitor Later",IF(AND('Patient Health Records'!X143 ="Critical", 'Patient Health Records'!W143 = "No"), "Ask for Readmission","No Action")))</f>
        <v>Ask for Readmission</v>
      </c>
      <c r="V143" s="17" t="str" cm="1">
        <f t="array" ref="V143">_xlfn.IFS(AND(T143="High Priority",'Patient Health Records'!W143="Yes",'Patient Health Records'!X143 = "Critical"),"Needs Attention", AND('Patient Health Records'!X143 &lt;&gt; "Critical", 'Patient Health Records'!W143 = "Yes"),"Monitor Later", AND('Patient Health Records'!X143 ="Critical", 'Patient Health Records'!W143 = "No"), "Ask for Readmission", TRUE, "No Action")</f>
        <v>Ask for Readmission</v>
      </c>
      <c r="W143" s="17"/>
      <c r="X143" s="100"/>
      <c r="Y143" s="100"/>
      <c r="Z143" s="100"/>
      <c r="AA143" s="100"/>
      <c r="AB143" s="100"/>
    </row>
    <row r="144" spans="1:28" ht="15.75" customHeight="1">
      <c r="A144" s="2" t="s">
        <v>313</v>
      </c>
      <c r="B144" s="2" t="s">
        <v>118</v>
      </c>
      <c r="C144" s="2" t="s">
        <v>25</v>
      </c>
      <c r="D144" s="26" t="s">
        <v>85</v>
      </c>
      <c r="E144" s="28">
        <f>DATEVALUE(D144)</f>
        <v>25203</v>
      </c>
      <c r="F144" s="29">
        <f t="shared" si="7"/>
        <v>1968</v>
      </c>
      <c r="G144" s="29">
        <f t="shared" si="8"/>
        <v>57</v>
      </c>
      <c r="H144" s="29" t="str" cm="1">
        <f t="array" ref="H144">_xlfn.IFS(
  AND(G144&gt;=21, G144&lt;=30), "Young Adult",
  AND(G144&gt;=31, G144&lt;=45), "Adult",
  AND(G144&gt;=46, G144&lt;=60), "Middle-aged",
  AND(G144&gt;=61, G144&lt;=75), "Senior",
  AND(G144&gt;=76, G144&lt;=87), "Elderly",
  TRUE, "Out of Range"
)</f>
        <v>Middle-aged</v>
      </c>
      <c r="I144" s="3">
        <v>12</v>
      </c>
      <c r="J144" s="2" t="s">
        <v>55</v>
      </c>
      <c r="K144" s="2" t="s">
        <v>28</v>
      </c>
      <c r="L144" s="2" t="str">
        <f>VLOOKUP(J144,Facts!$A$2:$B$10,2,FALSE)</f>
        <v>South</v>
      </c>
      <c r="M144" s="2" t="str">
        <f>HLOOKUP(J144,Facts!$D$13:$L$14,2,FALSE)</f>
        <v>South</v>
      </c>
      <c r="N144" s="2" t="str">
        <f>_xlfn.XLOOKUP(L144,Facts!$B$2:$B$10,Facts!$A$2:$A$10,FALSE)</f>
        <v>Tamil Nadu</v>
      </c>
      <c r="O144" s="100" t="str">
        <f t="shared" si="9"/>
        <v>Diya Sharma</v>
      </c>
      <c r="P144" s="100" t="str" cm="1">
        <f t="array" ref="P144:Q144">_xlfn.TEXTSPLIT(O144," ")</f>
        <v>Diya</v>
      </c>
      <c r="Q144" s="100" t="str">
        <v>Sharma</v>
      </c>
      <c r="R144" s="100"/>
      <c r="S144" s="100" t="str">
        <f>CONCATENATE(A144,"_",P144,".pdf")</f>
        <v>PID0143_Diya.pdf</v>
      </c>
      <c r="T144" s="17" t="str">
        <f>IF(AND(I144&lt;5,'Billing Details'!F144&gt;10000),"High Priority","Regular Followup")</f>
        <v>Regular Followup</v>
      </c>
      <c r="U144" s="17" t="str">
        <f>IF(AND(T144="High Priority",'Patient Health Records'!W144="Yes",'Patient Health Records'!X144 = "Critical"),"Needs Attention",IF(AND('Patient Health Records'!X144 &lt;&gt; "Critical", 'Patient Health Records'!W144 = "Yes"),"Monitor Later",IF(AND('Patient Health Records'!X144 ="Critical", 'Patient Health Records'!W144 = "No"), "Ask for Readmission","No Action")))</f>
        <v>Monitor Later</v>
      </c>
      <c r="V144" s="17" t="str" cm="1">
        <f t="array" ref="V144">_xlfn.IFS(AND(T144="High Priority",'Patient Health Records'!W144="Yes",'Patient Health Records'!X144 = "Critical"),"Needs Attention", AND('Patient Health Records'!X144 &lt;&gt; "Critical", 'Patient Health Records'!W144 = "Yes"),"Monitor Later", AND('Patient Health Records'!X144 ="Critical", 'Patient Health Records'!W144 = "No"), "Ask for Readmission", TRUE, "No Action")</f>
        <v>Monitor Later</v>
      </c>
      <c r="W144" s="17"/>
      <c r="X144" s="100"/>
      <c r="Y144" s="100"/>
      <c r="Z144" s="100"/>
      <c r="AA144" s="100"/>
      <c r="AB144" s="100"/>
    </row>
    <row r="145" spans="1:28" ht="15.75" customHeight="1">
      <c r="A145" s="2" t="s">
        <v>314</v>
      </c>
      <c r="B145" s="2" t="s">
        <v>315</v>
      </c>
      <c r="C145" s="2" t="s">
        <v>25</v>
      </c>
      <c r="D145" s="26" t="s">
        <v>85</v>
      </c>
      <c r="E145" s="28">
        <f>DATEVALUE(D145)</f>
        <v>25203</v>
      </c>
      <c r="F145" s="29">
        <f t="shared" si="7"/>
        <v>1968</v>
      </c>
      <c r="G145" s="29">
        <f t="shared" si="8"/>
        <v>57</v>
      </c>
      <c r="H145" s="29" t="str" cm="1">
        <f t="array" ref="H145">_xlfn.IFS(
  AND(G145&gt;=21, G145&lt;=30), "Young Adult",
  AND(G145&gt;=31, G145&lt;=45), "Adult",
  AND(G145&gt;=46, G145&lt;=60), "Middle-aged",
  AND(G145&gt;=61, G145&lt;=75), "Senior",
  AND(G145&gt;=76, G145&lt;=87), "Elderly",
  TRUE, "Out of Range"
)</f>
        <v>Middle-aged</v>
      </c>
      <c r="I145" s="3">
        <v>3</v>
      </c>
      <c r="J145" s="2" t="s">
        <v>27</v>
      </c>
      <c r="K145" s="2" t="s">
        <v>28</v>
      </c>
      <c r="L145" s="2" t="str">
        <f>VLOOKUP(J145,Facts!$A$2:$B$10,2,FALSE)</f>
        <v>South</v>
      </c>
      <c r="M145" s="2" t="str">
        <f>HLOOKUP(J145,Facts!$D$13:$L$14,2,FALSE)</f>
        <v>South</v>
      </c>
      <c r="N145" s="2" t="str">
        <f>_xlfn.XLOOKUP(L145,Facts!$B$2:$B$10,Facts!$A$2:$A$10,FALSE)</f>
        <v>Tamil Nadu</v>
      </c>
      <c r="O145" s="100" t="str">
        <f t="shared" si="9"/>
        <v>Aanya Patel</v>
      </c>
      <c r="P145" s="100" t="str" cm="1">
        <f t="array" ref="P145:Q145">_xlfn.TEXTSPLIT(O145," ")</f>
        <v>Aanya</v>
      </c>
      <c r="Q145" s="100" t="str">
        <v>Patel</v>
      </c>
      <c r="R145" s="100"/>
      <c r="S145" s="100" t="str">
        <f>CONCATENATE(A145,"_",P145,".pdf")</f>
        <v>PID0144_Aanya.pdf</v>
      </c>
      <c r="T145" s="17" t="str">
        <f>IF(AND(I145&lt;5,'Billing Details'!F145&gt;10000),"High Priority","Regular Followup")</f>
        <v>High Priority</v>
      </c>
      <c r="U145" s="17" t="str">
        <f>IF(AND(T145="High Priority",'Patient Health Records'!W145="Yes",'Patient Health Records'!X145 = "Critical"),"Needs Attention",IF(AND('Patient Health Records'!X145 &lt;&gt; "Critical", 'Patient Health Records'!W145 = "Yes"),"Monitor Later",IF(AND('Patient Health Records'!X145 ="Critical", 'Patient Health Records'!W145 = "No"), "Ask for Readmission","No Action")))</f>
        <v>No Action</v>
      </c>
      <c r="V145" s="17" t="str" cm="1">
        <f t="array" ref="V145">_xlfn.IFS(AND(T145="High Priority",'Patient Health Records'!W145="Yes",'Patient Health Records'!X145 = "Critical"),"Needs Attention", AND('Patient Health Records'!X145 &lt;&gt; "Critical", 'Patient Health Records'!W145 = "Yes"),"Monitor Later", AND('Patient Health Records'!X145 ="Critical", 'Patient Health Records'!W145 = "No"), "Ask for Readmission", TRUE, "No Action")</f>
        <v>No Action</v>
      </c>
      <c r="W145" s="17"/>
      <c r="X145" s="100"/>
      <c r="Y145" s="100"/>
      <c r="Z145" s="100"/>
      <c r="AA145" s="100"/>
      <c r="AB145" s="100"/>
    </row>
    <row r="146" spans="1:28" ht="15.75" customHeight="1">
      <c r="A146" s="2" t="s">
        <v>316</v>
      </c>
      <c r="B146" s="2" t="s">
        <v>317</v>
      </c>
      <c r="C146" s="2" t="s">
        <v>42</v>
      </c>
      <c r="D146" s="26" t="s">
        <v>318</v>
      </c>
      <c r="E146" s="28">
        <f>DATEVALUE(D146)</f>
        <v>19724</v>
      </c>
      <c r="F146" s="29">
        <f t="shared" si="7"/>
        <v>1953</v>
      </c>
      <c r="G146" s="29">
        <f t="shared" si="8"/>
        <v>72</v>
      </c>
      <c r="H146" s="29" t="str" cm="1">
        <f t="array" ref="H146">_xlfn.IFS(
  AND(G146&gt;=21, G146&lt;=30), "Young Adult",
  AND(G146&gt;=31, G146&lt;=45), "Adult",
  AND(G146&gt;=46, G146&lt;=60), "Middle-aged",
  AND(G146&gt;=61, G146&lt;=75), "Senior",
  AND(G146&gt;=76, G146&lt;=87), "Elderly",
  TRUE, "Out of Range"
)</f>
        <v>Senior</v>
      </c>
      <c r="I146" s="3">
        <v>5</v>
      </c>
      <c r="J146" s="2" t="s">
        <v>27</v>
      </c>
      <c r="K146" s="2" t="s">
        <v>28</v>
      </c>
      <c r="L146" s="2" t="str">
        <f>VLOOKUP(J146,Facts!$A$2:$B$10,2,FALSE)</f>
        <v>South</v>
      </c>
      <c r="M146" s="2" t="str">
        <f>HLOOKUP(J146,Facts!$D$13:$L$14,2,FALSE)</f>
        <v>South</v>
      </c>
      <c r="N146" s="2" t="str">
        <f>_xlfn.XLOOKUP(L146,Facts!$B$2:$B$10,Facts!$A$2:$A$10,FALSE)</f>
        <v>Tamil Nadu</v>
      </c>
      <c r="O146" s="100" t="str">
        <f t="shared" si="9"/>
        <v>Aarav Mehta</v>
      </c>
      <c r="P146" s="100" t="str" cm="1">
        <f t="array" ref="P146:Q146">_xlfn.TEXTSPLIT(O146," ")</f>
        <v>Aarav</v>
      </c>
      <c r="Q146" s="100" t="str">
        <v>Mehta</v>
      </c>
      <c r="R146" s="100"/>
      <c r="S146" s="100" t="str">
        <f>CONCATENATE(A146,"_",P146,".pdf")</f>
        <v>PID0145_Aarav.pdf</v>
      </c>
      <c r="T146" s="17" t="str">
        <f>IF(AND(I146&lt;5,'Billing Details'!F146&gt;10000),"High Priority","Regular Followup")</f>
        <v>Regular Followup</v>
      </c>
      <c r="U146" s="17" t="str">
        <f>IF(AND(T146="High Priority",'Patient Health Records'!W146="Yes",'Patient Health Records'!X146 = "Critical"),"Needs Attention",IF(AND('Patient Health Records'!X146 &lt;&gt; "Critical", 'Patient Health Records'!W146 = "Yes"),"Monitor Later",IF(AND('Patient Health Records'!X146 ="Critical", 'Patient Health Records'!W146 = "No"), "Ask for Readmission","No Action")))</f>
        <v>Monitor Later</v>
      </c>
      <c r="V146" s="17" t="str" cm="1">
        <f t="array" ref="V146">_xlfn.IFS(AND(T146="High Priority",'Patient Health Records'!W146="Yes",'Patient Health Records'!X146 = "Critical"),"Needs Attention", AND('Patient Health Records'!X146 &lt;&gt; "Critical", 'Patient Health Records'!W146 = "Yes"),"Monitor Later", AND('Patient Health Records'!X146 ="Critical", 'Patient Health Records'!W146 = "No"), "Ask for Readmission", TRUE, "No Action")</f>
        <v>Monitor Later</v>
      </c>
      <c r="W146" s="17"/>
      <c r="X146" s="100"/>
      <c r="Y146" s="100"/>
      <c r="Z146" s="100"/>
      <c r="AA146" s="100"/>
      <c r="AB146" s="100"/>
    </row>
    <row r="147" spans="1:28" ht="15.75" customHeight="1">
      <c r="A147" s="2" t="s">
        <v>319</v>
      </c>
      <c r="B147" s="2" t="s">
        <v>320</v>
      </c>
      <c r="C147" s="2" t="s">
        <v>25</v>
      </c>
      <c r="D147" s="26" t="s">
        <v>82</v>
      </c>
      <c r="E147" s="28">
        <f>DATEVALUE(D147)</f>
        <v>30682</v>
      </c>
      <c r="F147" s="29">
        <f t="shared" si="7"/>
        <v>1984</v>
      </c>
      <c r="G147" s="29">
        <f t="shared" si="8"/>
        <v>41</v>
      </c>
      <c r="H147" s="29" t="str" cm="1">
        <f t="array" ref="H147">_xlfn.IFS(
  AND(G147&gt;=21, G147&lt;=30), "Young Adult",
  AND(G147&gt;=31, G147&lt;=45), "Adult",
  AND(G147&gt;=46, G147&lt;=60), "Middle-aged",
  AND(G147&gt;=61, G147&lt;=75), "Senior",
  AND(G147&gt;=76, G147&lt;=87), "Elderly",
  TRUE, "Out of Range"
)</f>
        <v>Adult</v>
      </c>
      <c r="I147" s="3">
        <v>5</v>
      </c>
      <c r="J147" s="2" t="s">
        <v>33</v>
      </c>
      <c r="K147" s="2" t="s">
        <v>28</v>
      </c>
      <c r="L147" s="2" t="str">
        <f>VLOOKUP(J147,Facts!$A$2:$B$10,2,FALSE)</f>
        <v>West</v>
      </c>
      <c r="M147" s="2" t="str">
        <f>HLOOKUP(J147,Facts!$D$13:$L$14,2,FALSE)</f>
        <v>West</v>
      </c>
      <c r="N147" s="2" t="str">
        <f>_xlfn.XLOOKUP(L147,Facts!$B$2:$B$10,Facts!$A$2:$A$10,FALSE)</f>
        <v>Maharashtra</v>
      </c>
      <c r="O147" s="100" t="str">
        <f t="shared" si="9"/>
        <v>Riya Dev Patel</v>
      </c>
      <c r="P147" s="100" t="str" cm="1">
        <f t="array" ref="P147:R147">_xlfn.TEXTSPLIT(O147," ")</f>
        <v>Riya</v>
      </c>
      <c r="Q147" s="100" t="str">
        <v>Dev</v>
      </c>
      <c r="R147" s="100" t="str">
        <v>Patel</v>
      </c>
      <c r="S147" s="100" t="str">
        <f>CONCATENATE(A147,"_",P147,".pdf")</f>
        <v>PID0146_Riya.pdf</v>
      </c>
      <c r="T147" s="17" t="str">
        <f>IF(AND(I147&lt;5,'Billing Details'!F147&gt;10000),"High Priority","Regular Followup")</f>
        <v>Regular Followup</v>
      </c>
      <c r="U147" s="17" t="str">
        <f>IF(AND(T147="High Priority",'Patient Health Records'!W147="Yes",'Patient Health Records'!X147 = "Critical"),"Needs Attention",IF(AND('Patient Health Records'!X147 &lt;&gt; "Critical", 'Patient Health Records'!W147 = "Yes"),"Monitor Later",IF(AND('Patient Health Records'!X147 ="Critical", 'Patient Health Records'!W147 = "No"), "Ask for Readmission","No Action")))</f>
        <v>No Action</v>
      </c>
      <c r="V147" s="17" t="str" cm="1">
        <f t="array" ref="V147">_xlfn.IFS(AND(T147="High Priority",'Patient Health Records'!W147="Yes",'Patient Health Records'!X147 = "Critical"),"Needs Attention", AND('Patient Health Records'!X147 &lt;&gt; "Critical", 'Patient Health Records'!W147 = "Yes"),"Monitor Later", AND('Patient Health Records'!X147 ="Critical", 'Patient Health Records'!W147 = "No"), "Ask for Readmission", TRUE, "No Action")</f>
        <v>No Action</v>
      </c>
      <c r="W147" s="17"/>
      <c r="X147" s="100"/>
      <c r="Y147" s="100"/>
      <c r="Z147" s="100"/>
      <c r="AA147" s="100"/>
      <c r="AB147" s="100"/>
    </row>
    <row r="148" spans="1:28" ht="15.75" customHeight="1">
      <c r="A148" s="2" t="s">
        <v>321</v>
      </c>
      <c r="B148" s="2" t="s">
        <v>322</v>
      </c>
      <c r="C148" s="2" t="s">
        <v>42</v>
      </c>
      <c r="D148" s="26" t="s">
        <v>46</v>
      </c>
      <c r="E148" s="28">
        <f>DATEVALUE(D148)</f>
        <v>32508</v>
      </c>
      <c r="F148" s="29">
        <f t="shared" si="7"/>
        <v>1988</v>
      </c>
      <c r="G148" s="29">
        <f t="shared" si="8"/>
        <v>37</v>
      </c>
      <c r="H148" s="29" t="str" cm="1">
        <f t="array" ref="H148">_xlfn.IFS(
  AND(G148&gt;=21, G148&lt;=30), "Young Adult",
  AND(G148&gt;=31, G148&lt;=45), "Adult",
  AND(G148&gt;=46, G148&lt;=60), "Middle-aged",
  AND(G148&gt;=61, G148&lt;=75), "Senior",
  AND(G148&gt;=76, G148&lt;=87), "Elderly",
  TRUE, "Out of Range"
)</f>
        <v>Adult</v>
      </c>
      <c r="I148" s="3">
        <v>150</v>
      </c>
      <c r="J148" s="2" t="s">
        <v>64</v>
      </c>
      <c r="K148" s="2" t="s">
        <v>28</v>
      </c>
      <c r="L148" s="2" t="str">
        <f>VLOOKUP(J148,Facts!$A$2:$B$10,2,FALSE)</f>
        <v>East</v>
      </c>
      <c r="M148" s="2" t="str">
        <f>HLOOKUP(J148,Facts!$D$13:$L$14,2,FALSE)</f>
        <v>East</v>
      </c>
      <c r="N148" s="2" t="str">
        <f>_xlfn.XLOOKUP(L148,Facts!$B$2:$B$10,Facts!$A$2:$A$10,FALSE)</f>
        <v>West Bengal</v>
      </c>
      <c r="O148" s="100" t="str">
        <f t="shared" si="9"/>
        <v>Vivaan Gupta</v>
      </c>
      <c r="P148" s="100" t="str" cm="1">
        <f t="array" ref="P148:Q148">_xlfn.TEXTSPLIT(O148," ")</f>
        <v>Vivaan</v>
      </c>
      <c r="Q148" s="100" t="str">
        <v>Gupta</v>
      </c>
      <c r="R148" s="100"/>
      <c r="S148" s="100" t="str">
        <f>CONCATENATE(A148,"_",P148,".pdf")</f>
        <v>PID0147_Vivaan.pdf</v>
      </c>
      <c r="T148" s="17" t="str">
        <f>IF(AND(I148&lt;5,'Billing Details'!F148&gt;10000),"High Priority","Regular Followup")</f>
        <v>Regular Followup</v>
      </c>
      <c r="U148" s="17" t="str">
        <f>IF(AND(T148="High Priority",'Patient Health Records'!W148="Yes",'Patient Health Records'!X148 = "Critical"),"Needs Attention",IF(AND('Patient Health Records'!X148 &lt;&gt; "Critical", 'Patient Health Records'!W148 = "Yes"),"Monitor Later",IF(AND('Patient Health Records'!X148 ="Critical", 'Patient Health Records'!W148 = "No"), "Ask for Readmission","No Action")))</f>
        <v>Monitor Later</v>
      </c>
      <c r="V148" s="17" t="str" cm="1">
        <f t="array" ref="V148">_xlfn.IFS(AND(T148="High Priority",'Patient Health Records'!W148="Yes",'Patient Health Records'!X148 = "Critical"),"Needs Attention", AND('Patient Health Records'!X148 &lt;&gt; "Critical", 'Patient Health Records'!W148 = "Yes"),"Monitor Later", AND('Patient Health Records'!X148 ="Critical", 'Patient Health Records'!W148 = "No"), "Ask for Readmission", TRUE, "No Action")</f>
        <v>Monitor Later</v>
      </c>
      <c r="W148" s="17"/>
      <c r="X148" s="100"/>
      <c r="Y148" s="100"/>
      <c r="Z148" s="100"/>
      <c r="AA148" s="100"/>
      <c r="AB148" s="100"/>
    </row>
    <row r="149" spans="1:28" ht="15.75" customHeight="1">
      <c r="A149" s="2" t="s">
        <v>323</v>
      </c>
      <c r="B149" s="2" t="s">
        <v>284</v>
      </c>
      <c r="C149" s="2" t="s">
        <v>42</v>
      </c>
      <c r="D149" s="26" t="s">
        <v>26</v>
      </c>
      <c r="E149" s="28">
        <f>DATEVALUE(D149)</f>
        <v>27029</v>
      </c>
      <c r="F149" s="29">
        <f t="shared" si="7"/>
        <v>1973</v>
      </c>
      <c r="G149" s="29">
        <f t="shared" si="8"/>
        <v>52</v>
      </c>
      <c r="H149" s="29" t="str" cm="1">
        <f t="array" ref="H149">_xlfn.IFS(
  AND(G149&gt;=21, G149&lt;=30), "Young Adult",
  AND(G149&gt;=31, G149&lt;=45), "Adult",
  AND(G149&gt;=46, G149&lt;=60), "Middle-aged",
  AND(G149&gt;=61, G149&lt;=75), "Senior",
  AND(G149&gt;=76, G149&lt;=87), "Elderly",
  TRUE, "Out of Range"
)</f>
        <v>Middle-aged</v>
      </c>
      <c r="I149" s="3">
        <v>5</v>
      </c>
      <c r="J149" s="2" t="s">
        <v>80</v>
      </c>
      <c r="K149" s="2" t="s">
        <v>28</v>
      </c>
      <c r="L149" s="2" t="str">
        <f>VLOOKUP(J149,Facts!$A$2:$B$10,2,FALSE)</f>
        <v>West</v>
      </c>
      <c r="M149" s="2" t="str">
        <f>HLOOKUP(J149,Facts!$D$13:$L$14,2,FALSE)</f>
        <v>West</v>
      </c>
      <c r="N149" s="2" t="str">
        <f>_xlfn.XLOOKUP(L149,Facts!$B$2:$B$10,Facts!$A$2:$A$10,FALSE)</f>
        <v>Maharashtra</v>
      </c>
      <c r="O149" s="100" t="str">
        <f t="shared" si="9"/>
        <v>Aditya Reddy</v>
      </c>
      <c r="P149" s="100" t="str" cm="1">
        <f t="array" ref="P149:Q149">_xlfn.TEXTSPLIT(O149," ")</f>
        <v>Aditya</v>
      </c>
      <c r="Q149" s="100" t="str">
        <v>Reddy</v>
      </c>
      <c r="R149" s="100"/>
      <c r="S149" s="100" t="str">
        <f>CONCATENATE(A149,"_",P149,".pdf")</f>
        <v>PID0148_Aditya.pdf</v>
      </c>
      <c r="T149" s="17" t="str">
        <f>IF(AND(I149&lt;5,'Billing Details'!F149&gt;10000),"High Priority","Regular Followup")</f>
        <v>Regular Followup</v>
      </c>
      <c r="U149" s="17" t="str">
        <f>IF(AND(T149="High Priority",'Patient Health Records'!W149="Yes",'Patient Health Records'!X149 = "Critical"),"Needs Attention",IF(AND('Patient Health Records'!X149 &lt;&gt; "Critical", 'Patient Health Records'!W149 = "Yes"),"Monitor Later",IF(AND('Patient Health Records'!X149 ="Critical", 'Patient Health Records'!W149 = "No"), "Ask for Readmission","No Action")))</f>
        <v>Monitor Later</v>
      </c>
      <c r="V149" s="17" t="str" cm="1">
        <f t="array" ref="V149">_xlfn.IFS(AND(T149="High Priority",'Patient Health Records'!W149="Yes",'Patient Health Records'!X149 = "Critical"),"Needs Attention", AND('Patient Health Records'!X149 &lt;&gt; "Critical", 'Patient Health Records'!W149 = "Yes"),"Monitor Later", AND('Patient Health Records'!X149 ="Critical", 'Patient Health Records'!W149 = "No"), "Ask for Readmission", TRUE, "No Action")</f>
        <v>Monitor Later</v>
      </c>
      <c r="W149" s="17"/>
      <c r="X149" s="100"/>
      <c r="Y149" s="100"/>
      <c r="Z149" s="100"/>
      <c r="AA149" s="100"/>
      <c r="AB149" s="100"/>
    </row>
    <row r="150" spans="1:28" ht="15.75" customHeight="1">
      <c r="A150" s="2" t="s">
        <v>324</v>
      </c>
      <c r="B150" s="2" t="s">
        <v>241</v>
      </c>
      <c r="C150" s="2" t="s">
        <v>25</v>
      </c>
      <c r="D150" s="26" t="s">
        <v>46</v>
      </c>
      <c r="E150" s="28">
        <f>DATEVALUE(D150)</f>
        <v>32508</v>
      </c>
      <c r="F150" s="29">
        <f t="shared" si="7"/>
        <v>1988</v>
      </c>
      <c r="G150" s="29">
        <f t="shared" si="8"/>
        <v>37</v>
      </c>
      <c r="H150" s="29" t="str" cm="1">
        <f t="array" ref="H150">_xlfn.IFS(
  AND(G150&gt;=21, G150&lt;=30), "Young Adult",
  AND(G150&gt;=31, G150&lt;=45), "Adult",
  AND(G150&gt;=46, G150&lt;=60), "Middle-aged",
  AND(G150&gt;=61, G150&lt;=75), "Senior",
  AND(G150&gt;=76, G150&lt;=87), "Elderly",
  TRUE, "Out of Range"
)</f>
        <v>Adult</v>
      </c>
      <c r="I150" s="3">
        <v>4</v>
      </c>
      <c r="J150" s="2" t="s">
        <v>47</v>
      </c>
      <c r="K150" s="2" t="s">
        <v>39</v>
      </c>
      <c r="L150" s="2" t="str">
        <f>VLOOKUP(J150,Facts!$A$2:$B$10,2,FALSE)</f>
        <v>North</v>
      </c>
      <c r="M150" s="2" t="str">
        <f>HLOOKUP(J150,Facts!$D$13:$L$14,2,FALSE)</f>
        <v>North</v>
      </c>
      <c r="N150" s="2" t="str">
        <f>_xlfn.XLOOKUP(L150,Facts!$B$2:$B$10,Facts!$A$2:$A$10,FALSE)</f>
        <v>Punjab</v>
      </c>
      <c r="O150" s="100" t="str">
        <f t="shared" si="9"/>
        <v>Aanya Patel</v>
      </c>
      <c r="P150" s="100" t="str" cm="1">
        <f t="array" ref="P150:Q150">_xlfn.TEXTSPLIT(O150," ")</f>
        <v>Aanya</v>
      </c>
      <c r="Q150" s="100" t="str">
        <v>Patel</v>
      </c>
      <c r="R150" s="100"/>
      <c r="S150" s="100" t="str">
        <f>CONCATENATE(A150,"_",P150,".pdf")</f>
        <v>PID0149_Aanya.pdf</v>
      </c>
      <c r="T150" s="17" t="str">
        <f>IF(AND(I150&lt;5,'Billing Details'!F150&gt;10000),"High Priority","Regular Followup")</f>
        <v>High Priority</v>
      </c>
      <c r="U150" s="17" t="str">
        <f>IF(AND(T150="High Priority",'Patient Health Records'!W150="Yes",'Patient Health Records'!X150 = "Critical"),"Needs Attention",IF(AND('Patient Health Records'!X150 &lt;&gt; "Critical", 'Patient Health Records'!W150 = "Yes"),"Monitor Later",IF(AND('Patient Health Records'!X150 ="Critical", 'Patient Health Records'!W150 = "No"), "Ask for Readmission","No Action")))</f>
        <v>No Action</v>
      </c>
      <c r="V150" s="17" t="str" cm="1">
        <f t="array" ref="V150">_xlfn.IFS(AND(T150="High Priority",'Patient Health Records'!W150="Yes",'Patient Health Records'!X150 = "Critical"),"Needs Attention", AND('Patient Health Records'!X150 &lt;&gt; "Critical", 'Patient Health Records'!W150 = "Yes"),"Monitor Later", AND('Patient Health Records'!X150 ="Critical", 'Patient Health Records'!W150 = "No"), "Ask for Readmission", TRUE, "No Action")</f>
        <v>No Action</v>
      </c>
      <c r="W150" s="17"/>
      <c r="X150" s="100"/>
      <c r="Y150" s="100"/>
      <c r="Z150" s="100"/>
      <c r="AA150" s="100"/>
      <c r="AB150" s="100"/>
    </row>
    <row r="151" spans="1:28" ht="15.75" customHeight="1">
      <c r="A151" s="2" t="s">
        <v>325</v>
      </c>
      <c r="B151" s="2" t="s">
        <v>326</v>
      </c>
      <c r="C151" s="2" t="s">
        <v>25</v>
      </c>
      <c r="D151" s="26" t="s">
        <v>60</v>
      </c>
      <c r="E151" s="28">
        <f>DATEVALUE(D151)</f>
        <v>28855</v>
      </c>
      <c r="F151" s="29">
        <f t="shared" si="7"/>
        <v>1978</v>
      </c>
      <c r="G151" s="29">
        <f t="shared" si="8"/>
        <v>47</v>
      </c>
      <c r="H151" s="29" t="str" cm="1">
        <f t="array" ref="H151">_xlfn.IFS(
  AND(G151&gt;=21, G151&lt;=30), "Young Adult",
  AND(G151&gt;=31, G151&lt;=45), "Adult",
  AND(G151&gt;=46, G151&lt;=60), "Middle-aged",
  AND(G151&gt;=61, G151&lt;=75), "Senior",
  AND(G151&gt;=76, G151&lt;=87), "Elderly",
  TRUE, "Out of Range"
)</f>
        <v>Middle-aged</v>
      </c>
      <c r="I151" s="3">
        <v>3</v>
      </c>
      <c r="J151" s="2" t="s">
        <v>47</v>
      </c>
      <c r="K151" s="2" t="s">
        <v>28</v>
      </c>
      <c r="L151" s="2" t="str">
        <f>VLOOKUP(J151,Facts!$A$2:$B$10,2,FALSE)</f>
        <v>North</v>
      </c>
      <c r="M151" s="2" t="str">
        <f>HLOOKUP(J151,Facts!$D$13:$L$14,2,FALSE)</f>
        <v>North</v>
      </c>
      <c r="N151" s="2" t="str">
        <f>_xlfn.XLOOKUP(L151,Facts!$B$2:$B$10,Facts!$A$2:$A$10,FALSE)</f>
        <v>Punjab</v>
      </c>
      <c r="O151" s="100" t="str">
        <f t="shared" si="9"/>
        <v>Riya Mehta</v>
      </c>
      <c r="P151" s="100" t="str" cm="1">
        <f t="array" ref="P151:Q151">_xlfn.TEXTSPLIT(O151," ")</f>
        <v>Riya</v>
      </c>
      <c r="Q151" s="100" t="str">
        <v>Mehta</v>
      </c>
      <c r="R151" s="100"/>
      <c r="S151" s="100" t="str">
        <f>CONCATENATE(A151,"_",P151,".pdf")</f>
        <v>PID0150_Riya.pdf</v>
      </c>
      <c r="T151" s="17" t="str">
        <f>IF(AND(I151&lt;5,'Billing Details'!F151&gt;10000),"High Priority","Regular Followup")</f>
        <v>High Priority</v>
      </c>
      <c r="U151" s="17" t="str">
        <f>IF(AND(T151="High Priority",'Patient Health Records'!W151="Yes",'Patient Health Records'!X151 = "Critical"),"Needs Attention",IF(AND('Patient Health Records'!X151 &lt;&gt; "Critical", 'Patient Health Records'!W151 = "Yes"),"Monitor Later",IF(AND('Patient Health Records'!X151 ="Critical", 'Patient Health Records'!W151 = "No"), "Ask for Readmission","No Action")))</f>
        <v>Needs Attention</v>
      </c>
      <c r="V151" s="17" t="str" cm="1">
        <f t="array" ref="V151">_xlfn.IFS(AND(T151="High Priority",'Patient Health Records'!W151="Yes",'Patient Health Records'!X151 = "Critical"),"Needs Attention", AND('Patient Health Records'!X151 &lt;&gt; "Critical", 'Patient Health Records'!W151 = "Yes"),"Monitor Later", AND('Patient Health Records'!X151 ="Critical", 'Patient Health Records'!W151 = "No"), "Ask for Readmission", TRUE, "No Action")</f>
        <v>Needs Attention</v>
      </c>
      <c r="W151" s="17"/>
      <c r="X151" s="100"/>
      <c r="Y151" s="100"/>
      <c r="Z151" s="100"/>
      <c r="AA151" s="100"/>
      <c r="AB151" s="100"/>
    </row>
    <row r="152" spans="1:28" ht="15.75" customHeight="1">
      <c r="A152" s="2" t="s">
        <v>327</v>
      </c>
      <c r="B152" s="2" t="s">
        <v>328</v>
      </c>
      <c r="C152" s="2" t="s">
        <v>25</v>
      </c>
      <c r="D152" s="26" t="s">
        <v>85</v>
      </c>
      <c r="E152" s="28">
        <f>DATEVALUE(D152)</f>
        <v>25203</v>
      </c>
      <c r="F152" s="29">
        <f t="shared" si="7"/>
        <v>1968</v>
      </c>
      <c r="G152" s="29">
        <f t="shared" si="8"/>
        <v>57</v>
      </c>
      <c r="H152" s="29" t="str" cm="1">
        <f t="array" ref="H152">_xlfn.IFS(
  AND(G152&gt;=21, G152&lt;=30), "Young Adult",
  AND(G152&gt;=31, G152&lt;=45), "Adult",
  AND(G152&gt;=46, G152&lt;=60), "Middle-aged",
  AND(G152&gt;=61, G152&lt;=75), "Senior",
  AND(G152&gt;=76, G152&lt;=87), "Elderly",
  TRUE, "Out of Range"
)</f>
        <v>Middle-aged</v>
      </c>
      <c r="I152" s="3">
        <v>7</v>
      </c>
      <c r="J152" s="2" t="s">
        <v>43</v>
      </c>
      <c r="K152" s="2" t="s">
        <v>28</v>
      </c>
      <c r="L152" s="2" t="str">
        <f>VLOOKUP(J152,Facts!$A$2:$B$10,2,FALSE)</f>
        <v>South</v>
      </c>
      <c r="M152" s="2" t="str">
        <f>HLOOKUP(J152,Facts!$D$13:$L$14,2,FALSE)</f>
        <v>South</v>
      </c>
      <c r="N152" s="2" t="str">
        <f>_xlfn.XLOOKUP(L152,Facts!$B$2:$B$10,Facts!$A$2:$A$10,FALSE)</f>
        <v>Tamil Nadu</v>
      </c>
      <c r="O152" s="100" t="str">
        <f t="shared" si="9"/>
        <v>Aanya Kumar Patel</v>
      </c>
      <c r="P152" s="100" t="str" cm="1">
        <f t="array" ref="P152:R152">_xlfn.TEXTSPLIT(O152," ")</f>
        <v>Aanya</v>
      </c>
      <c r="Q152" s="100" t="str">
        <v>Kumar</v>
      </c>
      <c r="R152" s="100" t="str">
        <v>Patel</v>
      </c>
      <c r="S152" s="100" t="str">
        <f>CONCATENATE(A152,"_",P152,".pdf")</f>
        <v>PID0151_Aanya.pdf</v>
      </c>
      <c r="T152" s="17" t="str">
        <f>IF(AND(I152&lt;5,'Billing Details'!F152&gt;10000),"High Priority","Regular Followup")</f>
        <v>Regular Followup</v>
      </c>
      <c r="U152" s="17" t="str">
        <f>IF(AND(T152="High Priority",'Patient Health Records'!W152="Yes",'Patient Health Records'!X152 = "Critical"),"Needs Attention",IF(AND('Patient Health Records'!X152 &lt;&gt; "Critical", 'Patient Health Records'!W152 = "Yes"),"Monitor Later",IF(AND('Patient Health Records'!X152 ="Critical", 'Patient Health Records'!W152 = "No"), "Ask for Readmission","No Action")))</f>
        <v>No Action</v>
      </c>
      <c r="V152" s="17" t="str" cm="1">
        <f t="array" ref="V152">_xlfn.IFS(AND(T152="High Priority",'Patient Health Records'!W152="Yes",'Patient Health Records'!X152 = "Critical"),"Needs Attention", AND('Patient Health Records'!X152 &lt;&gt; "Critical", 'Patient Health Records'!W152 = "Yes"),"Monitor Later", AND('Patient Health Records'!X152 ="Critical", 'Patient Health Records'!W152 = "No"), "Ask for Readmission", TRUE, "No Action")</f>
        <v>No Action</v>
      </c>
      <c r="W152" s="17"/>
      <c r="X152" s="100"/>
      <c r="Y152" s="100"/>
      <c r="Z152" s="100"/>
      <c r="AA152" s="100"/>
      <c r="AB152" s="100"/>
    </row>
    <row r="153" spans="1:28" ht="15.75" customHeight="1">
      <c r="A153" s="2" t="s">
        <v>329</v>
      </c>
      <c r="B153" s="2" t="s">
        <v>330</v>
      </c>
      <c r="C153" s="2" t="s">
        <v>25</v>
      </c>
      <c r="D153" s="26" t="s">
        <v>54</v>
      </c>
      <c r="E153" s="28">
        <f>DATEVALUE(D153)</f>
        <v>34699</v>
      </c>
      <c r="F153" s="29">
        <f t="shared" si="7"/>
        <v>1994</v>
      </c>
      <c r="G153" s="29">
        <f t="shared" si="8"/>
        <v>31</v>
      </c>
      <c r="H153" s="29" t="str" cm="1">
        <f t="array" ref="H153">_xlfn.IFS(
  AND(G153&gt;=21, G153&lt;=30), "Young Adult",
  AND(G153&gt;=31, G153&lt;=45), "Adult",
  AND(G153&gt;=46, G153&lt;=60), "Middle-aged",
  AND(G153&gt;=61, G153&lt;=75), "Senior",
  AND(G153&gt;=76, G153&lt;=87), "Elderly",
  TRUE, "Out of Range"
)</f>
        <v>Adult</v>
      </c>
      <c r="I153" s="3">
        <v>15</v>
      </c>
      <c r="J153" s="2" t="s">
        <v>33</v>
      </c>
      <c r="K153" s="2" t="s">
        <v>34</v>
      </c>
      <c r="L153" s="2" t="str">
        <f>VLOOKUP(J153,Facts!$A$2:$B$10,2,FALSE)</f>
        <v>West</v>
      </c>
      <c r="M153" s="2" t="str">
        <f>HLOOKUP(J153,Facts!$D$13:$L$14,2,FALSE)</f>
        <v>West</v>
      </c>
      <c r="N153" s="2" t="str">
        <f>_xlfn.XLOOKUP(L153,Facts!$B$2:$B$10,Facts!$A$2:$A$10,FALSE)</f>
        <v>Maharashtra</v>
      </c>
      <c r="O153" s="100" t="str">
        <f t="shared" si="9"/>
        <v>Riya Sharma</v>
      </c>
      <c r="P153" s="100" t="str" cm="1">
        <f t="array" ref="P153:Q153">_xlfn.TEXTSPLIT(O153," ")</f>
        <v>Riya</v>
      </c>
      <c r="Q153" s="100" t="str">
        <v>Sharma</v>
      </c>
      <c r="R153" s="100"/>
      <c r="S153" s="100" t="str">
        <f>CONCATENATE(A153,"_",P153,".pdf")</f>
        <v>PID0152_Riya.pdf</v>
      </c>
      <c r="T153" s="17" t="str">
        <f>IF(AND(I153&lt;5,'Billing Details'!F153&gt;10000),"High Priority","Regular Followup")</f>
        <v>Regular Followup</v>
      </c>
      <c r="U153" s="17" t="str">
        <f>IF(AND(T153="High Priority",'Patient Health Records'!W153="Yes",'Patient Health Records'!X153 = "Critical"),"Needs Attention",IF(AND('Patient Health Records'!X153 &lt;&gt; "Critical", 'Patient Health Records'!W153 = "Yes"),"Monitor Later",IF(AND('Patient Health Records'!X153 ="Critical", 'Patient Health Records'!W153 = "No"), "Ask for Readmission","No Action")))</f>
        <v>Monitor Later</v>
      </c>
      <c r="V153" s="17" t="str" cm="1">
        <f t="array" ref="V153">_xlfn.IFS(AND(T153="High Priority",'Patient Health Records'!W153="Yes",'Patient Health Records'!X153 = "Critical"),"Needs Attention", AND('Patient Health Records'!X153 &lt;&gt; "Critical", 'Patient Health Records'!W153 = "Yes"),"Monitor Later", AND('Patient Health Records'!X153 ="Critical", 'Patient Health Records'!W153 = "No"), "Ask for Readmission", TRUE, "No Action")</f>
        <v>Monitor Later</v>
      </c>
      <c r="W153" s="17"/>
      <c r="X153" s="100"/>
      <c r="Y153" s="100"/>
      <c r="Z153" s="100"/>
      <c r="AA153" s="100"/>
      <c r="AB153" s="100"/>
    </row>
    <row r="154" spans="1:28" ht="15.75" customHeight="1">
      <c r="A154" s="2" t="s">
        <v>331</v>
      </c>
      <c r="B154" s="2" t="s">
        <v>322</v>
      </c>
      <c r="C154" s="2" t="s">
        <v>42</v>
      </c>
      <c r="D154" s="26" t="s">
        <v>68</v>
      </c>
      <c r="E154" s="28">
        <f>DATEVALUE(D154)</f>
        <v>23377</v>
      </c>
      <c r="F154" s="29">
        <f t="shared" si="7"/>
        <v>1964</v>
      </c>
      <c r="G154" s="29">
        <f t="shared" si="8"/>
        <v>61</v>
      </c>
      <c r="H154" s="29" t="str" cm="1">
        <f t="array" ref="H154">_xlfn.IFS(
  AND(G154&gt;=21, G154&lt;=30), "Young Adult",
  AND(G154&gt;=31, G154&lt;=45), "Adult",
  AND(G154&gt;=46, G154&lt;=60), "Middle-aged",
  AND(G154&gt;=61, G154&lt;=75), "Senior",
  AND(G154&gt;=76, G154&lt;=87), "Elderly",
  TRUE, "Out of Range"
)</f>
        <v>Senior</v>
      </c>
      <c r="I154" s="3">
        <v>2</v>
      </c>
      <c r="J154" s="2" t="s">
        <v>64</v>
      </c>
      <c r="K154" s="2" t="s">
        <v>56</v>
      </c>
      <c r="L154" s="2" t="str">
        <f>VLOOKUP(J154,Facts!$A$2:$B$10,2,FALSE)</f>
        <v>East</v>
      </c>
      <c r="M154" s="2" t="str">
        <f>HLOOKUP(J154,Facts!$D$13:$L$14,2,FALSE)</f>
        <v>East</v>
      </c>
      <c r="N154" s="2" t="str">
        <f>_xlfn.XLOOKUP(L154,Facts!$B$2:$B$10,Facts!$A$2:$A$10,FALSE)</f>
        <v>West Bengal</v>
      </c>
      <c r="O154" s="100" t="str">
        <f t="shared" si="9"/>
        <v>Vivaan Gupta</v>
      </c>
      <c r="P154" s="100" t="str" cm="1">
        <f t="array" ref="P154:Q154">_xlfn.TEXTSPLIT(O154," ")</f>
        <v>Vivaan</v>
      </c>
      <c r="Q154" s="100" t="str">
        <v>Gupta</v>
      </c>
      <c r="R154" s="100"/>
      <c r="S154" s="100" t="str">
        <f>CONCATENATE(A154,"_",P154,".pdf")</f>
        <v>PID0153_Vivaan.pdf</v>
      </c>
      <c r="T154" s="17" t="str">
        <f>IF(AND(I154&lt;5,'Billing Details'!F154&gt;10000),"High Priority","Regular Followup")</f>
        <v>High Priority</v>
      </c>
      <c r="U154" s="17" t="str">
        <f>IF(AND(T154="High Priority",'Patient Health Records'!W154="Yes",'Patient Health Records'!X154 = "Critical"),"Needs Attention",IF(AND('Patient Health Records'!X154 &lt;&gt; "Critical", 'Patient Health Records'!W154 = "Yes"),"Monitor Later",IF(AND('Patient Health Records'!X154 ="Critical", 'Patient Health Records'!W154 = "No"), "Ask for Readmission","No Action")))</f>
        <v>Needs Attention</v>
      </c>
      <c r="V154" s="17" t="str" cm="1">
        <f t="array" ref="V154">_xlfn.IFS(AND(T154="High Priority",'Patient Health Records'!W154="Yes",'Patient Health Records'!X154 = "Critical"),"Needs Attention", AND('Patient Health Records'!X154 &lt;&gt; "Critical", 'Patient Health Records'!W154 = "Yes"),"Monitor Later", AND('Patient Health Records'!X154 ="Critical", 'Patient Health Records'!W154 = "No"), "Ask for Readmission", TRUE, "No Action")</f>
        <v>Needs Attention</v>
      </c>
      <c r="W154" s="17"/>
      <c r="X154" s="100"/>
      <c r="Y154" s="100"/>
      <c r="Z154" s="100"/>
      <c r="AA154" s="100"/>
      <c r="AB154" s="100"/>
    </row>
    <row r="155" spans="1:28" ht="15.75" customHeight="1">
      <c r="A155" s="2" t="s">
        <v>332</v>
      </c>
      <c r="B155" s="2" t="s">
        <v>167</v>
      </c>
      <c r="C155" s="2" t="s">
        <v>42</v>
      </c>
      <c r="D155" s="26" t="s">
        <v>147</v>
      </c>
      <c r="E155" s="28">
        <f>DATEVALUE(D155)</f>
        <v>31412</v>
      </c>
      <c r="F155" s="29">
        <f t="shared" si="7"/>
        <v>1985</v>
      </c>
      <c r="G155" s="29">
        <f t="shared" si="8"/>
        <v>40</v>
      </c>
      <c r="H155" s="29" t="str" cm="1">
        <f t="array" ref="H155">_xlfn.IFS(
  AND(G155&gt;=21, G155&lt;=30), "Young Adult",
  AND(G155&gt;=31, G155&lt;=45), "Adult",
  AND(G155&gt;=46, G155&lt;=60), "Middle-aged",
  AND(G155&gt;=61, G155&lt;=75), "Senior",
  AND(G155&gt;=76, G155&lt;=87), "Elderly",
  TRUE, "Out of Range"
)</f>
        <v>Adult</v>
      </c>
      <c r="I155" s="3">
        <v>20</v>
      </c>
      <c r="J155" s="2" t="s">
        <v>43</v>
      </c>
      <c r="K155" s="2" t="s">
        <v>28</v>
      </c>
      <c r="L155" s="2" t="str">
        <f>VLOOKUP(J155,Facts!$A$2:$B$10,2,FALSE)</f>
        <v>South</v>
      </c>
      <c r="M155" s="2" t="str">
        <f>HLOOKUP(J155,Facts!$D$13:$L$14,2,FALSE)</f>
        <v>South</v>
      </c>
      <c r="N155" s="2" t="str">
        <f>_xlfn.XLOOKUP(L155,Facts!$B$2:$B$10,Facts!$A$2:$A$10,FALSE)</f>
        <v>Tamil Nadu</v>
      </c>
      <c r="O155" s="100" t="str">
        <f t="shared" si="9"/>
        <v>Aarav Reddy</v>
      </c>
      <c r="P155" s="100" t="str" cm="1">
        <f t="array" ref="P155:Q155">_xlfn.TEXTSPLIT(O155," ")</f>
        <v>Aarav</v>
      </c>
      <c r="Q155" s="100" t="str">
        <v>Reddy</v>
      </c>
      <c r="R155" s="100"/>
      <c r="S155" s="100" t="str">
        <f>CONCATENATE(A155,"_",P155,".pdf")</f>
        <v>PID0154_Aarav.pdf</v>
      </c>
      <c r="T155" s="17" t="str">
        <f>IF(AND(I155&lt;5,'Billing Details'!F155&gt;10000),"High Priority","Regular Followup")</f>
        <v>Regular Followup</v>
      </c>
      <c r="U155" s="17" t="str">
        <f>IF(AND(T155="High Priority",'Patient Health Records'!W155="Yes",'Patient Health Records'!X155 = "Critical"),"Needs Attention",IF(AND('Patient Health Records'!X155 &lt;&gt; "Critical", 'Patient Health Records'!W155 = "Yes"),"Monitor Later",IF(AND('Patient Health Records'!X155 ="Critical", 'Patient Health Records'!W155 = "No"), "Ask for Readmission","No Action")))</f>
        <v>Ask for Readmission</v>
      </c>
      <c r="V155" s="17" t="str" cm="1">
        <f t="array" ref="V155">_xlfn.IFS(AND(T155="High Priority",'Patient Health Records'!W155="Yes",'Patient Health Records'!X155 = "Critical"),"Needs Attention", AND('Patient Health Records'!X155 &lt;&gt; "Critical", 'Patient Health Records'!W155 = "Yes"),"Monitor Later", AND('Patient Health Records'!X155 ="Critical", 'Patient Health Records'!W155 = "No"), "Ask for Readmission", TRUE, "No Action")</f>
        <v>Ask for Readmission</v>
      </c>
      <c r="W155" s="17"/>
      <c r="X155" s="100"/>
      <c r="Y155" s="100"/>
      <c r="Z155" s="100"/>
      <c r="AA155" s="100"/>
      <c r="AB155" s="100"/>
    </row>
    <row r="156" spans="1:28" ht="15.75" customHeight="1">
      <c r="A156" s="2" t="s">
        <v>333</v>
      </c>
      <c r="B156" s="2" t="s">
        <v>52</v>
      </c>
      <c r="C156" s="2" t="s">
        <v>42</v>
      </c>
      <c r="D156" s="26" t="s">
        <v>46</v>
      </c>
      <c r="E156" s="28">
        <f>DATEVALUE(D156)</f>
        <v>32508</v>
      </c>
      <c r="F156" s="29">
        <f t="shared" si="7"/>
        <v>1988</v>
      </c>
      <c r="G156" s="29">
        <f t="shared" si="8"/>
        <v>37</v>
      </c>
      <c r="H156" s="29" t="str" cm="1">
        <f t="array" ref="H156">_xlfn.IFS(
  AND(G156&gt;=21, G156&lt;=30), "Young Adult",
  AND(G156&gt;=31, G156&lt;=45), "Adult",
  AND(G156&gt;=46, G156&lt;=60), "Middle-aged",
  AND(G156&gt;=61, G156&lt;=75), "Senior",
  AND(G156&gt;=76, G156&lt;=87), "Elderly",
  TRUE, "Out of Range"
)</f>
        <v>Adult</v>
      </c>
      <c r="I156" s="3">
        <v>3</v>
      </c>
      <c r="J156" s="2" t="s">
        <v>43</v>
      </c>
      <c r="K156" s="2" t="s">
        <v>28</v>
      </c>
      <c r="L156" s="2" t="str">
        <f>VLOOKUP(J156,Facts!$A$2:$B$10,2,FALSE)</f>
        <v>South</v>
      </c>
      <c r="M156" s="2" t="str">
        <f>HLOOKUP(J156,Facts!$D$13:$L$14,2,FALSE)</f>
        <v>South</v>
      </c>
      <c r="N156" s="2" t="str">
        <f>_xlfn.XLOOKUP(L156,Facts!$B$2:$B$10,Facts!$A$2:$A$10,FALSE)</f>
        <v>Tamil Nadu</v>
      </c>
      <c r="O156" s="100" t="str">
        <f t="shared" si="9"/>
        <v>Sai Raj Patel</v>
      </c>
      <c r="P156" s="100" t="str" cm="1">
        <f t="array" ref="P156:R156">_xlfn.TEXTSPLIT(O156," ")</f>
        <v>Sai</v>
      </c>
      <c r="Q156" s="100" t="str">
        <v>Raj</v>
      </c>
      <c r="R156" s="100" t="str">
        <v>Patel</v>
      </c>
      <c r="S156" s="100" t="str">
        <f>CONCATENATE(A156,"_",P156,".pdf")</f>
        <v>PID0155_Sai.pdf</v>
      </c>
      <c r="T156" s="17" t="str">
        <f>IF(AND(I156&lt;5,'Billing Details'!F156&gt;10000),"High Priority","Regular Followup")</f>
        <v>High Priority</v>
      </c>
      <c r="U156" s="17" t="str">
        <f>IF(AND(T156="High Priority",'Patient Health Records'!W156="Yes",'Patient Health Records'!X156 = "Critical"),"Needs Attention",IF(AND('Patient Health Records'!X156 &lt;&gt; "Critical", 'Patient Health Records'!W156 = "Yes"),"Monitor Later",IF(AND('Patient Health Records'!X156 ="Critical", 'Patient Health Records'!W156 = "No"), "Ask for Readmission","No Action")))</f>
        <v>No Action</v>
      </c>
      <c r="V156" s="17" t="str" cm="1">
        <f t="array" ref="V156">_xlfn.IFS(AND(T156="High Priority",'Patient Health Records'!W156="Yes",'Patient Health Records'!X156 = "Critical"),"Needs Attention", AND('Patient Health Records'!X156 &lt;&gt; "Critical", 'Patient Health Records'!W156 = "Yes"),"Monitor Later", AND('Patient Health Records'!X156 ="Critical", 'Patient Health Records'!W156 = "No"), "Ask for Readmission", TRUE, "No Action")</f>
        <v>No Action</v>
      </c>
      <c r="W156" s="17"/>
      <c r="X156" s="100"/>
      <c r="Y156" s="100"/>
      <c r="Z156" s="100"/>
      <c r="AA156" s="100"/>
      <c r="AB156" s="100"/>
    </row>
    <row r="157" spans="1:28" ht="15.75" customHeight="1">
      <c r="A157" s="2" t="s">
        <v>334</v>
      </c>
      <c r="B157" s="2" t="s">
        <v>335</v>
      </c>
      <c r="C157" s="2" t="s">
        <v>42</v>
      </c>
      <c r="D157" s="26" t="s">
        <v>68</v>
      </c>
      <c r="E157" s="28">
        <f>DATEVALUE(D157)</f>
        <v>23377</v>
      </c>
      <c r="F157" s="29">
        <f t="shared" si="7"/>
        <v>1964</v>
      </c>
      <c r="G157" s="29">
        <f t="shared" si="8"/>
        <v>61</v>
      </c>
      <c r="H157" s="29" t="str" cm="1">
        <f t="array" ref="H157">_xlfn.IFS(
  AND(G157&gt;=21, G157&lt;=30), "Young Adult",
  AND(G157&gt;=31, G157&lt;=45), "Adult",
  AND(G157&gt;=46, G157&lt;=60), "Middle-aged",
  AND(G157&gt;=61, G157&lt;=75), "Senior",
  AND(G157&gt;=76, G157&lt;=87), "Elderly",
  TRUE, "Out of Range"
)</f>
        <v>Senior</v>
      </c>
      <c r="I157" s="3">
        <v>7</v>
      </c>
      <c r="J157" s="2" t="s">
        <v>27</v>
      </c>
      <c r="K157" s="2" t="s">
        <v>28</v>
      </c>
      <c r="L157" s="2" t="str">
        <f>VLOOKUP(J157,Facts!$A$2:$B$10,2,FALSE)</f>
        <v>South</v>
      </c>
      <c r="M157" s="2" t="str">
        <f>HLOOKUP(J157,Facts!$D$13:$L$14,2,FALSE)</f>
        <v>South</v>
      </c>
      <c r="N157" s="2" t="str">
        <f>_xlfn.XLOOKUP(L157,Facts!$B$2:$B$10,Facts!$A$2:$A$10,FALSE)</f>
        <v>Tamil Nadu</v>
      </c>
      <c r="O157" s="100" t="str">
        <f t="shared" si="9"/>
        <v>Vivaan Raj Reddy</v>
      </c>
      <c r="P157" s="100" t="str" cm="1">
        <f t="array" ref="P157:R157">_xlfn.TEXTSPLIT(O157," ")</f>
        <v>Vivaan</v>
      </c>
      <c r="Q157" s="100" t="str">
        <v>Raj</v>
      </c>
      <c r="R157" s="100" t="str">
        <v>Reddy</v>
      </c>
      <c r="S157" s="100" t="str">
        <f>CONCATENATE(A157,"_",P157,".pdf")</f>
        <v>PID0156_Vivaan.pdf</v>
      </c>
      <c r="T157" s="17" t="str">
        <f>IF(AND(I157&lt;5,'Billing Details'!F157&gt;10000),"High Priority","Regular Followup")</f>
        <v>Regular Followup</v>
      </c>
      <c r="U157" s="17" t="str">
        <f>IF(AND(T157="High Priority",'Patient Health Records'!W157="Yes",'Patient Health Records'!X157 = "Critical"),"Needs Attention",IF(AND('Patient Health Records'!X157 &lt;&gt; "Critical", 'Patient Health Records'!W157 = "Yes"),"Monitor Later",IF(AND('Patient Health Records'!X157 ="Critical", 'Patient Health Records'!W157 = "No"), "Ask for Readmission","No Action")))</f>
        <v>Monitor Later</v>
      </c>
      <c r="V157" s="17" t="str" cm="1">
        <f t="array" ref="V157">_xlfn.IFS(AND(T157="High Priority",'Patient Health Records'!W157="Yes",'Patient Health Records'!X157 = "Critical"),"Needs Attention", AND('Patient Health Records'!X157 &lt;&gt; "Critical", 'Patient Health Records'!W157 = "Yes"),"Monitor Later", AND('Patient Health Records'!X157 ="Critical", 'Patient Health Records'!W157 = "No"), "Ask for Readmission", TRUE, "No Action")</f>
        <v>Monitor Later</v>
      </c>
      <c r="W157" s="17"/>
      <c r="X157" s="100"/>
      <c r="Y157" s="100"/>
      <c r="Z157" s="100"/>
      <c r="AA157" s="100"/>
      <c r="AB157" s="100"/>
    </row>
    <row r="158" spans="1:28" ht="15.75" customHeight="1">
      <c r="A158" s="2" t="s">
        <v>336</v>
      </c>
      <c r="B158" s="2" t="s">
        <v>118</v>
      </c>
      <c r="C158" s="2" t="s">
        <v>25</v>
      </c>
      <c r="D158" s="26" t="s">
        <v>129</v>
      </c>
      <c r="E158" s="28">
        <f>DATEVALUE(D158)</f>
        <v>32508</v>
      </c>
      <c r="F158" s="29">
        <f t="shared" si="7"/>
        <v>1988</v>
      </c>
      <c r="G158" s="29">
        <f t="shared" si="8"/>
        <v>37</v>
      </c>
      <c r="H158" s="29" t="str" cm="1">
        <f t="array" ref="H158">_xlfn.IFS(
  AND(G158&gt;=21, G158&lt;=30), "Young Adult",
  AND(G158&gt;=31, G158&lt;=45), "Adult",
  AND(G158&gt;=46, G158&lt;=60), "Middle-aged",
  AND(G158&gt;=61, G158&lt;=75), "Senior",
  AND(G158&gt;=76, G158&lt;=87), "Elderly",
  TRUE, "Out of Range"
)</f>
        <v>Adult</v>
      </c>
      <c r="I158" s="3">
        <v>50</v>
      </c>
      <c r="J158" s="2" t="s">
        <v>27</v>
      </c>
      <c r="K158" s="2" t="s">
        <v>28</v>
      </c>
      <c r="L158" s="2" t="str">
        <f>VLOOKUP(J158,Facts!$A$2:$B$10,2,FALSE)</f>
        <v>South</v>
      </c>
      <c r="M158" s="2" t="str">
        <f>HLOOKUP(J158,Facts!$D$13:$L$14,2,FALSE)</f>
        <v>South</v>
      </c>
      <c r="N158" s="2" t="str">
        <f>_xlfn.XLOOKUP(L158,Facts!$B$2:$B$10,Facts!$A$2:$A$10,FALSE)</f>
        <v>Tamil Nadu</v>
      </c>
      <c r="O158" s="100" t="str">
        <f t="shared" si="9"/>
        <v>Diya Sharma</v>
      </c>
      <c r="P158" s="100" t="str" cm="1">
        <f t="array" ref="P158:Q158">_xlfn.TEXTSPLIT(O158," ")</f>
        <v>Diya</v>
      </c>
      <c r="Q158" s="100" t="str">
        <v>Sharma</v>
      </c>
      <c r="R158" s="100"/>
      <c r="S158" s="100" t="str">
        <f>CONCATENATE(A158,"_",P158,".pdf")</f>
        <v>PID0157_Diya.pdf</v>
      </c>
      <c r="T158" s="17" t="str">
        <f>IF(AND(I158&lt;5,'Billing Details'!F158&gt;10000),"High Priority","Regular Followup")</f>
        <v>Regular Followup</v>
      </c>
      <c r="U158" s="17" t="str">
        <f>IF(AND(T158="High Priority",'Patient Health Records'!W158="Yes",'Patient Health Records'!X158 = "Critical"),"Needs Attention",IF(AND('Patient Health Records'!X158 &lt;&gt; "Critical", 'Patient Health Records'!W158 = "Yes"),"Monitor Later",IF(AND('Patient Health Records'!X158 ="Critical", 'Patient Health Records'!W158 = "No"), "Ask for Readmission","No Action")))</f>
        <v>No Action</v>
      </c>
      <c r="V158" s="17" t="str" cm="1">
        <f t="array" ref="V158">_xlfn.IFS(AND(T158="High Priority",'Patient Health Records'!W158="Yes",'Patient Health Records'!X158 = "Critical"),"Needs Attention", AND('Patient Health Records'!X158 &lt;&gt; "Critical", 'Patient Health Records'!W158 = "Yes"),"Monitor Later", AND('Patient Health Records'!X158 ="Critical", 'Patient Health Records'!W158 = "No"), "Ask for Readmission", TRUE, "No Action")</f>
        <v>No Action</v>
      </c>
      <c r="W158" s="17"/>
      <c r="X158" s="100"/>
      <c r="Y158" s="100"/>
      <c r="Z158" s="100"/>
      <c r="AA158" s="100"/>
      <c r="AB158" s="100"/>
    </row>
    <row r="159" spans="1:28" ht="15.75" customHeight="1">
      <c r="A159" s="2" t="s">
        <v>337</v>
      </c>
      <c r="B159" s="2" t="s">
        <v>338</v>
      </c>
      <c r="C159" s="2" t="s">
        <v>25</v>
      </c>
      <c r="D159" s="26" t="s">
        <v>339</v>
      </c>
      <c r="E159" s="28">
        <f>DATEVALUE(D159)</f>
        <v>36160</v>
      </c>
      <c r="F159" s="29">
        <f t="shared" si="7"/>
        <v>1998</v>
      </c>
      <c r="G159" s="29">
        <f t="shared" si="8"/>
        <v>27</v>
      </c>
      <c r="H159" s="29" t="str" cm="1">
        <f t="array" ref="H159">_xlfn.IFS(
  AND(G159&gt;=21, G159&lt;=30), "Young Adult",
  AND(G159&gt;=31, G159&lt;=45), "Adult",
  AND(G159&gt;=46, G159&lt;=60), "Middle-aged",
  AND(G159&gt;=61, G159&lt;=75), "Senior",
  AND(G159&gt;=76, G159&lt;=87), "Elderly",
  TRUE, "Out of Range"
)</f>
        <v>Young Adult</v>
      </c>
      <c r="I159" s="3">
        <v>7</v>
      </c>
      <c r="J159" s="2" t="s">
        <v>27</v>
      </c>
      <c r="K159" s="2" t="s">
        <v>39</v>
      </c>
      <c r="L159" s="2" t="str">
        <f>VLOOKUP(J159,Facts!$A$2:$B$10,2,FALSE)</f>
        <v>South</v>
      </c>
      <c r="M159" s="2" t="str">
        <f>HLOOKUP(J159,Facts!$D$13:$L$14,2,FALSE)</f>
        <v>South</v>
      </c>
      <c r="N159" s="2" t="str">
        <f>_xlfn.XLOOKUP(L159,Facts!$B$2:$B$10,Facts!$A$2:$A$10,FALSE)</f>
        <v>Tamil Nadu</v>
      </c>
      <c r="O159" s="100" t="str">
        <f t="shared" si="9"/>
        <v>Aanya Raj Patel</v>
      </c>
      <c r="P159" s="100" t="str" cm="1">
        <f t="array" ref="P159:R159">_xlfn.TEXTSPLIT(O159," ")</f>
        <v>Aanya</v>
      </c>
      <c r="Q159" s="100" t="str">
        <v>Raj</v>
      </c>
      <c r="R159" s="100" t="str">
        <v>Patel</v>
      </c>
      <c r="S159" s="100" t="str">
        <f>CONCATENATE(A159,"_",P159,".pdf")</f>
        <v>PID0158_Aanya.pdf</v>
      </c>
      <c r="T159" s="17" t="str">
        <f>IF(AND(I159&lt;5,'Billing Details'!F159&gt;10000),"High Priority","Regular Followup")</f>
        <v>Regular Followup</v>
      </c>
      <c r="U159" s="17" t="str">
        <f>IF(AND(T159="High Priority",'Patient Health Records'!W159="Yes",'Patient Health Records'!X159 = "Critical"),"Needs Attention",IF(AND('Patient Health Records'!X159 &lt;&gt; "Critical", 'Patient Health Records'!W159 = "Yes"),"Monitor Later",IF(AND('Patient Health Records'!X159 ="Critical", 'Patient Health Records'!W159 = "No"), "Ask for Readmission","No Action")))</f>
        <v>No Action</v>
      </c>
      <c r="V159" s="17" t="str" cm="1">
        <f t="array" ref="V159">_xlfn.IFS(AND(T159="High Priority",'Patient Health Records'!W159="Yes",'Patient Health Records'!X159 = "Critical"),"Needs Attention", AND('Patient Health Records'!X159 &lt;&gt; "Critical", 'Patient Health Records'!W159 = "Yes"),"Monitor Later", AND('Patient Health Records'!X159 ="Critical", 'Patient Health Records'!W159 = "No"), "Ask for Readmission", TRUE, "No Action")</f>
        <v>No Action</v>
      </c>
      <c r="W159" s="17"/>
      <c r="X159" s="100"/>
      <c r="Y159" s="100"/>
      <c r="Z159" s="100"/>
      <c r="AA159" s="100"/>
      <c r="AB159" s="100"/>
    </row>
    <row r="160" spans="1:28" ht="15.75" customHeight="1">
      <c r="A160" s="2" t="s">
        <v>340</v>
      </c>
      <c r="B160" s="2" t="s">
        <v>341</v>
      </c>
      <c r="C160" s="2" t="s">
        <v>42</v>
      </c>
      <c r="D160" s="26" t="s">
        <v>68</v>
      </c>
      <c r="E160" s="28">
        <f>DATEVALUE(D160)</f>
        <v>23377</v>
      </c>
      <c r="F160" s="29">
        <f t="shared" si="7"/>
        <v>1964</v>
      </c>
      <c r="G160" s="29">
        <f t="shared" si="8"/>
        <v>61</v>
      </c>
      <c r="H160" s="29" t="str" cm="1">
        <f t="array" ref="H160">_xlfn.IFS(
  AND(G160&gt;=21, G160&lt;=30), "Young Adult",
  AND(G160&gt;=31, G160&lt;=45), "Adult",
  AND(G160&gt;=46, G160&lt;=60), "Middle-aged",
  AND(G160&gt;=61, G160&lt;=75), "Senior",
  AND(G160&gt;=76, G160&lt;=87), "Elderly",
  TRUE, "Out of Range"
)</f>
        <v>Senior</v>
      </c>
      <c r="I160" s="3">
        <v>25</v>
      </c>
      <c r="J160" s="2" t="s">
        <v>64</v>
      </c>
      <c r="K160" s="2" t="s">
        <v>56</v>
      </c>
      <c r="L160" s="2" t="str">
        <f>VLOOKUP(J160,Facts!$A$2:$B$10,2,FALSE)</f>
        <v>East</v>
      </c>
      <c r="M160" s="2" t="str">
        <f>HLOOKUP(J160,Facts!$D$13:$L$14,2,FALSE)</f>
        <v>East</v>
      </c>
      <c r="N160" s="2" t="str">
        <f>_xlfn.XLOOKUP(L160,Facts!$B$2:$B$10,Facts!$A$2:$A$10,FALSE)</f>
        <v>West Bengal</v>
      </c>
      <c r="O160" s="100" t="str">
        <f t="shared" si="9"/>
        <v>Aditya Dev Reddy</v>
      </c>
      <c r="P160" s="100" t="str" cm="1">
        <f t="array" ref="P160:R160">_xlfn.TEXTSPLIT(O160," ")</f>
        <v>Aditya</v>
      </c>
      <c r="Q160" s="100" t="str">
        <v>Dev</v>
      </c>
      <c r="R160" s="100" t="str">
        <v>Reddy</v>
      </c>
      <c r="S160" s="100" t="str">
        <f>CONCATENATE(A160,"_",P160,".pdf")</f>
        <v>PID0159_Aditya.pdf</v>
      </c>
      <c r="T160" s="17" t="str">
        <f>IF(AND(I160&lt;5,'Billing Details'!F160&gt;10000),"High Priority","Regular Followup")</f>
        <v>Regular Followup</v>
      </c>
      <c r="U160" s="17" t="str">
        <f>IF(AND(T160="High Priority",'Patient Health Records'!W160="Yes",'Patient Health Records'!X160 = "Critical"),"Needs Attention",IF(AND('Patient Health Records'!X160 &lt;&gt; "Critical", 'Patient Health Records'!W160 = "Yes"),"Monitor Later",IF(AND('Patient Health Records'!X160 ="Critical", 'Patient Health Records'!W160 = "No"), "Ask for Readmission","No Action")))</f>
        <v>No Action</v>
      </c>
      <c r="V160" s="17" t="str" cm="1">
        <f t="array" ref="V160">_xlfn.IFS(AND(T160="High Priority",'Patient Health Records'!W160="Yes",'Patient Health Records'!X160 = "Critical"),"Needs Attention", AND('Patient Health Records'!X160 &lt;&gt; "Critical", 'Patient Health Records'!W160 = "Yes"),"Monitor Later", AND('Patient Health Records'!X160 ="Critical", 'Patient Health Records'!W160 = "No"), "Ask for Readmission", TRUE, "No Action")</f>
        <v>No Action</v>
      </c>
      <c r="W160" s="17"/>
      <c r="X160" s="100"/>
      <c r="Y160" s="100"/>
      <c r="Z160" s="100"/>
      <c r="AA160" s="100"/>
      <c r="AB160" s="100"/>
    </row>
    <row r="161" spans="1:28" ht="15.75" customHeight="1">
      <c r="A161" s="2" t="s">
        <v>342</v>
      </c>
      <c r="B161" s="2" t="s">
        <v>193</v>
      </c>
      <c r="C161" s="2" t="s">
        <v>25</v>
      </c>
      <c r="D161" s="26" t="s">
        <v>60</v>
      </c>
      <c r="E161" s="28">
        <f>DATEVALUE(D161)</f>
        <v>28855</v>
      </c>
      <c r="F161" s="29">
        <f t="shared" si="7"/>
        <v>1978</v>
      </c>
      <c r="G161" s="29">
        <f t="shared" si="8"/>
        <v>47</v>
      </c>
      <c r="H161" s="29" t="str" cm="1">
        <f t="array" ref="H161">_xlfn.IFS(
  AND(G161&gt;=21, G161&lt;=30), "Young Adult",
  AND(G161&gt;=31, G161&lt;=45), "Adult",
  AND(G161&gt;=46, G161&lt;=60), "Middle-aged",
  AND(G161&gt;=61, G161&lt;=75), "Senior",
  AND(G161&gt;=76, G161&lt;=87), "Elderly",
  TRUE, "Out of Range"
)</f>
        <v>Middle-aged</v>
      </c>
      <c r="I161" s="3">
        <v>9</v>
      </c>
      <c r="J161" s="2" t="s">
        <v>64</v>
      </c>
      <c r="K161" s="2" t="s">
        <v>34</v>
      </c>
      <c r="L161" s="2" t="str">
        <f>VLOOKUP(J161,Facts!$A$2:$B$10,2,FALSE)</f>
        <v>East</v>
      </c>
      <c r="M161" s="2" t="str">
        <f>HLOOKUP(J161,Facts!$D$13:$L$14,2,FALSE)</f>
        <v>East</v>
      </c>
      <c r="N161" s="2" t="str">
        <f>_xlfn.XLOOKUP(L161,Facts!$B$2:$B$10,Facts!$A$2:$A$10,FALSE)</f>
        <v>West Bengal</v>
      </c>
      <c r="O161" s="100" t="str">
        <f t="shared" si="9"/>
        <v>Riya Reddy</v>
      </c>
      <c r="P161" s="100" t="str" cm="1">
        <f t="array" ref="P161:Q161">_xlfn.TEXTSPLIT(O161," ")</f>
        <v>Riya</v>
      </c>
      <c r="Q161" s="100" t="str">
        <v>Reddy</v>
      </c>
      <c r="R161" s="100"/>
      <c r="S161" s="100" t="str">
        <f>CONCATENATE(A161,"_",P161,".pdf")</f>
        <v>PID0160_Riya.pdf</v>
      </c>
      <c r="T161" s="17" t="str">
        <f>IF(AND(I161&lt;5,'Billing Details'!F161&gt;10000),"High Priority","Regular Followup")</f>
        <v>Regular Followup</v>
      </c>
      <c r="U161" s="17" t="str">
        <f>IF(AND(T161="High Priority",'Patient Health Records'!W161="Yes",'Patient Health Records'!X161 = "Critical"),"Needs Attention",IF(AND('Patient Health Records'!X161 &lt;&gt; "Critical", 'Patient Health Records'!W161 = "Yes"),"Monitor Later",IF(AND('Patient Health Records'!X161 ="Critical", 'Patient Health Records'!W161 = "No"), "Ask for Readmission","No Action")))</f>
        <v>No Action</v>
      </c>
      <c r="V161" s="17" t="str" cm="1">
        <f t="array" ref="V161">_xlfn.IFS(AND(T161="High Priority",'Patient Health Records'!W161="Yes",'Patient Health Records'!X161 = "Critical"),"Needs Attention", AND('Patient Health Records'!X161 &lt;&gt; "Critical", 'Patient Health Records'!W161 = "Yes"),"Monitor Later", AND('Patient Health Records'!X161 ="Critical", 'Patient Health Records'!W161 = "No"), "Ask for Readmission", TRUE, "No Action")</f>
        <v>No Action</v>
      </c>
      <c r="W161" s="17"/>
      <c r="X161" s="100"/>
      <c r="Y161" s="100"/>
      <c r="Z161" s="100"/>
      <c r="AA161" s="100"/>
      <c r="AB161" s="100"/>
    </row>
    <row r="162" spans="1:28" ht="15.75" customHeight="1">
      <c r="A162" s="2" t="s">
        <v>343</v>
      </c>
      <c r="B162" s="2" t="s">
        <v>344</v>
      </c>
      <c r="C162" s="2" t="s">
        <v>42</v>
      </c>
      <c r="D162" s="26" t="s">
        <v>37</v>
      </c>
      <c r="E162" s="28">
        <f>DATEVALUE(D162)</f>
        <v>34334</v>
      </c>
      <c r="F162" s="29">
        <f t="shared" si="7"/>
        <v>1993</v>
      </c>
      <c r="G162" s="29">
        <f t="shared" si="8"/>
        <v>32</v>
      </c>
      <c r="H162" s="29" t="str" cm="1">
        <f t="array" ref="H162">_xlfn.IFS(
  AND(G162&gt;=21, G162&lt;=30), "Young Adult",
  AND(G162&gt;=31, G162&lt;=45), "Adult",
  AND(G162&gt;=46, G162&lt;=60), "Middle-aged",
  AND(G162&gt;=61, G162&lt;=75), "Senior",
  AND(G162&gt;=76, G162&lt;=87), "Elderly",
  TRUE, "Out of Range"
)</f>
        <v>Adult</v>
      </c>
      <c r="I162" s="3">
        <v>12</v>
      </c>
      <c r="J162" s="2" t="s">
        <v>33</v>
      </c>
      <c r="K162" s="2" t="s">
        <v>28</v>
      </c>
      <c r="L162" s="2" t="str">
        <f>VLOOKUP(J162,Facts!$A$2:$B$10,2,FALSE)</f>
        <v>West</v>
      </c>
      <c r="M162" s="2" t="str">
        <f>HLOOKUP(J162,Facts!$D$13:$L$14,2,FALSE)</f>
        <v>West</v>
      </c>
      <c r="N162" s="2" t="str">
        <f>_xlfn.XLOOKUP(L162,Facts!$B$2:$B$10,Facts!$A$2:$A$10,FALSE)</f>
        <v>Maharashtra</v>
      </c>
      <c r="O162" s="100" t="str">
        <f t="shared" si="9"/>
        <v>Aditya Mehta</v>
      </c>
      <c r="P162" s="100" t="str" cm="1">
        <f t="array" ref="P162:Q162">_xlfn.TEXTSPLIT(O162," ")</f>
        <v>Aditya</v>
      </c>
      <c r="Q162" s="100" t="str">
        <v>Mehta</v>
      </c>
      <c r="R162" s="100"/>
      <c r="S162" s="100" t="str">
        <f>CONCATENATE(A162,"_",P162,".pdf")</f>
        <v>PID0161_Aditya.pdf</v>
      </c>
      <c r="T162" s="17" t="str">
        <f>IF(AND(I162&lt;5,'Billing Details'!F162&gt;10000),"High Priority","Regular Followup")</f>
        <v>Regular Followup</v>
      </c>
      <c r="U162" s="17" t="str">
        <f>IF(AND(T162="High Priority",'Patient Health Records'!W162="Yes",'Patient Health Records'!X162 = "Critical"),"Needs Attention",IF(AND('Patient Health Records'!X162 &lt;&gt; "Critical", 'Patient Health Records'!W162 = "Yes"),"Monitor Later",IF(AND('Patient Health Records'!X162 ="Critical", 'Patient Health Records'!W162 = "No"), "Ask for Readmission","No Action")))</f>
        <v>Monitor Later</v>
      </c>
      <c r="V162" s="17" t="str" cm="1">
        <f t="array" ref="V162">_xlfn.IFS(AND(T162="High Priority",'Patient Health Records'!W162="Yes",'Patient Health Records'!X162 = "Critical"),"Needs Attention", AND('Patient Health Records'!X162 &lt;&gt; "Critical", 'Patient Health Records'!W162 = "Yes"),"Monitor Later", AND('Patient Health Records'!X162 ="Critical", 'Patient Health Records'!W162 = "No"), "Ask for Readmission", TRUE, "No Action")</f>
        <v>Monitor Later</v>
      </c>
      <c r="W162" s="17"/>
      <c r="X162" s="100"/>
      <c r="Y162" s="100"/>
      <c r="Z162" s="100"/>
      <c r="AA162" s="100"/>
      <c r="AB162" s="100"/>
    </row>
    <row r="163" spans="1:28" ht="15.75" customHeight="1">
      <c r="A163" s="2" t="s">
        <v>345</v>
      </c>
      <c r="B163" s="2" t="s">
        <v>346</v>
      </c>
      <c r="C163" s="2" t="s">
        <v>25</v>
      </c>
      <c r="D163" s="26" t="s">
        <v>157</v>
      </c>
      <c r="E163" s="28">
        <f>DATEVALUE(D163)</f>
        <v>23377</v>
      </c>
      <c r="F163" s="29">
        <f t="shared" si="7"/>
        <v>1964</v>
      </c>
      <c r="G163" s="29">
        <f t="shared" si="8"/>
        <v>61</v>
      </c>
      <c r="H163" s="29" t="str" cm="1">
        <f t="array" ref="H163">_xlfn.IFS(
  AND(G163&gt;=21, G163&lt;=30), "Young Adult",
  AND(G163&gt;=31, G163&lt;=45), "Adult",
  AND(G163&gt;=46, G163&lt;=60), "Middle-aged",
  AND(G163&gt;=61, G163&lt;=75), "Senior",
  AND(G163&gt;=76, G163&lt;=87), "Elderly",
  TRUE, "Out of Range"
)</f>
        <v>Senior</v>
      </c>
      <c r="I163" s="3">
        <v>90</v>
      </c>
      <c r="J163" s="2" t="s">
        <v>43</v>
      </c>
      <c r="K163" s="2" t="s">
        <v>28</v>
      </c>
      <c r="L163" s="2" t="str">
        <f>VLOOKUP(J163,Facts!$A$2:$B$10,2,FALSE)</f>
        <v>South</v>
      </c>
      <c r="M163" s="2" t="str">
        <f>HLOOKUP(J163,Facts!$D$13:$L$14,2,FALSE)</f>
        <v>South</v>
      </c>
      <c r="N163" s="2" t="str">
        <f>_xlfn.XLOOKUP(L163,Facts!$B$2:$B$10,Facts!$A$2:$A$10,FALSE)</f>
        <v>Tamil Nadu</v>
      </c>
      <c r="O163" s="100" t="str">
        <f t="shared" si="9"/>
        <v>Shreya Mehta</v>
      </c>
      <c r="P163" s="100" t="str" cm="1">
        <f t="array" ref="P163:Q163">_xlfn.TEXTSPLIT(O163," ")</f>
        <v>Shreya</v>
      </c>
      <c r="Q163" s="100" t="str">
        <v>Mehta</v>
      </c>
      <c r="R163" s="100"/>
      <c r="S163" s="100" t="str">
        <f>CONCATENATE(A163,"_",P163,".pdf")</f>
        <v>PID0162_Shreya.pdf</v>
      </c>
      <c r="T163" s="17" t="str">
        <f>IF(AND(I163&lt;5,'Billing Details'!F163&gt;10000),"High Priority","Regular Followup")</f>
        <v>Regular Followup</v>
      </c>
      <c r="U163" s="17" t="str">
        <f>IF(AND(T163="High Priority",'Patient Health Records'!W163="Yes",'Patient Health Records'!X163 = "Critical"),"Needs Attention",IF(AND('Patient Health Records'!X163 &lt;&gt; "Critical", 'Patient Health Records'!W163 = "Yes"),"Monitor Later",IF(AND('Patient Health Records'!X163 ="Critical", 'Patient Health Records'!W163 = "No"), "Ask for Readmission","No Action")))</f>
        <v>No Action</v>
      </c>
      <c r="V163" s="17" t="str" cm="1">
        <f t="array" ref="V163">_xlfn.IFS(AND(T163="High Priority",'Patient Health Records'!W163="Yes",'Patient Health Records'!X163 = "Critical"),"Needs Attention", AND('Patient Health Records'!X163 &lt;&gt; "Critical", 'Patient Health Records'!W163 = "Yes"),"Monitor Later", AND('Patient Health Records'!X163 ="Critical", 'Patient Health Records'!W163 = "No"), "Ask for Readmission", TRUE, "No Action")</f>
        <v>No Action</v>
      </c>
      <c r="W163" s="17"/>
      <c r="X163" s="100"/>
      <c r="Y163" s="100"/>
      <c r="Z163" s="100"/>
      <c r="AA163" s="100"/>
      <c r="AB163" s="100"/>
    </row>
    <row r="164" spans="1:28" ht="15.75" customHeight="1">
      <c r="A164" s="2" t="s">
        <v>347</v>
      </c>
      <c r="B164" s="2" t="s">
        <v>88</v>
      </c>
      <c r="C164" s="2" t="s">
        <v>25</v>
      </c>
      <c r="D164" s="26" t="s">
        <v>113</v>
      </c>
      <c r="E164" s="28">
        <f>DATEVALUE(D164)</f>
        <v>36160</v>
      </c>
      <c r="F164" s="29">
        <f t="shared" si="7"/>
        <v>1998</v>
      </c>
      <c r="G164" s="29">
        <f t="shared" si="8"/>
        <v>27</v>
      </c>
      <c r="H164" s="29" t="str" cm="1">
        <f t="array" ref="H164">_xlfn.IFS(
  AND(G164&gt;=21, G164&lt;=30), "Young Adult",
  AND(G164&gt;=31, G164&lt;=45), "Adult",
  AND(G164&gt;=46, G164&lt;=60), "Middle-aged",
  AND(G164&gt;=61, G164&lt;=75), "Senior",
  AND(G164&gt;=76, G164&lt;=87), "Elderly",
  TRUE, "Out of Range"
)</f>
        <v>Young Adult</v>
      </c>
      <c r="I164" s="3">
        <v>20</v>
      </c>
      <c r="J164" s="2" t="s">
        <v>47</v>
      </c>
      <c r="K164" s="2" t="s">
        <v>39</v>
      </c>
      <c r="L164" s="2" t="str">
        <f>VLOOKUP(J164,Facts!$A$2:$B$10,2,FALSE)</f>
        <v>North</v>
      </c>
      <c r="M164" s="2" t="str">
        <f>HLOOKUP(J164,Facts!$D$13:$L$14,2,FALSE)</f>
        <v>North</v>
      </c>
      <c r="N164" s="2" t="str">
        <f>_xlfn.XLOOKUP(L164,Facts!$B$2:$B$10,Facts!$A$2:$A$10,FALSE)</f>
        <v>Punjab</v>
      </c>
      <c r="O164" s="100" t="str">
        <f t="shared" si="9"/>
        <v>Shreya Sharma</v>
      </c>
      <c r="P164" s="100" t="str" cm="1">
        <f t="array" ref="P164:Q164">_xlfn.TEXTSPLIT(O164," ")</f>
        <v>Shreya</v>
      </c>
      <c r="Q164" s="100" t="str">
        <v>Sharma</v>
      </c>
      <c r="R164" s="100"/>
      <c r="S164" s="100" t="str">
        <f>CONCATENATE(A164,"_",P164,".pdf")</f>
        <v>PID0163_Shreya.pdf</v>
      </c>
      <c r="T164" s="17" t="str">
        <f>IF(AND(I164&lt;5,'Billing Details'!F164&gt;10000),"High Priority","Regular Followup")</f>
        <v>Regular Followup</v>
      </c>
      <c r="U164" s="17" t="str">
        <f>IF(AND(T164="High Priority",'Patient Health Records'!W164="Yes",'Patient Health Records'!X164 = "Critical"),"Needs Attention",IF(AND('Patient Health Records'!X164 &lt;&gt; "Critical", 'Patient Health Records'!W164 = "Yes"),"Monitor Later",IF(AND('Patient Health Records'!X164 ="Critical", 'Patient Health Records'!W164 = "No"), "Ask for Readmission","No Action")))</f>
        <v>Monitor Later</v>
      </c>
      <c r="V164" s="17" t="str" cm="1">
        <f t="array" ref="V164">_xlfn.IFS(AND(T164="High Priority",'Patient Health Records'!W164="Yes",'Patient Health Records'!X164 = "Critical"),"Needs Attention", AND('Patient Health Records'!X164 &lt;&gt; "Critical", 'Patient Health Records'!W164 = "Yes"),"Monitor Later", AND('Patient Health Records'!X164 ="Critical", 'Patient Health Records'!W164 = "No"), "Ask for Readmission", TRUE, "No Action")</f>
        <v>Monitor Later</v>
      </c>
      <c r="W164" s="17"/>
      <c r="X164" s="100"/>
      <c r="Y164" s="100"/>
      <c r="Z164" s="100"/>
      <c r="AA164" s="100"/>
      <c r="AB164" s="100"/>
    </row>
    <row r="165" spans="1:28" ht="15.75" customHeight="1">
      <c r="A165" s="2" t="s">
        <v>348</v>
      </c>
      <c r="B165" s="2" t="s">
        <v>349</v>
      </c>
      <c r="C165" s="2" t="s">
        <v>25</v>
      </c>
      <c r="D165" s="26" t="s">
        <v>46</v>
      </c>
      <c r="E165" s="28">
        <f>DATEVALUE(D165)</f>
        <v>32508</v>
      </c>
      <c r="F165" s="29">
        <f t="shared" si="7"/>
        <v>1988</v>
      </c>
      <c r="G165" s="29">
        <f t="shared" si="8"/>
        <v>37</v>
      </c>
      <c r="H165" s="29" t="str" cm="1">
        <f t="array" ref="H165">_xlfn.IFS(
  AND(G165&gt;=21, G165&lt;=30), "Young Adult",
  AND(G165&gt;=31, G165&lt;=45), "Adult",
  AND(G165&gt;=46, G165&lt;=60), "Middle-aged",
  AND(G165&gt;=61, G165&lt;=75), "Senior",
  AND(G165&gt;=76, G165&lt;=87), "Elderly",
  TRUE, "Out of Range"
)</f>
        <v>Adult</v>
      </c>
      <c r="I165" s="3">
        <v>5</v>
      </c>
      <c r="J165" s="2" t="s">
        <v>64</v>
      </c>
      <c r="K165" s="2" t="s">
        <v>56</v>
      </c>
      <c r="L165" s="2" t="str">
        <f>VLOOKUP(J165,Facts!$A$2:$B$10,2,FALSE)</f>
        <v>East</v>
      </c>
      <c r="M165" s="2" t="str">
        <f>HLOOKUP(J165,Facts!$D$13:$L$14,2,FALSE)</f>
        <v>East</v>
      </c>
      <c r="N165" s="2" t="str">
        <f>_xlfn.XLOOKUP(L165,Facts!$B$2:$B$10,Facts!$A$2:$A$10,FALSE)</f>
        <v>West Bengal</v>
      </c>
      <c r="O165" s="100" t="str">
        <f t="shared" si="9"/>
        <v>Riya Raj Sharma</v>
      </c>
      <c r="P165" s="100" t="str" cm="1">
        <f t="array" ref="P165:R165">_xlfn.TEXTSPLIT(O165," ")</f>
        <v>Riya</v>
      </c>
      <c r="Q165" s="100" t="str">
        <v>Raj</v>
      </c>
      <c r="R165" s="100" t="str">
        <v>Sharma</v>
      </c>
      <c r="S165" s="100" t="str">
        <f>CONCATENATE(A165,"_",P165,".pdf")</f>
        <v>PID0164_Riya.pdf</v>
      </c>
      <c r="T165" s="17" t="str">
        <f>IF(AND(I165&lt;5,'Billing Details'!F165&gt;10000),"High Priority","Regular Followup")</f>
        <v>Regular Followup</v>
      </c>
      <c r="U165" s="17" t="str">
        <f>IF(AND(T165="High Priority",'Patient Health Records'!W165="Yes",'Patient Health Records'!X165 = "Critical"),"Needs Attention",IF(AND('Patient Health Records'!X165 &lt;&gt; "Critical", 'Patient Health Records'!W165 = "Yes"),"Monitor Later",IF(AND('Patient Health Records'!X165 ="Critical", 'Patient Health Records'!W165 = "No"), "Ask for Readmission","No Action")))</f>
        <v>No Action</v>
      </c>
      <c r="V165" s="17" t="str" cm="1">
        <f t="array" ref="V165">_xlfn.IFS(AND(T165="High Priority",'Patient Health Records'!W165="Yes",'Patient Health Records'!X165 = "Critical"),"Needs Attention", AND('Patient Health Records'!X165 &lt;&gt; "Critical", 'Patient Health Records'!W165 = "Yes"),"Monitor Later", AND('Patient Health Records'!X165 ="Critical", 'Patient Health Records'!W165 = "No"), "Ask for Readmission", TRUE, "No Action")</f>
        <v>No Action</v>
      </c>
      <c r="W165" s="17"/>
      <c r="X165" s="100"/>
      <c r="Y165" s="100"/>
      <c r="Z165" s="100"/>
      <c r="AA165" s="100"/>
      <c r="AB165" s="100"/>
    </row>
    <row r="166" spans="1:28" ht="15.75" customHeight="1">
      <c r="A166" s="2" t="s">
        <v>350</v>
      </c>
      <c r="B166" s="2" t="s">
        <v>201</v>
      </c>
      <c r="C166" s="2" t="s">
        <v>42</v>
      </c>
      <c r="D166" s="26" t="s">
        <v>60</v>
      </c>
      <c r="E166" s="28">
        <f>DATEVALUE(D166)</f>
        <v>28855</v>
      </c>
      <c r="F166" s="29">
        <f t="shared" si="7"/>
        <v>1978</v>
      </c>
      <c r="G166" s="29">
        <f t="shared" si="8"/>
        <v>47</v>
      </c>
      <c r="H166" s="29" t="str" cm="1">
        <f t="array" ref="H166">_xlfn.IFS(
  AND(G166&gt;=21, G166&lt;=30), "Young Adult",
  AND(G166&gt;=31, G166&lt;=45), "Adult",
  AND(G166&gt;=46, G166&lt;=60), "Middle-aged",
  AND(G166&gt;=61, G166&lt;=75), "Senior",
  AND(G166&gt;=76, G166&lt;=87), "Elderly",
  TRUE, "Out of Range"
)</f>
        <v>Middle-aged</v>
      </c>
      <c r="I166" s="3">
        <v>30</v>
      </c>
      <c r="J166" s="2" t="s">
        <v>43</v>
      </c>
      <c r="K166" s="2" t="s">
        <v>28</v>
      </c>
      <c r="L166" s="2" t="str">
        <f>VLOOKUP(J166,Facts!$A$2:$B$10,2,FALSE)</f>
        <v>South</v>
      </c>
      <c r="M166" s="2" t="str">
        <f>HLOOKUP(J166,Facts!$D$13:$L$14,2,FALSE)</f>
        <v>South</v>
      </c>
      <c r="N166" s="2" t="str">
        <f>_xlfn.XLOOKUP(L166,Facts!$B$2:$B$10,Facts!$A$2:$A$10,FALSE)</f>
        <v>Tamil Nadu</v>
      </c>
      <c r="O166" s="100" t="str">
        <f t="shared" si="9"/>
        <v>Aditya Patel</v>
      </c>
      <c r="P166" s="100" t="str" cm="1">
        <f t="array" ref="P166:Q166">_xlfn.TEXTSPLIT(O166," ")</f>
        <v>Aditya</v>
      </c>
      <c r="Q166" s="100" t="str">
        <v>Patel</v>
      </c>
      <c r="R166" s="100"/>
      <c r="S166" s="100" t="str">
        <f>CONCATENATE(A166,"_",P166,".pdf")</f>
        <v>PID0165_Aditya.pdf</v>
      </c>
      <c r="T166" s="17" t="str">
        <f>IF(AND(I166&lt;5,'Billing Details'!F166&gt;10000),"High Priority","Regular Followup")</f>
        <v>Regular Followup</v>
      </c>
      <c r="U166" s="17" t="str">
        <f>IF(AND(T166="High Priority",'Patient Health Records'!W166="Yes",'Patient Health Records'!X166 = "Critical"),"Needs Attention",IF(AND('Patient Health Records'!X166 &lt;&gt; "Critical", 'Patient Health Records'!W166 = "Yes"),"Monitor Later",IF(AND('Patient Health Records'!X166 ="Critical", 'Patient Health Records'!W166 = "No"), "Ask for Readmission","No Action")))</f>
        <v>No Action</v>
      </c>
      <c r="V166" s="17" t="str" cm="1">
        <f t="array" ref="V166">_xlfn.IFS(AND(T166="High Priority",'Patient Health Records'!W166="Yes",'Patient Health Records'!X166 = "Critical"),"Needs Attention", AND('Patient Health Records'!X166 &lt;&gt; "Critical", 'Patient Health Records'!W166 = "Yes"),"Monitor Later", AND('Patient Health Records'!X166 ="Critical", 'Patient Health Records'!W166 = "No"), "Ask for Readmission", TRUE, "No Action")</f>
        <v>No Action</v>
      </c>
      <c r="W166" s="17"/>
      <c r="X166" s="100"/>
      <c r="Y166" s="100"/>
      <c r="Z166" s="100"/>
      <c r="AA166" s="100"/>
      <c r="AB166" s="100"/>
    </row>
    <row r="167" spans="1:28" ht="15.75" customHeight="1">
      <c r="A167" s="2" t="s">
        <v>351</v>
      </c>
      <c r="B167" s="2" t="s">
        <v>174</v>
      </c>
      <c r="C167" s="2" t="s">
        <v>42</v>
      </c>
      <c r="D167" s="26" t="s">
        <v>280</v>
      </c>
      <c r="E167" s="28">
        <f>DATEVALUE(D167)</f>
        <v>21550</v>
      </c>
      <c r="F167" s="29">
        <f t="shared" si="7"/>
        <v>1958</v>
      </c>
      <c r="G167" s="29">
        <f t="shared" si="8"/>
        <v>67</v>
      </c>
      <c r="H167" s="29" t="str" cm="1">
        <f t="array" ref="H167">_xlfn.IFS(
  AND(G167&gt;=21, G167&lt;=30), "Young Adult",
  AND(G167&gt;=31, G167&lt;=45), "Adult",
  AND(G167&gt;=46, G167&lt;=60), "Middle-aged",
  AND(G167&gt;=61, G167&lt;=75), "Senior",
  AND(G167&gt;=76, G167&lt;=87), "Elderly",
  TRUE, "Out of Range"
)</f>
        <v>Senior</v>
      </c>
      <c r="I167" s="3">
        <v>40</v>
      </c>
      <c r="J167" s="2" t="s">
        <v>33</v>
      </c>
      <c r="K167" s="2" t="s">
        <v>34</v>
      </c>
      <c r="L167" s="2" t="str">
        <f>VLOOKUP(J167,Facts!$A$2:$B$10,2,FALSE)</f>
        <v>West</v>
      </c>
      <c r="M167" s="2" t="str">
        <f>HLOOKUP(J167,Facts!$D$13:$L$14,2,FALSE)</f>
        <v>West</v>
      </c>
      <c r="N167" s="2" t="str">
        <f>_xlfn.XLOOKUP(L167,Facts!$B$2:$B$10,Facts!$A$2:$A$10,FALSE)</f>
        <v>Maharashtra</v>
      </c>
      <c r="O167" s="100" t="str">
        <f t="shared" si="9"/>
        <v>Vivaan Reddy</v>
      </c>
      <c r="P167" s="100" t="str" cm="1">
        <f t="array" ref="P167:Q167">_xlfn.TEXTSPLIT(O167," ")</f>
        <v>Vivaan</v>
      </c>
      <c r="Q167" s="100" t="str">
        <v>Reddy</v>
      </c>
      <c r="R167" s="100"/>
      <c r="S167" s="100" t="str">
        <f>CONCATENATE(A167,"_",P167,".pdf")</f>
        <v>PID0166_Vivaan.pdf</v>
      </c>
      <c r="T167" s="17" t="str">
        <f>IF(AND(I167&lt;5,'Billing Details'!F167&gt;10000),"High Priority","Regular Followup")</f>
        <v>Regular Followup</v>
      </c>
      <c r="U167" s="17" t="str">
        <f>IF(AND(T167="High Priority",'Patient Health Records'!W167="Yes",'Patient Health Records'!X167 = "Critical"),"Needs Attention",IF(AND('Patient Health Records'!X167 &lt;&gt; "Critical", 'Patient Health Records'!W167 = "Yes"),"Monitor Later",IF(AND('Patient Health Records'!X167 ="Critical", 'Patient Health Records'!W167 = "No"), "Ask for Readmission","No Action")))</f>
        <v>No Action</v>
      </c>
      <c r="V167" s="17" t="str" cm="1">
        <f t="array" ref="V167">_xlfn.IFS(AND(T167="High Priority",'Patient Health Records'!W167="Yes",'Patient Health Records'!X167 = "Critical"),"Needs Attention", AND('Patient Health Records'!X167 &lt;&gt; "Critical", 'Patient Health Records'!W167 = "Yes"),"Monitor Later", AND('Patient Health Records'!X167 ="Critical", 'Patient Health Records'!W167 = "No"), "Ask for Readmission", TRUE, "No Action")</f>
        <v>No Action</v>
      </c>
      <c r="W167" s="17"/>
      <c r="X167" s="100"/>
      <c r="Y167" s="100"/>
      <c r="Z167" s="100"/>
      <c r="AA167" s="100"/>
      <c r="AB167" s="100"/>
    </row>
    <row r="168" spans="1:28" ht="15.75" customHeight="1">
      <c r="A168" s="2" t="s">
        <v>352</v>
      </c>
      <c r="B168" s="2" t="s">
        <v>353</v>
      </c>
      <c r="C168" s="2" t="s">
        <v>42</v>
      </c>
      <c r="D168" s="26" t="s">
        <v>68</v>
      </c>
      <c r="E168" s="28">
        <f>DATEVALUE(D168)</f>
        <v>23377</v>
      </c>
      <c r="F168" s="29">
        <f t="shared" si="7"/>
        <v>1964</v>
      </c>
      <c r="G168" s="29">
        <f t="shared" si="8"/>
        <v>61</v>
      </c>
      <c r="H168" s="29" t="str" cm="1">
        <f t="array" ref="H168">_xlfn.IFS(
  AND(G168&gt;=21, G168&lt;=30), "Young Adult",
  AND(G168&gt;=31, G168&lt;=45), "Adult",
  AND(G168&gt;=46, G168&lt;=60), "Middle-aged",
  AND(G168&gt;=61, G168&lt;=75), "Senior",
  AND(G168&gt;=76, G168&lt;=87), "Elderly",
  TRUE, "Out of Range"
)</f>
        <v>Senior</v>
      </c>
      <c r="I168" s="3">
        <v>20</v>
      </c>
      <c r="J168" s="2" t="s">
        <v>64</v>
      </c>
      <c r="K168" s="2" t="s">
        <v>39</v>
      </c>
      <c r="L168" s="2" t="str">
        <f>VLOOKUP(J168,Facts!$A$2:$B$10,2,FALSE)</f>
        <v>East</v>
      </c>
      <c r="M168" s="2" t="str">
        <f>HLOOKUP(J168,Facts!$D$13:$L$14,2,FALSE)</f>
        <v>East</v>
      </c>
      <c r="N168" s="2" t="str">
        <f>_xlfn.XLOOKUP(L168,Facts!$B$2:$B$10,Facts!$A$2:$A$10,FALSE)</f>
        <v>West Bengal</v>
      </c>
      <c r="O168" s="100" t="str">
        <f t="shared" si="9"/>
        <v>Aarav Kumar Patel</v>
      </c>
      <c r="P168" s="100" t="str" cm="1">
        <f t="array" ref="P168:R168">_xlfn.TEXTSPLIT(O168," ")</f>
        <v>Aarav</v>
      </c>
      <c r="Q168" s="100" t="str">
        <v>Kumar</v>
      </c>
      <c r="R168" s="100" t="str">
        <v>Patel</v>
      </c>
      <c r="S168" s="100" t="str">
        <f>CONCATENATE(A168,"_",P168,".pdf")</f>
        <v>PID0167_Aarav.pdf</v>
      </c>
      <c r="T168" s="17" t="str">
        <f>IF(AND(I168&lt;5,'Billing Details'!F168&gt;10000),"High Priority","Regular Followup")</f>
        <v>Regular Followup</v>
      </c>
      <c r="U168" s="17" t="str">
        <f>IF(AND(T168="High Priority",'Patient Health Records'!W168="Yes",'Patient Health Records'!X168 = "Critical"),"Needs Attention",IF(AND('Patient Health Records'!X168 &lt;&gt; "Critical", 'Patient Health Records'!W168 = "Yes"),"Monitor Later",IF(AND('Patient Health Records'!X168 ="Critical", 'Patient Health Records'!W168 = "No"), "Ask for Readmission","No Action")))</f>
        <v>Ask for Readmission</v>
      </c>
      <c r="V168" s="17" t="str" cm="1">
        <f t="array" ref="V168">_xlfn.IFS(AND(T168="High Priority",'Patient Health Records'!W168="Yes",'Patient Health Records'!X168 = "Critical"),"Needs Attention", AND('Patient Health Records'!X168 &lt;&gt; "Critical", 'Patient Health Records'!W168 = "Yes"),"Monitor Later", AND('Patient Health Records'!X168 ="Critical", 'Patient Health Records'!W168 = "No"), "Ask for Readmission", TRUE, "No Action")</f>
        <v>Ask for Readmission</v>
      </c>
      <c r="W168" s="17"/>
      <c r="X168" s="100"/>
      <c r="Y168" s="100"/>
      <c r="Z168" s="100"/>
      <c r="AA168" s="100"/>
      <c r="AB168" s="100"/>
    </row>
    <row r="169" spans="1:28" ht="15.75" customHeight="1">
      <c r="A169" s="2" t="s">
        <v>354</v>
      </c>
      <c r="B169" s="2" t="s">
        <v>355</v>
      </c>
      <c r="C169" s="2" t="s">
        <v>42</v>
      </c>
      <c r="D169" s="26" t="s">
        <v>68</v>
      </c>
      <c r="E169" s="28">
        <f>DATEVALUE(D169)</f>
        <v>23377</v>
      </c>
      <c r="F169" s="29">
        <f t="shared" si="7"/>
        <v>1964</v>
      </c>
      <c r="G169" s="29">
        <f t="shared" si="8"/>
        <v>61</v>
      </c>
      <c r="H169" s="29" t="str" cm="1">
        <f t="array" ref="H169">_xlfn.IFS(
  AND(G169&gt;=21, G169&lt;=30), "Young Adult",
  AND(G169&gt;=31, G169&lt;=45), "Adult",
  AND(G169&gt;=46, G169&lt;=60), "Middle-aged",
  AND(G169&gt;=61, G169&lt;=75), "Senior",
  AND(G169&gt;=76, G169&lt;=87), "Elderly",
  TRUE, "Out of Range"
)</f>
        <v>Senior</v>
      </c>
      <c r="I169" s="3">
        <v>0.5</v>
      </c>
      <c r="J169" s="2" t="s">
        <v>47</v>
      </c>
      <c r="K169" s="2" t="s">
        <v>39</v>
      </c>
      <c r="L169" s="2" t="str">
        <f>VLOOKUP(J169,Facts!$A$2:$B$10,2,FALSE)</f>
        <v>North</v>
      </c>
      <c r="M169" s="2" t="str">
        <f>HLOOKUP(J169,Facts!$D$13:$L$14,2,FALSE)</f>
        <v>North</v>
      </c>
      <c r="N169" s="2" t="str">
        <f>_xlfn.XLOOKUP(L169,Facts!$B$2:$B$10,Facts!$A$2:$A$10,FALSE)</f>
        <v>Punjab</v>
      </c>
      <c r="O169" s="100" t="str">
        <f t="shared" si="9"/>
        <v>Krishna Reddy</v>
      </c>
      <c r="P169" s="100" t="str" cm="1">
        <f t="array" ref="P169:Q169">_xlfn.TEXTSPLIT(O169," ")</f>
        <v>Krishna</v>
      </c>
      <c r="Q169" s="100" t="str">
        <v>Reddy</v>
      </c>
      <c r="R169" s="100"/>
      <c r="S169" s="100" t="str">
        <f>CONCATENATE(A169,"_",P169,".pdf")</f>
        <v>PID0168_Krishna.pdf</v>
      </c>
      <c r="T169" s="17" t="str">
        <f>IF(AND(I169&lt;5,'Billing Details'!F169&gt;10000),"High Priority","Regular Followup")</f>
        <v>High Priority</v>
      </c>
      <c r="U169" s="17" t="str">
        <f>IF(AND(T169="High Priority",'Patient Health Records'!W169="Yes",'Patient Health Records'!X169 = "Critical"),"Needs Attention",IF(AND('Patient Health Records'!X169 &lt;&gt; "Critical", 'Patient Health Records'!W169 = "Yes"),"Monitor Later",IF(AND('Patient Health Records'!X169 ="Critical", 'Patient Health Records'!W169 = "No"), "Ask for Readmission","No Action")))</f>
        <v>No Action</v>
      </c>
      <c r="V169" s="17" t="str" cm="1">
        <f t="array" ref="V169">_xlfn.IFS(AND(T169="High Priority",'Patient Health Records'!W169="Yes",'Patient Health Records'!X169 = "Critical"),"Needs Attention", AND('Patient Health Records'!X169 &lt;&gt; "Critical", 'Patient Health Records'!W169 = "Yes"),"Monitor Later", AND('Patient Health Records'!X169 ="Critical", 'Patient Health Records'!W169 = "No"), "Ask for Readmission", TRUE, "No Action")</f>
        <v>No Action</v>
      </c>
      <c r="W169" s="17"/>
      <c r="X169" s="100"/>
      <c r="Y169" s="100"/>
      <c r="Z169" s="100"/>
      <c r="AA169" s="100"/>
      <c r="AB169" s="100"/>
    </row>
    <row r="170" spans="1:28" ht="15.75" customHeight="1">
      <c r="A170" s="2" t="s">
        <v>356</v>
      </c>
      <c r="B170" s="2" t="s">
        <v>289</v>
      </c>
      <c r="C170" s="2" t="s">
        <v>42</v>
      </c>
      <c r="D170" s="26" t="s">
        <v>26</v>
      </c>
      <c r="E170" s="28">
        <f>DATEVALUE(D170)</f>
        <v>27029</v>
      </c>
      <c r="F170" s="29">
        <f t="shared" si="7"/>
        <v>1973</v>
      </c>
      <c r="G170" s="29">
        <f t="shared" si="8"/>
        <v>52</v>
      </c>
      <c r="H170" s="29" t="str" cm="1">
        <f t="array" ref="H170">_xlfn.IFS(
  AND(G170&gt;=21, G170&lt;=30), "Young Adult",
  AND(G170&gt;=31, G170&lt;=45), "Adult",
  AND(G170&gt;=46, G170&lt;=60), "Middle-aged",
  AND(G170&gt;=61, G170&lt;=75), "Senior",
  AND(G170&gt;=76, G170&lt;=87), "Elderly",
  TRUE, "Out of Range"
)</f>
        <v>Middle-aged</v>
      </c>
      <c r="I170" s="3">
        <v>20</v>
      </c>
      <c r="J170" s="2" t="s">
        <v>38</v>
      </c>
      <c r="K170" s="2" t="s">
        <v>34</v>
      </c>
      <c r="L170" s="2" t="str">
        <f>VLOOKUP(J170,Facts!$A$2:$B$10,2,FALSE)</f>
        <v>North</v>
      </c>
      <c r="M170" s="2" t="str">
        <f>HLOOKUP(J170,Facts!$D$13:$L$14,2,FALSE)</f>
        <v>North</v>
      </c>
      <c r="N170" s="2" t="str">
        <f>_xlfn.XLOOKUP(L170,Facts!$B$2:$B$10,Facts!$A$2:$A$10,FALSE)</f>
        <v>Punjab</v>
      </c>
      <c r="O170" s="100" t="str">
        <f t="shared" si="9"/>
        <v>Aarav Gupta</v>
      </c>
      <c r="P170" s="100" t="str" cm="1">
        <f t="array" ref="P170:Q170">_xlfn.TEXTSPLIT(O170," ")</f>
        <v>Aarav</v>
      </c>
      <c r="Q170" s="100" t="str">
        <v>Gupta</v>
      </c>
      <c r="R170" s="100"/>
      <c r="S170" s="100" t="str">
        <f>CONCATENATE(A170,"_",P170,".pdf")</f>
        <v>PID0169_Aarav.pdf</v>
      </c>
      <c r="T170" s="17" t="str">
        <f>IF(AND(I170&lt;5,'Billing Details'!F170&gt;10000),"High Priority","Regular Followup")</f>
        <v>Regular Followup</v>
      </c>
      <c r="U170" s="17" t="str">
        <f>IF(AND(T170="High Priority",'Patient Health Records'!W170="Yes",'Patient Health Records'!X170 = "Critical"),"Needs Attention",IF(AND('Patient Health Records'!X170 &lt;&gt; "Critical", 'Patient Health Records'!W170 = "Yes"),"Monitor Later",IF(AND('Patient Health Records'!X170 ="Critical", 'Patient Health Records'!W170 = "No"), "Ask for Readmission","No Action")))</f>
        <v>Monitor Later</v>
      </c>
      <c r="V170" s="17" t="str" cm="1">
        <f t="array" ref="V170">_xlfn.IFS(AND(T170="High Priority",'Patient Health Records'!W170="Yes",'Patient Health Records'!X170 = "Critical"),"Needs Attention", AND('Patient Health Records'!X170 &lt;&gt; "Critical", 'Patient Health Records'!W170 = "Yes"),"Monitor Later", AND('Patient Health Records'!X170 ="Critical", 'Patient Health Records'!W170 = "No"), "Ask for Readmission", TRUE, "No Action")</f>
        <v>Monitor Later</v>
      </c>
      <c r="W170" s="17"/>
      <c r="X170" s="100"/>
      <c r="Y170" s="100"/>
      <c r="Z170" s="100"/>
      <c r="AA170" s="100"/>
      <c r="AB170" s="100"/>
    </row>
    <row r="171" spans="1:28" ht="15.75" customHeight="1">
      <c r="A171" s="2" t="s">
        <v>357</v>
      </c>
      <c r="B171" s="2" t="s">
        <v>358</v>
      </c>
      <c r="C171" s="2" t="s">
        <v>25</v>
      </c>
      <c r="D171" s="26" t="s">
        <v>85</v>
      </c>
      <c r="E171" s="28">
        <f>DATEVALUE(D171)</f>
        <v>25203</v>
      </c>
      <c r="F171" s="29">
        <f t="shared" si="7"/>
        <v>1968</v>
      </c>
      <c r="G171" s="29">
        <f t="shared" si="8"/>
        <v>57</v>
      </c>
      <c r="H171" s="29" t="str" cm="1">
        <f t="array" ref="H171">_xlfn.IFS(
  AND(G171&gt;=21, G171&lt;=30), "Young Adult",
  AND(G171&gt;=31, G171&lt;=45), "Adult",
  AND(G171&gt;=46, G171&lt;=60), "Middle-aged",
  AND(G171&gt;=61, G171&lt;=75), "Senior",
  AND(G171&gt;=76, G171&lt;=87), "Elderly",
  TRUE, "Out of Range"
)</f>
        <v>Middle-aged</v>
      </c>
      <c r="I171" s="3">
        <v>300</v>
      </c>
      <c r="J171" s="2" t="s">
        <v>33</v>
      </c>
      <c r="K171" s="2" t="s">
        <v>34</v>
      </c>
      <c r="L171" s="2" t="str">
        <f>VLOOKUP(J171,Facts!$A$2:$B$10,2,FALSE)</f>
        <v>West</v>
      </c>
      <c r="M171" s="2" t="str">
        <f>HLOOKUP(J171,Facts!$D$13:$L$14,2,FALSE)</f>
        <v>West</v>
      </c>
      <c r="N171" s="2" t="str">
        <f>_xlfn.XLOOKUP(L171,Facts!$B$2:$B$10,Facts!$A$2:$A$10,FALSE)</f>
        <v>Maharashtra</v>
      </c>
      <c r="O171" s="100" t="str">
        <f t="shared" si="9"/>
        <v>Aanya Raj Mehta</v>
      </c>
      <c r="P171" s="100" t="str" cm="1">
        <f t="array" ref="P171:R171">_xlfn.TEXTSPLIT(O171," ")</f>
        <v>Aanya</v>
      </c>
      <c r="Q171" s="100" t="str">
        <v>Raj</v>
      </c>
      <c r="R171" s="100" t="str">
        <v>Mehta</v>
      </c>
      <c r="S171" s="100" t="str">
        <f>CONCATENATE(A171,"_",P171,".pdf")</f>
        <v>PID0170_Aanya.pdf</v>
      </c>
      <c r="T171" s="17" t="str">
        <f>IF(AND(I171&lt;5,'Billing Details'!F171&gt;10000),"High Priority","Regular Followup")</f>
        <v>Regular Followup</v>
      </c>
      <c r="U171" s="17" t="str">
        <f>IF(AND(T171="High Priority",'Patient Health Records'!W171="Yes",'Patient Health Records'!X171 = "Critical"),"Needs Attention",IF(AND('Patient Health Records'!X171 &lt;&gt; "Critical", 'Patient Health Records'!W171 = "Yes"),"Monitor Later",IF(AND('Patient Health Records'!X171 ="Critical", 'Patient Health Records'!W171 = "No"), "Ask for Readmission","No Action")))</f>
        <v>Monitor Later</v>
      </c>
      <c r="V171" s="17" t="str" cm="1">
        <f t="array" ref="V171">_xlfn.IFS(AND(T171="High Priority",'Patient Health Records'!W171="Yes",'Patient Health Records'!X171 = "Critical"),"Needs Attention", AND('Patient Health Records'!X171 &lt;&gt; "Critical", 'Patient Health Records'!W171 = "Yes"),"Monitor Later", AND('Patient Health Records'!X171 ="Critical", 'Patient Health Records'!W171 = "No"), "Ask for Readmission", TRUE, "No Action")</f>
        <v>Monitor Later</v>
      </c>
      <c r="W171" s="17"/>
      <c r="X171" s="100"/>
      <c r="Y171" s="100"/>
      <c r="Z171" s="100"/>
      <c r="AA171" s="100"/>
      <c r="AB171" s="100"/>
    </row>
    <row r="172" spans="1:28" ht="15.75" customHeight="1">
      <c r="A172" s="2" t="s">
        <v>359</v>
      </c>
      <c r="B172" s="2" t="s">
        <v>360</v>
      </c>
      <c r="C172" s="2" t="s">
        <v>25</v>
      </c>
      <c r="D172" s="26" t="s">
        <v>85</v>
      </c>
      <c r="E172" s="28">
        <f>DATEVALUE(D172)</f>
        <v>25203</v>
      </c>
      <c r="F172" s="29">
        <f t="shared" si="7"/>
        <v>1968</v>
      </c>
      <c r="G172" s="29">
        <f t="shared" si="8"/>
        <v>57</v>
      </c>
      <c r="H172" s="29" t="str" cm="1">
        <f t="array" ref="H172">_xlfn.IFS(
  AND(G172&gt;=21, G172&lt;=30), "Young Adult",
  AND(G172&gt;=31, G172&lt;=45), "Adult",
  AND(G172&gt;=46, G172&lt;=60), "Middle-aged",
  AND(G172&gt;=61, G172&lt;=75), "Senior",
  AND(G172&gt;=76, G172&lt;=87), "Elderly",
  TRUE, "Out of Range"
)</f>
        <v>Middle-aged</v>
      </c>
      <c r="I172" s="3">
        <v>9</v>
      </c>
      <c r="J172" s="2" t="s">
        <v>27</v>
      </c>
      <c r="K172" s="2" t="s">
        <v>28</v>
      </c>
      <c r="L172" s="2" t="str">
        <f>VLOOKUP(J172,Facts!$A$2:$B$10,2,FALSE)</f>
        <v>South</v>
      </c>
      <c r="M172" s="2" t="str">
        <f>HLOOKUP(J172,Facts!$D$13:$L$14,2,FALSE)</f>
        <v>South</v>
      </c>
      <c r="N172" s="2" t="str">
        <f>_xlfn.XLOOKUP(L172,Facts!$B$2:$B$10,Facts!$A$2:$A$10,FALSE)</f>
        <v>Tamil Nadu</v>
      </c>
      <c r="O172" s="100" t="str">
        <f t="shared" si="9"/>
        <v>Isha Reddy</v>
      </c>
      <c r="P172" s="100" t="str" cm="1">
        <f t="array" ref="P172:Q172">_xlfn.TEXTSPLIT(O172," ")</f>
        <v>Isha</v>
      </c>
      <c r="Q172" s="100" t="str">
        <v>Reddy</v>
      </c>
      <c r="R172" s="100"/>
      <c r="S172" s="100" t="str">
        <f>CONCATENATE(A172,"_",P172,".pdf")</f>
        <v>PID0171_Isha.pdf</v>
      </c>
      <c r="T172" s="17" t="str">
        <f>IF(AND(I172&lt;5,'Billing Details'!F172&gt;10000),"High Priority","Regular Followup")</f>
        <v>Regular Followup</v>
      </c>
      <c r="U172" s="17" t="str">
        <f>IF(AND(T172="High Priority",'Patient Health Records'!W172="Yes",'Patient Health Records'!X172 = "Critical"),"Needs Attention",IF(AND('Patient Health Records'!X172 &lt;&gt; "Critical", 'Patient Health Records'!W172 = "Yes"),"Monitor Later",IF(AND('Patient Health Records'!X172 ="Critical", 'Patient Health Records'!W172 = "No"), "Ask for Readmission","No Action")))</f>
        <v>Monitor Later</v>
      </c>
      <c r="V172" s="17" t="str" cm="1">
        <f t="array" ref="V172">_xlfn.IFS(AND(T172="High Priority",'Patient Health Records'!W172="Yes",'Patient Health Records'!X172 = "Critical"),"Needs Attention", AND('Patient Health Records'!X172 &lt;&gt; "Critical", 'Patient Health Records'!W172 = "Yes"),"Monitor Later", AND('Patient Health Records'!X172 ="Critical", 'Patient Health Records'!W172 = "No"), "Ask for Readmission", TRUE, "No Action")</f>
        <v>Monitor Later</v>
      </c>
      <c r="W172" s="17"/>
      <c r="X172" s="100"/>
      <c r="Y172" s="100"/>
      <c r="Z172" s="100"/>
      <c r="AA172" s="100"/>
      <c r="AB172" s="100"/>
    </row>
    <row r="173" spans="1:28" ht="15.75" customHeight="1">
      <c r="A173" s="2" t="s">
        <v>361</v>
      </c>
      <c r="B173" s="2" t="s">
        <v>362</v>
      </c>
      <c r="C173" s="2" t="s">
        <v>42</v>
      </c>
      <c r="D173" s="26" t="s">
        <v>60</v>
      </c>
      <c r="E173" s="28">
        <f>DATEVALUE(D173)</f>
        <v>28855</v>
      </c>
      <c r="F173" s="29">
        <f t="shared" si="7"/>
        <v>1978</v>
      </c>
      <c r="G173" s="29">
        <f t="shared" si="8"/>
        <v>47</v>
      </c>
      <c r="H173" s="29" t="str" cm="1">
        <f t="array" ref="H173">_xlfn.IFS(
  AND(G173&gt;=21, G173&lt;=30), "Young Adult",
  AND(G173&gt;=31, G173&lt;=45), "Adult",
  AND(G173&gt;=46, G173&lt;=60), "Middle-aged",
  AND(G173&gt;=61, G173&lt;=75), "Senior",
  AND(G173&gt;=76, G173&lt;=87), "Elderly",
  TRUE, "Out of Range"
)</f>
        <v>Middle-aged</v>
      </c>
      <c r="I173" s="3">
        <v>20</v>
      </c>
      <c r="J173" s="2" t="s">
        <v>38</v>
      </c>
      <c r="K173" s="2" t="s">
        <v>39</v>
      </c>
      <c r="L173" s="2" t="str">
        <f>VLOOKUP(J173,Facts!$A$2:$B$10,2,FALSE)</f>
        <v>North</v>
      </c>
      <c r="M173" s="2" t="str">
        <f>HLOOKUP(J173,Facts!$D$13:$L$14,2,FALSE)</f>
        <v>North</v>
      </c>
      <c r="N173" s="2" t="str">
        <f>_xlfn.XLOOKUP(L173,Facts!$B$2:$B$10,Facts!$A$2:$A$10,FALSE)</f>
        <v>Punjab</v>
      </c>
      <c r="O173" s="100" t="str">
        <f t="shared" si="9"/>
        <v>Aditya Priya Gupta</v>
      </c>
      <c r="P173" s="100" t="str" cm="1">
        <f t="array" ref="P173:R173">_xlfn.TEXTSPLIT(O173," ")</f>
        <v>Aditya</v>
      </c>
      <c r="Q173" s="100" t="str">
        <v>Priya</v>
      </c>
      <c r="R173" s="100" t="str">
        <v>Gupta</v>
      </c>
      <c r="S173" s="100" t="str">
        <f>CONCATENATE(A173,"_",P173,".pdf")</f>
        <v>PID0172_Aditya.pdf</v>
      </c>
      <c r="T173" s="17" t="str">
        <f>IF(AND(I173&lt;5,'Billing Details'!F173&gt;10000),"High Priority","Regular Followup")</f>
        <v>Regular Followup</v>
      </c>
      <c r="U173" s="17" t="str">
        <f>IF(AND(T173="High Priority",'Patient Health Records'!W173="Yes",'Patient Health Records'!X173 = "Critical"),"Needs Attention",IF(AND('Patient Health Records'!X173 &lt;&gt; "Critical", 'Patient Health Records'!W173 = "Yes"),"Monitor Later",IF(AND('Patient Health Records'!X173 ="Critical", 'Patient Health Records'!W173 = "No"), "Ask for Readmission","No Action")))</f>
        <v>No Action</v>
      </c>
      <c r="V173" s="17" t="str" cm="1">
        <f t="array" ref="V173">_xlfn.IFS(AND(T173="High Priority",'Patient Health Records'!W173="Yes",'Patient Health Records'!X173 = "Critical"),"Needs Attention", AND('Patient Health Records'!X173 &lt;&gt; "Critical", 'Patient Health Records'!W173 = "Yes"),"Monitor Later", AND('Patient Health Records'!X173 ="Critical", 'Patient Health Records'!W173 = "No"), "Ask for Readmission", TRUE, "No Action")</f>
        <v>No Action</v>
      </c>
      <c r="W173" s="17"/>
      <c r="X173" s="100"/>
      <c r="Y173" s="100"/>
      <c r="Z173" s="100"/>
      <c r="AA173" s="100"/>
      <c r="AB173" s="100"/>
    </row>
    <row r="174" spans="1:28" ht="15.75" customHeight="1">
      <c r="A174" s="2" t="s">
        <v>363</v>
      </c>
      <c r="B174" s="2" t="s">
        <v>206</v>
      </c>
      <c r="C174" s="2" t="s">
        <v>25</v>
      </c>
      <c r="D174" s="26" t="s">
        <v>280</v>
      </c>
      <c r="E174" s="28">
        <f>DATEVALUE(D174)</f>
        <v>21550</v>
      </c>
      <c r="F174" s="29">
        <f t="shared" si="7"/>
        <v>1958</v>
      </c>
      <c r="G174" s="29">
        <f t="shared" si="8"/>
        <v>67</v>
      </c>
      <c r="H174" s="29" t="str" cm="1">
        <f t="array" ref="H174">_xlfn.IFS(
  AND(G174&gt;=21, G174&lt;=30), "Young Adult",
  AND(G174&gt;=31, G174&lt;=45), "Adult",
  AND(G174&gt;=46, G174&lt;=60), "Middle-aged",
  AND(G174&gt;=61, G174&lt;=75), "Senior",
  AND(G174&gt;=76, G174&lt;=87), "Elderly",
  TRUE, "Out of Range"
)</f>
        <v>Senior</v>
      </c>
      <c r="I174" s="3">
        <v>200</v>
      </c>
      <c r="J174" s="2" t="s">
        <v>33</v>
      </c>
      <c r="K174" s="2" t="s">
        <v>34</v>
      </c>
      <c r="L174" s="2" t="str">
        <f>VLOOKUP(J174,Facts!$A$2:$B$10,2,FALSE)</f>
        <v>West</v>
      </c>
      <c r="M174" s="2" t="str">
        <f>HLOOKUP(J174,Facts!$D$13:$L$14,2,FALSE)</f>
        <v>West</v>
      </c>
      <c r="N174" s="2" t="str">
        <f>_xlfn.XLOOKUP(L174,Facts!$B$2:$B$10,Facts!$A$2:$A$10,FALSE)</f>
        <v>Maharashtra</v>
      </c>
      <c r="O174" s="100" t="str">
        <f t="shared" si="9"/>
        <v>Shreya Mehta</v>
      </c>
      <c r="P174" s="100" t="str" cm="1">
        <f t="array" ref="P174:Q174">_xlfn.TEXTSPLIT(O174," ")</f>
        <v>Shreya</v>
      </c>
      <c r="Q174" s="100" t="str">
        <v>Mehta</v>
      </c>
      <c r="R174" s="100"/>
      <c r="S174" s="100" t="str">
        <f>CONCATENATE(A174,"_",P174,".pdf")</f>
        <v>PID0173_Shreya.pdf</v>
      </c>
      <c r="T174" s="17" t="str">
        <f>IF(AND(I174&lt;5,'Billing Details'!F174&gt;10000),"High Priority","Regular Followup")</f>
        <v>Regular Followup</v>
      </c>
      <c r="U174" s="17" t="str">
        <f>IF(AND(T174="High Priority",'Patient Health Records'!W174="Yes",'Patient Health Records'!X174 = "Critical"),"Needs Attention",IF(AND('Patient Health Records'!X174 &lt;&gt; "Critical", 'Patient Health Records'!W174 = "Yes"),"Monitor Later",IF(AND('Patient Health Records'!X174 ="Critical", 'Patient Health Records'!W174 = "No"), "Ask for Readmission","No Action")))</f>
        <v>Monitor Later</v>
      </c>
      <c r="V174" s="17" t="str" cm="1">
        <f t="array" ref="V174">_xlfn.IFS(AND(T174="High Priority",'Patient Health Records'!W174="Yes",'Patient Health Records'!X174 = "Critical"),"Needs Attention", AND('Patient Health Records'!X174 &lt;&gt; "Critical", 'Patient Health Records'!W174 = "Yes"),"Monitor Later", AND('Patient Health Records'!X174 ="Critical", 'Patient Health Records'!W174 = "No"), "Ask for Readmission", TRUE, "No Action")</f>
        <v>Monitor Later</v>
      </c>
      <c r="W174" s="17"/>
      <c r="X174" s="100"/>
      <c r="Y174" s="100"/>
      <c r="Z174" s="100"/>
      <c r="AA174" s="100"/>
      <c r="AB174" s="100"/>
    </row>
    <row r="175" spans="1:28" ht="15.75" customHeight="1">
      <c r="A175" s="2" t="s">
        <v>364</v>
      </c>
      <c r="B175" s="2" t="s">
        <v>353</v>
      </c>
      <c r="C175" s="2" t="s">
        <v>42</v>
      </c>
      <c r="D175" s="26" t="s">
        <v>318</v>
      </c>
      <c r="E175" s="28">
        <f>DATEVALUE(D175)</f>
        <v>19724</v>
      </c>
      <c r="F175" s="29">
        <f t="shared" si="7"/>
        <v>1953</v>
      </c>
      <c r="G175" s="29">
        <f t="shared" si="8"/>
        <v>72</v>
      </c>
      <c r="H175" s="29" t="str" cm="1">
        <f t="array" ref="H175">_xlfn.IFS(
  AND(G175&gt;=21, G175&lt;=30), "Young Adult",
  AND(G175&gt;=31, G175&lt;=45), "Adult",
  AND(G175&gt;=46, G175&lt;=60), "Middle-aged",
  AND(G175&gt;=61, G175&lt;=75), "Senior",
  AND(G175&gt;=76, G175&lt;=87), "Elderly",
  TRUE, "Out of Range"
)</f>
        <v>Senior</v>
      </c>
      <c r="I175" s="3">
        <v>15</v>
      </c>
      <c r="J175" s="2" t="s">
        <v>43</v>
      </c>
      <c r="K175" s="2" t="s">
        <v>28</v>
      </c>
      <c r="L175" s="2" t="str">
        <f>VLOOKUP(J175,Facts!$A$2:$B$10,2,FALSE)</f>
        <v>South</v>
      </c>
      <c r="M175" s="2" t="str">
        <f>HLOOKUP(J175,Facts!$D$13:$L$14,2,FALSE)</f>
        <v>South</v>
      </c>
      <c r="N175" s="2" t="str">
        <f>_xlfn.XLOOKUP(L175,Facts!$B$2:$B$10,Facts!$A$2:$A$10,FALSE)</f>
        <v>Tamil Nadu</v>
      </c>
      <c r="O175" s="100" t="str">
        <f t="shared" si="9"/>
        <v>Aarav Kumar Patel</v>
      </c>
      <c r="P175" s="100" t="str" cm="1">
        <f t="array" ref="P175:R175">_xlfn.TEXTSPLIT(O175," ")</f>
        <v>Aarav</v>
      </c>
      <c r="Q175" s="100" t="str">
        <v>Kumar</v>
      </c>
      <c r="R175" s="100" t="str">
        <v>Patel</v>
      </c>
      <c r="S175" s="100" t="str">
        <f>CONCATENATE(A175,"_",P175,".pdf")</f>
        <v>PID0174_Aarav.pdf</v>
      </c>
      <c r="T175" s="17" t="str">
        <f>IF(AND(I175&lt;5,'Billing Details'!F175&gt;10000),"High Priority","Regular Followup")</f>
        <v>Regular Followup</v>
      </c>
      <c r="U175" s="17" t="str">
        <f>IF(AND(T175="High Priority",'Patient Health Records'!W175="Yes",'Patient Health Records'!X175 = "Critical"),"Needs Attention",IF(AND('Patient Health Records'!X175 &lt;&gt; "Critical", 'Patient Health Records'!W175 = "Yes"),"Monitor Later",IF(AND('Patient Health Records'!X175 ="Critical", 'Patient Health Records'!W175 = "No"), "Ask for Readmission","No Action")))</f>
        <v>Ask for Readmission</v>
      </c>
      <c r="V175" s="17" t="str" cm="1">
        <f t="array" ref="V175">_xlfn.IFS(AND(T175="High Priority",'Patient Health Records'!W175="Yes",'Patient Health Records'!X175 = "Critical"),"Needs Attention", AND('Patient Health Records'!X175 &lt;&gt; "Critical", 'Patient Health Records'!W175 = "Yes"),"Monitor Later", AND('Patient Health Records'!X175 ="Critical", 'Patient Health Records'!W175 = "No"), "Ask for Readmission", TRUE, "No Action")</f>
        <v>Ask for Readmission</v>
      </c>
      <c r="W175" s="17"/>
      <c r="X175" s="100"/>
      <c r="Y175" s="100"/>
      <c r="Z175" s="100"/>
      <c r="AA175" s="100"/>
      <c r="AB175" s="100"/>
    </row>
    <row r="176" spans="1:28" ht="15.75" customHeight="1">
      <c r="A176" s="2" t="s">
        <v>365</v>
      </c>
      <c r="B176" s="2" t="s">
        <v>111</v>
      </c>
      <c r="C176" s="2" t="s">
        <v>42</v>
      </c>
      <c r="D176" s="26" t="s">
        <v>32</v>
      </c>
      <c r="E176" s="28">
        <f>DATEVALUE(D176)</f>
        <v>19724</v>
      </c>
      <c r="F176" s="29">
        <f t="shared" si="7"/>
        <v>1953</v>
      </c>
      <c r="G176" s="29">
        <f t="shared" si="8"/>
        <v>72</v>
      </c>
      <c r="H176" s="29" t="str" cm="1">
        <f t="array" ref="H176">_xlfn.IFS(
  AND(G176&gt;=21, G176&lt;=30), "Young Adult",
  AND(G176&gt;=31, G176&lt;=45), "Adult",
  AND(G176&gt;=46, G176&lt;=60), "Middle-aged",
  AND(G176&gt;=61, G176&lt;=75), "Senior",
  AND(G176&gt;=76, G176&lt;=87), "Elderly",
  TRUE, "Out of Range"
)</f>
        <v>Senior</v>
      </c>
      <c r="I176" s="3">
        <v>7</v>
      </c>
      <c r="J176" s="2" t="s">
        <v>55</v>
      </c>
      <c r="K176" s="2" t="s">
        <v>28</v>
      </c>
      <c r="L176" s="2" t="str">
        <f>VLOOKUP(J176,Facts!$A$2:$B$10,2,FALSE)</f>
        <v>South</v>
      </c>
      <c r="M176" s="2" t="str">
        <f>HLOOKUP(J176,Facts!$D$13:$L$14,2,FALSE)</f>
        <v>South</v>
      </c>
      <c r="N176" s="2" t="str">
        <f>_xlfn.XLOOKUP(L176,Facts!$B$2:$B$10,Facts!$A$2:$A$10,FALSE)</f>
        <v>Tamil Nadu</v>
      </c>
      <c r="O176" s="100" t="str">
        <f t="shared" si="9"/>
        <v>Krishna Sharma</v>
      </c>
      <c r="P176" s="100" t="str" cm="1">
        <f t="array" ref="P176:Q176">_xlfn.TEXTSPLIT(O176," ")</f>
        <v>Krishna</v>
      </c>
      <c r="Q176" s="100" t="str">
        <v>Sharma</v>
      </c>
      <c r="R176" s="100"/>
      <c r="S176" s="100" t="str">
        <f>CONCATENATE(A176,"_",P176,".pdf")</f>
        <v>PID0175_Krishna.pdf</v>
      </c>
      <c r="T176" s="17" t="str">
        <f>IF(AND(I176&lt;5,'Billing Details'!F176&gt;10000),"High Priority","Regular Followup")</f>
        <v>Regular Followup</v>
      </c>
      <c r="U176" s="17" t="str">
        <f>IF(AND(T176="High Priority",'Patient Health Records'!W176="Yes",'Patient Health Records'!X176 = "Critical"),"Needs Attention",IF(AND('Patient Health Records'!X176 &lt;&gt; "Critical", 'Patient Health Records'!W176 = "Yes"),"Monitor Later",IF(AND('Patient Health Records'!X176 ="Critical", 'Patient Health Records'!W176 = "No"), "Ask for Readmission","No Action")))</f>
        <v>Monitor Later</v>
      </c>
      <c r="V176" s="17" t="str" cm="1">
        <f t="array" ref="V176">_xlfn.IFS(AND(T176="High Priority",'Patient Health Records'!W176="Yes",'Patient Health Records'!X176 = "Critical"),"Needs Attention", AND('Patient Health Records'!X176 &lt;&gt; "Critical", 'Patient Health Records'!W176 = "Yes"),"Monitor Later", AND('Patient Health Records'!X176 ="Critical", 'Patient Health Records'!W176 = "No"), "Ask for Readmission", TRUE, "No Action")</f>
        <v>Monitor Later</v>
      </c>
      <c r="W176" s="17"/>
      <c r="X176" s="100"/>
      <c r="Y176" s="100"/>
      <c r="Z176" s="100"/>
      <c r="AA176" s="100"/>
      <c r="AB176" s="100"/>
    </row>
    <row r="177" spans="1:28" ht="15.75" customHeight="1">
      <c r="A177" s="2" t="s">
        <v>366</v>
      </c>
      <c r="B177" s="2" t="s">
        <v>367</v>
      </c>
      <c r="C177" s="2" t="s">
        <v>42</v>
      </c>
      <c r="D177" s="26" t="s">
        <v>157</v>
      </c>
      <c r="E177" s="28">
        <f>DATEVALUE(D177)</f>
        <v>23377</v>
      </c>
      <c r="F177" s="29">
        <f t="shared" si="7"/>
        <v>1964</v>
      </c>
      <c r="G177" s="29">
        <f t="shared" si="8"/>
        <v>61</v>
      </c>
      <c r="H177" s="29" t="str" cm="1">
        <f t="array" ref="H177">_xlfn.IFS(
  AND(G177&gt;=21, G177&lt;=30), "Young Adult",
  AND(G177&gt;=31, G177&lt;=45), "Adult",
  AND(G177&gt;=46, G177&lt;=60), "Middle-aged",
  AND(G177&gt;=61, G177&lt;=75), "Senior",
  AND(G177&gt;=76, G177&lt;=87), "Elderly",
  TRUE, "Out of Range"
)</f>
        <v>Senior</v>
      </c>
      <c r="I177" s="3">
        <v>12</v>
      </c>
      <c r="J177" s="2" t="s">
        <v>64</v>
      </c>
      <c r="K177" s="2" t="s">
        <v>39</v>
      </c>
      <c r="L177" s="2" t="str">
        <f>VLOOKUP(J177,Facts!$A$2:$B$10,2,FALSE)</f>
        <v>East</v>
      </c>
      <c r="M177" s="2" t="str">
        <f>HLOOKUP(J177,Facts!$D$13:$L$14,2,FALSE)</f>
        <v>East</v>
      </c>
      <c r="N177" s="2" t="str">
        <f>_xlfn.XLOOKUP(L177,Facts!$B$2:$B$10,Facts!$A$2:$A$10,FALSE)</f>
        <v>West Bengal</v>
      </c>
      <c r="O177" s="100" t="str">
        <f t="shared" si="9"/>
        <v>Vivaan Raj Patel</v>
      </c>
      <c r="P177" s="100" t="str" cm="1">
        <f t="array" ref="P177:R177">_xlfn.TEXTSPLIT(O177," ")</f>
        <v>Vivaan</v>
      </c>
      <c r="Q177" s="100" t="str">
        <v>Raj</v>
      </c>
      <c r="R177" s="100" t="str">
        <v>Patel</v>
      </c>
      <c r="S177" s="100" t="str">
        <f>CONCATENATE(A177,"_",P177,".pdf")</f>
        <v>PID0176_Vivaan.pdf</v>
      </c>
      <c r="T177" s="17" t="str">
        <f>IF(AND(I177&lt;5,'Billing Details'!F177&gt;10000),"High Priority","Regular Followup")</f>
        <v>Regular Followup</v>
      </c>
      <c r="U177" s="17" t="str">
        <f>IF(AND(T177="High Priority",'Patient Health Records'!W177="Yes",'Patient Health Records'!X177 = "Critical"),"Needs Attention",IF(AND('Patient Health Records'!X177 &lt;&gt; "Critical", 'Patient Health Records'!W177 = "Yes"),"Monitor Later",IF(AND('Patient Health Records'!X177 ="Critical", 'Patient Health Records'!W177 = "No"), "Ask for Readmission","No Action")))</f>
        <v>Monitor Later</v>
      </c>
      <c r="V177" s="17" t="str" cm="1">
        <f t="array" ref="V177">_xlfn.IFS(AND(T177="High Priority",'Patient Health Records'!W177="Yes",'Patient Health Records'!X177 = "Critical"),"Needs Attention", AND('Patient Health Records'!X177 &lt;&gt; "Critical", 'Patient Health Records'!W177 = "Yes"),"Monitor Later", AND('Patient Health Records'!X177 ="Critical", 'Patient Health Records'!W177 = "No"), "Ask for Readmission", TRUE, "No Action")</f>
        <v>Monitor Later</v>
      </c>
      <c r="W177" s="17"/>
      <c r="X177" s="100"/>
      <c r="Y177" s="100"/>
      <c r="Z177" s="100"/>
      <c r="AA177" s="100"/>
      <c r="AB177" s="100"/>
    </row>
    <row r="178" spans="1:28" ht="15.75" customHeight="1">
      <c r="A178" s="2" t="s">
        <v>368</v>
      </c>
      <c r="B178" s="2" t="s">
        <v>369</v>
      </c>
      <c r="C178" s="2" t="s">
        <v>25</v>
      </c>
      <c r="D178" s="26" t="s">
        <v>46</v>
      </c>
      <c r="E178" s="28">
        <f>DATEVALUE(D178)</f>
        <v>32508</v>
      </c>
      <c r="F178" s="29">
        <f t="shared" si="7"/>
        <v>1988</v>
      </c>
      <c r="G178" s="29">
        <f t="shared" si="8"/>
        <v>37</v>
      </c>
      <c r="H178" s="29" t="str" cm="1">
        <f t="array" ref="H178">_xlfn.IFS(
  AND(G178&gt;=21, G178&lt;=30), "Young Adult",
  AND(G178&gt;=31, G178&lt;=45), "Adult",
  AND(G178&gt;=46, G178&lt;=60), "Middle-aged",
  AND(G178&gt;=61, G178&lt;=75), "Senior",
  AND(G178&gt;=76, G178&lt;=87), "Elderly",
  TRUE, "Out of Range"
)</f>
        <v>Adult</v>
      </c>
      <c r="I178" s="3">
        <v>12</v>
      </c>
      <c r="J178" s="2" t="s">
        <v>55</v>
      </c>
      <c r="K178" s="2" t="s">
        <v>56</v>
      </c>
      <c r="L178" s="2" t="str">
        <f>VLOOKUP(J178,Facts!$A$2:$B$10,2,FALSE)</f>
        <v>South</v>
      </c>
      <c r="M178" s="2" t="str">
        <f>HLOOKUP(J178,Facts!$D$13:$L$14,2,FALSE)</f>
        <v>South</v>
      </c>
      <c r="N178" s="2" t="str">
        <f>_xlfn.XLOOKUP(L178,Facts!$B$2:$B$10,Facts!$A$2:$A$10,FALSE)</f>
        <v>Tamil Nadu</v>
      </c>
      <c r="O178" s="100" t="str">
        <f t="shared" si="9"/>
        <v>Isha Priya Sharma</v>
      </c>
      <c r="P178" s="100" t="str" cm="1">
        <f t="array" ref="P178:R178">_xlfn.TEXTSPLIT(O178," ")</f>
        <v>Isha</v>
      </c>
      <c r="Q178" s="100" t="str">
        <v>Priya</v>
      </c>
      <c r="R178" s="100" t="str">
        <v>Sharma</v>
      </c>
      <c r="S178" s="100" t="str">
        <f>CONCATENATE(A178,"_",P178,".pdf")</f>
        <v>PID0177_Isha.pdf</v>
      </c>
      <c r="T178" s="17" t="str">
        <f>IF(AND(I178&lt;5,'Billing Details'!F178&gt;10000),"High Priority","Regular Followup")</f>
        <v>Regular Followup</v>
      </c>
      <c r="U178" s="17" t="str">
        <f>IF(AND(T178="High Priority",'Patient Health Records'!W178="Yes",'Patient Health Records'!X178 = "Critical"),"Needs Attention",IF(AND('Patient Health Records'!X178 &lt;&gt; "Critical", 'Patient Health Records'!W178 = "Yes"),"Monitor Later",IF(AND('Patient Health Records'!X178 ="Critical", 'Patient Health Records'!W178 = "No"), "Ask for Readmission","No Action")))</f>
        <v>Ask for Readmission</v>
      </c>
      <c r="V178" s="17" t="str" cm="1">
        <f t="array" ref="V178">_xlfn.IFS(AND(T178="High Priority",'Patient Health Records'!W178="Yes",'Patient Health Records'!X178 = "Critical"),"Needs Attention", AND('Patient Health Records'!X178 &lt;&gt; "Critical", 'Patient Health Records'!W178 = "Yes"),"Monitor Later", AND('Patient Health Records'!X178 ="Critical", 'Patient Health Records'!W178 = "No"), "Ask for Readmission", TRUE, "No Action")</f>
        <v>Ask for Readmission</v>
      </c>
      <c r="W178" s="17"/>
      <c r="X178" s="100"/>
      <c r="Y178" s="100"/>
      <c r="Z178" s="100"/>
      <c r="AA178" s="100"/>
      <c r="AB178" s="100"/>
    </row>
    <row r="179" spans="1:28" ht="15.75" customHeight="1">
      <c r="A179" s="2" t="s">
        <v>370</v>
      </c>
      <c r="B179" s="2" t="s">
        <v>241</v>
      </c>
      <c r="C179" s="2" t="s">
        <v>25</v>
      </c>
      <c r="D179" s="26" t="s">
        <v>371</v>
      </c>
      <c r="E179" s="28">
        <f>DATEVALUE(D179)</f>
        <v>38352</v>
      </c>
      <c r="F179" s="29">
        <f t="shared" si="7"/>
        <v>2004</v>
      </c>
      <c r="G179" s="29">
        <f t="shared" si="8"/>
        <v>21</v>
      </c>
      <c r="H179" s="29" t="str" cm="1">
        <f t="array" ref="H179">_xlfn.IFS(
  AND(G179&gt;=21, G179&lt;=30), "Young Adult",
  AND(G179&gt;=31, G179&lt;=45), "Adult",
  AND(G179&gt;=46, G179&lt;=60), "Middle-aged",
  AND(G179&gt;=61, G179&lt;=75), "Senior",
  AND(G179&gt;=76, G179&lt;=87), "Elderly",
  TRUE, "Out of Range"
)</f>
        <v>Young Adult</v>
      </c>
      <c r="I179" s="3">
        <v>12</v>
      </c>
      <c r="J179" s="2" t="s">
        <v>80</v>
      </c>
      <c r="K179" s="2" t="s">
        <v>39</v>
      </c>
      <c r="L179" s="2" t="str">
        <f>VLOOKUP(J179,Facts!$A$2:$B$10,2,FALSE)</f>
        <v>West</v>
      </c>
      <c r="M179" s="2" t="str">
        <f>HLOOKUP(J179,Facts!$D$13:$L$14,2,FALSE)</f>
        <v>West</v>
      </c>
      <c r="N179" s="2" t="str">
        <f>_xlfn.XLOOKUP(L179,Facts!$B$2:$B$10,Facts!$A$2:$A$10,FALSE)</f>
        <v>Maharashtra</v>
      </c>
      <c r="O179" s="100" t="str">
        <f t="shared" si="9"/>
        <v>Aanya Patel</v>
      </c>
      <c r="P179" s="100" t="str" cm="1">
        <f t="array" ref="P179:Q179">_xlfn.TEXTSPLIT(O179," ")</f>
        <v>Aanya</v>
      </c>
      <c r="Q179" s="100" t="str">
        <v>Patel</v>
      </c>
      <c r="R179" s="100"/>
      <c r="S179" s="100" t="str">
        <f>CONCATENATE(A179,"_",P179,".pdf")</f>
        <v>PID0178_Aanya.pdf</v>
      </c>
      <c r="T179" s="17" t="str">
        <f>IF(AND(I179&lt;5,'Billing Details'!F179&gt;10000),"High Priority","Regular Followup")</f>
        <v>Regular Followup</v>
      </c>
      <c r="U179" s="17" t="str">
        <f>IF(AND(T179="High Priority",'Patient Health Records'!W179="Yes",'Patient Health Records'!X179 = "Critical"),"Needs Attention",IF(AND('Patient Health Records'!X179 &lt;&gt; "Critical", 'Patient Health Records'!W179 = "Yes"),"Monitor Later",IF(AND('Patient Health Records'!X179 ="Critical", 'Patient Health Records'!W179 = "No"), "Ask for Readmission","No Action")))</f>
        <v>No Action</v>
      </c>
      <c r="V179" s="17" t="str" cm="1">
        <f t="array" ref="V179">_xlfn.IFS(AND(T179="High Priority",'Patient Health Records'!W179="Yes",'Patient Health Records'!X179 = "Critical"),"Needs Attention", AND('Patient Health Records'!X179 &lt;&gt; "Critical", 'Patient Health Records'!W179 = "Yes"),"Monitor Later", AND('Patient Health Records'!X179 ="Critical", 'Patient Health Records'!W179 = "No"), "Ask for Readmission", TRUE, "No Action")</f>
        <v>No Action</v>
      </c>
      <c r="W179" s="17"/>
      <c r="X179" s="100"/>
      <c r="Y179" s="100"/>
      <c r="Z179" s="100"/>
      <c r="AA179" s="100"/>
      <c r="AB179" s="100"/>
    </row>
    <row r="180" spans="1:28" ht="15.75" customHeight="1">
      <c r="A180" s="2" t="s">
        <v>372</v>
      </c>
      <c r="B180" s="2" t="s">
        <v>282</v>
      </c>
      <c r="C180" s="2" t="s">
        <v>25</v>
      </c>
      <c r="D180" s="26" t="s">
        <v>26</v>
      </c>
      <c r="E180" s="28">
        <f>DATEVALUE(D180)</f>
        <v>27029</v>
      </c>
      <c r="F180" s="29">
        <f t="shared" si="7"/>
        <v>1973</v>
      </c>
      <c r="G180" s="29">
        <f t="shared" si="8"/>
        <v>52</v>
      </c>
      <c r="H180" s="29" t="str" cm="1">
        <f t="array" ref="H180">_xlfn.IFS(
  AND(G180&gt;=21, G180&lt;=30), "Young Adult",
  AND(G180&gt;=31, G180&lt;=45), "Adult",
  AND(G180&gt;=46, G180&lt;=60), "Middle-aged",
  AND(G180&gt;=61, G180&lt;=75), "Senior",
  AND(G180&gt;=76, G180&lt;=87), "Elderly",
  TRUE, "Out of Range"
)</f>
        <v>Middle-aged</v>
      </c>
      <c r="I180" s="3">
        <v>40</v>
      </c>
      <c r="J180" s="2" t="s">
        <v>55</v>
      </c>
      <c r="K180" s="2" t="s">
        <v>28</v>
      </c>
      <c r="L180" s="2" t="str">
        <f>VLOOKUP(J180,Facts!$A$2:$B$10,2,FALSE)</f>
        <v>South</v>
      </c>
      <c r="M180" s="2" t="str">
        <f>HLOOKUP(J180,Facts!$D$13:$L$14,2,FALSE)</f>
        <v>South</v>
      </c>
      <c r="N180" s="2" t="str">
        <f>_xlfn.XLOOKUP(L180,Facts!$B$2:$B$10,Facts!$A$2:$A$10,FALSE)</f>
        <v>Tamil Nadu</v>
      </c>
      <c r="O180" s="100" t="str">
        <f t="shared" si="9"/>
        <v>Isha Reddy</v>
      </c>
      <c r="P180" s="100" t="str" cm="1">
        <f t="array" ref="P180:Q180">_xlfn.TEXTSPLIT(O180," ")</f>
        <v>Isha</v>
      </c>
      <c r="Q180" s="100" t="str">
        <v>Reddy</v>
      </c>
      <c r="R180" s="100"/>
      <c r="S180" s="100" t="str">
        <f>CONCATENATE(A180,"_",P180,".pdf")</f>
        <v>PID0179_Isha.pdf</v>
      </c>
      <c r="T180" s="17" t="str">
        <f>IF(AND(I180&lt;5,'Billing Details'!F180&gt;10000),"High Priority","Regular Followup")</f>
        <v>Regular Followup</v>
      </c>
      <c r="U180" s="17" t="str">
        <f>IF(AND(T180="High Priority",'Patient Health Records'!W180="Yes",'Patient Health Records'!X180 = "Critical"),"Needs Attention",IF(AND('Patient Health Records'!X180 &lt;&gt; "Critical", 'Patient Health Records'!W180 = "Yes"),"Monitor Later",IF(AND('Patient Health Records'!X180 ="Critical", 'Patient Health Records'!W180 = "No"), "Ask for Readmission","No Action")))</f>
        <v>No Action</v>
      </c>
      <c r="V180" s="17" t="str" cm="1">
        <f t="array" ref="V180">_xlfn.IFS(AND(T180="High Priority",'Patient Health Records'!W180="Yes",'Patient Health Records'!X180 = "Critical"),"Needs Attention", AND('Patient Health Records'!X180 &lt;&gt; "Critical", 'Patient Health Records'!W180 = "Yes"),"Monitor Later", AND('Patient Health Records'!X180 ="Critical", 'Patient Health Records'!W180 = "No"), "Ask for Readmission", TRUE, "No Action")</f>
        <v>No Action</v>
      </c>
      <c r="W180" s="17"/>
      <c r="X180" s="100"/>
      <c r="Y180" s="100"/>
      <c r="Z180" s="100"/>
      <c r="AA180" s="100"/>
      <c r="AB180" s="100"/>
    </row>
    <row r="181" spans="1:28" ht="15.75" customHeight="1">
      <c r="A181" s="2" t="s">
        <v>373</v>
      </c>
      <c r="B181" s="2" t="s">
        <v>374</v>
      </c>
      <c r="C181" s="2" t="s">
        <v>25</v>
      </c>
      <c r="D181" s="26" t="s">
        <v>75</v>
      </c>
      <c r="E181" s="28">
        <f>DATEVALUE(D181)</f>
        <v>29951</v>
      </c>
      <c r="F181" s="29">
        <f t="shared" si="7"/>
        <v>1981</v>
      </c>
      <c r="G181" s="29">
        <f t="shared" si="8"/>
        <v>44</v>
      </c>
      <c r="H181" s="29" t="str" cm="1">
        <f t="array" ref="H181">_xlfn.IFS(
  AND(G181&gt;=21, G181&lt;=30), "Young Adult",
  AND(G181&gt;=31, G181&lt;=45), "Adult",
  AND(G181&gt;=46, G181&lt;=60), "Middle-aged",
  AND(G181&gt;=61, G181&lt;=75), "Senior",
  AND(G181&gt;=76, G181&lt;=87), "Elderly",
  TRUE, "Out of Range"
)</f>
        <v>Adult</v>
      </c>
      <c r="I181" s="3">
        <v>12</v>
      </c>
      <c r="J181" s="2" t="s">
        <v>80</v>
      </c>
      <c r="K181" s="2" t="s">
        <v>34</v>
      </c>
      <c r="L181" s="2" t="str">
        <f>VLOOKUP(J181,Facts!$A$2:$B$10,2,FALSE)</f>
        <v>West</v>
      </c>
      <c r="M181" s="2" t="str">
        <f>HLOOKUP(J181,Facts!$D$13:$L$14,2,FALSE)</f>
        <v>West</v>
      </c>
      <c r="N181" s="2" t="str">
        <f>_xlfn.XLOOKUP(L181,Facts!$B$2:$B$10,Facts!$A$2:$A$10,FALSE)</f>
        <v>Maharashtra</v>
      </c>
      <c r="O181" s="100" t="str">
        <f t="shared" si="9"/>
        <v>Isha Dev Mehta</v>
      </c>
      <c r="P181" s="100" t="str" cm="1">
        <f t="array" ref="P181:R181">_xlfn.TEXTSPLIT(O181," ")</f>
        <v>Isha</v>
      </c>
      <c r="Q181" s="100" t="str">
        <v>Dev</v>
      </c>
      <c r="R181" s="100" t="str">
        <v>Mehta</v>
      </c>
      <c r="S181" s="100" t="str">
        <f>CONCATENATE(A181,"_",P181,".pdf")</f>
        <v>PID0180_Isha.pdf</v>
      </c>
      <c r="T181" s="17" t="str">
        <f>IF(AND(I181&lt;5,'Billing Details'!F181&gt;10000),"High Priority","Regular Followup")</f>
        <v>Regular Followup</v>
      </c>
      <c r="U181" s="17" t="str">
        <f>IF(AND(T181="High Priority",'Patient Health Records'!W181="Yes",'Patient Health Records'!X181 = "Critical"),"Needs Attention",IF(AND('Patient Health Records'!X181 &lt;&gt; "Critical", 'Patient Health Records'!W181 = "Yes"),"Monitor Later",IF(AND('Patient Health Records'!X181 ="Critical", 'Patient Health Records'!W181 = "No"), "Ask for Readmission","No Action")))</f>
        <v>Monitor Later</v>
      </c>
      <c r="V181" s="17" t="str" cm="1">
        <f t="array" ref="V181">_xlfn.IFS(AND(T181="High Priority",'Patient Health Records'!W181="Yes",'Patient Health Records'!X181 = "Critical"),"Needs Attention", AND('Patient Health Records'!X181 &lt;&gt; "Critical", 'Patient Health Records'!W181 = "Yes"),"Monitor Later", AND('Patient Health Records'!X181 ="Critical", 'Patient Health Records'!W181 = "No"), "Ask for Readmission", TRUE, "No Action")</f>
        <v>Monitor Later</v>
      </c>
      <c r="W181" s="17"/>
      <c r="X181" s="100"/>
      <c r="Y181" s="100"/>
      <c r="Z181" s="100"/>
      <c r="AA181" s="100"/>
      <c r="AB181" s="100"/>
    </row>
    <row r="182" spans="1:28" ht="15.75" customHeight="1">
      <c r="A182" s="2" t="s">
        <v>375</v>
      </c>
      <c r="B182" s="2" t="s">
        <v>250</v>
      </c>
      <c r="C182" s="2" t="s">
        <v>25</v>
      </c>
      <c r="D182" s="26" t="s">
        <v>85</v>
      </c>
      <c r="E182" s="28">
        <f>DATEVALUE(D182)</f>
        <v>25203</v>
      </c>
      <c r="F182" s="29">
        <f t="shared" si="7"/>
        <v>1968</v>
      </c>
      <c r="G182" s="29">
        <f t="shared" si="8"/>
        <v>57</v>
      </c>
      <c r="H182" s="29" t="str" cm="1">
        <f t="array" ref="H182">_xlfn.IFS(
  AND(G182&gt;=21, G182&lt;=30), "Young Adult",
  AND(G182&gt;=31, G182&lt;=45), "Adult",
  AND(G182&gt;=46, G182&lt;=60), "Middle-aged",
  AND(G182&gt;=61, G182&lt;=75), "Senior",
  AND(G182&gt;=76, G182&lt;=87), "Elderly",
  TRUE, "Out of Range"
)</f>
        <v>Middle-aged</v>
      </c>
      <c r="I182" s="3">
        <v>12</v>
      </c>
      <c r="J182" s="2" t="s">
        <v>43</v>
      </c>
      <c r="K182" s="2" t="s">
        <v>28</v>
      </c>
      <c r="L182" s="2" t="str">
        <f>VLOOKUP(J182,Facts!$A$2:$B$10,2,FALSE)</f>
        <v>South</v>
      </c>
      <c r="M182" s="2" t="str">
        <f>HLOOKUP(J182,Facts!$D$13:$L$14,2,FALSE)</f>
        <v>South</v>
      </c>
      <c r="N182" s="2" t="str">
        <f>_xlfn.XLOOKUP(L182,Facts!$B$2:$B$10,Facts!$A$2:$A$10,FALSE)</f>
        <v>Tamil Nadu</v>
      </c>
      <c r="O182" s="100" t="str">
        <f t="shared" si="9"/>
        <v>Diya Patel</v>
      </c>
      <c r="P182" s="100" t="str" cm="1">
        <f t="array" ref="P182:Q182">_xlfn.TEXTSPLIT(O182," ")</f>
        <v>Diya</v>
      </c>
      <c r="Q182" s="100" t="str">
        <v>Patel</v>
      </c>
      <c r="R182" s="100"/>
      <c r="S182" s="100" t="str">
        <f>CONCATENATE(A182,"_",P182,".pdf")</f>
        <v>PID0181_Diya.pdf</v>
      </c>
      <c r="T182" s="17" t="str">
        <f>IF(AND(I182&lt;5,'Billing Details'!F182&gt;10000),"High Priority","Regular Followup")</f>
        <v>Regular Followup</v>
      </c>
      <c r="U182" s="17" t="str">
        <f>IF(AND(T182="High Priority",'Patient Health Records'!W182="Yes",'Patient Health Records'!X182 = "Critical"),"Needs Attention",IF(AND('Patient Health Records'!X182 &lt;&gt; "Critical", 'Patient Health Records'!W182 = "Yes"),"Monitor Later",IF(AND('Patient Health Records'!X182 ="Critical", 'Patient Health Records'!W182 = "No"), "Ask for Readmission","No Action")))</f>
        <v>Monitor Later</v>
      </c>
      <c r="V182" s="17" t="str" cm="1">
        <f t="array" ref="V182">_xlfn.IFS(AND(T182="High Priority",'Patient Health Records'!W182="Yes",'Patient Health Records'!X182 = "Critical"),"Needs Attention", AND('Patient Health Records'!X182 &lt;&gt; "Critical", 'Patient Health Records'!W182 = "Yes"),"Monitor Later", AND('Patient Health Records'!X182 ="Critical", 'Patient Health Records'!W182 = "No"), "Ask for Readmission", TRUE, "No Action")</f>
        <v>Monitor Later</v>
      </c>
      <c r="W182" s="17"/>
      <c r="X182" s="100"/>
      <c r="Y182" s="100"/>
      <c r="Z182" s="100"/>
      <c r="AA182" s="100"/>
      <c r="AB182" s="100"/>
    </row>
    <row r="183" spans="1:28" ht="15.75" customHeight="1">
      <c r="A183" s="2" t="s">
        <v>376</v>
      </c>
      <c r="B183" s="2" t="s">
        <v>300</v>
      </c>
      <c r="C183" s="2" t="s">
        <v>42</v>
      </c>
      <c r="D183" s="26" t="s">
        <v>37</v>
      </c>
      <c r="E183" s="28">
        <f>DATEVALUE(D183)</f>
        <v>34334</v>
      </c>
      <c r="F183" s="29">
        <f t="shared" si="7"/>
        <v>1993</v>
      </c>
      <c r="G183" s="29">
        <f t="shared" si="8"/>
        <v>32</v>
      </c>
      <c r="H183" s="29" t="str" cm="1">
        <f t="array" ref="H183">_xlfn.IFS(
  AND(G183&gt;=21, G183&lt;=30), "Young Adult",
  AND(G183&gt;=31, G183&lt;=45), "Adult",
  AND(G183&gt;=46, G183&lt;=60), "Middle-aged",
  AND(G183&gt;=61, G183&lt;=75), "Senior",
  AND(G183&gt;=76, G183&lt;=87), "Elderly",
  TRUE, "Out of Range"
)</f>
        <v>Adult</v>
      </c>
      <c r="I183" s="3">
        <v>120</v>
      </c>
      <c r="J183" s="2" t="s">
        <v>43</v>
      </c>
      <c r="K183" s="2" t="s">
        <v>28</v>
      </c>
      <c r="L183" s="2" t="str">
        <f>VLOOKUP(J183,Facts!$A$2:$B$10,2,FALSE)</f>
        <v>South</v>
      </c>
      <c r="M183" s="2" t="str">
        <f>HLOOKUP(J183,Facts!$D$13:$L$14,2,FALSE)</f>
        <v>South</v>
      </c>
      <c r="N183" s="2" t="str">
        <f>_xlfn.XLOOKUP(L183,Facts!$B$2:$B$10,Facts!$A$2:$A$10,FALSE)</f>
        <v>Tamil Nadu</v>
      </c>
      <c r="O183" s="100" t="str">
        <f t="shared" si="9"/>
        <v>Aarav Priya Patel</v>
      </c>
      <c r="P183" s="100" t="str" cm="1">
        <f t="array" ref="P183:R183">_xlfn.TEXTSPLIT(O183," ")</f>
        <v>Aarav</v>
      </c>
      <c r="Q183" s="100" t="str">
        <v>Priya</v>
      </c>
      <c r="R183" s="100" t="str">
        <v>Patel</v>
      </c>
      <c r="S183" s="100" t="str">
        <f>CONCATENATE(A183,"_",P183,".pdf")</f>
        <v>PID0182_Aarav.pdf</v>
      </c>
      <c r="T183" s="17" t="str">
        <f>IF(AND(I183&lt;5,'Billing Details'!F183&gt;10000),"High Priority","Regular Followup")</f>
        <v>Regular Followup</v>
      </c>
      <c r="U183" s="17" t="str">
        <f>IF(AND(T183="High Priority",'Patient Health Records'!W183="Yes",'Patient Health Records'!X183 = "Critical"),"Needs Attention",IF(AND('Patient Health Records'!X183 &lt;&gt; "Critical", 'Patient Health Records'!W183 = "Yes"),"Monitor Later",IF(AND('Patient Health Records'!X183 ="Critical", 'Patient Health Records'!W183 = "No"), "Ask for Readmission","No Action")))</f>
        <v>Ask for Readmission</v>
      </c>
      <c r="V183" s="17" t="str" cm="1">
        <f t="array" ref="V183">_xlfn.IFS(AND(T183="High Priority",'Patient Health Records'!W183="Yes",'Patient Health Records'!X183 = "Critical"),"Needs Attention", AND('Patient Health Records'!X183 &lt;&gt; "Critical", 'Patient Health Records'!W183 = "Yes"),"Monitor Later", AND('Patient Health Records'!X183 ="Critical", 'Patient Health Records'!W183 = "No"), "Ask for Readmission", TRUE, "No Action")</f>
        <v>Ask for Readmission</v>
      </c>
      <c r="W183" s="17"/>
      <c r="X183" s="100"/>
      <c r="Y183" s="100"/>
      <c r="Z183" s="100"/>
      <c r="AA183" s="100"/>
      <c r="AB183" s="100"/>
    </row>
    <row r="184" spans="1:28" ht="15.75" customHeight="1">
      <c r="A184" s="2" t="s">
        <v>377</v>
      </c>
      <c r="B184" s="2" t="s">
        <v>378</v>
      </c>
      <c r="C184" s="2" t="s">
        <v>42</v>
      </c>
      <c r="D184" s="26" t="s">
        <v>26</v>
      </c>
      <c r="E184" s="28">
        <f>DATEVALUE(D184)</f>
        <v>27029</v>
      </c>
      <c r="F184" s="29">
        <f t="shared" si="7"/>
        <v>1973</v>
      </c>
      <c r="G184" s="29">
        <f t="shared" si="8"/>
        <v>52</v>
      </c>
      <c r="H184" s="29" t="str" cm="1">
        <f t="array" ref="H184">_xlfn.IFS(
  AND(G184&gt;=21, G184&lt;=30), "Young Adult",
  AND(G184&gt;=31, G184&lt;=45), "Adult",
  AND(G184&gt;=46, G184&lt;=60), "Middle-aged",
  AND(G184&gt;=61, G184&lt;=75), "Senior",
  AND(G184&gt;=76, G184&lt;=87), "Elderly",
  TRUE, "Out of Range"
)</f>
        <v>Middle-aged</v>
      </c>
      <c r="I184" s="3">
        <v>12</v>
      </c>
      <c r="J184" s="2" t="s">
        <v>33</v>
      </c>
      <c r="K184" s="2" t="s">
        <v>34</v>
      </c>
      <c r="L184" s="2" t="str">
        <f>VLOOKUP(J184,Facts!$A$2:$B$10,2,FALSE)</f>
        <v>West</v>
      </c>
      <c r="M184" s="2" t="str">
        <f>HLOOKUP(J184,Facts!$D$13:$L$14,2,FALSE)</f>
        <v>West</v>
      </c>
      <c r="N184" s="2" t="str">
        <f>_xlfn.XLOOKUP(L184,Facts!$B$2:$B$10,Facts!$A$2:$A$10,FALSE)</f>
        <v>Maharashtra</v>
      </c>
      <c r="O184" s="100" t="str">
        <f t="shared" si="9"/>
        <v>Aarav Singh Patel</v>
      </c>
      <c r="P184" s="100" t="str" cm="1">
        <f t="array" ref="P184:R184">_xlfn.TEXTSPLIT(O184," ")</f>
        <v>Aarav</v>
      </c>
      <c r="Q184" s="100" t="str">
        <v>Singh</v>
      </c>
      <c r="R184" s="100" t="str">
        <v>Patel</v>
      </c>
      <c r="S184" s="100" t="str">
        <f>CONCATENATE(A184,"_",P184,".pdf")</f>
        <v>PID0183_Aarav.pdf</v>
      </c>
      <c r="T184" s="17" t="str">
        <f>IF(AND(I184&lt;5,'Billing Details'!F184&gt;10000),"High Priority","Regular Followup")</f>
        <v>Regular Followup</v>
      </c>
      <c r="U184" s="17" t="str">
        <f>IF(AND(T184="High Priority",'Patient Health Records'!W184="Yes",'Patient Health Records'!X184 = "Critical"),"Needs Attention",IF(AND('Patient Health Records'!X184 &lt;&gt; "Critical", 'Patient Health Records'!W184 = "Yes"),"Monitor Later",IF(AND('Patient Health Records'!X184 ="Critical", 'Patient Health Records'!W184 = "No"), "Ask for Readmission","No Action")))</f>
        <v>No Action</v>
      </c>
      <c r="V184" s="17" t="str" cm="1">
        <f t="array" ref="V184">_xlfn.IFS(AND(T184="High Priority",'Patient Health Records'!W184="Yes",'Patient Health Records'!X184 = "Critical"),"Needs Attention", AND('Patient Health Records'!X184 &lt;&gt; "Critical", 'Patient Health Records'!W184 = "Yes"),"Monitor Later", AND('Patient Health Records'!X184 ="Critical", 'Patient Health Records'!W184 = "No"), "Ask for Readmission", TRUE, "No Action")</f>
        <v>No Action</v>
      </c>
      <c r="W184" s="17"/>
      <c r="X184" s="100"/>
      <c r="Y184" s="100"/>
      <c r="Z184" s="100"/>
      <c r="AA184" s="100"/>
      <c r="AB184" s="100"/>
    </row>
    <row r="185" spans="1:28" ht="15.75" customHeight="1">
      <c r="A185" s="2" t="s">
        <v>379</v>
      </c>
      <c r="B185" s="2" t="s">
        <v>254</v>
      </c>
      <c r="C185" s="2" t="s">
        <v>25</v>
      </c>
      <c r="D185" s="26" t="s">
        <v>46</v>
      </c>
      <c r="E185" s="28">
        <f>DATEVALUE(D185)</f>
        <v>32508</v>
      </c>
      <c r="F185" s="29">
        <f t="shared" si="7"/>
        <v>1988</v>
      </c>
      <c r="G185" s="29">
        <f t="shared" si="8"/>
        <v>37</v>
      </c>
      <c r="H185" s="29" t="str" cm="1">
        <f t="array" ref="H185">_xlfn.IFS(
  AND(G185&gt;=21, G185&lt;=30), "Young Adult",
  AND(G185&gt;=31, G185&lt;=45), "Adult",
  AND(G185&gt;=46, G185&lt;=60), "Middle-aged",
  AND(G185&gt;=61, G185&lt;=75), "Senior",
  AND(G185&gt;=76, G185&lt;=87), "Elderly",
  TRUE, "Out of Range"
)</f>
        <v>Adult</v>
      </c>
      <c r="I185" s="3">
        <v>7</v>
      </c>
      <c r="J185" s="2" t="s">
        <v>38</v>
      </c>
      <c r="K185" s="2" t="s">
        <v>28</v>
      </c>
      <c r="L185" s="2" t="str">
        <f>VLOOKUP(J185,Facts!$A$2:$B$10,2,FALSE)</f>
        <v>North</v>
      </c>
      <c r="M185" s="2" t="str">
        <f>HLOOKUP(J185,Facts!$D$13:$L$14,2,FALSE)</f>
        <v>North</v>
      </c>
      <c r="N185" s="2" t="str">
        <f>_xlfn.XLOOKUP(L185,Facts!$B$2:$B$10,Facts!$A$2:$A$10,FALSE)</f>
        <v>Punjab</v>
      </c>
      <c r="O185" s="100" t="str">
        <f t="shared" si="9"/>
        <v>Diya Gupta</v>
      </c>
      <c r="P185" s="100" t="str" cm="1">
        <f t="array" ref="P185:Q185">_xlfn.TEXTSPLIT(O185," ")</f>
        <v>Diya</v>
      </c>
      <c r="Q185" s="100" t="str">
        <v>Gupta</v>
      </c>
      <c r="R185" s="100"/>
      <c r="S185" s="100" t="str">
        <f>CONCATENATE(A185,"_",P185,".pdf")</f>
        <v>PID0184_Diya.pdf</v>
      </c>
      <c r="T185" s="17" t="str">
        <f>IF(AND(I185&lt;5,'Billing Details'!F185&gt;10000),"High Priority","Regular Followup")</f>
        <v>Regular Followup</v>
      </c>
      <c r="U185" s="17" t="str">
        <f>IF(AND(T185="High Priority",'Patient Health Records'!W185="Yes",'Patient Health Records'!X185 = "Critical"),"Needs Attention",IF(AND('Patient Health Records'!X185 &lt;&gt; "Critical", 'Patient Health Records'!W185 = "Yes"),"Monitor Later",IF(AND('Patient Health Records'!X185 ="Critical", 'Patient Health Records'!W185 = "No"), "Ask for Readmission","No Action")))</f>
        <v>Monitor Later</v>
      </c>
      <c r="V185" s="17" t="str" cm="1">
        <f t="array" ref="V185">_xlfn.IFS(AND(T185="High Priority",'Patient Health Records'!W185="Yes",'Patient Health Records'!X185 = "Critical"),"Needs Attention", AND('Patient Health Records'!X185 &lt;&gt; "Critical", 'Patient Health Records'!W185 = "Yes"),"Monitor Later", AND('Patient Health Records'!X185 ="Critical", 'Patient Health Records'!W185 = "No"), "Ask for Readmission", TRUE, "No Action")</f>
        <v>Monitor Later</v>
      </c>
      <c r="W185" s="17"/>
      <c r="X185" s="100"/>
      <c r="Y185" s="100"/>
      <c r="Z185" s="100"/>
      <c r="AA185" s="100"/>
      <c r="AB185" s="100"/>
    </row>
    <row r="186" spans="1:28" ht="15.75" customHeight="1">
      <c r="A186" s="2" t="s">
        <v>380</v>
      </c>
      <c r="B186" s="2" t="s">
        <v>293</v>
      </c>
      <c r="C186" s="2" t="s">
        <v>25</v>
      </c>
      <c r="D186" s="26" t="s">
        <v>37</v>
      </c>
      <c r="E186" s="28">
        <f>DATEVALUE(D186)</f>
        <v>34334</v>
      </c>
      <c r="F186" s="29">
        <f t="shared" si="7"/>
        <v>1993</v>
      </c>
      <c r="G186" s="29">
        <f t="shared" si="8"/>
        <v>32</v>
      </c>
      <c r="H186" s="29" t="str" cm="1">
        <f t="array" ref="H186">_xlfn.IFS(
  AND(G186&gt;=21, G186&lt;=30), "Young Adult",
  AND(G186&gt;=31, G186&lt;=45), "Adult",
  AND(G186&gt;=46, G186&lt;=60), "Middle-aged",
  AND(G186&gt;=61, G186&lt;=75), "Senior",
  AND(G186&gt;=76, G186&lt;=87), "Elderly",
  TRUE, "Out of Range"
)</f>
        <v>Adult</v>
      </c>
      <c r="I186" s="3">
        <v>5</v>
      </c>
      <c r="J186" s="2" t="s">
        <v>55</v>
      </c>
      <c r="K186" s="2" t="s">
        <v>28</v>
      </c>
      <c r="L186" s="2" t="str">
        <f>VLOOKUP(J186,Facts!$A$2:$B$10,2,FALSE)</f>
        <v>South</v>
      </c>
      <c r="M186" s="2" t="str">
        <f>HLOOKUP(J186,Facts!$D$13:$L$14,2,FALSE)</f>
        <v>South</v>
      </c>
      <c r="N186" s="2" t="str">
        <f>_xlfn.XLOOKUP(L186,Facts!$B$2:$B$10,Facts!$A$2:$A$10,FALSE)</f>
        <v>Tamil Nadu</v>
      </c>
      <c r="O186" s="100" t="str">
        <f t="shared" si="9"/>
        <v>Riya Mehta</v>
      </c>
      <c r="P186" s="100" t="str" cm="1">
        <f t="array" ref="P186:Q186">_xlfn.TEXTSPLIT(O186," ")</f>
        <v>Riya</v>
      </c>
      <c r="Q186" s="100" t="str">
        <v>Mehta</v>
      </c>
      <c r="R186" s="100"/>
      <c r="S186" s="100" t="str">
        <f>CONCATENATE(A186,"_",P186,".pdf")</f>
        <v>PID0185_Riya.pdf</v>
      </c>
      <c r="T186" s="17" t="str">
        <f>IF(AND(I186&lt;5,'Billing Details'!F186&gt;10000),"High Priority","Regular Followup")</f>
        <v>Regular Followup</v>
      </c>
      <c r="U186" s="17" t="str">
        <f>IF(AND(T186="High Priority",'Patient Health Records'!W186="Yes",'Patient Health Records'!X186 = "Critical"),"Needs Attention",IF(AND('Patient Health Records'!X186 &lt;&gt; "Critical", 'Patient Health Records'!W186 = "Yes"),"Monitor Later",IF(AND('Patient Health Records'!X186 ="Critical", 'Patient Health Records'!W186 = "No"), "Ask for Readmission","No Action")))</f>
        <v>No Action</v>
      </c>
      <c r="V186" s="17" t="str" cm="1">
        <f t="array" ref="V186">_xlfn.IFS(AND(T186="High Priority",'Patient Health Records'!W186="Yes",'Patient Health Records'!X186 = "Critical"),"Needs Attention", AND('Patient Health Records'!X186 &lt;&gt; "Critical", 'Patient Health Records'!W186 = "Yes"),"Monitor Later", AND('Patient Health Records'!X186 ="Critical", 'Patient Health Records'!W186 = "No"), "Ask for Readmission", TRUE, "No Action")</f>
        <v>No Action</v>
      </c>
      <c r="W186" s="17"/>
      <c r="X186" s="100"/>
      <c r="Y186" s="100"/>
      <c r="Z186" s="100"/>
      <c r="AA186" s="100"/>
      <c r="AB186" s="100"/>
    </row>
    <row r="187" spans="1:28" ht="15.75" customHeight="1">
      <c r="A187" s="2" t="s">
        <v>381</v>
      </c>
      <c r="B187" s="2" t="s">
        <v>382</v>
      </c>
      <c r="C187" s="2" t="s">
        <v>42</v>
      </c>
      <c r="D187" s="26" t="s">
        <v>60</v>
      </c>
      <c r="E187" s="28">
        <f>DATEVALUE(D187)</f>
        <v>28855</v>
      </c>
      <c r="F187" s="29">
        <f t="shared" si="7"/>
        <v>1978</v>
      </c>
      <c r="G187" s="29">
        <f t="shared" si="8"/>
        <v>47</v>
      </c>
      <c r="H187" s="29" t="str" cm="1">
        <f t="array" ref="H187">_xlfn.IFS(
  AND(G187&gt;=21, G187&lt;=30), "Young Adult",
  AND(G187&gt;=31, G187&lt;=45), "Adult",
  AND(G187&gt;=46, G187&lt;=60), "Middle-aged",
  AND(G187&gt;=61, G187&lt;=75), "Senior",
  AND(G187&gt;=76, G187&lt;=87), "Elderly",
  TRUE, "Out of Range"
)</f>
        <v>Middle-aged</v>
      </c>
      <c r="I187" s="3">
        <v>5</v>
      </c>
      <c r="J187" s="2" t="s">
        <v>55</v>
      </c>
      <c r="K187" s="2" t="s">
        <v>34</v>
      </c>
      <c r="L187" s="2" t="str">
        <f>VLOOKUP(J187,Facts!$A$2:$B$10,2,FALSE)</f>
        <v>South</v>
      </c>
      <c r="M187" s="2" t="str">
        <f>HLOOKUP(J187,Facts!$D$13:$L$14,2,FALSE)</f>
        <v>South</v>
      </c>
      <c r="N187" s="2" t="str">
        <f>_xlfn.XLOOKUP(L187,Facts!$B$2:$B$10,Facts!$A$2:$A$10,FALSE)</f>
        <v>Tamil Nadu</v>
      </c>
      <c r="O187" s="100" t="str">
        <f t="shared" si="9"/>
        <v>Aditya Kumar Mehta</v>
      </c>
      <c r="P187" s="100" t="str" cm="1">
        <f t="array" ref="P187:R187">_xlfn.TEXTSPLIT(O187," ")</f>
        <v>Aditya</v>
      </c>
      <c r="Q187" s="100" t="str">
        <v>Kumar</v>
      </c>
      <c r="R187" s="100" t="str">
        <v>Mehta</v>
      </c>
      <c r="S187" s="100" t="str">
        <f>CONCATENATE(A187,"_",P187,".pdf")</f>
        <v>PID0186_Aditya.pdf</v>
      </c>
      <c r="T187" s="17" t="str">
        <f>IF(AND(I187&lt;5,'Billing Details'!F187&gt;10000),"High Priority","Regular Followup")</f>
        <v>Regular Followup</v>
      </c>
      <c r="U187" s="17" t="str">
        <f>IF(AND(T187="High Priority",'Patient Health Records'!W187="Yes",'Patient Health Records'!X187 = "Critical"),"Needs Attention",IF(AND('Patient Health Records'!X187 &lt;&gt; "Critical", 'Patient Health Records'!W187 = "Yes"),"Monitor Later",IF(AND('Patient Health Records'!X187 ="Critical", 'Patient Health Records'!W187 = "No"), "Ask for Readmission","No Action")))</f>
        <v>No Action</v>
      </c>
      <c r="V187" s="17" t="str" cm="1">
        <f t="array" ref="V187">_xlfn.IFS(AND(T187="High Priority",'Patient Health Records'!W187="Yes",'Patient Health Records'!X187 = "Critical"),"Needs Attention", AND('Patient Health Records'!X187 &lt;&gt; "Critical", 'Patient Health Records'!W187 = "Yes"),"Monitor Later", AND('Patient Health Records'!X187 ="Critical", 'Patient Health Records'!W187 = "No"), "Ask for Readmission", TRUE, "No Action")</f>
        <v>No Action</v>
      </c>
      <c r="W187" s="17"/>
      <c r="X187" s="100"/>
      <c r="Y187" s="100"/>
      <c r="Z187" s="100"/>
      <c r="AA187" s="100"/>
      <c r="AB187" s="100"/>
    </row>
    <row r="188" spans="1:28" ht="15.75" customHeight="1">
      <c r="A188" s="2" t="s">
        <v>383</v>
      </c>
      <c r="B188" s="2" t="s">
        <v>384</v>
      </c>
      <c r="C188" s="2" t="s">
        <v>25</v>
      </c>
      <c r="D188" s="26" t="s">
        <v>46</v>
      </c>
      <c r="E188" s="28">
        <f>DATEVALUE(D188)</f>
        <v>32508</v>
      </c>
      <c r="F188" s="29">
        <f t="shared" si="7"/>
        <v>1988</v>
      </c>
      <c r="G188" s="29">
        <f t="shared" si="8"/>
        <v>37</v>
      </c>
      <c r="H188" s="29" t="str" cm="1">
        <f t="array" ref="H188">_xlfn.IFS(
  AND(G188&gt;=21, G188&lt;=30), "Young Adult",
  AND(G188&gt;=31, G188&lt;=45), "Adult",
  AND(G188&gt;=46, G188&lt;=60), "Middle-aged",
  AND(G188&gt;=61, G188&lt;=75), "Senior",
  AND(G188&gt;=76, G188&lt;=87), "Elderly",
  TRUE, "Out of Range"
)</f>
        <v>Adult</v>
      </c>
      <c r="I188" s="3">
        <v>4</v>
      </c>
      <c r="J188" s="2" t="s">
        <v>27</v>
      </c>
      <c r="K188" s="2" t="s">
        <v>28</v>
      </c>
      <c r="L188" s="2" t="str">
        <f>VLOOKUP(J188,Facts!$A$2:$B$10,2,FALSE)</f>
        <v>South</v>
      </c>
      <c r="M188" s="2" t="str">
        <f>HLOOKUP(J188,Facts!$D$13:$L$14,2,FALSE)</f>
        <v>South</v>
      </c>
      <c r="N188" s="2" t="str">
        <f>_xlfn.XLOOKUP(L188,Facts!$B$2:$B$10,Facts!$A$2:$A$10,FALSE)</f>
        <v>Tamil Nadu</v>
      </c>
      <c r="O188" s="100" t="str">
        <f t="shared" si="9"/>
        <v>Diya Dev Gupta</v>
      </c>
      <c r="P188" s="100" t="str" cm="1">
        <f t="array" ref="P188:R188">_xlfn.TEXTSPLIT(O188," ")</f>
        <v>Diya</v>
      </c>
      <c r="Q188" s="100" t="str">
        <v>Dev</v>
      </c>
      <c r="R188" s="100" t="str">
        <v>Gupta</v>
      </c>
      <c r="S188" s="100" t="str">
        <f>CONCATENATE(A188,"_",P188,".pdf")</f>
        <v>PID0187_Diya.pdf</v>
      </c>
      <c r="T188" s="17" t="str">
        <f>IF(AND(I188&lt;5,'Billing Details'!F188&gt;10000),"High Priority","Regular Followup")</f>
        <v>High Priority</v>
      </c>
      <c r="U188" s="17" t="str">
        <f>IF(AND(T188="High Priority",'Patient Health Records'!W188="Yes",'Patient Health Records'!X188 = "Critical"),"Needs Attention",IF(AND('Patient Health Records'!X188 &lt;&gt; "Critical", 'Patient Health Records'!W188 = "Yes"),"Monitor Later",IF(AND('Patient Health Records'!X188 ="Critical", 'Patient Health Records'!W188 = "No"), "Ask for Readmission","No Action")))</f>
        <v>Monitor Later</v>
      </c>
      <c r="V188" s="17" t="str" cm="1">
        <f t="array" ref="V188">_xlfn.IFS(AND(T188="High Priority",'Patient Health Records'!W188="Yes",'Patient Health Records'!X188 = "Critical"),"Needs Attention", AND('Patient Health Records'!X188 &lt;&gt; "Critical", 'Patient Health Records'!W188 = "Yes"),"Monitor Later", AND('Patient Health Records'!X188 ="Critical", 'Patient Health Records'!W188 = "No"), "Ask for Readmission", TRUE, "No Action")</f>
        <v>Monitor Later</v>
      </c>
      <c r="W188" s="17"/>
      <c r="X188" s="100"/>
      <c r="Y188" s="100"/>
      <c r="Z188" s="100"/>
      <c r="AA188" s="100"/>
      <c r="AB188" s="100"/>
    </row>
    <row r="189" spans="1:28" ht="15.75" customHeight="1">
      <c r="A189" s="2" t="s">
        <v>385</v>
      </c>
      <c r="B189" s="2" t="s">
        <v>289</v>
      </c>
      <c r="C189" s="2" t="s">
        <v>42</v>
      </c>
      <c r="D189" s="26" t="s">
        <v>46</v>
      </c>
      <c r="E189" s="28">
        <f>DATEVALUE(D189)</f>
        <v>32508</v>
      </c>
      <c r="F189" s="29">
        <f t="shared" si="7"/>
        <v>1988</v>
      </c>
      <c r="G189" s="29">
        <f t="shared" si="8"/>
        <v>37</v>
      </c>
      <c r="H189" s="29" t="str" cm="1">
        <f t="array" ref="H189">_xlfn.IFS(
  AND(G189&gt;=21, G189&lt;=30), "Young Adult",
  AND(G189&gt;=31, G189&lt;=45), "Adult",
  AND(G189&gt;=46, G189&lt;=60), "Middle-aged",
  AND(G189&gt;=61, G189&lt;=75), "Senior",
  AND(G189&gt;=76, G189&lt;=87), "Elderly",
  TRUE, "Out of Range"
)</f>
        <v>Adult</v>
      </c>
      <c r="I189" s="3"/>
      <c r="J189" s="2" t="s">
        <v>38</v>
      </c>
      <c r="K189" s="2" t="s">
        <v>39</v>
      </c>
      <c r="L189" s="2" t="str">
        <f>VLOOKUP(J189,Facts!$A$2:$B$10,2,FALSE)</f>
        <v>North</v>
      </c>
      <c r="M189" s="2" t="str">
        <f>HLOOKUP(J189,Facts!$D$13:$L$14,2,FALSE)</f>
        <v>North</v>
      </c>
      <c r="N189" s="2" t="str">
        <f>_xlfn.XLOOKUP(L189,Facts!$B$2:$B$10,Facts!$A$2:$A$10,FALSE)</f>
        <v>Punjab</v>
      </c>
      <c r="O189" s="100" t="str">
        <f t="shared" si="9"/>
        <v>Aarav Gupta</v>
      </c>
      <c r="P189" s="100" t="str" cm="1">
        <f t="array" ref="P189:Q189">_xlfn.TEXTSPLIT(O189," ")</f>
        <v>Aarav</v>
      </c>
      <c r="Q189" s="100" t="str">
        <v>Gupta</v>
      </c>
      <c r="R189" s="100"/>
      <c r="S189" s="100" t="str">
        <f>CONCATENATE(A189,"_",P189,".pdf")</f>
        <v>PID0188_Aarav.pdf</v>
      </c>
      <c r="T189" s="17" t="str">
        <f>IF(AND(I189&lt;5,'Billing Details'!F189&gt;10000),"High Priority","Regular Followup")</f>
        <v>High Priority</v>
      </c>
      <c r="U189" s="17" t="str">
        <f>IF(AND(T189="High Priority",'Patient Health Records'!W189="Yes",'Patient Health Records'!X189 = "Critical"),"Needs Attention",IF(AND('Patient Health Records'!X189 &lt;&gt; "Critical", 'Patient Health Records'!W189 = "Yes"),"Monitor Later",IF(AND('Patient Health Records'!X189 ="Critical", 'Patient Health Records'!W189 = "No"), "Ask for Readmission","No Action")))</f>
        <v>Monitor Later</v>
      </c>
      <c r="V189" s="17" t="str" cm="1">
        <f t="array" ref="V189">_xlfn.IFS(AND(T189="High Priority",'Patient Health Records'!W189="Yes",'Patient Health Records'!X189 = "Critical"),"Needs Attention", AND('Patient Health Records'!X189 &lt;&gt; "Critical", 'Patient Health Records'!W189 = "Yes"),"Monitor Later", AND('Patient Health Records'!X189 ="Critical", 'Patient Health Records'!W189 = "No"), "Ask for Readmission", TRUE, "No Action")</f>
        <v>Monitor Later</v>
      </c>
      <c r="W189" s="17"/>
      <c r="X189" s="100"/>
      <c r="Y189" s="100"/>
      <c r="Z189" s="100"/>
      <c r="AA189" s="100"/>
      <c r="AB189" s="100"/>
    </row>
    <row r="190" spans="1:28" ht="15.75" customHeight="1">
      <c r="A190" s="2" t="s">
        <v>386</v>
      </c>
      <c r="B190" s="2" t="s">
        <v>387</v>
      </c>
      <c r="C190" s="2" t="s">
        <v>42</v>
      </c>
      <c r="D190" s="26" t="s">
        <v>82</v>
      </c>
      <c r="E190" s="28">
        <f>DATEVALUE(D190)</f>
        <v>30682</v>
      </c>
      <c r="F190" s="29">
        <f t="shared" si="7"/>
        <v>1984</v>
      </c>
      <c r="G190" s="29">
        <f t="shared" si="8"/>
        <v>41</v>
      </c>
      <c r="H190" s="29" t="str" cm="1">
        <f t="array" ref="H190">_xlfn.IFS(
  AND(G190&gt;=21, G190&lt;=30), "Young Adult",
  AND(G190&gt;=31, G190&lt;=45), "Adult",
  AND(G190&gt;=46, G190&lt;=60), "Middle-aged",
  AND(G190&gt;=61, G190&lt;=75), "Senior",
  AND(G190&gt;=76, G190&lt;=87), "Elderly",
  TRUE, "Out of Range"
)</f>
        <v>Adult</v>
      </c>
      <c r="I190" s="3">
        <v>20</v>
      </c>
      <c r="J190" s="2" t="s">
        <v>43</v>
      </c>
      <c r="K190" s="2" t="s">
        <v>28</v>
      </c>
      <c r="L190" s="2" t="str">
        <f>VLOOKUP(J190,Facts!$A$2:$B$10,2,FALSE)</f>
        <v>South</v>
      </c>
      <c r="M190" s="2" t="str">
        <f>HLOOKUP(J190,Facts!$D$13:$L$14,2,FALSE)</f>
        <v>South</v>
      </c>
      <c r="N190" s="2" t="str">
        <f>_xlfn.XLOOKUP(L190,Facts!$B$2:$B$10,Facts!$A$2:$A$10,FALSE)</f>
        <v>Tamil Nadu</v>
      </c>
      <c r="O190" s="100" t="str">
        <f t="shared" si="9"/>
        <v>Aarav Mehta</v>
      </c>
      <c r="P190" s="100" t="str" cm="1">
        <f t="array" ref="P190:Q190">_xlfn.TEXTSPLIT(O190," ")</f>
        <v>Aarav</v>
      </c>
      <c r="Q190" s="100" t="str">
        <v>Mehta</v>
      </c>
      <c r="R190" s="100"/>
      <c r="S190" s="100" t="str">
        <f>CONCATENATE(A190,"_",P190,".pdf")</f>
        <v>PID0189_Aarav.pdf</v>
      </c>
      <c r="T190" s="17" t="str">
        <f>IF(AND(I190&lt;5,'Billing Details'!F190&gt;10000),"High Priority","Regular Followup")</f>
        <v>Regular Followup</v>
      </c>
      <c r="U190" s="17" t="str">
        <f>IF(AND(T190="High Priority",'Patient Health Records'!W190="Yes",'Patient Health Records'!X190 = "Critical"),"Needs Attention",IF(AND('Patient Health Records'!X190 &lt;&gt; "Critical", 'Patient Health Records'!W190 = "Yes"),"Monitor Later",IF(AND('Patient Health Records'!X190 ="Critical", 'Patient Health Records'!W190 = "No"), "Ask for Readmission","No Action")))</f>
        <v>Monitor Later</v>
      </c>
      <c r="V190" s="17" t="str" cm="1">
        <f t="array" ref="V190">_xlfn.IFS(AND(T190="High Priority",'Patient Health Records'!W190="Yes",'Patient Health Records'!X190 = "Critical"),"Needs Attention", AND('Patient Health Records'!X190 &lt;&gt; "Critical", 'Patient Health Records'!W190 = "Yes"),"Monitor Later", AND('Patient Health Records'!X190 ="Critical", 'Patient Health Records'!W190 = "No"), "Ask for Readmission", TRUE, "No Action")</f>
        <v>Monitor Later</v>
      </c>
      <c r="W190" s="17"/>
      <c r="X190" s="100"/>
      <c r="Y190" s="100"/>
      <c r="Z190" s="100"/>
      <c r="AA190" s="100"/>
      <c r="AB190" s="100"/>
    </row>
    <row r="191" spans="1:28" ht="15.75" customHeight="1">
      <c r="A191" s="2" t="s">
        <v>388</v>
      </c>
      <c r="B191" s="2" t="s">
        <v>389</v>
      </c>
      <c r="C191" s="2" t="s">
        <v>25</v>
      </c>
      <c r="D191" s="26" t="s">
        <v>54</v>
      </c>
      <c r="E191" s="28">
        <f>DATEVALUE(D191)</f>
        <v>34699</v>
      </c>
      <c r="F191" s="29">
        <f t="shared" si="7"/>
        <v>1994</v>
      </c>
      <c r="G191" s="29">
        <f t="shared" si="8"/>
        <v>31</v>
      </c>
      <c r="H191" s="29" t="str" cm="1">
        <f t="array" ref="H191">_xlfn.IFS(
  AND(G191&gt;=21, G191&lt;=30), "Young Adult",
  AND(G191&gt;=31, G191&lt;=45), "Adult",
  AND(G191&gt;=46, G191&lt;=60), "Middle-aged",
  AND(G191&gt;=61, G191&lt;=75), "Senior",
  AND(G191&gt;=76, G191&lt;=87), "Elderly",
  TRUE, "Out of Range"
)</f>
        <v>Adult</v>
      </c>
      <c r="I191" s="3">
        <v>30</v>
      </c>
      <c r="J191" s="2" t="s">
        <v>38</v>
      </c>
      <c r="K191" s="2" t="s">
        <v>39</v>
      </c>
      <c r="L191" s="2" t="str">
        <f>VLOOKUP(J191,Facts!$A$2:$B$10,2,FALSE)</f>
        <v>North</v>
      </c>
      <c r="M191" s="2" t="str">
        <f>HLOOKUP(J191,Facts!$D$13:$L$14,2,FALSE)</f>
        <v>North</v>
      </c>
      <c r="N191" s="2" t="str">
        <f>_xlfn.XLOOKUP(L191,Facts!$B$2:$B$10,Facts!$A$2:$A$10,FALSE)</f>
        <v>Punjab</v>
      </c>
      <c r="O191" s="100" t="str">
        <f t="shared" si="9"/>
        <v>Isha Mehta</v>
      </c>
      <c r="P191" s="100" t="str" cm="1">
        <f t="array" ref="P191:Q191">_xlfn.TEXTSPLIT(O191," ")</f>
        <v>Isha</v>
      </c>
      <c r="Q191" s="100" t="str">
        <v>Mehta</v>
      </c>
      <c r="R191" s="100"/>
      <c r="S191" s="100" t="str">
        <f>CONCATENATE(A191,"_",P191,".pdf")</f>
        <v>PID0190_Isha.pdf</v>
      </c>
      <c r="T191" s="17" t="str">
        <f>IF(AND(I191&lt;5,'Billing Details'!F191&gt;10000),"High Priority","Regular Followup")</f>
        <v>Regular Followup</v>
      </c>
      <c r="U191" s="17" t="str">
        <f>IF(AND(T191="High Priority",'Patient Health Records'!W191="Yes",'Patient Health Records'!X191 = "Critical"),"Needs Attention",IF(AND('Patient Health Records'!X191 &lt;&gt; "Critical", 'Patient Health Records'!W191 = "Yes"),"Monitor Later",IF(AND('Patient Health Records'!X191 ="Critical", 'Patient Health Records'!W191 = "No"), "Ask for Readmission","No Action")))</f>
        <v>No Action</v>
      </c>
      <c r="V191" s="17" t="str" cm="1">
        <f t="array" ref="V191">_xlfn.IFS(AND(T191="High Priority",'Patient Health Records'!W191="Yes",'Patient Health Records'!X191 = "Critical"),"Needs Attention", AND('Patient Health Records'!X191 &lt;&gt; "Critical", 'Patient Health Records'!W191 = "Yes"),"Monitor Later", AND('Patient Health Records'!X191 ="Critical", 'Patient Health Records'!W191 = "No"), "Ask for Readmission", TRUE, "No Action")</f>
        <v>No Action</v>
      </c>
      <c r="W191" s="17"/>
      <c r="X191" s="100"/>
      <c r="Y191" s="100"/>
      <c r="Z191" s="100"/>
      <c r="AA191" s="100"/>
      <c r="AB191" s="100"/>
    </row>
    <row r="192" spans="1:28" ht="15.75" customHeight="1">
      <c r="A192" s="2" t="s">
        <v>390</v>
      </c>
      <c r="B192" s="2" t="s">
        <v>391</v>
      </c>
      <c r="C192" s="2" t="s">
        <v>25</v>
      </c>
      <c r="D192" s="26" t="s">
        <v>147</v>
      </c>
      <c r="E192" s="28">
        <f>DATEVALUE(D192)</f>
        <v>31412</v>
      </c>
      <c r="F192" s="29">
        <f t="shared" si="7"/>
        <v>1985</v>
      </c>
      <c r="G192" s="29">
        <f t="shared" si="8"/>
        <v>40</v>
      </c>
      <c r="H192" s="29" t="str" cm="1">
        <f t="array" ref="H192">_xlfn.IFS(
  AND(G192&gt;=21, G192&lt;=30), "Young Adult",
  AND(G192&gt;=31, G192&lt;=45), "Adult",
  AND(G192&gt;=46, G192&lt;=60), "Middle-aged",
  AND(G192&gt;=61, G192&lt;=75), "Senior",
  AND(G192&gt;=76, G192&lt;=87), "Elderly",
  TRUE, "Out of Range"
)</f>
        <v>Adult</v>
      </c>
      <c r="I192" s="3">
        <v>9</v>
      </c>
      <c r="J192" s="2" t="s">
        <v>38</v>
      </c>
      <c r="K192" s="2" t="s">
        <v>28</v>
      </c>
      <c r="L192" s="2" t="str">
        <f>VLOOKUP(J192,Facts!$A$2:$B$10,2,FALSE)</f>
        <v>North</v>
      </c>
      <c r="M192" s="2" t="str">
        <f>HLOOKUP(J192,Facts!$D$13:$L$14,2,FALSE)</f>
        <v>North</v>
      </c>
      <c r="N192" s="2" t="str">
        <f>_xlfn.XLOOKUP(L192,Facts!$B$2:$B$10,Facts!$A$2:$A$10,FALSE)</f>
        <v>Punjab</v>
      </c>
      <c r="O192" s="100" t="str">
        <f t="shared" si="9"/>
        <v>Riya Gupta</v>
      </c>
      <c r="P192" s="100" t="str" cm="1">
        <f t="array" ref="P192:Q192">_xlfn.TEXTSPLIT(O192," ")</f>
        <v>Riya</v>
      </c>
      <c r="Q192" s="100" t="str">
        <v>Gupta</v>
      </c>
      <c r="R192" s="100"/>
      <c r="S192" s="100" t="str">
        <f>CONCATENATE(A192,"_",P192,".pdf")</f>
        <v>PID0191_Riya.pdf</v>
      </c>
      <c r="T192" s="17" t="str">
        <f>IF(AND(I192&lt;5,'Billing Details'!F192&gt;10000),"High Priority","Regular Followup")</f>
        <v>Regular Followup</v>
      </c>
      <c r="U192" s="17" t="str">
        <f>IF(AND(T192="High Priority",'Patient Health Records'!W192="Yes",'Patient Health Records'!X192 = "Critical"),"Needs Attention",IF(AND('Patient Health Records'!X192 &lt;&gt; "Critical", 'Patient Health Records'!W192 = "Yes"),"Monitor Later",IF(AND('Patient Health Records'!X192 ="Critical", 'Patient Health Records'!W192 = "No"), "Ask for Readmission","No Action")))</f>
        <v>No Action</v>
      </c>
      <c r="V192" s="17" t="str" cm="1">
        <f t="array" ref="V192">_xlfn.IFS(AND(T192="High Priority",'Patient Health Records'!W192="Yes",'Patient Health Records'!X192 = "Critical"),"Needs Attention", AND('Patient Health Records'!X192 &lt;&gt; "Critical", 'Patient Health Records'!W192 = "Yes"),"Monitor Later", AND('Patient Health Records'!X192 ="Critical", 'Patient Health Records'!W192 = "No"), "Ask for Readmission", TRUE, "No Action")</f>
        <v>No Action</v>
      </c>
      <c r="W192" s="17"/>
      <c r="X192" s="100"/>
      <c r="Y192" s="100"/>
      <c r="Z192" s="100"/>
      <c r="AA192" s="100"/>
      <c r="AB192" s="100"/>
    </row>
    <row r="193" spans="1:28" ht="15.75" customHeight="1">
      <c r="A193" s="2" t="s">
        <v>392</v>
      </c>
      <c r="B193" s="2" t="s">
        <v>250</v>
      </c>
      <c r="C193" s="2" t="s">
        <v>25</v>
      </c>
      <c r="D193" s="26" t="s">
        <v>46</v>
      </c>
      <c r="E193" s="28">
        <f>DATEVALUE(D193)</f>
        <v>32508</v>
      </c>
      <c r="F193" s="29">
        <f t="shared" si="7"/>
        <v>1988</v>
      </c>
      <c r="G193" s="29">
        <f t="shared" si="8"/>
        <v>37</v>
      </c>
      <c r="H193" s="29" t="str" cm="1">
        <f t="array" ref="H193">_xlfn.IFS(
  AND(G193&gt;=21, G193&lt;=30), "Young Adult",
  AND(G193&gt;=31, G193&lt;=45), "Adult",
  AND(G193&gt;=46, G193&lt;=60), "Middle-aged",
  AND(G193&gt;=61, G193&lt;=75), "Senior",
  AND(G193&gt;=76, G193&lt;=87), "Elderly",
  TRUE, "Out of Range"
)</f>
        <v>Adult</v>
      </c>
      <c r="I193" s="3">
        <v>4</v>
      </c>
      <c r="J193" s="2" t="s">
        <v>47</v>
      </c>
      <c r="K193" s="2" t="s">
        <v>34</v>
      </c>
      <c r="L193" s="2" t="str">
        <f>VLOOKUP(J193,Facts!$A$2:$B$10,2,FALSE)</f>
        <v>North</v>
      </c>
      <c r="M193" s="2" t="str">
        <f>HLOOKUP(J193,Facts!$D$13:$L$14,2,FALSE)</f>
        <v>North</v>
      </c>
      <c r="N193" s="2" t="str">
        <f>_xlfn.XLOOKUP(L193,Facts!$B$2:$B$10,Facts!$A$2:$A$10,FALSE)</f>
        <v>Punjab</v>
      </c>
      <c r="O193" s="100" t="str">
        <f t="shared" si="9"/>
        <v>Diya Patel</v>
      </c>
      <c r="P193" s="100" t="str" cm="1">
        <f t="array" ref="P193:Q193">_xlfn.TEXTSPLIT(O193," ")</f>
        <v>Diya</v>
      </c>
      <c r="Q193" s="100" t="str">
        <v>Patel</v>
      </c>
      <c r="R193" s="100"/>
      <c r="S193" s="100" t="str">
        <f>CONCATENATE(A193,"_",P193,".pdf")</f>
        <v>PID0192_Diya.pdf</v>
      </c>
      <c r="T193" s="17" t="str">
        <f>IF(AND(I193&lt;5,'Billing Details'!F193&gt;10000),"High Priority","Regular Followup")</f>
        <v>High Priority</v>
      </c>
      <c r="U193" s="17" t="str">
        <f>IF(AND(T193="High Priority",'Patient Health Records'!W193="Yes",'Patient Health Records'!X193 = "Critical"),"Needs Attention",IF(AND('Patient Health Records'!X193 &lt;&gt; "Critical", 'Patient Health Records'!W193 = "Yes"),"Monitor Later",IF(AND('Patient Health Records'!X193 ="Critical", 'Patient Health Records'!W193 = "No"), "Ask for Readmission","No Action")))</f>
        <v>Needs Attention</v>
      </c>
      <c r="V193" s="17" t="str" cm="1">
        <f t="array" ref="V193">_xlfn.IFS(AND(T193="High Priority",'Patient Health Records'!W193="Yes",'Patient Health Records'!X193 = "Critical"),"Needs Attention", AND('Patient Health Records'!X193 &lt;&gt; "Critical", 'Patient Health Records'!W193 = "Yes"),"Monitor Later", AND('Patient Health Records'!X193 ="Critical", 'Patient Health Records'!W193 = "No"), "Ask for Readmission", TRUE, "No Action")</f>
        <v>Needs Attention</v>
      </c>
      <c r="W193" s="17"/>
      <c r="X193" s="100"/>
      <c r="Y193" s="100"/>
      <c r="Z193" s="100"/>
      <c r="AA193" s="100"/>
      <c r="AB193" s="100"/>
    </row>
    <row r="194" spans="1:28" ht="15.75" customHeight="1">
      <c r="A194" s="2" t="s">
        <v>393</v>
      </c>
      <c r="B194" s="2" t="s">
        <v>164</v>
      </c>
      <c r="C194" s="2" t="s">
        <v>25</v>
      </c>
      <c r="D194" s="26" t="s">
        <v>60</v>
      </c>
      <c r="E194" s="28">
        <f>DATEVALUE(D194)</f>
        <v>28855</v>
      </c>
      <c r="F194" s="29">
        <f t="shared" si="7"/>
        <v>1978</v>
      </c>
      <c r="G194" s="29">
        <f t="shared" si="8"/>
        <v>47</v>
      </c>
      <c r="H194" s="29" t="str" cm="1">
        <f t="array" ref="H194">_xlfn.IFS(
  AND(G194&gt;=21, G194&lt;=30), "Young Adult",
  AND(G194&gt;=31, G194&lt;=45), "Adult",
  AND(G194&gt;=46, G194&lt;=60), "Middle-aged",
  AND(G194&gt;=61, G194&lt;=75), "Senior",
  AND(G194&gt;=76, G194&lt;=87), "Elderly",
  TRUE, "Out of Range"
)</f>
        <v>Middle-aged</v>
      </c>
      <c r="I194" s="3">
        <v>15</v>
      </c>
      <c r="J194" s="2" t="s">
        <v>38</v>
      </c>
      <c r="K194" s="2" t="s">
        <v>39</v>
      </c>
      <c r="L194" s="2" t="str">
        <f>VLOOKUP(J194,Facts!$A$2:$B$10,2,FALSE)</f>
        <v>North</v>
      </c>
      <c r="M194" s="2" t="str">
        <f>HLOOKUP(J194,Facts!$D$13:$L$14,2,FALSE)</f>
        <v>North</v>
      </c>
      <c r="N194" s="2" t="str">
        <f>_xlfn.XLOOKUP(L194,Facts!$B$2:$B$10,Facts!$A$2:$A$10,FALSE)</f>
        <v>Punjab</v>
      </c>
      <c r="O194" s="100" t="str">
        <f t="shared" si="9"/>
        <v>Isha Patel</v>
      </c>
      <c r="P194" s="100" t="str" cm="1">
        <f t="array" ref="P194:Q194">_xlfn.TEXTSPLIT(O194," ")</f>
        <v>Isha</v>
      </c>
      <c r="Q194" s="100" t="str">
        <v>Patel</v>
      </c>
      <c r="R194" s="100"/>
      <c r="S194" s="100" t="str">
        <f>CONCATENATE(A194,"_",P194,".pdf")</f>
        <v>PID0193_Isha.pdf</v>
      </c>
      <c r="T194" s="17" t="str">
        <f>IF(AND(I194&lt;5,'Billing Details'!F194&gt;10000),"High Priority","Regular Followup")</f>
        <v>Regular Followup</v>
      </c>
      <c r="U194" s="17" t="str">
        <f>IF(AND(T194="High Priority",'Patient Health Records'!W194="Yes",'Patient Health Records'!X194 = "Critical"),"Needs Attention",IF(AND('Patient Health Records'!X194 &lt;&gt; "Critical", 'Patient Health Records'!W194 = "Yes"),"Monitor Later",IF(AND('Patient Health Records'!X194 ="Critical", 'Patient Health Records'!W194 = "No"), "Ask for Readmission","No Action")))</f>
        <v>Monitor Later</v>
      </c>
      <c r="V194" s="17" t="str" cm="1">
        <f t="array" ref="V194">_xlfn.IFS(AND(T194="High Priority",'Patient Health Records'!W194="Yes",'Patient Health Records'!X194 = "Critical"),"Needs Attention", AND('Patient Health Records'!X194 &lt;&gt; "Critical", 'Patient Health Records'!W194 = "Yes"),"Monitor Later", AND('Patient Health Records'!X194 ="Critical", 'Patient Health Records'!W194 = "No"), "Ask for Readmission", TRUE, "No Action")</f>
        <v>Monitor Later</v>
      </c>
      <c r="W194" s="17"/>
      <c r="X194" s="100"/>
      <c r="Y194" s="100"/>
      <c r="Z194" s="100"/>
      <c r="AA194" s="100"/>
      <c r="AB194" s="100"/>
    </row>
    <row r="195" spans="1:28" ht="15.75" customHeight="1">
      <c r="A195" s="2" t="s">
        <v>394</v>
      </c>
      <c r="B195" s="2" t="s">
        <v>93</v>
      </c>
      <c r="C195" s="2" t="s">
        <v>25</v>
      </c>
      <c r="D195" s="26" t="s">
        <v>91</v>
      </c>
      <c r="E195" s="28">
        <f>DATEVALUE(D195)</f>
        <v>25203</v>
      </c>
      <c r="F195" s="29">
        <f t="shared" ref="F195:F258" si="10">YEAR(E195)</f>
        <v>1968</v>
      </c>
      <c r="G195" s="29">
        <f t="shared" ref="G195:G258" si="11">$X$9-F195</f>
        <v>57</v>
      </c>
      <c r="H195" s="29" t="str" cm="1">
        <f t="array" ref="H195">_xlfn.IFS(
  AND(G195&gt;=21, G195&lt;=30), "Young Adult",
  AND(G195&gt;=31, G195&lt;=45), "Adult",
  AND(G195&gt;=46, G195&lt;=60), "Middle-aged",
  AND(G195&gt;=61, G195&lt;=75), "Senior",
  AND(G195&gt;=76, G195&lt;=87), "Elderly",
  TRUE, "Out of Range"
)</f>
        <v>Middle-aged</v>
      </c>
      <c r="I195" s="3">
        <v>5</v>
      </c>
      <c r="J195" s="2" t="s">
        <v>80</v>
      </c>
      <c r="K195" s="2" t="s">
        <v>34</v>
      </c>
      <c r="L195" s="2" t="str">
        <f>VLOOKUP(J195,Facts!$A$2:$B$10,2,FALSE)</f>
        <v>West</v>
      </c>
      <c r="M195" s="2" t="str">
        <f>HLOOKUP(J195,Facts!$D$13:$L$14,2,FALSE)</f>
        <v>West</v>
      </c>
      <c r="N195" s="2" t="str">
        <f>_xlfn.XLOOKUP(L195,Facts!$B$2:$B$10,Facts!$A$2:$A$10,FALSE)</f>
        <v>Maharashtra</v>
      </c>
      <c r="O195" s="100" t="str">
        <f t="shared" ref="O195:O258" si="12">TRIM(B195)</f>
        <v>Aanya Reddy</v>
      </c>
      <c r="P195" s="100" t="str" cm="1">
        <f t="array" ref="P195:Q195">_xlfn.TEXTSPLIT(O195," ")</f>
        <v>Aanya</v>
      </c>
      <c r="Q195" s="100" t="str">
        <v>Reddy</v>
      </c>
      <c r="R195" s="100"/>
      <c r="S195" s="100" t="str">
        <f>CONCATENATE(A195,"_",P195,".pdf")</f>
        <v>PID0194_Aanya.pdf</v>
      </c>
      <c r="T195" s="17" t="str">
        <f>IF(AND(I195&lt;5,'Billing Details'!F195&gt;10000),"High Priority","Regular Followup")</f>
        <v>Regular Followup</v>
      </c>
      <c r="U195" s="17" t="str">
        <f>IF(AND(T195="High Priority",'Patient Health Records'!W195="Yes",'Patient Health Records'!X195 = "Critical"),"Needs Attention",IF(AND('Patient Health Records'!X195 &lt;&gt; "Critical", 'Patient Health Records'!W195 = "Yes"),"Monitor Later",IF(AND('Patient Health Records'!X195 ="Critical", 'Patient Health Records'!W195 = "No"), "Ask for Readmission","No Action")))</f>
        <v>Monitor Later</v>
      </c>
      <c r="V195" s="17" t="str" cm="1">
        <f t="array" ref="V195">_xlfn.IFS(AND(T195="High Priority",'Patient Health Records'!W195="Yes",'Patient Health Records'!X195 = "Critical"),"Needs Attention", AND('Patient Health Records'!X195 &lt;&gt; "Critical", 'Patient Health Records'!W195 = "Yes"),"Monitor Later", AND('Patient Health Records'!X195 ="Critical", 'Patient Health Records'!W195 = "No"), "Ask for Readmission", TRUE, "No Action")</f>
        <v>Monitor Later</v>
      </c>
      <c r="W195" s="17"/>
      <c r="X195" s="100"/>
      <c r="Y195" s="100"/>
      <c r="Z195" s="100"/>
      <c r="AA195" s="100"/>
      <c r="AB195" s="100"/>
    </row>
    <row r="196" spans="1:28" ht="15.75" customHeight="1">
      <c r="A196" s="2" t="s">
        <v>395</v>
      </c>
      <c r="B196" s="2" t="s">
        <v>396</v>
      </c>
      <c r="C196" s="2" t="s">
        <v>42</v>
      </c>
      <c r="D196" s="26" t="s">
        <v>157</v>
      </c>
      <c r="E196" s="28">
        <f>DATEVALUE(D196)</f>
        <v>23377</v>
      </c>
      <c r="F196" s="29">
        <f t="shared" si="10"/>
        <v>1964</v>
      </c>
      <c r="G196" s="29">
        <f t="shared" si="11"/>
        <v>61</v>
      </c>
      <c r="H196" s="29" t="str" cm="1">
        <f t="array" ref="H196">_xlfn.IFS(
  AND(G196&gt;=21, G196&lt;=30), "Young Adult",
  AND(G196&gt;=31, G196&lt;=45), "Adult",
  AND(G196&gt;=46, G196&lt;=60), "Middle-aged",
  AND(G196&gt;=61, G196&lt;=75), "Senior",
  AND(G196&gt;=76, G196&lt;=87), "Elderly",
  TRUE, "Out of Range"
)</f>
        <v>Senior</v>
      </c>
      <c r="I196" s="3">
        <v>12</v>
      </c>
      <c r="J196" s="2" t="s">
        <v>33</v>
      </c>
      <c r="K196" s="2" t="s">
        <v>34</v>
      </c>
      <c r="L196" s="2" t="str">
        <f>VLOOKUP(J196,Facts!$A$2:$B$10,2,FALSE)</f>
        <v>West</v>
      </c>
      <c r="M196" s="2" t="str">
        <f>HLOOKUP(J196,Facts!$D$13:$L$14,2,FALSE)</f>
        <v>West</v>
      </c>
      <c r="N196" s="2" t="str">
        <f>_xlfn.XLOOKUP(L196,Facts!$B$2:$B$10,Facts!$A$2:$A$10,FALSE)</f>
        <v>Maharashtra</v>
      </c>
      <c r="O196" s="100" t="str">
        <f t="shared" si="12"/>
        <v>Krishna Raj Patel</v>
      </c>
      <c r="P196" s="100" t="str" cm="1">
        <f t="array" ref="P196:R196">_xlfn.TEXTSPLIT(O196," ")</f>
        <v>Krishna</v>
      </c>
      <c r="Q196" s="100" t="str">
        <v>Raj</v>
      </c>
      <c r="R196" s="100" t="str">
        <v>Patel</v>
      </c>
      <c r="S196" s="100" t="str">
        <f>CONCATENATE(A196,"_",P196,".pdf")</f>
        <v>PID0195_Krishna.pdf</v>
      </c>
      <c r="T196" s="17" t="str">
        <f>IF(AND(I196&lt;5,'Billing Details'!F196&gt;10000),"High Priority","Regular Followup")</f>
        <v>Regular Followup</v>
      </c>
      <c r="U196" s="17" t="str">
        <f>IF(AND(T196="High Priority",'Patient Health Records'!W196="Yes",'Patient Health Records'!X196 = "Critical"),"Needs Attention",IF(AND('Patient Health Records'!X196 &lt;&gt; "Critical", 'Patient Health Records'!W196 = "Yes"),"Monitor Later",IF(AND('Patient Health Records'!X196 ="Critical", 'Patient Health Records'!W196 = "No"), "Ask for Readmission","No Action")))</f>
        <v>No Action</v>
      </c>
      <c r="V196" s="17" t="str" cm="1">
        <f t="array" ref="V196">_xlfn.IFS(AND(T196="High Priority",'Patient Health Records'!W196="Yes",'Patient Health Records'!X196 = "Critical"),"Needs Attention", AND('Patient Health Records'!X196 &lt;&gt; "Critical", 'Patient Health Records'!W196 = "Yes"),"Monitor Later", AND('Patient Health Records'!X196 ="Critical", 'Patient Health Records'!W196 = "No"), "Ask for Readmission", TRUE, "No Action")</f>
        <v>No Action</v>
      </c>
      <c r="W196" s="17"/>
      <c r="X196" s="100"/>
      <c r="Y196" s="100"/>
      <c r="Z196" s="100"/>
      <c r="AA196" s="100"/>
      <c r="AB196" s="100"/>
    </row>
    <row r="197" spans="1:28" ht="15.75" customHeight="1">
      <c r="A197" s="2" t="s">
        <v>397</v>
      </c>
      <c r="B197" s="2" t="s">
        <v>100</v>
      </c>
      <c r="C197" s="2" t="s">
        <v>42</v>
      </c>
      <c r="D197" s="26" t="s">
        <v>75</v>
      </c>
      <c r="E197" s="28">
        <f>DATEVALUE(D197)</f>
        <v>29951</v>
      </c>
      <c r="F197" s="29">
        <f t="shared" si="10"/>
        <v>1981</v>
      </c>
      <c r="G197" s="29">
        <f t="shared" si="11"/>
        <v>44</v>
      </c>
      <c r="H197" s="29" t="str" cm="1">
        <f t="array" ref="H197">_xlfn.IFS(
  AND(G197&gt;=21, G197&lt;=30), "Young Adult",
  AND(G197&gt;=31, G197&lt;=45), "Adult",
  AND(G197&gt;=46, G197&lt;=60), "Middle-aged",
  AND(G197&gt;=61, G197&lt;=75), "Senior",
  AND(G197&gt;=76, G197&lt;=87), "Elderly",
  TRUE, "Out of Range"
)</f>
        <v>Adult</v>
      </c>
      <c r="I197" s="3">
        <v>20</v>
      </c>
      <c r="J197" s="2" t="s">
        <v>33</v>
      </c>
      <c r="K197" s="2" t="s">
        <v>28</v>
      </c>
      <c r="L197" s="2" t="str">
        <f>VLOOKUP(J197,Facts!$A$2:$B$10,2,FALSE)</f>
        <v>West</v>
      </c>
      <c r="M197" s="2" t="str">
        <f>HLOOKUP(J197,Facts!$D$13:$L$14,2,FALSE)</f>
        <v>West</v>
      </c>
      <c r="N197" s="2" t="str">
        <f>_xlfn.XLOOKUP(L197,Facts!$B$2:$B$10,Facts!$A$2:$A$10,FALSE)</f>
        <v>Maharashtra</v>
      </c>
      <c r="O197" s="100" t="str">
        <f t="shared" si="12"/>
        <v>Aarav Mehta</v>
      </c>
      <c r="P197" s="100" t="str" cm="1">
        <f t="array" ref="P197:Q197">_xlfn.TEXTSPLIT(O197," ")</f>
        <v>Aarav</v>
      </c>
      <c r="Q197" s="100" t="str">
        <v>Mehta</v>
      </c>
      <c r="R197" s="100"/>
      <c r="S197" s="100" t="str">
        <f>CONCATENATE(A197,"_",P197,".pdf")</f>
        <v>PID0196_Aarav.pdf</v>
      </c>
      <c r="T197" s="17" t="str">
        <f>IF(AND(I197&lt;5,'Billing Details'!F197&gt;10000),"High Priority","Regular Followup")</f>
        <v>Regular Followup</v>
      </c>
      <c r="U197" s="17" t="str">
        <f>IF(AND(T197="High Priority",'Patient Health Records'!W197="Yes",'Patient Health Records'!X197 = "Critical"),"Needs Attention",IF(AND('Patient Health Records'!X197 &lt;&gt; "Critical", 'Patient Health Records'!W197 = "Yes"),"Monitor Later",IF(AND('Patient Health Records'!X197 ="Critical", 'Patient Health Records'!W197 = "No"), "Ask for Readmission","No Action")))</f>
        <v>No Action</v>
      </c>
      <c r="V197" s="17" t="str" cm="1">
        <f t="array" ref="V197">_xlfn.IFS(AND(T197="High Priority",'Patient Health Records'!W197="Yes",'Patient Health Records'!X197 = "Critical"),"Needs Attention", AND('Patient Health Records'!X197 &lt;&gt; "Critical", 'Patient Health Records'!W197 = "Yes"),"Monitor Later", AND('Patient Health Records'!X197 ="Critical", 'Patient Health Records'!W197 = "No"), "Ask for Readmission", TRUE, "No Action")</f>
        <v>No Action</v>
      </c>
      <c r="W197" s="17"/>
      <c r="X197" s="100"/>
      <c r="Y197" s="100"/>
      <c r="Z197" s="100"/>
      <c r="AA197" s="100"/>
      <c r="AB197" s="100"/>
    </row>
    <row r="198" spans="1:28" ht="15.75" customHeight="1">
      <c r="A198" s="2" t="s">
        <v>398</v>
      </c>
      <c r="B198" s="2" t="s">
        <v>399</v>
      </c>
      <c r="C198" s="2" t="s">
        <v>25</v>
      </c>
      <c r="D198" s="26" t="s">
        <v>46</v>
      </c>
      <c r="E198" s="28">
        <f>DATEVALUE(D198)</f>
        <v>32508</v>
      </c>
      <c r="F198" s="29">
        <f t="shared" si="10"/>
        <v>1988</v>
      </c>
      <c r="G198" s="29">
        <f t="shared" si="11"/>
        <v>37</v>
      </c>
      <c r="H198" s="29" t="str" cm="1">
        <f t="array" ref="H198">_xlfn.IFS(
  AND(G198&gt;=21, G198&lt;=30), "Young Adult",
  AND(G198&gt;=31, G198&lt;=45), "Adult",
  AND(G198&gt;=46, G198&lt;=60), "Middle-aged",
  AND(G198&gt;=61, G198&lt;=75), "Senior",
  AND(G198&gt;=76, G198&lt;=87), "Elderly",
  TRUE, "Out of Range"
)</f>
        <v>Adult</v>
      </c>
      <c r="I198" s="3">
        <v>9</v>
      </c>
      <c r="J198" s="2" t="s">
        <v>33</v>
      </c>
      <c r="K198" s="2" t="s">
        <v>34</v>
      </c>
      <c r="L198" s="2" t="str">
        <f>VLOOKUP(J198,Facts!$A$2:$B$10,2,FALSE)</f>
        <v>West</v>
      </c>
      <c r="M198" s="2" t="str">
        <f>HLOOKUP(J198,Facts!$D$13:$L$14,2,FALSE)</f>
        <v>West</v>
      </c>
      <c r="N198" s="2" t="str">
        <f>_xlfn.XLOOKUP(L198,Facts!$B$2:$B$10,Facts!$A$2:$A$10,FALSE)</f>
        <v>Maharashtra</v>
      </c>
      <c r="O198" s="100" t="str">
        <f t="shared" si="12"/>
        <v>Diya Sharma</v>
      </c>
      <c r="P198" s="100" t="str" cm="1">
        <f t="array" ref="P198:Q198">_xlfn.TEXTSPLIT(O198," ")</f>
        <v>Diya</v>
      </c>
      <c r="Q198" s="100" t="str">
        <v>Sharma</v>
      </c>
      <c r="R198" s="100"/>
      <c r="S198" s="100" t="str">
        <f>CONCATENATE(A198,"_",P198,".pdf")</f>
        <v>PID0197_Diya.pdf</v>
      </c>
      <c r="T198" s="17" t="str">
        <f>IF(AND(I198&lt;5,'Billing Details'!F198&gt;10000),"High Priority","Regular Followup")</f>
        <v>Regular Followup</v>
      </c>
      <c r="U198" s="17" t="str">
        <f>IF(AND(T198="High Priority",'Patient Health Records'!W198="Yes",'Patient Health Records'!X198 = "Critical"),"Needs Attention",IF(AND('Patient Health Records'!X198 &lt;&gt; "Critical", 'Patient Health Records'!W198 = "Yes"),"Monitor Later",IF(AND('Patient Health Records'!X198 ="Critical", 'Patient Health Records'!W198 = "No"), "Ask for Readmission","No Action")))</f>
        <v>No Action</v>
      </c>
      <c r="V198" s="17" t="str" cm="1">
        <f t="array" ref="V198">_xlfn.IFS(AND(T198="High Priority",'Patient Health Records'!W198="Yes",'Patient Health Records'!X198 = "Critical"),"Needs Attention", AND('Patient Health Records'!X198 &lt;&gt; "Critical", 'Patient Health Records'!W198 = "Yes"),"Monitor Later", AND('Patient Health Records'!X198 ="Critical", 'Patient Health Records'!W198 = "No"), "Ask for Readmission", TRUE, "No Action")</f>
        <v>No Action</v>
      </c>
      <c r="W198" s="17"/>
      <c r="X198" s="100"/>
      <c r="Y198" s="100"/>
      <c r="Z198" s="100"/>
      <c r="AA198" s="100"/>
      <c r="AB198" s="100"/>
    </row>
    <row r="199" spans="1:28" ht="15.75" customHeight="1">
      <c r="A199" s="2" t="s">
        <v>400</v>
      </c>
      <c r="B199" s="2" t="s">
        <v>369</v>
      </c>
      <c r="C199" s="2" t="s">
        <v>25</v>
      </c>
      <c r="D199" s="26" t="s">
        <v>37</v>
      </c>
      <c r="E199" s="28">
        <f>DATEVALUE(D199)</f>
        <v>34334</v>
      </c>
      <c r="F199" s="29">
        <f t="shared" si="10"/>
        <v>1993</v>
      </c>
      <c r="G199" s="29">
        <f t="shared" si="11"/>
        <v>32</v>
      </c>
      <c r="H199" s="29" t="str" cm="1">
        <f t="array" ref="H199">_xlfn.IFS(
  AND(G199&gt;=21, G199&lt;=30), "Young Adult",
  AND(G199&gt;=31, G199&lt;=45), "Adult",
  AND(G199&gt;=46, G199&lt;=60), "Middle-aged",
  AND(G199&gt;=61, G199&lt;=75), "Senior",
  AND(G199&gt;=76, G199&lt;=87), "Elderly",
  TRUE, "Out of Range"
)</f>
        <v>Adult</v>
      </c>
      <c r="I199" s="3">
        <v>15</v>
      </c>
      <c r="J199" s="2" t="s">
        <v>38</v>
      </c>
      <c r="K199" s="2" t="s">
        <v>34</v>
      </c>
      <c r="L199" s="2" t="str">
        <f>VLOOKUP(J199,Facts!$A$2:$B$10,2,FALSE)</f>
        <v>North</v>
      </c>
      <c r="M199" s="2" t="str">
        <f>HLOOKUP(J199,Facts!$D$13:$L$14,2,FALSE)</f>
        <v>North</v>
      </c>
      <c r="N199" s="2" t="str">
        <f>_xlfn.XLOOKUP(L199,Facts!$B$2:$B$10,Facts!$A$2:$A$10,FALSE)</f>
        <v>Punjab</v>
      </c>
      <c r="O199" s="100" t="str">
        <f t="shared" si="12"/>
        <v>Isha Priya Sharma</v>
      </c>
      <c r="P199" s="100" t="str" cm="1">
        <f t="array" ref="P199:R199">_xlfn.TEXTSPLIT(O199," ")</f>
        <v>Isha</v>
      </c>
      <c r="Q199" s="100" t="str">
        <v>Priya</v>
      </c>
      <c r="R199" s="100" t="str">
        <v>Sharma</v>
      </c>
      <c r="S199" s="100" t="str">
        <f>CONCATENATE(A199,"_",P199,".pdf")</f>
        <v>PID0198_Isha.pdf</v>
      </c>
      <c r="T199" s="17" t="str">
        <f>IF(AND(I199&lt;5,'Billing Details'!F199&gt;10000),"High Priority","Regular Followup")</f>
        <v>Regular Followup</v>
      </c>
      <c r="U199" s="17" t="str">
        <f>IF(AND(T199="High Priority",'Patient Health Records'!W199="Yes",'Patient Health Records'!X199 = "Critical"),"Needs Attention",IF(AND('Patient Health Records'!X199 &lt;&gt; "Critical", 'Patient Health Records'!W199 = "Yes"),"Monitor Later",IF(AND('Patient Health Records'!X199 ="Critical", 'Patient Health Records'!W199 = "No"), "Ask for Readmission","No Action")))</f>
        <v>Monitor Later</v>
      </c>
      <c r="V199" s="17" t="str" cm="1">
        <f t="array" ref="V199">_xlfn.IFS(AND(T199="High Priority",'Patient Health Records'!W199="Yes",'Patient Health Records'!X199 = "Critical"),"Needs Attention", AND('Patient Health Records'!X199 &lt;&gt; "Critical", 'Patient Health Records'!W199 = "Yes"),"Monitor Later", AND('Patient Health Records'!X199 ="Critical", 'Patient Health Records'!W199 = "No"), "Ask for Readmission", TRUE, "No Action")</f>
        <v>Monitor Later</v>
      </c>
      <c r="W199" s="17"/>
      <c r="X199" s="100"/>
      <c r="Y199" s="100"/>
      <c r="Z199" s="100"/>
      <c r="AA199" s="100"/>
      <c r="AB199" s="100"/>
    </row>
    <row r="200" spans="1:28" ht="15.75" customHeight="1">
      <c r="A200" s="2" t="s">
        <v>401</v>
      </c>
      <c r="B200" s="2" t="s">
        <v>271</v>
      </c>
      <c r="C200" s="2" t="s">
        <v>42</v>
      </c>
      <c r="D200" s="26" t="s">
        <v>68</v>
      </c>
      <c r="E200" s="28">
        <f>DATEVALUE(D200)</f>
        <v>23377</v>
      </c>
      <c r="F200" s="29">
        <f t="shared" si="10"/>
        <v>1964</v>
      </c>
      <c r="G200" s="29">
        <f t="shared" si="11"/>
        <v>61</v>
      </c>
      <c r="H200" s="29" t="str" cm="1">
        <f t="array" ref="H200">_xlfn.IFS(
  AND(G200&gt;=21, G200&lt;=30), "Young Adult",
  AND(G200&gt;=31, G200&lt;=45), "Adult",
  AND(G200&gt;=46, G200&lt;=60), "Middle-aged",
  AND(G200&gt;=61, G200&lt;=75), "Senior",
  AND(G200&gt;=76, G200&lt;=87), "Elderly",
  TRUE, "Out of Range"
)</f>
        <v>Senior</v>
      </c>
      <c r="I200" s="3">
        <v>30</v>
      </c>
      <c r="J200" s="2" t="s">
        <v>43</v>
      </c>
      <c r="K200" s="2" t="s">
        <v>28</v>
      </c>
      <c r="L200" s="2" t="str">
        <f>VLOOKUP(J200,Facts!$A$2:$B$10,2,FALSE)</f>
        <v>South</v>
      </c>
      <c r="M200" s="2" t="str">
        <f>HLOOKUP(J200,Facts!$D$13:$L$14,2,FALSE)</f>
        <v>South</v>
      </c>
      <c r="N200" s="2" t="str">
        <f>_xlfn.XLOOKUP(L200,Facts!$B$2:$B$10,Facts!$A$2:$A$10,FALSE)</f>
        <v>Tamil Nadu</v>
      </c>
      <c r="O200" s="100" t="str">
        <f t="shared" si="12"/>
        <v>Krishna Priya Reddy</v>
      </c>
      <c r="P200" s="100" t="str" cm="1">
        <f t="array" ref="P200:R200">_xlfn.TEXTSPLIT(O200," ")</f>
        <v>Krishna</v>
      </c>
      <c r="Q200" s="100" t="str">
        <v>Priya</v>
      </c>
      <c r="R200" s="100" t="str">
        <v>Reddy</v>
      </c>
      <c r="S200" s="100" t="str">
        <f>CONCATENATE(A200,"_",P200,".pdf")</f>
        <v>PID0199_Krishna.pdf</v>
      </c>
      <c r="T200" s="17" t="str">
        <f>IF(AND(I200&lt;5,'Billing Details'!F200&gt;10000),"High Priority","Regular Followup")</f>
        <v>Regular Followup</v>
      </c>
      <c r="U200" s="17" t="str">
        <f>IF(AND(T200="High Priority",'Patient Health Records'!W200="Yes",'Patient Health Records'!X200 = "Critical"),"Needs Attention",IF(AND('Patient Health Records'!X200 &lt;&gt; "Critical", 'Patient Health Records'!W200 = "Yes"),"Monitor Later",IF(AND('Patient Health Records'!X200 ="Critical", 'Patient Health Records'!W200 = "No"), "Ask for Readmission","No Action")))</f>
        <v>Ask for Readmission</v>
      </c>
      <c r="V200" s="17" t="str" cm="1">
        <f t="array" ref="V200">_xlfn.IFS(AND(T200="High Priority",'Patient Health Records'!W200="Yes",'Patient Health Records'!X200 = "Critical"),"Needs Attention", AND('Patient Health Records'!X200 &lt;&gt; "Critical", 'Patient Health Records'!W200 = "Yes"),"Monitor Later", AND('Patient Health Records'!X200 ="Critical", 'Patient Health Records'!W200 = "No"), "Ask for Readmission", TRUE, "No Action")</f>
        <v>Ask for Readmission</v>
      </c>
      <c r="W200" s="17"/>
      <c r="X200" s="100"/>
      <c r="Y200" s="100"/>
      <c r="Z200" s="100"/>
      <c r="AA200" s="100"/>
      <c r="AB200" s="100"/>
    </row>
    <row r="201" spans="1:28" ht="15.75" customHeight="1">
      <c r="A201" s="2" t="s">
        <v>402</v>
      </c>
      <c r="B201" s="2" t="s">
        <v>31</v>
      </c>
      <c r="C201" s="2" t="s">
        <v>25</v>
      </c>
      <c r="D201" s="26" t="s">
        <v>107</v>
      </c>
      <c r="E201" s="28">
        <f>DATEVALUE(D201)</f>
        <v>28855</v>
      </c>
      <c r="F201" s="29">
        <f t="shared" si="10"/>
        <v>1978</v>
      </c>
      <c r="G201" s="29">
        <f t="shared" si="11"/>
        <v>47</v>
      </c>
      <c r="H201" s="29" t="str" cm="1">
        <f t="array" ref="H201">_xlfn.IFS(
  AND(G201&gt;=21, G201&lt;=30), "Young Adult",
  AND(G201&gt;=31, G201&lt;=45), "Adult",
  AND(G201&gt;=46, G201&lt;=60), "Middle-aged",
  AND(G201&gt;=61, G201&lt;=75), "Senior",
  AND(G201&gt;=76, G201&lt;=87), "Elderly",
  TRUE, "Out of Range"
)</f>
        <v>Middle-aged</v>
      </c>
      <c r="I201" s="3">
        <v>0.5</v>
      </c>
      <c r="J201" s="2" t="s">
        <v>47</v>
      </c>
      <c r="K201" s="2" t="s">
        <v>39</v>
      </c>
      <c r="L201" s="2" t="str">
        <f>VLOOKUP(J201,Facts!$A$2:$B$10,2,FALSE)</f>
        <v>North</v>
      </c>
      <c r="M201" s="2" t="str">
        <f>HLOOKUP(J201,Facts!$D$13:$L$14,2,FALSE)</f>
        <v>North</v>
      </c>
      <c r="N201" s="2" t="str">
        <f>_xlfn.XLOOKUP(L201,Facts!$B$2:$B$10,Facts!$A$2:$A$10,FALSE)</f>
        <v>Punjab</v>
      </c>
      <c r="O201" s="100" t="str">
        <f t="shared" si="12"/>
        <v>Isha Sharma</v>
      </c>
      <c r="P201" s="100" t="str" cm="1">
        <f t="array" ref="P201:Q201">_xlfn.TEXTSPLIT(O201," ")</f>
        <v>Isha</v>
      </c>
      <c r="Q201" s="100" t="str">
        <v>Sharma</v>
      </c>
      <c r="R201" s="100"/>
      <c r="S201" s="100" t="str">
        <f>CONCATENATE(A201,"_",P201,".pdf")</f>
        <v>PID0200_Isha.pdf</v>
      </c>
      <c r="T201" s="17" t="str">
        <f>IF(AND(I201&lt;5,'Billing Details'!F201&gt;10000),"High Priority","Regular Followup")</f>
        <v>High Priority</v>
      </c>
      <c r="U201" s="17" t="str">
        <f>IF(AND(T201="High Priority",'Patient Health Records'!W201="Yes",'Patient Health Records'!X201 = "Critical"),"Needs Attention",IF(AND('Patient Health Records'!X201 &lt;&gt; "Critical", 'Patient Health Records'!W201 = "Yes"),"Monitor Later",IF(AND('Patient Health Records'!X201 ="Critical", 'Patient Health Records'!W201 = "No"), "Ask for Readmission","No Action")))</f>
        <v>Monitor Later</v>
      </c>
      <c r="V201" s="17" t="str" cm="1">
        <f t="array" ref="V201">_xlfn.IFS(AND(T201="High Priority",'Patient Health Records'!W201="Yes",'Patient Health Records'!X201 = "Critical"),"Needs Attention", AND('Patient Health Records'!X201 &lt;&gt; "Critical", 'Patient Health Records'!W201 = "Yes"),"Monitor Later", AND('Patient Health Records'!X201 ="Critical", 'Patient Health Records'!W201 = "No"), "Ask for Readmission", TRUE, "No Action")</f>
        <v>Monitor Later</v>
      </c>
      <c r="W201" s="17"/>
      <c r="X201" s="100"/>
      <c r="Y201" s="100"/>
      <c r="Z201" s="100"/>
      <c r="AA201" s="100"/>
      <c r="AB201" s="100"/>
    </row>
    <row r="202" spans="1:28" ht="15.75" customHeight="1">
      <c r="A202" s="2" t="s">
        <v>403</v>
      </c>
      <c r="B202" s="2" t="s">
        <v>289</v>
      </c>
      <c r="C202" s="2" t="s">
        <v>42</v>
      </c>
      <c r="D202" s="26" t="s">
        <v>168</v>
      </c>
      <c r="E202" s="28">
        <f>DATEVALUE(D202)</f>
        <v>26299</v>
      </c>
      <c r="F202" s="29">
        <f t="shared" si="10"/>
        <v>1972</v>
      </c>
      <c r="G202" s="29">
        <f t="shared" si="11"/>
        <v>53</v>
      </c>
      <c r="H202" s="29" t="str" cm="1">
        <f t="array" ref="H202">_xlfn.IFS(
  AND(G202&gt;=21, G202&lt;=30), "Young Adult",
  AND(G202&gt;=31, G202&lt;=45), "Adult",
  AND(G202&gt;=46, G202&lt;=60), "Middle-aged",
  AND(G202&gt;=61, G202&lt;=75), "Senior",
  AND(G202&gt;=76, G202&lt;=87), "Elderly",
  TRUE, "Out of Range"
)</f>
        <v>Middle-aged</v>
      </c>
      <c r="I202" s="3">
        <v>50</v>
      </c>
      <c r="J202" s="2" t="s">
        <v>55</v>
      </c>
      <c r="K202" s="2" t="s">
        <v>39</v>
      </c>
      <c r="L202" s="2" t="str">
        <f>VLOOKUP(J202,Facts!$A$2:$B$10,2,FALSE)</f>
        <v>South</v>
      </c>
      <c r="M202" s="2" t="str">
        <f>HLOOKUP(J202,Facts!$D$13:$L$14,2,FALSE)</f>
        <v>South</v>
      </c>
      <c r="N202" s="2" t="str">
        <f>_xlfn.XLOOKUP(L202,Facts!$B$2:$B$10,Facts!$A$2:$A$10,FALSE)</f>
        <v>Tamil Nadu</v>
      </c>
      <c r="O202" s="100" t="str">
        <f t="shared" si="12"/>
        <v>Aarav Gupta</v>
      </c>
      <c r="P202" s="100" t="str" cm="1">
        <f t="array" ref="P202:Q202">_xlfn.TEXTSPLIT(O202," ")</f>
        <v>Aarav</v>
      </c>
      <c r="Q202" s="100" t="str">
        <v>Gupta</v>
      </c>
      <c r="R202" s="100"/>
      <c r="S202" s="100" t="str">
        <f>CONCATENATE(A202,"_",P202,".pdf")</f>
        <v>PID0201_Aarav.pdf</v>
      </c>
      <c r="T202" s="17" t="str">
        <f>IF(AND(I202&lt;5,'Billing Details'!F202&gt;10000),"High Priority","Regular Followup")</f>
        <v>Regular Followup</v>
      </c>
      <c r="U202" s="17" t="str">
        <f>IF(AND(T202="High Priority",'Patient Health Records'!W202="Yes",'Patient Health Records'!X202 = "Critical"),"Needs Attention",IF(AND('Patient Health Records'!X202 &lt;&gt; "Critical", 'Patient Health Records'!W202 = "Yes"),"Monitor Later",IF(AND('Patient Health Records'!X202 ="Critical", 'Patient Health Records'!W202 = "No"), "Ask for Readmission","No Action")))</f>
        <v>Monitor Later</v>
      </c>
      <c r="V202" s="17" t="str" cm="1">
        <f t="array" ref="V202">_xlfn.IFS(AND(T202="High Priority",'Patient Health Records'!W202="Yes",'Patient Health Records'!X202 = "Critical"),"Needs Attention", AND('Patient Health Records'!X202 &lt;&gt; "Critical", 'Patient Health Records'!W202 = "Yes"),"Monitor Later", AND('Patient Health Records'!X202 ="Critical", 'Patient Health Records'!W202 = "No"), "Ask for Readmission", TRUE, "No Action")</f>
        <v>Monitor Later</v>
      </c>
      <c r="W202" s="17"/>
      <c r="X202" s="100"/>
      <c r="Y202" s="100"/>
      <c r="Z202" s="100"/>
      <c r="AA202" s="100"/>
      <c r="AB202" s="100"/>
    </row>
    <row r="203" spans="1:28" ht="15.75" customHeight="1">
      <c r="A203" s="2" t="s">
        <v>404</v>
      </c>
      <c r="B203" s="2" t="s">
        <v>120</v>
      </c>
      <c r="C203" s="2" t="s">
        <v>42</v>
      </c>
      <c r="D203" s="26" t="s">
        <v>68</v>
      </c>
      <c r="E203" s="28">
        <f>DATEVALUE(D203)</f>
        <v>23377</v>
      </c>
      <c r="F203" s="29">
        <f t="shared" si="10"/>
        <v>1964</v>
      </c>
      <c r="G203" s="29">
        <f t="shared" si="11"/>
        <v>61</v>
      </c>
      <c r="H203" s="29" t="str" cm="1">
        <f t="array" ref="H203">_xlfn.IFS(
  AND(G203&gt;=21, G203&lt;=30), "Young Adult",
  AND(G203&gt;=31, G203&lt;=45), "Adult",
  AND(G203&gt;=46, G203&lt;=60), "Middle-aged",
  AND(G203&gt;=61, G203&lt;=75), "Senior",
  AND(G203&gt;=76, G203&lt;=87), "Elderly",
  TRUE, "Out of Range"
)</f>
        <v>Senior</v>
      </c>
      <c r="I203" s="3">
        <v>3</v>
      </c>
      <c r="J203" s="2" t="s">
        <v>47</v>
      </c>
      <c r="K203" s="2" t="s">
        <v>39</v>
      </c>
      <c r="L203" s="2" t="str">
        <f>VLOOKUP(J203,Facts!$A$2:$B$10,2,FALSE)</f>
        <v>North</v>
      </c>
      <c r="M203" s="2" t="str">
        <f>HLOOKUP(J203,Facts!$D$13:$L$14,2,FALSE)</f>
        <v>North</v>
      </c>
      <c r="N203" s="2" t="str">
        <f>_xlfn.XLOOKUP(L203,Facts!$B$2:$B$10,Facts!$A$2:$A$10,FALSE)</f>
        <v>Punjab</v>
      </c>
      <c r="O203" s="100" t="str">
        <f t="shared" si="12"/>
        <v>Aditya Mehta</v>
      </c>
      <c r="P203" s="100" t="str" cm="1">
        <f t="array" ref="P203:Q203">_xlfn.TEXTSPLIT(O203," ")</f>
        <v>Aditya</v>
      </c>
      <c r="Q203" s="100" t="str">
        <v>Mehta</v>
      </c>
      <c r="R203" s="100"/>
      <c r="S203" s="100" t="str">
        <f>CONCATENATE(A203,"_",P203,".pdf")</f>
        <v>PID0202_Aditya.pdf</v>
      </c>
      <c r="T203" s="17" t="str">
        <f>IF(AND(I203&lt;5,'Billing Details'!F203&gt;10000),"High Priority","Regular Followup")</f>
        <v>High Priority</v>
      </c>
      <c r="U203" s="17" t="str">
        <f>IF(AND(T203="High Priority",'Patient Health Records'!W203="Yes",'Patient Health Records'!X203 = "Critical"),"Needs Attention",IF(AND('Patient Health Records'!X203 &lt;&gt; "Critical", 'Patient Health Records'!W203 = "Yes"),"Monitor Later",IF(AND('Patient Health Records'!X203 ="Critical", 'Patient Health Records'!W203 = "No"), "Ask for Readmission","No Action")))</f>
        <v>Monitor Later</v>
      </c>
      <c r="V203" s="17" t="str" cm="1">
        <f t="array" ref="V203">_xlfn.IFS(AND(T203="High Priority",'Patient Health Records'!W203="Yes",'Patient Health Records'!X203 = "Critical"),"Needs Attention", AND('Patient Health Records'!X203 &lt;&gt; "Critical", 'Patient Health Records'!W203 = "Yes"),"Monitor Later", AND('Patient Health Records'!X203 ="Critical", 'Patient Health Records'!W203 = "No"), "Ask for Readmission", TRUE, "No Action")</f>
        <v>Monitor Later</v>
      </c>
      <c r="W203" s="17"/>
      <c r="X203" s="100"/>
      <c r="Y203" s="100"/>
      <c r="Z203" s="100"/>
      <c r="AA203" s="100"/>
      <c r="AB203" s="100"/>
    </row>
    <row r="204" spans="1:28" ht="15.75" customHeight="1">
      <c r="A204" s="2" t="s">
        <v>405</v>
      </c>
      <c r="B204" s="2" t="s">
        <v>406</v>
      </c>
      <c r="C204" s="2" t="s">
        <v>25</v>
      </c>
      <c r="D204" s="26" t="s">
        <v>60</v>
      </c>
      <c r="E204" s="28">
        <f>DATEVALUE(D204)</f>
        <v>28855</v>
      </c>
      <c r="F204" s="29">
        <f t="shared" si="10"/>
        <v>1978</v>
      </c>
      <c r="G204" s="29">
        <f t="shared" si="11"/>
        <v>47</v>
      </c>
      <c r="H204" s="29" t="str" cm="1">
        <f t="array" ref="H204">_xlfn.IFS(
  AND(G204&gt;=21, G204&lt;=30), "Young Adult",
  AND(G204&gt;=31, G204&lt;=45), "Adult",
  AND(G204&gt;=46, G204&lt;=60), "Middle-aged",
  AND(G204&gt;=61, G204&lt;=75), "Senior",
  AND(G204&gt;=76, G204&lt;=87), "Elderly",
  TRUE, "Out of Range"
)</f>
        <v>Middle-aged</v>
      </c>
      <c r="I204" s="3">
        <v>12</v>
      </c>
      <c r="J204" s="2" t="s">
        <v>64</v>
      </c>
      <c r="K204" s="2" t="s">
        <v>56</v>
      </c>
      <c r="L204" s="2" t="str">
        <f>VLOOKUP(J204,Facts!$A$2:$B$10,2,FALSE)</f>
        <v>East</v>
      </c>
      <c r="M204" s="2" t="str">
        <f>HLOOKUP(J204,Facts!$D$13:$L$14,2,FALSE)</f>
        <v>East</v>
      </c>
      <c r="N204" s="2" t="str">
        <f>_xlfn.XLOOKUP(L204,Facts!$B$2:$B$10,Facts!$A$2:$A$10,FALSE)</f>
        <v>West Bengal</v>
      </c>
      <c r="O204" s="100" t="str">
        <f t="shared" si="12"/>
        <v>Diya Raj Patel</v>
      </c>
      <c r="P204" s="100" t="str" cm="1">
        <f t="array" ref="P204:R204">_xlfn.TEXTSPLIT(O204," ")</f>
        <v>Diya</v>
      </c>
      <c r="Q204" s="100" t="str">
        <v>Raj</v>
      </c>
      <c r="R204" s="100" t="str">
        <v>Patel</v>
      </c>
      <c r="S204" s="100" t="str">
        <f>CONCATENATE(A204,"_",P204,".pdf")</f>
        <v>PID0203_Diya.pdf</v>
      </c>
      <c r="T204" s="17" t="str">
        <f>IF(AND(I204&lt;5,'Billing Details'!F204&gt;10000),"High Priority","Regular Followup")</f>
        <v>Regular Followup</v>
      </c>
      <c r="U204" s="17" t="str">
        <f>IF(AND(T204="High Priority",'Patient Health Records'!W204="Yes",'Patient Health Records'!X204 = "Critical"),"Needs Attention",IF(AND('Patient Health Records'!X204 &lt;&gt; "Critical", 'Patient Health Records'!W204 = "Yes"),"Monitor Later",IF(AND('Patient Health Records'!X204 ="Critical", 'Patient Health Records'!W204 = "No"), "Ask for Readmission","No Action")))</f>
        <v>No Action</v>
      </c>
      <c r="V204" s="17" t="str" cm="1">
        <f t="array" ref="V204">_xlfn.IFS(AND(T204="High Priority",'Patient Health Records'!W204="Yes",'Patient Health Records'!X204 = "Critical"),"Needs Attention", AND('Patient Health Records'!X204 &lt;&gt; "Critical", 'Patient Health Records'!W204 = "Yes"),"Monitor Later", AND('Patient Health Records'!X204 ="Critical", 'Patient Health Records'!W204 = "No"), "Ask for Readmission", TRUE, "No Action")</f>
        <v>No Action</v>
      </c>
      <c r="W204" s="17"/>
      <c r="X204" s="100"/>
      <c r="Y204" s="100"/>
      <c r="Z204" s="100"/>
      <c r="AA204" s="100"/>
      <c r="AB204" s="100"/>
    </row>
    <row r="205" spans="1:28" ht="15.75" customHeight="1">
      <c r="A205" s="2" t="s">
        <v>407</v>
      </c>
      <c r="B205" s="2" t="s">
        <v>408</v>
      </c>
      <c r="C205" s="2" t="s">
        <v>25</v>
      </c>
      <c r="D205" s="26" t="s">
        <v>37</v>
      </c>
      <c r="E205" s="28">
        <f>DATEVALUE(D205)</f>
        <v>34334</v>
      </c>
      <c r="F205" s="29">
        <f t="shared" si="10"/>
        <v>1993</v>
      </c>
      <c r="G205" s="29">
        <f t="shared" si="11"/>
        <v>32</v>
      </c>
      <c r="H205" s="29" t="str" cm="1">
        <f t="array" ref="H205">_xlfn.IFS(
  AND(G205&gt;=21, G205&lt;=30), "Young Adult",
  AND(G205&gt;=31, G205&lt;=45), "Adult",
  AND(G205&gt;=46, G205&lt;=60), "Middle-aged",
  AND(G205&gt;=61, G205&lt;=75), "Senior",
  AND(G205&gt;=76, G205&lt;=87), "Elderly",
  TRUE, "Out of Range"
)</f>
        <v>Adult</v>
      </c>
      <c r="I205" s="3">
        <v>20</v>
      </c>
      <c r="J205" s="2" t="s">
        <v>64</v>
      </c>
      <c r="K205" s="2" t="s">
        <v>39</v>
      </c>
      <c r="L205" s="2" t="str">
        <f>VLOOKUP(J205,Facts!$A$2:$B$10,2,FALSE)</f>
        <v>East</v>
      </c>
      <c r="M205" s="2" t="str">
        <f>HLOOKUP(J205,Facts!$D$13:$L$14,2,FALSE)</f>
        <v>East</v>
      </c>
      <c r="N205" s="2" t="str">
        <f>_xlfn.XLOOKUP(L205,Facts!$B$2:$B$10,Facts!$A$2:$A$10,FALSE)</f>
        <v>West Bengal</v>
      </c>
      <c r="O205" s="100" t="str">
        <f t="shared" si="12"/>
        <v>Diya Singh Sharma</v>
      </c>
      <c r="P205" s="100" t="str" cm="1">
        <f t="array" ref="P205:R205">_xlfn.TEXTSPLIT(O205," ")</f>
        <v>Diya</v>
      </c>
      <c r="Q205" s="100" t="str">
        <v>Singh</v>
      </c>
      <c r="R205" s="100" t="str">
        <v>Sharma</v>
      </c>
      <c r="S205" s="100" t="str">
        <f>CONCATENATE(A205,"_",P205,".pdf")</f>
        <v>PID0204_Diya.pdf</v>
      </c>
      <c r="T205" s="17" t="str">
        <f>IF(AND(I205&lt;5,'Billing Details'!F205&gt;10000),"High Priority","Regular Followup")</f>
        <v>Regular Followup</v>
      </c>
      <c r="U205" s="17" t="str">
        <f>IF(AND(T205="High Priority",'Patient Health Records'!W205="Yes",'Patient Health Records'!X205 = "Critical"),"Needs Attention",IF(AND('Patient Health Records'!X205 &lt;&gt; "Critical", 'Patient Health Records'!W205 = "Yes"),"Monitor Later",IF(AND('Patient Health Records'!X205 ="Critical", 'Patient Health Records'!W205 = "No"), "Ask for Readmission","No Action")))</f>
        <v>Monitor Later</v>
      </c>
      <c r="V205" s="17" t="str" cm="1">
        <f t="array" ref="V205">_xlfn.IFS(AND(T205="High Priority",'Patient Health Records'!W205="Yes",'Patient Health Records'!X205 = "Critical"),"Needs Attention", AND('Patient Health Records'!X205 &lt;&gt; "Critical", 'Patient Health Records'!W205 = "Yes"),"Monitor Later", AND('Patient Health Records'!X205 ="Critical", 'Patient Health Records'!W205 = "No"), "Ask for Readmission", TRUE, "No Action")</f>
        <v>Monitor Later</v>
      </c>
      <c r="W205" s="17"/>
      <c r="X205" s="100"/>
      <c r="Y205" s="100"/>
      <c r="Z205" s="100"/>
      <c r="AA205" s="100"/>
      <c r="AB205" s="100"/>
    </row>
    <row r="206" spans="1:28" ht="15.75" customHeight="1">
      <c r="A206" s="2" t="s">
        <v>409</v>
      </c>
      <c r="B206" s="2" t="s">
        <v>410</v>
      </c>
      <c r="C206" s="2" t="s">
        <v>42</v>
      </c>
      <c r="D206" s="26" t="s">
        <v>184</v>
      </c>
      <c r="E206" s="28">
        <f>DATEVALUE(D206)</f>
        <v>21550</v>
      </c>
      <c r="F206" s="29">
        <f t="shared" si="10"/>
        <v>1958</v>
      </c>
      <c r="G206" s="29">
        <f t="shared" si="11"/>
        <v>67</v>
      </c>
      <c r="H206" s="29" t="str" cm="1">
        <f t="array" ref="H206">_xlfn.IFS(
  AND(G206&gt;=21, G206&lt;=30), "Young Adult",
  AND(G206&gt;=31, G206&lt;=45), "Adult",
  AND(G206&gt;=46, G206&lt;=60), "Middle-aged",
  AND(G206&gt;=61, G206&lt;=75), "Senior",
  AND(G206&gt;=76, G206&lt;=87), "Elderly",
  TRUE, "Out of Range"
)</f>
        <v>Senior</v>
      </c>
      <c r="I206" s="3">
        <v>2</v>
      </c>
      <c r="J206" s="2" t="s">
        <v>27</v>
      </c>
      <c r="K206" s="2" t="s">
        <v>28</v>
      </c>
      <c r="L206" s="2" t="str">
        <f>VLOOKUP(J206,Facts!$A$2:$B$10,2,FALSE)</f>
        <v>South</v>
      </c>
      <c r="M206" s="2" t="str">
        <f>HLOOKUP(J206,Facts!$D$13:$L$14,2,FALSE)</f>
        <v>South</v>
      </c>
      <c r="N206" s="2" t="str">
        <f>_xlfn.XLOOKUP(L206,Facts!$B$2:$B$10,Facts!$A$2:$A$10,FALSE)</f>
        <v>Tamil Nadu</v>
      </c>
      <c r="O206" s="100" t="str">
        <f t="shared" si="12"/>
        <v>Sai Gupta</v>
      </c>
      <c r="P206" s="100" t="str" cm="1">
        <f t="array" ref="P206:Q206">_xlfn.TEXTSPLIT(O206," ")</f>
        <v>Sai</v>
      </c>
      <c r="Q206" s="100" t="str">
        <v>Gupta</v>
      </c>
      <c r="R206" s="100"/>
      <c r="S206" s="100" t="str">
        <f>CONCATENATE(A206,"_",P206,".pdf")</f>
        <v>PID0205_Sai.pdf</v>
      </c>
      <c r="T206" s="17" t="str">
        <f>IF(AND(I206&lt;5,'Billing Details'!F206&gt;10000),"High Priority","Regular Followup")</f>
        <v>High Priority</v>
      </c>
      <c r="U206" s="17" t="str">
        <f>IF(AND(T206="High Priority",'Patient Health Records'!W206="Yes",'Patient Health Records'!X206 = "Critical"),"Needs Attention",IF(AND('Patient Health Records'!X206 &lt;&gt; "Critical", 'Patient Health Records'!W206 = "Yes"),"Monitor Later",IF(AND('Patient Health Records'!X206 ="Critical", 'Patient Health Records'!W206 = "No"), "Ask for Readmission","No Action")))</f>
        <v>Needs Attention</v>
      </c>
      <c r="V206" s="17" t="str" cm="1">
        <f t="array" ref="V206">_xlfn.IFS(AND(T206="High Priority",'Patient Health Records'!W206="Yes",'Patient Health Records'!X206 = "Critical"),"Needs Attention", AND('Patient Health Records'!X206 &lt;&gt; "Critical", 'Patient Health Records'!W206 = "Yes"),"Monitor Later", AND('Patient Health Records'!X206 ="Critical", 'Patient Health Records'!W206 = "No"), "Ask for Readmission", TRUE, "No Action")</f>
        <v>Needs Attention</v>
      </c>
      <c r="W206" s="17"/>
      <c r="X206" s="100"/>
      <c r="Y206" s="100"/>
      <c r="Z206" s="100"/>
      <c r="AA206" s="100"/>
      <c r="AB206" s="100"/>
    </row>
    <row r="207" spans="1:28" ht="15.75" customHeight="1">
      <c r="A207" s="2" t="s">
        <v>411</v>
      </c>
      <c r="B207" s="2" t="s">
        <v>412</v>
      </c>
      <c r="C207" s="2" t="s">
        <v>42</v>
      </c>
      <c r="D207" s="26" t="s">
        <v>75</v>
      </c>
      <c r="E207" s="28">
        <f>DATEVALUE(D207)</f>
        <v>29951</v>
      </c>
      <c r="F207" s="29">
        <f t="shared" si="10"/>
        <v>1981</v>
      </c>
      <c r="G207" s="29">
        <f t="shared" si="11"/>
        <v>44</v>
      </c>
      <c r="H207" s="29" t="str" cm="1">
        <f t="array" ref="H207">_xlfn.IFS(
  AND(G207&gt;=21, G207&lt;=30), "Young Adult",
  AND(G207&gt;=31, G207&lt;=45), "Adult",
  AND(G207&gt;=46, G207&lt;=60), "Middle-aged",
  AND(G207&gt;=61, G207&lt;=75), "Senior",
  AND(G207&gt;=76, G207&lt;=87), "Elderly",
  TRUE, "Out of Range"
)</f>
        <v>Adult</v>
      </c>
      <c r="I207" s="3">
        <v>3</v>
      </c>
      <c r="J207" s="2" t="s">
        <v>47</v>
      </c>
      <c r="K207" s="2" t="s">
        <v>34</v>
      </c>
      <c r="L207" s="2" t="str">
        <f>VLOOKUP(J207,Facts!$A$2:$B$10,2,FALSE)</f>
        <v>North</v>
      </c>
      <c r="M207" s="2" t="str">
        <f>HLOOKUP(J207,Facts!$D$13:$L$14,2,FALSE)</f>
        <v>North</v>
      </c>
      <c r="N207" s="2" t="str">
        <f>_xlfn.XLOOKUP(L207,Facts!$B$2:$B$10,Facts!$A$2:$A$10,FALSE)</f>
        <v>Punjab</v>
      </c>
      <c r="O207" s="100" t="str">
        <f t="shared" si="12"/>
        <v>Vivaan Singh Patel</v>
      </c>
      <c r="P207" s="100" t="str" cm="1">
        <f t="array" ref="P207:R207">_xlfn.TEXTSPLIT(O207," ")</f>
        <v>Vivaan</v>
      </c>
      <c r="Q207" s="100" t="str">
        <v>Singh</v>
      </c>
      <c r="R207" s="100" t="str">
        <v>Patel</v>
      </c>
      <c r="S207" s="100" t="str">
        <f>CONCATENATE(A207,"_",P207,".pdf")</f>
        <v>PID0206_Vivaan.pdf</v>
      </c>
      <c r="T207" s="17" t="str">
        <f>IF(AND(I207&lt;5,'Billing Details'!F207&gt;10000),"High Priority","Regular Followup")</f>
        <v>High Priority</v>
      </c>
      <c r="U207" s="17" t="str">
        <f>IF(AND(T207="High Priority",'Patient Health Records'!W207="Yes",'Patient Health Records'!X207 = "Critical"),"Needs Attention",IF(AND('Patient Health Records'!X207 &lt;&gt; "Critical", 'Patient Health Records'!W207 = "Yes"),"Monitor Later",IF(AND('Patient Health Records'!X207 ="Critical", 'Patient Health Records'!W207 = "No"), "Ask for Readmission","No Action")))</f>
        <v>No Action</v>
      </c>
      <c r="V207" s="17" t="str" cm="1">
        <f t="array" ref="V207">_xlfn.IFS(AND(T207="High Priority",'Patient Health Records'!W207="Yes",'Patient Health Records'!X207 = "Critical"),"Needs Attention", AND('Patient Health Records'!X207 &lt;&gt; "Critical", 'Patient Health Records'!W207 = "Yes"),"Monitor Later", AND('Patient Health Records'!X207 ="Critical", 'Patient Health Records'!W207 = "No"), "Ask for Readmission", TRUE, "No Action")</f>
        <v>No Action</v>
      </c>
      <c r="W207" s="17"/>
      <c r="X207" s="100"/>
      <c r="Y207" s="100"/>
      <c r="Z207" s="100"/>
      <c r="AA207" s="100"/>
      <c r="AB207" s="100"/>
    </row>
    <row r="208" spans="1:28" ht="15.75" customHeight="1">
      <c r="A208" s="2" t="s">
        <v>413</v>
      </c>
      <c r="B208" s="2" t="s">
        <v>414</v>
      </c>
      <c r="C208" s="2" t="s">
        <v>25</v>
      </c>
      <c r="D208" s="26" t="s">
        <v>37</v>
      </c>
      <c r="E208" s="28">
        <f>DATEVALUE(D208)</f>
        <v>34334</v>
      </c>
      <c r="F208" s="29">
        <f t="shared" si="10"/>
        <v>1993</v>
      </c>
      <c r="G208" s="29">
        <f t="shared" si="11"/>
        <v>32</v>
      </c>
      <c r="H208" s="29" t="str" cm="1">
        <f t="array" ref="H208">_xlfn.IFS(
  AND(G208&gt;=21, G208&lt;=30), "Young Adult",
  AND(G208&gt;=31, G208&lt;=45), "Adult",
  AND(G208&gt;=46, G208&lt;=60), "Middle-aged",
  AND(G208&gt;=61, G208&lt;=75), "Senior",
  AND(G208&gt;=76, G208&lt;=87), "Elderly",
  TRUE, "Out of Range"
)</f>
        <v>Adult</v>
      </c>
      <c r="I208" s="3">
        <v>25</v>
      </c>
      <c r="J208" s="2" t="s">
        <v>55</v>
      </c>
      <c r="K208" s="2" t="s">
        <v>28</v>
      </c>
      <c r="L208" s="2" t="str">
        <f>VLOOKUP(J208,Facts!$A$2:$B$10,2,FALSE)</f>
        <v>South</v>
      </c>
      <c r="M208" s="2" t="str">
        <f>HLOOKUP(J208,Facts!$D$13:$L$14,2,FALSE)</f>
        <v>South</v>
      </c>
      <c r="N208" s="2" t="str">
        <f>_xlfn.XLOOKUP(L208,Facts!$B$2:$B$10,Facts!$A$2:$A$10,FALSE)</f>
        <v>Tamil Nadu</v>
      </c>
      <c r="O208" s="100" t="str">
        <f t="shared" si="12"/>
        <v>Riya Patel</v>
      </c>
      <c r="P208" s="100" t="str" cm="1">
        <f t="array" ref="P208:Q208">_xlfn.TEXTSPLIT(O208," ")</f>
        <v>Riya</v>
      </c>
      <c r="Q208" s="100" t="str">
        <v>Patel</v>
      </c>
      <c r="R208" s="100"/>
      <c r="S208" s="100" t="str">
        <f>CONCATENATE(A208,"_",P208,".pdf")</f>
        <v>PID0207_Riya.pdf</v>
      </c>
      <c r="T208" s="17" t="str">
        <f>IF(AND(I208&lt;5,'Billing Details'!F208&gt;10000),"High Priority","Regular Followup")</f>
        <v>Regular Followup</v>
      </c>
      <c r="U208" s="17" t="str">
        <f>IF(AND(T208="High Priority",'Patient Health Records'!W208="Yes",'Patient Health Records'!X208 = "Critical"),"Needs Attention",IF(AND('Patient Health Records'!X208 &lt;&gt; "Critical", 'Patient Health Records'!W208 = "Yes"),"Monitor Later",IF(AND('Patient Health Records'!X208 ="Critical", 'Patient Health Records'!W208 = "No"), "Ask for Readmission","No Action")))</f>
        <v>Monitor Later</v>
      </c>
      <c r="V208" s="17" t="str" cm="1">
        <f t="array" ref="V208">_xlfn.IFS(AND(T208="High Priority",'Patient Health Records'!W208="Yes",'Patient Health Records'!X208 = "Critical"),"Needs Attention", AND('Patient Health Records'!X208 &lt;&gt; "Critical", 'Patient Health Records'!W208 = "Yes"),"Monitor Later", AND('Patient Health Records'!X208 ="Critical", 'Patient Health Records'!W208 = "No"), "Ask for Readmission", TRUE, "No Action")</f>
        <v>Monitor Later</v>
      </c>
      <c r="W208" s="17"/>
      <c r="X208" s="100"/>
      <c r="Y208" s="100"/>
      <c r="Z208" s="100"/>
      <c r="AA208" s="100"/>
      <c r="AB208" s="100"/>
    </row>
    <row r="209" spans="1:28" ht="15.75" customHeight="1">
      <c r="A209" s="2" t="s">
        <v>415</v>
      </c>
      <c r="B209" s="2" t="s">
        <v>416</v>
      </c>
      <c r="C209" s="2" t="s">
        <v>42</v>
      </c>
      <c r="D209" s="26" t="s">
        <v>60</v>
      </c>
      <c r="E209" s="28">
        <f>DATEVALUE(D209)</f>
        <v>28855</v>
      </c>
      <c r="F209" s="29">
        <f t="shared" si="10"/>
        <v>1978</v>
      </c>
      <c r="G209" s="29">
        <f t="shared" si="11"/>
        <v>47</v>
      </c>
      <c r="H209" s="29" t="str" cm="1">
        <f t="array" ref="H209">_xlfn.IFS(
  AND(G209&gt;=21, G209&lt;=30), "Young Adult",
  AND(G209&gt;=31, G209&lt;=45), "Adult",
  AND(G209&gt;=46, G209&lt;=60), "Middle-aged",
  AND(G209&gt;=61, G209&lt;=75), "Senior",
  AND(G209&gt;=76, G209&lt;=87), "Elderly",
  TRUE, "Out of Range"
)</f>
        <v>Middle-aged</v>
      </c>
      <c r="I209" s="3">
        <v>9</v>
      </c>
      <c r="J209" s="2" t="s">
        <v>64</v>
      </c>
      <c r="K209" s="2" t="s">
        <v>56</v>
      </c>
      <c r="L209" s="2" t="str">
        <f>VLOOKUP(J209,Facts!$A$2:$B$10,2,FALSE)</f>
        <v>East</v>
      </c>
      <c r="M209" s="2" t="str">
        <f>HLOOKUP(J209,Facts!$D$13:$L$14,2,FALSE)</f>
        <v>East</v>
      </c>
      <c r="N209" s="2" t="str">
        <f>_xlfn.XLOOKUP(L209,Facts!$B$2:$B$10,Facts!$A$2:$A$10,FALSE)</f>
        <v>West Bengal</v>
      </c>
      <c r="O209" s="100" t="str">
        <f t="shared" si="12"/>
        <v>Aditya Raj Patel</v>
      </c>
      <c r="P209" s="100" t="str" cm="1">
        <f t="array" ref="P209:R209">_xlfn.TEXTSPLIT(O209," ")</f>
        <v>Aditya</v>
      </c>
      <c r="Q209" s="100" t="str">
        <v>Raj</v>
      </c>
      <c r="R209" s="100" t="str">
        <v>Patel</v>
      </c>
      <c r="S209" s="100" t="str">
        <f>CONCATENATE(A209,"_",P209,".pdf")</f>
        <v>PID0208_Aditya.pdf</v>
      </c>
      <c r="T209" s="17" t="str">
        <f>IF(AND(I209&lt;5,'Billing Details'!F209&gt;10000),"High Priority","Regular Followup")</f>
        <v>Regular Followup</v>
      </c>
      <c r="U209" s="17" t="str">
        <f>IF(AND(T209="High Priority",'Patient Health Records'!W209="Yes",'Patient Health Records'!X209 = "Critical"),"Needs Attention",IF(AND('Patient Health Records'!X209 &lt;&gt; "Critical", 'Patient Health Records'!W209 = "Yes"),"Monitor Later",IF(AND('Patient Health Records'!X209 ="Critical", 'Patient Health Records'!W209 = "No"), "Ask for Readmission","No Action")))</f>
        <v>No Action</v>
      </c>
      <c r="V209" s="17" t="str" cm="1">
        <f t="array" ref="V209">_xlfn.IFS(AND(T209="High Priority",'Patient Health Records'!W209="Yes",'Patient Health Records'!X209 = "Critical"),"Needs Attention", AND('Patient Health Records'!X209 &lt;&gt; "Critical", 'Patient Health Records'!W209 = "Yes"),"Monitor Later", AND('Patient Health Records'!X209 ="Critical", 'Patient Health Records'!W209 = "No"), "Ask for Readmission", TRUE, "No Action")</f>
        <v>No Action</v>
      </c>
      <c r="W209" s="17"/>
      <c r="X209" s="100"/>
      <c r="Y209" s="100"/>
      <c r="Z209" s="100"/>
      <c r="AA209" s="100"/>
      <c r="AB209" s="100"/>
    </row>
    <row r="210" spans="1:28" ht="15.75" customHeight="1">
      <c r="A210" s="2" t="s">
        <v>417</v>
      </c>
      <c r="B210" s="2" t="s">
        <v>418</v>
      </c>
      <c r="C210" s="2" t="s">
        <v>42</v>
      </c>
      <c r="D210" s="26" t="s">
        <v>60</v>
      </c>
      <c r="E210" s="28">
        <f>DATEVALUE(D210)</f>
        <v>28855</v>
      </c>
      <c r="F210" s="29">
        <f t="shared" si="10"/>
        <v>1978</v>
      </c>
      <c r="G210" s="29">
        <f t="shared" si="11"/>
        <v>47</v>
      </c>
      <c r="H210" s="29" t="str" cm="1">
        <f t="array" ref="H210">_xlfn.IFS(
  AND(G210&gt;=21, G210&lt;=30), "Young Adult",
  AND(G210&gt;=31, G210&lt;=45), "Adult",
  AND(G210&gt;=46, G210&lt;=60), "Middle-aged",
  AND(G210&gt;=61, G210&lt;=75), "Senior",
  AND(G210&gt;=76, G210&lt;=87), "Elderly",
  TRUE, "Out of Range"
)</f>
        <v>Middle-aged</v>
      </c>
      <c r="I210" s="3">
        <v>9</v>
      </c>
      <c r="J210" s="2" t="s">
        <v>64</v>
      </c>
      <c r="K210" s="2" t="s">
        <v>39</v>
      </c>
      <c r="L210" s="2" t="str">
        <f>VLOOKUP(J210,Facts!$A$2:$B$10,2,FALSE)</f>
        <v>East</v>
      </c>
      <c r="M210" s="2" t="str">
        <f>HLOOKUP(J210,Facts!$D$13:$L$14,2,FALSE)</f>
        <v>East</v>
      </c>
      <c r="N210" s="2" t="str">
        <f>_xlfn.XLOOKUP(L210,Facts!$B$2:$B$10,Facts!$A$2:$A$10,FALSE)</f>
        <v>West Bengal</v>
      </c>
      <c r="O210" s="100" t="str">
        <f t="shared" si="12"/>
        <v>Aarav Dev Reddy</v>
      </c>
      <c r="P210" s="100" t="str" cm="1">
        <f t="array" ref="P210:R210">_xlfn.TEXTSPLIT(O210," ")</f>
        <v>Aarav</v>
      </c>
      <c r="Q210" s="100" t="str">
        <v>Dev</v>
      </c>
      <c r="R210" s="100" t="str">
        <v>Reddy</v>
      </c>
      <c r="S210" s="100" t="str">
        <f>CONCATENATE(A210,"_",P210,".pdf")</f>
        <v>PID0209_Aarav.pdf</v>
      </c>
      <c r="T210" s="17" t="str">
        <f>IF(AND(I210&lt;5,'Billing Details'!F210&gt;10000),"High Priority","Regular Followup")</f>
        <v>Regular Followup</v>
      </c>
      <c r="U210" s="17" t="str">
        <f>IF(AND(T210="High Priority",'Patient Health Records'!W210="Yes",'Patient Health Records'!X210 = "Critical"),"Needs Attention",IF(AND('Patient Health Records'!X210 &lt;&gt; "Critical", 'Patient Health Records'!W210 = "Yes"),"Monitor Later",IF(AND('Patient Health Records'!X210 ="Critical", 'Patient Health Records'!W210 = "No"), "Ask for Readmission","No Action")))</f>
        <v>No Action</v>
      </c>
      <c r="V210" s="17" t="str" cm="1">
        <f t="array" ref="V210">_xlfn.IFS(AND(T210="High Priority",'Patient Health Records'!W210="Yes",'Patient Health Records'!X210 = "Critical"),"Needs Attention", AND('Patient Health Records'!X210 &lt;&gt; "Critical", 'Patient Health Records'!W210 = "Yes"),"Monitor Later", AND('Patient Health Records'!X210 ="Critical", 'Patient Health Records'!W210 = "No"), "Ask for Readmission", TRUE, "No Action")</f>
        <v>No Action</v>
      </c>
      <c r="W210" s="17"/>
      <c r="X210" s="100"/>
      <c r="Y210" s="100"/>
      <c r="Z210" s="100"/>
      <c r="AA210" s="100"/>
      <c r="AB210" s="100"/>
    </row>
    <row r="211" spans="1:28" ht="15.75" customHeight="1">
      <c r="A211" s="2" t="s">
        <v>419</v>
      </c>
      <c r="B211" s="2" t="s">
        <v>420</v>
      </c>
      <c r="C211" s="2" t="s">
        <v>42</v>
      </c>
      <c r="D211" s="26" t="s">
        <v>68</v>
      </c>
      <c r="E211" s="28">
        <f>DATEVALUE(D211)</f>
        <v>23377</v>
      </c>
      <c r="F211" s="29">
        <f t="shared" si="10"/>
        <v>1964</v>
      </c>
      <c r="G211" s="29">
        <f t="shared" si="11"/>
        <v>61</v>
      </c>
      <c r="H211" s="29" t="str" cm="1">
        <f t="array" ref="H211">_xlfn.IFS(
  AND(G211&gt;=21, G211&lt;=30), "Young Adult",
  AND(G211&gt;=31, G211&lt;=45), "Adult",
  AND(G211&gt;=46, G211&lt;=60), "Middle-aged",
  AND(G211&gt;=61, G211&lt;=75), "Senior",
  AND(G211&gt;=76, G211&lt;=87), "Elderly",
  TRUE, "Out of Range"
)</f>
        <v>Senior</v>
      </c>
      <c r="I211" s="3">
        <v>250</v>
      </c>
      <c r="J211" s="2" t="s">
        <v>38</v>
      </c>
      <c r="K211" s="2" t="s">
        <v>28</v>
      </c>
      <c r="L211" s="2" t="str">
        <f>VLOOKUP(J211,Facts!$A$2:$B$10,2,FALSE)</f>
        <v>North</v>
      </c>
      <c r="M211" s="2" t="str">
        <f>HLOOKUP(J211,Facts!$D$13:$L$14,2,FALSE)</f>
        <v>North</v>
      </c>
      <c r="N211" s="2" t="str">
        <f>_xlfn.XLOOKUP(L211,Facts!$B$2:$B$10,Facts!$A$2:$A$10,FALSE)</f>
        <v>Punjab</v>
      </c>
      <c r="O211" s="100" t="str">
        <f t="shared" si="12"/>
        <v>Aarav Priya Mehta</v>
      </c>
      <c r="P211" s="100" t="str" cm="1">
        <f t="array" ref="P211:R211">_xlfn.TEXTSPLIT(O211," ")</f>
        <v>Aarav</v>
      </c>
      <c r="Q211" s="100" t="str">
        <v>Priya</v>
      </c>
      <c r="R211" s="100" t="str">
        <v>Mehta</v>
      </c>
      <c r="S211" s="100" t="str">
        <f>CONCATENATE(A211,"_",P211,".pdf")</f>
        <v>PID0210_Aarav.pdf</v>
      </c>
      <c r="T211" s="17" t="str">
        <f>IF(AND(I211&lt;5,'Billing Details'!F211&gt;10000),"High Priority","Regular Followup")</f>
        <v>Regular Followup</v>
      </c>
      <c r="U211" s="17" t="str">
        <f>IF(AND(T211="High Priority",'Patient Health Records'!W211="Yes",'Patient Health Records'!X211 = "Critical"),"Needs Attention",IF(AND('Patient Health Records'!X211 &lt;&gt; "Critical", 'Patient Health Records'!W211 = "Yes"),"Monitor Later",IF(AND('Patient Health Records'!X211 ="Critical", 'Patient Health Records'!W211 = "No"), "Ask for Readmission","No Action")))</f>
        <v>No Action</v>
      </c>
      <c r="V211" s="17" t="str" cm="1">
        <f t="array" ref="V211">_xlfn.IFS(AND(T211="High Priority",'Patient Health Records'!W211="Yes",'Patient Health Records'!X211 = "Critical"),"Needs Attention", AND('Patient Health Records'!X211 &lt;&gt; "Critical", 'Patient Health Records'!W211 = "Yes"),"Monitor Later", AND('Patient Health Records'!X211 ="Critical", 'Patient Health Records'!W211 = "No"), "Ask for Readmission", TRUE, "No Action")</f>
        <v>No Action</v>
      </c>
      <c r="W211" s="17"/>
      <c r="X211" s="100"/>
      <c r="Y211" s="100"/>
      <c r="Z211" s="100"/>
      <c r="AA211" s="100"/>
      <c r="AB211" s="100"/>
    </row>
    <row r="212" spans="1:28" ht="15.75" customHeight="1">
      <c r="A212" s="2" t="s">
        <v>421</v>
      </c>
      <c r="B212" s="2" t="s">
        <v>422</v>
      </c>
      <c r="C212" s="2" t="s">
        <v>42</v>
      </c>
      <c r="D212" s="26" t="s">
        <v>91</v>
      </c>
      <c r="E212" s="28">
        <f>DATEVALUE(D212)</f>
        <v>25203</v>
      </c>
      <c r="F212" s="29">
        <f t="shared" si="10"/>
        <v>1968</v>
      </c>
      <c r="G212" s="29">
        <f t="shared" si="11"/>
        <v>57</v>
      </c>
      <c r="H212" s="29" t="str" cm="1">
        <f t="array" ref="H212">_xlfn.IFS(
  AND(G212&gt;=21, G212&lt;=30), "Young Adult",
  AND(G212&gt;=31, G212&lt;=45), "Adult",
  AND(G212&gt;=46, G212&lt;=60), "Middle-aged",
  AND(G212&gt;=61, G212&lt;=75), "Senior",
  AND(G212&gt;=76, G212&lt;=87), "Elderly",
  TRUE, "Out of Range"
)</f>
        <v>Middle-aged</v>
      </c>
      <c r="I212" s="3">
        <v>40</v>
      </c>
      <c r="J212" s="2" t="s">
        <v>64</v>
      </c>
      <c r="K212" s="2" t="s">
        <v>56</v>
      </c>
      <c r="L212" s="2" t="str">
        <f>VLOOKUP(J212,Facts!$A$2:$B$10,2,FALSE)</f>
        <v>East</v>
      </c>
      <c r="M212" s="2" t="str">
        <f>HLOOKUP(J212,Facts!$D$13:$L$14,2,FALSE)</f>
        <v>East</v>
      </c>
      <c r="N212" s="2" t="str">
        <f>_xlfn.XLOOKUP(L212,Facts!$B$2:$B$10,Facts!$A$2:$A$10,FALSE)</f>
        <v>West Bengal</v>
      </c>
      <c r="O212" s="100" t="str">
        <f t="shared" si="12"/>
        <v>Sai Gupta</v>
      </c>
      <c r="P212" s="100" t="str" cm="1">
        <f t="array" ref="P212:Q212">_xlfn.TEXTSPLIT(O212," ")</f>
        <v>Sai</v>
      </c>
      <c r="Q212" s="100" t="str">
        <v>Gupta</v>
      </c>
      <c r="R212" s="100"/>
      <c r="S212" s="100" t="str">
        <f>CONCATENATE(A212,"_",P212,".pdf")</f>
        <v>PID0211_Sai.pdf</v>
      </c>
      <c r="T212" s="17" t="str">
        <f>IF(AND(I212&lt;5,'Billing Details'!F212&gt;10000),"High Priority","Regular Followup")</f>
        <v>Regular Followup</v>
      </c>
      <c r="U212" s="17" t="str">
        <f>IF(AND(T212="High Priority",'Patient Health Records'!W212="Yes",'Patient Health Records'!X212 = "Critical"),"Needs Attention",IF(AND('Patient Health Records'!X212 &lt;&gt; "Critical", 'Patient Health Records'!W212 = "Yes"),"Monitor Later",IF(AND('Patient Health Records'!X212 ="Critical", 'Patient Health Records'!W212 = "No"), "Ask for Readmission","No Action")))</f>
        <v>No Action</v>
      </c>
      <c r="V212" s="17" t="str" cm="1">
        <f t="array" ref="V212">_xlfn.IFS(AND(T212="High Priority",'Patient Health Records'!W212="Yes",'Patient Health Records'!X212 = "Critical"),"Needs Attention", AND('Patient Health Records'!X212 &lt;&gt; "Critical", 'Patient Health Records'!W212 = "Yes"),"Monitor Later", AND('Patient Health Records'!X212 ="Critical", 'Patient Health Records'!W212 = "No"), "Ask for Readmission", TRUE, "No Action")</f>
        <v>No Action</v>
      </c>
      <c r="W212" s="17"/>
      <c r="X212" s="100"/>
      <c r="Y212" s="100"/>
      <c r="Z212" s="100"/>
      <c r="AA212" s="100"/>
      <c r="AB212" s="100"/>
    </row>
    <row r="213" spans="1:28" ht="15.75" customHeight="1">
      <c r="A213" s="2" t="s">
        <v>423</v>
      </c>
      <c r="B213" s="2" t="s">
        <v>206</v>
      </c>
      <c r="C213" s="2" t="s">
        <v>25</v>
      </c>
      <c r="D213" s="26" t="s">
        <v>60</v>
      </c>
      <c r="E213" s="28">
        <f>DATEVALUE(D213)</f>
        <v>28855</v>
      </c>
      <c r="F213" s="29">
        <f t="shared" si="10"/>
        <v>1978</v>
      </c>
      <c r="G213" s="29">
        <f t="shared" si="11"/>
        <v>47</v>
      </c>
      <c r="H213" s="29" t="str" cm="1">
        <f t="array" ref="H213">_xlfn.IFS(
  AND(G213&gt;=21, G213&lt;=30), "Young Adult",
  AND(G213&gt;=31, G213&lt;=45), "Adult",
  AND(G213&gt;=46, G213&lt;=60), "Middle-aged",
  AND(G213&gt;=61, G213&lt;=75), "Senior",
  AND(G213&gt;=76, G213&lt;=87), "Elderly",
  TRUE, "Out of Range"
)</f>
        <v>Middle-aged</v>
      </c>
      <c r="I213" s="3">
        <v>15</v>
      </c>
      <c r="J213" s="2" t="s">
        <v>55</v>
      </c>
      <c r="K213" s="2" t="s">
        <v>34</v>
      </c>
      <c r="L213" s="2" t="str">
        <f>VLOOKUP(J213,Facts!$A$2:$B$10,2,FALSE)</f>
        <v>South</v>
      </c>
      <c r="M213" s="2" t="str">
        <f>HLOOKUP(J213,Facts!$D$13:$L$14,2,FALSE)</f>
        <v>South</v>
      </c>
      <c r="N213" s="2" t="str">
        <f>_xlfn.XLOOKUP(L213,Facts!$B$2:$B$10,Facts!$A$2:$A$10,FALSE)</f>
        <v>Tamil Nadu</v>
      </c>
      <c r="O213" s="100" t="str">
        <f t="shared" si="12"/>
        <v>Shreya Mehta</v>
      </c>
      <c r="P213" s="100" t="str" cm="1">
        <f t="array" ref="P213:Q213">_xlfn.TEXTSPLIT(O213," ")</f>
        <v>Shreya</v>
      </c>
      <c r="Q213" s="100" t="str">
        <v>Mehta</v>
      </c>
      <c r="R213" s="100"/>
      <c r="S213" s="100" t="str">
        <f>CONCATENATE(A213,"_",P213,".pdf")</f>
        <v>PID0212_Shreya.pdf</v>
      </c>
      <c r="T213" s="17" t="str">
        <f>IF(AND(I213&lt;5,'Billing Details'!F213&gt;10000),"High Priority","Regular Followup")</f>
        <v>Regular Followup</v>
      </c>
      <c r="U213" s="17" t="str">
        <f>IF(AND(T213="High Priority",'Patient Health Records'!W213="Yes",'Patient Health Records'!X213 = "Critical"),"Needs Attention",IF(AND('Patient Health Records'!X213 &lt;&gt; "Critical", 'Patient Health Records'!W213 = "Yes"),"Monitor Later",IF(AND('Patient Health Records'!X213 ="Critical", 'Patient Health Records'!W213 = "No"), "Ask for Readmission","No Action")))</f>
        <v>Ask for Readmission</v>
      </c>
      <c r="V213" s="17" t="str" cm="1">
        <f t="array" ref="V213">_xlfn.IFS(AND(T213="High Priority",'Patient Health Records'!W213="Yes",'Patient Health Records'!X213 = "Critical"),"Needs Attention", AND('Patient Health Records'!X213 &lt;&gt; "Critical", 'Patient Health Records'!W213 = "Yes"),"Monitor Later", AND('Patient Health Records'!X213 ="Critical", 'Patient Health Records'!W213 = "No"), "Ask for Readmission", TRUE, "No Action")</f>
        <v>Ask for Readmission</v>
      </c>
      <c r="W213" s="17"/>
      <c r="X213" s="100"/>
      <c r="Y213" s="100"/>
      <c r="Z213" s="100"/>
      <c r="AA213" s="100"/>
      <c r="AB213" s="100"/>
    </row>
    <row r="214" spans="1:28" ht="15.75" customHeight="1">
      <c r="A214" s="2" t="s">
        <v>424</v>
      </c>
      <c r="B214" s="2" t="s">
        <v>425</v>
      </c>
      <c r="C214" s="2" t="s">
        <v>25</v>
      </c>
      <c r="D214" s="26" t="s">
        <v>75</v>
      </c>
      <c r="E214" s="28">
        <f>DATEVALUE(D214)</f>
        <v>29951</v>
      </c>
      <c r="F214" s="29">
        <f t="shared" si="10"/>
        <v>1981</v>
      </c>
      <c r="G214" s="29">
        <f t="shared" si="11"/>
        <v>44</v>
      </c>
      <c r="H214" s="29" t="str" cm="1">
        <f t="array" ref="H214">_xlfn.IFS(
  AND(G214&gt;=21, G214&lt;=30), "Young Adult",
  AND(G214&gt;=31, G214&lt;=45), "Adult",
  AND(G214&gt;=46, G214&lt;=60), "Middle-aged",
  AND(G214&gt;=61, G214&lt;=75), "Senior",
  AND(G214&gt;=76, G214&lt;=87), "Elderly",
  TRUE, "Out of Range"
)</f>
        <v>Adult</v>
      </c>
      <c r="I214" s="3">
        <v>5</v>
      </c>
      <c r="J214" s="2" t="s">
        <v>64</v>
      </c>
      <c r="K214" s="2" t="s">
        <v>56</v>
      </c>
      <c r="L214" s="2" t="str">
        <f>VLOOKUP(J214,Facts!$A$2:$B$10,2,FALSE)</f>
        <v>East</v>
      </c>
      <c r="M214" s="2" t="str">
        <f>HLOOKUP(J214,Facts!$D$13:$L$14,2,FALSE)</f>
        <v>East</v>
      </c>
      <c r="N214" s="2" t="str">
        <f>_xlfn.XLOOKUP(L214,Facts!$B$2:$B$10,Facts!$A$2:$A$10,FALSE)</f>
        <v>West Bengal</v>
      </c>
      <c r="O214" s="100" t="str">
        <f t="shared" si="12"/>
        <v>Aanya Gupta</v>
      </c>
      <c r="P214" s="100" t="str" cm="1">
        <f t="array" ref="P214:Q214">_xlfn.TEXTSPLIT(O214," ")</f>
        <v>Aanya</v>
      </c>
      <c r="Q214" s="100" t="str">
        <v>Gupta</v>
      </c>
      <c r="R214" s="100"/>
      <c r="S214" s="100" t="str">
        <f>CONCATENATE(A214,"_",P214,".pdf")</f>
        <v>PID0213_Aanya.pdf</v>
      </c>
      <c r="T214" s="17" t="str">
        <f>IF(AND(I214&lt;5,'Billing Details'!F214&gt;10000),"High Priority","Regular Followup")</f>
        <v>Regular Followup</v>
      </c>
      <c r="U214" s="17" t="str">
        <f>IF(AND(T214="High Priority",'Patient Health Records'!W214="Yes",'Patient Health Records'!X214 = "Critical"),"Needs Attention",IF(AND('Patient Health Records'!X214 &lt;&gt; "Critical", 'Patient Health Records'!W214 = "Yes"),"Monitor Later",IF(AND('Patient Health Records'!X214 ="Critical", 'Patient Health Records'!W214 = "No"), "Ask for Readmission","No Action")))</f>
        <v>Monitor Later</v>
      </c>
      <c r="V214" s="17" t="str" cm="1">
        <f t="array" ref="V214">_xlfn.IFS(AND(T214="High Priority",'Patient Health Records'!W214="Yes",'Patient Health Records'!X214 = "Critical"),"Needs Attention", AND('Patient Health Records'!X214 &lt;&gt; "Critical", 'Patient Health Records'!W214 = "Yes"),"Monitor Later", AND('Patient Health Records'!X214 ="Critical", 'Patient Health Records'!W214 = "No"), "Ask for Readmission", TRUE, "No Action")</f>
        <v>Monitor Later</v>
      </c>
      <c r="W214" s="17"/>
      <c r="X214" s="100"/>
      <c r="Y214" s="100"/>
      <c r="Z214" s="100"/>
      <c r="AA214" s="100"/>
      <c r="AB214" s="100"/>
    </row>
    <row r="215" spans="1:28" ht="15.75" customHeight="1">
      <c r="A215" s="2" t="s">
        <v>426</v>
      </c>
      <c r="B215" s="2" t="s">
        <v>174</v>
      </c>
      <c r="C215" s="2" t="s">
        <v>42</v>
      </c>
      <c r="D215" s="26" t="s">
        <v>60</v>
      </c>
      <c r="E215" s="28">
        <f>DATEVALUE(D215)</f>
        <v>28855</v>
      </c>
      <c r="F215" s="29">
        <f t="shared" si="10"/>
        <v>1978</v>
      </c>
      <c r="G215" s="29">
        <f t="shared" si="11"/>
        <v>47</v>
      </c>
      <c r="H215" s="29" t="str" cm="1">
        <f t="array" ref="H215">_xlfn.IFS(
  AND(G215&gt;=21, G215&lt;=30), "Young Adult",
  AND(G215&gt;=31, G215&lt;=45), "Adult",
  AND(G215&gt;=46, G215&lt;=60), "Middle-aged",
  AND(G215&gt;=61, G215&lt;=75), "Senior",
  AND(G215&gt;=76, G215&lt;=87), "Elderly",
  TRUE, "Out of Range"
)</f>
        <v>Middle-aged</v>
      </c>
      <c r="I215" s="3">
        <v>70</v>
      </c>
      <c r="J215" s="2" t="s">
        <v>64</v>
      </c>
      <c r="K215" s="2" t="s">
        <v>39</v>
      </c>
      <c r="L215" s="2" t="str">
        <f>VLOOKUP(J215,Facts!$A$2:$B$10,2,FALSE)</f>
        <v>East</v>
      </c>
      <c r="M215" s="2" t="str">
        <f>HLOOKUP(J215,Facts!$D$13:$L$14,2,FALSE)</f>
        <v>East</v>
      </c>
      <c r="N215" s="2" t="str">
        <f>_xlfn.XLOOKUP(L215,Facts!$B$2:$B$10,Facts!$A$2:$A$10,FALSE)</f>
        <v>West Bengal</v>
      </c>
      <c r="O215" s="100" t="str">
        <f t="shared" si="12"/>
        <v>Vivaan Reddy</v>
      </c>
      <c r="P215" s="100" t="str" cm="1">
        <f t="array" ref="P215:Q215">_xlfn.TEXTSPLIT(O215," ")</f>
        <v>Vivaan</v>
      </c>
      <c r="Q215" s="100" t="str">
        <v>Reddy</v>
      </c>
      <c r="R215" s="100"/>
      <c r="S215" s="100" t="str">
        <f>CONCATENATE(A215,"_",P215,".pdf")</f>
        <v>PID0214_Vivaan.pdf</v>
      </c>
      <c r="T215" s="17" t="str">
        <f>IF(AND(I215&lt;5,'Billing Details'!F215&gt;10000),"High Priority","Regular Followup")</f>
        <v>Regular Followup</v>
      </c>
      <c r="U215" s="17" t="str">
        <f>IF(AND(T215="High Priority",'Patient Health Records'!W215="Yes",'Patient Health Records'!X215 = "Critical"),"Needs Attention",IF(AND('Patient Health Records'!X215 &lt;&gt; "Critical", 'Patient Health Records'!W215 = "Yes"),"Monitor Later",IF(AND('Patient Health Records'!X215 ="Critical", 'Patient Health Records'!W215 = "No"), "Ask for Readmission","No Action")))</f>
        <v>No Action</v>
      </c>
      <c r="V215" s="17" t="str" cm="1">
        <f t="array" ref="V215">_xlfn.IFS(AND(T215="High Priority",'Patient Health Records'!W215="Yes",'Patient Health Records'!X215 = "Critical"),"Needs Attention", AND('Patient Health Records'!X215 &lt;&gt; "Critical", 'Patient Health Records'!W215 = "Yes"),"Monitor Later", AND('Patient Health Records'!X215 ="Critical", 'Patient Health Records'!W215 = "No"), "Ask for Readmission", TRUE, "No Action")</f>
        <v>No Action</v>
      </c>
      <c r="W215" s="17"/>
      <c r="X215" s="100"/>
      <c r="Y215" s="100"/>
      <c r="Z215" s="100"/>
      <c r="AA215" s="100"/>
      <c r="AB215" s="100"/>
    </row>
    <row r="216" spans="1:28" ht="15.75" customHeight="1">
      <c r="A216" s="2" t="s">
        <v>427</v>
      </c>
      <c r="B216" s="2" t="s">
        <v>70</v>
      </c>
      <c r="C216" s="2" t="s">
        <v>42</v>
      </c>
      <c r="D216" s="26" t="s">
        <v>60</v>
      </c>
      <c r="E216" s="28">
        <f>DATEVALUE(D216)</f>
        <v>28855</v>
      </c>
      <c r="F216" s="29">
        <f t="shared" si="10"/>
        <v>1978</v>
      </c>
      <c r="G216" s="29">
        <f t="shared" si="11"/>
        <v>47</v>
      </c>
      <c r="H216" s="29" t="str" cm="1">
        <f t="array" ref="H216">_xlfn.IFS(
  AND(G216&gt;=21, G216&lt;=30), "Young Adult",
  AND(G216&gt;=31, G216&lt;=45), "Adult",
  AND(G216&gt;=46, G216&lt;=60), "Middle-aged",
  AND(G216&gt;=61, G216&lt;=75), "Senior",
  AND(G216&gt;=76, G216&lt;=87), "Elderly",
  TRUE, "Out of Range"
)</f>
        <v>Middle-aged</v>
      </c>
      <c r="I216" s="3">
        <v>2</v>
      </c>
      <c r="J216" s="2" t="s">
        <v>47</v>
      </c>
      <c r="K216" s="2" t="s">
        <v>39</v>
      </c>
      <c r="L216" s="2" t="str">
        <f>VLOOKUP(J216,Facts!$A$2:$B$10,2,FALSE)</f>
        <v>North</v>
      </c>
      <c r="M216" s="2" t="str">
        <f>HLOOKUP(J216,Facts!$D$13:$L$14,2,FALSE)</f>
        <v>North</v>
      </c>
      <c r="N216" s="2" t="str">
        <f>_xlfn.XLOOKUP(L216,Facts!$B$2:$B$10,Facts!$A$2:$A$10,FALSE)</f>
        <v>Punjab</v>
      </c>
      <c r="O216" s="100" t="str">
        <f t="shared" si="12"/>
        <v>Aditya Sharma</v>
      </c>
      <c r="P216" s="100" t="str" cm="1">
        <f t="array" ref="P216:Q216">_xlfn.TEXTSPLIT(O216," ")</f>
        <v>Aditya</v>
      </c>
      <c r="Q216" s="100" t="str">
        <v>Sharma</v>
      </c>
      <c r="R216" s="100"/>
      <c r="S216" s="100" t="str">
        <f>CONCATENATE(A216,"_",P216,".pdf")</f>
        <v>PID0215_Aditya.pdf</v>
      </c>
      <c r="T216" s="17" t="str">
        <f>IF(AND(I216&lt;5,'Billing Details'!F216&gt;10000),"High Priority","Regular Followup")</f>
        <v>High Priority</v>
      </c>
      <c r="U216" s="17" t="str">
        <f>IF(AND(T216="High Priority",'Patient Health Records'!W216="Yes",'Patient Health Records'!X216 = "Critical"),"Needs Attention",IF(AND('Patient Health Records'!X216 &lt;&gt; "Critical", 'Patient Health Records'!W216 = "Yes"),"Monitor Later",IF(AND('Patient Health Records'!X216 ="Critical", 'Patient Health Records'!W216 = "No"), "Ask for Readmission","No Action")))</f>
        <v>Ask for Readmission</v>
      </c>
      <c r="V216" s="17" t="str" cm="1">
        <f t="array" ref="V216">_xlfn.IFS(AND(T216="High Priority",'Patient Health Records'!W216="Yes",'Patient Health Records'!X216 = "Critical"),"Needs Attention", AND('Patient Health Records'!X216 &lt;&gt; "Critical", 'Patient Health Records'!W216 = "Yes"),"Monitor Later", AND('Patient Health Records'!X216 ="Critical", 'Patient Health Records'!W216 = "No"), "Ask for Readmission", TRUE, "No Action")</f>
        <v>Ask for Readmission</v>
      </c>
      <c r="W216" s="17"/>
      <c r="X216" s="100"/>
      <c r="Y216" s="100"/>
      <c r="Z216" s="100"/>
      <c r="AA216" s="100"/>
      <c r="AB216" s="100"/>
    </row>
    <row r="217" spans="1:28" ht="15.75" customHeight="1">
      <c r="A217" s="2" t="s">
        <v>428</v>
      </c>
      <c r="B217" s="2" t="s">
        <v>263</v>
      </c>
      <c r="C217" s="2" t="s">
        <v>25</v>
      </c>
      <c r="D217" s="26" t="s">
        <v>82</v>
      </c>
      <c r="E217" s="28">
        <f>DATEVALUE(D217)</f>
        <v>30682</v>
      </c>
      <c r="F217" s="29">
        <f t="shared" si="10"/>
        <v>1984</v>
      </c>
      <c r="G217" s="29">
        <f t="shared" si="11"/>
        <v>41</v>
      </c>
      <c r="H217" s="29" t="str" cm="1">
        <f t="array" ref="H217">_xlfn.IFS(
  AND(G217&gt;=21, G217&lt;=30), "Young Adult",
  AND(G217&gt;=31, G217&lt;=45), "Adult",
  AND(G217&gt;=46, G217&lt;=60), "Middle-aged",
  AND(G217&gt;=61, G217&lt;=75), "Senior",
  AND(G217&gt;=76, G217&lt;=87), "Elderly",
  TRUE, "Out of Range"
)</f>
        <v>Adult</v>
      </c>
      <c r="I217" s="3">
        <v>12</v>
      </c>
      <c r="J217" s="2" t="s">
        <v>43</v>
      </c>
      <c r="K217" s="2" t="s">
        <v>56</v>
      </c>
      <c r="L217" s="2" t="str">
        <f>VLOOKUP(J217,Facts!$A$2:$B$10,2,FALSE)</f>
        <v>South</v>
      </c>
      <c r="M217" s="2" t="str">
        <f>HLOOKUP(J217,Facts!$D$13:$L$14,2,FALSE)</f>
        <v>South</v>
      </c>
      <c r="N217" s="2" t="str">
        <f>_xlfn.XLOOKUP(L217,Facts!$B$2:$B$10,Facts!$A$2:$A$10,FALSE)</f>
        <v>Tamil Nadu</v>
      </c>
      <c r="O217" s="100" t="str">
        <f t="shared" si="12"/>
        <v>Isha Singh Mehta</v>
      </c>
      <c r="P217" s="100" t="str" cm="1">
        <f t="array" ref="P217:R217">_xlfn.TEXTSPLIT(O217," ")</f>
        <v>Isha</v>
      </c>
      <c r="Q217" s="100" t="str">
        <v>Singh</v>
      </c>
      <c r="R217" s="100" t="str">
        <v>Mehta</v>
      </c>
      <c r="S217" s="100" t="str">
        <f>CONCATENATE(A217,"_",P217,".pdf")</f>
        <v>PID0216_Isha.pdf</v>
      </c>
      <c r="T217" s="17" t="str">
        <f>IF(AND(I217&lt;5,'Billing Details'!F217&gt;10000),"High Priority","Regular Followup")</f>
        <v>Regular Followup</v>
      </c>
      <c r="U217" s="17" t="str">
        <f>IF(AND(T217="High Priority",'Patient Health Records'!W217="Yes",'Patient Health Records'!X217 = "Critical"),"Needs Attention",IF(AND('Patient Health Records'!X217 &lt;&gt; "Critical", 'Patient Health Records'!W217 = "Yes"),"Monitor Later",IF(AND('Patient Health Records'!X217 ="Critical", 'Patient Health Records'!W217 = "No"), "Ask for Readmission","No Action")))</f>
        <v>Ask for Readmission</v>
      </c>
      <c r="V217" s="17" t="str" cm="1">
        <f t="array" ref="V217">_xlfn.IFS(AND(T217="High Priority",'Patient Health Records'!W217="Yes",'Patient Health Records'!X217 = "Critical"),"Needs Attention", AND('Patient Health Records'!X217 &lt;&gt; "Critical", 'Patient Health Records'!W217 = "Yes"),"Monitor Later", AND('Patient Health Records'!X217 ="Critical", 'Patient Health Records'!W217 = "No"), "Ask for Readmission", TRUE, "No Action")</f>
        <v>Ask for Readmission</v>
      </c>
      <c r="W217" s="17"/>
      <c r="X217" s="100"/>
      <c r="Y217" s="100"/>
      <c r="Z217" s="100"/>
      <c r="AA217" s="100"/>
      <c r="AB217" s="100"/>
    </row>
    <row r="218" spans="1:28" ht="15.75" customHeight="1">
      <c r="A218" s="2" t="s">
        <v>429</v>
      </c>
      <c r="B218" s="2" t="s">
        <v>250</v>
      </c>
      <c r="C218" s="2" t="s">
        <v>25</v>
      </c>
      <c r="D218" s="26" t="s">
        <v>37</v>
      </c>
      <c r="E218" s="28">
        <f>DATEVALUE(D218)</f>
        <v>34334</v>
      </c>
      <c r="F218" s="29">
        <f t="shared" si="10"/>
        <v>1993</v>
      </c>
      <c r="G218" s="29">
        <f t="shared" si="11"/>
        <v>32</v>
      </c>
      <c r="H218" s="29" t="str" cm="1">
        <f t="array" ref="H218">_xlfn.IFS(
  AND(G218&gt;=21, G218&lt;=30), "Young Adult",
  AND(G218&gt;=31, G218&lt;=45), "Adult",
  AND(G218&gt;=46, G218&lt;=60), "Middle-aged",
  AND(G218&gt;=61, G218&lt;=75), "Senior",
  AND(G218&gt;=76, G218&lt;=87), "Elderly",
  TRUE, "Out of Range"
)</f>
        <v>Adult</v>
      </c>
      <c r="I218" s="3">
        <v>12</v>
      </c>
      <c r="J218" s="2" t="s">
        <v>38</v>
      </c>
      <c r="K218" s="2" t="s">
        <v>56</v>
      </c>
      <c r="L218" s="2" t="str">
        <f>VLOOKUP(J218,Facts!$A$2:$B$10,2,FALSE)</f>
        <v>North</v>
      </c>
      <c r="M218" s="2" t="str">
        <f>HLOOKUP(J218,Facts!$D$13:$L$14,2,FALSE)</f>
        <v>North</v>
      </c>
      <c r="N218" s="2" t="str">
        <f>_xlfn.XLOOKUP(L218,Facts!$B$2:$B$10,Facts!$A$2:$A$10,FALSE)</f>
        <v>Punjab</v>
      </c>
      <c r="O218" s="100" t="str">
        <f t="shared" si="12"/>
        <v>Diya Patel</v>
      </c>
      <c r="P218" s="100" t="str" cm="1">
        <f t="array" ref="P218:Q218">_xlfn.TEXTSPLIT(O218," ")</f>
        <v>Diya</v>
      </c>
      <c r="Q218" s="100" t="str">
        <v>Patel</v>
      </c>
      <c r="R218" s="100"/>
      <c r="S218" s="100" t="str">
        <f>CONCATENATE(A218,"_",P218,".pdf")</f>
        <v>PID0217_Diya.pdf</v>
      </c>
      <c r="T218" s="17" t="str">
        <f>IF(AND(I218&lt;5,'Billing Details'!F218&gt;10000),"High Priority","Regular Followup")</f>
        <v>Regular Followup</v>
      </c>
      <c r="U218" s="17" t="str">
        <f>IF(AND(T218="High Priority",'Patient Health Records'!W218="Yes",'Patient Health Records'!X218 = "Critical"),"Needs Attention",IF(AND('Patient Health Records'!X218 &lt;&gt; "Critical", 'Patient Health Records'!W218 = "Yes"),"Monitor Later",IF(AND('Patient Health Records'!X218 ="Critical", 'Patient Health Records'!W218 = "No"), "Ask for Readmission","No Action")))</f>
        <v>Monitor Later</v>
      </c>
      <c r="V218" s="17" t="str" cm="1">
        <f t="array" ref="V218">_xlfn.IFS(AND(T218="High Priority",'Patient Health Records'!W218="Yes",'Patient Health Records'!X218 = "Critical"),"Needs Attention", AND('Patient Health Records'!X218 &lt;&gt; "Critical", 'Patient Health Records'!W218 = "Yes"),"Monitor Later", AND('Patient Health Records'!X218 ="Critical", 'Patient Health Records'!W218 = "No"), "Ask for Readmission", TRUE, "No Action")</f>
        <v>Monitor Later</v>
      </c>
      <c r="W218" s="17"/>
      <c r="X218" s="100"/>
      <c r="Y218" s="100"/>
      <c r="Z218" s="100"/>
      <c r="AA218" s="100"/>
      <c r="AB218" s="100"/>
    </row>
    <row r="219" spans="1:28" ht="15.75" customHeight="1">
      <c r="A219" s="2" t="s">
        <v>430</v>
      </c>
      <c r="B219" s="2" t="s">
        <v>431</v>
      </c>
      <c r="C219" s="2" t="s">
        <v>42</v>
      </c>
      <c r="D219" s="26" t="s">
        <v>46</v>
      </c>
      <c r="E219" s="28">
        <f>DATEVALUE(D219)</f>
        <v>32508</v>
      </c>
      <c r="F219" s="29">
        <f t="shared" si="10"/>
        <v>1988</v>
      </c>
      <c r="G219" s="29">
        <f t="shared" si="11"/>
        <v>37</v>
      </c>
      <c r="H219" s="29" t="str" cm="1">
        <f t="array" ref="H219">_xlfn.IFS(
  AND(G219&gt;=21, G219&lt;=30), "Young Adult",
  AND(G219&gt;=31, G219&lt;=45), "Adult",
  AND(G219&gt;=46, G219&lt;=60), "Middle-aged",
  AND(G219&gt;=61, G219&lt;=75), "Senior",
  AND(G219&gt;=76, G219&lt;=87), "Elderly",
  TRUE, "Out of Range"
)</f>
        <v>Adult</v>
      </c>
      <c r="I219" s="3">
        <v>7</v>
      </c>
      <c r="J219" s="2" t="s">
        <v>43</v>
      </c>
      <c r="K219" s="2" t="s">
        <v>28</v>
      </c>
      <c r="L219" s="2" t="str">
        <f>VLOOKUP(J219,Facts!$A$2:$B$10,2,FALSE)</f>
        <v>South</v>
      </c>
      <c r="M219" s="2" t="str">
        <f>HLOOKUP(J219,Facts!$D$13:$L$14,2,FALSE)</f>
        <v>South</v>
      </c>
      <c r="N219" s="2" t="str">
        <f>_xlfn.XLOOKUP(L219,Facts!$B$2:$B$10,Facts!$A$2:$A$10,FALSE)</f>
        <v>Tamil Nadu</v>
      </c>
      <c r="O219" s="100" t="str">
        <f t="shared" si="12"/>
        <v>Vivaan Sharma</v>
      </c>
      <c r="P219" s="100" t="str" cm="1">
        <f t="array" ref="P219:Q219">_xlfn.TEXTSPLIT(O219," ")</f>
        <v>Vivaan</v>
      </c>
      <c r="Q219" s="100" t="str">
        <v>Sharma</v>
      </c>
      <c r="R219" s="100"/>
      <c r="S219" s="100" t="str">
        <f>CONCATENATE(A219,"_",P219,".pdf")</f>
        <v>PID0218_Vivaan.pdf</v>
      </c>
      <c r="T219" s="17" t="str">
        <f>IF(AND(I219&lt;5,'Billing Details'!F219&gt;10000),"High Priority","Regular Followup")</f>
        <v>Regular Followup</v>
      </c>
      <c r="U219" s="17" t="str">
        <f>IF(AND(T219="High Priority",'Patient Health Records'!W219="Yes",'Patient Health Records'!X219 = "Critical"),"Needs Attention",IF(AND('Patient Health Records'!X219 &lt;&gt; "Critical", 'Patient Health Records'!W219 = "Yes"),"Monitor Later",IF(AND('Patient Health Records'!X219 ="Critical", 'Patient Health Records'!W219 = "No"), "Ask for Readmission","No Action")))</f>
        <v>No Action</v>
      </c>
      <c r="V219" s="17" t="str" cm="1">
        <f t="array" ref="V219">_xlfn.IFS(AND(T219="High Priority",'Patient Health Records'!W219="Yes",'Patient Health Records'!X219 = "Critical"),"Needs Attention", AND('Patient Health Records'!X219 &lt;&gt; "Critical", 'Patient Health Records'!W219 = "Yes"),"Monitor Later", AND('Patient Health Records'!X219 ="Critical", 'Patient Health Records'!W219 = "No"), "Ask for Readmission", TRUE, "No Action")</f>
        <v>No Action</v>
      </c>
      <c r="W219" s="17"/>
      <c r="X219" s="100"/>
      <c r="Y219" s="100"/>
      <c r="Z219" s="100"/>
      <c r="AA219" s="100"/>
      <c r="AB219" s="100"/>
    </row>
    <row r="220" spans="1:28" ht="15.75" customHeight="1">
      <c r="A220" s="2" t="s">
        <v>432</v>
      </c>
      <c r="B220" s="2" t="s">
        <v>266</v>
      </c>
      <c r="C220" s="2" t="s">
        <v>25</v>
      </c>
      <c r="D220" s="26" t="s">
        <v>54</v>
      </c>
      <c r="E220" s="28">
        <f>DATEVALUE(D220)</f>
        <v>34699</v>
      </c>
      <c r="F220" s="29">
        <f t="shared" si="10"/>
        <v>1994</v>
      </c>
      <c r="G220" s="29">
        <f t="shared" si="11"/>
        <v>31</v>
      </c>
      <c r="H220" s="29" t="str" cm="1">
        <f t="array" ref="H220">_xlfn.IFS(
  AND(G220&gt;=21, G220&lt;=30), "Young Adult",
  AND(G220&gt;=31, G220&lt;=45), "Adult",
  AND(G220&gt;=46, G220&lt;=60), "Middle-aged",
  AND(G220&gt;=61, G220&lt;=75), "Senior",
  AND(G220&gt;=76, G220&lt;=87), "Elderly",
  TRUE, "Out of Range"
)</f>
        <v>Adult</v>
      </c>
      <c r="I220" s="3">
        <v>15</v>
      </c>
      <c r="J220" s="2" t="s">
        <v>64</v>
      </c>
      <c r="K220" s="2" t="s">
        <v>56</v>
      </c>
      <c r="L220" s="2" t="str">
        <f>VLOOKUP(J220,Facts!$A$2:$B$10,2,FALSE)</f>
        <v>East</v>
      </c>
      <c r="M220" s="2" t="str">
        <f>HLOOKUP(J220,Facts!$D$13:$L$14,2,FALSE)</f>
        <v>East</v>
      </c>
      <c r="N220" s="2" t="str">
        <f>_xlfn.XLOOKUP(L220,Facts!$B$2:$B$10,Facts!$A$2:$A$10,FALSE)</f>
        <v>West Bengal</v>
      </c>
      <c r="O220" s="100" t="str">
        <f t="shared" si="12"/>
        <v>Riya Sharma</v>
      </c>
      <c r="P220" s="100" t="str" cm="1">
        <f t="array" ref="P220:Q220">_xlfn.TEXTSPLIT(O220," ")</f>
        <v>Riya</v>
      </c>
      <c r="Q220" s="100" t="str">
        <v>Sharma</v>
      </c>
      <c r="R220" s="100"/>
      <c r="S220" s="100" t="str">
        <f>CONCATENATE(A220,"_",P220,".pdf")</f>
        <v>PID0219_Riya.pdf</v>
      </c>
      <c r="T220" s="17" t="str">
        <f>IF(AND(I220&lt;5,'Billing Details'!F220&gt;10000),"High Priority","Regular Followup")</f>
        <v>Regular Followup</v>
      </c>
      <c r="U220" s="17" t="str">
        <f>IF(AND(T220="High Priority",'Patient Health Records'!W220="Yes",'Patient Health Records'!X220 = "Critical"),"Needs Attention",IF(AND('Patient Health Records'!X220 &lt;&gt; "Critical", 'Patient Health Records'!W220 = "Yes"),"Monitor Later",IF(AND('Patient Health Records'!X220 ="Critical", 'Patient Health Records'!W220 = "No"), "Ask for Readmission","No Action")))</f>
        <v>Monitor Later</v>
      </c>
      <c r="V220" s="17" t="str" cm="1">
        <f t="array" ref="V220">_xlfn.IFS(AND(T220="High Priority",'Patient Health Records'!W220="Yes",'Patient Health Records'!X220 = "Critical"),"Needs Attention", AND('Patient Health Records'!X220 &lt;&gt; "Critical", 'Patient Health Records'!W220 = "Yes"),"Monitor Later", AND('Patient Health Records'!X220 ="Critical", 'Patient Health Records'!W220 = "No"), "Ask for Readmission", TRUE, "No Action")</f>
        <v>Monitor Later</v>
      </c>
      <c r="W220" s="17"/>
      <c r="X220" s="100"/>
      <c r="Y220" s="100"/>
      <c r="Z220" s="100"/>
      <c r="AA220" s="100"/>
      <c r="AB220" s="100"/>
    </row>
    <row r="221" spans="1:28" ht="15.75" customHeight="1">
      <c r="A221" s="2" t="s">
        <v>433</v>
      </c>
      <c r="B221" s="2" t="s">
        <v>100</v>
      </c>
      <c r="C221" s="2" t="s">
        <v>42</v>
      </c>
      <c r="D221" s="26" t="s">
        <v>134</v>
      </c>
      <c r="E221" s="28">
        <f>DATEVALUE(D221)</f>
        <v>29951</v>
      </c>
      <c r="F221" s="29">
        <f t="shared" si="10"/>
        <v>1981</v>
      </c>
      <c r="G221" s="29">
        <f t="shared" si="11"/>
        <v>44</v>
      </c>
      <c r="H221" s="29" t="str" cm="1">
        <f t="array" ref="H221">_xlfn.IFS(
  AND(G221&gt;=21, G221&lt;=30), "Young Adult",
  AND(G221&gt;=31, G221&lt;=45), "Adult",
  AND(G221&gt;=46, G221&lt;=60), "Middle-aged",
  AND(G221&gt;=61, G221&lt;=75), "Senior",
  AND(G221&gt;=76, G221&lt;=87), "Elderly",
  TRUE, "Out of Range"
)</f>
        <v>Adult</v>
      </c>
      <c r="I221" s="3">
        <v>5</v>
      </c>
      <c r="J221" s="2" t="s">
        <v>27</v>
      </c>
      <c r="K221" s="2" t="s">
        <v>28</v>
      </c>
      <c r="L221" s="2" t="str">
        <f>VLOOKUP(J221,Facts!$A$2:$B$10,2,FALSE)</f>
        <v>South</v>
      </c>
      <c r="M221" s="2" t="str">
        <f>HLOOKUP(J221,Facts!$D$13:$L$14,2,FALSE)</f>
        <v>South</v>
      </c>
      <c r="N221" s="2" t="str">
        <f>_xlfn.XLOOKUP(L221,Facts!$B$2:$B$10,Facts!$A$2:$A$10,FALSE)</f>
        <v>Tamil Nadu</v>
      </c>
      <c r="O221" s="100" t="str">
        <f t="shared" si="12"/>
        <v>Aarav Mehta</v>
      </c>
      <c r="P221" s="100" t="str" cm="1">
        <f t="array" ref="P221:Q221">_xlfn.TEXTSPLIT(O221," ")</f>
        <v>Aarav</v>
      </c>
      <c r="Q221" s="100" t="str">
        <v>Mehta</v>
      </c>
      <c r="R221" s="100"/>
      <c r="S221" s="100" t="str">
        <f>CONCATENATE(A221,"_",P221,".pdf")</f>
        <v>PID0220_Aarav.pdf</v>
      </c>
      <c r="T221" s="17" t="str">
        <f>IF(AND(I221&lt;5,'Billing Details'!F221&gt;10000),"High Priority","Regular Followup")</f>
        <v>Regular Followup</v>
      </c>
      <c r="U221" s="17" t="str">
        <f>IF(AND(T221="High Priority",'Patient Health Records'!W221="Yes",'Patient Health Records'!X221 = "Critical"),"Needs Attention",IF(AND('Patient Health Records'!X221 &lt;&gt; "Critical", 'Patient Health Records'!W221 = "Yes"),"Monitor Later",IF(AND('Patient Health Records'!X221 ="Critical", 'Patient Health Records'!W221 = "No"), "Ask for Readmission","No Action")))</f>
        <v>No Action</v>
      </c>
      <c r="V221" s="17" t="str" cm="1">
        <f t="array" ref="V221">_xlfn.IFS(AND(T221="High Priority",'Patient Health Records'!W221="Yes",'Patient Health Records'!X221 = "Critical"),"Needs Attention", AND('Patient Health Records'!X221 &lt;&gt; "Critical", 'Patient Health Records'!W221 = "Yes"),"Monitor Later", AND('Patient Health Records'!X221 ="Critical", 'Patient Health Records'!W221 = "No"), "Ask for Readmission", TRUE, "No Action")</f>
        <v>No Action</v>
      </c>
      <c r="W221" s="17"/>
      <c r="X221" s="100"/>
      <c r="Y221" s="100"/>
      <c r="Z221" s="100"/>
      <c r="AA221" s="100"/>
      <c r="AB221" s="100"/>
    </row>
    <row r="222" spans="1:28" ht="15.75" customHeight="1">
      <c r="A222" s="2" t="s">
        <v>434</v>
      </c>
      <c r="B222" s="2" t="s">
        <v>435</v>
      </c>
      <c r="C222" s="2" t="s">
        <v>25</v>
      </c>
      <c r="D222" s="26" t="s">
        <v>82</v>
      </c>
      <c r="E222" s="28">
        <f>DATEVALUE(D222)</f>
        <v>30682</v>
      </c>
      <c r="F222" s="29">
        <f t="shared" si="10"/>
        <v>1984</v>
      </c>
      <c r="G222" s="29">
        <f t="shared" si="11"/>
        <v>41</v>
      </c>
      <c r="H222" s="29" t="str" cm="1">
        <f t="array" ref="H222">_xlfn.IFS(
  AND(G222&gt;=21, G222&lt;=30), "Young Adult",
  AND(G222&gt;=31, G222&lt;=45), "Adult",
  AND(G222&gt;=46, G222&lt;=60), "Middle-aged",
  AND(G222&gt;=61, G222&lt;=75), "Senior",
  AND(G222&gt;=76, G222&lt;=87), "Elderly",
  TRUE, "Out of Range"
)</f>
        <v>Adult</v>
      </c>
      <c r="I222" s="3">
        <v>30</v>
      </c>
      <c r="J222" s="2" t="s">
        <v>43</v>
      </c>
      <c r="K222" s="2" t="s">
        <v>34</v>
      </c>
      <c r="L222" s="2" t="str">
        <f>VLOOKUP(J222,Facts!$A$2:$B$10,2,FALSE)</f>
        <v>South</v>
      </c>
      <c r="M222" s="2" t="str">
        <f>HLOOKUP(J222,Facts!$D$13:$L$14,2,FALSE)</f>
        <v>South</v>
      </c>
      <c r="N222" s="2" t="str">
        <f>_xlfn.XLOOKUP(L222,Facts!$B$2:$B$10,Facts!$A$2:$A$10,FALSE)</f>
        <v>Tamil Nadu</v>
      </c>
      <c r="O222" s="100" t="str">
        <f t="shared" si="12"/>
        <v>Aanya Kumar Reddy</v>
      </c>
      <c r="P222" s="100" t="str" cm="1">
        <f t="array" ref="P222:R222">_xlfn.TEXTSPLIT(O222," ")</f>
        <v>Aanya</v>
      </c>
      <c r="Q222" s="100" t="str">
        <v>Kumar</v>
      </c>
      <c r="R222" s="100" t="str">
        <v>Reddy</v>
      </c>
      <c r="S222" s="100" t="str">
        <f>CONCATENATE(A222,"_",P222,".pdf")</f>
        <v>PID0221_Aanya.pdf</v>
      </c>
      <c r="T222" s="17" t="str">
        <f>IF(AND(I222&lt;5,'Billing Details'!F222&gt;10000),"High Priority","Regular Followup")</f>
        <v>Regular Followup</v>
      </c>
      <c r="U222" s="17" t="str">
        <f>IF(AND(T222="High Priority",'Patient Health Records'!W222="Yes",'Patient Health Records'!X222 = "Critical"),"Needs Attention",IF(AND('Patient Health Records'!X222 &lt;&gt; "Critical", 'Patient Health Records'!W222 = "Yes"),"Monitor Later",IF(AND('Patient Health Records'!X222 ="Critical", 'Patient Health Records'!W222 = "No"), "Ask for Readmission","No Action")))</f>
        <v>Monitor Later</v>
      </c>
      <c r="V222" s="17" t="str" cm="1">
        <f t="array" ref="V222">_xlfn.IFS(AND(T222="High Priority",'Patient Health Records'!W222="Yes",'Patient Health Records'!X222 = "Critical"),"Needs Attention", AND('Patient Health Records'!X222 &lt;&gt; "Critical", 'Patient Health Records'!W222 = "Yes"),"Monitor Later", AND('Patient Health Records'!X222 ="Critical", 'Patient Health Records'!W222 = "No"), "Ask for Readmission", TRUE, "No Action")</f>
        <v>Monitor Later</v>
      </c>
      <c r="W222" s="17"/>
      <c r="X222" s="100"/>
      <c r="Y222" s="100"/>
      <c r="Z222" s="100"/>
      <c r="AA222" s="100"/>
      <c r="AB222" s="100"/>
    </row>
    <row r="223" spans="1:28" ht="15.75" customHeight="1">
      <c r="A223" s="2" t="s">
        <v>436</v>
      </c>
      <c r="B223" s="2" t="s">
        <v>437</v>
      </c>
      <c r="C223" s="2" t="s">
        <v>25</v>
      </c>
      <c r="D223" s="26" t="s">
        <v>147</v>
      </c>
      <c r="E223" s="28">
        <f>DATEVALUE(D223)</f>
        <v>31412</v>
      </c>
      <c r="F223" s="29">
        <f t="shared" si="10"/>
        <v>1985</v>
      </c>
      <c r="G223" s="29">
        <f t="shared" si="11"/>
        <v>40</v>
      </c>
      <c r="H223" s="29" t="str" cm="1">
        <f t="array" ref="H223">_xlfn.IFS(
  AND(G223&gt;=21, G223&lt;=30), "Young Adult",
  AND(G223&gt;=31, G223&lt;=45), "Adult",
  AND(G223&gt;=46, G223&lt;=60), "Middle-aged",
  AND(G223&gt;=61, G223&lt;=75), "Senior",
  AND(G223&gt;=76, G223&lt;=87), "Elderly",
  TRUE, "Out of Range"
)</f>
        <v>Adult</v>
      </c>
      <c r="I223" s="3"/>
      <c r="J223" s="2" t="s">
        <v>64</v>
      </c>
      <c r="K223" s="2" t="s">
        <v>34</v>
      </c>
      <c r="L223" s="2" t="str">
        <f>VLOOKUP(J223,Facts!$A$2:$B$10,2,FALSE)</f>
        <v>East</v>
      </c>
      <c r="M223" s="2" t="str">
        <f>HLOOKUP(J223,Facts!$D$13:$L$14,2,FALSE)</f>
        <v>East</v>
      </c>
      <c r="N223" s="2" t="str">
        <f>_xlfn.XLOOKUP(L223,Facts!$B$2:$B$10,Facts!$A$2:$A$10,FALSE)</f>
        <v>West Bengal</v>
      </c>
      <c r="O223" s="100" t="str">
        <f t="shared" si="12"/>
        <v>Isha Singh Patel</v>
      </c>
      <c r="P223" s="100" t="str" cm="1">
        <f t="array" ref="P223:R223">_xlfn.TEXTSPLIT(O223," ")</f>
        <v>Isha</v>
      </c>
      <c r="Q223" s="100" t="str">
        <v>Singh</v>
      </c>
      <c r="R223" s="100" t="str">
        <v>Patel</v>
      </c>
      <c r="S223" s="100" t="str">
        <f>CONCATENATE(A223,"_",P223,".pdf")</f>
        <v>PID0222_Isha.pdf</v>
      </c>
      <c r="T223" s="17" t="str">
        <f>IF(AND(I223&lt;5,'Billing Details'!F223&gt;10000),"High Priority","Regular Followup")</f>
        <v>High Priority</v>
      </c>
      <c r="U223" s="17" t="str">
        <f>IF(AND(T223="High Priority",'Patient Health Records'!W223="Yes",'Patient Health Records'!X223 = "Critical"),"Needs Attention",IF(AND('Patient Health Records'!X223 &lt;&gt; "Critical", 'Patient Health Records'!W223 = "Yes"),"Monitor Later",IF(AND('Patient Health Records'!X223 ="Critical", 'Patient Health Records'!W223 = "No"), "Ask for Readmission","No Action")))</f>
        <v>No Action</v>
      </c>
      <c r="V223" s="17" t="str" cm="1">
        <f t="array" ref="V223">_xlfn.IFS(AND(T223="High Priority",'Patient Health Records'!W223="Yes",'Patient Health Records'!X223 = "Critical"),"Needs Attention", AND('Patient Health Records'!X223 &lt;&gt; "Critical", 'Patient Health Records'!W223 = "Yes"),"Monitor Later", AND('Patient Health Records'!X223 ="Critical", 'Patient Health Records'!W223 = "No"), "Ask for Readmission", TRUE, "No Action")</f>
        <v>No Action</v>
      </c>
      <c r="W223" s="17"/>
      <c r="X223" s="100"/>
      <c r="Y223" s="100"/>
      <c r="Z223" s="100"/>
      <c r="AA223" s="100"/>
      <c r="AB223" s="100"/>
    </row>
    <row r="224" spans="1:28" ht="15.75" customHeight="1">
      <c r="A224" s="2" t="s">
        <v>438</v>
      </c>
      <c r="B224" s="2" t="s">
        <v>439</v>
      </c>
      <c r="C224" s="2" t="s">
        <v>25</v>
      </c>
      <c r="D224" s="26" t="s">
        <v>157</v>
      </c>
      <c r="E224" s="28">
        <f>DATEVALUE(D224)</f>
        <v>23377</v>
      </c>
      <c r="F224" s="29">
        <f t="shared" si="10"/>
        <v>1964</v>
      </c>
      <c r="G224" s="29">
        <f t="shared" si="11"/>
        <v>61</v>
      </c>
      <c r="H224" s="29" t="str" cm="1">
        <f t="array" ref="H224">_xlfn.IFS(
  AND(G224&gt;=21, G224&lt;=30), "Young Adult",
  AND(G224&gt;=31, G224&lt;=45), "Adult",
  AND(G224&gt;=46, G224&lt;=60), "Middle-aged",
  AND(G224&gt;=61, G224&lt;=75), "Senior",
  AND(G224&gt;=76, G224&lt;=87), "Elderly",
  TRUE, "Out of Range"
)</f>
        <v>Senior</v>
      </c>
      <c r="I224" s="3">
        <v>4</v>
      </c>
      <c r="J224" s="2" t="s">
        <v>64</v>
      </c>
      <c r="K224" s="2" t="s">
        <v>56</v>
      </c>
      <c r="L224" s="2" t="str">
        <f>VLOOKUP(J224,Facts!$A$2:$B$10,2,FALSE)</f>
        <v>East</v>
      </c>
      <c r="M224" s="2" t="str">
        <f>HLOOKUP(J224,Facts!$D$13:$L$14,2,FALSE)</f>
        <v>East</v>
      </c>
      <c r="N224" s="2" t="str">
        <f>_xlfn.XLOOKUP(L224,Facts!$B$2:$B$10,Facts!$A$2:$A$10,FALSE)</f>
        <v>West Bengal</v>
      </c>
      <c r="O224" s="100" t="str">
        <f t="shared" si="12"/>
        <v>Aanya Dev Sharma</v>
      </c>
      <c r="P224" s="100" t="str" cm="1">
        <f t="array" ref="P224:R224">_xlfn.TEXTSPLIT(O224," ")</f>
        <v>Aanya</v>
      </c>
      <c r="Q224" s="100" t="str">
        <v>Dev</v>
      </c>
      <c r="R224" s="100" t="str">
        <v>Sharma</v>
      </c>
      <c r="S224" s="100" t="str">
        <f>CONCATENATE(A224,"_",P224,".pdf")</f>
        <v>PID0223_Aanya.pdf</v>
      </c>
      <c r="T224" s="17" t="str">
        <f>IF(AND(I224&lt;5,'Billing Details'!F224&gt;10000),"High Priority","Regular Followup")</f>
        <v>High Priority</v>
      </c>
      <c r="U224" s="17" t="str">
        <f>IF(AND(T224="High Priority",'Patient Health Records'!W224="Yes",'Patient Health Records'!X224 = "Critical"),"Needs Attention",IF(AND('Patient Health Records'!X224 &lt;&gt; "Critical", 'Patient Health Records'!W224 = "Yes"),"Monitor Later",IF(AND('Patient Health Records'!X224 ="Critical", 'Patient Health Records'!W224 = "No"), "Ask for Readmission","No Action")))</f>
        <v>Ask for Readmission</v>
      </c>
      <c r="V224" s="17" t="str" cm="1">
        <f t="array" ref="V224">_xlfn.IFS(AND(T224="High Priority",'Patient Health Records'!W224="Yes",'Patient Health Records'!X224 = "Critical"),"Needs Attention", AND('Patient Health Records'!X224 &lt;&gt; "Critical", 'Patient Health Records'!W224 = "Yes"),"Monitor Later", AND('Patient Health Records'!X224 ="Critical", 'Patient Health Records'!W224 = "No"), "Ask for Readmission", TRUE, "No Action")</f>
        <v>Ask for Readmission</v>
      </c>
      <c r="W224" s="17"/>
      <c r="X224" s="100"/>
      <c r="Y224" s="100"/>
      <c r="Z224" s="100"/>
      <c r="AA224" s="100"/>
      <c r="AB224" s="100"/>
    </row>
    <row r="225" spans="1:28" ht="15.75" customHeight="1">
      <c r="A225" s="2" t="s">
        <v>440</v>
      </c>
      <c r="B225" s="2" t="s">
        <v>149</v>
      </c>
      <c r="C225" s="2" t="s">
        <v>42</v>
      </c>
      <c r="D225" s="26" t="s">
        <v>82</v>
      </c>
      <c r="E225" s="28">
        <f>DATEVALUE(D225)</f>
        <v>30682</v>
      </c>
      <c r="F225" s="29">
        <f t="shared" si="10"/>
        <v>1984</v>
      </c>
      <c r="G225" s="29">
        <f t="shared" si="11"/>
        <v>41</v>
      </c>
      <c r="H225" s="29" t="str" cm="1">
        <f t="array" ref="H225">_xlfn.IFS(
  AND(G225&gt;=21, G225&lt;=30), "Young Adult",
  AND(G225&gt;=31, G225&lt;=45), "Adult",
  AND(G225&gt;=46, G225&lt;=60), "Middle-aged",
  AND(G225&gt;=61, G225&lt;=75), "Senior",
  AND(G225&gt;=76, G225&lt;=87), "Elderly",
  TRUE, "Out of Range"
)</f>
        <v>Adult</v>
      </c>
      <c r="I225" s="3">
        <v>9</v>
      </c>
      <c r="J225" s="2" t="s">
        <v>33</v>
      </c>
      <c r="K225" s="2" t="s">
        <v>39</v>
      </c>
      <c r="L225" s="2" t="str">
        <f>VLOOKUP(J225,Facts!$A$2:$B$10,2,FALSE)</f>
        <v>West</v>
      </c>
      <c r="M225" s="2" t="str">
        <f>HLOOKUP(J225,Facts!$D$13:$L$14,2,FALSE)</f>
        <v>West</v>
      </c>
      <c r="N225" s="2" t="str">
        <f>_xlfn.XLOOKUP(L225,Facts!$B$2:$B$10,Facts!$A$2:$A$10,FALSE)</f>
        <v>Maharashtra</v>
      </c>
      <c r="O225" s="100" t="str">
        <f t="shared" si="12"/>
        <v>Vivaan Sharma</v>
      </c>
      <c r="P225" s="100" t="str" cm="1">
        <f t="array" ref="P225:Q225">_xlfn.TEXTSPLIT(O225," ")</f>
        <v>Vivaan</v>
      </c>
      <c r="Q225" s="100" t="str">
        <v>Sharma</v>
      </c>
      <c r="R225" s="100"/>
      <c r="S225" s="100" t="str">
        <f>CONCATENATE(A225,"_",P225,".pdf")</f>
        <v>PID0224_Vivaan.pdf</v>
      </c>
      <c r="T225" s="17" t="str">
        <f>IF(AND(I225&lt;5,'Billing Details'!F225&gt;10000),"High Priority","Regular Followup")</f>
        <v>Regular Followup</v>
      </c>
      <c r="U225" s="17" t="str">
        <f>IF(AND(T225="High Priority",'Patient Health Records'!W225="Yes",'Patient Health Records'!X225 = "Critical"),"Needs Attention",IF(AND('Patient Health Records'!X225 &lt;&gt; "Critical", 'Patient Health Records'!W225 = "Yes"),"Monitor Later",IF(AND('Patient Health Records'!X225 ="Critical", 'Patient Health Records'!W225 = "No"), "Ask for Readmission","No Action")))</f>
        <v>Monitor Later</v>
      </c>
      <c r="V225" s="17" t="str" cm="1">
        <f t="array" ref="V225">_xlfn.IFS(AND(T225="High Priority",'Patient Health Records'!W225="Yes",'Patient Health Records'!X225 = "Critical"),"Needs Attention", AND('Patient Health Records'!X225 &lt;&gt; "Critical", 'Patient Health Records'!W225 = "Yes"),"Monitor Later", AND('Patient Health Records'!X225 ="Critical", 'Patient Health Records'!W225 = "No"), "Ask for Readmission", TRUE, "No Action")</f>
        <v>Monitor Later</v>
      </c>
      <c r="W225" s="17"/>
      <c r="X225" s="100"/>
      <c r="Y225" s="100"/>
      <c r="Z225" s="100"/>
      <c r="AA225" s="100"/>
      <c r="AB225" s="100"/>
    </row>
    <row r="226" spans="1:28" ht="15.75" customHeight="1">
      <c r="A226" s="2" t="s">
        <v>441</v>
      </c>
      <c r="B226" s="2" t="s">
        <v>153</v>
      </c>
      <c r="C226" s="2" t="s">
        <v>42</v>
      </c>
      <c r="D226" s="26" t="s">
        <v>26</v>
      </c>
      <c r="E226" s="28">
        <f>DATEVALUE(D226)</f>
        <v>27029</v>
      </c>
      <c r="F226" s="29">
        <f t="shared" si="10"/>
        <v>1973</v>
      </c>
      <c r="G226" s="29">
        <f t="shared" si="11"/>
        <v>52</v>
      </c>
      <c r="H226" s="29" t="str" cm="1">
        <f t="array" ref="H226">_xlfn.IFS(
  AND(G226&gt;=21, G226&lt;=30), "Young Adult",
  AND(G226&gt;=31, G226&lt;=45), "Adult",
  AND(G226&gt;=46, G226&lt;=60), "Middle-aged",
  AND(G226&gt;=61, G226&lt;=75), "Senior",
  AND(G226&gt;=76, G226&lt;=87), "Elderly",
  TRUE, "Out of Range"
)</f>
        <v>Middle-aged</v>
      </c>
      <c r="I226" s="3">
        <v>2</v>
      </c>
      <c r="J226" s="2" t="s">
        <v>47</v>
      </c>
      <c r="K226" s="2" t="s">
        <v>39</v>
      </c>
      <c r="L226" s="2" t="str">
        <f>VLOOKUP(J226,Facts!$A$2:$B$10,2,FALSE)</f>
        <v>North</v>
      </c>
      <c r="M226" s="2" t="str">
        <f>HLOOKUP(J226,Facts!$D$13:$L$14,2,FALSE)</f>
        <v>North</v>
      </c>
      <c r="N226" s="2" t="str">
        <f>_xlfn.XLOOKUP(L226,Facts!$B$2:$B$10,Facts!$A$2:$A$10,FALSE)</f>
        <v>Punjab</v>
      </c>
      <c r="O226" s="100" t="str">
        <f t="shared" si="12"/>
        <v>Sai Patel</v>
      </c>
      <c r="P226" s="100" t="str" cm="1">
        <f t="array" ref="P226:Q226">_xlfn.TEXTSPLIT(O226," ")</f>
        <v>Sai</v>
      </c>
      <c r="Q226" s="100" t="str">
        <v>Patel</v>
      </c>
      <c r="R226" s="100"/>
      <c r="S226" s="100" t="str">
        <f>CONCATENATE(A226,"_",P226,".pdf")</f>
        <v>PID0225_Sai.pdf</v>
      </c>
      <c r="T226" s="17" t="str">
        <f>IF(AND(I226&lt;5,'Billing Details'!F226&gt;10000),"High Priority","Regular Followup")</f>
        <v>High Priority</v>
      </c>
      <c r="U226" s="17" t="str">
        <f>IF(AND(T226="High Priority",'Patient Health Records'!W226="Yes",'Patient Health Records'!X226 = "Critical"),"Needs Attention",IF(AND('Patient Health Records'!X226 &lt;&gt; "Critical", 'Patient Health Records'!W226 = "Yes"),"Monitor Later",IF(AND('Patient Health Records'!X226 ="Critical", 'Patient Health Records'!W226 = "No"), "Ask for Readmission","No Action")))</f>
        <v>Monitor Later</v>
      </c>
      <c r="V226" s="17" t="str" cm="1">
        <f t="array" ref="V226">_xlfn.IFS(AND(T226="High Priority",'Patient Health Records'!W226="Yes",'Patient Health Records'!X226 = "Critical"),"Needs Attention", AND('Patient Health Records'!X226 &lt;&gt; "Critical", 'Patient Health Records'!W226 = "Yes"),"Monitor Later", AND('Patient Health Records'!X226 ="Critical", 'Patient Health Records'!W226 = "No"), "Ask for Readmission", TRUE, "No Action")</f>
        <v>Monitor Later</v>
      </c>
      <c r="W226" s="17"/>
      <c r="X226" s="100"/>
      <c r="Y226" s="100"/>
      <c r="Z226" s="100"/>
      <c r="AA226" s="100"/>
      <c r="AB226" s="100"/>
    </row>
    <row r="227" spans="1:28" ht="15.75" customHeight="1">
      <c r="A227" s="2" t="s">
        <v>442</v>
      </c>
      <c r="B227" s="2" t="s">
        <v>149</v>
      </c>
      <c r="C227" s="2" t="s">
        <v>42</v>
      </c>
      <c r="D227" s="26" t="s">
        <v>136</v>
      </c>
      <c r="E227" s="28">
        <f>DATEVALUE(D227)</f>
        <v>27029</v>
      </c>
      <c r="F227" s="29">
        <f t="shared" si="10"/>
        <v>1973</v>
      </c>
      <c r="G227" s="29">
        <f t="shared" si="11"/>
        <v>52</v>
      </c>
      <c r="H227" s="29" t="str" cm="1">
        <f t="array" ref="H227">_xlfn.IFS(
  AND(G227&gt;=21, G227&lt;=30), "Young Adult",
  AND(G227&gt;=31, G227&lt;=45), "Adult",
  AND(G227&gt;=46, G227&lt;=60), "Middle-aged",
  AND(G227&gt;=61, G227&lt;=75), "Senior",
  AND(G227&gt;=76, G227&lt;=87), "Elderly",
  TRUE, "Out of Range"
)</f>
        <v>Middle-aged</v>
      </c>
      <c r="I227" s="3">
        <v>30</v>
      </c>
      <c r="J227" s="2" t="s">
        <v>55</v>
      </c>
      <c r="K227" s="2" t="s">
        <v>28</v>
      </c>
      <c r="L227" s="2" t="str">
        <f>VLOOKUP(J227,Facts!$A$2:$B$10,2,FALSE)</f>
        <v>South</v>
      </c>
      <c r="M227" s="2" t="str">
        <f>HLOOKUP(J227,Facts!$D$13:$L$14,2,FALSE)</f>
        <v>South</v>
      </c>
      <c r="N227" s="2" t="str">
        <f>_xlfn.XLOOKUP(L227,Facts!$B$2:$B$10,Facts!$A$2:$A$10,FALSE)</f>
        <v>Tamil Nadu</v>
      </c>
      <c r="O227" s="100" t="str">
        <f t="shared" si="12"/>
        <v>Vivaan Sharma</v>
      </c>
      <c r="P227" s="100" t="str" cm="1">
        <f t="array" ref="P227:Q227">_xlfn.TEXTSPLIT(O227," ")</f>
        <v>Vivaan</v>
      </c>
      <c r="Q227" s="100" t="str">
        <v>Sharma</v>
      </c>
      <c r="R227" s="100"/>
      <c r="S227" s="100" t="str">
        <f>CONCATENATE(A227,"_",P227,".pdf")</f>
        <v>PID0226_Vivaan.pdf</v>
      </c>
      <c r="T227" s="17" t="str">
        <f>IF(AND(I227&lt;5,'Billing Details'!F227&gt;10000),"High Priority","Regular Followup")</f>
        <v>Regular Followup</v>
      </c>
      <c r="U227" s="17" t="str">
        <f>IF(AND(T227="High Priority",'Patient Health Records'!W227="Yes",'Patient Health Records'!X227 = "Critical"),"Needs Attention",IF(AND('Patient Health Records'!X227 &lt;&gt; "Critical", 'Patient Health Records'!W227 = "Yes"),"Monitor Later",IF(AND('Patient Health Records'!X227 ="Critical", 'Patient Health Records'!W227 = "No"), "Ask for Readmission","No Action")))</f>
        <v>No Action</v>
      </c>
      <c r="V227" s="17" t="str" cm="1">
        <f t="array" ref="V227">_xlfn.IFS(AND(T227="High Priority",'Patient Health Records'!W227="Yes",'Patient Health Records'!X227 = "Critical"),"Needs Attention", AND('Patient Health Records'!X227 &lt;&gt; "Critical", 'Patient Health Records'!W227 = "Yes"),"Monitor Later", AND('Patient Health Records'!X227 ="Critical", 'Patient Health Records'!W227 = "No"), "Ask for Readmission", TRUE, "No Action")</f>
        <v>No Action</v>
      </c>
      <c r="W227" s="17"/>
      <c r="X227" s="100"/>
      <c r="Y227" s="100"/>
      <c r="Z227" s="100"/>
      <c r="AA227" s="100"/>
      <c r="AB227" s="100"/>
    </row>
    <row r="228" spans="1:28" ht="15.75" customHeight="1">
      <c r="A228" s="2" t="s">
        <v>443</v>
      </c>
      <c r="B228" s="2" t="s">
        <v>444</v>
      </c>
      <c r="C228" s="2" t="s">
        <v>42</v>
      </c>
      <c r="D228" s="26" t="s">
        <v>68</v>
      </c>
      <c r="E228" s="28">
        <f>DATEVALUE(D228)</f>
        <v>23377</v>
      </c>
      <c r="F228" s="29">
        <f t="shared" si="10"/>
        <v>1964</v>
      </c>
      <c r="G228" s="29">
        <f t="shared" si="11"/>
        <v>61</v>
      </c>
      <c r="H228" s="29" t="str" cm="1">
        <f t="array" ref="H228">_xlfn.IFS(
  AND(G228&gt;=21, G228&lt;=30), "Young Adult",
  AND(G228&gt;=31, G228&lt;=45), "Adult",
  AND(G228&gt;=46, G228&lt;=60), "Middle-aged",
  AND(G228&gt;=61, G228&lt;=75), "Senior",
  AND(G228&gt;=76, G228&lt;=87), "Elderly",
  TRUE, "Out of Range"
)</f>
        <v>Senior</v>
      </c>
      <c r="I228" s="3">
        <v>25</v>
      </c>
      <c r="J228" s="2" t="s">
        <v>55</v>
      </c>
      <c r="K228" s="2" t="s">
        <v>28</v>
      </c>
      <c r="L228" s="2" t="str">
        <f>VLOOKUP(J228,Facts!$A$2:$B$10,2,FALSE)</f>
        <v>South</v>
      </c>
      <c r="M228" s="2" t="str">
        <f>HLOOKUP(J228,Facts!$D$13:$L$14,2,FALSE)</f>
        <v>South</v>
      </c>
      <c r="N228" s="2" t="str">
        <f>_xlfn.XLOOKUP(L228,Facts!$B$2:$B$10,Facts!$A$2:$A$10,FALSE)</f>
        <v>Tamil Nadu</v>
      </c>
      <c r="O228" s="100" t="str">
        <f t="shared" si="12"/>
        <v>Sai Kumar Mehta</v>
      </c>
      <c r="P228" s="100" t="str" cm="1">
        <f t="array" ref="P228:R228">_xlfn.TEXTSPLIT(O228," ")</f>
        <v>Sai</v>
      </c>
      <c r="Q228" s="100" t="str">
        <v>Kumar</v>
      </c>
      <c r="R228" s="100" t="str">
        <v>Mehta</v>
      </c>
      <c r="S228" s="100" t="str">
        <f>CONCATENATE(A228,"_",P228,".pdf")</f>
        <v>PID0227_Sai.pdf</v>
      </c>
      <c r="T228" s="17" t="str">
        <f>IF(AND(I228&lt;5,'Billing Details'!F228&gt;10000),"High Priority","Regular Followup")</f>
        <v>Regular Followup</v>
      </c>
      <c r="U228" s="17" t="str">
        <f>IF(AND(T228="High Priority",'Patient Health Records'!W228="Yes",'Patient Health Records'!X228 = "Critical"),"Needs Attention",IF(AND('Patient Health Records'!X228 &lt;&gt; "Critical", 'Patient Health Records'!W228 = "Yes"),"Monitor Later",IF(AND('Patient Health Records'!X228 ="Critical", 'Patient Health Records'!W228 = "No"), "Ask for Readmission","No Action")))</f>
        <v>No Action</v>
      </c>
      <c r="V228" s="17" t="str" cm="1">
        <f t="array" ref="V228">_xlfn.IFS(AND(T228="High Priority",'Patient Health Records'!W228="Yes",'Patient Health Records'!X228 = "Critical"),"Needs Attention", AND('Patient Health Records'!X228 &lt;&gt; "Critical", 'Patient Health Records'!W228 = "Yes"),"Monitor Later", AND('Patient Health Records'!X228 ="Critical", 'Patient Health Records'!W228 = "No"), "Ask for Readmission", TRUE, "No Action")</f>
        <v>No Action</v>
      </c>
      <c r="W228" s="17"/>
      <c r="X228" s="100"/>
      <c r="Y228" s="100"/>
      <c r="Z228" s="100"/>
      <c r="AA228" s="100"/>
      <c r="AB228" s="100"/>
    </row>
    <row r="229" spans="1:28" ht="15.75" customHeight="1">
      <c r="A229" s="2" t="s">
        <v>445</v>
      </c>
      <c r="B229" s="2" t="s">
        <v>446</v>
      </c>
      <c r="C229" s="2" t="s">
        <v>25</v>
      </c>
      <c r="D229" s="26" t="s">
        <v>447</v>
      </c>
      <c r="E229" s="28">
        <f>DATEVALUE(D229)</f>
        <v>33604</v>
      </c>
      <c r="F229" s="29">
        <f t="shared" si="10"/>
        <v>1992</v>
      </c>
      <c r="G229" s="29">
        <f t="shared" si="11"/>
        <v>33</v>
      </c>
      <c r="H229" s="29" t="str" cm="1">
        <f t="array" ref="H229">_xlfn.IFS(
  AND(G229&gt;=21, G229&lt;=30), "Young Adult",
  AND(G229&gt;=31, G229&lt;=45), "Adult",
  AND(G229&gt;=46, G229&lt;=60), "Middle-aged",
  AND(G229&gt;=61, G229&lt;=75), "Senior",
  AND(G229&gt;=76, G229&lt;=87), "Elderly",
  TRUE, "Out of Range"
)</f>
        <v>Adult</v>
      </c>
      <c r="I229" s="3">
        <v>150</v>
      </c>
      <c r="J229" s="2" t="s">
        <v>80</v>
      </c>
      <c r="K229" s="2" t="s">
        <v>34</v>
      </c>
      <c r="L229" s="2" t="str">
        <f>VLOOKUP(J229,Facts!$A$2:$B$10,2,FALSE)</f>
        <v>West</v>
      </c>
      <c r="M229" s="2" t="str">
        <f>HLOOKUP(J229,Facts!$D$13:$L$14,2,FALSE)</f>
        <v>West</v>
      </c>
      <c r="N229" s="2" t="str">
        <f>_xlfn.XLOOKUP(L229,Facts!$B$2:$B$10,Facts!$A$2:$A$10,FALSE)</f>
        <v>Maharashtra</v>
      </c>
      <c r="O229" s="100" t="str">
        <f t="shared" si="12"/>
        <v>Riya Raj Gupta</v>
      </c>
      <c r="P229" s="100" t="str" cm="1">
        <f t="array" ref="P229:R229">_xlfn.TEXTSPLIT(O229," ")</f>
        <v>Riya</v>
      </c>
      <c r="Q229" s="100" t="str">
        <v>Raj</v>
      </c>
      <c r="R229" s="100" t="str">
        <v>Gupta</v>
      </c>
      <c r="S229" s="100" t="str">
        <f>CONCATENATE(A229,"_",P229,".pdf")</f>
        <v>PID0228_Riya.pdf</v>
      </c>
      <c r="T229" s="17" t="str">
        <f>IF(AND(I229&lt;5,'Billing Details'!F229&gt;10000),"High Priority","Regular Followup")</f>
        <v>Regular Followup</v>
      </c>
      <c r="U229" s="17" t="str">
        <f>IF(AND(T229="High Priority",'Patient Health Records'!W229="Yes",'Patient Health Records'!X229 = "Critical"),"Needs Attention",IF(AND('Patient Health Records'!X229 &lt;&gt; "Critical", 'Patient Health Records'!W229 = "Yes"),"Monitor Later",IF(AND('Patient Health Records'!X229 ="Critical", 'Patient Health Records'!W229 = "No"), "Ask for Readmission","No Action")))</f>
        <v>No Action</v>
      </c>
      <c r="V229" s="17" t="str" cm="1">
        <f t="array" ref="V229">_xlfn.IFS(AND(T229="High Priority",'Patient Health Records'!W229="Yes",'Patient Health Records'!X229 = "Critical"),"Needs Attention", AND('Patient Health Records'!X229 &lt;&gt; "Critical", 'Patient Health Records'!W229 = "Yes"),"Monitor Later", AND('Patient Health Records'!X229 ="Critical", 'Patient Health Records'!W229 = "No"), "Ask for Readmission", TRUE, "No Action")</f>
        <v>No Action</v>
      </c>
      <c r="W229" s="17"/>
      <c r="X229" s="100"/>
      <c r="Y229" s="100"/>
      <c r="Z229" s="100"/>
      <c r="AA229" s="100"/>
      <c r="AB229" s="100"/>
    </row>
    <row r="230" spans="1:28" ht="15.75" customHeight="1">
      <c r="A230" s="2" t="s">
        <v>448</v>
      </c>
      <c r="B230" s="2" t="s">
        <v>449</v>
      </c>
      <c r="C230" s="2" t="s">
        <v>25</v>
      </c>
      <c r="D230" s="26" t="s">
        <v>60</v>
      </c>
      <c r="E230" s="28">
        <f>DATEVALUE(D230)</f>
        <v>28855</v>
      </c>
      <c r="F230" s="29">
        <f t="shared" si="10"/>
        <v>1978</v>
      </c>
      <c r="G230" s="29">
        <f t="shared" si="11"/>
        <v>47</v>
      </c>
      <c r="H230" s="29" t="str" cm="1">
        <f t="array" ref="H230">_xlfn.IFS(
  AND(G230&gt;=21, G230&lt;=30), "Young Adult",
  AND(G230&gt;=31, G230&lt;=45), "Adult",
  AND(G230&gt;=46, G230&lt;=60), "Middle-aged",
  AND(G230&gt;=61, G230&lt;=75), "Senior",
  AND(G230&gt;=76, G230&lt;=87), "Elderly",
  TRUE, "Out of Range"
)</f>
        <v>Middle-aged</v>
      </c>
      <c r="I230" s="3">
        <v>15</v>
      </c>
      <c r="J230" s="2" t="s">
        <v>38</v>
      </c>
      <c r="K230" s="2" t="s">
        <v>39</v>
      </c>
      <c r="L230" s="2" t="str">
        <f>VLOOKUP(J230,Facts!$A$2:$B$10,2,FALSE)</f>
        <v>North</v>
      </c>
      <c r="M230" s="2" t="str">
        <f>HLOOKUP(J230,Facts!$D$13:$L$14,2,FALSE)</f>
        <v>North</v>
      </c>
      <c r="N230" s="2" t="str">
        <f>_xlfn.XLOOKUP(L230,Facts!$B$2:$B$10,Facts!$A$2:$A$10,FALSE)</f>
        <v>Punjab</v>
      </c>
      <c r="O230" s="100" t="str">
        <f t="shared" si="12"/>
        <v>Isha Raj Sharma</v>
      </c>
      <c r="P230" s="100" t="str" cm="1">
        <f t="array" ref="P230:R230">_xlfn.TEXTSPLIT(O230," ")</f>
        <v>Isha</v>
      </c>
      <c r="Q230" s="100" t="str">
        <v>Raj</v>
      </c>
      <c r="R230" s="100" t="str">
        <v>Sharma</v>
      </c>
      <c r="S230" s="100" t="str">
        <f>CONCATENATE(A230,"_",P230,".pdf")</f>
        <v>PID0229_Isha.pdf</v>
      </c>
      <c r="T230" s="17" t="str">
        <f>IF(AND(I230&lt;5,'Billing Details'!F230&gt;10000),"High Priority","Regular Followup")</f>
        <v>Regular Followup</v>
      </c>
      <c r="U230" s="17" t="str">
        <f>IF(AND(T230="High Priority",'Patient Health Records'!W230="Yes",'Patient Health Records'!X230 = "Critical"),"Needs Attention",IF(AND('Patient Health Records'!X230 &lt;&gt; "Critical", 'Patient Health Records'!W230 = "Yes"),"Monitor Later",IF(AND('Patient Health Records'!X230 ="Critical", 'Patient Health Records'!W230 = "No"), "Ask for Readmission","No Action")))</f>
        <v>No Action</v>
      </c>
      <c r="V230" s="17" t="str" cm="1">
        <f t="array" ref="V230">_xlfn.IFS(AND(T230="High Priority",'Patient Health Records'!W230="Yes",'Patient Health Records'!X230 = "Critical"),"Needs Attention", AND('Patient Health Records'!X230 &lt;&gt; "Critical", 'Patient Health Records'!W230 = "Yes"),"Monitor Later", AND('Patient Health Records'!X230 ="Critical", 'Patient Health Records'!W230 = "No"), "Ask for Readmission", TRUE, "No Action")</f>
        <v>No Action</v>
      </c>
      <c r="W230" s="17"/>
      <c r="X230" s="100"/>
      <c r="Y230" s="100"/>
      <c r="Z230" s="100"/>
      <c r="AA230" s="100"/>
      <c r="AB230" s="100"/>
    </row>
    <row r="231" spans="1:28" ht="15.75" customHeight="1">
      <c r="A231" s="2" t="s">
        <v>450</v>
      </c>
      <c r="B231" s="2" t="s">
        <v>451</v>
      </c>
      <c r="C231" s="2" t="s">
        <v>25</v>
      </c>
      <c r="D231" s="26" t="s">
        <v>318</v>
      </c>
      <c r="E231" s="28">
        <f>DATEVALUE(D231)</f>
        <v>19724</v>
      </c>
      <c r="F231" s="29">
        <f t="shared" si="10"/>
        <v>1953</v>
      </c>
      <c r="G231" s="29">
        <f t="shared" si="11"/>
        <v>72</v>
      </c>
      <c r="H231" s="29" t="str" cm="1">
        <f t="array" ref="H231">_xlfn.IFS(
  AND(G231&gt;=21, G231&lt;=30), "Young Adult",
  AND(G231&gt;=31, G231&lt;=45), "Adult",
  AND(G231&gt;=46, G231&lt;=60), "Middle-aged",
  AND(G231&gt;=61, G231&lt;=75), "Senior",
  AND(G231&gt;=76, G231&lt;=87), "Elderly",
  TRUE, "Out of Range"
)</f>
        <v>Senior</v>
      </c>
      <c r="I231" s="3">
        <v>70</v>
      </c>
      <c r="J231" s="2" t="s">
        <v>80</v>
      </c>
      <c r="K231" s="2" t="s">
        <v>34</v>
      </c>
      <c r="L231" s="2" t="str">
        <f>VLOOKUP(J231,Facts!$A$2:$B$10,2,FALSE)</f>
        <v>West</v>
      </c>
      <c r="M231" s="2" t="str">
        <f>HLOOKUP(J231,Facts!$D$13:$L$14,2,FALSE)</f>
        <v>West</v>
      </c>
      <c r="N231" s="2" t="str">
        <f>_xlfn.XLOOKUP(L231,Facts!$B$2:$B$10,Facts!$A$2:$A$10,FALSE)</f>
        <v>Maharashtra</v>
      </c>
      <c r="O231" s="100" t="str">
        <f t="shared" si="12"/>
        <v>Isha Raj Gupta</v>
      </c>
      <c r="P231" s="100" t="str" cm="1">
        <f t="array" ref="P231:R231">_xlfn.TEXTSPLIT(O231," ")</f>
        <v>Isha</v>
      </c>
      <c r="Q231" s="100" t="str">
        <v>Raj</v>
      </c>
      <c r="R231" s="100" t="str">
        <v>Gupta</v>
      </c>
      <c r="S231" s="100" t="str">
        <f>CONCATENATE(A231,"_",P231,".pdf")</f>
        <v>PID0230_Isha.pdf</v>
      </c>
      <c r="T231" s="17" t="str">
        <f>IF(AND(I231&lt;5,'Billing Details'!F231&gt;10000),"High Priority","Regular Followup")</f>
        <v>Regular Followup</v>
      </c>
      <c r="U231" s="17" t="str">
        <f>IF(AND(T231="High Priority",'Patient Health Records'!W231="Yes",'Patient Health Records'!X231 = "Critical"),"Needs Attention",IF(AND('Patient Health Records'!X231 &lt;&gt; "Critical", 'Patient Health Records'!W231 = "Yes"),"Monitor Later",IF(AND('Patient Health Records'!X231 ="Critical", 'Patient Health Records'!W231 = "No"), "Ask for Readmission","No Action")))</f>
        <v>No Action</v>
      </c>
      <c r="V231" s="17" t="str" cm="1">
        <f t="array" ref="V231">_xlfn.IFS(AND(T231="High Priority",'Patient Health Records'!W231="Yes",'Patient Health Records'!X231 = "Critical"),"Needs Attention", AND('Patient Health Records'!X231 &lt;&gt; "Critical", 'Patient Health Records'!W231 = "Yes"),"Monitor Later", AND('Patient Health Records'!X231 ="Critical", 'Patient Health Records'!W231 = "No"), "Ask for Readmission", TRUE, "No Action")</f>
        <v>No Action</v>
      </c>
      <c r="W231" s="17"/>
      <c r="X231" s="100"/>
      <c r="Y231" s="100"/>
      <c r="Z231" s="100"/>
      <c r="AA231" s="100"/>
      <c r="AB231" s="100"/>
    </row>
    <row r="232" spans="1:28" ht="15.75" customHeight="1">
      <c r="A232" s="2" t="s">
        <v>452</v>
      </c>
      <c r="B232" s="2" t="s">
        <v>206</v>
      </c>
      <c r="C232" s="2" t="s">
        <v>25</v>
      </c>
      <c r="D232" s="26" t="s">
        <v>46</v>
      </c>
      <c r="E232" s="28">
        <f>DATEVALUE(D232)</f>
        <v>32508</v>
      </c>
      <c r="F232" s="29">
        <f t="shared" si="10"/>
        <v>1988</v>
      </c>
      <c r="G232" s="29">
        <f t="shared" si="11"/>
        <v>37</v>
      </c>
      <c r="H232" s="29" t="str" cm="1">
        <f t="array" ref="H232">_xlfn.IFS(
  AND(G232&gt;=21, G232&lt;=30), "Young Adult",
  AND(G232&gt;=31, G232&lt;=45), "Adult",
  AND(G232&gt;=46, G232&lt;=60), "Middle-aged",
  AND(G232&gt;=61, G232&lt;=75), "Senior",
  AND(G232&gt;=76, G232&lt;=87), "Elderly",
  TRUE, "Out of Range"
)</f>
        <v>Adult</v>
      </c>
      <c r="I232" s="3">
        <v>300</v>
      </c>
      <c r="J232" s="2" t="s">
        <v>80</v>
      </c>
      <c r="K232" s="2" t="s">
        <v>34</v>
      </c>
      <c r="L232" s="2" t="str">
        <f>VLOOKUP(J232,Facts!$A$2:$B$10,2,FALSE)</f>
        <v>West</v>
      </c>
      <c r="M232" s="2" t="str">
        <f>HLOOKUP(J232,Facts!$D$13:$L$14,2,FALSE)</f>
        <v>West</v>
      </c>
      <c r="N232" s="2" t="str">
        <f>_xlfn.XLOOKUP(L232,Facts!$B$2:$B$10,Facts!$A$2:$A$10,FALSE)</f>
        <v>Maharashtra</v>
      </c>
      <c r="O232" s="100" t="str">
        <f t="shared" si="12"/>
        <v>Shreya Mehta</v>
      </c>
      <c r="P232" s="100" t="str" cm="1">
        <f t="array" ref="P232:Q232">_xlfn.TEXTSPLIT(O232," ")</f>
        <v>Shreya</v>
      </c>
      <c r="Q232" s="100" t="str">
        <v>Mehta</v>
      </c>
      <c r="R232" s="100"/>
      <c r="S232" s="100" t="str">
        <f>CONCATENATE(A232,"_",P232,".pdf")</f>
        <v>PID0231_Shreya.pdf</v>
      </c>
      <c r="T232" s="17" t="str">
        <f>IF(AND(I232&lt;5,'Billing Details'!F232&gt;10000),"High Priority","Regular Followup")</f>
        <v>Regular Followup</v>
      </c>
      <c r="U232" s="17" t="str">
        <f>IF(AND(T232="High Priority",'Patient Health Records'!W232="Yes",'Patient Health Records'!X232 = "Critical"),"Needs Attention",IF(AND('Patient Health Records'!X232 &lt;&gt; "Critical", 'Patient Health Records'!W232 = "Yes"),"Monitor Later",IF(AND('Patient Health Records'!X232 ="Critical", 'Patient Health Records'!W232 = "No"), "Ask for Readmission","No Action")))</f>
        <v>No Action</v>
      </c>
      <c r="V232" s="17" t="str" cm="1">
        <f t="array" ref="V232">_xlfn.IFS(AND(T232="High Priority",'Patient Health Records'!W232="Yes",'Patient Health Records'!X232 = "Critical"),"Needs Attention", AND('Patient Health Records'!X232 &lt;&gt; "Critical", 'Patient Health Records'!W232 = "Yes"),"Monitor Later", AND('Patient Health Records'!X232 ="Critical", 'Patient Health Records'!W232 = "No"), "Ask for Readmission", TRUE, "No Action")</f>
        <v>No Action</v>
      </c>
      <c r="W232" s="17"/>
      <c r="X232" s="100"/>
      <c r="Y232" s="100"/>
      <c r="Z232" s="100"/>
      <c r="AA232" s="100"/>
      <c r="AB232" s="100"/>
    </row>
    <row r="233" spans="1:28" ht="15.75" customHeight="1">
      <c r="A233" s="2" t="s">
        <v>453</v>
      </c>
      <c r="B233" s="2" t="s">
        <v>111</v>
      </c>
      <c r="C233" s="2" t="s">
        <v>42</v>
      </c>
      <c r="D233" s="26" t="s">
        <v>157</v>
      </c>
      <c r="E233" s="28">
        <f>DATEVALUE(D233)</f>
        <v>23377</v>
      </c>
      <c r="F233" s="29">
        <f t="shared" si="10"/>
        <v>1964</v>
      </c>
      <c r="G233" s="29">
        <f t="shared" si="11"/>
        <v>61</v>
      </c>
      <c r="H233" s="29" t="str" cm="1">
        <f t="array" ref="H233">_xlfn.IFS(
  AND(G233&gt;=21, G233&lt;=30), "Young Adult",
  AND(G233&gt;=31, G233&lt;=45), "Adult",
  AND(G233&gt;=46, G233&lt;=60), "Middle-aged",
  AND(G233&gt;=61, G233&lt;=75), "Senior",
  AND(G233&gt;=76, G233&lt;=87), "Elderly",
  TRUE, "Out of Range"
)</f>
        <v>Senior</v>
      </c>
      <c r="I233" s="3">
        <v>7</v>
      </c>
      <c r="J233" s="2" t="s">
        <v>80</v>
      </c>
      <c r="K233" s="2" t="s">
        <v>34</v>
      </c>
      <c r="L233" s="2" t="str">
        <f>VLOOKUP(J233,Facts!$A$2:$B$10,2,FALSE)</f>
        <v>West</v>
      </c>
      <c r="M233" s="2" t="str">
        <f>HLOOKUP(J233,Facts!$D$13:$L$14,2,FALSE)</f>
        <v>West</v>
      </c>
      <c r="N233" s="2" t="str">
        <f>_xlfn.XLOOKUP(L233,Facts!$B$2:$B$10,Facts!$A$2:$A$10,FALSE)</f>
        <v>Maharashtra</v>
      </c>
      <c r="O233" s="100" t="str">
        <f t="shared" si="12"/>
        <v>Krishna Sharma</v>
      </c>
      <c r="P233" s="100" t="str" cm="1">
        <f t="array" ref="P233:Q233">_xlfn.TEXTSPLIT(O233," ")</f>
        <v>Krishna</v>
      </c>
      <c r="Q233" s="100" t="str">
        <v>Sharma</v>
      </c>
      <c r="R233" s="100"/>
      <c r="S233" s="100" t="str">
        <f>CONCATENATE(A233,"_",P233,".pdf")</f>
        <v>PID0232_Krishna.pdf</v>
      </c>
      <c r="T233" s="17" t="str">
        <f>IF(AND(I233&lt;5,'Billing Details'!F233&gt;10000),"High Priority","Regular Followup")</f>
        <v>Regular Followup</v>
      </c>
      <c r="U233" s="17" t="str">
        <f>IF(AND(T233="High Priority",'Patient Health Records'!W233="Yes",'Patient Health Records'!X233 = "Critical"),"Needs Attention",IF(AND('Patient Health Records'!X233 &lt;&gt; "Critical", 'Patient Health Records'!W233 = "Yes"),"Monitor Later",IF(AND('Patient Health Records'!X233 ="Critical", 'Patient Health Records'!W233 = "No"), "Ask for Readmission","No Action")))</f>
        <v>No Action</v>
      </c>
      <c r="V233" s="17" t="str" cm="1">
        <f t="array" ref="V233">_xlfn.IFS(AND(T233="High Priority",'Patient Health Records'!W233="Yes",'Patient Health Records'!X233 = "Critical"),"Needs Attention", AND('Patient Health Records'!X233 &lt;&gt; "Critical", 'Patient Health Records'!W233 = "Yes"),"Monitor Later", AND('Patient Health Records'!X233 ="Critical", 'Patient Health Records'!W233 = "No"), "Ask for Readmission", TRUE, "No Action")</f>
        <v>No Action</v>
      </c>
      <c r="W233" s="17"/>
      <c r="X233" s="100"/>
      <c r="Y233" s="100"/>
      <c r="Z233" s="100"/>
      <c r="AA233" s="100"/>
      <c r="AB233" s="100"/>
    </row>
    <row r="234" spans="1:28" ht="15.75" customHeight="1">
      <c r="A234" s="2" t="s">
        <v>454</v>
      </c>
      <c r="B234" s="2" t="s">
        <v>31</v>
      </c>
      <c r="C234" s="2" t="s">
        <v>25</v>
      </c>
      <c r="D234" s="26" t="s">
        <v>82</v>
      </c>
      <c r="E234" s="28">
        <f>DATEVALUE(D234)</f>
        <v>30682</v>
      </c>
      <c r="F234" s="29">
        <f t="shared" si="10"/>
        <v>1984</v>
      </c>
      <c r="G234" s="29">
        <f t="shared" si="11"/>
        <v>41</v>
      </c>
      <c r="H234" s="29" t="str" cm="1">
        <f t="array" ref="H234">_xlfn.IFS(
  AND(G234&gt;=21, G234&lt;=30), "Young Adult",
  AND(G234&gt;=31, G234&lt;=45), "Adult",
  AND(G234&gt;=46, G234&lt;=60), "Middle-aged",
  AND(G234&gt;=61, G234&lt;=75), "Senior",
  AND(G234&gt;=76, G234&lt;=87), "Elderly",
  TRUE, "Out of Range"
)</f>
        <v>Adult</v>
      </c>
      <c r="I234" s="3">
        <v>5</v>
      </c>
      <c r="J234" s="2" t="s">
        <v>27</v>
      </c>
      <c r="K234" s="2" t="s">
        <v>28</v>
      </c>
      <c r="L234" s="2" t="str">
        <f>VLOOKUP(J234,Facts!$A$2:$B$10,2,FALSE)</f>
        <v>South</v>
      </c>
      <c r="M234" s="2" t="str">
        <f>HLOOKUP(J234,Facts!$D$13:$L$14,2,FALSE)</f>
        <v>South</v>
      </c>
      <c r="N234" s="2" t="str">
        <f>_xlfn.XLOOKUP(L234,Facts!$B$2:$B$10,Facts!$A$2:$A$10,FALSE)</f>
        <v>Tamil Nadu</v>
      </c>
      <c r="O234" s="100" t="str">
        <f t="shared" si="12"/>
        <v>Isha Sharma</v>
      </c>
      <c r="P234" s="100" t="str" cm="1">
        <f t="array" ref="P234:Q234">_xlfn.TEXTSPLIT(O234," ")</f>
        <v>Isha</v>
      </c>
      <c r="Q234" s="100" t="str">
        <v>Sharma</v>
      </c>
      <c r="R234" s="100"/>
      <c r="S234" s="100" t="str">
        <f>CONCATENATE(A234,"_",P234,".pdf")</f>
        <v>PID0233_Isha.pdf</v>
      </c>
      <c r="T234" s="17" t="str">
        <f>IF(AND(I234&lt;5,'Billing Details'!F234&gt;10000),"High Priority","Regular Followup")</f>
        <v>Regular Followup</v>
      </c>
      <c r="U234" s="17" t="str">
        <f>IF(AND(T234="High Priority",'Patient Health Records'!W234="Yes",'Patient Health Records'!X234 = "Critical"),"Needs Attention",IF(AND('Patient Health Records'!X234 &lt;&gt; "Critical", 'Patient Health Records'!W234 = "Yes"),"Monitor Later",IF(AND('Patient Health Records'!X234 ="Critical", 'Patient Health Records'!W234 = "No"), "Ask for Readmission","No Action")))</f>
        <v>No Action</v>
      </c>
      <c r="V234" s="17" t="str" cm="1">
        <f t="array" ref="V234">_xlfn.IFS(AND(T234="High Priority",'Patient Health Records'!W234="Yes",'Patient Health Records'!X234 = "Critical"),"Needs Attention", AND('Patient Health Records'!X234 &lt;&gt; "Critical", 'Patient Health Records'!W234 = "Yes"),"Monitor Later", AND('Patient Health Records'!X234 ="Critical", 'Patient Health Records'!W234 = "No"), "Ask for Readmission", TRUE, "No Action")</f>
        <v>No Action</v>
      </c>
      <c r="W234" s="17"/>
      <c r="X234" s="100"/>
      <c r="Y234" s="100"/>
      <c r="Z234" s="100"/>
      <c r="AA234" s="100"/>
      <c r="AB234" s="100"/>
    </row>
    <row r="235" spans="1:28" ht="15.75" customHeight="1">
      <c r="A235" s="2" t="s">
        <v>455</v>
      </c>
      <c r="B235" s="2" t="s">
        <v>456</v>
      </c>
      <c r="C235" s="2" t="s">
        <v>25</v>
      </c>
      <c r="D235" s="26" t="s">
        <v>457</v>
      </c>
      <c r="E235" s="28">
        <f>DATEVALUE(D235)</f>
        <v>35065</v>
      </c>
      <c r="F235" s="29">
        <f t="shared" si="10"/>
        <v>1996</v>
      </c>
      <c r="G235" s="29">
        <f t="shared" si="11"/>
        <v>29</v>
      </c>
      <c r="H235" s="29" t="str" cm="1">
        <f t="array" ref="H235">_xlfn.IFS(
  AND(G235&gt;=21, G235&lt;=30), "Young Adult",
  AND(G235&gt;=31, G235&lt;=45), "Adult",
  AND(G235&gt;=46, G235&lt;=60), "Middle-aged",
  AND(G235&gt;=61, G235&lt;=75), "Senior",
  AND(G235&gt;=76, G235&lt;=87), "Elderly",
  TRUE, "Out of Range"
)</f>
        <v>Young Adult</v>
      </c>
      <c r="I235" s="3">
        <v>0.5</v>
      </c>
      <c r="J235" s="2" t="s">
        <v>47</v>
      </c>
      <c r="K235" s="2" t="s">
        <v>39</v>
      </c>
      <c r="L235" s="2" t="str">
        <f>VLOOKUP(J235,Facts!$A$2:$B$10,2,FALSE)</f>
        <v>North</v>
      </c>
      <c r="M235" s="2" t="str">
        <f>HLOOKUP(J235,Facts!$D$13:$L$14,2,FALSE)</f>
        <v>North</v>
      </c>
      <c r="N235" s="2" t="str">
        <f>_xlfn.XLOOKUP(L235,Facts!$B$2:$B$10,Facts!$A$2:$A$10,FALSE)</f>
        <v>Punjab</v>
      </c>
      <c r="O235" s="100" t="str">
        <f t="shared" si="12"/>
        <v>Shreya Patel</v>
      </c>
      <c r="P235" s="100" t="str" cm="1">
        <f t="array" ref="P235:Q235">_xlfn.TEXTSPLIT(O235," ")</f>
        <v>Shreya</v>
      </c>
      <c r="Q235" s="100" t="str">
        <v>Patel</v>
      </c>
      <c r="R235" s="100"/>
      <c r="S235" s="100" t="str">
        <f>CONCATENATE(A235,"_",P235,".pdf")</f>
        <v>PID0234_Shreya.pdf</v>
      </c>
      <c r="T235" s="17" t="str">
        <f>IF(AND(I235&lt;5,'Billing Details'!F235&gt;10000),"High Priority","Regular Followup")</f>
        <v>High Priority</v>
      </c>
      <c r="U235" s="17" t="str">
        <f>IF(AND(T235="High Priority",'Patient Health Records'!W235="Yes",'Patient Health Records'!X235 = "Critical"),"Needs Attention",IF(AND('Patient Health Records'!X235 &lt;&gt; "Critical", 'Patient Health Records'!W235 = "Yes"),"Monitor Later",IF(AND('Patient Health Records'!X235 ="Critical", 'Patient Health Records'!W235 = "No"), "Ask for Readmission","No Action")))</f>
        <v>Ask for Readmission</v>
      </c>
      <c r="V235" s="17" t="str" cm="1">
        <f t="array" ref="V235">_xlfn.IFS(AND(T235="High Priority",'Patient Health Records'!W235="Yes",'Patient Health Records'!X235 = "Critical"),"Needs Attention", AND('Patient Health Records'!X235 &lt;&gt; "Critical", 'Patient Health Records'!W235 = "Yes"),"Monitor Later", AND('Patient Health Records'!X235 ="Critical", 'Patient Health Records'!W235 = "No"), "Ask for Readmission", TRUE, "No Action")</f>
        <v>Ask for Readmission</v>
      </c>
      <c r="W235" s="17"/>
      <c r="X235" s="100"/>
      <c r="Y235" s="100"/>
      <c r="Z235" s="100"/>
      <c r="AA235" s="100"/>
      <c r="AB235" s="100"/>
    </row>
    <row r="236" spans="1:28" ht="15.75" customHeight="1">
      <c r="A236" s="2" t="s">
        <v>458</v>
      </c>
      <c r="B236" s="2" t="s">
        <v>93</v>
      </c>
      <c r="C236" s="2" t="s">
        <v>25</v>
      </c>
      <c r="D236" s="26" t="s">
        <v>46</v>
      </c>
      <c r="E236" s="28">
        <f>DATEVALUE(D236)</f>
        <v>32508</v>
      </c>
      <c r="F236" s="29">
        <f t="shared" si="10"/>
        <v>1988</v>
      </c>
      <c r="G236" s="29">
        <f t="shared" si="11"/>
        <v>37</v>
      </c>
      <c r="H236" s="29" t="str" cm="1">
        <f t="array" ref="H236">_xlfn.IFS(
  AND(G236&gt;=21, G236&lt;=30), "Young Adult",
  AND(G236&gt;=31, G236&lt;=45), "Adult",
  AND(G236&gt;=46, G236&lt;=60), "Middle-aged",
  AND(G236&gt;=61, G236&lt;=75), "Senior",
  AND(G236&gt;=76, G236&lt;=87), "Elderly",
  TRUE, "Out of Range"
)</f>
        <v>Adult</v>
      </c>
      <c r="I236" s="3">
        <v>40</v>
      </c>
      <c r="J236" s="2" t="s">
        <v>64</v>
      </c>
      <c r="K236" s="2" t="s">
        <v>56</v>
      </c>
      <c r="L236" s="2" t="str">
        <f>VLOOKUP(J236,Facts!$A$2:$B$10,2,FALSE)</f>
        <v>East</v>
      </c>
      <c r="M236" s="2" t="str">
        <f>HLOOKUP(J236,Facts!$D$13:$L$14,2,FALSE)</f>
        <v>East</v>
      </c>
      <c r="N236" s="2" t="str">
        <f>_xlfn.XLOOKUP(L236,Facts!$B$2:$B$10,Facts!$A$2:$A$10,FALSE)</f>
        <v>West Bengal</v>
      </c>
      <c r="O236" s="100" t="str">
        <f t="shared" si="12"/>
        <v>Aanya Reddy</v>
      </c>
      <c r="P236" s="100" t="str" cm="1">
        <f t="array" ref="P236:Q236">_xlfn.TEXTSPLIT(O236," ")</f>
        <v>Aanya</v>
      </c>
      <c r="Q236" s="100" t="str">
        <v>Reddy</v>
      </c>
      <c r="R236" s="100"/>
      <c r="S236" s="100" t="str">
        <f>CONCATENATE(A236,"_",P236,".pdf")</f>
        <v>PID0235_Aanya.pdf</v>
      </c>
      <c r="T236" s="17" t="str">
        <f>IF(AND(I236&lt;5,'Billing Details'!F236&gt;10000),"High Priority","Regular Followup")</f>
        <v>Regular Followup</v>
      </c>
      <c r="U236" s="17" t="str">
        <f>IF(AND(T236="High Priority",'Patient Health Records'!W236="Yes",'Patient Health Records'!X236 = "Critical"),"Needs Attention",IF(AND('Patient Health Records'!X236 &lt;&gt; "Critical", 'Patient Health Records'!W236 = "Yes"),"Monitor Later",IF(AND('Patient Health Records'!X236 ="Critical", 'Patient Health Records'!W236 = "No"), "Ask for Readmission","No Action")))</f>
        <v>Monitor Later</v>
      </c>
      <c r="V236" s="17" t="str" cm="1">
        <f t="array" ref="V236">_xlfn.IFS(AND(T236="High Priority",'Patient Health Records'!W236="Yes",'Patient Health Records'!X236 = "Critical"),"Needs Attention", AND('Patient Health Records'!X236 &lt;&gt; "Critical", 'Patient Health Records'!W236 = "Yes"),"Monitor Later", AND('Patient Health Records'!X236 ="Critical", 'Patient Health Records'!W236 = "No"), "Ask for Readmission", TRUE, "No Action")</f>
        <v>Monitor Later</v>
      </c>
      <c r="W236" s="17"/>
      <c r="X236" s="100"/>
      <c r="Y236" s="100"/>
      <c r="Z236" s="100"/>
      <c r="AA236" s="100"/>
      <c r="AB236" s="100"/>
    </row>
    <row r="237" spans="1:28" ht="15.75" customHeight="1">
      <c r="A237" s="2" t="s">
        <v>459</v>
      </c>
      <c r="B237" s="2" t="s">
        <v>460</v>
      </c>
      <c r="C237" s="2" t="s">
        <v>25</v>
      </c>
      <c r="D237" s="26" t="s">
        <v>461</v>
      </c>
      <c r="E237" s="28">
        <f>DATEVALUE(D237)</f>
        <v>16072</v>
      </c>
      <c r="F237" s="29">
        <f t="shared" si="10"/>
        <v>1944</v>
      </c>
      <c r="G237" s="29">
        <f t="shared" si="11"/>
        <v>81</v>
      </c>
      <c r="H237" s="29" t="str" cm="1">
        <f t="array" ref="H237">_xlfn.IFS(
  AND(G237&gt;=21, G237&lt;=30), "Young Adult",
  AND(G237&gt;=31, G237&lt;=45), "Adult",
  AND(G237&gt;=46, G237&lt;=60), "Middle-aged",
  AND(G237&gt;=61, G237&lt;=75), "Senior",
  AND(G237&gt;=76, G237&lt;=87), "Elderly",
  TRUE, "Out of Range"
)</f>
        <v>Elderly</v>
      </c>
      <c r="I237" s="3">
        <v>12</v>
      </c>
      <c r="J237" s="2" t="s">
        <v>80</v>
      </c>
      <c r="K237" s="2" t="s">
        <v>34</v>
      </c>
      <c r="L237" s="2" t="str">
        <f>VLOOKUP(J237,Facts!$A$2:$B$10,2,FALSE)</f>
        <v>West</v>
      </c>
      <c r="M237" s="2" t="str">
        <f>HLOOKUP(J237,Facts!$D$13:$L$14,2,FALSE)</f>
        <v>West</v>
      </c>
      <c r="N237" s="2" t="str">
        <f>_xlfn.XLOOKUP(L237,Facts!$B$2:$B$10,Facts!$A$2:$A$10,FALSE)</f>
        <v>Maharashtra</v>
      </c>
      <c r="O237" s="100" t="str">
        <f t="shared" si="12"/>
        <v>Isha Mehta</v>
      </c>
      <c r="P237" s="100" t="str" cm="1">
        <f t="array" ref="P237:Q237">_xlfn.TEXTSPLIT(O237," ")</f>
        <v>Isha</v>
      </c>
      <c r="Q237" s="100" t="str">
        <v>Mehta</v>
      </c>
      <c r="R237" s="100"/>
      <c r="S237" s="100" t="str">
        <f>CONCATENATE(A237,"_",P237,".pdf")</f>
        <v>PID0236_Isha.pdf</v>
      </c>
      <c r="T237" s="17" t="str">
        <f>IF(AND(I237&lt;5,'Billing Details'!F237&gt;10000),"High Priority","Regular Followup")</f>
        <v>Regular Followup</v>
      </c>
      <c r="U237" s="17" t="str">
        <f>IF(AND(T237="High Priority",'Patient Health Records'!W237="Yes",'Patient Health Records'!X237 = "Critical"),"Needs Attention",IF(AND('Patient Health Records'!X237 &lt;&gt; "Critical", 'Patient Health Records'!W237 = "Yes"),"Monitor Later",IF(AND('Patient Health Records'!X237 ="Critical", 'Patient Health Records'!W237 = "No"), "Ask for Readmission","No Action")))</f>
        <v>Monitor Later</v>
      </c>
      <c r="V237" s="17" t="str" cm="1">
        <f t="array" ref="V237">_xlfn.IFS(AND(T237="High Priority",'Patient Health Records'!W237="Yes",'Patient Health Records'!X237 = "Critical"),"Needs Attention", AND('Patient Health Records'!X237 &lt;&gt; "Critical", 'Patient Health Records'!W237 = "Yes"),"Monitor Later", AND('Patient Health Records'!X237 ="Critical", 'Patient Health Records'!W237 = "No"), "Ask for Readmission", TRUE, "No Action")</f>
        <v>Monitor Later</v>
      </c>
      <c r="W237" s="17"/>
      <c r="X237" s="100"/>
      <c r="Y237" s="100"/>
      <c r="Z237" s="100"/>
      <c r="AA237" s="100"/>
      <c r="AB237" s="100"/>
    </row>
    <row r="238" spans="1:28" ht="15.75" customHeight="1">
      <c r="A238" s="2" t="s">
        <v>462</v>
      </c>
      <c r="B238" s="2" t="s">
        <v>88</v>
      </c>
      <c r="C238" s="2" t="s">
        <v>25</v>
      </c>
      <c r="D238" s="26" t="s">
        <v>184</v>
      </c>
      <c r="E238" s="28">
        <f>DATEVALUE(D238)</f>
        <v>21550</v>
      </c>
      <c r="F238" s="29">
        <f t="shared" si="10"/>
        <v>1958</v>
      </c>
      <c r="G238" s="29">
        <f t="shared" si="11"/>
        <v>67</v>
      </c>
      <c r="H238" s="29" t="str" cm="1">
        <f t="array" ref="H238">_xlfn.IFS(
  AND(G238&gt;=21, G238&lt;=30), "Young Adult",
  AND(G238&gt;=31, G238&lt;=45), "Adult",
  AND(G238&gt;=46, G238&lt;=60), "Middle-aged",
  AND(G238&gt;=61, G238&lt;=75), "Senior",
  AND(G238&gt;=76, G238&lt;=87), "Elderly",
  TRUE, "Out of Range"
)</f>
        <v>Senior</v>
      </c>
      <c r="I238" s="3">
        <v>9</v>
      </c>
      <c r="J238" s="2" t="s">
        <v>80</v>
      </c>
      <c r="K238" s="2" t="s">
        <v>34</v>
      </c>
      <c r="L238" s="2" t="str">
        <f>VLOOKUP(J238,Facts!$A$2:$B$10,2,FALSE)</f>
        <v>West</v>
      </c>
      <c r="M238" s="2" t="str">
        <f>HLOOKUP(J238,Facts!$D$13:$L$14,2,FALSE)</f>
        <v>West</v>
      </c>
      <c r="N238" s="2" t="str">
        <f>_xlfn.XLOOKUP(L238,Facts!$B$2:$B$10,Facts!$A$2:$A$10,FALSE)</f>
        <v>Maharashtra</v>
      </c>
      <c r="O238" s="100" t="str">
        <f t="shared" si="12"/>
        <v>Shreya Sharma</v>
      </c>
      <c r="P238" s="100" t="str" cm="1">
        <f t="array" ref="P238:Q238">_xlfn.TEXTSPLIT(O238," ")</f>
        <v>Shreya</v>
      </c>
      <c r="Q238" s="100" t="str">
        <v>Sharma</v>
      </c>
      <c r="R238" s="100"/>
      <c r="S238" s="100" t="str">
        <f>CONCATENATE(A238,"_",P238,".pdf")</f>
        <v>PID0237_Shreya.pdf</v>
      </c>
      <c r="T238" s="17" t="str">
        <f>IF(AND(I238&lt;5,'Billing Details'!F238&gt;10000),"High Priority","Regular Followup")</f>
        <v>Regular Followup</v>
      </c>
      <c r="U238" s="17" t="str">
        <f>IF(AND(T238="High Priority",'Patient Health Records'!W238="Yes",'Patient Health Records'!X238 = "Critical"),"Needs Attention",IF(AND('Patient Health Records'!X238 &lt;&gt; "Critical", 'Patient Health Records'!W238 = "Yes"),"Monitor Later",IF(AND('Patient Health Records'!X238 ="Critical", 'Patient Health Records'!W238 = "No"), "Ask for Readmission","No Action")))</f>
        <v>No Action</v>
      </c>
      <c r="V238" s="17" t="str" cm="1">
        <f t="array" ref="V238">_xlfn.IFS(AND(T238="High Priority",'Patient Health Records'!W238="Yes",'Patient Health Records'!X238 = "Critical"),"Needs Attention", AND('Patient Health Records'!X238 &lt;&gt; "Critical", 'Patient Health Records'!W238 = "Yes"),"Monitor Later", AND('Patient Health Records'!X238 ="Critical", 'Patient Health Records'!W238 = "No"), "Ask for Readmission", TRUE, "No Action")</f>
        <v>No Action</v>
      </c>
      <c r="W238" s="17"/>
      <c r="X238" s="100"/>
      <c r="Y238" s="100"/>
      <c r="Z238" s="100"/>
      <c r="AA238" s="100"/>
      <c r="AB238" s="100"/>
    </row>
    <row r="239" spans="1:28" ht="15.75" customHeight="1">
      <c r="A239" s="2" t="s">
        <v>463</v>
      </c>
      <c r="B239" s="2" t="s">
        <v>464</v>
      </c>
      <c r="C239" s="2" t="s">
        <v>25</v>
      </c>
      <c r="D239" s="26" t="s">
        <v>147</v>
      </c>
      <c r="E239" s="28">
        <f>DATEVALUE(D239)</f>
        <v>31412</v>
      </c>
      <c r="F239" s="29">
        <f t="shared" si="10"/>
        <v>1985</v>
      </c>
      <c r="G239" s="29">
        <f t="shared" si="11"/>
        <v>40</v>
      </c>
      <c r="H239" s="29" t="str" cm="1">
        <f t="array" ref="H239">_xlfn.IFS(
  AND(G239&gt;=21, G239&lt;=30), "Young Adult",
  AND(G239&gt;=31, G239&lt;=45), "Adult",
  AND(G239&gt;=46, G239&lt;=60), "Middle-aged",
  AND(G239&gt;=61, G239&lt;=75), "Senior",
  AND(G239&gt;=76, G239&lt;=87), "Elderly",
  TRUE, "Out of Range"
)</f>
        <v>Adult</v>
      </c>
      <c r="I239" s="3">
        <v>2</v>
      </c>
      <c r="J239" s="2" t="s">
        <v>47</v>
      </c>
      <c r="K239" s="2" t="s">
        <v>28</v>
      </c>
      <c r="L239" s="2" t="str">
        <f>VLOOKUP(J239,Facts!$A$2:$B$10,2,FALSE)</f>
        <v>North</v>
      </c>
      <c r="M239" s="2" t="str">
        <f>HLOOKUP(J239,Facts!$D$13:$L$14,2,FALSE)</f>
        <v>North</v>
      </c>
      <c r="N239" s="2" t="str">
        <f>_xlfn.XLOOKUP(L239,Facts!$B$2:$B$10,Facts!$A$2:$A$10,FALSE)</f>
        <v>Punjab</v>
      </c>
      <c r="O239" s="100" t="str">
        <f t="shared" si="12"/>
        <v>Diya Sharma</v>
      </c>
      <c r="P239" s="100" t="str" cm="1">
        <f t="array" ref="P239:Q239">_xlfn.TEXTSPLIT(O239," ")</f>
        <v>Diya</v>
      </c>
      <c r="Q239" s="100" t="str">
        <v>Sharma</v>
      </c>
      <c r="R239" s="100"/>
      <c r="S239" s="100" t="str">
        <f>CONCATENATE(A239,"_",P239,".pdf")</f>
        <v>PID0238_Diya.pdf</v>
      </c>
      <c r="T239" s="17" t="str">
        <f>IF(AND(I239&lt;5,'Billing Details'!F239&gt;10000),"High Priority","Regular Followup")</f>
        <v>High Priority</v>
      </c>
      <c r="U239" s="17" t="str">
        <f>IF(AND(T239="High Priority",'Patient Health Records'!W239="Yes",'Patient Health Records'!X239 = "Critical"),"Needs Attention",IF(AND('Patient Health Records'!X239 &lt;&gt; "Critical", 'Patient Health Records'!W239 = "Yes"),"Monitor Later",IF(AND('Patient Health Records'!X239 ="Critical", 'Patient Health Records'!W239 = "No"), "Ask for Readmission","No Action")))</f>
        <v>No Action</v>
      </c>
      <c r="V239" s="17" t="str" cm="1">
        <f t="array" ref="V239">_xlfn.IFS(AND(T239="High Priority",'Patient Health Records'!W239="Yes",'Patient Health Records'!X239 = "Critical"),"Needs Attention", AND('Patient Health Records'!X239 &lt;&gt; "Critical", 'Patient Health Records'!W239 = "Yes"),"Monitor Later", AND('Patient Health Records'!X239 ="Critical", 'Patient Health Records'!W239 = "No"), "Ask for Readmission", TRUE, "No Action")</f>
        <v>No Action</v>
      </c>
      <c r="W239" s="17"/>
      <c r="X239" s="100"/>
      <c r="Y239" s="100"/>
      <c r="Z239" s="100"/>
      <c r="AA239" s="100"/>
      <c r="AB239" s="100"/>
    </row>
    <row r="240" spans="1:28" ht="15.75" customHeight="1">
      <c r="A240" s="2" t="s">
        <v>465</v>
      </c>
      <c r="B240" s="2" t="s">
        <v>466</v>
      </c>
      <c r="C240" s="2" t="s">
        <v>42</v>
      </c>
      <c r="D240" s="26" t="s">
        <v>46</v>
      </c>
      <c r="E240" s="28">
        <f>DATEVALUE(D240)</f>
        <v>32508</v>
      </c>
      <c r="F240" s="29">
        <f t="shared" si="10"/>
        <v>1988</v>
      </c>
      <c r="G240" s="29">
        <f t="shared" si="11"/>
        <v>37</v>
      </c>
      <c r="H240" s="29" t="str" cm="1">
        <f t="array" ref="H240">_xlfn.IFS(
  AND(G240&gt;=21, G240&lt;=30), "Young Adult",
  AND(G240&gt;=31, G240&lt;=45), "Adult",
  AND(G240&gt;=46, G240&lt;=60), "Middle-aged",
  AND(G240&gt;=61, G240&lt;=75), "Senior",
  AND(G240&gt;=76, G240&lt;=87), "Elderly",
  TRUE, "Out of Range"
)</f>
        <v>Adult</v>
      </c>
      <c r="I240" s="3">
        <v>2</v>
      </c>
      <c r="J240" s="2" t="s">
        <v>64</v>
      </c>
      <c r="K240" s="2" t="s">
        <v>56</v>
      </c>
      <c r="L240" s="2" t="str">
        <f>VLOOKUP(J240,Facts!$A$2:$B$10,2,FALSE)</f>
        <v>East</v>
      </c>
      <c r="M240" s="2" t="str">
        <f>HLOOKUP(J240,Facts!$D$13:$L$14,2,FALSE)</f>
        <v>East</v>
      </c>
      <c r="N240" s="2" t="str">
        <f>_xlfn.XLOOKUP(L240,Facts!$B$2:$B$10,Facts!$A$2:$A$10,FALSE)</f>
        <v>West Bengal</v>
      </c>
      <c r="O240" s="100" t="str">
        <f t="shared" si="12"/>
        <v>Krishna Dev Sharma</v>
      </c>
      <c r="P240" s="100" t="str" cm="1">
        <f t="array" ref="P240:R240">_xlfn.TEXTSPLIT(O240," ")</f>
        <v>Krishna</v>
      </c>
      <c r="Q240" s="100" t="str">
        <v>Dev</v>
      </c>
      <c r="R240" s="100" t="str">
        <v>Sharma</v>
      </c>
      <c r="S240" s="100" t="str">
        <f>CONCATENATE(A240,"_",P240,".pdf")</f>
        <v>PID0239_Krishna.pdf</v>
      </c>
      <c r="T240" s="17" t="str">
        <f>IF(AND(I240&lt;5,'Billing Details'!F240&gt;10000),"High Priority","Regular Followup")</f>
        <v>High Priority</v>
      </c>
      <c r="U240" s="17" t="str">
        <f>IF(AND(T240="High Priority",'Patient Health Records'!W240="Yes",'Patient Health Records'!X240 = "Critical"),"Needs Attention",IF(AND('Patient Health Records'!X240 &lt;&gt; "Critical", 'Patient Health Records'!W240 = "Yes"),"Monitor Later",IF(AND('Patient Health Records'!X240 ="Critical", 'Patient Health Records'!W240 = "No"), "Ask for Readmission","No Action")))</f>
        <v>No Action</v>
      </c>
      <c r="V240" s="17" t="str" cm="1">
        <f t="array" ref="V240">_xlfn.IFS(AND(T240="High Priority",'Patient Health Records'!W240="Yes",'Patient Health Records'!X240 = "Critical"),"Needs Attention", AND('Patient Health Records'!X240 &lt;&gt; "Critical", 'Patient Health Records'!W240 = "Yes"),"Monitor Later", AND('Patient Health Records'!X240 ="Critical", 'Patient Health Records'!W240 = "No"), "Ask for Readmission", TRUE, "No Action")</f>
        <v>No Action</v>
      </c>
      <c r="W240" s="17"/>
      <c r="X240" s="100"/>
      <c r="Y240" s="100"/>
      <c r="Z240" s="100"/>
      <c r="AA240" s="100"/>
      <c r="AB240" s="100"/>
    </row>
    <row r="241" spans="1:28" ht="15.75" customHeight="1">
      <c r="A241" s="2" t="s">
        <v>467</v>
      </c>
      <c r="B241" s="2" t="s">
        <v>468</v>
      </c>
      <c r="C241" s="2" t="s">
        <v>25</v>
      </c>
      <c r="D241" s="26" t="s">
        <v>63</v>
      </c>
      <c r="E241" s="28">
        <f>DATEVALUE(D241)</f>
        <v>34699</v>
      </c>
      <c r="F241" s="29">
        <f t="shared" si="10"/>
        <v>1994</v>
      </c>
      <c r="G241" s="29">
        <f t="shared" si="11"/>
        <v>31</v>
      </c>
      <c r="H241" s="29" t="str" cm="1">
        <f t="array" ref="H241">_xlfn.IFS(
  AND(G241&gt;=21, G241&lt;=30), "Young Adult",
  AND(G241&gt;=31, G241&lt;=45), "Adult",
  AND(G241&gt;=46, G241&lt;=60), "Middle-aged",
  AND(G241&gt;=61, G241&lt;=75), "Senior",
  AND(G241&gt;=76, G241&lt;=87), "Elderly",
  TRUE, "Out of Range"
)</f>
        <v>Adult</v>
      </c>
      <c r="I241" s="3">
        <v>9</v>
      </c>
      <c r="J241" s="2" t="s">
        <v>80</v>
      </c>
      <c r="K241" s="2" t="s">
        <v>28</v>
      </c>
      <c r="L241" s="2" t="str">
        <f>VLOOKUP(J241,Facts!$A$2:$B$10,2,FALSE)</f>
        <v>West</v>
      </c>
      <c r="M241" s="2" t="str">
        <f>HLOOKUP(J241,Facts!$D$13:$L$14,2,FALSE)</f>
        <v>West</v>
      </c>
      <c r="N241" s="2" t="str">
        <f>_xlfn.XLOOKUP(L241,Facts!$B$2:$B$10,Facts!$A$2:$A$10,FALSE)</f>
        <v>Maharashtra</v>
      </c>
      <c r="O241" s="100" t="str">
        <f t="shared" si="12"/>
        <v>Shreya Reddy</v>
      </c>
      <c r="P241" s="100" t="str" cm="1">
        <f t="array" ref="P241:Q241">_xlfn.TEXTSPLIT(O241," ")</f>
        <v>Shreya</v>
      </c>
      <c r="Q241" s="100" t="str">
        <v>Reddy</v>
      </c>
      <c r="R241" s="100"/>
      <c r="S241" s="100" t="str">
        <f>CONCATENATE(A241,"_",P241,".pdf")</f>
        <v>PID0240_Shreya.pdf</v>
      </c>
      <c r="T241" s="17" t="str">
        <f>IF(AND(I241&lt;5,'Billing Details'!F241&gt;10000),"High Priority","Regular Followup")</f>
        <v>Regular Followup</v>
      </c>
      <c r="U241" s="17" t="str">
        <f>IF(AND(T241="High Priority",'Patient Health Records'!W241="Yes",'Patient Health Records'!X241 = "Critical"),"Needs Attention",IF(AND('Patient Health Records'!X241 &lt;&gt; "Critical", 'Patient Health Records'!W241 = "Yes"),"Monitor Later",IF(AND('Patient Health Records'!X241 ="Critical", 'Patient Health Records'!W241 = "No"), "Ask for Readmission","No Action")))</f>
        <v>No Action</v>
      </c>
      <c r="V241" s="17" t="str" cm="1">
        <f t="array" ref="V241">_xlfn.IFS(AND(T241="High Priority",'Patient Health Records'!W241="Yes",'Patient Health Records'!X241 = "Critical"),"Needs Attention", AND('Patient Health Records'!X241 &lt;&gt; "Critical", 'Patient Health Records'!W241 = "Yes"),"Monitor Later", AND('Patient Health Records'!X241 ="Critical", 'Patient Health Records'!W241 = "No"), "Ask for Readmission", TRUE, "No Action")</f>
        <v>No Action</v>
      </c>
      <c r="W241" s="17"/>
      <c r="X241" s="100"/>
      <c r="Y241" s="100"/>
      <c r="Z241" s="100"/>
      <c r="AA241" s="100"/>
      <c r="AB241" s="100"/>
    </row>
    <row r="242" spans="1:28" ht="15.75" customHeight="1">
      <c r="A242" s="2" t="s">
        <v>469</v>
      </c>
      <c r="B242" s="2" t="s">
        <v>470</v>
      </c>
      <c r="C242" s="2" t="s">
        <v>25</v>
      </c>
      <c r="D242" s="26" t="s">
        <v>318</v>
      </c>
      <c r="E242" s="28">
        <f>DATEVALUE(D242)</f>
        <v>19724</v>
      </c>
      <c r="F242" s="29">
        <f t="shared" si="10"/>
        <v>1953</v>
      </c>
      <c r="G242" s="29">
        <f t="shared" si="11"/>
        <v>72</v>
      </c>
      <c r="H242" s="29" t="str" cm="1">
        <f t="array" ref="H242">_xlfn.IFS(
  AND(G242&gt;=21, G242&lt;=30), "Young Adult",
  AND(G242&gt;=31, G242&lt;=45), "Adult",
  AND(G242&gt;=46, G242&lt;=60), "Middle-aged",
  AND(G242&gt;=61, G242&lt;=75), "Senior",
  AND(G242&gt;=76, G242&lt;=87), "Elderly",
  TRUE, "Out of Range"
)</f>
        <v>Senior</v>
      </c>
      <c r="I242" s="3">
        <v>5</v>
      </c>
      <c r="J242" s="2" t="s">
        <v>80</v>
      </c>
      <c r="K242" s="2" t="s">
        <v>34</v>
      </c>
      <c r="L242" s="2" t="str">
        <f>VLOOKUP(J242,Facts!$A$2:$B$10,2,FALSE)</f>
        <v>West</v>
      </c>
      <c r="M242" s="2" t="str">
        <f>HLOOKUP(J242,Facts!$D$13:$L$14,2,FALSE)</f>
        <v>West</v>
      </c>
      <c r="N242" s="2" t="str">
        <f>_xlfn.XLOOKUP(L242,Facts!$B$2:$B$10,Facts!$A$2:$A$10,FALSE)</f>
        <v>Maharashtra</v>
      </c>
      <c r="O242" s="100" t="str">
        <f t="shared" si="12"/>
        <v>Aanya Mehta</v>
      </c>
      <c r="P242" s="100" t="str" cm="1">
        <f t="array" ref="P242:Q242">_xlfn.TEXTSPLIT(O242," ")</f>
        <v>Aanya</v>
      </c>
      <c r="Q242" s="100" t="str">
        <v>Mehta</v>
      </c>
      <c r="R242" s="100"/>
      <c r="S242" s="100" t="str">
        <f>CONCATENATE(A242,"_",P242,".pdf")</f>
        <v>PID0241_Aanya.pdf</v>
      </c>
      <c r="T242" s="17" t="str">
        <f>IF(AND(I242&lt;5,'Billing Details'!F242&gt;10000),"High Priority","Regular Followup")</f>
        <v>Regular Followup</v>
      </c>
      <c r="U242" s="17" t="str">
        <f>IF(AND(T242="High Priority",'Patient Health Records'!W242="Yes",'Patient Health Records'!X242 = "Critical"),"Needs Attention",IF(AND('Patient Health Records'!X242 &lt;&gt; "Critical", 'Patient Health Records'!W242 = "Yes"),"Monitor Later",IF(AND('Patient Health Records'!X242 ="Critical", 'Patient Health Records'!W242 = "No"), "Ask for Readmission","No Action")))</f>
        <v>Ask for Readmission</v>
      </c>
      <c r="V242" s="17" t="str" cm="1">
        <f t="array" ref="V242">_xlfn.IFS(AND(T242="High Priority",'Patient Health Records'!W242="Yes",'Patient Health Records'!X242 = "Critical"),"Needs Attention", AND('Patient Health Records'!X242 &lt;&gt; "Critical", 'Patient Health Records'!W242 = "Yes"),"Monitor Later", AND('Patient Health Records'!X242 ="Critical", 'Patient Health Records'!W242 = "No"), "Ask for Readmission", TRUE, "No Action")</f>
        <v>Ask for Readmission</v>
      </c>
      <c r="W242" s="17"/>
      <c r="X242" s="100"/>
      <c r="Y242" s="100"/>
      <c r="Z242" s="100"/>
      <c r="AA242" s="100"/>
      <c r="AB242" s="100"/>
    </row>
    <row r="243" spans="1:28" ht="15.75" customHeight="1">
      <c r="A243" s="2" t="s">
        <v>471</v>
      </c>
      <c r="B243" s="2" t="s">
        <v>472</v>
      </c>
      <c r="C243" s="2" t="s">
        <v>42</v>
      </c>
      <c r="D243" s="26" t="s">
        <v>85</v>
      </c>
      <c r="E243" s="28">
        <f>DATEVALUE(D243)</f>
        <v>25203</v>
      </c>
      <c r="F243" s="29">
        <f t="shared" si="10"/>
        <v>1968</v>
      </c>
      <c r="G243" s="29">
        <f t="shared" si="11"/>
        <v>57</v>
      </c>
      <c r="H243" s="29" t="str" cm="1">
        <f t="array" ref="H243">_xlfn.IFS(
  AND(G243&gt;=21, G243&lt;=30), "Young Adult",
  AND(G243&gt;=31, G243&lt;=45), "Adult",
  AND(G243&gt;=46, G243&lt;=60), "Middle-aged",
  AND(G243&gt;=61, G243&lt;=75), "Senior",
  AND(G243&gt;=76, G243&lt;=87), "Elderly",
  TRUE, "Out of Range"
)</f>
        <v>Middle-aged</v>
      </c>
      <c r="I243" s="3">
        <v>40</v>
      </c>
      <c r="J243" s="2" t="s">
        <v>64</v>
      </c>
      <c r="K243" s="2" t="s">
        <v>28</v>
      </c>
      <c r="L243" s="2" t="str">
        <f>VLOOKUP(J243,Facts!$A$2:$B$10,2,FALSE)</f>
        <v>East</v>
      </c>
      <c r="M243" s="2" t="str">
        <f>HLOOKUP(J243,Facts!$D$13:$L$14,2,FALSE)</f>
        <v>East</v>
      </c>
      <c r="N243" s="2" t="str">
        <f>_xlfn.XLOOKUP(L243,Facts!$B$2:$B$10,Facts!$A$2:$A$10,FALSE)</f>
        <v>West Bengal</v>
      </c>
      <c r="O243" s="100" t="str">
        <f t="shared" si="12"/>
        <v>Aarav Patel</v>
      </c>
      <c r="P243" s="100" t="str" cm="1">
        <f t="array" ref="P243:Q243">_xlfn.TEXTSPLIT(O243," ")</f>
        <v>Aarav</v>
      </c>
      <c r="Q243" s="100" t="str">
        <v>Patel</v>
      </c>
      <c r="R243" s="100"/>
      <c r="S243" s="100" t="str">
        <f>CONCATENATE(A243,"_",P243,".pdf")</f>
        <v>PID0242_Aarav.pdf</v>
      </c>
      <c r="T243" s="17" t="str">
        <f>IF(AND(I243&lt;5,'Billing Details'!F243&gt;10000),"High Priority","Regular Followup")</f>
        <v>Regular Followup</v>
      </c>
      <c r="U243" s="17" t="str">
        <f>IF(AND(T243="High Priority",'Patient Health Records'!W243="Yes",'Patient Health Records'!X243 = "Critical"),"Needs Attention",IF(AND('Patient Health Records'!X243 &lt;&gt; "Critical", 'Patient Health Records'!W243 = "Yes"),"Monitor Later",IF(AND('Patient Health Records'!X243 ="Critical", 'Patient Health Records'!W243 = "No"), "Ask for Readmission","No Action")))</f>
        <v>No Action</v>
      </c>
      <c r="V243" s="17" t="str" cm="1">
        <f t="array" ref="V243">_xlfn.IFS(AND(T243="High Priority",'Patient Health Records'!W243="Yes",'Patient Health Records'!X243 = "Critical"),"Needs Attention", AND('Patient Health Records'!X243 &lt;&gt; "Critical", 'Patient Health Records'!W243 = "Yes"),"Monitor Later", AND('Patient Health Records'!X243 ="Critical", 'Patient Health Records'!W243 = "No"), "Ask for Readmission", TRUE, "No Action")</f>
        <v>No Action</v>
      </c>
      <c r="W243" s="17"/>
      <c r="X243" s="100"/>
      <c r="Y243" s="100"/>
      <c r="Z243" s="100"/>
      <c r="AA243" s="100"/>
      <c r="AB243" s="100"/>
    </row>
    <row r="244" spans="1:28" ht="15.75" customHeight="1">
      <c r="A244" s="2" t="s">
        <v>473</v>
      </c>
      <c r="B244" s="2" t="s">
        <v>206</v>
      </c>
      <c r="C244" s="2" t="s">
        <v>25</v>
      </c>
      <c r="D244" s="26" t="s">
        <v>37</v>
      </c>
      <c r="E244" s="28">
        <f>DATEVALUE(D244)</f>
        <v>34334</v>
      </c>
      <c r="F244" s="29">
        <f t="shared" si="10"/>
        <v>1993</v>
      </c>
      <c r="G244" s="29">
        <f t="shared" si="11"/>
        <v>32</v>
      </c>
      <c r="H244" s="29" t="str" cm="1">
        <f t="array" ref="H244">_xlfn.IFS(
  AND(G244&gt;=21, G244&lt;=30), "Young Adult",
  AND(G244&gt;=31, G244&lt;=45), "Adult",
  AND(G244&gt;=46, G244&lt;=60), "Middle-aged",
  AND(G244&gt;=61, G244&lt;=75), "Senior",
  AND(G244&gt;=76, G244&lt;=87), "Elderly",
  TRUE, "Out of Range"
)</f>
        <v>Adult</v>
      </c>
      <c r="I244" s="3">
        <v>7</v>
      </c>
      <c r="J244" s="2" t="s">
        <v>33</v>
      </c>
      <c r="K244" s="2" t="s">
        <v>34</v>
      </c>
      <c r="L244" s="2" t="str">
        <f>VLOOKUP(J244,Facts!$A$2:$B$10,2,FALSE)</f>
        <v>West</v>
      </c>
      <c r="M244" s="2" t="str">
        <f>HLOOKUP(J244,Facts!$D$13:$L$14,2,FALSE)</f>
        <v>West</v>
      </c>
      <c r="N244" s="2" t="str">
        <f>_xlfn.XLOOKUP(L244,Facts!$B$2:$B$10,Facts!$A$2:$A$10,FALSE)</f>
        <v>Maharashtra</v>
      </c>
      <c r="O244" s="100" t="str">
        <f t="shared" si="12"/>
        <v>Shreya Mehta</v>
      </c>
      <c r="P244" s="100" t="str" cm="1">
        <f t="array" ref="P244:Q244">_xlfn.TEXTSPLIT(O244," ")</f>
        <v>Shreya</v>
      </c>
      <c r="Q244" s="100" t="str">
        <v>Mehta</v>
      </c>
      <c r="R244" s="100"/>
      <c r="S244" s="100" t="str">
        <f>CONCATENATE(A244,"_",P244,".pdf")</f>
        <v>PID0243_Shreya.pdf</v>
      </c>
      <c r="T244" s="17" t="str">
        <f>IF(AND(I244&lt;5,'Billing Details'!F244&gt;10000),"High Priority","Regular Followup")</f>
        <v>Regular Followup</v>
      </c>
      <c r="U244" s="17" t="str">
        <f>IF(AND(T244="High Priority",'Patient Health Records'!W244="Yes",'Patient Health Records'!X244 = "Critical"),"Needs Attention",IF(AND('Patient Health Records'!X244 &lt;&gt; "Critical", 'Patient Health Records'!W244 = "Yes"),"Monitor Later",IF(AND('Patient Health Records'!X244 ="Critical", 'Patient Health Records'!W244 = "No"), "Ask for Readmission","No Action")))</f>
        <v>Monitor Later</v>
      </c>
      <c r="V244" s="17" t="str" cm="1">
        <f t="array" ref="V244">_xlfn.IFS(AND(T244="High Priority",'Patient Health Records'!W244="Yes",'Patient Health Records'!X244 = "Critical"),"Needs Attention", AND('Patient Health Records'!X244 &lt;&gt; "Critical", 'Patient Health Records'!W244 = "Yes"),"Monitor Later", AND('Patient Health Records'!X244 ="Critical", 'Patient Health Records'!W244 = "No"), "Ask for Readmission", TRUE, "No Action")</f>
        <v>Monitor Later</v>
      </c>
      <c r="W244" s="17"/>
      <c r="X244" s="100"/>
      <c r="Y244" s="100"/>
      <c r="Z244" s="100"/>
      <c r="AA244" s="100"/>
      <c r="AB244" s="100"/>
    </row>
    <row r="245" spans="1:28" ht="15.75" customHeight="1">
      <c r="A245" s="2" t="s">
        <v>474</v>
      </c>
      <c r="B245" s="2" t="s">
        <v>475</v>
      </c>
      <c r="C245" s="2" t="s">
        <v>25</v>
      </c>
      <c r="D245" s="26" t="s">
        <v>85</v>
      </c>
      <c r="E245" s="28">
        <f>DATEVALUE(D245)</f>
        <v>25203</v>
      </c>
      <c r="F245" s="29">
        <f t="shared" si="10"/>
        <v>1968</v>
      </c>
      <c r="G245" s="29">
        <f t="shared" si="11"/>
        <v>57</v>
      </c>
      <c r="H245" s="29" t="str" cm="1">
        <f t="array" ref="H245">_xlfn.IFS(
  AND(G245&gt;=21, G245&lt;=30), "Young Adult",
  AND(G245&gt;=31, G245&lt;=45), "Adult",
  AND(G245&gt;=46, G245&lt;=60), "Middle-aged",
  AND(G245&gt;=61, G245&lt;=75), "Senior",
  AND(G245&gt;=76, G245&lt;=87), "Elderly",
  TRUE, "Out of Range"
)</f>
        <v>Middle-aged</v>
      </c>
      <c r="I245" s="3">
        <v>12</v>
      </c>
      <c r="J245" s="2" t="s">
        <v>38</v>
      </c>
      <c r="K245" s="2" t="s">
        <v>39</v>
      </c>
      <c r="L245" s="2" t="str">
        <f>VLOOKUP(J245,Facts!$A$2:$B$10,2,FALSE)</f>
        <v>North</v>
      </c>
      <c r="M245" s="2" t="str">
        <f>HLOOKUP(J245,Facts!$D$13:$L$14,2,FALSE)</f>
        <v>North</v>
      </c>
      <c r="N245" s="2" t="str">
        <f>_xlfn.XLOOKUP(L245,Facts!$B$2:$B$10,Facts!$A$2:$A$10,FALSE)</f>
        <v>Punjab</v>
      </c>
      <c r="O245" s="100" t="str">
        <f t="shared" si="12"/>
        <v>Riya Patel</v>
      </c>
      <c r="P245" s="100" t="str" cm="1">
        <f t="array" ref="P245:Q245">_xlfn.TEXTSPLIT(O245," ")</f>
        <v>Riya</v>
      </c>
      <c r="Q245" s="100" t="str">
        <v>Patel</v>
      </c>
      <c r="R245" s="100"/>
      <c r="S245" s="100" t="str">
        <f>CONCATENATE(A245,"_",P245,".pdf")</f>
        <v>PID0244_Riya.pdf</v>
      </c>
      <c r="T245" s="17" t="str">
        <f>IF(AND(I245&lt;5,'Billing Details'!F245&gt;10000),"High Priority","Regular Followup")</f>
        <v>Regular Followup</v>
      </c>
      <c r="U245" s="17" t="str">
        <f>IF(AND(T245="High Priority",'Patient Health Records'!W245="Yes",'Patient Health Records'!X245 = "Critical"),"Needs Attention",IF(AND('Patient Health Records'!X245 &lt;&gt; "Critical", 'Patient Health Records'!W245 = "Yes"),"Monitor Later",IF(AND('Patient Health Records'!X245 ="Critical", 'Patient Health Records'!W245 = "No"), "Ask for Readmission","No Action")))</f>
        <v>No Action</v>
      </c>
      <c r="V245" s="17" t="str" cm="1">
        <f t="array" ref="V245">_xlfn.IFS(AND(T245="High Priority",'Patient Health Records'!W245="Yes",'Patient Health Records'!X245 = "Critical"),"Needs Attention", AND('Patient Health Records'!X245 &lt;&gt; "Critical", 'Patient Health Records'!W245 = "Yes"),"Monitor Later", AND('Patient Health Records'!X245 ="Critical", 'Patient Health Records'!W245 = "No"), "Ask for Readmission", TRUE, "No Action")</f>
        <v>No Action</v>
      </c>
      <c r="W245" s="17"/>
      <c r="X245" s="100"/>
      <c r="Y245" s="100"/>
      <c r="Z245" s="100"/>
      <c r="AA245" s="100"/>
      <c r="AB245" s="100"/>
    </row>
    <row r="246" spans="1:28" ht="15.75" customHeight="1">
      <c r="A246" s="2" t="s">
        <v>476</v>
      </c>
      <c r="B246" s="2" t="s">
        <v>124</v>
      </c>
      <c r="C246" s="2" t="s">
        <v>25</v>
      </c>
      <c r="D246" s="26" t="s">
        <v>26</v>
      </c>
      <c r="E246" s="28">
        <f>DATEVALUE(D246)</f>
        <v>27029</v>
      </c>
      <c r="F246" s="29">
        <f t="shared" si="10"/>
        <v>1973</v>
      </c>
      <c r="G246" s="29">
        <f t="shared" si="11"/>
        <v>52</v>
      </c>
      <c r="H246" s="29" t="str" cm="1">
        <f t="array" ref="H246">_xlfn.IFS(
  AND(G246&gt;=21, G246&lt;=30), "Young Adult",
  AND(G246&gt;=31, G246&lt;=45), "Adult",
  AND(G246&gt;=46, G246&lt;=60), "Middle-aged",
  AND(G246&gt;=61, G246&lt;=75), "Senior",
  AND(G246&gt;=76, G246&lt;=87), "Elderly",
  TRUE, "Out of Range"
)</f>
        <v>Middle-aged</v>
      </c>
      <c r="I246" s="3">
        <v>15</v>
      </c>
      <c r="J246" s="2" t="s">
        <v>27</v>
      </c>
      <c r="K246" s="2" t="s">
        <v>39</v>
      </c>
      <c r="L246" s="2" t="str">
        <f>VLOOKUP(J246,Facts!$A$2:$B$10,2,FALSE)</f>
        <v>South</v>
      </c>
      <c r="M246" s="2" t="str">
        <f>HLOOKUP(J246,Facts!$D$13:$L$14,2,FALSE)</f>
        <v>South</v>
      </c>
      <c r="N246" s="2" t="str">
        <f>_xlfn.XLOOKUP(L246,Facts!$B$2:$B$10,Facts!$A$2:$A$10,FALSE)</f>
        <v>Tamil Nadu</v>
      </c>
      <c r="O246" s="100" t="str">
        <f t="shared" si="12"/>
        <v>Riya Gupta</v>
      </c>
      <c r="P246" s="100" t="str" cm="1">
        <f t="array" ref="P246:Q246">_xlfn.TEXTSPLIT(O246," ")</f>
        <v>Riya</v>
      </c>
      <c r="Q246" s="100" t="str">
        <v>Gupta</v>
      </c>
      <c r="R246" s="100"/>
      <c r="S246" s="100" t="str">
        <f>CONCATENATE(A246,"_",P246,".pdf")</f>
        <v>PID0245_Riya.pdf</v>
      </c>
      <c r="T246" s="17" t="str">
        <f>IF(AND(I246&lt;5,'Billing Details'!F246&gt;10000),"High Priority","Regular Followup")</f>
        <v>Regular Followup</v>
      </c>
      <c r="U246" s="17" t="str">
        <f>IF(AND(T246="High Priority",'Patient Health Records'!W246="Yes",'Patient Health Records'!X246 = "Critical"),"Needs Attention",IF(AND('Patient Health Records'!X246 &lt;&gt; "Critical", 'Patient Health Records'!W246 = "Yes"),"Monitor Later",IF(AND('Patient Health Records'!X246 ="Critical", 'Patient Health Records'!W246 = "No"), "Ask for Readmission","No Action")))</f>
        <v>Monitor Later</v>
      </c>
      <c r="V246" s="17" t="str" cm="1">
        <f t="array" ref="V246">_xlfn.IFS(AND(T246="High Priority",'Patient Health Records'!W246="Yes",'Patient Health Records'!X246 = "Critical"),"Needs Attention", AND('Patient Health Records'!X246 &lt;&gt; "Critical", 'Patient Health Records'!W246 = "Yes"),"Monitor Later", AND('Patient Health Records'!X246 ="Critical", 'Patient Health Records'!W246 = "No"), "Ask for Readmission", TRUE, "No Action")</f>
        <v>Monitor Later</v>
      </c>
      <c r="W246" s="17"/>
      <c r="X246" s="100"/>
      <c r="Y246" s="100"/>
      <c r="Z246" s="100"/>
      <c r="AA246" s="100"/>
      <c r="AB246" s="100"/>
    </row>
    <row r="247" spans="1:28" ht="15.75" customHeight="1">
      <c r="A247" s="2" t="s">
        <v>477</v>
      </c>
      <c r="B247" s="2" t="s">
        <v>478</v>
      </c>
      <c r="C247" s="2" t="s">
        <v>42</v>
      </c>
      <c r="D247" s="26" t="s">
        <v>85</v>
      </c>
      <c r="E247" s="28">
        <f>DATEVALUE(D247)</f>
        <v>25203</v>
      </c>
      <c r="F247" s="29">
        <f t="shared" si="10"/>
        <v>1968</v>
      </c>
      <c r="G247" s="29">
        <f t="shared" si="11"/>
        <v>57</v>
      </c>
      <c r="H247" s="29" t="str" cm="1">
        <f t="array" ref="H247">_xlfn.IFS(
  AND(G247&gt;=21, G247&lt;=30), "Young Adult",
  AND(G247&gt;=31, G247&lt;=45), "Adult",
  AND(G247&gt;=46, G247&lt;=60), "Middle-aged",
  AND(G247&gt;=61, G247&lt;=75), "Senior",
  AND(G247&gt;=76, G247&lt;=87), "Elderly",
  TRUE, "Out of Range"
)</f>
        <v>Middle-aged</v>
      </c>
      <c r="I247" s="3">
        <v>400</v>
      </c>
      <c r="J247" s="2" t="s">
        <v>38</v>
      </c>
      <c r="K247" s="2" t="s">
        <v>39</v>
      </c>
      <c r="L247" s="2" t="str">
        <f>VLOOKUP(J247,Facts!$A$2:$B$10,2,FALSE)</f>
        <v>North</v>
      </c>
      <c r="M247" s="2" t="str">
        <f>HLOOKUP(J247,Facts!$D$13:$L$14,2,FALSE)</f>
        <v>North</v>
      </c>
      <c r="N247" s="2" t="str">
        <f>_xlfn.XLOOKUP(L247,Facts!$B$2:$B$10,Facts!$A$2:$A$10,FALSE)</f>
        <v>Punjab</v>
      </c>
      <c r="O247" s="100" t="str">
        <f t="shared" si="12"/>
        <v>Krishna Raj Mehta</v>
      </c>
      <c r="P247" s="100" t="str" cm="1">
        <f t="array" ref="P247:R247">_xlfn.TEXTSPLIT(O247," ")</f>
        <v>Krishna</v>
      </c>
      <c r="Q247" s="100" t="str">
        <v>Raj</v>
      </c>
      <c r="R247" s="100" t="str">
        <v>Mehta</v>
      </c>
      <c r="S247" s="100" t="str">
        <f>CONCATENATE(A247,"_",P247,".pdf")</f>
        <v>PID0246_Krishna.pdf</v>
      </c>
      <c r="T247" s="17" t="str">
        <f>IF(AND(I247&lt;5,'Billing Details'!F247&gt;10000),"High Priority","Regular Followup")</f>
        <v>Regular Followup</v>
      </c>
      <c r="U247" s="17" t="str">
        <f>IF(AND(T247="High Priority",'Patient Health Records'!W247="Yes",'Patient Health Records'!X247 = "Critical"),"Needs Attention",IF(AND('Patient Health Records'!X247 &lt;&gt; "Critical", 'Patient Health Records'!W247 = "Yes"),"Monitor Later",IF(AND('Patient Health Records'!X247 ="Critical", 'Patient Health Records'!W247 = "No"), "Ask for Readmission","No Action")))</f>
        <v>Monitor Later</v>
      </c>
      <c r="V247" s="17" t="str" cm="1">
        <f t="array" ref="V247">_xlfn.IFS(AND(T247="High Priority",'Patient Health Records'!W247="Yes",'Patient Health Records'!X247 = "Critical"),"Needs Attention", AND('Patient Health Records'!X247 &lt;&gt; "Critical", 'Patient Health Records'!W247 = "Yes"),"Monitor Later", AND('Patient Health Records'!X247 ="Critical", 'Patient Health Records'!W247 = "No"), "Ask for Readmission", TRUE, "No Action")</f>
        <v>Monitor Later</v>
      </c>
      <c r="W247" s="17"/>
      <c r="X247" s="100"/>
      <c r="Y247" s="100"/>
      <c r="Z247" s="100"/>
      <c r="AA247" s="100"/>
      <c r="AB247" s="100"/>
    </row>
    <row r="248" spans="1:28" ht="15.75" customHeight="1">
      <c r="A248" s="2" t="s">
        <v>479</v>
      </c>
      <c r="B248" s="2" t="s">
        <v>233</v>
      </c>
      <c r="C248" s="2" t="s">
        <v>42</v>
      </c>
      <c r="D248" s="26" t="s">
        <v>184</v>
      </c>
      <c r="E248" s="28">
        <f>DATEVALUE(D248)</f>
        <v>21550</v>
      </c>
      <c r="F248" s="29">
        <f t="shared" si="10"/>
        <v>1958</v>
      </c>
      <c r="G248" s="29">
        <f t="shared" si="11"/>
        <v>67</v>
      </c>
      <c r="H248" s="29" t="str" cm="1">
        <f t="array" ref="H248">_xlfn.IFS(
  AND(G248&gt;=21, G248&lt;=30), "Young Adult",
  AND(G248&gt;=31, G248&lt;=45), "Adult",
  AND(G248&gt;=46, G248&lt;=60), "Middle-aged",
  AND(G248&gt;=61, G248&lt;=75), "Senior",
  AND(G248&gt;=76, G248&lt;=87), "Elderly",
  TRUE, "Out of Range"
)</f>
        <v>Senior</v>
      </c>
      <c r="I248" s="3">
        <v>7</v>
      </c>
      <c r="J248" s="2" t="s">
        <v>64</v>
      </c>
      <c r="K248" s="2" t="s">
        <v>56</v>
      </c>
      <c r="L248" s="2" t="str">
        <f>VLOOKUP(J248,Facts!$A$2:$B$10,2,FALSE)</f>
        <v>East</v>
      </c>
      <c r="M248" s="2" t="str">
        <f>HLOOKUP(J248,Facts!$D$13:$L$14,2,FALSE)</f>
        <v>East</v>
      </c>
      <c r="N248" s="2" t="str">
        <f>_xlfn.XLOOKUP(L248,Facts!$B$2:$B$10,Facts!$A$2:$A$10,FALSE)</f>
        <v>West Bengal</v>
      </c>
      <c r="O248" s="100" t="str">
        <f t="shared" si="12"/>
        <v>Krishna Gupta</v>
      </c>
      <c r="P248" s="100" t="str" cm="1">
        <f t="array" ref="P248:Q248">_xlfn.TEXTSPLIT(O248," ")</f>
        <v>Krishna</v>
      </c>
      <c r="Q248" s="100" t="str">
        <v>Gupta</v>
      </c>
      <c r="R248" s="100"/>
      <c r="S248" s="100" t="str">
        <f>CONCATENATE(A248,"_",P248,".pdf")</f>
        <v>PID0247_Krishna.pdf</v>
      </c>
      <c r="T248" s="17" t="str">
        <f>IF(AND(I248&lt;5,'Billing Details'!F248&gt;10000),"High Priority","Regular Followup")</f>
        <v>Regular Followup</v>
      </c>
      <c r="U248" s="17" t="str">
        <f>IF(AND(T248="High Priority",'Patient Health Records'!W248="Yes",'Patient Health Records'!X248 = "Critical"),"Needs Attention",IF(AND('Patient Health Records'!X248 &lt;&gt; "Critical", 'Patient Health Records'!W248 = "Yes"),"Monitor Later",IF(AND('Patient Health Records'!X248 ="Critical", 'Patient Health Records'!W248 = "No"), "Ask for Readmission","No Action")))</f>
        <v>No Action</v>
      </c>
      <c r="V248" s="17" t="str" cm="1">
        <f t="array" ref="V248">_xlfn.IFS(AND(T248="High Priority",'Patient Health Records'!W248="Yes",'Patient Health Records'!X248 = "Critical"),"Needs Attention", AND('Patient Health Records'!X248 &lt;&gt; "Critical", 'Patient Health Records'!W248 = "Yes"),"Monitor Later", AND('Patient Health Records'!X248 ="Critical", 'Patient Health Records'!W248 = "No"), "Ask for Readmission", TRUE, "No Action")</f>
        <v>No Action</v>
      </c>
      <c r="W248" s="17"/>
      <c r="X248" s="100"/>
      <c r="Y248" s="100"/>
      <c r="Z248" s="100"/>
      <c r="AA248" s="100"/>
      <c r="AB248" s="100"/>
    </row>
    <row r="249" spans="1:28" ht="15.75" customHeight="1">
      <c r="A249" s="2" t="s">
        <v>480</v>
      </c>
      <c r="B249" s="2" t="s">
        <v>246</v>
      </c>
      <c r="C249" s="2" t="s">
        <v>42</v>
      </c>
      <c r="D249" s="26" t="s">
        <v>85</v>
      </c>
      <c r="E249" s="28">
        <f>DATEVALUE(D249)</f>
        <v>25203</v>
      </c>
      <c r="F249" s="29">
        <f t="shared" si="10"/>
        <v>1968</v>
      </c>
      <c r="G249" s="29">
        <f t="shared" si="11"/>
        <v>57</v>
      </c>
      <c r="H249" s="29" t="str" cm="1">
        <f t="array" ref="H249">_xlfn.IFS(
  AND(G249&gt;=21, G249&lt;=30), "Young Adult",
  AND(G249&gt;=31, G249&lt;=45), "Adult",
  AND(G249&gt;=46, G249&lt;=60), "Middle-aged",
  AND(G249&gt;=61, G249&lt;=75), "Senior",
  AND(G249&gt;=76, G249&lt;=87), "Elderly",
  TRUE, "Out of Range"
)</f>
        <v>Middle-aged</v>
      </c>
      <c r="I249" s="3">
        <v>7</v>
      </c>
      <c r="J249" s="2" t="s">
        <v>43</v>
      </c>
      <c r="K249" s="2" t="s">
        <v>28</v>
      </c>
      <c r="L249" s="2" t="str">
        <f>VLOOKUP(J249,Facts!$A$2:$B$10,2,FALSE)</f>
        <v>South</v>
      </c>
      <c r="M249" s="2" t="str">
        <f>HLOOKUP(J249,Facts!$D$13:$L$14,2,FALSE)</f>
        <v>South</v>
      </c>
      <c r="N249" s="2" t="str">
        <f>_xlfn.XLOOKUP(L249,Facts!$B$2:$B$10,Facts!$A$2:$A$10,FALSE)</f>
        <v>Tamil Nadu</v>
      </c>
      <c r="O249" s="100" t="str">
        <f t="shared" si="12"/>
        <v>Aarav Raj Gupta</v>
      </c>
      <c r="P249" s="100" t="str" cm="1">
        <f t="array" ref="P249:R249">_xlfn.TEXTSPLIT(O249," ")</f>
        <v>Aarav</v>
      </c>
      <c r="Q249" s="100" t="str">
        <v>Raj</v>
      </c>
      <c r="R249" s="100" t="str">
        <v>Gupta</v>
      </c>
      <c r="S249" s="100" t="str">
        <f>CONCATENATE(A249,"_",P249,".pdf")</f>
        <v>PID0248_Aarav.pdf</v>
      </c>
      <c r="T249" s="17" t="str">
        <f>IF(AND(I249&lt;5,'Billing Details'!F249&gt;10000),"High Priority","Regular Followup")</f>
        <v>Regular Followup</v>
      </c>
      <c r="U249" s="17" t="str">
        <f>IF(AND(T249="High Priority",'Patient Health Records'!W249="Yes",'Patient Health Records'!X249 = "Critical"),"Needs Attention",IF(AND('Patient Health Records'!X249 &lt;&gt; "Critical", 'Patient Health Records'!W249 = "Yes"),"Monitor Later",IF(AND('Patient Health Records'!X249 ="Critical", 'Patient Health Records'!W249 = "No"), "Ask for Readmission","No Action")))</f>
        <v>Monitor Later</v>
      </c>
      <c r="V249" s="17" t="str" cm="1">
        <f t="array" ref="V249">_xlfn.IFS(AND(T249="High Priority",'Patient Health Records'!W249="Yes",'Patient Health Records'!X249 = "Critical"),"Needs Attention", AND('Patient Health Records'!X249 &lt;&gt; "Critical", 'Patient Health Records'!W249 = "Yes"),"Monitor Later", AND('Patient Health Records'!X249 ="Critical", 'Patient Health Records'!W249 = "No"), "Ask for Readmission", TRUE, "No Action")</f>
        <v>Monitor Later</v>
      </c>
      <c r="W249" s="17"/>
      <c r="X249" s="100"/>
      <c r="Y249" s="100"/>
      <c r="Z249" s="100"/>
      <c r="AA249" s="100"/>
      <c r="AB249" s="100"/>
    </row>
    <row r="250" spans="1:28" ht="15.75" customHeight="1">
      <c r="A250" s="2" t="s">
        <v>481</v>
      </c>
      <c r="B250" s="2" t="s">
        <v>227</v>
      </c>
      <c r="C250" s="2" t="s">
        <v>42</v>
      </c>
      <c r="D250" s="26" t="s">
        <v>157</v>
      </c>
      <c r="E250" s="28">
        <f>DATEVALUE(D250)</f>
        <v>23377</v>
      </c>
      <c r="F250" s="29">
        <f t="shared" si="10"/>
        <v>1964</v>
      </c>
      <c r="G250" s="29">
        <f t="shared" si="11"/>
        <v>61</v>
      </c>
      <c r="H250" s="29" t="str" cm="1">
        <f t="array" ref="H250">_xlfn.IFS(
  AND(G250&gt;=21, G250&lt;=30), "Young Adult",
  AND(G250&gt;=31, G250&lt;=45), "Adult",
  AND(G250&gt;=46, G250&lt;=60), "Middle-aged",
  AND(G250&gt;=61, G250&lt;=75), "Senior",
  AND(G250&gt;=76, G250&lt;=87), "Elderly",
  TRUE, "Out of Range"
)</f>
        <v>Senior</v>
      </c>
      <c r="I250" s="3">
        <v>0.5</v>
      </c>
      <c r="J250" s="2" t="s">
        <v>47</v>
      </c>
      <c r="K250" s="2" t="s">
        <v>39</v>
      </c>
      <c r="L250" s="2" t="str">
        <f>VLOOKUP(J250,Facts!$A$2:$B$10,2,FALSE)</f>
        <v>North</v>
      </c>
      <c r="M250" s="2" t="str">
        <f>HLOOKUP(J250,Facts!$D$13:$L$14,2,FALSE)</f>
        <v>North</v>
      </c>
      <c r="N250" s="2" t="str">
        <f>_xlfn.XLOOKUP(L250,Facts!$B$2:$B$10,Facts!$A$2:$A$10,FALSE)</f>
        <v>Punjab</v>
      </c>
      <c r="O250" s="100" t="str">
        <f t="shared" si="12"/>
        <v>Sai Dev Patel</v>
      </c>
      <c r="P250" s="100" t="str" cm="1">
        <f t="array" ref="P250:R250">_xlfn.TEXTSPLIT(O250," ")</f>
        <v>Sai</v>
      </c>
      <c r="Q250" s="100" t="str">
        <v>Dev</v>
      </c>
      <c r="R250" s="100" t="str">
        <v>Patel</v>
      </c>
      <c r="S250" s="100" t="str">
        <f>CONCATENATE(A250,"_",P250,".pdf")</f>
        <v>PID0249_Sai.pdf</v>
      </c>
      <c r="T250" s="17" t="str">
        <f>IF(AND(I250&lt;5,'Billing Details'!F250&gt;10000),"High Priority","Regular Followup")</f>
        <v>High Priority</v>
      </c>
      <c r="U250" s="17" t="str">
        <f>IF(AND(T250="High Priority",'Patient Health Records'!W250="Yes",'Patient Health Records'!X250 = "Critical"),"Needs Attention",IF(AND('Patient Health Records'!X250 &lt;&gt; "Critical", 'Patient Health Records'!W250 = "Yes"),"Monitor Later",IF(AND('Patient Health Records'!X250 ="Critical", 'Patient Health Records'!W250 = "No"), "Ask for Readmission","No Action")))</f>
        <v>Needs Attention</v>
      </c>
      <c r="V250" s="17" t="str" cm="1">
        <f t="array" ref="V250">_xlfn.IFS(AND(T250="High Priority",'Patient Health Records'!W250="Yes",'Patient Health Records'!X250 = "Critical"),"Needs Attention", AND('Patient Health Records'!X250 &lt;&gt; "Critical", 'Patient Health Records'!W250 = "Yes"),"Monitor Later", AND('Patient Health Records'!X250 ="Critical", 'Patient Health Records'!W250 = "No"), "Ask for Readmission", TRUE, "No Action")</f>
        <v>Needs Attention</v>
      </c>
      <c r="W250" s="17"/>
      <c r="X250" s="100"/>
      <c r="Y250" s="100"/>
      <c r="Z250" s="100"/>
      <c r="AA250" s="100"/>
      <c r="AB250" s="100"/>
    </row>
    <row r="251" spans="1:28" ht="15.75" customHeight="1">
      <c r="A251" s="2" t="s">
        <v>482</v>
      </c>
      <c r="B251" s="2" t="s">
        <v>90</v>
      </c>
      <c r="C251" s="2" t="s">
        <v>42</v>
      </c>
      <c r="D251" s="26" t="s">
        <v>147</v>
      </c>
      <c r="E251" s="28">
        <f>DATEVALUE(D251)</f>
        <v>31412</v>
      </c>
      <c r="F251" s="29">
        <f t="shared" si="10"/>
        <v>1985</v>
      </c>
      <c r="G251" s="29">
        <f t="shared" si="11"/>
        <v>40</v>
      </c>
      <c r="H251" s="29" t="str" cm="1">
        <f t="array" ref="H251">_xlfn.IFS(
  AND(G251&gt;=21, G251&lt;=30), "Young Adult",
  AND(G251&gt;=31, G251&lt;=45), "Adult",
  AND(G251&gt;=46, G251&lt;=60), "Middle-aged",
  AND(G251&gt;=61, G251&lt;=75), "Senior",
  AND(G251&gt;=76, G251&lt;=87), "Elderly",
  TRUE, "Out of Range"
)</f>
        <v>Adult</v>
      </c>
      <c r="I251" s="3">
        <v>5</v>
      </c>
      <c r="J251" s="2" t="s">
        <v>64</v>
      </c>
      <c r="K251" s="2" t="s">
        <v>56</v>
      </c>
      <c r="L251" s="2" t="str">
        <f>VLOOKUP(J251,Facts!$A$2:$B$10,2,FALSE)</f>
        <v>East</v>
      </c>
      <c r="M251" s="2" t="str">
        <f>HLOOKUP(J251,Facts!$D$13:$L$14,2,FALSE)</f>
        <v>East</v>
      </c>
      <c r="N251" s="2" t="str">
        <f>_xlfn.XLOOKUP(L251,Facts!$B$2:$B$10,Facts!$A$2:$A$10,FALSE)</f>
        <v>West Bengal</v>
      </c>
      <c r="O251" s="100" t="str">
        <f t="shared" si="12"/>
        <v>Krishna Patel</v>
      </c>
      <c r="P251" s="100" t="str" cm="1">
        <f t="array" ref="P251:Q251">_xlfn.TEXTSPLIT(O251," ")</f>
        <v>Krishna</v>
      </c>
      <c r="Q251" s="100" t="str">
        <v>Patel</v>
      </c>
      <c r="R251" s="100"/>
      <c r="S251" s="100" t="str">
        <f>CONCATENATE(A251,"_",P251,".pdf")</f>
        <v>PID0250_Krishna.pdf</v>
      </c>
      <c r="T251" s="17" t="str">
        <f>IF(AND(I251&lt;5,'Billing Details'!F251&gt;10000),"High Priority","Regular Followup")</f>
        <v>Regular Followup</v>
      </c>
      <c r="U251" s="17" t="str">
        <f>IF(AND(T251="High Priority",'Patient Health Records'!W251="Yes",'Patient Health Records'!X251 = "Critical"),"Needs Attention",IF(AND('Patient Health Records'!X251 &lt;&gt; "Critical", 'Patient Health Records'!W251 = "Yes"),"Monitor Later",IF(AND('Patient Health Records'!X251 ="Critical", 'Patient Health Records'!W251 = "No"), "Ask for Readmission","No Action")))</f>
        <v>Monitor Later</v>
      </c>
      <c r="V251" s="17" t="str" cm="1">
        <f t="array" ref="V251">_xlfn.IFS(AND(T251="High Priority",'Patient Health Records'!W251="Yes",'Patient Health Records'!X251 = "Critical"),"Needs Attention", AND('Patient Health Records'!X251 &lt;&gt; "Critical", 'Patient Health Records'!W251 = "Yes"),"Monitor Later", AND('Patient Health Records'!X251 ="Critical", 'Patient Health Records'!W251 = "No"), "Ask for Readmission", TRUE, "No Action")</f>
        <v>Monitor Later</v>
      </c>
      <c r="W251" s="17"/>
      <c r="X251" s="100"/>
      <c r="Y251" s="100"/>
      <c r="Z251" s="100"/>
      <c r="AA251" s="100"/>
      <c r="AB251" s="100"/>
    </row>
    <row r="252" spans="1:28" ht="15.75" customHeight="1">
      <c r="A252" s="2" t="s">
        <v>483</v>
      </c>
      <c r="B252" s="2" t="s">
        <v>484</v>
      </c>
      <c r="C252" s="2" t="s">
        <v>25</v>
      </c>
      <c r="D252" s="26" t="s">
        <v>82</v>
      </c>
      <c r="E252" s="28">
        <f>DATEVALUE(D252)</f>
        <v>30682</v>
      </c>
      <c r="F252" s="29">
        <f t="shared" si="10"/>
        <v>1984</v>
      </c>
      <c r="G252" s="29">
        <f t="shared" si="11"/>
        <v>41</v>
      </c>
      <c r="H252" s="29" t="str" cm="1">
        <f t="array" ref="H252">_xlfn.IFS(
  AND(G252&gt;=21, G252&lt;=30), "Young Adult",
  AND(G252&gt;=31, G252&lt;=45), "Adult",
  AND(G252&gt;=46, G252&lt;=60), "Middle-aged",
  AND(G252&gt;=61, G252&lt;=75), "Senior",
  AND(G252&gt;=76, G252&lt;=87), "Elderly",
  TRUE, "Out of Range"
)</f>
        <v>Adult</v>
      </c>
      <c r="I252" s="3">
        <v>9</v>
      </c>
      <c r="J252" s="2" t="s">
        <v>27</v>
      </c>
      <c r="K252" s="2" t="s">
        <v>28</v>
      </c>
      <c r="L252" s="2" t="str">
        <f>VLOOKUP(J252,Facts!$A$2:$B$10,2,FALSE)</f>
        <v>South</v>
      </c>
      <c r="M252" s="2" t="str">
        <f>HLOOKUP(J252,Facts!$D$13:$L$14,2,FALSE)</f>
        <v>South</v>
      </c>
      <c r="N252" s="2" t="str">
        <f>_xlfn.XLOOKUP(L252,Facts!$B$2:$B$10,Facts!$A$2:$A$10,FALSE)</f>
        <v>Tamil Nadu</v>
      </c>
      <c r="O252" s="100" t="str">
        <f t="shared" si="12"/>
        <v>Aanya Sharma</v>
      </c>
      <c r="P252" s="100" t="str" cm="1">
        <f t="array" ref="P252:Q252">_xlfn.TEXTSPLIT(O252," ")</f>
        <v>Aanya</v>
      </c>
      <c r="Q252" s="100" t="str">
        <v>Sharma</v>
      </c>
      <c r="R252" s="100"/>
      <c r="S252" s="100" t="str">
        <f>CONCATENATE(A252,"_",P252,".pdf")</f>
        <v>PID0251_Aanya.pdf</v>
      </c>
      <c r="T252" s="17" t="str">
        <f>IF(AND(I252&lt;5,'Billing Details'!F252&gt;10000),"High Priority","Regular Followup")</f>
        <v>Regular Followup</v>
      </c>
      <c r="U252" s="17" t="str">
        <f>IF(AND(T252="High Priority",'Patient Health Records'!W252="Yes",'Patient Health Records'!X252 = "Critical"),"Needs Attention",IF(AND('Patient Health Records'!X252 &lt;&gt; "Critical", 'Patient Health Records'!W252 = "Yes"),"Monitor Later",IF(AND('Patient Health Records'!X252 ="Critical", 'Patient Health Records'!W252 = "No"), "Ask for Readmission","No Action")))</f>
        <v>No Action</v>
      </c>
      <c r="V252" s="17" t="str" cm="1">
        <f t="array" ref="V252">_xlfn.IFS(AND(T252="High Priority",'Patient Health Records'!W252="Yes",'Patient Health Records'!X252 = "Critical"),"Needs Attention", AND('Patient Health Records'!X252 &lt;&gt; "Critical", 'Patient Health Records'!W252 = "Yes"),"Monitor Later", AND('Patient Health Records'!X252 ="Critical", 'Patient Health Records'!W252 = "No"), "Ask for Readmission", TRUE, "No Action")</f>
        <v>No Action</v>
      </c>
      <c r="W252" s="17"/>
      <c r="X252" s="100"/>
      <c r="Y252" s="100"/>
      <c r="Z252" s="100"/>
      <c r="AA252" s="100"/>
      <c r="AB252" s="100"/>
    </row>
    <row r="253" spans="1:28" ht="15.75" customHeight="1">
      <c r="A253" s="2" t="s">
        <v>485</v>
      </c>
      <c r="B253" s="2" t="s">
        <v>90</v>
      </c>
      <c r="C253" s="2" t="s">
        <v>42</v>
      </c>
      <c r="D253" s="26" t="s">
        <v>46</v>
      </c>
      <c r="E253" s="28">
        <f>DATEVALUE(D253)</f>
        <v>32508</v>
      </c>
      <c r="F253" s="29">
        <f t="shared" si="10"/>
        <v>1988</v>
      </c>
      <c r="G253" s="29">
        <f t="shared" si="11"/>
        <v>37</v>
      </c>
      <c r="H253" s="29" t="str" cm="1">
        <f t="array" ref="H253">_xlfn.IFS(
  AND(G253&gt;=21, G253&lt;=30), "Young Adult",
  AND(G253&gt;=31, G253&lt;=45), "Adult",
  AND(G253&gt;=46, G253&lt;=60), "Middle-aged",
  AND(G253&gt;=61, G253&lt;=75), "Senior",
  AND(G253&gt;=76, G253&lt;=87), "Elderly",
  TRUE, "Out of Range"
)</f>
        <v>Adult</v>
      </c>
      <c r="I253" s="3">
        <v>2</v>
      </c>
      <c r="J253" s="2" t="s">
        <v>64</v>
      </c>
      <c r="K253" s="2" t="s">
        <v>56</v>
      </c>
      <c r="L253" s="2" t="str">
        <f>VLOOKUP(J253,Facts!$A$2:$B$10,2,FALSE)</f>
        <v>East</v>
      </c>
      <c r="M253" s="2" t="str">
        <f>HLOOKUP(J253,Facts!$D$13:$L$14,2,FALSE)</f>
        <v>East</v>
      </c>
      <c r="N253" s="2" t="str">
        <f>_xlfn.XLOOKUP(L253,Facts!$B$2:$B$10,Facts!$A$2:$A$10,FALSE)</f>
        <v>West Bengal</v>
      </c>
      <c r="O253" s="100" t="str">
        <f t="shared" si="12"/>
        <v>Krishna Patel</v>
      </c>
      <c r="P253" s="100" t="str" cm="1">
        <f t="array" ref="P253:Q253">_xlfn.TEXTSPLIT(O253," ")</f>
        <v>Krishna</v>
      </c>
      <c r="Q253" s="100" t="str">
        <v>Patel</v>
      </c>
      <c r="R253" s="100"/>
      <c r="S253" s="100" t="str">
        <f>CONCATENATE(A253,"_",P253,".pdf")</f>
        <v>PID0252_Krishna.pdf</v>
      </c>
      <c r="T253" s="17" t="str">
        <f>IF(AND(I253&lt;5,'Billing Details'!F253&gt;10000),"High Priority","Regular Followup")</f>
        <v>High Priority</v>
      </c>
      <c r="U253" s="17" t="str">
        <f>IF(AND(T253="High Priority",'Patient Health Records'!W253="Yes",'Patient Health Records'!X253 = "Critical"),"Needs Attention",IF(AND('Patient Health Records'!X253 &lt;&gt; "Critical", 'Patient Health Records'!W253 = "Yes"),"Monitor Later",IF(AND('Patient Health Records'!X253 ="Critical", 'Patient Health Records'!W253 = "No"), "Ask for Readmission","No Action")))</f>
        <v>Monitor Later</v>
      </c>
      <c r="V253" s="17" t="str" cm="1">
        <f t="array" ref="V253">_xlfn.IFS(AND(T253="High Priority",'Patient Health Records'!W253="Yes",'Patient Health Records'!X253 = "Critical"),"Needs Attention", AND('Patient Health Records'!X253 &lt;&gt; "Critical", 'Patient Health Records'!W253 = "Yes"),"Monitor Later", AND('Patient Health Records'!X253 ="Critical", 'Patient Health Records'!W253 = "No"), "Ask for Readmission", TRUE, "No Action")</f>
        <v>Monitor Later</v>
      </c>
      <c r="W253" s="17"/>
      <c r="X253" s="100"/>
      <c r="Y253" s="100"/>
      <c r="Z253" s="100"/>
      <c r="AA253" s="100"/>
      <c r="AB253" s="100"/>
    </row>
    <row r="254" spans="1:28" ht="15.75" customHeight="1">
      <c r="A254" s="2" t="s">
        <v>486</v>
      </c>
      <c r="B254" s="2" t="s">
        <v>487</v>
      </c>
      <c r="C254" s="2" t="s">
        <v>25</v>
      </c>
      <c r="D254" s="26" t="s">
        <v>113</v>
      </c>
      <c r="E254" s="28">
        <f>DATEVALUE(D254)</f>
        <v>36160</v>
      </c>
      <c r="F254" s="29">
        <f t="shared" si="10"/>
        <v>1998</v>
      </c>
      <c r="G254" s="29">
        <f t="shared" si="11"/>
        <v>27</v>
      </c>
      <c r="H254" s="29" t="str" cm="1">
        <f t="array" ref="H254">_xlfn.IFS(
  AND(G254&gt;=21, G254&lt;=30), "Young Adult",
  AND(G254&gt;=31, G254&lt;=45), "Adult",
  AND(G254&gt;=46, G254&lt;=60), "Middle-aged",
  AND(G254&gt;=61, G254&lt;=75), "Senior",
  AND(G254&gt;=76, G254&lt;=87), "Elderly",
  TRUE, "Out of Range"
)</f>
        <v>Young Adult</v>
      </c>
      <c r="I254" s="3">
        <v>2</v>
      </c>
      <c r="J254" s="2" t="s">
        <v>47</v>
      </c>
      <c r="K254" s="2" t="s">
        <v>39</v>
      </c>
      <c r="L254" s="2" t="str">
        <f>VLOOKUP(J254,Facts!$A$2:$B$10,2,FALSE)</f>
        <v>North</v>
      </c>
      <c r="M254" s="2" t="str">
        <f>HLOOKUP(J254,Facts!$D$13:$L$14,2,FALSE)</f>
        <v>North</v>
      </c>
      <c r="N254" s="2" t="str">
        <f>_xlfn.XLOOKUP(L254,Facts!$B$2:$B$10,Facts!$A$2:$A$10,FALSE)</f>
        <v>Punjab</v>
      </c>
      <c r="O254" s="100" t="str">
        <f t="shared" si="12"/>
        <v>Shreya Gupta</v>
      </c>
      <c r="P254" s="100" t="str" cm="1">
        <f t="array" ref="P254:Q254">_xlfn.TEXTSPLIT(O254," ")</f>
        <v>Shreya</v>
      </c>
      <c r="Q254" s="100" t="str">
        <v>Gupta</v>
      </c>
      <c r="R254" s="100"/>
      <c r="S254" s="100" t="str">
        <f>CONCATENATE(A254,"_",P254,".pdf")</f>
        <v>PID0253_Shreya.pdf</v>
      </c>
      <c r="T254" s="17" t="str">
        <f>IF(AND(I254&lt;5,'Billing Details'!F254&gt;10000),"High Priority","Regular Followup")</f>
        <v>High Priority</v>
      </c>
      <c r="U254" s="17" t="str">
        <f>IF(AND(T254="High Priority",'Patient Health Records'!W254="Yes",'Patient Health Records'!X254 = "Critical"),"Needs Attention",IF(AND('Patient Health Records'!X254 &lt;&gt; "Critical", 'Patient Health Records'!W254 = "Yes"),"Monitor Later",IF(AND('Patient Health Records'!X254 ="Critical", 'Patient Health Records'!W254 = "No"), "Ask for Readmission","No Action")))</f>
        <v>Ask for Readmission</v>
      </c>
      <c r="V254" s="17" t="str" cm="1">
        <f t="array" ref="V254">_xlfn.IFS(AND(T254="High Priority",'Patient Health Records'!W254="Yes",'Patient Health Records'!X254 = "Critical"),"Needs Attention", AND('Patient Health Records'!X254 &lt;&gt; "Critical", 'Patient Health Records'!W254 = "Yes"),"Monitor Later", AND('Patient Health Records'!X254 ="Critical", 'Patient Health Records'!W254 = "No"), "Ask for Readmission", TRUE, "No Action")</f>
        <v>Ask for Readmission</v>
      </c>
      <c r="W254" s="17"/>
      <c r="X254" s="100"/>
      <c r="Y254" s="100"/>
      <c r="Z254" s="100"/>
      <c r="AA254" s="100"/>
      <c r="AB254" s="100"/>
    </row>
    <row r="255" spans="1:28" ht="15.75" customHeight="1">
      <c r="A255" s="2" t="s">
        <v>488</v>
      </c>
      <c r="B255" s="2" t="s">
        <v>90</v>
      </c>
      <c r="C255" s="2" t="s">
        <v>42</v>
      </c>
      <c r="D255" s="26" t="s">
        <v>60</v>
      </c>
      <c r="E255" s="28">
        <f>DATEVALUE(D255)</f>
        <v>28855</v>
      </c>
      <c r="F255" s="29">
        <f t="shared" si="10"/>
        <v>1978</v>
      </c>
      <c r="G255" s="29">
        <f t="shared" si="11"/>
        <v>47</v>
      </c>
      <c r="H255" s="29" t="str" cm="1">
        <f t="array" ref="H255">_xlfn.IFS(
  AND(G255&gt;=21, G255&lt;=30), "Young Adult",
  AND(G255&gt;=31, G255&lt;=45), "Adult",
  AND(G255&gt;=46, G255&lt;=60), "Middle-aged",
  AND(G255&gt;=61, G255&lt;=75), "Senior",
  AND(G255&gt;=76, G255&lt;=87), "Elderly",
  TRUE, "Out of Range"
)</f>
        <v>Middle-aged</v>
      </c>
      <c r="I255" s="3">
        <v>15</v>
      </c>
      <c r="J255" s="2" t="s">
        <v>80</v>
      </c>
      <c r="K255" s="2" t="s">
        <v>28</v>
      </c>
      <c r="L255" s="2" t="str">
        <f>VLOOKUP(J255,Facts!$A$2:$B$10,2,FALSE)</f>
        <v>West</v>
      </c>
      <c r="M255" s="2" t="str">
        <f>HLOOKUP(J255,Facts!$D$13:$L$14,2,FALSE)</f>
        <v>West</v>
      </c>
      <c r="N255" s="2" t="str">
        <f>_xlfn.XLOOKUP(L255,Facts!$B$2:$B$10,Facts!$A$2:$A$10,FALSE)</f>
        <v>Maharashtra</v>
      </c>
      <c r="O255" s="100" t="str">
        <f t="shared" si="12"/>
        <v>Krishna Patel</v>
      </c>
      <c r="P255" s="100" t="str" cm="1">
        <f t="array" ref="P255:Q255">_xlfn.TEXTSPLIT(O255," ")</f>
        <v>Krishna</v>
      </c>
      <c r="Q255" s="100" t="str">
        <v>Patel</v>
      </c>
      <c r="R255" s="100"/>
      <c r="S255" s="100" t="str">
        <f>CONCATENATE(A255,"_",P255,".pdf")</f>
        <v>PID0254_Krishna.pdf</v>
      </c>
      <c r="T255" s="17" t="str">
        <f>IF(AND(I255&lt;5,'Billing Details'!F255&gt;10000),"High Priority","Regular Followup")</f>
        <v>Regular Followup</v>
      </c>
      <c r="U255" s="17" t="str">
        <f>IF(AND(T255="High Priority",'Patient Health Records'!W255="Yes",'Patient Health Records'!X255 = "Critical"),"Needs Attention",IF(AND('Patient Health Records'!X255 &lt;&gt; "Critical", 'Patient Health Records'!W255 = "Yes"),"Monitor Later",IF(AND('Patient Health Records'!X255 ="Critical", 'Patient Health Records'!W255 = "No"), "Ask for Readmission","No Action")))</f>
        <v>No Action</v>
      </c>
      <c r="V255" s="17" t="str" cm="1">
        <f t="array" ref="V255">_xlfn.IFS(AND(T255="High Priority",'Patient Health Records'!W255="Yes",'Patient Health Records'!X255 = "Critical"),"Needs Attention", AND('Patient Health Records'!X255 &lt;&gt; "Critical", 'Patient Health Records'!W255 = "Yes"),"Monitor Later", AND('Patient Health Records'!X255 ="Critical", 'Patient Health Records'!W255 = "No"), "Ask for Readmission", TRUE, "No Action")</f>
        <v>No Action</v>
      </c>
      <c r="W255" s="17"/>
      <c r="X255" s="100"/>
      <c r="Y255" s="100"/>
      <c r="Z255" s="100"/>
      <c r="AA255" s="100"/>
      <c r="AB255" s="100"/>
    </row>
    <row r="256" spans="1:28" ht="15.75" customHeight="1">
      <c r="A256" s="2" t="s">
        <v>489</v>
      </c>
      <c r="B256" s="2" t="s">
        <v>241</v>
      </c>
      <c r="C256" s="2" t="s">
        <v>25</v>
      </c>
      <c r="D256" s="26" t="s">
        <v>82</v>
      </c>
      <c r="E256" s="28">
        <f>DATEVALUE(D256)</f>
        <v>30682</v>
      </c>
      <c r="F256" s="29">
        <f t="shared" si="10"/>
        <v>1984</v>
      </c>
      <c r="G256" s="29">
        <f t="shared" si="11"/>
        <v>41</v>
      </c>
      <c r="H256" s="29" t="str" cm="1">
        <f t="array" ref="H256">_xlfn.IFS(
  AND(G256&gt;=21, G256&lt;=30), "Young Adult",
  AND(G256&gt;=31, G256&lt;=45), "Adult",
  AND(G256&gt;=46, G256&lt;=60), "Middle-aged",
  AND(G256&gt;=61, G256&lt;=75), "Senior",
  AND(G256&gt;=76, G256&lt;=87), "Elderly",
  TRUE, "Out of Range"
)</f>
        <v>Adult</v>
      </c>
      <c r="I256" s="3">
        <v>20</v>
      </c>
      <c r="J256" s="2" t="s">
        <v>43</v>
      </c>
      <c r="K256" s="2" t="s">
        <v>34</v>
      </c>
      <c r="L256" s="2" t="str">
        <f>VLOOKUP(J256,Facts!$A$2:$B$10,2,FALSE)</f>
        <v>South</v>
      </c>
      <c r="M256" s="2" t="str">
        <f>HLOOKUP(J256,Facts!$D$13:$L$14,2,FALSE)</f>
        <v>South</v>
      </c>
      <c r="N256" s="2" t="str">
        <f>_xlfn.XLOOKUP(L256,Facts!$B$2:$B$10,Facts!$A$2:$A$10,FALSE)</f>
        <v>Tamil Nadu</v>
      </c>
      <c r="O256" s="100" t="str">
        <f t="shared" si="12"/>
        <v>Aanya Patel</v>
      </c>
      <c r="P256" s="100" t="str" cm="1">
        <f t="array" ref="P256:Q256">_xlfn.TEXTSPLIT(O256," ")</f>
        <v>Aanya</v>
      </c>
      <c r="Q256" s="100" t="str">
        <v>Patel</v>
      </c>
      <c r="R256" s="100"/>
      <c r="S256" s="100" t="str">
        <f>CONCATENATE(A256,"_",P256,".pdf")</f>
        <v>PID0255_Aanya.pdf</v>
      </c>
      <c r="T256" s="17" t="str">
        <f>IF(AND(I256&lt;5,'Billing Details'!F256&gt;10000),"High Priority","Regular Followup")</f>
        <v>Regular Followup</v>
      </c>
      <c r="U256" s="17" t="str">
        <f>IF(AND(T256="High Priority",'Patient Health Records'!W256="Yes",'Patient Health Records'!X256 = "Critical"),"Needs Attention",IF(AND('Patient Health Records'!X256 &lt;&gt; "Critical", 'Patient Health Records'!W256 = "Yes"),"Monitor Later",IF(AND('Patient Health Records'!X256 ="Critical", 'Patient Health Records'!W256 = "No"), "Ask for Readmission","No Action")))</f>
        <v>Monitor Later</v>
      </c>
      <c r="V256" s="17" t="str" cm="1">
        <f t="array" ref="V256">_xlfn.IFS(AND(T256="High Priority",'Patient Health Records'!W256="Yes",'Patient Health Records'!X256 = "Critical"),"Needs Attention", AND('Patient Health Records'!X256 &lt;&gt; "Critical", 'Patient Health Records'!W256 = "Yes"),"Monitor Later", AND('Patient Health Records'!X256 ="Critical", 'Patient Health Records'!W256 = "No"), "Ask for Readmission", TRUE, "No Action")</f>
        <v>Monitor Later</v>
      </c>
      <c r="W256" s="17"/>
      <c r="X256" s="100"/>
      <c r="Y256" s="100"/>
      <c r="Z256" s="100"/>
      <c r="AA256" s="100"/>
      <c r="AB256" s="100"/>
    </row>
    <row r="257" spans="1:28" ht="15.75" customHeight="1">
      <c r="A257" s="2" t="s">
        <v>490</v>
      </c>
      <c r="B257" s="2" t="s">
        <v>491</v>
      </c>
      <c r="C257" s="2" t="s">
        <v>25</v>
      </c>
      <c r="D257" s="26" t="s">
        <v>26</v>
      </c>
      <c r="E257" s="28">
        <f>DATEVALUE(D257)</f>
        <v>27029</v>
      </c>
      <c r="F257" s="29">
        <f t="shared" si="10"/>
        <v>1973</v>
      </c>
      <c r="G257" s="29">
        <f t="shared" si="11"/>
        <v>52</v>
      </c>
      <c r="H257" s="29" t="str" cm="1">
        <f t="array" ref="H257">_xlfn.IFS(
  AND(G257&gt;=21, G257&lt;=30), "Young Adult",
  AND(G257&gt;=31, G257&lt;=45), "Adult",
  AND(G257&gt;=46, G257&lt;=60), "Middle-aged",
  AND(G257&gt;=61, G257&lt;=75), "Senior",
  AND(G257&gt;=76, G257&lt;=87), "Elderly",
  TRUE, "Out of Range"
)</f>
        <v>Middle-aged</v>
      </c>
      <c r="I257" s="3">
        <v>30</v>
      </c>
      <c r="J257" s="2" t="s">
        <v>47</v>
      </c>
      <c r="K257" s="2" t="s">
        <v>39</v>
      </c>
      <c r="L257" s="2" t="str">
        <f>VLOOKUP(J257,Facts!$A$2:$B$10,2,FALSE)</f>
        <v>North</v>
      </c>
      <c r="M257" s="2" t="str">
        <f>HLOOKUP(J257,Facts!$D$13:$L$14,2,FALSE)</f>
        <v>North</v>
      </c>
      <c r="N257" s="2" t="str">
        <f>_xlfn.XLOOKUP(L257,Facts!$B$2:$B$10,Facts!$A$2:$A$10,FALSE)</f>
        <v>Punjab</v>
      </c>
      <c r="O257" s="100" t="str">
        <f t="shared" si="12"/>
        <v>Aanya Reddy</v>
      </c>
      <c r="P257" s="100" t="str" cm="1">
        <f t="array" ref="P257:Q257">_xlfn.TEXTSPLIT(O257," ")</f>
        <v>Aanya</v>
      </c>
      <c r="Q257" s="100" t="str">
        <v>Reddy</v>
      </c>
      <c r="R257" s="100"/>
      <c r="S257" s="100" t="str">
        <f>CONCATENATE(A257,"_",P257,".pdf")</f>
        <v>PID0256_Aanya.pdf</v>
      </c>
      <c r="T257" s="17" t="str">
        <f>IF(AND(I257&lt;5,'Billing Details'!F257&gt;10000),"High Priority","Regular Followup")</f>
        <v>Regular Followup</v>
      </c>
      <c r="U257" s="17" t="str">
        <f>IF(AND(T257="High Priority",'Patient Health Records'!W257="Yes",'Patient Health Records'!X257 = "Critical"),"Needs Attention",IF(AND('Patient Health Records'!X257 &lt;&gt; "Critical", 'Patient Health Records'!W257 = "Yes"),"Monitor Later",IF(AND('Patient Health Records'!X257 ="Critical", 'Patient Health Records'!W257 = "No"), "Ask for Readmission","No Action")))</f>
        <v>Ask for Readmission</v>
      </c>
      <c r="V257" s="17" t="str" cm="1">
        <f t="array" ref="V257">_xlfn.IFS(AND(T257="High Priority",'Patient Health Records'!W257="Yes",'Patient Health Records'!X257 = "Critical"),"Needs Attention", AND('Patient Health Records'!X257 &lt;&gt; "Critical", 'Patient Health Records'!W257 = "Yes"),"Monitor Later", AND('Patient Health Records'!X257 ="Critical", 'Patient Health Records'!W257 = "No"), "Ask for Readmission", TRUE, "No Action")</f>
        <v>Ask for Readmission</v>
      </c>
      <c r="W257" s="17"/>
      <c r="X257" s="100"/>
      <c r="Y257" s="100"/>
      <c r="Z257" s="100"/>
      <c r="AA257" s="100"/>
      <c r="AB257" s="100"/>
    </row>
    <row r="258" spans="1:28" ht="15.75" customHeight="1">
      <c r="A258" s="2" t="s">
        <v>492</v>
      </c>
      <c r="B258" s="2" t="s">
        <v>493</v>
      </c>
      <c r="C258" s="2" t="s">
        <v>25</v>
      </c>
      <c r="D258" s="26" t="s">
        <v>37</v>
      </c>
      <c r="E258" s="28">
        <f>DATEVALUE(D258)</f>
        <v>34334</v>
      </c>
      <c r="F258" s="29">
        <f t="shared" si="10"/>
        <v>1993</v>
      </c>
      <c r="G258" s="29">
        <f t="shared" si="11"/>
        <v>32</v>
      </c>
      <c r="H258" s="29" t="str" cm="1">
        <f t="array" ref="H258">_xlfn.IFS(
  AND(G258&gt;=21, G258&lt;=30), "Young Adult",
  AND(G258&gt;=31, G258&lt;=45), "Adult",
  AND(G258&gt;=46, G258&lt;=60), "Middle-aged",
  AND(G258&gt;=61, G258&lt;=75), "Senior",
  AND(G258&gt;=76, G258&lt;=87), "Elderly",
  TRUE, "Out of Range"
)</f>
        <v>Adult</v>
      </c>
      <c r="I258" s="3">
        <v>70</v>
      </c>
      <c r="J258" s="2" t="s">
        <v>43</v>
      </c>
      <c r="K258" s="2" t="s">
        <v>28</v>
      </c>
      <c r="L258" s="2" t="str">
        <f>VLOOKUP(J258,Facts!$A$2:$B$10,2,FALSE)</f>
        <v>South</v>
      </c>
      <c r="M258" s="2" t="str">
        <f>HLOOKUP(J258,Facts!$D$13:$L$14,2,FALSE)</f>
        <v>South</v>
      </c>
      <c r="N258" s="2" t="str">
        <f>_xlfn.XLOOKUP(L258,Facts!$B$2:$B$10,Facts!$A$2:$A$10,FALSE)</f>
        <v>Tamil Nadu</v>
      </c>
      <c r="O258" s="100" t="str">
        <f t="shared" si="12"/>
        <v>Aanya Singh Gupta</v>
      </c>
      <c r="P258" s="100" t="str" cm="1">
        <f t="array" ref="P258:R258">_xlfn.TEXTSPLIT(O258," ")</f>
        <v>Aanya</v>
      </c>
      <c r="Q258" s="100" t="str">
        <v>Singh</v>
      </c>
      <c r="R258" s="100" t="str">
        <v>Gupta</v>
      </c>
      <c r="S258" s="100" t="str">
        <f>CONCATENATE(A258,"_",P258,".pdf")</f>
        <v>PID0257_Aanya.pdf</v>
      </c>
      <c r="T258" s="17" t="str">
        <f>IF(AND(I258&lt;5,'Billing Details'!F258&gt;10000),"High Priority","Regular Followup")</f>
        <v>Regular Followup</v>
      </c>
      <c r="U258" s="17" t="str">
        <f>IF(AND(T258="High Priority",'Patient Health Records'!W258="Yes",'Patient Health Records'!X258 = "Critical"),"Needs Attention",IF(AND('Patient Health Records'!X258 &lt;&gt; "Critical", 'Patient Health Records'!W258 = "Yes"),"Monitor Later",IF(AND('Patient Health Records'!X258 ="Critical", 'Patient Health Records'!W258 = "No"), "Ask for Readmission","No Action")))</f>
        <v>Monitor Later</v>
      </c>
      <c r="V258" s="17" t="str" cm="1">
        <f t="array" ref="V258">_xlfn.IFS(AND(T258="High Priority",'Patient Health Records'!W258="Yes",'Patient Health Records'!X258 = "Critical"),"Needs Attention", AND('Patient Health Records'!X258 &lt;&gt; "Critical", 'Patient Health Records'!W258 = "Yes"),"Monitor Later", AND('Patient Health Records'!X258 ="Critical", 'Patient Health Records'!W258 = "No"), "Ask for Readmission", TRUE, "No Action")</f>
        <v>Monitor Later</v>
      </c>
      <c r="W258" s="17"/>
      <c r="X258" s="100"/>
      <c r="Y258" s="100"/>
      <c r="Z258" s="100"/>
      <c r="AA258" s="100"/>
      <c r="AB258" s="100"/>
    </row>
    <row r="259" spans="1:28" ht="15.75" customHeight="1">
      <c r="A259" s="2" t="s">
        <v>494</v>
      </c>
      <c r="B259" s="2" t="s">
        <v>282</v>
      </c>
      <c r="C259" s="2" t="s">
        <v>25</v>
      </c>
      <c r="D259" s="26" t="s">
        <v>68</v>
      </c>
      <c r="E259" s="28">
        <f>DATEVALUE(D259)</f>
        <v>23377</v>
      </c>
      <c r="F259" s="29">
        <f t="shared" ref="F259:F322" si="13">YEAR(E259)</f>
        <v>1964</v>
      </c>
      <c r="G259" s="29">
        <f t="shared" ref="G259:G322" si="14">$X$9-F259</f>
        <v>61</v>
      </c>
      <c r="H259" s="29" t="str" cm="1">
        <f t="array" ref="H259">_xlfn.IFS(
  AND(G259&gt;=21, G259&lt;=30), "Young Adult",
  AND(G259&gt;=31, G259&lt;=45), "Adult",
  AND(G259&gt;=46, G259&lt;=60), "Middle-aged",
  AND(G259&gt;=61, G259&lt;=75), "Senior",
  AND(G259&gt;=76, G259&lt;=87), "Elderly",
  TRUE, "Out of Range"
)</f>
        <v>Senior</v>
      </c>
      <c r="I259" s="3">
        <v>7</v>
      </c>
      <c r="J259" s="2" t="s">
        <v>38</v>
      </c>
      <c r="K259" s="2" t="s">
        <v>39</v>
      </c>
      <c r="L259" s="2" t="str">
        <f>VLOOKUP(J259,Facts!$A$2:$B$10,2,FALSE)</f>
        <v>North</v>
      </c>
      <c r="M259" s="2" t="str">
        <f>HLOOKUP(J259,Facts!$D$13:$L$14,2,FALSE)</f>
        <v>North</v>
      </c>
      <c r="N259" s="2" t="str">
        <f>_xlfn.XLOOKUP(L259,Facts!$B$2:$B$10,Facts!$A$2:$A$10,FALSE)</f>
        <v>Punjab</v>
      </c>
      <c r="O259" s="100" t="str">
        <f t="shared" ref="O259:O322" si="15">TRIM(B259)</f>
        <v>Isha Reddy</v>
      </c>
      <c r="P259" s="100" t="str" cm="1">
        <f t="array" ref="P259:Q259">_xlfn.TEXTSPLIT(O259," ")</f>
        <v>Isha</v>
      </c>
      <c r="Q259" s="100" t="str">
        <v>Reddy</v>
      </c>
      <c r="R259" s="100"/>
      <c r="S259" s="100" t="str">
        <f>CONCATENATE(A259,"_",P259,".pdf")</f>
        <v>PID0258_Isha.pdf</v>
      </c>
      <c r="T259" s="17" t="str">
        <f>IF(AND(I259&lt;5,'Billing Details'!F259&gt;10000),"High Priority","Regular Followup")</f>
        <v>Regular Followup</v>
      </c>
      <c r="U259" s="17" t="str">
        <f>IF(AND(T259="High Priority",'Patient Health Records'!W259="Yes",'Patient Health Records'!X259 = "Critical"),"Needs Attention",IF(AND('Patient Health Records'!X259 &lt;&gt; "Critical", 'Patient Health Records'!W259 = "Yes"),"Monitor Later",IF(AND('Patient Health Records'!X259 ="Critical", 'Patient Health Records'!W259 = "No"), "Ask for Readmission","No Action")))</f>
        <v>No Action</v>
      </c>
      <c r="V259" s="17" t="str" cm="1">
        <f t="array" ref="V259">_xlfn.IFS(AND(T259="High Priority",'Patient Health Records'!W259="Yes",'Patient Health Records'!X259 = "Critical"),"Needs Attention", AND('Patient Health Records'!X259 &lt;&gt; "Critical", 'Patient Health Records'!W259 = "Yes"),"Monitor Later", AND('Patient Health Records'!X259 ="Critical", 'Patient Health Records'!W259 = "No"), "Ask for Readmission", TRUE, "No Action")</f>
        <v>No Action</v>
      </c>
      <c r="W259" s="17"/>
      <c r="X259" s="100"/>
      <c r="Y259" s="100"/>
      <c r="Z259" s="100"/>
      <c r="AA259" s="100"/>
      <c r="AB259" s="100"/>
    </row>
    <row r="260" spans="1:28" ht="15.75" customHeight="1">
      <c r="A260" s="2" t="s">
        <v>495</v>
      </c>
      <c r="B260" s="2" t="s">
        <v>410</v>
      </c>
      <c r="C260" s="2" t="s">
        <v>42</v>
      </c>
      <c r="D260" s="26" t="s">
        <v>142</v>
      </c>
      <c r="E260" s="28">
        <f>DATEVALUE(D260)</f>
        <v>34334</v>
      </c>
      <c r="F260" s="29">
        <f t="shared" si="13"/>
        <v>1993</v>
      </c>
      <c r="G260" s="29">
        <f t="shared" si="14"/>
        <v>32</v>
      </c>
      <c r="H260" s="29" t="str" cm="1">
        <f t="array" ref="H260">_xlfn.IFS(
  AND(G260&gt;=21, G260&lt;=30), "Young Adult",
  AND(G260&gt;=31, G260&lt;=45), "Adult",
  AND(G260&gt;=46, G260&lt;=60), "Middle-aged",
  AND(G260&gt;=61, G260&lt;=75), "Senior",
  AND(G260&gt;=76, G260&lt;=87), "Elderly",
  TRUE, "Out of Range"
)</f>
        <v>Adult</v>
      </c>
      <c r="I260" s="3">
        <v>7</v>
      </c>
      <c r="J260" s="2" t="s">
        <v>33</v>
      </c>
      <c r="K260" s="2" t="s">
        <v>34</v>
      </c>
      <c r="L260" s="2" t="str">
        <f>VLOOKUP(J260,Facts!$A$2:$B$10,2,FALSE)</f>
        <v>West</v>
      </c>
      <c r="M260" s="2" t="str">
        <f>HLOOKUP(J260,Facts!$D$13:$L$14,2,FALSE)</f>
        <v>West</v>
      </c>
      <c r="N260" s="2" t="str">
        <f>_xlfn.XLOOKUP(L260,Facts!$B$2:$B$10,Facts!$A$2:$A$10,FALSE)</f>
        <v>Maharashtra</v>
      </c>
      <c r="O260" s="100" t="str">
        <f t="shared" si="15"/>
        <v>Sai Gupta</v>
      </c>
      <c r="P260" s="100" t="str" cm="1">
        <f t="array" ref="P260:Q260">_xlfn.TEXTSPLIT(O260," ")</f>
        <v>Sai</v>
      </c>
      <c r="Q260" s="100" t="str">
        <v>Gupta</v>
      </c>
      <c r="R260" s="100"/>
      <c r="S260" s="100" t="str">
        <f>CONCATENATE(A260,"_",P260,".pdf")</f>
        <v>PID0259_Sai.pdf</v>
      </c>
      <c r="T260" s="17" t="str">
        <f>IF(AND(I260&lt;5,'Billing Details'!F260&gt;10000),"High Priority","Regular Followup")</f>
        <v>Regular Followup</v>
      </c>
      <c r="U260" s="17" t="str">
        <f>IF(AND(T260="High Priority",'Patient Health Records'!W260="Yes",'Patient Health Records'!X260 = "Critical"),"Needs Attention",IF(AND('Patient Health Records'!X260 &lt;&gt; "Critical", 'Patient Health Records'!W260 = "Yes"),"Monitor Later",IF(AND('Patient Health Records'!X260 ="Critical", 'Patient Health Records'!W260 = "No"), "Ask for Readmission","No Action")))</f>
        <v>Ask for Readmission</v>
      </c>
      <c r="V260" s="17" t="str" cm="1">
        <f t="array" ref="V260">_xlfn.IFS(AND(T260="High Priority",'Patient Health Records'!W260="Yes",'Patient Health Records'!X260 = "Critical"),"Needs Attention", AND('Patient Health Records'!X260 &lt;&gt; "Critical", 'Patient Health Records'!W260 = "Yes"),"Monitor Later", AND('Patient Health Records'!X260 ="Critical", 'Patient Health Records'!W260 = "No"), "Ask for Readmission", TRUE, "No Action")</f>
        <v>Ask for Readmission</v>
      </c>
      <c r="W260" s="17"/>
      <c r="X260" s="100"/>
      <c r="Y260" s="100"/>
      <c r="Z260" s="100"/>
      <c r="AA260" s="100"/>
      <c r="AB260" s="100"/>
    </row>
    <row r="261" spans="1:28" ht="15.75" customHeight="1">
      <c r="A261" s="2" t="s">
        <v>496</v>
      </c>
      <c r="B261" s="2" t="s">
        <v>497</v>
      </c>
      <c r="C261" s="2" t="s">
        <v>42</v>
      </c>
      <c r="D261" s="26" t="s">
        <v>107</v>
      </c>
      <c r="E261" s="28">
        <f>DATEVALUE(D261)</f>
        <v>28855</v>
      </c>
      <c r="F261" s="29">
        <f t="shared" si="13"/>
        <v>1978</v>
      </c>
      <c r="G261" s="29">
        <f t="shared" si="14"/>
        <v>47</v>
      </c>
      <c r="H261" s="29" t="str" cm="1">
        <f t="array" ref="H261">_xlfn.IFS(
  AND(G261&gt;=21, G261&lt;=30), "Young Adult",
  AND(G261&gt;=31, G261&lt;=45), "Adult",
  AND(G261&gt;=46, G261&lt;=60), "Middle-aged",
  AND(G261&gt;=61, G261&lt;=75), "Senior",
  AND(G261&gt;=76, G261&lt;=87), "Elderly",
  TRUE, "Out of Range"
)</f>
        <v>Middle-aged</v>
      </c>
      <c r="I261" s="3">
        <v>3</v>
      </c>
      <c r="J261" s="2" t="s">
        <v>64</v>
      </c>
      <c r="K261" s="2" t="s">
        <v>34</v>
      </c>
      <c r="L261" s="2" t="str">
        <f>VLOOKUP(J261,Facts!$A$2:$B$10,2,FALSE)</f>
        <v>East</v>
      </c>
      <c r="M261" s="2" t="str">
        <f>HLOOKUP(J261,Facts!$D$13:$L$14,2,FALSE)</f>
        <v>East</v>
      </c>
      <c r="N261" s="2" t="str">
        <f>_xlfn.XLOOKUP(L261,Facts!$B$2:$B$10,Facts!$A$2:$A$10,FALSE)</f>
        <v>West Bengal</v>
      </c>
      <c r="O261" s="100" t="str">
        <f t="shared" si="15"/>
        <v>Vivaan Reddy</v>
      </c>
      <c r="P261" s="100" t="str" cm="1">
        <f t="array" ref="P261:Q261">_xlfn.TEXTSPLIT(O261," ")</f>
        <v>Vivaan</v>
      </c>
      <c r="Q261" s="100" t="str">
        <v>Reddy</v>
      </c>
      <c r="R261" s="100"/>
      <c r="S261" s="100" t="str">
        <f>CONCATENATE(A261,"_",P261,".pdf")</f>
        <v>PID0260_Vivaan.pdf</v>
      </c>
      <c r="T261" s="17" t="str">
        <f>IF(AND(I261&lt;5,'Billing Details'!F261&gt;10000),"High Priority","Regular Followup")</f>
        <v>High Priority</v>
      </c>
      <c r="U261" s="17" t="str">
        <f>IF(AND(T261="High Priority",'Patient Health Records'!W261="Yes",'Patient Health Records'!X261 = "Critical"),"Needs Attention",IF(AND('Patient Health Records'!X261 &lt;&gt; "Critical", 'Patient Health Records'!W261 = "Yes"),"Monitor Later",IF(AND('Patient Health Records'!X261 ="Critical", 'Patient Health Records'!W261 = "No"), "Ask for Readmission","No Action")))</f>
        <v>No Action</v>
      </c>
      <c r="V261" s="17" t="str" cm="1">
        <f t="array" ref="V261">_xlfn.IFS(AND(T261="High Priority",'Patient Health Records'!W261="Yes",'Patient Health Records'!X261 = "Critical"),"Needs Attention", AND('Patient Health Records'!X261 &lt;&gt; "Critical", 'Patient Health Records'!W261 = "Yes"),"Monitor Later", AND('Patient Health Records'!X261 ="Critical", 'Patient Health Records'!W261 = "No"), "Ask for Readmission", TRUE, "No Action")</f>
        <v>No Action</v>
      </c>
      <c r="W261" s="17"/>
      <c r="X261" s="100"/>
      <c r="Y261" s="100"/>
      <c r="Z261" s="100"/>
      <c r="AA261" s="100"/>
      <c r="AB261" s="100"/>
    </row>
    <row r="262" spans="1:28" ht="15.75" customHeight="1">
      <c r="A262" s="2" t="s">
        <v>498</v>
      </c>
      <c r="B262" s="2" t="s">
        <v>100</v>
      </c>
      <c r="C262" s="2" t="s">
        <v>42</v>
      </c>
      <c r="D262" s="26" t="s">
        <v>46</v>
      </c>
      <c r="E262" s="28">
        <f>DATEVALUE(D262)</f>
        <v>32508</v>
      </c>
      <c r="F262" s="29">
        <f t="shared" si="13"/>
        <v>1988</v>
      </c>
      <c r="G262" s="29">
        <f t="shared" si="14"/>
        <v>37</v>
      </c>
      <c r="H262" s="29" t="str" cm="1">
        <f t="array" ref="H262">_xlfn.IFS(
  AND(G262&gt;=21, G262&lt;=30), "Young Adult",
  AND(G262&gt;=31, G262&lt;=45), "Adult",
  AND(G262&gt;=46, G262&lt;=60), "Middle-aged",
  AND(G262&gt;=61, G262&lt;=75), "Senior",
  AND(G262&gt;=76, G262&lt;=87), "Elderly",
  TRUE, "Out of Range"
)</f>
        <v>Adult</v>
      </c>
      <c r="I262" s="3">
        <v>4</v>
      </c>
      <c r="J262" s="2" t="s">
        <v>43</v>
      </c>
      <c r="K262" s="2" t="s">
        <v>28</v>
      </c>
      <c r="L262" s="2" t="str">
        <f>VLOOKUP(J262,Facts!$A$2:$B$10,2,FALSE)</f>
        <v>South</v>
      </c>
      <c r="M262" s="2" t="str">
        <f>HLOOKUP(J262,Facts!$D$13:$L$14,2,FALSE)</f>
        <v>South</v>
      </c>
      <c r="N262" s="2" t="str">
        <f>_xlfn.XLOOKUP(L262,Facts!$B$2:$B$10,Facts!$A$2:$A$10,FALSE)</f>
        <v>Tamil Nadu</v>
      </c>
      <c r="O262" s="100" t="str">
        <f t="shared" si="15"/>
        <v>Aarav Mehta</v>
      </c>
      <c r="P262" s="100" t="str" cm="1">
        <f t="array" ref="P262:Q262">_xlfn.TEXTSPLIT(O262," ")</f>
        <v>Aarav</v>
      </c>
      <c r="Q262" s="100" t="str">
        <v>Mehta</v>
      </c>
      <c r="R262" s="100"/>
      <c r="S262" s="100" t="str">
        <f>CONCATENATE(A262,"_",P262,".pdf")</f>
        <v>PID0261_Aarav.pdf</v>
      </c>
      <c r="T262" s="17" t="str">
        <f>IF(AND(I262&lt;5,'Billing Details'!F262&gt;10000),"High Priority","Regular Followup")</f>
        <v>High Priority</v>
      </c>
      <c r="U262" s="17" t="str">
        <f>IF(AND(T262="High Priority",'Patient Health Records'!W262="Yes",'Patient Health Records'!X262 = "Critical"),"Needs Attention",IF(AND('Patient Health Records'!X262 &lt;&gt; "Critical", 'Patient Health Records'!W262 = "Yes"),"Monitor Later",IF(AND('Patient Health Records'!X262 ="Critical", 'Patient Health Records'!W262 = "No"), "Ask for Readmission","No Action")))</f>
        <v>Ask for Readmission</v>
      </c>
      <c r="V262" s="17" t="str" cm="1">
        <f t="array" ref="V262">_xlfn.IFS(AND(T262="High Priority",'Patient Health Records'!W262="Yes",'Patient Health Records'!X262 = "Critical"),"Needs Attention", AND('Patient Health Records'!X262 &lt;&gt; "Critical", 'Patient Health Records'!W262 = "Yes"),"Monitor Later", AND('Patient Health Records'!X262 ="Critical", 'Patient Health Records'!W262 = "No"), "Ask for Readmission", TRUE, "No Action")</f>
        <v>Ask for Readmission</v>
      </c>
      <c r="W262" s="17"/>
      <c r="X262" s="100"/>
      <c r="Y262" s="100"/>
      <c r="Z262" s="100"/>
      <c r="AA262" s="100"/>
      <c r="AB262" s="100"/>
    </row>
    <row r="263" spans="1:28" ht="15.75" customHeight="1">
      <c r="A263" s="2" t="s">
        <v>499</v>
      </c>
      <c r="B263" s="2" t="s">
        <v>88</v>
      </c>
      <c r="C263" s="2" t="s">
        <v>25</v>
      </c>
      <c r="D263" s="26" t="s">
        <v>37</v>
      </c>
      <c r="E263" s="28">
        <f>DATEVALUE(D263)</f>
        <v>34334</v>
      </c>
      <c r="F263" s="29">
        <f t="shared" si="13"/>
        <v>1993</v>
      </c>
      <c r="G263" s="29">
        <f t="shared" si="14"/>
        <v>32</v>
      </c>
      <c r="H263" s="29" t="str" cm="1">
        <f t="array" ref="H263">_xlfn.IFS(
  AND(G263&gt;=21, G263&lt;=30), "Young Adult",
  AND(G263&gt;=31, G263&lt;=45), "Adult",
  AND(G263&gt;=46, G263&lt;=60), "Middle-aged",
  AND(G263&gt;=61, G263&lt;=75), "Senior",
  AND(G263&gt;=76, G263&lt;=87), "Elderly",
  TRUE, "Out of Range"
)</f>
        <v>Adult</v>
      </c>
      <c r="I263" s="3">
        <v>7</v>
      </c>
      <c r="J263" s="2" t="s">
        <v>38</v>
      </c>
      <c r="K263" s="2" t="s">
        <v>28</v>
      </c>
      <c r="L263" s="2" t="str">
        <f>VLOOKUP(J263,Facts!$A$2:$B$10,2,FALSE)</f>
        <v>North</v>
      </c>
      <c r="M263" s="2" t="str">
        <f>HLOOKUP(J263,Facts!$D$13:$L$14,2,FALSE)</f>
        <v>North</v>
      </c>
      <c r="N263" s="2" t="str">
        <f>_xlfn.XLOOKUP(L263,Facts!$B$2:$B$10,Facts!$A$2:$A$10,FALSE)</f>
        <v>Punjab</v>
      </c>
      <c r="O263" s="100" t="str">
        <f t="shared" si="15"/>
        <v>Shreya Sharma</v>
      </c>
      <c r="P263" s="100" t="str" cm="1">
        <f t="array" ref="P263:Q263">_xlfn.TEXTSPLIT(O263," ")</f>
        <v>Shreya</v>
      </c>
      <c r="Q263" s="100" t="str">
        <v>Sharma</v>
      </c>
      <c r="R263" s="100"/>
      <c r="S263" s="100" t="str">
        <f>CONCATENATE(A263,"_",P263,".pdf")</f>
        <v>PID0262_Shreya.pdf</v>
      </c>
      <c r="T263" s="17" t="str">
        <f>IF(AND(I263&lt;5,'Billing Details'!F263&gt;10000),"High Priority","Regular Followup")</f>
        <v>Regular Followup</v>
      </c>
      <c r="U263" s="17" t="str">
        <f>IF(AND(T263="High Priority",'Patient Health Records'!W263="Yes",'Patient Health Records'!X263 = "Critical"),"Needs Attention",IF(AND('Patient Health Records'!X263 &lt;&gt; "Critical", 'Patient Health Records'!W263 = "Yes"),"Monitor Later",IF(AND('Patient Health Records'!X263 ="Critical", 'Patient Health Records'!W263 = "No"), "Ask for Readmission","No Action")))</f>
        <v>No Action</v>
      </c>
      <c r="V263" s="17" t="str" cm="1">
        <f t="array" ref="V263">_xlfn.IFS(AND(T263="High Priority",'Patient Health Records'!W263="Yes",'Patient Health Records'!X263 = "Critical"),"Needs Attention", AND('Patient Health Records'!X263 &lt;&gt; "Critical", 'Patient Health Records'!W263 = "Yes"),"Monitor Later", AND('Patient Health Records'!X263 ="Critical", 'Patient Health Records'!W263 = "No"), "Ask for Readmission", TRUE, "No Action")</f>
        <v>No Action</v>
      </c>
      <c r="W263" s="17"/>
      <c r="X263" s="100"/>
      <c r="Y263" s="100"/>
      <c r="Z263" s="100"/>
      <c r="AA263" s="100"/>
      <c r="AB263" s="100"/>
    </row>
    <row r="264" spans="1:28" ht="15.75" customHeight="1">
      <c r="A264" s="2" t="s">
        <v>500</v>
      </c>
      <c r="B264" s="2" t="s">
        <v>425</v>
      </c>
      <c r="C264" s="2" t="s">
        <v>25</v>
      </c>
      <c r="D264" s="26" t="s">
        <v>91</v>
      </c>
      <c r="E264" s="28">
        <f>DATEVALUE(D264)</f>
        <v>25203</v>
      </c>
      <c r="F264" s="29">
        <f t="shared" si="13"/>
        <v>1968</v>
      </c>
      <c r="G264" s="29">
        <f t="shared" si="14"/>
        <v>57</v>
      </c>
      <c r="H264" s="29" t="str" cm="1">
        <f t="array" ref="H264">_xlfn.IFS(
  AND(G264&gt;=21, G264&lt;=30), "Young Adult",
  AND(G264&gt;=31, G264&lt;=45), "Adult",
  AND(G264&gt;=46, G264&lt;=60), "Middle-aged",
  AND(G264&gt;=61, G264&lt;=75), "Senior",
  AND(G264&gt;=76, G264&lt;=87), "Elderly",
  TRUE, "Out of Range"
)</f>
        <v>Middle-aged</v>
      </c>
      <c r="I264" s="3">
        <v>30</v>
      </c>
      <c r="J264" s="2" t="s">
        <v>64</v>
      </c>
      <c r="K264" s="2" t="s">
        <v>56</v>
      </c>
      <c r="L264" s="2" t="str">
        <f>VLOOKUP(J264,Facts!$A$2:$B$10,2,FALSE)</f>
        <v>East</v>
      </c>
      <c r="M264" s="2" t="str">
        <f>HLOOKUP(J264,Facts!$D$13:$L$14,2,FALSE)</f>
        <v>East</v>
      </c>
      <c r="N264" s="2" t="str">
        <f>_xlfn.XLOOKUP(L264,Facts!$B$2:$B$10,Facts!$A$2:$A$10,FALSE)</f>
        <v>West Bengal</v>
      </c>
      <c r="O264" s="100" t="str">
        <f t="shared" si="15"/>
        <v>Aanya Gupta</v>
      </c>
      <c r="P264" s="100" t="str" cm="1">
        <f t="array" ref="P264:Q264">_xlfn.TEXTSPLIT(O264," ")</f>
        <v>Aanya</v>
      </c>
      <c r="Q264" s="100" t="str">
        <v>Gupta</v>
      </c>
      <c r="R264" s="100"/>
      <c r="S264" s="100" t="str">
        <f>CONCATENATE(A264,"_",P264,".pdf")</f>
        <v>PID0263_Aanya.pdf</v>
      </c>
      <c r="T264" s="17" t="str">
        <f>IF(AND(I264&lt;5,'Billing Details'!F264&gt;10000),"High Priority","Regular Followup")</f>
        <v>Regular Followup</v>
      </c>
      <c r="U264" s="17" t="str">
        <f>IF(AND(T264="High Priority",'Patient Health Records'!W264="Yes",'Patient Health Records'!X264 = "Critical"),"Needs Attention",IF(AND('Patient Health Records'!X264 &lt;&gt; "Critical", 'Patient Health Records'!W264 = "Yes"),"Monitor Later",IF(AND('Patient Health Records'!X264 ="Critical", 'Patient Health Records'!W264 = "No"), "Ask for Readmission","No Action")))</f>
        <v>Monitor Later</v>
      </c>
      <c r="V264" s="17" t="str" cm="1">
        <f t="array" ref="V264">_xlfn.IFS(AND(T264="High Priority",'Patient Health Records'!W264="Yes",'Patient Health Records'!X264 = "Critical"),"Needs Attention", AND('Patient Health Records'!X264 &lt;&gt; "Critical", 'Patient Health Records'!W264 = "Yes"),"Monitor Later", AND('Patient Health Records'!X264 ="Critical", 'Patient Health Records'!W264 = "No"), "Ask for Readmission", TRUE, "No Action")</f>
        <v>Monitor Later</v>
      </c>
      <c r="W264" s="17"/>
      <c r="X264" s="100"/>
      <c r="Y264" s="100"/>
      <c r="Z264" s="100"/>
      <c r="AA264" s="100"/>
      <c r="AB264" s="100"/>
    </row>
    <row r="265" spans="1:28" ht="15.75" customHeight="1">
      <c r="A265" s="2" t="s">
        <v>501</v>
      </c>
      <c r="B265" s="2" t="s">
        <v>502</v>
      </c>
      <c r="C265" s="2" t="s">
        <v>42</v>
      </c>
      <c r="D265" s="26" t="s">
        <v>46</v>
      </c>
      <c r="E265" s="28">
        <f>DATEVALUE(D265)</f>
        <v>32508</v>
      </c>
      <c r="F265" s="29">
        <f t="shared" si="13"/>
        <v>1988</v>
      </c>
      <c r="G265" s="29">
        <f t="shared" si="14"/>
        <v>37</v>
      </c>
      <c r="H265" s="29" t="str" cm="1">
        <f t="array" ref="H265">_xlfn.IFS(
  AND(G265&gt;=21, G265&lt;=30), "Young Adult",
  AND(G265&gt;=31, G265&lt;=45), "Adult",
  AND(G265&gt;=46, G265&lt;=60), "Middle-aged",
  AND(G265&gt;=61, G265&lt;=75), "Senior",
  AND(G265&gt;=76, G265&lt;=87), "Elderly",
  TRUE, "Out of Range"
)</f>
        <v>Adult</v>
      </c>
      <c r="I265" s="3">
        <v>15</v>
      </c>
      <c r="J265" s="2" t="s">
        <v>43</v>
      </c>
      <c r="K265" s="2" t="s">
        <v>39</v>
      </c>
      <c r="L265" s="2" t="str">
        <f>VLOOKUP(J265,Facts!$A$2:$B$10,2,FALSE)</f>
        <v>South</v>
      </c>
      <c r="M265" s="2" t="str">
        <f>HLOOKUP(J265,Facts!$D$13:$L$14,2,FALSE)</f>
        <v>South</v>
      </c>
      <c r="N265" s="2" t="str">
        <f>_xlfn.XLOOKUP(L265,Facts!$B$2:$B$10,Facts!$A$2:$A$10,FALSE)</f>
        <v>Tamil Nadu</v>
      </c>
      <c r="O265" s="100" t="str">
        <f t="shared" si="15"/>
        <v>Vivaan Raj Mehta</v>
      </c>
      <c r="P265" s="100" t="str" cm="1">
        <f t="array" ref="P265:R265">_xlfn.TEXTSPLIT(O265," ")</f>
        <v>Vivaan</v>
      </c>
      <c r="Q265" s="100" t="str">
        <v>Raj</v>
      </c>
      <c r="R265" s="100" t="str">
        <v>Mehta</v>
      </c>
      <c r="S265" s="100" t="str">
        <f>CONCATENATE(A265,"_",P265,".pdf")</f>
        <v>PID0264_Vivaan.pdf</v>
      </c>
      <c r="T265" s="17" t="str">
        <f>IF(AND(I265&lt;5,'Billing Details'!F265&gt;10000),"High Priority","Regular Followup")</f>
        <v>Regular Followup</v>
      </c>
      <c r="U265" s="17" t="str">
        <f>IF(AND(T265="High Priority",'Patient Health Records'!W265="Yes",'Patient Health Records'!X265 = "Critical"),"Needs Attention",IF(AND('Patient Health Records'!X265 &lt;&gt; "Critical", 'Patient Health Records'!W265 = "Yes"),"Monitor Later",IF(AND('Patient Health Records'!X265 ="Critical", 'Patient Health Records'!W265 = "No"), "Ask for Readmission","No Action")))</f>
        <v>Monitor Later</v>
      </c>
      <c r="V265" s="17" t="str" cm="1">
        <f t="array" ref="V265">_xlfn.IFS(AND(T265="High Priority",'Patient Health Records'!W265="Yes",'Patient Health Records'!X265 = "Critical"),"Needs Attention", AND('Patient Health Records'!X265 &lt;&gt; "Critical", 'Patient Health Records'!W265 = "Yes"),"Monitor Later", AND('Patient Health Records'!X265 ="Critical", 'Patient Health Records'!W265 = "No"), "Ask for Readmission", TRUE, "No Action")</f>
        <v>Monitor Later</v>
      </c>
      <c r="W265" s="17"/>
      <c r="X265" s="100"/>
      <c r="Y265" s="100"/>
      <c r="Z265" s="100"/>
      <c r="AA265" s="100"/>
      <c r="AB265" s="100"/>
    </row>
    <row r="266" spans="1:28" ht="15.75" customHeight="1">
      <c r="A266" s="2" t="s">
        <v>503</v>
      </c>
      <c r="B266" s="2" t="s">
        <v>174</v>
      </c>
      <c r="C266" s="2" t="s">
        <v>42</v>
      </c>
      <c r="D266" s="26" t="s">
        <v>82</v>
      </c>
      <c r="E266" s="28">
        <f>DATEVALUE(D266)</f>
        <v>30682</v>
      </c>
      <c r="F266" s="29">
        <f t="shared" si="13"/>
        <v>1984</v>
      </c>
      <c r="G266" s="29">
        <f t="shared" si="14"/>
        <v>41</v>
      </c>
      <c r="H266" s="29" t="str" cm="1">
        <f t="array" ref="H266">_xlfn.IFS(
  AND(G266&gt;=21, G266&lt;=30), "Young Adult",
  AND(G266&gt;=31, G266&lt;=45), "Adult",
  AND(G266&gt;=46, G266&lt;=60), "Middle-aged",
  AND(G266&gt;=61, G266&lt;=75), "Senior",
  AND(G266&gt;=76, G266&lt;=87), "Elderly",
  TRUE, "Out of Range"
)</f>
        <v>Adult</v>
      </c>
      <c r="I266" s="3">
        <v>5</v>
      </c>
      <c r="J266" s="2" t="s">
        <v>38</v>
      </c>
      <c r="K266" s="2" t="s">
        <v>39</v>
      </c>
      <c r="L266" s="2" t="str">
        <f>VLOOKUP(J266,Facts!$A$2:$B$10,2,FALSE)</f>
        <v>North</v>
      </c>
      <c r="M266" s="2" t="str">
        <f>HLOOKUP(J266,Facts!$D$13:$L$14,2,FALSE)</f>
        <v>North</v>
      </c>
      <c r="N266" s="2" t="str">
        <f>_xlfn.XLOOKUP(L266,Facts!$B$2:$B$10,Facts!$A$2:$A$10,FALSE)</f>
        <v>Punjab</v>
      </c>
      <c r="O266" s="100" t="str">
        <f t="shared" si="15"/>
        <v>Vivaan Reddy</v>
      </c>
      <c r="P266" s="100" t="str" cm="1">
        <f t="array" ref="P266:Q266">_xlfn.TEXTSPLIT(O266," ")</f>
        <v>Vivaan</v>
      </c>
      <c r="Q266" s="100" t="str">
        <v>Reddy</v>
      </c>
      <c r="R266" s="100"/>
      <c r="S266" s="100" t="str">
        <f>CONCATENATE(A266,"_",P266,".pdf")</f>
        <v>PID0265_Vivaan.pdf</v>
      </c>
      <c r="T266" s="17" t="str">
        <f>IF(AND(I266&lt;5,'Billing Details'!F266&gt;10000),"High Priority","Regular Followup")</f>
        <v>Regular Followup</v>
      </c>
      <c r="U266" s="17" t="str">
        <f>IF(AND(T266="High Priority",'Patient Health Records'!W266="Yes",'Patient Health Records'!X266 = "Critical"),"Needs Attention",IF(AND('Patient Health Records'!X266 &lt;&gt; "Critical", 'Patient Health Records'!W266 = "Yes"),"Monitor Later",IF(AND('Patient Health Records'!X266 ="Critical", 'Patient Health Records'!W266 = "No"), "Ask for Readmission","No Action")))</f>
        <v>No Action</v>
      </c>
      <c r="V266" s="17" t="str" cm="1">
        <f t="array" ref="V266">_xlfn.IFS(AND(T266="High Priority",'Patient Health Records'!W266="Yes",'Patient Health Records'!X266 = "Critical"),"Needs Attention", AND('Patient Health Records'!X266 &lt;&gt; "Critical", 'Patient Health Records'!W266 = "Yes"),"Monitor Later", AND('Patient Health Records'!X266 ="Critical", 'Patient Health Records'!W266 = "No"), "Ask for Readmission", TRUE, "No Action")</f>
        <v>No Action</v>
      </c>
      <c r="W266" s="17"/>
      <c r="X266" s="100"/>
      <c r="Y266" s="100"/>
      <c r="Z266" s="100"/>
      <c r="AA266" s="100"/>
      <c r="AB266" s="100"/>
    </row>
    <row r="267" spans="1:28" ht="15.75" customHeight="1">
      <c r="A267" s="2" t="s">
        <v>504</v>
      </c>
      <c r="B267" s="2" t="s">
        <v>505</v>
      </c>
      <c r="C267" s="2" t="s">
        <v>25</v>
      </c>
      <c r="D267" s="26" t="s">
        <v>46</v>
      </c>
      <c r="E267" s="28">
        <f>DATEVALUE(D267)</f>
        <v>32508</v>
      </c>
      <c r="F267" s="29">
        <f t="shared" si="13"/>
        <v>1988</v>
      </c>
      <c r="G267" s="29">
        <f t="shared" si="14"/>
        <v>37</v>
      </c>
      <c r="H267" s="29" t="str" cm="1">
        <f t="array" ref="H267">_xlfn.IFS(
  AND(G267&gt;=21, G267&lt;=30), "Young Adult",
  AND(G267&gt;=31, G267&lt;=45), "Adult",
  AND(G267&gt;=46, G267&lt;=60), "Middle-aged",
  AND(G267&gt;=61, G267&lt;=75), "Senior",
  AND(G267&gt;=76, G267&lt;=87), "Elderly",
  TRUE, "Out of Range"
)</f>
        <v>Adult</v>
      </c>
      <c r="I267" s="3">
        <v>9</v>
      </c>
      <c r="J267" s="2" t="s">
        <v>80</v>
      </c>
      <c r="K267" s="2" t="s">
        <v>34</v>
      </c>
      <c r="L267" s="2" t="str">
        <f>VLOOKUP(J267,Facts!$A$2:$B$10,2,FALSE)</f>
        <v>West</v>
      </c>
      <c r="M267" s="2" t="str">
        <f>HLOOKUP(J267,Facts!$D$13:$L$14,2,FALSE)</f>
        <v>West</v>
      </c>
      <c r="N267" s="2" t="str">
        <f>_xlfn.XLOOKUP(L267,Facts!$B$2:$B$10,Facts!$A$2:$A$10,FALSE)</f>
        <v>Maharashtra</v>
      </c>
      <c r="O267" s="100" t="str">
        <f t="shared" si="15"/>
        <v>Diya Reddy</v>
      </c>
      <c r="P267" s="100" t="str" cm="1">
        <f t="array" ref="P267:Q267">_xlfn.TEXTSPLIT(O267," ")</f>
        <v>Diya</v>
      </c>
      <c r="Q267" s="100" t="str">
        <v>Reddy</v>
      </c>
      <c r="R267" s="100"/>
      <c r="S267" s="100" t="str">
        <f>CONCATENATE(A267,"_",P267,".pdf")</f>
        <v>PID0266_Diya.pdf</v>
      </c>
      <c r="T267" s="17" t="str">
        <f>IF(AND(I267&lt;5,'Billing Details'!F267&gt;10000),"High Priority","Regular Followup")</f>
        <v>Regular Followup</v>
      </c>
      <c r="U267" s="17" t="str">
        <f>IF(AND(T267="High Priority",'Patient Health Records'!W267="Yes",'Patient Health Records'!X267 = "Critical"),"Needs Attention",IF(AND('Patient Health Records'!X267 &lt;&gt; "Critical", 'Patient Health Records'!W267 = "Yes"),"Monitor Later",IF(AND('Patient Health Records'!X267 ="Critical", 'Patient Health Records'!W267 = "No"), "Ask for Readmission","No Action")))</f>
        <v>Monitor Later</v>
      </c>
      <c r="V267" s="17" t="str" cm="1">
        <f t="array" ref="V267">_xlfn.IFS(AND(T267="High Priority",'Patient Health Records'!W267="Yes",'Patient Health Records'!X267 = "Critical"),"Needs Attention", AND('Patient Health Records'!X267 &lt;&gt; "Critical", 'Patient Health Records'!W267 = "Yes"),"Monitor Later", AND('Patient Health Records'!X267 ="Critical", 'Patient Health Records'!W267 = "No"), "Ask for Readmission", TRUE, "No Action")</f>
        <v>Monitor Later</v>
      </c>
      <c r="W267" s="17"/>
      <c r="X267" s="100"/>
      <c r="Y267" s="100"/>
      <c r="Z267" s="100"/>
      <c r="AA267" s="100"/>
      <c r="AB267" s="100"/>
    </row>
    <row r="268" spans="1:28" ht="15.75" customHeight="1">
      <c r="A268" s="2" t="s">
        <v>506</v>
      </c>
      <c r="B268" s="2" t="s">
        <v>507</v>
      </c>
      <c r="C268" s="2" t="s">
        <v>25</v>
      </c>
      <c r="D268" s="26" t="s">
        <v>142</v>
      </c>
      <c r="E268" s="28">
        <f>DATEVALUE(D268)</f>
        <v>34334</v>
      </c>
      <c r="F268" s="29">
        <f t="shared" si="13"/>
        <v>1993</v>
      </c>
      <c r="G268" s="29">
        <f t="shared" si="14"/>
        <v>32</v>
      </c>
      <c r="H268" s="29" t="str" cm="1">
        <f t="array" ref="H268">_xlfn.IFS(
  AND(G268&gt;=21, G268&lt;=30), "Young Adult",
  AND(G268&gt;=31, G268&lt;=45), "Adult",
  AND(G268&gt;=46, G268&lt;=60), "Middle-aged",
  AND(G268&gt;=61, G268&lt;=75), "Senior",
  AND(G268&gt;=76, G268&lt;=87), "Elderly",
  TRUE, "Out of Range"
)</f>
        <v>Adult</v>
      </c>
      <c r="I268" s="3">
        <v>7</v>
      </c>
      <c r="J268" s="2" t="s">
        <v>33</v>
      </c>
      <c r="K268" s="2" t="s">
        <v>34</v>
      </c>
      <c r="L268" s="2" t="str">
        <f>VLOOKUP(J268,Facts!$A$2:$B$10,2,FALSE)</f>
        <v>West</v>
      </c>
      <c r="M268" s="2" t="str">
        <f>HLOOKUP(J268,Facts!$D$13:$L$14,2,FALSE)</f>
        <v>West</v>
      </c>
      <c r="N268" s="2" t="str">
        <f>_xlfn.XLOOKUP(L268,Facts!$B$2:$B$10,Facts!$A$2:$A$10,FALSE)</f>
        <v>Maharashtra</v>
      </c>
      <c r="O268" s="100" t="str">
        <f t="shared" si="15"/>
        <v>Shreya Sharma</v>
      </c>
      <c r="P268" s="100" t="str" cm="1">
        <f t="array" ref="P268:Q268">_xlfn.TEXTSPLIT(O268," ")</f>
        <v>Shreya</v>
      </c>
      <c r="Q268" s="100" t="str">
        <v>Sharma</v>
      </c>
      <c r="R268" s="100"/>
      <c r="S268" s="100" t="str">
        <f>CONCATENATE(A268,"_",P268,".pdf")</f>
        <v>PID0267_Shreya.pdf</v>
      </c>
      <c r="T268" s="17" t="str">
        <f>IF(AND(I268&lt;5,'Billing Details'!F268&gt;10000),"High Priority","Regular Followup")</f>
        <v>Regular Followup</v>
      </c>
      <c r="U268" s="17" t="str">
        <f>IF(AND(T268="High Priority",'Patient Health Records'!W268="Yes",'Patient Health Records'!X268 = "Critical"),"Needs Attention",IF(AND('Patient Health Records'!X268 &lt;&gt; "Critical", 'Patient Health Records'!W268 = "Yes"),"Monitor Later",IF(AND('Patient Health Records'!X268 ="Critical", 'Patient Health Records'!W268 = "No"), "Ask for Readmission","No Action")))</f>
        <v>No Action</v>
      </c>
      <c r="V268" s="17" t="str" cm="1">
        <f t="array" ref="V268">_xlfn.IFS(AND(T268="High Priority",'Patient Health Records'!W268="Yes",'Patient Health Records'!X268 = "Critical"),"Needs Attention", AND('Patient Health Records'!X268 &lt;&gt; "Critical", 'Patient Health Records'!W268 = "Yes"),"Monitor Later", AND('Patient Health Records'!X268 ="Critical", 'Patient Health Records'!W268 = "No"), "Ask for Readmission", TRUE, "No Action")</f>
        <v>No Action</v>
      </c>
      <c r="W268" s="17"/>
      <c r="X268" s="100"/>
      <c r="Y268" s="100"/>
      <c r="Z268" s="100"/>
      <c r="AA268" s="100"/>
      <c r="AB268" s="100"/>
    </row>
    <row r="269" spans="1:28" ht="15.75" customHeight="1">
      <c r="A269" s="2" t="s">
        <v>508</v>
      </c>
      <c r="B269" s="2" t="s">
        <v>174</v>
      </c>
      <c r="C269" s="2" t="s">
        <v>42</v>
      </c>
      <c r="D269" s="26" t="s">
        <v>46</v>
      </c>
      <c r="E269" s="28">
        <f>DATEVALUE(D269)</f>
        <v>32508</v>
      </c>
      <c r="F269" s="29">
        <f t="shared" si="13"/>
        <v>1988</v>
      </c>
      <c r="G269" s="29">
        <f t="shared" si="14"/>
        <v>37</v>
      </c>
      <c r="H269" s="29" t="str" cm="1">
        <f t="array" ref="H269">_xlfn.IFS(
  AND(G269&gt;=21, G269&lt;=30), "Young Adult",
  AND(G269&gt;=31, G269&lt;=45), "Adult",
  AND(G269&gt;=46, G269&lt;=60), "Middle-aged",
  AND(G269&gt;=61, G269&lt;=75), "Senior",
  AND(G269&gt;=76, G269&lt;=87), "Elderly",
  TRUE, "Out of Range"
)</f>
        <v>Adult</v>
      </c>
      <c r="I269" s="3">
        <v>12</v>
      </c>
      <c r="J269" s="2" t="s">
        <v>33</v>
      </c>
      <c r="K269" s="2" t="s">
        <v>39</v>
      </c>
      <c r="L269" s="2" t="str">
        <f>VLOOKUP(J269,Facts!$A$2:$B$10,2,FALSE)</f>
        <v>West</v>
      </c>
      <c r="M269" s="2" t="str">
        <f>HLOOKUP(J269,Facts!$D$13:$L$14,2,FALSE)</f>
        <v>West</v>
      </c>
      <c r="N269" s="2" t="str">
        <f>_xlfn.XLOOKUP(L269,Facts!$B$2:$B$10,Facts!$A$2:$A$10,FALSE)</f>
        <v>Maharashtra</v>
      </c>
      <c r="O269" s="100" t="str">
        <f t="shared" si="15"/>
        <v>Vivaan Reddy</v>
      </c>
      <c r="P269" s="100" t="str" cm="1">
        <f t="array" ref="P269:Q269">_xlfn.TEXTSPLIT(O269," ")</f>
        <v>Vivaan</v>
      </c>
      <c r="Q269" s="100" t="str">
        <v>Reddy</v>
      </c>
      <c r="R269" s="100"/>
      <c r="S269" s="100" t="str">
        <f>CONCATENATE(A269,"_",P269,".pdf")</f>
        <v>PID0268_Vivaan.pdf</v>
      </c>
      <c r="T269" s="17" t="str">
        <f>IF(AND(I269&lt;5,'Billing Details'!F269&gt;10000),"High Priority","Regular Followup")</f>
        <v>Regular Followup</v>
      </c>
      <c r="U269" s="17" t="str">
        <f>IF(AND(T269="High Priority",'Patient Health Records'!W269="Yes",'Patient Health Records'!X269 = "Critical"),"Needs Attention",IF(AND('Patient Health Records'!X269 &lt;&gt; "Critical", 'Patient Health Records'!W269 = "Yes"),"Monitor Later",IF(AND('Patient Health Records'!X269 ="Critical", 'Patient Health Records'!W269 = "No"), "Ask for Readmission","No Action")))</f>
        <v>Monitor Later</v>
      </c>
      <c r="V269" s="17" t="str" cm="1">
        <f t="array" ref="V269">_xlfn.IFS(AND(T269="High Priority",'Patient Health Records'!W269="Yes",'Patient Health Records'!X269 = "Critical"),"Needs Attention", AND('Patient Health Records'!X269 &lt;&gt; "Critical", 'Patient Health Records'!W269 = "Yes"),"Monitor Later", AND('Patient Health Records'!X269 ="Critical", 'Patient Health Records'!W269 = "No"), "Ask for Readmission", TRUE, "No Action")</f>
        <v>Monitor Later</v>
      </c>
      <c r="W269" s="17"/>
      <c r="X269" s="100"/>
      <c r="Y269" s="100"/>
      <c r="Z269" s="100"/>
      <c r="AA269" s="100"/>
      <c r="AB269" s="100"/>
    </row>
    <row r="270" spans="1:28" ht="15.75" customHeight="1">
      <c r="A270" s="2" t="s">
        <v>509</v>
      </c>
      <c r="B270" s="2" t="s">
        <v>244</v>
      </c>
      <c r="C270" s="2" t="s">
        <v>42</v>
      </c>
      <c r="D270" s="26" t="s">
        <v>82</v>
      </c>
      <c r="E270" s="28">
        <f>DATEVALUE(D270)</f>
        <v>30682</v>
      </c>
      <c r="F270" s="29">
        <f t="shared" si="13"/>
        <v>1984</v>
      </c>
      <c r="G270" s="29">
        <f t="shared" si="14"/>
        <v>41</v>
      </c>
      <c r="H270" s="29" t="str" cm="1">
        <f t="array" ref="H270">_xlfn.IFS(
  AND(G270&gt;=21, G270&lt;=30), "Young Adult",
  AND(G270&gt;=31, G270&lt;=45), "Adult",
  AND(G270&gt;=46, G270&lt;=60), "Middle-aged",
  AND(G270&gt;=61, G270&lt;=75), "Senior",
  AND(G270&gt;=76, G270&lt;=87), "Elderly",
  TRUE, "Out of Range"
)</f>
        <v>Adult</v>
      </c>
      <c r="I270" s="3">
        <v>12</v>
      </c>
      <c r="J270" s="2" t="s">
        <v>33</v>
      </c>
      <c r="K270" s="2" t="s">
        <v>39</v>
      </c>
      <c r="L270" s="2" t="str">
        <f>VLOOKUP(J270,Facts!$A$2:$B$10,2,FALSE)</f>
        <v>West</v>
      </c>
      <c r="M270" s="2" t="str">
        <f>HLOOKUP(J270,Facts!$D$13:$L$14,2,FALSE)</f>
        <v>West</v>
      </c>
      <c r="N270" s="2" t="str">
        <f>_xlfn.XLOOKUP(L270,Facts!$B$2:$B$10,Facts!$A$2:$A$10,FALSE)</f>
        <v>Maharashtra</v>
      </c>
      <c r="O270" s="100" t="str">
        <f t="shared" si="15"/>
        <v>Aditya Gupta</v>
      </c>
      <c r="P270" s="100" t="str" cm="1">
        <f t="array" ref="P270:Q270">_xlfn.TEXTSPLIT(O270," ")</f>
        <v>Aditya</v>
      </c>
      <c r="Q270" s="100" t="str">
        <v>Gupta</v>
      </c>
      <c r="R270" s="100"/>
      <c r="S270" s="100" t="str">
        <f>CONCATENATE(A270,"_",P270,".pdf")</f>
        <v>PID0269_Aditya.pdf</v>
      </c>
      <c r="T270" s="17" t="str">
        <f>IF(AND(I270&lt;5,'Billing Details'!F270&gt;10000),"High Priority","Regular Followup")</f>
        <v>Regular Followup</v>
      </c>
      <c r="U270" s="17" t="str">
        <f>IF(AND(T270="High Priority",'Patient Health Records'!W270="Yes",'Patient Health Records'!X270 = "Critical"),"Needs Attention",IF(AND('Patient Health Records'!X270 &lt;&gt; "Critical", 'Patient Health Records'!W270 = "Yes"),"Monitor Later",IF(AND('Patient Health Records'!X270 ="Critical", 'Patient Health Records'!W270 = "No"), "Ask for Readmission","No Action")))</f>
        <v>No Action</v>
      </c>
      <c r="V270" s="17" t="str" cm="1">
        <f t="array" ref="V270">_xlfn.IFS(AND(T270="High Priority",'Patient Health Records'!W270="Yes",'Patient Health Records'!X270 = "Critical"),"Needs Attention", AND('Patient Health Records'!X270 &lt;&gt; "Critical", 'Patient Health Records'!W270 = "Yes"),"Monitor Later", AND('Patient Health Records'!X270 ="Critical", 'Patient Health Records'!W270 = "No"), "Ask for Readmission", TRUE, "No Action")</f>
        <v>No Action</v>
      </c>
      <c r="W270" s="17"/>
      <c r="X270" s="100"/>
      <c r="Y270" s="100"/>
      <c r="Z270" s="100"/>
      <c r="AA270" s="100"/>
      <c r="AB270" s="100"/>
    </row>
    <row r="271" spans="1:28" ht="15.75" customHeight="1">
      <c r="A271" s="2" t="s">
        <v>510</v>
      </c>
      <c r="B271" s="2" t="s">
        <v>193</v>
      </c>
      <c r="C271" s="2" t="s">
        <v>25</v>
      </c>
      <c r="D271" s="26" t="s">
        <v>147</v>
      </c>
      <c r="E271" s="28">
        <f>DATEVALUE(D271)</f>
        <v>31412</v>
      </c>
      <c r="F271" s="29">
        <f t="shared" si="13"/>
        <v>1985</v>
      </c>
      <c r="G271" s="29">
        <f t="shared" si="14"/>
        <v>40</v>
      </c>
      <c r="H271" s="29" t="str" cm="1">
        <f t="array" ref="H271">_xlfn.IFS(
  AND(G271&gt;=21, G271&lt;=30), "Young Adult",
  AND(G271&gt;=31, G271&lt;=45), "Adult",
  AND(G271&gt;=46, G271&lt;=60), "Middle-aged",
  AND(G271&gt;=61, G271&lt;=75), "Senior",
  AND(G271&gt;=76, G271&lt;=87), "Elderly",
  TRUE, "Out of Range"
)</f>
        <v>Adult</v>
      </c>
      <c r="I271" s="3">
        <v>15</v>
      </c>
      <c r="J271" s="2" t="s">
        <v>64</v>
      </c>
      <c r="K271" s="2" t="s">
        <v>56</v>
      </c>
      <c r="L271" s="2" t="str">
        <f>VLOOKUP(J271,Facts!$A$2:$B$10,2,FALSE)</f>
        <v>East</v>
      </c>
      <c r="M271" s="2" t="str">
        <f>HLOOKUP(J271,Facts!$D$13:$L$14,2,FALSE)</f>
        <v>East</v>
      </c>
      <c r="N271" s="2" t="str">
        <f>_xlfn.XLOOKUP(L271,Facts!$B$2:$B$10,Facts!$A$2:$A$10,FALSE)</f>
        <v>West Bengal</v>
      </c>
      <c r="O271" s="100" t="str">
        <f t="shared" si="15"/>
        <v>Riya Reddy</v>
      </c>
      <c r="P271" s="100" t="str" cm="1">
        <f t="array" ref="P271:Q271">_xlfn.TEXTSPLIT(O271," ")</f>
        <v>Riya</v>
      </c>
      <c r="Q271" s="100" t="str">
        <v>Reddy</v>
      </c>
      <c r="R271" s="100"/>
      <c r="S271" s="100" t="str">
        <f>CONCATENATE(A271,"_",P271,".pdf")</f>
        <v>PID0270_Riya.pdf</v>
      </c>
      <c r="T271" s="17" t="str">
        <f>IF(AND(I271&lt;5,'Billing Details'!F271&gt;10000),"High Priority","Regular Followup")</f>
        <v>Regular Followup</v>
      </c>
      <c r="U271" s="17" t="str">
        <f>IF(AND(T271="High Priority",'Patient Health Records'!W271="Yes",'Patient Health Records'!X271 = "Critical"),"Needs Attention",IF(AND('Patient Health Records'!X271 &lt;&gt; "Critical", 'Patient Health Records'!W271 = "Yes"),"Monitor Later",IF(AND('Patient Health Records'!X271 ="Critical", 'Patient Health Records'!W271 = "No"), "Ask for Readmission","No Action")))</f>
        <v>No Action</v>
      </c>
      <c r="V271" s="17" t="str" cm="1">
        <f t="array" ref="V271">_xlfn.IFS(AND(T271="High Priority",'Patient Health Records'!W271="Yes",'Patient Health Records'!X271 = "Critical"),"Needs Attention", AND('Patient Health Records'!X271 &lt;&gt; "Critical", 'Patient Health Records'!W271 = "Yes"),"Monitor Later", AND('Patient Health Records'!X271 ="Critical", 'Patient Health Records'!W271 = "No"), "Ask for Readmission", TRUE, "No Action")</f>
        <v>No Action</v>
      </c>
      <c r="W271" s="17"/>
      <c r="X271" s="100"/>
      <c r="Y271" s="100"/>
      <c r="Z271" s="100"/>
      <c r="AA271" s="100"/>
      <c r="AB271" s="100"/>
    </row>
    <row r="272" spans="1:28" ht="15.75" customHeight="1">
      <c r="A272" s="2" t="s">
        <v>511</v>
      </c>
      <c r="B272" s="2" t="s">
        <v>49</v>
      </c>
      <c r="C272" s="2" t="s">
        <v>42</v>
      </c>
      <c r="D272" s="26" t="s">
        <v>37</v>
      </c>
      <c r="E272" s="28">
        <f>DATEVALUE(D272)</f>
        <v>34334</v>
      </c>
      <c r="F272" s="29">
        <f t="shared" si="13"/>
        <v>1993</v>
      </c>
      <c r="G272" s="29">
        <f t="shared" si="14"/>
        <v>32</v>
      </c>
      <c r="H272" s="29" t="str" cm="1">
        <f t="array" ref="H272">_xlfn.IFS(
  AND(G272&gt;=21, G272&lt;=30), "Young Adult",
  AND(G272&gt;=31, G272&lt;=45), "Adult",
  AND(G272&gt;=46, G272&lt;=60), "Middle-aged",
  AND(G272&gt;=61, G272&lt;=75), "Senior",
  AND(G272&gt;=76, G272&lt;=87), "Elderly",
  TRUE, "Out of Range"
)</f>
        <v>Adult</v>
      </c>
      <c r="I272" s="3">
        <v>25</v>
      </c>
      <c r="J272" s="2" t="s">
        <v>38</v>
      </c>
      <c r="K272" s="2" t="s">
        <v>39</v>
      </c>
      <c r="L272" s="2" t="str">
        <f>VLOOKUP(J272,Facts!$A$2:$B$10,2,FALSE)</f>
        <v>North</v>
      </c>
      <c r="M272" s="2" t="str">
        <f>HLOOKUP(J272,Facts!$D$13:$L$14,2,FALSE)</f>
        <v>North</v>
      </c>
      <c r="N272" s="2" t="str">
        <f>_xlfn.XLOOKUP(L272,Facts!$B$2:$B$10,Facts!$A$2:$A$10,FALSE)</f>
        <v>Punjab</v>
      </c>
      <c r="O272" s="100" t="str">
        <f t="shared" si="15"/>
        <v>Aarav Sharma</v>
      </c>
      <c r="P272" s="100" t="str" cm="1">
        <f t="array" ref="P272:Q272">_xlfn.TEXTSPLIT(O272," ")</f>
        <v>Aarav</v>
      </c>
      <c r="Q272" s="100" t="str">
        <v>Sharma</v>
      </c>
      <c r="R272" s="100"/>
      <c r="S272" s="100" t="str">
        <f>CONCATENATE(A272,"_",P272,".pdf")</f>
        <v>PID0271_Aarav.pdf</v>
      </c>
      <c r="T272" s="17" t="str">
        <f>IF(AND(I272&lt;5,'Billing Details'!F272&gt;10000),"High Priority","Regular Followup")</f>
        <v>Regular Followup</v>
      </c>
      <c r="U272" s="17" t="str">
        <f>IF(AND(T272="High Priority",'Patient Health Records'!W272="Yes",'Patient Health Records'!X272 = "Critical"),"Needs Attention",IF(AND('Patient Health Records'!X272 &lt;&gt; "Critical", 'Patient Health Records'!W272 = "Yes"),"Monitor Later",IF(AND('Patient Health Records'!X272 ="Critical", 'Patient Health Records'!W272 = "No"), "Ask for Readmission","No Action")))</f>
        <v>No Action</v>
      </c>
      <c r="V272" s="17" t="str" cm="1">
        <f t="array" ref="V272">_xlfn.IFS(AND(T272="High Priority",'Patient Health Records'!W272="Yes",'Patient Health Records'!X272 = "Critical"),"Needs Attention", AND('Patient Health Records'!X272 &lt;&gt; "Critical", 'Patient Health Records'!W272 = "Yes"),"Monitor Later", AND('Patient Health Records'!X272 ="Critical", 'Patient Health Records'!W272 = "No"), "Ask for Readmission", TRUE, "No Action")</f>
        <v>No Action</v>
      </c>
      <c r="W272" s="17"/>
      <c r="X272" s="100"/>
      <c r="Y272" s="100"/>
      <c r="Z272" s="100"/>
      <c r="AA272" s="100"/>
      <c r="AB272" s="100"/>
    </row>
    <row r="273" spans="1:28" ht="15.75" customHeight="1">
      <c r="A273" s="2" t="s">
        <v>512</v>
      </c>
      <c r="B273" s="2" t="s">
        <v>153</v>
      </c>
      <c r="C273" s="2" t="s">
        <v>42</v>
      </c>
      <c r="D273" s="26" t="s">
        <v>184</v>
      </c>
      <c r="E273" s="28">
        <f>DATEVALUE(D273)</f>
        <v>21550</v>
      </c>
      <c r="F273" s="29">
        <f t="shared" si="13"/>
        <v>1958</v>
      </c>
      <c r="G273" s="29">
        <f t="shared" si="14"/>
        <v>67</v>
      </c>
      <c r="H273" s="29" t="str" cm="1">
        <f t="array" ref="H273">_xlfn.IFS(
  AND(G273&gt;=21, G273&lt;=30), "Young Adult",
  AND(G273&gt;=31, G273&lt;=45), "Adult",
  AND(G273&gt;=46, G273&lt;=60), "Middle-aged",
  AND(G273&gt;=61, G273&lt;=75), "Senior",
  AND(G273&gt;=76, G273&lt;=87), "Elderly",
  TRUE, "Out of Range"
)</f>
        <v>Senior</v>
      </c>
      <c r="I273" s="3">
        <v>9</v>
      </c>
      <c r="J273" s="2" t="s">
        <v>64</v>
      </c>
      <c r="K273" s="2" t="s">
        <v>39</v>
      </c>
      <c r="L273" s="2" t="str">
        <f>VLOOKUP(J273,Facts!$A$2:$B$10,2,FALSE)</f>
        <v>East</v>
      </c>
      <c r="M273" s="2" t="str">
        <f>HLOOKUP(J273,Facts!$D$13:$L$14,2,FALSE)</f>
        <v>East</v>
      </c>
      <c r="N273" s="2" t="str">
        <f>_xlfn.XLOOKUP(L273,Facts!$B$2:$B$10,Facts!$A$2:$A$10,FALSE)</f>
        <v>West Bengal</v>
      </c>
      <c r="O273" s="100" t="str">
        <f t="shared" si="15"/>
        <v>Sai Patel</v>
      </c>
      <c r="P273" s="100" t="str" cm="1">
        <f t="array" ref="P273:Q273">_xlfn.TEXTSPLIT(O273," ")</f>
        <v>Sai</v>
      </c>
      <c r="Q273" s="100" t="str">
        <v>Patel</v>
      </c>
      <c r="R273" s="100"/>
      <c r="S273" s="100" t="str">
        <f>CONCATENATE(A273,"_",P273,".pdf")</f>
        <v>PID0272_Sai.pdf</v>
      </c>
      <c r="T273" s="17" t="str">
        <f>IF(AND(I273&lt;5,'Billing Details'!F273&gt;10000),"High Priority","Regular Followup")</f>
        <v>Regular Followup</v>
      </c>
      <c r="U273" s="17" t="str">
        <f>IF(AND(T273="High Priority",'Patient Health Records'!W273="Yes",'Patient Health Records'!X273 = "Critical"),"Needs Attention",IF(AND('Patient Health Records'!X273 &lt;&gt; "Critical", 'Patient Health Records'!W273 = "Yes"),"Monitor Later",IF(AND('Patient Health Records'!X273 ="Critical", 'Patient Health Records'!W273 = "No"), "Ask for Readmission","No Action")))</f>
        <v>No Action</v>
      </c>
      <c r="V273" s="17" t="str" cm="1">
        <f t="array" ref="V273">_xlfn.IFS(AND(T273="High Priority",'Patient Health Records'!W273="Yes",'Patient Health Records'!X273 = "Critical"),"Needs Attention", AND('Patient Health Records'!X273 &lt;&gt; "Critical", 'Patient Health Records'!W273 = "Yes"),"Monitor Later", AND('Patient Health Records'!X273 ="Critical", 'Patient Health Records'!W273 = "No"), "Ask for Readmission", TRUE, "No Action")</f>
        <v>No Action</v>
      </c>
      <c r="W273" s="17"/>
      <c r="X273" s="100"/>
      <c r="Y273" s="100"/>
      <c r="Z273" s="100"/>
      <c r="AA273" s="100"/>
      <c r="AB273" s="100"/>
    </row>
    <row r="274" spans="1:28" ht="15.75" customHeight="1">
      <c r="A274" s="2" t="s">
        <v>513</v>
      </c>
      <c r="B274" s="2" t="s">
        <v>420</v>
      </c>
      <c r="C274" s="2" t="s">
        <v>42</v>
      </c>
      <c r="D274" s="26" t="s">
        <v>107</v>
      </c>
      <c r="E274" s="28">
        <f>DATEVALUE(D274)</f>
        <v>28855</v>
      </c>
      <c r="F274" s="29">
        <f t="shared" si="13"/>
        <v>1978</v>
      </c>
      <c r="G274" s="29">
        <f t="shared" si="14"/>
        <v>47</v>
      </c>
      <c r="H274" s="29" t="str" cm="1">
        <f t="array" ref="H274">_xlfn.IFS(
  AND(G274&gt;=21, G274&lt;=30), "Young Adult",
  AND(G274&gt;=31, G274&lt;=45), "Adult",
  AND(G274&gt;=46, G274&lt;=60), "Middle-aged",
  AND(G274&gt;=61, G274&lt;=75), "Senior",
  AND(G274&gt;=76, G274&lt;=87), "Elderly",
  TRUE, "Out of Range"
)</f>
        <v>Middle-aged</v>
      </c>
      <c r="I274" s="3">
        <v>12</v>
      </c>
      <c r="J274" s="2" t="s">
        <v>64</v>
      </c>
      <c r="K274" s="2" t="s">
        <v>56</v>
      </c>
      <c r="L274" s="2" t="str">
        <f>VLOOKUP(J274,Facts!$A$2:$B$10,2,FALSE)</f>
        <v>East</v>
      </c>
      <c r="M274" s="2" t="str">
        <f>HLOOKUP(J274,Facts!$D$13:$L$14,2,FALSE)</f>
        <v>East</v>
      </c>
      <c r="N274" s="2" t="str">
        <f>_xlfn.XLOOKUP(L274,Facts!$B$2:$B$10,Facts!$A$2:$A$10,FALSE)</f>
        <v>West Bengal</v>
      </c>
      <c r="O274" s="100" t="str">
        <f t="shared" si="15"/>
        <v>Aarav Priya Mehta</v>
      </c>
      <c r="P274" s="100" t="str" cm="1">
        <f t="array" ref="P274:R274">_xlfn.TEXTSPLIT(O274," ")</f>
        <v>Aarav</v>
      </c>
      <c r="Q274" s="100" t="str">
        <v>Priya</v>
      </c>
      <c r="R274" s="100" t="str">
        <v>Mehta</v>
      </c>
      <c r="S274" s="100" t="str">
        <f>CONCATENATE(A274,"_",P274,".pdf")</f>
        <v>PID0273_Aarav.pdf</v>
      </c>
      <c r="T274" s="17" t="str">
        <f>IF(AND(I274&lt;5,'Billing Details'!F274&gt;10000),"High Priority","Regular Followup")</f>
        <v>Regular Followup</v>
      </c>
      <c r="U274" s="17" t="str">
        <f>IF(AND(T274="High Priority",'Patient Health Records'!W274="Yes",'Patient Health Records'!X274 = "Critical"),"Needs Attention",IF(AND('Patient Health Records'!X274 &lt;&gt; "Critical", 'Patient Health Records'!W274 = "Yes"),"Monitor Later",IF(AND('Patient Health Records'!X274 ="Critical", 'Patient Health Records'!W274 = "No"), "Ask for Readmission","No Action")))</f>
        <v>No Action</v>
      </c>
      <c r="V274" s="17" t="str" cm="1">
        <f t="array" ref="V274">_xlfn.IFS(AND(T274="High Priority",'Patient Health Records'!W274="Yes",'Patient Health Records'!X274 = "Critical"),"Needs Attention", AND('Patient Health Records'!X274 &lt;&gt; "Critical", 'Patient Health Records'!W274 = "Yes"),"Monitor Later", AND('Patient Health Records'!X274 ="Critical", 'Patient Health Records'!W274 = "No"), "Ask for Readmission", TRUE, "No Action")</f>
        <v>No Action</v>
      </c>
      <c r="W274" s="17"/>
      <c r="X274" s="100"/>
      <c r="Y274" s="100"/>
      <c r="Z274" s="100"/>
      <c r="AA274" s="100"/>
      <c r="AB274" s="100"/>
    </row>
    <row r="275" spans="1:28" ht="15.75" customHeight="1">
      <c r="A275" s="2" t="s">
        <v>514</v>
      </c>
      <c r="B275" s="2" t="s">
        <v>515</v>
      </c>
      <c r="C275" s="2" t="s">
        <v>25</v>
      </c>
      <c r="D275" s="26" t="s">
        <v>184</v>
      </c>
      <c r="E275" s="28">
        <f>DATEVALUE(D275)</f>
        <v>21550</v>
      </c>
      <c r="F275" s="29">
        <f t="shared" si="13"/>
        <v>1958</v>
      </c>
      <c r="G275" s="29">
        <f t="shared" si="14"/>
        <v>67</v>
      </c>
      <c r="H275" s="29" t="str" cm="1">
        <f t="array" ref="H275">_xlfn.IFS(
  AND(G275&gt;=21, G275&lt;=30), "Young Adult",
  AND(G275&gt;=31, G275&lt;=45), "Adult",
  AND(G275&gt;=46, G275&lt;=60), "Middle-aged",
  AND(G275&gt;=61, G275&lt;=75), "Senior",
  AND(G275&gt;=76, G275&lt;=87), "Elderly",
  TRUE, "Out of Range"
)</f>
        <v>Senior</v>
      </c>
      <c r="I275" s="3">
        <v>5</v>
      </c>
      <c r="J275" s="2" t="s">
        <v>33</v>
      </c>
      <c r="K275" s="2" t="s">
        <v>56</v>
      </c>
      <c r="L275" s="2" t="str">
        <f>VLOOKUP(J275,Facts!$A$2:$B$10,2,FALSE)</f>
        <v>West</v>
      </c>
      <c r="M275" s="2" t="str">
        <f>HLOOKUP(J275,Facts!$D$13:$L$14,2,FALSE)</f>
        <v>West</v>
      </c>
      <c r="N275" s="2" t="str">
        <f>_xlfn.XLOOKUP(L275,Facts!$B$2:$B$10,Facts!$A$2:$A$10,FALSE)</f>
        <v>Maharashtra</v>
      </c>
      <c r="O275" s="100" t="str">
        <f t="shared" si="15"/>
        <v>Riya Patel</v>
      </c>
      <c r="P275" s="100" t="str" cm="1">
        <f t="array" ref="P275:Q275">_xlfn.TEXTSPLIT(O275," ")</f>
        <v>Riya</v>
      </c>
      <c r="Q275" s="100" t="str">
        <v>Patel</v>
      </c>
      <c r="R275" s="100"/>
      <c r="S275" s="100" t="str">
        <f>CONCATENATE(A275,"_",P275,".pdf")</f>
        <v>PID0274_Riya.pdf</v>
      </c>
      <c r="T275" s="17" t="str">
        <f>IF(AND(I275&lt;5,'Billing Details'!F275&gt;10000),"High Priority","Regular Followup")</f>
        <v>Regular Followup</v>
      </c>
      <c r="U275" s="17" t="str">
        <f>IF(AND(T275="High Priority",'Patient Health Records'!W275="Yes",'Patient Health Records'!X275 = "Critical"),"Needs Attention",IF(AND('Patient Health Records'!X275 &lt;&gt; "Critical", 'Patient Health Records'!W275 = "Yes"),"Monitor Later",IF(AND('Patient Health Records'!X275 ="Critical", 'Patient Health Records'!W275 = "No"), "Ask for Readmission","No Action")))</f>
        <v>Monitor Later</v>
      </c>
      <c r="V275" s="17" t="str" cm="1">
        <f t="array" ref="V275">_xlfn.IFS(AND(T275="High Priority",'Patient Health Records'!W275="Yes",'Patient Health Records'!X275 = "Critical"),"Needs Attention", AND('Patient Health Records'!X275 &lt;&gt; "Critical", 'Patient Health Records'!W275 = "Yes"),"Monitor Later", AND('Patient Health Records'!X275 ="Critical", 'Patient Health Records'!W275 = "No"), "Ask for Readmission", TRUE, "No Action")</f>
        <v>Monitor Later</v>
      </c>
      <c r="W275" s="17"/>
      <c r="X275" s="100"/>
      <c r="Y275" s="100"/>
      <c r="Z275" s="100"/>
      <c r="AA275" s="100"/>
      <c r="AB275" s="100"/>
    </row>
    <row r="276" spans="1:28" ht="15.75" customHeight="1">
      <c r="A276" s="2" t="s">
        <v>516</v>
      </c>
      <c r="B276" s="2" t="s">
        <v>118</v>
      </c>
      <c r="C276" s="2" t="s">
        <v>25</v>
      </c>
      <c r="D276" s="26" t="s">
        <v>517</v>
      </c>
      <c r="E276" s="28">
        <f>DATEVALUE(D276)</f>
        <v>31047</v>
      </c>
      <c r="F276" s="29">
        <f t="shared" si="13"/>
        <v>1984</v>
      </c>
      <c r="G276" s="29">
        <f t="shared" si="14"/>
        <v>41</v>
      </c>
      <c r="H276" s="29" t="str" cm="1">
        <f t="array" ref="H276">_xlfn.IFS(
  AND(G276&gt;=21, G276&lt;=30), "Young Adult",
  AND(G276&gt;=31, G276&lt;=45), "Adult",
  AND(G276&gt;=46, G276&lt;=60), "Middle-aged",
  AND(G276&gt;=61, G276&lt;=75), "Senior",
  AND(G276&gt;=76, G276&lt;=87), "Elderly",
  TRUE, "Out of Range"
)</f>
        <v>Adult</v>
      </c>
      <c r="I276" s="3">
        <v>0.5</v>
      </c>
      <c r="J276" s="2" t="s">
        <v>47</v>
      </c>
      <c r="K276" s="2" t="s">
        <v>28</v>
      </c>
      <c r="L276" s="2" t="str">
        <f>VLOOKUP(J276,Facts!$A$2:$B$10,2,FALSE)</f>
        <v>North</v>
      </c>
      <c r="M276" s="2" t="str">
        <f>HLOOKUP(J276,Facts!$D$13:$L$14,2,FALSE)</f>
        <v>North</v>
      </c>
      <c r="N276" s="2" t="str">
        <f>_xlfn.XLOOKUP(L276,Facts!$B$2:$B$10,Facts!$A$2:$A$10,FALSE)</f>
        <v>Punjab</v>
      </c>
      <c r="O276" s="100" t="str">
        <f t="shared" si="15"/>
        <v>Diya Sharma</v>
      </c>
      <c r="P276" s="100" t="str" cm="1">
        <f t="array" ref="P276:Q276">_xlfn.TEXTSPLIT(O276," ")</f>
        <v>Diya</v>
      </c>
      <c r="Q276" s="100" t="str">
        <v>Sharma</v>
      </c>
      <c r="R276" s="100"/>
      <c r="S276" s="100" t="str">
        <f>CONCATENATE(A276,"_",P276,".pdf")</f>
        <v>PID0275_Diya.pdf</v>
      </c>
      <c r="T276" s="17" t="str">
        <f>IF(AND(I276&lt;5,'Billing Details'!F276&gt;10000),"High Priority","Regular Followup")</f>
        <v>High Priority</v>
      </c>
      <c r="U276" s="17" t="str">
        <f>IF(AND(T276="High Priority",'Patient Health Records'!W276="Yes",'Patient Health Records'!X276 = "Critical"),"Needs Attention",IF(AND('Patient Health Records'!X276 &lt;&gt; "Critical", 'Patient Health Records'!W276 = "Yes"),"Monitor Later",IF(AND('Patient Health Records'!X276 ="Critical", 'Patient Health Records'!W276 = "No"), "Ask for Readmission","No Action")))</f>
        <v>Monitor Later</v>
      </c>
      <c r="V276" s="17" t="str" cm="1">
        <f t="array" ref="V276">_xlfn.IFS(AND(T276="High Priority",'Patient Health Records'!W276="Yes",'Patient Health Records'!X276 = "Critical"),"Needs Attention", AND('Patient Health Records'!X276 &lt;&gt; "Critical", 'Patient Health Records'!W276 = "Yes"),"Monitor Later", AND('Patient Health Records'!X276 ="Critical", 'Patient Health Records'!W276 = "No"), "Ask for Readmission", TRUE, "No Action")</f>
        <v>Monitor Later</v>
      </c>
      <c r="W276" s="17"/>
      <c r="X276" s="100"/>
      <c r="Y276" s="100"/>
      <c r="Z276" s="100"/>
      <c r="AA276" s="100"/>
      <c r="AB276" s="100"/>
    </row>
    <row r="277" spans="1:28" ht="15.75" customHeight="1">
      <c r="A277" s="2" t="s">
        <v>518</v>
      </c>
      <c r="B277" s="2" t="s">
        <v>120</v>
      </c>
      <c r="C277" s="2" t="s">
        <v>42</v>
      </c>
      <c r="D277" s="26" t="s">
        <v>46</v>
      </c>
      <c r="E277" s="28">
        <f>DATEVALUE(D277)</f>
        <v>32508</v>
      </c>
      <c r="F277" s="29">
        <f t="shared" si="13"/>
        <v>1988</v>
      </c>
      <c r="G277" s="29">
        <f t="shared" si="14"/>
        <v>37</v>
      </c>
      <c r="H277" s="29" t="str" cm="1">
        <f t="array" ref="H277">_xlfn.IFS(
  AND(G277&gt;=21, G277&lt;=30), "Young Adult",
  AND(G277&gt;=31, G277&lt;=45), "Adult",
  AND(G277&gt;=46, G277&lt;=60), "Middle-aged",
  AND(G277&gt;=61, G277&lt;=75), "Senior",
  AND(G277&gt;=76, G277&lt;=87), "Elderly",
  TRUE, "Out of Range"
)</f>
        <v>Adult</v>
      </c>
      <c r="I277" s="3">
        <v>40</v>
      </c>
      <c r="J277" s="2" t="s">
        <v>33</v>
      </c>
      <c r="K277" s="2" t="s">
        <v>34</v>
      </c>
      <c r="L277" s="2" t="str">
        <f>VLOOKUP(J277,Facts!$A$2:$B$10,2,FALSE)</f>
        <v>West</v>
      </c>
      <c r="M277" s="2" t="str">
        <f>HLOOKUP(J277,Facts!$D$13:$L$14,2,FALSE)</f>
        <v>West</v>
      </c>
      <c r="N277" s="2" t="str">
        <f>_xlfn.XLOOKUP(L277,Facts!$B$2:$B$10,Facts!$A$2:$A$10,FALSE)</f>
        <v>Maharashtra</v>
      </c>
      <c r="O277" s="100" t="str">
        <f t="shared" si="15"/>
        <v>Aditya Mehta</v>
      </c>
      <c r="P277" s="100" t="str" cm="1">
        <f t="array" ref="P277:Q277">_xlfn.TEXTSPLIT(O277," ")</f>
        <v>Aditya</v>
      </c>
      <c r="Q277" s="100" t="str">
        <v>Mehta</v>
      </c>
      <c r="R277" s="100"/>
      <c r="S277" s="100" t="str">
        <f>CONCATENATE(A277,"_",P277,".pdf")</f>
        <v>PID0276_Aditya.pdf</v>
      </c>
      <c r="T277" s="17" t="str">
        <f>IF(AND(I277&lt;5,'Billing Details'!F277&gt;10000),"High Priority","Regular Followup")</f>
        <v>Regular Followup</v>
      </c>
      <c r="U277" s="17" t="str">
        <f>IF(AND(T277="High Priority",'Patient Health Records'!W277="Yes",'Patient Health Records'!X277 = "Critical"),"Needs Attention",IF(AND('Patient Health Records'!X277 &lt;&gt; "Critical", 'Patient Health Records'!W277 = "Yes"),"Monitor Later",IF(AND('Patient Health Records'!X277 ="Critical", 'Patient Health Records'!W277 = "No"), "Ask for Readmission","No Action")))</f>
        <v>Monitor Later</v>
      </c>
      <c r="V277" s="17" t="str" cm="1">
        <f t="array" ref="V277">_xlfn.IFS(AND(T277="High Priority",'Patient Health Records'!W277="Yes",'Patient Health Records'!X277 = "Critical"),"Needs Attention", AND('Patient Health Records'!X277 &lt;&gt; "Critical", 'Patient Health Records'!W277 = "Yes"),"Monitor Later", AND('Patient Health Records'!X277 ="Critical", 'Patient Health Records'!W277 = "No"), "Ask for Readmission", TRUE, "No Action")</f>
        <v>Monitor Later</v>
      </c>
      <c r="W277" s="17"/>
      <c r="X277" s="100"/>
      <c r="Y277" s="100"/>
      <c r="Z277" s="100"/>
      <c r="AA277" s="100"/>
      <c r="AB277" s="100"/>
    </row>
    <row r="278" spans="1:28" ht="15.75" customHeight="1">
      <c r="A278" s="2" t="s">
        <v>519</v>
      </c>
      <c r="B278" s="2" t="s">
        <v>277</v>
      </c>
      <c r="C278" s="2" t="s">
        <v>42</v>
      </c>
      <c r="D278" s="26" t="s">
        <v>26</v>
      </c>
      <c r="E278" s="28">
        <f>DATEVALUE(D278)</f>
        <v>27029</v>
      </c>
      <c r="F278" s="29">
        <f t="shared" si="13"/>
        <v>1973</v>
      </c>
      <c r="G278" s="29">
        <f t="shared" si="14"/>
        <v>52</v>
      </c>
      <c r="H278" s="29" t="str" cm="1">
        <f t="array" ref="H278">_xlfn.IFS(
  AND(G278&gt;=21, G278&lt;=30), "Young Adult",
  AND(G278&gt;=31, G278&lt;=45), "Adult",
  AND(G278&gt;=46, G278&lt;=60), "Middle-aged",
  AND(G278&gt;=61, G278&lt;=75), "Senior",
  AND(G278&gt;=76, G278&lt;=87), "Elderly",
  TRUE, "Out of Range"
)</f>
        <v>Middle-aged</v>
      </c>
      <c r="I278" s="3">
        <v>20</v>
      </c>
      <c r="J278" s="2" t="s">
        <v>43</v>
      </c>
      <c r="K278" s="2" t="s">
        <v>28</v>
      </c>
      <c r="L278" s="2" t="str">
        <f>VLOOKUP(J278,Facts!$A$2:$B$10,2,FALSE)</f>
        <v>South</v>
      </c>
      <c r="M278" s="2" t="str">
        <f>HLOOKUP(J278,Facts!$D$13:$L$14,2,FALSE)</f>
        <v>South</v>
      </c>
      <c r="N278" s="2" t="str">
        <f>_xlfn.XLOOKUP(L278,Facts!$B$2:$B$10,Facts!$A$2:$A$10,FALSE)</f>
        <v>Tamil Nadu</v>
      </c>
      <c r="O278" s="100" t="str">
        <f t="shared" si="15"/>
        <v>Krishna Mehta</v>
      </c>
      <c r="P278" s="100" t="str" cm="1">
        <f t="array" ref="P278:Q278">_xlfn.TEXTSPLIT(O278," ")</f>
        <v>Krishna</v>
      </c>
      <c r="Q278" s="100" t="str">
        <v>Mehta</v>
      </c>
      <c r="R278" s="100"/>
      <c r="S278" s="100" t="str">
        <f>CONCATENATE(A278,"_",P278,".pdf")</f>
        <v>PID0277_Krishna.pdf</v>
      </c>
      <c r="T278" s="17" t="str">
        <f>IF(AND(I278&lt;5,'Billing Details'!F278&gt;10000),"High Priority","Regular Followup")</f>
        <v>Regular Followup</v>
      </c>
      <c r="U278" s="17" t="str">
        <f>IF(AND(T278="High Priority",'Patient Health Records'!W278="Yes",'Patient Health Records'!X278 = "Critical"),"Needs Attention",IF(AND('Patient Health Records'!X278 &lt;&gt; "Critical", 'Patient Health Records'!W278 = "Yes"),"Monitor Later",IF(AND('Patient Health Records'!X278 ="Critical", 'Patient Health Records'!W278 = "No"), "Ask for Readmission","No Action")))</f>
        <v>No Action</v>
      </c>
      <c r="V278" s="17" t="str" cm="1">
        <f t="array" ref="V278">_xlfn.IFS(AND(T278="High Priority",'Patient Health Records'!W278="Yes",'Patient Health Records'!X278 = "Critical"),"Needs Attention", AND('Patient Health Records'!X278 &lt;&gt; "Critical", 'Patient Health Records'!W278 = "Yes"),"Monitor Later", AND('Patient Health Records'!X278 ="Critical", 'Patient Health Records'!W278 = "No"), "Ask for Readmission", TRUE, "No Action")</f>
        <v>No Action</v>
      </c>
      <c r="W278" s="17"/>
      <c r="X278" s="100"/>
      <c r="Y278" s="100"/>
      <c r="Z278" s="100"/>
      <c r="AA278" s="100"/>
      <c r="AB278" s="100"/>
    </row>
    <row r="279" spans="1:28" ht="15.75" customHeight="1">
      <c r="A279" s="2" t="s">
        <v>520</v>
      </c>
      <c r="B279" s="2" t="s">
        <v>49</v>
      </c>
      <c r="C279" s="2" t="s">
        <v>42</v>
      </c>
      <c r="D279" s="26" t="s">
        <v>68</v>
      </c>
      <c r="E279" s="28">
        <f>DATEVALUE(D279)</f>
        <v>23377</v>
      </c>
      <c r="F279" s="29">
        <f t="shared" si="13"/>
        <v>1964</v>
      </c>
      <c r="G279" s="29">
        <f t="shared" si="14"/>
        <v>61</v>
      </c>
      <c r="H279" s="29" t="str" cm="1">
        <f t="array" ref="H279">_xlfn.IFS(
  AND(G279&gt;=21, G279&lt;=30), "Young Adult",
  AND(G279&gt;=31, G279&lt;=45), "Adult",
  AND(G279&gt;=46, G279&lt;=60), "Middle-aged",
  AND(G279&gt;=61, G279&lt;=75), "Senior",
  AND(G279&gt;=76, G279&lt;=87), "Elderly",
  TRUE, "Out of Range"
)</f>
        <v>Senior</v>
      </c>
      <c r="I279" s="3">
        <v>15</v>
      </c>
      <c r="J279" s="2" t="s">
        <v>80</v>
      </c>
      <c r="K279" s="2" t="s">
        <v>34</v>
      </c>
      <c r="L279" s="2" t="str">
        <f>VLOOKUP(J279,Facts!$A$2:$B$10,2,FALSE)</f>
        <v>West</v>
      </c>
      <c r="M279" s="2" t="str">
        <f>HLOOKUP(J279,Facts!$D$13:$L$14,2,FALSE)</f>
        <v>West</v>
      </c>
      <c r="N279" s="2" t="str">
        <f>_xlfn.XLOOKUP(L279,Facts!$B$2:$B$10,Facts!$A$2:$A$10,FALSE)</f>
        <v>Maharashtra</v>
      </c>
      <c r="O279" s="100" t="str">
        <f t="shared" si="15"/>
        <v>Aarav Sharma</v>
      </c>
      <c r="P279" s="100" t="str" cm="1">
        <f t="array" ref="P279:Q279">_xlfn.TEXTSPLIT(O279," ")</f>
        <v>Aarav</v>
      </c>
      <c r="Q279" s="100" t="str">
        <v>Sharma</v>
      </c>
      <c r="R279" s="100"/>
      <c r="S279" s="100" t="str">
        <f>CONCATENATE(A279,"_",P279,".pdf")</f>
        <v>PID0278_Aarav.pdf</v>
      </c>
      <c r="T279" s="17" t="str">
        <f>IF(AND(I279&lt;5,'Billing Details'!F279&gt;10000),"High Priority","Regular Followup")</f>
        <v>Regular Followup</v>
      </c>
      <c r="U279" s="17" t="str">
        <f>IF(AND(T279="High Priority",'Patient Health Records'!W279="Yes",'Patient Health Records'!X279 = "Critical"),"Needs Attention",IF(AND('Patient Health Records'!X279 &lt;&gt; "Critical", 'Patient Health Records'!W279 = "Yes"),"Monitor Later",IF(AND('Patient Health Records'!X279 ="Critical", 'Patient Health Records'!W279 = "No"), "Ask for Readmission","No Action")))</f>
        <v>No Action</v>
      </c>
      <c r="V279" s="17" t="str" cm="1">
        <f t="array" ref="V279">_xlfn.IFS(AND(T279="High Priority",'Patient Health Records'!W279="Yes",'Patient Health Records'!X279 = "Critical"),"Needs Attention", AND('Patient Health Records'!X279 &lt;&gt; "Critical", 'Patient Health Records'!W279 = "Yes"),"Monitor Later", AND('Patient Health Records'!X279 ="Critical", 'Patient Health Records'!W279 = "No"), "Ask for Readmission", TRUE, "No Action")</f>
        <v>No Action</v>
      </c>
      <c r="W279" s="17"/>
      <c r="X279" s="100"/>
      <c r="Y279" s="100"/>
      <c r="Z279" s="100"/>
      <c r="AA279" s="100"/>
      <c r="AB279" s="100"/>
    </row>
    <row r="280" spans="1:28" ht="15.75" customHeight="1">
      <c r="A280" s="2" t="s">
        <v>521</v>
      </c>
      <c r="B280" s="2" t="s">
        <v>522</v>
      </c>
      <c r="C280" s="2" t="s">
        <v>42</v>
      </c>
      <c r="D280" s="26" t="s">
        <v>68</v>
      </c>
      <c r="E280" s="28">
        <f>DATEVALUE(D280)</f>
        <v>23377</v>
      </c>
      <c r="F280" s="29">
        <f t="shared" si="13"/>
        <v>1964</v>
      </c>
      <c r="G280" s="29">
        <f t="shared" si="14"/>
        <v>61</v>
      </c>
      <c r="H280" s="29" t="str" cm="1">
        <f t="array" ref="H280">_xlfn.IFS(
  AND(G280&gt;=21, G280&lt;=30), "Young Adult",
  AND(G280&gt;=31, G280&lt;=45), "Adult",
  AND(G280&gt;=46, G280&lt;=60), "Middle-aged",
  AND(G280&gt;=61, G280&lt;=75), "Senior",
  AND(G280&gt;=76, G280&lt;=87), "Elderly",
  TRUE, "Out of Range"
)</f>
        <v>Senior</v>
      </c>
      <c r="I280" s="3">
        <v>9</v>
      </c>
      <c r="J280" s="2" t="s">
        <v>33</v>
      </c>
      <c r="K280" s="2" t="s">
        <v>34</v>
      </c>
      <c r="L280" s="2" t="str">
        <f>VLOOKUP(J280,Facts!$A$2:$B$10,2,FALSE)</f>
        <v>West</v>
      </c>
      <c r="M280" s="2" t="str">
        <f>HLOOKUP(J280,Facts!$D$13:$L$14,2,FALSE)</f>
        <v>West</v>
      </c>
      <c r="N280" s="2" t="str">
        <f>_xlfn.XLOOKUP(L280,Facts!$B$2:$B$10,Facts!$A$2:$A$10,FALSE)</f>
        <v>Maharashtra</v>
      </c>
      <c r="O280" s="100" t="str">
        <f t="shared" si="15"/>
        <v>Vivaan Kumar Gupta</v>
      </c>
      <c r="P280" s="100" t="str" cm="1">
        <f t="array" ref="P280:R280">_xlfn.TEXTSPLIT(O280," ")</f>
        <v>Vivaan</v>
      </c>
      <c r="Q280" s="100" t="str">
        <v>Kumar</v>
      </c>
      <c r="R280" s="100" t="str">
        <v>Gupta</v>
      </c>
      <c r="S280" s="100" t="str">
        <f>CONCATENATE(A280,"_",P280,".pdf")</f>
        <v>PID0279_Vivaan.pdf</v>
      </c>
      <c r="T280" s="17" t="str">
        <f>IF(AND(I280&lt;5,'Billing Details'!F280&gt;10000),"High Priority","Regular Followup")</f>
        <v>Regular Followup</v>
      </c>
      <c r="U280" s="17" t="str">
        <f>IF(AND(T280="High Priority",'Patient Health Records'!W280="Yes",'Patient Health Records'!X280 = "Critical"),"Needs Attention",IF(AND('Patient Health Records'!X280 &lt;&gt; "Critical", 'Patient Health Records'!W280 = "Yes"),"Monitor Later",IF(AND('Patient Health Records'!X280 ="Critical", 'Patient Health Records'!W280 = "No"), "Ask for Readmission","No Action")))</f>
        <v>No Action</v>
      </c>
      <c r="V280" s="17" t="str" cm="1">
        <f t="array" ref="V280">_xlfn.IFS(AND(T280="High Priority",'Patient Health Records'!W280="Yes",'Patient Health Records'!X280 = "Critical"),"Needs Attention", AND('Patient Health Records'!X280 &lt;&gt; "Critical", 'Patient Health Records'!W280 = "Yes"),"Monitor Later", AND('Patient Health Records'!X280 ="Critical", 'Patient Health Records'!W280 = "No"), "Ask for Readmission", TRUE, "No Action")</f>
        <v>No Action</v>
      </c>
      <c r="W280" s="17"/>
      <c r="X280" s="100"/>
      <c r="Y280" s="100"/>
      <c r="Z280" s="100"/>
      <c r="AA280" s="100"/>
      <c r="AB280" s="100"/>
    </row>
    <row r="281" spans="1:28" ht="15.75" customHeight="1">
      <c r="A281" s="2" t="s">
        <v>523</v>
      </c>
      <c r="B281" s="2" t="s">
        <v>195</v>
      </c>
      <c r="C281" s="2" t="s">
        <v>42</v>
      </c>
      <c r="D281" s="26" t="s">
        <v>60</v>
      </c>
      <c r="E281" s="28">
        <f>DATEVALUE(D281)</f>
        <v>28855</v>
      </c>
      <c r="F281" s="29">
        <f t="shared" si="13"/>
        <v>1978</v>
      </c>
      <c r="G281" s="29">
        <f t="shared" si="14"/>
        <v>47</v>
      </c>
      <c r="H281" s="29" t="str" cm="1">
        <f t="array" ref="H281">_xlfn.IFS(
  AND(G281&gt;=21, G281&lt;=30), "Young Adult",
  AND(G281&gt;=31, G281&lt;=45), "Adult",
  AND(G281&gt;=46, G281&lt;=60), "Middle-aged",
  AND(G281&gt;=61, G281&lt;=75), "Senior",
  AND(G281&gt;=76, G281&lt;=87), "Elderly",
  TRUE, "Out of Range"
)</f>
        <v>Middle-aged</v>
      </c>
      <c r="I281" s="3">
        <v>12</v>
      </c>
      <c r="J281" s="2" t="s">
        <v>33</v>
      </c>
      <c r="K281" s="2" t="s">
        <v>34</v>
      </c>
      <c r="L281" s="2" t="str">
        <f>VLOOKUP(J281,Facts!$A$2:$B$10,2,FALSE)</f>
        <v>West</v>
      </c>
      <c r="M281" s="2" t="str">
        <f>HLOOKUP(J281,Facts!$D$13:$L$14,2,FALSE)</f>
        <v>West</v>
      </c>
      <c r="N281" s="2" t="str">
        <f>_xlfn.XLOOKUP(L281,Facts!$B$2:$B$10,Facts!$A$2:$A$10,FALSE)</f>
        <v>Maharashtra</v>
      </c>
      <c r="O281" s="100" t="str">
        <f t="shared" si="15"/>
        <v>Sai Sharma</v>
      </c>
      <c r="P281" s="100" t="str" cm="1">
        <f t="array" ref="P281:Q281">_xlfn.TEXTSPLIT(O281," ")</f>
        <v>Sai</v>
      </c>
      <c r="Q281" s="100" t="str">
        <v>Sharma</v>
      </c>
      <c r="R281" s="100"/>
      <c r="S281" s="100" t="str">
        <f>CONCATENATE(A281,"_",P281,".pdf")</f>
        <v>PID0280_Sai.pdf</v>
      </c>
      <c r="T281" s="17" t="str">
        <f>IF(AND(I281&lt;5,'Billing Details'!F281&gt;10000),"High Priority","Regular Followup")</f>
        <v>Regular Followup</v>
      </c>
      <c r="U281" s="17" t="str">
        <f>IF(AND(T281="High Priority",'Patient Health Records'!W281="Yes",'Patient Health Records'!X281 = "Critical"),"Needs Attention",IF(AND('Patient Health Records'!X281 &lt;&gt; "Critical", 'Patient Health Records'!W281 = "Yes"),"Monitor Later",IF(AND('Patient Health Records'!X281 ="Critical", 'Patient Health Records'!W281 = "No"), "Ask for Readmission","No Action")))</f>
        <v>No Action</v>
      </c>
      <c r="V281" s="17" t="str" cm="1">
        <f t="array" ref="V281">_xlfn.IFS(AND(T281="High Priority",'Patient Health Records'!W281="Yes",'Patient Health Records'!X281 = "Critical"),"Needs Attention", AND('Patient Health Records'!X281 &lt;&gt; "Critical", 'Patient Health Records'!W281 = "Yes"),"Monitor Later", AND('Patient Health Records'!X281 ="Critical", 'Patient Health Records'!W281 = "No"), "Ask for Readmission", TRUE, "No Action")</f>
        <v>No Action</v>
      </c>
      <c r="W281" s="17"/>
      <c r="X281" s="100"/>
      <c r="Y281" s="100"/>
      <c r="Z281" s="100"/>
      <c r="AA281" s="100"/>
      <c r="AB281" s="100"/>
    </row>
    <row r="282" spans="1:28" ht="15.75" customHeight="1">
      <c r="A282" s="2" t="s">
        <v>524</v>
      </c>
      <c r="B282" s="2" t="s">
        <v>525</v>
      </c>
      <c r="C282" s="2" t="s">
        <v>42</v>
      </c>
      <c r="D282" s="26" t="s">
        <v>60</v>
      </c>
      <c r="E282" s="28">
        <f>DATEVALUE(D282)</f>
        <v>28855</v>
      </c>
      <c r="F282" s="29">
        <f t="shared" si="13"/>
        <v>1978</v>
      </c>
      <c r="G282" s="29">
        <f t="shared" si="14"/>
        <v>47</v>
      </c>
      <c r="H282" s="29" t="str" cm="1">
        <f t="array" ref="H282">_xlfn.IFS(
  AND(G282&gt;=21, G282&lt;=30), "Young Adult",
  AND(G282&gt;=31, G282&lt;=45), "Adult",
  AND(G282&gt;=46, G282&lt;=60), "Middle-aged",
  AND(G282&gt;=61, G282&lt;=75), "Senior",
  AND(G282&gt;=76, G282&lt;=87), "Elderly",
  TRUE, "Out of Range"
)</f>
        <v>Middle-aged</v>
      </c>
      <c r="I282" s="3">
        <v>30</v>
      </c>
      <c r="J282" s="2" t="s">
        <v>43</v>
      </c>
      <c r="K282" s="2" t="s">
        <v>28</v>
      </c>
      <c r="L282" s="2" t="str">
        <f>VLOOKUP(J282,Facts!$A$2:$B$10,2,FALSE)</f>
        <v>South</v>
      </c>
      <c r="M282" s="2" t="str">
        <f>HLOOKUP(J282,Facts!$D$13:$L$14,2,FALSE)</f>
        <v>South</v>
      </c>
      <c r="N282" s="2" t="str">
        <f>_xlfn.XLOOKUP(L282,Facts!$B$2:$B$10,Facts!$A$2:$A$10,FALSE)</f>
        <v>Tamil Nadu</v>
      </c>
      <c r="O282" s="100" t="str">
        <f t="shared" si="15"/>
        <v>Sai Kumar Patel</v>
      </c>
      <c r="P282" s="100" t="str" cm="1">
        <f t="array" ref="P282:R282">_xlfn.TEXTSPLIT(O282," ")</f>
        <v>Sai</v>
      </c>
      <c r="Q282" s="100" t="str">
        <v>Kumar</v>
      </c>
      <c r="R282" s="100" t="str">
        <v>Patel</v>
      </c>
      <c r="S282" s="100" t="str">
        <f>CONCATENATE(A282,"_",P282,".pdf")</f>
        <v>PID0281_Sai.pdf</v>
      </c>
      <c r="T282" s="17" t="str">
        <f>IF(AND(I282&lt;5,'Billing Details'!F282&gt;10000),"High Priority","Regular Followup")</f>
        <v>Regular Followup</v>
      </c>
      <c r="U282" s="17" t="str">
        <f>IF(AND(T282="High Priority",'Patient Health Records'!W282="Yes",'Patient Health Records'!X282 = "Critical"),"Needs Attention",IF(AND('Patient Health Records'!X282 &lt;&gt; "Critical", 'Patient Health Records'!W282 = "Yes"),"Monitor Later",IF(AND('Patient Health Records'!X282 ="Critical", 'Patient Health Records'!W282 = "No"), "Ask for Readmission","No Action")))</f>
        <v>No Action</v>
      </c>
      <c r="V282" s="17" t="str" cm="1">
        <f t="array" ref="V282">_xlfn.IFS(AND(T282="High Priority",'Patient Health Records'!W282="Yes",'Patient Health Records'!X282 = "Critical"),"Needs Attention", AND('Patient Health Records'!X282 &lt;&gt; "Critical", 'Patient Health Records'!W282 = "Yes"),"Monitor Later", AND('Patient Health Records'!X282 ="Critical", 'Patient Health Records'!W282 = "No"), "Ask for Readmission", TRUE, "No Action")</f>
        <v>No Action</v>
      </c>
      <c r="W282" s="17"/>
      <c r="X282" s="100"/>
      <c r="Y282" s="100"/>
      <c r="Z282" s="100"/>
      <c r="AA282" s="100"/>
      <c r="AB282" s="100"/>
    </row>
    <row r="283" spans="1:28" ht="15.75" customHeight="1">
      <c r="A283" s="2" t="s">
        <v>526</v>
      </c>
      <c r="B283" s="2" t="s">
        <v>527</v>
      </c>
      <c r="C283" s="2" t="s">
        <v>42</v>
      </c>
      <c r="D283" s="26" t="s">
        <v>175</v>
      </c>
      <c r="E283" s="28">
        <f>DATEVALUE(D283)</f>
        <v>30682</v>
      </c>
      <c r="F283" s="29">
        <f t="shared" si="13"/>
        <v>1984</v>
      </c>
      <c r="G283" s="29">
        <f t="shared" si="14"/>
        <v>41</v>
      </c>
      <c r="H283" s="29" t="str" cm="1">
        <f t="array" ref="H283">_xlfn.IFS(
  AND(G283&gt;=21, G283&lt;=30), "Young Adult",
  AND(G283&gt;=31, G283&lt;=45), "Adult",
  AND(G283&gt;=46, G283&lt;=60), "Middle-aged",
  AND(G283&gt;=61, G283&lt;=75), "Senior",
  AND(G283&gt;=76, G283&lt;=87), "Elderly",
  TRUE, "Out of Range"
)</f>
        <v>Adult</v>
      </c>
      <c r="I283" s="3">
        <v>5</v>
      </c>
      <c r="J283" s="2" t="s">
        <v>80</v>
      </c>
      <c r="K283" s="2" t="s">
        <v>28</v>
      </c>
      <c r="L283" s="2" t="str">
        <f>VLOOKUP(J283,Facts!$A$2:$B$10,2,FALSE)</f>
        <v>West</v>
      </c>
      <c r="M283" s="2" t="str">
        <f>HLOOKUP(J283,Facts!$D$13:$L$14,2,FALSE)</f>
        <v>West</v>
      </c>
      <c r="N283" s="2" t="str">
        <f>_xlfn.XLOOKUP(L283,Facts!$B$2:$B$10,Facts!$A$2:$A$10,FALSE)</f>
        <v>Maharashtra</v>
      </c>
      <c r="O283" s="100" t="str">
        <f t="shared" si="15"/>
        <v>Aarav Kumar Patel</v>
      </c>
      <c r="P283" s="100" t="str" cm="1">
        <f t="array" ref="P283:R283">_xlfn.TEXTSPLIT(O283," ")</f>
        <v>Aarav</v>
      </c>
      <c r="Q283" s="100" t="str">
        <v>Kumar</v>
      </c>
      <c r="R283" s="100" t="str">
        <v>Patel</v>
      </c>
      <c r="S283" s="100" t="str">
        <f>CONCATENATE(A283,"_",P283,".pdf")</f>
        <v>PID0282_Aarav.pdf</v>
      </c>
      <c r="T283" s="17" t="str">
        <f>IF(AND(I283&lt;5,'Billing Details'!F283&gt;10000),"High Priority","Regular Followup")</f>
        <v>Regular Followup</v>
      </c>
      <c r="U283" s="17" t="str">
        <f>IF(AND(T283="High Priority",'Patient Health Records'!W283="Yes",'Patient Health Records'!X283 = "Critical"),"Needs Attention",IF(AND('Patient Health Records'!X283 &lt;&gt; "Critical", 'Patient Health Records'!W283 = "Yes"),"Monitor Later",IF(AND('Patient Health Records'!X283 ="Critical", 'Patient Health Records'!W283 = "No"), "Ask for Readmission","No Action")))</f>
        <v>No Action</v>
      </c>
      <c r="V283" s="17" t="str" cm="1">
        <f t="array" ref="V283">_xlfn.IFS(AND(T283="High Priority",'Patient Health Records'!W283="Yes",'Patient Health Records'!X283 = "Critical"),"Needs Attention", AND('Patient Health Records'!X283 &lt;&gt; "Critical", 'Patient Health Records'!W283 = "Yes"),"Monitor Later", AND('Patient Health Records'!X283 ="Critical", 'Patient Health Records'!W283 = "No"), "Ask for Readmission", TRUE, "No Action")</f>
        <v>No Action</v>
      </c>
      <c r="W283" s="17"/>
      <c r="X283" s="100"/>
      <c r="Y283" s="100"/>
      <c r="Z283" s="100"/>
      <c r="AA283" s="100"/>
      <c r="AB283" s="100"/>
    </row>
    <row r="284" spans="1:28" ht="15.75" customHeight="1">
      <c r="A284" s="2" t="s">
        <v>528</v>
      </c>
      <c r="B284" s="2" t="s">
        <v>529</v>
      </c>
      <c r="C284" s="2" t="s">
        <v>25</v>
      </c>
      <c r="D284" s="26" t="s">
        <v>60</v>
      </c>
      <c r="E284" s="28">
        <f>DATEVALUE(D284)</f>
        <v>28855</v>
      </c>
      <c r="F284" s="29">
        <f t="shared" si="13"/>
        <v>1978</v>
      </c>
      <c r="G284" s="29">
        <f t="shared" si="14"/>
        <v>47</v>
      </c>
      <c r="H284" s="29" t="str" cm="1">
        <f t="array" ref="H284">_xlfn.IFS(
  AND(G284&gt;=21, G284&lt;=30), "Young Adult",
  AND(G284&gt;=31, G284&lt;=45), "Adult",
  AND(G284&gt;=46, G284&lt;=60), "Middle-aged",
  AND(G284&gt;=61, G284&lt;=75), "Senior",
  AND(G284&gt;=76, G284&lt;=87), "Elderly",
  TRUE, "Out of Range"
)</f>
        <v>Middle-aged</v>
      </c>
      <c r="I284" s="3">
        <v>4</v>
      </c>
      <c r="J284" s="2" t="s">
        <v>27</v>
      </c>
      <c r="K284" s="2" t="s">
        <v>28</v>
      </c>
      <c r="L284" s="2" t="str">
        <f>VLOOKUP(J284,Facts!$A$2:$B$10,2,FALSE)</f>
        <v>South</v>
      </c>
      <c r="M284" s="2" t="str">
        <f>HLOOKUP(J284,Facts!$D$13:$L$14,2,FALSE)</f>
        <v>South</v>
      </c>
      <c r="N284" s="2" t="str">
        <f>_xlfn.XLOOKUP(L284,Facts!$B$2:$B$10,Facts!$A$2:$A$10,FALSE)</f>
        <v>Tamil Nadu</v>
      </c>
      <c r="O284" s="100" t="str">
        <f t="shared" si="15"/>
        <v>Riya Singh Sharma</v>
      </c>
      <c r="P284" s="100" t="str" cm="1">
        <f t="array" ref="P284:R284">_xlfn.TEXTSPLIT(O284," ")</f>
        <v>Riya</v>
      </c>
      <c r="Q284" s="100" t="str">
        <v>Singh</v>
      </c>
      <c r="R284" s="100" t="str">
        <v>Sharma</v>
      </c>
      <c r="S284" s="100" t="str">
        <f>CONCATENATE(A284,"_",P284,".pdf")</f>
        <v>PID0283_Riya.pdf</v>
      </c>
      <c r="T284" s="17" t="str">
        <f>IF(AND(I284&lt;5,'Billing Details'!F284&gt;10000),"High Priority","Regular Followup")</f>
        <v>High Priority</v>
      </c>
      <c r="U284" s="17" t="str">
        <f>IF(AND(T284="High Priority",'Patient Health Records'!W284="Yes",'Patient Health Records'!X284 = "Critical"),"Needs Attention",IF(AND('Patient Health Records'!X284 &lt;&gt; "Critical", 'Patient Health Records'!W284 = "Yes"),"Monitor Later",IF(AND('Patient Health Records'!X284 ="Critical", 'Patient Health Records'!W284 = "No"), "Ask for Readmission","No Action")))</f>
        <v>Ask for Readmission</v>
      </c>
      <c r="V284" s="17" t="str" cm="1">
        <f t="array" ref="V284">_xlfn.IFS(AND(T284="High Priority",'Patient Health Records'!W284="Yes",'Patient Health Records'!X284 = "Critical"),"Needs Attention", AND('Patient Health Records'!X284 &lt;&gt; "Critical", 'Patient Health Records'!W284 = "Yes"),"Monitor Later", AND('Patient Health Records'!X284 ="Critical", 'Patient Health Records'!W284 = "No"), "Ask for Readmission", TRUE, "No Action")</f>
        <v>Ask for Readmission</v>
      </c>
      <c r="W284" s="17"/>
      <c r="X284" s="100"/>
      <c r="Y284" s="100"/>
      <c r="Z284" s="100"/>
      <c r="AA284" s="100"/>
      <c r="AB284" s="100"/>
    </row>
    <row r="285" spans="1:28" ht="15.75" customHeight="1">
      <c r="A285" s="2" t="s">
        <v>530</v>
      </c>
      <c r="B285" s="2" t="s">
        <v>174</v>
      </c>
      <c r="C285" s="2" t="s">
        <v>42</v>
      </c>
      <c r="D285" s="26" t="s">
        <v>26</v>
      </c>
      <c r="E285" s="28">
        <f>DATEVALUE(D285)</f>
        <v>27029</v>
      </c>
      <c r="F285" s="29">
        <f t="shared" si="13"/>
        <v>1973</v>
      </c>
      <c r="G285" s="29">
        <f t="shared" si="14"/>
        <v>52</v>
      </c>
      <c r="H285" s="29" t="str" cm="1">
        <f t="array" ref="H285">_xlfn.IFS(
  AND(G285&gt;=21, G285&lt;=30), "Young Adult",
  AND(G285&gt;=31, G285&lt;=45), "Adult",
  AND(G285&gt;=46, G285&lt;=60), "Middle-aged",
  AND(G285&gt;=61, G285&lt;=75), "Senior",
  AND(G285&gt;=76, G285&lt;=87), "Elderly",
  TRUE, "Out of Range"
)</f>
        <v>Middle-aged</v>
      </c>
      <c r="I285" s="3">
        <v>5</v>
      </c>
      <c r="J285" s="2" t="s">
        <v>80</v>
      </c>
      <c r="K285" s="2" t="s">
        <v>34</v>
      </c>
      <c r="L285" s="2" t="str">
        <f>VLOOKUP(J285,Facts!$A$2:$B$10,2,FALSE)</f>
        <v>West</v>
      </c>
      <c r="M285" s="2" t="str">
        <f>HLOOKUP(J285,Facts!$D$13:$L$14,2,FALSE)</f>
        <v>West</v>
      </c>
      <c r="N285" s="2" t="str">
        <f>_xlfn.XLOOKUP(L285,Facts!$B$2:$B$10,Facts!$A$2:$A$10,FALSE)</f>
        <v>Maharashtra</v>
      </c>
      <c r="O285" s="100" t="str">
        <f t="shared" si="15"/>
        <v>Vivaan Reddy</v>
      </c>
      <c r="P285" s="100" t="str" cm="1">
        <f t="array" ref="P285:Q285">_xlfn.TEXTSPLIT(O285," ")</f>
        <v>Vivaan</v>
      </c>
      <c r="Q285" s="100" t="str">
        <v>Reddy</v>
      </c>
      <c r="R285" s="100"/>
      <c r="S285" s="100" t="str">
        <f>CONCATENATE(A285,"_",P285,".pdf")</f>
        <v>PID0284_Vivaan.pdf</v>
      </c>
      <c r="T285" s="17" t="str">
        <f>IF(AND(I285&lt;5,'Billing Details'!F285&gt;10000),"High Priority","Regular Followup")</f>
        <v>Regular Followup</v>
      </c>
      <c r="U285" s="17" t="str">
        <f>IF(AND(T285="High Priority",'Patient Health Records'!W285="Yes",'Patient Health Records'!X285 = "Critical"),"Needs Attention",IF(AND('Patient Health Records'!X285 &lt;&gt; "Critical", 'Patient Health Records'!W285 = "Yes"),"Monitor Later",IF(AND('Patient Health Records'!X285 ="Critical", 'Patient Health Records'!W285 = "No"), "Ask for Readmission","No Action")))</f>
        <v>No Action</v>
      </c>
      <c r="V285" s="17" t="str" cm="1">
        <f t="array" ref="V285">_xlfn.IFS(AND(T285="High Priority",'Patient Health Records'!W285="Yes",'Patient Health Records'!X285 = "Critical"),"Needs Attention", AND('Patient Health Records'!X285 &lt;&gt; "Critical", 'Patient Health Records'!W285 = "Yes"),"Monitor Later", AND('Patient Health Records'!X285 ="Critical", 'Patient Health Records'!W285 = "No"), "Ask for Readmission", TRUE, "No Action")</f>
        <v>No Action</v>
      </c>
      <c r="W285" s="17"/>
      <c r="X285" s="100"/>
      <c r="Y285" s="100"/>
      <c r="Z285" s="100"/>
      <c r="AA285" s="100"/>
      <c r="AB285" s="100"/>
    </row>
    <row r="286" spans="1:28" ht="15.75" customHeight="1">
      <c r="A286" s="2" t="s">
        <v>531</v>
      </c>
      <c r="B286" s="2" t="s">
        <v>193</v>
      </c>
      <c r="C286" s="2" t="s">
        <v>25</v>
      </c>
      <c r="D286" s="26" t="s">
        <v>37</v>
      </c>
      <c r="E286" s="28">
        <f>DATEVALUE(D286)</f>
        <v>34334</v>
      </c>
      <c r="F286" s="29">
        <f t="shared" si="13"/>
        <v>1993</v>
      </c>
      <c r="G286" s="29">
        <f t="shared" si="14"/>
        <v>32</v>
      </c>
      <c r="H286" s="29" t="str" cm="1">
        <f t="array" ref="H286">_xlfn.IFS(
  AND(G286&gt;=21, G286&lt;=30), "Young Adult",
  AND(G286&gt;=31, G286&lt;=45), "Adult",
  AND(G286&gt;=46, G286&lt;=60), "Middle-aged",
  AND(G286&gt;=61, G286&lt;=75), "Senior",
  AND(G286&gt;=76, G286&lt;=87), "Elderly",
  TRUE, "Out of Range"
)</f>
        <v>Adult</v>
      </c>
      <c r="I286" s="3">
        <v>2</v>
      </c>
      <c r="J286" s="2" t="s">
        <v>64</v>
      </c>
      <c r="K286" s="2" t="s">
        <v>28</v>
      </c>
      <c r="L286" s="2" t="str">
        <f>VLOOKUP(J286,Facts!$A$2:$B$10,2,FALSE)</f>
        <v>East</v>
      </c>
      <c r="M286" s="2" t="str">
        <f>HLOOKUP(J286,Facts!$D$13:$L$14,2,FALSE)</f>
        <v>East</v>
      </c>
      <c r="N286" s="2" t="str">
        <f>_xlfn.XLOOKUP(L286,Facts!$B$2:$B$10,Facts!$A$2:$A$10,FALSE)</f>
        <v>West Bengal</v>
      </c>
      <c r="O286" s="100" t="str">
        <f t="shared" si="15"/>
        <v>Riya Reddy</v>
      </c>
      <c r="P286" s="100" t="str" cm="1">
        <f t="array" ref="P286:Q286">_xlfn.TEXTSPLIT(O286," ")</f>
        <v>Riya</v>
      </c>
      <c r="Q286" s="100" t="str">
        <v>Reddy</v>
      </c>
      <c r="R286" s="100"/>
      <c r="S286" s="100" t="str">
        <f>CONCATENATE(A286,"_",P286,".pdf")</f>
        <v>PID0285_Riya.pdf</v>
      </c>
      <c r="T286" s="17" t="str">
        <f>IF(AND(I286&lt;5,'Billing Details'!F286&gt;10000),"High Priority","Regular Followup")</f>
        <v>High Priority</v>
      </c>
      <c r="U286" s="17" t="str">
        <f>IF(AND(T286="High Priority",'Patient Health Records'!W286="Yes",'Patient Health Records'!X286 = "Critical"),"Needs Attention",IF(AND('Patient Health Records'!X286 &lt;&gt; "Critical", 'Patient Health Records'!W286 = "Yes"),"Monitor Later",IF(AND('Patient Health Records'!X286 ="Critical", 'Patient Health Records'!W286 = "No"), "Ask for Readmission","No Action")))</f>
        <v>Monitor Later</v>
      </c>
      <c r="V286" s="17" t="str" cm="1">
        <f t="array" ref="V286">_xlfn.IFS(AND(T286="High Priority",'Patient Health Records'!W286="Yes",'Patient Health Records'!X286 = "Critical"),"Needs Attention", AND('Patient Health Records'!X286 &lt;&gt; "Critical", 'Patient Health Records'!W286 = "Yes"),"Monitor Later", AND('Patient Health Records'!X286 ="Critical", 'Patient Health Records'!W286 = "No"), "Ask for Readmission", TRUE, "No Action")</f>
        <v>Monitor Later</v>
      </c>
      <c r="W286" s="17"/>
      <c r="X286" s="100"/>
      <c r="Y286" s="100"/>
      <c r="Z286" s="100"/>
      <c r="AA286" s="100"/>
      <c r="AB286" s="100"/>
    </row>
    <row r="287" spans="1:28" ht="15.75" customHeight="1">
      <c r="A287" s="2" t="s">
        <v>532</v>
      </c>
      <c r="B287" s="2" t="s">
        <v>120</v>
      </c>
      <c r="C287" s="2" t="s">
        <v>42</v>
      </c>
      <c r="D287" s="26" t="s">
        <v>60</v>
      </c>
      <c r="E287" s="28">
        <f>DATEVALUE(D287)</f>
        <v>28855</v>
      </c>
      <c r="F287" s="29">
        <f t="shared" si="13"/>
        <v>1978</v>
      </c>
      <c r="G287" s="29">
        <f t="shared" si="14"/>
        <v>47</v>
      </c>
      <c r="H287" s="29" t="str" cm="1">
        <f t="array" ref="H287">_xlfn.IFS(
  AND(G287&gt;=21, G287&lt;=30), "Young Adult",
  AND(G287&gt;=31, G287&lt;=45), "Adult",
  AND(G287&gt;=46, G287&lt;=60), "Middle-aged",
  AND(G287&gt;=61, G287&lt;=75), "Senior",
  AND(G287&gt;=76, G287&lt;=87), "Elderly",
  TRUE, "Out of Range"
)</f>
        <v>Middle-aged</v>
      </c>
      <c r="I287" s="3">
        <v>9</v>
      </c>
      <c r="J287" s="2" t="s">
        <v>38</v>
      </c>
      <c r="K287" s="2" t="s">
        <v>56</v>
      </c>
      <c r="L287" s="2" t="str">
        <f>VLOOKUP(J287,Facts!$A$2:$B$10,2,FALSE)</f>
        <v>North</v>
      </c>
      <c r="M287" s="2" t="str">
        <f>HLOOKUP(J287,Facts!$D$13:$L$14,2,FALSE)</f>
        <v>North</v>
      </c>
      <c r="N287" s="2" t="str">
        <f>_xlfn.XLOOKUP(L287,Facts!$B$2:$B$10,Facts!$A$2:$A$10,FALSE)</f>
        <v>Punjab</v>
      </c>
      <c r="O287" s="100" t="str">
        <f t="shared" si="15"/>
        <v>Aditya Mehta</v>
      </c>
      <c r="P287" s="100" t="str" cm="1">
        <f t="array" ref="P287:Q287">_xlfn.TEXTSPLIT(O287," ")</f>
        <v>Aditya</v>
      </c>
      <c r="Q287" s="100" t="str">
        <v>Mehta</v>
      </c>
      <c r="R287" s="100"/>
      <c r="S287" s="100" t="str">
        <f>CONCATENATE(A287,"_",P287,".pdf")</f>
        <v>PID0286_Aditya.pdf</v>
      </c>
      <c r="T287" s="17" t="str">
        <f>IF(AND(I287&lt;5,'Billing Details'!F287&gt;10000),"High Priority","Regular Followup")</f>
        <v>Regular Followup</v>
      </c>
      <c r="U287" s="17" t="str">
        <f>IF(AND(T287="High Priority",'Patient Health Records'!W287="Yes",'Patient Health Records'!X287 = "Critical"),"Needs Attention",IF(AND('Patient Health Records'!X287 &lt;&gt; "Critical", 'Patient Health Records'!W287 = "Yes"),"Monitor Later",IF(AND('Patient Health Records'!X287 ="Critical", 'Patient Health Records'!W287 = "No"), "Ask for Readmission","No Action")))</f>
        <v>Monitor Later</v>
      </c>
      <c r="V287" s="17" t="str" cm="1">
        <f t="array" ref="V287">_xlfn.IFS(AND(T287="High Priority",'Patient Health Records'!W287="Yes",'Patient Health Records'!X287 = "Critical"),"Needs Attention", AND('Patient Health Records'!X287 &lt;&gt; "Critical", 'Patient Health Records'!W287 = "Yes"),"Monitor Later", AND('Patient Health Records'!X287 ="Critical", 'Patient Health Records'!W287 = "No"), "Ask for Readmission", TRUE, "No Action")</f>
        <v>Monitor Later</v>
      </c>
      <c r="W287" s="17"/>
      <c r="X287" s="100"/>
      <c r="Y287" s="100"/>
      <c r="Z287" s="100"/>
      <c r="AA287" s="100"/>
      <c r="AB287" s="100"/>
    </row>
    <row r="288" spans="1:28" ht="15.75" customHeight="1">
      <c r="A288" s="2" t="s">
        <v>533</v>
      </c>
      <c r="B288" s="2" t="s">
        <v>534</v>
      </c>
      <c r="C288" s="2" t="s">
        <v>25</v>
      </c>
      <c r="D288" s="26" t="s">
        <v>37</v>
      </c>
      <c r="E288" s="28">
        <f>DATEVALUE(D288)</f>
        <v>34334</v>
      </c>
      <c r="F288" s="29">
        <f t="shared" si="13"/>
        <v>1993</v>
      </c>
      <c r="G288" s="29">
        <f t="shared" si="14"/>
        <v>32</v>
      </c>
      <c r="H288" s="29" t="str" cm="1">
        <f t="array" ref="H288">_xlfn.IFS(
  AND(G288&gt;=21, G288&lt;=30), "Young Adult",
  AND(G288&gt;=31, G288&lt;=45), "Adult",
  AND(G288&gt;=46, G288&lt;=60), "Middle-aged",
  AND(G288&gt;=61, G288&lt;=75), "Senior",
  AND(G288&gt;=76, G288&lt;=87), "Elderly",
  TRUE, "Out of Range"
)</f>
        <v>Adult</v>
      </c>
      <c r="I288" s="3"/>
      <c r="J288" s="2" t="s">
        <v>55</v>
      </c>
      <c r="K288" s="2" t="s">
        <v>28</v>
      </c>
      <c r="L288" s="2" t="str">
        <f>VLOOKUP(J288,Facts!$A$2:$B$10,2,FALSE)</f>
        <v>South</v>
      </c>
      <c r="M288" s="2" t="str">
        <f>HLOOKUP(J288,Facts!$D$13:$L$14,2,FALSE)</f>
        <v>South</v>
      </c>
      <c r="N288" s="2" t="str">
        <f>_xlfn.XLOOKUP(L288,Facts!$B$2:$B$10,Facts!$A$2:$A$10,FALSE)</f>
        <v>Tamil Nadu</v>
      </c>
      <c r="O288" s="100" t="str">
        <f t="shared" si="15"/>
        <v>Aanya Gupta</v>
      </c>
      <c r="P288" s="100" t="str" cm="1">
        <f t="array" ref="P288:Q288">_xlfn.TEXTSPLIT(O288," ")</f>
        <v>Aanya</v>
      </c>
      <c r="Q288" s="100" t="str">
        <v>Gupta</v>
      </c>
      <c r="R288" s="100"/>
      <c r="S288" s="100" t="str">
        <f>CONCATENATE(A288,"_",P288,".pdf")</f>
        <v>PID0287_Aanya.pdf</v>
      </c>
      <c r="T288" s="17" t="str">
        <f>IF(AND(I288&lt;5,'Billing Details'!F288&gt;10000),"High Priority","Regular Followup")</f>
        <v>High Priority</v>
      </c>
      <c r="U288" s="17" t="str">
        <f>IF(AND(T288="High Priority",'Patient Health Records'!W288="Yes",'Patient Health Records'!X288 = "Critical"),"Needs Attention",IF(AND('Patient Health Records'!X288 &lt;&gt; "Critical", 'Patient Health Records'!W288 = "Yes"),"Monitor Later",IF(AND('Patient Health Records'!X288 ="Critical", 'Patient Health Records'!W288 = "No"), "Ask for Readmission","No Action")))</f>
        <v>Ask for Readmission</v>
      </c>
      <c r="V288" s="17" t="str" cm="1">
        <f t="array" ref="V288">_xlfn.IFS(AND(T288="High Priority",'Patient Health Records'!W288="Yes",'Patient Health Records'!X288 = "Critical"),"Needs Attention", AND('Patient Health Records'!X288 &lt;&gt; "Critical", 'Patient Health Records'!W288 = "Yes"),"Monitor Later", AND('Patient Health Records'!X288 ="Critical", 'Patient Health Records'!W288 = "No"), "Ask for Readmission", TRUE, "No Action")</f>
        <v>Ask for Readmission</v>
      </c>
      <c r="W288" s="17"/>
      <c r="X288" s="100"/>
      <c r="Y288" s="100"/>
      <c r="Z288" s="100"/>
      <c r="AA288" s="100"/>
      <c r="AB288" s="100"/>
    </row>
    <row r="289" spans="1:28" ht="15.75" customHeight="1">
      <c r="A289" s="2" t="s">
        <v>535</v>
      </c>
      <c r="B289" s="2" t="s">
        <v>507</v>
      </c>
      <c r="C289" s="2" t="s">
        <v>25</v>
      </c>
      <c r="D289" s="26" t="s">
        <v>536</v>
      </c>
      <c r="E289" s="28">
        <f>DATEVALUE(D289)</f>
        <v>35065</v>
      </c>
      <c r="F289" s="29">
        <f t="shared" si="13"/>
        <v>1996</v>
      </c>
      <c r="G289" s="29">
        <f t="shared" si="14"/>
        <v>29</v>
      </c>
      <c r="H289" s="29" t="str" cm="1">
        <f t="array" ref="H289">_xlfn.IFS(
  AND(G289&gt;=21, G289&lt;=30), "Young Adult",
  AND(G289&gt;=31, G289&lt;=45), "Adult",
  AND(G289&gt;=46, G289&lt;=60), "Middle-aged",
  AND(G289&gt;=61, G289&lt;=75), "Senior",
  AND(G289&gt;=76, G289&lt;=87), "Elderly",
  TRUE, "Out of Range"
)</f>
        <v>Young Adult</v>
      </c>
      <c r="I289" s="3">
        <v>15</v>
      </c>
      <c r="J289" s="2" t="s">
        <v>80</v>
      </c>
      <c r="K289" s="2" t="s">
        <v>34</v>
      </c>
      <c r="L289" s="2" t="str">
        <f>VLOOKUP(J289,Facts!$A$2:$B$10,2,FALSE)</f>
        <v>West</v>
      </c>
      <c r="M289" s="2" t="str">
        <f>HLOOKUP(J289,Facts!$D$13:$L$14,2,FALSE)</f>
        <v>West</v>
      </c>
      <c r="N289" s="2" t="str">
        <f>_xlfn.XLOOKUP(L289,Facts!$B$2:$B$10,Facts!$A$2:$A$10,FALSE)</f>
        <v>Maharashtra</v>
      </c>
      <c r="O289" s="100" t="str">
        <f t="shared" si="15"/>
        <v>Shreya Sharma</v>
      </c>
      <c r="P289" s="100" t="str" cm="1">
        <f t="array" ref="P289:Q289">_xlfn.TEXTSPLIT(O289," ")</f>
        <v>Shreya</v>
      </c>
      <c r="Q289" s="100" t="str">
        <v>Sharma</v>
      </c>
      <c r="R289" s="100"/>
      <c r="S289" s="100" t="str">
        <f>CONCATENATE(A289,"_",P289,".pdf")</f>
        <v>PID0288_Shreya.pdf</v>
      </c>
      <c r="T289" s="17" t="str">
        <f>IF(AND(I289&lt;5,'Billing Details'!F289&gt;10000),"High Priority","Regular Followup")</f>
        <v>Regular Followup</v>
      </c>
      <c r="U289" s="17" t="str">
        <f>IF(AND(T289="High Priority",'Patient Health Records'!W289="Yes",'Patient Health Records'!X289 = "Critical"),"Needs Attention",IF(AND('Patient Health Records'!X289 &lt;&gt; "Critical", 'Patient Health Records'!W289 = "Yes"),"Monitor Later",IF(AND('Patient Health Records'!X289 ="Critical", 'Patient Health Records'!W289 = "No"), "Ask for Readmission","No Action")))</f>
        <v>No Action</v>
      </c>
      <c r="V289" s="17" t="str" cm="1">
        <f t="array" ref="V289">_xlfn.IFS(AND(T289="High Priority",'Patient Health Records'!W289="Yes",'Patient Health Records'!X289 = "Critical"),"Needs Attention", AND('Patient Health Records'!X289 &lt;&gt; "Critical", 'Patient Health Records'!W289 = "Yes"),"Monitor Later", AND('Patient Health Records'!X289 ="Critical", 'Patient Health Records'!W289 = "No"), "Ask for Readmission", TRUE, "No Action")</f>
        <v>No Action</v>
      </c>
      <c r="W289" s="17"/>
      <c r="X289" s="100"/>
      <c r="Y289" s="100"/>
      <c r="Z289" s="100"/>
      <c r="AA289" s="100"/>
      <c r="AB289" s="100"/>
    </row>
    <row r="290" spans="1:28" ht="15.75" customHeight="1">
      <c r="A290" s="2" t="s">
        <v>537</v>
      </c>
      <c r="B290" s="2" t="s">
        <v>59</v>
      </c>
      <c r="C290" s="2" t="s">
        <v>25</v>
      </c>
      <c r="D290" s="26" t="s">
        <v>113</v>
      </c>
      <c r="E290" s="28">
        <f>DATEVALUE(D290)</f>
        <v>36160</v>
      </c>
      <c r="F290" s="29">
        <f t="shared" si="13"/>
        <v>1998</v>
      </c>
      <c r="G290" s="29">
        <f t="shared" si="14"/>
        <v>27</v>
      </c>
      <c r="H290" s="29" t="str" cm="1">
        <f t="array" ref="H290">_xlfn.IFS(
  AND(G290&gt;=21, G290&lt;=30), "Young Adult",
  AND(G290&gt;=31, G290&lt;=45), "Adult",
  AND(G290&gt;=46, G290&lt;=60), "Middle-aged",
  AND(G290&gt;=61, G290&lt;=75), "Senior",
  AND(G290&gt;=76, G290&lt;=87), "Elderly",
  TRUE, "Out of Range"
)</f>
        <v>Young Adult</v>
      </c>
      <c r="I290" s="3">
        <v>7</v>
      </c>
      <c r="J290" s="2" t="s">
        <v>55</v>
      </c>
      <c r="K290" s="2" t="s">
        <v>28</v>
      </c>
      <c r="L290" s="2" t="str">
        <f>VLOOKUP(J290,Facts!$A$2:$B$10,2,FALSE)</f>
        <v>South</v>
      </c>
      <c r="M290" s="2" t="str">
        <f>HLOOKUP(J290,Facts!$D$13:$L$14,2,FALSE)</f>
        <v>South</v>
      </c>
      <c r="N290" s="2" t="str">
        <f>_xlfn.XLOOKUP(L290,Facts!$B$2:$B$10,Facts!$A$2:$A$10,FALSE)</f>
        <v>Tamil Nadu</v>
      </c>
      <c r="O290" s="100" t="str">
        <f t="shared" si="15"/>
        <v>Diya Mehta</v>
      </c>
      <c r="P290" s="100" t="str" cm="1">
        <f t="array" ref="P290:Q290">_xlfn.TEXTSPLIT(O290," ")</f>
        <v>Diya</v>
      </c>
      <c r="Q290" s="100" t="str">
        <v>Mehta</v>
      </c>
      <c r="R290" s="100"/>
      <c r="S290" s="100" t="str">
        <f>CONCATENATE(A290,"_",P290,".pdf")</f>
        <v>PID0289_Diya.pdf</v>
      </c>
      <c r="T290" s="17" t="str">
        <f>IF(AND(I290&lt;5,'Billing Details'!F290&gt;10000),"High Priority","Regular Followup")</f>
        <v>Regular Followup</v>
      </c>
      <c r="U290" s="17" t="str">
        <f>IF(AND(T290="High Priority",'Patient Health Records'!W290="Yes",'Patient Health Records'!X290 = "Critical"),"Needs Attention",IF(AND('Patient Health Records'!X290 &lt;&gt; "Critical", 'Patient Health Records'!W290 = "Yes"),"Monitor Later",IF(AND('Patient Health Records'!X290 ="Critical", 'Patient Health Records'!W290 = "No"), "Ask for Readmission","No Action")))</f>
        <v>Ask for Readmission</v>
      </c>
      <c r="V290" s="17" t="str" cm="1">
        <f t="array" ref="V290">_xlfn.IFS(AND(T290="High Priority",'Patient Health Records'!W290="Yes",'Patient Health Records'!X290 = "Critical"),"Needs Attention", AND('Patient Health Records'!X290 &lt;&gt; "Critical", 'Patient Health Records'!W290 = "Yes"),"Monitor Later", AND('Patient Health Records'!X290 ="Critical", 'Patient Health Records'!W290 = "No"), "Ask for Readmission", TRUE, "No Action")</f>
        <v>Ask for Readmission</v>
      </c>
      <c r="W290" s="17"/>
      <c r="X290" s="100"/>
      <c r="Y290" s="100"/>
      <c r="Z290" s="100"/>
      <c r="AA290" s="100"/>
      <c r="AB290" s="100"/>
    </row>
    <row r="291" spans="1:28" ht="15.75" customHeight="1">
      <c r="A291" s="2" t="s">
        <v>538</v>
      </c>
      <c r="B291" s="2" t="s">
        <v>322</v>
      </c>
      <c r="C291" s="2" t="s">
        <v>42</v>
      </c>
      <c r="D291" s="26" t="s">
        <v>26</v>
      </c>
      <c r="E291" s="28">
        <f>DATEVALUE(D291)</f>
        <v>27029</v>
      </c>
      <c r="F291" s="29">
        <f t="shared" si="13"/>
        <v>1973</v>
      </c>
      <c r="G291" s="29">
        <f t="shared" si="14"/>
        <v>52</v>
      </c>
      <c r="H291" s="29" t="str" cm="1">
        <f t="array" ref="H291">_xlfn.IFS(
  AND(G291&gt;=21, G291&lt;=30), "Young Adult",
  AND(G291&gt;=31, G291&lt;=45), "Adult",
  AND(G291&gt;=46, G291&lt;=60), "Middle-aged",
  AND(G291&gt;=61, G291&lt;=75), "Senior",
  AND(G291&gt;=76, G291&lt;=87), "Elderly",
  TRUE, "Out of Range"
)</f>
        <v>Middle-aged</v>
      </c>
      <c r="I291" s="3">
        <v>12</v>
      </c>
      <c r="J291" s="2" t="s">
        <v>80</v>
      </c>
      <c r="K291" s="2" t="s">
        <v>28</v>
      </c>
      <c r="L291" s="2" t="str">
        <f>VLOOKUP(J291,Facts!$A$2:$B$10,2,FALSE)</f>
        <v>West</v>
      </c>
      <c r="M291" s="2" t="str">
        <f>HLOOKUP(J291,Facts!$D$13:$L$14,2,FALSE)</f>
        <v>West</v>
      </c>
      <c r="N291" s="2" t="str">
        <f>_xlfn.XLOOKUP(L291,Facts!$B$2:$B$10,Facts!$A$2:$A$10,FALSE)</f>
        <v>Maharashtra</v>
      </c>
      <c r="O291" s="100" t="str">
        <f t="shared" si="15"/>
        <v>Vivaan Gupta</v>
      </c>
      <c r="P291" s="100" t="str" cm="1">
        <f t="array" ref="P291:Q291">_xlfn.TEXTSPLIT(O291," ")</f>
        <v>Vivaan</v>
      </c>
      <c r="Q291" s="100" t="str">
        <v>Gupta</v>
      </c>
      <c r="R291" s="100"/>
      <c r="S291" s="100" t="str">
        <f>CONCATENATE(A291,"_",P291,".pdf")</f>
        <v>PID0290_Vivaan.pdf</v>
      </c>
      <c r="T291" s="17" t="str">
        <f>IF(AND(I291&lt;5,'Billing Details'!F291&gt;10000),"High Priority","Regular Followup")</f>
        <v>Regular Followup</v>
      </c>
      <c r="U291" s="17" t="str">
        <f>IF(AND(T291="High Priority",'Patient Health Records'!W291="Yes",'Patient Health Records'!X291 = "Critical"),"Needs Attention",IF(AND('Patient Health Records'!X291 &lt;&gt; "Critical", 'Patient Health Records'!W291 = "Yes"),"Monitor Later",IF(AND('Patient Health Records'!X291 ="Critical", 'Patient Health Records'!W291 = "No"), "Ask for Readmission","No Action")))</f>
        <v>No Action</v>
      </c>
      <c r="V291" s="17" t="str" cm="1">
        <f t="array" ref="V291">_xlfn.IFS(AND(T291="High Priority",'Patient Health Records'!W291="Yes",'Patient Health Records'!X291 = "Critical"),"Needs Attention", AND('Patient Health Records'!X291 &lt;&gt; "Critical", 'Patient Health Records'!W291 = "Yes"),"Monitor Later", AND('Patient Health Records'!X291 ="Critical", 'Patient Health Records'!W291 = "No"), "Ask for Readmission", TRUE, "No Action")</f>
        <v>No Action</v>
      </c>
      <c r="W291" s="17"/>
      <c r="X291" s="100"/>
      <c r="Y291" s="100"/>
      <c r="Z291" s="100"/>
      <c r="AA291" s="100"/>
      <c r="AB291" s="100"/>
    </row>
    <row r="292" spans="1:28" ht="15.75" customHeight="1">
      <c r="A292" s="2" t="s">
        <v>539</v>
      </c>
      <c r="B292" s="2" t="s">
        <v>191</v>
      </c>
      <c r="C292" s="2" t="s">
        <v>25</v>
      </c>
      <c r="D292" s="26" t="s">
        <v>82</v>
      </c>
      <c r="E292" s="28">
        <f>DATEVALUE(D292)</f>
        <v>30682</v>
      </c>
      <c r="F292" s="29">
        <f t="shared" si="13"/>
        <v>1984</v>
      </c>
      <c r="G292" s="29">
        <f t="shared" si="14"/>
        <v>41</v>
      </c>
      <c r="H292" s="29" t="str" cm="1">
        <f t="array" ref="H292">_xlfn.IFS(
  AND(G292&gt;=21, G292&lt;=30), "Young Adult",
  AND(G292&gt;=31, G292&lt;=45), "Adult",
  AND(G292&gt;=46, G292&lt;=60), "Middle-aged",
  AND(G292&gt;=61, G292&lt;=75), "Senior",
  AND(G292&gt;=76, G292&lt;=87), "Elderly",
  TRUE, "Out of Range"
)</f>
        <v>Adult</v>
      </c>
      <c r="I292" s="3">
        <v>15</v>
      </c>
      <c r="J292" s="2" t="s">
        <v>55</v>
      </c>
      <c r="K292" s="2" t="s">
        <v>28</v>
      </c>
      <c r="L292" s="2" t="str">
        <f>VLOOKUP(J292,Facts!$A$2:$B$10,2,FALSE)</f>
        <v>South</v>
      </c>
      <c r="M292" s="2" t="str">
        <f>HLOOKUP(J292,Facts!$D$13:$L$14,2,FALSE)</f>
        <v>South</v>
      </c>
      <c r="N292" s="2" t="str">
        <f>_xlfn.XLOOKUP(L292,Facts!$B$2:$B$10,Facts!$A$2:$A$10,FALSE)</f>
        <v>Tamil Nadu</v>
      </c>
      <c r="O292" s="100" t="str">
        <f t="shared" si="15"/>
        <v>Aanya Mehta</v>
      </c>
      <c r="P292" s="100" t="str" cm="1">
        <f t="array" ref="P292:Q292">_xlfn.TEXTSPLIT(O292," ")</f>
        <v>Aanya</v>
      </c>
      <c r="Q292" s="100" t="str">
        <v>Mehta</v>
      </c>
      <c r="R292" s="100"/>
      <c r="S292" s="100" t="str">
        <f>CONCATENATE(A292,"_",P292,".pdf")</f>
        <v>PID0291_Aanya.pdf</v>
      </c>
      <c r="T292" s="17" t="str">
        <f>IF(AND(I292&lt;5,'Billing Details'!F292&gt;10000),"High Priority","Regular Followup")</f>
        <v>Regular Followup</v>
      </c>
      <c r="U292" s="17" t="str">
        <f>IF(AND(T292="High Priority",'Patient Health Records'!W292="Yes",'Patient Health Records'!X292 = "Critical"),"Needs Attention",IF(AND('Patient Health Records'!X292 &lt;&gt; "Critical", 'Patient Health Records'!W292 = "Yes"),"Monitor Later",IF(AND('Patient Health Records'!X292 ="Critical", 'Patient Health Records'!W292 = "No"), "Ask for Readmission","No Action")))</f>
        <v>No Action</v>
      </c>
      <c r="V292" s="17" t="str" cm="1">
        <f t="array" ref="V292">_xlfn.IFS(AND(T292="High Priority",'Patient Health Records'!W292="Yes",'Patient Health Records'!X292 = "Critical"),"Needs Attention", AND('Patient Health Records'!X292 &lt;&gt; "Critical", 'Patient Health Records'!W292 = "Yes"),"Monitor Later", AND('Patient Health Records'!X292 ="Critical", 'Patient Health Records'!W292 = "No"), "Ask for Readmission", TRUE, "No Action")</f>
        <v>No Action</v>
      </c>
      <c r="W292" s="17"/>
      <c r="X292" s="100"/>
      <c r="Y292" s="100"/>
      <c r="Z292" s="100"/>
      <c r="AA292" s="100"/>
      <c r="AB292" s="100"/>
    </row>
    <row r="293" spans="1:28" ht="15.75" customHeight="1">
      <c r="A293" s="2" t="s">
        <v>540</v>
      </c>
      <c r="B293" s="2" t="s">
        <v>541</v>
      </c>
      <c r="C293" s="2" t="s">
        <v>42</v>
      </c>
      <c r="D293" s="26" t="s">
        <v>147</v>
      </c>
      <c r="E293" s="28">
        <f>DATEVALUE(D293)</f>
        <v>31412</v>
      </c>
      <c r="F293" s="29">
        <f t="shared" si="13"/>
        <v>1985</v>
      </c>
      <c r="G293" s="29">
        <f t="shared" si="14"/>
        <v>40</v>
      </c>
      <c r="H293" s="29" t="str" cm="1">
        <f t="array" ref="H293">_xlfn.IFS(
  AND(G293&gt;=21, G293&lt;=30), "Young Adult",
  AND(G293&gt;=31, G293&lt;=45), "Adult",
  AND(G293&gt;=46, G293&lt;=60), "Middle-aged",
  AND(G293&gt;=61, G293&lt;=75), "Senior",
  AND(G293&gt;=76, G293&lt;=87), "Elderly",
  TRUE, "Out of Range"
)</f>
        <v>Adult</v>
      </c>
      <c r="I293" s="3">
        <v>15</v>
      </c>
      <c r="J293" s="2" t="s">
        <v>43</v>
      </c>
      <c r="K293" s="2" t="s">
        <v>28</v>
      </c>
      <c r="L293" s="2" t="str">
        <f>VLOOKUP(J293,Facts!$A$2:$B$10,2,FALSE)</f>
        <v>South</v>
      </c>
      <c r="M293" s="2" t="str">
        <f>HLOOKUP(J293,Facts!$D$13:$L$14,2,FALSE)</f>
        <v>South</v>
      </c>
      <c r="N293" s="2" t="str">
        <f>_xlfn.XLOOKUP(L293,Facts!$B$2:$B$10,Facts!$A$2:$A$10,FALSE)</f>
        <v>Tamil Nadu</v>
      </c>
      <c r="O293" s="100" t="str">
        <f t="shared" si="15"/>
        <v>Krishna Raj Sharma</v>
      </c>
      <c r="P293" s="100" t="str" cm="1">
        <f t="array" ref="P293:R293">_xlfn.TEXTSPLIT(O293," ")</f>
        <v>Krishna</v>
      </c>
      <c r="Q293" s="100" t="str">
        <v>Raj</v>
      </c>
      <c r="R293" s="100" t="str">
        <v>Sharma</v>
      </c>
      <c r="S293" s="100" t="str">
        <f>CONCATENATE(A293,"_",P293,".pdf")</f>
        <v>PID0292_Krishna.pdf</v>
      </c>
      <c r="T293" s="17" t="str">
        <f>IF(AND(I293&lt;5,'Billing Details'!F293&gt;10000),"High Priority","Regular Followup")</f>
        <v>Regular Followup</v>
      </c>
      <c r="U293" s="17" t="str">
        <f>IF(AND(T293="High Priority",'Patient Health Records'!W293="Yes",'Patient Health Records'!X293 = "Critical"),"Needs Attention",IF(AND('Patient Health Records'!X293 &lt;&gt; "Critical", 'Patient Health Records'!W293 = "Yes"),"Monitor Later",IF(AND('Patient Health Records'!X293 ="Critical", 'Patient Health Records'!W293 = "No"), "Ask for Readmission","No Action")))</f>
        <v>No Action</v>
      </c>
      <c r="V293" s="17" t="str" cm="1">
        <f t="array" ref="V293">_xlfn.IFS(AND(T293="High Priority",'Patient Health Records'!W293="Yes",'Patient Health Records'!X293 = "Critical"),"Needs Attention", AND('Patient Health Records'!X293 &lt;&gt; "Critical", 'Patient Health Records'!W293 = "Yes"),"Monitor Later", AND('Patient Health Records'!X293 ="Critical", 'Patient Health Records'!W293 = "No"), "Ask for Readmission", TRUE, "No Action")</f>
        <v>No Action</v>
      </c>
      <c r="W293" s="17"/>
      <c r="X293" s="100"/>
      <c r="Y293" s="100"/>
      <c r="Z293" s="100"/>
      <c r="AA293" s="100"/>
      <c r="AB293" s="100"/>
    </row>
    <row r="294" spans="1:28" ht="15.75" customHeight="1">
      <c r="A294" s="2" t="s">
        <v>542</v>
      </c>
      <c r="B294" s="2" t="s">
        <v>408</v>
      </c>
      <c r="C294" s="2" t="s">
        <v>25</v>
      </c>
      <c r="D294" s="26" t="s">
        <v>37</v>
      </c>
      <c r="E294" s="28">
        <f>DATEVALUE(D294)</f>
        <v>34334</v>
      </c>
      <c r="F294" s="29">
        <f t="shared" si="13"/>
        <v>1993</v>
      </c>
      <c r="G294" s="29">
        <f t="shared" si="14"/>
        <v>32</v>
      </c>
      <c r="H294" s="29" t="str" cm="1">
        <f t="array" ref="H294">_xlfn.IFS(
  AND(G294&gt;=21, G294&lt;=30), "Young Adult",
  AND(G294&gt;=31, G294&lt;=45), "Adult",
  AND(G294&gt;=46, G294&lt;=60), "Middle-aged",
  AND(G294&gt;=61, G294&lt;=75), "Senior",
  AND(G294&gt;=76, G294&lt;=87), "Elderly",
  TRUE, "Out of Range"
)</f>
        <v>Adult</v>
      </c>
      <c r="I294" s="3">
        <v>20</v>
      </c>
      <c r="J294" s="2" t="s">
        <v>33</v>
      </c>
      <c r="K294" s="2" t="s">
        <v>28</v>
      </c>
      <c r="L294" s="2" t="str">
        <f>VLOOKUP(J294,Facts!$A$2:$B$10,2,FALSE)</f>
        <v>West</v>
      </c>
      <c r="M294" s="2" t="str">
        <f>HLOOKUP(J294,Facts!$D$13:$L$14,2,FALSE)</f>
        <v>West</v>
      </c>
      <c r="N294" s="2" t="str">
        <f>_xlfn.XLOOKUP(L294,Facts!$B$2:$B$10,Facts!$A$2:$A$10,FALSE)</f>
        <v>Maharashtra</v>
      </c>
      <c r="O294" s="100" t="str">
        <f t="shared" si="15"/>
        <v>Diya Singh Sharma</v>
      </c>
      <c r="P294" s="100" t="str" cm="1">
        <f t="array" ref="P294:R294">_xlfn.TEXTSPLIT(O294," ")</f>
        <v>Diya</v>
      </c>
      <c r="Q294" s="100" t="str">
        <v>Singh</v>
      </c>
      <c r="R294" s="100" t="str">
        <v>Sharma</v>
      </c>
      <c r="S294" s="100" t="str">
        <f>CONCATENATE(A294,"_",P294,".pdf")</f>
        <v>PID0293_Diya.pdf</v>
      </c>
      <c r="T294" s="17" t="str">
        <f>IF(AND(I294&lt;5,'Billing Details'!F294&gt;10000),"High Priority","Regular Followup")</f>
        <v>Regular Followup</v>
      </c>
      <c r="U294" s="17" t="str">
        <f>IF(AND(T294="High Priority",'Patient Health Records'!W294="Yes",'Patient Health Records'!X294 = "Critical"),"Needs Attention",IF(AND('Patient Health Records'!X294 &lt;&gt; "Critical", 'Patient Health Records'!W294 = "Yes"),"Monitor Later",IF(AND('Patient Health Records'!X294 ="Critical", 'Patient Health Records'!W294 = "No"), "Ask for Readmission","No Action")))</f>
        <v>No Action</v>
      </c>
      <c r="V294" s="17" t="str" cm="1">
        <f t="array" ref="V294">_xlfn.IFS(AND(T294="High Priority",'Patient Health Records'!W294="Yes",'Patient Health Records'!X294 = "Critical"),"Needs Attention", AND('Patient Health Records'!X294 &lt;&gt; "Critical", 'Patient Health Records'!W294 = "Yes"),"Monitor Later", AND('Patient Health Records'!X294 ="Critical", 'Patient Health Records'!W294 = "No"), "Ask for Readmission", TRUE, "No Action")</f>
        <v>No Action</v>
      </c>
      <c r="W294" s="17"/>
      <c r="X294" s="100"/>
      <c r="Y294" s="100"/>
      <c r="Z294" s="100"/>
      <c r="AA294" s="100"/>
      <c r="AB294" s="100"/>
    </row>
    <row r="295" spans="1:28" ht="15.75" customHeight="1">
      <c r="A295" s="2" t="s">
        <v>543</v>
      </c>
      <c r="B295" s="2" t="s">
        <v>293</v>
      </c>
      <c r="C295" s="2" t="s">
        <v>25</v>
      </c>
      <c r="D295" s="26" t="s">
        <v>37</v>
      </c>
      <c r="E295" s="28">
        <f>DATEVALUE(D295)</f>
        <v>34334</v>
      </c>
      <c r="F295" s="29">
        <f t="shared" si="13"/>
        <v>1993</v>
      </c>
      <c r="G295" s="29">
        <f t="shared" si="14"/>
        <v>32</v>
      </c>
      <c r="H295" s="29" t="str" cm="1">
        <f t="array" ref="H295">_xlfn.IFS(
  AND(G295&gt;=21, G295&lt;=30), "Young Adult",
  AND(G295&gt;=31, G295&lt;=45), "Adult",
  AND(G295&gt;=46, G295&lt;=60), "Middle-aged",
  AND(G295&gt;=61, G295&lt;=75), "Senior",
  AND(G295&gt;=76, G295&lt;=87), "Elderly",
  TRUE, "Out of Range"
)</f>
        <v>Adult</v>
      </c>
      <c r="I295" s="3">
        <v>15</v>
      </c>
      <c r="J295" s="2" t="s">
        <v>64</v>
      </c>
      <c r="K295" s="2" t="s">
        <v>28</v>
      </c>
      <c r="L295" s="2" t="str">
        <f>VLOOKUP(J295,Facts!$A$2:$B$10,2,FALSE)</f>
        <v>East</v>
      </c>
      <c r="M295" s="2" t="str">
        <f>HLOOKUP(J295,Facts!$D$13:$L$14,2,FALSE)</f>
        <v>East</v>
      </c>
      <c r="N295" s="2" t="str">
        <f>_xlfn.XLOOKUP(L295,Facts!$B$2:$B$10,Facts!$A$2:$A$10,FALSE)</f>
        <v>West Bengal</v>
      </c>
      <c r="O295" s="100" t="str">
        <f t="shared" si="15"/>
        <v>Riya Mehta</v>
      </c>
      <c r="P295" s="100" t="str" cm="1">
        <f t="array" ref="P295:Q295">_xlfn.TEXTSPLIT(O295," ")</f>
        <v>Riya</v>
      </c>
      <c r="Q295" s="100" t="str">
        <v>Mehta</v>
      </c>
      <c r="R295" s="100"/>
      <c r="S295" s="100" t="str">
        <f>CONCATENATE(A295,"_",P295,".pdf")</f>
        <v>PID0294_Riya.pdf</v>
      </c>
      <c r="T295" s="17" t="str">
        <f>IF(AND(I295&lt;5,'Billing Details'!F295&gt;10000),"High Priority","Regular Followup")</f>
        <v>Regular Followup</v>
      </c>
      <c r="U295" s="17" t="str">
        <f>IF(AND(T295="High Priority",'Patient Health Records'!W295="Yes",'Patient Health Records'!X295 = "Critical"),"Needs Attention",IF(AND('Patient Health Records'!X295 &lt;&gt; "Critical", 'Patient Health Records'!W295 = "Yes"),"Monitor Later",IF(AND('Patient Health Records'!X295 ="Critical", 'Patient Health Records'!W295 = "No"), "Ask for Readmission","No Action")))</f>
        <v>No Action</v>
      </c>
      <c r="V295" s="17" t="str" cm="1">
        <f t="array" ref="V295">_xlfn.IFS(AND(T295="High Priority",'Patient Health Records'!W295="Yes",'Patient Health Records'!X295 = "Critical"),"Needs Attention", AND('Patient Health Records'!X295 &lt;&gt; "Critical", 'Patient Health Records'!W295 = "Yes"),"Monitor Later", AND('Patient Health Records'!X295 ="Critical", 'Patient Health Records'!W295 = "No"), "Ask for Readmission", TRUE, "No Action")</f>
        <v>No Action</v>
      </c>
      <c r="W295" s="17"/>
      <c r="X295" s="100"/>
      <c r="Y295" s="100"/>
      <c r="Z295" s="100"/>
      <c r="AA295" s="100"/>
      <c r="AB295" s="100"/>
    </row>
    <row r="296" spans="1:28" ht="15.75" customHeight="1">
      <c r="A296" s="2" t="s">
        <v>544</v>
      </c>
      <c r="B296" s="2" t="s">
        <v>545</v>
      </c>
      <c r="C296" s="2" t="s">
        <v>42</v>
      </c>
      <c r="D296" s="26" t="s">
        <v>546</v>
      </c>
      <c r="E296" s="28">
        <f>DATEVALUE(D296)</f>
        <v>33969</v>
      </c>
      <c r="F296" s="29">
        <f t="shared" si="13"/>
        <v>1992</v>
      </c>
      <c r="G296" s="29">
        <f t="shared" si="14"/>
        <v>33</v>
      </c>
      <c r="H296" s="29" t="str" cm="1">
        <f t="array" ref="H296">_xlfn.IFS(
  AND(G296&gt;=21, G296&lt;=30), "Young Adult",
  AND(G296&gt;=31, G296&lt;=45), "Adult",
  AND(G296&gt;=46, G296&lt;=60), "Middle-aged",
  AND(G296&gt;=61, G296&lt;=75), "Senior",
  AND(G296&gt;=76, G296&lt;=87), "Elderly",
  TRUE, "Out of Range"
)</f>
        <v>Adult</v>
      </c>
      <c r="I296" s="3">
        <v>9</v>
      </c>
      <c r="J296" s="2" t="s">
        <v>43</v>
      </c>
      <c r="K296" s="2" t="s">
        <v>28</v>
      </c>
      <c r="L296" s="2" t="str">
        <f>VLOOKUP(J296,Facts!$A$2:$B$10,2,FALSE)</f>
        <v>South</v>
      </c>
      <c r="M296" s="2" t="str">
        <f>HLOOKUP(J296,Facts!$D$13:$L$14,2,FALSE)</f>
        <v>South</v>
      </c>
      <c r="N296" s="2" t="str">
        <f>_xlfn.XLOOKUP(L296,Facts!$B$2:$B$10,Facts!$A$2:$A$10,FALSE)</f>
        <v>Tamil Nadu</v>
      </c>
      <c r="O296" s="100" t="str">
        <f t="shared" si="15"/>
        <v>Vivaan Dev Gupta</v>
      </c>
      <c r="P296" s="100" t="str" cm="1">
        <f t="array" ref="P296:R296">_xlfn.TEXTSPLIT(O296," ")</f>
        <v>Vivaan</v>
      </c>
      <c r="Q296" s="100" t="str">
        <v>Dev</v>
      </c>
      <c r="R296" s="100" t="str">
        <v>Gupta</v>
      </c>
      <c r="S296" s="100" t="str">
        <f>CONCATENATE(A296,"_",P296,".pdf")</f>
        <v>PID0295_Vivaan.pdf</v>
      </c>
      <c r="T296" s="17" t="str">
        <f>IF(AND(I296&lt;5,'Billing Details'!F296&gt;10000),"High Priority","Regular Followup")</f>
        <v>Regular Followup</v>
      </c>
      <c r="U296" s="17" t="str">
        <f>IF(AND(T296="High Priority",'Patient Health Records'!W296="Yes",'Patient Health Records'!X296 = "Critical"),"Needs Attention",IF(AND('Patient Health Records'!X296 &lt;&gt; "Critical", 'Patient Health Records'!W296 = "Yes"),"Monitor Later",IF(AND('Patient Health Records'!X296 ="Critical", 'Patient Health Records'!W296 = "No"), "Ask for Readmission","No Action")))</f>
        <v>No Action</v>
      </c>
      <c r="V296" s="17" t="str" cm="1">
        <f t="array" ref="V296">_xlfn.IFS(AND(T296="High Priority",'Patient Health Records'!W296="Yes",'Patient Health Records'!X296 = "Critical"),"Needs Attention", AND('Patient Health Records'!X296 &lt;&gt; "Critical", 'Patient Health Records'!W296 = "Yes"),"Monitor Later", AND('Patient Health Records'!X296 ="Critical", 'Patient Health Records'!W296 = "No"), "Ask for Readmission", TRUE, "No Action")</f>
        <v>No Action</v>
      </c>
      <c r="W296" s="17"/>
      <c r="X296" s="100"/>
      <c r="Y296" s="100"/>
      <c r="Z296" s="100"/>
      <c r="AA296" s="100"/>
      <c r="AB296" s="100"/>
    </row>
    <row r="297" spans="1:28" ht="15.75" customHeight="1">
      <c r="A297" s="2" t="s">
        <v>547</v>
      </c>
      <c r="B297" s="2" t="s">
        <v>425</v>
      </c>
      <c r="C297" s="2" t="s">
        <v>25</v>
      </c>
      <c r="D297" s="26" t="s">
        <v>318</v>
      </c>
      <c r="E297" s="28">
        <f>DATEVALUE(D297)</f>
        <v>19724</v>
      </c>
      <c r="F297" s="29">
        <f t="shared" si="13"/>
        <v>1953</v>
      </c>
      <c r="G297" s="29">
        <f t="shared" si="14"/>
        <v>72</v>
      </c>
      <c r="H297" s="29" t="str" cm="1">
        <f t="array" ref="H297">_xlfn.IFS(
  AND(G297&gt;=21, G297&lt;=30), "Young Adult",
  AND(G297&gt;=31, G297&lt;=45), "Adult",
  AND(G297&gt;=46, G297&lt;=60), "Middle-aged",
  AND(G297&gt;=61, G297&lt;=75), "Senior",
  AND(G297&gt;=76, G297&lt;=87), "Elderly",
  TRUE, "Out of Range"
)</f>
        <v>Senior</v>
      </c>
      <c r="I297" s="3">
        <v>5</v>
      </c>
      <c r="J297" s="2" t="s">
        <v>27</v>
      </c>
      <c r="K297" s="2" t="s">
        <v>39</v>
      </c>
      <c r="L297" s="2" t="str">
        <f>VLOOKUP(J297,Facts!$A$2:$B$10,2,FALSE)</f>
        <v>South</v>
      </c>
      <c r="M297" s="2" t="str">
        <f>HLOOKUP(J297,Facts!$D$13:$L$14,2,FALSE)</f>
        <v>South</v>
      </c>
      <c r="N297" s="2" t="str">
        <f>_xlfn.XLOOKUP(L297,Facts!$B$2:$B$10,Facts!$A$2:$A$10,FALSE)</f>
        <v>Tamil Nadu</v>
      </c>
      <c r="O297" s="100" t="str">
        <f t="shared" si="15"/>
        <v>Aanya Gupta</v>
      </c>
      <c r="P297" s="100" t="str" cm="1">
        <f t="array" ref="P297:Q297">_xlfn.TEXTSPLIT(O297," ")</f>
        <v>Aanya</v>
      </c>
      <c r="Q297" s="100" t="str">
        <v>Gupta</v>
      </c>
      <c r="R297" s="100"/>
      <c r="S297" s="100" t="str">
        <f>CONCATENATE(A297,"_",P297,".pdf")</f>
        <v>PID0296_Aanya.pdf</v>
      </c>
      <c r="T297" s="17" t="str">
        <f>IF(AND(I297&lt;5,'Billing Details'!F297&gt;10000),"High Priority","Regular Followup")</f>
        <v>Regular Followup</v>
      </c>
      <c r="U297" s="17" t="str">
        <f>IF(AND(T297="High Priority",'Patient Health Records'!W297="Yes",'Patient Health Records'!X297 = "Critical"),"Needs Attention",IF(AND('Patient Health Records'!X297 &lt;&gt; "Critical", 'Patient Health Records'!W297 = "Yes"),"Monitor Later",IF(AND('Patient Health Records'!X297 ="Critical", 'Patient Health Records'!W297 = "No"), "Ask for Readmission","No Action")))</f>
        <v>Ask for Readmission</v>
      </c>
      <c r="V297" s="17" t="str" cm="1">
        <f t="array" ref="V297">_xlfn.IFS(AND(T297="High Priority",'Patient Health Records'!W297="Yes",'Patient Health Records'!X297 = "Critical"),"Needs Attention", AND('Patient Health Records'!X297 &lt;&gt; "Critical", 'Patient Health Records'!W297 = "Yes"),"Monitor Later", AND('Patient Health Records'!X297 ="Critical", 'Patient Health Records'!W297 = "No"), "Ask for Readmission", TRUE, "No Action")</f>
        <v>Ask for Readmission</v>
      </c>
      <c r="W297" s="17"/>
      <c r="X297" s="100"/>
      <c r="Y297" s="100"/>
      <c r="Z297" s="100"/>
      <c r="AA297" s="100"/>
      <c r="AB297" s="100"/>
    </row>
    <row r="298" spans="1:28" ht="15.75" customHeight="1">
      <c r="A298" s="2" t="s">
        <v>548</v>
      </c>
      <c r="B298" s="2" t="s">
        <v>88</v>
      </c>
      <c r="C298" s="2" t="s">
        <v>25</v>
      </c>
      <c r="D298" s="26" t="s">
        <v>85</v>
      </c>
      <c r="E298" s="28">
        <f>DATEVALUE(D298)</f>
        <v>25203</v>
      </c>
      <c r="F298" s="29">
        <f t="shared" si="13"/>
        <v>1968</v>
      </c>
      <c r="G298" s="29">
        <f t="shared" si="14"/>
        <v>57</v>
      </c>
      <c r="H298" s="29" t="str" cm="1">
        <f t="array" ref="H298">_xlfn.IFS(
  AND(G298&gt;=21, G298&lt;=30), "Young Adult",
  AND(G298&gt;=31, G298&lt;=45), "Adult",
  AND(G298&gt;=46, G298&lt;=60), "Middle-aged",
  AND(G298&gt;=61, G298&lt;=75), "Senior",
  AND(G298&gt;=76, G298&lt;=87), "Elderly",
  TRUE, "Out of Range"
)</f>
        <v>Middle-aged</v>
      </c>
      <c r="I298" s="3">
        <v>4</v>
      </c>
      <c r="J298" s="2" t="s">
        <v>64</v>
      </c>
      <c r="K298" s="2" t="s">
        <v>56</v>
      </c>
      <c r="L298" s="2" t="str">
        <f>VLOOKUP(J298,Facts!$A$2:$B$10,2,FALSE)</f>
        <v>East</v>
      </c>
      <c r="M298" s="2" t="str">
        <f>HLOOKUP(J298,Facts!$D$13:$L$14,2,FALSE)</f>
        <v>East</v>
      </c>
      <c r="N298" s="2" t="str">
        <f>_xlfn.XLOOKUP(L298,Facts!$B$2:$B$10,Facts!$A$2:$A$10,FALSE)</f>
        <v>West Bengal</v>
      </c>
      <c r="O298" s="100" t="str">
        <f t="shared" si="15"/>
        <v>Shreya Sharma</v>
      </c>
      <c r="P298" s="100" t="str" cm="1">
        <f t="array" ref="P298:Q298">_xlfn.TEXTSPLIT(O298," ")</f>
        <v>Shreya</v>
      </c>
      <c r="Q298" s="100" t="str">
        <v>Sharma</v>
      </c>
      <c r="R298" s="100"/>
      <c r="S298" s="100" t="str">
        <f>CONCATENATE(A298,"_",P298,".pdf")</f>
        <v>PID0297_Shreya.pdf</v>
      </c>
      <c r="T298" s="17" t="str">
        <f>IF(AND(I298&lt;5,'Billing Details'!F298&gt;10000),"High Priority","Regular Followup")</f>
        <v>High Priority</v>
      </c>
      <c r="U298" s="17" t="str">
        <f>IF(AND(T298="High Priority",'Patient Health Records'!W298="Yes",'Patient Health Records'!X298 = "Critical"),"Needs Attention",IF(AND('Patient Health Records'!X298 &lt;&gt; "Critical", 'Patient Health Records'!W298 = "Yes"),"Monitor Later",IF(AND('Patient Health Records'!X298 ="Critical", 'Patient Health Records'!W298 = "No"), "Ask for Readmission","No Action")))</f>
        <v>Ask for Readmission</v>
      </c>
      <c r="V298" s="17" t="str" cm="1">
        <f t="array" ref="V298">_xlfn.IFS(AND(T298="High Priority",'Patient Health Records'!W298="Yes",'Patient Health Records'!X298 = "Critical"),"Needs Attention", AND('Patient Health Records'!X298 &lt;&gt; "Critical", 'Patient Health Records'!W298 = "Yes"),"Monitor Later", AND('Patient Health Records'!X298 ="Critical", 'Patient Health Records'!W298 = "No"), "Ask for Readmission", TRUE, "No Action")</f>
        <v>Ask for Readmission</v>
      </c>
      <c r="W298" s="17"/>
      <c r="X298" s="100"/>
      <c r="Y298" s="100"/>
      <c r="Z298" s="100"/>
      <c r="AA298" s="100"/>
      <c r="AB298" s="100"/>
    </row>
    <row r="299" spans="1:28" ht="15.75" customHeight="1">
      <c r="A299" s="2" t="s">
        <v>549</v>
      </c>
      <c r="B299" s="2" t="s">
        <v>550</v>
      </c>
      <c r="C299" s="2" t="s">
        <v>25</v>
      </c>
      <c r="D299" s="26" t="s">
        <v>68</v>
      </c>
      <c r="E299" s="28">
        <f>DATEVALUE(D299)</f>
        <v>23377</v>
      </c>
      <c r="F299" s="29">
        <f t="shared" si="13"/>
        <v>1964</v>
      </c>
      <c r="G299" s="29">
        <f t="shared" si="14"/>
        <v>61</v>
      </c>
      <c r="H299" s="29" t="str" cm="1">
        <f t="array" ref="H299">_xlfn.IFS(
  AND(G299&gt;=21, G299&lt;=30), "Young Adult",
  AND(G299&gt;=31, G299&lt;=45), "Adult",
  AND(G299&gt;=46, G299&lt;=60), "Middle-aged",
  AND(G299&gt;=61, G299&lt;=75), "Senior",
  AND(G299&gt;=76, G299&lt;=87), "Elderly",
  TRUE, "Out of Range"
)</f>
        <v>Senior</v>
      </c>
      <c r="I299" s="3">
        <v>9</v>
      </c>
      <c r="J299" s="2" t="s">
        <v>27</v>
      </c>
      <c r="K299" s="2" t="s">
        <v>28</v>
      </c>
      <c r="L299" s="2" t="str">
        <f>VLOOKUP(J299,Facts!$A$2:$B$10,2,FALSE)</f>
        <v>South</v>
      </c>
      <c r="M299" s="2" t="str">
        <f>HLOOKUP(J299,Facts!$D$13:$L$14,2,FALSE)</f>
        <v>South</v>
      </c>
      <c r="N299" s="2" t="str">
        <f>_xlfn.XLOOKUP(L299,Facts!$B$2:$B$10,Facts!$A$2:$A$10,FALSE)</f>
        <v>Tamil Nadu</v>
      </c>
      <c r="O299" s="100" t="str">
        <f t="shared" si="15"/>
        <v>Shreya Patel</v>
      </c>
      <c r="P299" s="100" t="str" cm="1">
        <f t="array" ref="P299:Q299">_xlfn.TEXTSPLIT(O299," ")</f>
        <v>Shreya</v>
      </c>
      <c r="Q299" s="100" t="str">
        <v>Patel</v>
      </c>
      <c r="R299" s="100"/>
      <c r="S299" s="100" t="str">
        <f>CONCATENATE(A299,"_",P299,".pdf")</f>
        <v>PID0298_Shreya.pdf</v>
      </c>
      <c r="T299" s="17" t="str">
        <f>IF(AND(I299&lt;5,'Billing Details'!F299&gt;10000),"High Priority","Regular Followup")</f>
        <v>Regular Followup</v>
      </c>
      <c r="U299" s="17" t="str">
        <f>IF(AND(T299="High Priority",'Patient Health Records'!W299="Yes",'Patient Health Records'!X299 = "Critical"),"Needs Attention",IF(AND('Patient Health Records'!X299 &lt;&gt; "Critical", 'Patient Health Records'!W299 = "Yes"),"Monitor Later",IF(AND('Patient Health Records'!X299 ="Critical", 'Patient Health Records'!W299 = "No"), "Ask for Readmission","No Action")))</f>
        <v>Monitor Later</v>
      </c>
      <c r="V299" s="17" t="str" cm="1">
        <f t="array" ref="V299">_xlfn.IFS(AND(T299="High Priority",'Patient Health Records'!W299="Yes",'Patient Health Records'!X299 = "Critical"),"Needs Attention", AND('Patient Health Records'!X299 &lt;&gt; "Critical", 'Patient Health Records'!W299 = "Yes"),"Monitor Later", AND('Patient Health Records'!X299 ="Critical", 'Patient Health Records'!W299 = "No"), "Ask for Readmission", TRUE, "No Action")</f>
        <v>Monitor Later</v>
      </c>
      <c r="W299" s="17"/>
      <c r="X299" s="100"/>
      <c r="Y299" s="100"/>
      <c r="Z299" s="100"/>
      <c r="AA299" s="100"/>
      <c r="AB299" s="100"/>
    </row>
    <row r="300" spans="1:28" ht="15.75" customHeight="1">
      <c r="A300" s="2" t="s">
        <v>551</v>
      </c>
      <c r="B300" s="2" t="s">
        <v>552</v>
      </c>
      <c r="C300" s="2" t="s">
        <v>25</v>
      </c>
      <c r="D300" s="26" t="s">
        <v>184</v>
      </c>
      <c r="E300" s="28">
        <f>DATEVALUE(D300)</f>
        <v>21550</v>
      </c>
      <c r="F300" s="29">
        <f t="shared" si="13"/>
        <v>1958</v>
      </c>
      <c r="G300" s="29">
        <f t="shared" si="14"/>
        <v>67</v>
      </c>
      <c r="H300" s="29" t="str" cm="1">
        <f t="array" ref="H300">_xlfn.IFS(
  AND(G300&gt;=21, G300&lt;=30), "Young Adult",
  AND(G300&gt;=31, G300&lt;=45), "Adult",
  AND(G300&gt;=46, G300&lt;=60), "Middle-aged",
  AND(G300&gt;=61, G300&lt;=75), "Senior",
  AND(G300&gt;=76, G300&lt;=87), "Elderly",
  TRUE, "Out of Range"
)</f>
        <v>Senior</v>
      </c>
      <c r="I300" s="3">
        <v>20</v>
      </c>
      <c r="J300" s="2" t="s">
        <v>80</v>
      </c>
      <c r="K300" s="2" t="s">
        <v>34</v>
      </c>
      <c r="L300" s="2" t="str">
        <f>VLOOKUP(J300,Facts!$A$2:$B$10,2,FALSE)</f>
        <v>West</v>
      </c>
      <c r="M300" s="2" t="str">
        <f>HLOOKUP(J300,Facts!$D$13:$L$14,2,FALSE)</f>
        <v>West</v>
      </c>
      <c r="N300" s="2" t="str">
        <f>_xlfn.XLOOKUP(L300,Facts!$B$2:$B$10,Facts!$A$2:$A$10,FALSE)</f>
        <v>Maharashtra</v>
      </c>
      <c r="O300" s="100" t="str">
        <f t="shared" si="15"/>
        <v>Isha Kumar Gupta</v>
      </c>
      <c r="P300" s="100" t="str" cm="1">
        <f t="array" ref="P300:R300">_xlfn.TEXTSPLIT(O300," ")</f>
        <v>Isha</v>
      </c>
      <c r="Q300" s="100" t="str">
        <v>Kumar</v>
      </c>
      <c r="R300" s="100" t="str">
        <v>Gupta</v>
      </c>
      <c r="S300" s="100" t="str">
        <f>CONCATENATE(A300,"_",P300,".pdf")</f>
        <v>PID0299_Isha.pdf</v>
      </c>
      <c r="T300" s="17" t="str">
        <f>IF(AND(I300&lt;5,'Billing Details'!F300&gt;10000),"High Priority","Regular Followup")</f>
        <v>Regular Followup</v>
      </c>
      <c r="U300" s="17" t="str">
        <f>IF(AND(T300="High Priority",'Patient Health Records'!W300="Yes",'Patient Health Records'!X300 = "Critical"),"Needs Attention",IF(AND('Patient Health Records'!X300 &lt;&gt; "Critical", 'Patient Health Records'!W300 = "Yes"),"Monitor Later",IF(AND('Patient Health Records'!X300 ="Critical", 'Patient Health Records'!W300 = "No"), "Ask for Readmission","No Action")))</f>
        <v>Monitor Later</v>
      </c>
      <c r="V300" s="17" t="str" cm="1">
        <f t="array" ref="V300">_xlfn.IFS(AND(T300="High Priority",'Patient Health Records'!W300="Yes",'Patient Health Records'!X300 = "Critical"),"Needs Attention", AND('Patient Health Records'!X300 &lt;&gt; "Critical", 'Patient Health Records'!W300 = "Yes"),"Monitor Later", AND('Patient Health Records'!X300 ="Critical", 'Patient Health Records'!W300 = "No"), "Ask for Readmission", TRUE, "No Action")</f>
        <v>Monitor Later</v>
      </c>
      <c r="W300" s="17"/>
      <c r="X300" s="100"/>
      <c r="Y300" s="100"/>
      <c r="Z300" s="100"/>
      <c r="AA300" s="100"/>
      <c r="AB300" s="100"/>
    </row>
    <row r="301" spans="1:28" ht="15.75" customHeight="1">
      <c r="A301" s="2" t="s">
        <v>553</v>
      </c>
      <c r="B301" s="2" t="s">
        <v>554</v>
      </c>
      <c r="C301" s="2" t="s">
        <v>42</v>
      </c>
      <c r="D301" s="26" t="s">
        <v>82</v>
      </c>
      <c r="E301" s="28">
        <f>DATEVALUE(D301)</f>
        <v>30682</v>
      </c>
      <c r="F301" s="29">
        <f t="shared" si="13"/>
        <v>1984</v>
      </c>
      <c r="G301" s="29">
        <f t="shared" si="14"/>
        <v>41</v>
      </c>
      <c r="H301" s="29" t="str" cm="1">
        <f t="array" ref="H301">_xlfn.IFS(
  AND(G301&gt;=21, G301&lt;=30), "Young Adult",
  AND(G301&gt;=31, G301&lt;=45), "Adult",
  AND(G301&gt;=46, G301&lt;=60), "Middle-aged",
  AND(G301&gt;=61, G301&lt;=75), "Senior",
  AND(G301&gt;=76, G301&lt;=87), "Elderly",
  TRUE, "Out of Range"
)</f>
        <v>Adult</v>
      </c>
      <c r="I301" s="3">
        <v>5</v>
      </c>
      <c r="J301" s="2" t="s">
        <v>33</v>
      </c>
      <c r="K301" s="2" t="s">
        <v>28</v>
      </c>
      <c r="L301" s="2" t="str">
        <f>VLOOKUP(J301,Facts!$A$2:$B$10,2,FALSE)</f>
        <v>West</v>
      </c>
      <c r="M301" s="2" t="str">
        <f>HLOOKUP(J301,Facts!$D$13:$L$14,2,FALSE)</f>
        <v>West</v>
      </c>
      <c r="N301" s="2" t="str">
        <f>_xlfn.XLOOKUP(L301,Facts!$B$2:$B$10,Facts!$A$2:$A$10,FALSE)</f>
        <v>Maharashtra</v>
      </c>
      <c r="O301" s="100" t="str">
        <f t="shared" si="15"/>
        <v>Krishna Reddy</v>
      </c>
      <c r="P301" s="100" t="str" cm="1">
        <f t="array" ref="P301:Q301">_xlfn.TEXTSPLIT(O301," ")</f>
        <v>Krishna</v>
      </c>
      <c r="Q301" s="100" t="str">
        <v>Reddy</v>
      </c>
      <c r="R301" s="100"/>
      <c r="S301" s="100" t="str">
        <f>CONCATENATE(A301,"_",P301,".pdf")</f>
        <v>PID0300_Krishna.pdf</v>
      </c>
      <c r="T301" s="17" t="str">
        <f>IF(AND(I301&lt;5,'Billing Details'!F301&gt;10000),"High Priority","Regular Followup")</f>
        <v>Regular Followup</v>
      </c>
      <c r="U301" s="17" t="str">
        <f>IF(AND(T301="High Priority",'Patient Health Records'!W301="Yes",'Patient Health Records'!X301 = "Critical"),"Needs Attention",IF(AND('Patient Health Records'!X301 &lt;&gt; "Critical", 'Patient Health Records'!W301 = "Yes"),"Monitor Later",IF(AND('Patient Health Records'!X301 ="Critical", 'Patient Health Records'!W301 = "No"), "Ask for Readmission","No Action")))</f>
        <v>No Action</v>
      </c>
      <c r="V301" s="17" t="str" cm="1">
        <f t="array" ref="V301">_xlfn.IFS(AND(T301="High Priority",'Patient Health Records'!W301="Yes",'Patient Health Records'!X301 = "Critical"),"Needs Attention", AND('Patient Health Records'!X301 &lt;&gt; "Critical", 'Patient Health Records'!W301 = "Yes"),"Monitor Later", AND('Patient Health Records'!X301 ="Critical", 'Patient Health Records'!W301 = "No"), "Ask for Readmission", TRUE, "No Action")</f>
        <v>No Action</v>
      </c>
      <c r="W301" s="17"/>
      <c r="X301" s="100"/>
      <c r="Y301" s="100"/>
      <c r="Z301" s="100"/>
      <c r="AA301" s="100"/>
      <c r="AB301" s="100"/>
    </row>
    <row r="302" spans="1:28" ht="15.75" customHeight="1">
      <c r="A302" s="2" t="s">
        <v>555</v>
      </c>
      <c r="B302" s="2" t="s">
        <v>59</v>
      </c>
      <c r="C302" s="2" t="s">
        <v>25</v>
      </c>
      <c r="D302" s="26" t="s">
        <v>113</v>
      </c>
      <c r="E302" s="28">
        <f>DATEVALUE(D302)</f>
        <v>36160</v>
      </c>
      <c r="F302" s="29">
        <f t="shared" si="13"/>
        <v>1998</v>
      </c>
      <c r="G302" s="29">
        <f t="shared" si="14"/>
        <v>27</v>
      </c>
      <c r="H302" s="29" t="str" cm="1">
        <f t="array" ref="H302">_xlfn.IFS(
  AND(G302&gt;=21, G302&lt;=30), "Young Adult",
  AND(G302&gt;=31, G302&lt;=45), "Adult",
  AND(G302&gt;=46, G302&lt;=60), "Middle-aged",
  AND(G302&gt;=61, G302&lt;=75), "Senior",
  AND(G302&gt;=76, G302&lt;=87), "Elderly",
  TRUE, "Out of Range"
)</f>
        <v>Young Adult</v>
      </c>
      <c r="I302" s="3">
        <v>70</v>
      </c>
      <c r="J302" s="2" t="s">
        <v>33</v>
      </c>
      <c r="K302" s="2" t="s">
        <v>39</v>
      </c>
      <c r="L302" s="2" t="str">
        <f>VLOOKUP(J302,Facts!$A$2:$B$10,2,FALSE)</f>
        <v>West</v>
      </c>
      <c r="M302" s="2" t="str">
        <f>HLOOKUP(J302,Facts!$D$13:$L$14,2,FALSE)</f>
        <v>West</v>
      </c>
      <c r="N302" s="2" t="str">
        <f>_xlfn.XLOOKUP(L302,Facts!$B$2:$B$10,Facts!$A$2:$A$10,FALSE)</f>
        <v>Maharashtra</v>
      </c>
      <c r="O302" s="100" t="str">
        <f t="shared" si="15"/>
        <v>Diya Mehta</v>
      </c>
      <c r="P302" s="100" t="str" cm="1">
        <f t="array" ref="P302:Q302">_xlfn.TEXTSPLIT(O302," ")</f>
        <v>Diya</v>
      </c>
      <c r="Q302" s="100" t="str">
        <v>Mehta</v>
      </c>
      <c r="R302" s="100"/>
      <c r="S302" s="100" t="str">
        <f>CONCATENATE(A302,"_",P302,".pdf")</f>
        <v>PID0301_Diya.pdf</v>
      </c>
      <c r="T302" s="17" t="str">
        <f>IF(AND(I302&lt;5,'Billing Details'!F302&gt;10000),"High Priority","Regular Followup")</f>
        <v>Regular Followup</v>
      </c>
      <c r="U302" s="17" t="str">
        <f>IF(AND(T302="High Priority",'Patient Health Records'!W302="Yes",'Patient Health Records'!X302 = "Critical"),"Needs Attention",IF(AND('Patient Health Records'!X302 &lt;&gt; "Critical", 'Patient Health Records'!W302 = "Yes"),"Monitor Later",IF(AND('Patient Health Records'!X302 ="Critical", 'Patient Health Records'!W302 = "No"), "Ask for Readmission","No Action")))</f>
        <v>No Action</v>
      </c>
      <c r="V302" s="17" t="str" cm="1">
        <f t="array" ref="V302">_xlfn.IFS(AND(T302="High Priority",'Patient Health Records'!W302="Yes",'Patient Health Records'!X302 = "Critical"),"Needs Attention", AND('Patient Health Records'!X302 &lt;&gt; "Critical", 'Patient Health Records'!W302 = "Yes"),"Monitor Later", AND('Patient Health Records'!X302 ="Critical", 'Patient Health Records'!W302 = "No"), "Ask for Readmission", TRUE, "No Action")</f>
        <v>No Action</v>
      </c>
      <c r="W302" s="17"/>
      <c r="X302" s="100"/>
      <c r="Y302" s="100"/>
      <c r="Z302" s="100"/>
      <c r="AA302" s="100"/>
      <c r="AB302" s="100"/>
    </row>
    <row r="303" spans="1:28" ht="15.75" customHeight="1">
      <c r="A303" s="2" t="s">
        <v>556</v>
      </c>
      <c r="B303" s="2" t="s">
        <v>557</v>
      </c>
      <c r="C303" s="2" t="s">
        <v>42</v>
      </c>
      <c r="D303" s="26" t="s">
        <v>46</v>
      </c>
      <c r="E303" s="28">
        <f>DATEVALUE(D303)</f>
        <v>32508</v>
      </c>
      <c r="F303" s="29">
        <f t="shared" si="13"/>
        <v>1988</v>
      </c>
      <c r="G303" s="29">
        <f t="shared" si="14"/>
        <v>37</v>
      </c>
      <c r="H303" s="29" t="str" cm="1">
        <f t="array" ref="H303">_xlfn.IFS(
  AND(G303&gt;=21, G303&lt;=30), "Young Adult",
  AND(G303&gt;=31, G303&lt;=45), "Adult",
  AND(G303&gt;=46, G303&lt;=60), "Middle-aged",
  AND(G303&gt;=61, G303&lt;=75), "Senior",
  AND(G303&gt;=76, G303&lt;=87), "Elderly",
  TRUE, "Out of Range"
)</f>
        <v>Adult</v>
      </c>
      <c r="I303" s="3">
        <v>15</v>
      </c>
      <c r="J303" s="2" t="s">
        <v>43</v>
      </c>
      <c r="K303" s="2" t="s">
        <v>28</v>
      </c>
      <c r="L303" s="2" t="str">
        <f>VLOOKUP(J303,Facts!$A$2:$B$10,2,FALSE)</f>
        <v>South</v>
      </c>
      <c r="M303" s="2" t="str">
        <f>HLOOKUP(J303,Facts!$D$13:$L$14,2,FALSE)</f>
        <v>South</v>
      </c>
      <c r="N303" s="2" t="str">
        <f>_xlfn.XLOOKUP(L303,Facts!$B$2:$B$10,Facts!$A$2:$A$10,FALSE)</f>
        <v>Tamil Nadu</v>
      </c>
      <c r="O303" s="100" t="str">
        <f t="shared" si="15"/>
        <v>Aditya Patel</v>
      </c>
      <c r="P303" s="100" t="str" cm="1">
        <f t="array" ref="P303:Q303">_xlfn.TEXTSPLIT(O303," ")</f>
        <v>Aditya</v>
      </c>
      <c r="Q303" s="100" t="str">
        <v>Patel</v>
      </c>
      <c r="R303" s="100"/>
      <c r="S303" s="100" t="str">
        <f>CONCATENATE(A303,"_",P303,".pdf")</f>
        <v>PID0302_Aditya.pdf</v>
      </c>
      <c r="T303" s="17" t="str">
        <f>IF(AND(I303&lt;5,'Billing Details'!F303&gt;10000),"High Priority","Regular Followup")</f>
        <v>Regular Followup</v>
      </c>
      <c r="U303" s="17" t="str">
        <f>IF(AND(T303="High Priority",'Patient Health Records'!W303="Yes",'Patient Health Records'!X303 = "Critical"),"Needs Attention",IF(AND('Patient Health Records'!X303 &lt;&gt; "Critical", 'Patient Health Records'!W303 = "Yes"),"Monitor Later",IF(AND('Patient Health Records'!X303 ="Critical", 'Patient Health Records'!W303 = "No"), "Ask for Readmission","No Action")))</f>
        <v>Monitor Later</v>
      </c>
      <c r="V303" s="17" t="str" cm="1">
        <f t="array" ref="V303">_xlfn.IFS(AND(T303="High Priority",'Patient Health Records'!W303="Yes",'Patient Health Records'!X303 = "Critical"),"Needs Attention", AND('Patient Health Records'!X303 &lt;&gt; "Critical", 'Patient Health Records'!W303 = "Yes"),"Monitor Later", AND('Patient Health Records'!X303 ="Critical", 'Patient Health Records'!W303 = "No"), "Ask for Readmission", TRUE, "No Action")</f>
        <v>Monitor Later</v>
      </c>
      <c r="W303" s="17"/>
      <c r="X303" s="100"/>
      <c r="Y303" s="100"/>
      <c r="Z303" s="100"/>
      <c r="AA303" s="100"/>
      <c r="AB303" s="100"/>
    </row>
    <row r="304" spans="1:28" ht="15.75" customHeight="1">
      <c r="A304" s="2" t="s">
        <v>558</v>
      </c>
      <c r="B304" s="2" t="s">
        <v>49</v>
      </c>
      <c r="C304" s="2" t="s">
        <v>42</v>
      </c>
      <c r="D304" s="26" t="s">
        <v>46</v>
      </c>
      <c r="E304" s="28">
        <f>DATEVALUE(D304)</f>
        <v>32508</v>
      </c>
      <c r="F304" s="29">
        <f t="shared" si="13"/>
        <v>1988</v>
      </c>
      <c r="G304" s="29">
        <f t="shared" si="14"/>
        <v>37</v>
      </c>
      <c r="H304" s="29" t="str" cm="1">
        <f t="array" ref="H304">_xlfn.IFS(
  AND(G304&gt;=21, G304&lt;=30), "Young Adult",
  AND(G304&gt;=31, G304&lt;=45), "Adult",
  AND(G304&gt;=46, G304&lt;=60), "Middle-aged",
  AND(G304&gt;=61, G304&lt;=75), "Senior",
  AND(G304&gt;=76, G304&lt;=87), "Elderly",
  TRUE, "Out of Range"
)</f>
        <v>Adult</v>
      </c>
      <c r="I304" s="3">
        <v>20</v>
      </c>
      <c r="J304" s="2" t="s">
        <v>33</v>
      </c>
      <c r="K304" s="2" t="s">
        <v>39</v>
      </c>
      <c r="L304" s="2" t="str">
        <f>VLOOKUP(J304,Facts!$A$2:$B$10,2,FALSE)</f>
        <v>West</v>
      </c>
      <c r="M304" s="2" t="str">
        <f>HLOOKUP(J304,Facts!$D$13:$L$14,2,FALSE)</f>
        <v>West</v>
      </c>
      <c r="N304" s="2" t="str">
        <f>_xlfn.XLOOKUP(L304,Facts!$B$2:$B$10,Facts!$A$2:$A$10,FALSE)</f>
        <v>Maharashtra</v>
      </c>
      <c r="O304" s="100" t="str">
        <f t="shared" si="15"/>
        <v>Aarav Sharma</v>
      </c>
      <c r="P304" s="100" t="str" cm="1">
        <f t="array" ref="P304:Q304">_xlfn.TEXTSPLIT(O304," ")</f>
        <v>Aarav</v>
      </c>
      <c r="Q304" s="100" t="str">
        <v>Sharma</v>
      </c>
      <c r="R304" s="100"/>
      <c r="S304" s="100" t="str">
        <f>CONCATENATE(A304,"_",P304,".pdf")</f>
        <v>PID0303_Aarav.pdf</v>
      </c>
      <c r="T304" s="17" t="str">
        <f>IF(AND(I304&lt;5,'Billing Details'!F304&gt;10000),"High Priority","Regular Followup")</f>
        <v>Regular Followup</v>
      </c>
      <c r="U304" s="17" t="str">
        <f>IF(AND(T304="High Priority",'Patient Health Records'!W304="Yes",'Patient Health Records'!X304 = "Critical"),"Needs Attention",IF(AND('Patient Health Records'!X304 &lt;&gt; "Critical", 'Patient Health Records'!W304 = "Yes"),"Monitor Later",IF(AND('Patient Health Records'!X304 ="Critical", 'Patient Health Records'!W304 = "No"), "Ask for Readmission","No Action")))</f>
        <v>No Action</v>
      </c>
      <c r="V304" s="17" t="str" cm="1">
        <f t="array" ref="V304">_xlfn.IFS(AND(T304="High Priority",'Patient Health Records'!W304="Yes",'Patient Health Records'!X304 = "Critical"),"Needs Attention", AND('Patient Health Records'!X304 &lt;&gt; "Critical", 'Patient Health Records'!W304 = "Yes"),"Monitor Later", AND('Patient Health Records'!X304 ="Critical", 'Patient Health Records'!W304 = "No"), "Ask for Readmission", TRUE, "No Action")</f>
        <v>No Action</v>
      </c>
      <c r="W304" s="17"/>
      <c r="X304" s="100"/>
      <c r="Y304" s="100"/>
      <c r="Z304" s="100"/>
      <c r="AA304" s="100"/>
      <c r="AB304" s="100"/>
    </row>
    <row r="305" spans="1:28" ht="15.75" customHeight="1">
      <c r="A305" s="2" t="s">
        <v>559</v>
      </c>
      <c r="B305" s="2" t="s">
        <v>560</v>
      </c>
      <c r="C305" s="2" t="s">
        <v>25</v>
      </c>
      <c r="D305" s="26" t="s">
        <v>122</v>
      </c>
      <c r="E305" s="28">
        <f>DATEVALUE(D305)</f>
        <v>27760</v>
      </c>
      <c r="F305" s="29">
        <f t="shared" si="13"/>
        <v>1976</v>
      </c>
      <c r="G305" s="29">
        <f t="shared" si="14"/>
        <v>49</v>
      </c>
      <c r="H305" s="29" t="str" cm="1">
        <f t="array" ref="H305">_xlfn.IFS(
  AND(G305&gt;=21, G305&lt;=30), "Young Adult",
  AND(G305&gt;=31, G305&lt;=45), "Adult",
  AND(G305&gt;=46, G305&lt;=60), "Middle-aged",
  AND(G305&gt;=61, G305&lt;=75), "Senior",
  AND(G305&gt;=76, G305&lt;=87), "Elderly",
  TRUE, "Out of Range"
)</f>
        <v>Middle-aged</v>
      </c>
      <c r="I305" s="3">
        <v>20</v>
      </c>
      <c r="J305" s="2" t="s">
        <v>33</v>
      </c>
      <c r="K305" s="2" t="s">
        <v>28</v>
      </c>
      <c r="L305" s="2" t="str">
        <f>VLOOKUP(J305,Facts!$A$2:$B$10,2,FALSE)</f>
        <v>West</v>
      </c>
      <c r="M305" s="2" t="str">
        <f>HLOOKUP(J305,Facts!$D$13:$L$14,2,FALSE)</f>
        <v>West</v>
      </c>
      <c r="N305" s="2" t="str">
        <f>_xlfn.XLOOKUP(L305,Facts!$B$2:$B$10,Facts!$A$2:$A$10,FALSE)</f>
        <v>Maharashtra</v>
      </c>
      <c r="O305" s="100" t="str">
        <f t="shared" si="15"/>
        <v>Shreya Kumar Sharma</v>
      </c>
      <c r="P305" s="100" t="str" cm="1">
        <f t="array" ref="P305:R305">_xlfn.TEXTSPLIT(O305," ")</f>
        <v>Shreya</v>
      </c>
      <c r="Q305" s="100" t="str">
        <v>Kumar</v>
      </c>
      <c r="R305" s="100" t="str">
        <v>Sharma</v>
      </c>
      <c r="S305" s="100" t="str">
        <f>CONCATENATE(A305,"_",P305,".pdf")</f>
        <v>PID0304_Shreya.pdf</v>
      </c>
      <c r="T305" s="17" t="str">
        <f>IF(AND(I305&lt;5,'Billing Details'!F305&gt;10000),"High Priority","Regular Followup")</f>
        <v>Regular Followup</v>
      </c>
      <c r="U305" s="17" t="str">
        <f>IF(AND(T305="High Priority",'Patient Health Records'!W305="Yes",'Patient Health Records'!X305 = "Critical"),"Needs Attention",IF(AND('Patient Health Records'!X305 &lt;&gt; "Critical", 'Patient Health Records'!W305 = "Yes"),"Monitor Later",IF(AND('Patient Health Records'!X305 ="Critical", 'Patient Health Records'!W305 = "No"), "Ask for Readmission","No Action")))</f>
        <v>Monitor Later</v>
      </c>
      <c r="V305" s="17" t="str" cm="1">
        <f t="array" ref="V305">_xlfn.IFS(AND(T305="High Priority",'Patient Health Records'!W305="Yes",'Patient Health Records'!X305 = "Critical"),"Needs Attention", AND('Patient Health Records'!X305 &lt;&gt; "Critical", 'Patient Health Records'!W305 = "Yes"),"Monitor Later", AND('Patient Health Records'!X305 ="Critical", 'Patient Health Records'!W305 = "No"), "Ask for Readmission", TRUE, "No Action")</f>
        <v>Monitor Later</v>
      </c>
      <c r="W305" s="17"/>
      <c r="X305" s="100"/>
      <c r="Y305" s="100"/>
      <c r="Z305" s="100"/>
      <c r="AA305" s="100"/>
      <c r="AB305" s="100"/>
    </row>
    <row r="306" spans="1:28" ht="15.75" customHeight="1">
      <c r="A306" s="2" t="s">
        <v>561</v>
      </c>
      <c r="B306" s="2" t="s">
        <v>174</v>
      </c>
      <c r="C306" s="2" t="s">
        <v>42</v>
      </c>
      <c r="D306" s="26" t="s">
        <v>184</v>
      </c>
      <c r="E306" s="28">
        <f>DATEVALUE(D306)</f>
        <v>21550</v>
      </c>
      <c r="F306" s="29">
        <f t="shared" si="13"/>
        <v>1958</v>
      </c>
      <c r="G306" s="29">
        <f t="shared" si="14"/>
        <v>67</v>
      </c>
      <c r="H306" s="29" t="str" cm="1">
        <f t="array" ref="H306">_xlfn.IFS(
  AND(G306&gt;=21, G306&lt;=30), "Young Adult",
  AND(G306&gt;=31, G306&lt;=45), "Adult",
  AND(G306&gt;=46, G306&lt;=60), "Middle-aged",
  AND(G306&gt;=61, G306&lt;=75), "Senior",
  AND(G306&gt;=76, G306&lt;=87), "Elderly",
  TRUE, "Out of Range"
)</f>
        <v>Senior</v>
      </c>
      <c r="I306" s="3">
        <v>30</v>
      </c>
      <c r="J306" s="2" t="s">
        <v>80</v>
      </c>
      <c r="K306" s="2" t="s">
        <v>34</v>
      </c>
      <c r="L306" s="2" t="str">
        <f>VLOOKUP(J306,Facts!$A$2:$B$10,2,FALSE)</f>
        <v>West</v>
      </c>
      <c r="M306" s="2" t="str">
        <f>HLOOKUP(J306,Facts!$D$13:$L$14,2,FALSE)</f>
        <v>West</v>
      </c>
      <c r="N306" s="2" t="str">
        <f>_xlfn.XLOOKUP(L306,Facts!$B$2:$B$10,Facts!$A$2:$A$10,FALSE)</f>
        <v>Maharashtra</v>
      </c>
      <c r="O306" s="100" t="str">
        <f t="shared" si="15"/>
        <v>Vivaan Reddy</v>
      </c>
      <c r="P306" s="100" t="str" cm="1">
        <f t="array" ref="P306:Q306">_xlfn.TEXTSPLIT(O306," ")</f>
        <v>Vivaan</v>
      </c>
      <c r="Q306" s="100" t="str">
        <v>Reddy</v>
      </c>
      <c r="R306" s="100"/>
      <c r="S306" s="100" t="str">
        <f>CONCATENATE(A306,"_",P306,".pdf")</f>
        <v>PID0305_Vivaan.pdf</v>
      </c>
      <c r="T306" s="17" t="str">
        <f>IF(AND(I306&lt;5,'Billing Details'!F306&gt;10000),"High Priority","Regular Followup")</f>
        <v>Regular Followup</v>
      </c>
      <c r="U306" s="17" t="str">
        <f>IF(AND(T306="High Priority",'Patient Health Records'!W306="Yes",'Patient Health Records'!X306 = "Critical"),"Needs Attention",IF(AND('Patient Health Records'!X306 &lt;&gt; "Critical", 'Patient Health Records'!W306 = "Yes"),"Monitor Later",IF(AND('Patient Health Records'!X306 ="Critical", 'Patient Health Records'!W306 = "No"), "Ask for Readmission","No Action")))</f>
        <v>No Action</v>
      </c>
      <c r="V306" s="17" t="str" cm="1">
        <f t="array" ref="V306">_xlfn.IFS(AND(T306="High Priority",'Patient Health Records'!W306="Yes",'Patient Health Records'!X306 = "Critical"),"Needs Attention", AND('Patient Health Records'!X306 &lt;&gt; "Critical", 'Patient Health Records'!W306 = "Yes"),"Monitor Later", AND('Patient Health Records'!X306 ="Critical", 'Patient Health Records'!W306 = "No"), "Ask for Readmission", TRUE, "No Action")</f>
        <v>No Action</v>
      </c>
      <c r="W306" s="17"/>
      <c r="X306" s="100"/>
      <c r="Y306" s="100"/>
      <c r="Z306" s="100"/>
      <c r="AA306" s="100"/>
      <c r="AB306" s="100"/>
    </row>
    <row r="307" spans="1:28" ht="15.75" customHeight="1">
      <c r="A307" s="2" t="s">
        <v>562</v>
      </c>
      <c r="B307" s="2" t="s">
        <v>346</v>
      </c>
      <c r="C307" s="2" t="s">
        <v>25</v>
      </c>
      <c r="D307" s="26" t="s">
        <v>37</v>
      </c>
      <c r="E307" s="28">
        <f>DATEVALUE(D307)</f>
        <v>34334</v>
      </c>
      <c r="F307" s="29">
        <f t="shared" si="13"/>
        <v>1993</v>
      </c>
      <c r="G307" s="29">
        <f t="shared" si="14"/>
        <v>32</v>
      </c>
      <c r="H307" s="29" t="str" cm="1">
        <f t="array" ref="H307">_xlfn.IFS(
  AND(G307&gt;=21, G307&lt;=30), "Young Adult",
  AND(G307&gt;=31, G307&lt;=45), "Adult",
  AND(G307&gt;=46, G307&lt;=60), "Middle-aged",
  AND(G307&gt;=61, G307&lt;=75), "Senior",
  AND(G307&gt;=76, G307&lt;=87), "Elderly",
  TRUE, "Out of Range"
)</f>
        <v>Adult</v>
      </c>
      <c r="I307" s="3">
        <v>7</v>
      </c>
      <c r="J307" s="2" t="s">
        <v>43</v>
      </c>
      <c r="K307" s="2" t="s">
        <v>28</v>
      </c>
      <c r="L307" s="2" t="str">
        <f>VLOOKUP(J307,Facts!$A$2:$B$10,2,FALSE)</f>
        <v>South</v>
      </c>
      <c r="M307" s="2" t="str">
        <f>HLOOKUP(J307,Facts!$D$13:$L$14,2,FALSE)</f>
        <v>South</v>
      </c>
      <c r="N307" s="2" t="str">
        <f>_xlfn.XLOOKUP(L307,Facts!$B$2:$B$10,Facts!$A$2:$A$10,FALSE)</f>
        <v>Tamil Nadu</v>
      </c>
      <c r="O307" s="100" t="str">
        <f t="shared" si="15"/>
        <v>Shreya Mehta</v>
      </c>
      <c r="P307" s="100" t="str" cm="1">
        <f t="array" ref="P307:Q307">_xlfn.TEXTSPLIT(O307," ")</f>
        <v>Shreya</v>
      </c>
      <c r="Q307" s="100" t="str">
        <v>Mehta</v>
      </c>
      <c r="R307" s="100"/>
      <c r="S307" s="100" t="str">
        <f>CONCATENATE(A307,"_",P307,".pdf")</f>
        <v>PID0306_Shreya.pdf</v>
      </c>
      <c r="T307" s="17" t="str">
        <f>IF(AND(I307&lt;5,'Billing Details'!F307&gt;10000),"High Priority","Regular Followup")</f>
        <v>Regular Followup</v>
      </c>
      <c r="U307" s="17" t="str">
        <f>IF(AND(T307="High Priority",'Patient Health Records'!W307="Yes",'Patient Health Records'!X307 = "Critical"),"Needs Attention",IF(AND('Patient Health Records'!X307 &lt;&gt; "Critical", 'Patient Health Records'!W307 = "Yes"),"Monitor Later",IF(AND('Patient Health Records'!X307 ="Critical", 'Patient Health Records'!W307 = "No"), "Ask for Readmission","No Action")))</f>
        <v>No Action</v>
      </c>
      <c r="V307" s="17" t="str" cm="1">
        <f t="array" ref="V307">_xlfn.IFS(AND(T307="High Priority",'Patient Health Records'!W307="Yes",'Patient Health Records'!X307 = "Critical"),"Needs Attention", AND('Patient Health Records'!X307 &lt;&gt; "Critical", 'Patient Health Records'!W307 = "Yes"),"Monitor Later", AND('Patient Health Records'!X307 ="Critical", 'Patient Health Records'!W307 = "No"), "Ask for Readmission", TRUE, "No Action")</f>
        <v>No Action</v>
      </c>
      <c r="W307" s="17"/>
      <c r="X307" s="100"/>
      <c r="Y307" s="100"/>
      <c r="Z307" s="100"/>
      <c r="AA307" s="100"/>
      <c r="AB307" s="100"/>
    </row>
    <row r="308" spans="1:28" ht="15.75" customHeight="1">
      <c r="A308" s="2" t="s">
        <v>563</v>
      </c>
      <c r="B308" s="2" t="s">
        <v>241</v>
      </c>
      <c r="C308" s="2" t="s">
        <v>25</v>
      </c>
      <c r="D308" s="26" t="s">
        <v>157</v>
      </c>
      <c r="E308" s="28">
        <f>DATEVALUE(D308)</f>
        <v>23377</v>
      </c>
      <c r="F308" s="29">
        <f t="shared" si="13"/>
        <v>1964</v>
      </c>
      <c r="G308" s="29">
        <f t="shared" si="14"/>
        <v>61</v>
      </c>
      <c r="H308" s="29" t="str" cm="1">
        <f t="array" ref="H308">_xlfn.IFS(
  AND(G308&gt;=21, G308&lt;=30), "Young Adult",
  AND(G308&gt;=31, G308&lt;=45), "Adult",
  AND(G308&gt;=46, G308&lt;=60), "Middle-aged",
  AND(G308&gt;=61, G308&lt;=75), "Senior",
  AND(G308&gt;=76, G308&lt;=87), "Elderly",
  TRUE, "Out of Range"
)</f>
        <v>Senior</v>
      </c>
      <c r="I308" s="3">
        <v>250</v>
      </c>
      <c r="J308" s="2" t="s">
        <v>27</v>
      </c>
      <c r="K308" s="2" t="s">
        <v>28</v>
      </c>
      <c r="L308" s="2" t="str">
        <f>VLOOKUP(J308,Facts!$A$2:$B$10,2,FALSE)</f>
        <v>South</v>
      </c>
      <c r="M308" s="2" t="str">
        <f>HLOOKUP(J308,Facts!$D$13:$L$14,2,FALSE)</f>
        <v>South</v>
      </c>
      <c r="N308" s="2" t="str">
        <f>_xlfn.XLOOKUP(L308,Facts!$B$2:$B$10,Facts!$A$2:$A$10,FALSE)</f>
        <v>Tamil Nadu</v>
      </c>
      <c r="O308" s="100" t="str">
        <f t="shared" si="15"/>
        <v>Aanya Patel</v>
      </c>
      <c r="P308" s="100" t="str" cm="1">
        <f t="array" ref="P308:Q308">_xlfn.TEXTSPLIT(O308," ")</f>
        <v>Aanya</v>
      </c>
      <c r="Q308" s="100" t="str">
        <v>Patel</v>
      </c>
      <c r="R308" s="100"/>
      <c r="S308" s="100" t="str">
        <f>CONCATENATE(A308,"_",P308,".pdf")</f>
        <v>PID0307_Aanya.pdf</v>
      </c>
      <c r="T308" s="17" t="str">
        <f>IF(AND(I308&lt;5,'Billing Details'!F308&gt;10000),"High Priority","Regular Followup")</f>
        <v>Regular Followup</v>
      </c>
      <c r="U308" s="17" t="str">
        <f>IF(AND(T308="High Priority",'Patient Health Records'!W308="Yes",'Patient Health Records'!X308 = "Critical"),"Needs Attention",IF(AND('Patient Health Records'!X308 &lt;&gt; "Critical", 'Patient Health Records'!W308 = "Yes"),"Monitor Later",IF(AND('Patient Health Records'!X308 ="Critical", 'Patient Health Records'!W308 = "No"), "Ask for Readmission","No Action")))</f>
        <v>No Action</v>
      </c>
      <c r="V308" s="17" t="str" cm="1">
        <f t="array" ref="V308">_xlfn.IFS(AND(T308="High Priority",'Patient Health Records'!W308="Yes",'Patient Health Records'!X308 = "Critical"),"Needs Attention", AND('Patient Health Records'!X308 &lt;&gt; "Critical", 'Patient Health Records'!W308 = "Yes"),"Monitor Later", AND('Patient Health Records'!X308 ="Critical", 'Patient Health Records'!W308 = "No"), "Ask for Readmission", TRUE, "No Action")</f>
        <v>No Action</v>
      </c>
      <c r="W308" s="17"/>
      <c r="X308" s="100"/>
      <c r="Y308" s="100"/>
      <c r="Z308" s="100"/>
      <c r="AA308" s="100"/>
      <c r="AB308" s="100"/>
    </row>
    <row r="309" spans="1:28" ht="15.75" customHeight="1">
      <c r="A309" s="2" t="s">
        <v>564</v>
      </c>
      <c r="B309" s="2" t="s">
        <v>565</v>
      </c>
      <c r="C309" s="2" t="s">
        <v>25</v>
      </c>
      <c r="D309" s="26" t="s">
        <v>184</v>
      </c>
      <c r="E309" s="28">
        <f>DATEVALUE(D309)</f>
        <v>21550</v>
      </c>
      <c r="F309" s="29">
        <f t="shared" si="13"/>
        <v>1958</v>
      </c>
      <c r="G309" s="29">
        <f t="shared" si="14"/>
        <v>67</v>
      </c>
      <c r="H309" s="29" t="str" cm="1">
        <f t="array" ref="H309">_xlfn.IFS(
  AND(G309&gt;=21, G309&lt;=30), "Young Adult",
  AND(G309&gt;=31, G309&lt;=45), "Adult",
  AND(G309&gt;=46, G309&lt;=60), "Middle-aged",
  AND(G309&gt;=61, G309&lt;=75), "Senior",
  AND(G309&gt;=76, G309&lt;=87), "Elderly",
  TRUE, "Out of Range"
)</f>
        <v>Senior</v>
      </c>
      <c r="I309" s="3">
        <v>2</v>
      </c>
      <c r="J309" s="2" t="s">
        <v>47</v>
      </c>
      <c r="K309" s="2" t="s">
        <v>39</v>
      </c>
      <c r="L309" s="2" t="str">
        <f>VLOOKUP(J309,Facts!$A$2:$B$10,2,FALSE)</f>
        <v>North</v>
      </c>
      <c r="M309" s="2" t="str">
        <f>HLOOKUP(J309,Facts!$D$13:$L$14,2,FALSE)</f>
        <v>North</v>
      </c>
      <c r="N309" s="2" t="str">
        <f>_xlfn.XLOOKUP(L309,Facts!$B$2:$B$10,Facts!$A$2:$A$10,FALSE)</f>
        <v>Punjab</v>
      </c>
      <c r="O309" s="100" t="str">
        <f t="shared" si="15"/>
        <v>Shreya Priya Sharma</v>
      </c>
      <c r="P309" s="100" t="str" cm="1">
        <f t="array" ref="P309:R309">_xlfn.TEXTSPLIT(O309," ")</f>
        <v>Shreya</v>
      </c>
      <c r="Q309" s="100" t="str">
        <v>Priya</v>
      </c>
      <c r="R309" s="100" t="str">
        <v>Sharma</v>
      </c>
      <c r="S309" s="100" t="str">
        <f>CONCATENATE(A309,"_",P309,".pdf")</f>
        <v>PID0308_Shreya.pdf</v>
      </c>
      <c r="T309" s="17" t="str">
        <f>IF(AND(I309&lt;5,'Billing Details'!F309&gt;10000),"High Priority","Regular Followup")</f>
        <v>High Priority</v>
      </c>
      <c r="U309" s="17" t="str">
        <f>IF(AND(T309="High Priority",'Patient Health Records'!W309="Yes",'Patient Health Records'!X309 = "Critical"),"Needs Attention",IF(AND('Patient Health Records'!X309 &lt;&gt; "Critical", 'Patient Health Records'!W309 = "Yes"),"Monitor Later",IF(AND('Patient Health Records'!X309 ="Critical", 'Patient Health Records'!W309 = "No"), "Ask for Readmission","No Action")))</f>
        <v>Needs Attention</v>
      </c>
      <c r="V309" s="17" t="str" cm="1">
        <f t="array" ref="V309">_xlfn.IFS(AND(T309="High Priority",'Patient Health Records'!W309="Yes",'Patient Health Records'!X309 = "Critical"),"Needs Attention", AND('Patient Health Records'!X309 &lt;&gt; "Critical", 'Patient Health Records'!W309 = "Yes"),"Monitor Later", AND('Patient Health Records'!X309 ="Critical", 'Patient Health Records'!W309 = "No"), "Ask for Readmission", TRUE, "No Action")</f>
        <v>Needs Attention</v>
      </c>
      <c r="W309" s="17"/>
      <c r="X309" s="100"/>
      <c r="Y309" s="100"/>
      <c r="Z309" s="100"/>
      <c r="AA309" s="100"/>
      <c r="AB309" s="100"/>
    </row>
    <row r="310" spans="1:28" ht="15.75" customHeight="1">
      <c r="A310" s="2" t="s">
        <v>566</v>
      </c>
      <c r="B310" s="2" t="s">
        <v>567</v>
      </c>
      <c r="C310" s="2" t="s">
        <v>25</v>
      </c>
      <c r="D310" s="26" t="s">
        <v>136</v>
      </c>
      <c r="E310" s="28">
        <f>DATEVALUE(D310)</f>
        <v>27029</v>
      </c>
      <c r="F310" s="29">
        <f t="shared" si="13"/>
        <v>1973</v>
      </c>
      <c r="G310" s="29">
        <f t="shared" si="14"/>
        <v>52</v>
      </c>
      <c r="H310" s="29" t="str" cm="1">
        <f t="array" ref="H310">_xlfn.IFS(
  AND(G310&gt;=21, G310&lt;=30), "Young Adult",
  AND(G310&gt;=31, G310&lt;=45), "Adult",
  AND(G310&gt;=46, G310&lt;=60), "Middle-aged",
  AND(G310&gt;=61, G310&lt;=75), "Senior",
  AND(G310&gt;=76, G310&lt;=87), "Elderly",
  TRUE, "Out of Range"
)</f>
        <v>Middle-aged</v>
      </c>
      <c r="I310" s="3">
        <v>12</v>
      </c>
      <c r="J310" s="2" t="s">
        <v>43</v>
      </c>
      <c r="K310" s="2" t="s">
        <v>28</v>
      </c>
      <c r="L310" s="2" t="str">
        <f>VLOOKUP(J310,Facts!$A$2:$B$10,2,FALSE)</f>
        <v>South</v>
      </c>
      <c r="M310" s="2" t="str">
        <f>HLOOKUP(J310,Facts!$D$13:$L$14,2,FALSE)</f>
        <v>South</v>
      </c>
      <c r="N310" s="2" t="str">
        <f>_xlfn.XLOOKUP(L310,Facts!$B$2:$B$10,Facts!$A$2:$A$10,FALSE)</f>
        <v>Tamil Nadu</v>
      </c>
      <c r="O310" s="100" t="str">
        <f t="shared" si="15"/>
        <v>Riya Priya Gupta</v>
      </c>
      <c r="P310" s="100" t="str" cm="1">
        <f t="array" ref="P310:R310">_xlfn.TEXTSPLIT(O310," ")</f>
        <v>Riya</v>
      </c>
      <c r="Q310" s="100" t="str">
        <v>Priya</v>
      </c>
      <c r="R310" s="100" t="str">
        <v>Gupta</v>
      </c>
      <c r="S310" s="100" t="str">
        <f>CONCATENATE(A310,"_",P310,".pdf")</f>
        <v>PID0309_Riya.pdf</v>
      </c>
      <c r="T310" s="17" t="str">
        <f>IF(AND(I310&lt;5,'Billing Details'!F310&gt;10000),"High Priority","Regular Followup")</f>
        <v>Regular Followup</v>
      </c>
      <c r="U310" s="17" t="str">
        <f>IF(AND(T310="High Priority",'Patient Health Records'!W310="Yes",'Patient Health Records'!X310 = "Critical"),"Needs Attention",IF(AND('Patient Health Records'!X310 &lt;&gt; "Critical", 'Patient Health Records'!W310 = "Yes"),"Monitor Later",IF(AND('Patient Health Records'!X310 ="Critical", 'Patient Health Records'!W310 = "No"), "Ask for Readmission","No Action")))</f>
        <v>Monitor Later</v>
      </c>
      <c r="V310" s="17" t="str" cm="1">
        <f t="array" ref="V310">_xlfn.IFS(AND(T310="High Priority",'Patient Health Records'!W310="Yes",'Patient Health Records'!X310 = "Critical"),"Needs Attention", AND('Patient Health Records'!X310 &lt;&gt; "Critical", 'Patient Health Records'!W310 = "Yes"),"Monitor Later", AND('Patient Health Records'!X310 ="Critical", 'Patient Health Records'!W310 = "No"), "Ask for Readmission", TRUE, "No Action")</f>
        <v>Monitor Later</v>
      </c>
      <c r="W310" s="17"/>
      <c r="X310" s="100"/>
      <c r="Y310" s="100"/>
      <c r="Z310" s="100"/>
      <c r="AA310" s="100"/>
      <c r="AB310" s="100"/>
    </row>
    <row r="311" spans="1:28" ht="15.75" customHeight="1">
      <c r="A311" s="2" t="s">
        <v>568</v>
      </c>
      <c r="B311" s="2" t="s">
        <v>410</v>
      </c>
      <c r="C311" s="2" t="s">
        <v>42</v>
      </c>
      <c r="D311" s="26" t="s">
        <v>75</v>
      </c>
      <c r="E311" s="28">
        <f>DATEVALUE(D311)</f>
        <v>29951</v>
      </c>
      <c r="F311" s="29">
        <f t="shared" si="13"/>
        <v>1981</v>
      </c>
      <c r="G311" s="29">
        <f t="shared" si="14"/>
        <v>44</v>
      </c>
      <c r="H311" s="29" t="str" cm="1">
        <f t="array" ref="H311">_xlfn.IFS(
  AND(G311&gt;=21, G311&lt;=30), "Young Adult",
  AND(G311&gt;=31, G311&lt;=45), "Adult",
  AND(G311&gt;=46, G311&lt;=60), "Middle-aged",
  AND(G311&gt;=61, G311&lt;=75), "Senior",
  AND(G311&gt;=76, G311&lt;=87), "Elderly",
  TRUE, "Out of Range"
)</f>
        <v>Adult</v>
      </c>
      <c r="I311" s="3">
        <v>12</v>
      </c>
      <c r="J311" s="2" t="s">
        <v>80</v>
      </c>
      <c r="K311" s="2" t="s">
        <v>34</v>
      </c>
      <c r="L311" s="2" t="str">
        <f>VLOOKUP(J311,Facts!$A$2:$B$10,2,FALSE)</f>
        <v>West</v>
      </c>
      <c r="M311" s="2" t="str">
        <f>HLOOKUP(J311,Facts!$D$13:$L$14,2,FALSE)</f>
        <v>West</v>
      </c>
      <c r="N311" s="2" t="str">
        <f>_xlfn.XLOOKUP(L311,Facts!$B$2:$B$10,Facts!$A$2:$A$10,FALSE)</f>
        <v>Maharashtra</v>
      </c>
      <c r="O311" s="100" t="str">
        <f t="shared" si="15"/>
        <v>Sai Gupta</v>
      </c>
      <c r="P311" s="100" t="str" cm="1">
        <f t="array" ref="P311:Q311">_xlfn.TEXTSPLIT(O311," ")</f>
        <v>Sai</v>
      </c>
      <c r="Q311" s="100" t="str">
        <v>Gupta</v>
      </c>
      <c r="R311" s="100"/>
      <c r="S311" s="100" t="str">
        <f>CONCATENATE(A311,"_",P311,".pdf")</f>
        <v>PID0310_Sai.pdf</v>
      </c>
      <c r="T311" s="17" t="str">
        <f>IF(AND(I311&lt;5,'Billing Details'!F311&gt;10000),"High Priority","Regular Followup")</f>
        <v>Regular Followup</v>
      </c>
      <c r="U311" s="17" t="str">
        <f>IF(AND(T311="High Priority",'Patient Health Records'!W311="Yes",'Patient Health Records'!X311 = "Critical"),"Needs Attention",IF(AND('Patient Health Records'!X311 &lt;&gt; "Critical", 'Patient Health Records'!W311 = "Yes"),"Monitor Later",IF(AND('Patient Health Records'!X311 ="Critical", 'Patient Health Records'!W311 = "No"), "Ask for Readmission","No Action")))</f>
        <v>No Action</v>
      </c>
      <c r="V311" s="17" t="str" cm="1">
        <f t="array" ref="V311">_xlfn.IFS(AND(T311="High Priority",'Patient Health Records'!W311="Yes",'Patient Health Records'!X311 = "Critical"),"Needs Attention", AND('Patient Health Records'!X311 &lt;&gt; "Critical", 'Patient Health Records'!W311 = "Yes"),"Monitor Later", AND('Patient Health Records'!X311 ="Critical", 'Patient Health Records'!W311 = "No"), "Ask for Readmission", TRUE, "No Action")</f>
        <v>No Action</v>
      </c>
      <c r="W311" s="17"/>
      <c r="X311" s="100"/>
      <c r="Y311" s="100"/>
      <c r="Z311" s="100"/>
      <c r="AA311" s="100"/>
      <c r="AB311" s="100"/>
    </row>
    <row r="312" spans="1:28" ht="15.75" customHeight="1">
      <c r="A312" s="2" t="s">
        <v>569</v>
      </c>
      <c r="B312" s="2" t="s">
        <v>570</v>
      </c>
      <c r="C312" s="2" t="s">
        <v>25</v>
      </c>
      <c r="D312" s="26" t="s">
        <v>107</v>
      </c>
      <c r="E312" s="28">
        <f>DATEVALUE(D312)</f>
        <v>28855</v>
      </c>
      <c r="F312" s="29">
        <f t="shared" si="13"/>
        <v>1978</v>
      </c>
      <c r="G312" s="29">
        <f t="shared" si="14"/>
        <v>47</v>
      </c>
      <c r="H312" s="29" t="str" cm="1">
        <f t="array" ref="H312">_xlfn.IFS(
  AND(G312&gt;=21, G312&lt;=30), "Young Adult",
  AND(G312&gt;=31, G312&lt;=45), "Adult",
  AND(G312&gt;=46, G312&lt;=60), "Middle-aged",
  AND(G312&gt;=61, G312&lt;=75), "Senior",
  AND(G312&gt;=76, G312&lt;=87), "Elderly",
  TRUE, "Out of Range"
)</f>
        <v>Middle-aged</v>
      </c>
      <c r="I312" s="3">
        <v>30</v>
      </c>
      <c r="J312" s="2" t="s">
        <v>27</v>
      </c>
      <c r="K312" s="2" t="s">
        <v>39</v>
      </c>
      <c r="L312" s="2" t="str">
        <f>VLOOKUP(J312,Facts!$A$2:$B$10,2,FALSE)</f>
        <v>South</v>
      </c>
      <c r="M312" s="2" t="str">
        <f>HLOOKUP(J312,Facts!$D$13:$L$14,2,FALSE)</f>
        <v>South</v>
      </c>
      <c r="N312" s="2" t="str">
        <f>_xlfn.XLOOKUP(L312,Facts!$B$2:$B$10,Facts!$A$2:$A$10,FALSE)</f>
        <v>Tamil Nadu</v>
      </c>
      <c r="O312" s="100" t="str">
        <f t="shared" si="15"/>
        <v>Riya Gupta</v>
      </c>
      <c r="P312" s="100" t="str" cm="1">
        <f t="array" ref="P312:Q312">_xlfn.TEXTSPLIT(O312," ")</f>
        <v>Riya</v>
      </c>
      <c r="Q312" s="100" t="str">
        <v>Gupta</v>
      </c>
      <c r="R312" s="100"/>
      <c r="S312" s="100" t="str">
        <f>CONCATENATE(A312,"_",P312,".pdf")</f>
        <v>PID0311_Riya.pdf</v>
      </c>
      <c r="T312" s="17" t="str">
        <f>IF(AND(I312&lt;5,'Billing Details'!F312&gt;10000),"High Priority","Regular Followup")</f>
        <v>Regular Followup</v>
      </c>
      <c r="U312" s="17" t="str">
        <f>IF(AND(T312="High Priority",'Patient Health Records'!W312="Yes",'Patient Health Records'!X312 = "Critical"),"Needs Attention",IF(AND('Patient Health Records'!X312 &lt;&gt; "Critical", 'Patient Health Records'!W312 = "Yes"),"Monitor Later",IF(AND('Patient Health Records'!X312 ="Critical", 'Patient Health Records'!W312 = "No"), "Ask for Readmission","No Action")))</f>
        <v>Ask for Readmission</v>
      </c>
      <c r="V312" s="17" t="str" cm="1">
        <f t="array" ref="V312">_xlfn.IFS(AND(T312="High Priority",'Patient Health Records'!W312="Yes",'Patient Health Records'!X312 = "Critical"),"Needs Attention", AND('Patient Health Records'!X312 &lt;&gt; "Critical", 'Patient Health Records'!W312 = "Yes"),"Monitor Later", AND('Patient Health Records'!X312 ="Critical", 'Patient Health Records'!W312 = "No"), "Ask for Readmission", TRUE, "No Action")</f>
        <v>Ask for Readmission</v>
      </c>
      <c r="W312" s="17"/>
      <c r="X312" s="100"/>
      <c r="Y312" s="100"/>
      <c r="Z312" s="100"/>
      <c r="AA312" s="100"/>
      <c r="AB312" s="100"/>
    </row>
    <row r="313" spans="1:28" ht="15.75" customHeight="1">
      <c r="A313" s="2" t="s">
        <v>571</v>
      </c>
      <c r="B313" s="2" t="s">
        <v>254</v>
      </c>
      <c r="C313" s="2" t="s">
        <v>25</v>
      </c>
      <c r="D313" s="26" t="s">
        <v>113</v>
      </c>
      <c r="E313" s="28">
        <f>DATEVALUE(D313)</f>
        <v>36160</v>
      </c>
      <c r="F313" s="29">
        <f t="shared" si="13"/>
        <v>1998</v>
      </c>
      <c r="G313" s="29">
        <f t="shared" si="14"/>
        <v>27</v>
      </c>
      <c r="H313" s="29" t="str" cm="1">
        <f t="array" ref="H313">_xlfn.IFS(
  AND(G313&gt;=21, G313&lt;=30), "Young Adult",
  AND(G313&gt;=31, G313&lt;=45), "Adult",
  AND(G313&gt;=46, G313&lt;=60), "Middle-aged",
  AND(G313&gt;=61, G313&lt;=75), "Senior",
  AND(G313&gt;=76, G313&lt;=87), "Elderly",
  TRUE, "Out of Range"
)</f>
        <v>Young Adult</v>
      </c>
      <c r="I313" s="3">
        <v>5</v>
      </c>
      <c r="J313" s="2" t="s">
        <v>64</v>
      </c>
      <c r="K313" s="2" t="s">
        <v>56</v>
      </c>
      <c r="L313" s="2" t="str">
        <f>VLOOKUP(J313,Facts!$A$2:$B$10,2,FALSE)</f>
        <v>East</v>
      </c>
      <c r="M313" s="2" t="str">
        <f>HLOOKUP(J313,Facts!$D$13:$L$14,2,FALSE)</f>
        <v>East</v>
      </c>
      <c r="N313" s="2" t="str">
        <f>_xlfn.XLOOKUP(L313,Facts!$B$2:$B$10,Facts!$A$2:$A$10,FALSE)</f>
        <v>West Bengal</v>
      </c>
      <c r="O313" s="100" t="str">
        <f t="shared" si="15"/>
        <v>Diya Gupta</v>
      </c>
      <c r="P313" s="100" t="str" cm="1">
        <f t="array" ref="P313:Q313">_xlfn.TEXTSPLIT(O313," ")</f>
        <v>Diya</v>
      </c>
      <c r="Q313" s="100" t="str">
        <v>Gupta</v>
      </c>
      <c r="R313" s="100"/>
      <c r="S313" s="100" t="str">
        <f>CONCATENATE(A313,"_",P313,".pdf")</f>
        <v>PID0312_Diya.pdf</v>
      </c>
      <c r="T313" s="17" t="str">
        <f>IF(AND(I313&lt;5,'Billing Details'!F313&gt;10000),"High Priority","Regular Followup")</f>
        <v>Regular Followup</v>
      </c>
      <c r="U313" s="17" t="str">
        <f>IF(AND(T313="High Priority",'Patient Health Records'!W313="Yes",'Patient Health Records'!X313 = "Critical"),"Needs Attention",IF(AND('Patient Health Records'!X313 &lt;&gt; "Critical", 'Patient Health Records'!W313 = "Yes"),"Monitor Later",IF(AND('Patient Health Records'!X313 ="Critical", 'Patient Health Records'!W313 = "No"), "Ask for Readmission","No Action")))</f>
        <v>Monitor Later</v>
      </c>
      <c r="V313" s="17" t="str" cm="1">
        <f t="array" ref="V313">_xlfn.IFS(AND(T313="High Priority",'Patient Health Records'!W313="Yes",'Patient Health Records'!X313 = "Critical"),"Needs Attention", AND('Patient Health Records'!X313 &lt;&gt; "Critical", 'Patient Health Records'!W313 = "Yes"),"Monitor Later", AND('Patient Health Records'!X313 ="Critical", 'Patient Health Records'!W313 = "No"), "Ask for Readmission", TRUE, "No Action")</f>
        <v>Monitor Later</v>
      </c>
      <c r="W313" s="17"/>
      <c r="X313" s="100"/>
      <c r="Y313" s="100"/>
      <c r="Z313" s="100"/>
      <c r="AA313" s="100"/>
      <c r="AB313" s="100"/>
    </row>
    <row r="314" spans="1:28" ht="15.75" customHeight="1">
      <c r="A314" s="2" t="s">
        <v>572</v>
      </c>
      <c r="B314" s="2" t="s">
        <v>282</v>
      </c>
      <c r="C314" s="2" t="s">
        <v>25</v>
      </c>
      <c r="D314" s="26" t="s">
        <v>68</v>
      </c>
      <c r="E314" s="28">
        <f>DATEVALUE(D314)</f>
        <v>23377</v>
      </c>
      <c r="F314" s="29">
        <f t="shared" si="13"/>
        <v>1964</v>
      </c>
      <c r="G314" s="29">
        <f t="shared" si="14"/>
        <v>61</v>
      </c>
      <c r="H314" s="29" t="str" cm="1">
        <f t="array" ref="H314">_xlfn.IFS(
  AND(G314&gt;=21, G314&lt;=30), "Young Adult",
  AND(G314&gt;=31, G314&lt;=45), "Adult",
  AND(G314&gt;=46, G314&lt;=60), "Middle-aged",
  AND(G314&gt;=61, G314&lt;=75), "Senior",
  AND(G314&gt;=76, G314&lt;=87), "Elderly",
  TRUE, "Out of Range"
)</f>
        <v>Senior</v>
      </c>
      <c r="I314" s="3">
        <v>25</v>
      </c>
      <c r="J314" s="2" t="s">
        <v>64</v>
      </c>
      <c r="K314" s="2" t="s">
        <v>56</v>
      </c>
      <c r="L314" s="2" t="str">
        <f>VLOOKUP(J314,Facts!$A$2:$B$10,2,FALSE)</f>
        <v>East</v>
      </c>
      <c r="M314" s="2" t="str">
        <f>HLOOKUP(J314,Facts!$D$13:$L$14,2,FALSE)</f>
        <v>East</v>
      </c>
      <c r="N314" s="2" t="str">
        <f>_xlfn.XLOOKUP(L314,Facts!$B$2:$B$10,Facts!$A$2:$A$10,FALSE)</f>
        <v>West Bengal</v>
      </c>
      <c r="O314" s="100" t="str">
        <f t="shared" si="15"/>
        <v>Isha Reddy</v>
      </c>
      <c r="P314" s="100" t="str" cm="1">
        <f t="array" ref="P314:Q314">_xlfn.TEXTSPLIT(O314," ")</f>
        <v>Isha</v>
      </c>
      <c r="Q314" s="100" t="str">
        <v>Reddy</v>
      </c>
      <c r="R314" s="100"/>
      <c r="S314" s="100" t="str">
        <f>CONCATENATE(A314,"_",P314,".pdf")</f>
        <v>PID0313_Isha.pdf</v>
      </c>
      <c r="T314" s="17" t="str">
        <f>IF(AND(I314&lt;5,'Billing Details'!F314&gt;10000),"High Priority","Regular Followup")</f>
        <v>Regular Followup</v>
      </c>
      <c r="U314" s="17" t="str">
        <f>IF(AND(T314="High Priority",'Patient Health Records'!W314="Yes",'Patient Health Records'!X314 = "Critical"),"Needs Attention",IF(AND('Patient Health Records'!X314 &lt;&gt; "Critical", 'Patient Health Records'!W314 = "Yes"),"Monitor Later",IF(AND('Patient Health Records'!X314 ="Critical", 'Patient Health Records'!W314 = "No"), "Ask for Readmission","No Action")))</f>
        <v>Monitor Later</v>
      </c>
      <c r="V314" s="17" t="str" cm="1">
        <f t="array" ref="V314">_xlfn.IFS(AND(T314="High Priority",'Patient Health Records'!W314="Yes",'Patient Health Records'!X314 = "Critical"),"Needs Attention", AND('Patient Health Records'!X314 &lt;&gt; "Critical", 'Patient Health Records'!W314 = "Yes"),"Monitor Later", AND('Patient Health Records'!X314 ="Critical", 'Patient Health Records'!W314 = "No"), "Ask for Readmission", TRUE, "No Action")</f>
        <v>Monitor Later</v>
      </c>
      <c r="W314" s="17"/>
      <c r="X314" s="100"/>
      <c r="Y314" s="100"/>
      <c r="Z314" s="100"/>
      <c r="AA314" s="100"/>
      <c r="AB314" s="100"/>
    </row>
    <row r="315" spans="1:28" ht="15.75" customHeight="1">
      <c r="A315" s="2" t="s">
        <v>573</v>
      </c>
      <c r="B315" s="2" t="s">
        <v>360</v>
      </c>
      <c r="C315" s="2" t="s">
        <v>25</v>
      </c>
      <c r="D315" s="26" t="s">
        <v>129</v>
      </c>
      <c r="E315" s="28">
        <f>DATEVALUE(D315)</f>
        <v>32508</v>
      </c>
      <c r="F315" s="29">
        <f t="shared" si="13"/>
        <v>1988</v>
      </c>
      <c r="G315" s="29">
        <f t="shared" si="14"/>
        <v>37</v>
      </c>
      <c r="H315" s="29" t="str" cm="1">
        <f t="array" ref="H315">_xlfn.IFS(
  AND(G315&gt;=21, G315&lt;=30), "Young Adult",
  AND(G315&gt;=31, G315&lt;=45), "Adult",
  AND(G315&gt;=46, G315&lt;=60), "Middle-aged",
  AND(G315&gt;=61, G315&lt;=75), "Senior",
  AND(G315&gt;=76, G315&lt;=87), "Elderly",
  TRUE, "Out of Range"
)</f>
        <v>Adult</v>
      </c>
      <c r="I315" s="3">
        <v>12</v>
      </c>
      <c r="J315" s="2" t="s">
        <v>27</v>
      </c>
      <c r="K315" s="2" t="s">
        <v>28</v>
      </c>
      <c r="L315" s="2" t="str">
        <f>VLOOKUP(J315,Facts!$A$2:$B$10,2,FALSE)</f>
        <v>South</v>
      </c>
      <c r="M315" s="2" t="str">
        <f>HLOOKUP(J315,Facts!$D$13:$L$14,2,FALSE)</f>
        <v>South</v>
      </c>
      <c r="N315" s="2" t="str">
        <f>_xlfn.XLOOKUP(L315,Facts!$B$2:$B$10,Facts!$A$2:$A$10,FALSE)</f>
        <v>Tamil Nadu</v>
      </c>
      <c r="O315" s="100" t="str">
        <f t="shared" si="15"/>
        <v>Isha Reddy</v>
      </c>
      <c r="P315" s="100" t="str" cm="1">
        <f t="array" ref="P315:Q315">_xlfn.TEXTSPLIT(O315," ")</f>
        <v>Isha</v>
      </c>
      <c r="Q315" s="100" t="str">
        <v>Reddy</v>
      </c>
      <c r="R315" s="100"/>
      <c r="S315" s="100" t="str">
        <f>CONCATENATE(A315,"_",P315,".pdf")</f>
        <v>PID0314_Isha.pdf</v>
      </c>
      <c r="T315" s="17" t="str">
        <f>IF(AND(I315&lt;5,'Billing Details'!F315&gt;10000),"High Priority","Regular Followup")</f>
        <v>Regular Followup</v>
      </c>
      <c r="U315" s="17" t="str">
        <f>IF(AND(T315="High Priority",'Patient Health Records'!W315="Yes",'Patient Health Records'!X315 = "Critical"),"Needs Attention",IF(AND('Patient Health Records'!X315 &lt;&gt; "Critical", 'Patient Health Records'!W315 = "Yes"),"Monitor Later",IF(AND('Patient Health Records'!X315 ="Critical", 'Patient Health Records'!W315 = "No"), "Ask for Readmission","No Action")))</f>
        <v>No Action</v>
      </c>
      <c r="V315" s="17" t="str" cm="1">
        <f t="array" ref="V315">_xlfn.IFS(AND(T315="High Priority",'Patient Health Records'!W315="Yes",'Patient Health Records'!X315 = "Critical"),"Needs Attention", AND('Patient Health Records'!X315 &lt;&gt; "Critical", 'Patient Health Records'!W315 = "Yes"),"Monitor Later", AND('Patient Health Records'!X315 ="Critical", 'Patient Health Records'!W315 = "No"), "Ask for Readmission", TRUE, "No Action")</f>
        <v>No Action</v>
      </c>
      <c r="W315" s="17"/>
      <c r="X315" s="100"/>
      <c r="Y315" s="100"/>
      <c r="Z315" s="100"/>
      <c r="AA315" s="100"/>
      <c r="AB315" s="100"/>
    </row>
    <row r="316" spans="1:28" ht="15.75" customHeight="1">
      <c r="A316" s="2" t="s">
        <v>574</v>
      </c>
      <c r="B316" s="2" t="s">
        <v>575</v>
      </c>
      <c r="C316" s="2" t="s">
        <v>42</v>
      </c>
      <c r="D316" s="26" t="s">
        <v>46</v>
      </c>
      <c r="E316" s="28">
        <f>DATEVALUE(D316)</f>
        <v>32508</v>
      </c>
      <c r="F316" s="29">
        <f t="shared" si="13"/>
        <v>1988</v>
      </c>
      <c r="G316" s="29">
        <f t="shared" si="14"/>
        <v>37</v>
      </c>
      <c r="H316" s="29" t="str" cm="1">
        <f t="array" ref="H316">_xlfn.IFS(
  AND(G316&gt;=21, G316&lt;=30), "Young Adult",
  AND(G316&gt;=31, G316&lt;=45), "Adult",
  AND(G316&gt;=46, G316&lt;=60), "Middle-aged",
  AND(G316&gt;=61, G316&lt;=75), "Senior",
  AND(G316&gt;=76, G316&lt;=87), "Elderly",
  TRUE, "Out of Range"
)</f>
        <v>Adult</v>
      </c>
      <c r="I316" s="3">
        <v>2</v>
      </c>
      <c r="J316" s="2" t="s">
        <v>64</v>
      </c>
      <c r="K316" s="2" t="s">
        <v>56</v>
      </c>
      <c r="L316" s="2" t="str">
        <f>VLOOKUP(J316,Facts!$A$2:$B$10,2,FALSE)</f>
        <v>East</v>
      </c>
      <c r="M316" s="2" t="str">
        <f>HLOOKUP(J316,Facts!$D$13:$L$14,2,FALSE)</f>
        <v>East</v>
      </c>
      <c r="N316" s="2" t="str">
        <f>_xlfn.XLOOKUP(L316,Facts!$B$2:$B$10,Facts!$A$2:$A$10,FALSE)</f>
        <v>West Bengal</v>
      </c>
      <c r="O316" s="100" t="str">
        <f t="shared" si="15"/>
        <v>Krishna Kumar Reddy</v>
      </c>
      <c r="P316" s="100" t="str" cm="1">
        <f t="array" ref="P316:R316">_xlfn.TEXTSPLIT(O316," ")</f>
        <v>Krishna</v>
      </c>
      <c r="Q316" s="100" t="str">
        <v>Kumar</v>
      </c>
      <c r="R316" s="100" t="str">
        <v>Reddy</v>
      </c>
      <c r="S316" s="100" t="str">
        <f>CONCATENATE(A316,"_",P316,".pdf")</f>
        <v>PID0315_Krishna.pdf</v>
      </c>
      <c r="T316" s="17" t="str">
        <f>IF(AND(I316&lt;5,'Billing Details'!F316&gt;10000),"High Priority","Regular Followup")</f>
        <v>High Priority</v>
      </c>
      <c r="U316" s="17" t="str">
        <f>IF(AND(T316="High Priority",'Patient Health Records'!W316="Yes",'Patient Health Records'!X316 = "Critical"),"Needs Attention",IF(AND('Patient Health Records'!X316 &lt;&gt; "Critical", 'Patient Health Records'!W316 = "Yes"),"Monitor Later",IF(AND('Patient Health Records'!X316 ="Critical", 'Patient Health Records'!W316 = "No"), "Ask for Readmission","No Action")))</f>
        <v>No Action</v>
      </c>
      <c r="V316" s="17" t="str" cm="1">
        <f t="array" ref="V316">_xlfn.IFS(AND(T316="High Priority",'Patient Health Records'!W316="Yes",'Patient Health Records'!X316 = "Critical"),"Needs Attention", AND('Patient Health Records'!X316 &lt;&gt; "Critical", 'Patient Health Records'!W316 = "Yes"),"Monitor Later", AND('Patient Health Records'!X316 ="Critical", 'Patient Health Records'!W316 = "No"), "Ask for Readmission", TRUE, "No Action")</f>
        <v>No Action</v>
      </c>
      <c r="W316" s="17"/>
      <c r="X316" s="100"/>
      <c r="Y316" s="100"/>
      <c r="Z316" s="100"/>
      <c r="AA316" s="100"/>
      <c r="AB316" s="100"/>
    </row>
    <row r="317" spans="1:28" ht="15.75" customHeight="1">
      <c r="A317" s="2" t="s">
        <v>576</v>
      </c>
      <c r="B317" s="2" t="s">
        <v>470</v>
      </c>
      <c r="C317" s="2" t="s">
        <v>25</v>
      </c>
      <c r="D317" s="26" t="s">
        <v>184</v>
      </c>
      <c r="E317" s="28">
        <f>DATEVALUE(D317)</f>
        <v>21550</v>
      </c>
      <c r="F317" s="29">
        <f t="shared" si="13"/>
        <v>1958</v>
      </c>
      <c r="G317" s="29">
        <f t="shared" si="14"/>
        <v>67</v>
      </c>
      <c r="H317" s="29" t="str" cm="1">
        <f t="array" ref="H317">_xlfn.IFS(
  AND(G317&gt;=21, G317&lt;=30), "Young Adult",
  AND(G317&gt;=31, G317&lt;=45), "Adult",
  AND(G317&gt;=46, G317&lt;=60), "Middle-aged",
  AND(G317&gt;=61, G317&lt;=75), "Senior",
  AND(G317&gt;=76, G317&lt;=87), "Elderly",
  TRUE, "Out of Range"
)</f>
        <v>Senior</v>
      </c>
      <c r="I317" s="3">
        <v>20</v>
      </c>
      <c r="J317" s="2" t="s">
        <v>33</v>
      </c>
      <c r="K317" s="2" t="s">
        <v>34</v>
      </c>
      <c r="L317" s="2" t="str">
        <f>VLOOKUP(J317,Facts!$A$2:$B$10,2,FALSE)</f>
        <v>West</v>
      </c>
      <c r="M317" s="2" t="str">
        <f>HLOOKUP(J317,Facts!$D$13:$L$14,2,FALSE)</f>
        <v>West</v>
      </c>
      <c r="N317" s="2" t="str">
        <f>_xlfn.XLOOKUP(L317,Facts!$B$2:$B$10,Facts!$A$2:$A$10,FALSE)</f>
        <v>Maharashtra</v>
      </c>
      <c r="O317" s="100" t="str">
        <f t="shared" si="15"/>
        <v>Aanya Mehta</v>
      </c>
      <c r="P317" s="100" t="str" cm="1">
        <f t="array" ref="P317:Q317">_xlfn.TEXTSPLIT(O317," ")</f>
        <v>Aanya</v>
      </c>
      <c r="Q317" s="100" t="str">
        <v>Mehta</v>
      </c>
      <c r="R317" s="100"/>
      <c r="S317" s="100" t="str">
        <f>CONCATENATE(A317,"_",P317,".pdf")</f>
        <v>PID0316_Aanya.pdf</v>
      </c>
      <c r="T317" s="17" t="str">
        <f>IF(AND(I317&lt;5,'Billing Details'!F317&gt;10000),"High Priority","Regular Followup")</f>
        <v>Regular Followup</v>
      </c>
      <c r="U317" s="17" t="str">
        <f>IF(AND(T317="High Priority",'Patient Health Records'!W317="Yes",'Patient Health Records'!X317 = "Critical"),"Needs Attention",IF(AND('Patient Health Records'!X317 &lt;&gt; "Critical", 'Patient Health Records'!W317 = "Yes"),"Monitor Later",IF(AND('Patient Health Records'!X317 ="Critical", 'Patient Health Records'!W317 = "No"), "Ask for Readmission","No Action")))</f>
        <v>No Action</v>
      </c>
      <c r="V317" s="17" t="str" cm="1">
        <f t="array" ref="V317">_xlfn.IFS(AND(T317="High Priority",'Patient Health Records'!W317="Yes",'Patient Health Records'!X317 = "Critical"),"Needs Attention", AND('Patient Health Records'!X317 &lt;&gt; "Critical", 'Patient Health Records'!W317 = "Yes"),"Monitor Later", AND('Patient Health Records'!X317 ="Critical", 'Patient Health Records'!W317 = "No"), "Ask for Readmission", TRUE, "No Action")</f>
        <v>No Action</v>
      </c>
      <c r="W317" s="17"/>
      <c r="X317" s="100"/>
      <c r="Y317" s="100"/>
      <c r="Z317" s="100"/>
      <c r="AA317" s="100"/>
      <c r="AB317" s="100"/>
    </row>
    <row r="318" spans="1:28" ht="15.75" customHeight="1">
      <c r="A318" s="2" t="s">
        <v>577</v>
      </c>
      <c r="B318" s="2" t="s">
        <v>338</v>
      </c>
      <c r="C318" s="2" t="s">
        <v>25</v>
      </c>
      <c r="D318" s="26" t="s">
        <v>60</v>
      </c>
      <c r="E318" s="28">
        <f>DATEVALUE(D318)</f>
        <v>28855</v>
      </c>
      <c r="F318" s="29">
        <f t="shared" si="13"/>
        <v>1978</v>
      </c>
      <c r="G318" s="29">
        <f t="shared" si="14"/>
        <v>47</v>
      </c>
      <c r="H318" s="29" t="str" cm="1">
        <f t="array" ref="H318">_xlfn.IFS(
  AND(G318&gt;=21, G318&lt;=30), "Young Adult",
  AND(G318&gt;=31, G318&lt;=45), "Adult",
  AND(G318&gt;=46, G318&lt;=60), "Middle-aged",
  AND(G318&gt;=61, G318&lt;=75), "Senior",
  AND(G318&gt;=76, G318&lt;=87), "Elderly",
  TRUE, "Out of Range"
)</f>
        <v>Middle-aged</v>
      </c>
      <c r="I318" s="3">
        <v>70</v>
      </c>
      <c r="J318" s="2" t="s">
        <v>38</v>
      </c>
      <c r="K318" s="2" t="s">
        <v>39</v>
      </c>
      <c r="L318" s="2" t="str">
        <f>VLOOKUP(J318,Facts!$A$2:$B$10,2,FALSE)</f>
        <v>North</v>
      </c>
      <c r="M318" s="2" t="str">
        <f>HLOOKUP(J318,Facts!$D$13:$L$14,2,FALSE)</f>
        <v>North</v>
      </c>
      <c r="N318" s="2" t="str">
        <f>_xlfn.XLOOKUP(L318,Facts!$B$2:$B$10,Facts!$A$2:$A$10,FALSE)</f>
        <v>Punjab</v>
      </c>
      <c r="O318" s="100" t="str">
        <f t="shared" si="15"/>
        <v>Aanya Raj Patel</v>
      </c>
      <c r="P318" s="100" t="str" cm="1">
        <f t="array" ref="P318:R318">_xlfn.TEXTSPLIT(O318," ")</f>
        <v>Aanya</v>
      </c>
      <c r="Q318" s="100" t="str">
        <v>Raj</v>
      </c>
      <c r="R318" s="100" t="str">
        <v>Patel</v>
      </c>
      <c r="S318" s="100" t="str">
        <f>CONCATENATE(A318,"_",P318,".pdf")</f>
        <v>PID0317_Aanya.pdf</v>
      </c>
      <c r="T318" s="17" t="str">
        <f>IF(AND(I318&lt;5,'Billing Details'!F318&gt;10000),"High Priority","Regular Followup")</f>
        <v>Regular Followup</v>
      </c>
      <c r="U318" s="17" t="str">
        <f>IF(AND(T318="High Priority",'Patient Health Records'!W318="Yes",'Patient Health Records'!X318 = "Critical"),"Needs Attention",IF(AND('Patient Health Records'!X318 &lt;&gt; "Critical", 'Patient Health Records'!W318 = "Yes"),"Monitor Later",IF(AND('Patient Health Records'!X318 ="Critical", 'Patient Health Records'!W318 = "No"), "Ask for Readmission","No Action")))</f>
        <v>Monitor Later</v>
      </c>
      <c r="V318" s="17" t="str" cm="1">
        <f t="array" ref="V318">_xlfn.IFS(AND(T318="High Priority",'Patient Health Records'!W318="Yes",'Patient Health Records'!X318 = "Critical"),"Needs Attention", AND('Patient Health Records'!X318 &lt;&gt; "Critical", 'Patient Health Records'!W318 = "Yes"),"Monitor Later", AND('Patient Health Records'!X318 ="Critical", 'Patient Health Records'!W318 = "No"), "Ask for Readmission", TRUE, "No Action")</f>
        <v>Monitor Later</v>
      </c>
      <c r="W318" s="17"/>
      <c r="X318" s="100"/>
      <c r="Y318" s="100"/>
      <c r="Z318" s="100"/>
      <c r="AA318" s="100"/>
      <c r="AB318" s="100"/>
    </row>
    <row r="319" spans="1:28" ht="15.75" customHeight="1">
      <c r="A319" s="2" t="s">
        <v>578</v>
      </c>
      <c r="B319" s="2" t="s">
        <v>369</v>
      </c>
      <c r="C319" s="2" t="s">
        <v>25</v>
      </c>
      <c r="D319" s="26" t="s">
        <v>82</v>
      </c>
      <c r="E319" s="28">
        <f>DATEVALUE(D319)</f>
        <v>30682</v>
      </c>
      <c r="F319" s="29">
        <f t="shared" si="13"/>
        <v>1984</v>
      </c>
      <c r="G319" s="29">
        <f t="shared" si="14"/>
        <v>41</v>
      </c>
      <c r="H319" s="29" t="str" cm="1">
        <f t="array" ref="H319">_xlfn.IFS(
  AND(G319&gt;=21, G319&lt;=30), "Young Adult",
  AND(G319&gt;=31, G319&lt;=45), "Adult",
  AND(G319&gt;=46, G319&lt;=60), "Middle-aged",
  AND(G319&gt;=61, G319&lt;=75), "Senior",
  AND(G319&gt;=76, G319&lt;=87), "Elderly",
  TRUE, "Out of Range"
)</f>
        <v>Adult</v>
      </c>
      <c r="I319" s="3">
        <v>2</v>
      </c>
      <c r="J319" s="2" t="s">
        <v>47</v>
      </c>
      <c r="K319" s="2" t="s">
        <v>28</v>
      </c>
      <c r="L319" s="2" t="str">
        <f>VLOOKUP(J319,Facts!$A$2:$B$10,2,FALSE)</f>
        <v>North</v>
      </c>
      <c r="M319" s="2" t="str">
        <f>HLOOKUP(J319,Facts!$D$13:$L$14,2,FALSE)</f>
        <v>North</v>
      </c>
      <c r="N319" s="2" t="str">
        <f>_xlfn.XLOOKUP(L319,Facts!$B$2:$B$10,Facts!$A$2:$A$10,FALSE)</f>
        <v>Punjab</v>
      </c>
      <c r="O319" s="100" t="str">
        <f t="shared" si="15"/>
        <v>Isha Priya Sharma</v>
      </c>
      <c r="P319" s="100" t="str" cm="1">
        <f t="array" ref="P319:R319">_xlfn.TEXTSPLIT(O319," ")</f>
        <v>Isha</v>
      </c>
      <c r="Q319" s="100" t="str">
        <v>Priya</v>
      </c>
      <c r="R319" s="100" t="str">
        <v>Sharma</v>
      </c>
      <c r="S319" s="100" t="str">
        <f>CONCATENATE(A319,"_",P319,".pdf")</f>
        <v>PID0318_Isha.pdf</v>
      </c>
      <c r="T319" s="17" t="str">
        <f>IF(AND(I319&lt;5,'Billing Details'!F319&gt;10000),"High Priority","Regular Followup")</f>
        <v>High Priority</v>
      </c>
      <c r="U319" s="17" t="str">
        <f>IF(AND(T319="High Priority",'Patient Health Records'!W319="Yes",'Patient Health Records'!X319 = "Critical"),"Needs Attention",IF(AND('Patient Health Records'!X319 &lt;&gt; "Critical", 'Patient Health Records'!W319 = "Yes"),"Monitor Later",IF(AND('Patient Health Records'!X319 ="Critical", 'Patient Health Records'!W319 = "No"), "Ask for Readmission","No Action")))</f>
        <v>No Action</v>
      </c>
      <c r="V319" s="17" t="str" cm="1">
        <f t="array" ref="V319">_xlfn.IFS(AND(T319="High Priority",'Patient Health Records'!W319="Yes",'Patient Health Records'!X319 = "Critical"),"Needs Attention", AND('Patient Health Records'!X319 &lt;&gt; "Critical", 'Patient Health Records'!W319 = "Yes"),"Monitor Later", AND('Patient Health Records'!X319 ="Critical", 'Patient Health Records'!W319 = "No"), "Ask for Readmission", TRUE, "No Action")</f>
        <v>No Action</v>
      </c>
      <c r="W319" s="17"/>
      <c r="X319" s="100"/>
      <c r="Y319" s="100"/>
      <c r="Z319" s="100"/>
      <c r="AA319" s="100"/>
      <c r="AB319" s="100"/>
    </row>
    <row r="320" spans="1:28" ht="15.75" customHeight="1">
      <c r="A320" s="2" t="s">
        <v>579</v>
      </c>
      <c r="B320" s="2" t="s">
        <v>580</v>
      </c>
      <c r="C320" s="2" t="s">
        <v>25</v>
      </c>
      <c r="D320" s="26" t="s">
        <v>68</v>
      </c>
      <c r="E320" s="28">
        <f>DATEVALUE(D320)</f>
        <v>23377</v>
      </c>
      <c r="F320" s="29">
        <f t="shared" si="13"/>
        <v>1964</v>
      </c>
      <c r="G320" s="29">
        <f t="shared" si="14"/>
        <v>61</v>
      </c>
      <c r="H320" s="29" t="str" cm="1">
        <f t="array" ref="H320">_xlfn.IFS(
  AND(G320&gt;=21, G320&lt;=30), "Young Adult",
  AND(G320&gt;=31, G320&lt;=45), "Adult",
  AND(G320&gt;=46, G320&lt;=60), "Middle-aged",
  AND(G320&gt;=61, G320&lt;=75), "Senior",
  AND(G320&gt;=76, G320&lt;=87), "Elderly",
  TRUE, "Out of Range"
)</f>
        <v>Senior</v>
      </c>
      <c r="I320" s="3">
        <v>90</v>
      </c>
      <c r="J320" s="2" t="s">
        <v>80</v>
      </c>
      <c r="K320" s="2" t="s">
        <v>34</v>
      </c>
      <c r="L320" s="2" t="str">
        <f>VLOOKUP(J320,Facts!$A$2:$B$10,2,FALSE)</f>
        <v>West</v>
      </c>
      <c r="M320" s="2" t="str">
        <f>HLOOKUP(J320,Facts!$D$13:$L$14,2,FALSE)</f>
        <v>West</v>
      </c>
      <c r="N320" s="2" t="str">
        <f>_xlfn.XLOOKUP(L320,Facts!$B$2:$B$10,Facts!$A$2:$A$10,FALSE)</f>
        <v>Maharashtra</v>
      </c>
      <c r="O320" s="100" t="str">
        <f t="shared" si="15"/>
        <v>Riya Kumar Mehta</v>
      </c>
      <c r="P320" s="100" t="str" cm="1">
        <f t="array" ref="P320:R320">_xlfn.TEXTSPLIT(O320," ")</f>
        <v>Riya</v>
      </c>
      <c r="Q320" s="100" t="str">
        <v>Kumar</v>
      </c>
      <c r="R320" s="100" t="str">
        <v>Mehta</v>
      </c>
      <c r="S320" s="100" t="str">
        <f>CONCATENATE(A320,"_",P320,".pdf")</f>
        <v>PID0319_Riya.pdf</v>
      </c>
      <c r="T320" s="17" t="str">
        <f>IF(AND(I320&lt;5,'Billing Details'!F320&gt;10000),"High Priority","Regular Followup")</f>
        <v>Regular Followup</v>
      </c>
      <c r="U320" s="17" t="str">
        <f>IF(AND(T320="High Priority",'Patient Health Records'!W320="Yes",'Patient Health Records'!X320 = "Critical"),"Needs Attention",IF(AND('Patient Health Records'!X320 &lt;&gt; "Critical", 'Patient Health Records'!W320 = "Yes"),"Monitor Later",IF(AND('Patient Health Records'!X320 ="Critical", 'Patient Health Records'!W320 = "No"), "Ask for Readmission","No Action")))</f>
        <v>Monitor Later</v>
      </c>
      <c r="V320" s="17" t="str" cm="1">
        <f t="array" ref="V320">_xlfn.IFS(AND(T320="High Priority",'Patient Health Records'!W320="Yes",'Patient Health Records'!X320 = "Critical"),"Needs Attention", AND('Patient Health Records'!X320 &lt;&gt; "Critical", 'Patient Health Records'!W320 = "Yes"),"Monitor Later", AND('Patient Health Records'!X320 ="Critical", 'Patient Health Records'!W320 = "No"), "Ask for Readmission", TRUE, "No Action")</f>
        <v>Monitor Later</v>
      </c>
      <c r="W320" s="17"/>
      <c r="X320" s="100"/>
      <c r="Y320" s="100"/>
      <c r="Z320" s="100"/>
      <c r="AA320" s="100"/>
      <c r="AB320" s="100"/>
    </row>
    <row r="321" spans="1:28" ht="15.75" customHeight="1">
      <c r="A321" s="2" t="s">
        <v>581</v>
      </c>
      <c r="B321" s="2" t="s">
        <v>582</v>
      </c>
      <c r="C321" s="2" t="s">
        <v>42</v>
      </c>
      <c r="D321" s="26" t="s">
        <v>583</v>
      </c>
      <c r="E321" s="28">
        <f>DATEVALUE(D321)</f>
        <v>24838</v>
      </c>
      <c r="F321" s="29">
        <f t="shared" si="13"/>
        <v>1968</v>
      </c>
      <c r="G321" s="29">
        <f t="shared" si="14"/>
        <v>57</v>
      </c>
      <c r="H321" s="29" t="str" cm="1">
        <f t="array" ref="H321">_xlfn.IFS(
  AND(G321&gt;=21, G321&lt;=30), "Young Adult",
  AND(G321&gt;=31, G321&lt;=45), "Adult",
  AND(G321&gt;=46, G321&lt;=60), "Middle-aged",
  AND(G321&gt;=61, G321&lt;=75), "Senior",
  AND(G321&gt;=76, G321&lt;=87), "Elderly",
  TRUE, "Out of Range"
)</f>
        <v>Middle-aged</v>
      </c>
      <c r="I321" s="3">
        <v>25</v>
      </c>
      <c r="J321" s="2" t="s">
        <v>33</v>
      </c>
      <c r="K321" s="2" t="s">
        <v>28</v>
      </c>
      <c r="L321" s="2" t="str">
        <f>VLOOKUP(J321,Facts!$A$2:$B$10,2,FALSE)</f>
        <v>West</v>
      </c>
      <c r="M321" s="2" t="str">
        <f>HLOOKUP(J321,Facts!$D$13:$L$14,2,FALSE)</f>
        <v>West</v>
      </c>
      <c r="N321" s="2" t="str">
        <f>_xlfn.XLOOKUP(L321,Facts!$B$2:$B$10,Facts!$A$2:$A$10,FALSE)</f>
        <v>Maharashtra</v>
      </c>
      <c r="O321" s="100" t="str">
        <f t="shared" si="15"/>
        <v>Aditya Raj Sharma</v>
      </c>
      <c r="P321" s="100" t="str" cm="1">
        <f t="array" ref="P321:R321">_xlfn.TEXTSPLIT(O321," ")</f>
        <v>Aditya</v>
      </c>
      <c r="Q321" s="100" t="str">
        <v>Raj</v>
      </c>
      <c r="R321" s="100" t="str">
        <v>Sharma</v>
      </c>
      <c r="S321" s="100" t="str">
        <f>CONCATENATE(A321,"_",P321,".pdf")</f>
        <v>PID0320_Aditya.pdf</v>
      </c>
      <c r="T321" s="17" t="str">
        <f>IF(AND(I321&lt;5,'Billing Details'!F321&gt;10000),"High Priority","Regular Followup")</f>
        <v>Regular Followup</v>
      </c>
      <c r="U321" s="17" t="str">
        <f>IF(AND(T321="High Priority",'Patient Health Records'!W321="Yes",'Patient Health Records'!X321 = "Critical"),"Needs Attention",IF(AND('Patient Health Records'!X321 &lt;&gt; "Critical", 'Patient Health Records'!W321 = "Yes"),"Monitor Later",IF(AND('Patient Health Records'!X321 ="Critical", 'Patient Health Records'!W321 = "No"), "Ask for Readmission","No Action")))</f>
        <v>No Action</v>
      </c>
      <c r="V321" s="17" t="str" cm="1">
        <f t="array" ref="V321">_xlfn.IFS(AND(T321="High Priority",'Patient Health Records'!W321="Yes",'Patient Health Records'!X321 = "Critical"),"Needs Attention", AND('Patient Health Records'!X321 &lt;&gt; "Critical", 'Patient Health Records'!W321 = "Yes"),"Monitor Later", AND('Patient Health Records'!X321 ="Critical", 'Patient Health Records'!W321 = "No"), "Ask for Readmission", TRUE, "No Action")</f>
        <v>No Action</v>
      </c>
      <c r="W321" s="17"/>
      <c r="X321" s="100"/>
      <c r="Y321" s="100"/>
      <c r="Z321" s="100"/>
      <c r="AA321" s="100"/>
      <c r="AB321" s="100"/>
    </row>
    <row r="322" spans="1:28" ht="15.75" customHeight="1">
      <c r="A322" s="2" t="s">
        <v>584</v>
      </c>
      <c r="B322" s="2" t="s">
        <v>585</v>
      </c>
      <c r="C322" s="2" t="s">
        <v>25</v>
      </c>
      <c r="D322" s="26" t="s">
        <v>175</v>
      </c>
      <c r="E322" s="28">
        <f>DATEVALUE(D322)</f>
        <v>30682</v>
      </c>
      <c r="F322" s="29">
        <f t="shared" si="13"/>
        <v>1984</v>
      </c>
      <c r="G322" s="29">
        <f t="shared" si="14"/>
        <v>41</v>
      </c>
      <c r="H322" s="29" t="str" cm="1">
        <f t="array" ref="H322">_xlfn.IFS(
  AND(G322&gt;=21, G322&lt;=30), "Young Adult",
  AND(G322&gt;=31, G322&lt;=45), "Adult",
  AND(G322&gt;=46, G322&lt;=60), "Middle-aged",
  AND(G322&gt;=61, G322&lt;=75), "Senior",
  AND(G322&gt;=76, G322&lt;=87), "Elderly",
  TRUE, "Out of Range"
)</f>
        <v>Adult</v>
      </c>
      <c r="I322" s="3">
        <v>5</v>
      </c>
      <c r="J322" s="2" t="s">
        <v>64</v>
      </c>
      <c r="K322" s="2" t="s">
        <v>56</v>
      </c>
      <c r="L322" s="2" t="str">
        <f>VLOOKUP(J322,Facts!$A$2:$B$10,2,FALSE)</f>
        <v>East</v>
      </c>
      <c r="M322" s="2" t="str">
        <f>HLOOKUP(J322,Facts!$D$13:$L$14,2,FALSE)</f>
        <v>East</v>
      </c>
      <c r="N322" s="2" t="str">
        <f>_xlfn.XLOOKUP(L322,Facts!$B$2:$B$10,Facts!$A$2:$A$10,FALSE)</f>
        <v>West Bengal</v>
      </c>
      <c r="O322" s="100" t="str">
        <f t="shared" si="15"/>
        <v>Diya Dev Sharma</v>
      </c>
      <c r="P322" s="100" t="str" cm="1">
        <f t="array" ref="P322:R322">_xlfn.TEXTSPLIT(O322," ")</f>
        <v>Diya</v>
      </c>
      <c r="Q322" s="100" t="str">
        <v>Dev</v>
      </c>
      <c r="R322" s="100" t="str">
        <v>Sharma</v>
      </c>
      <c r="S322" s="100" t="str">
        <f>CONCATENATE(A322,"_",P322,".pdf")</f>
        <v>PID0321_Diya.pdf</v>
      </c>
      <c r="T322" s="17" t="str">
        <f>IF(AND(I322&lt;5,'Billing Details'!F322&gt;10000),"High Priority","Regular Followup")</f>
        <v>Regular Followup</v>
      </c>
      <c r="U322" s="17" t="str">
        <f>IF(AND(T322="High Priority",'Patient Health Records'!W322="Yes",'Patient Health Records'!X322 = "Critical"),"Needs Attention",IF(AND('Patient Health Records'!X322 &lt;&gt; "Critical", 'Patient Health Records'!W322 = "Yes"),"Monitor Later",IF(AND('Patient Health Records'!X322 ="Critical", 'Patient Health Records'!W322 = "No"), "Ask for Readmission","No Action")))</f>
        <v>No Action</v>
      </c>
      <c r="V322" s="17" t="str" cm="1">
        <f t="array" ref="V322">_xlfn.IFS(AND(T322="High Priority",'Patient Health Records'!W322="Yes",'Patient Health Records'!X322 = "Critical"),"Needs Attention", AND('Patient Health Records'!X322 &lt;&gt; "Critical", 'Patient Health Records'!W322 = "Yes"),"Monitor Later", AND('Patient Health Records'!X322 ="Critical", 'Patient Health Records'!W322 = "No"), "Ask for Readmission", TRUE, "No Action")</f>
        <v>No Action</v>
      </c>
      <c r="W322" s="17"/>
      <c r="X322" s="100"/>
      <c r="Y322" s="100"/>
      <c r="Z322" s="100"/>
      <c r="AA322" s="100"/>
      <c r="AB322" s="100"/>
    </row>
    <row r="323" spans="1:28" ht="15.75" customHeight="1">
      <c r="A323" s="2" t="s">
        <v>586</v>
      </c>
      <c r="B323" s="2" t="s">
        <v>303</v>
      </c>
      <c r="C323" s="2" t="s">
        <v>25</v>
      </c>
      <c r="D323" s="26" t="s">
        <v>147</v>
      </c>
      <c r="E323" s="28">
        <f>DATEVALUE(D323)</f>
        <v>31412</v>
      </c>
      <c r="F323" s="29">
        <f t="shared" ref="F323:F386" si="16">YEAR(E323)</f>
        <v>1985</v>
      </c>
      <c r="G323" s="29">
        <f t="shared" ref="G323:G386" si="17">$X$9-F323</f>
        <v>40</v>
      </c>
      <c r="H323" s="29" t="str" cm="1">
        <f t="array" ref="H323">_xlfn.IFS(
  AND(G323&gt;=21, G323&lt;=30), "Young Adult",
  AND(G323&gt;=31, G323&lt;=45), "Adult",
  AND(G323&gt;=46, G323&lt;=60), "Middle-aged",
  AND(G323&gt;=61, G323&lt;=75), "Senior",
  AND(G323&gt;=76, G323&lt;=87), "Elderly",
  TRUE, "Out of Range"
)</f>
        <v>Adult</v>
      </c>
      <c r="I323" s="3">
        <v>20</v>
      </c>
      <c r="J323" s="2" t="s">
        <v>80</v>
      </c>
      <c r="K323" s="2" t="s">
        <v>39</v>
      </c>
      <c r="L323" s="2" t="str">
        <f>VLOOKUP(J323,Facts!$A$2:$B$10,2,FALSE)</f>
        <v>West</v>
      </c>
      <c r="M323" s="2" t="str">
        <f>HLOOKUP(J323,Facts!$D$13:$L$14,2,FALSE)</f>
        <v>West</v>
      </c>
      <c r="N323" s="2" t="str">
        <f>_xlfn.XLOOKUP(L323,Facts!$B$2:$B$10,Facts!$A$2:$A$10,FALSE)</f>
        <v>Maharashtra</v>
      </c>
      <c r="O323" s="100" t="str">
        <f t="shared" ref="O323:O386" si="18">TRIM(B323)</f>
        <v>Shreya Raj Patel</v>
      </c>
      <c r="P323" s="100" t="str" cm="1">
        <f t="array" ref="P323:R323">_xlfn.TEXTSPLIT(O323," ")</f>
        <v>Shreya</v>
      </c>
      <c r="Q323" s="100" t="str">
        <v>Raj</v>
      </c>
      <c r="R323" s="100" t="str">
        <v>Patel</v>
      </c>
      <c r="S323" s="100" t="str">
        <f>CONCATENATE(A323,"_",P323,".pdf")</f>
        <v>PID0322_Shreya.pdf</v>
      </c>
      <c r="T323" s="17" t="str">
        <f>IF(AND(I323&lt;5,'Billing Details'!F323&gt;10000),"High Priority","Regular Followup")</f>
        <v>Regular Followup</v>
      </c>
      <c r="U323" s="17" t="str">
        <f>IF(AND(T323="High Priority",'Patient Health Records'!W323="Yes",'Patient Health Records'!X323 = "Critical"),"Needs Attention",IF(AND('Patient Health Records'!X323 &lt;&gt; "Critical", 'Patient Health Records'!W323 = "Yes"),"Monitor Later",IF(AND('Patient Health Records'!X323 ="Critical", 'Patient Health Records'!W323 = "No"), "Ask for Readmission","No Action")))</f>
        <v>No Action</v>
      </c>
      <c r="V323" s="17" t="str" cm="1">
        <f t="array" ref="V323">_xlfn.IFS(AND(T323="High Priority",'Patient Health Records'!W323="Yes",'Patient Health Records'!X323 = "Critical"),"Needs Attention", AND('Patient Health Records'!X323 &lt;&gt; "Critical", 'Patient Health Records'!W323 = "Yes"),"Monitor Later", AND('Patient Health Records'!X323 ="Critical", 'Patient Health Records'!W323 = "No"), "Ask for Readmission", TRUE, "No Action")</f>
        <v>No Action</v>
      </c>
      <c r="W323" s="17"/>
      <c r="X323" s="100"/>
      <c r="Y323" s="100"/>
      <c r="Z323" s="100"/>
      <c r="AA323" s="100"/>
      <c r="AB323" s="100"/>
    </row>
    <row r="324" spans="1:28" ht="15.75" customHeight="1">
      <c r="A324" s="2" t="s">
        <v>587</v>
      </c>
      <c r="B324" s="2" t="s">
        <v>588</v>
      </c>
      <c r="C324" s="2" t="s">
        <v>42</v>
      </c>
      <c r="D324" s="26" t="s">
        <v>82</v>
      </c>
      <c r="E324" s="28">
        <f>DATEVALUE(D324)</f>
        <v>30682</v>
      </c>
      <c r="F324" s="29">
        <f t="shared" si="16"/>
        <v>1984</v>
      </c>
      <c r="G324" s="29">
        <f t="shared" si="17"/>
        <v>41</v>
      </c>
      <c r="H324" s="29" t="str" cm="1">
        <f t="array" ref="H324">_xlfn.IFS(
  AND(G324&gt;=21, G324&lt;=30), "Young Adult",
  AND(G324&gt;=31, G324&lt;=45), "Adult",
  AND(G324&gt;=46, G324&lt;=60), "Middle-aged",
  AND(G324&gt;=61, G324&lt;=75), "Senior",
  AND(G324&gt;=76, G324&lt;=87), "Elderly",
  TRUE, "Out of Range"
)</f>
        <v>Adult</v>
      </c>
      <c r="I324" s="3">
        <v>3</v>
      </c>
      <c r="J324" s="2" t="s">
        <v>47</v>
      </c>
      <c r="K324" s="2" t="s">
        <v>39</v>
      </c>
      <c r="L324" s="2" t="str">
        <f>VLOOKUP(J324,Facts!$A$2:$B$10,2,FALSE)</f>
        <v>North</v>
      </c>
      <c r="M324" s="2" t="str">
        <f>HLOOKUP(J324,Facts!$D$13:$L$14,2,FALSE)</f>
        <v>North</v>
      </c>
      <c r="N324" s="2" t="str">
        <f>_xlfn.XLOOKUP(L324,Facts!$B$2:$B$10,Facts!$A$2:$A$10,FALSE)</f>
        <v>Punjab</v>
      </c>
      <c r="O324" s="100" t="str">
        <f t="shared" si="18"/>
        <v>Aditya Gupta</v>
      </c>
      <c r="P324" s="100" t="str" cm="1">
        <f t="array" ref="P324:Q324">_xlfn.TEXTSPLIT(O324," ")</f>
        <v>Aditya</v>
      </c>
      <c r="Q324" s="100" t="str">
        <v>Gupta</v>
      </c>
      <c r="R324" s="100"/>
      <c r="S324" s="100" t="str">
        <f>CONCATENATE(A324,"_",P324,".pdf")</f>
        <v>PID0323_Aditya.pdf</v>
      </c>
      <c r="T324" s="17" t="str">
        <f>IF(AND(I324&lt;5,'Billing Details'!F324&gt;10000),"High Priority","Regular Followup")</f>
        <v>High Priority</v>
      </c>
      <c r="U324" s="17" t="str">
        <f>IF(AND(T324="High Priority",'Patient Health Records'!W324="Yes",'Patient Health Records'!X324 = "Critical"),"Needs Attention",IF(AND('Patient Health Records'!X324 &lt;&gt; "Critical", 'Patient Health Records'!W324 = "Yes"),"Monitor Later",IF(AND('Patient Health Records'!X324 ="Critical", 'Patient Health Records'!W324 = "No"), "Ask for Readmission","No Action")))</f>
        <v>Monitor Later</v>
      </c>
      <c r="V324" s="17" t="str" cm="1">
        <f t="array" ref="V324">_xlfn.IFS(AND(T324="High Priority",'Patient Health Records'!W324="Yes",'Patient Health Records'!X324 = "Critical"),"Needs Attention", AND('Patient Health Records'!X324 &lt;&gt; "Critical", 'Patient Health Records'!W324 = "Yes"),"Monitor Later", AND('Patient Health Records'!X324 ="Critical", 'Patient Health Records'!W324 = "No"), "Ask for Readmission", TRUE, "No Action")</f>
        <v>Monitor Later</v>
      </c>
      <c r="W324" s="17"/>
      <c r="X324" s="100"/>
      <c r="Y324" s="100"/>
      <c r="Z324" s="100"/>
      <c r="AA324" s="100"/>
      <c r="AB324" s="100"/>
    </row>
    <row r="325" spans="1:28" ht="15.75" customHeight="1">
      <c r="A325" s="2" t="s">
        <v>589</v>
      </c>
      <c r="B325" s="2" t="s">
        <v>590</v>
      </c>
      <c r="C325" s="2" t="s">
        <v>42</v>
      </c>
      <c r="D325" s="26" t="s">
        <v>32</v>
      </c>
      <c r="E325" s="28">
        <f>DATEVALUE(D325)</f>
        <v>19724</v>
      </c>
      <c r="F325" s="29">
        <f t="shared" si="16"/>
        <v>1953</v>
      </c>
      <c r="G325" s="29">
        <f t="shared" si="17"/>
        <v>72</v>
      </c>
      <c r="H325" s="29" t="str" cm="1">
        <f t="array" ref="H325">_xlfn.IFS(
  AND(G325&gt;=21, G325&lt;=30), "Young Adult",
  AND(G325&gt;=31, G325&lt;=45), "Adult",
  AND(G325&gt;=46, G325&lt;=60), "Middle-aged",
  AND(G325&gt;=61, G325&lt;=75), "Senior",
  AND(G325&gt;=76, G325&lt;=87), "Elderly",
  TRUE, "Out of Range"
)</f>
        <v>Senior</v>
      </c>
      <c r="I325" s="3">
        <v>25</v>
      </c>
      <c r="J325" s="2" t="s">
        <v>64</v>
      </c>
      <c r="K325" s="2" t="s">
        <v>34</v>
      </c>
      <c r="L325" s="2" t="str">
        <f>VLOOKUP(J325,Facts!$A$2:$B$10,2,FALSE)</f>
        <v>East</v>
      </c>
      <c r="M325" s="2" t="str">
        <f>HLOOKUP(J325,Facts!$D$13:$L$14,2,FALSE)</f>
        <v>East</v>
      </c>
      <c r="N325" s="2" t="str">
        <f>_xlfn.XLOOKUP(L325,Facts!$B$2:$B$10,Facts!$A$2:$A$10,FALSE)</f>
        <v>West Bengal</v>
      </c>
      <c r="O325" s="100" t="str">
        <f t="shared" si="18"/>
        <v>Krishna Dev Sharma</v>
      </c>
      <c r="P325" s="100" t="str" cm="1">
        <f t="array" ref="P325:R325">_xlfn.TEXTSPLIT(O325," ")</f>
        <v>Krishna</v>
      </c>
      <c r="Q325" s="100" t="str">
        <v>Dev</v>
      </c>
      <c r="R325" s="100" t="str">
        <v>Sharma</v>
      </c>
      <c r="S325" s="100" t="str">
        <f>CONCATENATE(A325,"_",P325,".pdf")</f>
        <v>PID0324_Krishna.pdf</v>
      </c>
      <c r="T325" s="17" t="str">
        <f>IF(AND(I325&lt;5,'Billing Details'!F325&gt;10000),"High Priority","Regular Followup")</f>
        <v>Regular Followup</v>
      </c>
      <c r="U325" s="17" t="str">
        <f>IF(AND(T325="High Priority",'Patient Health Records'!W325="Yes",'Patient Health Records'!X325 = "Critical"),"Needs Attention",IF(AND('Patient Health Records'!X325 &lt;&gt; "Critical", 'Patient Health Records'!W325 = "Yes"),"Monitor Later",IF(AND('Patient Health Records'!X325 ="Critical", 'Patient Health Records'!W325 = "No"), "Ask for Readmission","No Action")))</f>
        <v>Monitor Later</v>
      </c>
      <c r="V325" s="17" t="str" cm="1">
        <f t="array" ref="V325">_xlfn.IFS(AND(T325="High Priority",'Patient Health Records'!W325="Yes",'Patient Health Records'!X325 = "Critical"),"Needs Attention", AND('Patient Health Records'!X325 &lt;&gt; "Critical", 'Patient Health Records'!W325 = "Yes"),"Monitor Later", AND('Patient Health Records'!X325 ="Critical", 'Patient Health Records'!W325 = "No"), "Ask for Readmission", TRUE, "No Action")</f>
        <v>Monitor Later</v>
      </c>
      <c r="W325" s="17"/>
      <c r="X325" s="100"/>
      <c r="Y325" s="100"/>
      <c r="Z325" s="100"/>
      <c r="AA325" s="100"/>
      <c r="AB325" s="100"/>
    </row>
    <row r="326" spans="1:28" ht="15.75" customHeight="1">
      <c r="A326" s="2" t="s">
        <v>591</v>
      </c>
      <c r="B326" s="2" t="s">
        <v>70</v>
      </c>
      <c r="C326" s="2" t="s">
        <v>42</v>
      </c>
      <c r="D326" s="26" t="s">
        <v>26</v>
      </c>
      <c r="E326" s="28">
        <f>DATEVALUE(D326)</f>
        <v>27029</v>
      </c>
      <c r="F326" s="29">
        <f t="shared" si="16"/>
        <v>1973</v>
      </c>
      <c r="G326" s="29">
        <f t="shared" si="17"/>
        <v>52</v>
      </c>
      <c r="H326" s="29" t="str" cm="1">
        <f t="array" ref="H326">_xlfn.IFS(
  AND(G326&gt;=21, G326&lt;=30), "Young Adult",
  AND(G326&gt;=31, G326&lt;=45), "Adult",
  AND(G326&gt;=46, G326&lt;=60), "Middle-aged",
  AND(G326&gt;=61, G326&lt;=75), "Senior",
  AND(G326&gt;=76, G326&lt;=87), "Elderly",
  TRUE, "Out of Range"
)</f>
        <v>Middle-aged</v>
      </c>
      <c r="I326" s="3">
        <v>40</v>
      </c>
      <c r="J326" s="2" t="s">
        <v>64</v>
      </c>
      <c r="K326" s="2" t="s">
        <v>39</v>
      </c>
      <c r="L326" s="2" t="str">
        <f>VLOOKUP(J326,Facts!$A$2:$B$10,2,FALSE)</f>
        <v>East</v>
      </c>
      <c r="M326" s="2" t="str">
        <f>HLOOKUP(J326,Facts!$D$13:$L$14,2,FALSE)</f>
        <v>East</v>
      </c>
      <c r="N326" s="2" t="str">
        <f>_xlfn.XLOOKUP(L326,Facts!$B$2:$B$10,Facts!$A$2:$A$10,FALSE)</f>
        <v>West Bengal</v>
      </c>
      <c r="O326" s="100" t="str">
        <f t="shared" si="18"/>
        <v>Aditya Sharma</v>
      </c>
      <c r="P326" s="100" t="str" cm="1">
        <f t="array" ref="P326:Q326">_xlfn.TEXTSPLIT(O326," ")</f>
        <v>Aditya</v>
      </c>
      <c r="Q326" s="100" t="str">
        <v>Sharma</v>
      </c>
      <c r="R326" s="100"/>
      <c r="S326" s="100" t="str">
        <f>CONCATENATE(A326,"_",P326,".pdf")</f>
        <v>PID0325_Aditya.pdf</v>
      </c>
      <c r="T326" s="17" t="str">
        <f>IF(AND(I326&lt;5,'Billing Details'!F326&gt;10000),"High Priority","Regular Followup")</f>
        <v>Regular Followup</v>
      </c>
      <c r="U326" s="17" t="str">
        <f>IF(AND(T326="High Priority",'Patient Health Records'!W326="Yes",'Patient Health Records'!X326 = "Critical"),"Needs Attention",IF(AND('Patient Health Records'!X326 &lt;&gt; "Critical", 'Patient Health Records'!W326 = "Yes"),"Monitor Later",IF(AND('Patient Health Records'!X326 ="Critical", 'Patient Health Records'!W326 = "No"), "Ask for Readmission","No Action")))</f>
        <v>No Action</v>
      </c>
      <c r="V326" s="17" t="str" cm="1">
        <f t="array" ref="V326">_xlfn.IFS(AND(T326="High Priority",'Patient Health Records'!W326="Yes",'Patient Health Records'!X326 = "Critical"),"Needs Attention", AND('Patient Health Records'!X326 &lt;&gt; "Critical", 'Patient Health Records'!W326 = "Yes"),"Monitor Later", AND('Patient Health Records'!X326 ="Critical", 'Patient Health Records'!W326 = "No"), "Ask for Readmission", TRUE, "No Action")</f>
        <v>No Action</v>
      </c>
      <c r="W326" s="17"/>
      <c r="X326" s="100"/>
      <c r="Y326" s="100"/>
      <c r="Z326" s="100"/>
      <c r="AA326" s="100"/>
      <c r="AB326" s="100"/>
    </row>
    <row r="327" spans="1:28" ht="15.75" customHeight="1">
      <c r="A327" s="2" t="s">
        <v>592</v>
      </c>
      <c r="B327" s="2" t="s">
        <v>282</v>
      </c>
      <c r="C327" s="2" t="s">
        <v>25</v>
      </c>
      <c r="D327" s="26" t="s">
        <v>184</v>
      </c>
      <c r="E327" s="28">
        <f>DATEVALUE(D327)</f>
        <v>21550</v>
      </c>
      <c r="F327" s="29">
        <f t="shared" si="16"/>
        <v>1958</v>
      </c>
      <c r="G327" s="29">
        <f t="shared" si="17"/>
        <v>67</v>
      </c>
      <c r="H327" s="29" t="str" cm="1">
        <f t="array" ref="H327">_xlfn.IFS(
  AND(G327&gt;=21, G327&lt;=30), "Young Adult",
  AND(G327&gt;=31, G327&lt;=45), "Adult",
  AND(G327&gt;=46, G327&lt;=60), "Middle-aged",
  AND(G327&gt;=61, G327&lt;=75), "Senior",
  AND(G327&gt;=76, G327&lt;=87), "Elderly",
  TRUE, "Out of Range"
)</f>
        <v>Senior</v>
      </c>
      <c r="I327" s="3">
        <v>12</v>
      </c>
      <c r="J327" s="2" t="s">
        <v>43</v>
      </c>
      <c r="K327" s="2" t="s">
        <v>39</v>
      </c>
      <c r="L327" s="2" t="str">
        <f>VLOOKUP(J327,Facts!$A$2:$B$10,2,FALSE)</f>
        <v>South</v>
      </c>
      <c r="M327" s="2" t="str">
        <f>HLOOKUP(J327,Facts!$D$13:$L$14,2,FALSE)</f>
        <v>South</v>
      </c>
      <c r="N327" s="2" t="str">
        <f>_xlfn.XLOOKUP(L327,Facts!$B$2:$B$10,Facts!$A$2:$A$10,FALSE)</f>
        <v>Tamil Nadu</v>
      </c>
      <c r="O327" s="100" t="str">
        <f t="shared" si="18"/>
        <v>Isha Reddy</v>
      </c>
      <c r="P327" s="100" t="str" cm="1">
        <f t="array" ref="P327:Q327">_xlfn.TEXTSPLIT(O327," ")</f>
        <v>Isha</v>
      </c>
      <c r="Q327" s="100" t="str">
        <v>Reddy</v>
      </c>
      <c r="R327" s="100"/>
      <c r="S327" s="100" t="str">
        <f>CONCATENATE(A327,"_",P327,".pdf")</f>
        <v>PID0326_Isha.pdf</v>
      </c>
      <c r="T327" s="17" t="str">
        <f>IF(AND(I327&lt;5,'Billing Details'!F327&gt;10000),"High Priority","Regular Followup")</f>
        <v>Regular Followup</v>
      </c>
      <c r="U327" s="17" t="str">
        <f>IF(AND(T327="High Priority",'Patient Health Records'!W327="Yes",'Patient Health Records'!X327 = "Critical"),"Needs Attention",IF(AND('Patient Health Records'!X327 &lt;&gt; "Critical", 'Patient Health Records'!W327 = "Yes"),"Monitor Later",IF(AND('Patient Health Records'!X327 ="Critical", 'Patient Health Records'!W327 = "No"), "Ask for Readmission","No Action")))</f>
        <v>Monitor Later</v>
      </c>
      <c r="V327" s="17" t="str" cm="1">
        <f t="array" ref="V327">_xlfn.IFS(AND(T327="High Priority",'Patient Health Records'!W327="Yes",'Patient Health Records'!X327 = "Critical"),"Needs Attention", AND('Patient Health Records'!X327 &lt;&gt; "Critical", 'Patient Health Records'!W327 = "Yes"),"Monitor Later", AND('Patient Health Records'!X327 ="Critical", 'Patient Health Records'!W327 = "No"), "Ask for Readmission", TRUE, "No Action")</f>
        <v>Monitor Later</v>
      </c>
      <c r="W327" s="17"/>
      <c r="X327" s="100"/>
      <c r="Y327" s="100"/>
      <c r="Z327" s="100"/>
      <c r="AA327" s="100"/>
      <c r="AB327" s="100"/>
    </row>
    <row r="328" spans="1:28" ht="15.75" customHeight="1">
      <c r="A328" s="2" t="s">
        <v>593</v>
      </c>
      <c r="B328" s="2" t="s">
        <v>594</v>
      </c>
      <c r="C328" s="2" t="s">
        <v>25</v>
      </c>
      <c r="D328" s="26" t="s">
        <v>37</v>
      </c>
      <c r="E328" s="28">
        <f>DATEVALUE(D328)</f>
        <v>34334</v>
      </c>
      <c r="F328" s="29">
        <f t="shared" si="16"/>
        <v>1993</v>
      </c>
      <c r="G328" s="29">
        <f t="shared" si="17"/>
        <v>32</v>
      </c>
      <c r="H328" s="29" t="str" cm="1">
        <f t="array" ref="H328">_xlfn.IFS(
  AND(G328&gt;=21, G328&lt;=30), "Young Adult",
  AND(G328&gt;=31, G328&lt;=45), "Adult",
  AND(G328&gt;=46, G328&lt;=60), "Middle-aged",
  AND(G328&gt;=61, G328&lt;=75), "Senior",
  AND(G328&gt;=76, G328&lt;=87), "Elderly",
  TRUE, "Out of Range"
)</f>
        <v>Adult</v>
      </c>
      <c r="I328" s="3">
        <v>7</v>
      </c>
      <c r="J328" s="2" t="s">
        <v>27</v>
      </c>
      <c r="K328" s="2" t="s">
        <v>39</v>
      </c>
      <c r="L328" s="2" t="str">
        <f>VLOOKUP(J328,Facts!$A$2:$B$10,2,FALSE)</f>
        <v>South</v>
      </c>
      <c r="M328" s="2" t="str">
        <f>HLOOKUP(J328,Facts!$D$13:$L$14,2,FALSE)</f>
        <v>South</v>
      </c>
      <c r="N328" s="2" t="str">
        <f>_xlfn.XLOOKUP(L328,Facts!$B$2:$B$10,Facts!$A$2:$A$10,FALSE)</f>
        <v>Tamil Nadu</v>
      </c>
      <c r="O328" s="100" t="str">
        <f t="shared" si="18"/>
        <v>Shreya Dev Patel</v>
      </c>
      <c r="P328" s="100" t="str" cm="1">
        <f t="array" ref="P328:R328">_xlfn.TEXTSPLIT(O328," ")</f>
        <v>Shreya</v>
      </c>
      <c r="Q328" s="100" t="str">
        <v>Dev</v>
      </c>
      <c r="R328" s="100" t="str">
        <v>Patel</v>
      </c>
      <c r="S328" s="100" t="str">
        <f>CONCATENATE(A328,"_",P328,".pdf")</f>
        <v>PID0327_Shreya.pdf</v>
      </c>
      <c r="T328" s="17" t="str">
        <f>IF(AND(I328&lt;5,'Billing Details'!F328&gt;10000),"High Priority","Regular Followup")</f>
        <v>Regular Followup</v>
      </c>
      <c r="U328" s="17" t="str">
        <f>IF(AND(T328="High Priority",'Patient Health Records'!W328="Yes",'Patient Health Records'!X328 = "Critical"),"Needs Attention",IF(AND('Patient Health Records'!X328 &lt;&gt; "Critical", 'Patient Health Records'!W328 = "Yes"),"Monitor Later",IF(AND('Patient Health Records'!X328 ="Critical", 'Patient Health Records'!W328 = "No"), "Ask for Readmission","No Action")))</f>
        <v>No Action</v>
      </c>
      <c r="V328" s="17" t="str" cm="1">
        <f t="array" ref="V328">_xlfn.IFS(AND(T328="High Priority",'Patient Health Records'!W328="Yes",'Patient Health Records'!X328 = "Critical"),"Needs Attention", AND('Patient Health Records'!X328 &lt;&gt; "Critical", 'Patient Health Records'!W328 = "Yes"),"Monitor Later", AND('Patient Health Records'!X328 ="Critical", 'Patient Health Records'!W328 = "No"), "Ask for Readmission", TRUE, "No Action")</f>
        <v>No Action</v>
      </c>
      <c r="W328" s="17"/>
      <c r="X328" s="100"/>
      <c r="Y328" s="100"/>
      <c r="Z328" s="100"/>
      <c r="AA328" s="100"/>
      <c r="AB328" s="100"/>
    </row>
    <row r="329" spans="1:28" ht="15.75" customHeight="1">
      <c r="A329" s="2" t="s">
        <v>595</v>
      </c>
      <c r="B329" s="2" t="s">
        <v>505</v>
      </c>
      <c r="C329" s="2" t="s">
        <v>25</v>
      </c>
      <c r="D329" s="26" t="s">
        <v>85</v>
      </c>
      <c r="E329" s="28">
        <f>DATEVALUE(D329)</f>
        <v>25203</v>
      </c>
      <c r="F329" s="29">
        <f t="shared" si="16"/>
        <v>1968</v>
      </c>
      <c r="G329" s="29">
        <f t="shared" si="17"/>
        <v>57</v>
      </c>
      <c r="H329" s="29" t="str" cm="1">
        <f t="array" ref="H329">_xlfn.IFS(
  AND(G329&gt;=21, G329&lt;=30), "Young Adult",
  AND(G329&gt;=31, G329&lt;=45), "Adult",
  AND(G329&gt;=46, G329&lt;=60), "Middle-aged",
  AND(G329&gt;=61, G329&lt;=75), "Senior",
  AND(G329&gt;=76, G329&lt;=87), "Elderly",
  TRUE, "Out of Range"
)</f>
        <v>Middle-aged</v>
      </c>
      <c r="I329" s="3">
        <v>4</v>
      </c>
      <c r="J329" s="2" t="s">
        <v>47</v>
      </c>
      <c r="K329" s="2" t="s">
        <v>39</v>
      </c>
      <c r="L329" s="2" t="str">
        <f>VLOOKUP(J329,Facts!$A$2:$B$10,2,FALSE)</f>
        <v>North</v>
      </c>
      <c r="M329" s="2" t="str">
        <f>HLOOKUP(J329,Facts!$D$13:$L$14,2,FALSE)</f>
        <v>North</v>
      </c>
      <c r="N329" s="2" t="str">
        <f>_xlfn.XLOOKUP(L329,Facts!$B$2:$B$10,Facts!$A$2:$A$10,FALSE)</f>
        <v>Punjab</v>
      </c>
      <c r="O329" s="100" t="str">
        <f t="shared" si="18"/>
        <v>Diya Reddy</v>
      </c>
      <c r="P329" s="100" t="str" cm="1">
        <f t="array" ref="P329:Q329">_xlfn.TEXTSPLIT(O329," ")</f>
        <v>Diya</v>
      </c>
      <c r="Q329" s="100" t="str">
        <v>Reddy</v>
      </c>
      <c r="R329" s="100"/>
      <c r="S329" s="100" t="str">
        <f>CONCATENATE(A329,"_",P329,".pdf")</f>
        <v>PID0328_Diya.pdf</v>
      </c>
      <c r="T329" s="17" t="str">
        <f>IF(AND(I329&lt;5,'Billing Details'!F329&gt;10000),"High Priority","Regular Followup")</f>
        <v>High Priority</v>
      </c>
      <c r="U329" s="17" t="str">
        <f>IF(AND(T329="High Priority",'Patient Health Records'!W329="Yes",'Patient Health Records'!X329 = "Critical"),"Needs Attention",IF(AND('Patient Health Records'!X329 &lt;&gt; "Critical", 'Patient Health Records'!W329 = "Yes"),"Monitor Later",IF(AND('Patient Health Records'!X329 ="Critical", 'Patient Health Records'!W329 = "No"), "Ask for Readmission","No Action")))</f>
        <v>Monitor Later</v>
      </c>
      <c r="V329" s="17" t="str" cm="1">
        <f t="array" ref="V329">_xlfn.IFS(AND(T329="High Priority",'Patient Health Records'!W329="Yes",'Patient Health Records'!X329 = "Critical"),"Needs Attention", AND('Patient Health Records'!X329 &lt;&gt; "Critical", 'Patient Health Records'!W329 = "Yes"),"Monitor Later", AND('Patient Health Records'!X329 ="Critical", 'Patient Health Records'!W329 = "No"), "Ask for Readmission", TRUE, "No Action")</f>
        <v>Monitor Later</v>
      </c>
      <c r="W329" s="17"/>
      <c r="X329" s="100"/>
      <c r="Y329" s="100"/>
      <c r="Z329" s="100"/>
      <c r="AA329" s="100"/>
      <c r="AB329" s="100"/>
    </row>
    <row r="330" spans="1:28" ht="15.75" customHeight="1">
      <c r="A330" s="2" t="s">
        <v>596</v>
      </c>
      <c r="B330" s="2" t="s">
        <v>410</v>
      </c>
      <c r="C330" s="2" t="s">
        <v>42</v>
      </c>
      <c r="D330" s="26" t="s">
        <v>113</v>
      </c>
      <c r="E330" s="28">
        <f>DATEVALUE(D330)</f>
        <v>36160</v>
      </c>
      <c r="F330" s="29">
        <f t="shared" si="16"/>
        <v>1998</v>
      </c>
      <c r="G330" s="29">
        <f t="shared" si="17"/>
        <v>27</v>
      </c>
      <c r="H330" s="29" t="str" cm="1">
        <f t="array" ref="H330">_xlfn.IFS(
  AND(G330&gt;=21, G330&lt;=30), "Young Adult",
  AND(G330&gt;=31, G330&lt;=45), "Adult",
  AND(G330&gt;=46, G330&lt;=60), "Middle-aged",
  AND(G330&gt;=61, G330&lt;=75), "Senior",
  AND(G330&gt;=76, G330&lt;=87), "Elderly",
  TRUE, "Out of Range"
)</f>
        <v>Young Adult</v>
      </c>
      <c r="I330" s="3">
        <v>4</v>
      </c>
      <c r="J330" s="2" t="s">
        <v>43</v>
      </c>
      <c r="K330" s="2" t="s">
        <v>28</v>
      </c>
      <c r="L330" s="2" t="str">
        <f>VLOOKUP(J330,Facts!$A$2:$B$10,2,FALSE)</f>
        <v>South</v>
      </c>
      <c r="M330" s="2" t="str">
        <f>HLOOKUP(J330,Facts!$D$13:$L$14,2,FALSE)</f>
        <v>South</v>
      </c>
      <c r="N330" s="2" t="str">
        <f>_xlfn.XLOOKUP(L330,Facts!$B$2:$B$10,Facts!$A$2:$A$10,FALSE)</f>
        <v>Tamil Nadu</v>
      </c>
      <c r="O330" s="100" t="str">
        <f t="shared" si="18"/>
        <v>Sai Gupta</v>
      </c>
      <c r="P330" s="100" t="str" cm="1">
        <f t="array" ref="P330:Q330">_xlfn.TEXTSPLIT(O330," ")</f>
        <v>Sai</v>
      </c>
      <c r="Q330" s="100" t="str">
        <v>Gupta</v>
      </c>
      <c r="R330" s="100"/>
      <c r="S330" s="100" t="str">
        <f>CONCATENATE(A330,"_",P330,".pdf")</f>
        <v>PID0329_Sai.pdf</v>
      </c>
      <c r="T330" s="17" t="str">
        <f>IF(AND(I330&lt;5,'Billing Details'!F330&gt;10000),"High Priority","Regular Followup")</f>
        <v>High Priority</v>
      </c>
      <c r="U330" s="17" t="str">
        <f>IF(AND(T330="High Priority",'Patient Health Records'!W330="Yes",'Patient Health Records'!X330 = "Critical"),"Needs Attention",IF(AND('Patient Health Records'!X330 &lt;&gt; "Critical", 'Patient Health Records'!W330 = "Yes"),"Monitor Later",IF(AND('Patient Health Records'!X330 ="Critical", 'Patient Health Records'!W330 = "No"), "Ask for Readmission","No Action")))</f>
        <v>No Action</v>
      </c>
      <c r="V330" s="17" t="str" cm="1">
        <f t="array" ref="V330">_xlfn.IFS(AND(T330="High Priority",'Patient Health Records'!W330="Yes",'Patient Health Records'!X330 = "Critical"),"Needs Attention", AND('Patient Health Records'!X330 &lt;&gt; "Critical", 'Patient Health Records'!W330 = "Yes"),"Monitor Later", AND('Patient Health Records'!X330 ="Critical", 'Patient Health Records'!W330 = "No"), "Ask for Readmission", TRUE, "No Action")</f>
        <v>No Action</v>
      </c>
      <c r="W330" s="17"/>
      <c r="X330" s="100"/>
      <c r="Y330" s="100"/>
      <c r="Z330" s="100"/>
      <c r="AA330" s="100"/>
      <c r="AB330" s="100"/>
    </row>
    <row r="331" spans="1:28" ht="15.75" customHeight="1">
      <c r="A331" s="2" t="s">
        <v>597</v>
      </c>
      <c r="B331" s="2" t="s">
        <v>475</v>
      </c>
      <c r="C331" s="2" t="s">
        <v>25</v>
      </c>
      <c r="D331" s="26" t="s">
        <v>60</v>
      </c>
      <c r="E331" s="28">
        <f>DATEVALUE(D331)</f>
        <v>28855</v>
      </c>
      <c r="F331" s="29">
        <f t="shared" si="16"/>
        <v>1978</v>
      </c>
      <c r="G331" s="29">
        <f t="shared" si="17"/>
        <v>47</v>
      </c>
      <c r="H331" s="29" t="str" cm="1">
        <f t="array" ref="H331">_xlfn.IFS(
  AND(G331&gt;=21, G331&lt;=30), "Young Adult",
  AND(G331&gt;=31, G331&lt;=45), "Adult",
  AND(G331&gt;=46, G331&lt;=60), "Middle-aged",
  AND(G331&gt;=61, G331&lt;=75), "Senior",
  AND(G331&gt;=76, G331&lt;=87), "Elderly",
  TRUE, "Out of Range"
)</f>
        <v>Middle-aged</v>
      </c>
      <c r="I331" s="3">
        <v>4</v>
      </c>
      <c r="J331" s="2" t="s">
        <v>47</v>
      </c>
      <c r="K331" s="2" t="s">
        <v>39</v>
      </c>
      <c r="L331" s="2" t="str">
        <f>VLOOKUP(J331,Facts!$A$2:$B$10,2,FALSE)</f>
        <v>North</v>
      </c>
      <c r="M331" s="2" t="str">
        <f>HLOOKUP(J331,Facts!$D$13:$L$14,2,FALSE)</f>
        <v>North</v>
      </c>
      <c r="N331" s="2" t="str">
        <f>_xlfn.XLOOKUP(L331,Facts!$B$2:$B$10,Facts!$A$2:$A$10,FALSE)</f>
        <v>Punjab</v>
      </c>
      <c r="O331" s="100" t="str">
        <f t="shared" si="18"/>
        <v>Riya Patel</v>
      </c>
      <c r="P331" s="100" t="str" cm="1">
        <f t="array" ref="P331:Q331">_xlfn.TEXTSPLIT(O331," ")</f>
        <v>Riya</v>
      </c>
      <c r="Q331" s="100" t="str">
        <v>Patel</v>
      </c>
      <c r="R331" s="100"/>
      <c r="S331" s="100" t="str">
        <f>CONCATENATE(A331,"_",P331,".pdf")</f>
        <v>PID0330_Riya.pdf</v>
      </c>
      <c r="T331" s="17" t="str">
        <f>IF(AND(I331&lt;5,'Billing Details'!F331&gt;10000),"High Priority","Regular Followup")</f>
        <v>High Priority</v>
      </c>
      <c r="U331" s="17" t="str">
        <f>IF(AND(T331="High Priority",'Patient Health Records'!W331="Yes",'Patient Health Records'!X331 = "Critical"),"Needs Attention",IF(AND('Patient Health Records'!X331 &lt;&gt; "Critical", 'Patient Health Records'!W331 = "Yes"),"Monitor Later",IF(AND('Patient Health Records'!X331 ="Critical", 'Patient Health Records'!W331 = "No"), "Ask for Readmission","No Action")))</f>
        <v>Ask for Readmission</v>
      </c>
      <c r="V331" s="17" t="str" cm="1">
        <f t="array" ref="V331">_xlfn.IFS(AND(T331="High Priority",'Patient Health Records'!W331="Yes",'Patient Health Records'!X331 = "Critical"),"Needs Attention", AND('Patient Health Records'!X331 &lt;&gt; "Critical", 'Patient Health Records'!W331 = "Yes"),"Monitor Later", AND('Patient Health Records'!X331 ="Critical", 'Patient Health Records'!W331 = "No"), "Ask for Readmission", TRUE, "No Action")</f>
        <v>Ask for Readmission</v>
      </c>
      <c r="W331" s="17"/>
      <c r="X331" s="100"/>
      <c r="Y331" s="100"/>
      <c r="Z331" s="100"/>
      <c r="AA331" s="100"/>
      <c r="AB331" s="100"/>
    </row>
    <row r="332" spans="1:28" ht="15.75" customHeight="1">
      <c r="A332" s="2" t="s">
        <v>598</v>
      </c>
      <c r="B332" s="2" t="s">
        <v>599</v>
      </c>
      <c r="C332" s="2" t="s">
        <v>25</v>
      </c>
      <c r="D332" s="26" t="s">
        <v>46</v>
      </c>
      <c r="E332" s="28">
        <f>DATEVALUE(D332)</f>
        <v>32508</v>
      </c>
      <c r="F332" s="29">
        <f t="shared" si="16"/>
        <v>1988</v>
      </c>
      <c r="G332" s="29">
        <f t="shared" si="17"/>
        <v>37</v>
      </c>
      <c r="H332" s="29" t="str" cm="1">
        <f t="array" ref="H332">_xlfn.IFS(
  AND(G332&gt;=21, G332&lt;=30), "Young Adult",
  AND(G332&gt;=31, G332&lt;=45), "Adult",
  AND(G332&gt;=46, G332&lt;=60), "Middle-aged",
  AND(G332&gt;=61, G332&lt;=75), "Senior",
  AND(G332&gt;=76, G332&lt;=87), "Elderly",
  TRUE, "Out of Range"
)</f>
        <v>Adult</v>
      </c>
      <c r="I332" s="3">
        <v>9</v>
      </c>
      <c r="J332" s="2" t="s">
        <v>38</v>
      </c>
      <c r="K332" s="2" t="s">
        <v>28</v>
      </c>
      <c r="L332" s="2" t="str">
        <f>VLOOKUP(J332,Facts!$A$2:$B$10,2,FALSE)</f>
        <v>North</v>
      </c>
      <c r="M332" s="2" t="str">
        <f>HLOOKUP(J332,Facts!$D$13:$L$14,2,FALSE)</f>
        <v>North</v>
      </c>
      <c r="N332" s="2" t="str">
        <f>_xlfn.XLOOKUP(L332,Facts!$B$2:$B$10,Facts!$A$2:$A$10,FALSE)</f>
        <v>Punjab</v>
      </c>
      <c r="O332" s="100" t="str">
        <f t="shared" si="18"/>
        <v>Riya Priya Sharma</v>
      </c>
      <c r="P332" s="100" t="str" cm="1">
        <f t="array" ref="P332:R332">_xlfn.TEXTSPLIT(O332," ")</f>
        <v>Riya</v>
      </c>
      <c r="Q332" s="100" t="str">
        <v>Priya</v>
      </c>
      <c r="R332" s="100" t="str">
        <v>Sharma</v>
      </c>
      <c r="S332" s="100" t="str">
        <f>CONCATENATE(A332,"_",P332,".pdf")</f>
        <v>PID0331_Riya.pdf</v>
      </c>
      <c r="T332" s="17" t="str">
        <f>IF(AND(I332&lt;5,'Billing Details'!F332&gt;10000),"High Priority","Regular Followup")</f>
        <v>Regular Followup</v>
      </c>
      <c r="U332" s="17" t="str">
        <f>IF(AND(T332="High Priority",'Patient Health Records'!W332="Yes",'Patient Health Records'!X332 = "Critical"),"Needs Attention",IF(AND('Patient Health Records'!X332 &lt;&gt; "Critical", 'Patient Health Records'!W332 = "Yes"),"Monitor Later",IF(AND('Patient Health Records'!X332 ="Critical", 'Patient Health Records'!W332 = "No"), "Ask for Readmission","No Action")))</f>
        <v>No Action</v>
      </c>
      <c r="V332" s="17" t="str" cm="1">
        <f t="array" ref="V332">_xlfn.IFS(AND(T332="High Priority",'Patient Health Records'!W332="Yes",'Patient Health Records'!X332 = "Critical"),"Needs Attention", AND('Patient Health Records'!X332 &lt;&gt; "Critical", 'Patient Health Records'!W332 = "Yes"),"Monitor Later", AND('Patient Health Records'!X332 ="Critical", 'Patient Health Records'!W332 = "No"), "Ask for Readmission", TRUE, "No Action")</f>
        <v>No Action</v>
      </c>
      <c r="W332" s="17"/>
      <c r="X332" s="100"/>
      <c r="Y332" s="100"/>
      <c r="Z332" s="100"/>
      <c r="AA332" s="100"/>
      <c r="AB332" s="100"/>
    </row>
    <row r="333" spans="1:28" ht="15.75" customHeight="1">
      <c r="A333" s="2" t="s">
        <v>600</v>
      </c>
      <c r="B333" s="2" t="s">
        <v>601</v>
      </c>
      <c r="C333" s="2" t="s">
        <v>42</v>
      </c>
      <c r="D333" s="26" t="s">
        <v>68</v>
      </c>
      <c r="E333" s="28">
        <f>DATEVALUE(D333)</f>
        <v>23377</v>
      </c>
      <c r="F333" s="29">
        <f t="shared" si="16"/>
        <v>1964</v>
      </c>
      <c r="G333" s="29">
        <f t="shared" si="17"/>
        <v>61</v>
      </c>
      <c r="H333" s="29" t="str" cm="1">
        <f t="array" ref="H333">_xlfn.IFS(
  AND(G333&gt;=21, G333&lt;=30), "Young Adult",
  AND(G333&gt;=31, G333&lt;=45), "Adult",
  AND(G333&gt;=46, G333&lt;=60), "Middle-aged",
  AND(G333&gt;=61, G333&lt;=75), "Senior",
  AND(G333&gt;=76, G333&lt;=87), "Elderly",
  TRUE, "Out of Range"
)</f>
        <v>Senior</v>
      </c>
      <c r="I333" s="3">
        <v>7</v>
      </c>
      <c r="J333" s="2" t="s">
        <v>38</v>
      </c>
      <c r="K333" s="2" t="s">
        <v>56</v>
      </c>
      <c r="L333" s="2" t="str">
        <f>VLOOKUP(J333,Facts!$A$2:$B$10,2,FALSE)</f>
        <v>North</v>
      </c>
      <c r="M333" s="2" t="str">
        <f>HLOOKUP(J333,Facts!$D$13:$L$14,2,FALSE)</f>
        <v>North</v>
      </c>
      <c r="N333" s="2" t="str">
        <f>_xlfn.XLOOKUP(L333,Facts!$B$2:$B$10,Facts!$A$2:$A$10,FALSE)</f>
        <v>Punjab</v>
      </c>
      <c r="O333" s="100" t="str">
        <f t="shared" si="18"/>
        <v>Krishna Raj Reddy</v>
      </c>
      <c r="P333" s="100" t="str" cm="1">
        <f t="array" ref="P333:R333">_xlfn.TEXTSPLIT(O333," ")</f>
        <v>Krishna</v>
      </c>
      <c r="Q333" s="100" t="str">
        <v>Raj</v>
      </c>
      <c r="R333" s="100" t="str">
        <v>Reddy</v>
      </c>
      <c r="S333" s="100" t="str">
        <f>CONCATENATE(A333,"_",P333,".pdf")</f>
        <v>PID0332_Krishna.pdf</v>
      </c>
      <c r="T333" s="17" t="str">
        <f>IF(AND(I333&lt;5,'Billing Details'!F333&gt;10000),"High Priority","Regular Followup")</f>
        <v>Regular Followup</v>
      </c>
      <c r="U333" s="17" t="str">
        <f>IF(AND(T333="High Priority",'Patient Health Records'!W333="Yes",'Patient Health Records'!X333 = "Critical"),"Needs Attention",IF(AND('Patient Health Records'!X333 &lt;&gt; "Critical", 'Patient Health Records'!W333 = "Yes"),"Monitor Later",IF(AND('Patient Health Records'!X333 ="Critical", 'Patient Health Records'!W333 = "No"), "Ask for Readmission","No Action")))</f>
        <v>No Action</v>
      </c>
      <c r="V333" s="17" t="str" cm="1">
        <f t="array" ref="V333">_xlfn.IFS(AND(T333="High Priority",'Patient Health Records'!W333="Yes",'Patient Health Records'!X333 = "Critical"),"Needs Attention", AND('Patient Health Records'!X333 &lt;&gt; "Critical", 'Patient Health Records'!W333 = "Yes"),"Monitor Later", AND('Patient Health Records'!X333 ="Critical", 'Patient Health Records'!W333 = "No"), "Ask for Readmission", TRUE, "No Action")</f>
        <v>No Action</v>
      </c>
      <c r="W333" s="17"/>
      <c r="X333" s="100"/>
      <c r="Y333" s="100"/>
      <c r="Z333" s="100"/>
      <c r="AA333" s="100"/>
      <c r="AB333" s="100"/>
    </row>
    <row r="334" spans="1:28" ht="15.75" customHeight="1">
      <c r="A334" s="2" t="s">
        <v>602</v>
      </c>
      <c r="B334" s="2" t="s">
        <v>193</v>
      </c>
      <c r="C334" s="2" t="s">
        <v>25</v>
      </c>
      <c r="D334" s="26" t="s">
        <v>147</v>
      </c>
      <c r="E334" s="28">
        <f>DATEVALUE(D334)</f>
        <v>31412</v>
      </c>
      <c r="F334" s="29">
        <f t="shared" si="16"/>
        <v>1985</v>
      </c>
      <c r="G334" s="29">
        <f t="shared" si="17"/>
        <v>40</v>
      </c>
      <c r="H334" s="29" t="str" cm="1">
        <f t="array" ref="H334">_xlfn.IFS(
  AND(G334&gt;=21, G334&lt;=30), "Young Adult",
  AND(G334&gt;=31, G334&lt;=45), "Adult",
  AND(G334&gt;=46, G334&lt;=60), "Middle-aged",
  AND(G334&gt;=61, G334&lt;=75), "Senior",
  AND(G334&gt;=76, G334&lt;=87), "Elderly",
  TRUE, "Out of Range"
)</f>
        <v>Adult</v>
      </c>
      <c r="I334" s="3">
        <v>12</v>
      </c>
      <c r="J334" s="2" t="s">
        <v>33</v>
      </c>
      <c r="K334" s="2" t="s">
        <v>34</v>
      </c>
      <c r="L334" s="2" t="str">
        <f>VLOOKUP(J334,Facts!$A$2:$B$10,2,FALSE)</f>
        <v>West</v>
      </c>
      <c r="M334" s="2" t="str">
        <f>HLOOKUP(J334,Facts!$D$13:$L$14,2,FALSE)</f>
        <v>West</v>
      </c>
      <c r="N334" s="2" t="str">
        <f>_xlfn.XLOOKUP(L334,Facts!$B$2:$B$10,Facts!$A$2:$A$10,FALSE)</f>
        <v>Maharashtra</v>
      </c>
      <c r="O334" s="100" t="str">
        <f t="shared" si="18"/>
        <v>Riya Reddy</v>
      </c>
      <c r="P334" s="100" t="str" cm="1">
        <f t="array" ref="P334:Q334">_xlfn.TEXTSPLIT(O334," ")</f>
        <v>Riya</v>
      </c>
      <c r="Q334" s="100" t="str">
        <v>Reddy</v>
      </c>
      <c r="R334" s="100"/>
      <c r="S334" s="100" t="str">
        <f>CONCATENATE(A334,"_",P334,".pdf")</f>
        <v>PID0333_Riya.pdf</v>
      </c>
      <c r="T334" s="17" t="str">
        <f>IF(AND(I334&lt;5,'Billing Details'!F334&gt;10000),"High Priority","Regular Followup")</f>
        <v>Regular Followup</v>
      </c>
      <c r="U334" s="17" t="str">
        <f>IF(AND(T334="High Priority",'Patient Health Records'!W334="Yes",'Patient Health Records'!X334 = "Critical"),"Needs Attention",IF(AND('Patient Health Records'!X334 &lt;&gt; "Critical", 'Patient Health Records'!W334 = "Yes"),"Monitor Later",IF(AND('Patient Health Records'!X334 ="Critical", 'Patient Health Records'!W334 = "No"), "Ask for Readmission","No Action")))</f>
        <v>No Action</v>
      </c>
      <c r="V334" s="17" t="str" cm="1">
        <f t="array" ref="V334">_xlfn.IFS(AND(T334="High Priority",'Patient Health Records'!W334="Yes",'Patient Health Records'!X334 = "Critical"),"Needs Attention", AND('Patient Health Records'!X334 &lt;&gt; "Critical", 'Patient Health Records'!W334 = "Yes"),"Monitor Later", AND('Patient Health Records'!X334 ="Critical", 'Patient Health Records'!W334 = "No"), "Ask for Readmission", TRUE, "No Action")</f>
        <v>No Action</v>
      </c>
      <c r="W334" s="17"/>
      <c r="X334" s="100"/>
      <c r="Y334" s="100"/>
      <c r="Z334" s="100"/>
      <c r="AA334" s="100"/>
      <c r="AB334" s="100"/>
    </row>
    <row r="335" spans="1:28" ht="15.75" customHeight="1">
      <c r="A335" s="2" t="s">
        <v>603</v>
      </c>
      <c r="B335" s="2" t="s">
        <v>149</v>
      </c>
      <c r="C335" s="2" t="s">
        <v>42</v>
      </c>
      <c r="D335" s="26" t="s">
        <v>157</v>
      </c>
      <c r="E335" s="28">
        <f>DATEVALUE(D335)</f>
        <v>23377</v>
      </c>
      <c r="F335" s="29">
        <f t="shared" si="16"/>
        <v>1964</v>
      </c>
      <c r="G335" s="29">
        <f t="shared" si="17"/>
        <v>61</v>
      </c>
      <c r="H335" s="29" t="str" cm="1">
        <f t="array" ref="H335">_xlfn.IFS(
  AND(G335&gt;=21, G335&lt;=30), "Young Adult",
  AND(G335&gt;=31, G335&lt;=45), "Adult",
  AND(G335&gt;=46, G335&lt;=60), "Middle-aged",
  AND(G335&gt;=61, G335&lt;=75), "Senior",
  AND(G335&gt;=76, G335&lt;=87), "Elderly",
  TRUE, "Out of Range"
)</f>
        <v>Senior</v>
      </c>
      <c r="I335" s="3">
        <v>9</v>
      </c>
      <c r="J335" s="2" t="s">
        <v>64</v>
      </c>
      <c r="K335" s="2" t="s">
        <v>34</v>
      </c>
      <c r="L335" s="2" t="str">
        <f>VLOOKUP(J335,Facts!$A$2:$B$10,2,FALSE)</f>
        <v>East</v>
      </c>
      <c r="M335" s="2" t="str">
        <f>HLOOKUP(J335,Facts!$D$13:$L$14,2,FALSE)</f>
        <v>East</v>
      </c>
      <c r="N335" s="2" t="str">
        <f>_xlfn.XLOOKUP(L335,Facts!$B$2:$B$10,Facts!$A$2:$A$10,FALSE)</f>
        <v>West Bengal</v>
      </c>
      <c r="O335" s="100" t="str">
        <f t="shared" si="18"/>
        <v>Vivaan Sharma</v>
      </c>
      <c r="P335" s="100" t="str" cm="1">
        <f t="array" ref="P335:Q335">_xlfn.TEXTSPLIT(O335," ")</f>
        <v>Vivaan</v>
      </c>
      <c r="Q335" s="100" t="str">
        <v>Sharma</v>
      </c>
      <c r="R335" s="100"/>
      <c r="S335" s="100" t="str">
        <f>CONCATENATE(A335,"_",P335,".pdf")</f>
        <v>PID0334_Vivaan.pdf</v>
      </c>
      <c r="T335" s="17" t="str">
        <f>IF(AND(I335&lt;5,'Billing Details'!F335&gt;10000),"High Priority","Regular Followup")</f>
        <v>Regular Followup</v>
      </c>
      <c r="U335" s="17" t="str">
        <f>IF(AND(T335="High Priority",'Patient Health Records'!W335="Yes",'Patient Health Records'!X335 = "Critical"),"Needs Attention",IF(AND('Patient Health Records'!X335 &lt;&gt; "Critical", 'Patient Health Records'!W335 = "Yes"),"Monitor Later",IF(AND('Patient Health Records'!X335 ="Critical", 'Patient Health Records'!W335 = "No"), "Ask for Readmission","No Action")))</f>
        <v>No Action</v>
      </c>
      <c r="V335" s="17" t="str" cm="1">
        <f t="array" ref="V335">_xlfn.IFS(AND(T335="High Priority",'Patient Health Records'!W335="Yes",'Patient Health Records'!X335 = "Critical"),"Needs Attention", AND('Patient Health Records'!X335 &lt;&gt; "Critical", 'Patient Health Records'!W335 = "Yes"),"Monitor Later", AND('Patient Health Records'!X335 ="Critical", 'Patient Health Records'!W335 = "No"), "Ask for Readmission", TRUE, "No Action")</f>
        <v>No Action</v>
      </c>
      <c r="W335" s="17"/>
      <c r="X335" s="100"/>
      <c r="Y335" s="100"/>
      <c r="Z335" s="100"/>
      <c r="AA335" s="100"/>
      <c r="AB335" s="100"/>
    </row>
    <row r="336" spans="1:28" ht="15.75" customHeight="1">
      <c r="A336" s="2" t="s">
        <v>604</v>
      </c>
      <c r="B336" s="2" t="s">
        <v>605</v>
      </c>
      <c r="C336" s="2" t="s">
        <v>25</v>
      </c>
      <c r="D336" s="26" t="s">
        <v>54</v>
      </c>
      <c r="E336" s="28">
        <f>DATEVALUE(D336)</f>
        <v>34699</v>
      </c>
      <c r="F336" s="29">
        <f t="shared" si="16"/>
        <v>1994</v>
      </c>
      <c r="G336" s="29">
        <f t="shared" si="17"/>
        <v>31</v>
      </c>
      <c r="H336" s="29" t="str" cm="1">
        <f t="array" ref="H336">_xlfn.IFS(
  AND(G336&gt;=21, G336&lt;=30), "Young Adult",
  AND(G336&gt;=31, G336&lt;=45), "Adult",
  AND(G336&gt;=46, G336&lt;=60), "Middle-aged",
  AND(G336&gt;=61, G336&lt;=75), "Senior",
  AND(G336&gt;=76, G336&lt;=87), "Elderly",
  TRUE, "Out of Range"
)</f>
        <v>Adult</v>
      </c>
      <c r="I336" s="3">
        <v>12</v>
      </c>
      <c r="J336" s="2" t="s">
        <v>38</v>
      </c>
      <c r="K336" s="2" t="s">
        <v>28</v>
      </c>
      <c r="L336" s="2" t="str">
        <f>VLOOKUP(J336,Facts!$A$2:$B$10,2,FALSE)</f>
        <v>North</v>
      </c>
      <c r="M336" s="2" t="str">
        <f>HLOOKUP(J336,Facts!$D$13:$L$14,2,FALSE)</f>
        <v>North</v>
      </c>
      <c r="N336" s="2" t="str">
        <f>_xlfn.XLOOKUP(L336,Facts!$B$2:$B$10,Facts!$A$2:$A$10,FALSE)</f>
        <v>Punjab</v>
      </c>
      <c r="O336" s="100" t="str">
        <f t="shared" si="18"/>
        <v>Shreya Singh Sharma</v>
      </c>
      <c r="P336" s="100" t="str" cm="1">
        <f t="array" ref="P336:R336">_xlfn.TEXTSPLIT(O336," ")</f>
        <v>Shreya</v>
      </c>
      <c r="Q336" s="100" t="str">
        <v>Singh</v>
      </c>
      <c r="R336" s="100" t="str">
        <v>Sharma</v>
      </c>
      <c r="S336" s="100" t="str">
        <f>CONCATENATE(A336,"_",P336,".pdf")</f>
        <v>PID0335_Shreya.pdf</v>
      </c>
      <c r="T336" s="17" t="str">
        <f>IF(AND(I336&lt;5,'Billing Details'!F336&gt;10000),"High Priority","Regular Followup")</f>
        <v>Regular Followup</v>
      </c>
      <c r="U336" s="17" t="str">
        <f>IF(AND(T336="High Priority",'Patient Health Records'!W336="Yes",'Patient Health Records'!X336 = "Critical"),"Needs Attention",IF(AND('Patient Health Records'!X336 &lt;&gt; "Critical", 'Patient Health Records'!W336 = "Yes"),"Monitor Later",IF(AND('Patient Health Records'!X336 ="Critical", 'Patient Health Records'!W336 = "No"), "Ask for Readmission","No Action")))</f>
        <v>Monitor Later</v>
      </c>
      <c r="V336" s="17" t="str" cm="1">
        <f t="array" ref="V336">_xlfn.IFS(AND(T336="High Priority",'Patient Health Records'!W336="Yes",'Patient Health Records'!X336 = "Critical"),"Needs Attention", AND('Patient Health Records'!X336 &lt;&gt; "Critical", 'Patient Health Records'!W336 = "Yes"),"Monitor Later", AND('Patient Health Records'!X336 ="Critical", 'Patient Health Records'!W336 = "No"), "Ask for Readmission", TRUE, "No Action")</f>
        <v>Monitor Later</v>
      </c>
      <c r="W336" s="17"/>
      <c r="X336" s="100"/>
      <c r="Y336" s="100"/>
      <c r="Z336" s="100"/>
      <c r="AA336" s="100"/>
      <c r="AB336" s="100"/>
    </row>
    <row r="337" spans="1:28" ht="15.75" customHeight="1">
      <c r="A337" s="2" t="s">
        <v>606</v>
      </c>
      <c r="B337" s="2" t="s">
        <v>607</v>
      </c>
      <c r="C337" s="2" t="s">
        <v>42</v>
      </c>
      <c r="D337" s="26" t="s">
        <v>107</v>
      </c>
      <c r="E337" s="28">
        <f>DATEVALUE(D337)</f>
        <v>28855</v>
      </c>
      <c r="F337" s="29">
        <f t="shared" si="16"/>
        <v>1978</v>
      </c>
      <c r="G337" s="29">
        <f t="shared" si="17"/>
        <v>47</v>
      </c>
      <c r="H337" s="29" t="str" cm="1">
        <f t="array" ref="H337">_xlfn.IFS(
  AND(G337&gt;=21, G337&lt;=30), "Young Adult",
  AND(G337&gt;=31, G337&lt;=45), "Adult",
  AND(G337&gt;=46, G337&lt;=60), "Middle-aged",
  AND(G337&gt;=61, G337&lt;=75), "Senior",
  AND(G337&gt;=76, G337&lt;=87), "Elderly",
  TRUE, "Out of Range"
)</f>
        <v>Middle-aged</v>
      </c>
      <c r="I337" s="3">
        <v>9</v>
      </c>
      <c r="J337" s="2" t="s">
        <v>33</v>
      </c>
      <c r="K337" s="2" t="s">
        <v>34</v>
      </c>
      <c r="L337" s="2" t="str">
        <f>VLOOKUP(J337,Facts!$A$2:$B$10,2,FALSE)</f>
        <v>West</v>
      </c>
      <c r="M337" s="2" t="str">
        <f>HLOOKUP(J337,Facts!$D$13:$L$14,2,FALSE)</f>
        <v>West</v>
      </c>
      <c r="N337" s="2" t="str">
        <f>_xlfn.XLOOKUP(L337,Facts!$B$2:$B$10,Facts!$A$2:$A$10,FALSE)</f>
        <v>Maharashtra</v>
      </c>
      <c r="O337" s="100" t="str">
        <f t="shared" si="18"/>
        <v>Aditya Singh Patel</v>
      </c>
      <c r="P337" s="100" t="str" cm="1">
        <f t="array" ref="P337:R337">_xlfn.TEXTSPLIT(O337," ")</f>
        <v>Aditya</v>
      </c>
      <c r="Q337" s="100" t="str">
        <v>Singh</v>
      </c>
      <c r="R337" s="100" t="str">
        <v>Patel</v>
      </c>
      <c r="S337" s="100" t="str">
        <f>CONCATENATE(A337,"_",P337,".pdf")</f>
        <v>PID0336_Aditya.pdf</v>
      </c>
      <c r="T337" s="17" t="str">
        <f>IF(AND(I337&lt;5,'Billing Details'!F337&gt;10000),"High Priority","Regular Followup")</f>
        <v>Regular Followup</v>
      </c>
      <c r="U337" s="17" t="str">
        <f>IF(AND(T337="High Priority",'Patient Health Records'!W337="Yes",'Patient Health Records'!X337 = "Critical"),"Needs Attention",IF(AND('Patient Health Records'!X337 &lt;&gt; "Critical", 'Patient Health Records'!W337 = "Yes"),"Monitor Later",IF(AND('Patient Health Records'!X337 ="Critical", 'Patient Health Records'!W337 = "No"), "Ask for Readmission","No Action")))</f>
        <v>Ask for Readmission</v>
      </c>
      <c r="V337" s="17" t="str" cm="1">
        <f t="array" ref="V337">_xlfn.IFS(AND(T337="High Priority",'Patient Health Records'!W337="Yes",'Patient Health Records'!X337 = "Critical"),"Needs Attention", AND('Patient Health Records'!X337 &lt;&gt; "Critical", 'Patient Health Records'!W337 = "Yes"),"Monitor Later", AND('Patient Health Records'!X337 ="Critical", 'Patient Health Records'!W337 = "No"), "Ask for Readmission", TRUE, "No Action")</f>
        <v>Ask for Readmission</v>
      </c>
      <c r="W337" s="17"/>
      <c r="X337" s="100"/>
      <c r="Y337" s="100"/>
      <c r="Z337" s="100"/>
      <c r="AA337" s="100"/>
      <c r="AB337" s="100"/>
    </row>
    <row r="338" spans="1:28" ht="15.75" customHeight="1">
      <c r="A338" s="2" t="s">
        <v>608</v>
      </c>
      <c r="B338" s="2" t="s">
        <v>191</v>
      </c>
      <c r="C338" s="2" t="s">
        <v>25</v>
      </c>
      <c r="D338" s="26" t="s">
        <v>85</v>
      </c>
      <c r="E338" s="28">
        <f>DATEVALUE(D338)</f>
        <v>25203</v>
      </c>
      <c r="F338" s="29">
        <f t="shared" si="16"/>
        <v>1968</v>
      </c>
      <c r="G338" s="29">
        <f t="shared" si="17"/>
        <v>57</v>
      </c>
      <c r="H338" s="29" t="str" cm="1">
        <f t="array" ref="H338">_xlfn.IFS(
  AND(G338&gt;=21, G338&lt;=30), "Young Adult",
  AND(G338&gt;=31, G338&lt;=45), "Adult",
  AND(G338&gt;=46, G338&lt;=60), "Middle-aged",
  AND(G338&gt;=61, G338&lt;=75), "Senior",
  AND(G338&gt;=76, G338&lt;=87), "Elderly",
  TRUE, "Out of Range"
)</f>
        <v>Middle-aged</v>
      </c>
      <c r="I338" s="3">
        <v>3</v>
      </c>
      <c r="J338" s="2" t="s">
        <v>47</v>
      </c>
      <c r="K338" s="2" t="s">
        <v>56</v>
      </c>
      <c r="L338" s="2" t="str">
        <f>VLOOKUP(J338,Facts!$A$2:$B$10,2,FALSE)</f>
        <v>North</v>
      </c>
      <c r="M338" s="2" t="str">
        <f>HLOOKUP(J338,Facts!$D$13:$L$14,2,FALSE)</f>
        <v>North</v>
      </c>
      <c r="N338" s="2" t="str">
        <f>_xlfn.XLOOKUP(L338,Facts!$B$2:$B$10,Facts!$A$2:$A$10,FALSE)</f>
        <v>Punjab</v>
      </c>
      <c r="O338" s="100" t="str">
        <f t="shared" si="18"/>
        <v>Aanya Mehta</v>
      </c>
      <c r="P338" s="100" t="str" cm="1">
        <f t="array" ref="P338:Q338">_xlfn.TEXTSPLIT(O338," ")</f>
        <v>Aanya</v>
      </c>
      <c r="Q338" s="100" t="str">
        <v>Mehta</v>
      </c>
      <c r="R338" s="100"/>
      <c r="S338" s="100" t="str">
        <f>CONCATENATE(A338,"_",P338,".pdf")</f>
        <v>PID0337_Aanya.pdf</v>
      </c>
      <c r="T338" s="17" t="str">
        <f>IF(AND(I338&lt;5,'Billing Details'!F338&gt;10000),"High Priority","Regular Followup")</f>
        <v>High Priority</v>
      </c>
      <c r="U338" s="17" t="str">
        <f>IF(AND(T338="High Priority",'Patient Health Records'!W338="Yes",'Patient Health Records'!X338 = "Critical"),"Needs Attention",IF(AND('Patient Health Records'!X338 &lt;&gt; "Critical", 'Patient Health Records'!W338 = "Yes"),"Monitor Later",IF(AND('Patient Health Records'!X338 ="Critical", 'Patient Health Records'!W338 = "No"), "Ask for Readmission","No Action")))</f>
        <v>Needs Attention</v>
      </c>
      <c r="V338" s="17" t="str" cm="1">
        <f t="array" ref="V338">_xlfn.IFS(AND(T338="High Priority",'Patient Health Records'!W338="Yes",'Patient Health Records'!X338 = "Critical"),"Needs Attention", AND('Patient Health Records'!X338 &lt;&gt; "Critical", 'Patient Health Records'!W338 = "Yes"),"Monitor Later", AND('Patient Health Records'!X338 ="Critical", 'Patient Health Records'!W338 = "No"), "Ask for Readmission", TRUE, "No Action")</f>
        <v>Needs Attention</v>
      </c>
      <c r="W338" s="17"/>
      <c r="X338" s="100"/>
      <c r="Y338" s="100"/>
      <c r="Z338" s="100"/>
      <c r="AA338" s="100"/>
      <c r="AB338" s="100"/>
    </row>
    <row r="339" spans="1:28" ht="15.75" customHeight="1">
      <c r="A339" s="2" t="s">
        <v>609</v>
      </c>
      <c r="B339" s="2" t="s">
        <v>610</v>
      </c>
      <c r="C339" s="2" t="s">
        <v>42</v>
      </c>
      <c r="D339" s="26" t="s">
        <v>46</v>
      </c>
      <c r="E339" s="28">
        <f>DATEVALUE(D339)</f>
        <v>32508</v>
      </c>
      <c r="F339" s="29">
        <f t="shared" si="16"/>
        <v>1988</v>
      </c>
      <c r="G339" s="29">
        <f t="shared" si="17"/>
        <v>37</v>
      </c>
      <c r="H339" s="29" t="str" cm="1">
        <f t="array" ref="H339">_xlfn.IFS(
  AND(G339&gt;=21, G339&lt;=30), "Young Adult",
  AND(G339&gt;=31, G339&lt;=45), "Adult",
  AND(G339&gt;=46, G339&lt;=60), "Middle-aged",
  AND(G339&gt;=61, G339&lt;=75), "Senior",
  AND(G339&gt;=76, G339&lt;=87), "Elderly",
  TRUE, "Out of Range"
)</f>
        <v>Adult</v>
      </c>
      <c r="I339" s="3">
        <v>1</v>
      </c>
      <c r="J339" s="2" t="s">
        <v>47</v>
      </c>
      <c r="K339" s="2" t="s">
        <v>39</v>
      </c>
      <c r="L339" s="2" t="str">
        <f>VLOOKUP(J339,Facts!$A$2:$B$10,2,FALSE)</f>
        <v>North</v>
      </c>
      <c r="M339" s="2" t="str">
        <f>HLOOKUP(J339,Facts!$D$13:$L$14,2,FALSE)</f>
        <v>North</v>
      </c>
      <c r="N339" s="2" t="str">
        <f>_xlfn.XLOOKUP(L339,Facts!$B$2:$B$10,Facts!$A$2:$A$10,FALSE)</f>
        <v>Punjab</v>
      </c>
      <c r="O339" s="100" t="str">
        <f t="shared" si="18"/>
        <v>Krishna Priya Gupta</v>
      </c>
      <c r="P339" s="100" t="str" cm="1">
        <f t="array" ref="P339:R339">_xlfn.TEXTSPLIT(O339," ")</f>
        <v>Krishna</v>
      </c>
      <c r="Q339" s="100" t="str">
        <v>Priya</v>
      </c>
      <c r="R339" s="100" t="str">
        <v>Gupta</v>
      </c>
      <c r="S339" s="100" t="str">
        <f>CONCATENATE(A339,"_",P339,".pdf")</f>
        <v>PID0338_Krishna.pdf</v>
      </c>
      <c r="T339" s="17" t="str">
        <f>IF(AND(I339&lt;5,'Billing Details'!F339&gt;10000),"High Priority","Regular Followup")</f>
        <v>High Priority</v>
      </c>
      <c r="U339" s="17" t="str">
        <f>IF(AND(T339="High Priority",'Patient Health Records'!W339="Yes",'Patient Health Records'!X339 = "Critical"),"Needs Attention",IF(AND('Patient Health Records'!X339 &lt;&gt; "Critical", 'Patient Health Records'!W339 = "Yes"),"Monitor Later",IF(AND('Patient Health Records'!X339 ="Critical", 'Patient Health Records'!W339 = "No"), "Ask for Readmission","No Action")))</f>
        <v>No Action</v>
      </c>
      <c r="V339" s="17" t="str" cm="1">
        <f t="array" ref="V339">_xlfn.IFS(AND(T339="High Priority",'Patient Health Records'!W339="Yes",'Patient Health Records'!X339 = "Critical"),"Needs Attention", AND('Patient Health Records'!X339 &lt;&gt; "Critical", 'Patient Health Records'!W339 = "Yes"),"Monitor Later", AND('Patient Health Records'!X339 ="Critical", 'Patient Health Records'!W339 = "No"), "Ask for Readmission", TRUE, "No Action")</f>
        <v>No Action</v>
      </c>
      <c r="W339" s="17"/>
      <c r="X339" s="100"/>
      <c r="Y339" s="100"/>
      <c r="Z339" s="100"/>
      <c r="AA339" s="100"/>
      <c r="AB339" s="100"/>
    </row>
    <row r="340" spans="1:28" ht="15.75" customHeight="1">
      <c r="A340" s="2" t="s">
        <v>611</v>
      </c>
      <c r="B340" s="2" t="s">
        <v>560</v>
      </c>
      <c r="C340" s="2" t="s">
        <v>25</v>
      </c>
      <c r="D340" s="26" t="s">
        <v>46</v>
      </c>
      <c r="E340" s="28">
        <f>DATEVALUE(D340)</f>
        <v>32508</v>
      </c>
      <c r="F340" s="29">
        <f t="shared" si="16"/>
        <v>1988</v>
      </c>
      <c r="G340" s="29">
        <f t="shared" si="17"/>
        <v>37</v>
      </c>
      <c r="H340" s="29" t="str" cm="1">
        <f t="array" ref="H340">_xlfn.IFS(
  AND(G340&gt;=21, G340&lt;=30), "Young Adult",
  AND(G340&gt;=31, G340&lt;=45), "Adult",
  AND(G340&gt;=46, G340&lt;=60), "Middle-aged",
  AND(G340&gt;=61, G340&lt;=75), "Senior",
  AND(G340&gt;=76, G340&lt;=87), "Elderly",
  TRUE, "Out of Range"
)</f>
        <v>Adult</v>
      </c>
      <c r="I340" s="3">
        <v>2</v>
      </c>
      <c r="J340" s="2" t="s">
        <v>47</v>
      </c>
      <c r="K340" s="2" t="s">
        <v>28</v>
      </c>
      <c r="L340" s="2" t="str">
        <f>VLOOKUP(J340,Facts!$A$2:$B$10,2,FALSE)</f>
        <v>North</v>
      </c>
      <c r="M340" s="2" t="str">
        <f>HLOOKUP(J340,Facts!$D$13:$L$14,2,FALSE)</f>
        <v>North</v>
      </c>
      <c r="N340" s="2" t="str">
        <f>_xlfn.XLOOKUP(L340,Facts!$B$2:$B$10,Facts!$A$2:$A$10,FALSE)</f>
        <v>Punjab</v>
      </c>
      <c r="O340" s="100" t="str">
        <f t="shared" si="18"/>
        <v>Shreya Kumar Sharma</v>
      </c>
      <c r="P340" s="100" t="str" cm="1">
        <f t="array" ref="P340:R340">_xlfn.TEXTSPLIT(O340," ")</f>
        <v>Shreya</v>
      </c>
      <c r="Q340" s="100" t="str">
        <v>Kumar</v>
      </c>
      <c r="R340" s="100" t="str">
        <v>Sharma</v>
      </c>
      <c r="S340" s="100" t="str">
        <f>CONCATENATE(A340,"_",P340,".pdf")</f>
        <v>PID0339_Shreya.pdf</v>
      </c>
      <c r="T340" s="17" t="str">
        <f>IF(AND(I340&lt;5,'Billing Details'!F340&gt;10000),"High Priority","Regular Followup")</f>
        <v>High Priority</v>
      </c>
      <c r="U340" s="17" t="str">
        <f>IF(AND(T340="High Priority",'Patient Health Records'!W340="Yes",'Patient Health Records'!X340 = "Critical"),"Needs Attention",IF(AND('Patient Health Records'!X340 &lt;&gt; "Critical", 'Patient Health Records'!W340 = "Yes"),"Monitor Later",IF(AND('Patient Health Records'!X340 ="Critical", 'Patient Health Records'!W340 = "No"), "Ask for Readmission","No Action")))</f>
        <v>Monitor Later</v>
      </c>
      <c r="V340" s="17" t="str" cm="1">
        <f t="array" ref="V340">_xlfn.IFS(AND(T340="High Priority",'Patient Health Records'!W340="Yes",'Patient Health Records'!X340 = "Critical"),"Needs Attention", AND('Patient Health Records'!X340 &lt;&gt; "Critical", 'Patient Health Records'!W340 = "Yes"),"Monitor Later", AND('Patient Health Records'!X340 ="Critical", 'Patient Health Records'!W340 = "No"), "Ask for Readmission", TRUE, "No Action")</f>
        <v>Monitor Later</v>
      </c>
      <c r="W340" s="17"/>
      <c r="X340" s="100"/>
      <c r="Y340" s="100"/>
      <c r="Z340" s="100"/>
      <c r="AA340" s="100"/>
      <c r="AB340" s="100"/>
    </row>
    <row r="341" spans="1:28" ht="15.75" customHeight="1">
      <c r="A341" s="2" t="s">
        <v>612</v>
      </c>
      <c r="B341" s="2" t="s">
        <v>396</v>
      </c>
      <c r="C341" s="2" t="s">
        <v>42</v>
      </c>
      <c r="D341" s="26" t="s">
        <v>82</v>
      </c>
      <c r="E341" s="28">
        <f>DATEVALUE(D341)</f>
        <v>30682</v>
      </c>
      <c r="F341" s="29">
        <f t="shared" si="16"/>
        <v>1984</v>
      </c>
      <c r="G341" s="29">
        <f t="shared" si="17"/>
        <v>41</v>
      </c>
      <c r="H341" s="29" t="str" cm="1">
        <f t="array" ref="H341">_xlfn.IFS(
  AND(G341&gt;=21, G341&lt;=30), "Young Adult",
  AND(G341&gt;=31, G341&lt;=45), "Adult",
  AND(G341&gt;=46, G341&lt;=60), "Middle-aged",
  AND(G341&gt;=61, G341&lt;=75), "Senior",
  AND(G341&gt;=76, G341&lt;=87), "Elderly",
  TRUE, "Out of Range"
)</f>
        <v>Adult</v>
      </c>
      <c r="I341" s="3">
        <v>90</v>
      </c>
      <c r="J341" s="2" t="s">
        <v>80</v>
      </c>
      <c r="K341" s="2" t="s">
        <v>39</v>
      </c>
      <c r="L341" s="2" t="str">
        <f>VLOOKUP(J341,Facts!$A$2:$B$10,2,FALSE)</f>
        <v>West</v>
      </c>
      <c r="M341" s="2" t="str">
        <f>HLOOKUP(J341,Facts!$D$13:$L$14,2,FALSE)</f>
        <v>West</v>
      </c>
      <c r="N341" s="2" t="str">
        <f>_xlfn.XLOOKUP(L341,Facts!$B$2:$B$10,Facts!$A$2:$A$10,FALSE)</f>
        <v>Maharashtra</v>
      </c>
      <c r="O341" s="100" t="str">
        <f t="shared" si="18"/>
        <v>Krishna Raj Patel</v>
      </c>
      <c r="P341" s="100" t="str" cm="1">
        <f t="array" ref="P341:R341">_xlfn.TEXTSPLIT(O341," ")</f>
        <v>Krishna</v>
      </c>
      <c r="Q341" s="100" t="str">
        <v>Raj</v>
      </c>
      <c r="R341" s="100" t="str">
        <v>Patel</v>
      </c>
      <c r="S341" s="100" t="str">
        <f>CONCATENATE(A341,"_",P341,".pdf")</f>
        <v>PID0340_Krishna.pdf</v>
      </c>
      <c r="T341" s="17" t="str">
        <f>IF(AND(I341&lt;5,'Billing Details'!F341&gt;10000),"High Priority","Regular Followup")</f>
        <v>Regular Followup</v>
      </c>
      <c r="U341" s="17" t="str">
        <f>IF(AND(T341="High Priority",'Patient Health Records'!W341="Yes",'Patient Health Records'!X341 = "Critical"),"Needs Attention",IF(AND('Patient Health Records'!X341 &lt;&gt; "Critical", 'Patient Health Records'!W341 = "Yes"),"Monitor Later",IF(AND('Patient Health Records'!X341 ="Critical", 'Patient Health Records'!W341 = "No"), "Ask for Readmission","No Action")))</f>
        <v>Monitor Later</v>
      </c>
      <c r="V341" s="17" t="str" cm="1">
        <f t="array" ref="V341">_xlfn.IFS(AND(T341="High Priority",'Patient Health Records'!W341="Yes",'Patient Health Records'!X341 = "Critical"),"Needs Attention", AND('Patient Health Records'!X341 &lt;&gt; "Critical", 'Patient Health Records'!W341 = "Yes"),"Monitor Later", AND('Patient Health Records'!X341 ="Critical", 'Patient Health Records'!W341 = "No"), "Ask for Readmission", TRUE, "No Action")</f>
        <v>Monitor Later</v>
      </c>
      <c r="W341" s="17"/>
      <c r="X341" s="100"/>
      <c r="Y341" s="100"/>
      <c r="Z341" s="100"/>
      <c r="AA341" s="100"/>
      <c r="AB341" s="100"/>
    </row>
    <row r="342" spans="1:28" ht="15.75" customHeight="1">
      <c r="A342" s="2" t="s">
        <v>613</v>
      </c>
      <c r="B342" s="2" t="s">
        <v>614</v>
      </c>
      <c r="C342" s="2" t="s">
        <v>42</v>
      </c>
      <c r="D342" s="26" t="s">
        <v>46</v>
      </c>
      <c r="E342" s="28">
        <f>DATEVALUE(D342)</f>
        <v>32508</v>
      </c>
      <c r="F342" s="29">
        <f t="shared" si="16"/>
        <v>1988</v>
      </c>
      <c r="G342" s="29">
        <f t="shared" si="17"/>
        <v>37</v>
      </c>
      <c r="H342" s="29" t="str" cm="1">
        <f t="array" ref="H342">_xlfn.IFS(
  AND(G342&gt;=21, G342&lt;=30), "Young Adult",
  AND(G342&gt;=31, G342&lt;=45), "Adult",
  AND(G342&gt;=46, G342&lt;=60), "Middle-aged",
  AND(G342&gt;=61, G342&lt;=75), "Senior",
  AND(G342&gt;=76, G342&lt;=87), "Elderly",
  TRUE, "Out of Range"
)</f>
        <v>Adult</v>
      </c>
      <c r="I342" s="3">
        <v>25</v>
      </c>
      <c r="J342" s="2" t="s">
        <v>27</v>
      </c>
      <c r="K342" s="2" t="s">
        <v>39</v>
      </c>
      <c r="L342" s="2" t="str">
        <f>VLOOKUP(J342,Facts!$A$2:$B$10,2,FALSE)</f>
        <v>South</v>
      </c>
      <c r="M342" s="2" t="str">
        <f>HLOOKUP(J342,Facts!$D$13:$L$14,2,FALSE)</f>
        <v>South</v>
      </c>
      <c r="N342" s="2" t="str">
        <f>_xlfn.XLOOKUP(L342,Facts!$B$2:$B$10,Facts!$A$2:$A$10,FALSE)</f>
        <v>Tamil Nadu</v>
      </c>
      <c r="O342" s="100" t="str">
        <f t="shared" si="18"/>
        <v>Aditya Priya Mehta</v>
      </c>
      <c r="P342" s="100" t="str" cm="1">
        <f t="array" ref="P342:R342">_xlfn.TEXTSPLIT(O342," ")</f>
        <v>Aditya</v>
      </c>
      <c r="Q342" s="100" t="str">
        <v>Priya</v>
      </c>
      <c r="R342" s="100" t="str">
        <v>Mehta</v>
      </c>
      <c r="S342" s="100" t="str">
        <f>CONCATENATE(A342,"_",P342,".pdf")</f>
        <v>PID0341_Aditya.pdf</v>
      </c>
      <c r="T342" s="17" t="str">
        <f>IF(AND(I342&lt;5,'Billing Details'!F342&gt;10000),"High Priority","Regular Followup")</f>
        <v>Regular Followup</v>
      </c>
      <c r="U342" s="17" t="str">
        <f>IF(AND(T342="High Priority",'Patient Health Records'!W342="Yes",'Patient Health Records'!X342 = "Critical"),"Needs Attention",IF(AND('Patient Health Records'!X342 &lt;&gt; "Critical", 'Patient Health Records'!W342 = "Yes"),"Monitor Later",IF(AND('Patient Health Records'!X342 ="Critical", 'Patient Health Records'!W342 = "No"), "Ask for Readmission","No Action")))</f>
        <v>Monitor Later</v>
      </c>
      <c r="V342" s="17" t="str" cm="1">
        <f t="array" ref="V342">_xlfn.IFS(AND(T342="High Priority",'Patient Health Records'!W342="Yes",'Patient Health Records'!X342 = "Critical"),"Needs Attention", AND('Patient Health Records'!X342 &lt;&gt; "Critical", 'Patient Health Records'!W342 = "Yes"),"Monitor Later", AND('Patient Health Records'!X342 ="Critical", 'Patient Health Records'!W342 = "No"), "Ask for Readmission", TRUE, "No Action")</f>
        <v>Monitor Later</v>
      </c>
      <c r="W342" s="17"/>
      <c r="X342" s="100"/>
      <c r="Y342" s="100"/>
      <c r="Z342" s="100"/>
      <c r="AA342" s="100"/>
      <c r="AB342" s="100"/>
    </row>
    <row r="343" spans="1:28" ht="15.75" customHeight="1">
      <c r="A343" s="2" t="s">
        <v>615</v>
      </c>
      <c r="B343" s="2" t="s">
        <v>616</v>
      </c>
      <c r="C343" s="2" t="s">
        <v>42</v>
      </c>
      <c r="D343" s="26" t="s">
        <v>26</v>
      </c>
      <c r="E343" s="28">
        <f>DATEVALUE(D343)</f>
        <v>27029</v>
      </c>
      <c r="F343" s="29">
        <f t="shared" si="16"/>
        <v>1973</v>
      </c>
      <c r="G343" s="29">
        <f t="shared" si="17"/>
        <v>52</v>
      </c>
      <c r="H343" s="29" t="str" cm="1">
        <f t="array" ref="H343">_xlfn.IFS(
  AND(G343&gt;=21, G343&lt;=30), "Young Adult",
  AND(G343&gt;=31, G343&lt;=45), "Adult",
  AND(G343&gt;=46, G343&lt;=60), "Middle-aged",
  AND(G343&gt;=61, G343&lt;=75), "Senior",
  AND(G343&gt;=76, G343&lt;=87), "Elderly",
  TRUE, "Out of Range"
)</f>
        <v>Middle-aged</v>
      </c>
      <c r="I343" s="3">
        <v>0.5</v>
      </c>
      <c r="J343" s="2" t="s">
        <v>47</v>
      </c>
      <c r="K343" s="2" t="s">
        <v>28</v>
      </c>
      <c r="L343" s="2" t="str">
        <f>VLOOKUP(J343,Facts!$A$2:$B$10,2,FALSE)</f>
        <v>North</v>
      </c>
      <c r="M343" s="2" t="str">
        <f>HLOOKUP(J343,Facts!$D$13:$L$14,2,FALSE)</f>
        <v>North</v>
      </c>
      <c r="N343" s="2" t="str">
        <f>_xlfn.XLOOKUP(L343,Facts!$B$2:$B$10,Facts!$A$2:$A$10,FALSE)</f>
        <v>Punjab</v>
      </c>
      <c r="O343" s="100" t="str">
        <f t="shared" si="18"/>
        <v>Krishna Dev Reddy</v>
      </c>
      <c r="P343" s="100" t="str" cm="1">
        <f t="array" ref="P343:R343">_xlfn.TEXTSPLIT(O343," ")</f>
        <v>Krishna</v>
      </c>
      <c r="Q343" s="100" t="str">
        <v>Dev</v>
      </c>
      <c r="R343" s="100" t="str">
        <v>Reddy</v>
      </c>
      <c r="S343" s="100" t="str">
        <f>CONCATENATE(A343,"_",P343,".pdf")</f>
        <v>PID0342_Krishna.pdf</v>
      </c>
      <c r="T343" s="17" t="str">
        <f>IF(AND(I343&lt;5,'Billing Details'!F343&gt;10000),"High Priority","Regular Followup")</f>
        <v>High Priority</v>
      </c>
      <c r="U343" s="17" t="str">
        <f>IF(AND(T343="High Priority",'Patient Health Records'!W343="Yes",'Patient Health Records'!X343 = "Critical"),"Needs Attention",IF(AND('Patient Health Records'!X343 &lt;&gt; "Critical", 'Patient Health Records'!W343 = "Yes"),"Monitor Later",IF(AND('Patient Health Records'!X343 ="Critical", 'Patient Health Records'!W343 = "No"), "Ask for Readmission","No Action")))</f>
        <v>Monitor Later</v>
      </c>
      <c r="V343" s="17" t="str" cm="1">
        <f t="array" ref="V343">_xlfn.IFS(AND(T343="High Priority",'Patient Health Records'!W343="Yes",'Patient Health Records'!X343 = "Critical"),"Needs Attention", AND('Patient Health Records'!X343 &lt;&gt; "Critical", 'Patient Health Records'!W343 = "Yes"),"Monitor Later", AND('Patient Health Records'!X343 ="Critical", 'Patient Health Records'!W343 = "No"), "Ask for Readmission", TRUE, "No Action")</f>
        <v>Monitor Later</v>
      </c>
      <c r="W343" s="17"/>
      <c r="X343" s="100"/>
      <c r="Y343" s="100"/>
      <c r="Z343" s="100"/>
      <c r="AA343" s="100"/>
      <c r="AB343" s="100"/>
    </row>
    <row r="344" spans="1:28" ht="15.75" customHeight="1">
      <c r="A344" s="2" t="s">
        <v>617</v>
      </c>
      <c r="B344" s="2" t="s">
        <v>52</v>
      </c>
      <c r="C344" s="2" t="s">
        <v>42</v>
      </c>
      <c r="D344" s="26" t="s">
        <v>168</v>
      </c>
      <c r="E344" s="28">
        <f>DATEVALUE(D344)</f>
        <v>26299</v>
      </c>
      <c r="F344" s="29">
        <f t="shared" si="16"/>
        <v>1972</v>
      </c>
      <c r="G344" s="29">
        <f t="shared" si="17"/>
        <v>53</v>
      </c>
      <c r="H344" s="29" t="str" cm="1">
        <f t="array" ref="H344">_xlfn.IFS(
  AND(G344&gt;=21, G344&lt;=30), "Young Adult",
  AND(G344&gt;=31, G344&lt;=45), "Adult",
  AND(G344&gt;=46, G344&lt;=60), "Middle-aged",
  AND(G344&gt;=61, G344&lt;=75), "Senior",
  AND(G344&gt;=76, G344&lt;=87), "Elderly",
  TRUE, "Out of Range"
)</f>
        <v>Middle-aged</v>
      </c>
      <c r="I344" s="3">
        <v>0.5</v>
      </c>
      <c r="J344" s="2" t="s">
        <v>47</v>
      </c>
      <c r="K344" s="2" t="s">
        <v>34</v>
      </c>
      <c r="L344" s="2" t="str">
        <f>VLOOKUP(J344,Facts!$A$2:$B$10,2,FALSE)</f>
        <v>North</v>
      </c>
      <c r="M344" s="2" t="str">
        <f>HLOOKUP(J344,Facts!$D$13:$L$14,2,FALSE)</f>
        <v>North</v>
      </c>
      <c r="N344" s="2" t="str">
        <f>_xlfn.XLOOKUP(L344,Facts!$B$2:$B$10,Facts!$A$2:$A$10,FALSE)</f>
        <v>Punjab</v>
      </c>
      <c r="O344" s="100" t="str">
        <f t="shared" si="18"/>
        <v>Sai Raj Patel</v>
      </c>
      <c r="P344" s="100" t="str" cm="1">
        <f t="array" ref="P344:R344">_xlfn.TEXTSPLIT(O344," ")</f>
        <v>Sai</v>
      </c>
      <c r="Q344" s="100" t="str">
        <v>Raj</v>
      </c>
      <c r="R344" s="100" t="str">
        <v>Patel</v>
      </c>
      <c r="S344" s="100" t="str">
        <f>CONCATENATE(A344,"_",P344,".pdf")</f>
        <v>PID0343_Sai.pdf</v>
      </c>
      <c r="T344" s="17" t="str">
        <f>IF(AND(I344&lt;5,'Billing Details'!F344&gt;10000),"High Priority","Regular Followup")</f>
        <v>High Priority</v>
      </c>
      <c r="U344" s="17" t="str">
        <f>IF(AND(T344="High Priority",'Patient Health Records'!W344="Yes",'Patient Health Records'!X344 = "Critical"),"Needs Attention",IF(AND('Patient Health Records'!X344 &lt;&gt; "Critical", 'Patient Health Records'!W344 = "Yes"),"Monitor Later",IF(AND('Patient Health Records'!X344 ="Critical", 'Patient Health Records'!W344 = "No"), "Ask for Readmission","No Action")))</f>
        <v>Needs Attention</v>
      </c>
      <c r="V344" s="17" t="str" cm="1">
        <f t="array" ref="V344">_xlfn.IFS(AND(T344="High Priority",'Patient Health Records'!W344="Yes",'Patient Health Records'!X344 = "Critical"),"Needs Attention", AND('Patient Health Records'!X344 &lt;&gt; "Critical", 'Patient Health Records'!W344 = "Yes"),"Monitor Later", AND('Patient Health Records'!X344 ="Critical", 'Patient Health Records'!W344 = "No"), "Ask for Readmission", TRUE, "No Action")</f>
        <v>Needs Attention</v>
      </c>
      <c r="W344" s="17"/>
      <c r="X344" s="100"/>
      <c r="Y344" s="100"/>
      <c r="Z344" s="100"/>
      <c r="AA344" s="100"/>
      <c r="AB344" s="100"/>
    </row>
    <row r="345" spans="1:28" ht="15.75" customHeight="1">
      <c r="A345" s="2" t="s">
        <v>618</v>
      </c>
      <c r="B345" s="2" t="s">
        <v>49</v>
      </c>
      <c r="C345" s="2" t="s">
        <v>42</v>
      </c>
      <c r="D345" s="26" t="s">
        <v>60</v>
      </c>
      <c r="E345" s="28">
        <f>DATEVALUE(D345)</f>
        <v>28855</v>
      </c>
      <c r="F345" s="29">
        <f t="shared" si="16"/>
        <v>1978</v>
      </c>
      <c r="G345" s="29">
        <f t="shared" si="17"/>
        <v>47</v>
      </c>
      <c r="H345" s="29" t="str" cm="1">
        <f t="array" ref="H345">_xlfn.IFS(
  AND(G345&gt;=21, G345&lt;=30), "Young Adult",
  AND(G345&gt;=31, G345&lt;=45), "Adult",
  AND(G345&gt;=46, G345&lt;=60), "Middle-aged",
  AND(G345&gt;=61, G345&lt;=75), "Senior",
  AND(G345&gt;=76, G345&lt;=87), "Elderly",
  TRUE, "Out of Range"
)</f>
        <v>Middle-aged</v>
      </c>
      <c r="I345" s="3">
        <v>12</v>
      </c>
      <c r="J345" s="2" t="s">
        <v>27</v>
      </c>
      <c r="K345" s="2" t="s">
        <v>28</v>
      </c>
      <c r="L345" s="2" t="str">
        <f>VLOOKUP(J345,Facts!$A$2:$B$10,2,FALSE)</f>
        <v>South</v>
      </c>
      <c r="M345" s="2" t="str">
        <f>HLOOKUP(J345,Facts!$D$13:$L$14,2,FALSE)</f>
        <v>South</v>
      </c>
      <c r="N345" s="2" t="str">
        <f>_xlfn.XLOOKUP(L345,Facts!$B$2:$B$10,Facts!$A$2:$A$10,FALSE)</f>
        <v>Tamil Nadu</v>
      </c>
      <c r="O345" s="100" t="str">
        <f t="shared" si="18"/>
        <v>Aarav Sharma</v>
      </c>
      <c r="P345" s="100" t="str" cm="1">
        <f t="array" ref="P345:Q345">_xlfn.TEXTSPLIT(O345," ")</f>
        <v>Aarav</v>
      </c>
      <c r="Q345" s="100" t="str">
        <v>Sharma</v>
      </c>
      <c r="R345" s="100"/>
      <c r="S345" s="100" t="str">
        <f>CONCATENATE(A345,"_",P345,".pdf")</f>
        <v>PID0344_Aarav.pdf</v>
      </c>
      <c r="T345" s="17" t="str">
        <f>IF(AND(I345&lt;5,'Billing Details'!F345&gt;10000),"High Priority","Regular Followup")</f>
        <v>Regular Followup</v>
      </c>
      <c r="U345" s="17" t="str">
        <f>IF(AND(T345="High Priority",'Patient Health Records'!W345="Yes",'Patient Health Records'!X345 = "Critical"),"Needs Attention",IF(AND('Patient Health Records'!X345 &lt;&gt; "Critical", 'Patient Health Records'!W345 = "Yes"),"Monitor Later",IF(AND('Patient Health Records'!X345 ="Critical", 'Patient Health Records'!W345 = "No"), "Ask for Readmission","No Action")))</f>
        <v>No Action</v>
      </c>
      <c r="V345" s="17" t="str" cm="1">
        <f t="array" ref="V345">_xlfn.IFS(AND(T345="High Priority",'Patient Health Records'!W345="Yes",'Patient Health Records'!X345 = "Critical"),"Needs Attention", AND('Patient Health Records'!X345 &lt;&gt; "Critical", 'Patient Health Records'!W345 = "Yes"),"Monitor Later", AND('Patient Health Records'!X345 ="Critical", 'Patient Health Records'!W345 = "No"), "Ask for Readmission", TRUE, "No Action")</f>
        <v>No Action</v>
      </c>
      <c r="W345" s="17"/>
      <c r="X345" s="100"/>
      <c r="Y345" s="100"/>
      <c r="Z345" s="100"/>
      <c r="AA345" s="100"/>
      <c r="AB345" s="100"/>
    </row>
    <row r="346" spans="1:28" ht="15.75" customHeight="1">
      <c r="A346" s="2" t="s">
        <v>619</v>
      </c>
      <c r="B346" s="2" t="s">
        <v>620</v>
      </c>
      <c r="C346" s="2" t="s">
        <v>25</v>
      </c>
      <c r="D346" s="26" t="s">
        <v>46</v>
      </c>
      <c r="E346" s="28">
        <f>DATEVALUE(D346)</f>
        <v>32508</v>
      </c>
      <c r="F346" s="29">
        <f t="shared" si="16"/>
        <v>1988</v>
      </c>
      <c r="G346" s="29">
        <f t="shared" si="17"/>
        <v>37</v>
      </c>
      <c r="H346" s="29" t="str" cm="1">
        <f t="array" ref="H346">_xlfn.IFS(
  AND(G346&gt;=21, G346&lt;=30), "Young Adult",
  AND(G346&gt;=31, G346&lt;=45), "Adult",
  AND(G346&gt;=46, G346&lt;=60), "Middle-aged",
  AND(G346&gt;=61, G346&lt;=75), "Senior",
  AND(G346&gt;=76, G346&lt;=87), "Elderly",
  TRUE, "Out of Range"
)</f>
        <v>Adult</v>
      </c>
      <c r="I346" s="3">
        <v>15</v>
      </c>
      <c r="J346" s="2" t="s">
        <v>43</v>
      </c>
      <c r="K346" s="2" t="s">
        <v>28</v>
      </c>
      <c r="L346" s="2" t="str">
        <f>VLOOKUP(J346,Facts!$A$2:$B$10,2,FALSE)</f>
        <v>South</v>
      </c>
      <c r="M346" s="2" t="str">
        <f>HLOOKUP(J346,Facts!$D$13:$L$14,2,FALSE)</f>
        <v>South</v>
      </c>
      <c r="N346" s="2" t="str">
        <f>_xlfn.XLOOKUP(L346,Facts!$B$2:$B$10,Facts!$A$2:$A$10,FALSE)</f>
        <v>Tamil Nadu</v>
      </c>
      <c r="O346" s="100" t="str">
        <f t="shared" si="18"/>
        <v>Riya Kumar Sharma</v>
      </c>
      <c r="P346" s="100" t="str" cm="1">
        <f t="array" ref="P346:R346">_xlfn.TEXTSPLIT(O346," ")</f>
        <v>Riya</v>
      </c>
      <c r="Q346" s="100" t="str">
        <v>Kumar</v>
      </c>
      <c r="R346" s="100" t="str">
        <v>Sharma</v>
      </c>
      <c r="S346" s="100" t="str">
        <f>CONCATENATE(A346,"_",P346,".pdf")</f>
        <v>PID0345_Riya.pdf</v>
      </c>
      <c r="T346" s="17" t="str">
        <f>IF(AND(I346&lt;5,'Billing Details'!F346&gt;10000),"High Priority","Regular Followup")</f>
        <v>Regular Followup</v>
      </c>
      <c r="U346" s="17" t="str">
        <f>IF(AND(T346="High Priority",'Patient Health Records'!W346="Yes",'Patient Health Records'!X346 = "Critical"),"Needs Attention",IF(AND('Patient Health Records'!X346 &lt;&gt; "Critical", 'Patient Health Records'!W346 = "Yes"),"Monitor Later",IF(AND('Patient Health Records'!X346 ="Critical", 'Patient Health Records'!W346 = "No"), "Ask for Readmission","No Action")))</f>
        <v>Monitor Later</v>
      </c>
      <c r="V346" s="17" t="str" cm="1">
        <f t="array" ref="V346">_xlfn.IFS(AND(T346="High Priority",'Patient Health Records'!W346="Yes",'Patient Health Records'!X346 = "Critical"),"Needs Attention", AND('Patient Health Records'!X346 &lt;&gt; "Critical", 'Patient Health Records'!W346 = "Yes"),"Monitor Later", AND('Patient Health Records'!X346 ="Critical", 'Patient Health Records'!W346 = "No"), "Ask for Readmission", TRUE, "No Action")</f>
        <v>Monitor Later</v>
      </c>
      <c r="W346" s="17"/>
      <c r="X346" s="100"/>
      <c r="Y346" s="100"/>
      <c r="Z346" s="100"/>
      <c r="AA346" s="100"/>
      <c r="AB346" s="100"/>
    </row>
    <row r="347" spans="1:28" ht="15.75" customHeight="1">
      <c r="A347" s="2" t="s">
        <v>621</v>
      </c>
      <c r="B347" s="2" t="s">
        <v>49</v>
      </c>
      <c r="C347" s="2" t="s">
        <v>42</v>
      </c>
      <c r="D347" s="26" t="s">
        <v>142</v>
      </c>
      <c r="E347" s="28">
        <f>DATEVALUE(D347)</f>
        <v>34334</v>
      </c>
      <c r="F347" s="29">
        <f t="shared" si="16"/>
        <v>1993</v>
      </c>
      <c r="G347" s="29">
        <f t="shared" si="17"/>
        <v>32</v>
      </c>
      <c r="H347" s="29" t="str" cm="1">
        <f t="array" ref="H347">_xlfn.IFS(
  AND(G347&gt;=21, G347&lt;=30), "Young Adult",
  AND(G347&gt;=31, G347&lt;=45), "Adult",
  AND(G347&gt;=46, G347&lt;=60), "Middle-aged",
  AND(G347&gt;=61, G347&lt;=75), "Senior",
  AND(G347&gt;=76, G347&lt;=87), "Elderly",
  TRUE, "Out of Range"
)</f>
        <v>Adult</v>
      </c>
      <c r="I347" s="3">
        <v>7</v>
      </c>
      <c r="J347" s="2" t="s">
        <v>33</v>
      </c>
      <c r="K347" s="2" t="s">
        <v>34</v>
      </c>
      <c r="L347" s="2" t="str">
        <f>VLOOKUP(J347,Facts!$A$2:$B$10,2,FALSE)</f>
        <v>West</v>
      </c>
      <c r="M347" s="2" t="str">
        <f>HLOOKUP(J347,Facts!$D$13:$L$14,2,FALSE)</f>
        <v>West</v>
      </c>
      <c r="N347" s="2" t="str">
        <f>_xlfn.XLOOKUP(L347,Facts!$B$2:$B$10,Facts!$A$2:$A$10,FALSE)</f>
        <v>Maharashtra</v>
      </c>
      <c r="O347" s="100" t="str">
        <f t="shared" si="18"/>
        <v>Aarav Sharma</v>
      </c>
      <c r="P347" s="100" t="str" cm="1">
        <f t="array" ref="P347:Q347">_xlfn.TEXTSPLIT(O347," ")</f>
        <v>Aarav</v>
      </c>
      <c r="Q347" s="100" t="str">
        <v>Sharma</v>
      </c>
      <c r="R347" s="100"/>
      <c r="S347" s="100" t="str">
        <f>CONCATENATE(A347,"_",P347,".pdf")</f>
        <v>PID0346_Aarav.pdf</v>
      </c>
      <c r="T347" s="17" t="str">
        <f>IF(AND(I347&lt;5,'Billing Details'!F347&gt;10000),"High Priority","Regular Followup")</f>
        <v>Regular Followup</v>
      </c>
      <c r="U347" s="17" t="str">
        <f>IF(AND(T347="High Priority",'Patient Health Records'!W347="Yes",'Patient Health Records'!X347 = "Critical"),"Needs Attention",IF(AND('Patient Health Records'!X347 &lt;&gt; "Critical", 'Patient Health Records'!W347 = "Yes"),"Monitor Later",IF(AND('Patient Health Records'!X347 ="Critical", 'Patient Health Records'!W347 = "No"), "Ask for Readmission","No Action")))</f>
        <v>Ask for Readmission</v>
      </c>
      <c r="V347" s="17" t="str" cm="1">
        <f t="array" ref="V347">_xlfn.IFS(AND(T347="High Priority",'Patient Health Records'!W347="Yes",'Patient Health Records'!X347 = "Critical"),"Needs Attention", AND('Patient Health Records'!X347 &lt;&gt; "Critical", 'Patient Health Records'!W347 = "Yes"),"Monitor Later", AND('Patient Health Records'!X347 ="Critical", 'Patient Health Records'!W347 = "No"), "Ask for Readmission", TRUE, "No Action")</f>
        <v>Ask for Readmission</v>
      </c>
      <c r="W347" s="17"/>
      <c r="X347" s="100"/>
      <c r="Y347" s="100"/>
      <c r="Z347" s="100"/>
      <c r="AA347" s="100"/>
      <c r="AB347" s="100"/>
    </row>
    <row r="348" spans="1:28" ht="15.75" customHeight="1">
      <c r="A348" s="2" t="s">
        <v>622</v>
      </c>
      <c r="B348" s="2" t="s">
        <v>623</v>
      </c>
      <c r="C348" s="2" t="s">
        <v>42</v>
      </c>
      <c r="D348" s="26" t="s">
        <v>147</v>
      </c>
      <c r="E348" s="28">
        <f>DATEVALUE(D348)</f>
        <v>31412</v>
      </c>
      <c r="F348" s="29">
        <f t="shared" si="16"/>
        <v>1985</v>
      </c>
      <c r="G348" s="29">
        <f t="shared" si="17"/>
        <v>40</v>
      </c>
      <c r="H348" s="29" t="str" cm="1">
        <f t="array" ref="H348">_xlfn.IFS(
  AND(G348&gt;=21, G348&lt;=30), "Young Adult",
  AND(G348&gt;=31, G348&lt;=45), "Adult",
  AND(G348&gt;=46, G348&lt;=60), "Middle-aged",
  AND(G348&gt;=61, G348&lt;=75), "Senior",
  AND(G348&gt;=76, G348&lt;=87), "Elderly",
  TRUE, "Out of Range"
)</f>
        <v>Adult</v>
      </c>
      <c r="I348" s="3">
        <v>9</v>
      </c>
      <c r="J348" s="2" t="s">
        <v>80</v>
      </c>
      <c r="K348" s="2" t="s">
        <v>34</v>
      </c>
      <c r="L348" s="2" t="str">
        <f>VLOOKUP(J348,Facts!$A$2:$B$10,2,FALSE)</f>
        <v>West</v>
      </c>
      <c r="M348" s="2" t="str">
        <f>HLOOKUP(J348,Facts!$D$13:$L$14,2,FALSE)</f>
        <v>West</v>
      </c>
      <c r="N348" s="2" t="str">
        <f>_xlfn.XLOOKUP(L348,Facts!$B$2:$B$10,Facts!$A$2:$A$10,FALSE)</f>
        <v>Maharashtra</v>
      </c>
      <c r="O348" s="100" t="str">
        <f t="shared" si="18"/>
        <v>Aditya Mehta</v>
      </c>
      <c r="P348" s="100" t="str" cm="1">
        <f t="array" ref="P348:Q348">_xlfn.TEXTSPLIT(O348," ")</f>
        <v>Aditya</v>
      </c>
      <c r="Q348" s="100" t="str">
        <v>Mehta</v>
      </c>
      <c r="R348" s="100"/>
      <c r="S348" s="100" t="str">
        <f>CONCATENATE(A348,"_",P348,".pdf")</f>
        <v>PID0347_Aditya.pdf</v>
      </c>
      <c r="T348" s="17" t="str">
        <f>IF(AND(I348&lt;5,'Billing Details'!F348&gt;10000),"High Priority","Regular Followup")</f>
        <v>Regular Followup</v>
      </c>
      <c r="U348" s="17" t="str">
        <f>IF(AND(T348="High Priority",'Patient Health Records'!W348="Yes",'Patient Health Records'!X348 = "Critical"),"Needs Attention",IF(AND('Patient Health Records'!X348 &lt;&gt; "Critical", 'Patient Health Records'!W348 = "Yes"),"Monitor Later",IF(AND('Patient Health Records'!X348 ="Critical", 'Patient Health Records'!W348 = "No"), "Ask for Readmission","No Action")))</f>
        <v>No Action</v>
      </c>
      <c r="V348" s="17" t="str" cm="1">
        <f t="array" ref="V348">_xlfn.IFS(AND(T348="High Priority",'Patient Health Records'!W348="Yes",'Patient Health Records'!X348 = "Critical"),"Needs Attention", AND('Patient Health Records'!X348 &lt;&gt; "Critical", 'Patient Health Records'!W348 = "Yes"),"Monitor Later", AND('Patient Health Records'!X348 ="Critical", 'Patient Health Records'!W348 = "No"), "Ask for Readmission", TRUE, "No Action")</f>
        <v>No Action</v>
      </c>
      <c r="W348" s="17"/>
      <c r="X348" s="100"/>
      <c r="Y348" s="100"/>
      <c r="Z348" s="100"/>
      <c r="AA348" s="100"/>
      <c r="AB348" s="100"/>
    </row>
    <row r="349" spans="1:28" ht="15.75" customHeight="1">
      <c r="A349" s="2" t="s">
        <v>624</v>
      </c>
      <c r="B349" s="2" t="s">
        <v>266</v>
      </c>
      <c r="C349" s="2" t="s">
        <v>25</v>
      </c>
      <c r="D349" s="26" t="s">
        <v>157</v>
      </c>
      <c r="E349" s="28">
        <f>DATEVALUE(D349)</f>
        <v>23377</v>
      </c>
      <c r="F349" s="29">
        <f t="shared" si="16"/>
        <v>1964</v>
      </c>
      <c r="G349" s="29">
        <f t="shared" si="17"/>
        <v>61</v>
      </c>
      <c r="H349" s="29" t="str" cm="1">
        <f t="array" ref="H349">_xlfn.IFS(
  AND(G349&gt;=21, G349&lt;=30), "Young Adult",
  AND(G349&gt;=31, G349&lt;=45), "Adult",
  AND(G349&gt;=46, G349&lt;=60), "Middle-aged",
  AND(G349&gt;=61, G349&lt;=75), "Senior",
  AND(G349&gt;=76, G349&lt;=87), "Elderly",
  TRUE, "Out of Range"
)</f>
        <v>Senior</v>
      </c>
      <c r="I349" s="3">
        <v>0.5</v>
      </c>
      <c r="J349" s="2" t="s">
        <v>47</v>
      </c>
      <c r="K349" s="2" t="s">
        <v>39</v>
      </c>
      <c r="L349" s="2" t="str">
        <f>VLOOKUP(J349,Facts!$A$2:$B$10,2,FALSE)</f>
        <v>North</v>
      </c>
      <c r="M349" s="2" t="str">
        <f>HLOOKUP(J349,Facts!$D$13:$L$14,2,FALSE)</f>
        <v>North</v>
      </c>
      <c r="N349" s="2" t="str">
        <f>_xlfn.XLOOKUP(L349,Facts!$B$2:$B$10,Facts!$A$2:$A$10,FALSE)</f>
        <v>Punjab</v>
      </c>
      <c r="O349" s="100" t="str">
        <f t="shared" si="18"/>
        <v>Riya Sharma</v>
      </c>
      <c r="P349" s="100" t="str" cm="1">
        <f t="array" ref="P349:Q349">_xlfn.TEXTSPLIT(O349," ")</f>
        <v>Riya</v>
      </c>
      <c r="Q349" s="100" t="str">
        <v>Sharma</v>
      </c>
      <c r="R349" s="100"/>
      <c r="S349" s="100" t="str">
        <f>CONCATENATE(A349,"_",P349,".pdf")</f>
        <v>PID0348_Riya.pdf</v>
      </c>
      <c r="T349" s="17" t="str">
        <f>IF(AND(I349&lt;5,'Billing Details'!F349&gt;10000),"High Priority","Regular Followup")</f>
        <v>High Priority</v>
      </c>
      <c r="U349" s="17" t="str">
        <f>IF(AND(T349="High Priority",'Patient Health Records'!W349="Yes",'Patient Health Records'!X349 = "Critical"),"Needs Attention",IF(AND('Patient Health Records'!X349 &lt;&gt; "Critical", 'Patient Health Records'!W349 = "Yes"),"Monitor Later",IF(AND('Patient Health Records'!X349 ="Critical", 'Patient Health Records'!W349 = "No"), "Ask for Readmission","No Action")))</f>
        <v>Monitor Later</v>
      </c>
      <c r="V349" s="17" t="str" cm="1">
        <f t="array" ref="V349">_xlfn.IFS(AND(T349="High Priority",'Patient Health Records'!W349="Yes",'Patient Health Records'!X349 = "Critical"),"Needs Attention", AND('Patient Health Records'!X349 &lt;&gt; "Critical", 'Patient Health Records'!W349 = "Yes"),"Monitor Later", AND('Patient Health Records'!X349 ="Critical", 'Patient Health Records'!W349 = "No"), "Ask for Readmission", TRUE, "No Action")</f>
        <v>Monitor Later</v>
      </c>
      <c r="W349" s="17"/>
      <c r="X349" s="100"/>
      <c r="Y349" s="100"/>
      <c r="Z349" s="100"/>
      <c r="AA349" s="100"/>
      <c r="AB349" s="100"/>
    </row>
    <row r="350" spans="1:28" ht="15.75" customHeight="1">
      <c r="A350" s="2" t="s">
        <v>625</v>
      </c>
      <c r="B350" s="2" t="s">
        <v>49</v>
      </c>
      <c r="C350" s="2" t="s">
        <v>42</v>
      </c>
      <c r="D350" s="26" t="s">
        <v>26</v>
      </c>
      <c r="E350" s="28">
        <f>DATEVALUE(D350)</f>
        <v>27029</v>
      </c>
      <c r="F350" s="29">
        <f t="shared" si="16"/>
        <v>1973</v>
      </c>
      <c r="G350" s="29">
        <f t="shared" si="17"/>
        <v>52</v>
      </c>
      <c r="H350" s="29" t="str" cm="1">
        <f t="array" ref="H350">_xlfn.IFS(
  AND(G350&gt;=21, G350&lt;=30), "Young Adult",
  AND(G350&gt;=31, G350&lt;=45), "Adult",
  AND(G350&gt;=46, G350&lt;=60), "Middle-aged",
  AND(G350&gt;=61, G350&lt;=75), "Senior",
  AND(G350&gt;=76, G350&lt;=87), "Elderly",
  TRUE, "Out of Range"
)</f>
        <v>Middle-aged</v>
      </c>
      <c r="I350" s="3">
        <v>9</v>
      </c>
      <c r="J350" s="2" t="s">
        <v>33</v>
      </c>
      <c r="K350" s="2" t="s">
        <v>56</v>
      </c>
      <c r="L350" s="2" t="str">
        <f>VLOOKUP(J350,Facts!$A$2:$B$10,2,FALSE)</f>
        <v>West</v>
      </c>
      <c r="M350" s="2" t="str">
        <f>HLOOKUP(J350,Facts!$D$13:$L$14,2,FALSE)</f>
        <v>West</v>
      </c>
      <c r="N350" s="2" t="str">
        <f>_xlfn.XLOOKUP(L350,Facts!$B$2:$B$10,Facts!$A$2:$A$10,FALSE)</f>
        <v>Maharashtra</v>
      </c>
      <c r="O350" s="100" t="str">
        <f t="shared" si="18"/>
        <v>Aarav Sharma</v>
      </c>
      <c r="P350" s="100" t="str" cm="1">
        <f t="array" ref="P350:Q350">_xlfn.TEXTSPLIT(O350," ")</f>
        <v>Aarav</v>
      </c>
      <c r="Q350" s="100" t="str">
        <v>Sharma</v>
      </c>
      <c r="R350" s="100"/>
      <c r="S350" s="100" t="str">
        <f>CONCATENATE(A350,"_",P350,".pdf")</f>
        <v>PID0349_Aarav.pdf</v>
      </c>
      <c r="T350" s="17" t="str">
        <f>IF(AND(I350&lt;5,'Billing Details'!F350&gt;10000),"High Priority","Regular Followup")</f>
        <v>Regular Followup</v>
      </c>
      <c r="U350" s="17" t="str">
        <f>IF(AND(T350="High Priority",'Patient Health Records'!W350="Yes",'Patient Health Records'!X350 = "Critical"),"Needs Attention",IF(AND('Patient Health Records'!X350 &lt;&gt; "Critical", 'Patient Health Records'!W350 = "Yes"),"Monitor Later",IF(AND('Patient Health Records'!X350 ="Critical", 'Patient Health Records'!W350 = "No"), "Ask for Readmission","No Action")))</f>
        <v>No Action</v>
      </c>
      <c r="V350" s="17" t="str" cm="1">
        <f t="array" ref="V350">_xlfn.IFS(AND(T350="High Priority",'Patient Health Records'!W350="Yes",'Patient Health Records'!X350 = "Critical"),"Needs Attention", AND('Patient Health Records'!X350 &lt;&gt; "Critical", 'Patient Health Records'!W350 = "Yes"),"Monitor Later", AND('Patient Health Records'!X350 ="Critical", 'Patient Health Records'!W350 = "No"), "Ask for Readmission", TRUE, "No Action")</f>
        <v>No Action</v>
      </c>
      <c r="W350" s="17"/>
      <c r="X350" s="100"/>
      <c r="Y350" s="100"/>
      <c r="Z350" s="100"/>
      <c r="AA350" s="100"/>
      <c r="AB350" s="100"/>
    </row>
    <row r="351" spans="1:28" ht="15.75" customHeight="1">
      <c r="A351" s="2" t="s">
        <v>626</v>
      </c>
      <c r="B351" s="2" t="s">
        <v>149</v>
      </c>
      <c r="C351" s="2" t="s">
        <v>42</v>
      </c>
      <c r="D351" s="26" t="s">
        <v>147</v>
      </c>
      <c r="E351" s="28">
        <f>DATEVALUE(D351)</f>
        <v>31412</v>
      </c>
      <c r="F351" s="29">
        <f t="shared" si="16"/>
        <v>1985</v>
      </c>
      <c r="G351" s="29">
        <f t="shared" si="17"/>
        <v>40</v>
      </c>
      <c r="H351" s="29" t="str" cm="1">
        <f t="array" ref="H351">_xlfn.IFS(
  AND(G351&gt;=21, G351&lt;=30), "Young Adult",
  AND(G351&gt;=31, G351&lt;=45), "Adult",
  AND(G351&gt;=46, G351&lt;=60), "Middle-aged",
  AND(G351&gt;=61, G351&lt;=75), "Senior",
  AND(G351&gt;=76, G351&lt;=87), "Elderly",
  TRUE, "Out of Range"
)</f>
        <v>Adult</v>
      </c>
      <c r="I351" s="3">
        <v>200</v>
      </c>
      <c r="J351" s="2" t="s">
        <v>80</v>
      </c>
      <c r="K351" s="2" t="s">
        <v>34</v>
      </c>
      <c r="L351" s="2" t="str">
        <f>VLOOKUP(J351,Facts!$A$2:$B$10,2,FALSE)</f>
        <v>West</v>
      </c>
      <c r="M351" s="2" t="str">
        <f>HLOOKUP(J351,Facts!$D$13:$L$14,2,FALSE)</f>
        <v>West</v>
      </c>
      <c r="N351" s="2" t="str">
        <f>_xlfn.XLOOKUP(L351,Facts!$B$2:$B$10,Facts!$A$2:$A$10,FALSE)</f>
        <v>Maharashtra</v>
      </c>
      <c r="O351" s="100" t="str">
        <f t="shared" si="18"/>
        <v>Vivaan Sharma</v>
      </c>
      <c r="P351" s="100" t="str" cm="1">
        <f t="array" ref="P351:Q351">_xlfn.TEXTSPLIT(O351," ")</f>
        <v>Vivaan</v>
      </c>
      <c r="Q351" s="100" t="str">
        <v>Sharma</v>
      </c>
      <c r="R351" s="100"/>
      <c r="S351" s="100" t="str">
        <f>CONCATENATE(A351,"_",P351,".pdf")</f>
        <v>PID0350_Vivaan.pdf</v>
      </c>
      <c r="T351" s="17" t="str">
        <f>IF(AND(I351&lt;5,'Billing Details'!F351&gt;10000),"High Priority","Regular Followup")</f>
        <v>Regular Followup</v>
      </c>
      <c r="U351" s="17" t="str">
        <f>IF(AND(T351="High Priority",'Patient Health Records'!W351="Yes",'Patient Health Records'!X351 = "Critical"),"Needs Attention",IF(AND('Patient Health Records'!X351 &lt;&gt; "Critical", 'Patient Health Records'!W351 = "Yes"),"Monitor Later",IF(AND('Patient Health Records'!X351 ="Critical", 'Patient Health Records'!W351 = "No"), "Ask for Readmission","No Action")))</f>
        <v>No Action</v>
      </c>
      <c r="V351" s="17" t="str" cm="1">
        <f t="array" ref="V351">_xlfn.IFS(AND(T351="High Priority",'Patient Health Records'!W351="Yes",'Patient Health Records'!X351 = "Critical"),"Needs Attention", AND('Patient Health Records'!X351 &lt;&gt; "Critical", 'Patient Health Records'!W351 = "Yes"),"Monitor Later", AND('Patient Health Records'!X351 ="Critical", 'Patient Health Records'!W351 = "No"), "Ask for Readmission", TRUE, "No Action")</f>
        <v>No Action</v>
      </c>
      <c r="W351" s="17"/>
      <c r="X351" s="100"/>
      <c r="Y351" s="100"/>
      <c r="Z351" s="100"/>
      <c r="AA351" s="100"/>
      <c r="AB351" s="100"/>
    </row>
    <row r="352" spans="1:28" ht="15.75" customHeight="1">
      <c r="A352" s="2" t="s">
        <v>627</v>
      </c>
      <c r="B352" s="2" t="s">
        <v>628</v>
      </c>
      <c r="C352" s="2" t="s">
        <v>42</v>
      </c>
      <c r="D352" s="26" t="s">
        <v>107</v>
      </c>
      <c r="E352" s="28">
        <f>DATEVALUE(D352)</f>
        <v>28855</v>
      </c>
      <c r="F352" s="29">
        <f t="shared" si="16"/>
        <v>1978</v>
      </c>
      <c r="G352" s="29">
        <f t="shared" si="17"/>
        <v>47</v>
      </c>
      <c r="H352" s="29" t="str" cm="1">
        <f t="array" ref="H352">_xlfn.IFS(
  AND(G352&gt;=21, G352&lt;=30), "Young Adult",
  AND(G352&gt;=31, G352&lt;=45), "Adult",
  AND(G352&gt;=46, G352&lt;=60), "Middle-aged",
  AND(G352&gt;=61, G352&lt;=75), "Senior",
  AND(G352&gt;=76, G352&lt;=87), "Elderly",
  TRUE, "Out of Range"
)</f>
        <v>Middle-aged</v>
      </c>
      <c r="I352" s="3">
        <v>9</v>
      </c>
      <c r="J352" s="2" t="s">
        <v>80</v>
      </c>
      <c r="K352" s="2" t="s">
        <v>34</v>
      </c>
      <c r="L352" s="2" t="str">
        <f>VLOOKUP(J352,Facts!$A$2:$B$10,2,FALSE)</f>
        <v>West</v>
      </c>
      <c r="M352" s="2" t="str">
        <f>HLOOKUP(J352,Facts!$D$13:$L$14,2,FALSE)</f>
        <v>West</v>
      </c>
      <c r="N352" s="2" t="str">
        <f>_xlfn.XLOOKUP(L352,Facts!$B$2:$B$10,Facts!$A$2:$A$10,FALSE)</f>
        <v>Maharashtra</v>
      </c>
      <c r="O352" s="100" t="str">
        <f t="shared" si="18"/>
        <v>Aditya Dev Mehta</v>
      </c>
      <c r="P352" s="100" t="str" cm="1">
        <f t="array" ref="P352:R352">_xlfn.TEXTSPLIT(O352," ")</f>
        <v>Aditya</v>
      </c>
      <c r="Q352" s="100" t="str">
        <v>Dev</v>
      </c>
      <c r="R352" s="100" t="str">
        <v>Mehta</v>
      </c>
      <c r="S352" s="100" t="str">
        <f>CONCATENATE(A352,"_",P352,".pdf")</f>
        <v>PID0351_Aditya.pdf</v>
      </c>
      <c r="T352" s="17" t="str">
        <f>IF(AND(I352&lt;5,'Billing Details'!F352&gt;10000),"High Priority","Regular Followup")</f>
        <v>Regular Followup</v>
      </c>
      <c r="U352" s="17" t="str">
        <f>IF(AND(T352="High Priority",'Patient Health Records'!W352="Yes",'Patient Health Records'!X352 = "Critical"),"Needs Attention",IF(AND('Patient Health Records'!X352 &lt;&gt; "Critical", 'Patient Health Records'!W352 = "Yes"),"Monitor Later",IF(AND('Patient Health Records'!X352 ="Critical", 'Patient Health Records'!W352 = "No"), "Ask for Readmission","No Action")))</f>
        <v>No Action</v>
      </c>
      <c r="V352" s="17" t="str" cm="1">
        <f t="array" ref="V352">_xlfn.IFS(AND(T352="High Priority",'Patient Health Records'!W352="Yes",'Patient Health Records'!X352 = "Critical"),"Needs Attention", AND('Patient Health Records'!X352 &lt;&gt; "Critical", 'Patient Health Records'!W352 = "Yes"),"Monitor Later", AND('Patient Health Records'!X352 ="Critical", 'Patient Health Records'!W352 = "No"), "Ask for Readmission", TRUE, "No Action")</f>
        <v>No Action</v>
      </c>
      <c r="W352" s="17"/>
      <c r="X352" s="100"/>
      <c r="Y352" s="100"/>
      <c r="Z352" s="100"/>
      <c r="AA352" s="100"/>
      <c r="AB352" s="100"/>
    </row>
    <row r="353" spans="1:28" ht="15.75" customHeight="1">
      <c r="A353" s="2" t="s">
        <v>629</v>
      </c>
      <c r="B353" s="2" t="s">
        <v>70</v>
      </c>
      <c r="C353" s="2" t="s">
        <v>42</v>
      </c>
      <c r="D353" s="26" t="s">
        <v>91</v>
      </c>
      <c r="E353" s="28">
        <f>DATEVALUE(D353)</f>
        <v>25203</v>
      </c>
      <c r="F353" s="29">
        <f t="shared" si="16"/>
        <v>1968</v>
      </c>
      <c r="G353" s="29">
        <f t="shared" si="17"/>
        <v>57</v>
      </c>
      <c r="H353" s="29" t="str" cm="1">
        <f t="array" ref="H353">_xlfn.IFS(
  AND(G353&gt;=21, G353&lt;=30), "Young Adult",
  AND(G353&gt;=31, G353&lt;=45), "Adult",
  AND(G353&gt;=46, G353&lt;=60), "Middle-aged",
  AND(G353&gt;=61, G353&lt;=75), "Senior",
  AND(G353&gt;=76, G353&lt;=87), "Elderly",
  TRUE, "Out of Range"
)</f>
        <v>Middle-aged</v>
      </c>
      <c r="I353" s="3">
        <v>4</v>
      </c>
      <c r="J353" s="2" t="s">
        <v>27</v>
      </c>
      <c r="K353" s="2" t="s">
        <v>28</v>
      </c>
      <c r="L353" s="2" t="str">
        <f>VLOOKUP(J353,Facts!$A$2:$B$10,2,FALSE)</f>
        <v>South</v>
      </c>
      <c r="M353" s="2" t="str">
        <f>HLOOKUP(J353,Facts!$D$13:$L$14,2,FALSE)</f>
        <v>South</v>
      </c>
      <c r="N353" s="2" t="str">
        <f>_xlfn.XLOOKUP(L353,Facts!$B$2:$B$10,Facts!$A$2:$A$10,FALSE)</f>
        <v>Tamil Nadu</v>
      </c>
      <c r="O353" s="100" t="str">
        <f t="shared" si="18"/>
        <v>Aditya Sharma</v>
      </c>
      <c r="P353" s="100" t="str" cm="1">
        <f t="array" ref="P353:Q353">_xlfn.TEXTSPLIT(O353," ")</f>
        <v>Aditya</v>
      </c>
      <c r="Q353" s="100" t="str">
        <v>Sharma</v>
      </c>
      <c r="R353" s="100"/>
      <c r="S353" s="100" t="str">
        <f>CONCATENATE(A353,"_",P353,".pdf")</f>
        <v>PID0352_Aditya.pdf</v>
      </c>
      <c r="T353" s="17" t="str">
        <f>IF(AND(I353&lt;5,'Billing Details'!F353&gt;10000),"High Priority","Regular Followup")</f>
        <v>High Priority</v>
      </c>
      <c r="U353" s="17" t="str">
        <f>IF(AND(T353="High Priority",'Patient Health Records'!W353="Yes",'Patient Health Records'!X353 = "Critical"),"Needs Attention",IF(AND('Patient Health Records'!X353 &lt;&gt; "Critical", 'Patient Health Records'!W353 = "Yes"),"Monitor Later",IF(AND('Patient Health Records'!X353 ="Critical", 'Patient Health Records'!W353 = "No"), "Ask for Readmission","No Action")))</f>
        <v>Monitor Later</v>
      </c>
      <c r="V353" s="17" t="str" cm="1">
        <f t="array" ref="V353">_xlfn.IFS(AND(T353="High Priority",'Patient Health Records'!W353="Yes",'Patient Health Records'!X353 = "Critical"),"Needs Attention", AND('Patient Health Records'!X353 &lt;&gt; "Critical", 'Patient Health Records'!W353 = "Yes"),"Monitor Later", AND('Patient Health Records'!X353 ="Critical", 'Patient Health Records'!W353 = "No"), "Ask for Readmission", TRUE, "No Action")</f>
        <v>Monitor Later</v>
      </c>
      <c r="W353" s="17"/>
      <c r="X353" s="100"/>
      <c r="Y353" s="100"/>
      <c r="Z353" s="100"/>
      <c r="AA353" s="100"/>
      <c r="AB353" s="100"/>
    </row>
    <row r="354" spans="1:28" ht="15.75" customHeight="1">
      <c r="A354" s="2" t="s">
        <v>630</v>
      </c>
      <c r="B354" s="2" t="s">
        <v>631</v>
      </c>
      <c r="C354" s="2" t="s">
        <v>42</v>
      </c>
      <c r="D354" s="26" t="s">
        <v>147</v>
      </c>
      <c r="E354" s="28">
        <f>DATEVALUE(D354)</f>
        <v>31412</v>
      </c>
      <c r="F354" s="29">
        <f t="shared" si="16"/>
        <v>1985</v>
      </c>
      <c r="G354" s="29">
        <f t="shared" si="17"/>
        <v>40</v>
      </c>
      <c r="H354" s="29" t="str" cm="1">
        <f t="array" ref="H354">_xlfn.IFS(
  AND(G354&gt;=21, G354&lt;=30), "Young Adult",
  AND(G354&gt;=31, G354&lt;=45), "Adult",
  AND(G354&gt;=46, G354&lt;=60), "Middle-aged",
  AND(G354&gt;=61, G354&lt;=75), "Senior",
  AND(G354&gt;=76, G354&lt;=87), "Elderly",
  TRUE, "Out of Range"
)</f>
        <v>Adult</v>
      </c>
      <c r="I354" s="3">
        <v>25</v>
      </c>
      <c r="J354" s="2" t="s">
        <v>55</v>
      </c>
      <c r="K354" s="2" t="s">
        <v>28</v>
      </c>
      <c r="L354" s="2" t="str">
        <f>VLOOKUP(J354,Facts!$A$2:$B$10,2,FALSE)</f>
        <v>South</v>
      </c>
      <c r="M354" s="2" t="str">
        <f>HLOOKUP(J354,Facts!$D$13:$L$14,2,FALSE)</f>
        <v>South</v>
      </c>
      <c r="N354" s="2" t="str">
        <f>_xlfn.XLOOKUP(L354,Facts!$B$2:$B$10,Facts!$A$2:$A$10,FALSE)</f>
        <v>Tamil Nadu</v>
      </c>
      <c r="O354" s="100" t="str">
        <f t="shared" si="18"/>
        <v>Vivaan Kumar Reddy</v>
      </c>
      <c r="P354" s="100" t="str" cm="1">
        <f t="array" ref="P354:R354">_xlfn.TEXTSPLIT(O354," ")</f>
        <v>Vivaan</v>
      </c>
      <c r="Q354" s="100" t="str">
        <v>Kumar</v>
      </c>
      <c r="R354" s="100" t="str">
        <v>Reddy</v>
      </c>
      <c r="S354" s="100" t="str">
        <f>CONCATENATE(A354,"_",P354,".pdf")</f>
        <v>PID0353_Vivaan.pdf</v>
      </c>
      <c r="T354" s="17" t="str">
        <f>IF(AND(I354&lt;5,'Billing Details'!F354&gt;10000),"High Priority","Regular Followup")</f>
        <v>Regular Followup</v>
      </c>
      <c r="U354" s="17" t="str">
        <f>IF(AND(T354="High Priority",'Patient Health Records'!W354="Yes",'Patient Health Records'!X354 = "Critical"),"Needs Attention",IF(AND('Patient Health Records'!X354 &lt;&gt; "Critical", 'Patient Health Records'!W354 = "Yes"),"Monitor Later",IF(AND('Patient Health Records'!X354 ="Critical", 'Patient Health Records'!W354 = "No"), "Ask for Readmission","No Action")))</f>
        <v>No Action</v>
      </c>
      <c r="V354" s="17" t="str" cm="1">
        <f t="array" ref="V354">_xlfn.IFS(AND(T354="High Priority",'Patient Health Records'!W354="Yes",'Patient Health Records'!X354 = "Critical"),"Needs Attention", AND('Patient Health Records'!X354 &lt;&gt; "Critical", 'Patient Health Records'!W354 = "Yes"),"Monitor Later", AND('Patient Health Records'!X354 ="Critical", 'Patient Health Records'!W354 = "No"), "Ask for Readmission", TRUE, "No Action")</f>
        <v>No Action</v>
      </c>
      <c r="W354" s="17"/>
      <c r="X354" s="100"/>
      <c r="Y354" s="100"/>
      <c r="Z354" s="100"/>
      <c r="AA354" s="100"/>
      <c r="AB354" s="100"/>
    </row>
    <row r="355" spans="1:28" ht="15.75" customHeight="1">
      <c r="A355" s="2" t="s">
        <v>632</v>
      </c>
      <c r="B355" s="2" t="s">
        <v>322</v>
      </c>
      <c r="C355" s="2" t="s">
        <v>42</v>
      </c>
      <c r="D355" s="26" t="s">
        <v>134</v>
      </c>
      <c r="E355" s="28">
        <f>DATEVALUE(D355)</f>
        <v>29951</v>
      </c>
      <c r="F355" s="29">
        <f t="shared" si="16"/>
        <v>1981</v>
      </c>
      <c r="G355" s="29">
        <f t="shared" si="17"/>
        <v>44</v>
      </c>
      <c r="H355" s="29" t="str" cm="1">
        <f t="array" ref="H355">_xlfn.IFS(
  AND(G355&gt;=21, G355&lt;=30), "Young Adult",
  AND(G355&gt;=31, G355&lt;=45), "Adult",
  AND(G355&gt;=46, G355&lt;=60), "Middle-aged",
  AND(G355&gt;=61, G355&lt;=75), "Senior",
  AND(G355&gt;=76, G355&lt;=87), "Elderly",
  TRUE, "Out of Range"
)</f>
        <v>Adult</v>
      </c>
      <c r="I355" s="3">
        <v>2</v>
      </c>
      <c r="J355" s="2" t="s">
        <v>47</v>
      </c>
      <c r="K355" s="2" t="s">
        <v>28</v>
      </c>
      <c r="L355" s="2" t="str">
        <f>VLOOKUP(J355,Facts!$A$2:$B$10,2,FALSE)</f>
        <v>North</v>
      </c>
      <c r="M355" s="2" t="str">
        <f>HLOOKUP(J355,Facts!$D$13:$L$14,2,FALSE)</f>
        <v>North</v>
      </c>
      <c r="N355" s="2" t="str">
        <f>_xlfn.XLOOKUP(L355,Facts!$B$2:$B$10,Facts!$A$2:$A$10,FALSE)</f>
        <v>Punjab</v>
      </c>
      <c r="O355" s="100" t="str">
        <f t="shared" si="18"/>
        <v>Vivaan Gupta</v>
      </c>
      <c r="P355" s="100" t="str" cm="1">
        <f t="array" ref="P355:Q355">_xlfn.TEXTSPLIT(O355," ")</f>
        <v>Vivaan</v>
      </c>
      <c r="Q355" s="100" t="str">
        <v>Gupta</v>
      </c>
      <c r="R355" s="100"/>
      <c r="S355" s="100" t="str">
        <f>CONCATENATE(A355,"_",P355,".pdf")</f>
        <v>PID0354_Vivaan.pdf</v>
      </c>
      <c r="T355" s="17" t="str">
        <f>IF(AND(I355&lt;5,'Billing Details'!F355&gt;10000),"High Priority","Regular Followup")</f>
        <v>High Priority</v>
      </c>
      <c r="U355" s="17" t="str">
        <f>IF(AND(T355="High Priority",'Patient Health Records'!W355="Yes",'Patient Health Records'!X355 = "Critical"),"Needs Attention",IF(AND('Patient Health Records'!X355 &lt;&gt; "Critical", 'Patient Health Records'!W355 = "Yes"),"Monitor Later",IF(AND('Patient Health Records'!X355 ="Critical", 'Patient Health Records'!W355 = "No"), "Ask for Readmission","No Action")))</f>
        <v>No Action</v>
      </c>
      <c r="V355" s="17" t="str" cm="1">
        <f t="array" ref="V355">_xlfn.IFS(AND(T355="High Priority",'Patient Health Records'!W355="Yes",'Patient Health Records'!X355 = "Critical"),"Needs Attention", AND('Patient Health Records'!X355 &lt;&gt; "Critical", 'Patient Health Records'!W355 = "Yes"),"Monitor Later", AND('Patient Health Records'!X355 ="Critical", 'Patient Health Records'!W355 = "No"), "Ask for Readmission", TRUE, "No Action")</f>
        <v>No Action</v>
      </c>
      <c r="W355" s="17"/>
      <c r="X355" s="100"/>
      <c r="Y355" s="100"/>
      <c r="Z355" s="100"/>
      <c r="AA355" s="100"/>
      <c r="AB355" s="100"/>
    </row>
    <row r="356" spans="1:28" ht="15.75" customHeight="1">
      <c r="A356" s="2" t="s">
        <v>633</v>
      </c>
      <c r="B356" s="2" t="s">
        <v>315</v>
      </c>
      <c r="C356" s="2" t="s">
        <v>25</v>
      </c>
      <c r="D356" s="26" t="s">
        <v>85</v>
      </c>
      <c r="E356" s="28">
        <f>DATEVALUE(D356)</f>
        <v>25203</v>
      </c>
      <c r="F356" s="29">
        <f t="shared" si="16"/>
        <v>1968</v>
      </c>
      <c r="G356" s="29">
        <f t="shared" si="17"/>
        <v>57</v>
      </c>
      <c r="H356" s="29" t="str" cm="1">
        <f t="array" ref="H356">_xlfn.IFS(
  AND(G356&gt;=21, G356&lt;=30), "Young Adult",
  AND(G356&gt;=31, G356&lt;=45), "Adult",
  AND(G356&gt;=46, G356&lt;=60), "Middle-aged",
  AND(G356&gt;=61, G356&lt;=75), "Senior",
  AND(G356&gt;=76, G356&lt;=87), "Elderly",
  TRUE, "Out of Range"
)</f>
        <v>Middle-aged</v>
      </c>
      <c r="I356" s="3">
        <v>7</v>
      </c>
      <c r="J356" s="2" t="s">
        <v>55</v>
      </c>
      <c r="K356" s="2" t="s">
        <v>28</v>
      </c>
      <c r="L356" s="2" t="str">
        <f>VLOOKUP(J356,Facts!$A$2:$B$10,2,FALSE)</f>
        <v>South</v>
      </c>
      <c r="M356" s="2" t="str">
        <f>HLOOKUP(J356,Facts!$D$13:$L$14,2,FALSE)</f>
        <v>South</v>
      </c>
      <c r="N356" s="2" t="str">
        <f>_xlfn.XLOOKUP(L356,Facts!$B$2:$B$10,Facts!$A$2:$A$10,FALSE)</f>
        <v>Tamil Nadu</v>
      </c>
      <c r="O356" s="100" t="str">
        <f t="shared" si="18"/>
        <v>Aanya Patel</v>
      </c>
      <c r="P356" s="100" t="str" cm="1">
        <f t="array" ref="P356:Q356">_xlfn.TEXTSPLIT(O356," ")</f>
        <v>Aanya</v>
      </c>
      <c r="Q356" s="100" t="str">
        <v>Patel</v>
      </c>
      <c r="R356" s="100"/>
      <c r="S356" s="100" t="str">
        <f>CONCATENATE(A356,"_",P356,".pdf")</f>
        <v>PID0355_Aanya.pdf</v>
      </c>
      <c r="T356" s="17" t="str">
        <f>IF(AND(I356&lt;5,'Billing Details'!F356&gt;10000),"High Priority","Regular Followup")</f>
        <v>Regular Followup</v>
      </c>
      <c r="U356" s="17" t="str">
        <f>IF(AND(T356="High Priority",'Patient Health Records'!W356="Yes",'Patient Health Records'!X356 = "Critical"),"Needs Attention",IF(AND('Patient Health Records'!X356 &lt;&gt; "Critical", 'Patient Health Records'!W356 = "Yes"),"Monitor Later",IF(AND('Patient Health Records'!X356 ="Critical", 'Patient Health Records'!W356 = "No"), "Ask for Readmission","No Action")))</f>
        <v>Monitor Later</v>
      </c>
      <c r="V356" s="17" t="str" cm="1">
        <f t="array" ref="V356">_xlfn.IFS(AND(T356="High Priority",'Patient Health Records'!W356="Yes",'Patient Health Records'!X356 = "Critical"),"Needs Attention", AND('Patient Health Records'!X356 &lt;&gt; "Critical", 'Patient Health Records'!W356 = "Yes"),"Monitor Later", AND('Patient Health Records'!X356 ="Critical", 'Patient Health Records'!W356 = "No"), "Ask for Readmission", TRUE, "No Action")</f>
        <v>Monitor Later</v>
      </c>
      <c r="W356" s="17"/>
      <c r="X356" s="100"/>
      <c r="Y356" s="100"/>
      <c r="Z356" s="100"/>
      <c r="AA356" s="100"/>
      <c r="AB356" s="100"/>
    </row>
    <row r="357" spans="1:28" ht="15.75" customHeight="1">
      <c r="A357" s="2" t="s">
        <v>634</v>
      </c>
      <c r="B357" s="2" t="s">
        <v>567</v>
      </c>
      <c r="C357" s="2" t="s">
        <v>25</v>
      </c>
      <c r="D357" s="26" t="s">
        <v>37</v>
      </c>
      <c r="E357" s="28">
        <f>DATEVALUE(D357)</f>
        <v>34334</v>
      </c>
      <c r="F357" s="29">
        <f t="shared" si="16"/>
        <v>1993</v>
      </c>
      <c r="G357" s="29">
        <f t="shared" si="17"/>
        <v>32</v>
      </c>
      <c r="H357" s="29" t="str" cm="1">
        <f t="array" ref="H357">_xlfn.IFS(
  AND(G357&gt;=21, G357&lt;=30), "Young Adult",
  AND(G357&gt;=31, G357&lt;=45), "Adult",
  AND(G357&gt;=46, G357&lt;=60), "Middle-aged",
  AND(G357&gt;=61, G357&lt;=75), "Senior",
  AND(G357&gt;=76, G357&lt;=87), "Elderly",
  TRUE, "Out of Range"
)</f>
        <v>Adult</v>
      </c>
      <c r="I357" s="3">
        <v>15</v>
      </c>
      <c r="J357" s="2" t="s">
        <v>38</v>
      </c>
      <c r="K357" s="2" t="s">
        <v>28</v>
      </c>
      <c r="L357" s="2" t="str">
        <f>VLOOKUP(J357,Facts!$A$2:$B$10,2,FALSE)</f>
        <v>North</v>
      </c>
      <c r="M357" s="2" t="str">
        <f>HLOOKUP(J357,Facts!$D$13:$L$14,2,FALSE)</f>
        <v>North</v>
      </c>
      <c r="N357" s="2" t="str">
        <f>_xlfn.XLOOKUP(L357,Facts!$B$2:$B$10,Facts!$A$2:$A$10,FALSE)</f>
        <v>Punjab</v>
      </c>
      <c r="O357" s="100" t="str">
        <f t="shared" si="18"/>
        <v>Riya Priya Gupta</v>
      </c>
      <c r="P357" s="100" t="str" cm="1">
        <f t="array" ref="P357:R357">_xlfn.TEXTSPLIT(O357," ")</f>
        <v>Riya</v>
      </c>
      <c r="Q357" s="100" t="str">
        <v>Priya</v>
      </c>
      <c r="R357" s="100" t="str">
        <v>Gupta</v>
      </c>
      <c r="S357" s="100" t="str">
        <f>CONCATENATE(A357,"_",P357,".pdf")</f>
        <v>PID0356_Riya.pdf</v>
      </c>
      <c r="T357" s="17" t="str">
        <f>IF(AND(I357&lt;5,'Billing Details'!F357&gt;10000),"High Priority","Regular Followup")</f>
        <v>Regular Followup</v>
      </c>
      <c r="U357" s="17" t="str">
        <f>IF(AND(T357="High Priority",'Patient Health Records'!W357="Yes",'Patient Health Records'!X357 = "Critical"),"Needs Attention",IF(AND('Patient Health Records'!X357 &lt;&gt; "Critical", 'Patient Health Records'!W357 = "Yes"),"Monitor Later",IF(AND('Patient Health Records'!X357 ="Critical", 'Patient Health Records'!W357 = "No"), "Ask for Readmission","No Action")))</f>
        <v>No Action</v>
      </c>
      <c r="V357" s="17" t="str" cm="1">
        <f t="array" ref="V357">_xlfn.IFS(AND(T357="High Priority",'Patient Health Records'!W357="Yes",'Patient Health Records'!X357 = "Critical"),"Needs Attention", AND('Patient Health Records'!X357 &lt;&gt; "Critical", 'Patient Health Records'!W357 = "Yes"),"Monitor Later", AND('Patient Health Records'!X357 ="Critical", 'Patient Health Records'!W357 = "No"), "Ask for Readmission", TRUE, "No Action")</f>
        <v>No Action</v>
      </c>
      <c r="W357" s="17"/>
      <c r="X357" s="100"/>
      <c r="Y357" s="100"/>
      <c r="Z357" s="100"/>
      <c r="AA357" s="100"/>
      <c r="AB357" s="100"/>
    </row>
    <row r="358" spans="1:28" ht="15.75" customHeight="1">
      <c r="A358" s="2" t="s">
        <v>635</v>
      </c>
      <c r="B358" s="2" t="s">
        <v>636</v>
      </c>
      <c r="C358" s="2" t="s">
        <v>42</v>
      </c>
      <c r="D358" s="26" t="s">
        <v>46</v>
      </c>
      <c r="E358" s="28">
        <f>DATEVALUE(D358)</f>
        <v>32508</v>
      </c>
      <c r="F358" s="29">
        <f t="shared" si="16"/>
        <v>1988</v>
      </c>
      <c r="G358" s="29">
        <f t="shared" si="17"/>
        <v>37</v>
      </c>
      <c r="H358" s="29" t="str" cm="1">
        <f t="array" ref="H358">_xlfn.IFS(
  AND(G358&gt;=21, G358&lt;=30), "Young Adult",
  AND(G358&gt;=31, G358&lt;=45), "Adult",
  AND(G358&gt;=46, G358&lt;=60), "Middle-aged",
  AND(G358&gt;=61, G358&lt;=75), "Senior",
  AND(G358&gt;=76, G358&lt;=87), "Elderly",
  TRUE, "Out of Range"
)</f>
        <v>Adult</v>
      </c>
      <c r="I358" s="3">
        <v>20</v>
      </c>
      <c r="J358" s="2" t="s">
        <v>55</v>
      </c>
      <c r="K358" s="2" t="s">
        <v>28</v>
      </c>
      <c r="L358" s="2" t="str">
        <f>VLOOKUP(J358,Facts!$A$2:$B$10,2,FALSE)</f>
        <v>South</v>
      </c>
      <c r="M358" s="2" t="str">
        <f>HLOOKUP(J358,Facts!$D$13:$L$14,2,FALSE)</f>
        <v>South</v>
      </c>
      <c r="N358" s="2" t="str">
        <f>_xlfn.XLOOKUP(L358,Facts!$B$2:$B$10,Facts!$A$2:$A$10,FALSE)</f>
        <v>Tamil Nadu</v>
      </c>
      <c r="O358" s="100" t="str">
        <f t="shared" si="18"/>
        <v>Krishna Raj Gupta</v>
      </c>
      <c r="P358" s="100" t="str" cm="1">
        <f t="array" ref="P358:R358">_xlfn.TEXTSPLIT(O358," ")</f>
        <v>Krishna</v>
      </c>
      <c r="Q358" s="100" t="str">
        <v>Raj</v>
      </c>
      <c r="R358" s="100" t="str">
        <v>Gupta</v>
      </c>
      <c r="S358" s="100" t="str">
        <f>CONCATENATE(A358,"_",P358,".pdf")</f>
        <v>PID0357_Krishna.pdf</v>
      </c>
      <c r="T358" s="17" t="str">
        <f>IF(AND(I358&lt;5,'Billing Details'!F358&gt;10000),"High Priority","Regular Followup")</f>
        <v>Regular Followup</v>
      </c>
      <c r="U358" s="17" t="str">
        <f>IF(AND(T358="High Priority",'Patient Health Records'!W358="Yes",'Patient Health Records'!X358 = "Critical"),"Needs Attention",IF(AND('Patient Health Records'!X358 &lt;&gt; "Critical", 'Patient Health Records'!W358 = "Yes"),"Monitor Later",IF(AND('Patient Health Records'!X358 ="Critical", 'Patient Health Records'!W358 = "No"), "Ask for Readmission","No Action")))</f>
        <v>No Action</v>
      </c>
      <c r="V358" s="17" t="str" cm="1">
        <f t="array" ref="V358">_xlfn.IFS(AND(T358="High Priority",'Patient Health Records'!W358="Yes",'Patient Health Records'!X358 = "Critical"),"Needs Attention", AND('Patient Health Records'!X358 &lt;&gt; "Critical", 'Patient Health Records'!W358 = "Yes"),"Monitor Later", AND('Patient Health Records'!X358 ="Critical", 'Patient Health Records'!W358 = "No"), "Ask for Readmission", TRUE, "No Action")</f>
        <v>No Action</v>
      </c>
      <c r="W358" s="17"/>
      <c r="X358" s="100"/>
      <c r="Y358" s="100"/>
      <c r="Z358" s="100"/>
      <c r="AA358" s="100"/>
      <c r="AB358" s="100"/>
    </row>
    <row r="359" spans="1:28" ht="15.75" customHeight="1">
      <c r="A359" s="2" t="s">
        <v>637</v>
      </c>
      <c r="B359" s="2" t="s">
        <v>195</v>
      </c>
      <c r="C359" s="2" t="s">
        <v>42</v>
      </c>
      <c r="D359" s="26" t="s">
        <v>68</v>
      </c>
      <c r="E359" s="28">
        <f>DATEVALUE(D359)</f>
        <v>23377</v>
      </c>
      <c r="F359" s="29">
        <f t="shared" si="16"/>
        <v>1964</v>
      </c>
      <c r="G359" s="29">
        <f t="shared" si="17"/>
        <v>61</v>
      </c>
      <c r="H359" s="29" t="str" cm="1">
        <f t="array" ref="H359">_xlfn.IFS(
  AND(G359&gt;=21, G359&lt;=30), "Young Adult",
  AND(G359&gt;=31, G359&lt;=45), "Adult",
  AND(G359&gt;=46, G359&lt;=60), "Middle-aged",
  AND(G359&gt;=61, G359&lt;=75), "Senior",
  AND(G359&gt;=76, G359&lt;=87), "Elderly",
  TRUE, "Out of Range"
)</f>
        <v>Senior</v>
      </c>
      <c r="I359" s="3">
        <v>12</v>
      </c>
      <c r="J359" s="2" t="s">
        <v>33</v>
      </c>
      <c r="K359" s="2" t="s">
        <v>34</v>
      </c>
      <c r="L359" s="2" t="str">
        <f>VLOOKUP(J359,Facts!$A$2:$B$10,2,FALSE)</f>
        <v>West</v>
      </c>
      <c r="M359" s="2" t="str">
        <f>HLOOKUP(J359,Facts!$D$13:$L$14,2,FALSE)</f>
        <v>West</v>
      </c>
      <c r="N359" s="2" t="str">
        <f>_xlfn.XLOOKUP(L359,Facts!$B$2:$B$10,Facts!$A$2:$A$10,FALSE)</f>
        <v>Maharashtra</v>
      </c>
      <c r="O359" s="100" t="str">
        <f t="shared" si="18"/>
        <v>Sai Sharma</v>
      </c>
      <c r="P359" s="100" t="str" cm="1">
        <f t="array" ref="P359:Q359">_xlfn.TEXTSPLIT(O359," ")</f>
        <v>Sai</v>
      </c>
      <c r="Q359" s="100" t="str">
        <v>Sharma</v>
      </c>
      <c r="R359" s="100"/>
      <c r="S359" s="100" t="str">
        <f>CONCATENATE(A359,"_",P359,".pdf")</f>
        <v>PID0358_Sai.pdf</v>
      </c>
      <c r="T359" s="17" t="str">
        <f>IF(AND(I359&lt;5,'Billing Details'!F359&gt;10000),"High Priority","Regular Followup")</f>
        <v>Regular Followup</v>
      </c>
      <c r="U359" s="17" t="str">
        <f>IF(AND(T359="High Priority",'Patient Health Records'!W359="Yes",'Patient Health Records'!X359 = "Critical"),"Needs Attention",IF(AND('Patient Health Records'!X359 &lt;&gt; "Critical", 'Patient Health Records'!W359 = "Yes"),"Monitor Later",IF(AND('Patient Health Records'!X359 ="Critical", 'Patient Health Records'!W359 = "No"), "Ask for Readmission","No Action")))</f>
        <v>No Action</v>
      </c>
      <c r="V359" s="17" t="str" cm="1">
        <f t="array" ref="V359">_xlfn.IFS(AND(T359="High Priority",'Patient Health Records'!W359="Yes",'Patient Health Records'!X359 = "Critical"),"Needs Attention", AND('Patient Health Records'!X359 &lt;&gt; "Critical", 'Patient Health Records'!W359 = "Yes"),"Monitor Later", AND('Patient Health Records'!X359 ="Critical", 'Patient Health Records'!W359 = "No"), "Ask for Readmission", TRUE, "No Action")</f>
        <v>No Action</v>
      </c>
      <c r="W359" s="17"/>
      <c r="X359" s="100"/>
      <c r="Y359" s="100"/>
      <c r="Z359" s="100"/>
      <c r="AA359" s="100"/>
      <c r="AB359" s="100"/>
    </row>
    <row r="360" spans="1:28" ht="15.75" customHeight="1">
      <c r="A360" s="2" t="s">
        <v>638</v>
      </c>
      <c r="B360" s="2" t="s">
        <v>289</v>
      </c>
      <c r="C360" s="2" t="s">
        <v>42</v>
      </c>
      <c r="D360" s="26" t="s">
        <v>37</v>
      </c>
      <c r="E360" s="28">
        <f>DATEVALUE(D360)</f>
        <v>34334</v>
      </c>
      <c r="F360" s="29">
        <f t="shared" si="16"/>
        <v>1993</v>
      </c>
      <c r="G360" s="29">
        <f t="shared" si="17"/>
        <v>32</v>
      </c>
      <c r="H360" s="29" t="str" cm="1">
        <f t="array" ref="H360">_xlfn.IFS(
  AND(G360&gt;=21, G360&lt;=30), "Young Adult",
  AND(G360&gt;=31, G360&lt;=45), "Adult",
  AND(G360&gt;=46, G360&lt;=60), "Middle-aged",
  AND(G360&gt;=61, G360&lt;=75), "Senior",
  AND(G360&gt;=76, G360&lt;=87), "Elderly",
  TRUE, "Out of Range"
)</f>
        <v>Adult</v>
      </c>
      <c r="I360" s="3">
        <v>12</v>
      </c>
      <c r="J360" s="2" t="s">
        <v>33</v>
      </c>
      <c r="K360" s="2" t="s">
        <v>39</v>
      </c>
      <c r="L360" s="2" t="str">
        <f>VLOOKUP(J360,Facts!$A$2:$B$10,2,FALSE)</f>
        <v>West</v>
      </c>
      <c r="M360" s="2" t="str">
        <f>HLOOKUP(J360,Facts!$D$13:$L$14,2,FALSE)</f>
        <v>West</v>
      </c>
      <c r="N360" s="2" t="str">
        <f>_xlfn.XLOOKUP(L360,Facts!$B$2:$B$10,Facts!$A$2:$A$10,FALSE)</f>
        <v>Maharashtra</v>
      </c>
      <c r="O360" s="100" t="str">
        <f t="shared" si="18"/>
        <v>Aarav Gupta</v>
      </c>
      <c r="P360" s="100" t="str" cm="1">
        <f t="array" ref="P360:Q360">_xlfn.TEXTSPLIT(O360," ")</f>
        <v>Aarav</v>
      </c>
      <c r="Q360" s="100" t="str">
        <v>Gupta</v>
      </c>
      <c r="R360" s="100"/>
      <c r="S360" s="100" t="str">
        <f>CONCATENATE(A360,"_",P360,".pdf")</f>
        <v>PID0359_Aarav.pdf</v>
      </c>
      <c r="T360" s="17" t="str">
        <f>IF(AND(I360&lt;5,'Billing Details'!F360&gt;10000),"High Priority","Regular Followup")</f>
        <v>Regular Followup</v>
      </c>
      <c r="U360" s="17" t="str">
        <f>IF(AND(T360="High Priority",'Patient Health Records'!W360="Yes",'Patient Health Records'!X360 = "Critical"),"Needs Attention",IF(AND('Patient Health Records'!X360 &lt;&gt; "Critical", 'Patient Health Records'!W360 = "Yes"),"Monitor Later",IF(AND('Patient Health Records'!X360 ="Critical", 'Patient Health Records'!W360 = "No"), "Ask for Readmission","No Action")))</f>
        <v>No Action</v>
      </c>
      <c r="V360" s="17" t="str" cm="1">
        <f t="array" ref="V360">_xlfn.IFS(AND(T360="High Priority",'Patient Health Records'!W360="Yes",'Patient Health Records'!X360 = "Critical"),"Needs Attention", AND('Patient Health Records'!X360 &lt;&gt; "Critical", 'Patient Health Records'!W360 = "Yes"),"Monitor Later", AND('Patient Health Records'!X360 ="Critical", 'Patient Health Records'!W360 = "No"), "Ask for Readmission", TRUE, "No Action")</f>
        <v>No Action</v>
      </c>
      <c r="W360" s="17"/>
      <c r="X360" s="100"/>
      <c r="Y360" s="100"/>
      <c r="Z360" s="100"/>
      <c r="AA360" s="100"/>
      <c r="AB360" s="100"/>
    </row>
    <row r="361" spans="1:28" ht="15.75" customHeight="1">
      <c r="A361" s="2" t="s">
        <v>639</v>
      </c>
      <c r="B361" s="2" t="s">
        <v>254</v>
      </c>
      <c r="C361" s="2" t="s">
        <v>25</v>
      </c>
      <c r="D361" s="26" t="s">
        <v>147</v>
      </c>
      <c r="E361" s="28">
        <f>DATEVALUE(D361)</f>
        <v>31412</v>
      </c>
      <c r="F361" s="29">
        <f t="shared" si="16"/>
        <v>1985</v>
      </c>
      <c r="G361" s="29">
        <f t="shared" si="17"/>
        <v>40</v>
      </c>
      <c r="H361" s="29" t="str" cm="1">
        <f t="array" ref="H361">_xlfn.IFS(
  AND(G361&gt;=21, G361&lt;=30), "Young Adult",
  AND(G361&gt;=31, G361&lt;=45), "Adult",
  AND(G361&gt;=46, G361&lt;=60), "Middle-aged",
  AND(G361&gt;=61, G361&lt;=75), "Senior",
  AND(G361&gt;=76, G361&lt;=87), "Elderly",
  TRUE, "Out of Range"
)</f>
        <v>Adult</v>
      </c>
      <c r="I361" s="3">
        <v>5</v>
      </c>
      <c r="J361" s="2" t="s">
        <v>43</v>
      </c>
      <c r="K361" s="2" t="s">
        <v>39</v>
      </c>
      <c r="L361" s="2" t="str">
        <f>VLOOKUP(J361,Facts!$A$2:$B$10,2,FALSE)</f>
        <v>South</v>
      </c>
      <c r="M361" s="2" t="str">
        <f>HLOOKUP(J361,Facts!$D$13:$L$14,2,FALSE)</f>
        <v>South</v>
      </c>
      <c r="N361" s="2" t="str">
        <f>_xlfn.XLOOKUP(L361,Facts!$B$2:$B$10,Facts!$A$2:$A$10,FALSE)</f>
        <v>Tamil Nadu</v>
      </c>
      <c r="O361" s="100" t="str">
        <f t="shared" si="18"/>
        <v>Diya Gupta</v>
      </c>
      <c r="P361" s="100" t="str" cm="1">
        <f t="array" ref="P361:Q361">_xlfn.TEXTSPLIT(O361," ")</f>
        <v>Diya</v>
      </c>
      <c r="Q361" s="100" t="str">
        <v>Gupta</v>
      </c>
      <c r="R361" s="100"/>
      <c r="S361" s="100" t="str">
        <f>CONCATENATE(A361,"_",P361,".pdf")</f>
        <v>PID0360_Diya.pdf</v>
      </c>
      <c r="T361" s="17" t="str">
        <f>IF(AND(I361&lt;5,'Billing Details'!F361&gt;10000),"High Priority","Regular Followup")</f>
        <v>Regular Followup</v>
      </c>
      <c r="U361" s="17" t="str">
        <f>IF(AND(T361="High Priority",'Patient Health Records'!W361="Yes",'Patient Health Records'!X361 = "Critical"),"Needs Attention",IF(AND('Patient Health Records'!X361 &lt;&gt; "Critical", 'Patient Health Records'!W361 = "Yes"),"Monitor Later",IF(AND('Patient Health Records'!X361 ="Critical", 'Patient Health Records'!W361 = "No"), "Ask for Readmission","No Action")))</f>
        <v>Monitor Later</v>
      </c>
      <c r="V361" s="17" t="str" cm="1">
        <f t="array" ref="V361">_xlfn.IFS(AND(T361="High Priority",'Patient Health Records'!W361="Yes",'Patient Health Records'!X361 = "Critical"),"Needs Attention", AND('Patient Health Records'!X361 &lt;&gt; "Critical", 'Patient Health Records'!W361 = "Yes"),"Monitor Later", AND('Patient Health Records'!X361 ="Critical", 'Patient Health Records'!W361 = "No"), "Ask for Readmission", TRUE, "No Action")</f>
        <v>Monitor Later</v>
      </c>
      <c r="W361" s="17"/>
      <c r="X361" s="100"/>
      <c r="Y361" s="100"/>
      <c r="Z361" s="100"/>
      <c r="AA361" s="100"/>
      <c r="AB361" s="100"/>
    </row>
    <row r="362" spans="1:28" ht="15.75" customHeight="1">
      <c r="A362" s="2" t="s">
        <v>640</v>
      </c>
      <c r="B362" s="2" t="s">
        <v>189</v>
      </c>
      <c r="C362" s="2" t="s">
        <v>42</v>
      </c>
      <c r="D362" s="26" t="s">
        <v>60</v>
      </c>
      <c r="E362" s="28">
        <f>DATEVALUE(D362)</f>
        <v>28855</v>
      </c>
      <c r="F362" s="29">
        <f t="shared" si="16"/>
        <v>1978</v>
      </c>
      <c r="G362" s="29">
        <f t="shared" si="17"/>
        <v>47</v>
      </c>
      <c r="H362" s="29" t="str" cm="1">
        <f t="array" ref="H362">_xlfn.IFS(
  AND(G362&gt;=21, G362&lt;=30), "Young Adult",
  AND(G362&gt;=31, G362&lt;=45), "Adult",
  AND(G362&gt;=46, G362&lt;=60), "Middle-aged",
  AND(G362&gt;=61, G362&lt;=75), "Senior",
  AND(G362&gt;=76, G362&lt;=87), "Elderly",
  TRUE, "Out of Range"
)</f>
        <v>Middle-aged</v>
      </c>
      <c r="I362" s="3">
        <v>120</v>
      </c>
      <c r="J362" s="2" t="s">
        <v>64</v>
      </c>
      <c r="K362" s="2" t="s">
        <v>56</v>
      </c>
      <c r="L362" s="2" t="str">
        <f>VLOOKUP(J362,Facts!$A$2:$B$10,2,FALSE)</f>
        <v>East</v>
      </c>
      <c r="M362" s="2" t="str">
        <f>HLOOKUP(J362,Facts!$D$13:$L$14,2,FALSE)</f>
        <v>East</v>
      </c>
      <c r="N362" s="2" t="str">
        <f>_xlfn.XLOOKUP(L362,Facts!$B$2:$B$10,Facts!$A$2:$A$10,FALSE)</f>
        <v>West Bengal</v>
      </c>
      <c r="O362" s="100" t="str">
        <f t="shared" si="18"/>
        <v>Sai Reddy</v>
      </c>
      <c r="P362" s="100" t="str" cm="1">
        <f t="array" ref="P362:Q362">_xlfn.TEXTSPLIT(O362," ")</f>
        <v>Sai</v>
      </c>
      <c r="Q362" s="100" t="str">
        <v>Reddy</v>
      </c>
      <c r="R362" s="100"/>
      <c r="S362" s="100" t="str">
        <f>CONCATENATE(A362,"_",P362,".pdf")</f>
        <v>PID0361_Sai.pdf</v>
      </c>
      <c r="T362" s="17" t="str">
        <f>IF(AND(I362&lt;5,'Billing Details'!F362&gt;10000),"High Priority","Regular Followup")</f>
        <v>Regular Followup</v>
      </c>
      <c r="U362" s="17" t="str">
        <f>IF(AND(T362="High Priority",'Patient Health Records'!W362="Yes",'Patient Health Records'!X362 = "Critical"),"Needs Attention",IF(AND('Patient Health Records'!X362 &lt;&gt; "Critical", 'Patient Health Records'!W362 = "Yes"),"Monitor Later",IF(AND('Patient Health Records'!X362 ="Critical", 'Patient Health Records'!W362 = "No"), "Ask for Readmission","No Action")))</f>
        <v>No Action</v>
      </c>
      <c r="V362" s="17" t="str" cm="1">
        <f t="array" ref="V362">_xlfn.IFS(AND(T362="High Priority",'Patient Health Records'!W362="Yes",'Patient Health Records'!X362 = "Critical"),"Needs Attention", AND('Patient Health Records'!X362 &lt;&gt; "Critical", 'Patient Health Records'!W362 = "Yes"),"Monitor Later", AND('Patient Health Records'!X362 ="Critical", 'Patient Health Records'!W362 = "No"), "Ask for Readmission", TRUE, "No Action")</f>
        <v>No Action</v>
      </c>
      <c r="W362" s="17"/>
      <c r="X362" s="100"/>
      <c r="Y362" s="100"/>
      <c r="Z362" s="100"/>
      <c r="AA362" s="100"/>
      <c r="AB362" s="100"/>
    </row>
    <row r="363" spans="1:28" ht="15.75" customHeight="1">
      <c r="A363" s="2" t="s">
        <v>641</v>
      </c>
      <c r="B363" s="2" t="s">
        <v>642</v>
      </c>
      <c r="C363" s="2" t="s">
        <v>42</v>
      </c>
      <c r="D363" s="26" t="s">
        <v>60</v>
      </c>
      <c r="E363" s="28">
        <f>DATEVALUE(D363)</f>
        <v>28855</v>
      </c>
      <c r="F363" s="29">
        <f t="shared" si="16"/>
        <v>1978</v>
      </c>
      <c r="G363" s="29">
        <f t="shared" si="17"/>
        <v>47</v>
      </c>
      <c r="H363" s="29" t="str" cm="1">
        <f t="array" ref="H363">_xlfn.IFS(
  AND(G363&gt;=21, G363&lt;=30), "Young Adult",
  AND(G363&gt;=31, G363&lt;=45), "Adult",
  AND(G363&gt;=46, G363&lt;=60), "Middle-aged",
  AND(G363&gt;=61, G363&lt;=75), "Senior",
  AND(G363&gt;=76, G363&lt;=87), "Elderly",
  TRUE, "Out of Range"
)</f>
        <v>Middle-aged</v>
      </c>
      <c r="I363" s="3">
        <v>9</v>
      </c>
      <c r="J363" s="2" t="s">
        <v>64</v>
      </c>
      <c r="K363" s="2" t="s">
        <v>28</v>
      </c>
      <c r="L363" s="2" t="str">
        <f>VLOOKUP(J363,Facts!$A$2:$B$10,2,FALSE)</f>
        <v>East</v>
      </c>
      <c r="M363" s="2" t="str">
        <f>HLOOKUP(J363,Facts!$D$13:$L$14,2,FALSE)</f>
        <v>East</v>
      </c>
      <c r="N363" s="2" t="str">
        <f>_xlfn.XLOOKUP(L363,Facts!$B$2:$B$10,Facts!$A$2:$A$10,FALSE)</f>
        <v>West Bengal</v>
      </c>
      <c r="O363" s="100" t="str">
        <f t="shared" si="18"/>
        <v>Aarav Raj Reddy</v>
      </c>
      <c r="P363" s="100" t="str" cm="1">
        <f t="array" ref="P363:R363">_xlfn.TEXTSPLIT(O363," ")</f>
        <v>Aarav</v>
      </c>
      <c r="Q363" s="100" t="str">
        <v>Raj</v>
      </c>
      <c r="R363" s="100" t="str">
        <v>Reddy</v>
      </c>
      <c r="S363" s="100" t="str">
        <f>CONCATENATE(A363,"_",P363,".pdf")</f>
        <v>PID0362_Aarav.pdf</v>
      </c>
      <c r="T363" s="17" t="str">
        <f>IF(AND(I363&lt;5,'Billing Details'!F363&gt;10000),"High Priority","Regular Followup")</f>
        <v>Regular Followup</v>
      </c>
      <c r="U363" s="17" t="str">
        <f>IF(AND(T363="High Priority",'Patient Health Records'!W363="Yes",'Patient Health Records'!X363 = "Critical"),"Needs Attention",IF(AND('Patient Health Records'!X363 &lt;&gt; "Critical", 'Patient Health Records'!W363 = "Yes"),"Monitor Later",IF(AND('Patient Health Records'!X363 ="Critical", 'Patient Health Records'!W363 = "No"), "Ask for Readmission","No Action")))</f>
        <v>Ask for Readmission</v>
      </c>
      <c r="V363" s="17" t="str" cm="1">
        <f t="array" ref="V363">_xlfn.IFS(AND(T363="High Priority",'Patient Health Records'!W363="Yes",'Patient Health Records'!X363 = "Critical"),"Needs Attention", AND('Patient Health Records'!X363 &lt;&gt; "Critical", 'Patient Health Records'!W363 = "Yes"),"Monitor Later", AND('Patient Health Records'!X363 ="Critical", 'Patient Health Records'!W363 = "No"), "Ask for Readmission", TRUE, "No Action")</f>
        <v>Ask for Readmission</v>
      </c>
      <c r="W363" s="17"/>
      <c r="X363" s="100"/>
      <c r="Y363" s="100"/>
      <c r="Z363" s="100"/>
      <c r="AA363" s="100"/>
      <c r="AB363" s="100"/>
    </row>
    <row r="364" spans="1:28" ht="15.75" customHeight="1">
      <c r="A364" s="2" t="s">
        <v>643</v>
      </c>
      <c r="B364" s="2" t="s">
        <v>70</v>
      </c>
      <c r="C364" s="2" t="s">
        <v>42</v>
      </c>
      <c r="D364" s="26" t="s">
        <v>26</v>
      </c>
      <c r="E364" s="28">
        <f>DATEVALUE(D364)</f>
        <v>27029</v>
      </c>
      <c r="F364" s="29">
        <f t="shared" si="16"/>
        <v>1973</v>
      </c>
      <c r="G364" s="29">
        <f t="shared" si="17"/>
        <v>52</v>
      </c>
      <c r="H364" s="29" t="str" cm="1">
        <f t="array" ref="H364">_xlfn.IFS(
  AND(G364&gt;=21, G364&lt;=30), "Young Adult",
  AND(G364&gt;=31, G364&lt;=45), "Adult",
  AND(G364&gt;=46, G364&lt;=60), "Middle-aged",
  AND(G364&gt;=61, G364&lt;=75), "Senior",
  AND(G364&gt;=76, G364&lt;=87), "Elderly",
  TRUE, "Out of Range"
)</f>
        <v>Middle-aged</v>
      </c>
      <c r="I364" s="3">
        <v>5</v>
      </c>
      <c r="J364" s="2" t="s">
        <v>80</v>
      </c>
      <c r="K364" s="2" t="s">
        <v>34</v>
      </c>
      <c r="L364" s="2" t="str">
        <f>VLOOKUP(J364,Facts!$A$2:$B$10,2,FALSE)</f>
        <v>West</v>
      </c>
      <c r="M364" s="2" t="str">
        <f>HLOOKUP(J364,Facts!$D$13:$L$14,2,FALSE)</f>
        <v>West</v>
      </c>
      <c r="N364" s="2" t="str">
        <f>_xlfn.XLOOKUP(L364,Facts!$B$2:$B$10,Facts!$A$2:$A$10,FALSE)</f>
        <v>Maharashtra</v>
      </c>
      <c r="O364" s="100" t="str">
        <f t="shared" si="18"/>
        <v>Aditya Sharma</v>
      </c>
      <c r="P364" s="100" t="str" cm="1">
        <f t="array" ref="P364:Q364">_xlfn.TEXTSPLIT(O364," ")</f>
        <v>Aditya</v>
      </c>
      <c r="Q364" s="100" t="str">
        <v>Sharma</v>
      </c>
      <c r="R364" s="100"/>
      <c r="S364" s="100" t="str">
        <f>CONCATENATE(A364,"_",P364,".pdf")</f>
        <v>PID0363_Aditya.pdf</v>
      </c>
      <c r="T364" s="17" t="str">
        <f>IF(AND(I364&lt;5,'Billing Details'!F364&gt;10000),"High Priority","Regular Followup")</f>
        <v>Regular Followup</v>
      </c>
      <c r="U364" s="17" t="str">
        <f>IF(AND(T364="High Priority",'Patient Health Records'!W364="Yes",'Patient Health Records'!X364 = "Critical"),"Needs Attention",IF(AND('Patient Health Records'!X364 &lt;&gt; "Critical", 'Patient Health Records'!W364 = "Yes"),"Monitor Later",IF(AND('Patient Health Records'!X364 ="Critical", 'Patient Health Records'!W364 = "No"), "Ask for Readmission","No Action")))</f>
        <v>Ask for Readmission</v>
      </c>
      <c r="V364" s="17" t="str" cm="1">
        <f t="array" ref="V364">_xlfn.IFS(AND(T364="High Priority",'Patient Health Records'!W364="Yes",'Patient Health Records'!X364 = "Critical"),"Needs Attention", AND('Patient Health Records'!X364 &lt;&gt; "Critical", 'Patient Health Records'!W364 = "Yes"),"Monitor Later", AND('Patient Health Records'!X364 ="Critical", 'Patient Health Records'!W364 = "No"), "Ask for Readmission", TRUE, "No Action")</f>
        <v>Ask for Readmission</v>
      </c>
      <c r="W364" s="17"/>
      <c r="X364" s="100"/>
      <c r="Y364" s="100"/>
      <c r="Z364" s="100"/>
      <c r="AA364" s="100"/>
      <c r="AB364" s="100"/>
    </row>
    <row r="365" spans="1:28" ht="15.75" customHeight="1">
      <c r="A365" s="2" t="s">
        <v>644</v>
      </c>
      <c r="B365" s="2" t="s">
        <v>645</v>
      </c>
      <c r="C365" s="2" t="s">
        <v>25</v>
      </c>
      <c r="D365" s="26" t="s">
        <v>68</v>
      </c>
      <c r="E365" s="28">
        <f>DATEVALUE(D365)</f>
        <v>23377</v>
      </c>
      <c r="F365" s="29">
        <f t="shared" si="16"/>
        <v>1964</v>
      </c>
      <c r="G365" s="29">
        <f t="shared" si="17"/>
        <v>61</v>
      </c>
      <c r="H365" s="29" t="str" cm="1">
        <f t="array" ref="H365">_xlfn.IFS(
  AND(G365&gt;=21, G365&lt;=30), "Young Adult",
  AND(G365&gt;=31, G365&lt;=45), "Adult",
  AND(G365&gt;=46, G365&lt;=60), "Middle-aged",
  AND(G365&gt;=61, G365&lt;=75), "Senior",
  AND(G365&gt;=76, G365&lt;=87), "Elderly",
  TRUE, "Out of Range"
)</f>
        <v>Senior</v>
      </c>
      <c r="I365" s="3">
        <v>0.5</v>
      </c>
      <c r="J365" s="2" t="s">
        <v>47</v>
      </c>
      <c r="K365" s="2" t="s">
        <v>39</v>
      </c>
      <c r="L365" s="2" t="str">
        <f>VLOOKUP(J365,Facts!$A$2:$B$10,2,FALSE)</f>
        <v>North</v>
      </c>
      <c r="M365" s="2" t="str">
        <f>HLOOKUP(J365,Facts!$D$13:$L$14,2,FALSE)</f>
        <v>North</v>
      </c>
      <c r="N365" s="2" t="str">
        <f>_xlfn.XLOOKUP(L365,Facts!$B$2:$B$10,Facts!$A$2:$A$10,FALSE)</f>
        <v>Punjab</v>
      </c>
      <c r="O365" s="100" t="str">
        <f t="shared" si="18"/>
        <v>Shreya Kumar Sharma</v>
      </c>
      <c r="P365" s="100" t="str" cm="1">
        <f t="array" ref="P365:R365">_xlfn.TEXTSPLIT(O365," ")</f>
        <v>Shreya</v>
      </c>
      <c r="Q365" s="100" t="str">
        <v>Kumar</v>
      </c>
      <c r="R365" s="100" t="str">
        <v>Sharma</v>
      </c>
      <c r="S365" s="100" t="str">
        <f>CONCATENATE(A365,"_",P365,".pdf")</f>
        <v>PID0364_Shreya.pdf</v>
      </c>
      <c r="T365" s="17" t="str">
        <f>IF(AND(I365&lt;5,'Billing Details'!F365&gt;10000),"High Priority","Regular Followup")</f>
        <v>High Priority</v>
      </c>
      <c r="U365" s="17" t="str">
        <f>IF(AND(T365="High Priority",'Patient Health Records'!W365="Yes",'Patient Health Records'!X365 = "Critical"),"Needs Attention",IF(AND('Patient Health Records'!X365 &lt;&gt; "Critical", 'Patient Health Records'!W365 = "Yes"),"Monitor Later",IF(AND('Patient Health Records'!X365 ="Critical", 'Patient Health Records'!W365 = "No"), "Ask for Readmission","No Action")))</f>
        <v>Ask for Readmission</v>
      </c>
      <c r="V365" s="17" t="str" cm="1">
        <f t="array" ref="V365">_xlfn.IFS(AND(T365="High Priority",'Patient Health Records'!W365="Yes",'Patient Health Records'!X365 = "Critical"),"Needs Attention", AND('Patient Health Records'!X365 &lt;&gt; "Critical", 'Patient Health Records'!W365 = "Yes"),"Monitor Later", AND('Patient Health Records'!X365 ="Critical", 'Patient Health Records'!W365 = "No"), "Ask for Readmission", TRUE, "No Action")</f>
        <v>Ask for Readmission</v>
      </c>
      <c r="W365" s="17"/>
      <c r="X365" s="100"/>
      <c r="Y365" s="100"/>
      <c r="Z365" s="100"/>
      <c r="AA365" s="100"/>
      <c r="AB365" s="100"/>
    </row>
    <row r="366" spans="1:28" ht="15.75" customHeight="1">
      <c r="A366" s="2" t="s">
        <v>646</v>
      </c>
      <c r="B366" s="2" t="s">
        <v>156</v>
      </c>
      <c r="C366" s="2" t="s">
        <v>42</v>
      </c>
      <c r="D366" s="26" t="s">
        <v>107</v>
      </c>
      <c r="E366" s="28">
        <f>DATEVALUE(D366)</f>
        <v>28855</v>
      </c>
      <c r="F366" s="29">
        <f t="shared" si="16"/>
        <v>1978</v>
      </c>
      <c r="G366" s="29">
        <f t="shared" si="17"/>
        <v>47</v>
      </c>
      <c r="H366" s="29" t="str" cm="1">
        <f t="array" ref="H366">_xlfn.IFS(
  AND(G366&gt;=21, G366&lt;=30), "Young Adult",
  AND(G366&gt;=31, G366&lt;=45), "Adult",
  AND(G366&gt;=46, G366&lt;=60), "Middle-aged",
  AND(G366&gt;=61, G366&lt;=75), "Senior",
  AND(G366&gt;=76, G366&lt;=87), "Elderly",
  TRUE, "Out of Range"
)</f>
        <v>Middle-aged</v>
      </c>
      <c r="I366" s="3">
        <v>15</v>
      </c>
      <c r="J366" s="2" t="s">
        <v>27</v>
      </c>
      <c r="K366" s="2" t="s">
        <v>28</v>
      </c>
      <c r="L366" s="2" t="str">
        <f>VLOOKUP(J366,Facts!$A$2:$B$10,2,FALSE)</f>
        <v>South</v>
      </c>
      <c r="M366" s="2" t="str">
        <f>HLOOKUP(J366,Facts!$D$13:$L$14,2,FALSE)</f>
        <v>South</v>
      </c>
      <c r="N366" s="2" t="str">
        <f>_xlfn.XLOOKUP(L366,Facts!$B$2:$B$10,Facts!$A$2:$A$10,FALSE)</f>
        <v>Tamil Nadu</v>
      </c>
      <c r="O366" s="100" t="str">
        <f t="shared" si="18"/>
        <v>Vivaan Mehta</v>
      </c>
      <c r="P366" s="100" t="str" cm="1">
        <f t="array" ref="P366:Q366">_xlfn.TEXTSPLIT(O366," ")</f>
        <v>Vivaan</v>
      </c>
      <c r="Q366" s="100" t="str">
        <v>Mehta</v>
      </c>
      <c r="R366" s="100"/>
      <c r="S366" s="100" t="str">
        <f>CONCATENATE(A366,"_",P366,".pdf")</f>
        <v>PID0365_Vivaan.pdf</v>
      </c>
      <c r="T366" s="17" t="str">
        <f>IF(AND(I366&lt;5,'Billing Details'!F366&gt;10000),"High Priority","Regular Followup")</f>
        <v>Regular Followup</v>
      </c>
      <c r="U366" s="17" t="str">
        <f>IF(AND(T366="High Priority",'Patient Health Records'!W366="Yes",'Patient Health Records'!X366 = "Critical"),"Needs Attention",IF(AND('Patient Health Records'!X366 &lt;&gt; "Critical", 'Patient Health Records'!W366 = "Yes"),"Monitor Later",IF(AND('Patient Health Records'!X366 ="Critical", 'Patient Health Records'!W366 = "No"), "Ask for Readmission","No Action")))</f>
        <v>Ask for Readmission</v>
      </c>
      <c r="V366" s="17" t="str" cm="1">
        <f t="array" ref="V366">_xlfn.IFS(AND(T366="High Priority",'Patient Health Records'!W366="Yes",'Patient Health Records'!X366 = "Critical"),"Needs Attention", AND('Patient Health Records'!X366 &lt;&gt; "Critical", 'Patient Health Records'!W366 = "Yes"),"Monitor Later", AND('Patient Health Records'!X366 ="Critical", 'Patient Health Records'!W366 = "No"), "Ask for Readmission", TRUE, "No Action")</f>
        <v>Ask for Readmission</v>
      </c>
      <c r="W366" s="17"/>
      <c r="X366" s="100"/>
      <c r="Y366" s="100"/>
      <c r="Z366" s="100"/>
      <c r="AA366" s="100"/>
      <c r="AB366" s="100"/>
    </row>
    <row r="367" spans="1:28" ht="15.75" customHeight="1">
      <c r="A367" s="2" t="s">
        <v>647</v>
      </c>
      <c r="B367" s="2" t="s">
        <v>631</v>
      </c>
      <c r="C367" s="2" t="s">
        <v>42</v>
      </c>
      <c r="D367" s="26" t="s">
        <v>184</v>
      </c>
      <c r="E367" s="28">
        <f>DATEVALUE(D367)</f>
        <v>21550</v>
      </c>
      <c r="F367" s="29">
        <f t="shared" si="16"/>
        <v>1958</v>
      </c>
      <c r="G367" s="29">
        <f t="shared" si="17"/>
        <v>67</v>
      </c>
      <c r="H367" s="29" t="str" cm="1">
        <f t="array" ref="H367">_xlfn.IFS(
  AND(G367&gt;=21, G367&lt;=30), "Young Adult",
  AND(G367&gt;=31, G367&lt;=45), "Adult",
  AND(G367&gt;=46, G367&lt;=60), "Middle-aged",
  AND(G367&gt;=61, G367&lt;=75), "Senior",
  AND(G367&gt;=76, G367&lt;=87), "Elderly",
  TRUE, "Out of Range"
)</f>
        <v>Senior</v>
      </c>
      <c r="I367" s="3">
        <v>30</v>
      </c>
      <c r="J367" s="2" t="s">
        <v>80</v>
      </c>
      <c r="K367" s="2" t="s">
        <v>34</v>
      </c>
      <c r="L367" s="2" t="str">
        <f>VLOOKUP(J367,Facts!$A$2:$B$10,2,FALSE)</f>
        <v>West</v>
      </c>
      <c r="M367" s="2" t="str">
        <f>HLOOKUP(J367,Facts!$D$13:$L$14,2,FALSE)</f>
        <v>West</v>
      </c>
      <c r="N367" s="2" t="str">
        <f>_xlfn.XLOOKUP(L367,Facts!$B$2:$B$10,Facts!$A$2:$A$10,FALSE)</f>
        <v>Maharashtra</v>
      </c>
      <c r="O367" s="100" t="str">
        <f t="shared" si="18"/>
        <v>Vivaan Kumar Reddy</v>
      </c>
      <c r="P367" s="100" t="str" cm="1">
        <f t="array" ref="P367:R367">_xlfn.TEXTSPLIT(O367," ")</f>
        <v>Vivaan</v>
      </c>
      <c r="Q367" s="100" t="str">
        <v>Kumar</v>
      </c>
      <c r="R367" s="100" t="str">
        <v>Reddy</v>
      </c>
      <c r="S367" s="100" t="str">
        <f>CONCATENATE(A367,"_",P367,".pdf")</f>
        <v>PID0366_Vivaan.pdf</v>
      </c>
      <c r="T367" s="17" t="str">
        <f>IF(AND(I367&lt;5,'Billing Details'!F367&gt;10000),"High Priority","Regular Followup")</f>
        <v>Regular Followup</v>
      </c>
      <c r="U367" s="17" t="str">
        <f>IF(AND(T367="High Priority",'Patient Health Records'!W367="Yes",'Patient Health Records'!X367 = "Critical"),"Needs Attention",IF(AND('Patient Health Records'!X367 &lt;&gt; "Critical", 'Patient Health Records'!W367 = "Yes"),"Monitor Later",IF(AND('Patient Health Records'!X367 ="Critical", 'Patient Health Records'!W367 = "No"), "Ask for Readmission","No Action")))</f>
        <v>No Action</v>
      </c>
      <c r="V367" s="17" t="str" cm="1">
        <f t="array" ref="V367">_xlfn.IFS(AND(T367="High Priority",'Patient Health Records'!W367="Yes",'Patient Health Records'!X367 = "Critical"),"Needs Attention", AND('Patient Health Records'!X367 &lt;&gt; "Critical", 'Patient Health Records'!W367 = "Yes"),"Monitor Later", AND('Patient Health Records'!X367 ="Critical", 'Patient Health Records'!W367 = "No"), "Ask for Readmission", TRUE, "No Action")</f>
        <v>No Action</v>
      </c>
      <c r="W367" s="17"/>
      <c r="X367" s="100"/>
      <c r="Y367" s="100"/>
      <c r="Z367" s="100"/>
      <c r="AA367" s="100"/>
      <c r="AB367" s="100"/>
    </row>
    <row r="368" spans="1:28" ht="15.75" customHeight="1">
      <c r="A368" s="2" t="s">
        <v>648</v>
      </c>
      <c r="B368" s="2" t="s">
        <v>649</v>
      </c>
      <c r="C368" s="2" t="s">
        <v>25</v>
      </c>
      <c r="D368" s="26" t="s">
        <v>26</v>
      </c>
      <c r="E368" s="28">
        <f>DATEVALUE(D368)</f>
        <v>27029</v>
      </c>
      <c r="F368" s="29">
        <f t="shared" si="16"/>
        <v>1973</v>
      </c>
      <c r="G368" s="29">
        <f t="shared" si="17"/>
        <v>52</v>
      </c>
      <c r="H368" s="29" t="str" cm="1">
        <f t="array" ref="H368">_xlfn.IFS(
  AND(G368&gt;=21, G368&lt;=30), "Young Adult",
  AND(G368&gt;=31, G368&lt;=45), "Adult",
  AND(G368&gt;=46, G368&lt;=60), "Middle-aged",
  AND(G368&gt;=61, G368&lt;=75), "Senior",
  AND(G368&gt;=76, G368&lt;=87), "Elderly",
  TRUE, "Out of Range"
)</f>
        <v>Middle-aged</v>
      </c>
      <c r="I368" s="3">
        <v>7</v>
      </c>
      <c r="J368" s="2" t="s">
        <v>80</v>
      </c>
      <c r="K368" s="2" t="s">
        <v>56</v>
      </c>
      <c r="L368" s="2" t="str">
        <f>VLOOKUP(J368,Facts!$A$2:$B$10,2,FALSE)</f>
        <v>West</v>
      </c>
      <c r="M368" s="2" t="str">
        <f>HLOOKUP(J368,Facts!$D$13:$L$14,2,FALSE)</f>
        <v>West</v>
      </c>
      <c r="N368" s="2" t="str">
        <f>_xlfn.XLOOKUP(L368,Facts!$B$2:$B$10,Facts!$A$2:$A$10,FALSE)</f>
        <v>Maharashtra</v>
      </c>
      <c r="O368" s="100" t="str">
        <f t="shared" si="18"/>
        <v>Aanya Reddy</v>
      </c>
      <c r="P368" s="100" t="str" cm="1">
        <f t="array" ref="P368:Q368">_xlfn.TEXTSPLIT(O368," ")</f>
        <v>Aanya</v>
      </c>
      <c r="Q368" s="100" t="str">
        <v>Reddy</v>
      </c>
      <c r="R368" s="100"/>
      <c r="S368" s="100" t="str">
        <f>CONCATENATE(A368,"_",P368,".pdf")</f>
        <v>PID0367_Aanya.pdf</v>
      </c>
      <c r="T368" s="17" t="str">
        <f>IF(AND(I368&lt;5,'Billing Details'!F368&gt;10000),"High Priority","Regular Followup")</f>
        <v>Regular Followup</v>
      </c>
      <c r="U368" s="17" t="str">
        <f>IF(AND(T368="High Priority",'Patient Health Records'!W368="Yes",'Patient Health Records'!X368 = "Critical"),"Needs Attention",IF(AND('Patient Health Records'!X368 &lt;&gt; "Critical", 'Patient Health Records'!W368 = "Yes"),"Monitor Later",IF(AND('Patient Health Records'!X368 ="Critical", 'Patient Health Records'!W368 = "No"), "Ask for Readmission","No Action")))</f>
        <v>No Action</v>
      </c>
      <c r="V368" s="17" t="str" cm="1">
        <f t="array" ref="V368">_xlfn.IFS(AND(T368="High Priority",'Patient Health Records'!W368="Yes",'Patient Health Records'!X368 = "Critical"),"Needs Attention", AND('Patient Health Records'!X368 &lt;&gt; "Critical", 'Patient Health Records'!W368 = "Yes"),"Monitor Later", AND('Patient Health Records'!X368 ="Critical", 'Patient Health Records'!W368 = "No"), "Ask for Readmission", TRUE, "No Action")</f>
        <v>No Action</v>
      </c>
      <c r="W368" s="17"/>
      <c r="X368" s="100"/>
      <c r="Y368" s="100"/>
      <c r="Z368" s="100"/>
      <c r="AA368" s="100"/>
      <c r="AB368" s="100"/>
    </row>
    <row r="369" spans="1:28" ht="15.75" customHeight="1">
      <c r="A369" s="2" t="s">
        <v>650</v>
      </c>
      <c r="B369" s="2" t="s">
        <v>159</v>
      </c>
      <c r="C369" s="2" t="s">
        <v>42</v>
      </c>
      <c r="D369" s="26" t="s">
        <v>546</v>
      </c>
      <c r="E369" s="28">
        <f>DATEVALUE(D369)</f>
        <v>33969</v>
      </c>
      <c r="F369" s="29">
        <f t="shared" si="16"/>
        <v>1992</v>
      </c>
      <c r="G369" s="29">
        <f t="shared" si="17"/>
        <v>33</v>
      </c>
      <c r="H369" s="29" t="str" cm="1">
        <f t="array" ref="H369">_xlfn.IFS(
  AND(G369&gt;=21, G369&lt;=30), "Young Adult",
  AND(G369&gt;=31, G369&lt;=45), "Adult",
  AND(G369&gt;=46, G369&lt;=60), "Middle-aged",
  AND(G369&gt;=61, G369&lt;=75), "Senior",
  AND(G369&gt;=76, G369&lt;=87), "Elderly",
  TRUE, "Out of Range"
)</f>
        <v>Adult</v>
      </c>
      <c r="I369" s="3">
        <v>4</v>
      </c>
      <c r="J369" s="2" t="s">
        <v>38</v>
      </c>
      <c r="K369" s="2" t="s">
        <v>28</v>
      </c>
      <c r="L369" s="2" t="str">
        <f>VLOOKUP(J369,Facts!$A$2:$B$10,2,FALSE)</f>
        <v>North</v>
      </c>
      <c r="M369" s="2" t="str">
        <f>HLOOKUP(J369,Facts!$D$13:$L$14,2,FALSE)</f>
        <v>North</v>
      </c>
      <c r="N369" s="2" t="str">
        <f>_xlfn.XLOOKUP(L369,Facts!$B$2:$B$10,Facts!$A$2:$A$10,FALSE)</f>
        <v>Punjab</v>
      </c>
      <c r="O369" s="100" t="str">
        <f t="shared" si="18"/>
        <v>Krishna Mehta</v>
      </c>
      <c r="P369" s="100" t="str" cm="1">
        <f t="array" ref="P369:Q369">_xlfn.TEXTSPLIT(O369," ")</f>
        <v>Krishna</v>
      </c>
      <c r="Q369" s="100" t="str">
        <v>Mehta</v>
      </c>
      <c r="R369" s="100"/>
      <c r="S369" s="100" t="str">
        <f>CONCATENATE(A369,"_",P369,".pdf")</f>
        <v>PID0368_Krishna.pdf</v>
      </c>
      <c r="T369" s="17" t="str">
        <f>IF(AND(I369&lt;5,'Billing Details'!F369&gt;10000),"High Priority","Regular Followup")</f>
        <v>High Priority</v>
      </c>
      <c r="U369" s="17" t="str">
        <f>IF(AND(T369="High Priority",'Patient Health Records'!W369="Yes",'Patient Health Records'!X369 = "Critical"),"Needs Attention",IF(AND('Patient Health Records'!X369 &lt;&gt; "Critical", 'Patient Health Records'!W369 = "Yes"),"Monitor Later",IF(AND('Patient Health Records'!X369 ="Critical", 'Patient Health Records'!W369 = "No"), "Ask for Readmission","No Action")))</f>
        <v>Monitor Later</v>
      </c>
      <c r="V369" s="17" t="str" cm="1">
        <f t="array" ref="V369">_xlfn.IFS(AND(T369="High Priority",'Patient Health Records'!W369="Yes",'Patient Health Records'!X369 = "Critical"),"Needs Attention", AND('Patient Health Records'!X369 &lt;&gt; "Critical", 'Patient Health Records'!W369 = "Yes"),"Monitor Later", AND('Patient Health Records'!X369 ="Critical", 'Patient Health Records'!W369 = "No"), "Ask for Readmission", TRUE, "No Action")</f>
        <v>Monitor Later</v>
      </c>
      <c r="W369" s="17"/>
      <c r="X369" s="100"/>
      <c r="Y369" s="100"/>
      <c r="Z369" s="100"/>
      <c r="AA369" s="100"/>
      <c r="AB369" s="100"/>
    </row>
    <row r="370" spans="1:28" ht="15.75" customHeight="1">
      <c r="A370" s="2" t="s">
        <v>651</v>
      </c>
      <c r="B370" s="2" t="s">
        <v>652</v>
      </c>
      <c r="C370" s="2" t="s">
        <v>42</v>
      </c>
      <c r="D370" s="26" t="s">
        <v>157</v>
      </c>
      <c r="E370" s="28">
        <f>DATEVALUE(D370)</f>
        <v>23377</v>
      </c>
      <c r="F370" s="29">
        <f t="shared" si="16"/>
        <v>1964</v>
      </c>
      <c r="G370" s="29">
        <f t="shared" si="17"/>
        <v>61</v>
      </c>
      <c r="H370" s="29" t="str" cm="1">
        <f t="array" ref="H370">_xlfn.IFS(
  AND(G370&gt;=21, G370&lt;=30), "Young Adult",
  AND(G370&gt;=31, G370&lt;=45), "Adult",
  AND(G370&gt;=46, G370&lt;=60), "Middle-aged",
  AND(G370&gt;=61, G370&lt;=75), "Senior",
  AND(G370&gt;=76, G370&lt;=87), "Elderly",
  TRUE, "Out of Range"
)</f>
        <v>Senior</v>
      </c>
      <c r="I370" s="3">
        <v>0.5</v>
      </c>
      <c r="J370" s="2" t="s">
        <v>47</v>
      </c>
      <c r="K370" s="2" t="s">
        <v>39</v>
      </c>
      <c r="L370" s="2" t="str">
        <f>VLOOKUP(J370,Facts!$A$2:$B$10,2,FALSE)</f>
        <v>North</v>
      </c>
      <c r="M370" s="2" t="str">
        <f>HLOOKUP(J370,Facts!$D$13:$L$14,2,FALSE)</f>
        <v>North</v>
      </c>
      <c r="N370" s="2" t="str">
        <f>_xlfn.XLOOKUP(L370,Facts!$B$2:$B$10,Facts!$A$2:$A$10,FALSE)</f>
        <v>Punjab</v>
      </c>
      <c r="O370" s="100" t="str">
        <f t="shared" si="18"/>
        <v>Vivaan Sharma</v>
      </c>
      <c r="P370" s="100" t="str" cm="1">
        <f t="array" ref="P370:Q370">_xlfn.TEXTSPLIT(O370," ")</f>
        <v>Vivaan</v>
      </c>
      <c r="Q370" s="100" t="str">
        <v>Sharma</v>
      </c>
      <c r="R370" s="100"/>
      <c r="S370" s="100" t="str">
        <f>CONCATENATE(A370,"_",P370,".pdf")</f>
        <v>PID0369_Vivaan.pdf</v>
      </c>
      <c r="T370" s="17" t="str">
        <f>IF(AND(I370&lt;5,'Billing Details'!F370&gt;10000),"High Priority","Regular Followup")</f>
        <v>High Priority</v>
      </c>
      <c r="U370" s="17" t="str">
        <f>IF(AND(T370="High Priority",'Patient Health Records'!W370="Yes",'Patient Health Records'!X370 = "Critical"),"Needs Attention",IF(AND('Patient Health Records'!X370 &lt;&gt; "Critical", 'Patient Health Records'!W370 = "Yes"),"Monitor Later",IF(AND('Patient Health Records'!X370 ="Critical", 'Patient Health Records'!W370 = "No"), "Ask for Readmission","No Action")))</f>
        <v>No Action</v>
      </c>
      <c r="V370" s="17" t="str" cm="1">
        <f t="array" ref="V370">_xlfn.IFS(AND(T370="High Priority",'Patient Health Records'!W370="Yes",'Patient Health Records'!X370 = "Critical"),"Needs Attention", AND('Patient Health Records'!X370 &lt;&gt; "Critical", 'Patient Health Records'!W370 = "Yes"),"Monitor Later", AND('Patient Health Records'!X370 ="Critical", 'Patient Health Records'!W370 = "No"), "Ask for Readmission", TRUE, "No Action")</f>
        <v>No Action</v>
      </c>
      <c r="W370" s="17"/>
      <c r="X370" s="100"/>
      <c r="Y370" s="100"/>
      <c r="Z370" s="100"/>
      <c r="AA370" s="100"/>
      <c r="AB370" s="100"/>
    </row>
    <row r="371" spans="1:28" ht="15.75" customHeight="1">
      <c r="A371" s="2" t="s">
        <v>653</v>
      </c>
      <c r="B371" s="2" t="s">
        <v>189</v>
      </c>
      <c r="C371" s="2" t="s">
        <v>42</v>
      </c>
      <c r="D371" s="26" t="s">
        <v>136</v>
      </c>
      <c r="E371" s="28">
        <f>DATEVALUE(D371)</f>
        <v>27029</v>
      </c>
      <c r="F371" s="29">
        <f t="shared" si="16"/>
        <v>1973</v>
      </c>
      <c r="G371" s="29">
        <f t="shared" si="17"/>
        <v>52</v>
      </c>
      <c r="H371" s="29" t="str" cm="1">
        <f t="array" ref="H371">_xlfn.IFS(
  AND(G371&gt;=21, G371&lt;=30), "Young Adult",
  AND(G371&gt;=31, G371&lt;=45), "Adult",
  AND(G371&gt;=46, G371&lt;=60), "Middle-aged",
  AND(G371&gt;=61, G371&lt;=75), "Senior",
  AND(G371&gt;=76, G371&lt;=87), "Elderly",
  TRUE, "Out of Range"
)</f>
        <v>Middle-aged</v>
      </c>
      <c r="I371" s="3">
        <v>4</v>
      </c>
      <c r="J371" s="2" t="s">
        <v>47</v>
      </c>
      <c r="K371" s="2" t="s">
        <v>39</v>
      </c>
      <c r="L371" s="2" t="str">
        <f>VLOOKUP(J371,Facts!$A$2:$B$10,2,FALSE)</f>
        <v>North</v>
      </c>
      <c r="M371" s="2" t="str">
        <f>HLOOKUP(J371,Facts!$D$13:$L$14,2,FALSE)</f>
        <v>North</v>
      </c>
      <c r="N371" s="2" t="str">
        <f>_xlfn.XLOOKUP(L371,Facts!$B$2:$B$10,Facts!$A$2:$A$10,FALSE)</f>
        <v>Punjab</v>
      </c>
      <c r="O371" s="100" t="str">
        <f t="shared" si="18"/>
        <v>Sai Reddy</v>
      </c>
      <c r="P371" s="100" t="str" cm="1">
        <f t="array" ref="P371:Q371">_xlfn.TEXTSPLIT(O371," ")</f>
        <v>Sai</v>
      </c>
      <c r="Q371" s="100" t="str">
        <v>Reddy</v>
      </c>
      <c r="R371" s="100"/>
      <c r="S371" s="100" t="str">
        <f>CONCATENATE(A371,"_",P371,".pdf")</f>
        <v>PID0370_Sai.pdf</v>
      </c>
      <c r="T371" s="17" t="str">
        <f>IF(AND(I371&lt;5,'Billing Details'!F371&gt;10000),"High Priority","Regular Followup")</f>
        <v>High Priority</v>
      </c>
      <c r="U371" s="17" t="str">
        <f>IF(AND(T371="High Priority",'Patient Health Records'!W371="Yes",'Patient Health Records'!X371 = "Critical"),"Needs Attention",IF(AND('Patient Health Records'!X371 &lt;&gt; "Critical", 'Patient Health Records'!W371 = "Yes"),"Monitor Later",IF(AND('Patient Health Records'!X371 ="Critical", 'Patient Health Records'!W371 = "No"), "Ask for Readmission","No Action")))</f>
        <v>Needs Attention</v>
      </c>
      <c r="V371" s="17" t="str" cm="1">
        <f t="array" ref="V371">_xlfn.IFS(AND(T371="High Priority",'Patient Health Records'!W371="Yes",'Patient Health Records'!X371 = "Critical"),"Needs Attention", AND('Patient Health Records'!X371 &lt;&gt; "Critical", 'Patient Health Records'!W371 = "Yes"),"Monitor Later", AND('Patient Health Records'!X371 ="Critical", 'Patient Health Records'!W371 = "No"), "Ask for Readmission", TRUE, "No Action")</f>
        <v>Needs Attention</v>
      </c>
      <c r="W371" s="17"/>
      <c r="X371" s="100"/>
      <c r="Y371" s="100"/>
      <c r="Z371" s="100"/>
      <c r="AA371" s="100"/>
      <c r="AB371" s="100"/>
    </row>
    <row r="372" spans="1:28" ht="15.75" customHeight="1">
      <c r="A372" s="2" t="s">
        <v>654</v>
      </c>
      <c r="B372" s="2" t="s">
        <v>655</v>
      </c>
      <c r="C372" s="2" t="s">
        <v>25</v>
      </c>
      <c r="D372" s="26" t="s">
        <v>26</v>
      </c>
      <c r="E372" s="28">
        <f>DATEVALUE(D372)</f>
        <v>27029</v>
      </c>
      <c r="F372" s="29">
        <f t="shared" si="16"/>
        <v>1973</v>
      </c>
      <c r="G372" s="29">
        <f t="shared" si="17"/>
        <v>52</v>
      </c>
      <c r="H372" s="29" t="str" cm="1">
        <f t="array" ref="H372">_xlfn.IFS(
  AND(G372&gt;=21, G372&lt;=30), "Young Adult",
  AND(G372&gt;=31, G372&lt;=45), "Adult",
  AND(G372&gt;=46, G372&lt;=60), "Middle-aged",
  AND(G372&gt;=61, G372&lt;=75), "Senior",
  AND(G372&gt;=76, G372&lt;=87), "Elderly",
  TRUE, "Out of Range"
)</f>
        <v>Middle-aged</v>
      </c>
      <c r="I372" s="3">
        <v>7</v>
      </c>
      <c r="J372" s="2" t="s">
        <v>64</v>
      </c>
      <c r="K372" s="2" t="s">
        <v>28</v>
      </c>
      <c r="L372" s="2" t="str">
        <f>VLOOKUP(J372,Facts!$A$2:$B$10,2,FALSE)</f>
        <v>East</v>
      </c>
      <c r="M372" s="2" t="str">
        <f>HLOOKUP(J372,Facts!$D$13:$L$14,2,FALSE)</f>
        <v>East</v>
      </c>
      <c r="N372" s="2" t="str">
        <f>_xlfn.XLOOKUP(L372,Facts!$B$2:$B$10,Facts!$A$2:$A$10,FALSE)</f>
        <v>West Bengal</v>
      </c>
      <c r="O372" s="100" t="str">
        <f t="shared" si="18"/>
        <v>Aanya Kumar Patel</v>
      </c>
      <c r="P372" s="100" t="str" cm="1">
        <f t="array" ref="P372:R372">_xlfn.TEXTSPLIT(O372," ")</f>
        <v>Aanya</v>
      </c>
      <c r="Q372" s="100" t="str">
        <v>Kumar</v>
      </c>
      <c r="R372" s="100" t="str">
        <v>Patel</v>
      </c>
      <c r="S372" s="100" t="str">
        <f>CONCATENATE(A372,"_",P372,".pdf")</f>
        <v>PID0371_Aanya.pdf</v>
      </c>
      <c r="T372" s="17" t="str">
        <f>IF(AND(I372&lt;5,'Billing Details'!F372&gt;10000),"High Priority","Regular Followup")</f>
        <v>Regular Followup</v>
      </c>
      <c r="U372" s="17" t="str">
        <f>IF(AND(T372="High Priority",'Patient Health Records'!W372="Yes",'Patient Health Records'!X372 = "Critical"),"Needs Attention",IF(AND('Patient Health Records'!X372 &lt;&gt; "Critical", 'Patient Health Records'!W372 = "Yes"),"Monitor Later",IF(AND('Patient Health Records'!X372 ="Critical", 'Patient Health Records'!W372 = "No"), "Ask for Readmission","No Action")))</f>
        <v>No Action</v>
      </c>
      <c r="V372" s="17" t="str" cm="1">
        <f t="array" ref="V372">_xlfn.IFS(AND(T372="High Priority",'Patient Health Records'!W372="Yes",'Patient Health Records'!X372 = "Critical"),"Needs Attention", AND('Patient Health Records'!X372 &lt;&gt; "Critical", 'Patient Health Records'!W372 = "Yes"),"Monitor Later", AND('Patient Health Records'!X372 ="Critical", 'Patient Health Records'!W372 = "No"), "Ask for Readmission", TRUE, "No Action")</f>
        <v>No Action</v>
      </c>
      <c r="W372" s="17"/>
      <c r="X372" s="100"/>
      <c r="Y372" s="100"/>
      <c r="Z372" s="100"/>
      <c r="AA372" s="100"/>
      <c r="AB372" s="100"/>
    </row>
    <row r="373" spans="1:28" ht="15.75" customHeight="1">
      <c r="A373" s="2" t="s">
        <v>656</v>
      </c>
      <c r="B373" s="2" t="s">
        <v>231</v>
      </c>
      <c r="C373" s="2" t="s">
        <v>42</v>
      </c>
      <c r="D373" s="26" t="s">
        <v>107</v>
      </c>
      <c r="E373" s="28">
        <f>DATEVALUE(D373)</f>
        <v>28855</v>
      </c>
      <c r="F373" s="29">
        <f t="shared" si="16"/>
        <v>1978</v>
      </c>
      <c r="G373" s="29">
        <f t="shared" si="17"/>
        <v>47</v>
      </c>
      <c r="H373" s="29" t="str" cm="1">
        <f t="array" ref="H373">_xlfn.IFS(
  AND(G373&gt;=21, G373&lt;=30), "Young Adult",
  AND(G373&gt;=31, G373&lt;=45), "Adult",
  AND(G373&gt;=46, G373&lt;=60), "Middle-aged",
  AND(G373&gt;=61, G373&lt;=75), "Senior",
  AND(G373&gt;=76, G373&lt;=87), "Elderly",
  TRUE, "Out of Range"
)</f>
        <v>Middle-aged</v>
      </c>
      <c r="I373" s="3">
        <v>15</v>
      </c>
      <c r="J373" s="2" t="s">
        <v>64</v>
      </c>
      <c r="K373" s="2" t="s">
        <v>34</v>
      </c>
      <c r="L373" s="2" t="str">
        <f>VLOOKUP(J373,Facts!$A$2:$B$10,2,FALSE)</f>
        <v>East</v>
      </c>
      <c r="M373" s="2" t="str">
        <f>HLOOKUP(J373,Facts!$D$13:$L$14,2,FALSE)</f>
        <v>East</v>
      </c>
      <c r="N373" s="2" t="str">
        <f>_xlfn.XLOOKUP(L373,Facts!$B$2:$B$10,Facts!$A$2:$A$10,FALSE)</f>
        <v>West Bengal</v>
      </c>
      <c r="O373" s="100" t="str">
        <f t="shared" si="18"/>
        <v>Vivaan Gupta</v>
      </c>
      <c r="P373" s="100" t="str" cm="1">
        <f t="array" ref="P373:Q373">_xlfn.TEXTSPLIT(O373," ")</f>
        <v>Vivaan</v>
      </c>
      <c r="Q373" s="100" t="str">
        <v>Gupta</v>
      </c>
      <c r="R373" s="100"/>
      <c r="S373" s="100" t="str">
        <f>CONCATENATE(A373,"_",P373,".pdf")</f>
        <v>PID0372_Vivaan.pdf</v>
      </c>
      <c r="T373" s="17" t="str">
        <f>IF(AND(I373&lt;5,'Billing Details'!F373&gt;10000),"High Priority","Regular Followup")</f>
        <v>Regular Followup</v>
      </c>
      <c r="U373" s="17" t="str">
        <f>IF(AND(T373="High Priority",'Patient Health Records'!W373="Yes",'Patient Health Records'!X373 = "Critical"),"Needs Attention",IF(AND('Patient Health Records'!X373 &lt;&gt; "Critical", 'Patient Health Records'!W373 = "Yes"),"Monitor Later",IF(AND('Patient Health Records'!X373 ="Critical", 'Patient Health Records'!W373 = "No"), "Ask for Readmission","No Action")))</f>
        <v>Ask for Readmission</v>
      </c>
      <c r="V373" s="17" t="str" cm="1">
        <f t="array" ref="V373">_xlfn.IFS(AND(T373="High Priority",'Patient Health Records'!W373="Yes",'Patient Health Records'!X373 = "Critical"),"Needs Attention", AND('Patient Health Records'!X373 &lt;&gt; "Critical", 'Patient Health Records'!W373 = "Yes"),"Monitor Later", AND('Patient Health Records'!X373 ="Critical", 'Patient Health Records'!W373 = "No"), "Ask for Readmission", TRUE, "No Action")</f>
        <v>Ask for Readmission</v>
      </c>
      <c r="W373" s="17"/>
      <c r="X373" s="100"/>
      <c r="Y373" s="100"/>
      <c r="Z373" s="100"/>
      <c r="AA373" s="100"/>
      <c r="AB373" s="100"/>
    </row>
    <row r="374" spans="1:28" ht="15.75" customHeight="1">
      <c r="A374" s="2" t="s">
        <v>657</v>
      </c>
      <c r="B374" s="2" t="s">
        <v>464</v>
      </c>
      <c r="C374" s="2" t="s">
        <v>25</v>
      </c>
      <c r="D374" s="26" t="s">
        <v>37</v>
      </c>
      <c r="E374" s="28">
        <f>DATEVALUE(D374)</f>
        <v>34334</v>
      </c>
      <c r="F374" s="29">
        <f t="shared" si="16"/>
        <v>1993</v>
      </c>
      <c r="G374" s="29">
        <f t="shared" si="17"/>
        <v>32</v>
      </c>
      <c r="H374" s="29" t="str" cm="1">
        <f t="array" ref="H374">_xlfn.IFS(
  AND(G374&gt;=21, G374&lt;=30), "Young Adult",
  AND(G374&gt;=31, G374&lt;=45), "Adult",
  AND(G374&gt;=46, G374&lt;=60), "Middle-aged",
  AND(G374&gt;=61, G374&lt;=75), "Senior",
  AND(G374&gt;=76, G374&lt;=87), "Elderly",
  TRUE, "Out of Range"
)</f>
        <v>Adult</v>
      </c>
      <c r="I374" s="3">
        <v>400</v>
      </c>
      <c r="J374" s="2" t="s">
        <v>38</v>
      </c>
      <c r="K374" s="2" t="s">
        <v>39</v>
      </c>
      <c r="L374" s="2" t="str">
        <f>VLOOKUP(J374,Facts!$A$2:$B$10,2,FALSE)</f>
        <v>North</v>
      </c>
      <c r="M374" s="2" t="str">
        <f>HLOOKUP(J374,Facts!$D$13:$L$14,2,FALSE)</f>
        <v>North</v>
      </c>
      <c r="N374" s="2" t="str">
        <f>_xlfn.XLOOKUP(L374,Facts!$B$2:$B$10,Facts!$A$2:$A$10,FALSE)</f>
        <v>Punjab</v>
      </c>
      <c r="O374" s="100" t="str">
        <f t="shared" si="18"/>
        <v>Diya Sharma</v>
      </c>
      <c r="P374" s="100" t="str" cm="1">
        <f t="array" ref="P374:Q374">_xlfn.TEXTSPLIT(O374," ")</f>
        <v>Diya</v>
      </c>
      <c r="Q374" s="100" t="str">
        <v>Sharma</v>
      </c>
      <c r="R374" s="100"/>
      <c r="S374" s="100" t="str">
        <f>CONCATENATE(A374,"_",P374,".pdf")</f>
        <v>PID0373_Diya.pdf</v>
      </c>
      <c r="T374" s="17" t="str">
        <f>IF(AND(I374&lt;5,'Billing Details'!F374&gt;10000),"High Priority","Regular Followup")</f>
        <v>Regular Followup</v>
      </c>
      <c r="U374" s="17" t="str">
        <f>IF(AND(T374="High Priority",'Patient Health Records'!W374="Yes",'Patient Health Records'!X374 = "Critical"),"Needs Attention",IF(AND('Patient Health Records'!X374 &lt;&gt; "Critical", 'Patient Health Records'!W374 = "Yes"),"Monitor Later",IF(AND('Patient Health Records'!X374 ="Critical", 'Patient Health Records'!W374 = "No"), "Ask for Readmission","No Action")))</f>
        <v>Monitor Later</v>
      </c>
      <c r="V374" s="17" t="str" cm="1">
        <f t="array" ref="V374">_xlfn.IFS(AND(T374="High Priority",'Patient Health Records'!W374="Yes",'Patient Health Records'!X374 = "Critical"),"Needs Attention", AND('Patient Health Records'!X374 &lt;&gt; "Critical", 'Patient Health Records'!W374 = "Yes"),"Monitor Later", AND('Patient Health Records'!X374 ="Critical", 'Patient Health Records'!W374 = "No"), "Ask for Readmission", TRUE, "No Action")</f>
        <v>Monitor Later</v>
      </c>
      <c r="W374" s="17"/>
      <c r="X374" s="100"/>
      <c r="Y374" s="100"/>
      <c r="Z374" s="100"/>
      <c r="AA374" s="100"/>
      <c r="AB374" s="100"/>
    </row>
    <row r="375" spans="1:28" ht="15.75" customHeight="1">
      <c r="A375" s="2" t="s">
        <v>658</v>
      </c>
      <c r="B375" s="2" t="s">
        <v>156</v>
      </c>
      <c r="C375" s="2" t="s">
        <v>42</v>
      </c>
      <c r="D375" s="26" t="s">
        <v>184</v>
      </c>
      <c r="E375" s="28">
        <f>DATEVALUE(D375)</f>
        <v>21550</v>
      </c>
      <c r="F375" s="29">
        <f t="shared" si="16"/>
        <v>1958</v>
      </c>
      <c r="G375" s="29">
        <f t="shared" si="17"/>
        <v>67</v>
      </c>
      <c r="H375" s="29" t="str" cm="1">
        <f t="array" ref="H375">_xlfn.IFS(
  AND(G375&gt;=21, G375&lt;=30), "Young Adult",
  AND(G375&gt;=31, G375&lt;=45), "Adult",
  AND(G375&gt;=46, G375&lt;=60), "Middle-aged",
  AND(G375&gt;=61, G375&lt;=75), "Senior",
  AND(G375&gt;=76, G375&lt;=87), "Elderly",
  TRUE, "Out of Range"
)</f>
        <v>Senior</v>
      </c>
      <c r="I375" s="3">
        <v>12</v>
      </c>
      <c r="J375" s="2" t="s">
        <v>43</v>
      </c>
      <c r="K375" s="2" t="s">
        <v>28</v>
      </c>
      <c r="L375" s="2" t="str">
        <f>VLOOKUP(J375,Facts!$A$2:$B$10,2,FALSE)</f>
        <v>South</v>
      </c>
      <c r="M375" s="2" t="str">
        <f>HLOOKUP(J375,Facts!$D$13:$L$14,2,FALSE)</f>
        <v>South</v>
      </c>
      <c r="N375" s="2" t="str">
        <f>_xlfn.XLOOKUP(L375,Facts!$B$2:$B$10,Facts!$A$2:$A$10,FALSE)</f>
        <v>Tamil Nadu</v>
      </c>
      <c r="O375" s="100" t="str">
        <f t="shared" si="18"/>
        <v>Vivaan Mehta</v>
      </c>
      <c r="P375" s="100" t="str" cm="1">
        <f t="array" ref="P375:Q375">_xlfn.TEXTSPLIT(O375," ")</f>
        <v>Vivaan</v>
      </c>
      <c r="Q375" s="100" t="str">
        <v>Mehta</v>
      </c>
      <c r="R375" s="100"/>
      <c r="S375" s="100" t="str">
        <f>CONCATENATE(A375,"_",P375,".pdf")</f>
        <v>PID0374_Vivaan.pdf</v>
      </c>
      <c r="T375" s="17" t="str">
        <f>IF(AND(I375&lt;5,'Billing Details'!F375&gt;10000),"High Priority","Regular Followup")</f>
        <v>Regular Followup</v>
      </c>
      <c r="U375" s="17" t="str">
        <f>IF(AND(T375="High Priority",'Patient Health Records'!W375="Yes",'Patient Health Records'!X375 = "Critical"),"Needs Attention",IF(AND('Patient Health Records'!X375 &lt;&gt; "Critical", 'Patient Health Records'!W375 = "Yes"),"Monitor Later",IF(AND('Patient Health Records'!X375 ="Critical", 'Patient Health Records'!W375 = "No"), "Ask for Readmission","No Action")))</f>
        <v>Monitor Later</v>
      </c>
      <c r="V375" s="17" t="str" cm="1">
        <f t="array" ref="V375">_xlfn.IFS(AND(T375="High Priority",'Patient Health Records'!W375="Yes",'Patient Health Records'!X375 = "Critical"),"Needs Attention", AND('Patient Health Records'!X375 &lt;&gt; "Critical", 'Patient Health Records'!W375 = "Yes"),"Monitor Later", AND('Patient Health Records'!X375 ="Critical", 'Patient Health Records'!W375 = "No"), "Ask for Readmission", TRUE, "No Action")</f>
        <v>Monitor Later</v>
      </c>
      <c r="W375" s="17"/>
      <c r="X375" s="100"/>
      <c r="Y375" s="100"/>
      <c r="Z375" s="100"/>
      <c r="AA375" s="100"/>
      <c r="AB375" s="100"/>
    </row>
    <row r="376" spans="1:28" ht="15.75" customHeight="1">
      <c r="A376" s="2" t="s">
        <v>659</v>
      </c>
      <c r="B376" s="2" t="s">
        <v>233</v>
      </c>
      <c r="C376" s="2" t="s">
        <v>42</v>
      </c>
      <c r="D376" s="26" t="s">
        <v>46</v>
      </c>
      <c r="E376" s="28">
        <f>DATEVALUE(D376)</f>
        <v>32508</v>
      </c>
      <c r="F376" s="29">
        <f t="shared" si="16"/>
        <v>1988</v>
      </c>
      <c r="G376" s="29">
        <f t="shared" si="17"/>
        <v>37</v>
      </c>
      <c r="H376" s="29" t="str" cm="1">
        <f t="array" ref="H376">_xlfn.IFS(
  AND(G376&gt;=21, G376&lt;=30), "Young Adult",
  AND(G376&gt;=31, G376&lt;=45), "Adult",
  AND(G376&gt;=46, G376&lt;=60), "Middle-aged",
  AND(G376&gt;=61, G376&lt;=75), "Senior",
  AND(G376&gt;=76, G376&lt;=87), "Elderly",
  TRUE, "Out of Range"
)</f>
        <v>Adult</v>
      </c>
      <c r="I376" s="3">
        <v>25</v>
      </c>
      <c r="J376" s="2" t="s">
        <v>55</v>
      </c>
      <c r="K376" s="2" t="s">
        <v>28</v>
      </c>
      <c r="L376" s="2" t="str">
        <f>VLOOKUP(J376,Facts!$A$2:$B$10,2,FALSE)</f>
        <v>South</v>
      </c>
      <c r="M376" s="2" t="str">
        <f>HLOOKUP(J376,Facts!$D$13:$L$14,2,FALSE)</f>
        <v>South</v>
      </c>
      <c r="N376" s="2" t="str">
        <f>_xlfn.XLOOKUP(L376,Facts!$B$2:$B$10,Facts!$A$2:$A$10,FALSE)</f>
        <v>Tamil Nadu</v>
      </c>
      <c r="O376" s="100" t="str">
        <f t="shared" si="18"/>
        <v>Krishna Gupta</v>
      </c>
      <c r="P376" s="100" t="str" cm="1">
        <f t="array" ref="P376:Q376">_xlfn.TEXTSPLIT(O376," ")</f>
        <v>Krishna</v>
      </c>
      <c r="Q376" s="100" t="str">
        <v>Gupta</v>
      </c>
      <c r="R376" s="100"/>
      <c r="S376" s="100" t="str">
        <f>CONCATENATE(A376,"_",P376,".pdf")</f>
        <v>PID0375_Krishna.pdf</v>
      </c>
      <c r="T376" s="17" t="str">
        <f>IF(AND(I376&lt;5,'Billing Details'!F376&gt;10000),"High Priority","Regular Followup")</f>
        <v>Regular Followup</v>
      </c>
      <c r="U376" s="17" t="str">
        <f>IF(AND(T376="High Priority",'Patient Health Records'!W376="Yes",'Patient Health Records'!X376 = "Critical"),"Needs Attention",IF(AND('Patient Health Records'!X376 &lt;&gt; "Critical", 'Patient Health Records'!W376 = "Yes"),"Monitor Later",IF(AND('Patient Health Records'!X376 ="Critical", 'Patient Health Records'!W376 = "No"), "Ask for Readmission","No Action")))</f>
        <v>Ask for Readmission</v>
      </c>
      <c r="V376" s="17" t="str" cm="1">
        <f t="array" ref="V376">_xlfn.IFS(AND(T376="High Priority",'Patient Health Records'!W376="Yes",'Patient Health Records'!X376 = "Critical"),"Needs Attention", AND('Patient Health Records'!X376 &lt;&gt; "Critical", 'Patient Health Records'!W376 = "Yes"),"Monitor Later", AND('Patient Health Records'!X376 ="Critical", 'Patient Health Records'!W376 = "No"), "Ask for Readmission", TRUE, "No Action")</f>
        <v>Ask for Readmission</v>
      </c>
      <c r="W376" s="17"/>
      <c r="X376" s="100"/>
      <c r="Y376" s="100"/>
      <c r="Z376" s="100"/>
      <c r="AA376" s="100"/>
      <c r="AB376" s="100"/>
    </row>
    <row r="377" spans="1:28" ht="15.75" customHeight="1">
      <c r="A377" s="2" t="s">
        <v>660</v>
      </c>
      <c r="B377" s="2" t="s">
        <v>661</v>
      </c>
      <c r="C377" s="2" t="s">
        <v>25</v>
      </c>
      <c r="D377" s="26" t="s">
        <v>136</v>
      </c>
      <c r="E377" s="28">
        <f>DATEVALUE(D377)</f>
        <v>27029</v>
      </c>
      <c r="F377" s="29">
        <f t="shared" si="16"/>
        <v>1973</v>
      </c>
      <c r="G377" s="29">
        <f t="shared" si="17"/>
        <v>52</v>
      </c>
      <c r="H377" s="29" t="str" cm="1">
        <f t="array" ref="H377">_xlfn.IFS(
  AND(G377&gt;=21, G377&lt;=30), "Young Adult",
  AND(G377&gt;=31, G377&lt;=45), "Adult",
  AND(G377&gt;=46, G377&lt;=60), "Middle-aged",
  AND(G377&gt;=61, G377&lt;=75), "Senior",
  AND(G377&gt;=76, G377&lt;=87), "Elderly",
  TRUE, "Out of Range"
)</f>
        <v>Middle-aged</v>
      </c>
      <c r="I377" s="3">
        <v>5</v>
      </c>
      <c r="J377" s="2" t="s">
        <v>38</v>
      </c>
      <c r="K377" s="2" t="s">
        <v>34</v>
      </c>
      <c r="L377" s="2" t="str">
        <f>VLOOKUP(J377,Facts!$A$2:$B$10,2,FALSE)</f>
        <v>North</v>
      </c>
      <c r="M377" s="2" t="str">
        <f>HLOOKUP(J377,Facts!$D$13:$L$14,2,FALSE)</f>
        <v>North</v>
      </c>
      <c r="N377" s="2" t="str">
        <f>_xlfn.XLOOKUP(L377,Facts!$B$2:$B$10,Facts!$A$2:$A$10,FALSE)</f>
        <v>Punjab</v>
      </c>
      <c r="O377" s="100" t="str">
        <f t="shared" si="18"/>
        <v>Isha Priya Gupta</v>
      </c>
      <c r="P377" s="100" t="str" cm="1">
        <f t="array" ref="P377:R377">_xlfn.TEXTSPLIT(O377," ")</f>
        <v>Isha</v>
      </c>
      <c r="Q377" s="100" t="str">
        <v>Priya</v>
      </c>
      <c r="R377" s="100" t="str">
        <v>Gupta</v>
      </c>
      <c r="S377" s="100" t="str">
        <f>CONCATENATE(A377,"_",P377,".pdf")</f>
        <v>PID0376_Isha.pdf</v>
      </c>
      <c r="T377" s="17" t="str">
        <f>IF(AND(I377&lt;5,'Billing Details'!F377&gt;10000),"High Priority","Regular Followup")</f>
        <v>Regular Followup</v>
      </c>
      <c r="U377" s="17" t="str">
        <f>IF(AND(T377="High Priority",'Patient Health Records'!W377="Yes",'Patient Health Records'!X377 = "Critical"),"Needs Attention",IF(AND('Patient Health Records'!X377 &lt;&gt; "Critical", 'Patient Health Records'!W377 = "Yes"),"Monitor Later",IF(AND('Patient Health Records'!X377 ="Critical", 'Patient Health Records'!W377 = "No"), "Ask for Readmission","No Action")))</f>
        <v>Monitor Later</v>
      </c>
      <c r="V377" s="17" t="str" cm="1">
        <f t="array" ref="V377">_xlfn.IFS(AND(T377="High Priority",'Patient Health Records'!W377="Yes",'Patient Health Records'!X377 = "Critical"),"Needs Attention", AND('Patient Health Records'!X377 &lt;&gt; "Critical", 'Patient Health Records'!W377 = "Yes"),"Monitor Later", AND('Patient Health Records'!X377 ="Critical", 'Patient Health Records'!W377 = "No"), "Ask for Readmission", TRUE, "No Action")</f>
        <v>Monitor Later</v>
      </c>
      <c r="W377" s="17"/>
      <c r="X377" s="100"/>
      <c r="Y377" s="100"/>
      <c r="Z377" s="100"/>
      <c r="AA377" s="100"/>
      <c r="AB377" s="100"/>
    </row>
    <row r="378" spans="1:28" ht="15.75" customHeight="1">
      <c r="A378" s="2" t="s">
        <v>662</v>
      </c>
      <c r="B378" s="2" t="s">
        <v>663</v>
      </c>
      <c r="C378" s="2" t="s">
        <v>42</v>
      </c>
      <c r="D378" s="26" t="s">
        <v>68</v>
      </c>
      <c r="E378" s="28">
        <f>DATEVALUE(D378)</f>
        <v>23377</v>
      </c>
      <c r="F378" s="29">
        <f t="shared" si="16"/>
        <v>1964</v>
      </c>
      <c r="G378" s="29">
        <f t="shared" si="17"/>
        <v>61</v>
      </c>
      <c r="H378" s="29" t="str" cm="1">
        <f t="array" ref="H378">_xlfn.IFS(
  AND(G378&gt;=21, G378&lt;=30), "Young Adult",
  AND(G378&gt;=31, G378&lt;=45), "Adult",
  AND(G378&gt;=46, G378&lt;=60), "Middle-aged",
  AND(G378&gt;=61, G378&lt;=75), "Senior",
  AND(G378&gt;=76, G378&lt;=87), "Elderly",
  TRUE, "Out of Range"
)</f>
        <v>Senior</v>
      </c>
      <c r="I378" s="3">
        <v>15</v>
      </c>
      <c r="J378" s="2" t="s">
        <v>55</v>
      </c>
      <c r="K378" s="2" t="s">
        <v>39</v>
      </c>
      <c r="L378" s="2" t="str">
        <f>VLOOKUP(J378,Facts!$A$2:$B$10,2,FALSE)</f>
        <v>South</v>
      </c>
      <c r="M378" s="2" t="str">
        <f>HLOOKUP(J378,Facts!$D$13:$L$14,2,FALSE)</f>
        <v>South</v>
      </c>
      <c r="N378" s="2" t="str">
        <f>_xlfn.XLOOKUP(L378,Facts!$B$2:$B$10,Facts!$A$2:$A$10,FALSE)</f>
        <v>Tamil Nadu</v>
      </c>
      <c r="O378" s="100" t="str">
        <f t="shared" si="18"/>
        <v>Aarav Singh Mehta</v>
      </c>
      <c r="P378" s="100" t="str" cm="1">
        <f t="array" ref="P378:R378">_xlfn.TEXTSPLIT(O378," ")</f>
        <v>Aarav</v>
      </c>
      <c r="Q378" s="100" t="str">
        <v>Singh</v>
      </c>
      <c r="R378" s="100" t="str">
        <v>Mehta</v>
      </c>
      <c r="S378" s="100" t="str">
        <f>CONCATENATE(A378,"_",P378,".pdf")</f>
        <v>PID0377_Aarav.pdf</v>
      </c>
      <c r="T378" s="17" t="str">
        <f>IF(AND(I378&lt;5,'Billing Details'!F378&gt;10000),"High Priority","Regular Followup")</f>
        <v>Regular Followup</v>
      </c>
      <c r="U378" s="17" t="str">
        <f>IF(AND(T378="High Priority",'Patient Health Records'!W378="Yes",'Patient Health Records'!X378 = "Critical"),"Needs Attention",IF(AND('Patient Health Records'!X378 &lt;&gt; "Critical", 'Patient Health Records'!W378 = "Yes"),"Monitor Later",IF(AND('Patient Health Records'!X378 ="Critical", 'Patient Health Records'!W378 = "No"), "Ask for Readmission","No Action")))</f>
        <v>Monitor Later</v>
      </c>
      <c r="V378" s="17" t="str" cm="1">
        <f t="array" ref="V378">_xlfn.IFS(AND(T378="High Priority",'Patient Health Records'!W378="Yes",'Patient Health Records'!X378 = "Critical"),"Needs Attention", AND('Patient Health Records'!X378 &lt;&gt; "Critical", 'Patient Health Records'!W378 = "Yes"),"Monitor Later", AND('Patient Health Records'!X378 ="Critical", 'Patient Health Records'!W378 = "No"), "Ask for Readmission", TRUE, "No Action")</f>
        <v>Monitor Later</v>
      </c>
      <c r="W378" s="17"/>
      <c r="X378" s="100"/>
      <c r="Y378" s="100"/>
      <c r="Z378" s="100"/>
      <c r="AA378" s="100"/>
      <c r="AB378" s="100"/>
    </row>
    <row r="379" spans="1:28" ht="15.75" customHeight="1">
      <c r="A379" s="2" t="s">
        <v>664</v>
      </c>
      <c r="B379" s="2" t="s">
        <v>149</v>
      </c>
      <c r="C379" s="2" t="s">
        <v>42</v>
      </c>
      <c r="D379" s="26" t="s">
        <v>85</v>
      </c>
      <c r="E379" s="28">
        <f>DATEVALUE(D379)</f>
        <v>25203</v>
      </c>
      <c r="F379" s="29">
        <f t="shared" si="16"/>
        <v>1968</v>
      </c>
      <c r="G379" s="29">
        <f t="shared" si="17"/>
        <v>57</v>
      </c>
      <c r="H379" s="29" t="str" cm="1">
        <f t="array" ref="H379">_xlfn.IFS(
  AND(G379&gt;=21, G379&lt;=30), "Young Adult",
  AND(G379&gt;=31, G379&lt;=45), "Adult",
  AND(G379&gt;=46, G379&lt;=60), "Middle-aged",
  AND(G379&gt;=61, G379&lt;=75), "Senior",
  AND(G379&gt;=76, G379&lt;=87), "Elderly",
  TRUE, "Out of Range"
)</f>
        <v>Middle-aged</v>
      </c>
      <c r="I379" s="3">
        <v>20</v>
      </c>
      <c r="J379" s="2" t="s">
        <v>38</v>
      </c>
      <c r="K379" s="2" t="s">
        <v>28</v>
      </c>
      <c r="L379" s="2" t="str">
        <f>VLOOKUP(J379,Facts!$A$2:$B$10,2,FALSE)</f>
        <v>North</v>
      </c>
      <c r="M379" s="2" t="str">
        <f>HLOOKUP(J379,Facts!$D$13:$L$14,2,FALSE)</f>
        <v>North</v>
      </c>
      <c r="N379" s="2" t="str">
        <f>_xlfn.XLOOKUP(L379,Facts!$B$2:$B$10,Facts!$A$2:$A$10,FALSE)</f>
        <v>Punjab</v>
      </c>
      <c r="O379" s="100" t="str">
        <f t="shared" si="18"/>
        <v>Vivaan Sharma</v>
      </c>
      <c r="P379" s="100" t="str" cm="1">
        <f t="array" ref="P379:Q379">_xlfn.TEXTSPLIT(O379," ")</f>
        <v>Vivaan</v>
      </c>
      <c r="Q379" s="100" t="str">
        <v>Sharma</v>
      </c>
      <c r="R379" s="100"/>
      <c r="S379" s="100" t="str">
        <f>CONCATENATE(A379,"_",P379,".pdf")</f>
        <v>PID0378_Vivaan.pdf</v>
      </c>
      <c r="T379" s="17" t="str">
        <f>IF(AND(I379&lt;5,'Billing Details'!F379&gt;10000),"High Priority","Regular Followup")</f>
        <v>Regular Followup</v>
      </c>
      <c r="U379" s="17" t="str">
        <f>IF(AND(T379="High Priority",'Patient Health Records'!W379="Yes",'Patient Health Records'!X379 = "Critical"),"Needs Attention",IF(AND('Patient Health Records'!X379 &lt;&gt; "Critical", 'Patient Health Records'!W379 = "Yes"),"Monitor Later",IF(AND('Patient Health Records'!X379 ="Critical", 'Patient Health Records'!W379 = "No"), "Ask for Readmission","No Action")))</f>
        <v>Monitor Later</v>
      </c>
      <c r="V379" s="17" t="str" cm="1">
        <f t="array" ref="V379">_xlfn.IFS(AND(T379="High Priority",'Patient Health Records'!W379="Yes",'Patient Health Records'!X379 = "Critical"),"Needs Attention", AND('Patient Health Records'!X379 &lt;&gt; "Critical", 'Patient Health Records'!W379 = "Yes"),"Monitor Later", AND('Patient Health Records'!X379 ="Critical", 'Patient Health Records'!W379 = "No"), "Ask for Readmission", TRUE, "No Action")</f>
        <v>Monitor Later</v>
      </c>
      <c r="W379" s="17"/>
      <c r="X379" s="100"/>
      <c r="Y379" s="100"/>
      <c r="Z379" s="100"/>
      <c r="AA379" s="100"/>
      <c r="AB379" s="100"/>
    </row>
    <row r="380" spans="1:28" ht="15.75" customHeight="1">
      <c r="A380" s="2" t="s">
        <v>665</v>
      </c>
      <c r="B380" s="2" t="s">
        <v>425</v>
      </c>
      <c r="C380" s="2" t="s">
        <v>25</v>
      </c>
      <c r="D380" s="26" t="s">
        <v>26</v>
      </c>
      <c r="E380" s="28">
        <f>DATEVALUE(D380)</f>
        <v>27029</v>
      </c>
      <c r="F380" s="29">
        <f t="shared" si="16"/>
        <v>1973</v>
      </c>
      <c r="G380" s="29">
        <f t="shared" si="17"/>
        <v>52</v>
      </c>
      <c r="H380" s="29" t="str" cm="1">
        <f t="array" ref="H380">_xlfn.IFS(
  AND(G380&gt;=21, G380&lt;=30), "Young Adult",
  AND(G380&gt;=31, G380&lt;=45), "Adult",
  AND(G380&gt;=46, G380&lt;=60), "Middle-aged",
  AND(G380&gt;=61, G380&lt;=75), "Senior",
  AND(G380&gt;=76, G380&lt;=87), "Elderly",
  TRUE, "Out of Range"
)</f>
        <v>Middle-aged</v>
      </c>
      <c r="I380" s="3">
        <v>5</v>
      </c>
      <c r="J380" s="2" t="s">
        <v>55</v>
      </c>
      <c r="K380" s="2" t="s">
        <v>28</v>
      </c>
      <c r="L380" s="2" t="str">
        <f>VLOOKUP(J380,Facts!$A$2:$B$10,2,FALSE)</f>
        <v>South</v>
      </c>
      <c r="M380" s="2" t="str">
        <f>HLOOKUP(J380,Facts!$D$13:$L$14,2,FALSE)</f>
        <v>South</v>
      </c>
      <c r="N380" s="2" t="str">
        <f>_xlfn.XLOOKUP(L380,Facts!$B$2:$B$10,Facts!$A$2:$A$10,FALSE)</f>
        <v>Tamil Nadu</v>
      </c>
      <c r="O380" s="100" t="str">
        <f t="shared" si="18"/>
        <v>Aanya Gupta</v>
      </c>
      <c r="P380" s="100" t="str" cm="1">
        <f t="array" ref="P380:Q380">_xlfn.TEXTSPLIT(O380," ")</f>
        <v>Aanya</v>
      </c>
      <c r="Q380" s="100" t="str">
        <v>Gupta</v>
      </c>
      <c r="R380" s="100"/>
      <c r="S380" s="100" t="str">
        <f>CONCATENATE(A380,"_",P380,".pdf")</f>
        <v>PID0379_Aanya.pdf</v>
      </c>
      <c r="T380" s="17" t="str">
        <f>IF(AND(I380&lt;5,'Billing Details'!F380&gt;10000),"High Priority","Regular Followup")</f>
        <v>Regular Followup</v>
      </c>
      <c r="U380" s="17" t="str">
        <f>IF(AND(T380="High Priority",'Patient Health Records'!W380="Yes",'Patient Health Records'!X380 = "Critical"),"Needs Attention",IF(AND('Patient Health Records'!X380 &lt;&gt; "Critical", 'Patient Health Records'!W380 = "Yes"),"Monitor Later",IF(AND('Patient Health Records'!X380 ="Critical", 'Patient Health Records'!W380 = "No"), "Ask for Readmission","No Action")))</f>
        <v>No Action</v>
      </c>
      <c r="V380" s="17" t="str" cm="1">
        <f t="array" ref="V380">_xlfn.IFS(AND(T380="High Priority",'Patient Health Records'!W380="Yes",'Patient Health Records'!X380 = "Critical"),"Needs Attention", AND('Patient Health Records'!X380 &lt;&gt; "Critical", 'Patient Health Records'!W380 = "Yes"),"Monitor Later", AND('Patient Health Records'!X380 ="Critical", 'Patient Health Records'!W380 = "No"), "Ask for Readmission", TRUE, "No Action")</f>
        <v>No Action</v>
      </c>
      <c r="W380" s="17"/>
      <c r="X380" s="100"/>
      <c r="Y380" s="100"/>
      <c r="Z380" s="100"/>
      <c r="AA380" s="100"/>
      <c r="AB380" s="100"/>
    </row>
    <row r="381" spans="1:28" ht="15.75" customHeight="1">
      <c r="A381" s="2" t="s">
        <v>666</v>
      </c>
      <c r="B381" s="2" t="s">
        <v>667</v>
      </c>
      <c r="C381" s="2" t="s">
        <v>42</v>
      </c>
      <c r="D381" s="26" t="s">
        <v>546</v>
      </c>
      <c r="E381" s="28">
        <f>DATEVALUE(D381)</f>
        <v>33969</v>
      </c>
      <c r="F381" s="29">
        <f t="shared" si="16"/>
        <v>1992</v>
      </c>
      <c r="G381" s="29">
        <f t="shared" si="17"/>
        <v>33</v>
      </c>
      <c r="H381" s="29" t="str" cm="1">
        <f t="array" ref="H381">_xlfn.IFS(
  AND(G381&gt;=21, G381&lt;=30), "Young Adult",
  AND(G381&gt;=31, G381&lt;=45), "Adult",
  AND(G381&gt;=46, G381&lt;=60), "Middle-aged",
  AND(G381&gt;=61, G381&lt;=75), "Senior",
  AND(G381&gt;=76, G381&lt;=87), "Elderly",
  TRUE, "Out of Range"
)</f>
        <v>Adult</v>
      </c>
      <c r="I381" s="3">
        <v>9</v>
      </c>
      <c r="J381" s="2" t="s">
        <v>80</v>
      </c>
      <c r="K381" s="2" t="s">
        <v>34</v>
      </c>
      <c r="L381" s="2" t="str">
        <f>VLOOKUP(J381,Facts!$A$2:$B$10,2,FALSE)</f>
        <v>West</v>
      </c>
      <c r="M381" s="2" t="str">
        <f>HLOOKUP(J381,Facts!$D$13:$L$14,2,FALSE)</f>
        <v>West</v>
      </c>
      <c r="N381" s="2" t="str">
        <f>_xlfn.XLOOKUP(L381,Facts!$B$2:$B$10,Facts!$A$2:$A$10,FALSE)</f>
        <v>Maharashtra</v>
      </c>
      <c r="O381" s="100" t="str">
        <f t="shared" si="18"/>
        <v>Vivaan Priya Mehta</v>
      </c>
      <c r="P381" s="100" t="str" cm="1">
        <f t="array" ref="P381:R381">_xlfn.TEXTSPLIT(O381," ")</f>
        <v>Vivaan</v>
      </c>
      <c r="Q381" s="100" t="str">
        <v>Priya</v>
      </c>
      <c r="R381" s="100" t="str">
        <v>Mehta</v>
      </c>
      <c r="S381" s="100" t="str">
        <f>CONCATENATE(A381,"_",P381,".pdf")</f>
        <v>PID0380_Vivaan.pdf</v>
      </c>
      <c r="T381" s="17" t="str">
        <f>IF(AND(I381&lt;5,'Billing Details'!F381&gt;10000),"High Priority","Regular Followup")</f>
        <v>Regular Followup</v>
      </c>
      <c r="U381" s="17" t="str">
        <f>IF(AND(T381="High Priority",'Patient Health Records'!W381="Yes",'Patient Health Records'!X381 = "Critical"),"Needs Attention",IF(AND('Patient Health Records'!X381 &lt;&gt; "Critical", 'Patient Health Records'!W381 = "Yes"),"Monitor Later",IF(AND('Patient Health Records'!X381 ="Critical", 'Patient Health Records'!W381 = "No"), "Ask for Readmission","No Action")))</f>
        <v>Ask for Readmission</v>
      </c>
      <c r="V381" s="17" t="str" cm="1">
        <f t="array" ref="V381">_xlfn.IFS(AND(T381="High Priority",'Patient Health Records'!W381="Yes",'Patient Health Records'!X381 = "Critical"),"Needs Attention", AND('Patient Health Records'!X381 &lt;&gt; "Critical", 'Patient Health Records'!W381 = "Yes"),"Monitor Later", AND('Patient Health Records'!X381 ="Critical", 'Patient Health Records'!W381 = "No"), "Ask for Readmission", TRUE, "No Action")</f>
        <v>Ask for Readmission</v>
      </c>
      <c r="W381" s="17"/>
      <c r="X381" s="100"/>
      <c r="Y381" s="100"/>
      <c r="Z381" s="100"/>
      <c r="AA381" s="100"/>
      <c r="AB381" s="100"/>
    </row>
    <row r="382" spans="1:28" ht="15.75" customHeight="1">
      <c r="A382" s="2" t="s">
        <v>668</v>
      </c>
      <c r="B382" s="2" t="s">
        <v>241</v>
      </c>
      <c r="C382" s="2" t="s">
        <v>25</v>
      </c>
      <c r="D382" s="26" t="s">
        <v>68</v>
      </c>
      <c r="E382" s="28">
        <f>DATEVALUE(D382)</f>
        <v>23377</v>
      </c>
      <c r="F382" s="29">
        <f t="shared" si="16"/>
        <v>1964</v>
      </c>
      <c r="G382" s="29">
        <f t="shared" si="17"/>
        <v>61</v>
      </c>
      <c r="H382" s="29" t="str" cm="1">
        <f t="array" ref="H382">_xlfn.IFS(
  AND(G382&gt;=21, G382&lt;=30), "Young Adult",
  AND(G382&gt;=31, G382&lt;=45), "Adult",
  AND(G382&gt;=46, G382&lt;=60), "Middle-aged",
  AND(G382&gt;=61, G382&lt;=75), "Senior",
  AND(G382&gt;=76, G382&lt;=87), "Elderly",
  TRUE, "Out of Range"
)</f>
        <v>Senior</v>
      </c>
      <c r="I382" s="3">
        <v>12</v>
      </c>
      <c r="J382" s="2" t="s">
        <v>33</v>
      </c>
      <c r="K382" s="2" t="s">
        <v>34</v>
      </c>
      <c r="L382" s="2" t="str">
        <f>VLOOKUP(J382,Facts!$A$2:$B$10,2,FALSE)</f>
        <v>West</v>
      </c>
      <c r="M382" s="2" t="str">
        <f>HLOOKUP(J382,Facts!$D$13:$L$14,2,FALSE)</f>
        <v>West</v>
      </c>
      <c r="N382" s="2" t="str">
        <f>_xlfn.XLOOKUP(L382,Facts!$B$2:$B$10,Facts!$A$2:$A$10,FALSE)</f>
        <v>Maharashtra</v>
      </c>
      <c r="O382" s="100" t="str">
        <f t="shared" si="18"/>
        <v>Aanya Patel</v>
      </c>
      <c r="P382" s="100" t="str" cm="1">
        <f t="array" ref="P382:Q382">_xlfn.TEXTSPLIT(O382," ")</f>
        <v>Aanya</v>
      </c>
      <c r="Q382" s="100" t="str">
        <v>Patel</v>
      </c>
      <c r="R382" s="100"/>
      <c r="S382" s="100" t="str">
        <f>CONCATENATE(A382,"_",P382,".pdf")</f>
        <v>PID0381_Aanya.pdf</v>
      </c>
      <c r="T382" s="17" t="str">
        <f>IF(AND(I382&lt;5,'Billing Details'!F382&gt;10000),"High Priority","Regular Followup")</f>
        <v>Regular Followup</v>
      </c>
      <c r="U382" s="17" t="str">
        <f>IF(AND(T382="High Priority",'Patient Health Records'!W382="Yes",'Patient Health Records'!X382 = "Critical"),"Needs Attention",IF(AND('Patient Health Records'!X382 &lt;&gt; "Critical", 'Patient Health Records'!W382 = "Yes"),"Monitor Later",IF(AND('Patient Health Records'!X382 ="Critical", 'Patient Health Records'!W382 = "No"), "Ask for Readmission","No Action")))</f>
        <v>Monitor Later</v>
      </c>
      <c r="V382" s="17" t="str" cm="1">
        <f t="array" ref="V382">_xlfn.IFS(AND(T382="High Priority",'Patient Health Records'!W382="Yes",'Patient Health Records'!X382 = "Critical"),"Needs Attention", AND('Patient Health Records'!X382 &lt;&gt; "Critical", 'Patient Health Records'!W382 = "Yes"),"Monitor Later", AND('Patient Health Records'!X382 ="Critical", 'Patient Health Records'!W382 = "No"), "Ask for Readmission", TRUE, "No Action")</f>
        <v>Monitor Later</v>
      </c>
      <c r="W382" s="17"/>
      <c r="X382" s="100"/>
      <c r="Y382" s="100"/>
      <c r="Z382" s="100"/>
      <c r="AA382" s="100"/>
      <c r="AB382" s="100"/>
    </row>
    <row r="383" spans="1:28" ht="15.75" customHeight="1">
      <c r="A383" s="2" t="s">
        <v>669</v>
      </c>
      <c r="B383" s="2" t="s">
        <v>293</v>
      </c>
      <c r="C383" s="2" t="s">
        <v>25</v>
      </c>
      <c r="D383" s="26" t="s">
        <v>46</v>
      </c>
      <c r="E383" s="28">
        <f>DATEVALUE(D383)</f>
        <v>32508</v>
      </c>
      <c r="F383" s="29">
        <f t="shared" si="16"/>
        <v>1988</v>
      </c>
      <c r="G383" s="29">
        <f t="shared" si="17"/>
        <v>37</v>
      </c>
      <c r="H383" s="29" t="str" cm="1">
        <f t="array" ref="H383">_xlfn.IFS(
  AND(G383&gt;=21, G383&lt;=30), "Young Adult",
  AND(G383&gt;=31, G383&lt;=45), "Adult",
  AND(G383&gt;=46, G383&lt;=60), "Middle-aged",
  AND(G383&gt;=61, G383&lt;=75), "Senior",
  AND(G383&gt;=76, G383&lt;=87), "Elderly",
  TRUE, "Out of Range"
)</f>
        <v>Adult</v>
      </c>
      <c r="I383" s="3">
        <v>120</v>
      </c>
      <c r="J383" s="2" t="s">
        <v>64</v>
      </c>
      <c r="K383" s="2" t="s">
        <v>34</v>
      </c>
      <c r="L383" s="2" t="str">
        <f>VLOOKUP(J383,Facts!$A$2:$B$10,2,FALSE)</f>
        <v>East</v>
      </c>
      <c r="M383" s="2" t="str">
        <f>HLOOKUP(J383,Facts!$D$13:$L$14,2,FALSE)</f>
        <v>East</v>
      </c>
      <c r="N383" s="2" t="str">
        <f>_xlfn.XLOOKUP(L383,Facts!$B$2:$B$10,Facts!$A$2:$A$10,FALSE)</f>
        <v>West Bengal</v>
      </c>
      <c r="O383" s="100" t="str">
        <f t="shared" si="18"/>
        <v>Riya Mehta</v>
      </c>
      <c r="P383" s="100" t="str" cm="1">
        <f t="array" ref="P383:Q383">_xlfn.TEXTSPLIT(O383," ")</f>
        <v>Riya</v>
      </c>
      <c r="Q383" s="100" t="str">
        <v>Mehta</v>
      </c>
      <c r="R383" s="100"/>
      <c r="S383" s="100" t="str">
        <f>CONCATENATE(A383,"_",P383,".pdf")</f>
        <v>PID0382_Riya.pdf</v>
      </c>
      <c r="T383" s="17" t="str">
        <f>IF(AND(I383&lt;5,'Billing Details'!F383&gt;10000),"High Priority","Regular Followup")</f>
        <v>Regular Followup</v>
      </c>
      <c r="U383" s="17" t="str">
        <f>IF(AND(T383="High Priority",'Patient Health Records'!W383="Yes",'Patient Health Records'!X383 = "Critical"),"Needs Attention",IF(AND('Patient Health Records'!X383 &lt;&gt; "Critical", 'Patient Health Records'!W383 = "Yes"),"Monitor Later",IF(AND('Patient Health Records'!X383 ="Critical", 'Patient Health Records'!W383 = "No"), "Ask for Readmission","No Action")))</f>
        <v>Monitor Later</v>
      </c>
      <c r="V383" s="17" t="str" cm="1">
        <f t="array" ref="V383">_xlfn.IFS(AND(T383="High Priority",'Patient Health Records'!W383="Yes",'Patient Health Records'!X383 = "Critical"),"Needs Attention", AND('Patient Health Records'!X383 &lt;&gt; "Critical", 'Patient Health Records'!W383 = "Yes"),"Monitor Later", AND('Patient Health Records'!X383 ="Critical", 'Patient Health Records'!W383 = "No"), "Ask for Readmission", TRUE, "No Action")</f>
        <v>Monitor Later</v>
      </c>
      <c r="W383" s="17"/>
      <c r="X383" s="100"/>
      <c r="Y383" s="100"/>
      <c r="Z383" s="100"/>
      <c r="AA383" s="100"/>
      <c r="AB383" s="100"/>
    </row>
    <row r="384" spans="1:28" ht="15.75" customHeight="1">
      <c r="A384" s="2" t="s">
        <v>670</v>
      </c>
      <c r="B384" s="2" t="s">
        <v>671</v>
      </c>
      <c r="C384" s="2" t="s">
        <v>25</v>
      </c>
      <c r="D384" s="26" t="s">
        <v>280</v>
      </c>
      <c r="E384" s="28">
        <f>DATEVALUE(D384)</f>
        <v>21550</v>
      </c>
      <c r="F384" s="29">
        <f t="shared" si="16"/>
        <v>1958</v>
      </c>
      <c r="G384" s="29">
        <f t="shared" si="17"/>
        <v>67</v>
      </c>
      <c r="H384" s="29" t="str" cm="1">
        <f t="array" ref="H384">_xlfn.IFS(
  AND(G384&gt;=21, G384&lt;=30), "Young Adult",
  AND(G384&gt;=31, G384&lt;=45), "Adult",
  AND(G384&gt;=46, G384&lt;=60), "Middle-aged",
  AND(G384&gt;=61, G384&lt;=75), "Senior",
  AND(G384&gt;=76, G384&lt;=87), "Elderly",
  TRUE, "Out of Range"
)</f>
        <v>Senior</v>
      </c>
      <c r="I384" s="3">
        <v>200</v>
      </c>
      <c r="J384" s="2" t="s">
        <v>33</v>
      </c>
      <c r="K384" s="2" t="s">
        <v>34</v>
      </c>
      <c r="L384" s="2" t="str">
        <f>VLOOKUP(J384,Facts!$A$2:$B$10,2,FALSE)</f>
        <v>West</v>
      </c>
      <c r="M384" s="2" t="str">
        <f>HLOOKUP(J384,Facts!$D$13:$L$14,2,FALSE)</f>
        <v>West</v>
      </c>
      <c r="N384" s="2" t="str">
        <f>_xlfn.XLOOKUP(L384,Facts!$B$2:$B$10,Facts!$A$2:$A$10,FALSE)</f>
        <v>Maharashtra</v>
      </c>
      <c r="O384" s="100" t="str">
        <f t="shared" si="18"/>
        <v>Aanya Singh Mehta</v>
      </c>
      <c r="P384" s="100" t="str" cm="1">
        <f t="array" ref="P384:R384">_xlfn.TEXTSPLIT(O384," ")</f>
        <v>Aanya</v>
      </c>
      <c r="Q384" s="100" t="str">
        <v>Singh</v>
      </c>
      <c r="R384" s="100" t="str">
        <v>Mehta</v>
      </c>
      <c r="S384" s="100" t="str">
        <f>CONCATENATE(A384,"_",P384,".pdf")</f>
        <v>PID0383_Aanya.pdf</v>
      </c>
      <c r="T384" s="17" t="str">
        <f>IF(AND(I384&lt;5,'Billing Details'!F384&gt;10000),"High Priority","Regular Followup")</f>
        <v>Regular Followup</v>
      </c>
      <c r="U384" s="17" t="str">
        <f>IF(AND(T384="High Priority",'Patient Health Records'!W384="Yes",'Patient Health Records'!X384 = "Critical"),"Needs Attention",IF(AND('Patient Health Records'!X384 &lt;&gt; "Critical", 'Patient Health Records'!W384 = "Yes"),"Monitor Later",IF(AND('Patient Health Records'!X384 ="Critical", 'Patient Health Records'!W384 = "No"), "Ask for Readmission","No Action")))</f>
        <v>No Action</v>
      </c>
      <c r="V384" s="17" t="str" cm="1">
        <f t="array" ref="V384">_xlfn.IFS(AND(T384="High Priority",'Patient Health Records'!W384="Yes",'Patient Health Records'!X384 = "Critical"),"Needs Attention", AND('Patient Health Records'!X384 &lt;&gt; "Critical", 'Patient Health Records'!W384 = "Yes"),"Monitor Later", AND('Patient Health Records'!X384 ="Critical", 'Patient Health Records'!W384 = "No"), "Ask for Readmission", TRUE, "No Action")</f>
        <v>No Action</v>
      </c>
      <c r="W384" s="17"/>
      <c r="X384" s="100"/>
      <c r="Y384" s="100"/>
      <c r="Z384" s="100"/>
      <c r="AA384" s="100"/>
      <c r="AB384" s="100"/>
    </row>
    <row r="385" spans="1:28" ht="15.75" customHeight="1">
      <c r="A385" s="2" t="s">
        <v>672</v>
      </c>
      <c r="B385" s="2" t="s">
        <v>673</v>
      </c>
      <c r="C385" s="2" t="s">
        <v>42</v>
      </c>
      <c r="D385" s="26" t="s">
        <v>82</v>
      </c>
      <c r="E385" s="28">
        <f>DATEVALUE(D385)</f>
        <v>30682</v>
      </c>
      <c r="F385" s="29">
        <f t="shared" si="16"/>
        <v>1984</v>
      </c>
      <c r="G385" s="29">
        <f t="shared" si="17"/>
        <v>41</v>
      </c>
      <c r="H385" s="29" t="str" cm="1">
        <f t="array" ref="H385">_xlfn.IFS(
  AND(G385&gt;=21, G385&lt;=30), "Young Adult",
  AND(G385&gt;=31, G385&lt;=45), "Adult",
  AND(G385&gt;=46, G385&lt;=60), "Middle-aged",
  AND(G385&gt;=61, G385&lt;=75), "Senior",
  AND(G385&gt;=76, G385&lt;=87), "Elderly",
  TRUE, "Out of Range"
)</f>
        <v>Adult</v>
      </c>
      <c r="I385" s="3">
        <v>15</v>
      </c>
      <c r="J385" s="2" t="s">
        <v>80</v>
      </c>
      <c r="K385" s="2" t="s">
        <v>39</v>
      </c>
      <c r="L385" s="2" t="str">
        <f>VLOOKUP(J385,Facts!$A$2:$B$10,2,FALSE)</f>
        <v>West</v>
      </c>
      <c r="M385" s="2" t="str">
        <f>HLOOKUP(J385,Facts!$D$13:$L$14,2,FALSE)</f>
        <v>West</v>
      </c>
      <c r="N385" s="2" t="str">
        <f>_xlfn.XLOOKUP(L385,Facts!$B$2:$B$10,Facts!$A$2:$A$10,FALSE)</f>
        <v>Maharashtra</v>
      </c>
      <c r="O385" s="100" t="str">
        <f t="shared" si="18"/>
        <v>Sai Singh Reddy</v>
      </c>
      <c r="P385" s="100" t="str" cm="1">
        <f t="array" ref="P385:R385">_xlfn.TEXTSPLIT(O385," ")</f>
        <v>Sai</v>
      </c>
      <c r="Q385" s="100" t="str">
        <v>Singh</v>
      </c>
      <c r="R385" s="100" t="str">
        <v>Reddy</v>
      </c>
      <c r="S385" s="100" t="str">
        <f>CONCATENATE(A385,"_",P385,".pdf")</f>
        <v>PID0384_Sai.pdf</v>
      </c>
      <c r="T385" s="17" t="str">
        <f>IF(AND(I385&lt;5,'Billing Details'!F385&gt;10000),"High Priority","Regular Followup")</f>
        <v>Regular Followup</v>
      </c>
      <c r="U385" s="17" t="str">
        <f>IF(AND(T385="High Priority",'Patient Health Records'!W385="Yes",'Patient Health Records'!X385 = "Critical"),"Needs Attention",IF(AND('Patient Health Records'!X385 &lt;&gt; "Critical", 'Patient Health Records'!W385 = "Yes"),"Monitor Later",IF(AND('Patient Health Records'!X385 ="Critical", 'Patient Health Records'!W385 = "No"), "Ask for Readmission","No Action")))</f>
        <v>No Action</v>
      </c>
      <c r="V385" s="17" t="str" cm="1">
        <f t="array" ref="V385">_xlfn.IFS(AND(T385="High Priority",'Patient Health Records'!W385="Yes",'Patient Health Records'!X385 = "Critical"),"Needs Attention", AND('Patient Health Records'!X385 &lt;&gt; "Critical", 'Patient Health Records'!W385 = "Yes"),"Monitor Later", AND('Patient Health Records'!X385 ="Critical", 'Patient Health Records'!W385 = "No"), "Ask for Readmission", TRUE, "No Action")</f>
        <v>No Action</v>
      </c>
      <c r="W385" s="17"/>
      <c r="X385" s="100"/>
      <c r="Y385" s="100"/>
      <c r="Z385" s="100"/>
      <c r="AA385" s="100"/>
      <c r="AB385" s="100"/>
    </row>
    <row r="386" spans="1:28" ht="15.75" customHeight="1">
      <c r="A386" s="2" t="s">
        <v>674</v>
      </c>
      <c r="B386" s="2" t="s">
        <v>675</v>
      </c>
      <c r="C386" s="2" t="s">
        <v>42</v>
      </c>
      <c r="D386" s="26" t="s">
        <v>46</v>
      </c>
      <c r="E386" s="28">
        <f>DATEVALUE(D386)</f>
        <v>32508</v>
      </c>
      <c r="F386" s="29">
        <f t="shared" si="16"/>
        <v>1988</v>
      </c>
      <c r="G386" s="29">
        <f t="shared" si="17"/>
        <v>37</v>
      </c>
      <c r="H386" s="29" t="str" cm="1">
        <f t="array" ref="H386">_xlfn.IFS(
  AND(G386&gt;=21, G386&lt;=30), "Young Adult",
  AND(G386&gt;=31, G386&lt;=45), "Adult",
  AND(G386&gt;=46, G386&lt;=60), "Middle-aged",
  AND(G386&gt;=61, G386&lt;=75), "Senior",
  AND(G386&gt;=76, G386&lt;=87), "Elderly",
  TRUE, "Out of Range"
)</f>
        <v>Adult</v>
      </c>
      <c r="I386" s="3">
        <v>2</v>
      </c>
      <c r="J386" s="2" t="s">
        <v>47</v>
      </c>
      <c r="K386" s="2" t="s">
        <v>39</v>
      </c>
      <c r="L386" s="2" t="str">
        <f>VLOOKUP(J386,Facts!$A$2:$B$10,2,FALSE)</f>
        <v>North</v>
      </c>
      <c r="M386" s="2" t="str">
        <f>HLOOKUP(J386,Facts!$D$13:$L$14,2,FALSE)</f>
        <v>North</v>
      </c>
      <c r="N386" s="2" t="str">
        <f>_xlfn.XLOOKUP(L386,Facts!$B$2:$B$10,Facts!$A$2:$A$10,FALSE)</f>
        <v>Punjab</v>
      </c>
      <c r="O386" s="100" t="str">
        <f t="shared" si="18"/>
        <v>Krishna Singh Gupta</v>
      </c>
      <c r="P386" s="100" t="str" cm="1">
        <f t="array" ref="P386:R386">_xlfn.TEXTSPLIT(O386," ")</f>
        <v>Krishna</v>
      </c>
      <c r="Q386" s="100" t="str">
        <v>Singh</v>
      </c>
      <c r="R386" s="100" t="str">
        <v>Gupta</v>
      </c>
      <c r="S386" s="100" t="str">
        <f>CONCATENATE(A386,"_",P386,".pdf")</f>
        <v>PID0385_Krishna.pdf</v>
      </c>
      <c r="T386" s="17" t="str">
        <f>IF(AND(I386&lt;5,'Billing Details'!F386&gt;10000),"High Priority","Regular Followup")</f>
        <v>High Priority</v>
      </c>
      <c r="U386" s="17" t="str">
        <f>IF(AND(T386="High Priority",'Patient Health Records'!W386="Yes",'Patient Health Records'!X386 = "Critical"),"Needs Attention",IF(AND('Patient Health Records'!X386 &lt;&gt; "Critical", 'Patient Health Records'!W386 = "Yes"),"Monitor Later",IF(AND('Patient Health Records'!X386 ="Critical", 'Patient Health Records'!W386 = "No"), "Ask for Readmission","No Action")))</f>
        <v>Monitor Later</v>
      </c>
      <c r="V386" s="17" t="str" cm="1">
        <f t="array" ref="V386">_xlfn.IFS(AND(T386="High Priority",'Patient Health Records'!W386="Yes",'Patient Health Records'!X386 = "Critical"),"Needs Attention", AND('Patient Health Records'!X386 &lt;&gt; "Critical", 'Patient Health Records'!W386 = "Yes"),"Monitor Later", AND('Patient Health Records'!X386 ="Critical", 'Patient Health Records'!W386 = "No"), "Ask for Readmission", TRUE, "No Action")</f>
        <v>Monitor Later</v>
      </c>
      <c r="W386" s="17"/>
      <c r="X386" s="100"/>
      <c r="Y386" s="100"/>
      <c r="Z386" s="100"/>
      <c r="AA386" s="100"/>
      <c r="AB386" s="100"/>
    </row>
    <row r="387" spans="1:28" ht="15.75" customHeight="1">
      <c r="A387" s="2" t="s">
        <v>676</v>
      </c>
      <c r="B387" s="2" t="s">
        <v>677</v>
      </c>
      <c r="C387" s="2" t="s">
        <v>25</v>
      </c>
      <c r="D387" s="26" t="s">
        <v>37</v>
      </c>
      <c r="E387" s="28">
        <f>DATEVALUE(D387)</f>
        <v>34334</v>
      </c>
      <c r="F387" s="29">
        <f t="shared" ref="F387:F450" si="19">YEAR(E387)</f>
        <v>1993</v>
      </c>
      <c r="G387" s="29">
        <f t="shared" ref="G387:G450" si="20">$X$9-F387</f>
        <v>32</v>
      </c>
      <c r="H387" s="29" t="str" cm="1">
        <f t="array" ref="H387">_xlfn.IFS(
  AND(G387&gt;=21, G387&lt;=30), "Young Adult",
  AND(G387&gt;=31, G387&lt;=45), "Adult",
  AND(G387&gt;=46, G387&lt;=60), "Middle-aged",
  AND(G387&gt;=61, G387&lt;=75), "Senior",
  AND(G387&gt;=76, G387&lt;=87), "Elderly",
  TRUE, "Out of Range"
)</f>
        <v>Adult</v>
      </c>
      <c r="I387" s="3">
        <v>2</v>
      </c>
      <c r="J387" s="2" t="s">
        <v>47</v>
      </c>
      <c r="K387" s="2" t="s">
        <v>39</v>
      </c>
      <c r="L387" s="2" t="str">
        <f>VLOOKUP(J387,Facts!$A$2:$B$10,2,FALSE)</f>
        <v>North</v>
      </c>
      <c r="M387" s="2" t="str">
        <f>HLOOKUP(J387,Facts!$D$13:$L$14,2,FALSE)</f>
        <v>North</v>
      </c>
      <c r="N387" s="2" t="str">
        <f>_xlfn.XLOOKUP(L387,Facts!$B$2:$B$10,Facts!$A$2:$A$10,FALSE)</f>
        <v>Punjab</v>
      </c>
      <c r="O387" s="100" t="str">
        <f t="shared" ref="O387:O450" si="21">TRIM(B387)</f>
        <v>Shreya Gupta</v>
      </c>
      <c r="P387" s="100" t="str" cm="1">
        <f t="array" ref="P387:Q387">_xlfn.TEXTSPLIT(O387," ")</f>
        <v>Shreya</v>
      </c>
      <c r="Q387" s="100" t="str">
        <v>Gupta</v>
      </c>
      <c r="R387" s="100"/>
      <c r="S387" s="100" t="str">
        <f>CONCATENATE(A387,"_",P387,".pdf")</f>
        <v>PID0386_Shreya.pdf</v>
      </c>
      <c r="T387" s="17" t="str">
        <f>IF(AND(I387&lt;5,'Billing Details'!F387&gt;10000),"High Priority","Regular Followup")</f>
        <v>High Priority</v>
      </c>
      <c r="U387" s="17" t="str">
        <f>IF(AND(T387="High Priority",'Patient Health Records'!W387="Yes",'Patient Health Records'!X387 = "Critical"),"Needs Attention",IF(AND('Patient Health Records'!X387 &lt;&gt; "Critical", 'Patient Health Records'!W387 = "Yes"),"Monitor Later",IF(AND('Patient Health Records'!X387 ="Critical", 'Patient Health Records'!W387 = "No"), "Ask for Readmission","No Action")))</f>
        <v>No Action</v>
      </c>
      <c r="V387" s="17" t="str" cm="1">
        <f t="array" ref="V387">_xlfn.IFS(AND(T387="High Priority",'Patient Health Records'!W387="Yes",'Patient Health Records'!X387 = "Critical"),"Needs Attention", AND('Patient Health Records'!X387 &lt;&gt; "Critical", 'Patient Health Records'!W387 = "Yes"),"Monitor Later", AND('Patient Health Records'!X387 ="Critical", 'Patient Health Records'!W387 = "No"), "Ask for Readmission", TRUE, "No Action")</f>
        <v>No Action</v>
      </c>
      <c r="W387" s="17"/>
      <c r="X387" s="100"/>
      <c r="Y387" s="100"/>
      <c r="Z387" s="100"/>
      <c r="AA387" s="100"/>
      <c r="AB387" s="100"/>
    </row>
    <row r="388" spans="1:28" ht="15.75" customHeight="1">
      <c r="A388" s="2" t="s">
        <v>678</v>
      </c>
      <c r="B388" s="2" t="s">
        <v>189</v>
      </c>
      <c r="C388" s="2" t="s">
        <v>42</v>
      </c>
      <c r="D388" s="26" t="s">
        <v>107</v>
      </c>
      <c r="E388" s="28">
        <f>DATEVALUE(D388)</f>
        <v>28855</v>
      </c>
      <c r="F388" s="29">
        <f t="shared" si="19"/>
        <v>1978</v>
      </c>
      <c r="G388" s="29">
        <f t="shared" si="20"/>
        <v>47</v>
      </c>
      <c r="H388" s="29" t="str" cm="1">
        <f t="array" ref="H388">_xlfn.IFS(
  AND(G388&gt;=21, G388&lt;=30), "Young Adult",
  AND(G388&gt;=31, G388&lt;=45), "Adult",
  AND(G388&gt;=46, G388&lt;=60), "Middle-aged",
  AND(G388&gt;=61, G388&lt;=75), "Senior",
  AND(G388&gt;=76, G388&lt;=87), "Elderly",
  TRUE, "Out of Range"
)</f>
        <v>Middle-aged</v>
      </c>
      <c r="I388" s="3">
        <v>3</v>
      </c>
      <c r="J388" s="2" t="s">
        <v>47</v>
      </c>
      <c r="K388" s="2" t="s">
        <v>34</v>
      </c>
      <c r="L388" s="2" t="str">
        <f>VLOOKUP(J388,Facts!$A$2:$B$10,2,FALSE)</f>
        <v>North</v>
      </c>
      <c r="M388" s="2" t="str">
        <f>HLOOKUP(J388,Facts!$D$13:$L$14,2,FALSE)</f>
        <v>North</v>
      </c>
      <c r="N388" s="2" t="str">
        <f>_xlfn.XLOOKUP(L388,Facts!$B$2:$B$10,Facts!$A$2:$A$10,FALSE)</f>
        <v>Punjab</v>
      </c>
      <c r="O388" s="100" t="str">
        <f t="shared" si="21"/>
        <v>Sai Reddy</v>
      </c>
      <c r="P388" s="100" t="str" cm="1">
        <f t="array" ref="P388:Q388">_xlfn.TEXTSPLIT(O388," ")</f>
        <v>Sai</v>
      </c>
      <c r="Q388" s="100" t="str">
        <v>Reddy</v>
      </c>
      <c r="R388" s="100"/>
      <c r="S388" s="100" t="str">
        <f>CONCATENATE(A388,"_",P388,".pdf")</f>
        <v>PID0387_Sai.pdf</v>
      </c>
      <c r="T388" s="17" t="str">
        <f>IF(AND(I388&lt;5,'Billing Details'!F388&gt;10000),"High Priority","Regular Followup")</f>
        <v>High Priority</v>
      </c>
      <c r="U388" s="17" t="str">
        <f>IF(AND(T388="High Priority",'Patient Health Records'!W388="Yes",'Patient Health Records'!X388 = "Critical"),"Needs Attention",IF(AND('Patient Health Records'!X388 &lt;&gt; "Critical", 'Patient Health Records'!W388 = "Yes"),"Monitor Later",IF(AND('Patient Health Records'!X388 ="Critical", 'Patient Health Records'!W388 = "No"), "Ask for Readmission","No Action")))</f>
        <v>Ask for Readmission</v>
      </c>
      <c r="V388" s="17" t="str" cm="1">
        <f t="array" ref="V388">_xlfn.IFS(AND(T388="High Priority",'Patient Health Records'!W388="Yes",'Patient Health Records'!X388 = "Critical"),"Needs Attention", AND('Patient Health Records'!X388 &lt;&gt; "Critical", 'Patient Health Records'!W388 = "Yes"),"Monitor Later", AND('Patient Health Records'!X388 ="Critical", 'Patient Health Records'!W388 = "No"), "Ask for Readmission", TRUE, "No Action")</f>
        <v>Ask for Readmission</v>
      </c>
      <c r="W388" s="17"/>
      <c r="X388" s="100"/>
      <c r="Y388" s="100"/>
      <c r="Z388" s="100"/>
      <c r="AA388" s="100"/>
      <c r="AB388" s="100"/>
    </row>
    <row r="389" spans="1:28" ht="15.75" customHeight="1">
      <c r="A389" s="2" t="s">
        <v>679</v>
      </c>
      <c r="B389" s="2" t="s">
        <v>680</v>
      </c>
      <c r="C389" s="2" t="s">
        <v>25</v>
      </c>
      <c r="D389" s="26" t="s">
        <v>85</v>
      </c>
      <c r="E389" s="28">
        <f>DATEVALUE(D389)</f>
        <v>25203</v>
      </c>
      <c r="F389" s="29">
        <f t="shared" si="19"/>
        <v>1968</v>
      </c>
      <c r="G389" s="29">
        <f t="shared" si="20"/>
        <v>57</v>
      </c>
      <c r="H389" s="29" t="str" cm="1">
        <f t="array" ref="H389">_xlfn.IFS(
  AND(G389&gt;=21, G389&lt;=30), "Young Adult",
  AND(G389&gt;=31, G389&lt;=45), "Adult",
  AND(G389&gt;=46, G389&lt;=60), "Middle-aged",
  AND(G389&gt;=61, G389&lt;=75), "Senior",
  AND(G389&gt;=76, G389&lt;=87), "Elderly",
  TRUE, "Out of Range"
)</f>
        <v>Middle-aged</v>
      </c>
      <c r="I389" s="3">
        <v>2</v>
      </c>
      <c r="J389" s="2" t="s">
        <v>64</v>
      </c>
      <c r="K389" s="2" t="s">
        <v>39</v>
      </c>
      <c r="L389" s="2" t="str">
        <f>VLOOKUP(J389,Facts!$A$2:$B$10,2,FALSE)</f>
        <v>East</v>
      </c>
      <c r="M389" s="2" t="str">
        <f>HLOOKUP(J389,Facts!$D$13:$L$14,2,FALSE)</f>
        <v>East</v>
      </c>
      <c r="N389" s="2" t="str">
        <f>_xlfn.XLOOKUP(L389,Facts!$B$2:$B$10,Facts!$A$2:$A$10,FALSE)</f>
        <v>West Bengal</v>
      </c>
      <c r="O389" s="100" t="str">
        <f t="shared" si="21"/>
        <v>Shreya Kumar Reddy</v>
      </c>
      <c r="P389" s="100" t="str" cm="1">
        <f t="array" ref="P389:R389">_xlfn.TEXTSPLIT(O389," ")</f>
        <v>Shreya</v>
      </c>
      <c r="Q389" s="100" t="str">
        <v>Kumar</v>
      </c>
      <c r="R389" s="100" t="str">
        <v>Reddy</v>
      </c>
      <c r="S389" s="100" t="str">
        <f>CONCATENATE(A389,"_",P389,".pdf")</f>
        <v>PID0388_Shreya.pdf</v>
      </c>
      <c r="T389" s="17" t="str">
        <f>IF(AND(I389&lt;5,'Billing Details'!F389&gt;10000),"High Priority","Regular Followup")</f>
        <v>High Priority</v>
      </c>
      <c r="U389" s="17" t="str">
        <f>IF(AND(T389="High Priority",'Patient Health Records'!W389="Yes",'Patient Health Records'!X389 = "Critical"),"Needs Attention",IF(AND('Patient Health Records'!X389 &lt;&gt; "Critical", 'Patient Health Records'!W389 = "Yes"),"Monitor Later",IF(AND('Patient Health Records'!X389 ="Critical", 'Patient Health Records'!W389 = "No"), "Ask for Readmission","No Action")))</f>
        <v>Ask for Readmission</v>
      </c>
      <c r="V389" s="17" t="str" cm="1">
        <f t="array" ref="V389">_xlfn.IFS(AND(T389="High Priority",'Patient Health Records'!W389="Yes",'Patient Health Records'!X389 = "Critical"),"Needs Attention", AND('Patient Health Records'!X389 &lt;&gt; "Critical", 'Patient Health Records'!W389 = "Yes"),"Monitor Later", AND('Patient Health Records'!X389 ="Critical", 'Patient Health Records'!W389 = "No"), "Ask for Readmission", TRUE, "No Action")</f>
        <v>Ask for Readmission</v>
      </c>
      <c r="W389" s="17"/>
      <c r="X389" s="100"/>
      <c r="Y389" s="100"/>
      <c r="Z389" s="100"/>
      <c r="AA389" s="100"/>
      <c r="AB389" s="100"/>
    </row>
    <row r="390" spans="1:28" ht="15.75" customHeight="1">
      <c r="A390" s="2" t="s">
        <v>681</v>
      </c>
      <c r="B390" s="2" t="s">
        <v>201</v>
      </c>
      <c r="C390" s="2" t="s">
        <v>42</v>
      </c>
      <c r="D390" s="26" t="s">
        <v>184</v>
      </c>
      <c r="E390" s="28">
        <f>DATEVALUE(D390)</f>
        <v>21550</v>
      </c>
      <c r="F390" s="29">
        <f t="shared" si="19"/>
        <v>1958</v>
      </c>
      <c r="G390" s="29">
        <f t="shared" si="20"/>
        <v>67</v>
      </c>
      <c r="H390" s="29" t="str" cm="1">
        <f t="array" ref="H390">_xlfn.IFS(
  AND(G390&gt;=21, G390&lt;=30), "Young Adult",
  AND(G390&gt;=31, G390&lt;=45), "Adult",
  AND(G390&gt;=46, G390&lt;=60), "Middle-aged",
  AND(G390&gt;=61, G390&lt;=75), "Senior",
  AND(G390&gt;=76, G390&lt;=87), "Elderly",
  TRUE, "Out of Range"
)</f>
        <v>Senior</v>
      </c>
      <c r="I390" s="3">
        <v>20</v>
      </c>
      <c r="J390" s="2" t="s">
        <v>64</v>
      </c>
      <c r="K390" s="2" t="s">
        <v>56</v>
      </c>
      <c r="L390" s="2" t="str">
        <f>VLOOKUP(J390,Facts!$A$2:$B$10,2,FALSE)</f>
        <v>East</v>
      </c>
      <c r="M390" s="2" t="str">
        <f>HLOOKUP(J390,Facts!$D$13:$L$14,2,FALSE)</f>
        <v>East</v>
      </c>
      <c r="N390" s="2" t="str">
        <f>_xlfn.XLOOKUP(L390,Facts!$B$2:$B$10,Facts!$A$2:$A$10,FALSE)</f>
        <v>West Bengal</v>
      </c>
      <c r="O390" s="100" t="str">
        <f t="shared" si="21"/>
        <v>Aditya Patel</v>
      </c>
      <c r="P390" s="100" t="str" cm="1">
        <f t="array" ref="P390:Q390">_xlfn.TEXTSPLIT(O390," ")</f>
        <v>Aditya</v>
      </c>
      <c r="Q390" s="100" t="str">
        <v>Patel</v>
      </c>
      <c r="R390" s="100"/>
      <c r="S390" s="100" t="str">
        <f>CONCATENATE(A390,"_",P390,".pdf")</f>
        <v>PID0389_Aditya.pdf</v>
      </c>
      <c r="T390" s="17" t="str">
        <f>IF(AND(I390&lt;5,'Billing Details'!F390&gt;10000),"High Priority","Regular Followup")</f>
        <v>Regular Followup</v>
      </c>
      <c r="U390" s="17" t="str">
        <f>IF(AND(T390="High Priority",'Patient Health Records'!W390="Yes",'Patient Health Records'!X390 = "Critical"),"Needs Attention",IF(AND('Patient Health Records'!X390 &lt;&gt; "Critical", 'Patient Health Records'!W390 = "Yes"),"Monitor Later",IF(AND('Patient Health Records'!X390 ="Critical", 'Patient Health Records'!W390 = "No"), "Ask for Readmission","No Action")))</f>
        <v>No Action</v>
      </c>
      <c r="V390" s="17" t="str" cm="1">
        <f t="array" ref="V390">_xlfn.IFS(AND(T390="High Priority",'Patient Health Records'!W390="Yes",'Patient Health Records'!X390 = "Critical"),"Needs Attention", AND('Patient Health Records'!X390 &lt;&gt; "Critical", 'Patient Health Records'!W390 = "Yes"),"Monitor Later", AND('Patient Health Records'!X390 ="Critical", 'Patient Health Records'!W390 = "No"), "Ask for Readmission", TRUE, "No Action")</f>
        <v>No Action</v>
      </c>
      <c r="W390" s="17"/>
      <c r="X390" s="100"/>
      <c r="Y390" s="100"/>
      <c r="Z390" s="100"/>
      <c r="AA390" s="100"/>
      <c r="AB390" s="100"/>
    </row>
    <row r="391" spans="1:28" ht="15.75" customHeight="1">
      <c r="A391" s="2" t="s">
        <v>682</v>
      </c>
      <c r="B391" s="2" t="s">
        <v>124</v>
      </c>
      <c r="C391" s="2" t="s">
        <v>25</v>
      </c>
      <c r="D391" s="26" t="s">
        <v>85</v>
      </c>
      <c r="E391" s="28">
        <f>DATEVALUE(D391)</f>
        <v>25203</v>
      </c>
      <c r="F391" s="29">
        <f t="shared" si="19"/>
        <v>1968</v>
      </c>
      <c r="G391" s="29">
        <f t="shared" si="20"/>
        <v>57</v>
      </c>
      <c r="H391" s="29" t="str" cm="1">
        <f t="array" ref="H391">_xlfn.IFS(
  AND(G391&gt;=21, G391&lt;=30), "Young Adult",
  AND(G391&gt;=31, G391&lt;=45), "Adult",
  AND(G391&gt;=46, G391&lt;=60), "Middle-aged",
  AND(G391&gt;=61, G391&lt;=75), "Senior",
  AND(G391&gt;=76, G391&lt;=87), "Elderly",
  TRUE, "Out of Range"
)</f>
        <v>Middle-aged</v>
      </c>
      <c r="I391" s="3">
        <v>12</v>
      </c>
      <c r="J391" s="2" t="s">
        <v>43</v>
      </c>
      <c r="K391" s="2" t="s">
        <v>39</v>
      </c>
      <c r="L391" s="2" t="str">
        <f>VLOOKUP(J391,Facts!$A$2:$B$10,2,FALSE)</f>
        <v>South</v>
      </c>
      <c r="M391" s="2" t="str">
        <f>HLOOKUP(J391,Facts!$D$13:$L$14,2,FALSE)</f>
        <v>South</v>
      </c>
      <c r="N391" s="2" t="str">
        <f>_xlfn.XLOOKUP(L391,Facts!$B$2:$B$10,Facts!$A$2:$A$10,FALSE)</f>
        <v>Tamil Nadu</v>
      </c>
      <c r="O391" s="100" t="str">
        <f t="shared" si="21"/>
        <v>Riya Gupta</v>
      </c>
      <c r="P391" s="100" t="str" cm="1">
        <f t="array" ref="P391:Q391">_xlfn.TEXTSPLIT(O391," ")</f>
        <v>Riya</v>
      </c>
      <c r="Q391" s="100" t="str">
        <v>Gupta</v>
      </c>
      <c r="R391" s="100"/>
      <c r="S391" s="100" t="str">
        <f>CONCATENATE(A391,"_",P391,".pdf")</f>
        <v>PID0390_Riya.pdf</v>
      </c>
      <c r="T391" s="17" t="str">
        <f>IF(AND(I391&lt;5,'Billing Details'!F391&gt;10000),"High Priority","Regular Followup")</f>
        <v>Regular Followup</v>
      </c>
      <c r="U391" s="17" t="str">
        <f>IF(AND(T391="High Priority",'Patient Health Records'!W391="Yes",'Patient Health Records'!X391 = "Critical"),"Needs Attention",IF(AND('Patient Health Records'!X391 &lt;&gt; "Critical", 'Patient Health Records'!W391 = "Yes"),"Monitor Later",IF(AND('Patient Health Records'!X391 ="Critical", 'Patient Health Records'!W391 = "No"), "Ask for Readmission","No Action")))</f>
        <v>Ask for Readmission</v>
      </c>
      <c r="V391" s="17" t="str" cm="1">
        <f t="array" ref="V391">_xlfn.IFS(AND(T391="High Priority",'Patient Health Records'!W391="Yes",'Patient Health Records'!X391 = "Critical"),"Needs Attention", AND('Patient Health Records'!X391 &lt;&gt; "Critical", 'Patient Health Records'!W391 = "Yes"),"Monitor Later", AND('Patient Health Records'!X391 ="Critical", 'Patient Health Records'!W391 = "No"), "Ask for Readmission", TRUE, "No Action")</f>
        <v>Ask for Readmission</v>
      </c>
      <c r="W391" s="17"/>
      <c r="X391" s="100"/>
      <c r="Y391" s="100"/>
      <c r="Z391" s="100"/>
      <c r="AA391" s="100"/>
      <c r="AB391" s="100"/>
    </row>
    <row r="392" spans="1:28" ht="15.75" customHeight="1">
      <c r="A392" s="2" t="s">
        <v>683</v>
      </c>
      <c r="B392" s="2" t="s">
        <v>505</v>
      </c>
      <c r="C392" s="2" t="s">
        <v>25</v>
      </c>
      <c r="D392" s="26" t="s">
        <v>175</v>
      </c>
      <c r="E392" s="28">
        <f>DATEVALUE(D392)</f>
        <v>30682</v>
      </c>
      <c r="F392" s="29">
        <f t="shared" si="19"/>
        <v>1984</v>
      </c>
      <c r="G392" s="29">
        <f t="shared" si="20"/>
        <v>41</v>
      </c>
      <c r="H392" s="29" t="str" cm="1">
        <f t="array" ref="H392">_xlfn.IFS(
  AND(G392&gt;=21, G392&lt;=30), "Young Adult",
  AND(G392&gt;=31, G392&lt;=45), "Adult",
  AND(G392&gt;=46, G392&lt;=60), "Middle-aged",
  AND(G392&gt;=61, G392&lt;=75), "Senior",
  AND(G392&gt;=76, G392&lt;=87), "Elderly",
  TRUE, "Out of Range"
)</f>
        <v>Adult</v>
      </c>
      <c r="I392" s="3">
        <v>12</v>
      </c>
      <c r="J392" s="2" t="s">
        <v>55</v>
      </c>
      <c r="K392" s="2" t="s">
        <v>39</v>
      </c>
      <c r="L392" s="2" t="str">
        <f>VLOOKUP(J392,Facts!$A$2:$B$10,2,FALSE)</f>
        <v>South</v>
      </c>
      <c r="M392" s="2" t="str">
        <f>HLOOKUP(J392,Facts!$D$13:$L$14,2,FALSE)</f>
        <v>South</v>
      </c>
      <c r="N392" s="2" t="str">
        <f>_xlfn.XLOOKUP(L392,Facts!$B$2:$B$10,Facts!$A$2:$A$10,FALSE)</f>
        <v>Tamil Nadu</v>
      </c>
      <c r="O392" s="100" t="str">
        <f t="shared" si="21"/>
        <v>Diya Reddy</v>
      </c>
      <c r="P392" s="100" t="str" cm="1">
        <f t="array" ref="P392:Q392">_xlfn.TEXTSPLIT(O392," ")</f>
        <v>Diya</v>
      </c>
      <c r="Q392" s="100" t="str">
        <v>Reddy</v>
      </c>
      <c r="R392" s="100"/>
      <c r="S392" s="100" t="str">
        <f>CONCATENATE(A392,"_",P392,".pdf")</f>
        <v>PID0391_Diya.pdf</v>
      </c>
      <c r="T392" s="17" t="str">
        <f>IF(AND(I392&lt;5,'Billing Details'!F392&gt;10000),"High Priority","Regular Followup")</f>
        <v>Regular Followup</v>
      </c>
      <c r="U392" s="17" t="str">
        <f>IF(AND(T392="High Priority",'Patient Health Records'!W392="Yes",'Patient Health Records'!X392 = "Critical"),"Needs Attention",IF(AND('Patient Health Records'!X392 &lt;&gt; "Critical", 'Patient Health Records'!W392 = "Yes"),"Monitor Later",IF(AND('Patient Health Records'!X392 ="Critical", 'Patient Health Records'!W392 = "No"), "Ask for Readmission","No Action")))</f>
        <v>Ask for Readmission</v>
      </c>
      <c r="V392" s="17" t="str" cm="1">
        <f t="array" ref="V392">_xlfn.IFS(AND(T392="High Priority",'Patient Health Records'!W392="Yes",'Patient Health Records'!X392 = "Critical"),"Needs Attention", AND('Patient Health Records'!X392 &lt;&gt; "Critical", 'Patient Health Records'!W392 = "Yes"),"Monitor Later", AND('Patient Health Records'!X392 ="Critical", 'Patient Health Records'!W392 = "No"), "Ask for Readmission", TRUE, "No Action")</f>
        <v>Ask for Readmission</v>
      </c>
      <c r="W392" s="17"/>
      <c r="X392" s="100"/>
      <c r="Y392" s="100"/>
      <c r="Z392" s="100"/>
      <c r="AA392" s="100"/>
      <c r="AB392" s="100"/>
    </row>
    <row r="393" spans="1:28" ht="15.75" customHeight="1">
      <c r="A393" s="2" t="s">
        <v>684</v>
      </c>
      <c r="B393" s="2" t="s">
        <v>189</v>
      </c>
      <c r="C393" s="2" t="s">
        <v>42</v>
      </c>
      <c r="D393" s="26" t="s">
        <v>46</v>
      </c>
      <c r="E393" s="28">
        <f>DATEVALUE(D393)</f>
        <v>32508</v>
      </c>
      <c r="F393" s="29">
        <f t="shared" si="19"/>
        <v>1988</v>
      </c>
      <c r="G393" s="29">
        <f t="shared" si="20"/>
        <v>37</v>
      </c>
      <c r="H393" s="29" t="str" cm="1">
        <f t="array" ref="H393">_xlfn.IFS(
  AND(G393&gt;=21, G393&lt;=30), "Young Adult",
  AND(G393&gt;=31, G393&lt;=45), "Adult",
  AND(G393&gt;=46, G393&lt;=60), "Middle-aged",
  AND(G393&gt;=61, G393&lt;=75), "Senior",
  AND(G393&gt;=76, G393&lt;=87), "Elderly",
  TRUE, "Out of Range"
)</f>
        <v>Adult</v>
      </c>
      <c r="I393" s="3">
        <v>12</v>
      </c>
      <c r="J393" s="2" t="s">
        <v>55</v>
      </c>
      <c r="K393" s="2" t="s">
        <v>28</v>
      </c>
      <c r="L393" s="2" t="str">
        <f>VLOOKUP(J393,Facts!$A$2:$B$10,2,FALSE)</f>
        <v>South</v>
      </c>
      <c r="M393" s="2" t="str">
        <f>HLOOKUP(J393,Facts!$D$13:$L$14,2,FALSE)</f>
        <v>South</v>
      </c>
      <c r="N393" s="2" t="str">
        <f>_xlfn.XLOOKUP(L393,Facts!$B$2:$B$10,Facts!$A$2:$A$10,FALSE)</f>
        <v>Tamil Nadu</v>
      </c>
      <c r="O393" s="100" t="str">
        <f t="shared" si="21"/>
        <v>Sai Reddy</v>
      </c>
      <c r="P393" s="100" t="str" cm="1">
        <f t="array" ref="P393:Q393">_xlfn.TEXTSPLIT(O393," ")</f>
        <v>Sai</v>
      </c>
      <c r="Q393" s="100" t="str">
        <v>Reddy</v>
      </c>
      <c r="R393" s="100"/>
      <c r="S393" s="100" t="str">
        <f>CONCATENATE(A393,"_",P393,".pdf")</f>
        <v>PID0392_Sai.pdf</v>
      </c>
      <c r="T393" s="17" t="str">
        <f>IF(AND(I393&lt;5,'Billing Details'!F393&gt;10000),"High Priority","Regular Followup")</f>
        <v>Regular Followup</v>
      </c>
      <c r="U393" s="17" t="str">
        <f>IF(AND(T393="High Priority",'Patient Health Records'!W393="Yes",'Patient Health Records'!X393 = "Critical"),"Needs Attention",IF(AND('Patient Health Records'!X393 &lt;&gt; "Critical", 'Patient Health Records'!W393 = "Yes"),"Monitor Later",IF(AND('Patient Health Records'!X393 ="Critical", 'Patient Health Records'!W393 = "No"), "Ask for Readmission","No Action")))</f>
        <v>No Action</v>
      </c>
      <c r="V393" s="17" t="str" cm="1">
        <f t="array" ref="V393">_xlfn.IFS(AND(T393="High Priority",'Patient Health Records'!W393="Yes",'Patient Health Records'!X393 = "Critical"),"Needs Attention", AND('Patient Health Records'!X393 &lt;&gt; "Critical", 'Patient Health Records'!W393 = "Yes"),"Monitor Later", AND('Patient Health Records'!X393 ="Critical", 'Patient Health Records'!W393 = "No"), "Ask for Readmission", TRUE, "No Action")</f>
        <v>No Action</v>
      </c>
      <c r="W393" s="17"/>
      <c r="X393" s="100"/>
      <c r="Y393" s="100"/>
      <c r="Z393" s="100"/>
      <c r="AA393" s="100"/>
      <c r="AB393" s="100"/>
    </row>
    <row r="394" spans="1:28" ht="15.75" customHeight="1">
      <c r="A394" s="2" t="s">
        <v>685</v>
      </c>
      <c r="B394" s="2" t="s">
        <v>118</v>
      </c>
      <c r="C394" s="2" t="s">
        <v>25</v>
      </c>
      <c r="D394" s="26" t="s">
        <v>184</v>
      </c>
      <c r="E394" s="28">
        <f>DATEVALUE(D394)</f>
        <v>21550</v>
      </c>
      <c r="F394" s="29">
        <f t="shared" si="19"/>
        <v>1958</v>
      </c>
      <c r="G394" s="29">
        <f t="shared" si="20"/>
        <v>67</v>
      </c>
      <c r="H394" s="29" t="str" cm="1">
        <f t="array" ref="H394">_xlfn.IFS(
  AND(G394&gt;=21, G394&lt;=30), "Young Adult",
  AND(G394&gt;=31, G394&lt;=45), "Adult",
  AND(G394&gt;=46, G394&lt;=60), "Middle-aged",
  AND(G394&gt;=61, G394&lt;=75), "Senior",
  AND(G394&gt;=76, G394&lt;=87), "Elderly",
  TRUE, "Out of Range"
)</f>
        <v>Senior</v>
      </c>
      <c r="I394" s="3">
        <v>9</v>
      </c>
      <c r="J394" s="2" t="s">
        <v>64</v>
      </c>
      <c r="K394" s="2" t="s">
        <v>56</v>
      </c>
      <c r="L394" s="2" t="str">
        <f>VLOOKUP(J394,Facts!$A$2:$B$10,2,FALSE)</f>
        <v>East</v>
      </c>
      <c r="M394" s="2" t="str">
        <f>HLOOKUP(J394,Facts!$D$13:$L$14,2,FALSE)</f>
        <v>East</v>
      </c>
      <c r="N394" s="2" t="str">
        <f>_xlfn.XLOOKUP(L394,Facts!$B$2:$B$10,Facts!$A$2:$A$10,FALSE)</f>
        <v>West Bengal</v>
      </c>
      <c r="O394" s="100" t="str">
        <f t="shared" si="21"/>
        <v>Diya Sharma</v>
      </c>
      <c r="P394" s="100" t="str" cm="1">
        <f t="array" ref="P394:Q394">_xlfn.TEXTSPLIT(O394," ")</f>
        <v>Diya</v>
      </c>
      <c r="Q394" s="100" t="str">
        <v>Sharma</v>
      </c>
      <c r="R394" s="100"/>
      <c r="S394" s="100" t="str">
        <f>CONCATENATE(A394,"_",P394,".pdf")</f>
        <v>PID0393_Diya.pdf</v>
      </c>
      <c r="T394" s="17" t="str">
        <f>IF(AND(I394&lt;5,'Billing Details'!F394&gt;10000),"High Priority","Regular Followup")</f>
        <v>Regular Followup</v>
      </c>
      <c r="U394" s="17" t="str">
        <f>IF(AND(T394="High Priority",'Patient Health Records'!W394="Yes",'Patient Health Records'!X394 = "Critical"),"Needs Attention",IF(AND('Patient Health Records'!X394 &lt;&gt; "Critical", 'Patient Health Records'!W394 = "Yes"),"Monitor Later",IF(AND('Patient Health Records'!X394 ="Critical", 'Patient Health Records'!W394 = "No"), "Ask for Readmission","No Action")))</f>
        <v>Ask for Readmission</v>
      </c>
      <c r="V394" s="17" t="str" cm="1">
        <f t="array" ref="V394">_xlfn.IFS(AND(T394="High Priority",'Patient Health Records'!W394="Yes",'Patient Health Records'!X394 = "Critical"),"Needs Attention", AND('Patient Health Records'!X394 &lt;&gt; "Critical", 'Patient Health Records'!W394 = "Yes"),"Monitor Later", AND('Patient Health Records'!X394 ="Critical", 'Patient Health Records'!W394 = "No"), "Ask for Readmission", TRUE, "No Action")</f>
        <v>Ask for Readmission</v>
      </c>
      <c r="W394" s="17"/>
      <c r="X394" s="100"/>
      <c r="Y394" s="100"/>
      <c r="Z394" s="100"/>
      <c r="AA394" s="100"/>
      <c r="AB394" s="100"/>
    </row>
    <row r="395" spans="1:28" ht="15.75" customHeight="1">
      <c r="A395" s="2" t="s">
        <v>686</v>
      </c>
      <c r="B395" s="2" t="s">
        <v>687</v>
      </c>
      <c r="C395" s="2" t="s">
        <v>42</v>
      </c>
      <c r="D395" s="26" t="s">
        <v>184</v>
      </c>
      <c r="E395" s="28">
        <f>DATEVALUE(D395)</f>
        <v>21550</v>
      </c>
      <c r="F395" s="29">
        <f t="shared" si="19"/>
        <v>1958</v>
      </c>
      <c r="G395" s="29">
        <f t="shared" si="20"/>
        <v>67</v>
      </c>
      <c r="H395" s="29" t="str" cm="1">
        <f t="array" ref="H395">_xlfn.IFS(
  AND(G395&gt;=21, G395&lt;=30), "Young Adult",
  AND(G395&gt;=31, G395&lt;=45), "Adult",
  AND(G395&gt;=46, G395&lt;=60), "Middle-aged",
  AND(G395&gt;=61, G395&lt;=75), "Senior",
  AND(G395&gt;=76, G395&lt;=87), "Elderly",
  TRUE, "Out of Range"
)</f>
        <v>Senior</v>
      </c>
      <c r="I395" s="3">
        <v>25</v>
      </c>
      <c r="J395" s="2" t="s">
        <v>80</v>
      </c>
      <c r="K395" s="2" t="s">
        <v>34</v>
      </c>
      <c r="L395" s="2" t="str">
        <f>VLOOKUP(J395,Facts!$A$2:$B$10,2,FALSE)</f>
        <v>West</v>
      </c>
      <c r="M395" s="2" t="str">
        <f>HLOOKUP(J395,Facts!$D$13:$L$14,2,FALSE)</f>
        <v>West</v>
      </c>
      <c r="N395" s="2" t="str">
        <f>_xlfn.XLOOKUP(L395,Facts!$B$2:$B$10,Facts!$A$2:$A$10,FALSE)</f>
        <v>Maharashtra</v>
      </c>
      <c r="O395" s="100" t="str">
        <f t="shared" si="21"/>
        <v>Krishna Sharma</v>
      </c>
      <c r="P395" s="100" t="str" cm="1">
        <f t="array" ref="P395:Q395">_xlfn.TEXTSPLIT(O395," ")</f>
        <v>Krishna</v>
      </c>
      <c r="Q395" s="100" t="str">
        <v>Sharma</v>
      </c>
      <c r="R395" s="100"/>
      <c r="S395" s="100" t="str">
        <f>CONCATENATE(A395,"_",P395,".pdf")</f>
        <v>PID0394_Krishna.pdf</v>
      </c>
      <c r="T395" s="17" t="str">
        <f>IF(AND(I395&lt;5,'Billing Details'!F395&gt;10000),"High Priority","Regular Followup")</f>
        <v>Regular Followup</v>
      </c>
      <c r="U395" s="17" t="str">
        <f>IF(AND(T395="High Priority",'Patient Health Records'!W395="Yes",'Patient Health Records'!X395 = "Critical"),"Needs Attention",IF(AND('Patient Health Records'!X395 &lt;&gt; "Critical", 'Patient Health Records'!W395 = "Yes"),"Monitor Later",IF(AND('Patient Health Records'!X395 ="Critical", 'Patient Health Records'!W395 = "No"), "Ask for Readmission","No Action")))</f>
        <v>Monitor Later</v>
      </c>
      <c r="V395" s="17" t="str" cm="1">
        <f t="array" ref="V395">_xlfn.IFS(AND(T395="High Priority",'Patient Health Records'!W395="Yes",'Patient Health Records'!X395 = "Critical"),"Needs Attention", AND('Patient Health Records'!X395 &lt;&gt; "Critical", 'Patient Health Records'!W395 = "Yes"),"Monitor Later", AND('Patient Health Records'!X395 ="Critical", 'Patient Health Records'!W395 = "No"), "Ask for Readmission", TRUE, "No Action")</f>
        <v>Monitor Later</v>
      </c>
      <c r="W395" s="17"/>
      <c r="X395" s="100"/>
      <c r="Y395" s="100"/>
      <c r="Z395" s="100"/>
      <c r="AA395" s="100"/>
      <c r="AB395" s="100"/>
    </row>
    <row r="396" spans="1:28" ht="15.75" customHeight="1">
      <c r="A396" s="2" t="s">
        <v>688</v>
      </c>
      <c r="B396" s="2" t="s">
        <v>689</v>
      </c>
      <c r="C396" s="2" t="s">
        <v>42</v>
      </c>
      <c r="D396" s="26" t="s">
        <v>75</v>
      </c>
      <c r="E396" s="28">
        <f>DATEVALUE(D396)</f>
        <v>29951</v>
      </c>
      <c r="F396" s="29">
        <f t="shared" si="19"/>
        <v>1981</v>
      </c>
      <c r="G396" s="29">
        <f t="shared" si="20"/>
        <v>44</v>
      </c>
      <c r="H396" s="29" t="str" cm="1">
        <f t="array" ref="H396">_xlfn.IFS(
  AND(G396&gt;=21, G396&lt;=30), "Young Adult",
  AND(G396&gt;=31, G396&lt;=45), "Adult",
  AND(G396&gt;=46, G396&lt;=60), "Middle-aged",
  AND(G396&gt;=61, G396&lt;=75), "Senior",
  AND(G396&gt;=76, G396&lt;=87), "Elderly",
  TRUE, "Out of Range"
)</f>
        <v>Adult</v>
      </c>
      <c r="I396" s="3"/>
      <c r="J396" s="2" t="s">
        <v>64</v>
      </c>
      <c r="K396" s="2" t="s">
        <v>56</v>
      </c>
      <c r="L396" s="2" t="str">
        <f>VLOOKUP(J396,Facts!$A$2:$B$10,2,FALSE)</f>
        <v>East</v>
      </c>
      <c r="M396" s="2" t="str">
        <f>HLOOKUP(J396,Facts!$D$13:$L$14,2,FALSE)</f>
        <v>East</v>
      </c>
      <c r="N396" s="2" t="str">
        <f>_xlfn.XLOOKUP(L396,Facts!$B$2:$B$10,Facts!$A$2:$A$10,FALSE)</f>
        <v>West Bengal</v>
      </c>
      <c r="O396" s="100" t="str">
        <f t="shared" si="21"/>
        <v>Aditya Sharma</v>
      </c>
      <c r="P396" s="100" t="str" cm="1">
        <f t="array" ref="P396:Q396">_xlfn.TEXTSPLIT(O396," ")</f>
        <v>Aditya</v>
      </c>
      <c r="Q396" s="100" t="str">
        <v>Sharma</v>
      </c>
      <c r="R396" s="100"/>
      <c r="S396" s="100" t="str">
        <f>CONCATENATE(A396,"_",P396,".pdf")</f>
        <v>PID0395_Aditya.pdf</v>
      </c>
      <c r="T396" s="17" t="str">
        <f>IF(AND(I396&lt;5,'Billing Details'!F396&gt;10000),"High Priority","Regular Followup")</f>
        <v>High Priority</v>
      </c>
      <c r="U396" s="17" t="str">
        <f>IF(AND(T396="High Priority",'Patient Health Records'!W396="Yes",'Patient Health Records'!X396 = "Critical"),"Needs Attention",IF(AND('Patient Health Records'!X396 &lt;&gt; "Critical", 'Patient Health Records'!W396 = "Yes"),"Monitor Later",IF(AND('Patient Health Records'!X396 ="Critical", 'Patient Health Records'!W396 = "No"), "Ask for Readmission","No Action")))</f>
        <v>Needs Attention</v>
      </c>
      <c r="V396" s="17" t="str" cm="1">
        <f t="array" ref="V396">_xlfn.IFS(AND(T396="High Priority",'Patient Health Records'!W396="Yes",'Patient Health Records'!X396 = "Critical"),"Needs Attention", AND('Patient Health Records'!X396 &lt;&gt; "Critical", 'Patient Health Records'!W396 = "Yes"),"Monitor Later", AND('Patient Health Records'!X396 ="Critical", 'Patient Health Records'!W396 = "No"), "Ask for Readmission", TRUE, "No Action")</f>
        <v>Needs Attention</v>
      </c>
      <c r="W396" s="17"/>
      <c r="X396" s="100"/>
      <c r="Y396" s="100"/>
      <c r="Z396" s="100"/>
      <c r="AA396" s="100"/>
      <c r="AB396" s="100"/>
    </row>
    <row r="397" spans="1:28" ht="15.75" customHeight="1">
      <c r="A397" s="2" t="s">
        <v>690</v>
      </c>
      <c r="B397" s="2" t="s">
        <v>691</v>
      </c>
      <c r="C397" s="2" t="s">
        <v>25</v>
      </c>
      <c r="D397" s="26" t="s">
        <v>184</v>
      </c>
      <c r="E397" s="28">
        <f>DATEVALUE(D397)</f>
        <v>21550</v>
      </c>
      <c r="F397" s="29">
        <f t="shared" si="19"/>
        <v>1958</v>
      </c>
      <c r="G397" s="29">
        <f t="shared" si="20"/>
        <v>67</v>
      </c>
      <c r="H397" s="29" t="str" cm="1">
        <f t="array" ref="H397">_xlfn.IFS(
  AND(G397&gt;=21, G397&lt;=30), "Young Adult",
  AND(G397&gt;=31, G397&lt;=45), "Adult",
  AND(G397&gt;=46, G397&lt;=60), "Middle-aged",
  AND(G397&gt;=61, G397&lt;=75), "Senior",
  AND(G397&gt;=76, G397&lt;=87), "Elderly",
  TRUE, "Out of Range"
)</f>
        <v>Senior</v>
      </c>
      <c r="I397" s="3">
        <v>0.5</v>
      </c>
      <c r="J397" s="2" t="s">
        <v>47</v>
      </c>
      <c r="K397" s="2" t="s">
        <v>34</v>
      </c>
      <c r="L397" s="2" t="str">
        <f>VLOOKUP(J397,Facts!$A$2:$B$10,2,FALSE)</f>
        <v>North</v>
      </c>
      <c r="M397" s="2" t="str">
        <f>HLOOKUP(J397,Facts!$D$13:$L$14,2,FALSE)</f>
        <v>North</v>
      </c>
      <c r="N397" s="2" t="str">
        <f>_xlfn.XLOOKUP(L397,Facts!$B$2:$B$10,Facts!$A$2:$A$10,FALSE)</f>
        <v>Punjab</v>
      </c>
      <c r="O397" s="100" t="str">
        <f t="shared" si="21"/>
        <v>Isha Gupta</v>
      </c>
      <c r="P397" s="100" t="str" cm="1">
        <f t="array" ref="P397:Q397">_xlfn.TEXTSPLIT(O397," ")</f>
        <v>Isha</v>
      </c>
      <c r="Q397" s="100" t="str">
        <v>Gupta</v>
      </c>
      <c r="R397" s="100"/>
      <c r="S397" s="100" t="str">
        <f>CONCATENATE(A397,"_",P397,".pdf")</f>
        <v>PID0396_Isha.pdf</v>
      </c>
      <c r="T397" s="17" t="str">
        <f>IF(AND(I397&lt;5,'Billing Details'!F397&gt;10000),"High Priority","Regular Followup")</f>
        <v>High Priority</v>
      </c>
      <c r="U397" s="17" t="str">
        <f>IF(AND(T397="High Priority",'Patient Health Records'!W397="Yes",'Patient Health Records'!X397 = "Critical"),"Needs Attention",IF(AND('Patient Health Records'!X397 &lt;&gt; "Critical", 'Patient Health Records'!W397 = "Yes"),"Monitor Later",IF(AND('Patient Health Records'!X397 ="Critical", 'Patient Health Records'!W397 = "No"), "Ask for Readmission","No Action")))</f>
        <v>No Action</v>
      </c>
      <c r="V397" s="17" t="str" cm="1">
        <f t="array" ref="V397">_xlfn.IFS(AND(T397="High Priority",'Patient Health Records'!W397="Yes",'Patient Health Records'!X397 = "Critical"),"Needs Attention", AND('Patient Health Records'!X397 &lt;&gt; "Critical", 'Patient Health Records'!W397 = "Yes"),"Monitor Later", AND('Patient Health Records'!X397 ="Critical", 'Patient Health Records'!W397 = "No"), "Ask for Readmission", TRUE, "No Action")</f>
        <v>No Action</v>
      </c>
      <c r="W397" s="17"/>
      <c r="X397" s="100"/>
      <c r="Y397" s="100"/>
      <c r="Z397" s="100"/>
      <c r="AA397" s="100"/>
      <c r="AB397" s="100"/>
    </row>
    <row r="398" spans="1:28" ht="15.75" customHeight="1">
      <c r="A398" s="2" t="s">
        <v>692</v>
      </c>
      <c r="B398" s="2" t="s">
        <v>254</v>
      </c>
      <c r="C398" s="2" t="s">
        <v>25</v>
      </c>
      <c r="D398" s="26" t="s">
        <v>175</v>
      </c>
      <c r="E398" s="28">
        <f>DATEVALUE(D398)</f>
        <v>30682</v>
      </c>
      <c r="F398" s="29">
        <f t="shared" si="19"/>
        <v>1984</v>
      </c>
      <c r="G398" s="29">
        <f t="shared" si="20"/>
        <v>41</v>
      </c>
      <c r="H398" s="29" t="str" cm="1">
        <f t="array" ref="H398">_xlfn.IFS(
  AND(G398&gt;=21, G398&lt;=30), "Young Adult",
  AND(G398&gt;=31, G398&lt;=45), "Adult",
  AND(G398&gt;=46, G398&lt;=60), "Middle-aged",
  AND(G398&gt;=61, G398&lt;=75), "Senior",
  AND(G398&gt;=76, G398&lt;=87), "Elderly",
  TRUE, "Out of Range"
)</f>
        <v>Adult</v>
      </c>
      <c r="I398" s="3">
        <v>12</v>
      </c>
      <c r="J398" s="2" t="s">
        <v>38</v>
      </c>
      <c r="K398" s="2" t="s">
        <v>28</v>
      </c>
      <c r="L398" s="2" t="str">
        <f>VLOOKUP(J398,Facts!$A$2:$B$10,2,FALSE)</f>
        <v>North</v>
      </c>
      <c r="M398" s="2" t="str">
        <f>HLOOKUP(J398,Facts!$D$13:$L$14,2,FALSE)</f>
        <v>North</v>
      </c>
      <c r="N398" s="2" t="str">
        <f>_xlfn.XLOOKUP(L398,Facts!$B$2:$B$10,Facts!$A$2:$A$10,FALSE)</f>
        <v>Punjab</v>
      </c>
      <c r="O398" s="100" t="str">
        <f t="shared" si="21"/>
        <v>Diya Gupta</v>
      </c>
      <c r="P398" s="100" t="str" cm="1">
        <f t="array" ref="P398:Q398">_xlfn.TEXTSPLIT(O398," ")</f>
        <v>Diya</v>
      </c>
      <c r="Q398" s="100" t="str">
        <v>Gupta</v>
      </c>
      <c r="R398" s="100"/>
      <c r="S398" s="100" t="str">
        <f>CONCATENATE(A398,"_",P398,".pdf")</f>
        <v>PID0397_Diya.pdf</v>
      </c>
      <c r="T398" s="17" t="str">
        <f>IF(AND(I398&lt;5,'Billing Details'!F398&gt;10000),"High Priority","Regular Followup")</f>
        <v>Regular Followup</v>
      </c>
      <c r="U398" s="17" t="str">
        <f>IF(AND(T398="High Priority",'Patient Health Records'!W398="Yes",'Patient Health Records'!X398 = "Critical"),"Needs Attention",IF(AND('Patient Health Records'!X398 &lt;&gt; "Critical", 'Patient Health Records'!W398 = "Yes"),"Monitor Later",IF(AND('Patient Health Records'!X398 ="Critical", 'Patient Health Records'!W398 = "No"), "Ask for Readmission","No Action")))</f>
        <v>No Action</v>
      </c>
      <c r="V398" s="17" t="str" cm="1">
        <f t="array" ref="V398">_xlfn.IFS(AND(T398="High Priority",'Patient Health Records'!W398="Yes",'Patient Health Records'!X398 = "Critical"),"Needs Attention", AND('Patient Health Records'!X398 &lt;&gt; "Critical", 'Patient Health Records'!W398 = "Yes"),"Monitor Later", AND('Patient Health Records'!X398 ="Critical", 'Patient Health Records'!W398 = "No"), "Ask for Readmission", TRUE, "No Action")</f>
        <v>No Action</v>
      </c>
      <c r="W398" s="17"/>
      <c r="X398" s="100"/>
      <c r="Y398" s="100"/>
      <c r="Z398" s="100"/>
      <c r="AA398" s="100"/>
      <c r="AB398" s="100"/>
    </row>
    <row r="399" spans="1:28" ht="15.75" customHeight="1">
      <c r="A399" s="2" t="s">
        <v>693</v>
      </c>
      <c r="B399" s="2" t="s">
        <v>138</v>
      </c>
      <c r="C399" s="2" t="s">
        <v>25</v>
      </c>
      <c r="D399" s="26" t="s">
        <v>63</v>
      </c>
      <c r="E399" s="28">
        <f>DATEVALUE(D399)</f>
        <v>34699</v>
      </c>
      <c r="F399" s="29">
        <f t="shared" si="19"/>
        <v>1994</v>
      </c>
      <c r="G399" s="29">
        <f t="shared" si="20"/>
        <v>31</v>
      </c>
      <c r="H399" s="29" t="str" cm="1">
        <f t="array" ref="H399">_xlfn.IFS(
  AND(G399&gt;=21, G399&lt;=30), "Young Adult",
  AND(G399&gt;=31, G399&lt;=45), "Adult",
  AND(G399&gt;=46, G399&lt;=60), "Middle-aged",
  AND(G399&gt;=61, G399&lt;=75), "Senior",
  AND(G399&gt;=76, G399&lt;=87), "Elderly",
  TRUE, "Out of Range"
)</f>
        <v>Adult</v>
      </c>
      <c r="I399" s="3">
        <v>12</v>
      </c>
      <c r="J399" s="2" t="s">
        <v>55</v>
      </c>
      <c r="K399" s="2" t="s">
        <v>28</v>
      </c>
      <c r="L399" s="2" t="str">
        <f>VLOOKUP(J399,Facts!$A$2:$B$10,2,FALSE)</f>
        <v>South</v>
      </c>
      <c r="M399" s="2" t="str">
        <f>HLOOKUP(J399,Facts!$D$13:$L$14,2,FALSE)</f>
        <v>South</v>
      </c>
      <c r="N399" s="2" t="str">
        <f>_xlfn.XLOOKUP(L399,Facts!$B$2:$B$10,Facts!$A$2:$A$10,FALSE)</f>
        <v>Tamil Nadu</v>
      </c>
      <c r="O399" s="100" t="str">
        <f t="shared" si="21"/>
        <v>Isha Kumar Reddy</v>
      </c>
      <c r="P399" s="100" t="str" cm="1">
        <f t="array" ref="P399:R399">_xlfn.TEXTSPLIT(O399," ")</f>
        <v>Isha</v>
      </c>
      <c r="Q399" s="100" t="str">
        <v>Kumar</v>
      </c>
      <c r="R399" s="100" t="str">
        <v>Reddy</v>
      </c>
      <c r="S399" s="100" t="str">
        <f>CONCATENATE(A399,"_",P399,".pdf")</f>
        <v>PID0398_Isha.pdf</v>
      </c>
      <c r="T399" s="17" t="str">
        <f>IF(AND(I399&lt;5,'Billing Details'!F399&gt;10000),"High Priority","Regular Followup")</f>
        <v>Regular Followup</v>
      </c>
      <c r="U399" s="17" t="str">
        <f>IF(AND(T399="High Priority",'Patient Health Records'!W399="Yes",'Patient Health Records'!X399 = "Critical"),"Needs Attention",IF(AND('Patient Health Records'!X399 &lt;&gt; "Critical", 'Patient Health Records'!W399 = "Yes"),"Monitor Later",IF(AND('Patient Health Records'!X399 ="Critical", 'Patient Health Records'!W399 = "No"), "Ask for Readmission","No Action")))</f>
        <v>Monitor Later</v>
      </c>
      <c r="V399" s="17" t="str" cm="1">
        <f t="array" ref="V399">_xlfn.IFS(AND(T399="High Priority",'Patient Health Records'!W399="Yes",'Patient Health Records'!X399 = "Critical"),"Needs Attention", AND('Patient Health Records'!X399 &lt;&gt; "Critical", 'Patient Health Records'!W399 = "Yes"),"Monitor Later", AND('Patient Health Records'!X399 ="Critical", 'Patient Health Records'!W399 = "No"), "Ask for Readmission", TRUE, "No Action")</f>
        <v>Monitor Later</v>
      </c>
      <c r="W399" s="17"/>
      <c r="X399" s="100"/>
      <c r="Y399" s="100"/>
      <c r="Z399" s="100"/>
      <c r="AA399" s="100"/>
      <c r="AB399" s="100"/>
    </row>
    <row r="400" spans="1:28" ht="15.75" customHeight="1">
      <c r="A400" s="2" t="s">
        <v>694</v>
      </c>
      <c r="B400" s="2" t="s">
        <v>178</v>
      </c>
      <c r="C400" s="2" t="s">
        <v>25</v>
      </c>
      <c r="D400" s="26" t="s">
        <v>82</v>
      </c>
      <c r="E400" s="28">
        <f>DATEVALUE(D400)</f>
        <v>30682</v>
      </c>
      <c r="F400" s="29">
        <f t="shared" si="19"/>
        <v>1984</v>
      </c>
      <c r="G400" s="29">
        <f t="shared" si="20"/>
        <v>41</v>
      </c>
      <c r="H400" s="29" t="str" cm="1">
        <f t="array" ref="H400">_xlfn.IFS(
  AND(G400&gt;=21, G400&lt;=30), "Young Adult",
  AND(G400&gt;=31, G400&lt;=45), "Adult",
  AND(G400&gt;=46, G400&lt;=60), "Middle-aged",
  AND(G400&gt;=61, G400&lt;=75), "Senior",
  AND(G400&gt;=76, G400&lt;=87), "Elderly",
  TRUE, "Out of Range"
)</f>
        <v>Adult</v>
      </c>
      <c r="I400" s="3">
        <v>15</v>
      </c>
      <c r="J400" s="2" t="s">
        <v>33</v>
      </c>
      <c r="K400" s="2" t="s">
        <v>28</v>
      </c>
      <c r="L400" s="2" t="str">
        <f>VLOOKUP(J400,Facts!$A$2:$B$10,2,FALSE)</f>
        <v>West</v>
      </c>
      <c r="M400" s="2" t="str">
        <f>HLOOKUP(J400,Facts!$D$13:$L$14,2,FALSE)</f>
        <v>West</v>
      </c>
      <c r="N400" s="2" t="str">
        <f>_xlfn.XLOOKUP(L400,Facts!$B$2:$B$10,Facts!$A$2:$A$10,FALSE)</f>
        <v>Maharashtra</v>
      </c>
      <c r="O400" s="100" t="str">
        <f t="shared" si="21"/>
        <v>Shreya Mehta</v>
      </c>
      <c r="P400" s="100" t="str" cm="1">
        <f t="array" ref="P400:Q400">_xlfn.TEXTSPLIT(O400," ")</f>
        <v>Shreya</v>
      </c>
      <c r="Q400" s="100" t="str">
        <v>Mehta</v>
      </c>
      <c r="R400" s="100"/>
      <c r="S400" s="100" t="str">
        <f>CONCATENATE(A400,"_",P400,".pdf")</f>
        <v>PID0399_Shreya.pdf</v>
      </c>
      <c r="T400" s="17" t="str">
        <f>IF(AND(I400&lt;5,'Billing Details'!F400&gt;10000),"High Priority","Regular Followup")</f>
        <v>Regular Followup</v>
      </c>
      <c r="U400" s="17" t="str">
        <f>IF(AND(T400="High Priority",'Patient Health Records'!W400="Yes",'Patient Health Records'!X400 = "Critical"),"Needs Attention",IF(AND('Patient Health Records'!X400 &lt;&gt; "Critical", 'Patient Health Records'!W400 = "Yes"),"Monitor Later",IF(AND('Patient Health Records'!X400 ="Critical", 'Patient Health Records'!W400 = "No"), "Ask for Readmission","No Action")))</f>
        <v>No Action</v>
      </c>
      <c r="V400" s="17" t="str" cm="1">
        <f t="array" ref="V400">_xlfn.IFS(AND(T400="High Priority",'Patient Health Records'!W400="Yes",'Patient Health Records'!X400 = "Critical"),"Needs Attention", AND('Patient Health Records'!X400 &lt;&gt; "Critical", 'Patient Health Records'!W400 = "Yes"),"Monitor Later", AND('Patient Health Records'!X400 ="Critical", 'Patient Health Records'!W400 = "No"), "Ask for Readmission", TRUE, "No Action")</f>
        <v>No Action</v>
      </c>
      <c r="W400" s="17"/>
      <c r="X400" s="100"/>
      <c r="Y400" s="100"/>
      <c r="Z400" s="100"/>
      <c r="AA400" s="100"/>
      <c r="AB400" s="100"/>
    </row>
    <row r="401" spans="1:28" ht="15.75" customHeight="1">
      <c r="A401" s="2" t="s">
        <v>695</v>
      </c>
      <c r="B401" s="2" t="s">
        <v>696</v>
      </c>
      <c r="C401" s="2" t="s">
        <v>25</v>
      </c>
      <c r="D401" s="26" t="s">
        <v>147</v>
      </c>
      <c r="E401" s="28">
        <f>DATEVALUE(D401)</f>
        <v>31412</v>
      </c>
      <c r="F401" s="29">
        <f t="shared" si="19"/>
        <v>1985</v>
      </c>
      <c r="G401" s="29">
        <f t="shared" si="20"/>
        <v>40</v>
      </c>
      <c r="H401" s="29" t="str" cm="1">
        <f t="array" ref="H401">_xlfn.IFS(
  AND(G401&gt;=21, G401&lt;=30), "Young Adult",
  AND(G401&gt;=31, G401&lt;=45), "Adult",
  AND(G401&gt;=46, G401&lt;=60), "Middle-aged",
  AND(G401&gt;=61, G401&lt;=75), "Senior",
  AND(G401&gt;=76, G401&lt;=87), "Elderly",
  TRUE, "Out of Range"
)</f>
        <v>Adult</v>
      </c>
      <c r="I401" s="3">
        <v>3</v>
      </c>
      <c r="J401" s="2" t="s">
        <v>47</v>
      </c>
      <c r="K401" s="2" t="s">
        <v>39</v>
      </c>
      <c r="L401" s="2" t="str">
        <f>VLOOKUP(J401,Facts!$A$2:$B$10,2,FALSE)</f>
        <v>North</v>
      </c>
      <c r="M401" s="2" t="str">
        <f>HLOOKUP(J401,Facts!$D$13:$L$14,2,FALSE)</f>
        <v>North</v>
      </c>
      <c r="N401" s="2" t="str">
        <f>_xlfn.XLOOKUP(L401,Facts!$B$2:$B$10,Facts!$A$2:$A$10,FALSE)</f>
        <v>Punjab</v>
      </c>
      <c r="O401" s="100" t="str">
        <f t="shared" si="21"/>
        <v>Shreya Dev Patel</v>
      </c>
      <c r="P401" s="100" t="str" cm="1">
        <f t="array" ref="P401:R401">_xlfn.TEXTSPLIT(O401," ")</f>
        <v>Shreya</v>
      </c>
      <c r="Q401" s="100" t="str">
        <v>Dev</v>
      </c>
      <c r="R401" s="100" t="str">
        <v>Patel</v>
      </c>
      <c r="S401" s="100" t="str">
        <f>CONCATENATE(A401,"_",P401,".pdf")</f>
        <v>PID0400_Shreya.pdf</v>
      </c>
      <c r="T401" s="17" t="str">
        <f>IF(AND(I401&lt;5,'Billing Details'!F401&gt;10000),"High Priority","Regular Followup")</f>
        <v>High Priority</v>
      </c>
      <c r="U401" s="17" t="str">
        <f>IF(AND(T401="High Priority",'Patient Health Records'!W401="Yes",'Patient Health Records'!X401 = "Critical"),"Needs Attention",IF(AND('Patient Health Records'!X401 &lt;&gt; "Critical", 'Patient Health Records'!W401 = "Yes"),"Monitor Later",IF(AND('Patient Health Records'!X401 ="Critical", 'Patient Health Records'!W401 = "No"), "Ask for Readmission","No Action")))</f>
        <v>No Action</v>
      </c>
      <c r="V401" s="17" t="str" cm="1">
        <f t="array" ref="V401">_xlfn.IFS(AND(T401="High Priority",'Patient Health Records'!W401="Yes",'Patient Health Records'!X401 = "Critical"),"Needs Attention", AND('Patient Health Records'!X401 &lt;&gt; "Critical", 'Patient Health Records'!W401 = "Yes"),"Monitor Later", AND('Patient Health Records'!X401 ="Critical", 'Patient Health Records'!W401 = "No"), "Ask for Readmission", TRUE, "No Action")</f>
        <v>No Action</v>
      </c>
      <c r="W401" s="17"/>
      <c r="X401" s="100"/>
      <c r="Y401" s="100"/>
      <c r="Z401" s="100"/>
      <c r="AA401" s="100"/>
      <c r="AB401" s="100"/>
    </row>
    <row r="402" spans="1:28" ht="15.75" customHeight="1">
      <c r="A402" s="2" t="s">
        <v>697</v>
      </c>
      <c r="B402" s="2" t="s">
        <v>193</v>
      </c>
      <c r="C402" s="2" t="s">
        <v>25</v>
      </c>
      <c r="D402" s="26" t="s">
        <v>68</v>
      </c>
      <c r="E402" s="28">
        <f>DATEVALUE(D402)</f>
        <v>23377</v>
      </c>
      <c r="F402" s="29">
        <f t="shared" si="19"/>
        <v>1964</v>
      </c>
      <c r="G402" s="29">
        <f t="shared" si="20"/>
        <v>61</v>
      </c>
      <c r="H402" s="29" t="str" cm="1">
        <f t="array" ref="H402">_xlfn.IFS(
  AND(G402&gt;=21, G402&lt;=30), "Young Adult",
  AND(G402&gt;=31, G402&lt;=45), "Adult",
  AND(G402&gt;=46, G402&lt;=60), "Middle-aged",
  AND(G402&gt;=61, G402&lt;=75), "Senior",
  AND(G402&gt;=76, G402&lt;=87), "Elderly",
  TRUE, "Out of Range"
)</f>
        <v>Senior</v>
      </c>
      <c r="I402" s="3">
        <v>2</v>
      </c>
      <c r="J402" s="2" t="s">
        <v>47</v>
      </c>
      <c r="K402" s="2" t="s">
        <v>39</v>
      </c>
      <c r="L402" s="2" t="str">
        <f>VLOOKUP(J402,Facts!$A$2:$B$10,2,FALSE)</f>
        <v>North</v>
      </c>
      <c r="M402" s="2" t="str">
        <f>HLOOKUP(J402,Facts!$D$13:$L$14,2,FALSE)</f>
        <v>North</v>
      </c>
      <c r="N402" s="2" t="str">
        <f>_xlfn.XLOOKUP(L402,Facts!$B$2:$B$10,Facts!$A$2:$A$10,FALSE)</f>
        <v>Punjab</v>
      </c>
      <c r="O402" s="100" t="str">
        <f t="shared" si="21"/>
        <v>Riya Reddy</v>
      </c>
      <c r="P402" s="100" t="str" cm="1">
        <f t="array" ref="P402:Q402">_xlfn.TEXTSPLIT(O402," ")</f>
        <v>Riya</v>
      </c>
      <c r="Q402" s="100" t="str">
        <v>Reddy</v>
      </c>
      <c r="R402" s="100"/>
      <c r="S402" s="100" t="str">
        <f>CONCATENATE(A402,"_",P402,".pdf")</f>
        <v>PID0401_Riya.pdf</v>
      </c>
      <c r="T402" s="17" t="str">
        <f>IF(AND(I402&lt;5,'Billing Details'!F402&gt;10000),"High Priority","Regular Followup")</f>
        <v>High Priority</v>
      </c>
      <c r="U402" s="17" t="str">
        <f>IF(AND(T402="High Priority",'Patient Health Records'!W402="Yes",'Patient Health Records'!X402 = "Critical"),"Needs Attention",IF(AND('Patient Health Records'!X402 &lt;&gt; "Critical", 'Patient Health Records'!W402 = "Yes"),"Monitor Later",IF(AND('Patient Health Records'!X402 ="Critical", 'Patient Health Records'!W402 = "No"), "Ask for Readmission","No Action")))</f>
        <v>Needs Attention</v>
      </c>
      <c r="V402" s="17" t="str" cm="1">
        <f t="array" ref="V402">_xlfn.IFS(AND(T402="High Priority",'Patient Health Records'!W402="Yes",'Patient Health Records'!X402 = "Critical"),"Needs Attention", AND('Patient Health Records'!X402 &lt;&gt; "Critical", 'Patient Health Records'!W402 = "Yes"),"Monitor Later", AND('Patient Health Records'!X402 ="Critical", 'Patient Health Records'!W402 = "No"), "Ask for Readmission", TRUE, "No Action")</f>
        <v>Needs Attention</v>
      </c>
      <c r="W402" s="17"/>
      <c r="X402" s="100"/>
      <c r="Y402" s="100"/>
      <c r="Z402" s="100"/>
      <c r="AA402" s="100"/>
      <c r="AB402" s="100"/>
    </row>
    <row r="403" spans="1:28" ht="15.75" customHeight="1">
      <c r="A403" s="2" t="s">
        <v>698</v>
      </c>
      <c r="B403" s="2" t="s">
        <v>118</v>
      </c>
      <c r="C403" s="2" t="s">
        <v>25</v>
      </c>
      <c r="D403" s="26" t="s">
        <v>82</v>
      </c>
      <c r="E403" s="28">
        <f>DATEVALUE(D403)</f>
        <v>30682</v>
      </c>
      <c r="F403" s="29">
        <f t="shared" si="19"/>
        <v>1984</v>
      </c>
      <c r="G403" s="29">
        <f t="shared" si="20"/>
        <v>41</v>
      </c>
      <c r="H403" s="29" t="str" cm="1">
        <f t="array" ref="H403">_xlfn.IFS(
  AND(G403&gt;=21, G403&lt;=30), "Young Adult",
  AND(G403&gt;=31, G403&lt;=45), "Adult",
  AND(G403&gt;=46, G403&lt;=60), "Middle-aged",
  AND(G403&gt;=61, G403&lt;=75), "Senior",
  AND(G403&gt;=76, G403&lt;=87), "Elderly",
  TRUE, "Out of Range"
)</f>
        <v>Adult</v>
      </c>
      <c r="I403" s="3">
        <v>7</v>
      </c>
      <c r="J403" s="2" t="s">
        <v>33</v>
      </c>
      <c r="K403" s="2" t="s">
        <v>34</v>
      </c>
      <c r="L403" s="2" t="str">
        <f>VLOOKUP(J403,Facts!$A$2:$B$10,2,FALSE)</f>
        <v>West</v>
      </c>
      <c r="M403" s="2" t="str">
        <f>HLOOKUP(J403,Facts!$D$13:$L$14,2,FALSE)</f>
        <v>West</v>
      </c>
      <c r="N403" s="2" t="str">
        <f>_xlfn.XLOOKUP(L403,Facts!$B$2:$B$10,Facts!$A$2:$A$10,FALSE)</f>
        <v>Maharashtra</v>
      </c>
      <c r="O403" s="100" t="str">
        <f t="shared" si="21"/>
        <v>Diya Sharma</v>
      </c>
      <c r="P403" s="100" t="str" cm="1">
        <f t="array" ref="P403:Q403">_xlfn.TEXTSPLIT(O403," ")</f>
        <v>Diya</v>
      </c>
      <c r="Q403" s="100" t="str">
        <v>Sharma</v>
      </c>
      <c r="R403" s="100"/>
      <c r="S403" s="100" t="str">
        <f>CONCATENATE(A403,"_",P403,".pdf")</f>
        <v>PID0402_Diya.pdf</v>
      </c>
      <c r="T403" s="17" t="str">
        <f>IF(AND(I403&lt;5,'Billing Details'!F403&gt;10000),"High Priority","Regular Followup")</f>
        <v>Regular Followup</v>
      </c>
      <c r="U403" s="17" t="str">
        <f>IF(AND(T403="High Priority",'Patient Health Records'!W403="Yes",'Patient Health Records'!X403 = "Critical"),"Needs Attention",IF(AND('Patient Health Records'!X403 &lt;&gt; "Critical", 'Patient Health Records'!W403 = "Yes"),"Monitor Later",IF(AND('Patient Health Records'!X403 ="Critical", 'Patient Health Records'!W403 = "No"), "Ask for Readmission","No Action")))</f>
        <v>Monitor Later</v>
      </c>
      <c r="V403" s="17" t="str" cm="1">
        <f t="array" ref="V403">_xlfn.IFS(AND(T403="High Priority",'Patient Health Records'!W403="Yes",'Patient Health Records'!X403 = "Critical"),"Needs Attention", AND('Patient Health Records'!X403 &lt;&gt; "Critical", 'Patient Health Records'!W403 = "Yes"),"Monitor Later", AND('Patient Health Records'!X403 ="Critical", 'Patient Health Records'!W403 = "No"), "Ask for Readmission", TRUE, "No Action")</f>
        <v>Monitor Later</v>
      </c>
      <c r="W403" s="17"/>
      <c r="X403" s="100"/>
      <c r="Y403" s="100"/>
      <c r="Z403" s="100"/>
      <c r="AA403" s="100"/>
      <c r="AB403" s="100"/>
    </row>
    <row r="404" spans="1:28" ht="15.75" customHeight="1">
      <c r="A404" s="2" t="s">
        <v>699</v>
      </c>
      <c r="B404" s="2" t="s">
        <v>700</v>
      </c>
      <c r="C404" s="2" t="s">
        <v>42</v>
      </c>
      <c r="D404" s="26" t="s">
        <v>60</v>
      </c>
      <c r="E404" s="28">
        <f>DATEVALUE(D404)</f>
        <v>28855</v>
      </c>
      <c r="F404" s="29">
        <f t="shared" si="19"/>
        <v>1978</v>
      </c>
      <c r="G404" s="29">
        <f t="shared" si="20"/>
        <v>47</v>
      </c>
      <c r="H404" s="29" t="str" cm="1">
        <f t="array" ref="H404">_xlfn.IFS(
  AND(G404&gt;=21, G404&lt;=30), "Young Adult",
  AND(G404&gt;=31, G404&lt;=45), "Adult",
  AND(G404&gt;=46, G404&lt;=60), "Middle-aged",
  AND(G404&gt;=61, G404&lt;=75), "Senior",
  AND(G404&gt;=76, G404&lt;=87), "Elderly",
  TRUE, "Out of Range"
)</f>
        <v>Middle-aged</v>
      </c>
      <c r="I404" s="3">
        <v>7</v>
      </c>
      <c r="J404" s="2" t="s">
        <v>55</v>
      </c>
      <c r="K404" s="2" t="s">
        <v>28</v>
      </c>
      <c r="L404" s="2" t="str">
        <f>VLOOKUP(J404,Facts!$A$2:$B$10,2,FALSE)</f>
        <v>South</v>
      </c>
      <c r="M404" s="2" t="str">
        <f>HLOOKUP(J404,Facts!$D$13:$L$14,2,FALSE)</f>
        <v>South</v>
      </c>
      <c r="N404" s="2" t="str">
        <f>_xlfn.XLOOKUP(L404,Facts!$B$2:$B$10,Facts!$A$2:$A$10,FALSE)</f>
        <v>Tamil Nadu</v>
      </c>
      <c r="O404" s="100" t="str">
        <f t="shared" si="21"/>
        <v>Krishna Raj Mehta</v>
      </c>
      <c r="P404" s="100" t="str" cm="1">
        <f t="array" ref="P404:R404">_xlfn.TEXTSPLIT(O404," ")</f>
        <v>Krishna</v>
      </c>
      <c r="Q404" s="100" t="str">
        <v>Raj</v>
      </c>
      <c r="R404" s="100" t="str">
        <v>Mehta</v>
      </c>
      <c r="S404" s="100" t="str">
        <f>CONCATENATE(A404,"_",P404,".pdf")</f>
        <v>PID0403_Krishna.pdf</v>
      </c>
      <c r="T404" s="17" t="str">
        <f>IF(AND(I404&lt;5,'Billing Details'!F404&gt;10000),"High Priority","Regular Followup")</f>
        <v>Regular Followup</v>
      </c>
      <c r="U404" s="17" t="str">
        <f>IF(AND(T404="High Priority",'Patient Health Records'!W404="Yes",'Patient Health Records'!X404 = "Critical"),"Needs Attention",IF(AND('Patient Health Records'!X404 &lt;&gt; "Critical", 'Patient Health Records'!W404 = "Yes"),"Monitor Later",IF(AND('Patient Health Records'!X404 ="Critical", 'Patient Health Records'!W404 = "No"), "Ask for Readmission","No Action")))</f>
        <v>Monitor Later</v>
      </c>
      <c r="V404" s="17" t="str" cm="1">
        <f t="array" ref="V404">_xlfn.IFS(AND(T404="High Priority",'Patient Health Records'!W404="Yes",'Patient Health Records'!X404 = "Critical"),"Needs Attention", AND('Patient Health Records'!X404 &lt;&gt; "Critical", 'Patient Health Records'!W404 = "Yes"),"Monitor Later", AND('Patient Health Records'!X404 ="Critical", 'Patient Health Records'!W404 = "No"), "Ask for Readmission", TRUE, "No Action")</f>
        <v>Monitor Later</v>
      </c>
      <c r="W404" s="17"/>
      <c r="X404" s="100"/>
      <c r="Y404" s="100"/>
      <c r="Z404" s="100"/>
      <c r="AA404" s="100"/>
      <c r="AB404" s="100"/>
    </row>
    <row r="405" spans="1:28" ht="15.75" customHeight="1">
      <c r="A405" s="2" t="s">
        <v>701</v>
      </c>
      <c r="B405" s="2" t="s">
        <v>702</v>
      </c>
      <c r="C405" s="2" t="s">
        <v>42</v>
      </c>
      <c r="D405" s="26" t="s">
        <v>280</v>
      </c>
      <c r="E405" s="28">
        <f>DATEVALUE(D405)</f>
        <v>21550</v>
      </c>
      <c r="F405" s="29">
        <f t="shared" si="19"/>
        <v>1958</v>
      </c>
      <c r="G405" s="29">
        <f t="shared" si="20"/>
        <v>67</v>
      </c>
      <c r="H405" s="29" t="str" cm="1">
        <f t="array" ref="H405">_xlfn.IFS(
  AND(G405&gt;=21, G405&lt;=30), "Young Adult",
  AND(G405&gt;=31, G405&lt;=45), "Adult",
  AND(G405&gt;=46, G405&lt;=60), "Middle-aged",
  AND(G405&gt;=61, G405&lt;=75), "Senior",
  AND(G405&gt;=76, G405&lt;=87), "Elderly",
  TRUE, "Out of Range"
)</f>
        <v>Senior</v>
      </c>
      <c r="I405" s="3">
        <v>7</v>
      </c>
      <c r="J405" s="2" t="s">
        <v>55</v>
      </c>
      <c r="K405" s="2" t="s">
        <v>28</v>
      </c>
      <c r="L405" s="2" t="str">
        <f>VLOOKUP(J405,Facts!$A$2:$B$10,2,FALSE)</f>
        <v>South</v>
      </c>
      <c r="M405" s="2" t="str">
        <f>HLOOKUP(J405,Facts!$D$13:$L$14,2,FALSE)</f>
        <v>South</v>
      </c>
      <c r="N405" s="2" t="str">
        <f>_xlfn.XLOOKUP(L405,Facts!$B$2:$B$10,Facts!$A$2:$A$10,FALSE)</f>
        <v>Tamil Nadu</v>
      </c>
      <c r="O405" s="100" t="str">
        <f t="shared" si="21"/>
        <v>Sai Kumar Gupta</v>
      </c>
      <c r="P405" s="100" t="str" cm="1">
        <f t="array" ref="P405:R405">_xlfn.TEXTSPLIT(O405," ")</f>
        <v>Sai</v>
      </c>
      <c r="Q405" s="100" t="str">
        <v>Kumar</v>
      </c>
      <c r="R405" s="100" t="str">
        <v>Gupta</v>
      </c>
      <c r="S405" s="100" t="str">
        <f>CONCATENATE(A405,"_",P405,".pdf")</f>
        <v>PID0404_Sai.pdf</v>
      </c>
      <c r="T405" s="17" t="str">
        <f>IF(AND(I405&lt;5,'Billing Details'!F405&gt;10000),"High Priority","Regular Followup")</f>
        <v>Regular Followup</v>
      </c>
      <c r="U405" s="17" t="str">
        <f>IF(AND(T405="High Priority",'Patient Health Records'!W405="Yes",'Patient Health Records'!X405 = "Critical"),"Needs Attention",IF(AND('Patient Health Records'!X405 &lt;&gt; "Critical", 'Patient Health Records'!W405 = "Yes"),"Monitor Later",IF(AND('Patient Health Records'!X405 ="Critical", 'Patient Health Records'!W405 = "No"), "Ask for Readmission","No Action")))</f>
        <v>Monitor Later</v>
      </c>
      <c r="V405" s="17" t="str" cm="1">
        <f t="array" ref="V405">_xlfn.IFS(AND(T405="High Priority",'Patient Health Records'!W405="Yes",'Patient Health Records'!X405 = "Critical"),"Needs Attention", AND('Patient Health Records'!X405 &lt;&gt; "Critical", 'Patient Health Records'!W405 = "Yes"),"Monitor Later", AND('Patient Health Records'!X405 ="Critical", 'Patient Health Records'!W405 = "No"), "Ask for Readmission", TRUE, "No Action")</f>
        <v>Monitor Later</v>
      </c>
      <c r="W405" s="17"/>
      <c r="X405" s="100"/>
      <c r="Y405" s="100"/>
      <c r="Z405" s="100"/>
      <c r="AA405" s="100"/>
      <c r="AB405" s="100"/>
    </row>
    <row r="406" spans="1:28" ht="15.75" customHeight="1">
      <c r="A406" s="2" t="s">
        <v>703</v>
      </c>
      <c r="B406" s="2" t="s">
        <v>704</v>
      </c>
      <c r="C406" s="2" t="s">
        <v>25</v>
      </c>
      <c r="D406" s="26" t="s">
        <v>37</v>
      </c>
      <c r="E406" s="28">
        <f>DATEVALUE(D406)</f>
        <v>34334</v>
      </c>
      <c r="F406" s="29">
        <f t="shared" si="19"/>
        <v>1993</v>
      </c>
      <c r="G406" s="29">
        <f t="shared" si="20"/>
        <v>32</v>
      </c>
      <c r="H406" s="29" t="str" cm="1">
        <f t="array" ref="H406">_xlfn.IFS(
  AND(G406&gt;=21, G406&lt;=30), "Young Adult",
  AND(G406&gt;=31, G406&lt;=45), "Adult",
  AND(G406&gt;=46, G406&lt;=60), "Middle-aged",
  AND(G406&gt;=61, G406&lt;=75), "Senior",
  AND(G406&gt;=76, G406&lt;=87), "Elderly",
  TRUE, "Out of Range"
)</f>
        <v>Adult</v>
      </c>
      <c r="I406" s="3">
        <v>15</v>
      </c>
      <c r="J406" s="2" t="s">
        <v>43</v>
      </c>
      <c r="K406" s="2" t="s">
        <v>34</v>
      </c>
      <c r="L406" s="2" t="str">
        <f>VLOOKUP(J406,Facts!$A$2:$B$10,2,FALSE)</f>
        <v>South</v>
      </c>
      <c r="M406" s="2" t="str">
        <f>HLOOKUP(J406,Facts!$D$13:$L$14,2,FALSE)</f>
        <v>South</v>
      </c>
      <c r="N406" s="2" t="str">
        <f>_xlfn.XLOOKUP(L406,Facts!$B$2:$B$10,Facts!$A$2:$A$10,FALSE)</f>
        <v>Tamil Nadu</v>
      </c>
      <c r="O406" s="100" t="str">
        <f t="shared" si="21"/>
        <v>Shreya Kumar Gupta</v>
      </c>
      <c r="P406" s="100" t="str" cm="1">
        <f t="array" ref="P406:R406">_xlfn.TEXTSPLIT(O406," ")</f>
        <v>Shreya</v>
      </c>
      <c r="Q406" s="100" t="str">
        <v>Kumar</v>
      </c>
      <c r="R406" s="100" t="str">
        <v>Gupta</v>
      </c>
      <c r="S406" s="100" t="str">
        <f>CONCATENATE(A406,"_",P406,".pdf")</f>
        <v>PID0405_Shreya.pdf</v>
      </c>
      <c r="T406" s="17" t="str">
        <f>IF(AND(I406&lt;5,'Billing Details'!F406&gt;10000),"High Priority","Regular Followup")</f>
        <v>Regular Followup</v>
      </c>
      <c r="U406" s="17" t="str">
        <f>IF(AND(T406="High Priority",'Patient Health Records'!W406="Yes",'Patient Health Records'!X406 = "Critical"),"Needs Attention",IF(AND('Patient Health Records'!X406 &lt;&gt; "Critical", 'Patient Health Records'!W406 = "Yes"),"Monitor Later",IF(AND('Patient Health Records'!X406 ="Critical", 'Patient Health Records'!W406 = "No"), "Ask for Readmission","No Action")))</f>
        <v>No Action</v>
      </c>
      <c r="V406" s="17" t="str" cm="1">
        <f t="array" ref="V406">_xlfn.IFS(AND(T406="High Priority",'Patient Health Records'!W406="Yes",'Patient Health Records'!X406 = "Critical"),"Needs Attention", AND('Patient Health Records'!X406 &lt;&gt; "Critical", 'Patient Health Records'!W406 = "Yes"),"Monitor Later", AND('Patient Health Records'!X406 ="Critical", 'Patient Health Records'!W406 = "No"), "Ask for Readmission", TRUE, "No Action")</f>
        <v>No Action</v>
      </c>
      <c r="W406" s="17"/>
      <c r="X406" s="100"/>
      <c r="Y406" s="100"/>
      <c r="Z406" s="100"/>
      <c r="AA406" s="100"/>
      <c r="AB406" s="100"/>
    </row>
    <row r="407" spans="1:28" ht="15.75" customHeight="1">
      <c r="A407" s="2" t="s">
        <v>705</v>
      </c>
      <c r="B407" s="2" t="s">
        <v>706</v>
      </c>
      <c r="C407" s="2" t="s">
        <v>25</v>
      </c>
      <c r="D407" s="26" t="s">
        <v>129</v>
      </c>
      <c r="E407" s="28">
        <f>DATEVALUE(D407)</f>
        <v>32508</v>
      </c>
      <c r="F407" s="29">
        <f t="shared" si="19"/>
        <v>1988</v>
      </c>
      <c r="G407" s="29">
        <f t="shared" si="20"/>
        <v>37</v>
      </c>
      <c r="H407" s="29" t="str" cm="1">
        <f t="array" ref="H407">_xlfn.IFS(
  AND(G407&gt;=21, G407&lt;=30), "Young Adult",
  AND(G407&gt;=31, G407&lt;=45), "Adult",
  AND(G407&gt;=46, G407&lt;=60), "Middle-aged",
  AND(G407&gt;=61, G407&lt;=75), "Senior",
  AND(G407&gt;=76, G407&lt;=87), "Elderly",
  TRUE, "Out of Range"
)</f>
        <v>Adult</v>
      </c>
      <c r="I407" s="3">
        <v>15</v>
      </c>
      <c r="J407" s="2" t="s">
        <v>43</v>
      </c>
      <c r="K407" s="2" t="s">
        <v>28</v>
      </c>
      <c r="L407" s="2" t="str">
        <f>VLOOKUP(J407,Facts!$A$2:$B$10,2,FALSE)</f>
        <v>South</v>
      </c>
      <c r="M407" s="2" t="str">
        <f>HLOOKUP(J407,Facts!$D$13:$L$14,2,FALSE)</f>
        <v>South</v>
      </c>
      <c r="N407" s="2" t="str">
        <f>_xlfn.XLOOKUP(L407,Facts!$B$2:$B$10,Facts!$A$2:$A$10,FALSE)</f>
        <v>Tamil Nadu</v>
      </c>
      <c r="O407" s="100" t="str">
        <f t="shared" si="21"/>
        <v>Isha Singh Sharma</v>
      </c>
      <c r="P407" s="100" t="str" cm="1">
        <f t="array" ref="P407:R407">_xlfn.TEXTSPLIT(O407," ")</f>
        <v>Isha</v>
      </c>
      <c r="Q407" s="100" t="str">
        <v>Singh</v>
      </c>
      <c r="R407" s="100" t="str">
        <v>Sharma</v>
      </c>
      <c r="S407" s="100" t="str">
        <f>CONCATENATE(A407,"_",P407,".pdf")</f>
        <v>PID0406_Isha.pdf</v>
      </c>
      <c r="T407" s="17" t="str">
        <f>IF(AND(I407&lt;5,'Billing Details'!F407&gt;10000),"High Priority","Regular Followup")</f>
        <v>Regular Followup</v>
      </c>
      <c r="U407" s="17" t="str">
        <f>IF(AND(T407="High Priority",'Patient Health Records'!W407="Yes",'Patient Health Records'!X407 = "Critical"),"Needs Attention",IF(AND('Patient Health Records'!X407 &lt;&gt; "Critical", 'Patient Health Records'!W407 = "Yes"),"Monitor Later",IF(AND('Patient Health Records'!X407 ="Critical", 'Patient Health Records'!W407 = "No"), "Ask for Readmission","No Action")))</f>
        <v>Ask for Readmission</v>
      </c>
      <c r="V407" s="17" t="str" cm="1">
        <f t="array" ref="V407">_xlfn.IFS(AND(T407="High Priority",'Patient Health Records'!W407="Yes",'Patient Health Records'!X407 = "Critical"),"Needs Attention", AND('Patient Health Records'!X407 &lt;&gt; "Critical", 'Patient Health Records'!W407 = "Yes"),"Monitor Later", AND('Patient Health Records'!X407 ="Critical", 'Patient Health Records'!W407 = "No"), "Ask for Readmission", TRUE, "No Action")</f>
        <v>Ask for Readmission</v>
      </c>
      <c r="W407" s="17"/>
      <c r="X407" s="100"/>
      <c r="Y407" s="100"/>
      <c r="Z407" s="100"/>
      <c r="AA407" s="100"/>
      <c r="AB407" s="100"/>
    </row>
    <row r="408" spans="1:28" ht="15.75" customHeight="1">
      <c r="A408" s="2" t="s">
        <v>707</v>
      </c>
      <c r="B408" s="2" t="s">
        <v>111</v>
      </c>
      <c r="C408" s="2" t="s">
        <v>42</v>
      </c>
      <c r="D408" s="26" t="s">
        <v>68</v>
      </c>
      <c r="E408" s="28">
        <f>DATEVALUE(D408)</f>
        <v>23377</v>
      </c>
      <c r="F408" s="29">
        <f t="shared" si="19"/>
        <v>1964</v>
      </c>
      <c r="G408" s="29">
        <f t="shared" si="20"/>
        <v>61</v>
      </c>
      <c r="H408" s="29" t="str" cm="1">
        <f t="array" ref="H408">_xlfn.IFS(
  AND(G408&gt;=21, G408&lt;=30), "Young Adult",
  AND(G408&gt;=31, G408&lt;=45), "Adult",
  AND(G408&gt;=46, G408&lt;=60), "Middle-aged",
  AND(G408&gt;=61, G408&lt;=75), "Senior",
  AND(G408&gt;=76, G408&lt;=87), "Elderly",
  TRUE, "Out of Range"
)</f>
        <v>Senior</v>
      </c>
      <c r="I408" s="3">
        <v>200</v>
      </c>
      <c r="J408" s="2" t="s">
        <v>38</v>
      </c>
      <c r="K408" s="2" t="s">
        <v>39</v>
      </c>
      <c r="L408" s="2" t="str">
        <f>VLOOKUP(J408,Facts!$A$2:$B$10,2,FALSE)</f>
        <v>North</v>
      </c>
      <c r="M408" s="2" t="str">
        <f>HLOOKUP(J408,Facts!$D$13:$L$14,2,FALSE)</f>
        <v>North</v>
      </c>
      <c r="N408" s="2" t="str">
        <f>_xlfn.XLOOKUP(L408,Facts!$B$2:$B$10,Facts!$A$2:$A$10,FALSE)</f>
        <v>Punjab</v>
      </c>
      <c r="O408" s="100" t="str">
        <f t="shared" si="21"/>
        <v>Krishna Sharma</v>
      </c>
      <c r="P408" s="100" t="str" cm="1">
        <f t="array" ref="P408:Q408">_xlfn.TEXTSPLIT(O408," ")</f>
        <v>Krishna</v>
      </c>
      <c r="Q408" s="100" t="str">
        <v>Sharma</v>
      </c>
      <c r="R408" s="100"/>
      <c r="S408" s="100" t="str">
        <f>CONCATENATE(A408,"_",P408,".pdf")</f>
        <v>PID0407_Krishna.pdf</v>
      </c>
      <c r="T408" s="17" t="str">
        <f>IF(AND(I408&lt;5,'Billing Details'!F408&gt;10000),"High Priority","Regular Followup")</f>
        <v>Regular Followup</v>
      </c>
      <c r="U408" s="17" t="str">
        <f>IF(AND(T408="High Priority",'Patient Health Records'!W408="Yes",'Patient Health Records'!X408 = "Critical"),"Needs Attention",IF(AND('Patient Health Records'!X408 &lt;&gt; "Critical", 'Patient Health Records'!W408 = "Yes"),"Monitor Later",IF(AND('Patient Health Records'!X408 ="Critical", 'Patient Health Records'!W408 = "No"), "Ask for Readmission","No Action")))</f>
        <v>No Action</v>
      </c>
      <c r="V408" s="17" t="str" cm="1">
        <f t="array" ref="V408">_xlfn.IFS(AND(T408="High Priority",'Patient Health Records'!W408="Yes",'Patient Health Records'!X408 = "Critical"),"Needs Attention", AND('Patient Health Records'!X408 &lt;&gt; "Critical", 'Patient Health Records'!W408 = "Yes"),"Monitor Later", AND('Patient Health Records'!X408 ="Critical", 'Patient Health Records'!W408 = "No"), "Ask for Readmission", TRUE, "No Action")</f>
        <v>No Action</v>
      </c>
      <c r="W408" s="17"/>
      <c r="X408" s="100"/>
      <c r="Y408" s="100"/>
      <c r="Z408" s="100"/>
      <c r="AA408" s="100"/>
      <c r="AB408" s="100"/>
    </row>
    <row r="409" spans="1:28" ht="15.75" customHeight="1">
      <c r="A409" s="2" t="s">
        <v>708</v>
      </c>
      <c r="B409" s="2" t="s">
        <v>709</v>
      </c>
      <c r="C409" s="2" t="s">
        <v>42</v>
      </c>
      <c r="D409" s="26" t="s">
        <v>26</v>
      </c>
      <c r="E409" s="28">
        <f>DATEVALUE(D409)</f>
        <v>27029</v>
      </c>
      <c r="F409" s="29">
        <f t="shared" si="19"/>
        <v>1973</v>
      </c>
      <c r="G409" s="29">
        <f t="shared" si="20"/>
        <v>52</v>
      </c>
      <c r="H409" s="29" t="str" cm="1">
        <f t="array" ref="H409">_xlfn.IFS(
  AND(G409&gt;=21, G409&lt;=30), "Young Adult",
  AND(G409&gt;=31, G409&lt;=45), "Adult",
  AND(G409&gt;=46, G409&lt;=60), "Middle-aged",
  AND(G409&gt;=61, G409&lt;=75), "Senior",
  AND(G409&gt;=76, G409&lt;=87), "Elderly",
  TRUE, "Out of Range"
)</f>
        <v>Middle-aged</v>
      </c>
      <c r="I409" s="3">
        <v>7</v>
      </c>
      <c r="J409" s="2" t="s">
        <v>64</v>
      </c>
      <c r="K409" s="2" t="s">
        <v>56</v>
      </c>
      <c r="L409" s="2" t="str">
        <f>VLOOKUP(J409,Facts!$A$2:$B$10,2,FALSE)</f>
        <v>East</v>
      </c>
      <c r="M409" s="2" t="str">
        <f>HLOOKUP(J409,Facts!$D$13:$L$14,2,FALSE)</f>
        <v>East</v>
      </c>
      <c r="N409" s="2" t="str">
        <f>_xlfn.XLOOKUP(L409,Facts!$B$2:$B$10,Facts!$A$2:$A$10,FALSE)</f>
        <v>West Bengal</v>
      </c>
      <c r="O409" s="100" t="str">
        <f t="shared" si="21"/>
        <v>Krishna Sharma</v>
      </c>
      <c r="P409" s="100" t="str" cm="1">
        <f t="array" ref="P409:Q409">_xlfn.TEXTSPLIT(O409," ")</f>
        <v>Krishna</v>
      </c>
      <c r="Q409" s="100" t="str">
        <v>Sharma</v>
      </c>
      <c r="R409" s="100"/>
      <c r="S409" s="100" t="str">
        <f>CONCATENATE(A409,"_",P409,".pdf")</f>
        <v>PID0408_Krishna.pdf</v>
      </c>
      <c r="T409" s="17" t="str">
        <f>IF(AND(I409&lt;5,'Billing Details'!F409&gt;10000),"High Priority","Regular Followup")</f>
        <v>Regular Followup</v>
      </c>
      <c r="U409" s="17" t="str">
        <f>IF(AND(T409="High Priority",'Patient Health Records'!W409="Yes",'Patient Health Records'!X409 = "Critical"),"Needs Attention",IF(AND('Patient Health Records'!X409 &lt;&gt; "Critical", 'Patient Health Records'!W409 = "Yes"),"Monitor Later",IF(AND('Patient Health Records'!X409 ="Critical", 'Patient Health Records'!W409 = "No"), "Ask for Readmission","No Action")))</f>
        <v>Monitor Later</v>
      </c>
      <c r="V409" s="17" t="str" cm="1">
        <f t="array" ref="V409">_xlfn.IFS(AND(T409="High Priority",'Patient Health Records'!W409="Yes",'Patient Health Records'!X409 = "Critical"),"Needs Attention", AND('Patient Health Records'!X409 &lt;&gt; "Critical", 'Patient Health Records'!W409 = "Yes"),"Monitor Later", AND('Patient Health Records'!X409 ="Critical", 'Patient Health Records'!W409 = "No"), "Ask for Readmission", TRUE, "No Action")</f>
        <v>Monitor Later</v>
      </c>
      <c r="W409" s="17"/>
      <c r="X409" s="100"/>
      <c r="Y409" s="100"/>
      <c r="Z409" s="100"/>
      <c r="AA409" s="100"/>
      <c r="AB409" s="100"/>
    </row>
    <row r="410" spans="1:28" ht="15.75" customHeight="1">
      <c r="A410" s="2" t="s">
        <v>710</v>
      </c>
      <c r="B410" s="2" t="s">
        <v>711</v>
      </c>
      <c r="C410" s="2" t="s">
        <v>25</v>
      </c>
      <c r="D410" s="26" t="s">
        <v>68</v>
      </c>
      <c r="E410" s="28">
        <f>DATEVALUE(D410)</f>
        <v>23377</v>
      </c>
      <c r="F410" s="29">
        <f t="shared" si="19"/>
        <v>1964</v>
      </c>
      <c r="G410" s="29">
        <f t="shared" si="20"/>
        <v>61</v>
      </c>
      <c r="H410" s="29" t="str" cm="1">
        <f t="array" ref="H410">_xlfn.IFS(
  AND(G410&gt;=21, G410&lt;=30), "Young Adult",
  AND(G410&gt;=31, G410&lt;=45), "Adult",
  AND(G410&gt;=46, G410&lt;=60), "Middle-aged",
  AND(G410&gt;=61, G410&lt;=75), "Senior",
  AND(G410&gt;=76, G410&lt;=87), "Elderly",
  TRUE, "Out of Range"
)</f>
        <v>Senior</v>
      </c>
      <c r="I410" s="3">
        <v>5</v>
      </c>
      <c r="J410" s="2" t="s">
        <v>64</v>
      </c>
      <c r="K410" s="2" t="s">
        <v>39</v>
      </c>
      <c r="L410" s="2" t="str">
        <f>VLOOKUP(J410,Facts!$A$2:$B$10,2,FALSE)</f>
        <v>East</v>
      </c>
      <c r="M410" s="2" t="str">
        <f>HLOOKUP(J410,Facts!$D$13:$L$14,2,FALSE)</f>
        <v>East</v>
      </c>
      <c r="N410" s="2" t="str">
        <f>_xlfn.XLOOKUP(L410,Facts!$B$2:$B$10,Facts!$A$2:$A$10,FALSE)</f>
        <v>West Bengal</v>
      </c>
      <c r="O410" s="100" t="str">
        <f t="shared" si="21"/>
        <v>Riya Gupta</v>
      </c>
      <c r="P410" s="100" t="str" cm="1">
        <f t="array" ref="P410:Q410">_xlfn.TEXTSPLIT(O410," ")</f>
        <v>Riya</v>
      </c>
      <c r="Q410" s="100" t="str">
        <v>Gupta</v>
      </c>
      <c r="R410" s="100"/>
      <c r="S410" s="100" t="str">
        <f>CONCATENATE(A410,"_",P410,".pdf")</f>
        <v>PID0409_Riya.pdf</v>
      </c>
      <c r="T410" s="17" t="str">
        <f>IF(AND(I410&lt;5,'Billing Details'!F410&gt;10000),"High Priority","Regular Followup")</f>
        <v>Regular Followup</v>
      </c>
      <c r="U410" s="17" t="str">
        <f>IF(AND(T410="High Priority",'Patient Health Records'!W410="Yes",'Patient Health Records'!X410 = "Critical"),"Needs Attention",IF(AND('Patient Health Records'!X410 &lt;&gt; "Critical", 'Patient Health Records'!W410 = "Yes"),"Monitor Later",IF(AND('Patient Health Records'!X410 ="Critical", 'Patient Health Records'!W410 = "No"), "Ask for Readmission","No Action")))</f>
        <v>No Action</v>
      </c>
      <c r="V410" s="17" t="str" cm="1">
        <f t="array" ref="V410">_xlfn.IFS(AND(T410="High Priority",'Patient Health Records'!W410="Yes",'Patient Health Records'!X410 = "Critical"),"Needs Attention", AND('Patient Health Records'!X410 &lt;&gt; "Critical", 'Patient Health Records'!W410 = "Yes"),"Monitor Later", AND('Patient Health Records'!X410 ="Critical", 'Patient Health Records'!W410 = "No"), "Ask for Readmission", TRUE, "No Action")</f>
        <v>No Action</v>
      </c>
      <c r="W410" s="17"/>
      <c r="X410" s="100"/>
      <c r="Y410" s="100"/>
      <c r="Z410" s="100"/>
      <c r="AA410" s="100"/>
      <c r="AB410" s="100"/>
    </row>
    <row r="411" spans="1:28" ht="15.75" customHeight="1">
      <c r="A411" s="2" t="s">
        <v>712</v>
      </c>
      <c r="B411" s="2" t="s">
        <v>106</v>
      </c>
      <c r="C411" s="2" t="s">
        <v>25</v>
      </c>
      <c r="D411" s="26" t="s">
        <v>85</v>
      </c>
      <c r="E411" s="28">
        <f>DATEVALUE(D411)</f>
        <v>25203</v>
      </c>
      <c r="F411" s="29">
        <f t="shared" si="19"/>
        <v>1968</v>
      </c>
      <c r="G411" s="29">
        <f t="shared" si="20"/>
        <v>57</v>
      </c>
      <c r="H411" s="29" t="str" cm="1">
        <f t="array" ref="H411">_xlfn.IFS(
  AND(G411&gt;=21, G411&lt;=30), "Young Adult",
  AND(G411&gt;=31, G411&lt;=45), "Adult",
  AND(G411&gt;=46, G411&lt;=60), "Middle-aged",
  AND(G411&gt;=61, G411&lt;=75), "Senior",
  AND(G411&gt;=76, G411&lt;=87), "Elderly",
  TRUE, "Out of Range"
)</f>
        <v>Middle-aged</v>
      </c>
      <c r="I411" s="3">
        <v>20</v>
      </c>
      <c r="J411" s="2" t="s">
        <v>43</v>
      </c>
      <c r="K411" s="2" t="s">
        <v>28</v>
      </c>
      <c r="L411" s="2" t="str">
        <f>VLOOKUP(J411,Facts!$A$2:$B$10,2,FALSE)</f>
        <v>South</v>
      </c>
      <c r="M411" s="2" t="str">
        <f>HLOOKUP(J411,Facts!$D$13:$L$14,2,FALSE)</f>
        <v>South</v>
      </c>
      <c r="N411" s="2" t="str">
        <f>_xlfn.XLOOKUP(L411,Facts!$B$2:$B$10,Facts!$A$2:$A$10,FALSE)</f>
        <v>Tamil Nadu</v>
      </c>
      <c r="O411" s="100" t="str">
        <f t="shared" si="21"/>
        <v>Riya Mehta</v>
      </c>
      <c r="P411" s="100" t="str" cm="1">
        <f t="array" ref="P411:Q411">_xlfn.TEXTSPLIT(O411," ")</f>
        <v>Riya</v>
      </c>
      <c r="Q411" s="100" t="str">
        <v>Mehta</v>
      </c>
      <c r="R411" s="100"/>
      <c r="S411" s="100" t="str">
        <f>CONCATENATE(A411,"_",P411,".pdf")</f>
        <v>PID0410_Riya.pdf</v>
      </c>
      <c r="T411" s="17" t="str">
        <f>IF(AND(I411&lt;5,'Billing Details'!F411&gt;10000),"High Priority","Regular Followup")</f>
        <v>Regular Followup</v>
      </c>
      <c r="U411" s="17" t="str">
        <f>IF(AND(T411="High Priority",'Patient Health Records'!W411="Yes",'Patient Health Records'!X411 = "Critical"),"Needs Attention",IF(AND('Patient Health Records'!X411 &lt;&gt; "Critical", 'Patient Health Records'!W411 = "Yes"),"Monitor Later",IF(AND('Patient Health Records'!X411 ="Critical", 'Patient Health Records'!W411 = "No"), "Ask for Readmission","No Action")))</f>
        <v>No Action</v>
      </c>
      <c r="V411" s="17" t="str" cm="1">
        <f t="array" ref="V411">_xlfn.IFS(AND(T411="High Priority",'Patient Health Records'!W411="Yes",'Patient Health Records'!X411 = "Critical"),"Needs Attention", AND('Patient Health Records'!X411 &lt;&gt; "Critical", 'Patient Health Records'!W411 = "Yes"),"Monitor Later", AND('Patient Health Records'!X411 ="Critical", 'Patient Health Records'!W411 = "No"), "Ask for Readmission", TRUE, "No Action")</f>
        <v>No Action</v>
      </c>
      <c r="W411" s="17"/>
      <c r="X411" s="100"/>
      <c r="Y411" s="100"/>
      <c r="Z411" s="100"/>
      <c r="AA411" s="100"/>
      <c r="AB411" s="100"/>
    </row>
    <row r="412" spans="1:28" ht="15.75" customHeight="1">
      <c r="A412" s="2" t="s">
        <v>713</v>
      </c>
      <c r="B412" s="2" t="s">
        <v>714</v>
      </c>
      <c r="C412" s="2" t="s">
        <v>25</v>
      </c>
      <c r="D412" s="26" t="s">
        <v>46</v>
      </c>
      <c r="E412" s="28">
        <f>DATEVALUE(D412)</f>
        <v>32508</v>
      </c>
      <c r="F412" s="29">
        <f t="shared" si="19"/>
        <v>1988</v>
      </c>
      <c r="G412" s="29">
        <f t="shared" si="20"/>
        <v>37</v>
      </c>
      <c r="H412" s="29" t="str" cm="1">
        <f t="array" ref="H412">_xlfn.IFS(
  AND(G412&gt;=21, G412&lt;=30), "Young Adult",
  AND(G412&gt;=31, G412&lt;=45), "Adult",
  AND(G412&gt;=46, G412&lt;=60), "Middle-aged",
  AND(G412&gt;=61, G412&lt;=75), "Senior",
  AND(G412&gt;=76, G412&lt;=87), "Elderly",
  TRUE, "Out of Range"
)</f>
        <v>Adult</v>
      </c>
      <c r="I412" s="3">
        <v>0.5</v>
      </c>
      <c r="J412" s="2" t="s">
        <v>47</v>
      </c>
      <c r="K412" s="2" t="s">
        <v>39</v>
      </c>
      <c r="L412" s="2" t="str">
        <f>VLOOKUP(J412,Facts!$A$2:$B$10,2,FALSE)</f>
        <v>North</v>
      </c>
      <c r="M412" s="2" t="str">
        <f>HLOOKUP(J412,Facts!$D$13:$L$14,2,FALSE)</f>
        <v>North</v>
      </c>
      <c r="N412" s="2" t="str">
        <f>_xlfn.XLOOKUP(L412,Facts!$B$2:$B$10,Facts!$A$2:$A$10,FALSE)</f>
        <v>Punjab</v>
      </c>
      <c r="O412" s="100" t="str">
        <f t="shared" si="21"/>
        <v>Shreya Dev Patel</v>
      </c>
      <c r="P412" s="100" t="str" cm="1">
        <f t="array" ref="P412:R412">_xlfn.TEXTSPLIT(O412," ")</f>
        <v>Shreya</v>
      </c>
      <c r="Q412" s="100" t="str">
        <v>Dev</v>
      </c>
      <c r="R412" s="100" t="str">
        <v>Patel</v>
      </c>
      <c r="S412" s="100" t="str">
        <f>CONCATENATE(A412,"_",P412,".pdf")</f>
        <v>PID0411_Shreya.pdf</v>
      </c>
      <c r="T412" s="17" t="str">
        <f>IF(AND(I412&lt;5,'Billing Details'!F412&gt;10000),"High Priority","Regular Followup")</f>
        <v>High Priority</v>
      </c>
      <c r="U412" s="17" t="str">
        <f>IF(AND(T412="High Priority",'Patient Health Records'!W412="Yes",'Patient Health Records'!X412 = "Critical"),"Needs Attention",IF(AND('Patient Health Records'!X412 &lt;&gt; "Critical", 'Patient Health Records'!W412 = "Yes"),"Monitor Later",IF(AND('Patient Health Records'!X412 ="Critical", 'Patient Health Records'!W412 = "No"), "Ask for Readmission","No Action")))</f>
        <v>No Action</v>
      </c>
      <c r="V412" s="17" t="str" cm="1">
        <f t="array" ref="V412">_xlfn.IFS(AND(T412="High Priority",'Patient Health Records'!W412="Yes",'Patient Health Records'!X412 = "Critical"),"Needs Attention", AND('Patient Health Records'!X412 &lt;&gt; "Critical", 'Patient Health Records'!W412 = "Yes"),"Monitor Later", AND('Patient Health Records'!X412 ="Critical", 'Patient Health Records'!W412 = "No"), "Ask for Readmission", TRUE, "No Action")</f>
        <v>No Action</v>
      </c>
      <c r="W412" s="17"/>
      <c r="X412" s="100"/>
      <c r="Y412" s="100"/>
      <c r="Z412" s="100"/>
      <c r="AA412" s="100"/>
      <c r="AB412" s="100"/>
    </row>
    <row r="413" spans="1:28" ht="15.75" customHeight="1">
      <c r="A413" s="2" t="s">
        <v>715</v>
      </c>
      <c r="B413" s="2" t="s">
        <v>233</v>
      </c>
      <c r="C413" s="2" t="s">
        <v>42</v>
      </c>
      <c r="D413" s="26" t="s">
        <v>60</v>
      </c>
      <c r="E413" s="28">
        <f>DATEVALUE(D413)</f>
        <v>28855</v>
      </c>
      <c r="F413" s="29">
        <f t="shared" si="19"/>
        <v>1978</v>
      </c>
      <c r="G413" s="29">
        <f t="shared" si="20"/>
        <v>47</v>
      </c>
      <c r="H413" s="29" t="str" cm="1">
        <f t="array" ref="H413">_xlfn.IFS(
  AND(G413&gt;=21, G413&lt;=30), "Young Adult",
  AND(G413&gt;=31, G413&lt;=45), "Adult",
  AND(G413&gt;=46, G413&lt;=60), "Middle-aged",
  AND(G413&gt;=61, G413&lt;=75), "Senior",
  AND(G413&gt;=76, G413&lt;=87), "Elderly",
  TRUE, "Out of Range"
)</f>
        <v>Middle-aged</v>
      </c>
      <c r="I413" s="3">
        <v>90</v>
      </c>
      <c r="J413" s="2" t="s">
        <v>55</v>
      </c>
      <c r="K413" s="2" t="s">
        <v>34</v>
      </c>
      <c r="L413" s="2" t="str">
        <f>VLOOKUP(J413,Facts!$A$2:$B$10,2,FALSE)</f>
        <v>South</v>
      </c>
      <c r="M413" s="2" t="str">
        <f>HLOOKUP(J413,Facts!$D$13:$L$14,2,FALSE)</f>
        <v>South</v>
      </c>
      <c r="N413" s="2" t="str">
        <f>_xlfn.XLOOKUP(L413,Facts!$B$2:$B$10,Facts!$A$2:$A$10,FALSE)</f>
        <v>Tamil Nadu</v>
      </c>
      <c r="O413" s="100" t="str">
        <f t="shared" si="21"/>
        <v>Krishna Gupta</v>
      </c>
      <c r="P413" s="100" t="str" cm="1">
        <f t="array" ref="P413:Q413">_xlfn.TEXTSPLIT(O413," ")</f>
        <v>Krishna</v>
      </c>
      <c r="Q413" s="100" t="str">
        <v>Gupta</v>
      </c>
      <c r="R413" s="100"/>
      <c r="S413" s="100" t="str">
        <f>CONCATENATE(A413,"_",P413,".pdf")</f>
        <v>PID0412_Krishna.pdf</v>
      </c>
      <c r="T413" s="17" t="str">
        <f>IF(AND(I413&lt;5,'Billing Details'!F413&gt;10000),"High Priority","Regular Followup")</f>
        <v>Regular Followup</v>
      </c>
      <c r="U413" s="17" t="str">
        <f>IF(AND(T413="High Priority",'Patient Health Records'!W413="Yes",'Patient Health Records'!X413 = "Critical"),"Needs Attention",IF(AND('Patient Health Records'!X413 &lt;&gt; "Critical", 'Patient Health Records'!W413 = "Yes"),"Monitor Later",IF(AND('Patient Health Records'!X413 ="Critical", 'Patient Health Records'!W413 = "No"), "Ask for Readmission","No Action")))</f>
        <v>Monitor Later</v>
      </c>
      <c r="V413" s="17" t="str" cm="1">
        <f t="array" ref="V413">_xlfn.IFS(AND(T413="High Priority",'Patient Health Records'!W413="Yes",'Patient Health Records'!X413 = "Critical"),"Needs Attention", AND('Patient Health Records'!X413 &lt;&gt; "Critical", 'Patient Health Records'!W413 = "Yes"),"Monitor Later", AND('Patient Health Records'!X413 ="Critical", 'Patient Health Records'!W413 = "No"), "Ask for Readmission", TRUE, "No Action")</f>
        <v>Monitor Later</v>
      </c>
      <c r="W413" s="17"/>
      <c r="X413" s="100"/>
      <c r="Y413" s="100"/>
      <c r="Z413" s="100"/>
      <c r="AA413" s="100"/>
      <c r="AB413" s="100"/>
    </row>
    <row r="414" spans="1:28" ht="15.75" customHeight="1">
      <c r="A414" s="2" t="s">
        <v>716</v>
      </c>
      <c r="B414" s="2" t="s">
        <v>206</v>
      </c>
      <c r="C414" s="2" t="s">
        <v>25</v>
      </c>
      <c r="D414" s="26" t="s">
        <v>68</v>
      </c>
      <c r="E414" s="28">
        <f>DATEVALUE(D414)</f>
        <v>23377</v>
      </c>
      <c r="F414" s="29">
        <f t="shared" si="19"/>
        <v>1964</v>
      </c>
      <c r="G414" s="29">
        <f t="shared" si="20"/>
        <v>61</v>
      </c>
      <c r="H414" s="29" t="str" cm="1">
        <f t="array" ref="H414">_xlfn.IFS(
  AND(G414&gt;=21, G414&lt;=30), "Young Adult",
  AND(G414&gt;=31, G414&lt;=45), "Adult",
  AND(G414&gt;=46, G414&lt;=60), "Middle-aged",
  AND(G414&gt;=61, G414&lt;=75), "Senior",
  AND(G414&gt;=76, G414&lt;=87), "Elderly",
  TRUE, "Out of Range"
)</f>
        <v>Senior</v>
      </c>
      <c r="I414" s="3">
        <v>25</v>
      </c>
      <c r="J414" s="2" t="s">
        <v>38</v>
      </c>
      <c r="K414" s="2" t="s">
        <v>34</v>
      </c>
      <c r="L414" s="2" t="str">
        <f>VLOOKUP(J414,Facts!$A$2:$B$10,2,FALSE)</f>
        <v>North</v>
      </c>
      <c r="M414" s="2" t="str">
        <f>HLOOKUP(J414,Facts!$D$13:$L$14,2,FALSE)</f>
        <v>North</v>
      </c>
      <c r="N414" s="2" t="str">
        <f>_xlfn.XLOOKUP(L414,Facts!$B$2:$B$10,Facts!$A$2:$A$10,FALSE)</f>
        <v>Punjab</v>
      </c>
      <c r="O414" s="100" t="str">
        <f t="shared" si="21"/>
        <v>Shreya Mehta</v>
      </c>
      <c r="P414" s="100" t="str" cm="1">
        <f t="array" ref="P414:Q414">_xlfn.TEXTSPLIT(O414," ")</f>
        <v>Shreya</v>
      </c>
      <c r="Q414" s="100" t="str">
        <v>Mehta</v>
      </c>
      <c r="R414" s="100"/>
      <c r="S414" s="100" t="str">
        <f>CONCATENATE(A414,"_",P414,".pdf")</f>
        <v>PID0413_Shreya.pdf</v>
      </c>
      <c r="T414" s="17" t="str">
        <f>IF(AND(I414&lt;5,'Billing Details'!F414&gt;10000),"High Priority","Regular Followup")</f>
        <v>Regular Followup</v>
      </c>
      <c r="U414" s="17" t="str">
        <f>IF(AND(T414="High Priority",'Patient Health Records'!W414="Yes",'Patient Health Records'!X414 = "Critical"),"Needs Attention",IF(AND('Patient Health Records'!X414 &lt;&gt; "Critical", 'Patient Health Records'!W414 = "Yes"),"Monitor Later",IF(AND('Patient Health Records'!X414 ="Critical", 'Patient Health Records'!W414 = "No"), "Ask for Readmission","No Action")))</f>
        <v>Monitor Later</v>
      </c>
      <c r="V414" s="17" t="str" cm="1">
        <f t="array" ref="V414">_xlfn.IFS(AND(T414="High Priority",'Patient Health Records'!W414="Yes",'Patient Health Records'!X414 = "Critical"),"Needs Attention", AND('Patient Health Records'!X414 &lt;&gt; "Critical", 'Patient Health Records'!W414 = "Yes"),"Monitor Later", AND('Patient Health Records'!X414 ="Critical", 'Patient Health Records'!W414 = "No"), "Ask for Readmission", TRUE, "No Action")</f>
        <v>Monitor Later</v>
      </c>
      <c r="W414" s="17"/>
      <c r="X414" s="100"/>
      <c r="Y414" s="100"/>
      <c r="Z414" s="100"/>
      <c r="AA414" s="100"/>
      <c r="AB414" s="100"/>
    </row>
    <row r="415" spans="1:28" ht="15.75" customHeight="1">
      <c r="A415" s="2" t="s">
        <v>717</v>
      </c>
      <c r="B415" s="2" t="s">
        <v>718</v>
      </c>
      <c r="C415" s="2" t="s">
        <v>42</v>
      </c>
      <c r="D415" s="26" t="s">
        <v>184</v>
      </c>
      <c r="E415" s="28">
        <f>DATEVALUE(D415)</f>
        <v>21550</v>
      </c>
      <c r="F415" s="29">
        <f t="shared" si="19"/>
        <v>1958</v>
      </c>
      <c r="G415" s="29">
        <f t="shared" si="20"/>
        <v>67</v>
      </c>
      <c r="H415" s="29" t="str" cm="1">
        <f t="array" ref="H415">_xlfn.IFS(
  AND(G415&gt;=21, G415&lt;=30), "Young Adult",
  AND(G415&gt;=31, G415&lt;=45), "Adult",
  AND(G415&gt;=46, G415&lt;=60), "Middle-aged",
  AND(G415&gt;=61, G415&lt;=75), "Senior",
  AND(G415&gt;=76, G415&lt;=87), "Elderly",
  TRUE, "Out of Range"
)</f>
        <v>Senior</v>
      </c>
      <c r="I415" s="3">
        <v>40</v>
      </c>
      <c r="J415" s="2" t="s">
        <v>64</v>
      </c>
      <c r="K415" s="2" t="s">
        <v>28</v>
      </c>
      <c r="L415" s="2" t="str">
        <f>VLOOKUP(J415,Facts!$A$2:$B$10,2,FALSE)</f>
        <v>East</v>
      </c>
      <c r="M415" s="2" t="str">
        <f>HLOOKUP(J415,Facts!$D$13:$L$14,2,FALSE)</f>
        <v>East</v>
      </c>
      <c r="N415" s="2" t="str">
        <f>_xlfn.XLOOKUP(L415,Facts!$B$2:$B$10,Facts!$A$2:$A$10,FALSE)</f>
        <v>West Bengal</v>
      </c>
      <c r="O415" s="100" t="str">
        <f t="shared" si="21"/>
        <v>Aarav Kumar Sharma</v>
      </c>
      <c r="P415" s="100" t="str" cm="1">
        <f t="array" ref="P415:R415">_xlfn.TEXTSPLIT(O415," ")</f>
        <v>Aarav</v>
      </c>
      <c r="Q415" s="100" t="str">
        <v>Kumar</v>
      </c>
      <c r="R415" s="100" t="str">
        <v>Sharma</v>
      </c>
      <c r="S415" s="100" t="str">
        <f>CONCATENATE(A415,"_",P415,".pdf")</f>
        <v>PID0414_Aarav.pdf</v>
      </c>
      <c r="T415" s="17" t="str">
        <f>IF(AND(I415&lt;5,'Billing Details'!F415&gt;10000),"High Priority","Regular Followup")</f>
        <v>Regular Followup</v>
      </c>
      <c r="U415" s="17" t="str">
        <f>IF(AND(T415="High Priority",'Patient Health Records'!W415="Yes",'Patient Health Records'!X415 = "Critical"),"Needs Attention",IF(AND('Patient Health Records'!X415 &lt;&gt; "Critical", 'Patient Health Records'!W415 = "Yes"),"Monitor Later",IF(AND('Patient Health Records'!X415 ="Critical", 'Patient Health Records'!W415 = "No"), "Ask for Readmission","No Action")))</f>
        <v>No Action</v>
      </c>
      <c r="V415" s="17" t="str" cm="1">
        <f t="array" ref="V415">_xlfn.IFS(AND(T415="High Priority",'Patient Health Records'!W415="Yes",'Patient Health Records'!X415 = "Critical"),"Needs Attention", AND('Patient Health Records'!X415 &lt;&gt; "Critical", 'Patient Health Records'!W415 = "Yes"),"Monitor Later", AND('Patient Health Records'!X415 ="Critical", 'Patient Health Records'!W415 = "No"), "Ask for Readmission", TRUE, "No Action")</f>
        <v>No Action</v>
      </c>
      <c r="W415" s="17"/>
      <c r="X415" s="100"/>
      <c r="Y415" s="100"/>
      <c r="Z415" s="100"/>
      <c r="AA415" s="100"/>
      <c r="AB415" s="100"/>
    </row>
    <row r="416" spans="1:28" ht="15.75" customHeight="1">
      <c r="A416" s="2" t="s">
        <v>719</v>
      </c>
      <c r="B416" s="2" t="s">
        <v>124</v>
      </c>
      <c r="C416" s="2" t="s">
        <v>25</v>
      </c>
      <c r="D416" s="26" t="s">
        <v>85</v>
      </c>
      <c r="E416" s="28">
        <f>DATEVALUE(D416)</f>
        <v>25203</v>
      </c>
      <c r="F416" s="29">
        <f t="shared" si="19"/>
        <v>1968</v>
      </c>
      <c r="G416" s="29">
        <f t="shared" si="20"/>
        <v>57</v>
      </c>
      <c r="H416" s="29" t="str" cm="1">
        <f t="array" ref="H416">_xlfn.IFS(
  AND(G416&gt;=21, G416&lt;=30), "Young Adult",
  AND(G416&gt;=31, G416&lt;=45), "Adult",
  AND(G416&gt;=46, G416&lt;=60), "Middle-aged",
  AND(G416&gt;=61, G416&lt;=75), "Senior",
  AND(G416&gt;=76, G416&lt;=87), "Elderly",
  TRUE, "Out of Range"
)</f>
        <v>Middle-aged</v>
      </c>
      <c r="I416" s="3">
        <v>2</v>
      </c>
      <c r="J416" s="2" t="s">
        <v>47</v>
      </c>
      <c r="K416" s="2" t="s">
        <v>39</v>
      </c>
      <c r="L416" s="2" t="str">
        <f>VLOOKUP(J416,Facts!$A$2:$B$10,2,FALSE)</f>
        <v>North</v>
      </c>
      <c r="M416" s="2" t="str">
        <f>HLOOKUP(J416,Facts!$D$13:$L$14,2,FALSE)</f>
        <v>North</v>
      </c>
      <c r="N416" s="2" t="str">
        <f>_xlfn.XLOOKUP(L416,Facts!$B$2:$B$10,Facts!$A$2:$A$10,FALSE)</f>
        <v>Punjab</v>
      </c>
      <c r="O416" s="100" t="str">
        <f t="shared" si="21"/>
        <v>Riya Gupta</v>
      </c>
      <c r="P416" s="100" t="str" cm="1">
        <f t="array" ref="P416:Q416">_xlfn.TEXTSPLIT(O416," ")</f>
        <v>Riya</v>
      </c>
      <c r="Q416" s="100" t="str">
        <v>Gupta</v>
      </c>
      <c r="R416" s="100"/>
      <c r="S416" s="100" t="str">
        <f>CONCATENATE(A416,"_",P416,".pdf")</f>
        <v>PID0415_Riya.pdf</v>
      </c>
      <c r="T416" s="17" t="str">
        <f>IF(AND(I416&lt;5,'Billing Details'!F416&gt;10000),"High Priority","Regular Followup")</f>
        <v>High Priority</v>
      </c>
      <c r="U416" s="17" t="str">
        <f>IF(AND(T416="High Priority",'Patient Health Records'!W416="Yes",'Patient Health Records'!X416 = "Critical"),"Needs Attention",IF(AND('Patient Health Records'!X416 &lt;&gt; "Critical", 'Patient Health Records'!W416 = "Yes"),"Monitor Later",IF(AND('Patient Health Records'!X416 ="Critical", 'Patient Health Records'!W416 = "No"), "Ask for Readmission","No Action")))</f>
        <v>Monitor Later</v>
      </c>
      <c r="V416" s="17" t="str" cm="1">
        <f t="array" ref="V416">_xlfn.IFS(AND(T416="High Priority",'Patient Health Records'!W416="Yes",'Patient Health Records'!X416 = "Critical"),"Needs Attention", AND('Patient Health Records'!X416 &lt;&gt; "Critical", 'Patient Health Records'!W416 = "Yes"),"Monitor Later", AND('Patient Health Records'!X416 ="Critical", 'Patient Health Records'!W416 = "No"), "Ask for Readmission", TRUE, "No Action")</f>
        <v>Monitor Later</v>
      </c>
      <c r="W416" s="17"/>
      <c r="X416" s="100"/>
      <c r="Y416" s="100"/>
      <c r="Z416" s="100"/>
      <c r="AA416" s="100"/>
      <c r="AB416" s="100"/>
    </row>
    <row r="417" spans="1:28" ht="15.75" customHeight="1">
      <c r="A417" s="2" t="s">
        <v>720</v>
      </c>
      <c r="B417" s="2" t="s">
        <v>322</v>
      </c>
      <c r="C417" s="2" t="s">
        <v>42</v>
      </c>
      <c r="D417" s="26" t="s">
        <v>37</v>
      </c>
      <c r="E417" s="28">
        <f>DATEVALUE(D417)</f>
        <v>34334</v>
      </c>
      <c r="F417" s="29">
        <f t="shared" si="19"/>
        <v>1993</v>
      </c>
      <c r="G417" s="29">
        <f t="shared" si="20"/>
        <v>32</v>
      </c>
      <c r="H417" s="29" t="str" cm="1">
        <f t="array" ref="H417">_xlfn.IFS(
  AND(G417&gt;=21, G417&lt;=30), "Young Adult",
  AND(G417&gt;=31, G417&lt;=45), "Adult",
  AND(G417&gt;=46, G417&lt;=60), "Middle-aged",
  AND(G417&gt;=61, G417&lt;=75), "Senior",
  AND(G417&gt;=76, G417&lt;=87), "Elderly",
  TRUE, "Out of Range"
)</f>
        <v>Adult</v>
      </c>
      <c r="I417" s="3">
        <v>15</v>
      </c>
      <c r="J417" s="2" t="s">
        <v>64</v>
      </c>
      <c r="K417" s="2" t="s">
        <v>28</v>
      </c>
      <c r="L417" s="2" t="str">
        <f>VLOOKUP(J417,Facts!$A$2:$B$10,2,FALSE)</f>
        <v>East</v>
      </c>
      <c r="M417" s="2" t="str">
        <f>HLOOKUP(J417,Facts!$D$13:$L$14,2,FALSE)</f>
        <v>East</v>
      </c>
      <c r="N417" s="2" t="str">
        <f>_xlfn.XLOOKUP(L417,Facts!$B$2:$B$10,Facts!$A$2:$A$10,FALSE)</f>
        <v>West Bengal</v>
      </c>
      <c r="O417" s="100" t="str">
        <f t="shared" si="21"/>
        <v>Vivaan Gupta</v>
      </c>
      <c r="P417" s="100" t="str" cm="1">
        <f t="array" ref="P417:Q417">_xlfn.TEXTSPLIT(O417," ")</f>
        <v>Vivaan</v>
      </c>
      <c r="Q417" s="100" t="str">
        <v>Gupta</v>
      </c>
      <c r="R417" s="100"/>
      <c r="S417" s="100" t="str">
        <f>CONCATENATE(A417,"_",P417,".pdf")</f>
        <v>PID0416_Vivaan.pdf</v>
      </c>
      <c r="T417" s="17" t="str">
        <f>IF(AND(I417&lt;5,'Billing Details'!F417&gt;10000),"High Priority","Regular Followup")</f>
        <v>Regular Followup</v>
      </c>
      <c r="U417" s="17" t="str">
        <f>IF(AND(T417="High Priority",'Patient Health Records'!W417="Yes",'Patient Health Records'!X417 = "Critical"),"Needs Attention",IF(AND('Patient Health Records'!X417 &lt;&gt; "Critical", 'Patient Health Records'!W417 = "Yes"),"Monitor Later",IF(AND('Patient Health Records'!X417 ="Critical", 'Patient Health Records'!W417 = "No"), "Ask for Readmission","No Action")))</f>
        <v>No Action</v>
      </c>
      <c r="V417" s="17" t="str" cm="1">
        <f t="array" ref="V417">_xlfn.IFS(AND(T417="High Priority",'Patient Health Records'!W417="Yes",'Patient Health Records'!X417 = "Critical"),"Needs Attention", AND('Patient Health Records'!X417 &lt;&gt; "Critical", 'Patient Health Records'!W417 = "Yes"),"Monitor Later", AND('Patient Health Records'!X417 ="Critical", 'Patient Health Records'!W417 = "No"), "Ask for Readmission", TRUE, "No Action")</f>
        <v>No Action</v>
      </c>
      <c r="W417" s="17"/>
      <c r="X417" s="100"/>
      <c r="Y417" s="100"/>
      <c r="Z417" s="100"/>
      <c r="AA417" s="100"/>
      <c r="AB417" s="100"/>
    </row>
    <row r="418" spans="1:28" ht="15.75" customHeight="1">
      <c r="A418" s="2" t="s">
        <v>721</v>
      </c>
      <c r="B418" s="2" t="s">
        <v>146</v>
      </c>
      <c r="C418" s="2" t="s">
        <v>25</v>
      </c>
      <c r="D418" s="26" t="s">
        <v>60</v>
      </c>
      <c r="E418" s="28">
        <f>DATEVALUE(D418)</f>
        <v>28855</v>
      </c>
      <c r="F418" s="29">
        <f t="shared" si="19"/>
        <v>1978</v>
      </c>
      <c r="G418" s="29">
        <f t="shared" si="20"/>
        <v>47</v>
      </c>
      <c r="H418" s="29" t="str" cm="1">
        <f t="array" ref="H418">_xlfn.IFS(
  AND(G418&gt;=21, G418&lt;=30), "Young Adult",
  AND(G418&gt;=31, G418&lt;=45), "Adult",
  AND(G418&gt;=46, G418&lt;=60), "Middle-aged",
  AND(G418&gt;=61, G418&lt;=75), "Senior",
  AND(G418&gt;=76, G418&lt;=87), "Elderly",
  TRUE, "Out of Range"
)</f>
        <v>Middle-aged</v>
      </c>
      <c r="I418" s="3">
        <v>9</v>
      </c>
      <c r="J418" s="2" t="s">
        <v>64</v>
      </c>
      <c r="K418" s="2" t="s">
        <v>56</v>
      </c>
      <c r="L418" s="2" t="str">
        <f>VLOOKUP(J418,Facts!$A$2:$B$10,2,FALSE)</f>
        <v>East</v>
      </c>
      <c r="M418" s="2" t="str">
        <f>HLOOKUP(J418,Facts!$D$13:$L$14,2,FALSE)</f>
        <v>East</v>
      </c>
      <c r="N418" s="2" t="str">
        <f>_xlfn.XLOOKUP(L418,Facts!$B$2:$B$10,Facts!$A$2:$A$10,FALSE)</f>
        <v>West Bengal</v>
      </c>
      <c r="O418" s="100" t="str">
        <f t="shared" si="21"/>
        <v>Aanya Sharma</v>
      </c>
      <c r="P418" s="100" t="str" cm="1">
        <f t="array" ref="P418:Q418">_xlfn.TEXTSPLIT(O418," ")</f>
        <v>Aanya</v>
      </c>
      <c r="Q418" s="100" t="str">
        <v>Sharma</v>
      </c>
      <c r="R418" s="100"/>
      <c r="S418" s="100" t="str">
        <f>CONCATENATE(A418,"_",P418,".pdf")</f>
        <v>PID0417_Aanya.pdf</v>
      </c>
      <c r="T418" s="17" t="str">
        <f>IF(AND(I418&lt;5,'Billing Details'!F418&gt;10000),"High Priority","Regular Followup")</f>
        <v>Regular Followup</v>
      </c>
      <c r="U418" s="17" t="str">
        <f>IF(AND(T418="High Priority",'Patient Health Records'!W418="Yes",'Patient Health Records'!X418 = "Critical"),"Needs Attention",IF(AND('Patient Health Records'!X418 &lt;&gt; "Critical", 'Patient Health Records'!W418 = "Yes"),"Monitor Later",IF(AND('Patient Health Records'!X418 ="Critical", 'Patient Health Records'!W418 = "No"), "Ask for Readmission","No Action")))</f>
        <v>No Action</v>
      </c>
      <c r="V418" s="17" t="str" cm="1">
        <f t="array" ref="V418">_xlfn.IFS(AND(T418="High Priority",'Patient Health Records'!W418="Yes",'Patient Health Records'!X418 = "Critical"),"Needs Attention", AND('Patient Health Records'!X418 &lt;&gt; "Critical", 'Patient Health Records'!W418 = "Yes"),"Monitor Later", AND('Patient Health Records'!X418 ="Critical", 'Patient Health Records'!W418 = "No"), "Ask for Readmission", TRUE, "No Action")</f>
        <v>No Action</v>
      </c>
      <c r="W418" s="17"/>
      <c r="X418" s="100"/>
      <c r="Y418" s="100"/>
      <c r="Z418" s="100"/>
      <c r="AA418" s="100"/>
      <c r="AB418" s="100"/>
    </row>
    <row r="419" spans="1:28" ht="15.75" customHeight="1">
      <c r="A419" s="2" t="s">
        <v>722</v>
      </c>
      <c r="B419" s="2" t="s">
        <v>201</v>
      </c>
      <c r="C419" s="2" t="s">
        <v>42</v>
      </c>
      <c r="D419" s="26" t="s">
        <v>46</v>
      </c>
      <c r="E419" s="28">
        <f>DATEVALUE(D419)</f>
        <v>32508</v>
      </c>
      <c r="F419" s="29">
        <f t="shared" si="19"/>
        <v>1988</v>
      </c>
      <c r="G419" s="29">
        <f t="shared" si="20"/>
        <v>37</v>
      </c>
      <c r="H419" s="29" t="str" cm="1">
        <f t="array" ref="H419">_xlfn.IFS(
  AND(G419&gt;=21, G419&lt;=30), "Young Adult",
  AND(G419&gt;=31, G419&lt;=45), "Adult",
  AND(G419&gt;=46, G419&lt;=60), "Middle-aged",
  AND(G419&gt;=61, G419&lt;=75), "Senior",
  AND(G419&gt;=76, G419&lt;=87), "Elderly",
  TRUE, "Out of Range"
)</f>
        <v>Adult</v>
      </c>
      <c r="I419" s="3">
        <v>25</v>
      </c>
      <c r="J419" s="2" t="s">
        <v>27</v>
      </c>
      <c r="K419" s="2" t="s">
        <v>28</v>
      </c>
      <c r="L419" s="2" t="str">
        <f>VLOOKUP(J419,Facts!$A$2:$B$10,2,FALSE)</f>
        <v>South</v>
      </c>
      <c r="M419" s="2" t="str">
        <f>HLOOKUP(J419,Facts!$D$13:$L$14,2,FALSE)</f>
        <v>South</v>
      </c>
      <c r="N419" s="2" t="str">
        <f>_xlfn.XLOOKUP(L419,Facts!$B$2:$B$10,Facts!$A$2:$A$10,FALSE)</f>
        <v>Tamil Nadu</v>
      </c>
      <c r="O419" s="100" t="str">
        <f t="shared" si="21"/>
        <v>Aditya Patel</v>
      </c>
      <c r="P419" s="100" t="str" cm="1">
        <f t="array" ref="P419:Q419">_xlfn.TEXTSPLIT(O419," ")</f>
        <v>Aditya</v>
      </c>
      <c r="Q419" s="100" t="str">
        <v>Patel</v>
      </c>
      <c r="R419" s="100"/>
      <c r="S419" s="100" t="str">
        <f>CONCATENATE(A419,"_",P419,".pdf")</f>
        <v>PID0418_Aditya.pdf</v>
      </c>
      <c r="T419" s="17" t="str">
        <f>IF(AND(I419&lt;5,'Billing Details'!F419&gt;10000),"High Priority","Regular Followup")</f>
        <v>Regular Followup</v>
      </c>
      <c r="U419" s="17" t="str">
        <f>IF(AND(T419="High Priority",'Patient Health Records'!W419="Yes",'Patient Health Records'!X419 = "Critical"),"Needs Attention",IF(AND('Patient Health Records'!X419 &lt;&gt; "Critical", 'Patient Health Records'!W419 = "Yes"),"Monitor Later",IF(AND('Patient Health Records'!X419 ="Critical", 'Patient Health Records'!W419 = "No"), "Ask for Readmission","No Action")))</f>
        <v>Monitor Later</v>
      </c>
      <c r="V419" s="17" t="str" cm="1">
        <f t="array" ref="V419">_xlfn.IFS(AND(T419="High Priority",'Patient Health Records'!W419="Yes",'Patient Health Records'!X419 = "Critical"),"Needs Attention", AND('Patient Health Records'!X419 &lt;&gt; "Critical", 'Patient Health Records'!W419 = "Yes"),"Monitor Later", AND('Patient Health Records'!X419 ="Critical", 'Patient Health Records'!W419 = "No"), "Ask for Readmission", TRUE, "No Action")</f>
        <v>Monitor Later</v>
      </c>
      <c r="W419" s="17"/>
      <c r="X419" s="100"/>
      <c r="Y419" s="100"/>
      <c r="Z419" s="100"/>
      <c r="AA419" s="100"/>
      <c r="AB419" s="100"/>
    </row>
    <row r="420" spans="1:28" ht="15.75" customHeight="1">
      <c r="A420" s="2" t="s">
        <v>723</v>
      </c>
      <c r="B420" s="2" t="s">
        <v>244</v>
      </c>
      <c r="C420" s="2" t="s">
        <v>42</v>
      </c>
      <c r="D420" s="26" t="s">
        <v>60</v>
      </c>
      <c r="E420" s="28">
        <f>DATEVALUE(D420)</f>
        <v>28855</v>
      </c>
      <c r="F420" s="29">
        <f t="shared" si="19"/>
        <v>1978</v>
      </c>
      <c r="G420" s="29">
        <f t="shared" si="20"/>
        <v>47</v>
      </c>
      <c r="H420" s="29" t="str" cm="1">
        <f t="array" ref="H420">_xlfn.IFS(
  AND(G420&gt;=21, G420&lt;=30), "Young Adult",
  AND(G420&gt;=31, G420&lt;=45), "Adult",
  AND(G420&gt;=46, G420&lt;=60), "Middle-aged",
  AND(G420&gt;=61, G420&lt;=75), "Senior",
  AND(G420&gt;=76, G420&lt;=87), "Elderly",
  TRUE, "Out of Range"
)</f>
        <v>Middle-aged</v>
      </c>
      <c r="I420" s="3">
        <v>12</v>
      </c>
      <c r="J420" s="2" t="s">
        <v>55</v>
      </c>
      <c r="K420" s="2" t="s">
        <v>28</v>
      </c>
      <c r="L420" s="2" t="str">
        <f>VLOOKUP(J420,Facts!$A$2:$B$10,2,FALSE)</f>
        <v>South</v>
      </c>
      <c r="M420" s="2" t="str">
        <f>HLOOKUP(J420,Facts!$D$13:$L$14,2,FALSE)</f>
        <v>South</v>
      </c>
      <c r="N420" s="2" t="str">
        <f>_xlfn.XLOOKUP(L420,Facts!$B$2:$B$10,Facts!$A$2:$A$10,FALSE)</f>
        <v>Tamil Nadu</v>
      </c>
      <c r="O420" s="100" t="str">
        <f t="shared" si="21"/>
        <v>Aditya Gupta</v>
      </c>
      <c r="P420" s="100" t="str" cm="1">
        <f t="array" ref="P420:Q420">_xlfn.TEXTSPLIT(O420," ")</f>
        <v>Aditya</v>
      </c>
      <c r="Q420" s="100" t="str">
        <v>Gupta</v>
      </c>
      <c r="R420" s="100"/>
      <c r="S420" s="100" t="str">
        <f>CONCATENATE(A420,"_",P420,".pdf")</f>
        <v>PID0419_Aditya.pdf</v>
      </c>
      <c r="T420" s="17" t="str">
        <f>IF(AND(I420&lt;5,'Billing Details'!F420&gt;10000),"High Priority","Regular Followup")</f>
        <v>Regular Followup</v>
      </c>
      <c r="U420" s="17" t="str">
        <f>IF(AND(T420="High Priority",'Patient Health Records'!W420="Yes",'Patient Health Records'!X420 = "Critical"),"Needs Attention",IF(AND('Patient Health Records'!X420 &lt;&gt; "Critical", 'Patient Health Records'!W420 = "Yes"),"Monitor Later",IF(AND('Patient Health Records'!X420 ="Critical", 'Patient Health Records'!W420 = "No"), "Ask for Readmission","No Action")))</f>
        <v>Monitor Later</v>
      </c>
      <c r="V420" s="17" t="str" cm="1">
        <f t="array" ref="V420">_xlfn.IFS(AND(T420="High Priority",'Patient Health Records'!W420="Yes",'Patient Health Records'!X420 = "Critical"),"Needs Attention", AND('Patient Health Records'!X420 &lt;&gt; "Critical", 'Patient Health Records'!W420 = "Yes"),"Monitor Later", AND('Patient Health Records'!X420 ="Critical", 'Patient Health Records'!W420 = "No"), "Ask for Readmission", TRUE, "No Action")</f>
        <v>Monitor Later</v>
      </c>
      <c r="W420" s="17"/>
      <c r="X420" s="100"/>
      <c r="Y420" s="100"/>
      <c r="Z420" s="100"/>
      <c r="AA420" s="100"/>
      <c r="AB420" s="100"/>
    </row>
    <row r="421" spans="1:28" ht="15.75" customHeight="1">
      <c r="A421" s="2" t="s">
        <v>724</v>
      </c>
      <c r="B421" s="2" t="s">
        <v>410</v>
      </c>
      <c r="C421" s="2" t="s">
        <v>42</v>
      </c>
      <c r="D421" s="26" t="s">
        <v>32</v>
      </c>
      <c r="E421" s="28">
        <f>DATEVALUE(D421)</f>
        <v>19724</v>
      </c>
      <c r="F421" s="29">
        <f t="shared" si="19"/>
        <v>1953</v>
      </c>
      <c r="G421" s="29">
        <f t="shared" si="20"/>
        <v>72</v>
      </c>
      <c r="H421" s="29" t="str" cm="1">
        <f t="array" ref="H421">_xlfn.IFS(
  AND(G421&gt;=21, G421&lt;=30), "Young Adult",
  AND(G421&gt;=31, G421&lt;=45), "Adult",
  AND(G421&gt;=46, G421&lt;=60), "Middle-aged",
  AND(G421&gt;=61, G421&lt;=75), "Senior",
  AND(G421&gt;=76, G421&lt;=87), "Elderly",
  TRUE, "Out of Range"
)</f>
        <v>Senior</v>
      </c>
      <c r="I421" s="3">
        <v>25</v>
      </c>
      <c r="J421" s="2" t="s">
        <v>80</v>
      </c>
      <c r="K421" s="2" t="s">
        <v>28</v>
      </c>
      <c r="L421" s="2" t="str">
        <f>VLOOKUP(J421,Facts!$A$2:$B$10,2,FALSE)</f>
        <v>West</v>
      </c>
      <c r="M421" s="2" t="str">
        <f>HLOOKUP(J421,Facts!$D$13:$L$14,2,FALSE)</f>
        <v>West</v>
      </c>
      <c r="N421" s="2" t="str">
        <f>_xlfn.XLOOKUP(L421,Facts!$B$2:$B$10,Facts!$A$2:$A$10,FALSE)</f>
        <v>Maharashtra</v>
      </c>
      <c r="O421" s="100" t="str">
        <f t="shared" si="21"/>
        <v>Sai Gupta</v>
      </c>
      <c r="P421" s="100" t="str" cm="1">
        <f t="array" ref="P421:Q421">_xlfn.TEXTSPLIT(O421," ")</f>
        <v>Sai</v>
      </c>
      <c r="Q421" s="100" t="str">
        <v>Gupta</v>
      </c>
      <c r="R421" s="100"/>
      <c r="S421" s="100" t="str">
        <f>CONCATENATE(A421,"_",P421,".pdf")</f>
        <v>PID0420_Sai.pdf</v>
      </c>
      <c r="T421" s="17" t="str">
        <f>IF(AND(I421&lt;5,'Billing Details'!F421&gt;10000),"High Priority","Regular Followup")</f>
        <v>Regular Followup</v>
      </c>
      <c r="U421" s="17" t="str">
        <f>IF(AND(T421="High Priority",'Patient Health Records'!W421="Yes",'Patient Health Records'!X421 = "Critical"),"Needs Attention",IF(AND('Patient Health Records'!X421 &lt;&gt; "Critical", 'Patient Health Records'!W421 = "Yes"),"Monitor Later",IF(AND('Patient Health Records'!X421 ="Critical", 'Patient Health Records'!W421 = "No"), "Ask for Readmission","No Action")))</f>
        <v>Ask for Readmission</v>
      </c>
      <c r="V421" s="17" t="str" cm="1">
        <f t="array" ref="V421">_xlfn.IFS(AND(T421="High Priority",'Patient Health Records'!W421="Yes",'Patient Health Records'!X421 = "Critical"),"Needs Attention", AND('Patient Health Records'!X421 &lt;&gt; "Critical", 'Patient Health Records'!W421 = "Yes"),"Monitor Later", AND('Patient Health Records'!X421 ="Critical", 'Patient Health Records'!W421 = "No"), "Ask for Readmission", TRUE, "No Action")</f>
        <v>Ask for Readmission</v>
      </c>
      <c r="W421" s="17"/>
      <c r="X421" s="100"/>
      <c r="Y421" s="100"/>
      <c r="Z421" s="100"/>
      <c r="AA421" s="100"/>
      <c r="AB421" s="100"/>
    </row>
    <row r="422" spans="1:28" ht="15.75" customHeight="1">
      <c r="A422" s="2" t="s">
        <v>725</v>
      </c>
      <c r="B422" s="2" t="s">
        <v>59</v>
      </c>
      <c r="C422" s="2" t="s">
        <v>25</v>
      </c>
      <c r="D422" s="26" t="s">
        <v>32</v>
      </c>
      <c r="E422" s="28">
        <f>DATEVALUE(D422)</f>
        <v>19724</v>
      </c>
      <c r="F422" s="29">
        <f t="shared" si="19"/>
        <v>1953</v>
      </c>
      <c r="G422" s="29">
        <f t="shared" si="20"/>
        <v>72</v>
      </c>
      <c r="H422" s="29" t="str" cm="1">
        <f t="array" ref="H422">_xlfn.IFS(
  AND(G422&gt;=21, G422&lt;=30), "Young Adult",
  AND(G422&gt;=31, G422&lt;=45), "Adult",
  AND(G422&gt;=46, G422&lt;=60), "Middle-aged",
  AND(G422&gt;=61, G422&lt;=75), "Senior",
  AND(G422&gt;=76, G422&lt;=87), "Elderly",
  TRUE, "Out of Range"
)</f>
        <v>Senior</v>
      </c>
      <c r="I422" s="3">
        <v>12</v>
      </c>
      <c r="J422" s="2" t="s">
        <v>80</v>
      </c>
      <c r="K422" s="2" t="s">
        <v>34</v>
      </c>
      <c r="L422" s="2" t="str">
        <f>VLOOKUP(J422,Facts!$A$2:$B$10,2,FALSE)</f>
        <v>West</v>
      </c>
      <c r="M422" s="2" t="str">
        <f>HLOOKUP(J422,Facts!$D$13:$L$14,2,FALSE)</f>
        <v>West</v>
      </c>
      <c r="N422" s="2" t="str">
        <f>_xlfn.XLOOKUP(L422,Facts!$B$2:$B$10,Facts!$A$2:$A$10,FALSE)</f>
        <v>Maharashtra</v>
      </c>
      <c r="O422" s="100" t="str">
        <f t="shared" si="21"/>
        <v>Diya Mehta</v>
      </c>
      <c r="P422" s="100" t="str" cm="1">
        <f t="array" ref="P422:Q422">_xlfn.TEXTSPLIT(O422," ")</f>
        <v>Diya</v>
      </c>
      <c r="Q422" s="100" t="str">
        <v>Mehta</v>
      </c>
      <c r="R422" s="100"/>
      <c r="S422" s="100" t="str">
        <f>CONCATENATE(A422,"_",P422,".pdf")</f>
        <v>PID0421_Diya.pdf</v>
      </c>
      <c r="T422" s="17" t="str">
        <f>IF(AND(I422&lt;5,'Billing Details'!F422&gt;10000),"High Priority","Regular Followup")</f>
        <v>Regular Followup</v>
      </c>
      <c r="U422" s="17" t="str">
        <f>IF(AND(T422="High Priority",'Patient Health Records'!W422="Yes",'Patient Health Records'!X422 = "Critical"),"Needs Attention",IF(AND('Patient Health Records'!X422 &lt;&gt; "Critical", 'Patient Health Records'!W422 = "Yes"),"Monitor Later",IF(AND('Patient Health Records'!X422 ="Critical", 'Patient Health Records'!W422 = "No"), "Ask for Readmission","No Action")))</f>
        <v>Monitor Later</v>
      </c>
      <c r="V422" s="17" t="str" cm="1">
        <f t="array" ref="V422">_xlfn.IFS(AND(T422="High Priority",'Patient Health Records'!W422="Yes",'Patient Health Records'!X422 = "Critical"),"Needs Attention", AND('Patient Health Records'!X422 &lt;&gt; "Critical", 'Patient Health Records'!W422 = "Yes"),"Monitor Later", AND('Patient Health Records'!X422 ="Critical", 'Patient Health Records'!W422 = "No"), "Ask for Readmission", TRUE, "No Action")</f>
        <v>Monitor Later</v>
      </c>
      <c r="W422" s="17"/>
      <c r="X422" s="100"/>
      <c r="Y422" s="100"/>
      <c r="Z422" s="100"/>
      <c r="AA422" s="100"/>
      <c r="AB422" s="100"/>
    </row>
    <row r="423" spans="1:28" ht="15.75" customHeight="1">
      <c r="A423" s="2" t="s">
        <v>726</v>
      </c>
      <c r="B423" s="2" t="s">
        <v>250</v>
      </c>
      <c r="C423" s="2" t="s">
        <v>25</v>
      </c>
      <c r="D423" s="26" t="s">
        <v>26</v>
      </c>
      <c r="E423" s="28">
        <f>DATEVALUE(D423)</f>
        <v>27029</v>
      </c>
      <c r="F423" s="29">
        <f t="shared" si="19"/>
        <v>1973</v>
      </c>
      <c r="G423" s="29">
        <f t="shared" si="20"/>
        <v>52</v>
      </c>
      <c r="H423" s="29" t="str" cm="1">
        <f t="array" ref="H423">_xlfn.IFS(
  AND(G423&gt;=21, G423&lt;=30), "Young Adult",
  AND(G423&gt;=31, G423&lt;=45), "Adult",
  AND(G423&gt;=46, G423&lt;=60), "Middle-aged",
  AND(G423&gt;=61, G423&lt;=75), "Senior",
  AND(G423&gt;=76, G423&lt;=87), "Elderly",
  TRUE, "Out of Range"
)</f>
        <v>Middle-aged</v>
      </c>
      <c r="I423" s="3">
        <v>20</v>
      </c>
      <c r="J423" s="2" t="s">
        <v>55</v>
      </c>
      <c r="K423" s="2" t="s">
        <v>28</v>
      </c>
      <c r="L423" s="2" t="str">
        <f>VLOOKUP(J423,Facts!$A$2:$B$10,2,FALSE)</f>
        <v>South</v>
      </c>
      <c r="M423" s="2" t="str">
        <f>HLOOKUP(J423,Facts!$D$13:$L$14,2,FALSE)</f>
        <v>South</v>
      </c>
      <c r="N423" s="2" t="str">
        <f>_xlfn.XLOOKUP(L423,Facts!$B$2:$B$10,Facts!$A$2:$A$10,FALSE)</f>
        <v>Tamil Nadu</v>
      </c>
      <c r="O423" s="100" t="str">
        <f t="shared" si="21"/>
        <v>Diya Patel</v>
      </c>
      <c r="P423" s="100" t="str" cm="1">
        <f t="array" ref="P423:Q423">_xlfn.TEXTSPLIT(O423," ")</f>
        <v>Diya</v>
      </c>
      <c r="Q423" s="100" t="str">
        <v>Patel</v>
      </c>
      <c r="R423" s="100"/>
      <c r="S423" s="100" t="str">
        <f>CONCATENATE(A423,"_",P423,".pdf")</f>
        <v>PID0422_Diya.pdf</v>
      </c>
      <c r="T423" s="17" t="str">
        <f>IF(AND(I423&lt;5,'Billing Details'!F423&gt;10000),"High Priority","Regular Followup")</f>
        <v>Regular Followup</v>
      </c>
      <c r="U423" s="17" t="str">
        <f>IF(AND(T423="High Priority",'Patient Health Records'!W423="Yes",'Patient Health Records'!X423 = "Critical"),"Needs Attention",IF(AND('Patient Health Records'!X423 &lt;&gt; "Critical", 'Patient Health Records'!W423 = "Yes"),"Monitor Later",IF(AND('Patient Health Records'!X423 ="Critical", 'Patient Health Records'!W423 = "No"), "Ask for Readmission","No Action")))</f>
        <v>Monitor Later</v>
      </c>
      <c r="V423" s="17" t="str" cm="1">
        <f t="array" ref="V423">_xlfn.IFS(AND(T423="High Priority",'Patient Health Records'!W423="Yes",'Patient Health Records'!X423 = "Critical"),"Needs Attention", AND('Patient Health Records'!X423 &lt;&gt; "Critical", 'Patient Health Records'!W423 = "Yes"),"Monitor Later", AND('Patient Health Records'!X423 ="Critical", 'Patient Health Records'!W423 = "No"), "Ask for Readmission", TRUE, "No Action")</f>
        <v>Monitor Later</v>
      </c>
      <c r="W423" s="17"/>
      <c r="X423" s="100"/>
      <c r="Y423" s="100"/>
      <c r="Z423" s="100"/>
      <c r="AA423" s="100"/>
      <c r="AB423" s="100"/>
    </row>
    <row r="424" spans="1:28" ht="15.75" customHeight="1">
      <c r="A424" s="2" t="s">
        <v>727</v>
      </c>
      <c r="B424" s="2" t="s">
        <v>241</v>
      </c>
      <c r="C424" s="2" t="s">
        <v>25</v>
      </c>
      <c r="D424" s="26" t="s">
        <v>107</v>
      </c>
      <c r="E424" s="28">
        <f>DATEVALUE(D424)</f>
        <v>28855</v>
      </c>
      <c r="F424" s="29">
        <f t="shared" si="19"/>
        <v>1978</v>
      </c>
      <c r="G424" s="29">
        <f t="shared" si="20"/>
        <v>47</v>
      </c>
      <c r="H424" s="29" t="str" cm="1">
        <f t="array" ref="H424">_xlfn.IFS(
  AND(G424&gt;=21, G424&lt;=30), "Young Adult",
  AND(G424&gt;=31, G424&lt;=45), "Adult",
  AND(G424&gt;=46, G424&lt;=60), "Middle-aged",
  AND(G424&gt;=61, G424&lt;=75), "Senior",
  AND(G424&gt;=76, G424&lt;=87), "Elderly",
  TRUE, "Out of Range"
)</f>
        <v>Middle-aged</v>
      </c>
      <c r="I424" s="3">
        <v>5</v>
      </c>
      <c r="J424" s="2" t="s">
        <v>27</v>
      </c>
      <c r="K424" s="2" t="s">
        <v>28</v>
      </c>
      <c r="L424" s="2" t="str">
        <f>VLOOKUP(J424,Facts!$A$2:$B$10,2,FALSE)</f>
        <v>South</v>
      </c>
      <c r="M424" s="2" t="str">
        <f>HLOOKUP(J424,Facts!$D$13:$L$14,2,FALSE)</f>
        <v>South</v>
      </c>
      <c r="N424" s="2" t="str">
        <f>_xlfn.XLOOKUP(L424,Facts!$B$2:$B$10,Facts!$A$2:$A$10,FALSE)</f>
        <v>Tamil Nadu</v>
      </c>
      <c r="O424" s="100" t="str">
        <f t="shared" si="21"/>
        <v>Aanya Patel</v>
      </c>
      <c r="P424" s="100" t="str" cm="1">
        <f t="array" ref="P424:Q424">_xlfn.TEXTSPLIT(O424," ")</f>
        <v>Aanya</v>
      </c>
      <c r="Q424" s="100" t="str">
        <v>Patel</v>
      </c>
      <c r="R424" s="100"/>
      <c r="S424" s="100" t="str">
        <f>CONCATENATE(A424,"_",P424,".pdf")</f>
        <v>PID0423_Aanya.pdf</v>
      </c>
      <c r="T424" s="17" t="str">
        <f>IF(AND(I424&lt;5,'Billing Details'!F424&gt;10000),"High Priority","Regular Followup")</f>
        <v>Regular Followup</v>
      </c>
      <c r="U424" s="17" t="str">
        <f>IF(AND(T424="High Priority",'Patient Health Records'!W424="Yes",'Patient Health Records'!X424 = "Critical"),"Needs Attention",IF(AND('Patient Health Records'!X424 &lt;&gt; "Critical", 'Patient Health Records'!W424 = "Yes"),"Monitor Later",IF(AND('Patient Health Records'!X424 ="Critical", 'Patient Health Records'!W424 = "No"), "Ask for Readmission","No Action")))</f>
        <v>No Action</v>
      </c>
      <c r="V424" s="17" t="str" cm="1">
        <f t="array" ref="V424">_xlfn.IFS(AND(T424="High Priority",'Patient Health Records'!W424="Yes",'Patient Health Records'!X424 = "Critical"),"Needs Attention", AND('Patient Health Records'!X424 &lt;&gt; "Critical", 'Patient Health Records'!W424 = "Yes"),"Monitor Later", AND('Patient Health Records'!X424 ="Critical", 'Patient Health Records'!W424 = "No"), "Ask for Readmission", TRUE, "No Action")</f>
        <v>No Action</v>
      </c>
      <c r="W424" s="17"/>
      <c r="X424" s="100"/>
      <c r="Y424" s="100"/>
      <c r="Z424" s="100"/>
      <c r="AA424" s="100"/>
      <c r="AB424" s="100"/>
    </row>
    <row r="425" spans="1:28" ht="15.75" customHeight="1">
      <c r="A425" s="2" t="s">
        <v>728</v>
      </c>
      <c r="B425" s="2" t="s">
        <v>729</v>
      </c>
      <c r="C425" s="2" t="s">
        <v>42</v>
      </c>
      <c r="D425" s="26" t="s">
        <v>26</v>
      </c>
      <c r="E425" s="28">
        <f>DATEVALUE(D425)</f>
        <v>27029</v>
      </c>
      <c r="F425" s="29">
        <f t="shared" si="19"/>
        <v>1973</v>
      </c>
      <c r="G425" s="29">
        <f t="shared" si="20"/>
        <v>52</v>
      </c>
      <c r="H425" s="29" t="str" cm="1">
        <f t="array" ref="H425">_xlfn.IFS(
  AND(G425&gt;=21, G425&lt;=30), "Young Adult",
  AND(G425&gt;=31, G425&lt;=45), "Adult",
  AND(G425&gt;=46, G425&lt;=60), "Middle-aged",
  AND(G425&gt;=61, G425&lt;=75), "Senior",
  AND(G425&gt;=76, G425&lt;=87), "Elderly",
  TRUE, "Out of Range"
)</f>
        <v>Middle-aged</v>
      </c>
      <c r="I425" s="3">
        <v>5</v>
      </c>
      <c r="J425" s="2" t="s">
        <v>38</v>
      </c>
      <c r="K425" s="2" t="s">
        <v>39</v>
      </c>
      <c r="L425" s="2" t="str">
        <f>VLOOKUP(J425,Facts!$A$2:$B$10,2,FALSE)</f>
        <v>North</v>
      </c>
      <c r="M425" s="2" t="str">
        <f>HLOOKUP(J425,Facts!$D$13:$L$14,2,FALSE)</f>
        <v>North</v>
      </c>
      <c r="N425" s="2" t="str">
        <f>_xlfn.XLOOKUP(L425,Facts!$B$2:$B$10,Facts!$A$2:$A$10,FALSE)</f>
        <v>Punjab</v>
      </c>
      <c r="O425" s="100" t="str">
        <f t="shared" si="21"/>
        <v>Aditya Kumar Gupta</v>
      </c>
      <c r="P425" s="100" t="str" cm="1">
        <f t="array" ref="P425:R425">_xlfn.TEXTSPLIT(O425," ")</f>
        <v>Aditya</v>
      </c>
      <c r="Q425" s="100" t="str">
        <v>Kumar</v>
      </c>
      <c r="R425" s="100" t="str">
        <v>Gupta</v>
      </c>
      <c r="S425" s="100" t="str">
        <f>CONCATENATE(A425,"_",P425,".pdf")</f>
        <v>PID0424_Aditya.pdf</v>
      </c>
      <c r="T425" s="17" t="str">
        <f>IF(AND(I425&lt;5,'Billing Details'!F425&gt;10000),"High Priority","Regular Followup")</f>
        <v>Regular Followup</v>
      </c>
      <c r="U425" s="17" t="str">
        <f>IF(AND(T425="High Priority",'Patient Health Records'!W425="Yes",'Patient Health Records'!X425 = "Critical"),"Needs Attention",IF(AND('Patient Health Records'!X425 &lt;&gt; "Critical", 'Patient Health Records'!W425 = "Yes"),"Monitor Later",IF(AND('Patient Health Records'!X425 ="Critical", 'Patient Health Records'!W425 = "No"), "Ask for Readmission","No Action")))</f>
        <v>No Action</v>
      </c>
      <c r="V425" s="17" t="str" cm="1">
        <f t="array" ref="V425">_xlfn.IFS(AND(T425="High Priority",'Patient Health Records'!W425="Yes",'Patient Health Records'!X425 = "Critical"),"Needs Attention", AND('Patient Health Records'!X425 &lt;&gt; "Critical", 'Patient Health Records'!W425 = "Yes"),"Monitor Later", AND('Patient Health Records'!X425 ="Critical", 'Patient Health Records'!W425 = "No"), "Ask for Readmission", TRUE, "No Action")</f>
        <v>No Action</v>
      </c>
      <c r="W425" s="17"/>
      <c r="X425" s="100"/>
      <c r="Y425" s="100"/>
      <c r="Z425" s="100"/>
      <c r="AA425" s="100"/>
      <c r="AB425" s="100"/>
    </row>
    <row r="426" spans="1:28" ht="15.75" customHeight="1">
      <c r="A426" s="2" t="s">
        <v>730</v>
      </c>
      <c r="B426" s="2" t="s">
        <v>201</v>
      </c>
      <c r="C426" s="2" t="s">
        <v>42</v>
      </c>
      <c r="D426" s="26" t="s">
        <v>82</v>
      </c>
      <c r="E426" s="28">
        <f>DATEVALUE(D426)</f>
        <v>30682</v>
      </c>
      <c r="F426" s="29">
        <f t="shared" si="19"/>
        <v>1984</v>
      </c>
      <c r="G426" s="29">
        <f t="shared" si="20"/>
        <v>41</v>
      </c>
      <c r="H426" s="29" t="str" cm="1">
        <f t="array" ref="H426">_xlfn.IFS(
  AND(G426&gt;=21, G426&lt;=30), "Young Adult",
  AND(G426&gt;=31, G426&lt;=45), "Adult",
  AND(G426&gt;=46, G426&lt;=60), "Middle-aged",
  AND(G426&gt;=61, G426&lt;=75), "Senior",
  AND(G426&gt;=76, G426&lt;=87), "Elderly",
  TRUE, "Out of Range"
)</f>
        <v>Adult</v>
      </c>
      <c r="I426" s="3">
        <v>12</v>
      </c>
      <c r="J426" s="2" t="s">
        <v>33</v>
      </c>
      <c r="K426" s="2" t="s">
        <v>34</v>
      </c>
      <c r="L426" s="2" t="str">
        <f>VLOOKUP(J426,Facts!$A$2:$B$10,2,FALSE)</f>
        <v>West</v>
      </c>
      <c r="M426" s="2" t="str">
        <f>HLOOKUP(J426,Facts!$D$13:$L$14,2,FALSE)</f>
        <v>West</v>
      </c>
      <c r="N426" s="2" t="str">
        <f>_xlfn.XLOOKUP(L426,Facts!$B$2:$B$10,Facts!$A$2:$A$10,FALSE)</f>
        <v>Maharashtra</v>
      </c>
      <c r="O426" s="100" t="str">
        <f t="shared" si="21"/>
        <v>Aditya Patel</v>
      </c>
      <c r="P426" s="100" t="str" cm="1">
        <f t="array" ref="P426:Q426">_xlfn.TEXTSPLIT(O426," ")</f>
        <v>Aditya</v>
      </c>
      <c r="Q426" s="100" t="str">
        <v>Patel</v>
      </c>
      <c r="R426" s="100"/>
      <c r="S426" s="100" t="str">
        <f>CONCATENATE(A426,"_",P426,".pdf")</f>
        <v>PID0425_Aditya.pdf</v>
      </c>
      <c r="T426" s="17" t="str">
        <f>IF(AND(I426&lt;5,'Billing Details'!F426&gt;10000),"High Priority","Regular Followup")</f>
        <v>Regular Followup</v>
      </c>
      <c r="U426" s="17" t="str">
        <f>IF(AND(T426="High Priority",'Patient Health Records'!W426="Yes",'Patient Health Records'!X426 = "Critical"),"Needs Attention",IF(AND('Patient Health Records'!X426 &lt;&gt; "Critical", 'Patient Health Records'!W426 = "Yes"),"Monitor Later",IF(AND('Patient Health Records'!X426 ="Critical", 'Patient Health Records'!W426 = "No"), "Ask for Readmission","No Action")))</f>
        <v>No Action</v>
      </c>
      <c r="V426" s="17" t="str" cm="1">
        <f t="array" ref="V426">_xlfn.IFS(AND(T426="High Priority",'Patient Health Records'!W426="Yes",'Patient Health Records'!X426 = "Critical"),"Needs Attention", AND('Patient Health Records'!X426 &lt;&gt; "Critical", 'Patient Health Records'!W426 = "Yes"),"Monitor Later", AND('Patient Health Records'!X426 ="Critical", 'Patient Health Records'!W426 = "No"), "Ask for Readmission", TRUE, "No Action")</f>
        <v>No Action</v>
      </c>
      <c r="W426" s="17"/>
      <c r="X426" s="100"/>
      <c r="Y426" s="100"/>
      <c r="Z426" s="100"/>
      <c r="AA426" s="100"/>
      <c r="AB426" s="100"/>
    </row>
    <row r="427" spans="1:28" ht="15.75" customHeight="1">
      <c r="A427" s="2" t="s">
        <v>731</v>
      </c>
      <c r="B427" s="2" t="s">
        <v>118</v>
      </c>
      <c r="C427" s="2" t="s">
        <v>25</v>
      </c>
      <c r="D427" s="26" t="s">
        <v>26</v>
      </c>
      <c r="E427" s="28">
        <f>DATEVALUE(D427)</f>
        <v>27029</v>
      </c>
      <c r="F427" s="29">
        <f t="shared" si="19"/>
        <v>1973</v>
      </c>
      <c r="G427" s="29">
        <f t="shared" si="20"/>
        <v>52</v>
      </c>
      <c r="H427" s="29" t="str" cm="1">
        <f t="array" ref="H427">_xlfn.IFS(
  AND(G427&gt;=21, G427&lt;=30), "Young Adult",
  AND(G427&gt;=31, G427&lt;=45), "Adult",
  AND(G427&gt;=46, G427&lt;=60), "Middle-aged",
  AND(G427&gt;=61, G427&lt;=75), "Senior",
  AND(G427&gt;=76, G427&lt;=87), "Elderly",
  TRUE, "Out of Range"
)</f>
        <v>Middle-aged</v>
      </c>
      <c r="I427" s="3">
        <v>9</v>
      </c>
      <c r="J427" s="2" t="s">
        <v>55</v>
      </c>
      <c r="K427" s="2" t="s">
        <v>39</v>
      </c>
      <c r="L427" s="2" t="str">
        <f>VLOOKUP(J427,Facts!$A$2:$B$10,2,FALSE)</f>
        <v>South</v>
      </c>
      <c r="M427" s="2" t="str">
        <f>HLOOKUP(J427,Facts!$D$13:$L$14,2,FALSE)</f>
        <v>South</v>
      </c>
      <c r="N427" s="2" t="str">
        <f>_xlfn.XLOOKUP(L427,Facts!$B$2:$B$10,Facts!$A$2:$A$10,FALSE)</f>
        <v>Tamil Nadu</v>
      </c>
      <c r="O427" s="100" t="str">
        <f t="shared" si="21"/>
        <v>Diya Sharma</v>
      </c>
      <c r="P427" s="100" t="str" cm="1">
        <f t="array" ref="P427:Q427">_xlfn.TEXTSPLIT(O427," ")</f>
        <v>Diya</v>
      </c>
      <c r="Q427" s="100" t="str">
        <v>Sharma</v>
      </c>
      <c r="R427" s="100"/>
      <c r="S427" s="100" t="str">
        <f>CONCATENATE(A427,"_",P427,".pdf")</f>
        <v>PID0426_Diya.pdf</v>
      </c>
      <c r="T427" s="17" t="str">
        <f>IF(AND(I427&lt;5,'Billing Details'!F427&gt;10000),"High Priority","Regular Followup")</f>
        <v>Regular Followup</v>
      </c>
      <c r="U427" s="17" t="str">
        <f>IF(AND(T427="High Priority",'Patient Health Records'!W427="Yes",'Patient Health Records'!X427 = "Critical"),"Needs Attention",IF(AND('Patient Health Records'!X427 &lt;&gt; "Critical", 'Patient Health Records'!W427 = "Yes"),"Monitor Later",IF(AND('Patient Health Records'!X427 ="Critical", 'Patient Health Records'!W427 = "No"), "Ask for Readmission","No Action")))</f>
        <v>Ask for Readmission</v>
      </c>
      <c r="V427" s="17" t="str" cm="1">
        <f t="array" ref="V427">_xlfn.IFS(AND(T427="High Priority",'Patient Health Records'!W427="Yes",'Patient Health Records'!X427 = "Critical"),"Needs Attention", AND('Patient Health Records'!X427 &lt;&gt; "Critical", 'Patient Health Records'!W427 = "Yes"),"Monitor Later", AND('Patient Health Records'!X427 ="Critical", 'Patient Health Records'!W427 = "No"), "Ask for Readmission", TRUE, "No Action")</f>
        <v>Ask for Readmission</v>
      </c>
      <c r="W427" s="17"/>
      <c r="X427" s="100"/>
      <c r="Y427" s="100"/>
      <c r="Z427" s="100"/>
      <c r="AA427" s="100"/>
      <c r="AB427" s="100"/>
    </row>
    <row r="428" spans="1:28" ht="15.75" customHeight="1">
      <c r="A428" s="2" t="s">
        <v>732</v>
      </c>
      <c r="B428" s="2" t="s">
        <v>104</v>
      </c>
      <c r="C428" s="2" t="s">
        <v>25</v>
      </c>
      <c r="D428" s="26" t="s">
        <v>75</v>
      </c>
      <c r="E428" s="28">
        <f>DATEVALUE(D428)</f>
        <v>29951</v>
      </c>
      <c r="F428" s="29">
        <f t="shared" si="19"/>
        <v>1981</v>
      </c>
      <c r="G428" s="29">
        <f t="shared" si="20"/>
        <v>44</v>
      </c>
      <c r="H428" s="29" t="str" cm="1">
        <f t="array" ref="H428">_xlfn.IFS(
  AND(G428&gt;=21, G428&lt;=30), "Young Adult",
  AND(G428&gt;=31, G428&lt;=45), "Adult",
  AND(G428&gt;=46, G428&lt;=60), "Middle-aged",
  AND(G428&gt;=61, G428&lt;=75), "Senior",
  AND(G428&gt;=76, G428&lt;=87), "Elderly",
  TRUE, "Out of Range"
)</f>
        <v>Adult</v>
      </c>
      <c r="I428" s="3">
        <v>3</v>
      </c>
      <c r="J428" s="2" t="s">
        <v>47</v>
      </c>
      <c r="K428" s="2" t="s">
        <v>39</v>
      </c>
      <c r="L428" s="2" t="str">
        <f>VLOOKUP(J428,Facts!$A$2:$B$10,2,FALSE)</f>
        <v>North</v>
      </c>
      <c r="M428" s="2" t="str">
        <f>HLOOKUP(J428,Facts!$D$13:$L$14,2,FALSE)</f>
        <v>North</v>
      </c>
      <c r="N428" s="2" t="str">
        <f>_xlfn.XLOOKUP(L428,Facts!$B$2:$B$10,Facts!$A$2:$A$10,FALSE)</f>
        <v>Punjab</v>
      </c>
      <c r="O428" s="100" t="str">
        <f t="shared" si="21"/>
        <v>Aanya Priya Reddy</v>
      </c>
      <c r="P428" s="100" t="str" cm="1">
        <f t="array" ref="P428:R428">_xlfn.TEXTSPLIT(O428," ")</f>
        <v>Aanya</v>
      </c>
      <c r="Q428" s="100" t="str">
        <v>Priya</v>
      </c>
      <c r="R428" s="100" t="str">
        <v>Reddy</v>
      </c>
      <c r="S428" s="100" t="str">
        <f>CONCATENATE(A428,"_",P428,".pdf")</f>
        <v>PID0427_Aanya.pdf</v>
      </c>
      <c r="T428" s="17" t="str">
        <f>IF(AND(I428&lt;5,'Billing Details'!F428&gt;10000),"High Priority","Regular Followup")</f>
        <v>High Priority</v>
      </c>
      <c r="U428" s="17" t="str">
        <f>IF(AND(T428="High Priority",'Patient Health Records'!W428="Yes",'Patient Health Records'!X428 = "Critical"),"Needs Attention",IF(AND('Patient Health Records'!X428 &lt;&gt; "Critical", 'Patient Health Records'!W428 = "Yes"),"Monitor Later",IF(AND('Patient Health Records'!X428 ="Critical", 'Patient Health Records'!W428 = "No"), "Ask for Readmission","No Action")))</f>
        <v>No Action</v>
      </c>
      <c r="V428" s="17" t="str" cm="1">
        <f t="array" ref="V428">_xlfn.IFS(AND(T428="High Priority",'Patient Health Records'!W428="Yes",'Patient Health Records'!X428 = "Critical"),"Needs Attention", AND('Patient Health Records'!X428 &lt;&gt; "Critical", 'Patient Health Records'!W428 = "Yes"),"Monitor Later", AND('Patient Health Records'!X428 ="Critical", 'Patient Health Records'!W428 = "No"), "Ask for Readmission", TRUE, "No Action")</f>
        <v>No Action</v>
      </c>
      <c r="W428" s="17"/>
      <c r="X428" s="100"/>
      <c r="Y428" s="100"/>
      <c r="Z428" s="100"/>
      <c r="AA428" s="100"/>
      <c r="AB428" s="100"/>
    </row>
    <row r="429" spans="1:28" ht="15.75" customHeight="1">
      <c r="A429" s="2" t="s">
        <v>733</v>
      </c>
      <c r="B429" s="2" t="s">
        <v>164</v>
      </c>
      <c r="C429" s="2" t="s">
        <v>25</v>
      </c>
      <c r="D429" s="26" t="s">
        <v>91</v>
      </c>
      <c r="E429" s="28">
        <f>DATEVALUE(D429)</f>
        <v>25203</v>
      </c>
      <c r="F429" s="29">
        <f t="shared" si="19"/>
        <v>1968</v>
      </c>
      <c r="G429" s="29">
        <f t="shared" si="20"/>
        <v>57</v>
      </c>
      <c r="H429" s="29" t="str" cm="1">
        <f t="array" ref="H429">_xlfn.IFS(
  AND(G429&gt;=21, G429&lt;=30), "Young Adult",
  AND(G429&gt;=31, G429&lt;=45), "Adult",
  AND(G429&gt;=46, G429&lt;=60), "Middle-aged",
  AND(G429&gt;=61, G429&lt;=75), "Senior",
  AND(G429&gt;=76, G429&lt;=87), "Elderly",
  TRUE, "Out of Range"
)</f>
        <v>Middle-aged</v>
      </c>
      <c r="I429" s="3">
        <v>5</v>
      </c>
      <c r="J429" s="2" t="s">
        <v>64</v>
      </c>
      <c r="K429" s="2" t="s">
        <v>56</v>
      </c>
      <c r="L429" s="2" t="str">
        <f>VLOOKUP(J429,Facts!$A$2:$B$10,2,FALSE)</f>
        <v>East</v>
      </c>
      <c r="M429" s="2" t="str">
        <f>HLOOKUP(J429,Facts!$D$13:$L$14,2,FALSE)</f>
        <v>East</v>
      </c>
      <c r="N429" s="2" t="str">
        <f>_xlfn.XLOOKUP(L429,Facts!$B$2:$B$10,Facts!$A$2:$A$10,FALSE)</f>
        <v>West Bengal</v>
      </c>
      <c r="O429" s="100" t="str">
        <f t="shared" si="21"/>
        <v>Isha Patel</v>
      </c>
      <c r="P429" s="100" t="str" cm="1">
        <f t="array" ref="P429:Q429">_xlfn.TEXTSPLIT(O429," ")</f>
        <v>Isha</v>
      </c>
      <c r="Q429" s="100" t="str">
        <v>Patel</v>
      </c>
      <c r="R429" s="100"/>
      <c r="S429" s="100" t="str">
        <f>CONCATENATE(A429,"_",P429,".pdf")</f>
        <v>PID0428_Isha.pdf</v>
      </c>
      <c r="T429" s="17" t="str">
        <f>IF(AND(I429&lt;5,'Billing Details'!F429&gt;10000),"High Priority","Regular Followup")</f>
        <v>Regular Followup</v>
      </c>
      <c r="U429" s="17" t="str">
        <f>IF(AND(T429="High Priority",'Patient Health Records'!W429="Yes",'Patient Health Records'!X429 = "Critical"),"Needs Attention",IF(AND('Patient Health Records'!X429 &lt;&gt; "Critical", 'Patient Health Records'!W429 = "Yes"),"Monitor Later",IF(AND('Patient Health Records'!X429 ="Critical", 'Patient Health Records'!W429 = "No"), "Ask for Readmission","No Action")))</f>
        <v>Monitor Later</v>
      </c>
      <c r="V429" s="17" t="str" cm="1">
        <f t="array" ref="V429">_xlfn.IFS(AND(T429="High Priority",'Patient Health Records'!W429="Yes",'Patient Health Records'!X429 = "Critical"),"Needs Attention", AND('Patient Health Records'!X429 &lt;&gt; "Critical", 'Patient Health Records'!W429 = "Yes"),"Monitor Later", AND('Patient Health Records'!X429 ="Critical", 'Patient Health Records'!W429 = "No"), "Ask for Readmission", TRUE, "No Action")</f>
        <v>Monitor Later</v>
      </c>
      <c r="W429" s="17"/>
      <c r="X429" s="100"/>
      <c r="Y429" s="100"/>
      <c r="Z429" s="100"/>
      <c r="AA429" s="100"/>
      <c r="AB429" s="100"/>
    </row>
    <row r="430" spans="1:28" ht="15.75" customHeight="1">
      <c r="A430" s="2" t="s">
        <v>734</v>
      </c>
      <c r="B430" s="2" t="s">
        <v>601</v>
      </c>
      <c r="C430" s="2" t="s">
        <v>42</v>
      </c>
      <c r="D430" s="26" t="s">
        <v>68</v>
      </c>
      <c r="E430" s="28">
        <f>DATEVALUE(D430)</f>
        <v>23377</v>
      </c>
      <c r="F430" s="29">
        <f t="shared" si="19"/>
        <v>1964</v>
      </c>
      <c r="G430" s="29">
        <f t="shared" si="20"/>
        <v>61</v>
      </c>
      <c r="H430" s="29" t="str" cm="1">
        <f t="array" ref="H430">_xlfn.IFS(
  AND(G430&gt;=21, G430&lt;=30), "Young Adult",
  AND(G430&gt;=31, G430&lt;=45), "Adult",
  AND(G430&gt;=46, G430&lt;=60), "Middle-aged",
  AND(G430&gt;=61, G430&lt;=75), "Senior",
  AND(G430&gt;=76, G430&lt;=87), "Elderly",
  TRUE, "Out of Range"
)</f>
        <v>Senior</v>
      </c>
      <c r="I430" s="3">
        <v>2</v>
      </c>
      <c r="J430" s="2" t="s">
        <v>38</v>
      </c>
      <c r="K430" s="2" t="s">
        <v>39</v>
      </c>
      <c r="L430" s="2" t="str">
        <f>VLOOKUP(J430,Facts!$A$2:$B$10,2,FALSE)</f>
        <v>North</v>
      </c>
      <c r="M430" s="2" t="str">
        <f>HLOOKUP(J430,Facts!$D$13:$L$14,2,FALSE)</f>
        <v>North</v>
      </c>
      <c r="N430" s="2" t="str">
        <f>_xlfn.XLOOKUP(L430,Facts!$B$2:$B$10,Facts!$A$2:$A$10,FALSE)</f>
        <v>Punjab</v>
      </c>
      <c r="O430" s="100" t="str">
        <f t="shared" si="21"/>
        <v>Krishna Raj Reddy</v>
      </c>
      <c r="P430" s="100" t="str" cm="1">
        <f t="array" ref="P430:R430">_xlfn.TEXTSPLIT(O430," ")</f>
        <v>Krishna</v>
      </c>
      <c r="Q430" s="100" t="str">
        <v>Raj</v>
      </c>
      <c r="R430" s="100" t="str">
        <v>Reddy</v>
      </c>
      <c r="S430" s="100" t="str">
        <f>CONCATENATE(A430,"_",P430,".pdf")</f>
        <v>PID0429_Krishna.pdf</v>
      </c>
      <c r="T430" s="17" t="str">
        <f>IF(AND(I430&lt;5,'Billing Details'!F430&gt;10000),"High Priority","Regular Followup")</f>
        <v>High Priority</v>
      </c>
      <c r="U430" s="17" t="str">
        <f>IF(AND(T430="High Priority",'Patient Health Records'!W430="Yes",'Patient Health Records'!X430 = "Critical"),"Needs Attention",IF(AND('Patient Health Records'!X430 &lt;&gt; "Critical", 'Patient Health Records'!W430 = "Yes"),"Monitor Later",IF(AND('Patient Health Records'!X430 ="Critical", 'Patient Health Records'!W430 = "No"), "Ask for Readmission","No Action")))</f>
        <v>No Action</v>
      </c>
      <c r="V430" s="17" t="str" cm="1">
        <f t="array" ref="V430">_xlfn.IFS(AND(T430="High Priority",'Patient Health Records'!W430="Yes",'Patient Health Records'!X430 = "Critical"),"Needs Attention", AND('Patient Health Records'!X430 &lt;&gt; "Critical", 'Patient Health Records'!W430 = "Yes"),"Monitor Later", AND('Patient Health Records'!X430 ="Critical", 'Patient Health Records'!W430 = "No"), "Ask for Readmission", TRUE, "No Action")</f>
        <v>No Action</v>
      </c>
      <c r="W430" s="17"/>
      <c r="X430" s="100"/>
      <c r="Y430" s="100"/>
      <c r="Z430" s="100"/>
      <c r="AA430" s="100"/>
      <c r="AB430" s="100"/>
    </row>
    <row r="431" spans="1:28" ht="15.75" customHeight="1">
      <c r="A431" s="2" t="s">
        <v>735</v>
      </c>
      <c r="B431" s="2" t="s">
        <v>389</v>
      </c>
      <c r="C431" s="2" t="s">
        <v>25</v>
      </c>
      <c r="D431" s="26" t="s">
        <v>26</v>
      </c>
      <c r="E431" s="28">
        <f>DATEVALUE(D431)</f>
        <v>27029</v>
      </c>
      <c r="F431" s="29">
        <f t="shared" si="19"/>
        <v>1973</v>
      </c>
      <c r="G431" s="29">
        <f t="shared" si="20"/>
        <v>52</v>
      </c>
      <c r="H431" s="29" t="str" cm="1">
        <f t="array" ref="H431">_xlfn.IFS(
  AND(G431&gt;=21, G431&lt;=30), "Young Adult",
  AND(G431&gt;=31, G431&lt;=45), "Adult",
  AND(G431&gt;=46, G431&lt;=60), "Middle-aged",
  AND(G431&gt;=61, G431&lt;=75), "Senior",
  AND(G431&gt;=76, G431&lt;=87), "Elderly",
  TRUE, "Out of Range"
)</f>
        <v>Middle-aged</v>
      </c>
      <c r="I431" s="3">
        <v>5</v>
      </c>
      <c r="J431" s="2" t="s">
        <v>27</v>
      </c>
      <c r="K431" s="2" t="s">
        <v>28</v>
      </c>
      <c r="L431" s="2" t="str">
        <f>VLOOKUP(J431,Facts!$A$2:$B$10,2,FALSE)</f>
        <v>South</v>
      </c>
      <c r="M431" s="2" t="str">
        <f>HLOOKUP(J431,Facts!$D$13:$L$14,2,FALSE)</f>
        <v>South</v>
      </c>
      <c r="N431" s="2" t="str">
        <f>_xlfn.XLOOKUP(L431,Facts!$B$2:$B$10,Facts!$A$2:$A$10,FALSE)</f>
        <v>Tamil Nadu</v>
      </c>
      <c r="O431" s="100" t="str">
        <f t="shared" si="21"/>
        <v>Isha Mehta</v>
      </c>
      <c r="P431" s="100" t="str" cm="1">
        <f t="array" ref="P431:Q431">_xlfn.TEXTSPLIT(O431," ")</f>
        <v>Isha</v>
      </c>
      <c r="Q431" s="100" t="str">
        <v>Mehta</v>
      </c>
      <c r="R431" s="100"/>
      <c r="S431" s="100" t="str">
        <f>CONCATENATE(A431,"_",P431,".pdf")</f>
        <v>PID0430_Isha.pdf</v>
      </c>
      <c r="T431" s="17" t="str">
        <f>IF(AND(I431&lt;5,'Billing Details'!F431&gt;10000),"High Priority","Regular Followup")</f>
        <v>Regular Followup</v>
      </c>
      <c r="U431" s="17" t="str">
        <f>IF(AND(T431="High Priority",'Patient Health Records'!W431="Yes",'Patient Health Records'!X431 = "Critical"),"Needs Attention",IF(AND('Patient Health Records'!X431 &lt;&gt; "Critical", 'Patient Health Records'!W431 = "Yes"),"Monitor Later",IF(AND('Patient Health Records'!X431 ="Critical", 'Patient Health Records'!W431 = "No"), "Ask for Readmission","No Action")))</f>
        <v>No Action</v>
      </c>
      <c r="V431" s="17" t="str" cm="1">
        <f t="array" ref="V431">_xlfn.IFS(AND(T431="High Priority",'Patient Health Records'!W431="Yes",'Patient Health Records'!X431 = "Critical"),"Needs Attention", AND('Patient Health Records'!X431 &lt;&gt; "Critical", 'Patient Health Records'!W431 = "Yes"),"Monitor Later", AND('Patient Health Records'!X431 ="Critical", 'Patient Health Records'!W431 = "No"), "Ask for Readmission", TRUE, "No Action")</f>
        <v>No Action</v>
      </c>
      <c r="W431" s="17"/>
      <c r="X431" s="100"/>
      <c r="Y431" s="100"/>
      <c r="Z431" s="100"/>
      <c r="AA431" s="100"/>
      <c r="AB431" s="100"/>
    </row>
    <row r="432" spans="1:28" ht="15.75" customHeight="1">
      <c r="A432" s="2" t="s">
        <v>736</v>
      </c>
      <c r="B432" s="2" t="s">
        <v>149</v>
      </c>
      <c r="C432" s="2" t="s">
        <v>42</v>
      </c>
      <c r="D432" s="26" t="s">
        <v>60</v>
      </c>
      <c r="E432" s="28">
        <f>DATEVALUE(D432)</f>
        <v>28855</v>
      </c>
      <c r="F432" s="29">
        <f t="shared" si="19"/>
        <v>1978</v>
      </c>
      <c r="G432" s="29">
        <f t="shared" si="20"/>
        <v>47</v>
      </c>
      <c r="H432" s="29" t="str" cm="1">
        <f t="array" ref="H432">_xlfn.IFS(
  AND(G432&gt;=21, G432&lt;=30), "Young Adult",
  AND(G432&gt;=31, G432&lt;=45), "Adult",
  AND(G432&gt;=46, G432&lt;=60), "Middle-aged",
  AND(G432&gt;=61, G432&lt;=75), "Senior",
  AND(G432&gt;=76, G432&lt;=87), "Elderly",
  TRUE, "Out of Range"
)</f>
        <v>Middle-aged</v>
      </c>
      <c r="I432" s="3">
        <v>120</v>
      </c>
      <c r="J432" s="2" t="s">
        <v>64</v>
      </c>
      <c r="K432" s="2" t="s">
        <v>56</v>
      </c>
      <c r="L432" s="2" t="str">
        <f>VLOOKUP(J432,Facts!$A$2:$B$10,2,FALSE)</f>
        <v>East</v>
      </c>
      <c r="M432" s="2" t="str">
        <f>HLOOKUP(J432,Facts!$D$13:$L$14,2,FALSE)</f>
        <v>East</v>
      </c>
      <c r="N432" s="2" t="str">
        <f>_xlfn.XLOOKUP(L432,Facts!$B$2:$B$10,Facts!$A$2:$A$10,FALSE)</f>
        <v>West Bengal</v>
      </c>
      <c r="O432" s="100" t="str">
        <f t="shared" si="21"/>
        <v>Vivaan Sharma</v>
      </c>
      <c r="P432" s="100" t="str" cm="1">
        <f t="array" ref="P432:Q432">_xlfn.TEXTSPLIT(O432," ")</f>
        <v>Vivaan</v>
      </c>
      <c r="Q432" s="100" t="str">
        <v>Sharma</v>
      </c>
      <c r="R432" s="100"/>
      <c r="S432" s="100" t="str">
        <f>CONCATENATE(A432,"_",P432,".pdf")</f>
        <v>PID0431_Vivaan.pdf</v>
      </c>
      <c r="T432" s="17" t="str">
        <f>IF(AND(I432&lt;5,'Billing Details'!F432&gt;10000),"High Priority","Regular Followup")</f>
        <v>Regular Followup</v>
      </c>
      <c r="U432" s="17" t="str">
        <f>IF(AND(T432="High Priority",'Patient Health Records'!W432="Yes",'Patient Health Records'!X432 = "Critical"),"Needs Attention",IF(AND('Patient Health Records'!X432 &lt;&gt; "Critical", 'Patient Health Records'!W432 = "Yes"),"Monitor Later",IF(AND('Patient Health Records'!X432 ="Critical", 'Patient Health Records'!W432 = "No"), "Ask for Readmission","No Action")))</f>
        <v>No Action</v>
      </c>
      <c r="V432" s="17" t="str" cm="1">
        <f t="array" ref="V432">_xlfn.IFS(AND(T432="High Priority",'Patient Health Records'!W432="Yes",'Patient Health Records'!X432 = "Critical"),"Needs Attention", AND('Patient Health Records'!X432 &lt;&gt; "Critical", 'Patient Health Records'!W432 = "Yes"),"Monitor Later", AND('Patient Health Records'!X432 ="Critical", 'Patient Health Records'!W432 = "No"), "Ask for Readmission", TRUE, "No Action")</f>
        <v>No Action</v>
      </c>
      <c r="W432" s="17"/>
      <c r="X432" s="100"/>
      <c r="Y432" s="100"/>
      <c r="Z432" s="100"/>
      <c r="AA432" s="100"/>
      <c r="AB432" s="100"/>
    </row>
    <row r="433" spans="1:28" ht="15.75" customHeight="1">
      <c r="A433" s="2" t="s">
        <v>737</v>
      </c>
      <c r="B433" s="2" t="s">
        <v>738</v>
      </c>
      <c r="C433" s="2" t="s">
        <v>25</v>
      </c>
      <c r="D433" s="26" t="s">
        <v>142</v>
      </c>
      <c r="E433" s="28">
        <f>DATEVALUE(D433)</f>
        <v>34334</v>
      </c>
      <c r="F433" s="29">
        <f t="shared" si="19"/>
        <v>1993</v>
      </c>
      <c r="G433" s="29">
        <f t="shared" si="20"/>
        <v>32</v>
      </c>
      <c r="H433" s="29" t="str" cm="1">
        <f t="array" ref="H433">_xlfn.IFS(
  AND(G433&gt;=21, G433&lt;=30), "Young Adult",
  AND(G433&gt;=31, G433&lt;=45), "Adult",
  AND(G433&gt;=46, G433&lt;=60), "Middle-aged",
  AND(G433&gt;=61, G433&lt;=75), "Senior",
  AND(G433&gt;=76, G433&lt;=87), "Elderly",
  TRUE, "Out of Range"
)</f>
        <v>Adult</v>
      </c>
      <c r="I433" s="3">
        <v>0.5</v>
      </c>
      <c r="J433" s="2" t="s">
        <v>47</v>
      </c>
      <c r="K433" s="2" t="s">
        <v>28</v>
      </c>
      <c r="L433" s="2" t="str">
        <f>VLOOKUP(J433,Facts!$A$2:$B$10,2,FALSE)</f>
        <v>North</v>
      </c>
      <c r="M433" s="2" t="str">
        <f>HLOOKUP(J433,Facts!$D$13:$L$14,2,FALSE)</f>
        <v>North</v>
      </c>
      <c r="N433" s="2" t="str">
        <f>_xlfn.XLOOKUP(L433,Facts!$B$2:$B$10,Facts!$A$2:$A$10,FALSE)</f>
        <v>Punjab</v>
      </c>
      <c r="O433" s="100" t="str">
        <f t="shared" si="21"/>
        <v>Isha Patel</v>
      </c>
      <c r="P433" s="100" t="str" cm="1">
        <f t="array" ref="P433:Q433">_xlfn.TEXTSPLIT(O433," ")</f>
        <v>Isha</v>
      </c>
      <c r="Q433" s="100" t="str">
        <v>Patel</v>
      </c>
      <c r="R433" s="100"/>
      <c r="S433" s="100" t="str">
        <f>CONCATENATE(A433,"_",P433,".pdf")</f>
        <v>PID0432_Isha.pdf</v>
      </c>
      <c r="T433" s="17" t="str">
        <f>IF(AND(I433&lt;5,'Billing Details'!F433&gt;10000),"High Priority","Regular Followup")</f>
        <v>High Priority</v>
      </c>
      <c r="U433" s="17" t="str">
        <f>IF(AND(T433="High Priority",'Patient Health Records'!W433="Yes",'Patient Health Records'!X433 = "Critical"),"Needs Attention",IF(AND('Patient Health Records'!X433 &lt;&gt; "Critical", 'Patient Health Records'!W433 = "Yes"),"Monitor Later",IF(AND('Patient Health Records'!X433 ="Critical", 'Patient Health Records'!W433 = "No"), "Ask for Readmission","No Action")))</f>
        <v>Monitor Later</v>
      </c>
      <c r="V433" s="17" t="str" cm="1">
        <f t="array" ref="V433">_xlfn.IFS(AND(T433="High Priority",'Patient Health Records'!W433="Yes",'Patient Health Records'!X433 = "Critical"),"Needs Attention", AND('Patient Health Records'!X433 &lt;&gt; "Critical", 'Patient Health Records'!W433 = "Yes"),"Monitor Later", AND('Patient Health Records'!X433 ="Critical", 'Patient Health Records'!W433 = "No"), "Ask for Readmission", TRUE, "No Action")</f>
        <v>Monitor Later</v>
      </c>
      <c r="W433" s="17"/>
      <c r="X433" s="100"/>
      <c r="Y433" s="100"/>
      <c r="Z433" s="100"/>
      <c r="AA433" s="100"/>
      <c r="AB433" s="100"/>
    </row>
    <row r="434" spans="1:28" ht="15.75" customHeight="1">
      <c r="A434" s="2" t="s">
        <v>739</v>
      </c>
      <c r="B434" s="2" t="s">
        <v>273</v>
      </c>
      <c r="C434" s="2" t="s">
        <v>25</v>
      </c>
      <c r="D434" s="26" t="s">
        <v>60</v>
      </c>
      <c r="E434" s="28">
        <f>DATEVALUE(D434)</f>
        <v>28855</v>
      </c>
      <c r="F434" s="29">
        <f t="shared" si="19"/>
        <v>1978</v>
      </c>
      <c r="G434" s="29">
        <f t="shared" si="20"/>
        <v>47</v>
      </c>
      <c r="H434" s="29" t="str" cm="1">
        <f t="array" ref="H434">_xlfn.IFS(
  AND(G434&gt;=21, G434&lt;=30), "Young Adult",
  AND(G434&gt;=31, G434&lt;=45), "Adult",
  AND(G434&gt;=46, G434&lt;=60), "Middle-aged",
  AND(G434&gt;=61, G434&lt;=75), "Senior",
  AND(G434&gt;=76, G434&lt;=87), "Elderly",
  TRUE, "Out of Range"
)</f>
        <v>Middle-aged</v>
      </c>
      <c r="I434" s="3">
        <v>200</v>
      </c>
      <c r="J434" s="2" t="s">
        <v>55</v>
      </c>
      <c r="K434" s="2" t="s">
        <v>28</v>
      </c>
      <c r="L434" s="2" t="str">
        <f>VLOOKUP(J434,Facts!$A$2:$B$10,2,FALSE)</f>
        <v>South</v>
      </c>
      <c r="M434" s="2" t="str">
        <f>HLOOKUP(J434,Facts!$D$13:$L$14,2,FALSE)</f>
        <v>South</v>
      </c>
      <c r="N434" s="2" t="str">
        <f>_xlfn.XLOOKUP(L434,Facts!$B$2:$B$10,Facts!$A$2:$A$10,FALSE)</f>
        <v>Tamil Nadu</v>
      </c>
      <c r="O434" s="100" t="str">
        <f t="shared" si="21"/>
        <v>Aanya Priya Mehta</v>
      </c>
      <c r="P434" s="100" t="str" cm="1">
        <f t="array" ref="P434:R434">_xlfn.TEXTSPLIT(O434," ")</f>
        <v>Aanya</v>
      </c>
      <c r="Q434" s="100" t="str">
        <v>Priya</v>
      </c>
      <c r="R434" s="100" t="str">
        <v>Mehta</v>
      </c>
      <c r="S434" s="100" t="str">
        <f>CONCATENATE(A434,"_",P434,".pdf")</f>
        <v>PID0433_Aanya.pdf</v>
      </c>
      <c r="T434" s="17" t="str">
        <f>IF(AND(I434&lt;5,'Billing Details'!F434&gt;10000),"High Priority","Regular Followup")</f>
        <v>Regular Followup</v>
      </c>
      <c r="U434" s="17" t="str">
        <f>IF(AND(T434="High Priority",'Patient Health Records'!W434="Yes",'Patient Health Records'!X434 = "Critical"),"Needs Attention",IF(AND('Patient Health Records'!X434 &lt;&gt; "Critical", 'Patient Health Records'!W434 = "Yes"),"Monitor Later",IF(AND('Patient Health Records'!X434 ="Critical", 'Patient Health Records'!W434 = "No"), "Ask for Readmission","No Action")))</f>
        <v>No Action</v>
      </c>
      <c r="V434" s="17" t="str" cm="1">
        <f t="array" ref="V434">_xlfn.IFS(AND(T434="High Priority",'Patient Health Records'!W434="Yes",'Patient Health Records'!X434 = "Critical"),"Needs Attention", AND('Patient Health Records'!X434 &lt;&gt; "Critical", 'Patient Health Records'!W434 = "Yes"),"Monitor Later", AND('Patient Health Records'!X434 ="Critical", 'Patient Health Records'!W434 = "No"), "Ask for Readmission", TRUE, "No Action")</f>
        <v>No Action</v>
      </c>
      <c r="W434" s="17"/>
      <c r="X434" s="100"/>
      <c r="Y434" s="100"/>
      <c r="Z434" s="100"/>
      <c r="AA434" s="100"/>
      <c r="AB434" s="100"/>
    </row>
    <row r="435" spans="1:28" ht="15.75" customHeight="1">
      <c r="A435" s="2" t="s">
        <v>740</v>
      </c>
      <c r="B435" s="2" t="s">
        <v>181</v>
      </c>
      <c r="C435" s="2" t="s">
        <v>25</v>
      </c>
      <c r="D435" s="26" t="s">
        <v>26</v>
      </c>
      <c r="E435" s="28">
        <f>DATEVALUE(D435)</f>
        <v>27029</v>
      </c>
      <c r="F435" s="29">
        <f t="shared" si="19"/>
        <v>1973</v>
      </c>
      <c r="G435" s="29">
        <f t="shared" si="20"/>
        <v>52</v>
      </c>
      <c r="H435" s="29" t="str" cm="1">
        <f t="array" ref="H435">_xlfn.IFS(
  AND(G435&gt;=21, G435&lt;=30), "Young Adult",
  AND(G435&gt;=31, G435&lt;=45), "Adult",
  AND(G435&gt;=46, G435&lt;=60), "Middle-aged",
  AND(G435&gt;=61, G435&lt;=75), "Senior",
  AND(G435&gt;=76, G435&lt;=87), "Elderly",
  TRUE, "Out of Range"
)</f>
        <v>Middle-aged</v>
      </c>
      <c r="I435" s="3">
        <v>12</v>
      </c>
      <c r="J435" s="2" t="s">
        <v>43</v>
      </c>
      <c r="K435" s="2" t="s">
        <v>39</v>
      </c>
      <c r="L435" s="2" t="str">
        <f>VLOOKUP(J435,Facts!$A$2:$B$10,2,FALSE)</f>
        <v>South</v>
      </c>
      <c r="M435" s="2" t="str">
        <f>HLOOKUP(J435,Facts!$D$13:$L$14,2,FALSE)</f>
        <v>South</v>
      </c>
      <c r="N435" s="2" t="str">
        <f>_xlfn.XLOOKUP(L435,Facts!$B$2:$B$10,Facts!$A$2:$A$10,FALSE)</f>
        <v>Tamil Nadu</v>
      </c>
      <c r="O435" s="100" t="str">
        <f t="shared" si="21"/>
        <v>Isha Mehta</v>
      </c>
      <c r="P435" s="100" t="str" cm="1">
        <f t="array" ref="P435:Q435">_xlfn.TEXTSPLIT(O435," ")</f>
        <v>Isha</v>
      </c>
      <c r="Q435" s="100" t="str">
        <v>Mehta</v>
      </c>
      <c r="R435" s="100"/>
      <c r="S435" s="100" t="str">
        <f>CONCATENATE(A435,"_",P435,".pdf")</f>
        <v>PID0434_Isha.pdf</v>
      </c>
      <c r="T435" s="17" t="str">
        <f>IF(AND(I435&lt;5,'Billing Details'!F435&gt;10000),"High Priority","Regular Followup")</f>
        <v>Regular Followup</v>
      </c>
      <c r="U435" s="17" t="str">
        <f>IF(AND(T435="High Priority",'Patient Health Records'!W435="Yes",'Patient Health Records'!X435 = "Critical"),"Needs Attention",IF(AND('Patient Health Records'!X435 &lt;&gt; "Critical", 'Patient Health Records'!W435 = "Yes"),"Monitor Later",IF(AND('Patient Health Records'!X435 ="Critical", 'Patient Health Records'!W435 = "No"), "Ask for Readmission","No Action")))</f>
        <v>Ask for Readmission</v>
      </c>
      <c r="V435" s="17" t="str" cm="1">
        <f t="array" ref="V435">_xlfn.IFS(AND(T435="High Priority",'Patient Health Records'!W435="Yes",'Patient Health Records'!X435 = "Critical"),"Needs Attention", AND('Patient Health Records'!X435 &lt;&gt; "Critical", 'Patient Health Records'!W435 = "Yes"),"Monitor Later", AND('Patient Health Records'!X435 ="Critical", 'Patient Health Records'!W435 = "No"), "Ask for Readmission", TRUE, "No Action")</f>
        <v>Ask for Readmission</v>
      </c>
      <c r="W435" s="17"/>
      <c r="X435" s="100"/>
      <c r="Y435" s="100"/>
      <c r="Z435" s="100"/>
      <c r="AA435" s="100"/>
      <c r="AB435" s="100"/>
    </row>
    <row r="436" spans="1:28" ht="15.75" customHeight="1">
      <c r="A436" s="2" t="s">
        <v>741</v>
      </c>
      <c r="B436" s="2" t="s">
        <v>522</v>
      </c>
      <c r="C436" s="2" t="s">
        <v>42</v>
      </c>
      <c r="D436" s="26" t="s">
        <v>168</v>
      </c>
      <c r="E436" s="28">
        <f>DATEVALUE(D436)</f>
        <v>26299</v>
      </c>
      <c r="F436" s="29">
        <f t="shared" si="19"/>
        <v>1972</v>
      </c>
      <c r="G436" s="29">
        <f t="shared" si="20"/>
        <v>53</v>
      </c>
      <c r="H436" s="29" t="str" cm="1">
        <f t="array" ref="H436">_xlfn.IFS(
  AND(G436&gt;=21, G436&lt;=30), "Young Adult",
  AND(G436&gt;=31, G436&lt;=45), "Adult",
  AND(G436&gt;=46, G436&lt;=60), "Middle-aged",
  AND(G436&gt;=61, G436&lt;=75), "Senior",
  AND(G436&gt;=76, G436&lt;=87), "Elderly",
  TRUE, "Out of Range"
)</f>
        <v>Middle-aged</v>
      </c>
      <c r="I436" s="3">
        <v>12</v>
      </c>
      <c r="J436" s="2" t="s">
        <v>80</v>
      </c>
      <c r="K436" s="2" t="s">
        <v>34</v>
      </c>
      <c r="L436" s="2" t="str">
        <f>VLOOKUP(J436,Facts!$A$2:$B$10,2,FALSE)</f>
        <v>West</v>
      </c>
      <c r="M436" s="2" t="str">
        <f>HLOOKUP(J436,Facts!$D$13:$L$14,2,FALSE)</f>
        <v>West</v>
      </c>
      <c r="N436" s="2" t="str">
        <f>_xlfn.XLOOKUP(L436,Facts!$B$2:$B$10,Facts!$A$2:$A$10,FALSE)</f>
        <v>Maharashtra</v>
      </c>
      <c r="O436" s="100" t="str">
        <f t="shared" si="21"/>
        <v>Vivaan Kumar Gupta</v>
      </c>
      <c r="P436" s="100" t="str" cm="1">
        <f t="array" ref="P436:R436">_xlfn.TEXTSPLIT(O436," ")</f>
        <v>Vivaan</v>
      </c>
      <c r="Q436" s="100" t="str">
        <v>Kumar</v>
      </c>
      <c r="R436" s="100" t="str">
        <v>Gupta</v>
      </c>
      <c r="S436" s="100" t="str">
        <f>CONCATENATE(A436,"_",P436,".pdf")</f>
        <v>PID0435_Vivaan.pdf</v>
      </c>
      <c r="T436" s="17" t="str">
        <f>IF(AND(I436&lt;5,'Billing Details'!F436&gt;10000),"High Priority","Regular Followup")</f>
        <v>Regular Followup</v>
      </c>
      <c r="U436" s="17" t="str">
        <f>IF(AND(T436="High Priority",'Patient Health Records'!W436="Yes",'Patient Health Records'!X436 = "Critical"),"Needs Attention",IF(AND('Patient Health Records'!X436 &lt;&gt; "Critical", 'Patient Health Records'!W436 = "Yes"),"Monitor Later",IF(AND('Patient Health Records'!X436 ="Critical", 'Patient Health Records'!W436 = "No"), "Ask for Readmission","No Action")))</f>
        <v>Ask for Readmission</v>
      </c>
      <c r="V436" s="17" t="str" cm="1">
        <f t="array" ref="V436">_xlfn.IFS(AND(T436="High Priority",'Patient Health Records'!W436="Yes",'Patient Health Records'!X436 = "Critical"),"Needs Attention", AND('Patient Health Records'!X436 &lt;&gt; "Critical", 'Patient Health Records'!W436 = "Yes"),"Monitor Later", AND('Patient Health Records'!X436 ="Critical", 'Patient Health Records'!W436 = "No"), "Ask for Readmission", TRUE, "No Action")</f>
        <v>Ask for Readmission</v>
      </c>
      <c r="W436" s="17"/>
      <c r="X436" s="100"/>
      <c r="Y436" s="100"/>
      <c r="Z436" s="100"/>
      <c r="AA436" s="100"/>
      <c r="AB436" s="100"/>
    </row>
    <row r="437" spans="1:28" ht="15.75" customHeight="1">
      <c r="A437" s="2" t="s">
        <v>742</v>
      </c>
      <c r="B437" s="2" t="s">
        <v>254</v>
      </c>
      <c r="C437" s="2" t="s">
        <v>25</v>
      </c>
      <c r="D437" s="26" t="s">
        <v>743</v>
      </c>
      <c r="E437" s="28">
        <f>DATEVALUE(D437)</f>
        <v>33969</v>
      </c>
      <c r="F437" s="29">
        <f t="shared" si="19"/>
        <v>1992</v>
      </c>
      <c r="G437" s="29">
        <f t="shared" si="20"/>
        <v>33</v>
      </c>
      <c r="H437" s="29" t="str" cm="1">
        <f t="array" ref="H437">_xlfn.IFS(
  AND(G437&gt;=21, G437&lt;=30), "Young Adult",
  AND(G437&gt;=31, G437&lt;=45), "Adult",
  AND(G437&gt;=46, G437&lt;=60), "Middle-aged",
  AND(G437&gt;=61, G437&lt;=75), "Senior",
  AND(G437&gt;=76, G437&lt;=87), "Elderly",
  TRUE, "Out of Range"
)</f>
        <v>Adult</v>
      </c>
      <c r="I437" s="3">
        <v>5</v>
      </c>
      <c r="J437" s="2" t="s">
        <v>80</v>
      </c>
      <c r="K437" s="2" t="s">
        <v>34</v>
      </c>
      <c r="L437" s="2" t="str">
        <f>VLOOKUP(J437,Facts!$A$2:$B$10,2,FALSE)</f>
        <v>West</v>
      </c>
      <c r="M437" s="2" t="str">
        <f>HLOOKUP(J437,Facts!$D$13:$L$14,2,FALSE)</f>
        <v>West</v>
      </c>
      <c r="N437" s="2" t="str">
        <f>_xlfn.XLOOKUP(L437,Facts!$B$2:$B$10,Facts!$A$2:$A$10,FALSE)</f>
        <v>Maharashtra</v>
      </c>
      <c r="O437" s="100" t="str">
        <f t="shared" si="21"/>
        <v>Diya Gupta</v>
      </c>
      <c r="P437" s="100" t="str" cm="1">
        <f t="array" ref="P437:Q437">_xlfn.TEXTSPLIT(O437," ")</f>
        <v>Diya</v>
      </c>
      <c r="Q437" s="100" t="str">
        <v>Gupta</v>
      </c>
      <c r="R437" s="100"/>
      <c r="S437" s="100" t="str">
        <f>CONCATENATE(A437,"_",P437,".pdf")</f>
        <v>PID0436_Diya.pdf</v>
      </c>
      <c r="T437" s="17" t="str">
        <f>IF(AND(I437&lt;5,'Billing Details'!F437&gt;10000),"High Priority","Regular Followup")</f>
        <v>Regular Followup</v>
      </c>
      <c r="U437" s="17" t="str">
        <f>IF(AND(T437="High Priority",'Patient Health Records'!W437="Yes",'Patient Health Records'!X437 = "Critical"),"Needs Attention",IF(AND('Patient Health Records'!X437 &lt;&gt; "Critical", 'Patient Health Records'!W437 = "Yes"),"Monitor Later",IF(AND('Patient Health Records'!X437 ="Critical", 'Patient Health Records'!W437 = "No"), "Ask for Readmission","No Action")))</f>
        <v>No Action</v>
      </c>
      <c r="V437" s="17" t="str" cm="1">
        <f t="array" ref="V437">_xlfn.IFS(AND(T437="High Priority",'Patient Health Records'!W437="Yes",'Patient Health Records'!X437 = "Critical"),"Needs Attention", AND('Patient Health Records'!X437 &lt;&gt; "Critical", 'Patient Health Records'!W437 = "Yes"),"Monitor Later", AND('Patient Health Records'!X437 ="Critical", 'Patient Health Records'!W437 = "No"), "Ask for Readmission", TRUE, "No Action")</f>
        <v>No Action</v>
      </c>
      <c r="W437" s="17"/>
      <c r="X437" s="100"/>
      <c r="Y437" s="100"/>
      <c r="Z437" s="100"/>
      <c r="AA437" s="100"/>
      <c r="AB437" s="100"/>
    </row>
    <row r="438" spans="1:28" ht="15.75" customHeight="1">
      <c r="A438" s="2" t="s">
        <v>744</v>
      </c>
      <c r="B438" s="2" t="s">
        <v>322</v>
      </c>
      <c r="C438" s="2" t="s">
        <v>42</v>
      </c>
      <c r="D438" s="26" t="s">
        <v>68</v>
      </c>
      <c r="E438" s="28">
        <f>DATEVALUE(D438)</f>
        <v>23377</v>
      </c>
      <c r="F438" s="29">
        <f t="shared" si="19"/>
        <v>1964</v>
      </c>
      <c r="G438" s="29">
        <f t="shared" si="20"/>
        <v>61</v>
      </c>
      <c r="H438" s="29" t="str" cm="1">
        <f t="array" ref="H438">_xlfn.IFS(
  AND(G438&gt;=21, G438&lt;=30), "Young Adult",
  AND(G438&gt;=31, G438&lt;=45), "Adult",
  AND(G438&gt;=46, G438&lt;=60), "Middle-aged",
  AND(G438&gt;=61, G438&lt;=75), "Senior",
  AND(G438&gt;=76, G438&lt;=87), "Elderly",
  TRUE, "Out of Range"
)</f>
        <v>Senior</v>
      </c>
      <c r="I438" s="3">
        <v>200</v>
      </c>
      <c r="J438" s="2" t="s">
        <v>55</v>
      </c>
      <c r="K438" s="2" t="s">
        <v>39</v>
      </c>
      <c r="L438" s="2" t="str">
        <f>VLOOKUP(J438,Facts!$A$2:$B$10,2,FALSE)</f>
        <v>South</v>
      </c>
      <c r="M438" s="2" t="str">
        <f>HLOOKUP(J438,Facts!$D$13:$L$14,2,FALSE)</f>
        <v>South</v>
      </c>
      <c r="N438" s="2" t="str">
        <f>_xlfn.XLOOKUP(L438,Facts!$B$2:$B$10,Facts!$A$2:$A$10,FALSE)</f>
        <v>Tamil Nadu</v>
      </c>
      <c r="O438" s="100" t="str">
        <f t="shared" si="21"/>
        <v>Vivaan Gupta</v>
      </c>
      <c r="P438" s="100" t="str" cm="1">
        <f t="array" ref="P438:Q438">_xlfn.TEXTSPLIT(O438," ")</f>
        <v>Vivaan</v>
      </c>
      <c r="Q438" s="100" t="str">
        <v>Gupta</v>
      </c>
      <c r="R438" s="100"/>
      <c r="S438" s="100" t="str">
        <f>CONCATENATE(A438,"_",P438,".pdf")</f>
        <v>PID0437_Vivaan.pdf</v>
      </c>
      <c r="T438" s="17" t="str">
        <f>IF(AND(I438&lt;5,'Billing Details'!F438&gt;10000),"High Priority","Regular Followup")</f>
        <v>Regular Followup</v>
      </c>
      <c r="U438" s="17" t="str">
        <f>IF(AND(T438="High Priority",'Patient Health Records'!W438="Yes",'Patient Health Records'!X438 = "Critical"),"Needs Attention",IF(AND('Patient Health Records'!X438 &lt;&gt; "Critical", 'Patient Health Records'!W438 = "Yes"),"Monitor Later",IF(AND('Patient Health Records'!X438 ="Critical", 'Patient Health Records'!W438 = "No"), "Ask for Readmission","No Action")))</f>
        <v>Monitor Later</v>
      </c>
      <c r="V438" s="17" t="str" cm="1">
        <f t="array" ref="V438">_xlfn.IFS(AND(T438="High Priority",'Patient Health Records'!W438="Yes",'Patient Health Records'!X438 = "Critical"),"Needs Attention", AND('Patient Health Records'!X438 &lt;&gt; "Critical", 'Patient Health Records'!W438 = "Yes"),"Monitor Later", AND('Patient Health Records'!X438 ="Critical", 'Patient Health Records'!W438 = "No"), "Ask for Readmission", TRUE, "No Action")</f>
        <v>Monitor Later</v>
      </c>
      <c r="W438" s="17"/>
      <c r="X438" s="100"/>
      <c r="Y438" s="100"/>
      <c r="Z438" s="100"/>
      <c r="AA438" s="100"/>
      <c r="AB438" s="100"/>
    </row>
    <row r="439" spans="1:28" ht="15.75" customHeight="1">
      <c r="A439" s="2" t="s">
        <v>745</v>
      </c>
      <c r="B439" s="2" t="s">
        <v>746</v>
      </c>
      <c r="C439" s="2" t="s">
        <v>42</v>
      </c>
      <c r="D439" s="26" t="s">
        <v>68</v>
      </c>
      <c r="E439" s="28">
        <f>DATEVALUE(D439)</f>
        <v>23377</v>
      </c>
      <c r="F439" s="29">
        <f t="shared" si="19"/>
        <v>1964</v>
      </c>
      <c r="G439" s="29">
        <f t="shared" si="20"/>
        <v>61</v>
      </c>
      <c r="H439" s="29" t="str" cm="1">
        <f t="array" ref="H439">_xlfn.IFS(
  AND(G439&gt;=21, G439&lt;=30), "Young Adult",
  AND(G439&gt;=31, G439&lt;=45), "Adult",
  AND(G439&gt;=46, G439&lt;=60), "Middle-aged",
  AND(G439&gt;=61, G439&lt;=75), "Senior",
  AND(G439&gt;=76, G439&lt;=87), "Elderly",
  TRUE, "Out of Range"
)</f>
        <v>Senior</v>
      </c>
      <c r="I439" s="3">
        <v>3</v>
      </c>
      <c r="J439" s="2" t="s">
        <v>38</v>
      </c>
      <c r="K439" s="2" t="s">
        <v>39</v>
      </c>
      <c r="L439" s="2" t="str">
        <f>VLOOKUP(J439,Facts!$A$2:$B$10,2,FALSE)</f>
        <v>North</v>
      </c>
      <c r="M439" s="2" t="str">
        <f>HLOOKUP(J439,Facts!$D$13:$L$14,2,FALSE)</f>
        <v>North</v>
      </c>
      <c r="N439" s="2" t="str">
        <f>_xlfn.XLOOKUP(L439,Facts!$B$2:$B$10,Facts!$A$2:$A$10,FALSE)</f>
        <v>Punjab</v>
      </c>
      <c r="O439" s="100" t="str">
        <f t="shared" si="21"/>
        <v>Sai Dev Sharma</v>
      </c>
      <c r="P439" s="100" t="str" cm="1">
        <f t="array" ref="P439:R439">_xlfn.TEXTSPLIT(O439," ")</f>
        <v>Sai</v>
      </c>
      <c r="Q439" s="100" t="str">
        <v>Dev</v>
      </c>
      <c r="R439" s="100" t="str">
        <v>Sharma</v>
      </c>
      <c r="S439" s="100" t="str">
        <f>CONCATENATE(A439,"_",P439,".pdf")</f>
        <v>PID0438_Sai.pdf</v>
      </c>
      <c r="T439" s="17" t="str">
        <f>IF(AND(I439&lt;5,'Billing Details'!F439&gt;10000),"High Priority","Regular Followup")</f>
        <v>High Priority</v>
      </c>
      <c r="U439" s="17" t="str">
        <f>IF(AND(T439="High Priority",'Patient Health Records'!W439="Yes",'Patient Health Records'!X439 = "Critical"),"Needs Attention",IF(AND('Patient Health Records'!X439 &lt;&gt; "Critical", 'Patient Health Records'!W439 = "Yes"),"Monitor Later",IF(AND('Patient Health Records'!X439 ="Critical", 'Patient Health Records'!W439 = "No"), "Ask for Readmission","No Action")))</f>
        <v>Monitor Later</v>
      </c>
      <c r="V439" s="17" t="str" cm="1">
        <f t="array" ref="V439">_xlfn.IFS(AND(T439="High Priority",'Patient Health Records'!W439="Yes",'Patient Health Records'!X439 = "Critical"),"Needs Attention", AND('Patient Health Records'!X439 &lt;&gt; "Critical", 'Patient Health Records'!W439 = "Yes"),"Monitor Later", AND('Patient Health Records'!X439 ="Critical", 'Patient Health Records'!W439 = "No"), "Ask for Readmission", TRUE, "No Action")</f>
        <v>Monitor Later</v>
      </c>
      <c r="W439" s="17"/>
      <c r="X439" s="100"/>
      <c r="Y439" s="100"/>
      <c r="Z439" s="100"/>
      <c r="AA439" s="100"/>
      <c r="AB439" s="100"/>
    </row>
    <row r="440" spans="1:28" ht="15.75" customHeight="1">
      <c r="A440" s="2" t="s">
        <v>747</v>
      </c>
      <c r="B440" s="2" t="s">
        <v>748</v>
      </c>
      <c r="C440" s="2" t="s">
        <v>25</v>
      </c>
      <c r="D440" s="26" t="s">
        <v>184</v>
      </c>
      <c r="E440" s="28">
        <f>DATEVALUE(D440)</f>
        <v>21550</v>
      </c>
      <c r="F440" s="29">
        <f t="shared" si="19"/>
        <v>1958</v>
      </c>
      <c r="G440" s="29">
        <f t="shared" si="20"/>
        <v>67</v>
      </c>
      <c r="H440" s="29" t="str" cm="1">
        <f t="array" ref="H440">_xlfn.IFS(
  AND(G440&gt;=21, G440&lt;=30), "Young Adult",
  AND(G440&gt;=31, G440&lt;=45), "Adult",
  AND(G440&gt;=46, G440&lt;=60), "Middle-aged",
  AND(G440&gt;=61, G440&lt;=75), "Senior",
  AND(G440&gt;=76, G440&lt;=87), "Elderly",
  TRUE, "Out of Range"
)</f>
        <v>Senior</v>
      </c>
      <c r="I440" s="3">
        <v>150</v>
      </c>
      <c r="J440" s="2" t="s">
        <v>43</v>
      </c>
      <c r="K440" s="2" t="s">
        <v>28</v>
      </c>
      <c r="L440" s="2" t="str">
        <f>VLOOKUP(J440,Facts!$A$2:$B$10,2,FALSE)</f>
        <v>South</v>
      </c>
      <c r="M440" s="2" t="str">
        <f>HLOOKUP(J440,Facts!$D$13:$L$14,2,FALSE)</f>
        <v>South</v>
      </c>
      <c r="N440" s="2" t="str">
        <f>_xlfn.XLOOKUP(L440,Facts!$B$2:$B$10,Facts!$A$2:$A$10,FALSE)</f>
        <v>Tamil Nadu</v>
      </c>
      <c r="O440" s="100" t="str">
        <f t="shared" si="21"/>
        <v>Shreya Raj Mehta</v>
      </c>
      <c r="P440" s="100" t="str" cm="1">
        <f t="array" ref="P440:R440">_xlfn.TEXTSPLIT(O440," ")</f>
        <v>Shreya</v>
      </c>
      <c r="Q440" s="100" t="str">
        <v>Raj</v>
      </c>
      <c r="R440" s="100" t="str">
        <v>Mehta</v>
      </c>
      <c r="S440" s="100" t="str">
        <f>CONCATENATE(A440,"_",P440,".pdf")</f>
        <v>PID0439_Shreya.pdf</v>
      </c>
      <c r="T440" s="17" t="str">
        <f>IF(AND(I440&lt;5,'Billing Details'!F440&gt;10000),"High Priority","Regular Followup")</f>
        <v>Regular Followup</v>
      </c>
      <c r="U440" s="17" t="str">
        <f>IF(AND(T440="High Priority",'Patient Health Records'!W440="Yes",'Patient Health Records'!X440 = "Critical"),"Needs Attention",IF(AND('Patient Health Records'!X440 &lt;&gt; "Critical", 'Patient Health Records'!W440 = "Yes"),"Monitor Later",IF(AND('Patient Health Records'!X440 ="Critical", 'Patient Health Records'!W440 = "No"), "Ask for Readmission","No Action")))</f>
        <v>No Action</v>
      </c>
      <c r="V440" s="17" t="str" cm="1">
        <f t="array" ref="V440">_xlfn.IFS(AND(T440="High Priority",'Patient Health Records'!W440="Yes",'Patient Health Records'!X440 = "Critical"),"Needs Attention", AND('Patient Health Records'!X440 &lt;&gt; "Critical", 'Patient Health Records'!W440 = "Yes"),"Monitor Later", AND('Patient Health Records'!X440 ="Critical", 'Patient Health Records'!W440 = "No"), "Ask for Readmission", TRUE, "No Action")</f>
        <v>No Action</v>
      </c>
      <c r="W440" s="17"/>
      <c r="X440" s="100"/>
      <c r="Y440" s="100"/>
      <c r="Z440" s="100"/>
      <c r="AA440" s="100"/>
      <c r="AB440" s="100"/>
    </row>
    <row r="441" spans="1:28" ht="15.75" customHeight="1">
      <c r="A441" s="2" t="s">
        <v>749</v>
      </c>
      <c r="B441" s="2" t="s">
        <v>111</v>
      </c>
      <c r="C441" s="2" t="s">
        <v>42</v>
      </c>
      <c r="D441" s="26" t="s">
        <v>60</v>
      </c>
      <c r="E441" s="28">
        <f>DATEVALUE(D441)</f>
        <v>28855</v>
      </c>
      <c r="F441" s="29">
        <f t="shared" si="19"/>
        <v>1978</v>
      </c>
      <c r="G441" s="29">
        <f t="shared" si="20"/>
        <v>47</v>
      </c>
      <c r="H441" s="29" t="str" cm="1">
        <f t="array" ref="H441">_xlfn.IFS(
  AND(G441&gt;=21, G441&lt;=30), "Young Adult",
  AND(G441&gt;=31, G441&lt;=45), "Adult",
  AND(G441&gt;=46, G441&lt;=60), "Middle-aged",
  AND(G441&gt;=61, G441&lt;=75), "Senior",
  AND(G441&gt;=76, G441&lt;=87), "Elderly",
  TRUE, "Out of Range"
)</f>
        <v>Middle-aged</v>
      </c>
      <c r="I441" s="3">
        <v>25</v>
      </c>
      <c r="J441" s="2" t="s">
        <v>80</v>
      </c>
      <c r="K441" s="2" t="s">
        <v>34</v>
      </c>
      <c r="L441" s="2" t="str">
        <f>VLOOKUP(J441,Facts!$A$2:$B$10,2,FALSE)</f>
        <v>West</v>
      </c>
      <c r="M441" s="2" t="str">
        <f>HLOOKUP(J441,Facts!$D$13:$L$14,2,FALSE)</f>
        <v>West</v>
      </c>
      <c r="N441" s="2" t="str">
        <f>_xlfn.XLOOKUP(L441,Facts!$B$2:$B$10,Facts!$A$2:$A$10,FALSE)</f>
        <v>Maharashtra</v>
      </c>
      <c r="O441" s="100" t="str">
        <f t="shared" si="21"/>
        <v>Krishna Sharma</v>
      </c>
      <c r="P441" s="100" t="str" cm="1">
        <f t="array" ref="P441:Q441">_xlfn.TEXTSPLIT(O441," ")</f>
        <v>Krishna</v>
      </c>
      <c r="Q441" s="100" t="str">
        <v>Sharma</v>
      </c>
      <c r="R441" s="100"/>
      <c r="S441" s="100" t="str">
        <f>CONCATENATE(A441,"_",P441,".pdf")</f>
        <v>PID0440_Krishna.pdf</v>
      </c>
      <c r="T441" s="17" t="str">
        <f>IF(AND(I441&lt;5,'Billing Details'!F441&gt;10000),"High Priority","Regular Followup")</f>
        <v>Regular Followup</v>
      </c>
      <c r="U441" s="17" t="str">
        <f>IF(AND(T441="High Priority",'Patient Health Records'!W441="Yes",'Patient Health Records'!X441 = "Critical"),"Needs Attention",IF(AND('Patient Health Records'!X441 &lt;&gt; "Critical", 'Patient Health Records'!W441 = "Yes"),"Monitor Later",IF(AND('Patient Health Records'!X441 ="Critical", 'Patient Health Records'!W441 = "No"), "Ask for Readmission","No Action")))</f>
        <v>No Action</v>
      </c>
      <c r="V441" s="17" t="str" cm="1">
        <f t="array" ref="V441">_xlfn.IFS(AND(T441="High Priority",'Patient Health Records'!W441="Yes",'Patient Health Records'!X441 = "Critical"),"Needs Attention", AND('Patient Health Records'!X441 &lt;&gt; "Critical", 'Patient Health Records'!W441 = "Yes"),"Monitor Later", AND('Patient Health Records'!X441 ="Critical", 'Patient Health Records'!W441 = "No"), "Ask for Readmission", TRUE, "No Action")</f>
        <v>No Action</v>
      </c>
      <c r="W441" s="17"/>
      <c r="X441" s="100"/>
      <c r="Y441" s="100"/>
      <c r="Z441" s="100"/>
      <c r="AA441" s="100"/>
      <c r="AB441" s="100"/>
    </row>
    <row r="442" spans="1:28" ht="15.75" customHeight="1">
      <c r="A442" s="2" t="s">
        <v>750</v>
      </c>
      <c r="B442" s="2" t="s">
        <v>425</v>
      </c>
      <c r="C442" s="2" t="s">
        <v>25</v>
      </c>
      <c r="D442" s="26" t="s">
        <v>318</v>
      </c>
      <c r="E442" s="28">
        <f>DATEVALUE(D442)</f>
        <v>19724</v>
      </c>
      <c r="F442" s="29">
        <f t="shared" si="19"/>
        <v>1953</v>
      </c>
      <c r="G442" s="29">
        <f t="shared" si="20"/>
        <v>72</v>
      </c>
      <c r="H442" s="29" t="str" cm="1">
        <f t="array" ref="H442">_xlfn.IFS(
  AND(G442&gt;=21, G442&lt;=30), "Young Adult",
  AND(G442&gt;=31, G442&lt;=45), "Adult",
  AND(G442&gt;=46, G442&lt;=60), "Middle-aged",
  AND(G442&gt;=61, G442&lt;=75), "Senior",
  AND(G442&gt;=76, G442&lt;=87), "Elderly",
  TRUE, "Out of Range"
)</f>
        <v>Senior</v>
      </c>
      <c r="I442" s="3">
        <v>4</v>
      </c>
      <c r="J442" s="2" t="s">
        <v>27</v>
      </c>
      <c r="K442" s="2" t="s">
        <v>39</v>
      </c>
      <c r="L442" s="2" t="str">
        <f>VLOOKUP(J442,Facts!$A$2:$B$10,2,FALSE)</f>
        <v>South</v>
      </c>
      <c r="M442" s="2" t="str">
        <f>HLOOKUP(J442,Facts!$D$13:$L$14,2,FALSE)</f>
        <v>South</v>
      </c>
      <c r="N442" s="2" t="str">
        <f>_xlfn.XLOOKUP(L442,Facts!$B$2:$B$10,Facts!$A$2:$A$10,FALSE)</f>
        <v>Tamil Nadu</v>
      </c>
      <c r="O442" s="100" t="str">
        <f t="shared" si="21"/>
        <v>Aanya Gupta</v>
      </c>
      <c r="P442" s="100" t="str" cm="1">
        <f t="array" ref="P442:Q442">_xlfn.TEXTSPLIT(O442," ")</f>
        <v>Aanya</v>
      </c>
      <c r="Q442" s="100" t="str">
        <v>Gupta</v>
      </c>
      <c r="R442" s="100"/>
      <c r="S442" s="100" t="str">
        <f>CONCATENATE(A442,"_",P442,".pdf")</f>
        <v>PID0441_Aanya.pdf</v>
      </c>
      <c r="T442" s="17" t="str">
        <f>IF(AND(I442&lt;5,'Billing Details'!F442&gt;10000),"High Priority","Regular Followup")</f>
        <v>High Priority</v>
      </c>
      <c r="U442" s="17" t="str">
        <f>IF(AND(T442="High Priority",'Patient Health Records'!W442="Yes",'Patient Health Records'!X442 = "Critical"),"Needs Attention",IF(AND('Patient Health Records'!X442 &lt;&gt; "Critical", 'Patient Health Records'!W442 = "Yes"),"Monitor Later",IF(AND('Patient Health Records'!X442 ="Critical", 'Patient Health Records'!W442 = "No"), "Ask for Readmission","No Action")))</f>
        <v>No Action</v>
      </c>
      <c r="V442" s="17" t="str" cm="1">
        <f t="array" ref="V442">_xlfn.IFS(AND(T442="High Priority",'Patient Health Records'!W442="Yes",'Patient Health Records'!X442 = "Critical"),"Needs Attention", AND('Patient Health Records'!X442 &lt;&gt; "Critical", 'Patient Health Records'!W442 = "Yes"),"Monitor Later", AND('Patient Health Records'!X442 ="Critical", 'Patient Health Records'!W442 = "No"), "Ask for Readmission", TRUE, "No Action")</f>
        <v>No Action</v>
      </c>
      <c r="W442" s="17"/>
      <c r="X442" s="100"/>
      <c r="Y442" s="100"/>
      <c r="Z442" s="100"/>
      <c r="AA442" s="100"/>
      <c r="AB442" s="100"/>
    </row>
    <row r="443" spans="1:28" ht="15.75" customHeight="1">
      <c r="A443" s="2" t="s">
        <v>751</v>
      </c>
      <c r="B443" s="2" t="s">
        <v>156</v>
      </c>
      <c r="C443" s="2" t="s">
        <v>42</v>
      </c>
      <c r="D443" s="26" t="s">
        <v>85</v>
      </c>
      <c r="E443" s="28">
        <f>DATEVALUE(D443)</f>
        <v>25203</v>
      </c>
      <c r="F443" s="29">
        <f t="shared" si="19"/>
        <v>1968</v>
      </c>
      <c r="G443" s="29">
        <f t="shared" si="20"/>
        <v>57</v>
      </c>
      <c r="H443" s="29" t="str" cm="1">
        <f t="array" ref="H443">_xlfn.IFS(
  AND(G443&gt;=21, G443&lt;=30), "Young Adult",
  AND(G443&gt;=31, G443&lt;=45), "Adult",
  AND(G443&gt;=46, G443&lt;=60), "Middle-aged",
  AND(G443&gt;=61, G443&lt;=75), "Senior",
  AND(G443&gt;=76, G443&lt;=87), "Elderly",
  TRUE, "Out of Range"
)</f>
        <v>Middle-aged</v>
      </c>
      <c r="I443" s="3">
        <v>12</v>
      </c>
      <c r="J443" s="2" t="s">
        <v>43</v>
      </c>
      <c r="K443" s="2" t="s">
        <v>28</v>
      </c>
      <c r="L443" s="2" t="str">
        <f>VLOOKUP(J443,Facts!$A$2:$B$10,2,FALSE)</f>
        <v>South</v>
      </c>
      <c r="M443" s="2" t="str">
        <f>HLOOKUP(J443,Facts!$D$13:$L$14,2,FALSE)</f>
        <v>South</v>
      </c>
      <c r="N443" s="2" t="str">
        <f>_xlfn.XLOOKUP(L443,Facts!$B$2:$B$10,Facts!$A$2:$A$10,FALSE)</f>
        <v>Tamil Nadu</v>
      </c>
      <c r="O443" s="100" t="str">
        <f t="shared" si="21"/>
        <v>Vivaan Mehta</v>
      </c>
      <c r="P443" s="100" t="str" cm="1">
        <f t="array" ref="P443:Q443">_xlfn.TEXTSPLIT(O443," ")</f>
        <v>Vivaan</v>
      </c>
      <c r="Q443" s="100" t="str">
        <v>Mehta</v>
      </c>
      <c r="R443" s="100"/>
      <c r="S443" s="100" t="str">
        <f>CONCATENATE(A443,"_",P443,".pdf")</f>
        <v>PID0442_Vivaan.pdf</v>
      </c>
      <c r="T443" s="17" t="str">
        <f>IF(AND(I443&lt;5,'Billing Details'!F443&gt;10000),"High Priority","Regular Followup")</f>
        <v>Regular Followup</v>
      </c>
      <c r="U443" s="17" t="str">
        <f>IF(AND(T443="High Priority",'Patient Health Records'!W443="Yes",'Patient Health Records'!X443 = "Critical"),"Needs Attention",IF(AND('Patient Health Records'!X443 &lt;&gt; "Critical", 'Patient Health Records'!W443 = "Yes"),"Monitor Later",IF(AND('Patient Health Records'!X443 ="Critical", 'Patient Health Records'!W443 = "No"), "Ask for Readmission","No Action")))</f>
        <v>No Action</v>
      </c>
      <c r="V443" s="17" t="str" cm="1">
        <f t="array" ref="V443">_xlfn.IFS(AND(T443="High Priority",'Patient Health Records'!W443="Yes",'Patient Health Records'!X443 = "Critical"),"Needs Attention", AND('Patient Health Records'!X443 &lt;&gt; "Critical", 'Patient Health Records'!W443 = "Yes"),"Monitor Later", AND('Patient Health Records'!X443 ="Critical", 'Patient Health Records'!W443 = "No"), "Ask for Readmission", TRUE, "No Action")</f>
        <v>No Action</v>
      </c>
      <c r="W443" s="17"/>
      <c r="X443" s="100"/>
      <c r="Y443" s="100"/>
      <c r="Z443" s="100"/>
      <c r="AA443" s="100"/>
      <c r="AB443" s="100"/>
    </row>
    <row r="444" spans="1:28" ht="15.75" customHeight="1">
      <c r="A444" s="2" t="s">
        <v>752</v>
      </c>
      <c r="B444" s="2" t="s">
        <v>233</v>
      </c>
      <c r="C444" s="2" t="s">
        <v>42</v>
      </c>
      <c r="D444" s="26" t="s">
        <v>75</v>
      </c>
      <c r="E444" s="28">
        <f>DATEVALUE(D444)</f>
        <v>29951</v>
      </c>
      <c r="F444" s="29">
        <f t="shared" si="19"/>
        <v>1981</v>
      </c>
      <c r="G444" s="29">
        <f t="shared" si="20"/>
        <v>44</v>
      </c>
      <c r="H444" s="29" t="str" cm="1">
        <f t="array" ref="H444">_xlfn.IFS(
  AND(G444&gt;=21, G444&lt;=30), "Young Adult",
  AND(G444&gt;=31, G444&lt;=45), "Adult",
  AND(G444&gt;=46, G444&lt;=60), "Middle-aged",
  AND(G444&gt;=61, G444&lt;=75), "Senior",
  AND(G444&gt;=76, G444&lt;=87), "Elderly",
  TRUE, "Out of Range"
)</f>
        <v>Adult</v>
      </c>
      <c r="I444" s="3">
        <v>1</v>
      </c>
      <c r="J444" s="2" t="s">
        <v>47</v>
      </c>
      <c r="K444" s="2" t="s">
        <v>34</v>
      </c>
      <c r="L444" s="2" t="str">
        <f>VLOOKUP(J444,Facts!$A$2:$B$10,2,FALSE)</f>
        <v>North</v>
      </c>
      <c r="M444" s="2" t="str">
        <f>HLOOKUP(J444,Facts!$D$13:$L$14,2,FALSE)</f>
        <v>North</v>
      </c>
      <c r="N444" s="2" t="str">
        <f>_xlfn.XLOOKUP(L444,Facts!$B$2:$B$10,Facts!$A$2:$A$10,FALSE)</f>
        <v>Punjab</v>
      </c>
      <c r="O444" s="100" t="str">
        <f t="shared" si="21"/>
        <v>Krishna Gupta</v>
      </c>
      <c r="P444" s="100" t="str" cm="1">
        <f t="array" ref="P444:Q444">_xlfn.TEXTSPLIT(O444," ")</f>
        <v>Krishna</v>
      </c>
      <c r="Q444" s="100" t="str">
        <v>Gupta</v>
      </c>
      <c r="R444" s="100"/>
      <c r="S444" s="100" t="str">
        <f>CONCATENATE(A444,"_",P444,".pdf")</f>
        <v>PID0443_Krishna.pdf</v>
      </c>
      <c r="T444" s="17" t="str">
        <f>IF(AND(I444&lt;5,'Billing Details'!F444&gt;10000),"High Priority","Regular Followup")</f>
        <v>High Priority</v>
      </c>
      <c r="U444" s="17" t="str">
        <f>IF(AND(T444="High Priority",'Patient Health Records'!W444="Yes",'Patient Health Records'!X444 = "Critical"),"Needs Attention",IF(AND('Patient Health Records'!X444 &lt;&gt; "Critical", 'Patient Health Records'!W444 = "Yes"),"Monitor Later",IF(AND('Patient Health Records'!X444 ="Critical", 'Patient Health Records'!W444 = "No"), "Ask for Readmission","No Action")))</f>
        <v>No Action</v>
      </c>
      <c r="V444" s="17" t="str" cm="1">
        <f t="array" ref="V444">_xlfn.IFS(AND(T444="High Priority",'Patient Health Records'!W444="Yes",'Patient Health Records'!X444 = "Critical"),"Needs Attention", AND('Patient Health Records'!X444 &lt;&gt; "Critical", 'Patient Health Records'!W444 = "Yes"),"Monitor Later", AND('Patient Health Records'!X444 ="Critical", 'Patient Health Records'!W444 = "No"), "Ask for Readmission", TRUE, "No Action")</f>
        <v>No Action</v>
      </c>
      <c r="W444" s="17"/>
      <c r="X444" s="100"/>
      <c r="Y444" s="100"/>
      <c r="Z444" s="100"/>
      <c r="AA444" s="100"/>
      <c r="AB444" s="100"/>
    </row>
    <row r="445" spans="1:28" ht="15.75" customHeight="1">
      <c r="A445" s="2" t="s">
        <v>753</v>
      </c>
      <c r="B445" s="2" t="s">
        <v>90</v>
      </c>
      <c r="C445" s="2" t="s">
        <v>42</v>
      </c>
      <c r="D445" s="26" t="s">
        <v>85</v>
      </c>
      <c r="E445" s="28">
        <f>DATEVALUE(D445)</f>
        <v>25203</v>
      </c>
      <c r="F445" s="29">
        <f t="shared" si="19"/>
        <v>1968</v>
      </c>
      <c r="G445" s="29">
        <f t="shared" si="20"/>
        <v>57</v>
      </c>
      <c r="H445" s="29" t="str" cm="1">
        <f t="array" ref="H445">_xlfn.IFS(
  AND(G445&gt;=21, G445&lt;=30), "Young Adult",
  AND(G445&gt;=31, G445&lt;=45), "Adult",
  AND(G445&gt;=46, G445&lt;=60), "Middle-aged",
  AND(G445&gt;=61, G445&lt;=75), "Senior",
  AND(G445&gt;=76, G445&lt;=87), "Elderly",
  TRUE, "Out of Range"
)</f>
        <v>Middle-aged</v>
      </c>
      <c r="I445" s="3">
        <v>2</v>
      </c>
      <c r="J445" s="2" t="s">
        <v>38</v>
      </c>
      <c r="K445" s="2" t="s">
        <v>39</v>
      </c>
      <c r="L445" s="2" t="str">
        <f>VLOOKUP(J445,Facts!$A$2:$B$10,2,FALSE)</f>
        <v>North</v>
      </c>
      <c r="M445" s="2" t="str">
        <f>HLOOKUP(J445,Facts!$D$13:$L$14,2,FALSE)</f>
        <v>North</v>
      </c>
      <c r="N445" s="2" t="str">
        <f>_xlfn.XLOOKUP(L445,Facts!$B$2:$B$10,Facts!$A$2:$A$10,FALSE)</f>
        <v>Punjab</v>
      </c>
      <c r="O445" s="100" t="str">
        <f t="shared" si="21"/>
        <v>Krishna Patel</v>
      </c>
      <c r="P445" s="100" t="str" cm="1">
        <f t="array" ref="P445:Q445">_xlfn.TEXTSPLIT(O445," ")</f>
        <v>Krishna</v>
      </c>
      <c r="Q445" s="100" t="str">
        <v>Patel</v>
      </c>
      <c r="R445" s="100"/>
      <c r="S445" s="100" t="str">
        <f>CONCATENATE(A445,"_",P445,".pdf")</f>
        <v>PID0444_Krishna.pdf</v>
      </c>
      <c r="T445" s="17" t="str">
        <f>IF(AND(I445&lt;5,'Billing Details'!F445&gt;10000),"High Priority","Regular Followup")</f>
        <v>High Priority</v>
      </c>
      <c r="U445" s="17" t="str">
        <f>IF(AND(T445="High Priority",'Patient Health Records'!W445="Yes",'Patient Health Records'!X445 = "Critical"),"Needs Attention",IF(AND('Patient Health Records'!X445 &lt;&gt; "Critical", 'Patient Health Records'!W445 = "Yes"),"Monitor Later",IF(AND('Patient Health Records'!X445 ="Critical", 'Patient Health Records'!W445 = "No"), "Ask for Readmission","No Action")))</f>
        <v>No Action</v>
      </c>
      <c r="V445" s="17" t="str" cm="1">
        <f t="array" ref="V445">_xlfn.IFS(AND(T445="High Priority",'Patient Health Records'!W445="Yes",'Patient Health Records'!X445 = "Critical"),"Needs Attention", AND('Patient Health Records'!X445 &lt;&gt; "Critical", 'Patient Health Records'!W445 = "Yes"),"Monitor Later", AND('Patient Health Records'!X445 ="Critical", 'Patient Health Records'!W445 = "No"), "Ask for Readmission", TRUE, "No Action")</f>
        <v>No Action</v>
      </c>
      <c r="W445" s="17"/>
      <c r="X445" s="100"/>
      <c r="Y445" s="100"/>
      <c r="Z445" s="100"/>
      <c r="AA445" s="100"/>
      <c r="AB445" s="100"/>
    </row>
    <row r="446" spans="1:28" ht="15.75" customHeight="1">
      <c r="A446" s="2" t="s">
        <v>754</v>
      </c>
      <c r="B446" s="2" t="s">
        <v>755</v>
      </c>
      <c r="C446" s="2" t="s">
        <v>25</v>
      </c>
      <c r="D446" s="26" t="s">
        <v>756</v>
      </c>
      <c r="E446" s="28">
        <f>DATEVALUE(D446)</f>
        <v>31047</v>
      </c>
      <c r="F446" s="29">
        <f t="shared" si="19"/>
        <v>1984</v>
      </c>
      <c r="G446" s="29">
        <f t="shared" si="20"/>
        <v>41</v>
      </c>
      <c r="H446" s="29" t="str" cm="1">
        <f t="array" ref="H446">_xlfn.IFS(
  AND(G446&gt;=21, G446&lt;=30), "Young Adult",
  AND(G446&gt;=31, G446&lt;=45), "Adult",
  AND(G446&gt;=46, G446&lt;=60), "Middle-aged",
  AND(G446&gt;=61, G446&lt;=75), "Senior",
  AND(G446&gt;=76, G446&lt;=87), "Elderly",
  TRUE, "Out of Range"
)</f>
        <v>Adult</v>
      </c>
      <c r="I446" s="3">
        <v>20</v>
      </c>
      <c r="J446" s="2" t="s">
        <v>38</v>
      </c>
      <c r="K446" s="2" t="s">
        <v>28</v>
      </c>
      <c r="L446" s="2" t="str">
        <f>VLOOKUP(J446,Facts!$A$2:$B$10,2,FALSE)</f>
        <v>North</v>
      </c>
      <c r="M446" s="2" t="str">
        <f>HLOOKUP(J446,Facts!$D$13:$L$14,2,FALSE)</f>
        <v>North</v>
      </c>
      <c r="N446" s="2" t="str">
        <f>_xlfn.XLOOKUP(L446,Facts!$B$2:$B$10,Facts!$A$2:$A$10,FALSE)</f>
        <v>Punjab</v>
      </c>
      <c r="O446" s="100" t="str">
        <f t="shared" si="21"/>
        <v>Shreya Singh Sharma</v>
      </c>
      <c r="P446" s="100" t="str" cm="1">
        <f t="array" ref="P446:R446">_xlfn.TEXTSPLIT(O446," ")</f>
        <v>Shreya</v>
      </c>
      <c r="Q446" s="100" t="str">
        <v>Singh</v>
      </c>
      <c r="R446" s="100" t="str">
        <v>Sharma</v>
      </c>
      <c r="S446" s="100" t="str">
        <f>CONCATENATE(A446,"_",P446,".pdf")</f>
        <v>PID0445_Shreya.pdf</v>
      </c>
      <c r="T446" s="17" t="str">
        <f>IF(AND(I446&lt;5,'Billing Details'!F446&gt;10000),"High Priority","Regular Followup")</f>
        <v>Regular Followup</v>
      </c>
      <c r="U446" s="17" t="str">
        <f>IF(AND(T446="High Priority",'Patient Health Records'!W446="Yes",'Patient Health Records'!X446 = "Critical"),"Needs Attention",IF(AND('Patient Health Records'!X446 &lt;&gt; "Critical", 'Patient Health Records'!W446 = "Yes"),"Monitor Later",IF(AND('Patient Health Records'!X446 ="Critical", 'Patient Health Records'!W446 = "No"), "Ask for Readmission","No Action")))</f>
        <v>Ask for Readmission</v>
      </c>
      <c r="V446" s="17" t="str" cm="1">
        <f t="array" ref="V446">_xlfn.IFS(AND(T446="High Priority",'Patient Health Records'!W446="Yes",'Patient Health Records'!X446 = "Critical"),"Needs Attention", AND('Patient Health Records'!X446 &lt;&gt; "Critical", 'Patient Health Records'!W446 = "Yes"),"Monitor Later", AND('Patient Health Records'!X446 ="Critical", 'Patient Health Records'!W446 = "No"), "Ask for Readmission", TRUE, "No Action")</f>
        <v>Ask for Readmission</v>
      </c>
      <c r="W446" s="17"/>
      <c r="X446" s="100"/>
      <c r="Y446" s="100"/>
      <c r="Z446" s="100"/>
      <c r="AA446" s="100"/>
      <c r="AB446" s="100"/>
    </row>
    <row r="447" spans="1:28" ht="15.75" customHeight="1">
      <c r="A447" s="2" t="s">
        <v>757</v>
      </c>
      <c r="B447" s="2" t="s">
        <v>116</v>
      </c>
      <c r="C447" s="2" t="s">
        <v>25</v>
      </c>
      <c r="D447" s="26" t="s">
        <v>184</v>
      </c>
      <c r="E447" s="28">
        <f>DATEVALUE(D447)</f>
        <v>21550</v>
      </c>
      <c r="F447" s="29">
        <f t="shared" si="19"/>
        <v>1958</v>
      </c>
      <c r="G447" s="29">
        <f t="shared" si="20"/>
        <v>67</v>
      </c>
      <c r="H447" s="29" t="str" cm="1">
        <f t="array" ref="H447">_xlfn.IFS(
  AND(G447&gt;=21, G447&lt;=30), "Young Adult",
  AND(G447&gt;=31, G447&lt;=45), "Adult",
  AND(G447&gt;=46, G447&lt;=60), "Middle-aged",
  AND(G447&gt;=61, G447&lt;=75), "Senior",
  AND(G447&gt;=76, G447&lt;=87), "Elderly",
  TRUE, "Out of Range"
)</f>
        <v>Senior</v>
      </c>
      <c r="I447" s="3">
        <v>0.5</v>
      </c>
      <c r="J447" s="2" t="s">
        <v>47</v>
      </c>
      <c r="K447" s="2" t="s">
        <v>39</v>
      </c>
      <c r="L447" s="2" t="str">
        <f>VLOOKUP(J447,Facts!$A$2:$B$10,2,FALSE)</f>
        <v>North</v>
      </c>
      <c r="M447" s="2" t="str">
        <f>HLOOKUP(J447,Facts!$D$13:$L$14,2,FALSE)</f>
        <v>North</v>
      </c>
      <c r="N447" s="2" t="str">
        <f>_xlfn.XLOOKUP(L447,Facts!$B$2:$B$10,Facts!$A$2:$A$10,FALSE)</f>
        <v>Punjab</v>
      </c>
      <c r="O447" s="100" t="str">
        <f t="shared" si="21"/>
        <v>Isha Gupta</v>
      </c>
      <c r="P447" s="100" t="str" cm="1">
        <f t="array" ref="P447:Q447">_xlfn.TEXTSPLIT(O447," ")</f>
        <v>Isha</v>
      </c>
      <c r="Q447" s="100" t="str">
        <v>Gupta</v>
      </c>
      <c r="R447" s="100"/>
      <c r="S447" s="100" t="str">
        <f>CONCATENATE(A447,"_",P447,".pdf")</f>
        <v>PID0446_Isha.pdf</v>
      </c>
      <c r="T447" s="17" t="str">
        <f>IF(AND(I447&lt;5,'Billing Details'!F447&gt;10000),"High Priority","Regular Followup")</f>
        <v>High Priority</v>
      </c>
      <c r="U447" s="17" t="str">
        <f>IF(AND(T447="High Priority",'Patient Health Records'!W447="Yes",'Patient Health Records'!X447 = "Critical"),"Needs Attention",IF(AND('Patient Health Records'!X447 &lt;&gt; "Critical", 'Patient Health Records'!W447 = "Yes"),"Monitor Later",IF(AND('Patient Health Records'!X447 ="Critical", 'Patient Health Records'!W447 = "No"), "Ask for Readmission","No Action")))</f>
        <v>Monitor Later</v>
      </c>
      <c r="V447" s="17" t="str" cm="1">
        <f t="array" ref="V447">_xlfn.IFS(AND(T447="High Priority",'Patient Health Records'!W447="Yes",'Patient Health Records'!X447 = "Critical"),"Needs Attention", AND('Patient Health Records'!X447 &lt;&gt; "Critical", 'Patient Health Records'!W447 = "Yes"),"Monitor Later", AND('Patient Health Records'!X447 ="Critical", 'Patient Health Records'!W447 = "No"), "Ask for Readmission", TRUE, "No Action")</f>
        <v>Monitor Later</v>
      </c>
      <c r="W447" s="17"/>
      <c r="X447" s="100"/>
      <c r="Y447" s="100"/>
      <c r="Z447" s="100"/>
      <c r="AA447" s="100"/>
      <c r="AB447" s="100"/>
    </row>
    <row r="448" spans="1:28" ht="15.75" customHeight="1">
      <c r="A448" s="2" t="s">
        <v>758</v>
      </c>
      <c r="B448" s="2" t="s">
        <v>146</v>
      </c>
      <c r="C448" s="2" t="s">
        <v>25</v>
      </c>
      <c r="D448" s="26" t="s">
        <v>37</v>
      </c>
      <c r="E448" s="28">
        <f>DATEVALUE(D448)</f>
        <v>34334</v>
      </c>
      <c r="F448" s="29">
        <f t="shared" si="19"/>
        <v>1993</v>
      </c>
      <c r="G448" s="29">
        <f t="shared" si="20"/>
        <v>32</v>
      </c>
      <c r="H448" s="29" t="str" cm="1">
        <f t="array" ref="H448">_xlfn.IFS(
  AND(G448&gt;=21, G448&lt;=30), "Young Adult",
  AND(G448&gt;=31, G448&lt;=45), "Adult",
  AND(G448&gt;=46, G448&lt;=60), "Middle-aged",
  AND(G448&gt;=61, G448&lt;=75), "Senior",
  AND(G448&gt;=76, G448&lt;=87), "Elderly",
  TRUE, "Out of Range"
)</f>
        <v>Adult</v>
      </c>
      <c r="I448" s="3">
        <v>7</v>
      </c>
      <c r="J448" s="2" t="s">
        <v>55</v>
      </c>
      <c r="K448" s="2" t="s">
        <v>28</v>
      </c>
      <c r="L448" s="2" t="str">
        <f>VLOOKUP(J448,Facts!$A$2:$B$10,2,FALSE)</f>
        <v>South</v>
      </c>
      <c r="M448" s="2" t="str">
        <f>HLOOKUP(J448,Facts!$D$13:$L$14,2,FALSE)</f>
        <v>South</v>
      </c>
      <c r="N448" s="2" t="str">
        <f>_xlfn.XLOOKUP(L448,Facts!$B$2:$B$10,Facts!$A$2:$A$10,FALSE)</f>
        <v>Tamil Nadu</v>
      </c>
      <c r="O448" s="100" t="str">
        <f t="shared" si="21"/>
        <v>Aanya Sharma</v>
      </c>
      <c r="P448" s="100" t="str" cm="1">
        <f t="array" ref="P448:Q448">_xlfn.TEXTSPLIT(O448," ")</f>
        <v>Aanya</v>
      </c>
      <c r="Q448" s="100" t="str">
        <v>Sharma</v>
      </c>
      <c r="R448" s="100"/>
      <c r="S448" s="100" t="str">
        <f>CONCATENATE(A448,"_",P448,".pdf")</f>
        <v>PID0447_Aanya.pdf</v>
      </c>
      <c r="T448" s="17" t="str">
        <f>IF(AND(I448&lt;5,'Billing Details'!F448&gt;10000),"High Priority","Regular Followup")</f>
        <v>Regular Followup</v>
      </c>
      <c r="U448" s="17" t="str">
        <f>IF(AND(T448="High Priority",'Patient Health Records'!W448="Yes",'Patient Health Records'!X448 = "Critical"),"Needs Attention",IF(AND('Patient Health Records'!X448 &lt;&gt; "Critical", 'Patient Health Records'!W448 = "Yes"),"Monitor Later",IF(AND('Patient Health Records'!X448 ="Critical", 'Patient Health Records'!W448 = "No"), "Ask for Readmission","No Action")))</f>
        <v>Ask for Readmission</v>
      </c>
      <c r="V448" s="17" t="str" cm="1">
        <f t="array" ref="V448">_xlfn.IFS(AND(T448="High Priority",'Patient Health Records'!W448="Yes",'Patient Health Records'!X448 = "Critical"),"Needs Attention", AND('Patient Health Records'!X448 &lt;&gt; "Critical", 'Patient Health Records'!W448 = "Yes"),"Monitor Later", AND('Patient Health Records'!X448 ="Critical", 'Patient Health Records'!W448 = "No"), "Ask for Readmission", TRUE, "No Action")</f>
        <v>Ask for Readmission</v>
      </c>
      <c r="W448" s="17"/>
      <c r="X448" s="100"/>
      <c r="Y448" s="100"/>
      <c r="Z448" s="100"/>
      <c r="AA448" s="100"/>
      <c r="AB448" s="100"/>
    </row>
    <row r="449" spans="1:28" ht="15.75" customHeight="1">
      <c r="A449" s="2" t="s">
        <v>759</v>
      </c>
      <c r="B449" s="2" t="s">
        <v>599</v>
      </c>
      <c r="C449" s="2" t="s">
        <v>25</v>
      </c>
      <c r="D449" s="26" t="s">
        <v>75</v>
      </c>
      <c r="E449" s="28">
        <f>DATEVALUE(D449)</f>
        <v>29951</v>
      </c>
      <c r="F449" s="29">
        <f t="shared" si="19"/>
        <v>1981</v>
      </c>
      <c r="G449" s="29">
        <f t="shared" si="20"/>
        <v>44</v>
      </c>
      <c r="H449" s="29" t="str" cm="1">
        <f t="array" ref="H449">_xlfn.IFS(
  AND(G449&gt;=21, G449&lt;=30), "Young Adult",
  AND(G449&gt;=31, G449&lt;=45), "Adult",
  AND(G449&gt;=46, G449&lt;=60), "Middle-aged",
  AND(G449&gt;=61, G449&lt;=75), "Senior",
  AND(G449&gt;=76, G449&lt;=87), "Elderly",
  TRUE, "Out of Range"
)</f>
        <v>Adult</v>
      </c>
      <c r="I449" s="3">
        <v>1</v>
      </c>
      <c r="J449" s="2" t="s">
        <v>47</v>
      </c>
      <c r="K449" s="2" t="s">
        <v>28</v>
      </c>
      <c r="L449" s="2" t="str">
        <f>VLOOKUP(J449,Facts!$A$2:$B$10,2,FALSE)</f>
        <v>North</v>
      </c>
      <c r="M449" s="2" t="str">
        <f>HLOOKUP(J449,Facts!$D$13:$L$14,2,FALSE)</f>
        <v>North</v>
      </c>
      <c r="N449" s="2" t="str">
        <f>_xlfn.XLOOKUP(L449,Facts!$B$2:$B$10,Facts!$A$2:$A$10,FALSE)</f>
        <v>Punjab</v>
      </c>
      <c r="O449" s="100" t="str">
        <f t="shared" si="21"/>
        <v>Riya Priya Sharma</v>
      </c>
      <c r="P449" s="100" t="str" cm="1">
        <f t="array" ref="P449:R449">_xlfn.TEXTSPLIT(O449," ")</f>
        <v>Riya</v>
      </c>
      <c r="Q449" s="100" t="str">
        <v>Priya</v>
      </c>
      <c r="R449" s="100" t="str">
        <v>Sharma</v>
      </c>
      <c r="S449" s="100" t="str">
        <f>CONCATENATE(A449,"_",P449,".pdf")</f>
        <v>PID0448_Riya.pdf</v>
      </c>
      <c r="T449" s="17" t="str">
        <f>IF(AND(I449&lt;5,'Billing Details'!F449&gt;10000),"High Priority","Regular Followup")</f>
        <v>High Priority</v>
      </c>
      <c r="U449" s="17" t="str">
        <f>IF(AND(T449="High Priority",'Patient Health Records'!W449="Yes",'Patient Health Records'!X449 = "Critical"),"Needs Attention",IF(AND('Patient Health Records'!X449 &lt;&gt; "Critical", 'Patient Health Records'!W449 = "Yes"),"Monitor Later",IF(AND('Patient Health Records'!X449 ="Critical", 'Patient Health Records'!W449 = "No"), "Ask for Readmission","No Action")))</f>
        <v>Needs Attention</v>
      </c>
      <c r="V449" s="17" t="str" cm="1">
        <f t="array" ref="V449">_xlfn.IFS(AND(T449="High Priority",'Patient Health Records'!W449="Yes",'Patient Health Records'!X449 = "Critical"),"Needs Attention", AND('Patient Health Records'!X449 &lt;&gt; "Critical", 'Patient Health Records'!W449 = "Yes"),"Monitor Later", AND('Patient Health Records'!X449 ="Critical", 'Patient Health Records'!W449 = "No"), "Ask for Readmission", TRUE, "No Action")</f>
        <v>Needs Attention</v>
      </c>
      <c r="W449" s="17"/>
      <c r="X449" s="100"/>
      <c r="Y449" s="100"/>
      <c r="Z449" s="100"/>
      <c r="AA449" s="100"/>
      <c r="AB449" s="100"/>
    </row>
    <row r="450" spans="1:28" ht="15.75" customHeight="1">
      <c r="A450" s="2" t="s">
        <v>760</v>
      </c>
      <c r="B450" s="2" t="s">
        <v>149</v>
      </c>
      <c r="C450" s="2" t="s">
        <v>42</v>
      </c>
      <c r="D450" s="26" t="s">
        <v>68</v>
      </c>
      <c r="E450" s="28">
        <f>DATEVALUE(D450)</f>
        <v>23377</v>
      </c>
      <c r="F450" s="29">
        <f t="shared" si="19"/>
        <v>1964</v>
      </c>
      <c r="G450" s="29">
        <f t="shared" si="20"/>
        <v>61</v>
      </c>
      <c r="H450" s="29" t="str" cm="1">
        <f t="array" ref="H450">_xlfn.IFS(
  AND(G450&gt;=21, G450&lt;=30), "Young Adult",
  AND(G450&gt;=31, G450&lt;=45), "Adult",
  AND(G450&gt;=46, G450&lt;=60), "Middle-aged",
  AND(G450&gt;=61, G450&lt;=75), "Senior",
  AND(G450&gt;=76, G450&lt;=87), "Elderly",
  TRUE, "Out of Range"
)</f>
        <v>Senior</v>
      </c>
      <c r="I450" s="3">
        <v>2</v>
      </c>
      <c r="J450" s="2" t="s">
        <v>38</v>
      </c>
      <c r="K450" s="2" t="s">
        <v>39</v>
      </c>
      <c r="L450" s="2" t="str">
        <f>VLOOKUP(J450,Facts!$A$2:$B$10,2,FALSE)</f>
        <v>North</v>
      </c>
      <c r="M450" s="2" t="str">
        <f>HLOOKUP(J450,Facts!$D$13:$L$14,2,FALSE)</f>
        <v>North</v>
      </c>
      <c r="N450" s="2" t="str">
        <f>_xlfn.XLOOKUP(L450,Facts!$B$2:$B$10,Facts!$A$2:$A$10,FALSE)</f>
        <v>Punjab</v>
      </c>
      <c r="O450" s="100" t="str">
        <f t="shared" si="21"/>
        <v>Vivaan Sharma</v>
      </c>
      <c r="P450" s="100" t="str" cm="1">
        <f t="array" ref="P450:Q450">_xlfn.TEXTSPLIT(O450," ")</f>
        <v>Vivaan</v>
      </c>
      <c r="Q450" s="100" t="str">
        <v>Sharma</v>
      </c>
      <c r="R450" s="100"/>
      <c r="S450" s="100" t="str">
        <f>CONCATENATE(A450,"_",P450,".pdf")</f>
        <v>PID0449_Vivaan.pdf</v>
      </c>
      <c r="T450" s="17" t="str">
        <f>IF(AND(I450&lt;5,'Billing Details'!F450&gt;10000),"High Priority","Regular Followup")</f>
        <v>High Priority</v>
      </c>
      <c r="U450" s="17" t="str">
        <f>IF(AND(T450="High Priority",'Patient Health Records'!W450="Yes",'Patient Health Records'!X450 = "Critical"),"Needs Attention",IF(AND('Patient Health Records'!X450 &lt;&gt; "Critical", 'Patient Health Records'!W450 = "Yes"),"Monitor Later",IF(AND('Patient Health Records'!X450 ="Critical", 'Patient Health Records'!W450 = "No"), "Ask for Readmission","No Action")))</f>
        <v>Needs Attention</v>
      </c>
      <c r="V450" s="17" t="str" cm="1">
        <f t="array" ref="V450">_xlfn.IFS(AND(T450="High Priority",'Patient Health Records'!W450="Yes",'Patient Health Records'!X450 = "Critical"),"Needs Attention", AND('Patient Health Records'!X450 &lt;&gt; "Critical", 'Patient Health Records'!W450 = "Yes"),"Monitor Later", AND('Patient Health Records'!X450 ="Critical", 'Patient Health Records'!W450 = "No"), "Ask for Readmission", TRUE, "No Action")</f>
        <v>Needs Attention</v>
      </c>
      <c r="W450" s="17"/>
      <c r="X450" s="100"/>
      <c r="Y450" s="100"/>
      <c r="Z450" s="100"/>
      <c r="AA450" s="100"/>
      <c r="AB450" s="100"/>
    </row>
    <row r="451" spans="1:28" ht="15.75" customHeight="1">
      <c r="A451" s="2" t="s">
        <v>761</v>
      </c>
      <c r="B451" s="2" t="s">
        <v>303</v>
      </c>
      <c r="C451" s="2" t="s">
        <v>25</v>
      </c>
      <c r="D451" s="26" t="s">
        <v>85</v>
      </c>
      <c r="E451" s="28">
        <f>DATEVALUE(D451)</f>
        <v>25203</v>
      </c>
      <c r="F451" s="29">
        <f t="shared" ref="F451:F514" si="22">YEAR(E451)</f>
        <v>1968</v>
      </c>
      <c r="G451" s="29">
        <f t="shared" ref="G451:G514" si="23">$X$9-F451</f>
        <v>57</v>
      </c>
      <c r="H451" s="29" t="str" cm="1">
        <f t="array" ref="H451">_xlfn.IFS(
  AND(G451&gt;=21, G451&lt;=30), "Young Adult",
  AND(G451&gt;=31, G451&lt;=45), "Adult",
  AND(G451&gt;=46, G451&lt;=60), "Middle-aged",
  AND(G451&gt;=61, G451&lt;=75), "Senior",
  AND(G451&gt;=76, G451&lt;=87), "Elderly",
  TRUE, "Out of Range"
)</f>
        <v>Middle-aged</v>
      </c>
      <c r="I451" s="3">
        <v>15</v>
      </c>
      <c r="J451" s="2" t="s">
        <v>33</v>
      </c>
      <c r="K451" s="2" t="s">
        <v>34</v>
      </c>
      <c r="L451" s="2" t="str">
        <f>VLOOKUP(J451,Facts!$A$2:$B$10,2,FALSE)</f>
        <v>West</v>
      </c>
      <c r="M451" s="2" t="str">
        <f>HLOOKUP(J451,Facts!$D$13:$L$14,2,FALSE)</f>
        <v>West</v>
      </c>
      <c r="N451" s="2" t="str">
        <f>_xlfn.XLOOKUP(L451,Facts!$B$2:$B$10,Facts!$A$2:$A$10,FALSE)</f>
        <v>Maharashtra</v>
      </c>
      <c r="O451" s="100" t="str">
        <f t="shared" ref="O451:O514" si="24">TRIM(B451)</f>
        <v>Shreya Raj Patel</v>
      </c>
      <c r="P451" s="100" t="str" cm="1">
        <f t="array" ref="P451:R451">_xlfn.TEXTSPLIT(O451," ")</f>
        <v>Shreya</v>
      </c>
      <c r="Q451" s="100" t="str">
        <v>Raj</v>
      </c>
      <c r="R451" s="100" t="str">
        <v>Patel</v>
      </c>
      <c r="S451" s="100" t="str">
        <f>CONCATENATE(A451,"_",P451,".pdf")</f>
        <v>PID0450_Shreya.pdf</v>
      </c>
      <c r="T451" s="17" t="str">
        <f>IF(AND(I451&lt;5,'Billing Details'!F451&gt;10000),"High Priority","Regular Followup")</f>
        <v>Regular Followup</v>
      </c>
      <c r="U451" s="17" t="str">
        <f>IF(AND(T451="High Priority",'Patient Health Records'!W451="Yes",'Patient Health Records'!X451 = "Critical"),"Needs Attention",IF(AND('Patient Health Records'!X451 &lt;&gt; "Critical", 'Patient Health Records'!W451 = "Yes"),"Monitor Later",IF(AND('Patient Health Records'!X451 ="Critical", 'Patient Health Records'!W451 = "No"), "Ask for Readmission","No Action")))</f>
        <v>No Action</v>
      </c>
      <c r="V451" s="17" t="str" cm="1">
        <f t="array" ref="V451">_xlfn.IFS(AND(T451="High Priority",'Patient Health Records'!W451="Yes",'Patient Health Records'!X451 = "Critical"),"Needs Attention", AND('Patient Health Records'!X451 &lt;&gt; "Critical", 'Patient Health Records'!W451 = "Yes"),"Monitor Later", AND('Patient Health Records'!X451 ="Critical", 'Patient Health Records'!W451 = "No"), "Ask for Readmission", TRUE, "No Action")</f>
        <v>No Action</v>
      </c>
      <c r="W451" s="17"/>
      <c r="X451" s="100"/>
      <c r="Y451" s="100"/>
      <c r="Z451" s="100"/>
      <c r="AA451" s="100"/>
      <c r="AB451" s="100"/>
    </row>
    <row r="452" spans="1:28" ht="15.75" customHeight="1">
      <c r="A452" s="2" t="s">
        <v>762</v>
      </c>
      <c r="B452" s="2" t="s">
        <v>763</v>
      </c>
      <c r="C452" s="2" t="s">
        <v>25</v>
      </c>
      <c r="D452" s="26" t="s">
        <v>147</v>
      </c>
      <c r="E452" s="28">
        <f>DATEVALUE(D452)</f>
        <v>31412</v>
      </c>
      <c r="F452" s="29">
        <f t="shared" si="22"/>
        <v>1985</v>
      </c>
      <c r="G452" s="29">
        <f t="shared" si="23"/>
        <v>40</v>
      </c>
      <c r="H452" s="29" t="str" cm="1">
        <f t="array" ref="H452">_xlfn.IFS(
  AND(G452&gt;=21, G452&lt;=30), "Young Adult",
  AND(G452&gt;=31, G452&lt;=45), "Adult",
  AND(G452&gt;=46, G452&lt;=60), "Middle-aged",
  AND(G452&gt;=61, G452&lt;=75), "Senior",
  AND(G452&gt;=76, G452&lt;=87), "Elderly",
  TRUE, "Out of Range"
)</f>
        <v>Adult</v>
      </c>
      <c r="I452" s="3">
        <v>12</v>
      </c>
      <c r="J452" s="2" t="s">
        <v>64</v>
      </c>
      <c r="K452" s="2" t="s">
        <v>56</v>
      </c>
      <c r="L452" s="2" t="str">
        <f>VLOOKUP(J452,Facts!$A$2:$B$10,2,FALSE)</f>
        <v>East</v>
      </c>
      <c r="M452" s="2" t="str">
        <f>HLOOKUP(J452,Facts!$D$13:$L$14,2,FALSE)</f>
        <v>East</v>
      </c>
      <c r="N452" s="2" t="str">
        <f>_xlfn.XLOOKUP(L452,Facts!$B$2:$B$10,Facts!$A$2:$A$10,FALSE)</f>
        <v>West Bengal</v>
      </c>
      <c r="O452" s="100" t="str">
        <f t="shared" si="24"/>
        <v>Shreya Priya Patel</v>
      </c>
      <c r="P452" s="100" t="str" cm="1">
        <f t="array" ref="P452:R452">_xlfn.TEXTSPLIT(O452," ")</f>
        <v>Shreya</v>
      </c>
      <c r="Q452" s="100" t="str">
        <v>Priya</v>
      </c>
      <c r="R452" s="100" t="str">
        <v>Patel</v>
      </c>
      <c r="S452" s="100" t="str">
        <f>CONCATENATE(A452,"_",P452,".pdf")</f>
        <v>PID0451_Shreya.pdf</v>
      </c>
      <c r="T452" s="17" t="str">
        <f>IF(AND(I452&lt;5,'Billing Details'!F452&gt;10000),"High Priority","Regular Followup")</f>
        <v>Regular Followup</v>
      </c>
      <c r="U452" s="17" t="str">
        <f>IF(AND(T452="High Priority",'Patient Health Records'!W452="Yes",'Patient Health Records'!X452 = "Critical"),"Needs Attention",IF(AND('Patient Health Records'!X452 &lt;&gt; "Critical", 'Patient Health Records'!W452 = "Yes"),"Monitor Later",IF(AND('Patient Health Records'!X452 ="Critical", 'Patient Health Records'!W452 = "No"), "Ask for Readmission","No Action")))</f>
        <v>No Action</v>
      </c>
      <c r="V452" s="17" t="str" cm="1">
        <f t="array" ref="V452">_xlfn.IFS(AND(T452="High Priority",'Patient Health Records'!W452="Yes",'Patient Health Records'!X452 = "Critical"),"Needs Attention", AND('Patient Health Records'!X452 &lt;&gt; "Critical", 'Patient Health Records'!W452 = "Yes"),"Monitor Later", AND('Patient Health Records'!X452 ="Critical", 'Patient Health Records'!W452 = "No"), "Ask for Readmission", TRUE, "No Action")</f>
        <v>No Action</v>
      </c>
      <c r="W452" s="17"/>
      <c r="X452" s="100"/>
      <c r="Y452" s="100"/>
      <c r="Z452" s="100"/>
      <c r="AA452" s="100"/>
      <c r="AB452" s="100"/>
    </row>
    <row r="453" spans="1:28" ht="15.75" customHeight="1">
      <c r="A453" s="2" t="s">
        <v>764</v>
      </c>
      <c r="B453" s="2" t="s">
        <v>425</v>
      </c>
      <c r="C453" s="2" t="s">
        <v>25</v>
      </c>
      <c r="D453" s="26" t="s">
        <v>142</v>
      </c>
      <c r="E453" s="28">
        <f>DATEVALUE(D453)</f>
        <v>34334</v>
      </c>
      <c r="F453" s="29">
        <f t="shared" si="22"/>
        <v>1993</v>
      </c>
      <c r="G453" s="29">
        <f t="shared" si="23"/>
        <v>32</v>
      </c>
      <c r="H453" s="29" t="str" cm="1">
        <f t="array" ref="H453">_xlfn.IFS(
  AND(G453&gt;=21, G453&lt;=30), "Young Adult",
  AND(G453&gt;=31, G453&lt;=45), "Adult",
  AND(G453&gt;=46, G453&lt;=60), "Middle-aged",
  AND(G453&gt;=61, G453&lt;=75), "Senior",
  AND(G453&gt;=76, G453&lt;=87), "Elderly",
  TRUE, "Out of Range"
)</f>
        <v>Adult</v>
      </c>
      <c r="I453" s="3">
        <v>2</v>
      </c>
      <c r="J453" s="2" t="s">
        <v>43</v>
      </c>
      <c r="K453" s="2" t="s">
        <v>39</v>
      </c>
      <c r="L453" s="2" t="str">
        <f>VLOOKUP(J453,Facts!$A$2:$B$10,2,FALSE)</f>
        <v>South</v>
      </c>
      <c r="M453" s="2" t="str">
        <f>HLOOKUP(J453,Facts!$D$13:$L$14,2,FALSE)</f>
        <v>South</v>
      </c>
      <c r="N453" s="2" t="str">
        <f>_xlfn.XLOOKUP(L453,Facts!$B$2:$B$10,Facts!$A$2:$A$10,FALSE)</f>
        <v>Tamil Nadu</v>
      </c>
      <c r="O453" s="100" t="str">
        <f t="shared" si="24"/>
        <v>Aanya Gupta</v>
      </c>
      <c r="P453" s="100" t="str" cm="1">
        <f t="array" ref="P453:Q453">_xlfn.TEXTSPLIT(O453," ")</f>
        <v>Aanya</v>
      </c>
      <c r="Q453" s="100" t="str">
        <v>Gupta</v>
      </c>
      <c r="R453" s="100"/>
      <c r="S453" s="100" t="str">
        <f>CONCATENATE(A453,"_",P453,".pdf")</f>
        <v>PID0452_Aanya.pdf</v>
      </c>
      <c r="T453" s="17" t="str">
        <f>IF(AND(I453&lt;5,'Billing Details'!F453&gt;10000),"High Priority","Regular Followup")</f>
        <v>High Priority</v>
      </c>
      <c r="U453" s="17" t="str">
        <f>IF(AND(T453="High Priority",'Patient Health Records'!W453="Yes",'Patient Health Records'!X453 = "Critical"),"Needs Attention",IF(AND('Patient Health Records'!X453 &lt;&gt; "Critical", 'Patient Health Records'!W453 = "Yes"),"Monitor Later",IF(AND('Patient Health Records'!X453 ="Critical", 'Patient Health Records'!W453 = "No"), "Ask for Readmission","No Action")))</f>
        <v>Monitor Later</v>
      </c>
      <c r="V453" s="17" t="str" cm="1">
        <f t="array" ref="V453">_xlfn.IFS(AND(T453="High Priority",'Patient Health Records'!W453="Yes",'Patient Health Records'!X453 = "Critical"),"Needs Attention", AND('Patient Health Records'!X453 &lt;&gt; "Critical", 'Patient Health Records'!W453 = "Yes"),"Monitor Later", AND('Patient Health Records'!X453 ="Critical", 'Patient Health Records'!W453 = "No"), "Ask for Readmission", TRUE, "No Action")</f>
        <v>Monitor Later</v>
      </c>
      <c r="W453" s="17"/>
      <c r="X453" s="100"/>
      <c r="Y453" s="100"/>
      <c r="Z453" s="100"/>
      <c r="AA453" s="100"/>
      <c r="AB453" s="100"/>
    </row>
    <row r="454" spans="1:28" ht="15.75" customHeight="1">
      <c r="A454" s="2" t="s">
        <v>765</v>
      </c>
      <c r="B454" s="2" t="s">
        <v>167</v>
      </c>
      <c r="C454" s="2" t="s">
        <v>42</v>
      </c>
      <c r="D454" s="26" t="s">
        <v>147</v>
      </c>
      <c r="E454" s="28">
        <f>DATEVALUE(D454)</f>
        <v>31412</v>
      </c>
      <c r="F454" s="29">
        <f t="shared" si="22"/>
        <v>1985</v>
      </c>
      <c r="G454" s="29">
        <f t="shared" si="23"/>
        <v>40</v>
      </c>
      <c r="H454" s="29" t="str" cm="1">
        <f t="array" ref="H454">_xlfn.IFS(
  AND(G454&gt;=21, G454&lt;=30), "Young Adult",
  AND(G454&gt;=31, G454&lt;=45), "Adult",
  AND(G454&gt;=46, G454&lt;=60), "Middle-aged",
  AND(G454&gt;=61, G454&lt;=75), "Senior",
  AND(G454&gt;=76, G454&lt;=87), "Elderly",
  TRUE, "Out of Range"
)</f>
        <v>Adult</v>
      </c>
      <c r="I454" s="3">
        <v>2</v>
      </c>
      <c r="J454" s="2" t="s">
        <v>47</v>
      </c>
      <c r="K454" s="2" t="s">
        <v>28</v>
      </c>
      <c r="L454" s="2" t="str">
        <f>VLOOKUP(J454,Facts!$A$2:$B$10,2,FALSE)</f>
        <v>North</v>
      </c>
      <c r="M454" s="2" t="str">
        <f>HLOOKUP(J454,Facts!$D$13:$L$14,2,FALSE)</f>
        <v>North</v>
      </c>
      <c r="N454" s="2" t="str">
        <f>_xlfn.XLOOKUP(L454,Facts!$B$2:$B$10,Facts!$A$2:$A$10,FALSE)</f>
        <v>Punjab</v>
      </c>
      <c r="O454" s="100" t="str">
        <f t="shared" si="24"/>
        <v>Aarav Reddy</v>
      </c>
      <c r="P454" s="100" t="str" cm="1">
        <f t="array" ref="P454:Q454">_xlfn.TEXTSPLIT(O454," ")</f>
        <v>Aarav</v>
      </c>
      <c r="Q454" s="100" t="str">
        <v>Reddy</v>
      </c>
      <c r="R454" s="100"/>
      <c r="S454" s="100" t="str">
        <f>CONCATENATE(A454,"_",P454,".pdf")</f>
        <v>PID0453_Aarav.pdf</v>
      </c>
      <c r="T454" s="17" t="str">
        <f>IF(AND(I454&lt;5,'Billing Details'!F454&gt;10000),"High Priority","Regular Followup")</f>
        <v>High Priority</v>
      </c>
      <c r="U454" s="17" t="str">
        <f>IF(AND(T454="High Priority",'Patient Health Records'!W454="Yes",'Patient Health Records'!X454 = "Critical"),"Needs Attention",IF(AND('Patient Health Records'!X454 &lt;&gt; "Critical", 'Patient Health Records'!W454 = "Yes"),"Monitor Later",IF(AND('Patient Health Records'!X454 ="Critical", 'Patient Health Records'!W454 = "No"), "Ask for Readmission","No Action")))</f>
        <v>Monitor Later</v>
      </c>
      <c r="V454" s="17" t="str" cm="1">
        <f t="array" ref="V454">_xlfn.IFS(AND(T454="High Priority",'Patient Health Records'!W454="Yes",'Patient Health Records'!X454 = "Critical"),"Needs Attention", AND('Patient Health Records'!X454 &lt;&gt; "Critical", 'Patient Health Records'!W454 = "Yes"),"Monitor Later", AND('Patient Health Records'!X454 ="Critical", 'Patient Health Records'!W454 = "No"), "Ask for Readmission", TRUE, "No Action")</f>
        <v>Monitor Later</v>
      </c>
      <c r="W454" s="17"/>
      <c r="X454" s="100"/>
      <c r="Y454" s="100"/>
      <c r="Z454" s="100"/>
      <c r="AA454" s="100"/>
      <c r="AB454" s="100"/>
    </row>
    <row r="455" spans="1:28" ht="15.75" customHeight="1">
      <c r="A455" s="2" t="s">
        <v>766</v>
      </c>
      <c r="B455" s="2" t="s">
        <v>195</v>
      </c>
      <c r="C455" s="2" t="s">
        <v>42</v>
      </c>
      <c r="D455" s="26" t="s">
        <v>60</v>
      </c>
      <c r="E455" s="28">
        <f>DATEVALUE(D455)</f>
        <v>28855</v>
      </c>
      <c r="F455" s="29">
        <f t="shared" si="22"/>
        <v>1978</v>
      </c>
      <c r="G455" s="29">
        <f t="shared" si="23"/>
        <v>47</v>
      </c>
      <c r="H455" s="29" t="str" cm="1">
        <f t="array" ref="H455">_xlfn.IFS(
  AND(G455&gt;=21, G455&lt;=30), "Young Adult",
  AND(G455&gt;=31, G455&lt;=45), "Adult",
  AND(G455&gt;=46, G455&lt;=60), "Middle-aged",
  AND(G455&gt;=61, G455&lt;=75), "Senior",
  AND(G455&gt;=76, G455&lt;=87), "Elderly",
  TRUE, "Out of Range"
)</f>
        <v>Middle-aged</v>
      </c>
      <c r="I455" s="3">
        <v>25</v>
      </c>
      <c r="J455" s="2" t="s">
        <v>43</v>
      </c>
      <c r="K455" s="2" t="s">
        <v>34</v>
      </c>
      <c r="L455" s="2" t="str">
        <f>VLOOKUP(J455,Facts!$A$2:$B$10,2,FALSE)</f>
        <v>South</v>
      </c>
      <c r="M455" s="2" t="str">
        <f>HLOOKUP(J455,Facts!$D$13:$L$14,2,FALSE)</f>
        <v>South</v>
      </c>
      <c r="N455" s="2" t="str">
        <f>_xlfn.XLOOKUP(L455,Facts!$B$2:$B$10,Facts!$A$2:$A$10,FALSE)</f>
        <v>Tamil Nadu</v>
      </c>
      <c r="O455" s="100" t="str">
        <f t="shared" si="24"/>
        <v>Sai Sharma</v>
      </c>
      <c r="P455" s="100" t="str" cm="1">
        <f t="array" ref="P455:Q455">_xlfn.TEXTSPLIT(O455," ")</f>
        <v>Sai</v>
      </c>
      <c r="Q455" s="100" t="str">
        <v>Sharma</v>
      </c>
      <c r="R455" s="100"/>
      <c r="S455" s="100" t="str">
        <f>CONCATENATE(A455,"_",P455,".pdf")</f>
        <v>PID0454_Sai.pdf</v>
      </c>
      <c r="T455" s="17" t="str">
        <f>IF(AND(I455&lt;5,'Billing Details'!F455&gt;10000),"High Priority","Regular Followup")</f>
        <v>Regular Followup</v>
      </c>
      <c r="U455" s="17" t="str">
        <f>IF(AND(T455="High Priority",'Patient Health Records'!W455="Yes",'Patient Health Records'!X455 = "Critical"),"Needs Attention",IF(AND('Patient Health Records'!X455 &lt;&gt; "Critical", 'Patient Health Records'!W455 = "Yes"),"Monitor Later",IF(AND('Patient Health Records'!X455 ="Critical", 'Patient Health Records'!W455 = "No"), "Ask for Readmission","No Action")))</f>
        <v>No Action</v>
      </c>
      <c r="V455" s="17" t="str" cm="1">
        <f t="array" ref="V455">_xlfn.IFS(AND(T455="High Priority",'Patient Health Records'!W455="Yes",'Patient Health Records'!X455 = "Critical"),"Needs Attention", AND('Patient Health Records'!X455 &lt;&gt; "Critical", 'Patient Health Records'!W455 = "Yes"),"Monitor Later", AND('Patient Health Records'!X455 ="Critical", 'Patient Health Records'!W455 = "No"), "Ask for Readmission", TRUE, "No Action")</f>
        <v>No Action</v>
      </c>
      <c r="W455" s="17"/>
      <c r="X455" s="100"/>
      <c r="Y455" s="100"/>
      <c r="Z455" s="100"/>
      <c r="AA455" s="100"/>
      <c r="AB455" s="100"/>
    </row>
    <row r="456" spans="1:28" ht="15.75" customHeight="1">
      <c r="A456" s="2" t="s">
        <v>767</v>
      </c>
      <c r="B456" s="2" t="s">
        <v>768</v>
      </c>
      <c r="C456" s="2" t="s">
        <v>25</v>
      </c>
      <c r="D456" s="26" t="s">
        <v>339</v>
      </c>
      <c r="E456" s="28">
        <f>DATEVALUE(D456)</f>
        <v>36160</v>
      </c>
      <c r="F456" s="29">
        <f t="shared" si="22"/>
        <v>1998</v>
      </c>
      <c r="G456" s="29">
        <f t="shared" si="23"/>
        <v>27</v>
      </c>
      <c r="H456" s="29" t="str" cm="1">
        <f t="array" ref="H456">_xlfn.IFS(
  AND(G456&gt;=21, G456&lt;=30), "Young Adult",
  AND(G456&gt;=31, G456&lt;=45), "Adult",
  AND(G456&gt;=46, G456&lt;=60), "Middle-aged",
  AND(G456&gt;=61, G456&lt;=75), "Senior",
  AND(G456&gt;=76, G456&lt;=87), "Elderly",
  TRUE, "Out of Range"
)</f>
        <v>Young Adult</v>
      </c>
      <c r="I456" s="3">
        <v>12</v>
      </c>
      <c r="J456" s="2" t="s">
        <v>55</v>
      </c>
      <c r="K456" s="2" t="s">
        <v>28</v>
      </c>
      <c r="L456" s="2" t="str">
        <f>VLOOKUP(J456,Facts!$A$2:$B$10,2,FALSE)</f>
        <v>South</v>
      </c>
      <c r="M456" s="2" t="str">
        <f>HLOOKUP(J456,Facts!$D$13:$L$14,2,FALSE)</f>
        <v>South</v>
      </c>
      <c r="N456" s="2" t="str">
        <f>_xlfn.XLOOKUP(L456,Facts!$B$2:$B$10,Facts!$A$2:$A$10,FALSE)</f>
        <v>Tamil Nadu</v>
      </c>
      <c r="O456" s="100" t="str">
        <f t="shared" si="24"/>
        <v>Aanya Singh Gupta</v>
      </c>
      <c r="P456" s="100" t="str" cm="1">
        <f t="array" ref="P456:R456">_xlfn.TEXTSPLIT(O456," ")</f>
        <v>Aanya</v>
      </c>
      <c r="Q456" s="100" t="str">
        <v>Singh</v>
      </c>
      <c r="R456" s="100" t="str">
        <v>Gupta</v>
      </c>
      <c r="S456" s="100" t="str">
        <f>CONCATENATE(A456,"_",P456,".pdf")</f>
        <v>PID0455_Aanya.pdf</v>
      </c>
      <c r="T456" s="17" t="str">
        <f>IF(AND(I456&lt;5,'Billing Details'!F456&gt;10000),"High Priority","Regular Followup")</f>
        <v>Regular Followup</v>
      </c>
      <c r="U456" s="17" t="str">
        <f>IF(AND(T456="High Priority",'Patient Health Records'!W456="Yes",'Patient Health Records'!X456 = "Critical"),"Needs Attention",IF(AND('Patient Health Records'!X456 &lt;&gt; "Critical", 'Patient Health Records'!W456 = "Yes"),"Monitor Later",IF(AND('Patient Health Records'!X456 ="Critical", 'Patient Health Records'!W456 = "No"), "Ask for Readmission","No Action")))</f>
        <v>No Action</v>
      </c>
      <c r="V456" s="17" t="str" cm="1">
        <f t="array" ref="V456">_xlfn.IFS(AND(T456="High Priority",'Patient Health Records'!W456="Yes",'Patient Health Records'!X456 = "Critical"),"Needs Attention", AND('Patient Health Records'!X456 &lt;&gt; "Critical", 'Patient Health Records'!W456 = "Yes"),"Monitor Later", AND('Patient Health Records'!X456 ="Critical", 'Patient Health Records'!W456 = "No"), "Ask for Readmission", TRUE, "No Action")</f>
        <v>No Action</v>
      </c>
      <c r="W456" s="17"/>
      <c r="X456" s="100"/>
      <c r="Y456" s="100"/>
      <c r="Z456" s="100"/>
      <c r="AA456" s="100"/>
      <c r="AB456" s="100"/>
    </row>
    <row r="457" spans="1:28" ht="15.75" customHeight="1">
      <c r="A457" s="2" t="s">
        <v>769</v>
      </c>
      <c r="B457" s="2" t="s">
        <v>770</v>
      </c>
      <c r="C457" s="2" t="s">
        <v>42</v>
      </c>
      <c r="D457" s="26" t="s">
        <v>26</v>
      </c>
      <c r="E457" s="28">
        <f>DATEVALUE(D457)</f>
        <v>27029</v>
      </c>
      <c r="F457" s="29">
        <f t="shared" si="22"/>
        <v>1973</v>
      </c>
      <c r="G457" s="29">
        <f t="shared" si="23"/>
        <v>52</v>
      </c>
      <c r="H457" s="29" t="str" cm="1">
        <f t="array" ref="H457">_xlfn.IFS(
  AND(G457&gt;=21, G457&lt;=30), "Young Adult",
  AND(G457&gt;=31, G457&lt;=45), "Adult",
  AND(G457&gt;=46, G457&lt;=60), "Middle-aged",
  AND(G457&gt;=61, G457&lt;=75), "Senior",
  AND(G457&gt;=76, G457&lt;=87), "Elderly",
  TRUE, "Out of Range"
)</f>
        <v>Middle-aged</v>
      </c>
      <c r="I457" s="3">
        <v>4</v>
      </c>
      <c r="J457" s="2" t="s">
        <v>27</v>
      </c>
      <c r="K457" s="2" t="s">
        <v>28</v>
      </c>
      <c r="L457" s="2" t="str">
        <f>VLOOKUP(J457,Facts!$A$2:$B$10,2,FALSE)</f>
        <v>South</v>
      </c>
      <c r="M457" s="2" t="str">
        <f>HLOOKUP(J457,Facts!$D$13:$L$14,2,FALSE)</f>
        <v>South</v>
      </c>
      <c r="N457" s="2" t="str">
        <f>_xlfn.XLOOKUP(L457,Facts!$B$2:$B$10,Facts!$A$2:$A$10,FALSE)</f>
        <v>Tamil Nadu</v>
      </c>
      <c r="O457" s="100" t="str">
        <f t="shared" si="24"/>
        <v>Aditya Raj Sharma</v>
      </c>
      <c r="P457" s="100" t="str" cm="1">
        <f t="array" ref="P457:R457">_xlfn.TEXTSPLIT(O457," ")</f>
        <v>Aditya</v>
      </c>
      <c r="Q457" s="100" t="str">
        <v>Raj</v>
      </c>
      <c r="R457" s="100" t="str">
        <v>Sharma</v>
      </c>
      <c r="S457" s="100" t="str">
        <f>CONCATENATE(A457,"_",P457,".pdf")</f>
        <v>PID0456_Aditya.pdf</v>
      </c>
      <c r="T457" s="17" t="str">
        <f>IF(AND(I457&lt;5,'Billing Details'!F457&gt;10000),"High Priority","Regular Followup")</f>
        <v>High Priority</v>
      </c>
      <c r="U457" s="17" t="str">
        <f>IF(AND(T457="High Priority",'Patient Health Records'!W457="Yes",'Patient Health Records'!X457 = "Critical"),"Needs Attention",IF(AND('Patient Health Records'!X457 &lt;&gt; "Critical", 'Patient Health Records'!W457 = "Yes"),"Monitor Later",IF(AND('Patient Health Records'!X457 ="Critical", 'Patient Health Records'!W457 = "No"), "Ask for Readmission","No Action")))</f>
        <v>Monitor Later</v>
      </c>
      <c r="V457" s="17" t="str" cm="1">
        <f t="array" ref="V457">_xlfn.IFS(AND(T457="High Priority",'Patient Health Records'!W457="Yes",'Patient Health Records'!X457 = "Critical"),"Needs Attention", AND('Patient Health Records'!X457 &lt;&gt; "Critical", 'Patient Health Records'!W457 = "Yes"),"Monitor Later", AND('Patient Health Records'!X457 ="Critical", 'Patient Health Records'!W457 = "No"), "Ask for Readmission", TRUE, "No Action")</f>
        <v>Monitor Later</v>
      </c>
      <c r="W457" s="17"/>
      <c r="X457" s="100"/>
      <c r="Y457" s="100"/>
      <c r="Z457" s="100"/>
      <c r="AA457" s="100"/>
      <c r="AB457" s="100"/>
    </row>
    <row r="458" spans="1:28" ht="15.75" customHeight="1">
      <c r="A458" s="2" t="s">
        <v>771</v>
      </c>
      <c r="B458" s="2" t="s">
        <v>360</v>
      </c>
      <c r="C458" s="2" t="s">
        <v>25</v>
      </c>
      <c r="D458" s="26" t="s">
        <v>107</v>
      </c>
      <c r="E458" s="28">
        <f>DATEVALUE(D458)</f>
        <v>28855</v>
      </c>
      <c r="F458" s="29">
        <f t="shared" si="22"/>
        <v>1978</v>
      </c>
      <c r="G458" s="29">
        <f t="shared" si="23"/>
        <v>47</v>
      </c>
      <c r="H458" s="29" t="str" cm="1">
        <f t="array" ref="H458">_xlfn.IFS(
  AND(G458&gt;=21, G458&lt;=30), "Young Adult",
  AND(G458&gt;=31, G458&lt;=45), "Adult",
  AND(G458&gt;=46, G458&lt;=60), "Middle-aged",
  AND(G458&gt;=61, G458&lt;=75), "Senior",
  AND(G458&gt;=76, G458&lt;=87), "Elderly",
  TRUE, "Out of Range"
)</f>
        <v>Middle-aged</v>
      </c>
      <c r="I458" s="3">
        <v>2</v>
      </c>
      <c r="J458" s="2" t="s">
        <v>64</v>
      </c>
      <c r="K458" s="2" t="s">
        <v>56</v>
      </c>
      <c r="L458" s="2" t="str">
        <f>VLOOKUP(J458,Facts!$A$2:$B$10,2,FALSE)</f>
        <v>East</v>
      </c>
      <c r="M458" s="2" t="str">
        <f>HLOOKUP(J458,Facts!$D$13:$L$14,2,FALSE)</f>
        <v>East</v>
      </c>
      <c r="N458" s="2" t="str">
        <f>_xlfn.XLOOKUP(L458,Facts!$B$2:$B$10,Facts!$A$2:$A$10,FALSE)</f>
        <v>West Bengal</v>
      </c>
      <c r="O458" s="100" t="str">
        <f t="shared" si="24"/>
        <v>Isha Reddy</v>
      </c>
      <c r="P458" s="100" t="str" cm="1">
        <f t="array" ref="P458:Q458">_xlfn.TEXTSPLIT(O458," ")</f>
        <v>Isha</v>
      </c>
      <c r="Q458" s="100" t="str">
        <v>Reddy</v>
      </c>
      <c r="R458" s="100"/>
      <c r="S458" s="100" t="str">
        <f>CONCATENATE(A458,"_",P458,".pdf")</f>
        <v>PID0457_Isha.pdf</v>
      </c>
      <c r="T458" s="17" t="str">
        <f>IF(AND(I458&lt;5,'Billing Details'!F458&gt;10000),"High Priority","Regular Followup")</f>
        <v>High Priority</v>
      </c>
      <c r="U458" s="17" t="str">
        <f>IF(AND(T458="High Priority",'Patient Health Records'!W458="Yes",'Patient Health Records'!X458 = "Critical"),"Needs Attention",IF(AND('Patient Health Records'!X458 &lt;&gt; "Critical", 'Patient Health Records'!W458 = "Yes"),"Monitor Later",IF(AND('Patient Health Records'!X458 ="Critical", 'Patient Health Records'!W458 = "No"), "Ask for Readmission","No Action")))</f>
        <v>Monitor Later</v>
      </c>
      <c r="V458" s="17" t="str" cm="1">
        <f t="array" ref="V458">_xlfn.IFS(AND(T458="High Priority",'Patient Health Records'!W458="Yes",'Patient Health Records'!X458 = "Critical"),"Needs Attention", AND('Patient Health Records'!X458 &lt;&gt; "Critical", 'Patient Health Records'!W458 = "Yes"),"Monitor Later", AND('Patient Health Records'!X458 ="Critical", 'Patient Health Records'!W458 = "No"), "Ask for Readmission", TRUE, "No Action")</f>
        <v>Monitor Later</v>
      </c>
      <c r="W458" s="17"/>
      <c r="X458" s="100"/>
      <c r="Y458" s="100"/>
      <c r="Z458" s="100"/>
      <c r="AA458" s="100"/>
      <c r="AB458" s="100"/>
    </row>
    <row r="459" spans="1:28" ht="15.75" customHeight="1">
      <c r="A459" s="2" t="s">
        <v>772</v>
      </c>
      <c r="B459" s="2" t="s">
        <v>773</v>
      </c>
      <c r="C459" s="2" t="s">
        <v>25</v>
      </c>
      <c r="D459" s="26" t="s">
        <v>46</v>
      </c>
      <c r="E459" s="28">
        <f>DATEVALUE(D459)</f>
        <v>32508</v>
      </c>
      <c r="F459" s="29">
        <f t="shared" si="22"/>
        <v>1988</v>
      </c>
      <c r="G459" s="29">
        <f t="shared" si="23"/>
        <v>37</v>
      </c>
      <c r="H459" s="29" t="str" cm="1">
        <f t="array" ref="H459">_xlfn.IFS(
  AND(G459&gt;=21, G459&lt;=30), "Young Adult",
  AND(G459&gt;=31, G459&lt;=45), "Adult",
  AND(G459&gt;=46, G459&lt;=60), "Middle-aged",
  AND(G459&gt;=61, G459&lt;=75), "Senior",
  AND(G459&gt;=76, G459&lt;=87), "Elderly",
  TRUE, "Out of Range"
)</f>
        <v>Adult</v>
      </c>
      <c r="I459" s="3">
        <v>2</v>
      </c>
      <c r="J459" s="2" t="s">
        <v>47</v>
      </c>
      <c r="K459" s="2" t="s">
        <v>39</v>
      </c>
      <c r="L459" s="2" t="str">
        <f>VLOOKUP(J459,Facts!$A$2:$B$10,2,FALSE)</f>
        <v>North</v>
      </c>
      <c r="M459" s="2" t="str">
        <f>HLOOKUP(J459,Facts!$D$13:$L$14,2,FALSE)</f>
        <v>North</v>
      </c>
      <c r="N459" s="2" t="str">
        <f>_xlfn.XLOOKUP(L459,Facts!$B$2:$B$10,Facts!$A$2:$A$10,FALSE)</f>
        <v>Punjab</v>
      </c>
      <c r="O459" s="100" t="str">
        <f t="shared" si="24"/>
        <v>Isha Sharma</v>
      </c>
      <c r="P459" s="100" t="str" cm="1">
        <f t="array" ref="P459:Q459">_xlfn.TEXTSPLIT(O459," ")</f>
        <v>Isha</v>
      </c>
      <c r="Q459" s="100" t="str">
        <v>Sharma</v>
      </c>
      <c r="R459" s="100"/>
      <c r="S459" s="100" t="str">
        <f>CONCATENATE(A459,"_",P459,".pdf")</f>
        <v>PID0458_Isha.pdf</v>
      </c>
      <c r="T459" s="17" t="str">
        <f>IF(AND(I459&lt;5,'Billing Details'!F459&gt;10000),"High Priority","Regular Followup")</f>
        <v>High Priority</v>
      </c>
      <c r="U459" s="17" t="str">
        <f>IF(AND(T459="High Priority",'Patient Health Records'!W459="Yes",'Patient Health Records'!X459 = "Critical"),"Needs Attention",IF(AND('Patient Health Records'!X459 &lt;&gt; "Critical", 'Patient Health Records'!W459 = "Yes"),"Monitor Later",IF(AND('Patient Health Records'!X459 ="Critical", 'Patient Health Records'!W459 = "No"), "Ask for Readmission","No Action")))</f>
        <v>Monitor Later</v>
      </c>
      <c r="V459" s="17" t="str" cm="1">
        <f t="array" ref="V459">_xlfn.IFS(AND(T459="High Priority",'Patient Health Records'!W459="Yes",'Patient Health Records'!X459 = "Critical"),"Needs Attention", AND('Patient Health Records'!X459 &lt;&gt; "Critical", 'Patient Health Records'!W459 = "Yes"),"Monitor Later", AND('Patient Health Records'!X459 ="Critical", 'Patient Health Records'!W459 = "No"), "Ask for Readmission", TRUE, "No Action")</f>
        <v>Monitor Later</v>
      </c>
      <c r="W459" s="17"/>
      <c r="X459" s="100"/>
      <c r="Y459" s="100"/>
      <c r="Z459" s="100"/>
      <c r="AA459" s="100"/>
      <c r="AB459" s="100"/>
    </row>
    <row r="460" spans="1:28" ht="15.75" customHeight="1">
      <c r="A460" s="2" t="s">
        <v>774</v>
      </c>
      <c r="B460" s="2" t="s">
        <v>153</v>
      </c>
      <c r="C460" s="2" t="s">
        <v>42</v>
      </c>
      <c r="D460" s="26" t="s">
        <v>68</v>
      </c>
      <c r="E460" s="28">
        <f>DATEVALUE(D460)</f>
        <v>23377</v>
      </c>
      <c r="F460" s="29">
        <f t="shared" si="22"/>
        <v>1964</v>
      </c>
      <c r="G460" s="29">
        <f t="shared" si="23"/>
        <v>61</v>
      </c>
      <c r="H460" s="29" t="str" cm="1">
        <f t="array" ref="H460">_xlfn.IFS(
  AND(G460&gt;=21, G460&lt;=30), "Young Adult",
  AND(G460&gt;=31, G460&lt;=45), "Adult",
  AND(G460&gt;=46, G460&lt;=60), "Middle-aged",
  AND(G460&gt;=61, G460&lt;=75), "Senior",
  AND(G460&gt;=76, G460&lt;=87), "Elderly",
  TRUE, "Out of Range"
)</f>
        <v>Senior</v>
      </c>
      <c r="I460" s="3">
        <v>25</v>
      </c>
      <c r="J460" s="2" t="s">
        <v>43</v>
      </c>
      <c r="K460" s="2" t="s">
        <v>34</v>
      </c>
      <c r="L460" s="2" t="str">
        <f>VLOOKUP(J460,Facts!$A$2:$B$10,2,FALSE)</f>
        <v>South</v>
      </c>
      <c r="M460" s="2" t="str">
        <f>HLOOKUP(J460,Facts!$D$13:$L$14,2,FALSE)</f>
        <v>South</v>
      </c>
      <c r="N460" s="2" t="str">
        <f>_xlfn.XLOOKUP(L460,Facts!$B$2:$B$10,Facts!$A$2:$A$10,FALSE)</f>
        <v>Tamil Nadu</v>
      </c>
      <c r="O460" s="100" t="str">
        <f t="shared" si="24"/>
        <v>Sai Patel</v>
      </c>
      <c r="P460" s="100" t="str" cm="1">
        <f t="array" ref="P460:Q460">_xlfn.TEXTSPLIT(O460," ")</f>
        <v>Sai</v>
      </c>
      <c r="Q460" s="100" t="str">
        <v>Patel</v>
      </c>
      <c r="R460" s="100"/>
      <c r="S460" s="100" t="str">
        <f>CONCATENATE(A460,"_",P460,".pdf")</f>
        <v>PID0459_Sai.pdf</v>
      </c>
      <c r="T460" s="17" t="str">
        <f>IF(AND(I460&lt;5,'Billing Details'!F460&gt;10000),"High Priority","Regular Followup")</f>
        <v>Regular Followup</v>
      </c>
      <c r="U460" s="17" t="str">
        <f>IF(AND(T460="High Priority",'Patient Health Records'!W460="Yes",'Patient Health Records'!X460 = "Critical"),"Needs Attention",IF(AND('Patient Health Records'!X460 &lt;&gt; "Critical", 'Patient Health Records'!W460 = "Yes"),"Monitor Later",IF(AND('Patient Health Records'!X460 ="Critical", 'Patient Health Records'!W460 = "No"), "Ask for Readmission","No Action")))</f>
        <v>Monitor Later</v>
      </c>
      <c r="V460" s="17" t="str" cm="1">
        <f t="array" ref="V460">_xlfn.IFS(AND(T460="High Priority",'Patient Health Records'!W460="Yes",'Patient Health Records'!X460 = "Critical"),"Needs Attention", AND('Patient Health Records'!X460 &lt;&gt; "Critical", 'Patient Health Records'!W460 = "Yes"),"Monitor Later", AND('Patient Health Records'!X460 ="Critical", 'Patient Health Records'!W460 = "No"), "Ask for Readmission", TRUE, "No Action")</f>
        <v>Monitor Later</v>
      </c>
      <c r="W460" s="17"/>
      <c r="X460" s="100"/>
      <c r="Y460" s="100"/>
      <c r="Z460" s="100"/>
      <c r="AA460" s="100"/>
      <c r="AB460" s="100"/>
    </row>
    <row r="461" spans="1:28" ht="15.75" customHeight="1">
      <c r="A461" s="2" t="s">
        <v>775</v>
      </c>
      <c r="B461" s="2" t="s">
        <v>355</v>
      </c>
      <c r="C461" s="2" t="s">
        <v>42</v>
      </c>
      <c r="D461" s="26" t="s">
        <v>63</v>
      </c>
      <c r="E461" s="28">
        <f>DATEVALUE(D461)</f>
        <v>34699</v>
      </c>
      <c r="F461" s="29">
        <f t="shared" si="22"/>
        <v>1994</v>
      </c>
      <c r="G461" s="29">
        <f t="shared" si="23"/>
        <v>31</v>
      </c>
      <c r="H461" s="29" t="str" cm="1">
        <f t="array" ref="H461">_xlfn.IFS(
  AND(G461&gt;=21, G461&lt;=30), "Young Adult",
  AND(G461&gt;=31, G461&lt;=45), "Adult",
  AND(G461&gt;=46, G461&lt;=60), "Middle-aged",
  AND(G461&gt;=61, G461&lt;=75), "Senior",
  AND(G461&gt;=76, G461&lt;=87), "Elderly",
  TRUE, "Out of Range"
)</f>
        <v>Adult</v>
      </c>
      <c r="I461" s="3">
        <v>20</v>
      </c>
      <c r="J461" s="2" t="s">
        <v>80</v>
      </c>
      <c r="K461" s="2" t="s">
        <v>34</v>
      </c>
      <c r="L461" s="2" t="str">
        <f>VLOOKUP(J461,Facts!$A$2:$B$10,2,FALSE)</f>
        <v>West</v>
      </c>
      <c r="M461" s="2" t="str">
        <f>HLOOKUP(J461,Facts!$D$13:$L$14,2,FALSE)</f>
        <v>West</v>
      </c>
      <c r="N461" s="2" t="str">
        <f>_xlfn.XLOOKUP(L461,Facts!$B$2:$B$10,Facts!$A$2:$A$10,FALSE)</f>
        <v>Maharashtra</v>
      </c>
      <c r="O461" s="100" t="str">
        <f t="shared" si="24"/>
        <v>Krishna Reddy</v>
      </c>
      <c r="P461" s="100" t="str" cm="1">
        <f t="array" ref="P461:Q461">_xlfn.TEXTSPLIT(O461," ")</f>
        <v>Krishna</v>
      </c>
      <c r="Q461" s="100" t="str">
        <v>Reddy</v>
      </c>
      <c r="R461" s="100"/>
      <c r="S461" s="100" t="str">
        <f>CONCATENATE(A461,"_",P461,".pdf")</f>
        <v>PID0460_Krishna.pdf</v>
      </c>
      <c r="T461" s="17" t="str">
        <f>IF(AND(I461&lt;5,'Billing Details'!F461&gt;10000),"High Priority","Regular Followup")</f>
        <v>Regular Followup</v>
      </c>
      <c r="U461" s="17" t="str">
        <f>IF(AND(T461="High Priority",'Patient Health Records'!W461="Yes",'Patient Health Records'!X461 = "Critical"),"Needs Attention",IF(AND('Patient Health Records'!X461 &lt;&gt; "Critical", 'Patient Health Records'!W461 = "Yes"),"Monitor Later",IF(AND('Patient Health Records'!X461 ="Critical", 'Patient Health Records'!W461 = "No"), "Ask for Readmission","No Action")))</f>
        <v>No Action</v>
      </c>
      <c r="V461" s="17" t="str" cm="1">
        <f t="array" ref="V461">_xlfn.IFS(AND(T461="High Priority",'Patient Health Records'!W461="Yes",'Patient Health Records'!X461 = "Critical"),"Needs Attention", AND('Patient Health Records'!X461 &lt;&gt; "Critical", 'Patient Health Records'!W461 = "Yes"),"Monitor Later", AND('Patient Health Records'!X461 ="Critical", 'Patient Health Records'!W461 = "No"), "Ask for Readmission", TRUE, "No Action")</f>
        <v>No Action</v>
      </c>
      <c r="W461" s="17"/>
      <c r="X461" s="100"/>
      <c r="Y461" s="100"/>
      <c r="Z461" s="100"/>
      <c r="AA461" s="100"/>
      <c r="AB461" s="100"/>
    </row>
    <row r="462" spans="1:28" ht="15.75" customHeight="1">
      <c r="A462" s="2" t="s">
        <v>776</v>
      </c>
      <c r="B462" s="2" t="s">
        <v>195</v>
      </c>
      <c r="C462" s="2" t="s">
        <v>42</v>
      </c>
      <c r="D462" s="26" t="s">
        <v>85</v>
      </c>
      <c r="E462" s="28">
        <f>DATEVALUE(D462)</f>
        <v>25203</v>
      </c>
      <c r="F462" s="29">
        <f t="shared" si="22"/>
        <v>1968</v>
      </c>
      <c r="G462" s="29">
        <f t="shared" si="23"/>
        <v>57</v>
      </c>
      <c r="H462" s="29" t="str" cm="1">
        <f t="array" ref="H462">_xlfn.IFS(
  AND(G462&gt;=21, G462&lt;=30), "Young Adult",
  AND(G462&gt;=31, G462&lt;=45), "Adult",
  AND(G462&gt;=46, G462&lt;=60), "Middle-aged",
  AND(G462&gt;=61, G462&lt;=75), "Senior",
  AND(G462&gt;=76, G462&lt;=87), "Elderly",
  TRUE, "Out of Range"
)</f>
        <v>Middle-aged</v>
      </c>
      <c r="I462" s="3">
        <v>1</v>
      </c>
      <c r="J462" s="2" t="s">
        <v>47</v>
      </c>
      <c r="K462" s="2" t="s">
        <v>39</v>
      </c>
      <c r="L462" s="2" t="str">
        <f>VLOOKUP(J462,Facts!$A$2:$B$10,2,FALSE)</f>
        <v>North</v>
      </c>
      <c r="M462" s="2" t="str">
        <f>HLOOKUP(J462,Facts!$D$13:$L$14,2,FALSE)</f>
        <v>North</v>
      </c>
      <c r="N462" s="2" t="str">
        <f>_xlfn.XLOOKUP(L462,Facts!$B$2:$B$10,Facts!$A$2:$A$10,FALSE)</f>
        <v>Punjab</v>
      </c>
      <c r="O462" s="100" t="str">
        <f t="shared" si="24"/>
        <v>Sai Sharma</v>
      </c>
      <c r="P462" s="100" t="str" cm="1">
        <f t="array" ref="P462:Q462">_xlfn.TEXTSPLIT(O462," ")</f>
        <v>Sai</v>
      </c>
      <c r="Q462" s="100" t="str">
        <v>Sharma</v>
      </c>
      <c r="R462" s="100"/>
      <c r="S462" s="100" t="str">
        <f>CONCATENATE(A462,"_",P462,".pdf")</f>
        <v>PID0461_Sai.pdf</v>
      </c>
      <c r="T462" s="17" t="str">
        <f>IF(AND(I462&lt;5,'Billing Details'!F462&gt;10000),"High Priority","Regular Followup")</f>
        <v>High Priority</v>
      </c>
      <c r="U462" s="17" t="str">
        <f>IF(AND(T462="High Priority",'Patient Health Records'!W462="Yes",'Patient Health Records'!X462 = "Critical"),"Needs Attention",IF(AND('Patient Health Records'!X462 &lt;&gt; "Critical", 'Patient Health Records'!W462 = "Yes"),"Monitor Later",IF(AND('Patient Health Records'!X462 ="Critical", 'Patient Health Records'!W462 = "No"), "Ask for Readmission","No Action")))</f>
        <v>No Action</v>
      </c>
      <c r="V462" s="17" t="str" cm="1">
        <f t="array" ref="V462">_xlfn.IFS(AND(T462="High Priority",'Patient Health Records'!W462="Yes",'Patient Health Records'!X462 = "Critical"),"Needs Attention", AND('Patient Health Records'!X462 &lt;&gt; "Critical", 'Patient Health Records'!W462 = "Yes"),"Monitor Later", AND('Patient Health Records'!X462 ="Critical", 'Patient Health Records'!W462 = "No"), "Ask for Readmission", TRUE, "No Action")</f>
        <v>No Action</v>
      </c>
      <c r="W462" s="17"/>
      <c r="X462" s="100"/>
      <c r="Y462" s="100"/>
      <c r="Z462" s="100"/>
      <c r="AA462" s="100"/>
      <c r="AB462" s="100"/>
    </row>
    <row r="463" spans="1:28" ht="15.75" customHeight="1">
      <c r="A463" s="2" t="s">
        <v>777</v>
      </c>
      <c r="B463" s="2" t="s">
        <v>778</v>
      </c>
      <c r="C463" s="2" t="s">
        <v>25</v>
      </c>
      <c r="D463" s="26" t="s">
        <v>129</v>
      </c>
      <c r="E463" s="28">
        <f>DATEVALUE(D463)</f>
        <v>32508</v>
      </c>
      <c r="F463" s="29">
        <f t="shared" si="22"/>
        <v>1988</v>
      </c>
      <c r="G463" s="29">
        <f t="shared" si="23"/>
        <v>37</v>
      </c>
      <c r="H463" s="29" t="str" cm="1">
        <f t="array" ref="H463">_xlfn.IFS(
  AND(G463&gt;=21, G463&lt;=30), "Young Adult",
  AND(G463&gt;=31, G463&lt;=45), "Adult",
  AND(G463&gt;=46, G463&lt;=60), "Middle-aged",
  AND(G463&gt;=61, G463&lt;=75), "Senior",
  AND(G463&gt;=76, G463&lt;=87), "Elderly",
  TRUE, "Out of Range"
)</f>
        <v>Adult</v>
      </c>
      <c r="I463" s="3">
        <v>25</v>
      </c>
      <c r="J463" s="2" t="s">
        <v>43</v>
      </c>
      <c r="K463" s="2" t="s">
        <v>34</v>
      </c>
      <c r="L463" s="2" t="str">
        <f>VLOOKUP(J463,Facts!$A$2:$B$10,2,FALSE)</f>
        <v>South</v>
      </c>
      <c r="M463" s="2" t="str">
        <f>HLOOKUP(J463,Facts!$D$13:$L$14,2,FALSE)</f>
        <v>South</v>
      </c>
      <c r="N463" s="2" t="str">
        <f>_xlfn.XLOOKUP(L463,Facts!$B$2:$B$10,Facts!$A$2:$A$10,FALSE)</f>
        <v>Tamil Nadu</v>
      </c>
      <c r="O463" s="100" t="str">
        <f t="shared" si="24"/>
        <v>Diya Priya Mehta</v>
      </c>
      <c r="P463" s="100" t="str" cm="1">
        <f t="array" ref="P463:R463">_xlfn.TEXTSPLIT(O463," ")</f>
        <v>Diya</v>
      </c>
      <c r="Q463" s="100" t="str">
        <v>Priya</v>
      </c>
      <c r="R463" s="100" t="str">
        <v>Mehta</v>
      </c>
      <c r="S463" s="100" t="str">
        <f>CONCATENATE(A463,"_",P463,".pdf")</f>
        <v>PID0462_Diya.pdf</v>
      </c>
      <c r="T463" s="17" t="str">
        <f>IF(AND(I463&lt;5,'Billing Details'!F463&gt;10000),"High Priority","Regular Followup")</f>
        <v>Regular Followup</v>
      </c>
      <c r="U463" s="17" t="str">
        <f>IF(AND(T463="High Priority",'Patient Health Records'!W463="Yes",'Patient Health Records'!X463 = "Critical"),"Needs Attention",IF(AND('Patient Health Records'!X463 &lt;&gt; "Critical", 'Patient Health Records'!W463 = "Yes"),"Monitor Later",IF(AND('Patient Health Records'!X463 ="Critical", 'Patient Health Records'!W463 = "No"), "Ask for Readmission","No Action")))</f>
        <v>No Action</v>
      </c>
      <c r="V463" s="17" t="str" cm="1">
        <f t="array" ref="V463">_xlfn.IFS(AND(T463="High Priority",'Patient Health Records'!W463="Yes",'Patient Health Records'!X463 = "Critical"),"Needs Attention", AND('Patient Health Records'!X463 &lt;&gt; "Critical", 'Patient Health Records'!W463 = "Yes"),"Monitor Later", AND('Patient Health Records'!X463 ="Critical", 'Patient Health Records'!W463 = "No"), "Ask for Readmission", TRUE, "No Action")</f>
        <v>No Action</v>
      </c>
      <c r="W463" s="17"/>
      <c r="X463" s="100"/>
      <c r="Y463" s="100"/>
      <c r="Z463" s="100"/>
      <c r="AA463" s="100"/>
      <c r="AB463" s="100"/>
    </row>
    <row r="464" spans="1:28" ht="15.75" customHeight="1">
      <c r="A464" s="2" t="s">
        <v>779</v>
      </c>
      <c r="B464" s="2" t="s">
        <v>235</v>
      </c>
      <c r="C464" s="2" t="s">
        <v>42</v>
      </c>
      <c r="D464" s="26" t="s">
        <v>60</v>
      </c>
      <c r="E464" s="28">
        <f>DATEVALUE(D464)</f>
        <v>28855</v>
      </c>
      <c r="F464" s="29">
        <f t="shared" si="22"/>
        <v>1978</v>
      </c>
      <c r="G464" s="29">
        <f t="shared" si="23"/>
        <v>47</v>
      </c>
      <c r="H464" s="29" t="str" cm="1">
        <f t="array" ref="H464">_xlfn.IFS(
  AND(G464&gt;=21, G464&lt;=30), "Young Adult",
  AND(G464&gt;=31, G464&lt;=45), "Adult",
  AND(G464&gt;=46, G464&lt;=60), "Middle-aged",
  AND(G464&gt;=61, G464&lt;=75), "Senior",
  AND(G464&gt;=76, G464&lt;=87), "Elderly",
  TRUE, "Out of Range"
)</f>
        <v>Middle-aged</v>
      </c>
      <c r="I464" s="3">
        <v>7</v>
      </c>
      <c r="J464" s="2" t="s">
        <v>64</v>
      </c>
      <c r="K464" s="2" t="s">
        <v>56</v>
      </c>
      <c r="L464" s="2" t="str">
        <f>VLOOKUP(J464,Facts!$A$2:$B$10,2,FALSE)</f>
        <v>East</v>
      </c>
      <c r="M464" s="2" t="str">
        <f>HLOOKUP(J464,Facts!$D$13:$L$14,2,FALSE)</f>
        <v>East</v>
      </c>
      <c r="N464" s="2" t="str">
        <f>_xlfn.XLOOKUP(L464,Facts!$B$2:$B$10,Facts!$A$2:$A$10,FALSE)</f>
        <v>West Bengal</v>
      </c>
      <c r="O464" s="100" t="str">
        <f t="shared" si="24"/>
        <v>Krishna Reddy</v>
      </c>
      <c r="P464" s="100" t="str" cm="1">
        <f t="array" ref="P464:Q464">_xlfn.TEXTSPLIT(O464," ")</f>
        <v>Krishna</v>
      </c>
      <c r="Q464" s="100" t="str">
        <v>Reddy</v>
      </c>
      <c r="R464" s="100"/>
      <c r="S464" s="100" t="str">
        <f>CONCATENATE(A464,"_",P464,".pdf")</f>
        <v>PID0463_Krishna.pdf</v>
      </c>
      <c r="T464" s="17" t="str">
        <f>IF(AND(I464&lt;5,'Billing Details'!F464&gt;10000),"High Priority","Regular Followup")</f>
        <v>Regular Followup</v>
      </c>
      <c r="U464" s="17" t="str">
        <f>IF(AND(T464="High Priority",'Patient Health Records'!W464="Yes",'Patient Health Records'!X464 = "Critical"),"Needs Attention",IF(AND('Patient Health Records'!X464 &lt;&gt; "Critical", 'Patient Health Records'!W464 = "Yes"),"Monitor Later",IF(AND('Patient Health Records'!X464 ="Critical", 'Patient Health Records'!W464 = "No"), "Ask for Readmission","No Action")))</f>
        <v>No Action</v>
      </c>
      <c r="V464" s="17" t="str" cm="1">
        <f t="array" ref="V464">_xlfn.IFS(AND(T464="High Priority",'Patient Health Records'!W464="Yes",'Patient Health Records'!X464 = "Critical"),"Needs Attention", AND('Patient Health Records'!X464 &lt;&gt; "Critical", 'Patient Health Records'!W464 = "Yes"),"Monitor Later", AND('Patient Health Records'!X464 ="Critical", 'Patient Health Records'!W464 = "No"), "Ask for Readmission", TRUE, "No Action")</f>
        <v>No Action</v>
      </c>
      <c r="W464" s="17"/>
      <c r="X464" s="100"/>
      <c r="Y464" s="100"/>
      <c r="Z464" s="100"/>
      <c r="AA464" s="100"/>
      <c r="AB464" s="100"/>
    </row>
    <row r="465" spans="1:28" ht="15.75" customHeight="1">
      <c r="A465" s="2" t="s">
        <v>780</v>
      </c>
      <c r="B465" s="2" t="s">
        <v>781</v>
      </c>
      <c r="C465" s="2" t="s">
        <v>25</v>
      </c>
      <c r="D465" s="26" t="s">
        <v>184</v>
      </c>
      <c r="E465" s="28">
        <f>DATEVALUE(D465)</f>
        <v>21550</v>
      </c>
      <c r="F465" s="29">
        <f t="shared" si="22"/>
        <v>1958</v>
      </c>
      <c r="G465" s="29">
        <f t="shared" si="23"/>
        <v>67</v>
      </c>
      <c r="H465" s="29" t="str" cm="1">
        <f t="array" ref="H465">_xlfn.IFS(
  AND(G465&gt;=21, G465&lt;=30), "Young Adult",
  AND(G465&gt;=31, G465&lt;=45), "Adult",
  AND(G465&gt;=46, G465&lt;=60), "Middle-aged",
  AND(G465&gt;=61, G465&lt;=75), "Senior",
  AND(G465&gt;=76, G465&lt;=87), "Elderly",
  TRUE, "Out of Range"
)</f>
        <v>Senior</v>
      </c>
      <c r="I465" s="3">
        <v>12</v>
      </c>
      <c r="J465" s="2" t="s">
        <v>55</v>
      </c>
      <c r="K465" s="2" t="s">
        <v>28</v>
      </c>
      <c r="L465" s="2" t="str">
        <f>VLOOKUP(J465,Facts!$A$2:$B$10,2,FALSE)</f>
        <v>South</v>
      </c>
      <c r="M465" s="2" t="str">
        <f>HLOOKUP(J465,Facts!$D$13:$L$14,2,FALSE)</f>
        <v>South</v>
      </c>
      <c r="N465" s="2" t="str">
        <f>_xlfn.XLOOKUP(L465,Facts!$B$2:$B$10,Facts!$A$2:$A$10,FALSE)</f>
        <v>Tamil Nadu</v>
      </c>
      <c r="O465" s="100" t="str">
        <f t="shared" si="24"/>
        <v>Aanya Raj Reddy</v>
      </c>
      <c r="P465" s="100" t="str" cm="1">
        <f t="array" ref="P465:R465">_xlfn.TEXTSPLIT(O465," ")</f>
        <v>Aanya</v>
      </c>
      <c r="Q465" s="100" t="str">
        <v>Raj</v>
      </c>
      <c r="R465" s="100" t="str">
        <v>Reddy</v>
      </c>
      <c r="S465" s="100" t="str">
        <f>CONCATENATE(A465,"_",P465,".pdf")</f>
        <v>PID0464_Aanya.pdf</v>
      </c>
      <c r="T465" s="17" t="str">
        <f>IF(AND(I465&lt;5,'Billing Details'!F465&gt;10000),"High Priority","Regular Followup")</f>
        <v>Regular Followup</v>
      </c>
      <c r="U465" s="17" t="str">
        <f>IF(AND(T465="High Priority",'Patient Health Records'!W465="Yes",'Patient Health Records'!X465 = "Critical"),"Needs Attention",IF(AND('Patient Health Records'!X465 &lt;&gt; "Critical", 'Patient Health Records'!W465 = "Yes"),"Monitor Later",IF(AND('Patient Health Records'!X465 ="Critical", 'Patient Health Records'!W465 = "No"), "Ask for Readmission","No Action")))</f>
        <v>Monitor Later</v>
      </c>
      <c r="V465" s="17" t="str" cm="1">
        <f t="array" ref="V465">_xlfn.IFS(AND(T465="High Priority",'Patient Health Records'!W465="Yes",'Patient Health Records'!X465 = "Critical"),"Needs Attention", AND('Patient Health Records'!X465 &lt;&gt; "Critical", 'Patient Health Records'!W465 = "Yes"),"Monitor Later", AND('Patient Health Records'!X465 ="Critical", 'Patient Health Records'!W465 = "No"), "Ask for Readmission", TRUE, "No Action")</f>
        <v>Monitor Later</v>
      </c>
      <c r="W465" s="17"/>
      <c r="X465" s="100"/>
      <c r="Y465" s="100"/>
      <c r="Z465" s="100"/>
      <c r="AA465" s="100"/>
      <c r="AB465" s="100"/>
    </row>
    <row r="466" spans="1:28" ht="15.75" customHeight="1">
      <c r="A466" s="2" t="s">
        <v>782</v>
      </c>
      <c r="B466" s="2" t="s">
        <v>100</v>
      </c>
      <c r="C466" s="2" t="s">
        <v>42</v>
      </c>
      <c r="D466" s="26" t="s">
        <v>142</v>
      </c>
      <c r="E466" s="28">
        <f>DATEVALUE(D466)</f>
        <v>34334</v>
      </c>
      <c r="F466" s="29">
        <f t="shared" si="22"/>
        <v>1993</v>
      </c>
      <c r="G466" s="29">
        <f t="shared" si="23"/>
        <v>32</v>
      </c>
      <c r="H466" s="29" t="str" cm="1">
        <f t="array" ref="H466">_xlfn.IFS(
  AND(G466&gt;=21, G466&lt;=30), "Young Adult",
  AND(G466&gt;=31, G466&lt;=45), "Adult",
  AND(G466&gt;=46, G466&lt;=60), "Middle-aged",
  AND(G466&gt;=61, G466&lt;=75), "Senior",
  AND(G466&gt;=76, G466&lt;=87), "Elderly",
  TRUE, "Out of Range"
)</f>
        <v>Adult</v>
      </c>
      <c r="I466" s="3">
        <v>7</v>
      </c>
      <c r="J466" s="2" t="s">
        <v>33</v>
      </c>
      <c r="K466" s="2" t="s">
        <v>34</v>
      </c>
      <c r="L466" s="2" t="str">
        <f>VLOOKUP(J466,Facts!$A$2:$B$10,2,FALSE)</f>
        <v>West</v>
      </c>
      <c r="M466" s="2" t="str">
        <f>HLOOKUP(J466,Facts!$D$13:$L$14,2,FALSE)</f>
        <v>West</v>
      </c>
      <c r="N466" s="2" t="str">
        <f>_xlfn.XLOOKUP(L466,Facts!$B$2:$B$10,Facts!$A$2:$A$10,FALSE)</f>
        <v>Maharashtra</v>
      </c>
      <c r="O466" s="100" t="str">
        <f t="shared" si="24"/>
        <v>Aarav Mehta</v>
      </c>
      <c r="P466" s="100" t="str" cm="1">
        <f t="array" ref="P466:Q466">_xlfn.TEXTSPLIT(O466," ")</f>
        <v>Aarav</v>
      </c>
      <c r="Q466" s="100" t="str">
        <v>Mehta</v>
      </c>
      <c r="R466" s="100"/>
      <c r="S466" s="100" t="str">
        <f>CONCATENATE(A466,"_",P466,".pdf")</f>
        <v>PID0465_Aarav.pdf</v>
      </c>
      <c r="T466" s="17" t="str">
        <f>IF(AND(I466&lt;5,'Billing Details'!F466&gt;10000),"High Priority","Regular Followup")</f>
        <v>Regular Followup</v>
      </c>
      <c r="U466" s="17" t="str">
        <f>IF(AND(T466="High Priority",'Patient Health Records'!W466="Yes",'Patient Health Records'!X466 = "Critical"),"Needs Attention",IF(AND('Patient Health Records'!X466 &lt;&gt; "Critical", 'Patient Health Records'!W466 = "Yes"),"Monitor Later",IF(AND('Patient Health Records'!X466 ="Critical", 'Patient Health Records'!W466 = "No"), "Ask for Readmission","No Action")))</f>
        <v>No Action</v>
      </c>
      <c r="V466" s="17" t="str" cm="1">
        <f t="array" ref="V466">_xlfn.IFS(AND(T466="High Priority",'Patient Health Records'!W466="Yes",'Patient Health Records'!X466 = "Critical"),"Needs Attention", AND('Patient Health Records'!X466 &lt;&gt; "Critical", 'Patient Health Records'!W466 = "Yes"),"Monitor Later", AND('Patient Health Records'!X466 ="Critical", 'Patient Health Records'!W466 = "No"), "Ask for Readmission", TRUE, "No Action")</f>
        <v>No Action</v>
      </c>
      <c r="W466" s="17"/>
      <c r="X466" s="100"/>
      <c r="Y466" s="100"/>
      <c r="Z466" s="100"/>
      <c r="AA466" s="100"/>
      <c r="AB466" s="100"/>
    </row>
    <row r="467" spans="1:28" ht="15.75" customHeight="1">
      <c r="A467" s="2" t="s">
        <v>783</v>
      </c>
      <c r="B467" s="2" t="s">
        <v>266</v>
      </c>
      <c r="C467" s="2" t="s">
        <v>25</v>
      </c>
      <c r="D467" s="26" t="s">
        <v>280</v>
      </c>
      <c r="E467" s="28">
        <f>DATEVALUE(D467)</f>
        <v>21550</v>
      </c>
      <c r="F467" s="29">
        <f t="shared" si="22"/>
        <v>1958</v>
      </c>
      <c r="G467" s="29">
        <f t="shared" si="23"/>
        <v>67</v>
      </c>
      <c r="H467" s="29" t="str" cm="1">
        <f t="array" ref="H467">_xlfn.IFS(
  AND(G467&gt;=21, G467&lt;=30), "Young Adult",
  AND(G467&gt;=31, G467&lt;=45), "Adult",
  AND(G467&gt;=46, G467&lt;=60), "Middle-aged",
  AND(G467&gt;=61, G467&lt;=75), "Senior",
  AND(G467&gt;=76, G467&lt;=87), "Elderly",
  TRUE, "Out of Range"
)</f>
        <v>Senior</v>
      </c>
      <c r="I467" s="3">
        <v>9</v>
      </c>
      <c r="J467" s="2" t="s">
        <v>55</v>
      </c>
      <c r="K467" s="2" t="s">
        <v>28</v>
      </c>
      <c r="L467" s="2" t="str">
        <f>VLOOKUP(J467,Facts!$A$2:$B$10,2,FALSE)</f>
        <v>South</v>
      </c>
      <c r="M467" s="2" t="str">
        <f>HLOOKUP(J467,Facts!$D$13:$L$14,2,FALSE)</f>
        <v>South</v>
      </c>
      <c r="N467" s="2" t="str">
        <f>_xlfn.XLOOKUP(L467,Facts!$B$2:$B$10,Facts!$A$2:$A$10,FALSE)</f>
        <v>Tamil Nadu</v>
      </c>
      <c r="O467" s="100" t="str">
        <f t="shared" si="24"/>
        <v>Riya Sharma</v>
      </c>
      <c r="P467" s="100" t="str" cm="1">
        <f t="array" ref="P467:Q467">_xlfn.TEXTSPLIT(O467," ")</f>
        <v>Riya</v>
      </c>
      <c r="Q467" s="100" t="str">
        <v>Sharma</v>
      </c>
      <c r="R467" s="100"/>
      <c r="S467" s="100" t="str">
        <f>CONCATENATE(A467,"_",P467,".pdf")</f>
        <v>PID0466_Riya.pdf</v>
      </c>
      <c r="T467" s="17" t="str">
        <f>IF(AND(I467&lt;5,'Billing Details'!F467&gt;10000),"High Priority","Regular Followup")</f>
        <v>Regular Followup</v>
      </c>
      <c r="U467" s="17" t="str">
        <f>IF(AND(T467="High Priority",'Patient Health Records'!W467="Yes",'Patient Health Records'!X467 = "Critical"),"Needs Attention",IF(AND('Patient Health Records'!X467 &lt;&gt; "Critical", 'Patient Health Records'!W467 = "Yes"),"Monitor Later",IF(AND('Patient Health Records'!X467 ="Critical", 'Patient Health Records'!W467 = "No"), "Ask for Readmission","No Action")))</f>
        <v>Monitor Later</v>
      </c>
      <c r="V467" s="17" t="str" cm="1">
        <f t="array" ref="V467">_xlfn.IFS(AND(T467="High Priority",'Patient Health Records'!W467="Yes",'Patient Health Records'!X467 = "Critical"),"Needs Attention", AND('Patient Health Records'!X467 &lt;&gt; "Critical", 'Patient Health Records'!W467 = "Yes"),"Monitor Later", AND('Patient Health Records'!X467 ="Critical", 'Patient Health Records'!W467 = "No"), "Ask for Readmission", TRUE, "No Action")</f>
        <v>Monitor Later</v>
      </c>
      <c r="W467" s="17"/>
      <c r="X467" s="100"/>
      <c r="Y467" s="100"/>
      <c r="Z467" s="100"/>
      <c r="AA467" s="100"/>
      <c r="AB467" s="100"/>
    </row>
    <row r="468" spans="1:28" ht="15.75" customHeight="1">
      <c r="A468" s="2" t="s">
        <v>784</v>
      </c>
      <c r="B468" s="2" t="s">
        <v>90</v>
      </c>
      <c r="C468" s="2" t="s">
        <v>42</v>
      </c>
      <c r="D468" s="26" t="s">
        <v>184</v>
      </c>
      <c r="E468" s="28">
        <f>DATEVALUE(D468)</f>
        <v>21550</v>
      </c>
      <c r="F468" s="29">
        <f t="shared" si="22"/>
        <v>1958</v>
      </c>
      <c r="G468" s="29">
        <f t="shared" si="23"/>
        <v>67</v>
      </c>
      <c r="H468" s="29" t="str" cm="1">
        <f t="array" ref="H468">_xlfn.IFS(
  AND(G468&gt;=21, G468&lt;=30), "Young Adult",
  AND(G468&gt;=31, G468&lt;=45), "Adult",
  AND(G468&gt;=46, G468&lt;=60), "Middle-aged",
  AND(G468&gt;=61, G468&lt;=75), "Senior",
  AND(G468&gt;=76, G468&lt;=87), "Elderly",
  TRUE, "Out of Range"
)</f>
        <v>Senior</v>
      </c>
      <c r="I468" s="3">
        <v>7</v>
      </c>
      <c r="J468" s="2" t="s">
        <v>33</v>
      </c>
      <c r="K468" s="2" t="s">
        <v>34</v>
      </c>
      <c r="L468" s="2" t="str">
        <f>VLOOKUP(J468,Facts!$A$2:$B$10,2,FALSE)</f>
        <v>West</v>
      </c>
      <c r="M468" s="2" t="str">
        <f>HLOOKUP(J468,Facts!$D$13:$L$14,2,FALSE)</f>
        <v>West</v>
      </c>
      <c r="N468" s="2" t="str">
        <f>_xlfn.XLOOKUP(L468,Facts!$B$2:$B$10,Facts!$A$2:$A$10,FALSE)</f>
        <v>Maharashtra</v>
      </c>
      <c r="O468" s="100" t="str">
        <f t="shared" si="24"/>
        <v>Krishna Patel</v>
      </c>
      <c r="P468" s="100" t="str" cm="1">
        <f t="array" ref="P468:Q468">_xlfn.TEXTSPLIT(O468," ")</f>
        <v>Krishna</v>
      </c>
      <c r="Q468" s="100" t="str">
        <v>Patel</v>
      </c>
      <c r="R468" s="100"/>
      <c r="S468" s="100" t="str">
        <f>CONCATENATE(A468,"_",P468,".pdf")</f>
        <v>PID0467_Krishna.pdf</v>
      </c>
      <c r="T468" s="17" t="str">
        <f>IF(AND(I468&lt;5,'Billing Details'!F468&gt;10000),"High Priority","Regular Followup")</f>
        <v>Regular Followup</v>
      </c>
      <c r="U468" s="17" t="str">
        <f>IF(AND(T468="High Priority",'Patient Health Records'!W468="Yes",'Patient Health Records'!X468 = "Critical"),"Needs Attention",IF(AND('Patient Health Records'!X468 &lt;&gt; "Critical", 'Patient Health Records'!W468 = "Yes"),"Monitor Later",IF(AND('Patient Health Records'!X468 ="Critical", 'Patient Health Records'!W468 = "No"), "Ask for Readmission","No Action")))</f>
        <v>Monitor Later</v>
      </c>
      <c r="V468" s="17" t="str" cm="1">
        <f t="array" ref="V468">_xlfn.IFS(AND(T468="High Priority",'Patient Health Records'!W468="Yes",'Patient Health Records'!X468 = "Critical"),"Needs Attention", AND('Patient Health Records'!X468 &lt;&gt; "Critical", 'Patient Health Records'!W468 = "Yes"),"Monitor Later", AND('Patient Health Records'!X468 ="Critical", 'Patient Health Records'!W468 = "No"), "Ask for Readmission", TRUE, "No Action")</f>
        <v>Monitor Later</v>
      </c>
      <c r="W468" s="17"/>
      <c r="X468" s="100"/>
      <c r="Y468" s="100"/>
      <c r="Z468" s="100"/>
      <c r="AA468" s="100"/>
      <c r="AB468" s="100"/>
    </row>
    <row r="469" spans="1:28" ht="15.75" customHeight="1">
      <c r="A469" s="2" t="s">
        <v>785</v>
      </c>
      <c r="B469" s="2" t="s">
        <v>250</v>
      </c>
      <c r="C469" s="2" t="s">
        <v>25</v>
      </c>
      <c r="D469" s="26" t="s">
        <v>113</v>
      </c>
      <c r="E469" s="28">
        <f>DATEVALUE(D469)</f>
        <v>36160</v>
      </c>
      <c r="F469" s="29">
        <f t="shared" si="22"/>
        <v>1998</v>
      </c>
      <c r="G469" s="29">
        <f t="shared" si="23"/>
        <v>27</v>
      </c>
      <c r="H469" s="29" t="str" cm="1">
        <f t="array" ref="H469">_xlfn.IFS(
  AND(G469&gt;=21, G469&lt;=30), "Young Adult",
  AND(G469&gt;=31, G469&lt;=45), "Adult",
  AND(G469&gt;=46, G469&lt;=60), "Middle-aged",
  AND(G469&gt;=61, G469&lt;=75), "Senior",
  AND(G469&gt;=76, G469&lt;=87), "Elderly",
  TRUE, "Out of Range"
)</f>
        <v>Young Adult</v>
      </c>
      <c r="I469" s="3">
        <v>5</v>
      </c>
      <c r="J469" s="2" t="s">
        <v>38</v>
      </c>
      <c r="K469" s="2" t="s">
        <v>39</v>
      </c>
      <c r="L469" s="2" t="str">
        <f>VLOOKUP(J469,Facts!$A$2:$B$10,2,FALSE)</f>
        <v>North</v>
      </c>
      <c r="M469" s="2" t="str">
        <f>HLOOKUP(J469,Facts!$D$13:$L$14,2,FALSE)</f>
        <v>North</v>
      </c>
      <c r="N469" s="2" t="str">
        <f>_xlfn.XLOOKUP(L469,Facts!$B$2:$B$10,Facts!$A$2:$A$10,FALSE)</f>
        <v>Punjab</v>
      </c>
      <c r="O469" s="100" t="str">
        <f t="shared" si="24"/>
        <v>Diya Patel</v>
      </c>
      <c r="P469" s="100" t="str" cm="1">
        <f t="array" ref="P469:Q469">_xlfn.TEXTSPLIT(O469," ")</f>
        <v>Diya</v>
      </c>
      <c r="Q469" s="100" t="str">
        <v>Patel</v>
      </c>
      <c r="R469" s="100"/>
      <c r="S469" s="100" t="str">
        <f>CONCATENATE(A469,"_",P469,".pdf")</f>
        <v>PID0468_Diya.pdf</v>
      </c>
      <c r="T469" s="17" t="str">
        <f>IF(AND(I469&lt;5,'Billing Details'!F469&gt;10000),"High Priority","Regular Followup")</f>
        <v>Regular Followup</v>
      </c>
      <c r="U469" s="17" t="str">
        <f>IF(AND(T469="High Priority",'Patient Health Records'!W469="Yes",'Patient Health Records'!X469 = "Critical"),"Needs Attention",IF(AND('Patient Health Records'!X469 &lt;&gt; "Critical", 'Patient Health Records'!W469 = "Yes"),"Monitor Later",IF(AND('Patient Health Records'!X469 ="Critical", 'Patient Health Records'!W469 = "No"), "Ask for Readmission","No Action")))</f>
        <v>No Action</v>
      </c>
      <c r="V469" s="17" t="str" cm="1">
        <f t="array" ref="V469">_xlfn.IFS(AND(T469="High Priority",'Patient Health Records'!W469="Yes",'Patient Health Records'!X469 = "Critical"),"Needs Attention", AND('Patient Health Records'!X469 &lt;&gt; "Critical", 'Patient Health Records'!W469 = "Yes"),"Monitor Later", AND('Patient Health Records'!X469 ="Critical", 'Patient Health Records'!W469 = "No"), "Ask for Readmission", TRUE, "No Action")</f>
        <v>No Action</v>
      </c>
      <c r="W469" s="17"/>
      <c r="X469" s="100"/>
      <c r="Y469" s="100"/>
      <c r="Z469" s="100"/>
      <c r="AA469" s="100"/>
      <c r="AB469" s="100"/>
    </row>
    <row r="470" spans="1:28" ht="15.75" customHeight="1">
      <c r="A470" s="2" t="s">
        <v>786</v>
      </c>
      <c r="B470" s="2" t="s">
        <v>550</v>
      </c>
      <c r="C470" s="2" t="s">
        <v>25</v>
      </c>
      <c r="D470" s="26" t="s">
        <v>113</v>
      </c>
      <c r="E470" s="28">
        <f>DATEVALUE(D470)</f>
        <v>36160</v>
      </c>
      <c r="F470" s="29">
        <f t="shared" si="22"/>
        <v>1998</v>
      </c>
      <c r="G470" s="29">
        <f t="shared" si="23"/>
        <v>27</v>
      </c>
      <c r="H470" s="29" t="str" cm="1">
        <f t="array" ref="H470">_xlfn.IFS(
  AND(G470&gt;=21, G470&lt;=30), "Young Adult",
  AND(G470&gt;=31, G470&lt;=45), "Adult",
  AND(G470&gt;=46, G470&lt;=60), "Middle-aged",
  AND(G470&gt;=61, G470&lt;=75), "Senior",
  AND(G470&gt;=76, G470&lt;=87), "Elderly",
  TRUE, "Out of Range"
)</f>
        <v>Young Adult</v>
      </c>
      <c r="I470" s="3">
        <v>3</v>
      </c>
      <c r="J470" s="2" t="s">
        <v>64</v>
      </c>
      <c r="K470" s="2" t="s">
        <v>39</v>
      </c>
      <c r="L470" s="2" t="str">
        <f>VLOOKUP(J470,Facts!$A$2:$B$10,2,FALSE)</f>
        <v>East</v>
      </c>
      <c r="M470" s="2" t="str">
        <f>HLOOKUP(J470,Facts!$D$13:$L$14,2,FALSE)</f>
        <v>East</v>
      </c>
      <c r="N470" s="2" t="str">
        <f>_xlfn.XLOOKUP(L470,Facts!$B$2:$B$10,Facts!$A$2:$A$10,FALSE)</f>
        <v>West Bengal</v>
      </c>
      <c r="O470" s="100" t="str">
        <f t="shared" si="24"/>
        <v>Shreya Patel</v>
      </c>
      <c r="P470" s="100" t="str" cm="1">
        <f t="array" ref="P470:Q470">_xlfn.TEXTSPLIT(O470," ")</f>
        <v>Shreya</v>
      </c>
      <c r="Q470" s="100" t="str">
        <v>Patel</v>
      </c>
      <c r="R470" s="100"/>
      <c r="S470" s="100" t="str">
        <f>CONCATENATE(A470,"_",P470,".pdf")</f>
        <v>PID0469_Shreya.pdf</v>
      </c>
      <c r="T470" s="17" t="str">
        <f>IF(AND(I470&lt;5,'Billing Details'!F470&gt;10000),"High Priority","Regular Followup")</f>
        <v>High Priority</v>
      </c>
      <c r="U470" s="17" t="str">
        <f>IF(AND(T470="High Priority",'Patient Health Records'!W470="Yes",'Patient Health Records'!X470 = "Critical"),"Needs Attention",IF(AND('Patient Health Records'!X470 &lt;&gt; "Critical", 'Patient Health Records'!W470 = "Yes"),"Monitor Later",IF(AND('Patient Health Records'!X470 ="Critical", 'Patient Health Records'!W470 = "No"), "Ask for Readmission","No Action")))</f>
        <v>Ask for Readmission</v>
      </c>
      <c r="V470" s="17" t="str" cm="1">
        <f t="array" ref="V470">_xlfn.IFS(AND(T470="High Priority",'Patient Health Records'!W470="Yes",'Patient Health Records'!X470 = "Critical"),"Needs Attention", AND('Patient Health Records'!X470 &lt;&gt; "Critical", 'Patient Health Records'!W470 = "Yes"),"Monitor Later", AND('Patient Health Records'!X470 ="Critical", 'Patient Health Records'!W470 = "No"), "Ask for Readmission", TRUE, "No Action")</f>
        <v>Ask for Readmission</v>
      </c>
      <c r="W470" s="17"/>
      <c r="X470" s="100"/>
      <c r="Y470" s="100"/>
      <c r="Z470" s="100"/>
      <c r="AA470" s="100"/>
      <c r="AB470" s="100"/>
    </row>
    <row r="471" spans="1:28" ht="15.75" customHeight="1">
      <c r="A471" s="2" t="s">
        <v>787</v>
      </c>
      <c r="B471" s="2" t="s">
        <v>244</v>
      </c>
      <c r="C471" s="2" t="s">
        <v>42</v>
      </c>
      <c r="D471" s="26" t="s">
        <v>157</v>
      </c>
      <c r="E471" s="28">
        <f>DATEVALUE(D471)</f>
        <v>23377</v>
      </c>
      <c r="F471" s="29">
        <f t="shared" si="22"/>
        <v>1964</v>
      </c>
      <c r="G471" s="29">
        <f t="shared" si="23"/>
        <v>61</v>
      </c>
      <c r="H471" s="29" t="str" cm="1">
        <f t="array" ref="H471">_xlfn.IFS(
  AND(G471&gt;=21, G471&lt;=30), "Young Adult",
  AND(G471&gt;=31, G471&lt;=45), "Adult",
  AND(G471&gt;=46, G471&lt;=60), "Middle-aged",
  AND(G471&gt;=61, G471&lt;=75), "Senior",
  AND(G471&gt;=76, G471&lt;=87), "Elderly",
  TRUE, "Out of Range"
)</f>
        <v>Senior</v>
      </c>
      <c r="I471" s="3">
        <v>12</v>
      </c>
      <c r="J471" s="2" t="s">
        <v>38</v>
      </c>
      <c r="K471" s="2" t="s">
        <v>34</v>
      </c>
      <c r="L471" s="2" t="str">
        <f>VLOOKUP(J471,Facts!$A$2:$B$10,2,FALSE)</f>
        <v>North</v>
      </c>
      <c r="M471" s="2" t="str">
        <f>HLOOKUP(J471,Facts!$D$13:$L$14,2,FALSE)</f>
        <v>North</v>
      </c>
      <c r="N471" s="2" t="str">
        <f>_xlfn.XLOOKUP(L471,Facts!$B$2:$B$10,Facts!$A$2:$A$10,FALSE)</f>
        <v>Punjab</v>
      </c>
      <c r="O471" s="100" t="str">
        <f t="shared" si="24"/>
        <v>Aditya Gupta</v>
      </c>
      <c r="P471" s="100" t="str" cm="1">
        <f t="array" ref="P471:Q471">_xlfn.TEXTSPLIT(O471," ")</f>
        <v>Aditya</v>
      </c>
      <c r="Q471" s="100" t="str">
        <v>Gupta</v>
      </c>
      <c r="R471" s="100"/>
      <c r="S471" s="100" t="str">
        <f>CONCATENATE(A471,"_",P471,".pdf")</f>
        <v>PID0470_Aditya.pdf</v>
      </c>
      <c r="T471" s="17" t="str">
        <f>IF(AND(I471&lt;5,'Billing Details'!F471&gt;10000),"High Priority","Regular Followup")</f>
        <v>Regular Followup</v>
      </c>
      <c r="U471" s="17" t="str">
        <f>IF(AND(T471="High Priority",'Patient Health Records'!W471="Yes",'Patient Health Records'!X471 = "Critical"),"Needs Attention",IF(AND('Patient Health Records'!X471 &lt;&gt; "Critical", 'Patient Health Records'!W471 = "Yes"),"Monitor Later",IF(AND('Patient Health Records'!X471 ="Critical", 'Patient Health Records'!W471 = "No"), "Ask for Readmission","No Action")))</f>
        <v>No Action</v>
      </c>
      <c r="V471" s="17" t="str" cm="1">
        <f t="array" ref="V471">_xlfn.IFS(AND(T471="High Priority",'Patient Health Records'!W471="Yes",'Patient Health Records'!X471 = "Critical"),"Needs Attention", AND('Patient Health Records'!X471 &lt;&gt; "Critical", 'Patient Health Records'!W471 = "Yes"),"Monitor Later", AND('Patient Health Records'!X471 ="Critical", 'Patient Health Records'!W471 = "No"), "Ask for Readmission", TRUE, "No Action")</f>
        <v>No Action</v>
      </c>
      <c r="W471" s="17"/>
      <c r="X471" s="100"/>
      <c r="Y471" s="100"/>
      <c r="Z471" s="100"/>
      <c r="AA471" s="100"/>
      <c r="AB471" s="100"/>
    </row>
    <row r="472" spans="1:28" ht="15.75" customHeight="1">
      <c r="A472" s="2" t="s">
        <v>788</v>
      </c>
      <c r="B472" s="2" t="s">
        <v>174</v>
      </c>
      <c r="C472" s="2" t="s">
        <v>42</v>
      </c>
      <c r="D472" s="26" t="s">
        <v>536</v>
      </c>
      <c r="E472" s="28">
        <f>DATEVALUE(D472)</f>
        <v>35065</v>
      </c>
      <c r="F472" s="29">
        <f t="shared" si="22"/>
        <v>1996</v>
      </c>
      <c r="G472" s="29">
        <f t="shared" si="23"/>
        <v>29</v>
      </c>
      <c r="H472" s="29" t="str" cm="1">
        <f t="array" ref="H472">_xlfn.IFS(
  AND(G472&gt;=21, G472&lt;=30), "Young Adult",
  AND(G472&gt;=31, G472&lt;=45), "Adult",
  AND(G472&gt;=46, G472&lt;=60), "Middle-aged",
  AND(G472&gt;=61, G472&lt;=75), "Senior",
  AND(G472&gt;=76, G472&lt;=87), "Elderly",
  TRUE, "Out of Range"
)</f>
        <v>Young Adult</v>
      </c>
      <c r="I472" s="3">
        <v>15</v>
      </c>
      <c r="J472" s="2" t="s">
        <v>64</v>
      </c>
      <c r="K472" s="2" t="s">
        <v>56</v>
      </c>
      <c r="L472" s="2" t="str">
        <f>VLOOKUP(J472,Facts!$A$2:$B$10,2,FALSE)</f>
        <v>East</v>
      </c>
      <c r="M472" s="2" t="str">
        <f>HLOOKUP(J472,Facts!$D$13:$L$14,2,FALSE)</f>
        <v>East</v>
      </c>
      <c r="N472" s="2" t="str">
        <f>_xlfn.XLOOKUP(L472,Facts!$B$2:$B$10,Facts!$A$2:$A$10,FALSE)</f>
        <v>West Bengal</v>
      </c>
      <c r="O472" s="100" t="str">
        <f t="shared" si="24"/>
        <v>Vivaan Reddy</v>
      </c>
      <c r="P472" s="100" t="str" cm="1">
        <f t="array" ref="P472:Q472">_xlfn.TEXTSPLIT(O472," ")</f>
        <v>Vivaan</v>
      </c>
      <c r="Q472" s="100" t="str">
        <v>Reddy</v>
      </c>
      <c r="R472" s="100"/>
      <c r="S472" s="100" t="str">
        <f>CONCATENATE(A472,"_",P472,".pdf")</f>
        <v>PID0471_Vivaan.pdf</v>
      </c>
      <c r="T472" s="17" t="str">
        <f>IF(AND(I472&lt;5,'Billing Details'!F472&gt;10000),"High Priority","Regular Followup")</f>
        <v>Regular Followup</v>
      </c>
      <c r="U472" s="17" t="str">
        <f>IF(AND(T472="High Priority",'Patient Health Records'!W472="Yes",'Patient Health Records'!X472 = "Critical"),"Needs Attention",IF(AND('Patient Health Records'!X472 &lt;&gt; "Critical", 'Patient Health Records'!W472 = "Yes"),"Monitor Later",IF(AND('Patient Health Records'!X472 ="Critical", 'Patient Health Records'!W472 = "No"), "Ask for Readmission","No Action")))</f>
        <v>Monitor Later</v>
      </c>
      <c r="V472" s="17" t="str" cm="1">
        <f t="array" ref="V472">_xlfn.IFS(AND(T472="High Priority",'Patient Health Records'!W472="Yes",'Patient Health Records'!X472 = "Critical"),"Needs Attention", AND('Patient Health Records'!X472 &lt;&gt; "Critical", 'Patient Health Records'!W472 = "Yes"),"Monitor Later", AND('Patient Health Records'!X472 ="Critical", 'Patient Health Records'!W472 = "No"), "Ask for Readmission", TRUE, "No Action")</f>
        <v>Monitor Later</v>
      </c>
      <c r="W472" s="17"/>
      <c r="X472" s="100"/>
      <c r="Y472" s="100"/>
      <c r="Z472" s="100"/>
      <c r="AA472" s="100"/>
      <c r="AB472" s="100"/>
    </row>
    <row r="473" spans="1:28" ht="15.75" customHeight="1">
      <c r="A473" s="2" t="s">
        <v>789</v>
      </c>
      <c r="B473" s="2" t="s">
        <v>790</v>
      </c>
      <c r="C473" s="2" t="s">
        <v>25</v>
      </c>
      <c r="D473" s="26" t="s">
        <v>85</v>
      </c>
      <c r="E473" s="28">
        <f>DATEVALUE(D473)</f>
        <v>25203</v>
      </c>
      <c r="F473" s="29">
        <f t="shared" si="22"/>
        <v>1968</v>
      </c>
      <c r="G473" s="29">
        <f t="shared" si="23"/>
        <v>57</v>
      </c>
      <c r="H473" s="29" t="str" cm="1">
        <f t="array" ref="H473">_xlfn.IFS(
  AND(G473&gt;=21, G473&lt;=30), "Young Adult",
  AND(G473&gt;=31, G473&lt;=45), "Adult",
  AND(G473&gt;=46, G473&lt;=60), "Middle-aged",
  AND(G473&gt;=61, G473&lt;=75), "Senior",
  AND(G473&gt;=76, G473&lt;=87), "Elderly",
  TRUE, "Out of Range"
)</f>
        <v>Middle-aged</v>
      </c>
      <c r="I473" s="3">
        <v>200</v>
      </c>
      <c r="J473" s="2" t="s">
        <v>55</v>
      </c>
      <c r="K473" s="2" t="s">
        <v>39</v>
      </c>
      <c r="L473" s="2" t="str">
        <f>VLOOKUP(J473,Facts!$A$2:$B$10,2,FALSE)</f>
        <v>South</v>
      </c>
      <c r="M473" s="2" t="str">
        <f>HLOOKUP(J473,Facts!$D$13:$L$14,2,FALSE)</f>
        <v>South</v>
      </c>
      <c r="N473" s="2" t="str">
        <f>_xlfn.XLOOKUP(L473,Facts!$B$2:$B$10,Facts!$A$2:$A$10,FALSE)</f>
        <v>Tamil Nadu</v>
      </c>
      <c r="O473" s="100" t="str">
        <f t="shared" si="24"/>
        <v>Shreya Priya Reddy</v>
      </c>
      <c r="P473" s="100" t="str" cm="1">
        <f t="array" ref="P473:R473">_xlfn.TEXTSPLIT(O473," ")</f>
        <v>Shreya</v>
      </c>
      <c r="Q473" s="100" t="str">
        <v>Priya</v>
      </c>
      <c r="R473" s="100" t="str">
        <v>Reddy</v>
      </c>
      <c r="S473" s="100" t="str">
        <f>CONCATENATE(A473,"_",P473,".pdf")</f>
        <v>PID0472_Shreya.pdf</v>
      </c>
      <c r="T473" s="17" t="str">
        <f>IF(AND(I473&lt;5,'Billing Details'!F473&gt;10000),"High Priority","Regular Followup")</f>
        <v>Regular Followup</v>
      </c>
      <c r="U473" s="17" t="str">
        <f>IF(AND(T473="High Priority",'Patient Health Records'!W473="Yes",'Patient Health Records'!X473 = "Critical"),"Needs Attention",IF(AND('Patient Health Records'!X473 &lt;&gt; "Critical", 'Patient Health Records'!W473 = "Yes"),"Monitor Later",IF(AND('Patient Health Records'!X473 ="Critical", 'Patient Health Records'!W473 = "No"), "Ask for Readmission","No Action")))</f>
        <v>No Action</v>
      </c>
      <c r="V473" s="17" t="str" cm="1">
        <f t="array" ref="V473">_xlfn.IFS(AND(T473="High Priority",'Patient Health Records'!W473="Yes",'Patient Health Records'!X473 = "Critical"),"Needs Attention", AND('Patient Health Records'!X473 &lt;&gt; "Critical", 'Patient Health Records'!W473 = "Yes"),"Monitor Later", AND('Patient Health Records'!X473 ="Critical", 'Patient Health Records'!W473 = "No"), "Ask for Readmission", TRUE, "No Action")</f>
        <v>No Action</v>
      </c>
      <c r="W473" s="17"/>
      <c r="X473" s="100"/>
      <c r="Y473" s="100"/>
      <c r="Z473" s="100"/>
      <c r="AA473" s="100"/>
      <c r="AB473" s="100"/>
    </row>
    <row r="474" spans="1:28" ht="15.75" customHeight="1">
      <c r="A474" s="2" t="s">
        <v>791</v>
      </c>
      <c r="B474" s="2" t="s">
        <v>293</v>
      </c>
      <c r="C474" s="2" t="s">
        <v>25</v>
      </c>
      <c r="D474" s="26" t="s">
        <v>26</v>
      </c>
      <c r="E474" s="28">
        <f>DATEVALUE(D474)</f>
        <v>27029</v>
      </c>
      <c r="F474" s="29">
        <f t="shared" si="22"/>
        <v>1973</v>
      </c>
      <c r="G474" s="29">
        <f t="shared" si="23"/>
        <v>52</v>
      </c>
      <c r="H474" s="29" t="str" cm="1">
        <f t="array" ref="H474">_xlfn.IFS(
  AND(G474&gt;=21, G474&lt;=30), "Young Adult",
  AND(G474&gt;=31, G474&lt;=45), "Adult",
  AND(G474&gt;=46, G474&lt;=60), "Middle-aged",
  AND(G474&gt;=61, G474&lt;=75), "Senior",
  AND(G474&gt;=76, G474&lt;=87), "Elderly",
  TRUE, "Out of Range"
)</f>
        <v>Middle-aged</v>
      </c>
      <c r="I474" s="3">
        <v>5</v>
      </c>
      <c r="J474" s="2" t="s">
        <v>43</v>
      </c>
      <c r="K474" s="2" t="s">
        <v>28</v>
      </c>
      <c r="L474" s="2" t="str">
        <f>VLOOKUP(J474,Facts!$A$2:$B$10,2,FALSE)</f>
        <v>South</v>
      </c>
      <c r="M474" s="2" t="str">
        <f>HLOOKUP(J474,Facts!$D$13:$L$14,2,FALSE)</f>
        <v>South</v>
      </c>
      <c r="N474" s="2" t="str">
        <f>_xlfn.XLOOKUP(L474,Facts!$B$2:$B$10,Facts!$A$2:$A$10,FALSE)</f>
        <v>Tamil Nadu</v>
      </c>
      <c r="O474" s="100" t="str">
        <f t="shared" si="24"/>
        <v>Riya Mehta</v>
      </c>
      <c r="P474" s="100" t="str" cm="1">
        <f t="array" ref="P474:Q474">_xlfn.TEXTSPLIT(O474," ")</f>
        <v>Riya</v>
      </c>
      <c r="Q474" s="100" t="str">
        <v>Mehta</v>
      </c>
      <c r="R474" s="100"/>
      <c r="S474" s="100" t="str">
        <f>CONCATENATE(A474,"_",P474,".pdf")</f>
        <v>PID0473_Riya.pdf</v>
      </c>
      <c r="T474" s="17" t="str">
        <f>IF(AND(I474&lt;5,'Billing Details'!F474&gt;10000),"High Priority","Regular Followup")</f>
        <v>Regular Followup</v>
      </c>
      <c r="U474" s="17" t="str">
        <f>IF(AND(T474="High Priority",'Patient Health Records'!W474="Yes",'Patient Health Records'!X474 = "Critical"),"Needs Attention",IF(AND('Patient Health Records'!X474 &lt;&gt; "Critical", 'Patient Health Records'!W474 = "Yes"),"Monitor Later",IF(AND('Patient Health Records'!X474 ="Critical", 'Patient Health Records'!W474 = "No"), "Ask for Readmission","No Action")))</f>
        <v>Monitor Later</v>
      </c>
      <c r="V474" s="17" t="str" cm="1">
        <f t="array" ref="V474">_xlfn.IFS(AND(T474="High Priority",'Patient Health Records'!W474="Yes",'Patient Health Records'!X474 = "Critical"),"Needs Attention", AND('Patient Health Records'!X474 &lt;&gt; "Critical", 'Patient Health Records'!W474 = "Yes"),"Monitor Later", AND('Patient Health Records'!X474 ="Critical", 'Patient Health Records'!W474 = "No"), "Ask for Readmission", TRUE, "No Action")</f>
        <v>Monitor Later</v>
      </c>
      <c r="W474" s="17"/>
      <c r="X474" s="100"/>
      <c r="Y474" s="100"/>
      <c r="Z474" s="100"/>
      <c r="AA474" s="100"/>
      <c r="AB474" s="100"/>
    </row>
    <row r="475" spans="1:28" ht="15.75" customHeight="1">
      <c r="A475" s="2" t="s">
        <v>792</v>
      </c>
      <c r="B475" s="2" t="s">
        <v>793</v>
      </c>
      <c r="C475" s="2" t="s">
        <v>25</v>
      </c>
      <c r="D475" s="26" t="s">
        <v>85</v>
      </c>
      <c r="E475" s="28">
        <f>DATEVALUE(D475)</f>
        <v>25203</v>
      </c>
      <c r="F475" s="29">
        <f t="shared" si="22"/>
        <v>1968</v>
      </c>
      <c r="G475" s="29">
        <f t="shared" si="23"/>
        <v>57</v>
      </c>
      <c r="H475" s="29" t="str" cm="1">
        <f t="array" ref="H475">_xlfn.IFS(
  AND(G475&gt;=21, G475&lt;=30), "Young Adult",
  AND(G475&gt;=31, G475&lt;=45), "Adult",
  AND(G475&gt;=46, G475&lt;=60), "Middle-aged",
  AND(G475&gt;=61, G475&lt;=75), "Senior",
  AND(G475&gt;=76, G475&lt;=87), "Elderly",
  TRUE, "Out of Range"
)</f>
        <v>Middle-aged</v>
      </c>
      <c r="I475" s="3">
        <v>7</v>
      </c>
      <c r="J475" s="2" t="s">
        <v>38</v>
      </c>
      <c r="K475" s="2" t="s">
        <v>39</v>
      </c>
      <c r="L475" s="2" t="str">
        <f>VLOOKUP(J475,Facts!$A$2:$B$10,2,FALSE)</f>
        <v>North</v>
      </c>
      <c r="M475" s="2" t="str">
        <f>HLOOKUP(J475,Facts!$D$13:$L$14,2,FALSE)</f>
        <v>North</v>
      </c>
      <c r="N475" s="2" t="str">
        <f>_xlfn.XLOOKUP(L475,Facts!$B$2:$B$10,Facts!$A$2:$A$10,FALSE)</f>
        <v>Punjab</v>
      </c>
      <c r="O475" s="100" t="str">
        <f t="shared" si="24"/>
        <v>Shreya Patel</v>
      </c>
      <c r="P475" s="100" t="str" cm="1">
        <f t="array" ref="P475:Q475">_xlfn.TEXTSPLIT(O475," ")</f>
        <v>Shreya</v>
      </c>
      <c r="Q475" s="100" t="str">
        <v>Patel</v>
      </c>
      <c r="R475" s="100"/>
      <c r="S475" s="100" t="str">
        <f>CONCATENATE(A475,"_",P475,".pdf")</f>
        <v>PID0474_Shreya.pdf</v>
      </c>
      <c r="T475" s="17" t="str">
        <f>IF(AND(I475&lt;5,'Billing Details'!F475&gt;10000),"High Priority","Regular Followup")</f>
        <v>Regular Followup</v>
      </c>
      <c r="U475" s="17" t="str">
        <f>IF(AND(T475="High Priority",'Patient Health Records'!W475="Yes",'Patient Health Records'!X475 = "Critical"),"Needs Attention",IF(AND('Patient Health Records'!X475 &lt;&gt; "Critical", 'Patient Health Records'!W475 = "Yes"),"Monitor Later",IF(AND('Patient Health Records'!X475 ="Critical", 'Patient Health Records'!W475 = "No"), "Ask for Readmission","No Action")))</f>
        <v>No Action</v>
      </c>
      <c r="V475" s="17" t="str" cm="1">
        <f t="array" ref="V475">_xlfn.IFS(AND(T475="High Priority",'Patient Health Records'!W475="Yes",'Patient Health Records'!X475 = "Critical"),"Needs Attention", AND('Patient Health Records'!X475 &lt;&gt; "Critical", 'Patient Health Records'!W475 = "Yes"),"Monitor Later", AND('Patient Health Records'!X475 ="Critical", 'Patient Health Records'!W475 = "No"), "Ask for Readmission", TRUE, "No Action")</f>
        <v>No Action</v>
      </c>
      <c r="W475" s="17"/>
      <c r="X475" s="100"/>
      <c r="Y475" s="100"/>
      <c r="Z475" s="100"/>
      <c r="AA475" s="100"/>
      <c r="AB475" s="100"/>
    </row>
    <row r="476" spans="1:28" ht="15.75" customHeight="1">
      <c r="A476" s="2" t="s">
        <v>794</v>
      </c>
      <c r="B476" s="2" t="s">
        <v>795</v>
      </c>
      <c r="C476" s="2" t="s">
        <v>42</v>
      </c>
      <c r="D476" s="26" t="s">
        <v>280</v>
      </c>
      <c r="E476" s="28">
        <f>DATEVALUE(D476)</f>
        <v>21550</v>
      </c>
      <c r="F476" s="29">
        <f t="shared" si="22"/>
        <v>1958</v>
      </c>
      <c r="G476" s="29">
        <f t="shared" si="23"/>
        <v>67</v>
      </c>
      <c r="H476" s="29" t="str" cm="1">
        <f t="array" ref="H476">_xlfn.IFS(
  AND(G476&gt;=21, G476&lt;=30), "Young Adult",
  AND(G476&gt;=31, G476&lt;=45), "Adult",
  AND(G476&gt;=46, G476&lt;=60), "Middle-aged",
  AND(G476&gt;=61, G476&lt;=75), "Senior",
  AND(G476&gt;=76, G476&lt;=87), "Elderly",
  TRUE, "Out of Range"
)</f>
        <v>Senior</v>
      </c>
      <c r="I476" s="3">
        <v>12</v>
      </c>
      <c r="J476" s="2" t="s">
        <v>80</v>
      </c>
      <c r="K476" s="2" t="s">
        <v>56</v>
      </c>
      <c r="L476" s="2" t="str">
        <f>VLOOKUP(J476,Facts!$A$2:$B$10,2,FALSE)</f>
        <v>West</v>
      </c>
      <c r="M476" s="2" t="str">
        <f>HLOOKUP(J476,Facts!$D$13:$L$14,2,FALSE)</f>
        <v>West</v>
      </c>
      <c r="N476" s="2" t="str">
        <f>_xlfn.XLOOKUP(L476,Facts!$B$2:$B$10,Facts!$A$2:$A$10,FALSE)</f>
        <v>Maharashtra</v>
      </c>
      <c r="O476" s="100" t="str">
        <f t="shared" si="24"/>
        <v>Vivaan Mehta</v>
      </c>
      <c r="P476" s="100" t="str" cm="1">
        <f t="array" ref="P476:Q476">_xlfn.TEXTSPLIT(O476," ")</f>
        <v>Vivaan</v>
      </c>
      <c r="Q476" s="100" t="str">
        <v>Mehta</v>
      </c>
      <c r="R476" s="100"/>
      <c r="S476" s="100" t="str">
        <f>CONCATENATE(A476,"_",P476,".pdf")</f>
        <v>PID0475_Vivaan.pdf</v>
      </c>
      <c r="T476" s="17" t="str">
        <f>IF(AND(I476&lt;5,'Billing Details'!F476&gt;10000),"High Priority","Regular Followup")</f>
        <v>Regular Followup</v>
      </c>
      <c r="U476" s="17" t="str">
        <f>IF(AND(T476="High Priority",'Patient Health Records'!W476="Yes",'Patient Health Records'!X476 = "Critical"),"Needs Attention",IF(AND('Patient Health Records'!X476 &lt;&gt; "Critical", 'Patient Health Records'!W476 = "Yes"),"Monitor Later",IF(AND('Patient Health Records'!X476 ="Critical", 'Patient Health Records'!W476 = "No"), "Ask for Readmission","No Action")))</f>
        <v>Monitor Later</v>
      </c>
      <c r="V476" s="17" t="str" cm="1">
        <f t="array" ref="V476">_xlfn.IFS(AND(T476="High Priority",'Patient Health Records'!W476="Yes",'Patient Health Records'!X476 = "Critical"),"Needs Attention", AND('Patient Health Records'!X476 &lt;&gt; "Critical", 'Patient Health Records'!W476 = "Yes"),"Monitor Later", AND('Patient Health Records'!X476 ="Critical", 'Patient Health Records'!W476 = "No"), "Ask for Readmission", TRUE, "No Action")</f>
        <v>Monitor Later</v>
      </c>
      <c r="W476" s="17"/>
      <c r="X476" s="100"/>
      <c r="Y476" s="100"/>
      <c r="Z476" s="100"/>
      <c r="AA476" s="100"/>
      <c r="AB476" s="100"/>
    </row>
    <row r="477" spans="1:28" ht="15.75" customHeight="1">
      <c r="A477" s="2" t="s">
        <v>796</v>
      </c>
      <c r="B477" s="2" t="s">
        <v>263</v>
      </c>
      <c r="C477" s="2" t="s">
        <v>25</v>
      </c>
      <c r="D477" s="26" t="s">
        <v>82</v>
      </c>
      <c r="E477" s="28">
        <f>DATEVALUE(D477)</f>
        <v>30682</v>
      </c>
      <c r="F477" s="29">
        <f t="shared" si="22"/>
        <v>1984</v>
      </c>
      <c r="G477" s="29">
        <f t="shared" si="23"/>
        <v>41</v>
      </c>
      <c r="H477" s="29" t="str" cm="1">
        <f t="array" ref="H477">_xlfn.IFS(
  AND(G477&gt;=21, G477&lt;=30), "Young Adult",
  AND(G477&gt;=31, G477&lt;=45), "Adult",
  AND(G477&gt;=46, G477&lt;=60), "Middle-aged",
  AND(G477&gt;=61, G477&lt;=75), "Senior",
  AND(G477&gt;=76, G477&lt;=87), "Elderly",
  TRUE, "Out of Range"
)</f>
        <v>Adult</v>
      </c>
      <c r="I477" s="3">
        <v>30</v>
      </c>
      <c r="J477" s="2" t="s">
        <v>43</v>
      </c>
      <c r="K477" s="2" t="s">
        <v>34</v>
      </c>
      <c r="L477" s="2" t="str">
        <f>VLOOKUP(J477,Facts!$A$2:$B$10,2,FALSE)</f>
        <v>South</v>
      </c>
      <c r="M477" s="2" t="str">
        <f>HLOOKUP(J477,Facts!$D$13:$L$14,2,FALSE)</f>
        <v>South</v>
      </c>
      <c r="N477" s="2" t="str">
        <f>_xlfn.XLOOKUP(L477,Facts!$B$2:$B$10,Facts!$A$2:$A$10,FALSE)</f>
        <v>Tamil Nadu</v>
      </c>
      <c r="O477" s="100" t="str">
        <f t="shared" si="24"/>
        <v>Isha Singh Mehta</v>
      </c>
      <c r="P477" s="100" t="str" cm="1">
        <f t="array" ref="P477:R477">_xlfn.TEXTSPLIT(O477," ")</f>
        <v>Isha</v>
      </c>
      <c r="Q477" s="100" t="str">
        <v>Singh</v>
      </c>
      <c r="R477" s="100" t="str">
        <v>Mehta</v>
      </c>
      <c r="S477" s="100" t="str">
        <f>CONCATENATE(A477,"_",P477,".pdf")</f>
        <v>PID0476_Isha.pdf</v>
      </c>
      <c r="T477" s="17" t="str">
        <f>IF(AND(I477&lt;5,'Billing Details'!F477&gt;10000),"High Priority","Regular Followup")</f>
        <v>Regular Followup</v>
      </c>
      <c r="U477" s="17" t="str">
        <f>IF(AND(T477="High Priority",'Patient Health Records'!W477="Yes",'Patient Health Records'!X477 = "Critical"),"Needs Attention",IF(AND('Patient Health Records'!X477 &lt;&gt; "Critical", 'Patient Health Records'!W477 = "Yes"),"Monitor Later",IF(AND('Patient Health Records'!X477 ="Critical", 'Patient Health Records'!W477 = "No"), "Ask for Readmission","No Action")))</f>
        <v>No Action</v>
      </c>
      <c r="V477" s="17" t="str" cm="1">
        <f t="array" ref="V477">_xlfn.IFS(AND(T477="High Priority",'Patient Health Records'!W477="Yes",'Patient Health Records'!X477 = "Critical"),"Needs Attention", AND('Patient Health Records'!X477 &lt;&gt; "Critical", 'Patient Health Records'!W477 = "Yes"),"Monitor Later", AND('Patient Health Records'!X477 ="Critical", 'Patient Health Records'!W477 = "No"), "Ask for Readmission", TRUE, "No Action")</f>
        <v>No Action</v>
      </c>
      <c r="W477" s="17"/>
      <c r="X477" s="100"/>
      <c r="Y477" s="100"/>
      <c r="Z477" s="100"/>
      <c r="AA477" s="100"/>
      <c r="AB477" s="100"/>
    </row>
    <row r="478" spans="1:28" ht="15.75" customHeight="1">
      <c r="A478" s="2" t="s">
        <v>797</v>
      </c>
      <c r="B478" s="2" t="s">
        <v>181</v>
      </c>
      <c r="C478" s="2" t="s">
        <v>25</v>
      </c>
      <c r="D478" s="26" t="s">
        <v>46</v>
      </c>
      <c r="E478" s="28">
        <f>DATEVALUE(D478)</f>
        <v>32508</v>
      </c>
      <c r="F478" s="29">
        <f t="shared" si="22"/>
        <v>1988</v>
      </c>
      <c r="G478" s="29">
        <f t="shared" si="23"/>
        <v>37</v>
      </c>
      <c r="H478" s="29" t="str" cm="1">
        <f t="array" ref="H478">_xlfn.IFS(
  AND(G478&gt;=21, G478&lt;=30), "Young Adult",
  AND(G478&gt;=31, G478&lt;=45), "Adult",
  AND(G478&gt;=46, G478&lt;=60), "Middle-aged",
  AND(G478&gt;=61, G478&lt;=75), "Senior",
  AND(G478&gt;=76, G478&lt;=87), "Elderly",
  TRUE, "Out of Range"
)</f>
        <v>Adult</v>
      </c>
      <c r="I478" s="3">
        <v>15</v>
      </c>
      <c r="J478" s="2" t="s">
        <v>33</v>
      </c>
      <c r="K478" s="2" t="s">
        <v>28</v>
      </c>
      <c r="L478" s="2" t="str">
        <f>VLOOKUP(J478,Facts!$A$2:$B$10,2,FALSE)</f>
        <v>West</v>
      </c>
      <c r="M478" s="2" t="str">
        <f>HLOOKUP(J478,Facts!$D$13:$L$14,2,FALSE)</f>
        <v>West</v>
      </c>
      <c r="N478" s="2" t="str">
        <f>_xlfn.XLOOKUP(L478,Facts!$B$2:$B$10,Facts!$A$2:$A$10,FALSE)</f>
        <v>Maharashtra</v>
      </c>
      <c r="O478" s="100" t="str">
        <f t="shared" si="24"/>
        <v>Isha Mehta</v>
      </c>
      <c r="P478" s="100" t="str" cm="1">
        <f t="array" ref="P478:Q478">_xlfn.TEXTSPLIT(O478," ")</f>
        <v>Isha</v>
      </c>
      <c r="Q478" s="100" t="str">
        <v>Mehta</v>
      </c>
      <c r="R478" s="100"/>
      <c r="S478" s="100" t="str">
        <f>CONCATENATE(A478,"_",P478,".pdf")</f>
        <v>PID0477_Isha.pdf</v>
      </c>
      <c r="T478" s="17" t="str">
        <f>IF(AND(I478&lt;5,'Billing Details'!F478&gt;10000),"High Priority","Regular Followup")</f>
        <v>Regular Followup</v>
      </c>
      <c r="U478" s="17" t="str">
        <f>IF(AND(T478="High Priority",'Patient Health Records'!W478="Yes",'Patient Health Records'!X478 = "Critical"),"Needs Attention",IF(AND('Patient Health Records'!X478 &lt;&gt; "Critical", 'Patient Health Records'!W478 = "Yes"),"Monitor Later",IF(AND('Patient Health Records'!X478 ="Critical", 'Patient Health Records'!W478 = "No"), "Ask for Readmission","No Action")))</f>
        <v>Ask for Readmission</v>
      </c>
      <c r="V478" s="17" t="str" cm="1">
        <f t="array" ref="V478">_xlfn.IFS(AND(T478="High Priority",'Patient Health Records'!W478="Yes",'Patient Health Records'!X478 = "Critical"),"Needs Attention", AND('Patient Health Records'!X478 &lt;&gt; "Critical", 'Patient Health Records'!W478 = "Yes"),"Monitor Later", AND('Patient Health Records'!X478 ="Critical", 'Patient Health Records'!W478 = "No"), "Ask for Readmission", TRUE, "No Action")</f>
        <v>Ask for Readmission</v>
      </c>
      <c r="W478" s="17"/>
      <c r="X478" s="100"/>
      <c r="Y478" s="100"/>
      <c r="Z478" s="100"/>
      <c r="AA478" s="100"/>
      <c r="AB478" s="100"/>
    </row>
    <row r="479" spans="1:28" ht="15.75" customHeight="1">
      <c r="A479" s="2" t="s">
        <v>798</v>
      </c>
      <c r="B479" s="2" t="s">
        <v>773</v>
      </c>
      <c r="C479" s="2" t="s">
        <v>25</v>
      </c>
      <c r="D479" s="26" t="s">
        <v>63</v>
      </c>
      <c r="E479" s="28">
        <f>DATEVALUE(D479)</f>
        <v>34699</v>
      </c>
      <c r="F479" s="29">
        <f t="shared" si="22"/>
        <v>1994</v>
      </c>
      <c r="G479" s="29">
        <f t="shared" si="23"/>
        <v>31</v>
      </c>
      <c r="H479" s="29" t="str" cm="1">
        <f t="array" ref="H479">_xlfn.IFS(
  AND(G479&gt;=21, G479&lt;=30), "Young Adult",
  AND(G479&gt;=31, G479&lt;=45), "Adult",
  AND(G479&gt;=46, G479&lt;=60), "Middle-aged",
  AND(G479&gt;=61, G479&lt;=75), "Senior",
  AND(G479&gt;=76, G479&lt;=87), "Elderly",
  TRUE, "Out of Range"
)</f>
        <v>Adult</v>
      </c>
      <c r="I479" s="3">
        <v>0.5</v>
      </c>
      <c r="J479" s="2" t="s">
        <v>47</v>
      </c>
      <c r="K479" s="2" t="s">
        <v>56</v>
      </c>
      <c r="L479" s="2" t="str">
        <f>VLOOKUP(J479,Facts!$A$2:$B$10,2,FALSE)</f>
        <v>North</v>
      </c>
      <c r="M479" s="2" t="str">
        <f>HLOOKUP(J479,Facts!$D$13:$L$14,2,FALSE)</f>
        <v>North</v>
      </c>
      <c r="N479" s="2" t="str">
        <f>_xlfn.XLOOKUP(L479,Facts!$B$2:$B$10,Facts!$A$2:$A$10,FALSE)</f>
        <v>Punjab</v>
      </c>
      <c r="O479" s="100" t="str">
        <f t="shared" si="24"/>
        <v>Isha Sharma</v>
      </c>
      <c r="P479" s="100" t="str" cm="1">
        <f t="array" ref="P479:Q479">_xlfn.TEXTSPLIT(O479," ")</f>
        <v>Isha</v>
      </c>
      <c r="Q479" s="100" t="str">
        <v>Sharma</v>
      </c>
      <c r="R479" s="100"/>
      <c r="S479" s="100" t="str">
        <f>CONCATENATE(A479,"_",P479,".pdf")</f>
        <v>PID0478_Isha.pdf</v>
      </c>
      <c r="T479" s="17" t="str">
        <f>IF(AND(I479&lt;5,'Billing Details'!F479&gt;10000),"High Priority","Regular Followup")</f>
        <v>High Priority</v>
      </c>
      <c r="U479" s="17" t="str">
        <f>IF(AND(T479="High Priority",'Patient Health Records'!W479="Yes",'Patient Health Records'!X479 = "Critical"),"Needs Attention",IF(AND('Patient Health Records'!X479 &lt;&gt; "Critical", 'Patient Health Records'!W479 = "Yes"),"Monitor Later",IF(AND('Patient Health Records'!X479 ="Critical", 'Patient Health Records'!W479 = "No"), "Ask for Readmission","No Action")))</f>
        <v>Monitor Later</v>
      </c>
      <c r="V479" s="17" t="str" cm="1">
        <f t="array" ref="V479">_xlfn.IFS(AND(T479="High Priority",'Patient Health Records'!W479="Yes",'Patient Health Records'!X479 = "Critical"),"Needs Attention", AND('Patient Health Records'!X479 &lt;&gt; "Critical", 'Patient Health Records'!W479 = "Yes"),"Monitor Later", AND('Patient Health Records'!X479 ="Critical", 'Patient Health Records'!W479 = "No"), "Ask for Readmission", TRUE, "No Action")</f>
        <v>Monitor Later</v>
      </c>
      <c r="W479" s="17"/>
      <c r="X479" s="100"/>
      <c r="Y479" s="100"/>
      <c r="Z479" s="100"/>
      <c r="AA479" s="100"/>
      <c r="AB479" s="100"/>
    </row>
    <row r="480" spans="1:28" ht="15.75" customHeight="1">
      <c r="A480" s="2" t="s">
        <v>799</v>
      </c>
      <c r="B480" s="2" t="s">
        <v>312</v>
      </c>
      <c r="C480" s="2" t="s">
        <v>42</v>
      </c>
      <c r="D480" s="26" t="s">
        <v>60</v>
      </c>
      <c r="E480" s="28">
        <f>DATEVALUE(D480)</f>
        <v>28855</v>
      </c>
      <c r="F480" s="29">
        <f t="shared" si="22"/>
        <v>1978</v>
      </c>
      <c r="G480" s="29">
        <f t="shared" si="23"/>
        <v>47</v>
      </c>
      <c r="H480" s="29" t="str" cm="1">
        <f t="array" ref="H480">_xlfn.IFS(
  AND(G480&gt;=21, G480&lt;=30), "Young Adult",
  AND(G480&gt;=31, G480&lt;=45), "Adult",
  AND(G480&gt;=46, G480&lt;=60), "Middle-aged",
  AND(G480&gt;=61, G480&lt;=75), "Senior",
  AND(G480&gt;=76, G480&lt;=87), "Elderly",
  TRUE, "Out of Range"
)</f>
        <v>Middle-aged</v>
      </c>
      <c r="I480" s="3">
        <v>15</v>
      </c>
      <c r="J480" s="2" t="s">
        <v>55</v>
      </c>
      <c r="K480" s="2" t="s">
        <v>34</v>
      </c>
      <c r="L480" s="2" t="str">
        <f>VLOOKUP(J480,Facts!$A$2:$B$10,2,FALSE)</f>
        <v>South</v>
      </c>
      <c r="M480" s="2" t="str">
        <f>HLOOKUP(J480,Facts!$D$13:$L$14,2,FALSE)</f>
        <v>South</v>
      </c>
      <c r="N480" s="2" t="str">
        <f>_xlfn.XLOOKUP(L480,Facts!$B$2:$B$10,Facts!$A$2:$A$10,FALSE)</f>
        <v>Tamil Nadu</v>
      </c>
      <c r="O480" s="100" t="str">
        <f t="shared" si="24"/>
        <v>Aarav Sharma</v>
      </c>
      <c r="P480" s="100" t="str" cm="1">
        <f t="array" ref="P480:Q480">_xlfn.TEXTSPLIT(O480," ")</f>
        <v>Aarav</v>
      </c>
      <c r="Q480" s="100" t="str">
        <v>Sharma</v>
      </c>
      <c r="R480" s="100"/>
      <c r="S480" s="100" t="str">
        <f>CONCATENATE(A480,"_",P480,".pdf")</f>
        <v>PID0479_Aarav.pdf</v>
      </c>
      <c r="T480" s="17" t="str">
        <f>IF(AND(I480&lt;5,'Billing Details'!F480&gt;10000),"High Priority","Regular Followup")</f>
        <v>Regular Followup</v>
      </c>
      <c r="U480" s="17" t="str">
        <f>IF(AND(T480="High Priority",'Patient Health Records'!W480="Yes",'Patient Health Records'!X480 = "Critical"),"Needs Attention",IF(AND('Patient Health Records'!X480 &lt;&gt; "Critical", 'Patient Health Records'!W480 = "Yes"),"Monitor Later",IF(AND('Patient Health Records'!X480 ="Critical", 'Patient Health Records'!W480 = "No"), "Ask for Readmission","No Action")))</f>
        <v>No Action</v>
      </c>
      <c r="V480" s="17" t="str" cm="1">
        <f t="array" ref="V480">_xlfn.IFS(AND(T480="High Priority",'Patient Health Records'!W480="Yes",'Patient Health Records'!X480 = "Critical"),"Needs Attention", AND('Patient Health Records'!X480 &lt;&gt; "Critical", 'Patient Health Records'!W480 = "Yes"),"Monitor Later", AND('Patient Health Records'!X480 ="Critical", 'Patient Health Records'!W480 = "No"), "Ask for Readmission", TRUE, "No Action")</f>
        <v>No Action</v>
      </c>
      <c r="W480" s="17"/>
      <c r="X480" s="100"/>
      <c r="Y480" s="100"/>
      <c r="Z480" s="100"/>
      <c r="AA480" s="100"/>
      <c r="AB480" s="100"/>
    </row>
    <row r="481" spans="1:28" ht="15.75" customHeight="1">
      <c r="A481" s="2" t="s">
        <v>800</v>
      </c>
      <c r="B481" s="2" t="s">
        <v>464</v>
      </c>
      <c r="C481" s="2" t="s">
        <v>25</v>
      </c>
      <c r="D481" s="26" t="s">
        <v>63</v>
      </c>
      <c r="E481" s="28">
        <f>DATEVALUE(D481)</f>
        <v>34699</v>
      </c>
      <c r="F481" s="29">
        <f t="shared" si="22"/>
        <v>1994</v>
      </c>
      <c r="G481" s="29">
        <f t="shared" si="23"/>
        <v>31</v>
      </c>
      <c r="H481" s="29" t="str" cm="1">
        <f t="array" ref="H481">_xlfn.IFS(
  AND(G481&gt;=21, G481&lt;=30), "Young Adult",
  AND(G481&gt;=31, G481&lt;=45), "Adult",
  AND(G481&gt;=46, G481&lt;=60), "Middle-aged",
  AND(G481&gt;=61, G481&lt;=75), "Senior",
  AND(G481&gt;=76, G481&lt;=87), "Elderly",
  TRUE, "Out of Range"
)</f>
        <v>Adult</v>
      </c>
      <c r="I481" s="3">
        <v>20</v>
      </c>
      <c r="J481" s="2" t="s">
        <v>43</v>
      </c>
      <c r="K481" s="2" t="s">
        <v>28</v>
      </c>
      <c r="L481" s="2" t="str">
        <f>VLOOKUP(J481,Facts!$A$2:$B$10,2,FALSE)</f>
        <v>South</v>
      </c>
      <c r="M481" s="2" t="str">
        <f>HLOOKUP(J481,Facts!$D$13:$L$14,2,FALSE)</f>
        <v>South</v>
      </c>
      <c r="N481" s="2" t="str">
        <f>_xlfn.XLOOKUP(L481,Facts!$B$2:$B$10,Facts!$A$2:$A$10,FALSE)</f>
        <v>Tamil Nadu</v>
      </c>
      <c r="O481" s="100" t="str">
        <f t="shared" si="24"/>
        <v>Diya Sharma</v>
      </c>
      <c r="P481" s="100" t="str" cm="1">
        <f t="array" ref="P481:Q481">_xlfn.TEXTSPLIT(O481," ")</f>
        <v>Diya</v>
      </c>
      <c r="Q481" s="100" t="str">
        <v>Sharma</v>
      </c>
      <c r="R481" s="100"/>
      <c r="S481" s="100" t="str">
        <f>CONCATENATE(A481,"_",P481,".pdf")</f>
        <v>PID0480_Diya.pdf</v>
      </c>
      <c r="T481" s="17" t="str">
        <f>IF(AND(I481&lt;5,'Billing Details'!F481&gt;10000),"High Priority","Regular Followup")</f>
        <v>Regular Followup</v>
      </c>
      <c r="U481" s="17" t="str">
        <f>IF(AND(T481="High Priority",'Patient Health Records'!W481="Yes",'Patient Health Records'!X481 = "Critical"),"Needs Attention",IF(AND('Patient Health Records'!X481 &lt;&gt; "Critical", 'Patient Health Records'!W481 = "Yes"),"Monitor Later",IF(AND('Patient Health Records'!X481 ="Critical", 'Patient Health Records'!W481 = "No"), "Ask for Readmission","No Action")))</f>
        <v>Monitor Later</v>
      </c>
      <c r="V481" s="17" t="str" cm="1">
        <f t="array" ref="V481">_xlfn.IFS(AND(T481="High Priority",'Patient Health Records'!W481="Yes",'Patient Health Records'!X481 = "Critical"),"Needs Attention", AND('Patient Health Records'!X481 &lt;&gt; "Critical", 'Patient Health Records'!W481 = "Yes"),"Monitor Later", AND('Patient Health Records'!X481 ="Critical", 'Patient Health Records'!W481 = "No"), "Ask for Readmission", TRUE, "No Action")</f>
        <v>Monitor Later</v>
      </c>
      <c r="W481" s="17"/>
      <c r="X481" s="100"/>
      <c r="Y481" s="100"/>
      <c r="Z481" s="100"/>
      <c r="AA481" s="100"/>
      <c r="AB481" s="100"/>
    </row>
    <row r="482" spans="1:28" ht="15.75" customHeight="1">
      <c r="A482" s="2" t="s">
        <v>801</v>
      </c>
      <c r="B482" s="2" t="s">
        <v>149</v>
      </c>
      <c r="C482" s="2" t="s">
        <v>42</v>
      </c>
      <c r="D482" s="26" t="s">
        <v>82</v>
      </c>
      <c r="E482" s="28">
        <f>DATEVALUE(D482)</f>
        <v>30682</v>
      </c>
      <c r="F482" s="29">
        <f t="shared" si="22"/>
        <v>1984</v>
      </c>
      <c r="G482" s="29">
        <f t="shared" si="23"/>
        <v>41</v>
      </c>
      <c r="H482" s="29" t="str" cm="1">
        <f t="array" ref="H482">_xlfn.IFS(
  AND(G482&gt;=21, G482&lt;=30), "Young Adult",
  AND(G482&gt;=31, G482&lt;=45), "Adult",
  AND(G482&gt;=46, G482&lt;=60), "Middle-aged",
  AND(G482&gt;=61, G482&lt;=75), "Senior",
  AND(G482&gt;=76, G482&lt;=87), "Elderly",
  TRUE, "Out of Range"
)</f>
        <v>Adult</v>
      </c>
      <c r="I482" s="3">
        <v>4</v>
      </c>
      <c r="J482" s="2" t="s">
        <v>47</v>
      </c>
      <c r="K482" s="2" t="s">
        <v>39</v>
      </c>
      <c r="L482" s="2" t="str">
        <f>VLOOKUP(J482,Facts!$A$2:$B$10,2,FALSE)</f>
        <v>North</v>
      </c>
      <c r="M482" s="2" t="str">
        <f>HLOOKUP(J482,Facts!$D$13:$L$14,2,FALSE)</f>
        <v>North</v>
      </c>
      <c r="N482" s="2" t="str">
        <f>_xlfn.XLOOKUP(L482,Facts!$B$2:$B$10,Facts!$A$2:$A$10,FALSE)</f>
        <v>Punjab</v>
      </c>
      <c r="O482" s="100" t="str">
        <f t="shared" si="24"/>
        <v>Vivaan Sharma</v>
      </c>
      <c r="P482" s="100" t="str" cm="1">
        <f t="array" ref="P482:Q482">_xlfn.TEXTSPLIT(O482," ")</f>
        <v>Vivaan</v>
      </c>
      <c r="Q482" s="100" t="str">
        <v>Sharma</v>
      </c>
      <c r="R482" s="100"/>
      <c r="S482" s="100" t="str">
        <f>CONCATENATE(A482,"_",P482,".pdf")</f>
        <v>PID0481_Vivaan.pdf</v>
      </c>
      <c r="T482" s="17" t="str">
        <f>IF(AND(I482&lt;5,'Billing Details'!F482&gt;10000),"High Priority","Regular Followup")</f>
        <v>High Priority</v>
      </c>
      <c r="U482" s="17" t="str">
        <f>IF(AND(T482="High Priority",'Patient Health Records'!W482="Yes",'Patient Health Records'!X482 = "Critical"),"Needs Attention",IF(AND('Patient Health Records'!X482 &lt;&gt; "Critical", 'Patient Health Records'!W482 = "Yes"),"Monitor Later",IF(AND('Patient Health Records'!X482 ="Critical", 'Patient Health Records'!W482 = "No"), "Ask for Readmission","No Action")))</f>
        <v>Monitor Later</v>
      </c>
      <c r="V482" s="17" t="str" cm="1">
        <f t="array" ref="V482">_xlfn.IFS(AND(T482="High Priority",'Patient Health Records'!W482="Yes",'Patient Health Records'!X482 = "Critical"),"Needs Attention", AND('Patient Health Records'!X482 &lt;&gt; "Critical", 'Patient Health Records'!W482 = "Yes"),"Monitor Later", AND('Patient Health Records'!X482 ="Critical", 'Patient Health Records'!W482 = "No"), "Ask for Readmission", TRUE, "No Action")</f>
        <v>Monitor Later</v>
      </c>
      <c r="W482" s="17"/>
      <c r="X482" s="100"/>
      <c r="Y482" s="100"/>
      <c r="Z482" s="100"/>
      <c r="AA482" s="100"/>
      <c r="AB482" s="100"/>
    </row>
    <row r="483" spans="1:28" ht="15.75" customHeight="1">
      <c r="A483" s="2" t="s">
        <v>802</v>
      </c>
      <c r="B483" s="2" t="s">
        <v>803</v>
      </c>
      <c r="C483" s="2" t="s">
        <v>42</v>
      </c>
      <c r="D483" s="26" t="s">
        <v>85</v>
      </c>
      <c r="E483" s="28">
        <f>DATEVALUE(D483)</f>
        <v>25203</v>
      </c>
      <c r="F483" s="29">
        <f t="shared" si="22"/>
        <v>1968</v>
      </c>
      <c r="G483" s="29">
        <f t="shared" si="23"/>
        <v>57</v>
      </c>
      <c r="H483" s="29" t="str" cm="1">
        <f t="array" ref="H483">_xlfn.IFS(
  AND(G483&gt;=21, G483&lt;=30), "Young Adult",
  AND(G483&gt;=31, G483&lt;=45), "Adult",
  AND(G483&gt;=46, G483&lt;=60), "Middle-aged",
  AND(G483&gt;=61, G483&lt;=75), "Senior",
  AND(G483&gt;=76, G483&lt;=87), "Elderly",
  TRUE, "Out of Range"
)</f>
        <v>Middle-aged</v>
      </c>
      <c r="I483" s="3">
        <v>40</v>
      </c>
      <c r="J483" s="2" t="s">
        <v>80</v>
      </c>
      <c r="K483" s="2" t="s">
        <v>56</v>
      </c>
      <c r="L483" s="2" t="str">
        <f>VLOOKUP(J483,Facts!$A$2:$B$10,2,FALSE)</f>
        <v>West</v>
      </c>
      <c r="M483" s="2" t="str">
        <f>HLOOKUP(J483,Facts!$D$13:$L$14,2,FALSE)</f>
        <v>West</v>
      </c>
      <c r="N483" s="2" t="str">
        <f>_xlfn.XLOOKUP(L483,Facts!$B$2:$B$10,Facts!$A$2:$A$10,FALSE)</f>
        <v>Maharashtra</v>
      </c>
      <c r="O483" s="100" t="str">
        <f t="shared" si="24"/>
        <v>Aditya Sharma</v>
      </c>
      <c r="P483" s="100" t="str" cm="1">
        <f t="array" ref="P483:Q483">_xlfn.TEXTSPLIT(O483," ")</f>
        <v>Aditya</v>
      </c>
      <c r="Q483" s="100" t="str">
        <v>Sharma</v>
      </c>
      <c r="R483" s="100"/>
      <c r="S483" s="100" t="str">
        <f>CONCATENATE(A483,"_",P483,".pdf")</f>
        <v>PID0482_Aditya.pdf</v>
      </c>
      <c r="T483" s="17" t="str">
        <f>IF(AND(I483&lt;5,'Billing Details'!F483&gt;10000),"High Priority","Regular Followup")</f>
        <v>Regular Followup</v>
      </c>
      <c r="U483" s="17" t="str">
        <f>IF(AND(T483="High Priority",'Patient Health Records'!W483="Yes",'Patient Health Records'!X483 = "Critical"),"Needs Attention",IF(AND('Patient Health Records'!X483 &lt;&gt; "Critical", 'Patient Health Records'!W483 = "Yes"),"Monitor Later",IF(AND('Patient Health Records'!X483 ="Critical", 'Patient Health Records'!W483 = "No"), "Ask for Readmission","No Action")))</f>
        <v>No Action</v>
      </c>
      <c r="V483" s="17" t="str" cm="1">
        <f t="array" ref="V483">_xlfn.IFS(AND(T483="High Priority",'Patient Health Records'!W483="Yes",'Patient Health Records'!X483 = "Critical"),"Needs Attention", AND('Patient Health Records'!X483 &lt;&gt; "Critical", 'Patient Health Records'!W483 = "Yes"),"Monitor Later", AND('Patient Health Records'!X483 ="Critical", 'Patient Health Records'!W483 = "No"), "Ask for Readmission", TRUE, "No Action")</f>
        <v>No Action</v>
      </c>
      <c r="W483" s="17"/>
      <c r="X483" s="100"/>
      <c r="Y483" s="100"/>
      <c r="Z483" s="100"/>
      <c r="AA483" s="100"/>
      <c r="AB483" s="100"/>
    </row>
    <row r="484" spans="1:28" ht="15.75" customHeight="1">
      <c r="A484" s="2" t="s">
        <v>804</v>
      </c>
      <c r="B484" s="2" t="s">
        <v>293</v>
      </c>
      <c r="C484" s="2" t="s">
        <v>25</v>
      </c>
      <c r="D484" s="26" t="s">
        <v>68</v>
      </c>
      <c r="E484" s="28">
        <f>DATEVALUE(D484)</f>
        <v>23377</v>
      </c>
      <c r="F484" s="29">
        <f t="shared" si="22"/>
        <v>1964</v>
      </c>
      <c r="G484" s="29">
        <f t="shared" si="23"/>
        <v>61</v>
      </c>
      <c r="H484" s="29" t="str" cm="1">
        <f t="array" ref="H484">_xlfn.IFS(
  AND(G484&gt;=21, G484&lt;=30), "Young Adult",
  AND(G484&gt;=31, G484&lt;=45), "Adult",
  AND(G484&gt;=46, G484&lt;=60), "Middle-aged",
  AND(G484&gt;=61, G484&lt;=75), "Senior",
  AND(G484&gt;=76, G484&lt;=87), "Elderly",
  TRUE, "Out of Range"
)</f>
        <v>Senior</v>
      </c>
      <c r="I484" s="3">
        <v>15</v>
      </c>
      <c r="J484" s="2" t="s">
        <v>38</v>
      </c>
      <c r="K484" s="2" t="s">
        <v>39</v>
      </c>
      <c r="L484" s="2" t="str">
        <f>VLOOKUP(J484,Facts!$A$2:$B$10,2,FALSE)</f>
        <v>North</v>
      </c>
      <c r="M484" s="2" t="str">
        <f>HLOOKUP(J484,Facts!$D$13:$L$14,2,FALSE)</f>
        <v>North</v>
      </c>
      <c r="N484" s="2" t="str">
        <f>_xlfn.XLOOKUP(L484,Facts!$B$2:$B$10,Facts!$A$2:$A$10,FALSE)</f>
        <v>Punjab</v>
      </c>
      <c r="O484" s="100" t="str">
        <f t="shared" si="24"/>
        <v>Riya Mehta</v>
      </c>
      <c r="P484" s="100" t="str" cm="1">
        <f t="array" ref="P484:Q484">_xlfn.TEXTSPLIT(O484," ")</f>
        <v>Riya</v>
      </c>
      <c r="Q484" s="100" t="str">
        <v>Mehta</v>
      </c>
      <c r="R484" s="100"/>
      <c r="S484" s="100" t="str">
        <f>CONCATENATE(A484,"_",P484,".pdf")</f>
        <v>PID0483_Riya.pdf</v>
      </c>
      <c r="T484" s="17" t="str">
        <f>IF(AND(I484&lt;5,'Billing Details'!F484&gt;10000),"High Priority","Regular Followup")</f>
        <v>Regular Followup</v>
      </c>
      <c r="U484" s="17" t="str">
        <f>IF(AND(T484="High Priority",'Patient Health Records'!W484="Yes",'Patient Health Records'!X484 = "Critical"),"Needs Attention",IF(AND('Patient Health Records'!X484 &lt;&gt; "Critical", 'Patient Health Records'!W484 = "Yes"),"Monitor Later",IF(AND('Patient Health Records'!X484 ="Critical", 'Patient Health Records'!W484 = "No"), "Ask for Readmission","No Action")))</f>
        <v>No Action</v>
      </c>
      <c r="V484" s="17" t="str" cm="1">
        <f t="array" ref="V484">_xlfn.IFS(AND(T484="High Priority",'Patient Health Records'!W484="Yes",'Patient Health Records'!X484 = "Critical"),"Needs Attention", AND('Patient Health Records'!X484 &lt;&gt; "Critical", 'Patient Health Records'!W484 = "Yes"),"Monitor Later", AND('Patient Health Records'!X484 ="Critical", 'Patient Health Records'!W484 = "No"), "Ask for Readmission", TRUE, "No Action")</f>
        <v>No Action</v>
      </c>
      <c r="W484" s="17"/>
      <c r="X484" s="100"/>
      <c r="Y484" s="100"/>
      <c r="Z484" s="100"/>
      <c r="AA484" s="100"/>
      <c r="AB484" s="100"/>
    </row>
    <row r="485" spans="1:28" ht="15.75" customHeight="1">
      <c r="A485" s="2" t="s">
        <v>805</v>
      </c>
      <c r="B485" s="2" t="s">
        <v>557</v>
      </c>
      <c r="C485" s="2" t="s">
        <v>42</v>
      </c>
      <c r="D485" s="26" t="s">
        <v>37</v>
      </c>
      <c r="E485" s="28">
        <f>DATEVALUE(D485)</f>
        <v>34334</v>
      </c>
      <c r="F485" s="29">
        <f t="shared" si="22"/>
        <v>1993</v>
      </c>
      <c r="G485" s="29">
        <f t="shared" si="23"/>
        <v>32</v>
      </c>
      <c r="H485" s="29" t="str" cm="1">
        <f t="array" ref="H485">_xlfn.IFS(
  AND(G485&gt;=21, G485&lt;=30), "Young Adult",
  AND(G485&gt;=31, G485&lt;=45), "Adult",
  AND(G485&gt;=46, G485&lt;=60), "Middle-aged",
  AND(G485&gt;=61, G485&lt;=75), "Senior",
  AND(G485&gt;=76, G485&lt;=87), "Elderly",
  TRUE, "Out of Range"
)</f>
        <v>Adult</v>
      </c>
      <c r="I485" s="3">
        <v>0.5</v>
      </c>
      <c r="J485" s="2" t="s">
        <v>47</v>
      </c>
      <c r="K485" s="2" t="s">
        <v>34</v>
      </c>
      <c r="L485" s="2" t="str">
        <f>VLOOKUP(J485,Facts!$A$2:$B$10,2,FALSE)</f>
        <v>North</v>
      </c>
      <c r="M485" s="2" t="str">
        <f>HLOOKUP(J485,Facts!$D$13:$L$14,2,FALSE)</f>
        <v>North</v>
      </c>
      <c r="N485" s="2" t="str">
        <f>_xlfn.XLOOKUP(L485,Facts!$B$2:$B$10,Facts!$A$2:$A$10,FALSE)</f>
        <v>Punjab</v>
      </c>
      <c r="O485" s="100" t="str">
        <f t="shared" si="24"/>
        <v>Aditya Patel</v>
      </c>
      <c r="P485" s="100" t="str" cm="1">
        <f t="array" ref="P485:Q485">_xlfn.TEXTSPLIT(O485," ")</f>
        <v>Aditya</v>
      </c>
      <c r="Q485" s="100" t="str">
        <v>Patel</v>
      </c>
      <c r="R485" s="100"/>
      <c r="S485" s="100" t="str">
        <f>CONCATENATE(A485,"_",P485,".pdf")</f>
        <v>PID0484_Aditya.pdf</v>
      </c>
      <c r="T485" s="17" t="str">
        <f>IF(AND(I485&lt;5,'Billing Details'!F485&gt;10000),"High Priority","Regular Followup")</f>
        <v>High Priority</v>
      </c>
      <c r="U485" s="17" t="str">
        <f>IF(AND(T485="High Priority",'Patient Health Records'!W485="Yes",'Patient Health Records'!X485 = "Critical"),"Needs Attention",IF(AND('Patient Health Records'!X485 &lt;&gt; "Critical", 'Patient Health Records'!W485 = "Yes"),"Monitor Later",IF(AND('Patient Health Records'!X485 ="Critical", 'Patient Health Records'!W485 = "No"), "Ask for Readmission","No Action")))</f>
        <v>Ask for Readmission</v>
      </c>
      <c r="V485" s="17" t="str" cm="1">
        <f t="array" ref="V485">_xlfn.IFS(AND(T485="High Priority",'Patient Health Records'!W485="Yes",'Patient Health Records'!X485 = "Critical"),"Needs Attention", AND('Patient Health Records'!X485 &lt;&gt; "Critical", 'Patient Health Records'!W485 = "Yes"),"Monitor Later", AND('Patient Health Records'!X485 ="Critical", 'Patient Health Records'!W485 = "No"), "Ask for Readmission", TRUE, "No Action")</f>
        <v>Ask for Readmission</v>
      </c>
      <c r="W485" s="17"/>
      <c r="X485" s="100"/>
      <c r="Y485" s="100"/>
      <c r="Z485" s="100"/>
      <c r="AA485" s="100"/>
      <c r="AB485" s="100"/>
    </row>
    <row r="486" spans="1:28" ht="15.75" customHeight="1">
      <c r="A486" s="2" t="s">
        <v>806</v>
      </c>
      <c r="B486" s="2" t="s">
        <v>59</v>
      </c>
      <c r="C486" s="2" t="s">
        <v>25</v>
      </c>
      <c r="D486" s="26" t="s">
        <v>68</v>
      </c>
      <c r="E486" s="28">
        <f>DATEVALUE(D486)</f>
        <v>23377</v>
      </c>
      <c r="F486" s="29">
        <f t="shared" si="22"/>
        <v>1964</v>
      </c>
      <c r="G486" s="29">
        <f t="shared" si="23"/>
        <v>61</v>
      </c>
      <c r="H486" s="29" t="str" cm="1">
        <f t="array" ref="H486">_xlfn.IFS(
  AND(G486&gt;=21, G486&lt;=30), "Young Adult",
  AND(G486&gt;=31, G486&lt;=45), "Adult",
  AND(G486&gt;=46, G486&lt;=60), "Middle-aged",
  AND(G486&gt;=61, G486&lt;=75), "Senior",
  AND(G486&gt;=76, G486&lt;=87), "Elderly",
  TRUE, "Out of Range"
)</f>
        <v>Senior</v>
      </c>
      <c r="I486" s="3">
        <v>30</v>
      </c>
      <c r="J486" s="2" t="s">
        <v>55</v>
      </c>
      <c r="K486" s="2" t="s">
        <v>28</v>
      </c>
      <c r="L486" s="2" t="str">
        <f>VLOOKUP(J486,Facts!$A$2:$B$10,2,FALSE)</f>
        <v>South</v>
      </c>
      <c r="M486" s="2" t="str">
        <f>HLOOKUP(J486,Facts!$D$13:$L$14,2,FALSE)</f>
        <v>South</v>
      </c>
      <c r="N486" s="2" t="str">
        <f>_xlfn.XLOOKUP(L486,Facts!$B$2:$B$10,Facts!$A$2:$A$10,FALSE)</f>
        <v>Tamil Nadu</v>
      </c>
      <c r="O486" s="100" t="str">
        <f t="shared" si="24"/>
        <v>Diya Mehta</v>
      </c>
      <c r="P486" s="100" t="str" cm="1">
        <f t="array" ref="P486:Q486">_xlfn.TEXTSPLIT(O486," ")</f>
        <v>Diya</v>
      </c>
      <c r="Q486" s="100" t="str">
        <v>Mehta</v>
      </c>
      <c r="R486" s="100"/>
      <c r="S486" s="100" t="str">
        <f>CONCATENATE(A486,"_",P486,".pdf")</f>
        <v>PID0485_Diya.pdf</v>
      </c>
      <c r="T486" s="17" t="str">
        <f>IF(AND(I486&lt;5,'Billing Details'!F486&gt;10000),"High Priority","Regular Followup")</f>
        <v>Regular Followup</v>
      </c>
      <c r="U486" s="17" t="str">
        <f>IF(AND(T486="High Priority",'Patient Health Records'!W486="Yes",'Patient Health Records'!X486 = "Critical"),"Needs Attention",IF(AND('Patient Health Records'!X486 &lt;&gt; "Critical", 'Patient Health Records'!W486 = "Yes"),"Monitor Later",IF(AND('Patient Health Records'!X486 ="Critical", 'Patient Health Records'!W486 = "No"), "Ask for Readmission","No Action")))</f>
        <v>No Action</v>
      </c>
      <c r="V486" s="17" t="str" cm="1">
        <f t="array" ref="V486">_xlfn.IFS(AND(T486="High Priority",'Patient Health Records'!W486="Yes",'Patient Health Records'!X486 = "Critical"),"Needs Attention", AND('Patient Health Records'!X486 &lt;&gt; "Critical", 'Patient Health Records'!W486 = "Yes"),"Monitor Later", AND('Patient Health Records'!X486 ="Critical", 'Patient Health Records'!W486 = "No"), "Ask for Readmission", TRUE, "No Action")</f>
        <v>No Action</v>
      </c>
      <c r="W486" s="17"/>
      <c r="X486" s="100"/>
      <c r="Y486" s="100"/>
      <c r="Z486" s="100"/>
      <c r="AA486" s="100"/>
      <c r="AB486" s="100"/>
    </row>
    <row r="487" spans="1:28" ht="15.75" customHeight="1">
      <c r="A487" s="2" t="s">
        <v>807</v>
      </c>
      <c r="B487" s="2" t="s">
        <v>156</v>
      </c>
      <c r="C487" s="2" t="s">
        <v>42</v>
      </c>
      <c r="D487" s="26" t="s">
        <v>107</v>
      </c>
      <c r="E487" s="28">
        <f>DATEVALUE(D487)</f>
        <v>28855</v>
      </c>
      <c r="F487" s="29">
        <f t="shared" si="22"/>
        <v>1978</v>
      </c>
      <c r="G487" s="29">
        <f t="shared" si="23"/>
        <v>47</v>
      </c>
      <c r="H487" s="29" t="str" cm="1">
        <f t="array" ref="H487">_xlfn.IFS(
  AND(G487&gt;=21, G487&lt;=30), "Young Adult",
  AND(G487&gt;=31, G487&lt;=45), "Adult",
  AND(G487&gt;=46, G487&lt;=60), "Middle-aged",
  AND(G487&gt;=61, G487&lt;=75), "Senior",
  AND(G487&gt;=76, G487&lt;=87), "Elderly",
  TRUE, "Out of Range"
)</f>
        <v>Middle-aged</v>
      </c>
      <c r="I487" s="3">
        <v>9</v>
      </c>
      <c r="J487" s="2" t="s">
        <v>43</v>
      </c>
      <c r="K487" s="2" t="s">
        <v>28</v>
      </c>
      <c r="L487" s="2" t="str">
        <f>VLOOKUP(J487,Facts!$A$2:$B$10,2,FALSE)</f>
        <v>South</v>
      </c>
      <c r="M487" s="2" t="str">
        <f>HLOOKUP(J487,Facts!$D$13:$L$14,2,FALSE)</f>
        <v>South</v>
      </c>
      <c r="N487" s="2" t="str">
        <f>_xlfn.XLOOKUP(L487,Facts!$B$2:$B$10,Facts!$A$2:$A$10,FALSE)</f>
        <v>Tamil Nadu</v>
      </c>
      <c r="O487" s="100" t="str">
        <f t="shared" si="24"/>
        <v>Vivaan Mehta</v>
      </c>
      <c r="P487" s="100" t="str" cm="1">
        <f t="array" ref="P487:Q487">_xlfn.TEXTSPLIT(O487," ")</f>
        <v>Vivaan</v>
      </c>
      <c r="Q487" s="100" t="str">
        <v>Mehta</v>
      </c>
      <c r="R487" s="100"/>
      <c r="S487" s="100" t="str">
        <f>CONCATENATE(A487,"_",P487,".pdf")</f>
        <v>PID0486_Vivaan.pdf</v>
      </c>
      <c r="T487" s="17" t="str">
        <f>IF(AND(I487&lt;5,'Billing Details'!F487&gt;10000),"High Priority","Regular Followup")</f>
        <v>Regular Followup</v>
      </c>
      <c r="U487" s="17" t="str">
        <f>IF(AND(T487="High Priority",'Patient Health Records'!W487="Yes",'Patient Health Records'!X487 = "Critical"),"Needs Attention",IF(AND('Patient Health Records'!X487 &lt;&gt; "Critical", 'Patient Health Records'!W487 = "Yes"),"Monitor Later",IF(AND('Patient Health Records'!X487 ="Critical", 'Patient Health Records'!W487 = "No"), "Ask for Readmission","No Action")))</f>
        <v>No Action</v>
      </c>
      <c r="V487" s="17" t="str" cm="1">
        <f t="array" ref="V487">_xlfn.IFS(AND(T487="High Priority",'Patient Health Records'!W487="Yes",'Patient Health Records'!X487 = "Critical"),"Needs Attention", AND('Patient Health Records'!X487 &lt;&gt; "Critical", 'Patient Health Records'!W487 = "Yes"),"Monitor Later", AND('Patient Health Records'!X487 ="Critical", 'Patient Health Records'!W487 = "No"), "Ask for Readmission", TRUE, "No Action")</f>
        <v>No Action</v>
      </c>
      <c r="W487" s="17"/>
      <c r="X487" s="100"/>
      <c r="Y487" s="100"/>
      <c r="Z487" s="100"/>
      <c r="AA487" s="100"/>
      <c r="AB487" s="100"/>
    </row>
    <row r="488" spans="1:28" ht="15.75" customHeight="1">
      <c r="A488" s="2" t="s">
        <v>808</v>
      </c>
      <c r="B488" s="2" t="s">
        <v>809</v>
      </c>
      <c r="C488" s="2" t="s">
        <v>42</v>
      </c>
      <c r="D488" s="26" t="s">
        <v>60</v>
      </c>
      <c r="E488" s="28">
        <f>DATEVALUE(D488)</f>
        <v>28855</v>
      </c>
      <c r="F488" s="29">
        <f t="shared" si="22"/>
        <v>1978</v>
      </c>
      <c r="G488" s="29">
        <f t="shared" si="23"/>
        <v>47</v>
      </c>
      <c r="H488" s="29" t="str" cm="1">
        <f t="array" ref="H488">_xlfn.IFS(
  AND(G488&gt;=21, G488&lt;=30), "Young Adult",
  AND(G488&gt;=31, G488&lt;=45), "Adult",
  AND(G488&gt;=46, G488&lt;=60), "Middle-aged",
  AND(G488&gt;=61, G488&lt;=75), "Senior",
  AND(G488&gt;=76, G488&lt;=87), "Elderly",
  TRUE, "Out of Range"
)</f>
        <v>Middle-aged</v>
      </c>
      <c r="I488" s="3">
        <v>7</v>
      </c>
      <c r="J488" s="2" t="s">
        <v>55</v>
      </c>
      <c r="K488" s="2" t="s">
        <v>28</v>
      </c>
      <c r="L488" s="2" t="str">
        <f>VLOOKUP(J488,Facts!$A$2:$B$10,2,FALSE)</f>
        <v>South</v>
      </c>
      <c r="M488" s="2" t="str">
        <f>HLOOKUP(J488,Facts!$D$13:$L$14,2,FALSE)</f>
        <v>South</v>
      </c>
      <c r="N488" s="2" t="str">
        <f>_xlfn.XLOOKUP(L488,Facts!$B$2:$B$10,Facts!$A$2:$A$10,FALSE)</f>
        <v>Tamil Nadu</v>
      </c>
      <c r="O488" s="100" t="str">
        <f t="shared" si="24"/>
        <v>Aditya Kumar Sharma</v>
      </c>
      <c r="P488" s="100" t="str" cm="1">
        <f t="array" ref="P488:R488">_xlfn.TEXTSPLIT(O488," ")</f>
        <v>Aditya</v>
      </c>
      <c r="Q488" s="100" t="str">
        <v>Kumar</v>
      </c>
      <c r="R488" s="100" t="str">
        <v>Sharma</v>
      </c>
      <c r="S488" s="100" t="str">
        <f>CONCATENATE(A488,"_",P488,".pdf")</f>
        <v>PID0487_Aditya.pdf</v>
      </c>
      <c r="T488" s="17" t="str">
        <f>IF(AND(I488&lt;5,'Billing Details'!F488&gt;10000),"High Priority","Regular Followup")</f>
        <v>Regular Followup</v>
      </c>
      <c r="U488" s="17" t="str">
        <f>IF(AND(T488="High Priority",'Patient Health Records'!W488="Yes",'Patient Health Records'!X488 = "Critical"),"Needs Attention",IF(AND('Patient Health Records'!X488 &lt;&gt; "Critical", 'Patient Health Records'!W488 = "Yes"),"Monitor Later",IF(AND('Patient Health Records'!X488 ="Critical", 'Patient Health Records'!W488 = "No"), "Ask for Readmission","No Action")))</f>
        <v>Monitor Later</v>
      </c>
      <c r="V488" s="17" t="str" cm="1">
        <f t="array" ref="V488">_xlfn.IFS(AND(T488="High Priority",'Patient Health Records'!W488="Yes",'Patient Health Records'!X488 = "Critical"),"Needs Attention", AND('Patient Health Records'!X488 &lt;&gt; "Critical", 'Patient Health Records'!W488 = "Yes"),"Monitor Later", AND('Patient Health Records'!X488 ="Critical", 'Patient Health Records'!W488 = "No"), "Ask for Readmission", TRUE, "No Action")</f>
        <v>Monitor Later</v>
      </c>
      <c r="W488" s="17"/>
      <c r="X488" s="100"/>
      <c r="Y488" s="100"/>
      <c r="Z488" s="100"/>
      <c r="AA488" s="100"/>
      <c r="AB488" s="100"/>
    </row>
    <row r="489" spans="1:28" ht="15.75" customHeight="1">
      <c r="A489" s="2" t="s">
        <v>810</v>
      </c>
      <c r="B489" s="2" t="s">
        <v>195</v>
      </c>
      <c r="C489" s="2" t="s">
        <v>42</v>
      </c>
      <c r="D489" s="26" t="s">
        <v>60</v>
      </c>
      <c r="E489" s="28">
        <f>DATEVALUE(D489)</f>
        <v>28855</v>
      </c>
      <c r="F489" s="29">
        <f t="shared" si="22"/>
        <v>1978</v>
      </c>
      <c r="G489" s="29">
        <f t="shared" si="23"/>
        <v>47</v>
      </c>
      <c r="H489" s="29" t="str" cm="1">
        <f t="array" ref="H489">_xlfn.IFS(
  AND(G489&gt;=21, G489&lt;=30), "Young Adult",
  AND(G489&gt;=31, G489&lt;=45), "Adult",
  AND(G489&gt;=46, G489&lt;=60), "Middle-aged",
  AND(G489&gt;=61, G489&lt;=75), "Senior",
  AND(G489&gt;=76, G489&lt;=87), "Elderly",
  TRUE, "Out of Range"
)</f>
        <v>Middle-aged</v>
      </c>
      <c r="I489" s="3">
        <v>3</v>
      </c>
      <c r="J489" s="2" t="s">
        <v>27</v>
      </c>
      <c r="K489" s="2" t="s">
        <v>39</v>
      </c>
      <c r="L489" s="2" t="str">
        <f>VLOOKUP(J489,Facts!$A$2:$B$10,2,FALSE)</f>
        <v>South</v>
      </c>
      <c r="M489" s="2" t="str">
        <f>HLOOKUP(J489,Facts!$D$13:$L$14,2,FALSE)</f>
        <v>South</v>
      </c>
      <c r="N489" s="2" t="str">
        <f>_xlfn.XLOOKUP(L489,Facts!$B$2:$B$10,Facts!$A$2:$A$10,FALSE)</f>
        <v>Tamil Nadu</v>
      </c>
      <c r="O489" s="100" t="str">
        <f t="shared" si="24"/>
        <v>Sai Sharma</v>
      </c>
      <c r="P489" s="100" t="str" cm="1">
        <f t="array" ref="P489:Q489">_xlfn.TEXTSPLIT(O489," ")</f>
        <v>Sai</v>
      </c>
      <c r="Q489" s="100" t="str">
        <v>Sharma</v>
      </c>
      <c r="R489" s="100"/>
      <c r="S489" s="100" t="str">
        <f>CONCATENATE(A489,"_",P489,".pdf")</f>
        <v>PID0488_Sai.pdf</v>
      </c>
      <c r="T489" s="17" t="str">
        <f>IF(AND(I489&lt;5,'Billing Details'!F489&gt;10000),"High Priority","Regular Followup")</f>
        <v>High Priority</v>
      </c>
      <c r="U489" s="17" t="str">
        <f>IF(AND(T489="High Priority",'Patient Health Records'!W489="Yes",'Patient Health Records'!X489 = "Critical"),"Needs Attention",IF(AND('Patient Health Records'!X489 &lt;&gt; "Critical", 'Patient Health Records'!W489 = "Yes"),"Monitor Later",IF(AND('Patient Health Records'!X489 ="Critical", 'Patient Health Records'!W489 = "No"), "Ask for Readmission","No Action")))</f>
        <v>Needs Attention</v>
      </c>
      <c r="V489" s="17" t="str" cm="1">
        <f t="array" ref="V489">_xlfn.IFS(AND(T489="High Priority",'Patient Health Records'!W489="Yes",'Patient Health Records'!X489 = "Critical"),"Needs Attention", AND('Patient Health Records'!X489 &lt;&gt; "Critical", 'Patient Health Records'!W489 = "Yes"),"Monitor Later", AND('Patient Health Records'!X489 ="Critical", 'Patient Health Records'!W489 = "No"), "Ask for Readmission", TRUE, "No Action")</f>
        <v>Needs Attention</v>
      </c>
      <c r="W489" s="17"/>
      <c r="X489" s="100"/>
      <c r="Y489" s="100"/>
      <c r="Z489" s="100"/>
      <c r="AA489" s="100"/>
      <c r="AB489" s="100"/>
    </row>
    <row r="490" spans="1:28" ht="15.75" customHeight="1">
      <c r="A490" s="2" t="s">
        <v>811</v>
      </c>
      <c r="B490" s="2" t="s">
        <v>812</v>
      </c>
      <c r="C490" s="2" t="s">
        <v>42</v>
      </c>
      <c r="D490" s="26" t="s">
        <v>85</v>
      </c>
      <c r="E490" s="28">
        <f>DATEVALUE(D490)</f>
        <v>25203</v>
      </c>
      <c r="F490" s="29">
        <f t="shared" si="22"/>
        <v>1968</v>
      </c>
      <c r="G490" s="29">
        <f t="shared" si="23"/>
        <v>57</v>
      </c>
      <c r="H490" s="29" t="str" cm="1">
        <f t="array" ref="H490">_xlfn.IFS(
  AND(G490&gt;=21, G490&lt;=30), "Young Adult",
  AND(G490&gt;=31, G490&lt;=45), "Adult",
  AND(G490&gt;=46, G490&lt;=60), "Middle-aged",
  AND(G490&gt;=61, G490&lt;=75), "Senior",
  AND(G490&gt;=76, G490&lt;=87), "Elderly",
  TRUE, "Out of Range"
)</f>
        <v>Middle-aged</v>
      </c>
      <c r="I490" s="3">
        <v>12</v>
      </c>
      <c r="J490" s="2" t="s">
        <v>80</v>
      </c>
      <c r="K490" s="2" t="s">
        <v>34</v>
      </c>
      <c r="L490" s="2" t="str">
        <f>VLOOKUP(J490,Facts!$A$2:$B$10,2,FALSE)</f>
        <v>West</v>
      </c>
      <c r="M490" s="2" t="str">
        <f>HLOOKUP(J490,Facts!$D$13:$L$14,2,FALSE)</f>
        <v>West</v>
      </c>
      <c r="N490" s="2" t="str">
        <f>_xlfn.XLOOKUP(L490,Facts!$B$2:$B$10,Facts!$A$2:$A$10,FALSE)</f>
        <v>Maharashtra</v>
      </c>
      <c r="O490" s="100" t="str">
        <f t="shared" si="24"/>
        <v>Aditya Reddy</v>
      </c>
      <c r="P490" s="100" t="str" cm="1">
        <f t="array" ref="P490:Q490">_xlfn.TEXTSPLIT(O490," ")</f>
        <v>Aditya</v>
      </c>
      <c r="Q490" s="100" t="str">
        <v>Reddy</v>
      </c>
      <c r="R490" s="100"/>
      <c r="S490" s="100" t="str">
        <f>CONCATENATE(A490,"_",P490,".pdf")</f>
        <v>PID0489_Aditya.pdf</v>
      </c>
      <c r="T490" s="17" t="str">
        <f>IF(AND(I490&lt;5,'Billing Details'!F490&gt;10000),"High Priority","Regular Followup")</f>
        <v>Regular Followup</v>
      </c>
      <c r="U490" s="17" t="str">
        <f>IF(AND(T490="High Priority",'Patient Health Records'!W490="Yes",'Patient Health Records'!X490 = "Critical"),"Needs Attention",IF(AND('Patient Health Records'!X490 &lt;&gt; "Critical", 'Patient Health Records'!W490 = "Yes"),"Monitor Later",IF(AND('Patient Health Records'!X490 ="Critical", 'Patient Health Records'!W490 = "No"), "Ask for Readmission","No Action")))</f>
        <v>No Action</v>
      </c>
      <c r="V490" s="17" t="str" cm="1">
        <f t="array" ref="V490">_xlfn.IFS(AND(T490="High Priority",'Patient Health Records'!W490="Yes",'Patient Health Records'!X490 = "Critical"),"Needs Attention", AND('Patient Health Records'!X490 &lt;&gt; "Critical", 'Patient Health Records'!W490 = "Yes"),"Monitor Later", AND('Patient Health Records'!X490 ="Critical", 'Patient Health Records'!W490 = "No"), "Ask for Readmission", TRUE, "No Action")</f>
        <v>No Action</v>
      </c>
      <c r="W490" s="17"/>
      <c r="X490" s="100"/>
      <c r="Y490" s="100"/>
      <c r="Z490" s="100"/>
      <c r="AA490" s="100"/>
      <c r="AB490" s="100"/>
    </row>
    <row r="491" spans="1:28" ht="15.75" customHeight="1">
      <c r="A491" s="2" t="s">
        <v>813</v>
      </c>
      <c r="B491" s="2" t="s">
        <v>594</v>
      </c>
      <c r="C491" s="2" t="s">
        <v>25</v>
      </c>
      <c r="D491" s="26" t="s">
        <v>46</v>
      </c>
      <c r="E491" s="28">
        <f>DATEVALUE(D491)</f>
        <v>32508</v>
      </c>
      <c r="F491" s="29">
        <f t="shared" si="22"/>
        <v>1988</v>
      </c>
      <c r="G491" s="29">
        <f t="shared" si="23"/>
        <v>37</v>
      </c>
      <c r="H491" s="29" t="str" cm="1">
        <f t="array" ref="H491">_xlfn.IFS(
  AND(G491&gt;=21, G491&lt;=30), "Young Adult",
  AND(G491&gt;=31, G491&lt;=45), "Adult",
  AND(G491&gt;=46, G491&lt;=60), "Middle-aged",
  AND(G491&gt;=61, G491&lt;=75), "Senior",
  AND(G491&gt;=76, G491&lt;=87), "Elderly",
  TRUE, "Out of Range"
)</f>
        <v>Adult</v>
      </c>
      <c r="I491" s="3">
        <v>7</v>
      </c>
      <c r="J491" s="2" t="s">
        <v>43</v>
      </c>
      <c r="K491" s="2" t="s">
        <v>28</v>
      </c>
      <c r="L491" s="2" t="str">
        <f>VLOOKUP(J491,Facts!$A$2:$B$10,2,FALSE)</f>
        <v>South</v>
      </c>
      <c r="M491" s="2" t="str">
        <f>HLOOKUP(J491,Facts!$D$13:$L$14,2,FALSE)</f>
        <v>South</v>
      </c>
      <c r="N491" s="2" t="str">
        <f>_xlfn.XLOOKUP(L491,Facts!$B$2:$B$10,Facts!$A$2:$A$10,FALSE)</f>
        <v>Tamil Nadu</v>
      </c>
      <c r="O491" s="100" t="str">
        <f t="shared" si="24"/>
        <v>Shreya Dev Patel</v>
      </c>
      <c r="P491" s="100" t="str" cm="1">
        <f t="array" ref="P491:R491">_xlfn.TEXTSPLIT(O491," ")</f>
        <v>Shreya</v>
      </c>
      <c r="Q491" s="100" t="str">
        <v>Dev</v>
      </c>
      <c r="R491" s="100" t="str">
        <v>Patel</v>
      </c>
      <c r="S491" s="100" t="str">
        <f>CONCATENATE(A491,"_",P491,".pdf")</f>
        <v>PID0490_Shreya.pdf</v>
      </c>
      <c r="T491" s="17" t="str">
        <f>IF(AND(I491&lt;5,'Billing Details'!F491&gt;10000),"High Priority","Regular Followup")</f>
        <v>Regular Followup</v>
      </c>
      <c r="U491" s="17" t="str">
        <f>IF(AND(T491="High Priority",'Patient Health Records'!W491="Yes",'Patient Health Records'!X491 = "Critical"),"Needs Attention",IF(AND('Patient Health Records'!X491 &lt;&gt; "Critical", 'Patient Health Records'!W491 = "Yes"),"Monitor Later",IF(AND('Patient Health Records'!X491 ="Critical", 'Patient Health Records'!W491 = "No"), "Ask for Readmission","No Action")))</f>
        <v>Monitor Later</v>
      </c>
      <c r="V491" s="17" t="str" cm="1">
        <f t="array" ref="V491">_xlfn.IFS(AND(T491="High Priority",'Patient Health Records'!W491="Yes",'Patient Health Records'!X491 = "Critical"),"Needs Attention", AND('Patient Health Records'!X491 &lt;&gt; "Critical", 'Patient Health Records'!W491 = "Yes"),"Monitor Later", AND('Patient Health Records'!X491 ="Critical", 'Patient Health Records'!W491 = "No"), "Ask for Readmission", TRUE, "No Action")</f>
        <v>Monitor Later</v>
      </c>
      <c r="W491" s="17"/>
      <c r="X491" s="100"/>
      <c r="Y491" s="100"/>
      <c r="Z491" s="100"/>
      <c r="AA491" s="100"/>
      <c r="AB491" s="100"/>
    </row>
    <row r="492" spans="1:28" ht="15.75" customHeight="1">
      <c r="A492" s="2" t="s">
        <v>814</v>
      </c>
      <c r="B492" s="2" t="s">
        <v>289</v>
      </c>
      <c r="C492" s="2" t="s">
        <v>42</v>
      </c>
      <c r="D492" s="26" t="s">
        <v>26</v>
      </c>
      <c r="E492" s="28">
        <f>DATEVALUE(D492)</f>
        <v>27029</v>
      </c>
      <c r="F492" s="29">
        <f t="shared" si="22"/>
        <v>1973</v>
      </c>
      <c r="G492" s="29">
        <f t="shared" si="23"/>
        <v>52</v>
      </c>
      <c r="H492" s="29" t="str" cm="1">
        <f t="array" ref="H492">_xlfn.IFS(
  AND(G492&gt;=21, G492&lt;=30), "Young Adult",
  AND(G492&gt;=31, G492&lt;=45), "Adult",
  AND(G492&gt;=46, G492&lt;=60), "Middle-aged",
  AND(G492&gt;=61, G492&lt;=75), "Senior",
  AND(G492&gt;=76, G492&lt;=87), "Elderly",
  TRUE, "Out of Range"
)</f>
        <v>Middle-aged</v>
      </c>
      <c r="I492" s="3">
        <v>5</v>
      </c>
      <c r="J492" s="2" t="s">
        <v>80</v>
      </c>
      <c r="K492" s="2" t="s">
        <v>34</v>
      </c>
      <c r="L492" s="2" t="str">
        <f>VLOOKUP(J492,Facts!$A$2:$B$10,2,FALSE)</f>
        <v>West</v>
      </c>
      <c r="M492" s="2" t="str">
        <f>HLOOKUP(J492,Facts!$D$13:$L$14,2,FALSE)</f>
        <v>West</v>
      </c>
      <c r="N492" s="2" t="str">
        <f>_xlfn.XLOOKUP(L492,Facts!$B$2:$B$10,Facts!$A$2:$A$10,FALSE)</f>
        <v>Maharashtra</v>
      </c>
      <c r="O492" s="100" t="str">
        <f t="shared" si="24"/>
        <v>Aarav Gupta</v>
      </c>
      <c r="P492" s="100" t="str" cm="1">
        <f t="array" ref="P492:Q492">_xlfn.TEXTSPLIT(O492," ")</f>
        <v>Aarav</v>
      </c>
      <c r="Q492" s="100" t="str">
        <v>Gupta</v>
      </c>
      <c r="R492" s="100"/>
      <c r="S492" s="100" t="str">
        <f>CONCATENATE(A492,"_",P492,".pdf")</f>
        <v>PID0491_Aarav.pdf</v>
      </c>
      <c r="T492" s="17" t="str">
        <f>IF(AND(I492&lt;5,'Billing Details'!F492&gt;10000),"High Priority","Regular Followup")</f>
        <v>Regular Followup</v>
      </c>
      <c r="U492" s="17" t="str">
        <f>IF(AND(T492="High Priority",'Patient Health Records'!W492="Yes",'Patient Health Records'!X492 = "Critical"),"Needs Attention",IF(AND('Patient Health Records'!X492 &lt;&gt; "Critical", 'Patient Health Records'!W492 = "Yes"),"Monitor Later",IF(AND('Patient Health Records'!X492 ="Critical", 'Patient Health Records'!W492 = "No"), "Ask for Readmission","No Action")))</f>
        <v>No Action</v>
      </c>
      <c r="V492" s="17" t="str" cm="1">
        <f t="array" ref="V492">_xlfn.IFS(AND(T492="High Priority",'Patient Health Records'!W492="Yes",'Patient Health Records'!X492 = "Critical"),"Needs Attention", AND('Patient Health Records'!X492 &lt;&gt; "Critical", 'Patient Health Records'!W492 = "Yes"),"Monitor Later", AND('Patient Health Records'!X492 ="Critical", 'Patient Health Records'!W492 = "No"), "Ask for Readmission", TRUE, "No Action")</f>
        <v>No Action</v>
      </c>
      <c r="W492" s="17"/>
      <c r="X492" s="100"/>
      <c r="Y492" s="100"/>
      <c r="Z492" s="100"/>
      <c r="AA492" s="100"/>
      <c r="AB492" s="100"/>
    </row>
    <row r="493" spans="1:28" ht="15.75" customHeight="1">
      <c r="A493" s="2" t="s">
        <v>815</v>
      </c>
      <c r="B493" s="2" t="s">
        <v>567</v>
      </c>
      <c r="C493" s="2" t="s">
        <v>25</v>
      </c>
      <c r="D493" s="26" t="s">
        <v>46</v>
      </c>
      <c r="E493" s="28">
        <f>DATEVALUE(D493)</f>
        <v>32508</v>
      </c>
      <c r="F493" s="29">
        <f t="shared" si="22"/>
        <v>1988</v>
      </c>
      <c r="G493" s="29">
        <f t="shared" si="23"/>
        <v>37</v>
      </c>
      <c r="H493" s="29" t="str" cm="1">
        <f t="array" ref="H493">_xlfn.IFS(
  AND(G493&gt;=21, G493&lt;=30), "Young Adult",
  AND(G493&gt;=31, G493&lt;=45), "Adult",
  AND(G493&gt;=46, G493&lt;=60), "Middle-aged",
  AND(G493&gt;=61, G493&lt;=75), "Senior",
  AND(G493&gt;=76, G493&lt;=87), "Elderly",
  TRUE, "Out of Range"
)</f>
        <v>Adult</v>
      </c>
      <c r="I493" s="3">
        <v>20</v>
      </c>
      <c r="J493" s="2" t="s">
        <v>33</v>
      </c>
      <c r="K493" s="2" t="s">
        <v>34</v>
      </c>
      <c r="L493" s="2" t="str">
        <f>VLOOKUP(J493,Facts!$A$2:$B$10,2,FALSE)</f>
        <v>West</v>
      </c>
      <c r="M493" s="2" t="str">
        <f>HLOOKUP(J493,Facts!$D$13:$L$14,2,FALSE)</f>
        <v>West</v>
      </c>
      <c r="N493" s="2" t="str">
        <f>_xlfn.XLOOKUP(L493,Facts!$B$2:$B$10,Facts!$A$2:$A$10,FALSE)</f>
        <v>Maharashtra</v>
      </c>
      <c r="O493" s="100" t="str">
        <f t="shared" si="24"/>
        <v>Riya Priya Gupta</v>
      </c>
      <c r="P493" s="100" t="str" cm="1">
        <f t="array" ref="P493:R493">_xlfn.TEXTSPLIT(O493," ")</f>
        <v>Riya</v>
      </c>
      <c r="Q493" s="100" t="str">
        <v>Priya</v>
      </c>
      <c r="R493" s="100" t="str">
        <v>Gupta</v>
      </c>
      <c r="S493" s="100" t="str">
        <f>CONCATENATE(A493,"_",P493,".pdf")</f>
        <v>PID0492_Riya.pdf</v>
      </c>
      <c r="T493" s="17" t="str">
        <f>IF(AND(I493&lt;5,'Billing Details'!F493&gt;10000),"High Priority","Regular Followup")</f>
        <v>Regular Followup</v>
      </c>
      <c r="U493" s="17" t="str">
        <f>IF(AND(T493="High Priority",'Patient Health Records'!W493="Yes",'Patient Health Records'!X493 = "Critical"),"Needs Attention",IF(AND('Patient Health Records'!X493 &lt;&gt; "Critical", 'Patient Health Records'!W493 = "Yes"),"Monitor Later",IF(AND('Patient Health Records'!X493 ="Critical", 'Patient Health Records'!W493 = "No"), "Ask for Readmission","No Action")))</f>
        <v>Monitor Later</v>
      </c>
      <c r="V493" s="17" t="str" cm="1">
        <f t="array" ref="V493">_xlfn.IFS(AND(T493="High Priority",'Patient Health Records'!W493="Yes",'Patient Health Records'!X493 = "Critical"),"Needs Attention", AND('Patient Health Records'!X493 &lt;&gt; "Critical", 'Patient Health Records'!W493 = "Yes"),"Monitor Later", AND('Patient Health Records'!X493 ="Critical", 'Patient Health Records'!W493 = "No"), "Ask for Readmission", TRUE, "No Action")</f>
        <v>Monitor Later</v>
      </c>
      <c r="W493" s="17"/>
      <c r="X493" s="100"/>
      <c r="Y493" s="100"/>
      <c r="Z493" s="100"/>
      <c r="AA493" s="100"/>
      <c r="AB493" s="100"/>
    </row>
    <row r="494" spans="1:28" ht="15.75" customHeight="1">
      <c r="A494" s="2" t="s">
        <v>816</v>
      </c>
      <c r="B494" s="2" t="s">
        <v>817</v>
      </c>
      <c r="C494" s="2" t="s">
        <v>42</v>
      </c>
      <c r="D494" s="26" t="s">
        <v>318</v>
      </c>
      <c r="E494" s="28">
        <f>DATEVALUE(D494)</f>
        <v>19724</v>
      </c>
      <c r="F494" s="29">
        <f t="shared" si="22"/>
        <v>1953</v>
      </c>
      <c r="G494" s="29">
        <f t="shared" si="23"/>
        <v>72</v>
      </c>
      <c r="H494" s="29" t="str" cm="1">
        <f t="array" ref="H494">_xlfn.IFS(
  AND(G494&gt;=21, G494&lt;=30), "Young Adult",
  AND(G494&gt;=31, G494&lt;=45), "Adult",
  AND(G494&gt;=46, G494&lt;=60), "Middle-aged",
  AND(G494&gt;=61, G494&lt;=75), "Senior",
  AND(G494&gt;=76, G494&lt;=87), "Elderly",
  TRUE, "Out of Range"
)</f>
        <v>Senior</v>
      </c>
      <c r="I494" s="3">
        <v>5</v>
      </c>
      <c r="J494" s="2" t="s">
        <v>47</v>
      </c>
      <c r="K494" s="2" t="s">
        <v>34</v>
      </c>
      <c r="L494" s="2" t="str">
        <f>VLOOKUP(J494,Facts!$A$2:$B$10,2,FALSE)</f>
        <v>North</v>
      </c>
      <c r="M494" s="2" t="str">
        <f>HLOOKUP(J494,Facts!$D$13:$L$14,2,FALSE)</f>
        <v>North</v>
      </c>
      <c r="N494" s="2" t="str">
        <f>_xlfn.XLOOKUP(L494,Facts!$B$2:$B$10,Facts!$A$2:$A$10,FALSE)</f>
        <v>Punjab</v>
      </c>
      <c r="O494" s="100" t="str">
        <f t="shared" si="24"/>
        <v>Aarav Patel</v>
      </c>
      <c r="P494" s="100" t="str" cm="1">
        <f t="array" ref="P494:Q494">_xlfn.TEXTSPLIT(O494," ")</f>
        <v>Aarav</v>
      </c>
      <c r="Q494" s="100" t="str">
        <v>Patel</v>
      </c>
      <c r="R494" s="100"/>
      <c r="S494" s="100" t="str">
        <f>CONCATENATE(A494,"_",P494,".pdf")</f>
        <v>PID0493_Aarav.pdf</v>
      </c>
      <c r="T494" s="17" t="str">
        <f>IF(AND(I494&lt;5,'Billing Details'!F494&gt;10000),"High Priority","Regular Followup")</f>
        <v>Regular Followup</v>
      </c>
      <c r="U494" s="17" t="str">
        <f>IF(AND(T494="High Priority",'Patient Health Records'!W494="Yes",'Patient Health Records'!X494 = "Critical"),"Needs Attention",IF(AND('Patient Health Records'!X494 &lt;&gt; "Critical", 'Patient Health Records'!W494 = "Yes"),"Monitor Later",IF(AND('Patient Health Records'!X494 ="Critical", 'Patient Health Records'!W494 = "No"), "Ask for Readmission","No Action")))</f>
        <v>No Action</v>
      </c>
      <c r="V494" s="17" t="str" cm="1">
        <f t="array" ref="V494">_xlfn.IFS(AND(T494="High Priority",'Patient Health Records'!W494="Yes",'Patient Health Records'!X494 = "Critical"),"Needs Attention", AND('Patient Health Records'!X494 &lt;&gt; "Critical", 'Patient Health Records'!W494 = "Yes"),"Monitor Later", AND('Patient Health Records'!X494 ="Critical", 'Patient Health Records'!W494 = "No"), "Ask for Readmission", TRUE, "No Action")</f>
        <v>No Action</v>
      </c>
      <c r="W494" s="17"/>
      <c r="X494" s="100"/>
      <c r="Y494" s="100"/>
      <c r="Z494" s="100"/>
      <c r="AA494" s="100"/>
      <c r="AB494" s="100"/>
    </row>
    <row r="495" spans="1:28" ht="15.75" customHeight="1">
      <c r="A495" s="2" t="s">
        <v>818</v>
      </c>
      <c r="B495" s="2" t="s">
        <v>819</v>
      </c>
      <c r="C495" s="2" t="s">
        <v>25</v>
      </c>
      <c r="D495" s="26" t="s">
        <v>75</v>
      </c>
      <c r="E495" s="28">
        <f>DATEVALUE(D495)</f>
        <v>29951</v>
      </c>
      <c r="F495" s="29">
        <f t="shared" si="22"/>
        <v>1981</v>
      </c>
      <c r="G495" s="29">
        <f t="shared" si="23"/>
        <v>44</v>
      </c>
      <c r="H495" s="29" t="str" cm="1">
        <f t="array" ref="H495">_xlfn.IFS(
  AND(G495&gt;=21, G495&lt;=30), "Young Adult",
  AND(G495&gt;=31, G495&lt;=45), "Adult",
  AND(G495&gt;=46, G495&lt;=60), "Middle-aged",
  AND(G495&gt;=61, G495&lt;=75), "Senior",
  AND(G495&gt;=76, G495&lt;=87), "Elderly",
  TRUE, "Out of Range"
)</f>
        <v>Adult</v>
      </c>
      <c r="I495" s="3">
        <v>15</v>
      </c>
      <c r="J495" s="2" t="s">
        <v>27</v>
      </c>
      <c r="K495" s="2" t="s">
        <v>34</v>
      </c>
      <c r="L495" s="2" t="str">
        <f>VLOOKUP(J495,Facts!$A$2:$B$10,2,FALSE)</f>
        <v>South</v>
      </c>
      <c r="M495" s="2" t="str">
        <f>HLOOKUP(J495,Facts!$D$13:$L$14,2,FALSE)</f>
        <v>South</v>
      </c>
      <c r="N495" s="2" t="str">
        <f>_xlfn.XLOOKUP(L495,Facts!$B$2:$B$10,Facts!$A$2:$A$10,FALSE)</f>
        <v>Tamil Nadu</v>
      </c>
      <c r="O495" s="100" t="str">
        <f t="shared" si="24"/>
        <v>Aanya Priya Patel</v>
      </c>
      <c r="P495" s="100" t="str" cm="1">
        <f t="array" ref="P495:R495">_xlfn.TEXTSPLIT(O495," ")</f>
        <v>Aanya</v>
      </c>
      <c r="Q495" s="100" t="str">
        <v>Priya</v>
      </c>
      <c r="R495" s="100" t="str">
        <v>Patel</v>
      </c>
      <c r="S495" s="100" t="str">
        <f>CONCATENATE(A495,"_",P495,".pdf")</f>
        <v>PID0494_Aanya.pdf</v>
      </c>
      <c r="T495" s="17" t="str">
        <f>IF(AND(I495&lt;5,'Billing Details'!F495&gt;10000),"High Priority","Regular Followup")</f>
        <v>Regular Followup</v>
      </c>
      <c r="U495" s="17" t="str">
        <f>IF(AND(T495="High Priority",'Patient Health Records'!W495="Yes",'Patient Health Records'!X495 = "Critical"),"Needs Attention",IF(AND('Patient Health Records'!X495 &lt;&gt; "Critical", 'Patient Health Records'!W495 = "Yes"),"Monitor Later",IF(AND('Patient Health Records'!X495 ="Critical", 'Patient Health Records'!W495 = "No"), "Ask for Readmission","No Action")))</f>
        <v>Ask for Readmission</v>
      </c>
      <c r="V495" s="17" t="str" cm="1">
        <f t="array" ref="V495">_xlfn.IFS(AND(T495="High Priority",'Patient Health Records'!W495="Yes",'Patient Health Records'!X495 = "Critical"),"Needs Attention", AND('Patient Health Records'!X495 &lt;&gt; "Critical", 'Patient Health Records'!W495 = "Yes"),"Monitor Later", AND('Patient Health Records'!X495 ="Critical", 'Patient Health Records'!W495 = "No"), "Ask for Readmission", TRUE, "No Action")</f>
        <v>Ask for Readmission</v>
      </c>
      <c r="W495" s="17"/>
      <c r="X495" s="100"/>
      <c r="Y495" s="100"/>
      <c r="Z495" s="100"/>
      <c r="AA495" s="100"/>
      <c r="AB495" s="100"/>
    </row>
    <row r="496" spans="1:28" ht="15.75" customHeight="1">
      <c r="A496" s="2" t="s">
        <v>820</v>
      </c>
      <c r="B496" s="2" t="s">
        <v>221</v>
      </c>
      <c r="C496" s="2" t="s">
        <v>42</v>
      </c>
      <c r="D496" s="26" t="s">
        <v>85</v>
      </c>
      <c r="E496" s="28">
        <f>DATEVALUE(D496)</f>
        <v>25203</v>
      </c>
      <c r="F496" s="29">
        <f t="shared" si="22"/>
        <v>1968</v>
      </c>
      <c r="G496" s="29">
        <f t="shared" si="23"/>
        <v>57</v>
      </c>
      <c r="H496" s="29" t="str" cm="1">
        <f t="array" ref="H496">_xlfn.IFS(
  AND(G496&gt;=21, G496&lt;=30), "Young Adult",
  AND(G496&gt;=31, G496&lt;=45), "Adult",
  AND(G496&gt;=46, G496&lt;=60), "Middle-aged",
  AND(G496&gt;=61, G496&lt;=75), "Senior",
  AND(G496&gt;=76, G496&lt;=87), "Elderly",
  TRUE, "Out of Range"
)</f>
        <v>Middle-aged</v>
      </c>
      <c r="I496" s="3">
        <v>2</v>
      </c>
      <c r="J496" s="2" t="s">
        <v>43</v>
      </c>
      <c r="K496" s="2" t="s">
        <v>34</v>
      </c>
      <c r="L496" s="2" t="str">
        <f>VLOOKUP(J496,Facts!$A$2:$B$10,2,FALSE)</f>
        <v>South</v>
      </c>
      <c r="M496" s="2" t="str">
        <f>HLOOKUP(J496,Facts!$D$13:$L$14,2,FALSE)</f>
        <v>South</v>
      </c>
      <c r="N496" s="2" t="str">
        <f>_xlfn.XLOOKUP(L496,Facts!$B$2:$B$10,Facts!$A$2:$A$10,FALSE)</f>
        <v>Tamil Nadu</v>
      </c>
      <c r="O496" s="100" t="str">
        <f t="shared" si="24"/>
        <v>Sai Mehta</v>
      </c>
      <c r="P496" s="100" t="str" cm="1">
        <f t="array" ref="P496:Q496">_xlfn.TEXTSPLIT(O496," ")</f>
        <v>Sai</v>
      </c>
      <c r="Q496" s="100" t="str">
        <v>Mehta</v>
      </c>
      <c r="R496" s="100"/>
      <c r="S496" s="100" t="str">
        <f>CONCATENATE(A496,"_",P496,".pdf")</f>
        <v>PID0495_Sai.pdf</v>
      </c>
      <c r="T496" s="17" t="str">
        <f>IF(AND(I496&lt;5,'Billing Details'!F496&gt;10000),"High Priority","Regular Followup")</f>
        <v>High Priority</v>
      </c>
      <c r="U496" s="17" t="str">
        <f>IF(AND(T496="High Priority",'Patient Health Records'!W496="Yes",'Patient Health Records'!X496 = "Critical"),"Needs Attention",IF(AND('Patient Health Records'!X496 &lt;&gt; "Critical", 'Patient Health Records'!W496 = "Yes"),"Monitor Later",IF(AND('Patient Health Records'!X496 ="Critical", 'Patient Health Records'!W496 = "No"), "Ask for Readmission","No Action")))</f>
        <v>Needs Attention</v>
      </c>
      <c r="V496" s="17" t="str" cm="1">
        <f t="array" ref="V496">_xlfn.IFS(AND(T496="High Priority",'Patient Health Records'!W496="Yes",'Patient Health Records'!X496 = "Critical"),"Needs Attention", AND('Patient Health Records'!X496 &lt;&gt; "Critical", 'Patient Health Records'!W496 = "Yes"),"Monitor Later", AND('Patient Health Records'!X496 ="Critical", 'Patient Health Records'!W496 = "No"), "Ask for Readmission", TRUE, "No Action")</f>
        <v>Needs Attention</v>
      </c>
      <c r="W496" s="17"/>
      <c r="X496" s="100"/>
      <c r="Y496" s="100"/>
      <c r="Z496" s="100"/>
      <c r="AA496" s="100"/>
      <c r="AB496" s="100"/>
    </row>
    <row r="497" spans="1:28" ht="15.75" customHeight="1">
      <c r="A497" s="2" t="s">
        <v>821</v>
      </c>
      <c r="B497" s="2" t="s">
        <v>159</v>
      </c>
      <c r="C497" s="2" t="s">
        <v>42</v>
      </c>
      <c r="D497" s="26" t="s">
        <v>85</v>
      </c>
      <c r="E497" s="28">
        <f>DATEVALUE(D497)</f>
        <v>25203</v>
      </c>
      <c r="F497" s="29">
        <f t="shared" si="22"/>
        <v>1968</v>
      </c>
      <c r="G497" s="29">
        <f t="shared" si="23"/>
        <v>57</v>
      </c>
      <c r="H497" s="29" t="str" cm="1">
        <f t="array" ref="H497">_xlfn.IFS(
  AND(G497&gt;=21, G497&lt;=30), "Young Adult",
  AND(G497&gt;=31, G497&lt;=45), "Adult",
  AND(G497&gt;=46, G497&lt;=60), "Middle-aged",
  AND(G497&gt;=61, G497&lt;=75), "Senior",
  AND(G497&gt;=76, G497&lt;=87), "Elderly",
  TRUE, "Out of Range"
)</f>
        <v>Middle-aged</v>
      </c>
      <c r="I497" s="3">
        <v>20</v>
      </c>
      <c r="J497" s="2" t="s">
        <v>64</v>
      </c>
      <c r="K497" s="2" t="s">
        <v>56</v>
      </c>
      <c r="L497" s="2" t="str">
        <f>VLOOKUP(J497,Facts!$A$2:$B$10,2,FALSE)</f>
        <v>East</v>
      </c>
      <c r="M497" s="2" t="str">
        <f>HLOOKUP(J497,Facts!$D$13:$L$14,2,FALSE)</f>
        <v>East</v>
      </c>
      <c r="N497" s="2" t="str">
        <f>_xlfn.XLOOKUP(L497,Facts!$B$2:$B$10,Facts!$A$2:$A$10,FALSE)</f>
        <v>West Bengal</v>
      </c>
      <c r="O497" s="100" t="str">
        <f t="shared" si="24"/>
        <v>Krishna Mehta</v>
      </c>
      <c r="P497" s="100" t="str" cm="1">
        <f t="array" ref="P497:Q497">_xlfn.TEXTSPLIT(O497," ")</f>
        <v>Krishna</v>
      </c>
      <c r="Q497" s="100" t="str">
        <v>Mehta</v>
      </c>
      <c r="R497" s="100"/>
      <c r="S497" s="100" t="str">
        <f>CONCATENATE(A497,"_",P497,".pdf")</f>
        <v>PID0496_Krishna.pdf</v>
      </c>
      <c r="T497" s="17" t="str">
        <f>IF(AND(I497&lt;5,'Billing Details'!F497&gt;10000),"High Priority","Regular Followup")</f>
        <v>Regular Followup</v>
      </c>
      <c r="U497" s="17" t="str">
        <f>IF(AND(T497="High Priority",'Patient Health Records'!W497="Yes",'Patient Health Records'!X497 = "Critical"),"Needs Attention",IF(AND('Patient Health Records'!X497 &lt;&gt; "Critical", 'Patient Health Records'!W497 = "Yes"),"Monitor Later",IF(AND('Patient Health Records'!X497 ="Critical", 'Patient Health Records'!W497 = "No"), "Ask for Readmission","No Action")))</f>
        <v>No Action</v>
      </c>
      <c r="V497" s="17" t="str" cm="1">
        <f t="array" ref="V497">_xlfn.IFS(AND(T497="High Priority",'Patient Health Records'!W497="Yes",'Patient Health Records'!X497 = "Critical"),"Needs Attention", AND('Patient Health Records'!X497 &lt;&gt; "Critical", 'Patient Health Records'!W497 = "Yes"),"Monitor Later", AND('Patient Health Records'!X497 ="Critical", 'Patient Health Records'!W497 = "No"), "Ask for Readmission", TRUE, "No Action")</f>
        <v>No Action</v>
      </c>
      <c r="W497" s="17"/>
      <c r="X497" s="100"/>
      <c r="Y497" s="100"/>
      <c r="Z497" s="100"/>
      <c r="AA497" s="100"/>
      <c r="AB497" s="100"/>
    </row>
    <row r="498" spans="1:28" ht="15.75" customHeight="1">
      <c r="A498" s="2" t="s">
        <v>822</v>
      </c>
      <c r="B498" s="2" t="s">
        <v>823</v>
      </c>
      <c r="C498" s="2" t="s">
        <v>42</v>
      </c>
      <c r="D498" s="26" t="s">
        <v>122</v>
      </c>
      <c r="E498" s="28">
        <f>DATEVALUE(D498)</f>
        <v>27760</v>
      </c>
      <c r="F498" s="29">
        <f t="shared" si="22"/>
        <v>1976</v>
      </c>
      <c r="G498" s="29">
        <f t="shared" si="23"/>
        <v>49</v>
      </c>
      <c r="H498" s="29" t="str" cm="1">
        <f t="array" ref="H498">_xlfn.IFS(
  AND(G498&gt;=21, G498&lt;=30), "Young Adult",
  AND(G498&gt;=31, G498&lt;=45), "Adult",
  AND(G498&gt;=46, G498&lt;=60), "Middle-aged",
  AND(G498&gt;=61, G498&lt;=75), "Senior",
  AND(G498&gt;=76, G498&lt;=87), "Elderly",
  TRUE, "Out of Range"
)</f>
        <v>Middle-aged</v>
      </c>
      <c r="I498" s="3">
        <v>5</v>
      </c>
      <c r="J498" s="2" t="s">
        <v>33</v>
      </c>
      <c r="K498" s="2" t="s">
        <v>34</v>
      </c>
      <c r="L498" s="2" t="str">
        <f>VLOOKUP(J498,Facts!$A$2:$B$10,2,FALSE)</f>
        <v>West</v>
      </c>
      <c r="M498" s="2" t="str">
        <f>HLOOKUP(J498,Facts!$D$13:$L$14,2,FALSE)</f>
        <v>West</v>
      </c>
      <c r="N498" s="2" t="str">
        <f>_xlfn.XLOOKUP(L498,Facts!$B$2:$B$10,Facts!$A$2:$A$10,FALSE)</f>
        <v>Maharashtra</v>
      </c>
      <c r="O498" s="100" t="str">
        <f t="shared" si="24"/>
        <v>Krishna Patel</v>
      </c>
      <c r="P498" s="100" t="str" cm="1">
        <f t="array" ref="P498:Q498">_xlfn.TEXTSPLIT(O498," ")</f>
        <v>Krishna</v>
      </c>
      <c r="Q498" s="100" t="str">
        <v>Patel</v>
      </c>
      <c r="R498" s="100"/>
      <c r="S498" s="100" t="str">
        <f>CONCATENATE(A498,"_",P498,".pdf")</f>
        <v>PID0497_Krishna.pdf</v>
      </c>
      <c r="T498" s="17" t="str">
        <f>IF(AND(I498&lt;5,'Billing Details'!F498&gt;10000),"High Priority","Regular Followup")</f>
        <v>Regular Followup</v>
      </c>
      <c r="U498" s="17" t="str">
        <f>IF(AND(T498="High Priority",'Patient Health Records'!W498="Yes",'Patient Health Records'!X498 = "Critical"),"Needs Attention",IF(AND('Patient Health Records'!X498 &lt;&gt; "Critical", 'Patient Health Records'!W498 = "Yes"),"Monitor Later",IF(AND('Patient Health Records'!X498 ="Critical", 'Patient Health Records'!W498 = "No"), "Ask for Readmission","No Action")))</f>
        <v>Ask for Readmission</v>
      </c>
      <c r="V498" s="17" t="str" cm="1">
        <f t="array" ref="V498">_xlfn.IFS(AND(T498="High Priority",'Patient Health Records'!W498="Yes",'Patient Health Records'!X498 = "Critical"),"Needs Attention", AND('Patient Health Records'!X498 &lt;&gt; "Critical", 'Patient Health Records'!W498 = "Yes"),"Monitor Later", AND('Patient Health Records'!X498 ="Critical", 'Patient Health Records'!W498 = "No"), "Ask for Readmission", TRUE, "No Action")</f>
        <v>Ask for Readmission</v>
      </c>
      <c r="W498" s="17"/>
      <c r="X498" s="100"/>
      <c r="Y498" s="100"/>
      <c r="Z498" s="100"/>
      <c r="AA498" s="100"/>
      <c r="AB498" s="100"/>
    </row>
    <row r="499" spans="1:28" ht="15.75" customHeight="1">
      <c r="A499" s="2" t="s">
        <v>824</v>
      </c>
      <c r="B499" s="2" t="s">
        <v>505</v>
      </c>
      <c r="C499" s="2" t="s">
        <v>25</v>
      </c>
      <c r="D499" s="26" t="s">
        <v>107</v>
      </c>
      <c r="E499" s="28">
        <f>DATEVALUE(D499)</f>
        <v>28855</v>
      </c>
      <c r="F499" s="29">
        <f t="shared" si="22"/>
        <v>1978</v>
      </c>
      <c r="G499" s="29">
        <f t="shared" si="23"/>
        <v>47</v>
      </c>
      <c r="H499" s="29" t="str" cm="1">
        <f t="array" ref="H499">_xlfn.IFS(
  AND(G499&gt;=21, G499&lt;=30), "Young Adult",
  AND(G499&gt;=31, G499&lt;=45), "Adult",
  AND(G499&gt;=46, G499&lt;=60), "Middle-aged",
  AND(G499&gt;=61, G499&lt;=75), "Senior",
  AND(G499&gt;=76, G499&lt;=87), "Elderly",
  TRUE, "Out of Range"
)</f>
        <v>Middle-aged</v>
      </c>
      <c r="I499" s="3">
        <v>2</v>
      </c>
      <c r="J499" s="2" t="s">
        <v>47</v>
      </c>
      <c r="K499" s="2" t="s">
        <v>39</v>
      </c>
      <c r="L499" s="2" t="str">
        <f>VLOOKUP(J499,Facts!$A$2:$B$10,2,FALSE)</f>
        <v>North</v>
      </c>
      <c r="M499" s="2" t="str">
        <f>HLOOKUP(J499,Facts!$D$13:$L$14,2,FALSE)</f>
        <v>North</v>
      </c>
      <c r="N499" s="2" t="str">
        <f>_xlfn.XLOOKUP(L499,Facts!$B$2:$B$10,Facts!$A$2:$A$10,FALSE)</f>
        <v>Punjab</v>
      </c>
      <c r="O499" s="100" t="str">
        <f t="shared" si="24"/>
        <v>Diya Reddy</v>
      </c>
      <c r="P499" s="100" t="str" cm="1">
        <f t="array" ref="P499:Q499">_xlfn.TEXTSPLIT(O499," ")</f>
        <v>Diya</v>
      </c>
      <c r="Q499" s="100" t="str">
        <v>Reddy</v>
      </c>
      <c r="R499" s="100"/>
      <c r="S499" s="100" t="str">
        <f>CONCATENATE(A499,"_",P499,".pdf")</f>
        <v>PID0498_Diya.pdf</v>
      </c>
      <c r="T499" s="17" t="str">
        <f>IF(AND(I499&lt;5,'Billing Details'!F499&gt;10000),"High Priority","Regular Followup")</f>
        <v>High Priority</v>
      </c>
      <c r="U499" s="17" t="str">
        <f>IF(AND(T499="High Priority",'Patient Health Records'!W499="Yes",'Patient Health Records'!X499 = "Critical"),"Needs Attention",IF(AND('Patient Health Records'!X499 &lt;&gt; "Critical", 'Patient Health Records'!W499 = "Yes"),"Monitor Later",IF(AND('Patient Health Records'!X499 ="Critical", 'Patient Health Records'!W499 = "No"), "Ask for Readmission","No Action")))</f>
        <v>No Action</v>
      </c>
      <c r="V499" s="17" t="str" cm="1">
        <f t="array" ref="V499">_xlfn.IFS(AND(T499="High Priority",'Patient Health Records'!W499="Yes",'Patient Health Records'!X499 = "Critical"),"Needs Attention", AND('Patient Health Records'!X499 &lt;&gt; "Critical", 'Patient Health Records'!W499 = "Yes"),"Monitor Later", AND('Patient Health Records'!X499 ="Critical", 'Patient Health Records'!W499 = "No"), "Ask for Readmission", TRUE, "No Action")</f>
        <v>No Action</v>
      </c>
      <c r="W499" s="17"/>
      <c r="X499" s="100"/>
      <c r="Y499" s="100"/>
      <c r="Z499" s="100"/>
      <c r="AA499" s="100"/>
      <c r="AB499" s="100"/>
    </row>
    <row r="500" spans="1:28" ht="15.75" customHeight="1">
      <c r="A500" s="2" t="s">
        <v>825</v>
      </c>
      <c r="B500" s="2" t="s">
        <v>191</v>
      </c>
      <c r="C500" s="2" t="s">
        <v>25</v>
      </c>
      <c r="D500" s="26" t="s">
        <v>85</v>
      </c>
      <c r="E500" s="28">
        <f>DATEVALUE(D500)</f>
        <v>25203</v>
      </c>
      <c r="F500" s="29">
        <f t="shared" si="22"/>
        <v>1968</v>
      </c>
      <c r="G500" s="29">
        <f t="shared" si="23"/>
        <v>57</v>
      </c>
      <c r="H500" s="29" t="str" cm="1">
        <f t="array" ref="H500">_xlfn.IFS(
  AND(G500&gt;=21, G500&lt;=30), "Young Adult",
  AND(G500&gt;=31, G500&lt;=45), "Adult",
  AND(G500&gt;=46, G500&lt;=60), "Middle-aged",
  AND(G500&gt;=61, G500&lt;=75), "Senior",
  AND(G500&gt;=76, G500&lt;=87), "Elderly",
  TRUE, "Out of Range"
)</f>
        <v>Middle-aged</v>
      </c>
      <c r="I500" s="3">
        <v>400</v>
      </c>
      <c r="J500" s="2" t="s">
        <v>80</v>
      </c>
      <c r="K500" s="2" t="s">
        <v>39</v>
      </c>
      <c r="L500" s="2" t="str">
        <f>VLOOKUP(J500,Facts!$A$2:$B$10,2,FALSE)</f>
        <v>West</v>
      </c>
      <c r="M500" s="2" t="str">
        <f>HLOOKUP(J500,Facts!$D$13:$L$14,2,FALSE)</f>
        <v>West</v>
      </c>
      <c r="N500" s="2" t="str">
        <f>_xlfn.XLOOKUP(L500,Facts!$B$2:$B$10,Facts!$A$2:$A$10,FALSE)</f>
        <v>Maharashtra</v>
      </c>
      <c r="O500" s="100" t="str">
        <f t="shared" si="24"/>
        <v>Aanya Mehta</v>
      </c>
      <c r="P500" s="100" t="str" cm="1">
        <f t="array" ref="P500:Q500">_xlfn.TEXTSPLIT(O500," ")</f>
        <v>Aanya</v>
      </c>
      <c r="Q500" s="100" t="str">
        <v>Mehta</v>
      </c>
      <c r="R500" s="100"/>
      <c r="S500" s="100" t="str">
        <f>CONCATENATE(A500,"_",P500,".pdf")</f>
        <v>PID0499_Aanya.pdf</v>
      </c>
      <c r="T500" s="17" t="str">
        <f>IF(AND(I500&lt;5,'Billing Details'!F500&gt;10000),"High Priority","Regular Followup")</f>
        <v>Regular Followup</v>
      </c>
      <c r="U500" s="17" t="str">
        <f>IF(AND(T500="High Priority",'Patient Health Records'!W500="Yes",'Patient Health Records'!X500 = "Critical"),"Needs Attention",IF(AND('Patient Health Records'!X500 &lt;&gt; "Critical", 'Patient Health Records'!W500 = "Yes"),"Monitor Later",IF(AND('Patient Health Records'!X500 ="Critical", 'Patient Health Records'!W500 = "No"), "Ask for Readmission","No Action")))</f>
        <v>Monitor Later</v>
      </c>
      <c r="V500" s="17" t="str" cm="1">
        <f t="array" ref="V500">_xlfn.IFS(AND(T500="High Priority",'Patient Health Records'!W500="Yes",'Patient Health Records'!X500 = "Critical"),"Needs Attention", AND('Patient Health Records'!X500 &lt;&gt; "Critical", 'Patient Health Records'!W500 = "Yes"),"Monitor Later", AND('Patient Health Records'!X500 ="Critical", 'Patient Health Records'!W500 = "No"), "Ask for Readmission", TRUE, "No Action")</f>
        <v>Monitor Later</v>
      </c>
      <c r="W500" s="17"/>
      <c r="X500" s="100"/>
      <c r="Y500" s="100"/>
      <c r="Z500" s="100"/>
      <c r="AA500" s="100"/>
      <c r="AB500" s="100"/>
    </row>
    <row r="501" spans="1:28" ht="15.75" customHeight="1">
      <c r="A501" s="2" t="s">
        <v>826</v>
      </c>
      <c r="B501" s="2" t="s">
        <v>790</v>
      </c>
      <c r="C501" s="2" t="s">
        <v>25</v>
      </c>
      <c r="D501" s="26" t="s">
        <v>184</v>
      </c>
      <c r="E501" s="28">
        <f>DATEVALUE(D501)</f>
        <v>21550</v>
      </c>
      <c r="F501" s="29">
        <f t="shared" si="22"/>
        <v>1958</v>
      </c>
      <c r="G501" s="29">
        <f t="shared" si="23"/>
        <v>67</v>
      </c>
      <c r="H501" s="29" t="str" cm="1">
        <f t="array" ref="H501">_xlfn.IFS(
  AND(G501&gt;=21, G501&lt;=30), "Young Adult",
  AND(G501&gt;=31, G501&lt;=45), "Adult",
  AND(G501&gt;=46, G501&lt;=60), "Middle-aged",
  AND(G501&gt;=61, G501&lt;=75), "Senior",
  AND(G501&gt;=76, G501&lt;=87), "Elderly",
  TRUE, "Out of Range"
)</f>
        <v>Senior</v>
      </c>
      <c r="I501" s="3">
        <v>30</v>
      </c>
      <c r="J501" s="2" t="s">
        <v>27</v>
      </c>
      <c r="K501" s="2" t="s">
        <v>28</v>
      </c>
      <c r="L501" s="2" t="str">
        <f>VLOOKUP(J501,Facts!$A$2:$B$10,2,FALSE)</f>
        <v>South</v>
      </c>
      <c r="M501" s="2" t="str">
        <f>HLOOKUP(J501,Facts!$D$13:$L$14,2,FALSE)</f>
        <v>South</v>
      </c>
      <c r="N501" s="2" t="str">
        <f>_xlfn.XLOOKUP(L501,Facts!$B$2:$B$10,Facts!$A$2:$A$10,FALSE)</f>
        <v>Tamil Nadu</v>
      </c>
      <c r="O501" s="100" t="str">
        <f t="shared" si="24"/>
        <v>Shreya Priya Reddy</v>
      </c>
      <c r="P501" s="100" t="str" cm="1">
        <f t="array" ref="P501:R501">_xlfn.TEXTSPLIT(O501," ")</f>
        <v>Shreya</v>
      </c>
      <c r="Q501" s="100" t="str">
        <v>Priya</v>
      </c>
      <c r="R501" s="100" t="str">
        <v>Reddy</v>
      </c>
      <c r="S501" s="100" t="str">
        <f>CONCATENATE(A501,"_",P501,".pdf")</f>
        <v>PID0500_Shreya.pdf</v>
      </c>
      <c r="T501" s="17" t="str">
        <f>IF(AND(I501&lt;5,'Billing Details'!F501&gt;10000),"High Priority","Regular Followup")</f>
        <v>Regular Followup</v>
      </c>
      <c r="U501" s="17" t="str">
        <f>IF(AND(T501="High Priority",'Patient Health Records'!W501="Yes",'Patient Health Records'!X501 = "Critical"),"Needs Attention",IF(AND('Patient Health Records'!X501 &lt;&gt; "Critical", 'Patient Health Records'!W501 = "Yes"),"Monitor Later",IF(AND('Patient Health Records'!X501 ="Critical", 'Patient Health Records'!W501 = "No"), "Ask for Readmission","No Action")))</f>
        <v>Monitor Later</v>
      </c>
      <c r="V501" s="17" t="str" cm="1">
        <f t="array" ref="V501">_xlfn.IFS(AND(T501="High Priority",'Patient Health Records'!W501="Yes",'Patient Health Records'!X501 = "Critical"),"Needs Attention", AND('Patient Health Records'!X501 &lt;&gt; "Critical", 'Patient Health Records'!W501 = "Yes"),"Monitor Later", AND('Patient Health Records'!X501 ="Critical", 'Patient Health Records'!W501 = "No"), "Ask for Readmission", TRUE, "No Action")</f>
        <v>Monitor Later</v>
      </c>
      <c r="W501" s="17"/>
      <c r="X501" s="100"/>
      <c r="Y501" s="100"/>
      <c r="Z501" s="100"/>
      <c r="AA501" s="100"/>
      <c r="AB501" s="100"/>
    </row>
    <row r="502" spans="1:28" ht="15.75" customHeight="1">
      <c r="A502" s="2" t="s">
        <v>827</v>
      </c>
      <c r="B502" s="2" t="s">
        <v>425</v>
      </c>
      <c r="C502" s="2" t="s">
        <v>25</v>
      </c>
      <c r="D502" s="26" t="s">
        <v>82</v>
      </c>
      <c r="E502" s="28">
        <f>DATEVALUE(D502)</f>
        <v>30682</v>
      </c>
      <c r="F502" s="29">
        <f t="shared" si="22"/>
        <v>1984</v>
      </c>
      <c r="G502" s="29">
        <f t="shared" si="23"/>
        <v>41</v>
      </c>
      <c r="H502" s="29" t="str" cm="1">
        <f t="array" ref="H502">_xlfn.IFS(
  AND(G502&gt;=21, G502&lt;=30), "Young Adult",
  AND(G502&gt;=31, G502&lt;=45), "Adult",
  AND(G502&gt;=46, G502&lt;=60), "Middle-aged",
  AND(G502&gt;=61, G502&lt;=75), "Senior",
  AND(G502&gt;=76, G502&lt;=87), "Elderly",
  TRUE, "Out of Range"
)</f>
        <v>Adult</v>
      </c>
      <c r="I502" s="3">
        <v>3</v>
      </c>
      <c r="J502" s="2" t="s">
        <v>47</v>
      </c>
      <c r="K502" s="2" t="s">
        <v>56</v>
      </c>
      <c r="L502" s="2" t="str">
        <f>VLOOKUP(J502,Facts!$A$2:$B$10,2,FALSE)</f>
        <v>North</v>
      </c>
      <c r="M502" s="2" t="str">
        <f>HLOOKUP(J502,Facts!$D$13:$L$14,2,FALSE)</f>
        <v>North</v>
      </c>
      <c r="N502" s="2" t="str">
        <f>_xlfn.XLOOKUP(L502,Facts!$B$2:$B$10,Facts!$A$2:$A$10,FALSE)</f>
        <v>Punjab</v>
      </c>
      <c r="O502" s="100" t="str">
        <f t="shared" si="24"/>
        <v>Aanya Gupta</v>
      </c>
      <c r="P502" s="100" t="str" cm="1">
        <f t="array" ref="P502:Q502">_xlfn.TEXTSPLIT(O502," ")</f>
        <v>Aanya</v>
      </c>
      <c r="Q502" s="100" t="str">
        <v>Gupta</v>
      </c>
      <c r="R502" s="100"/>
      <c r="S502" s="100" t="str">
        <f>CONCATENATE(A502,"_",P502,".pdf")</f>
        <v>PID0501_Aanya.pdf</v>
      </c>
      <c r="T502" s="17" t="str">
        <f>IF(AND(I502&lt;5,'Billing Details'!F502&gt;10000),"High Priority","Regular Followup")</f>
        <v>High Priority</v>
      </c>
      <c r="U502" s="17" t="str">
        <f>IF(AND(T502="High Priority",'Patient Health Records'!W502="Yes",'Patient Health Records'!X502 = "Critical"),"Needs Attention",IF(AND('Patient Health Records'!X502 &lt;&gt; "Critical", 'Patient Health Records'!W502 = "Yes"),"Monitor Later",IF(AND('Patient Health Records'!X502 ="Critical", 'Patient Health Records'!W502 = "No"), "Ask for Readmission","No Action")))</f>
        <v>No Action</v>
      </c>
      <c r="V502" s="17" t="str" cm="1">
        <f t="array" ref="V502">_xlfn.IFS(AND(T502="High Priority",'Patient Health Records'!W502="Yes",'Patient Health Records'!X502 = "Critical"),"Needs Attention", AND('Patient Health Records'!X502 &lt;&gt; "Critical", 'Patient Health Records'!W502 = "Yes"),"Monitor Later", AND('Patient Health Records'!X502 ="Critical", 'Patient Health Records'!W502 = "No"), "Ask for Readmission", TRUE, "No Action")</f>
        <v>No Action</v>
      </c>
      <c r="W502" s="17"/>
      <c r="X502" s="100"/>
      <c r="Y502" s="100"/>
      <c r="Z502" s="100"/>
      <c r="AA502" s="100"/>
      <c r="AB502" s="100"/>
    </row>
    <row r="503" spans="1:28" ht="15.75" customHeight="1">
      <c r="A503" s="2" t="s">
        <v>828</v>
      </c>
      <c r="B503" s="2" t="s">
        <v>623</v>
      </c>
      <c r="C503" s="2" t="s">
        <v>42</v>
      </c>
      <c r="D503" s="26" t="s">
        <v>107</v>
      </c>
      <c r="E503" s="28">
        <f>DATEVALUE(D503)</f>
        <v>28855</v>
      </c>
      <c r="F503" s="29">
        <f t="shared" si="22"/>
        <v>1978</v>
      </c>
      <c r="G503" s="29">
        <f t="shared" si="23"/>
        <v>47</v>
      </c>
      <c r="H503" s="29" t="str" cm="1">
        <f t="array" ref="H503">_xlfn.IFS(
  AND(G503&gt;=21, G503&lt;=30), "Young Adult",
  AND(G503&gt;=31, G503&lt;=45), "Adult",
  AND(G503&gt;=46, G503&lt;=60), "Middle-aged",
  AND(G503&gt;=61, G503&lt;=75), "Senior",
  AND(G503&gt;=76, G503&lt;=87), "Elderly",
  TRUE, "Out of Range"
)</f>
        <v>Middle-aged</v>
      </c>
      <c r="I503" s="3">
        <v>15</v>
      </c>
      <c r="J503" s="2" t="s">
        <v>27</v>
      </c>
      <c r="K503" s="2" t="s">
        <v>28</v>
      </c>
      <c r="L503" s="2" t="str">
        <f>VLOOKUP(J503,Facts!$A$2:$B$10,2,FALSE)</f>
        <v>South</v>
      </c>
      <c r="M503" s="2" t="str">
        <f>HLOOKUP(J503,Facts!$D$13:$L$14,2,FALSE)</f>
        <v>South</v>
      </c>
      <c r="N503" s="2" t="str">
        <f>_xlfn.XLOOKUP(L503,Facts!$B$2:$B$10,Facts!$A$2:$A$10,FALSE)</f>
        <v>Tamil Nadu</v>
      </c>
      <c r="O503" s="100" t="str">
        <f t="shared" si="24"/>
        <v>Aditya Mehta</v>
      </c>
      <c r="P503" s="100" t="str" cm="1">
        <f t="array" ref="P503:Q503">_xlfn.TEXTSPLIT(O503," ")</f>
        <v>Aditya</v>
      </c>
      <c r="Q503" s="100" t="str">
        <v>Mehta</v>
      </c>
      <c r="R503" s="100"/>
      <c r="S503" s="100" t="str">
        <f>CONCATENATE(A503,"_",P503,".pdf")</f>
        <v>PID0502_Aditya.pdf</v>
      </c>
      <c r="T503" s="17" t="str">
        <f>IF(AND(I503&lt;5,'Billing Details'!F503&gt;10000),"High Priority","Regular Followup")</f>
        <v>Regular Followup</v>
      </c>
      <c r="U503" s="17" t="str">
        <f>IF(AND(T503="High Priority",'Patient Health Records'!W503="Yes",'Patient Health Records'!X503 = "Critical"),"Needs Attention",IF(AND('Patient Health Records'!X503 &lt;&gt; "Critical", 'Patient Health Records'!W503 = "Yes"),"Monitor Later",IF(AND('Patient Health Records'!X503 ="Critical", 'Patient Health Records'!W503 = "No"), "Ask for Readmission","No Action")))</f>
        <v>Monitor Later</v>
      </c>
      <c r="V503" s="17" t="str" cm="1">
        <f t="array" ref="V503">_xlfn.IFS(AND(T503="High Priority",'Patient Health Records'!W503="Yes",'Patient Health Records'!X503 = "Critical"),"Needs Attention", AND('Patient Health Records'!X503 &lt;&gt; "Critical", 'Patient Health Records'!W503 = "Yes"),"Monitor Later", AND('Patient Health Records'!X503 ="Critical", 'Patient Health Records'!W503 = "No"), "Ask for Readmission", TRUE, "No Action")</f>
        <v>Monitor Later</v>
      </c>
      <c r="W503" s="17"/>
      <c r="X503" s="100"/>
      <c r="Y503" s="100"/>
      <c r="Z503" s="100"/>
      <c r="AA503" s="100"/>
      <c r="AB503" s="100"/>
    </row>
    <row r="504" spans="1:28" ht="15.75" customHeight="1">
      <c r="A504" s="2" t="s">
        <v>829</v>
      </c>
      <c r="B504" s="2" t="s">
        <v>830</v>
      </c>
      <c r="C504" s="2" t="s">
        <v>25</v>
      </c>
      <c r="D504" s="26" t="s">
        <v>26</v>
      </c>
      <c r="E504" s="28">
        <f>DATEVALUE(D504)</f>
        <v>27029</v>
      </c>
      <c r="F504" s="29">
        <f t="shared" si="22"/>
        <v>1973</v>
      </c>
      <c r="G504" s="29">
        <f t="shared" si="23"/>
        <v>52</v>
      </c>
      <c r="H504" s="29" t="str" cm="1">
        <f t="array" ref="H504">_xlfn.IFS(
  AND(G504&gt;=21, G504&lt;=30), "Young Adult",
  AND(G504&gt;=31, G504&lt;=45), "Adult",
  AND(G504&gt;=46, G504&lt;=60), "Middle-aged",
  AND(G504&gt;=61, G504&lt;=75), "Senior",
  AND(G504&gt;=76, G504&lt;=87), "Elderly",
  TRUE, "Out of Range"
)</f>
        <v>Middle-aged</v>
      </c>
      <c r="I504" s="3">
        <v>30</v>
      </c>
      <c r="J504" s="2" t="s">
        <v>27</v>
      </c>
      <c r="K504" s="2" t="s">
        <v>28</v>
      </c>
      <c r="L504" s="2" t="str">
        <f>VLOOKUP(J504,Facts!$A$2:$B$10,2,FALSE)</f>
        <v>South</v>
      </c>
      <c r="M504" s="2" t="str">
        <f>HLOOKUP(J504,Facts!$D$13:$L$14,2,FALSE)</f>
        <v>South</v>
      </c>
      <c r="N504" s="2" t="str">
        <f>_xlfn.XLOOKUP(L504,Facts!$B$2:$B$10,Facts!$A$2:$A$10,FALSE)</f>
        <v>Tamil Nadu</v>
      </c>
      <c r="O504" s="100" t="str">
        <f t="shared" si="24"/>
        <v>Isha Reddy</v>
      </c>
      <c r="P504" s="100" t="str" cm="1">
        <f t="array" ref="P504:Q504">_xlfn.TEXTSPLIT(O504," ")</f>
        <v>Isha</v>
      </c>
      <c r="Q504" s="100" t="str">
        <v>Reddy</v>
      </c>
      <c r="R504" s="100"/>
      <c r="S504" s="100" t="str">
        <f>CONCATENATE(A504,"_",P504,".pdf")</f>
        <v>PID0503_Isha.pdf</v>
      </c>
      <c r="T504" s="17" t="str">
        <f>IF(AND(I504&lt;5,'Billing Details'!F504&gt;10000),"High Priority","Regular Followup")</f>
        <v>Regular Followup</v>
      </c>
      <c r="U504" s="17" t="str">
        <f>IF(AND(T504="High Priority",'Patient Health Records'!W504="Yes",'Patient Health Records'!X504 = "Critical"),"Needs Attention",IF(AND('Patient Health Records'!X504 &lt;&gt; "Critical", 'Patient Health Records'!W504 = "Yes"),"Monitor Later",IF(AND('Patient Health Records'!X504 ="Critical", 'Patient Health Records'!W504 = "No"), "Ask for Readmission","No Action")))</f>
        <v>No Action</v>
      </c>
      <c r="V504" s="17" t="str" cm="1">
        <f t="array" ref="V504">_xlfn.IFS(AND(T504="High Priority",'Patient Health Records'!W504="Yes",'Patient Health Records'!X504 = "Critical"),"Needs Attention", AND('Patient Health Records'!X504 &lt;&gt; "Critical", 'Patient Health Records'!W504 = "Yes"),"Monitor Later", AND('Patient Health Records'!X504 ="Critical", 'Patient Health Records'!W504 = "No"), "Ask for Readmission", TRUE, "No Action")</f>
        <v>No Action</v>
      </c>
      <c r="W504" s="17"/>
      <c r="X504" s="100"/>
      <c r="Y504" s="100"/>
      <c r="Z504" s="100"/>
      <c r="AA504" s="100"/>
      <c r="AB504" s="100"/>
    </row>
    <row r="505" spans="1:28" ht="15.75" customHeight="1">
      <c r="A505" s="2" t="s">
        <v>831</v>
      </c>
      <c r="B505" s="2" t="s">
        <v>832</v>
      </c>
      <c r="C505" s="2" t="s">
        <v>42</v>
      </c>
      <c r="D505" s="26" t="s">
        <v>46</v>
      </c>
      <c r="E505" s="28">
        <f>DATEVALUE(D505)</f>
        <v>32508</v>
      </c>
      <c r="F505" s="29">
        <f t="shared" si="22"/>
        <v>1988</v>
      </c>
      <c r="G505" s="29">
        <f t="shared" si="23"/>
        <v>37</v>
      </c>
      <c r="H505" s="29" t="str" cm="1">
        <f t="array" ref="H505">_xlfn.IFS(
  AND(G505&gt;=21, G505&lt;=30), "Young Adult",
  AND(G505&gt;=31, G505&lt;=45), "Adult",
  AND(G505&gt;=46, G505&lt;=60), "Middle-aged",
  AND(G505&gt;=61, G505&lt;=75), "Senior",
  AND(G505&gt;=76, G505&lt;=87), "Elderly",
  TRUE, "Out of Range"
)</f>
        <v>Adult</v>
      </c>
      <c r="I505" s="3">
        <v>3</v>
      </c>
      <c r="J505" s="2" t="s">
        <v>27</v>
      </c>
      <c r="K505" s="2" t="s">
        <v>39</v>
      </c>
      <c r="L505" s="2" t="str">
        <f>VLOOKUP(J505,Facts!$A$2:$B$10,2,FALSE)</f>
        <v>South</v>
      </c>
      <c r="M505" s="2" t="str">
        <f>HLOOKUP(J505,Facts!$D$13:$L$14,2,FALSE)</f>
        <v>South</v>
      </c>
      <c r="N505" s="2" t="str">
        <f>_xlfn.XLOOKUP(L505,Facts!$B$2:$B$10,Facts!$A$2:$A$10,FALSE)</f>
        <v>Tamil Nadu</v>
      </c>
      <c r="O505" s="100" t="str">
        <f t="shared" si="24"/>
        <v>Krishna Mehta</v>
      </c>
      <c r="P505" s="100" t="str" cm="1">
        <f t="array" ref="P505:Q505">_xlfn.TEXTSPLIT(O505," ")</f>
        <v>Krishna</v>
      </c>
      <c r="Q505" s="100" t="str">
        <v>Mehta</v>
      </c>
      <c r="R505" s="100"/>
      <c r="S505" s="100" t="str">
        <f>CONCATENATE(A505,"_",P505,".pdf")</f>
        <v>PID0504_Krishna.pdf</v>
      </c>
      <c r="T505" s="17" t="str">
        <f>IF(AND(I505&lt;5,'Billing Details'!F505&gt;10000),"High Priority","Regular Followup")</f>
        <v>High Priority</v>
      </c>
      <c r="U505" s="17" t="str">
        <f>IF(AND(T505="High Priority",'Patient Health Records'!W505="Yes",'Patient Health Records'!X505 = "Critical"),"Needs Attention",IF(AND('Patient Health Records'!X505 &lt;&gt; "Critical", 'Patient Health Records'!W505 = "Yes"),"Monitor Later",IF(AND('Patient Health Records'!X505 ="Critical", 'Patient Health Records'!W505 = "No"), "Ask for Readmission","No Action")))</f>
        <v>Monitor Later</v>
      </c>
      <c r="V505" s="17" t="str" cm="1">
        <f t="array" ref="V505">_xlfn.IFS(AND(T505="High Priority",'Patient Health Records'!W505="Yes",'Patient Health Records'!X505 = "Critical"),"Needs Attention", AND('Patient Health Records'!X505 &lt;&gt; "Critical", 'Patient Health Records'!W505 = "Yes"),"Monitor Later", AND('Patient Health Records'!X505 ="Critical", 'Patient Health Records'!W505 = "No"), "Ask for Readmission", TRUE, "No Action")</f>
        <v>Monitor Later</v>
      </c>
      <c r="W505" s="17"/>
      <c r="X505" s="100"/>
      <c r="Y505" s="100"/>
      <c r="Z505" s="100"/>
      <c r="AA505" s="100"/>
      <c r="AB505" s="100"/>
    </row>
    <row r="506" spans="1:28" ht="15.75" customHeight="1">
      <c r="A506" s="2" t="s">
        <v>833</v>
      </c>
      <c r="B506" s="2" t="s">
        <v>159</v>
      </c>
      <c r="C506" s="2" t="s">
        <v>42</v>
      </c>
      <c r="D506" s="26" t="s">
        <v>60</v>
      </c>
      <c r="E506" s="28">
        <f>DATEVALUE(D506)</f>
        <v>28855</v>
      </c>
      <c r="F506" s="29">
        <f t="shared" si="22"/>
        <v>1978</v>
      </c>
      <c r="G506" s="29">
        <f t="shared" si="23"/>
        <v>47</v>
      </c>
      <c r="H506" s="29" t="str" cm="1">
        <f t="array" ref="H506">_xlfn.IFS(
  AND(G506&gt;=21, G506&lt;=30), "Young Adult",
  AND(G506&gt;=31, G506&lt;=45), "Adult",
  AND(G506&gt;=46, G506&lt;=60), "Middle-aged",
  AND(G506&gt;=61, G506&lt;=75), "Senior",
  AND(G506&gt;=76, G506&lt;=87), "Elderly",
  TRUE, "Out of Range"
)</f>
        <v>Middle-aged</v>
      </c>
      <c r="I506" s="3">
        <v>30</v>
      </c>
      <c r="J506" s="2" t="s">
        <v>64</v>
      </c>
      <c r="K506" s="2" t="s">
        <v>56</v>
      </c>
      <c r="L506" s="2" t="str">
        <f>VLOOKUP(J506,Facts!$A$2:$B$10,2,FALSE)</f>
        <v>East</v>
      </c>
      <c r="M506" s="2" t="str">
        <f>HLOOKUP(J506,Facts!$D$13:$L$14,2,FALSE)</f>
        <v>East</v>
      </c>
      <c r="N506" s="2" t="str">
        <f>_xlfn.XLOOKUP(L506,Facts!$B$2:$B$10,Facts!$A$2:$A$10,FALSE)</f>
        <v>West Bengal</v>
      </c>
      <c r="O506" s="100" t="str">
        <f t="shared" si="24"/>
        <v>Krishna Mehta</v>
      </c>
      <c r="P506" s="100" t="str" cm="1">
        <f t="array" ref="P506:Q506">_xlfn.TEXTSPLIT(O506," ")</f>
        <v>Krishna</v>
      </c>
      <c r="Q506" s="100" t="str">
        <v>Mehta</v>
      </c>
      <c r="R506" s="100"/>
      <c r="S506" s="100" t="str">
        <f>CONCATENATE(A506,"_",P506,".pdf")</f>
        <v>PID0505_Krishna.pdf</v>
      </c>
      <c r="T506" s="17" t="str">
        <f>IF(AND(I506&lt;5,'Billing Details'!F506&gt;10000),"High Priority","Regular Followup")</f>
        <v>Regular Followup</v>
      </c>
      <c r="U506" s="17" t="str">
        <f>IF(AND(T506="High Priority",'Patient Health Records'!W506="Yes",'Patient Health Records'!X506 = "Critical"),"Needs Attention",IF(AND('Patient Health Records'!X506 &lt;&gt; "Critical", 'Patient Health Records'!W506 = "Yes"),"Monitor Later",IF(AND('Patient Health Records'!X506 ="Critical", 'Patient Health Records'!W506 = "No"), "Ask for Readmission","No Action")))</f>
        <v>No Action</v>
      </c>
      <c r="V506" s="17" t="str" cm="1">
        <f t="array" ref="V506">_xlfn.IFS(AND(T506="High Priority",'Patient Health Records'!W506="Yes",'Patient Health Records'!X506 = "Critical"),"Needs Attention", AND('Patient Health Records'!X506 &lt;&gt; "Critical", 'Patient Health Records'!W506 = "Yes"),"Monitor Later", AND('Patient Health Records'!X506 ="Critical", 'Patient Health Records'!W506 = "No"), "Ask for Readmission", TRUE, "No Action")</f>
        <v>No Action</v>
      </c>
      <c r="W506" s="17"/>
      <c r="X506" s="100"/>
      <c r="Y506" s="100"/>
      <c r="Z506" s="100"/>
      <c r="AA506" s="100"/>
      <c r="AB506" s="100"/>
    </row>
    <row r="507" spans="1:28" ht="15.75" customHeight="1">
      <c r="A507" s="2" t="s">
        <v>834</v>
      </c>
      <c r="B507" s="2" t="s">
        <v>835</v>
      </c>
      <c r="C507" s="2" t="s">
        <v>42</v>
      </c>
      <c r="D507" s="26" t="s">
        <v>75</v>
      </c>
      <c r="E507" s="28">
        <f>DATEVALUE(D507)</f>
        <v>29951</v>
      </c>
      <c r="F507" s="29">
        <f t="shared" si="22"/>
        <v>1981</v>
      </c>
      <c r="G507" s="29">
        <f t="shared" si="23"/>
        <v>44</v>
      </c>
      <c r="H507" s="29" t="str" cm="1">
        <f t="array" ref="H507">_xlfn.IFS(
  AND(G507&gt;=21, G507&lt;=30), "Young Adult",
  AND(G507&gt;=31, G507&lt;=45), "Adult",
  AND(G507&gt;=46, G507&lt;=60), "Middle-aged",
  AND(G507&gt;=61, G507&lt;=75), "Senior",
  AND(G507&gt;=76, G507&lt;=87), "Elderly",
  TRUE, "Out of Range"
)</f>
        <v>Adult</v>
      </c>
      <c r="I507" s="3">
        <v>2</v>
      </c>
      <c r="J507" s="2" t="s">
        <v>38</v>
      </c>
      <c r="K507" s="2" t="s">
        <v>28</v>
      </c>
      <c r="L507" s="2" t="str">
        <f>VLOOKUP(J507,Facts!$A$2:$B$10,2,FALSE)</f>
        <v>North</v>
      </c>
      <c r="M507" s="2" t="str">
        <f>HLOOKUP(J507,Facts!$D$13:$L$14,2,FALSE)</f>
        <v>North</v>
      </c>
      <c r="N507" s="2" t="str">
        <f>_xlfn.XLOOKUP(L507,Facts!$B$2:$B$10,Facts!$A$2:$A$10,FALSE)</f>
        <v>Punjab</v>
      </c>
      <c r="O507" s="100" t="str">
        <f t="shared" si="24"/>
        <v>Aarav Gupta</v>
      </c>
      <c r="P507" s="100" t="str" cm="1">
        <f t="array" ref="P507:Q507">_xlfn.TEXTSPLIT(O507," ")</f>
        <v>Aarav</v>
      </c>
      <c r="Q507" s="100" t="str">
        <v>Gupta</v>
      </c>
      <c r="R507" s="100"/>
      <c r="S507" s="100" t="str">
        <f>CONCATENATE(A507,"_",P507,".pdf")</f>
        <v>PID0506_Aarav.pdf</v>
      </c>
      <c r="T507" s="17" t="str">
        <f>IF(AND(I507&lt;5,'Billing Details'!F507&gt;10000),"High Priority","Regular Followup")</f>
        <v>High Priority</v>
      </c>
      <c r="U507" s="17" t="str">
        <f>IF(AND(T507="High Priority",'Patient Health Records'!W507="Yes",'Patient Health Records'!X507 = "Critical"),"Needs Attention",IF(AND('Patient Health Records'!X507 &lt;&gt; "Critical", 'Patient Health Records'!W507 = "Yes"),"Monitor Later",IF(AND('Patient Health Records'!X507 ="Critical", 'Patient Health Records'!W507 = "No"), "Ask for Readmission","No Action")))</f>
        <v>Ask for Readmission</v>
      </c>
      <c r="V507" s="17" t="str" cm="1">
        <f t="array" ref="V507">_xlfn.IFS(AND(T507="High Priority",'Patient Health Records'!W507="Yes",'Patient Health Records'!X507 = "Critical"),"Needs Attention", AND('Patient Health Records'!X507 &lt;&gt; "Critical", 'Patient Health Records'!W507 = "Yes"),"Monitor Later", AND('Patient Health Records'!X507 ="Critical", 'Patient Health Records'!W507 = "No"), "Ask for Readmission", TRUE, "No Action")</f>
        <v>Ask for Readmission</v>
      </c>
      <c r="W507" s="17"/>
      <c r="X507" s="100"/>
      <c r="Y507" s="100"/>
      <c r="Z507" s="100"/>
      <c r="AA507" s="100"/>
      <c r="AB507" s="100"/>
    </row>
    <row r="508" spans="1:28" ht="15.75" customHeight="1">
      <c r="A508" s="2" t="s">
        <v>836</v>
      </c>
      <c r="B508" s="2" t="s">
        <v>837</v>
      </c>
      <c r="C508" s="2" t="s">
        <v>42</v>
      </c>
      <c r="D508" s="26" t="s">
        <v>82</v>
      </c>
      <c r="E508" s="28">
        <f>DATEVALUE(D508)</f>
        <v>30682</v>
      </c>
      <c r="F508" s="29">
        <f t="shared" si="22"/>
        <v>1984</v>
      </c>
      <c r="G508" s="29">
        <f t="shared" si="23"/>
        <v>41</v>
      </c>
      <c r="H508" s="29" t="str" cm="1">
        <f t="array" ref="H508">_xlfn.IFS(
  AND(G508&gt;=21, G508&lt;=30), "Young Adult",
  AND(G508&gt;=31, G508&lt;=45), "Adult",
  AND(G508&gt;=46, G508&lt;=60), "Middle-aged",
  AND(G508&gt;=61, G508&lt;=75), "Senior",
  AND(G508&gt;=76, G508&lt;=87), "Elderly",
  TRUE, "Out of Range"
)</f>
        <v>Adult</v>
      </c>
      <c r="I508" s="3">
        <v>7</v>
      </c>
      <c r="J508" s="2" t="s">
        <v>80</v>
      </c>
      <c r="K508" s="2" t="s">
        <v>39</v>
      </c>
      <c r="L508" s="2" t="str">
        <f>VLOOKUP(J508,Facts!$A$2:$B$10,2,FALSE)</f>
        <v>West</v>
      </c>
      <c r="M508" s="2" t="str">
        <f>HLOOKUP(J508,Facts!$D$13:$L$14,2,FALSE)</f>
        <v>West</v>
      </c>
      <c r="N508" s="2" t="str">
        <f>_xlfn.XLOOKUP(L508,Facts!$B$2:$B$10,Facts!$A$2:$A$10,FALSE)</f>
        <v>Maharashtra</v>
      </c>
      <c r="O508" s="100" t="str">
        <f t="shared" si="24"/>
        <v>Aarav Reddy</v>
      </c>
      <c r="P508" s="100" t="str" cm="1">
        <f t="array" ref="P508:Q508">_xlfn.TEXTSPLIT(O508," ")</f>
        <v>Aarav</v>
      </c>
      <c r="Q508" s="100" t="str">
        <v>Reddy</v>
      </c>
      <c r="R508" s="100"/>
      <c r="S508" s="100" t="str">
        <f>CONCATENATE(A508,"_",P508,".pdf")</f>
        <v>PID0507_Aarav.pdf</v>
      </c>
      <c r="T508" s="17" t="str">
        <f>IF(AND(I508&lt;5,'Billing Details'!F508&gt;10000),"High Priority","Regular Followup")</f>
        <v>Regular Followup</v>
      </c>
      <c r="U508" s="17" t="str">
        <f>IF(AND(T508="High Priority",'Patient Health Records'!W508="Yes",'Patient Health Records'!X508 = "Critical"),"Needs Attention",IF(AND('Patient Health Records'!X508 &lt;&gt; "Critical", 'Patient Health Records'!W508 = "Yes"),"Monitor Later",IF(AND('Patient Health Records'!X508 ="Critical", 'Patient Health Records'!W508 = "No"), "Ask for Readmission","No Action")))</f>
        <v>Monitor Later</v>
      </c>
      <c r="V508" s="17" t="str" cm="1">
        <f t="array" ref="V508">_xlfn.IFS(AND(T508="High Priority",'Patient Health Records'!W508="Yes",'Patient Health Records'!X508 = "Critical"),"Needs Attention", AND('Patient Health Records'!X508 &lt;&gt; "Critical", 'Patient Health Records'!W508 = "Yes"),"Monitor Later", AND('Patient Health Records'!X508 ="Critical", 'Patient Health Records'!W508 = "No"), "Ask for Readmission", TRUE, "No Action")</f>
        <v>Monitor Later</v>
      </c>
      <c r="W508" s="17"/>
      <c r="X508" s="100"/>
      <c r="Y508" s="100"/>
      <c r="Z508" s="100"/>
      <c r="AA508" s="100"/>
      <c r="AB508" s="100"/>
    </row>
    <row r="509" spans="1:28" ht="15.75" customHeight="1">
      <c r="A509" s="2" t="s">
        <v>838</v>
      </c>
      <c r="B509" s="2" t="s">
        <v>241</v>
      </c>
      <c r="C509" s="2" t="s">
        <v>25</v>
      </c>
      <c r="D509" s="26" t="s">
        <v>184</v>
      </c>
      <c r="E509" s="28">
        <f>DATEVALUE(D509)</f>
        <v>21550</v>
      </c>
      <c r="F509" s="29">
        <f t="shared" si="22"/>
        <v>1958</v>
      </c>
      <c r="G509" s="29">
        <f t="shared" si="23"/>
        <v>67</v>
      </c>
      <c r="H509" s="29" t="str" cm="1">
        <f t="array" ref="H509">_xlfn.IFS(
  AND(G509&gt;=21, G509&lt;=30), "Young Adult",
  AND(G509&gt;=31, G509&lt;=45), "Adult",
  AND(G509&gt;=46, G509&lt;=60), "Middle-aged",
  AND(G509&gt;=61, G509&lt;=75), "Senior",
  AND(G509&gt;=76, G509&lt;=87), "Elderly",
  TRUE, "Out of Range"
)</f>
        <v>Senior</v>
      </c>
      <c r="I509" s="3">
        <v>12</v>
      </c>
      <c r="J509" s="2" t="s">
        <v>55</v>
      </c>
      <c r="K509" s="2" t="s">
        <v>39</v>
      </c>
      <c r="L509" s="2" t="str">
        <f>VLOOKUP(J509,Facts!$A$2:$B$10,2,FALSE)</f>
        <v>South</v>
      </c>
      <c r="M509" s="2" t="str">
        <f>HLOOKUP(J509,Facts!$D$13:$L$14,2,FALSE)</f>
        <v>South</v>
      </c>
      <c r="N509" s="2" t="str">
        <f>_xlfn.XLOOKUP(L509,Facts!$B$2:$B$10,Facts!$A$2:$A$10,FALSE)</f>
        <v>Tamil Nadu</v>
      </c>
      <c r="O509" s="100" t="str">
        <f t="shared" si="24"/>
        <v>Aanya Patel</v>
      </c>
      <c r="P509" s="100" t="str" cm="1">
        <f t="array" ref="P509:Q509">_xlfn.TEXTSPLIT(O509," ")</f>
        <v>Aanya</v>
      </c>
      <c r="Q509" s="100" t="str">
        <v>Patel</v>
      </c>
      <c r="R509" s="100"/>
      <c r="S509" s="100" t="str">
        <f>CONCATENATE(A509,"_",P509,".pdf")</f>
        <v>PID0508_Aanya.pdf</v>
      </c>
      <c r="T509" s="17" t="str">
        <f>IF(AND(I509&lt;5,'Billing Details'!F509&gt;10000),"High Priority","Regular Followup")</f>
        <v>Regular Followup</v>
      </c>
      <c r="U509" s="17" t="str">
        <f>IF(AND(T509="High Priority",'Patient Health Records'!W509="Yes",'Patient Health Records'!X509 = "Critical"),"Needs Attention",IF(AND('Patient Health Records'!X509 &lt;&gt; "Critical", 'Patient Health Records'!W509 = "Yes"),"Monitor Later",IF(AND('Patient Health Records'!X509 ="Critical", 'Patient Health Records'!W509 = "No"), "Ask for Readmission","No Action")))</f>
        <v>No Action</v>
      </c>
      <c r="V509" s="17" t="str" cm="1">
        <f t="array" ref="V509">_xlfn.IFS(AND(T509="High Priority",'Patient Health Records'!W509="Yes",'Patient Health Records'!X509 = "Critical"),"Needs Attention", AND('Patient Health Records'!X509 &lt;&gt; "Critical", 'Patient Health Records'!W509 = "Yes"),"Monitor Later", AND('Patient Health Records'!X509 ="Critical", 'Patient Health Records'!W509 = "No"), "Ask for Readmission", TRUE, "No Action")</f>
        <v>No Action</v>
      </c>
      <c r="W509" s="17"/>
      <c r="X509" s="100"/>
      <c r="Y509" s="100"/>
      <c r="Z509" s="100"/>
      <c r="AA509" s="100"/>
      <c r="AB509" s="100"/>
    </row>
    <row r="510" spans="1:28" ht="15.75" customHeight="1">
      <c r="A510" s="2" t="s">
        <v>839</v>
      </c>
      <c r="B510" s="2" t="s">
        <v>691</v>
      </c>
      <c r="C510" s="2" t="s">
        <v>25</v>
      </c>
      <c r="D510" s="26" t="s">
        <v>147</v>
      </c>
      <c r="E510" s="28">
        <f>DATEVALUE(D510)</f>
        <v>31412</v>
      </c>
      <c r="F510" s="29">
        <f t="shared" si="22"/>
        <v>1985</v>
      </c>
      <c r="G510" s="29">
        <f t="shared" si="23"/>
        <v>40</v>
      </c>
      <c r="H510" s="29" t="str" cm="1">
        <f t="array" ref="H510">_xlfn.IFS(
  AND(G510&gt;=21, G510&lt;=30), "Young Adult",
  AND(G510&gt;=31, G510&lt;=45), "Adult",
  AND(G510&gt;=46, G510&lt;=60), "Middle-aged",
  AND(G510&gt;=61, G510&lt;=75), "Senior",
  AND(G510&gt;=76, G510&lt;=87), "Elderly",
  TRUE, "Out of Range"
)</f>
        <v>Adult</v>
      </c>
      <c r="I510" s="3">
        <v>25</v>
      </c>
      <c r="J510" s="2" t="s">
        <v>55</v>
      </c>
      <c r="K510" s="2" t="s">
        <v>28</v>
      </c>
      <c r="L510" s="2" t="str">
        <f>VLOOKUP(J510,Facts!$A$2:$B$10,2,FALSE)</f>
        <v>South</v>
      </c>
      <c r="M510" s="2" t="str">
        <f>HLOOKUP(J510,Facts!$D$13:$L$14,2,FALSE)</f>
        <v>South</v>
      </c>
      <c r="N510" s="2" t="str">
        <f>_xlfn.XLOOKUP(L510,Facts!$B$2:$B$10,Facts!$A$2:$A$10,FALSE)</f>
        <v>Tamil Nadu</v>
      </c>
      <c r="O510" s="100" t="str">
        <f t="shared" si="24"/>
        <v>Isha Gupta</v>
      </c>
      <c r="P510" s="100" t="str" cm="1">
        <f t="array" ref="P510:Q510">_xlfn.TEXTSPLIT(O510," ")</f>
        <v>Isha</v>
      </c>
      <c r="Q510" s="100" t="str">
        <v>Gupta</v>
      </c>
      <c r="R510" s="100"/>
      <c r="S510" s="100" t="str">
        <f>CONCATENATE(A510,"_",P510,".pdf")</f>
        <v>PID0509_Isha.pdf</v>
      </c>
      <c r="T510" s="17" t="str">
        <f>IF(AND(I510&lt;5,'Billing Details'!F510&gt;10000),"High Priority","Regular Followup")</f>
        <v>Regular Followup</v>
      </c>
      <c r="U510" s="17" t="str">
        <f>IF(AND(T510="High Priority",'Patient Health Records'!W510="Yes",'Patient Health Records'!X510 = "Critical"),"Needs Attention",IF(AND('Patient Health Records'!X510 &lt;&gt; "Critical", 'Patient Health Records'!W510 = "Yes"),"Monitor Later",IF(AND('Patient Health Records'!X510 ="Critical", 'Patient Health Records'!W510 = "No"), "Ask for Readmission","No Action")))</f>
        <v>No Action</v>
      </c>
      <c r="V510" s="17" t="str" cm="1">
        <f t="array" ref="V510">_xlfn.IFS(AND(T510="High Priority",'Patient Health Records'!W510="Yes",'Patient Health Records'!X510 = "Critical"),"Needs Attention", AND('Patient Health Records'!X510 &lt;&gt; "Critical", 'Patient Health Records'!W510 = "Yes"),"Monitor Later", AND('Patient Health Records'!X510 ="Critical", 'Patient Health Records'!W510 = "No"), "Ask for Readmission", TRUE, "No Action")</f>
        <v>No Action</v>
      </c>
      <c r="W510" s="17"/>
      <c r="X510" s="100"/>
      <c r="Y510" s="100"/>
      <c r="Z510" s="100"/>
      <c r="AA510" s="100"/>
      <c r="AB510" s="100"/>
    </row>
    <row r="511" spans="1:28" ht="15.75" customHeight="1">
      <c r="A511" s="2" t="s">
        <v>840</v>
      </c>
      <c r="B511" s="2" t="s">
        <v>146</v>
      </c>
      <c r="C511" s="2" t="s">
        <v>25</v>
      </c>
      <c r="D511" s="26" t="s">
        <v>37</v>
      </c>
      <c r="E511" s="28">
        <f>DATEVALUE(D511)</f>
        <v>34334</v>
      </c>
      <c r="F511" s="29">
        <f t="shared" si="22"/>
        <v>1993</v>
      </c>
      <c r="G511" s="29">
        <f t="shared" si="23"/>
        <v>32</v>
      </c>
      <c r="H511" s="29" t="str" cm="1">
        <f t="array" ref="H511">_xlfn.IFS(
  AND(G511&gt;=21, G511&lt;=30), "Young Adult",
  AND(G511&gt;=31, G511&lt;=45), "Adult",
  AND(G511&gt;=46, G511&lt;=60), "Middle-aged",
  AND(G511&gt;=61, G511&lt;=75), "Senior",
  AND(G511&gt;=76, G511&lt;=87), "Elderly",
  TRUE, "Out of Range"
)</f>
        <v>Adult</v>
      </c>
      <c r="I511" s="3">
        <v>12</v>
      </c>
      <c r="J511" s="2" t="s">
        <v>38</v>
      </c>
      <c r="K511" s="2" t="s">
        <v>28</v>
      </c>
      <c r="L511" s="2" t="str">
        <f>VLOOKUP(J511,Facts!$A$2:$B$10,2,FALSE)</f>
        <v>North</v>
      </c>
      <c r="M511" s="2" t="str">
        <f>HLOOKUP(J511,Facts!$D$13:$L$14,2,FALSE)</f>
        <v>North</v>
      </c>
      <c r="N511" s="2" t="str">
        <f>_xlfn.XLOOKUP(L511,Facts!$B$2:$B$10,Facts!$A$2:$A$10,FALSE)</f>
        <v>Punjab</v>
      </c>
      <c r="O511" s="100" t="str">
        <f t="shared" si="24"/>
        <v>Aanya Sharma</v>
      </c>
      <c r="P511" s="100" t="str" cm="1">
        <f t="array" ref="P511:Q511">_xlfn.TEXTSPLIT(O511," ")</f>
        <v>Aanya</v>
      </c>
      <c r="Q511" s="100" t="str">
        <v>Sharma</v>
      </c>
      <c r="R511" s="100"/>
      <c r="S511" s="100" t="str">
        <f>CONCATENATE(A511,"_",P511,".pdf")</f>
        <v>PID0510_Aanya.pdf</v>
      </c>
      <c r="T511" s="17" t="str">
        <f>IF(AND(I511&lt;5,'Billing Details'!F511&gt;10000),"High Priority","Regular Followup")</f>
        <v>Regular Followup</v>
      </c>
      <c r="U511" s="17" t="str">
        <f>IF(AND(T511="High Priority",'Patient Health Records'!W511="Yes",'Patient Health Records'!X511 = "Critical"),"Needs Attention",IF(AND('Patient Health Records'!X511 &lt;&gt; "Critical", 'Patient Health Records'!W511 = "Yes"),"Monitor Later",IF(AND('Patient Health Records'!X511 ="Critical", 'Patient Health Records'!W511 = "No"), "Ask for Readmission","No Action")))</f>
        <v>No Action</v>
      </c>
      <c r="V511" s="17" t="str" cm="1">
        <f t="array" ref="V511">_xlfn.IFS(AND(T511="High Priority",'Patient Health Records'!W511="Yes",'Patient Health Records'!X511 = "Critical"),"Needs Attention", AND('Patient Health Records'!X511 &lt;&gt; "Critical", 'Patient Health Records'!W511 = "Yes"),"Monitor Later", AND('Patient Health Records'!X511 ="Critical", 'Patient Health Records'!W511 = "No"), "Ask for Readmission", TRUE, "No Action")</f>
        <v>No Action</v>
      </c>
      <c r="W511" s="17"/>
      <c r="X511" s="100"/>
      <c r="Y511" s="100"/>
      <c r="Z511" s="100"/>
      <c r="AA511" s="100"/>
      <c r="AB511" s="100"/>
    </row>
    <row r="512" spans="1:28" ht="15.75" customHeight="1">
      <c r="A512" s="2" t="s">
        <v>841</v>
      </c>
      <c r="B512" s="2" t="s">
        <v>195</v>
      </c>
      <c r="C512" s="2" t="s">
        <v>42</v>
      </c>
      <c r="D512" s="26" t="s">
        <v>26</v>
      </c>
      <c r="E512" s="28">
        <f>DATEVALUE(D512)</f>
        <v>27029</v>
      </c>
      <c r="F512" s="29">
        <f t="shared" si="22"/>
        <v>1973</v>
      </c>
      <c r="G512" s="29">
        <f t="shared" si="23"/>
        <v>52</v>
      </c>
      <c r="H512" s="29" t="str" cm="1">
        <f t="array" ref="H512">_xlfn.IFS(
  AND(G512&gt;=21, G512&lt;=30), "Young Adult",
  AND(G512&gt;=31, G512&lt;=45), "Adult",
  AND(G512&gt;=46, G512&lt;=60), "Middle-aged",
  AND(G512&gt;=61, G512&lt;=75), "Senior",
  AND(G512&gt;=76, G512&lt;=87), "Elderly",
  TRUE, "Out of Range"
)</f>
        <v>Middle-aged</v>
      </c>
      <c r="I512" s="3">
        <v>0.5</v>
      </c>
      <c r="J512" s="2" t="s">
        <v>47</v>
      </c>
      <c r="K512" s="2" t="s">
        <v>56</v>
      </c>
      <c r="L512" s="2" t="str">
        <f>VLOOKUP(J512,Facts!$A$2:$B$10,2,FALSE)</f>
        <v>North</v>
      </c>
      <c r="M512" s="2" t="str">
        <f>HLOOKUP(J512,Facts!$D$13:$L$14,2,FALSE)</f>
        <v>North</v>
      </c>
      <c r="N512" s="2" t="str">
        <f>_xlfn.XLOOKUP(L512,Facts!$B$2:$B$10,Facts!$A$2:$A$10,FALSE)</f>
        <v>Punjab</v>
      </c>
      <c r="O512" s="100" t="str">
        <f t="shared" si="24"/>
        <v>Sai Sharma</v>
      </c>
      <c r="P512" s="100" t="str" cm="1">
        <f t="array" ref="P512:Q512">_xlfn.TEXTSPLIT(O512," ")</f>
        <v>Sai</v>
      </c>
      <c r="Q512" s="100" t="str">
        <v>Sharma</v>
      </c>
      <c r="R512" s="100"/>
      <c r="S512" s="100" t="str">
        <f>CONCATENATE(A512,"_",P512,".pdf")</f>
        <v>PID0511_Sai.pdf</v>
      </c>
      <c r="T512" s="17" t="str">
        <f>IF(AND(I512&lt;5,'Billing Details'!F512&gt;10000),"High Priority","Regular Followup")</f>
        <v>High Priority</v>
      </c>
      <c r="U512" s="17" t="str">
        <f>IF(AND(T512="High Priority",'Patient Health Records'!W512="Yes",'Patient Health Records'!X512 = "Critical"),"Needs Attention",IF(AND('Patient Health Records'!X512 &lt;&gt; "Critical", 'Patient Health Records'!W512 = "Yes"),"Monitor Later",IF(AND('Patient Health Records'!X512 ="Critical", 'Patient Health Records'!W512 = "No"), "Ask for Readmission","No Action")))</f>
        <v>Monitor Later</v>
      </c>
      <c r="V512" s="17" t="str" cm="1">
        <f t="array" ref="V512">_xlfn.IFS(AND(T512="High Priority",'Patient Health Records'!W512="Yes",'Patient Health Records'!X512 = "Critical"),"Needs Attention", AND('Patient Health Records'!X512 &lt;&gt; "Critical", 'Patient Health Records'!W512 = "Yes"),"Monitor Later", AND('Patient Health Records'!X512 ="Critical", 'Patient Health Records'!W512 = "No"), "Ask for Readmission", TRUE, "No Action")</f>
        <v>Monitor Later</v>
      </c>
      <c r="W512" s="17"/>
      <c r="X512" s="100"/>
      <c r="Y512" s="100"/>
      <c r="Z512" s="100"/>
      <c r="AA512" s="100"/>
      <c r="AB512" s="100"/>
    </row>
    <row r="513" spans="1:28" ht="15.75" customHeight="1">
      <c r="A513" s="2" t="s">
        <v>842</v>
      </c>
      <c r="B513" s="2" t="s">
        <v>843</v>
      </c>
      <c r="C513" s="2" t="s">
        <v>25</v>
      </c>
      <c r="D513" s="26" t="s">
        <v>46</v>
      </c>
      <c r="E513" s="28">
        <f>DATEVALUE(D513)</f>
        <v>32508</v>
      </c>
      <c r="F513" s="29">
        <f t="shared" si="22"/>
        <v>1988</v>
      </c>
      <c r="G513" s="29">
        <f t="shared" si="23"/>
        <v>37</v>
      </c>
      <c r="H513" s="29" t="str" cm="1">
        <f t="array" ref="H513">_xlfn.IFS(
  AND(G513&gt;=21, G513&lt;=30), "Young Adult",
  AND(G513&gt;=31, G513&lt;=45), "Adult",
  AND(G513&gt;=46, G513&lt;=60), "Middle-aged",
  AND(G513&gt;=61, G513&lt;=75), "Senior",
  AND(G513&gt;=76, G513&lt;=87), "Elderly",
  TRUE, "Out of Range"
)</f>
        <v>Adult</v>
      </c>
      <c r="I513" s="3">
        <v>2</v>
      </c>
      <c r="J513" s="2" t="s">
        <v>47</v>
      </c>
      <c r="K513" s="2" t="s">
        <v>39</v>
      </c>
      <c r="L513" s="2" t="str">
        <f>VLOOKUP(J513,Facts!$A$2:$B$10,2,FALSE)</f>
        <v>North</v>
      </c>
      <c r="M513" s="2" t="str">
        <f>HLOOKUP(J513,Facts!$D$13:$L$14,2,FALSE)</f>
        <v>North</v>
      </c>
      <c r="N513" s="2" t="str">
        <f>_xlfn.XLOOKUP(L513,Facts!$B$2:$B$10,Facts!$A$2:$A$10,FALSE)</f>
        <v>Punjab</v>
      </c>
      <c r="O513" s="100" t="str">
        <f t="shared" si="24"/>
        <v>Shreya Gupta</v>
      </c>
      <c r="P513" s="100" t="str" cm="1">
        <f t="array" ref="P513:Q513">_xlfn.TEXTSPLIT(O513," ")</f>
        <v>Shreya</v>
      </c>
      <c r="Q513" s="100" t="str">
        <v>Gupta</v>
      </c>
      <c r="R513" s="100"/>
      <c r="S513" s="100" t="str">
        <f>CONCATENATE(A513,"_",P513,".pdf")</f>
        <v>PID0512_Shreya.pdf</v>
      </c>
      <c r="T513" s="17" t="str">
        <f>IF(AND(I513&lt;5,'Billing Details'!F513&gt;10000),"High Priority","Regular Followup")</f>
        <v>High Priority</v>
      </c>
      <c r="U513" s="17" t="str">
        <f>IF(AND(T513="High Priority",'Patient Health Records'!W513="Yes",'Patient Health Records'!X513 = "Critical"),"Needs Attention",IF(AND('Patient Health Records'!X513 &lt;&gt; "Critical", 'Patient Health Records'!W513 = "Yes"),"Monitor Later",IF(AND('Patient Health Records'!X513 ="Critical", 'Patient Health Records'!W513 = "No"), "Ask for Readmission","No Action")))</f>
        <v>No Action</v>
      </c>
      <c r="V513" s="17" t="str" cm="1">
        <f t="array" ref="V513">_xlfn.IFS(AND(T513="High Priority",'Patient Health Records'!W513="Yes",'Patient Health Records'!X513 = "Critical"),"Needs Attention", AND('Patient Health Records'!X513 &lt;&gt; "Critical", 'Patient Health Records'!W513 = "Yes"),"Monitor Later", AND('Patient Health Records'!X513 ="Critical", 'Patient Health Records'!W513 = "No"), "Ask for Readmission", TRUE, "No Action")</f>
        <v>No Action</v>
      </c>
      <c r="W513" s="17"/>
      <c r="X513" s="100"/>
      <c r="Y513" s="100"/>
      <c r="Z513" s="100"/>
      <c r="AA513" s="100"/>
      <c r="AB513" s="100"/>
    </row>
    <row r="514" spans="1:28" ht="15.75" customHeight="1">
      <c r="A514" s="2" t="s">
        <v>844</v>
      </c>
      <c r="B514" s="2" t="s">
        <v>167</v>
      </c>
      <c r="C514" s="2" t="s">
        <v>42</v>
      </c>
      <c r="D514" s="26" t="s">
        <v>75</v>
      </c>
      <c r="E514" s="28">
        <f>DATEVALUE(D514)</f>
        <v>29951</v>
      </c>
      <c r="F514" s="29">
        <f t="shared" si="22"/>
        <v>1981</v>
      </c>
      <c r="G514" s="29">
        <f t="shared" si="23"/>
        <v>44</v>
      </c>
      <c r="H514" s="29" t="str" cm="1">
        <f t="array" ref="H514">_xlfn.IFS(
  AND(G514&gt;=21, G514&lt;=30), "Young Adult",
  AND(G514&gt;=31, G514&lt;=45), "Adult",
  AND(G514&gt;=46, G514&lt;=60), "Middle-aged",
  AND(G514&gt;=61, G514&lt;=75), "Senior",
  AND(G514&gt;=76, G514&lt;=87), "Elderly",
  TRUE, "Out of Range"
)</f>
        <v>Adult</v>
      </c>
      <c r="I514" s="3">
        <v>2</v>
      </c>
      <c r="J514" s="2" t="s">
        <v>47</v>
      </c>
      <c r="K514" s="2" t="s">
        <v>39</v>
      </c>
      <c r="L514" s="2" t="str">
        <f>VLOOKUP(J514,Facts!$A$2:$B$10,2,FALSE)</f>
        <v>North</v>
      </c>
      <c r="M514" s="2" t="str">
        <f>HLOOKUP(J514,Facts!$D$13:$L$14,2,FALSE)</f>
        <v>North</v>
      </c>
      <c r="N514" s="2" t="str">
        <f>_xlfn.XLOOKUP(L514,Facts!$B$2:$B$10,Facts!$A$2:$A$10,FALSE)</f>
        <v>Punjab</v>
      </c>
      <c r="O514" s="100" t="str">
        <f t="shared" si="24"/>
        <v>Aarav Reddy</v>
      </c>
      <c r="P514" s="100" t="str" cm="1">
        <f t="array" ref="P514:Q514">_xlfn.TEXTSPLIT(O514," ")</f>
        <v>Aarav</v>
      </c>
      <c r="Q514" s="100" t="str">
        <v>Reddy</v>
      </c>
      <c r="R514" s="100"/>
      <c r="S514" s="100" t="str">
        <f>CONCATENATE(A514,"_",P514,".pdf")</f>
        <v>PID0513_Aarav.pdf</v>
      </c>
      <c r="T514" s="17" t="str">
        <f>IF(AND(I514&lt;5,'Billing Details'!F514&gt;10000),"High Priority","Regular Followup")</f>
        <v>High Priority</v>
      </c>
      <c r="U514" s="17" t="str">
        <f>IF(AND(T514="High Priority",'Patient Health Records'!W514="Yes",'Patient Health Records'!X514 = "Critical"),"Needs Attention",IF(AND('Patient Health Records'!X514 &lt;&gt; "Critical", 'Patient Health Records'!W514 = "Yes"),"Monitor Later",IF(AND('Patient Health Records'!X514 ="Critical", 'Patient Health Records'!W514 = "No"), "Ask for Readmission","No Action")))</f>
        <v>Needs Attention</v>
      </c>
      <c r="V514" s="17" t="str" cm="1">
        <f t="array" ref="V514">_xlfn.IFS(AND(T514="High Priority",'Patient Health Records'!W514="Yes",'Patient Health Records'!X514 = "Critical"),"Needs Attention", AND('Patient Health Records'!X514 &lt;&gt; "Critical", 'Patient Health Records'!W514 = "Yes"),"Monitor Later", AND('Patient Health Records'!X514 ="Critical", 'Patient Health Records'!W514 = "No"), "Ask for Readmission", TRUE, "No Action")</f>
        <v>Needs Attention</v>
      </c>
      <c r="W514" s="17"/>
      <c r="X514" s="100"/>
      <c r="Y514" s="100"/>
      <c r="Z514" s="100"/>
      <c r="AA514" s="100"/>
      <c r="AB514" s="100"/>
    </row>
    <row r="515" spans="1:28" ht="15.75" customHeight="1">
      <c r="A515" s="2" t="s">
        <v>845</v>
      </c>
      <c r="B515" s="2" t="s">
        <v>830</v>
      </c>
      <c r="C515" s="2" t="s">
        <v>25</v>
      </c>
      <c r="D515" s="26" t="s">
        <v>85</v>
      </c>
      <c r="E515" s="28">
        <f>DATEVALUE(D515)</f>
        <v>25203</v>
      </c>
      <c r="F515" s="29">
        <f t="shared" ref="F515:F578" si="25">YEAR(E515)</f>
        <v>1968</v>
      </c>
      <c r="G515" s="29">
        <f t="shared" ref="G515:G578" si="26">$X$9-F515</f>
        <v>57</v>
      </c>
      <c r="H515" s="29" t="str" cm="1">
        <f t="array" ref="H515">_xlfn.IFS(
  AND(G515&gt;=21, G515&lt;=30), "Young Adult",
  AND(G515&gt;=31, G515&lt;=45), "Adult",
  AND(G515&gt;=46, G515&lt;=60), "Middle-aged",
  AND(G515&gt;=61, G515&lt;=75), "Senior",
  AND(G515&gt;=76, G515&lt;=87), "Elderly",
  TRUE, "Out of Range"
)</f>
        <v>Middle-aged</v>
      </c>
      <c r="I515" s="3">
        <v>3</v>
      </c>
      <c r="J515" s="2" t="s">
        <v>47</v>
      </c>
      <c r="K515" s="2" t="s">
        <v>39</v>
      </c>
      <c r="L515" s="2" t="str">
        <f>VLOOKUP(J515,Facts!$A$2:$B$10,2,FALSE)</f>
        <v>North</v>
      </c>
      <c r="M515" s="2" t="str">
        <f>HLOOKUP(J515,Facts!$D$13:$L$14,2,FALSE)</f>
        <v>North</v>
      </c>
      <c r="N515" s="2" t="str">
        <f>_xlfn.XLOOKUP(L515,Facts!$B$2:$B$10,Facts!$A$2:$A$10,FALSE)</f>
        <v>Punjab</v>
      </c>
      <c r="O515" s="100" t="str">
        <f t="shared" ref="O515:O578" si="27">TRIM(B515)</f>
        <v>Isha Reddy</v>
      </c>
      <c r="P515" s="100" t="str" cm="1">
        <f t="array" ref="P515:Q515">_xlfn.TEXTSPLIT(O515," ")</f>
        <v>Isha</v>
      </c>
      <c r="Q515" s="100" t="str">
        <v>Reddy</v>
      </c>
      <c r="R515" s="100"/>
      <c r="S515" s="100" t="str">
        <f>CONCATENATE(A515,"_",P515,".pdf")</f>
        <v>PID0514_Isha.pdf</v>
      </c>
      <c r="T515" s="17" t="str">
        <f>IF(AND(I515&lt;5,'Billing Details'!F515&gt;10000),"High Priority","Regular Followup")</f>
        <v>High Priority</v>
      </c>
      <c r="U515" s="17" t="str">
        <f>IF(AND(T515="High Priority",'Patient Health Records'!W515="Yes",'Patient Health Records'!X515 = "Critical"),"Needs Attention",IF(AND('Patient Health Records'!X515 &lt;&gt; "Critical", 'Patient Health Records'!W515 = "Yes"),"Monitor Later",IF(AND('Patient Health Records'!X515 ="Critical", 'Patient Health Records'!W515 = "No"), "Ask for Readmission","No Action")))</f>
        <v>Needs Attention</v>
      </c>
      <c r="V515" s="17" t="str" cm="1">
        <f t="array" ref="V515">_xlfn.IFS(AND(T515="High Priority",'Patient Health Records'!W515="Yes",'Patient Health Records'!X515 = "Critical"),"Needs Attention", AND('Patient Health Records'!X515 &lt;&gt; "Critical", 'Patient Health Records'!W515 = "Yes"),"Monitor Later", AND('Patient Health Records'!X515 ="Critical", 'Patient Health Records'!W515 = "No"), "Ask for Readmission", TRUE, "No Action")</f>
        <v>Needs Attention</v>
      </c>
      <c r="W515" s="17"/>
      <c r="X515" s="100"/>
      <c r="Y515" s="100"/>
      <c r="Z515" s="100"/>
      <c r="AA515" s="100"/>
      <c r="AB515" s="100"/>
    </row>
    <row r="516" spans="1:28" ht="15.75" customHeight="1">
      <c r="A516" s="2" t="s">
        <v>846</v>
      </c>
      <c r="B516" s="2" t="s">
        <v>181</v>
      </c>
      <c r="C516" s="2" t="s">
        <v>25</v>
      </c>
      <c r="D516" s="26" t="s">
        <v>85</v>
      </c>
      <c r="E516" s="28">
        <f>DATEVALUE(D516)</f>
        <v>25203</v>
      </c>
      <c r="F516" s="29">
        <f t="shared" si="25"/>
        <v>1968</v>
      </c>
      <c r="G516" s="29">
        <f t="shared" si="26"/>
        <v>57</v>
      </c>
      <c r="H516" s="29" t="str" cm="1">
        <f t="array" ref="H516">_xlfn.IFS(
  AND(G516&gt;=21, G516&lt;=30), "Young Adult",
  AND(G516&gt;=31, G516&lt;=45), "Adult",
  AND(G516&gt;=46, G516&lt;=60), "Middle-aged",
  AND(G516&gt;=61, G516&lt;=75), "Senior",
  AND(G516&gt;=76, G516&lt;=87), "Elderly",
  TRUE, "Out of Range"
)</f>
        <v>Middle-aged</v>
      </c>
      <c r="I516" s="3">
        <v>9</v>
      </c>
      <c r="J516" s="2" t="s">
        <v>27</v>
      </c>
      <c r="K516" s="2" t="s">
        <v>28</v>
      </c>
      <c r="L516" s="2" t="str">
        <f>VLOOKUP(J516,Facts!$A$2:$B$10,2,FALSE)</f>
        <v>South</v>
      </c>
      <c r="M516" s="2" t="str">
        <f>HLOOKUP(J516,Facts!$D$13:$L$14,2,FALSE)</f>
        <v>South</v>
      </c>
      <c r="N516" s="2" t="str">
        <f>_xlfn.XLOOKUP(L516,Facts!$B$2:$B$10,Facts!$A$2:$A$10,FALSE)</f>
        <v>Tamil Nadu</v>
      </c>
      <c r="O516" s="100" t="str">
        <f t="shared" si="27"/>
        <v>Isha Mehta</v>
      </c>
      <c r="P516" s="100" t="str" cm="1">
        <f t="array" ref="P516:Q516">_xlfn.TEXTSPLIT(O516," ")</f>
        <v>Isha</v>
      </c>
      <c r="Q516" s="100" t="str">
        <v>Mehta</v>
      </c>
      <c r="R516" s="100"/>
      <c r="S516" s="100" t="str">
        <f>CONCATENATE(A516,"_",P516,".pdf")</f>
        <v>PID0515_Isha.pdf</v>
      </c>
      <c r="T516" s="17" t="str">
        <f>IF(AND(I516&lt;5,'Billing Details'!F516&gt;10000),"High Priority","Regular Followup")</f>
        <v>Regular Followup</v>
      </c>
      <c r="U516" s="17" t="str">
        <f>IF(AND(T516="High Priority",'Patient Health Records'!W516="Yes",'Patient Health Records'!X516 = "Critical"),"Needs Attention",IF(AND('Patient Health Records'!X516 &lt;&gt; "Critical", 'Patient Health Records'!W516 = "Yes"),"Monitor Later",IF(AND('Patient Health Records'!X516 ="Critical", 'Patient Health Records'!W516 = "No"), "Ask for Readmission","No Action")))</f>
        <v>Monitor Later</v>
      </c>
      <c r="V516" s="17" t="str" cm="1">
        <f t="array" ref="V516">_xlfn.IFS(AND(T516="High Priority",'Patient Health Records'!W516="Yes",'Patient Health Records'!X516 = "Critical"),"Needs Attention", AND('Patient Health Records'!X516 &lt;&gt; "Critical", 'Patient Health Records'!W516 = "Yes"),"Monitor Later", AND('Patient Health Records'!X516 ="Critical", 'Patient Health Records'!W516 = "No"), "Ask for Readmission", TRUE, "No Action")</f>
        <v>Monitor Later</v>
      </c>
      <c r="W516" s="17"/>
      <c r="X516" s="100"/>
      <c r="Y516" s="100"/>
      <c r="Z516" s="100"/>
      <c r="AA516" s="100"/>
      <c r="AB516" s="100"/>
    </row>
    <row r="517" spans="1:28" ht="15.75" customHeight="1">
      <c r="A517" s="2" t="s">
        <v>847</v>
      </c>
      <c r="B517" s="2" t="s">
        <v>90</v>
      </c>
      <c r="C517" s="2" t="s">
        <v>42</v>
      </c>
      <c r="D517" s="26" t="s">
        <v>157</v>
      </c>
      <c r="E517" s="28">
        <f>DATEVALUE(D517)</f>
        <v>23377</v>
      </c>
      <c r="F517" s="29">
        <f t="shared" si="25"/>
        <v>1964</v>
      </c>
      <c r="G517" s="29">
        <f t="shared" si="26"/>
        <v>61</v>
      </c>
      <c r="H517" s="29" t="str" cm="1">
        <f t="array" ref="H517">_xlfn.IFS(
  AND(G517&gt;=21, G517&lt;=30), "Young Adult",
  AND(G517&gt;=31, G517&lt;=45), "Adult",
  AND(G517&gt;=46, G517&lt;=60), "Middle-aged",
  AND(G517&gt;=61, G517&lt;=75), "Senior",
  AND(G517&gt;=76, G517&lt;=87), "Elderly",
  TRUE, "Out of Range"
)</f>
        <v>Senior</v>
      </c>
      <c r="I517" s="3">
        <v>20</v>
      </c>
      <c r="J517" s="2" t="s">
        <v>80</v>
      </c>
      <c r="K517" s="2" t="s">
        <v>34</v>
      </c>
      <c r="L517" s="2" t="str">
        <f>VLOOKUP(J517,Facts!$A$2:$B$10,2,FALSE)</f>
        <v>West</v>
      </c>
      <c r="M517" s="2" t="str">
        <f>HLOOKUP(J517,Facts!$D$13:$L$14,2,FALSE)</f>
        <v>West</v>
      </c>
      <c r="N517" s="2" t="str">
        <f>_xlfn.XLOOKUP(L517,Facts!$B$2:$B$10,Facts!$A$2:$A$10,FALSE)</f>
        <v>Maharashtra</v>
      </c>
      <c r="O517" s="100" t="str">
        <f t="shared" si="27"/>
        <v>Krishna Patel</v>
      </c>
      <c r="P517" s="100" t="str" cm="1">
        <f t="array" ref="P517:Q517">_xlfn.TEXTSPLIT(O517," ")</f>
        <v>Krishna</v>
      </c>
      <c r="Q517" s="100" t="str">
        <v>Patel</v>
      </c>
      <c r="R517" s="100"/>
      <c r="S517" s="100" t="str">
        <f>CONCATENATE(A517,"_",P517,".pdf")</f>
        <v>PID0516_Krishna.pdf</v>
      </c>
      <c r="T517" s="17" t="str">
        <f>IF(AND(I517&lt;5,'Billing Details'!F517&gt;10000),"High Priority","Regular Followup")</f>
        <v>Regular Followup</v>
      </c>
      <c r="U517" s="17" t="str">
        <f>IF(AND(T517="High Priority",'Patient Health Records'!W517="Yes",'Patient Health Records'!X517 = "Critical"),"Needs Attention",IF(AND('Patient Health Records'!X517 &lt;&gt; "Critical", 'Patient Health Records'!W517 = "Yes"),"Monitor Later",IF(AND('Patient Health Records'!X517 ="Critical", 'Patient Health Records'!W517 = "No"), "Ask for Readmission","No Action")))</f>
        <v>Monitor Later</v>
      </c>
      <c r="V517" s="17" t="str" cm="1">
        <f t="array" ref="V517">_xlfn.IFS(AND(T517="High Priority",'Patient Health Records'!W517="Yes",'Patient Health Records'!X517 = "Critical"),"Needs Attention", AND('Patient Health Records'!X517 &lt;&gt; "Critical", 'Patient Health Records'!W517 = "Yes"),"Monitor Later", AND('Patient Health Records'!X517 ="Critical", 'Patient Health Records'!W517 = "No"), "Ask for Readmission", TRUE, "No Action")</f>
        <v>Monitor Later</v>
      </c>
      <c r="W517" s="17"/>
      <c r="X517" s="100"/>
      <c r="Y517" s="100"/>
      <c r="Z517" s="100"/>
      <c r="AA517" s="100"/>
      <c r="AB517" s="100"/>
    </row>
    <row r="518" spans="1:28" ht="15.75" customHeight="1">
      <c r="A518" s="2" t="s">
        <v>848</v>
      </c>
      <c r="B518" s="2" t="s">
        <v>203</v>
      </c>
      <c r="C518" s="2" t="s">
        <v>42</v>
      </c>
      <c r="D518" s="26" t="s">
        <v>184</v>
      </c>
      <c r="E518" s="28">
        <f>DATEVALUE(D518)</f>
        <v>21550</v>
      </c>
      <c r="F518" s="29">
        <f t="shared" si="25"/>
        <v>1958</v>
      </c>
      <c r="G518" s="29">
        <f t="shared" si="26"/>
        <v>67</v>
      </c>
      <c r="H518" s="29" t="str" cm="1">
        <f t="array" ref="H518">_xlfn.IFS(
  AND(G518&gt;=21, G518&lt;=30), "Young Adult",
  AND(G518&gt;=31, G518&lt;=45), "Adult",
  AND(G518&gt;=46, G518&lt;=60), "Middle-aged",
  AND(G518&gt;=61, G518&lt;=75), "Senior",
  AND(G518&gt;=76, G518&lt;=87), "Elderly",
  TRUE, "Out of Range"
)</f>
        <v>Senior</v>
      </c>
      <c r="I518" s="3">
        <v>30</v>
      </c>
      <c r="J518" s="2" t="s">
        <v>38</v>
      </c>
      <c r="K518" s="2" t="s">
        <v>34</v>
      </c>
      <c r="L518" s="2" t="str">
        <f>VLOOKUP(J518,Facts!$A$2:$B$10,2,FALSE)</f>
        <v>North</v>
      </c>
      <c r="M518" s="2" t="str">
        <f>HLOOKUP(J518,Facts!$D$13:$L$14,2,FALSE)</f>
        <v>North</v>
      </c>
      <c r="N518" s="2" t="str">
        <f>_xlfn.XLOOKUP(L518,Facts!$B$2:$B$10,Facts!$A$2:$A$10,FALSE)</f>
        <v>Punjab</v>
      </c>
      <c r="O518" s="100" t="str">
        <f t="shared" si="27"/>
        <v>Vivaan Mehta</v>
      </c>
      <c r="P518" s="100" t="str" cm="1">
        <f t="array" ref="P518:Q518">_xlfn.TEXTSPLIT(O518," ")</f>
        <v>Vivaan</v>
      </c>
      <c r="Q518" s="100" t="str">
        <v>Mehta</v>
      </c>
      <c r="R518" s="100"/>
      <c r="S518" s="100" t="str">
        <f>CONCATENATE(A518,"_",P518,".pdf")</f>
        <v>PID0517_Vivaan.pdf</v>
      </c>
      <c r="T518" s="17" t="str">
        <f>IF(AND(I518&lt;5,'Billing Details'!F518&gt;10000),"High Priority","Regular Followup")</f>
        <v>Regular Followup</v>
      </c>
      <c r="U518" s="17" t="str">
        <f>IF(AND(T518="High Priority",'Patient Health Records'!W518="Yes",'Patient Health Records'!X518 = "Critical"),"Needs Attention",IF(AND('Patient Health Records'!X518 &lt;&gt; "Critical", 'Patient Health Records'!W518 = "Yes"),"Monitor Later",IF(AND('Patient Health Records'!X518 ="Critical", 'Patient Health Records'!W518 = "No"), "Ask for Readmission","No Action")))</f>
        <v>Ask for Readmission</v>
      </c>
      <c r="V518" s="17" t="str" cm="1">
        <f t="array" ref="V518">_xlfn.IFS(AND(T518="High Priority",'Patient Health Records'!W518="Yes",'Patient Health Records'!X518 = "Critical"),"Needs Attention", AND('Patient Health Records'!X518 &lt;&gt; "Critical", 'Patient Health Records'!W518 = "Yes"),"Monitor Later", AND('Patient Health Records'!X518 ="Critical", 'Patient Health Records'!W518 = "No"), "Ask for Readmission", TRUE, "No Action")</f>
        <v>Ask for Readmission</v>
      </c>
      <c r="W518" s="17"/>
      <c r="X518" s="100"/>
      <c r="Y518" s="100"/>
      <c r="Z518" s="100"/>
      <c r="AA518" s="100"/>
      <c r="AB518" s="100"/>
    </row>
    <row r="519" spans="1:28" ht="15.75" customHeight="1">
      <c r="A519" s="2" t="s">
        <v>849</v>
      </c>
      <c r="B519" s="2" t="s">
        <v>850</v>
      </c>
      <c r="C519" s="2" t="s">
        <v>25</v>
      </c>
      <c r="D519" s="26" t="s">
        <v>175</v>
      </c>
      <c r="E519" s="28">
        <f>DATEVALUE(D519)</f>
        <v>30682</v>
      </c>
      <c r="F519" s="29">
        <f t="shared" si="25"/>
        <v>1984</v>
      </c>
      <c r="G519" s="29">
        <f t="shared" si="26"/>
        <v>41</v>
      </c>
      <c r="H519" s="29" t="str" cm="1">
        <f t="array" ref="H519">_xlfn.IFS(
  AND(G519&gt;=21, G519&lt;=30), "Young Adult",
  AND(G519&gt;=31, G519&lt;=45), "Adult",
  AND(G519&gt;=46, G519&lt;=60), "Middle-aged",
  AND(G519&gt;=61, G519&lt;=75), "Senior",
  AND(G519&gt;=76, G519&lt;=87), "Elderly",
  TRUE, "Out of Range"
)</f>
        <v>Adult</v>
      </c>
      <c r="I519" s="3">
        <v>15</v>
      </c>
      <c r="J519" s="2" t="s">
        <v>38</v>
      </c>
      <c r="K519" s="2" t="s">
        <v>34</v>
      </c>
      <c r="L519" s="2" t="str">
        <f>VLOOKUP(J519,Facts!$A$2:$B$10,2,FALSE)</f>
        <v>North</v>
      </c>
      <c r="M519" s="2" t="str">
        <f>HLOOKUP(J519,Facts!$D$13:$L$14,2,FALSE)</f>
        <v>North</v>
      </c>
      <c r="N519" s="2" t="str">
        <f>_xlfn.XLOOKUP(L519,Facts!$B$2:$B$10,Facts!$A$2:$A$10,FALSE)</f>
        <v>Punjab</v>
      </c>
      <c r="O519" s="100" t="str">
        <f t="shared" si="27"/>
        <v>Aanya Reddy</v>
      </c>
      <c r="P519" s="100" t="str" cm="1">
        <f t="array" ref="P519:Q519">_xlfn.TEXTSPLIT(O519," ")</f>
        <v>Aanya</v>
      </c>
      <c r="Q519" s="100" t="str">
        <v>Reddy</v>
      </c>
      <c r="R519" s="100"/>
      <c r="S519" s="100" t="str">
        <f>CONCATENATE(A519,"_",P519,".pdf")</f>
        <v>PID0518_Aanya.pdf</v>
      </c>
      <c r="T519" s="17" t="str">
        <f>IF(AND(I519&lt;5,'Billing Details'!F519&gt;10000),"High Priority","Regular Followup")</f>
        <v>Regular Followup</v>
      </c>
      <c r="U519" s="17" t="str">
        <f>IF(AND(T519="High Priority",'Patient Health Records'!W519="Yes",'Patient Health Records'!X519 = "Critical"),"Needs Attention",IF(AND('Patient Health Records'!X519 &lt;&gt; "Critical", 'Patient Health Records'!W519 = "Yes"),"Monitor Later",IF(AND('Patient Health Records'!X519 ="Critical", 'Patient Health Records'!W519 = "No"), "Ask for Readmission","No Action")))</f>
        <v>No Action</v>
      </c>
      <c r="V519" s="17" t="str" cm="1">
        <f t="array" ref="V519">_xlfn.IFS(AND(T519="High Priority",'Patient Health Records'!W519="Yes",'Patient Health Records'!X519 = "Critical"),"Needs Attention", AND('Patient Health Records'!X519 &lt;&gt; "Critical", 'Patient Health Records'!W519 = "Yes"),"Monitor Later", AND('Patient Health Records'!X519 ="Critical", 'Patient Health Records'!W519 = "No"), "Ask for Readmission", TRUE, "No Action")</f>
        <v>No Action</v>
      </c>
      <c r="W519" s="17"/>
      <c r="X519" s="100"/>
      <c r="Y519" s="100"/>
      <c r="Z519" s="100"/>
      <c r="AA519" s="100"/>
      <c r="AB519" s="100"/>
    </row>
    <row r="520" spans="1:28" ht="15.75" customHeight="1">
      <c r="A520" s="2" t="s">
        <v>851</v>
      </c>
      <c r="B520" s="2" t="s">
        <v>852</v>
      </c>
      <c r="C520" s="2" t="s">
        <v>42</v>
      </c>
      <c r="D520" s="26" t="s">
        <v>107</v>
      </c>
      <c r="E520" s="28">
        <f>DATEVALUE(D520)</f>
        <v>28855</v>
      </c>
      <c r="F520" s="29">
        <f t="shared" si="25"/>
        <v>1978</v>
      </c>
      <c r="G520" s="29">
        <f t="shared" si="26"/>
        <v>47</v>
      </c>
      <c r="H520" s="29" t="str" cm="1">
        <f t="array" ref="H520">_xlfn.IFS(
  AND(G520&gt;=21, G520&lt;=30), "Young Adult",
  AND(G520&gt;=31, G520&lt;=45), "Adult",
  AND(G520&gt;=46, G520&lt;=60), "Middle-aged",
  AND(G520&gt;=61, G520&lt;=75), "Senior",
  AND(G520&gt;=76, G520&lt;=87), "Elderly",
  TRUE, "Out of Range"
)</f>
        <v>Middle-aged</v>
      </c>
      <c r="I520" s="3">
        <v>2</v>
      </c>
      <c r="J520" s="2" t="s">
        <v>47</v>
      </c>
      <c r="K520" s="2" t="s">
        <v>39</v>
      </c>
      <c r="L520" s="2" t="str">
        <f>VLOOKUP(J520,Facts!$A$2:$B$10,2,FALSE)</f>
        <v>North</v>
      </c>
      <c r="M520" s="2" t="str">
        <f>HLOOKUP(J520,Facts!$D$13:$L$14,2,FALSE)</f>
        <v>North</v>
      </c>
      <c r="N520" s="2" t="str">
        <f>_xlfn.XLOOKUP(L520,Facts!$B$2:$B$10,Facts!$A$2:$A$10,FALSE)</f>
        <v>Punjab</v>
      </c>
      <c r="O520" s="100" t="str">
        <f t="shared" si="27"/>
        <v>Sai Dev Gupta</v>
      </c>
      <c r="P520" s="100" t="str" cm="1">
        <f t="array" ref="P520:R520">_xlfn.TEXTSPLIT(O520," ")</f>
        <v>Sai</v>
      </c>
      <c r="Q520" s="100" t="str">
        <v>Dev</v>
      </c>
      <c r="R520" s="100" t="str">
        <v>Gupta</v>
      </c>
      <c r="S520" s="100" t="str">
        <f>CONCATENATE(A520,"_",P520,".pdf")</f>
        <v>PID0519_Sai.pdf</v>
      </c>
      <c r="T520" s="17" t="str">
        <f>IF(AND(I520&lt;5,'Billing Details'!F520&gt;10000),"High Priority","Regular Followup")</f>
        <v>High Priority</v>
      </c>
      <c r="U520" s="17" t="str">
        <f>IF(AND(T520="High Priority",'Patient Health Records'!W520="Yes",'Patient Health Records'!X520 = "Critical"),"Needs Attention",IF(AND('Patient Health Records'!X520 &lt;&gt; "Critical", 'Patient Health Records'!W520 = "Yes"),"Monitor Later",IF(AND('Patient Health Records'!X520 ="Critical", 'Patient Health Records'!W520 = "No"), "Ask for Readmission","No Action")))</f>
        <v>No Action</v>
      </c>
      <c r="V520" s="17" t="str" cm="1">
        <f t="array" ref="V520">_xlfn.IFS(AND(T520="High Priority",'Patient Health Records'!W520="Yes",'Patient Health Records'!X520 = "Critical"),"Needs Attention", AND('Patient Health Records'!X520 &lt;&gt; "Critical", 'Patient Health Records'!W520 = "Yes"),"Monitor Later", AND('Patient Health Records'!X520 ="Critical", 'Patient Health Records'!W520 = "No"), "Ask for Readmission", TRUE, "No Action")</f>
        <v>No Action</v>
      </c>
      <c r="W520" s="17"/>
      <c r="X520" s="100"/>
      <c r="Y520" s="100"/>
      <c r="Z520" s="100"/>
      <c r="AA520" s="100"/>
      <c r="AB520" s="100"/>
    </row>
    <row r="521" spans="1:28" ht="15.75" customHeight="1">
      <c r="A521" s="2" t="s">
        <v>853</v>
      </c>
      <c r="B521" s="2" t="s">
        <v>153</v>
      </c>
      <c r="C521" s="2" t="s">
        <v>42</v>
      </c>
      <c r="D521" s="26" t="s">
        <v>32</v>
      </c>
      <c r="E521" s="28">
        <f>DATEVALUE(D521)</f>
        <v>19724</v>
      </c>
      <c r="F521" s="29">
        <f t="shared" si="25"/>
        <v>1953</v>
      </c>
      <c r="G521" s="29">
        <f t="shared" si="26"/>
        <v>72</v>
      </c>
      <c r="H521" s="29" t="str" cm="1">
        <f t="array" ref="H521">_xlfn.IFS(
  AND(G521&gt;=21, G521&lt;=30), "Young Adult",
  AND(G521&gt;=31, G521&lt;=45), "Adult",
  AND(G521&gt;=46, G521&lt;=60), "Middle-aged",
  AND(G521&gt;=61, G521&lt;=75), "Senior",
  AND(G521&gt;=76, G521&lt;=87), "Elderly",
  TRUE, "Out of Range"
)</f>
        <v>Senior</v>
      </c>
      <c r="I521" s="3">
        <v>250</v>
      </c>
      <c r="J521" s="2" t="s">
        <v>55</v>
      </c>
      <c r="K521" s="2" t="s">
        <v>56</v>
      </c>
      <c r="L521" s="2" t="str">
        <f>VLOOKUP(J521,Facts!$A$2:$B$10,2,FALSE)</f>
        <v>South</v>
      </c>
      <c r="M521" s="2" t="str">
        <f>HLOOKUP(J521,Facts!$D$13:$L$14,2,FALSE)</f>
        <v>South</v>
      </c>
      <c r="N521" s="2" t="str">
        <f>_xlfn.XLOOKUP(L521,Facts!$B$2:$B$10,Facts!$A$2:$A$10,FALSE)</f>
        <v>Tamil Nadu</v>
      </c>
      <c r="O521" s="100" t="str">
        <f t="shared" si="27"/>
        <v>Sai Patel</v>
      </c>
      <c r="P521" s="100" t="str" cm="1">
        <f t="array" ref="P521:Q521">_xlfn.TEXTSPLIT(O521," ")</f>
        <v>Sai</v>
      </c>
      <c r="Q521" s="100" t="str">
        <v>Patel</v>
      </c>
      <c r="R521" s="100"/>
      <c r="S521" s="100" t="str">
        <f>CONCATENATE(A521,"_",P521,".pdf")</f>
        <v>PID0520_Sai.pdf</v>
      </c>
      <c r="T521" s="17" t="str">
        <f>IF(AND(I521&lt;5,'Billing Details'!F521&gt;10000),"High Priority","Regular Followup")</f>
        <v>Regular Followup</v>
      </c>
      <c r="U521" s="17" t="str">
        <f>IF(AND(T521="High Priority",'Patient Health Records'!W521="Yes",'Patient Health Records'!X521 = "Critical"),"Needs Attention",IF(AND('Patient Health Records'!X521 &lt;&gt; "Critical", 'Patient Health Records'!W521 = "Yes"),"Monitor Later",IF(AND('Patient Health Records'!X521 ="Critical", 'Patient Health Records'!W521 = "No"), "Ask for Readmission","No Action")))</f>
        <v>Ask for Readmission</v>
      </c>
      <c r="V521" s="17" t="str" cm="1">
        <f t="array" ref="V521">_xlfn.IFS(AND(T521="High Priority",'Patient Health Records'!W521="Yes",'Patient Health Records'!X521 = "Critical"),"Needs Attention", AND('Patient Health Records'!X521 &lt;&gt; "Critical", 'Patient Health Records'!W521 = "Yes"),"Monitor Later", AND('Patient Health Records'!X521 ="Critical", 'Patient Health Records'!W521 = "No"), "Ask for Readmission", TRUE, "No Action")</f>
        <v>Ask for Readmission</v>
      </c>
      <c r="W521" s="17"/>
      <c r="X521" s="100"/>
      <c r="Y521" s="100"/>
      <c r="Z521" s="100"/>
      <c r="AA521" s="100"/>
      <c r="AB521" s="100"/>
    </row>
    <row r="522" spans="1:28" ht="15.75" customHeight="1">
      <c r="A522" s="2" t="s">
        <v>854</v>
      </c>
      <c r="B522" s="2" t="s">
        <v>855</v>
      </c>
      <c r="C522" s="2" t="s">
        <v>25</v>
      </c>
      <c r="D522" s="26" t="s">
        <v>37</v>
      </c>
      <c r="E522" s="28">
        <f>DATEVALUE(D522)</f>
        <v>34334</v>
      </c>
      <c r="F522" s="29">
        <f t="shared" si="25"/>
        <v>1993</v>
      </c>
      <c r="G522" s="29">
        <f t="shared" si="26"/>
        <v>32</v>
      </c>
      <c r="H522" s="29" t="str" cm="1">
        <f t="array" ref="H522">_xlfn.IFS(
  AND(G522&gt;=21, G522&lt;=30), "Young Adult",
  AND(G522&gt;=31, G522&lt;=45), "Adult",
  AND(G522&gt;=46, G522&lt;=60), "Middle-aged",
  AND(G522&gt;=61, G522&lt;=75), "Senior",
  AND(G522&gt;=76, G522&lt;=87), "Elderly",
  TRUE, "Out of Range"
)</f>
        <v>Adult</v>
      </c>
      <c r="I522" s="3">
        <v>40</v>
      </c>
      <c r="J522" s="2" t="s">
        <v>43</v>
      </c>
      <c r="K522" s="2" t="s">
        <v>28</v>
      </c>
      <c r="L522" s="2" t="str">
        <f>VLOOKUP(J522,Facts!$A$2:$B$10,2,FALSE)</f>
        <v>South</v>
      </c>
      <c r="M522" s="2" t="str">
        <f>HLOOKUP(J522,Facts!$D$13:$L$14,2,FALSE)</f>
        <v>South</v>
      </c>
      <c r="N522" s="2" t="str">
        <f>_xlfn.XLOOKUP(L522,Facts!$B$2:$B$10,Facts!$A$2:$A$10,FALSE)</f>
        <v>Tamil Nadu</v>
      </c>
      <c r="O522" s="100" t="str">
        <f t="shared" si="27"/>
        <v>Aanya Sharma</v>
      </c>
      <c r="P522" s="100" t="str" cm="1">
        <f t="array" ref="P522:Q522">_xlfn.TEXTSPLIT(O522," ")</f>
        <v>Aanya</v>
      </c>
      <c r="Q522" s="100" t="str">
        <v>Sharma</v>
      </c>
      <c r="R522" s="100"/>
      <c r="S522" s="100" t="str">
        <f>CONCATENATE(A522,"_",P522,".pdf")</f>
        <v>PID0521_Aanya.pdf</v>
      </c>
      <c r="T522" s="17" t="str">
        <f>IF(AND(I522&lt;5,'Billing Details'!F522&gt;10000),"High Priority","Regular Followup")</f>
        <v>Regular Followup</v>
      </c>
      <c r="U522" s="17" t="str">
        <f>IF(AND(T522="High Priority",'Patient Health Records'!W522="Yes",'Patient Health Records'!X522 = "Critical"),"Needs Attention",IF(AND('Patient Health Records'!X522 &lt;&gt; "Critical", 'Patient Health Records'!W522 = "Yes"),"Monitor Later",IF(AND('Patient Health Records'!X522 ="Critical", 'Patient Health Records'!W522 = "No"), "Ask for Readmission","No Action")))</f>
        <v>No Action</v>
      </c>
      <c r="V522" s="17" t="str" cm="1">
        <f t="array" ref="V522">_xlfn.IFS(AND(T522="High Priority",'Patient Health Records'!W522="Yes",'Patient Health Records'!X522 = "Critical"),"Needs Attention", AND('Patient Health Records'!X522 &lt;&gt; "Critical", 'Patient Health Records'!W522 = "Yes"),"Monitor Later", AND('Patient Health Records'!X522 ="Critical", 'Patient Health Records'!W522 = "No"), "Ask for Readmission", TRUE, "No Action")</f>
        <v>No Action</v>
      </c>
      <c r="W522" s="17"/>
      <c r="X522" s="100"/>
      <c r="Y522" s="100"/>
      <c r="Z522" s="100"/>
      <c r="AA522" s="100"/>
      <c r="AB522" s="100"/>
    </row>
    <row r="523" spans="1:28" ht="15.75" customHeight="1">
      <c r="A523" s="2" t="s">
        <v>856</v>
      </c>
      <c r="B523" s="2" t="s">
        <v>857</v>
      </c>
      <c r="C523" s="2" t="s">
        <v>42</v>
      </c>
      <c r="D523" s="26" t="s">
        <v>46</v>
      </c>
      <c r="E523" s="28">
        <f>DATEVALUE(D523)</f>
        <v>32508</v>
      </c>
      <c r="F523" s="29">
        <f t="shared" si="25"/>
        <v>1988</v>
      </c>
      <c r="G523" s="29">
        <f t="shared" si="26"/>
        <v>37</v>
      </c>
      <c r="H523" s="29" t="str" cm="1">
        <f t="array" ref="H523">_xlfn.IFS(
  AND(G523&gt;=21, G523&lt;=30), "Young Adult",
  AND(G523&gt;=31, G523&lt;=45), "Adult",
  AND(G523&gt;=46, G523&lt;=60), "Middle-aged",
  AND(G523&gt;=61, G523&lt;=75), "Senior",
  AND(G523&gt;=76, G523&lt;=87), "Elderly",
  TRUE, "Out of Range"
)</f>
        <v>Adult</v>
      </c>
      <c r="I523" s="3">
        <v>12</v>
      </c>
      <c r="J523" s="2" t="s">
        <v>38</v>
      </c>
      <c r="K523" s="2" t="s">
        <v>39</v>
      </c>
      <c r="L523" s="2" t="str">
        <f>VLOOKUP(J523,Facts!$A$2:$B$10,2,FALSE)</f>
        <v>North</v>
      </c>
      <c r="M523" s="2" t="str">
        <f>HLOOKUP(J523,Facts!$D$13:$L$14,2,FALSE)</f>
        <v>North</v>
      </c>
      <c r="N523" s="2" t="str">
        <f>_xlfn.XLOOKUP(L523,Facts!$B$2:$B$10,Facts!$A$2:$A$10,FALSE)</f>
        <v>Punjab</v>
      </c>
      <c r="O523" s="100" t="str">
        <f t="shared" si="27"/>
        <v>Sai Dev Gupta</v>
      </c>
      <c r="P523" s="100" t="str" cm="1">
        <f t="array" ref="P523:R523">_xlfn.TEXTSPLIT(O523," ")</f>
        <v>Sai</v>
      </c>
      <c r="Q523" s="100" t="str">
        <v>Dev</v>
      </c>
      <c r="R523" s="100" t="str">
        <v>Gupta</v>
      </c>
      <c r="S523" s="100" t="str">
        <f>CONCATENATE(A523,"_",P523,".pdf")</f>
        <v>PID0522_Sai.pdf</v>
      </c>
      <c r="T523" s="17" t="str">
        <f>IF(AND(I523&lt;5,'Billing Details'!F523&gt;10000),"High Priority","Regular Followup")</f>
        <v>Regular Followup</v>
      </c>
      <c r="U523" s="17" t="str">
        <f>IF(AND(T523="High Priority",'Patient Health Records'!W523="Yes",'Patient Health Records'!X523 = "Critical"),"Needs Attention",IF(AND('Patient Health Records'!X523 &lt;&gt; "Critical", 'Patient Health Records'!W523 = "Yes"),"Monitor Later",IF(AND('Patient Health Records'!X523 ="Critical", 'Patient Health Records'!W523 = "No"), "Ask for Readmission","No Action")))</f>
        <v>Ask for Readmission</v>
      </c>
      <c r="V523" s="17" t="str" cm="1">
        <f t="array" ref="V523">_xlfn.IFS(AND(T523="High Priority",'Patient Health Records'!W523="Yes",'Patient Health Records'!X523 = "Critical"),"Needs Attention", AND('Patient Health Records'!X523 &lt;&gt; "Critical", 'Patient Health Records'!W523 = "Yes"),"Monitor Later", AND('Patient Health Records'!X523 ="Critical", 'Patient Health Records'!W523 = "No"), "Ask for Readmission", TRUE, "No Action")</f>
        <v>Ask for Readmission</v>
      </c>
      <c r="W523" s="17"/>
      <c r="X523" s="100"/>
      <c r="Y523" s="100"/>
      <c r="Z523" s="100"/>
      <c r="AA523" s="100"/>
      <c r="AB523" s="100"/>
    </row>
    <row r="524" spans="1:28" ht="15.75" customHeight="1">
      <c r="A524" s="2" t="s">
        <v>858</v>
      </c>
      <c r="B524" s="2" t="s">
        <v>246</v>
      </c>
      <c r="C524" s="2" t="s">
        <v>42</v>
      </c>
      <c r="D524" s="26" t="s">
        <v>157</v>
      </c>
      <c r="E524" s="28">
        <f>DATEVALUE(D524)</f>
        <v>23377</v>
      </c>
      <c r="F524" s="29">
        <f t="shared" si="25"/>
        <v>1964</v>
      </c>
      <c r="G524" s="29">
        <f t="shared" si="26"/>
        <v>61</v>
      </c>
      <c r="H524" s="29" t="str" cm="1">
        <f t="array" ref="H524">_xlfn.IFS(
  AND(G524&gt;=21, G524&lt;=30), "Young Adult",
  AND(G524&gt;=31, G524&lt;=45), "Adult",
  AND(G524&gt;=46, G524&lt;=60), "Middle-aged",
  AND(G524&gt;=61, G524&lt;=75), "Senior",
  AND(G524&gt;=76, G524&lt;=87), "Elderly",
  TRUE, "Out of Range"
)</f>
        <v>Senior</v>
      </c>
      <c r="I524" s="3">
        <v>2</v>
      </c>
      <c r="J524" s="2" t="s">
        <v>47</v>
      </c>
      <c r="K524" s="2" t="s">
        <v>56</v>
      </c>
      <c r="L524" s="2" t="str">
        <f>VLOOKUP(J524,Facts!$A$2:$B$10,2,FALSE)</f>
        <v>North</v>
      </c>
      <c r="M524" s="2" t="str">
        <f>HLOOKUP(J524,Facts!$D$13:$L$14,2,FALSE)</f>
        <v>North</v>
      </c>
      <c r="N524" s="2" t="str">
        <f>_xlfn.XLOOKUP(L524,Facts!$B$2:$B$10,Facts!$A$2:$A$10,FALSE)</f>
        <v>Punjab</v>
      </c>
      <c r="O524" s="100" t="str">
        <f t="shared" si="27"/>
        <v>Aarav Raj Gupta</v>
      </c>
      <c r="P524" s="100" t="str" cm="1">
        <f t="array" ref="P524:R524">_xlfn.TEXTSPLIT(O524," ")</f>
        <v>Aarav</v>
      </c>
      <c r="Q524" s="100" t="str">
        <v>Raj</v>
      </c>
      <c r="R524" s="100" t="str">
        <v>Gupta</v>
      </c>
      <c r="S524" s="100" t="str">
        <f>CONCATENATE(A524,"_",P524,".pdf")</f>
        <v>PID0523_Aarav.pdf</v>
      </c>
      <c r="T524" s="17" t="str">
        <f>IF(AND(I524&lt;5,'Billing Details'!F524&gt;10000),"High Priority","Regular Followup")</f>
        <v>High Priority</v>
      </c>
      <c r="U524" s="17" t="str">
        <f>IF(AND(T524="High Priority",'Patient Health Records'!W524="Yes",'Patient Health Records'!X524 = "Critical"),"Needs Attention",IF(AND('Patient Health Records'!X524 &lt;&gt; "Critical", 'Patient Health Records'!W524 = "Yes"),"Monitor Later",IF(AND('Patient Health Records'!X524 ="Critical", 'Patient Health Records'!W524 = "No"), "Ask for Readmission","No Action")))</f>
        <v>No Action</v>
      </c>
      <c r="V524" s="17" t="str" cm="1">
        <f t="array" ref="V524">_xlfn.IFS(AND(T524="High Priority",'Patient Health Records'!W524="Yes",'Patient Health Records'!X524 = "Critical"),"Needs Attention", AND('Patient Health Records'!X524 &lt;&gt; "Critical", 'Patient Health Records'!W524 = "Yes"),"Monitor Later", AND('Patient Health Records'!X524 ="Critical", 'Patient Health Records'!W524 = "No"), "Ask for Readmission", TRUE, "No Action")</f>
        <v>No Action</v>
      </c>
      <c r="W524" s="17"/>
      <c r="X524" s="100"/>
      <c r="Y524" s="100"/>
      <c r="Z524" s="100"/>
      <c r="AA524" s="100"/>
      <c r="AB524" s="100"/>
    </row>
    <row r="525" spans="1:28" ht="15.75" customHeight="1">
      <c r="A525" s="2" t="s">
        <v>859</v>
      </c>
      <c r="B525" s="2" t="s">
        <v>31</v>
      </c>
      <c r="C525" s="2" t="s">
        <v>25</v>
      </c>
      <c r="D525" s="26" t="s">
        <v>37</v>
      </c>
      <c r="E525" s="28">
        <f>DATEVALUE(D525)</f>
        <v>34334</v>
      </c>
      <c r="F525" s="29">
        <f t="shared" si="25"/>
        <v>1993</v>
      </c>
      <c r="G525" s="29">
        <f t="shared" si="26"/>
        <v>32</v>
      </c>
      <c r="H525" s="29" t="str" cm="1">
        <f t="array" ref="H525">_xlfn.IFS(
  AND(G525&gt;=21, G525&lt;=30), "Young Adult",
  AND(G525&gt;=31, G525&lt;=45), "Adult",
  AND(G525&gt;=46, G525&lt;=60), "Middle-aged",
  AND(G525&gt;=61, G525&lt;=75), "Senior",
  AND(G525&gt;=76, G525&lt;=87), "Elderly",
  TRUE, "Out of Range"
)</f>
        <v>Adult</v>
      </c>
      <c r="I525" s="3">
        <v>12</v>
      </c>
      <c r="J525" s="2" t="s">
        <v>80</v>
      </c>
      <c r="K525" s="2" t="s">
        <v>39</v>
      </c>
      <c r="L525" s="2" t="str">
        <f>VLOOKUP(J525,Facts!$A$2:$B$10,2,FALSE)</f>
        <v>West</v>
      </c>
      <c r="M525" s="2" t="str">
        <f>HLOOKUP(J525,Facts!$D$13:$L$14,2,FALSE)</f>
        <v>West</v>
      </c>
      <c r="N525" s="2" t="str">
        <f>_xlfn.XLOOKUP(L525,Facts!$B$2:$B$10,Facts!$A$2:$A$10,FALSE)</f>
        <v>Maharashtra</v>
      </c>
      <c r="O525" s="100" t="str">
        <f t="shared" si="27"/>
        <v>Isha Sharma</v>
      </c>
      <c r="P525" s="100" t="str" cm="1">
        <f t="array" ref="P525:Q525">_xlfn.TEXTSPLIT(O525," ")</f>
        <v>Isha</v>
      </c>
      <c r="Q525" s="100" t="str">
        <v>Sharma</v>
      </c>
      <c r="R525" s="100"/>
      <c r="S525" s="100" t="str">
        <f>CONCATENATE(A525,"_",P525,".pdf")</f>
        <v>PID0524_Isha.pdf</v>
      </c>
      <c r="T525" s="17" t="str">
        <f>IF(AND(I525&lt;5,'Billing Details'!F525&gt;10000),"High Priority","Regular Followup")</f>
        <v>Regular Followup</v>
      </c>
      <c r="U525" s="17" t="str">
        <f>IF(AND(T525="High Priority",'Patient Health Records'!W525="Yes",'Patient Health Records'!X525 = "Critical"),"Needs Attention",IF(AND('Patient Health Records'!X525 &lt;&gt; "Critical", 'Patient Health Records'!W525 = "Yes"),"Monitor Later",IF(AND('Patient Health Records'!X525 ="Critical", 'Patient Health Records'!W525 = "No"), "Ask for Readmission","No Action")))</f>
        <v>Monitor Later</v>
      </c>
      <c r="V525" s="17" t="str" cm="1">
        <f t="array" ref="V525">_xlfn.IFS(AND(T525="High Priority",'Patient Health Records'!W525="Yes",'Patient Health Records'!X525 = "Critical"),"Needs Attention", AND('Patient Health Records'!X525 &lt;&gt; "Critical", 'Patient Health Records'!W525 = "Yes"),"Monitor Later", AND('Patient Health Records'!X525 ="Critical", 'Patient Health Records'!W525 = "No"), "Ask for Readmission", TRUE, "No Action")</f>
        <v>Monitor Later</v>
      </c>
      <c r="W525" s="17"/>
      <c r="X525" s="100"/>
      <c r="Y525" s="100"/>
      <c r="Z525" s="100"/>
      <c r="AA525" s="100"/>
      <c r="AB525" s="100"/>
    </row>
    <row r="526" spans="1:28" ht="15.75" customHeight="1">
      <c r="A526" s="2" t="s">
        <v>860</v>
      </c>
      <c r="B526" s="2" t="s">
        <v>861</v>
      </c>
      <c r="C526" s="2" t="s">
        <v>25</v>
      </c>
      <c r="D526" s="26" t="s">
        <v>142</v>
      </c>
      <c r="E526" s="28">
        <f>DATEVALUE(D526)</f>
        <v>34334</v>
      </c>
      <c r="F526" s="29">
        <f t="shared" si="25"/>
        <v>1993</v>
      </c>
      <c r="G526" s="29">
        <f t="shared" si="26"/>
        <v>32</v>
      </c>
      <c r="H526" s="29" t="str" cm="1">
        <f t="array" ref="H526">_xlfn.IFS(
  AND(G526&gt;=21, G526&lt;=30), "Young Adult",
  AND(G526&gt;=31, G526&lt;=45), "Adult",
  AND(G526&gt;=46, G526&lt;=60), "Middle-aged",
  AND(G526&gt;=61, G526&lt;=75), "Senior",
  AND(G526&gt;=76, G526&lt;=87), "Elderly",
  TRUE, "Out of Range"
)</f>
        <v>Adult</v>
      </c>
      <c r="I526" s="3">
        <v>40</v>
      </c>
      <c r="J526" s="2" t="s">
        <v>64</v>
      </c>
      <c r="K526" s="2" t="s">
        <v>34</v>
      </c>
      <c r="L526" s="2" t="str">
        <f>VLOOKUP(J526,Facts!$A$2:$B$10,2,FALSE)</f>
        <v>East</v>
      </c>
      <c r="M526" s="2" t="str">
        <f>HLOOKUP(J526,Facts!$D$13:$L$14,2,FALSE)</f>
        <v>East</v>
      </c>
      <c r="N526" s="2" t="str">
        <f>_xlfn.XLOOKUP(L526,Facts!$B$2:$B$10,Facts!$A$2:$A$10,FALSE)</f>
        <v>West Bengal</v>
      </c>
      <c r="O526" s="100" t="str">
        <f t="shared" si="27"/>
        <v>Riya Priya Gupta</v>
      </c>
      <c r="P526" s="100" t="str" cm="1">
        <f t="array" ref="P526:R526">_xlfn.TEXTSPLIT(O526," ")</f>
        <v>Riya</v>
      </c>
      <c r="Q526" s="100" t="str">
        <v>Priya</v>
      </c>
      <c r="R526" s="100" t="str">
        <v>Gupta</v>
      </c>
      <c r="S526" s="100" t="str">
        <f>CONCATENATE(A526,"_",P526,".pdf")</f>
        <v>PID0525_Riya.pdf</v>
      </c>
      <c r="T526" s="17" t="str">
        <f>IF(AND(I526&lt;5,'Billing Details'!F526&gt;10000),"High Priority","Regular Followup")</f>
        <v>Regular Followup</v>
      </c>
      <c r="U526" s="17" t="str">
        <f>IF(AND(T526="High Priority",'Patient Health Records'!W526="Yes",'Patient Health Records'!X526 = "Critical"),"Needs Attention",IF(AND('Patient Health Records'!X526 &lt;&gt; "Critical", 'Patient Health Records'!W526 = "Yes"),"Monitor Later",IF(AND('Patient Health Records'!X526 ="Critical", 'Patient Health Records'!W526 = "No"), "Ask for Readmission","No Action")))</f>
        <v>Monitor Later</v>
      </c>
      <c r="V526" s="17" t="str" cm="1">
        <f t="array" ref="V526">_xlfn.IFS(AND(T526="High Priority",'Patient Health Records'!W526="Yes",'Patient Health Records'!X526 = "Critical"),"Needs Attention", AND('Patient Health Records'!X526 &lt;&gt; "Critical", 'Patient Health Records'!W526 = "Yes"),"Monitor Later", AND('Patient Health Records'!X526 ="Critical", 'Patient Health Records'!W526 = "No"), "Ask for Readmission", TRUE, "No Action")</f>
        <v>Monitor Later</v>
      </c>
      <c r="W526" s="17"/>
      <c r="X526" s="100"/>
      <c r="Y526" s="100"/>
      <c r="Z526" s="100"/>
      <c r="AA526" s="100"/>
      <c r="AB526" s="100"/>
    </row>
    <row r="527" spans="1:28" ht="15.75" customHeight="1">
      <c r="A527" s="2" t="s">
        <v>862</v>
      </c>
      <c r="B527" s="2" t="s">
        <v>389</v>
      </c>
      <c r="C527" s="2" t="s">
        <v>25</v>
      </c>
      <c r="D527" s="26" t="s">
        <v>107</v>
      </c>
      <c r="E527" s="28">
        <f>DATEVALUE(D527)</f>
        <v>28855</v>
      </c>
      <c r="F527" s="29">
        <f t="shared" si="25"/>
        <v>1978</v>
      </c>
      <c r="G527" s="29">
        <f t="shared" si="26"/>
        <v>47</v>
      </c>
      <c r="H527" s="29" t="str" cm="1">
        <f t="array" ref="H527">_xlfn.IFS(
  AND(G527&gt;=21, G527&lt;=30), "Young Adult",
  AND(G527&gt;=31, G527&lt;=45), "Adult",
  AND(G527&gt;=46, G527&lt;=60), "Middle-aged",
  AND(G527&gt;=61, G527&lt;=75), "Senior",
  AND(G527&gt;=76, G527&lt;=87), "Elderly",
  TRUE, "Out of Range"
)</f>
        <v>Middle-aged</v>
      </c>
      <c r="I527" s="3">
        <v>5</v>
      </c>
      <c r="J527" s="2" t="s">
        <v>27</v>
      </c>
      <c r="K527" s="2" t="s">
        <v>34</v>
      </c>
      <c r="L527" s="2" t="str">
        <f>VLOOKUP(J527,Facts!$A$2:$B$10,2,FALSE)</f>
        <v>South</v>
      </c>
      <c r="M527" s="2" t="str">
        <f>HLOOKUP(J527,Facts!$D$13:$L$14,2,FALSE)</f>
        <v>South</v>
      </c>
      <c r="N527" s="2" t="str">
        <f>_xlfn.XLOOKUP(L527,Facts!$B$2:$B$10,Facts!$A$2:$A$10,FALSE)</f>
        <v>Tamil Nadu</v>
      </c>
      <c r="O527" s="100" t="str">
        <f t="shared" si="27"/>
        <v>Isha Mehta</v>
      </c>
      <c r="P527" s="100" t="str" cm="1">
        <f t="array" ref="P527:Q527">_xlfn.TEXTSPLIT(O527," ")</f>
        <v>Isha</v>
      </c>
      <c r="Q527" s="100" t="str">
        <v>Mehta</v>
      </c>
      <c r="R527" s="100"/>
      <c r="S527" s="100" t="str">
        <f>CONCATENATE(A527,"_",P527,".pdf")</f>
        <v>PID0526_Isha.pdf</v>
      </c>
      <c r="T527" s="17" t="str">
        <f>IF(AND(I527&lt;5,'Billing Details'!F527&gt;10000),"High Priority","Regular Followup")</f>
        <v>Regular Followup</v>
      </c>
      <c r="U527" s="17" t="str">
        <f>IF(AND(T527="High Priority",'Patient Health Records'!W527="Yes",'Patient Health Records'!X527 = "Critical"),"Needs Attention",IF(AND('Patient Health Records'!X527 &lt;&gt; "Critical", 'Patient Health Records'!W527 = "Yes"),"Monitor Later",IF(AND('Patient Health Records'!X527 ="Critical", 'Patient Health Records'!W527 = "No"), "Ask for Readmission","No Action")))</f>
        <v>No Action</v>
      </c>
      <c r="V527" s="17" t="str" cm="1">
        <f t="array" ref="V527">_xlfn.IFS(AND(T527="High Priority",'Patient Health Records'!W527="Yes",'Patient Health Records'!X527 = "Critical"),"Needs Attention", AND('Patient Health Records'!X527 &lt;&gt; "Critical", 'Patient Health Records'!W527 = "Yes"),"Monitor Later", AND('Patient Health Records'!X527 ="Critical", 'Patient Health Records'!W527 = "No"), "Ask for Readmission", TRUE, "No Action")</f>
        <v>No Action</v>
      </c>
      <c r="W527" s="17"/>
      <c r="X527" s="100"/>
      <c r="Y527" s="100"/>
      <c r="Z527" s="100"/>
      <c r="AA527" s="100"/>
      <c r="AB527" s="100"/>
    </row>
    <row r="528" spans="1:28" ht="15.75" customHeight="1">
      <c r="A528" s="2" t="s">
        <v>863</v>
      </c>
      <c r="B528" s="2" t="s">
        <v>174</v>
      </c>
      <c r="C528" s="2" t="s">
        <v>42</v>
      </c>
      <c r="D528" s="26" t="s">
        <v>54</v>
      </c>
      <c r="E528" s="28">
        <f>DATEVALUE(D528)</f>
        <v>34699</v>
      </c>
      <c r="F528" s="29">
        <f t="shared" si="25"/>
        <v>1994</v>
      </c>
      <c r="G528" s="29">
        <f t="shared" si="26"/>
        <v>31</v>
      </c>
      <c r="H528" s="29" t="str" cm="1">
        <f t="array" ref="H528">_xlfn.IFS(
  AND(G528&gt;=21, G528&lt;=30), "Young Adult",
  AND(G528&gt;=31, G528&lt;=45), "Adult",
  AND(G528&gt;=46, G528&lt;=60), "Middle-aged",
  AND(G528&gt;=61, G528&lt;=75), "Senior",
  AND(G528&gt;=76, G528&lt;=87), "Elderly",
  TRUE, "Out of Range"
)</f>
        <v>Adult</v>
      </c>
      <c r="I528" s="3">
        <v>15</v>
      </c>
      <c r="J528" s="2" t="s">
        <v>55</v>
      </c>
      <c r="K528" s="2" t="s">
        <v>28</v>
      </c>
      <c r="L528" s="2" t="str">
        <f>VLOOKUP(J528,Facts!$A$2:$B$10,2,FALSE)</f>
        <v>South</v>
      </c>
      <c r="M528" s="2" t="str">
        <f>HLOOKUP(J528,Facts!$D$13:$L$14,2,FALSE)</f>
        <v>South</v>
      </c>
      <c r="N528" s="2" t="str">
        <f>_xlfn.XLOOKUP(L528,Facts!$B$2:$B$10,Facts!$A$2:$A$10,FALSE)</f>
        <v>Tamil Nadu</v>
      </c>
      <c r="O528" s="100" t="str">
        <f t="shared" si="27"/>
        <v>Vivaan Reddy</v>
      </c>
      <c r="P528" s="100" t="str" cm="1">
        <f t="array" ref="P528:Q528">_xlfn.TEXTSPLIT(O528," ")</f>
        <v>Vivaan</v>
      </c>
      <c r="Q528" s="100" t="str">
        <v>Reddy</v>
      </c>
      <c r="R528" s="100"/>
      <c r="S528" s="100" t="str">
        <f>CONCATENATE(A528,"_",P528,".pdf")</f>
        <v>PID0527_Vivaan.pdf</v>
      </c>
      <c r="T528" s="17" t="str">
        <f>IF(AND(I528&lt;5,'Billing Details'!F528&gt;10000),"High Priority","Regular Followup")</f>
        <v>Regular Followup</v>
      </c>
      <c r="U528" s="17" t="str">
        <f>IF(AND(T528="High Priority",'Patient Health Records'!W528="Yes",'Patient Health Records'!X528 = "Critical"),"Needs Attention",IF(AND('Patient Health Records'!X528 &lt;&gt; "Critical", 'Patient Health Records'!W528 = "Yes"),"Monitor Later",IF(AND('Patient Health Records'!X528 ="Critical", 'Patient Health Records'!W528 = "No"), "Ask for Readmission","No Action")))</f>
        <v>Ask for Readmission</v>
      </c>
      <c r="V528" s="17" t="str" cm="1">
        <f t="array" ref="V528">_xlfn.IFS(AND(T528="High Priority",'Patient Health Records'!W528="Yes",'Patient Health Records'!X528 = "Critical"),"Needs Attention", AND('Patient Health Records'!X528 &lt;&gt; "Critical", 'Patient Health Records'!W528 = "Yes"),"Monitor Later", AND('Patient Health Records'!X528 ="Critical", 'Patient Health Records'!W528 = "No"), "Ask for Readmission", TRUE, "No Action")</f>
        <v>Ask for Readmission</v>
      </c>
      <c r="W528" s="17"/>
      <c r="X528" s="100"/>
      <c r="Y528" s="100"/>
      <c r="Z528" s="100"/>
      <c r="AA528" s="100"/>
      <c r="AB528" s="100"/>
    </row>
    <row r="529" spans="1:28" ht="15.75" customHeight="1">
      <c r="A529" s="2" t="s">
        <v>864</v>
      </c>
      <c r="B529" s="2" t="s">
        <v>865</v>
      </c>
      <c r="C529" s="2" t="s">
        <v>25</v>
      </c>
      <c r="D529" s="26" t="s">
        <v>91</v>
      </c>
      <c r="E529" s="28">
        <f>DATEVALUE(D529)</f>
        <v>25203</v>
      </c>
      <c r="F529" s="29">
        <f t="shared" si="25"/>
        <v>1968</v>
      </c>
      <c r="G529" s="29">
        <f t="shared" si="26"/>
        <v>57</v>
      </c>
      <c r="H529" s="29" t="str" cm="1">
        <f t="array" ref="H529">_xlfn.IFS(
  AND(G529&gt;=21, G529&lt;=30), "Young Adult",
  AND(G529&gt;=31, G529&lt;=45), "Adult",
  AND(G529&gt;=46, G529&lt;=60), "Middle-aged",
  AND(G529&gt;=61, G529&lt;=75), "Senior",
  AND(G529&gt;=76, G529&lt;=87), "Elderly",
  TRUE, "Out of Range"
)</f>
        <v>Middle-aged</v>
      </c>
      <c r="I529" s="3">
        <v>3</v>
      </c>
      <c r="J529" s="2" t="s">
        <v>38</v>
      </c>
      <c r="K529" s="2" t="s">
        <v>39</v>
      </c>
      <c r="L529" s="2" t="str">
        <f>VLOOKUP(J529,Facts!$A$2:$B$10,2,FALSE)</f>
        <v>North</v>
      </c>
      <c r="M529" s="2" t="str">
        <f>HLOOKUP(J529,Facts!$D$13:$L$14,2,FALSE)</f>
        <v>North</v>
      </c>
      <c r="N529" s="2" t="str">
        <f>_xlfn.XLOOKUP(L529,Facts!$B$2:$B$10,Facts!$A$2:$A$10,FALSE)</f>
        <v>Punjab</v>
      </c>
      <c r="O529" s="100" t="str">
        <f t="shared" si="27"/>
        <v>Aanya Gupta</v>
      </c>
      <c r="P529" s="100" t="str" cm="1">
        <f t="array" ref="P529:Q529">_xlfn.TEXTSPLIT(O529," ")</f>
        <v>Aanya</v>
      </c>
      <c r="Q529" s="100" t="str">
        <v>Gupta</v>
      </c>
      <c r="R529" s="100"/>
      <c r="S529" s="100" t="str">
        <f>CONCATENATE(A529,"_",P529,".pdf")</f>
        <v>PID0528_Aanya.pdf</v>
      </c>
      <c r="T529" s="17" t="str">
        <f>IF(AND(I529&lt;5,'Billing Details'!F529&gt;10000),"High Priority","Regular Followup")</f>
        <v>High Priority</v>
      </c>
      <c r="U529" s="17" t="str">
        <f>IF(AND(T529="High Priority",'Patient Health Records'!W529="Yes",'Patient Health Records'!X529 = "Critical"),"Needs Attention",IF(AND('Patient Health Records'!X529 &lt;&gt; "Critical", 'Patient Health Records'!W529 = "Yes"),"Monitor Later",IF(AND('Patient Health Records'!X529 ="Critical", 'Patient Health Records'!W529 = "No"), "Ask for Readmission","No Action")))</f>
        <v>No Action</v>
      </c>
      <c r="V529" s="17" t="str" cm="1">
        <f t="array" ref="V529">_xlfn.IFS(AND(T529="High Priority",'Patient Health Records'!W529="Yes",'Patient Health Records'!X529 = "Critical"),"Needs Attention", AND('Patient Health Records'!X529 &lt;&gt; "Critical", 'Patient Health Records'!W529 = "Yes"),"Monitor Later", AND('Patient Health Records'!X529 ="Critical", 'Patient Health Records'!W529 = "No"), "Ask for Readmission", TRUE, "No Action")</f>
        <v>No Action</v>
      </c>
      <c r="W529" s="17"/>
      <c r="X529" s="100"/>
      <c r="Y529" s="100"/>
      <c r="Z529" s="100"/>
      <c r="AA529" s="100"/>
      <c r="AB529" s="100"/>
    </row>
    <row r="530" spans="1:28" ht="15.75" customHeight="1">
      <c r="A530" s="2" t="s">
        <v>866</v>
      </c>
      <c r="B530" s="2" t="s">
        <v>867</v>
      </c>
      <c r="C530" s="2" t="s">
        <v>42</v>
      </c>
      <c r="D530" s="26" t="s">
        <v>168</v>
      </c>
      <c r="E530" s="28">
        <f>DATEVALUE(D530)</f>
        <v>26299</v>
      </c>
      <c r="F530" s="29">
        <f t="shared" si="25"/>
        <v>1972</v>
      </c>
      <c r="G530" s="29">
        <f t="shared" si="26"/>
        <v>53</v>
      </c>
      <c r="H530" s="29" t="str" cm="1">
        <f t="array" ref="H530">_xlfn.IFS(
  AND(G530&gt;=21, G530&lt;=30), "Young Adult",
  AND(G530&gt;=31, G530&lt;=45), "Adult",
  AND(G530&gt;=46, G530&lt;=60), "Middle-aged",
  AND(G530&gt;=61, G530&lt;=75), "Senior",
  AND(G530&gt;=76, G530&lt;=87), "Elderly",
  TRUE, "Out of Range"
)</f>
        <v>Middle-aged</v>
      </c>
      <c r="I530" s="3">
        <v>5</v>
      </c>
      <c r="J530" s="2" t="s">
        <v>43</v>
      </c>
      <c r="K530" s="2" t="s">
        <v>56</v>
      </c>
      <c r="L530" s="2" t="str">
        <f>VLOOKUP(J530,Facts!$A$2:$B$10,2,FALSE)</f>
        <v>South</v>
      </c>
      <c r="M530" s="2" t="str">
        <f>HLOOKUP(J530,Facts!$D$13:$L$14,2,FALSE)</f>
        <v>South</v>
      </c>
      <c r="N530" s="2" t="str">
        <f>_xlfn.XLOOKUP(L530,Facts!$B$2:$B$10,Facts!$A$2:$A$10,FALSE)</f>
        <v>Tamil Nadu</v>
      </c>
      <c r="O530" s="100" t="str">
        <f t="shared" si="27"/>
        <v>Aarav Priya Sharma</v>
      </c>
      <c r="P530" s="100" t="str" cm="1">
        <f t="array" ref="P530:R530">_xlfn.TEXTSPLIT(O530," ")</f>
        <v>Aarav</v>
      </c>
      <c r="Q530" s="100" t="str">
        <v>Priya</v>
      </c>
      <c r="R530" s="100" t="str">
        <v>Sharma</v>
      </c>
      <c r="S530" s="100" t="str">
        <f>CONCATENATE(A530,"_",P530,".pdf")</f>
        <v>PID0529_Aarav.pdf</v>
      </c>
      <c r="T530" s="17" t="str">
        <f>IF(AND(I530&lt;5,'Billing Details'!F530&gt;10000),"High Priority","Regular Followup")</f>
        <v>Regular Followup</v>
      </c>
      <c r="U530" s="17" t="str">
        <f>IF(AND(T530="High Priority",'Patient Health Records'!W530="Yes",'Patient Health Records'!X530 = "Critical"),"Needs Attention",IF(AND('Patient Health Records'!X530 &lt;&gt; "Critical", 'Patient Health Records'!W530 = "Yes"),"Monitor Later",IF(AND('Patient Health Records'!X530 ="Critical", 'Patient Health Records'!W530 = "No"), "Ask for Readmission","No Action")))</f>
        <v>No Action</v>
      </c>
      <c r="V530" s="17" t="str" cm="1">
        <f t="array" ref="V530">_xlfn.IFS(AND(T530="High Priority",'Patient Health Records'!W530="Yes",'Patient Health Records'!X530 = "Critical"),"Needs Attention", AND('Patient Health Records'!X530 &lt;&gt; "Critical", 'Patient Health Records'!W530 = "Yes"),"Monitor Later", AND('Patient Health Records'!X530 ="Critical", 'Patient Health Records'!W530 = "No"), "Ask for Readmission", TRUE, "No Action")</f>
        <v>No Action</v>
      </c>
      <c r="W530" s="17"/>
      <c r="X530" s="100"/>
      <c r="Y530" s="100"/>
      <c r="Z530" s="100"/>
      <c r="AA530" s="100"/>
      <c r="AB530" s="100"/>
    </row>
    <row r="531" spans="1:28" ht="15.75" customHeight="1">
      <c r="A531" s="2" t="s">
        <v>868</v>
      </c>
      <c r="B531" s="2" t="s">
        <v>174</v>
      </c>
      <c r="C531" s="2" t="s">
        <v>42</v>
      </c>
      <c r="D531" s="26" t="s">
        <v>107</v>
      </c>
      <c r="E531" s="28">
        <f>DATEVALUE(D531)</f>
        <v>28855</v>
      </c>
      <c r="F531" s="29">
        <f t="shared" si="25"/>
        <v>1978</v>
      </c>
      <c r="G531" s="29">
        <f t="shared" si="26"/>
        <v>47</v>
      </c>
      <c r="H531" s="29" t="str" cm="1">
        <f t="array" ref="H531">_xlfn.IFS(
  AND(G531&gt;=21, G531&lt;=30), "Young Adult",
  AND(G531&gt;=31, G531&lt;=45), "Adult",
  AND(G531&gt;=46, G531&lt;=60), "Middle-aged",
  AND(G531&gt;=61, G531&lt;=75), "Senior",
  AND(G531&gt;=76, G531&lt;=87), "Elderly",
  TRUE, "Out of Range"
)</f>
        <v>Middle-aged</v>
      </c>
      <c r="I531" s="3">
        <v>40</v>
      </c>
      <c r="J531" s="2" t="s">
        <v>33</v>
      </c>
      <c r="K531" s="2" t="s">
        <v>39</v>
      </c>
      <c r="L531" s="2" t="str">
        <f>VLOOKUP(J531,Facts!$A$2:$B$10,2,FALSE)</f>
        <v>West</v>
      </c>
      <c r="M531" s="2" t="str">
        <f>HLOOKUP(J531,Facts!$D$13:$L$14,2,FALSE)</f>
        <v>West</v>
      </c>
      <c r="N531" s="2" t="str">
        <f>_xlfn.XLOOKUP(L531,Facts!$B$2:$B$10,Facts!$A$2:$A$10,FALSE)</f>
        <v>Maharashtra</v>
      </c>
      <c r="O531" s="100" t="str">
        <f t="shared" si="27"/>
        <v>Vivaan Reddy</v>
      </c>
      <c r="P531" s="100" t="str" cm="1">
        <f t="array" ref="P531:Q531">_xlfn.TEXTSPLIT(O531," ")</f>
        <v>Vivaan</v>
      </c>
      <c r="Q531" s="100" t="str">
        <v>Reddy</v>
      </c>
      <c r="R531" s="100"/>
      <c r="S531" s="100" t="str">
        <f>CONCATENATE(A531,"_",P531,".pdf")</f>
        <v>PID0530_Vivaan.pdf</v>
      </c>
      <c r="T531" s="17" t="str">
        <f>IF(AND(I531&lt;5,'Billing Details'!F531&gt;10000),"High Priority","Regular Followup")</f>
        <v>Regular Followup</v>
      </c>
      <c r="U531" s="17" t="str">
        <f>IF(AND(T531="High Priority",'Patient Health Records'!W531="Yes",'Patient Health Records'!X531 = "Critical"),"Needs Attention",IF(AND('Patient Health Records'!X531 &lt;&gt; "Critical", 'Patient Health Records'!W531 = "Yes"),"Monitor Later",IF(AND('Patient Health Records'!X531 ="Critical", 'Patient Health Records'!W531 = "No"), "Ask for Readmission","No Action")))</f>
        <v>No Action</v>
      </c>
      <c r="V531" s="17" t="str" cm="1">
        <f t="array" ref="V531">_xlfn.IFS(AND(T531="High Priority",'Patient Health Records'!W531="Yes",'Patient Health Records'!X531 = "Critical"),"Needs Attention", AND('Patient Health Records'!X531 &lt;&gt; "Critical", 'Patient Health Records'!W531 = "Yes"),"Monitor Later", AND('Patient Health Records'!X531 ="Critical", 'Patient Health Records'!W531 = "No"), "Ask for Readmission", TRUE, "No Action")</f>
        <v>No Action</v>
      </c>
      <c r="W531" s="17"/>
      <c r="X531" s="100"/>
      <c r="Y531" s="100"/>
      <c r="Z531" s="100"/>
      <c r="AA531" s="100"/>
      <c r="AB531" s="100"/>
    </row>
    <row r="532" spans="1:28" ht="15.75" customHeight="1">
      <c r="A532" s="2" t="s">
        <v>869</v>
      </c>
      <c r="B532" s="2" t="s">
        <v>93</v>
      </c>
      <c r="C532" s="2" t="s">
        <v>25</v>
      </c>
      <c r="D532" s="26" t="s">
        <v>157</v>
      </c>
      <c r="E532" s="28">
        <f>DATEVALUE(D532)</f>
        <v>23377</v>
      </c>
      <c r="F532" s="29">
        <f t="shared" si="25"/>
        <v>1964</v>
      </c>
      <c r="G532" s="29">
        <f t="shared" si="26"/>
        <v>61</v>
      </c>
      <c r="H532" s="29" t="str" cm="1">
        <f t="array" ref="H532">_xlfn.IFS(
  AND(G532&gt;=21, G532&lt;=30), "Young Adult",
  AND(G532&gt;=31, G532&lt;=45), "Adult",
  AND(G532&gt;=46, G532&lt;=60), "Middle-aged",
  AND(G532&gt;=61, G532&lt;=75), "Senior",
  AND(G532&gt;=76, G532&lt;=87), "Elderly",
  TRUE, "Out of Range"
)</f>
        <v>Senior</v>
      </c>
      <c r="I532" s="3">
        <v>9</v>
      </c>
      <c r="J532" s="2" t="s">
        <v>55</v>
      </c>
      <c r="K532" s="2" t="s">
        <v>28</v>
      </c>
      <c r="L532" s="2" t="str">
        <f>VLOOKUP(J532,Facts!$A$2:$B$10,2,FALSE)</f>
        <v>South</v>
      </c>
      <c r="M532" s="2" t="str">
        <f>HLOOKUP(J532,Facts!$D$13:$L$14,2,FALSE)</f>
        <v>South</v>
      </c>
      <c r="N532" s="2" t="str">
        <f>_xlfn.XLOOKUP(L532,Facts!$B$2:$B$10,Facts!$A$2:$A$10,FALSE)</f>
        <v>Tamil Nadu</v>
      </c>
      <c r="O532" s="100" t="str">
        <f t="shared" si="27"/>
        <v>Aanya Reddy</v>
      </c>
      <c r="P532" s="100" t="str" cm="1">
        <f t="array" ref="P532:Q532">_xlfn.TEXTSPLIT(O532," ")</f>
        <v>Aanya</v>
      </c>
      <c r="Q532" s="100" t="str">
        <v>Reddy</v>
      </c>
      <c r="R532" s="100"/>
      <c r="S532" s="100" t="str">
        <f>CONCATENATE(A532,"_",P532,".pdf")</f>
        <v>PID0531_Aanya.pdf</v>
      </c>
      <c r="T532" s="17" t="str">
        <f>IF(AND(I532&lt;5,'Billing Details'!F532&gt;10000),"High Priority","Regular Followup")</f>
        <v>Regular Followup</v>
      </c>
      <c r="U532" s="17" t="str">
        <f>IF(AND(T532="High Priority",'Patient Health Records'!W532="Yes",'Patient Health Records'!X532 = "Critical"),"Needs Attention",IF(AND('Patient Health Records'!X532 &lt;&gt; "Critical", 'Patient Health Records'!W532 = "Yes"),"Monitor Later",IF(AND('Patient Health Records'!X532 ="Critical", 'Patient Health Records'!W532 = "No"), "Ask for Readmission","No Action")))</f>
        <v>No Action</v>
      </c>
      <c r="V532" s="17" t="str" cm="1">
        <f t="array" ref="V532">_xlfn.IFS(AND(T532="High Priority",'Patient Health Records'!W532="Yes",'Patient Health Records'!X532 = "Critical"),"Needs Attention", AND('Patient Health Records'!X532 &lt;&gt; "Critical", 'Patient Health Records'!W532 = "Yes"),"Monitor Later", AND('Patient Health Records'!X532 ="Critical", 'Patient Health Records'!W532 = "No"), "Ask for Readmission", TRUE, "No Action")</f>
        <v>No Action</v>
      </c>
      <c r="W532" s="17"/>
      <c r="X532" s="100"/>
      <c r="Y532" s="100"/>
      <c r="Z532" s="100"/>
      <c r="AA532" s="100"/>
      <c r="AB532" s="100"/>
    </row>
    <row r="533" spans="1:28" ht="15.75" customHeight="1">
      <c r="A533" s="2" t="s">
        <v>870</v>
      </c>
      <c r="B533" s="2" t="s">
        <v>291</v>
      </c>
      <c r="C533" s="2" t="s">
        <v>42</v>
      </c>
      <c r="D533" s="26" t="s">
        <v>37</v>
      </c>
      <c r="E533" s="28">
        <f>DATEVALUE(D533)</f>
        <v>34334</v>
      </c>
      <c r="F533" s="29">
        <f t="shared" si="25"/>
        <v>1993</v>
      </c>
      <c r="G533" s="29">
        <f t="shared" si="26"/>
        <v>32</v>
      </c>
      <c r="H533" s="29" t="str" cm="1">
        <f t="array" ref="H533">_xlfn.IFS(
  AND(G533&gt;=21, G533&lt;=30), "Young Adult",
  AND(G533&gt;=31, G533&lt;=45), "Adult",
  AND(G533&gt;=46, G533&lt;=60), "Middle-aged",
  AND(G533&gt;=61, G533&lt;=75), "Senior",
  AND(G533&gt;=76, G533&lt;=87), "Elderly",
  TRUE, "Out of Range"
)</f>
        <v>Adult</v>
      </c>
      <c r="I533" s="3">
        <v>20</v>
      </c>
      <c r="J533" s="2" t="s">
        <v>64</v>
      </c>
      <c r="K533" s="2" t="s">
        <v>56</v>
      </c>
      <c r="L533" s="2" t="str">
        <f>VLOOKUP(J533,Facts!$A$2:$B$10,2,FALSE)</f>
        <v>East</v>
      </c>
      <c r="M533" s="2" t="str">
        <f>HLOOKUP(J533,Facts!$D$13:$L$14,2,FALSE)</f>
        <v>East</v>
      </c>
      <c r="N533" s="2" t="str">
        <f>_xlfn.XLOOKUP(L533,Facts!$B$2:$B$10,Facts!$A$2:$A$10,FALSE)</f>
        <v>West Bengal</v>
      </c>
      <c r="O533" s="100" t="str">
        <f t="shared" si="27"/>
        <v>Aarav Priya Reddy</v>
      </c>
      <c r="P533" s="100" t="str" cm="1">
        <f t="array" ref="P533:R533">_xlfn.TEXTSPLIT(O533," ")</f>
        <v>Aarav</v>
      </c>
      <c r="Q533" s="100" t="str">
        <v>Priya</v>
      </c>
      <c r="R533" s="100" t="str">
        <v>Reddy</v>
      </c>
      <c r="S533" s="100" t="str">
        <f>CONCATENATE(A533,"_",P533,".pdf")</f>
        <v>PID0532_Aarav.pdf</v>
      </c>
      <c r="T533" s="17" t="str">
        <f>IF(AND(I533&lt;5,'Billing Details'!F533&gt;10000),"High Priority","Regular Followup")</f>
        <v>Regular Followup</v>
      </c>
      <c r="U533" s="17" t="str">
        <f>IF(AND(T533="High Priority",'Patient Health Records'!W533="Yes",'Patient Health Records'!X533 = "Critical"),"Needs Attention",IF(AND('Patient Health Records'!X533 &lt;&gt; "Critical", 'Patient Health Records'!W533 = "Yes"),"Monitor Later",IF(AND('Patient Health Records'!X533 ="Critical", 'Patient Health Records'!W533 = "No"), "Ask for Readmission","No Action")))</f>
        <v>No Action</v>
      </c>
      <c r="V533" s="17" t="str" cm="1">
        <f t="array" ref="V533">_xlfn.IFS(AND(T533="High Priority",'Patient Health Records'!W533="Yes",'Patient Health Records'!X533 = "Critical"),"Needs Attention", AND('Patient Health Records'!X533 &lt;&gt; "Critical", 'Patient Health Records'!W533 = "Yes"),"Monitor Later", AND('Patient Health Records'!X533 ="Critical", 'Patient Health Records'!W533 = "No"), "Ask for Readmission", TRUE, "No Action")</f>
        <v>No Action</v>
      </c>
      <c r="W533" s="17"/>
      <c r="X533" s="100"/>
      <c r="Y533" s="100"/>
      <c r="Z533" s="100"/>
      <c r="AA533" s="100"/>
      <c r="AB533" s="100"/>
    </row>
    <row r="534" spans="1:28" ht="15.75" customHeight="1">
      <c r="A534" s="2" t="s">
        <v>871</v>
      </c>
      <c r="B534" s="2" t="s">
        <v>233</v>
      </c>
      <c r="C534" s="2" t="s">
        <v>42</v>
      </c>
      <c r="D534" s="26" t="s">
        <v>184</v>
      </c>
      <c r="E534" s="28">
        <f>DATEVALUE(D534)</f>
        <v>21550</v>
      </c>
      <c r="F534" s="29">
        <f t="shared" si="25"/>
        <v>1958</v>
      </c>
      <c r="G534" s="29">
        <f t="shared" si="26"/>
        <v>67</v>
      </c>
      <c r="H534" s="29" t="str" cm="1">
        <f t="array" ref="H534">_xlfn.IFS(
  AND(G534&gt;=21, G534&lt;=30), "Young Adult",
  AND(G534&gt;=31, G534&lt;=45), "Adult",
  AND(G534&gt;=46, G534&lt;=60), "Middle-aged",
  AND(G534&gt;=61, G534&lt;=75), "Senior",
  AND(G534&gt;=76, G534&lt;=87), "Elderly",
  TRUE, "Out of Range"
)</f>
        <v>Senior</v>
      </c>
      <c r="I534" s="3">
        <v>7</v>
      </c>
      <c r="J534" s="2" t="s">
        <v>38</v>
      </c>
      <c r="K534" s="2" t="s">
        <v>34</v>
      </c>
      <c r="L534" s="2" t="str">
        <f>VLOOKUP(J534,Facts!$A$2:$B$10,2,FALSE)</f>
        <v>North</v>
      </c>
      <c r="M534" s="2" t="str">
        <f>HLOOKUP(J534,Facts!$D$13:$L$14,2,FALSE)</f>
        <v>North</v>
      </c>
      <c r="N534" s="2" t="str">
        <f>_xlfn.XLOOKUP(L534,Facts!$B$2:$B$10,Facts!$A$2:$A$10,FALSE)</f>
        <v>Punjab</v>
      </c>
      <c r="O534" s="100" t="str">
        <f t="shared" si="27"/>
        <v>Krishna Gupta</v>
      </c>
      <c r="P534" s="100" t="str" cm="1">
        <f t="array" ref="P534:Q534">_xlfn.TEXTSPLIT(O534," ")</f>
        <v>Krishna</v>
      </c>
      <c r="Q534" s="100" t="str">
        <v>Gupta</v>
      </c>
      <c r="R534" s="100"/>
      <c r="S534" s="100" t="str">
        <f>CONCATENATE(A534,"_",P534,".pdf")</f>
        <v>PID0533_Krishna.pdf</v>
      </c>
      <c r="T534" s="17" t="str">
        <f>IF(AND(I534&lt;5,'Billing Details'!F534&gt;10000),"High Priority","Regular Followup")</f>
        <v>Regular Followup</v>
      </c>
      <c r="U534" s="17" t="str">
        <f>IF(AND(T534="High Priority",'Patient Health Records'!W534="Yes",'Patient Health Records'!X534 = "Critical"),"Needs Attention",IF(AND('Patient Health Records'!X534 &lt;&gt; "Critical", 'Patient Health Records'!W534 = "Yes"),"Monitor Later",IF(AND('Patient Health Records'!X534 ="Critical", 'Patient Health Records'!W534 = "No"), "Ask for Readmission","No Action")))</f>
        <v>No Action</v>
      </c>
      <c r="V534" s="17" t="str" cm="1">
        <f t="array" ref="V534">_xlfn.IFS(AND(T534="High Priority",'Patient Health Records'!W534="Yes",'Patient Health Records'!X534 = "Critical"),"Needs Attention", AND('Patient Health Records'!X534 &lt;&gt; "Critical", 'Patient Health Records'!W534 = "Yes"),"Monitor Later", AND('Patient Health Records'!X534 ="Critical", 'Patient Health Records'!W534 = "No"), "Ask for Readmission", TRUE, "No Action")</f>
        <v>No Action</v>
      </c>
      <c r="W534" s="17"/>
      <c r="X534" s="100"/>
      <c r="Y534" s="100"/>
      <c r="Z534" s="100"/>
      <c r="AA534" s="100"/>
      <c r="AB534" s="100"/>
    </row>
    <row r="535" spans="1:28" ht="15.75" customHeight="1">
      <c r="A535" s="2" t="s">
        <v>872</v>
      </c>
      <c r="B535" s="2" t="s">
        <v>164</v>
      </c>
      <c r="C535" s="2" t="s">
        <v>25</v>
      </c>
      <c r="D535" s="26" t="s">
        <v>46</v>
      </c>
      <c r="E535" s="28">
        <f>DATEVALUE(D535)</f>
        <v>32508</v>
      </c>
      <c r="F535" s="29">
        <f t="shared" si="25"/>
        <v>1988</v>
      </c>
      <c r="G535" s="29">
        <f t="shared" si="26"/>
        <v>37</v>
      </c>
      <c r="H535" s="29" t="str" cm="1">
        <f t="array" ref="H535">_xlfn.IFS(
  AND(G535&gt;=21, G535&lt;=30), "Young Adult",
  AND(G535&gt;=31, G535&lt;=45), "Adult",
  AND(G535&gt;=46, G535&lt;=60), "Middle-aged",
  AND(G535&gt;=61, G535&lt;=75), "Senior",
  AND(G535&gt;=76, G535&lt;=87), "Elderly",
  TRUE, "Out of Range"
)</f>
        <v>Adult</v>
      </c>
      <c r="I535" s="3"/>
      <c r="J535" s="2" t="s">
        <v>47</v>
      </c>
      <c r="K535" s="2" t="s">
        <v>39</v>
      </c>
      <c r="L535" s="2" t="str">
        <f>VLOOKUP(J535,Facts!$A$2:$B$10,2,FALSE)</f>
        <v>North</v>
      </c>
      <c r="M535" s="2" t="str">
        <f>HLOOKUP(J535,Facts!$D$13:$L$14,2,FALSE)</f>
        <v>North</v>
      </c>
      <c r="N535" s="2" t="str">
        <f>_xlfn.XLOOKUP(L535,Facts!$B$2:$B$10,Facts!$A$2:$A$10,FALSE)</f>
        <v>Punjab</v>
      </c>
      <c r="O535" s="100" t="str">
        <f t="shared" si="27"/>
        <v>Isha Patel</v>
      </c>
      <c r="P535" s="100" t="str" cm="1">
        <f t="array" ref="P535:Q535">_xlfn.TEXTSPLIT(O535," ")</f>
        <v>Isha</v>
      </c>
      <c r="Q535" s="100" t="str">
        <v>Patel</v>
      </c>
      <c r="R535" s="100"/>
      <c r="S535" s="100" t="str">
        <f>CONCATENATE(A535,"_",P535,".pdf")</f>
        <v>PID0534_Isha.pdf</v>
      </c>
      <c r="T535" s="17" t="str">
        <f>IF(AND(I535&lt;5,'Billing Details'!F535&gt;10000),"High Priority","Regular Followup")</f>
        <v>High Priority</v>
      </c>
      <c r="U535" s="17" t="str">
        <f>IF(AND(T535="High Priority",'Patient Health Records'!W535="Yes",'Patient Health Records'!X535 = "Critical"),"Needs Attention",IF(AND('Patient Health Records'!X535 &lt;&gt; "Critical", 'Patient Health Records'!W535 = "Yes"),"Monitor Later",IF(AND('Patient Health Records'!X535 ="Critical", 'Patient Health Records'!W535 = "No"), "Ask for Readmission","No Action")))</f>
        <v>No Action</v>
      </c>
      <c r="V535" s="17" t="str" cm="1">
        <f t="array" ref="V535">_xlfn.IFS(AND(T535="High Priority",'Patient Health Records'!W535="Yes",'Patient Health Records'!X535 = "Critical"),"Needs Attention", AND('Patient Health Records'!X535 &lt;&gt; "Critical", 'Patient Health Records'!W535 = "Yes"),"Monitor Later", AND('Patient Health Records'!X535 ="Critical", 'Patient Health Records'!W535 = "No"), "Ask for Readmission", TRUE, "No Action")</f>
        <v>No Action</v>
      </c>
      <c r="W535" s="17"/>
      <c r="X535" s="100"/>
      <c r="Y535" s="100"/>
      <c r="Z535" s="100"/>
      <c r="AA535" s="100"/>
      <c r="AB535" s="100"/>
    </row>
    <row r="536" spans="1:28" ht="15.75" customHeight="1">
      <c r="A536" s="2" t="s">
        <v>873</v>
      </c>
      <c r="B536" s="2" t="s">
        <v>167</v>
      </c>
      <c r="C536" s="2" t="s">
        <v>42</v>
      </c>
      <c r="D536" s="26" t="s">
        <v>184</v>
      </c>
      <c r="E536" s="28">
        <f>DATEVALUE(D536)</f>
        <v>21550</v>
      </c>
      <c r="F536" s="29">
        <f t="shared" si="25"/>
        <v>1958</v>
      </c>
      <c r="G536" s="29">
        <f t="shared" si="26"/>
        <v>67</v>
      </c>
      <c r="H536" s="29" t="str" cm="1">
        <f t="array" ref="H536">_xlfn.IFS(
  AND(G536&gt;=21, G536&lt;=30), "Young Adult",
  AND(G536&gt;=31, G536&lt;=45), "Adult",
  AND(G536&gt;=46, G536&lt;=60), "Middle-aged",
  AND(G536&gt;=61, G536&lt;=75), "Senior",
  AND(G536&gt;=76, G536&lt;=87), "Elderly",
  TRUE, "Out of Range"
)</f>
        <v>Senior</v>
      </c>
      <c r="I536" s="3">
        <v>20</v>
      </c>
      <c r="J536" s="2" t="s">
        <v>33</v>
      </c>
      <c r="K536" s="2" t="s">
        <v>34</v>
      </c>
      <c r="L536" s="2" t="str">
        <f>VLOOKUP(J536,Facts!$A$2:$B$10,2,FALSE)</f>
        <v>West</v>
      </c>
      <c r="M536" s="2" t="str">
        <f>HLOOKUP(J536,Facts!$D$13:$L$14,2,FALSE)</f>
        <v>West</v>
      </c>
      <c r="N536" s="2" t="str">
        <f>_xlfn.XLOOKUP(L536,Facts!$B$2:$B$10,Facts!$A$2:$A$10,FALSE)</f>
        <v>Maharashtra</v>
      </c>
      <c r="O536" s="100" t="str">
        <f t="shared" si="27"/>
        <v>Aarav Reddy</v>
      </c>
      <c r="P536" s="100" t="str" cm="1">
        <f t="array" ref="P536:Q536">_xlfn.TEXTSPLIT(O536," ")</f>
        <v>Aarav</v>
      </c>
      <c r="Q536" s="100" t="str">
        <v>Reddy</v>
      </c>
      <c r="R536" s="100"/>
      <c r="S536" s="100" t="str">
        <f>CONCATENATE(A536,"_",P536,".pdf")</f>
        <v>PID0535_Aarav.pdf</v>
      </c>
      <c r="T536" s="17" t="str">
        <f>IF(AND(I536&lt;5,'Billing Details'!F536&gt;10000),"High Priority","Regular Followup")</f>
        <v>Regular Followup</v>
      </c>
      <c r="U536" s="17" t="str">
        <f>IF(AND(T536="High Priority",'Patient Health Records'!W536="Yes",'Patient Health Records'!X536 = "Critical"),"Needs Attention",IF(AND('Patient Health Records'!X536 &lt;&gt; "Critical", 'Patient Health Records'!W536 = "Yes"),"Monitor Later",IF(AND('Patient Health Records'!X536 ="Critical", 'Patient Health Records'!W536 = "No"), "Ask for Readmission","No Action")))</f>
        <v>No Action</v>
      </c>
      <c r="V536" s="17" t="str" cm="1">
        <f t="array" ref="V536">_xlfn.IFS(AND(T536="High Priority",'Patient Health Records'!W536="Yes",'Patient Health Records'!X536 = "Critical"),"Needs Attention", AND('Patient Health Records'!X536 &lt;&gt; "Critical", 'Patient Health Records'!W536 = "Yes"),"Monitor Later", AND('Patient Health Records'!X536 ="Critical", 'Patient Health Records'!W536 = "No"), "Ask for Readmission", TRUE, "No Action")</f>
        <v>No Action</v>
      </c>
      <c r="W536" s="17"/>
      <c r="X536" s="100"/>
      <c r="Y536" s="100"/>
      <c r="Z536" s="100"/>
      <c r="AA536" s="100"/>
      <c r="AB536" s="100"/>
    </row>
    <row r="537" spans="1:28" ht="15.75" customHeight="1">
      <c r="A537" s="2" t="s">
        <v>874</v>
      </c>
      <c r="B537" s="2" t="s">
        <v>250</v>
      </c>
      <c r="C537" s="2" t="s">
        <v>25</v>
      </c>
      <c r="D537" s="26" t="s">
        <v>147</v>
      </c>
      <c r="E537" s="28">
        <f>DATEVALUE(D537)</f>
        <v>31412</v>
      </c>
      <c r="F537" s="29">
        <f t="shared" si="25"/>
        <v>1985</v>
      </c>
      <c r="G537" s="29">
        <f t="shared" si="26"/>
        <v>40</v>
      </c>
      <c r="H537" s="29" t="str" cm="1">
        <f t="array" ref="H537">_xlfn.IFS(
  AND(G537&gt;=21, G537&lt;=30), "Young Adult",
  AND(G537&gt;=31, G537&lt;=45), "Adult",
  AND(G537&gt;=46, G537&lt;=60), "Middle-aged",
  AND(G537&gt;=61, G537&lt;=75), "Senior",
  AND(G537&gt;=76, G537&lt;=87), "Elderly",
  TRUE, "Out of Range"
)</f>
        <v>Adult</v>
      </c>
      <c r="I537" s="3">
        <v>25</v>
      </c>
      <c r="J537" s="2" t="s">
        <v>27</v>
      </c>
      <c r="K537" s="2" t="s">
        <v>28</v>
      </c>
      <c r="L537" s="2" t="str">
        <f>VLOOKUP(J537,Facts!$A$2:$B$10,2,FALSE)</f>
        <v>South</v>
      </c>
      <c r="M537" s="2" t="str">
        <f>HLOOKUP(J537,Facts!$D$13:$L$14,2,FALSE)</f>
        <v>South</v>
      </c>
      <c r="N537" s="2" t="str">
        <f>_xlfn.XLOOKUP(L537,Facts!$B$2:$B$10,Facts!$A$2:$A$10,FALSE)</f>
        <v>Tamil Nadu</v>
      </c>
      <c r="O537" s="100" t="str">
        <f t="shared" si="27"/>
        <v>Diya Patel</v>
      </c>
      <c r="P537" s="100" t="str" cm="1">
        <f t="array" ref="P537:Q537">_xlfn.TEXTSPLIT(O537," ")</f>
        <v>Diya</v>
      </c>
      <c r="Q537" s="100" t="str">
        <v>Patel</v>
      </c>
      <c r="R537" s="100"/>
      <c r="S537" s="100" t="str">
        <f>CONCATENATE(A537,"_",P537,".pdf")</f>
        <v>PID0536_Diya.pdf</v>
      </c>
      <c r="T537" s="17" t="str">
        <f>IF(AND(I537&lt;5,'Billing Details'!F537&gt;10000),"High Priority","Regular Followup")</f>
        <v>Regular Followup</v>
      </c>
      <c r="U537" s="17" t="str">
        <f>IF(AND(T537="High Priority",'Patient Health Records'!W537="Yes",'Patient Health Records'!X537 = "Critical"),"Needs Attention",IF(AND('Patient Health Records'!X537 &lt;&gt; "Critical", 'Patient Health Records'!W537 = "Yes"),"Monitor Later",IF(AND('Patient Health Records'!X537 ="Critical", 'Patient Health Records'!W537 = "No"), "Ask for Readmission","No Action")))</f>
        <v>Ask for Readmission</v>
      </c>
      <c r="V537" s="17" t="str" cm="1">
        <f t="array" ref="V537">_xlfn.IFS(AND(T537="High Priority",'Patient Health Records'!W537="Yes",'Patient Health Records'!X537 = "Critical"),"Needs Attention", AND('Patient Health Records'!X537 &lt;&gt; "Critical", 'Patient Health Records'!W537 = "Yes"),"Monitor Later", AND('Patient Health Records'!X537 ="Critical", 'Patient Health Records'!W537 = "No"), "Ask for Readmission", TRUE, "No Action")</f>
        <v>Ask for Readmission</v>
      </c>
      <c r="W537" s="17"/>
      <c r="X537" s="100"/>
      <c r="Y537" s="100"/>
      <c r="Z537" s="100"/>
      <c r="AA537" s="100"/>
      <c r="AB537" s="100"/>
    </row>
    <row r="538" spans="1:28" ht="15.75" customHeight="1">
      <c r="A538" s="2" t="s">
        <v>875</v>
      </c>
      <c r="B538" s="2" t="s">
        <v>876</v>
      </c>
      <c r="C538" s="2" t="s">
        <v>42</v>
      </c>
      <c r="D538" s="26" t="s">
        <v>37</v>
      </c>
      <c r="E538" s="28">
        <f>DATEVALUE(D538)</f>
        <v>34334</v>
      </c>
      <c r="F538" s="29">
        <f t="shared" si="25"/>
        <v>1993</v>
      </c>
      <c r="G538" s="29">
        <f t="shared" si="26"/>
        <v>32</v>
      </c>
      <c r="H538" s="29" t="str" cm="1">
        <f t="array" ref="H538">_xlfn.IFS(
  AND(G538&gt;=21, G538&lt;=30), "Young Adult",
  AND(G538&gt;=31, G538&lt;=45), "Adult",
  AND(G538&gt;=46, G538&lt;=60), "Middle-aged",
  AND(G538&gt;=61, G538&lt;=75), "Senior",
  AND(G538&gt;=76, G538&lt;=87), "Elderly",
  TRUE, "Out of Range"
)</f>
        <v>Adult</v>
      </c>
      <c r="I538" s="3">
        <v>9</v>
      </c>
      <c r="J538" s="2" t="s">
        <v>55</v>
      </c>
      <c r="K538" s="2" t="s">
        <v>28</v>
      </c>
      <c r="L538" s="2" t="str">
        <f>VLOOKUP(J538,Facts!$A$2:$B$10,2,FALSE)</f>
        <v>South</v>
      </c>
      <c r="M538" s="2" t="str">
        <f>HLOOKUP(J538,Facts!$D$13:$L$14,2,FALSE)</f>
        <v>South</v>
      </c>
      <c r="N538" s="2" t="str">
        <f>_xlfn.XLOOKUP(L538,Facts!$B$2:$B$10,Facts!$A$2:$A$10,FALSE)</f>
        <v>Tamil Nadu</v>
      </c>
      <c r="O538" s="100" t="str">
        <f t="shared" si="27"/>
        <v>Aarav Sharma</v>
      </c>
      <c r="P538" s="100" t="str" cm="1">
        <f t="array" ref="P538:Q538">_xlfn.TEXTSPLIT(O538," ")</f>
        <v>Aarav</v>
      </c>
      <c r="Q538" s="100" t="str">
        <v>Sharma</v>
      </c>
      <c r="R538" s="100"/>
      <c r="S538" s="100" t="str">
        <f>CONCATENATE(A538,"_",P538,".pdf")</f>
        <v>PID0537_Aarav.pdf</v>
      </c>
      <c r="T538" s="17" t="str">
        <f>IF(AND(I538&lt;5,'Billing Details'!F538&gt;10000),"High Priority","Regular Followup")</f>
        <v>Regular Followup</v>
      </c>
      <c r="U538" s="17" t="str">
        <f>IF(AND(T538="High Priority",'Patient Health Records'!W538="Yes",'Patient Health Records'!X538 = "Critical"),"Needs Attention",IF(AND('Patient Health Records'!X538 &lt;&gt; "Critical", 'Patient Health Records'!W538 = "Yes"),"Monitor Later",IF(AND('Patient Health Records'!X538 ="Critical", 'Patient Health Records'!W538 = "No"), "Ask for Readmission","No Action")))</f>
        <v>No Action</v>
      </c>
      <c r="V538" s="17" t="str" cm="1">
        <f t="array" ref="V538">_xlfn.IFS(AND(T538="High Priority",'Patient Health Records'!W538="Yes",'Patient Health Records'!X538 = "Critical"),"Needs Attention", AND('Patient Health Records'!X538 &lt;&gt; "Critical", 'Patient Health Records'!W538 = "Yes"),"Monitor Later", AND('Patient Health Records'!X538 ="Critical", 'Patient Health Records'!W538 = "No"), "Ask for Readmission", TRUE, "No Action")</f>
        <v>No Action</v>
      </c>
      <c r="W538" s="17"/>
      <c r="X538" s="100"/>
      <c r="Y538" s="100"/>
      <c r="Z538" s="100"/>
      <c r="AA538" s="100"/>
      <c r="AB538" s="100"/>
    </row>
    <row r="539" spans="1:28" ht="15.75" customHeight="1">
      <c r="A539" s="2" t="s">
        <v>877</v>
      </c>
      <c r="B539" s="2" t="s">
        <v>502</v>
      </c>
      <c r="C539" s="2" t="s">
        <v>42</v>
      </c>
      <c r="D539" s="26" t="s">
        <v>91</v>
      </c>
      <c r="E539" s="28">
        <f>DATEVALUE(D539)</f>
        <v>25203</v>
      </c>
      <c r="F539" s="29">
        <f t="shared" si="25"/>
        <v>1968</v>
      </c>
      <c r="G539" s="29">
        <f t="shared" si="26"/>
        <v>57</v>
      </c>
      <c r="H539" s="29" t="str" cm="1">
        <f t="array" ref="H539">_xlfn.IFS(
  AND(G539&gt;=21, G539&lt;=30), "Young Adult",
  AND(G539&gt;=31, G539&lt;=45), "Adult",
  AND(G539&gt;=46, G539&lt;=60), "Middle-aged",
  AND(G539&gt;=61, G539&lt;=75), "Senior",
  AND(G539&gt;=76, G539&lt;=87), "Elderly",
  TRUE, "Out of Range"
)</f>
        <v>Middle-aged</v>
      </c>
      <c r="I539" s="3">
        <v>2</v>
      </c>
      <c r="J539" s="2" t="s">
        <v>47</v>
      </c>
      <c r="K539" s="2" t="s">
        <v>39</v>
      </c>
      <c r="L539" s="2" t="str">
        <f>VLOOKUP(J539,Facts!$A$2:$B$10,2,FALSE)</f>
        <v>North</v>
      </c>
      <c r="M539" s="2" t="str">
        <f>HLOOKUP(J539,Facts!$D$13:$L$14,2,FALSE)</f>
        <v>North</v>
      </c>
      <c r="N539" s="2" t="str">
        <f>_xlfn.XLOOKUP(L539,Facts!$B$2:$B$10,Facts!$A$2:$A$10,FALSE)</f>
        <v>Punjab</v>
      </c>
      <c r="O539" s="100" t="str">
        <f t="shared" si="27"/>
        <v>Vivaan Raj Mehta</v>
      </c>
      <c r="P539" s="100" t="str" cm="1">
        <f t="array" ref="P539:R539">_xlfn.TEXTSPLIT(O539," ")</f>
        <v>Vivaan</v>
      </c>
      <c r="Q539" s="100" t="str">
        <v>Raj</v>
      </c>
      <c r="R539" s="100" t="str">
        <v>Mehta</v>
      </c>
      <c r="S539" s="100" t="str">
        <f>CONCATENATE(A539,"_",P539,".pdf")</f>
        <v>PID0538_Vivaan.pdf</v>
      </c>
      <c r="T539" s="17" t="str">
        <f>IF(AND(I539&lt;5,'Billing Details'!F539&gt;10000),"High Priority","Regular Followup")</f>
        <v>High Priority</v>
      </c>
      <c r="U539" s="17" t="str">
        <f>IF(AND(T539="High Priority",'Patient Health Records'!W539="Yes",'Patient Health Records'!X539 = "Critical"),"Needs Attention",IF(AND('Patient Health Records'!X539 &lt;&gt; "Critical", 'Patient Health Records'!W539 = "Yes"),"Monitor Later",IF(AND('Patient Health Records'!X539 ="Critical", 'Patient Health Records'!W539 = "No"), "Ask for Readmission","No Action")))</f>
        <v>No Action</v>
      </c>
      <c r="V539" s="17" t="str" cm="1">
        <f t="array" ref="V539">_xlfn.IFS(AND(T539="High Priority",'Patient Health Records'!W539="Yes",'Patient Health Records'!X539 = "Critical"),"Needs Attention", AND('Patient Health Records'!X539 &lt;&gt; "Critical", 'Patient Health Records'!W539 = "Yes"),"Monitor Later", AND('Patient Health Records'!X539 ="Critical", 'Patient Health Records'!W539 = "No"), "Ask for Readmission", TRUE, "No Action")</f>
        <v>No Action</v>
      </c>
      <c r="W539" s="17"/>
      <c r="X539" s="100"/>
      <c r="Y539" s="100"/>
      <c r="Z539" s="100"/>
      <c r="AA539" s="100"/>
      <c r="AB539" s="100"/>
    </row>
    <row r="540" spans="1:28" ht="15.75" customHeight="1">
      <c r="A540" s="2" t="s">
        <v>878</v>
      </c>
      <c r="B540" s="2" t="s">
        <v>326</v>
      </c>
      <c r="C540" s="2" t="s">
        <v>25</v>
      </c>
      <c r="D540" s="26" t="s">
        <v>46</v>
      </c>
      <c r="E540" s="28">
        <f>DATEVALUE(D540)</f>
        <v>32508</v>
      </c>
      <c r="F540" s="29">
        <f t="shared" si="25"/>
        <v>1988</v>
      </c>
      <c r="G540" s="29">
        <f t="shared" si="26"/>
        <v>37</v>
      </c>
      <c r="H540" s="29" t="str" cm="1">
        <f t="array" ref="H540">_xlfn.IFS(
  AND(G540&gt;=21, G540&lt;=30), "Young Adult",
  AND(G540&gt;=31, G540&lt;=45), "Adult",
  AND(G540&gt;=46, G540&lt;=60), "Middle-aged",
  AND(G540&gt;=61, G540&lt;=75), "Senior",
  AND(G540&gt;=76, G540&lt;=87), "Elderly",
  TRUE, "Out of Range"
)</f>
        <v>Adult</v>
      </c>
      <c r="I540" s="3">
        <v>2</v>
      </c>
      <c r="J540" s="2" t="s">
        <v>43</v>
      </c>
      <c r="K540" s="2" t="s">
        <v>28</v>
      </c>
      <c r="L540" s="2" t="str">
        <f>VLOOKUP(J540,Facts!$A$2:$B$10,2,FALSE)</f>
        <v>South</v>
      </c>
      <c r="M540" s="2" t="str">
        <f>HLOOKUP(J540,Facts!$D$13:$L$14,2,FALSE)</f>
        <v>South</v>
      </c>
      <c r="N540" s="2" t="str">
        <f>_xlfn.XLOOKUP(L540,Facts!$B$2:$B$10,Facts!$A$2:$A$10,FALSE)</f>
        <v>Tamil Nadu</v>
      </c>
      <c r="O540" s="100" t="str">
        <f t="shared" si="27"/>
        <v>Riya Mehta</v>
      </c>
      <c r="P540" s="100" t="str" cm="1">
        <f t="array" ref="P540:Q540">_xlfn.TEXTSPLIT(O540," ")</f>
        <v>Riya</v>
      </c>
      <c r="Q540" s="100" t="str">
        <v>Mehta</v>
      </c>
      <c r="R540" s="100"/>
      <c r="S540" s="100" t="str">
        <f>CONCATENATE(A540,"_",P540,".pdf")</f>
        <v>PID0539_Riya.pdf</v>
      </c>
      <c r="T540" s="17" t="str">
        <f>IF(AND(I540&lt;5,'Billing Details'!F540&gt;10000),"High Priority","Regular Followup")</f>
        <v>High Priority</v>
      </c>
      <c r="U540" s="17" t="str">
        <f>IF(AND(T540="High Priority",'Patient Health Records'!W540="Yes",'Patient Health Records'!X540 = "Critical"),"Needs Attention",IF(AND('Patient Health Records'!X540 &lt;&gt; "Critical", 'Patient Health Records'!W540 = "Yes"),"Monitor Later",IF(AND('Patient Health Records'!X540 ="Critical", 'Patient Health Records'!W540 = "No"), "Ask for Readmission","No Action")))</f>
        <v>Needs Attention</v>
      </c>
      <c r="V540" s="17" t="str" cm="1">
        <f t="array" ref="V540">_xlfn.IFS(AND(T540="High Priority",'Patient Health Records'!W540="Yes",'Patient Health Records'!X540 = "Critical"),"Needs Attention", AND('Patient Health Records'!X540 &lt;&gt; "Critical", 'Patient Health Records'!W540 = "Yes"),"Monitor Later", AND('Patient Health Records'!X540 ="Critical", 'Patient Health Records'!W540 = "No"), "Ask for Readmission", TRUE, "No Action")</f>
        <v>Needs Attention</v>
      </c>
      <c r="W540" s="17"/>
      <c r="X540" s="100"/>
      <c r="Y540" s="100"/>
      <c r="Z540" s="100"/>
      <c r="AA540" s="100"/>
      <c r="AB540" s="100"/>
    </row>
    <row r="541" spans="1:28" ht="15.75" customHeight="1">
      <c r="A541" s="2" t="s">
        <v>879</v>
      </c>
      <c r="B541" s="2" t="s">
        <v>880</v>
      </c>
      <c r="C541" s="2" t="s">
        <v>42</v>
      </c>
      <c r="D541" s="26" t="s">
        <v>60</v>
      </c>
      <c r="E541" s="28">
        <f>DATEVALUE(D541)</f>
        <v>28855</v>
      </c>
      <c r="F541" s="29">
        <f t="shared" si="25"/>
        <v>1978</v>
      </c>
      <c r="G541" s="29">
        <f t="shared" si="26"/>
        <v>47</v>
      </c>
      <c r="H541" s="29" t="str" cm="1">
        <f t="array" ref="H541">_xlfn.IFS(
  AND(G541&gt;=21, G541&lt;=30), "Young Adult",
  AND(G541&gt;=31, G541&lt;=45), "Adult",
  AND(G541&gt;=46, G541&lt;=60), "Middle-aged",
  AND(G541&gt;=61, G541&lt;=75), "Senior",
  AND(G541&gt;=76, G541&lt;=87), "Elderly",
  TRUE, "Out of Range"
)</f>
        <v>Middle-aged</v>
      </c>
      <c r="I541" s="3">
        <v>20</v>
      </c>
      <c r="J541" s="2" t="s">
        <v>43</v>
      </c>
      <c r="K541" s="2" t="s">
        <v>39</v>
      </c>
      <c r="L541" s="2" t="str">
        <f>VLOOKUP(J541,Facts!$A$2:$B$10,2,FALSE)</f>
        <v>South</v>
      </c>
      <c r="M541" s="2" t="str">
        <f>HLOOKUP(J541,Facts!$D$13:$L$14,2,FALSE)</f>
        <v>South</v>
      </c>
      <c r="N541" s="2" t="str">
        <f>_xlfn.XLOOKUP(L541,Facts!$B$2:$B$10,Facts!$A$2:$A$10,FALSE)</f>
        <v>Tamil Nadu</v>
      </c>
      <c r="O541" s="100" t="str">
        <f t="shared" si="27"/>
        <v>Sai Priya Gupta</v>
      </c>
      <c r="P541" s="100" t="str" cm="1">
        <f t="array" ref="P541:R541">_xlfn.TEXTSPLIT(O541," ")</f>
        <v>Sai</v>
      </c>
      <c r="Q541" s="100" t="str">
        <v>Priya</v>
      </c>
      <c r="R541" s="100" t="str">
        <v>Gupta</v>
      </c>
      <c r="S541" s="100" t="str">
        <f>CONCATENATE(A541,"_",P541,".pdf")</f>
        <v>PID0540_Sai.pdf</v>
      </c>
      <c r="T541" s="17" t="str">
        <f>IF(AND(I541&lt;5,'Billing Details'!F541&gt;10000),"High Priority","Regular Followup")</f>
        <v>Regular Followup</v>
      </c>
      <c r="U541" s="17" t="str">
        <f>IF(AND(T541="High Priority",'Patient Health Records'!W541="Yes",'Patient Health Records'!X541 = "Critical"),"Needs Attention",IF(AND('Patient Health Records'!X541 &lt;&gt; "Critical", 'Patient Health Records'!W541 = "Yes"),"Monitor Later",IF(AND('Patient Health Records'!X541 ="Critical", 'Patient Health Records'!W541 = "No"), "Ask for Readmission","No Action")))</f>
        <v>No Action</v>
      </c>
      <c r="V541" s="17" t="str" cm="1">
        <f t="array" ref="V541">_xlfn.IFS(AND(T541="High Priority",'Patient Health Records'!W541="Yes",'Patient Health Records'!X541 = "Critical"),"Needs Attention", AND('Patient Health Records'!X541 &lt;&gt; "Critical", 'Patient Health Records'!W541 = "Yes"),"Monitor Later", AND('Patient Health Records'!X541 ="Critical", 'Patient Health Records'!W541 = "No"), "Ask for Readmission", TRUE, "No Action")</f>
        <v>No Action</v>
      </c>
      <c r="W541" s="17"/>
      <c r="X541" s="100"/>
      <c r="Y541" s="100"/>
      <c r="Z541" s="100"/>
      <c r="AA541" s="100"/>
      <c r="AB541" s="100"/>
    </row>
    <row r="542" spans="1:28" ht="15.75" customHeight="1">
      <c r="A542" s="2" t="s">
        <v>881</v>
      </c>
      <c r="B542" s="2" t="s">
        <v>159</v>
      </c>
      <c r="C542" s="2" t="s">
        <v>42</v>
      </c>
      <c r="D542" s="26" t="s">
        <v>60</v>
      </c>
      <c r="E542" s="28">
        <f>DATEVALUE(D542)</f>
        <v>28855</v>
      </c>
      <c r="F542" s="29">
        <f t="shared" si="25"/>
        <v>1978</v>
      </c>
      <c r="G542" s="29">
        <f t="shared" si="26"/>
        <v>47</v>
      </c>
      <c r="H542" s="29" t="str" cm="1">
        <f t="array" ref="H542">_xlfn.IFS(
  AND(G542&gt;=21, G542&lt;=30), "Young Adult",
  AND(G542&gt;=31, G542&lt;=45), "Adult",
  AND(G542&gt;=46, G542&lt;=60), "Middle-aged",
  AND(G542&gt;=61, G542&lt;=75), "Senior",
  AND(G542&gt;=76, G542&lt;=87), "Elderly",
  TRUE, "Out of Range"
)</f>
        <v>Middle-aged</v>
      </c>
      <c r="I542" s="3">
        <v>5</v>
      </c>
      <c r="J542" s="2" t="s">
        <v>55</v>
      </c>
      <c r="K542" s="2" t="s">
        <v>28</v>
      </c>
      <c r="L542" s="2" t="str">
        <f>VLOOKUP(J542,Facts!$A$2:$B$10,2,FALSE)</f>
        <v>South</v>
      </c>
      <c r="M542" s="2" t="str">
        <f>HLOOKUP(J542,Facts!$D$13:$L$14,2,FALSE)</f>
        <v>South</v>
      </c>
      <c r="N542" s="2" t="str">
        <f>_xlfn.XLOOKUP(L542,Facts!$B$2:$B$10,Facts!$A$2:$A$10,FALSE)</f>
        <v>Tamil Nadu</v>
      </c>
      <c r="O542" s="100" t="str">
        <f t="shared" si="27"/>
        <v>Krishna Mehta</v>
      </c>
      <c r="P542" s="100" t="str" cm="1">
        <f t="array" ref="P542:Q542">_xlfn.TEXTSPLIT(O542," ")</f>
        <v>Krishna</v>
      </c>
      <c r="Q542" s="100" t="str">
        <v>Mehta</v>
      </c>
      <c r="R542" s="100"/>
      <c r="S542" s="100" t="str">
        <f>CONCATENATE(A542,"_",P542,".pdf")</f>
        <v>PID0541_Krishna.pdf</v>
      </c>
      <c r="T542" s="17" t="str">
        <f>IF(AND(I542&lt;5,'Billing Details'!F542&gt;10000),"High Priority","Regular Followup")</f>
        <v>Regular Followup</v>
      </c>
      <c r="U542" s="17" t="str">
        <f>IF(AND(T542="High Priority",'Patient Health Records'!W542="Yes",'Patient Health Records'!X542 = "Critical"),"Needs Attention",IF(AND('Patient Health Records'!X542 &lt;&gt; "Critical", 'Patient Health Records'!W542 = "Yes"),"Monitor Later",IF(AND('Patient Health Records'!X542 ="Critical", 'Patient Health Records'!W542 = "No"), "Ask for Readmission","No Action")))</f>
        <v>No Action</v>
      </c>
      <c r="V542" s="17" t="str" cm="1">
        <f t="array" ref="V542">_xlfn.IFS(AND(T542="High Priority",'Patient Health Records'!W542="Yes",'Patient Health Records'!X542 = "Critical"),"Needs Attention", AND('Patient Health Records'!X542 &lt;&gt; "Critical", 'Patient Health Records'!W542 = "Yes"),"Monitor Later", AND('Patient Health Records'!X542 ="Critical", 'Patient Health Records'!W542 = "No"), "Ask for Readmission", TRUE, "No Action")</f>
        <v>No Action</v>
      </c>
      <c r="W542" s="17"/>
      <c r="X542" s="100"/>
      <c r="Y542" s="100"/>
      <c r="Z542" s="100"/>
      <c r="AA542" s="100"/>
      <c r="AB542" s="100"/>
    </row>
    <row r="543" spans="1:28" ht="15.75" customHeight="1">
      <c r="A543" s="2" t="s">
        <v>882</v>
      </c>
      <c r="B543" s="2" t="s">
        <v>883</v>
      </c>
      <c r="C543" s="2" t="s">
        <v>42</v>
      </c>
      <c r="D543" s="26" t="s">
        <v>318</v>
      </c>
      <c r="E543" s="28">
        <f>DATEVALUE(D543)</f>
        <v>19724</v>
      </c>
      <c r="F543" s="29">
        <f t="shared" si="25"/>
        <v>1953</v>
      </c>
      <c r="G543" s="29">
        <f t="shared" si="26"/>
        <v>72</v>
      </c>
      <c r="H543" s="29" t="str" cm="1">
        <f t="array" ref="H543">_xlfn.IFS(
  AND(G543&gt;=21, G543&lt;=30), "Young Adult",
  AND(G543&gt;=31, G543&lt;=45), "Adult",
  AND(G543&gt;=46, G543&lt;=60), "Middle-aged",
  AND(G543&gt;=61, G543&lt;=75), "Senior",
  AND(G543&gt;=76, G543&lt;=87), "Elderly",
  TRUE, "Out of Range"
)</f>
        <v>Senior</v>
      </c>
      <c r="I543" s="3">
        <v>9</v>
      </c>
      <c r="J543" s="2" t="s">
        <v>80</v>
      </c>
      <c r="K543" s="2" t="s">
        <v>34</v>
      </c>
      <c r="L543" s="2" t="str">
        <f>VLOOKUP(J543,Facts!$A$2:$B$10,2,FALSE)</f>
        <v>West</v>
      </c>
      <c r="M543" s="2" t="str">
        <f>HLOOKUP(J543,Facts!$D$13:$L$14,2,FALSE)</f>
        <v>West</v>
      </c>
      <c r="N543" s="2" t="str">
        <f>_xlfn.XLOOKUP(L543,Facts!$B$2:$B$10,Facts!$A$2:$A$10,FALSE)</f>
        <v>Maharashtra</v>
      </c>
      <c r="O543" s="100" t="str">
        <f t="shared" si="27"/>
        <v>Sai Gupta</v>
      </c>
      <c r="P543" s="100" t="str" cm="1">
        <f t="array" ref="P543:Q543">_xlfn.TEXTSPLIT(O543," ")</f>
        <v>Sai</v>
      </c>
      <c r="Q543" s="100" t="str">
        <v>Gupta</v>
      </c>
      <c r="R543" s="100"/>
      <c r="S543" s="100" t="str">
        <f>CONCATENATE(A543,"_",P543,".pdf")</f>
        <v>PID0542_Sai.pdf</v>
      </c>
      <c r="T543" s="17" t="str">
        <f>IF(AND(I543&lt;5,'Billing Details'!F543&gt;10000),"High Priority","Regular Followup")</f>
        <v>Regular Followup</v>
      </c>
      <c r="U543" s="17" t="str">
        <f>IF(AND(T543="High Priority",'Patient Health Records'!W543="Yes",'Patient Health Records'!X543 = "Critical"),"Needs Attention",IF(AND('Patient Health Records'!X543 &lt;&gt; "Critical", 'Patient Health Records'!W543 = "Yes"),"Monitor Later",IF(AND('Patient Health Records'!X543 ="Critical", 'Patient Health Records'!W543 = "No"), "Ask for Readmission","No Action")))</f>
        <v>No Action</v>
      </c>
      <c r="V543" s="17" t="str" cm="1">
        <f t="array" ref="V543">_xlfn.IFS(AND(T543="High Priority",'Patient Health Records'!W543="Yes",'Patient Health Records'!X543 = "Critical"),"Needs Attention", AND('Patient Health Records'!X543 &lt;&gt; "Critical", 'Patient Health Records'!W543 = "Yes"),"Monitor Later", AND('Patient Health Records'!X543 ="Critical", 'Patient Health Records'!W543 = "No"), "Ask for Readmission", TRUE, "No Action")</f>
        <v>No Action</v>
      </c>
      <c r="W543" s="17"/>
      <c r="X543" s="100"/>
      <c r="Y543" s="100"/>
      <c r="Z543" s="100"/>
      <c r="AA543" s="100"/>
      <c r="AB543" s="100"/>
    </row>
    <row r="544" spans="1:28" ht="15.75" customHeight="1">
      <c r="A544" s="2" t="s">
        <v>884</v>
      </c>
      <c r="B544" s="2" t="s">
        <v>195</v>
      </c>
      <c r="C544" s="2" t="s">
        <v>42</v>
      </c>
      <c r="D544" s="26" t="s">
        <v>85</v>
      </c>
      <c r="E544" s="28">
        <f>DATEVALUE(D544)</f>
        <v>25203</v>
      </c>
      <c r="F544" s="29">
        <f t="shared" si="25"/>
        <v>1968</v>
      </c>
      <c r="G544" s="29">
        <f t="shared" si="26"/>
        <v>57</v>
      </c>
      <c r="H544" s="29" t="str" cm="1">
        <f t="array" ref="H544">_xlfn.IFS(
  AND(G544&gt;=21, G544&lt;=30), "Young Adult",
  AND(G544&gt;=31, G544&lt;=45), "Adult",
  AND(G544&gt;=46, G544&lt;=60), "Middle-aged",
  AND(G544&gt;=61, G544&lt;=75), "Senior",
  AND(G544&gt;=76, G544&lt;=87), "Elderly",
  TRUE, "Out of Range"
)</f>
        <v>Middle-aged</v>
      </c>
      <c r="I544" s="3">
        <v>5</v>
      </c>
      <c r="J544" s="2" t="s">
        <v>64</v>
      </c>
      <c r="K544" s="2" t="s">
        <v>34</v>
      </c>
      <c r="L544" s="2" t="str">
        <f>VLOOKUP(J544,Facts!$A$2:$B$10,2,FALSE)</f>
        <v>East</v>
      </c>
      <c r="M544" s="2" t="str">
        <f>HLOOKUP(J544,Facts!$D$13:$L$14,2,FALSE)</f>
        <v>East</v>
      </c>
      <c r="N544" s="2" t="str">
        <f>_xlfn.XLOOKUP(L544,Facts!$B$2:$B$10,Facts!$A$2:$A$10,FALSE)</f>
        <v>West Bengal</v>
      </c>
      <c r="O544" s="100" t="str">
        <f t="shared" si="27"/>
        <v>Sai Sharma</v>
      </c>
      <c r="P544" s="100" t="str" cm="1">
        <f t="array" ref="P544:Q544">_xlfn.TEXTSPLIT(O544," ")</f>
        <v>Sai</v>
      </c>
      <c r="Q544" s="100" t="str">
        <v>Sharma</v>
      </c>
      <c r="R544" s="100"/>
      <c r="S544" s="100" t="str">
        <f>CONCATENATE(A544,"_",P544,".pdf")</f>
        <v>PID0543_Sai.pdf</v>
      </c>
      <c r="T544" s="17" t="str">
        <f>IF(AND(I544&lt;5,'Billing Details'!F544&gt;10000),"High Priority","Regular Followup")</f>
        <v>Regular Followup</v>
      </c>
      <c r="U544" s="17" t="str">
        <f>IF(AND(T544="High Priority",'Patient Health Records'!W544="Yes",'Patient Health Records'!X544 = "Critical"),"Needs Attention",IF(AND('Patient Health Records'!X544 &lt;&gt; "Critical", 'Patient Health Records'!W544 = "Yes"),"Monitor Later",IF(AND('Patient Health Records'!X544 ="Critical", 'Patient Health Records'!W544 = "No"), "Ask for Readmission","No Action")))</f>
        <v>No Action</v>
      </c>
      <c r="V544" s="17" t="str" cm="1">
        <f t="array" ref="V544">_xlfn.IFS(AND(T544="High Priority",'Patient Health Records'!W544="Yes",'Patient Health Records'!X544 = "Critical"),"Needs Attention", AND('Patient Health Records'!X544 &lt;&gt; "Critical", 'Patient Health Records'!W544 = "Yes"),"Monitor Later", AND('Patient Health Records'!X544 ="Critical", 'Patient Health Records'!W544 = "No"), "Ask for Readmission", TRUE, "No Action")</f>
        <v>No Action</v>
      </c>
      <c r="W544" s="17"/>
      <c r="X544" s="100"/>
      <c r="Y544" s="100"/>
      <c r="Z544" s="100"/>
      <c r="AA544" s="100"/>
      <c r="AB544" s="100"/>
    </row>
    <row r="545" spans="1:28" ht="15.75" customHeight="1">
      <c r="A545" s="2" t="s">
        <v>885</v>
      </c>
      <c r="B545" s="2" t="s">
        <v>886</v>
      </c>
      <c r="C545" s="2" t="s">
        <v>25</v>
      </c>
      <c r="D545" s="26" t="s">
        <v>91</v>
      </c>
      <c r="E545" s="28">
        <f>DATEVALUE(D545)</f>
        <v>25203</v>
      </c>
      <c r="F545" s="29">
        <f t="shared" si="25"/>
        <v>1968</v>
      </c>
      <c r="G545" s="29">
        <f t="shared" si="26"/>
        <v>57</v>
      </c>
      <c r="H545" s="29" t="str" cm="1">
        <f t="array" ref="H545">_xlfn.IFS(
  AND(G545&gt;=21, G545&lt;=30), "Young Adult",
  AND(G545&gt;=31, G545&lt;=45), "Adult",
  AND(G545&gt;=46, G545&lt;=60), "Middle-aged",
  AND(G545&gt;=61, G545&lt;=75), "Senior",
  AND(G545&gt;=76, G545&lt;=87), "Elderly",
  TRUE, "Out of Range"
)</f>
        <v>Middle-aged</v>
      </c>
      <c r="I545" s="3">
        <v>4</v>
      </c>
      <c r="J545" s="2" t="s">
        <v>47</v>
      </c>
      <c r="K545" s="2" t="s">
        <v>39</v>
      </c>
      <c r="L545" s="2" t="str">
        <f>VLOOKUP(J545,Facts!$A$2:$B$10,2,FALSE)</f>
        <v>North</v>
      </c>
      <c r="M545" s="2" t="str">
        <f>HLOOKUP(J545,Facts!$D$13:$L$14,2,FALSE)</f>
        <v>North</v>
      </c>
      <c r="N545" s="2" t="str">
        <f>_xlfn.XLOOKUP(L545,Facts!$B$2:$B$10,Facts!$A$2:$A$10,FALSE)</f>
        <v>Punjab</v>
      </c>
      <c r="O545" s="100" t="str">
        <f t="shared" si="27"/>
        <v>Aanya Singh Gupta</v>
      </c>
      <c r="P545" s="100" t="str" cm="1">
        <f t="array" ref="P545:R545">_xlfn.TEXTSPLIT(O545," ")</f>
        <v>Aanya</v>
      </c>
      <c r="Q545" s="100" t="str">
        <v>Singh</v>
      </c>
      <c r="R545" s="100" t="str">
        <v>Gupta</v>
      </c>
      <c r="S545" s="100" t="str">
        <f>CONCATENATE(A545,"_",P545,".pdf")</f>
        <v>PID0544_Aanya.pdf</v>
      </c>
      <c r="T545" s="17" t="str">
        <f>IF(AND(I545&lt;5,'Billing Details'!F545&gt;10000),"High Priority","Regular Followup")</f>
        <v>High Priority</v>
      </c>
      <c r="U545" s="17" t="str">
        <f>IF(AND(T545="High Priority",'Patient Health Records'!W545="Yes",'Patient Health Records'!X545 = "Critical"),"Needs Attention",IF(AND('Patient Health Records'!X545 &lt;&gt; "Critical", 'Patient Health Records'!W545 = "Yes"),"Monitor Later",IF(AND('Patient Health Records'!X545 ="Critical", 'Patient Health Records'!W545 = "No"), "Ask for Readmission","No Action")))</f>
        <v>Monitor Later</v>
      </c>
      <c r="V545" s="17" t="str" cm="1">
        <f t="array" ref="V545">_xlfn.IFS(AND(T545="High Priority",'Patient Health Records'!W545="Yes",'Patient Health Records'!X545 = "Critical"),"Needs Attention", AND('Patient Health Records'!X545 &lt;&gt; "Critical", 'Patient Health Records'!W545 = "Yes"),"Monitor Later", AND('Patient Health Records'!X545 ="Critical", 'Patient Health Records'!W545 = "No"), "Ask for Readmission", TRUE, "No Action")</f>
        <v>Monitor Later</v>
      </c>
      <c r="W545" s="17"/>
      <c r="X545" s="100"/>
      <c r="Y545" s="100"/>
      <c r="Z545" s="100"/>
      <c r="AA545" s="100"/>
      <c r="AB545" s="100"/>
    </row>
    <row r="546" spans="1:28" ht="15.75" customHeight="1">
      <c r="A546" s="2" t="s">
        <v>887</v>
      </c>
      <c r="B546" s="2" t="s">
        <v>888</v>
      </c>
      <c r="C546" s="2" t="s">
        <v>25</v>
      </c>
      <c r="D546" s="26" t="s">
        <v>85</v>
      </c>
      <c r="E546" s="28">
        <f>DATEVALUE(D546)</f>
        <v>25203</v>
      </c>
      <c r="F546" s="29">
        <f t="shared" si="25"/>
        <v>1968</v>
      </c>
      <c r="G546" s="29">
        <f t="shared" si="26"/>
        <v>57</v>
      </c>
      <c r="H546" s="29" t="str" cm="1">
        <f t="array" ref="H546">_xlfn.IFS(
  AND(G546&gt;=21, G546&lt;=30), "Young Adult",
  AND(G546&gt;=31, G546&lt;=45), "Adult",
  AND(G546&gt;=46, G546&lt;=60), "Middle-aged",
  AND(G546&gt;=61, G546&lt;=75), "Senior",
  AND(G546&gt;=76, G546&lt;=87), "Elderly",
  TRUE, "Out of Range"
)</f>
        <v>Middle-aged</v>
      </c>
      <c r="I546" s="3">
        <v>40</v>
      </c>
      <c r="J546" s="2" t="s">
        <v>43</v>
      </c>
      <c r="K546" s="2" t="s">
        <v>28</v>
      </c>
      <c r="L546" s="2" t="str">
        <f>VLOOKUP(J546,Facts!$A$2:$B$10,2,FALSE)</f>
        <v>South</v>
      </c>
      <c r="M546" s="2" t="str">
        <f>HLOOKUP(J546,Facts!$D$13:$L$14,2,FALSE)</f>
        <v>South</v>
      </c>
      <c r="N546" s="2" t="str">
        <f>_xlfn.XLOOKUP(L546,Facts!$B$2:$B$10,Facts!$A$2:$A$10,FALSE)</f>
        <v>Tamil Nadu</v>
      </c>
      <c r="O546" s="100" t="str">
        <f t="shared" si="27"/>
        <v>Isha Reddy</v>
      </c>
      <c r="P546" s="100" t="str" cm="1">
        <f t="array" ref="P546:Q546">_xlfn.TEXTSPLIT(O546," ")</f>
        <v>Isha</v>
      </c>
      <c r="Q546" s="100" t="str">
        <v>Reddy</v>
      </c>
      <c r="R546" s="100"/>
      <c r="S546" s="100" t="str">
        <f>CONCATENATE(A546,"_",P546,".pdf")</f>
        <v>PID0545_Isha.pdf</v>
      </c>
      <c r="T546" s="17" t="str">
        <f>IF(AND(I546&lt;5,'Billing Details'!F546&gt;10000),"High Priority","Regular Followup")</f>
        <v>Regular Followup</v>
      </c>
      <c r="U546" s="17" t="str">
        <f>IF(AND(T546="High Priority",'Patient Health Records'!W546="Yes",'Patient Health Records'!X546 = "Critical"),"Needs Attention",IF(AND('Patient Health Records'!X546 &lt;&gt; "Critical", 'Patient Health Records'!W546 = "Yes"),"Monitor Later",IF(AND('Patient Health Records'!X546 ="Critical", 'Patient Health Records'!W546 = "No"), "Ask for Readmission","No Action")))</f>
        <v>No Action</v>
      </c>
      <c r="V546" s="17" t="str" cm="1">
        <f t="array" ref="V546">_xlfn.IFS(AND(T546="High Priority",'Patient Health Records'!W546="Yes",'Patient Health Records'!X546 = "Critical"),"Needs Attention", AND('Patient Health Records'!X546 &lt;&gt; "Critical", 'Patient Health Records'!W546 = "Yes"),"Monitor Later", AND('Patient Health Records'!X546 ="Critical", 'Patient Health Records'!W546 = "No"), "Ask for Readmission", TRUE, "No Action")</f>
        <v>No Action</v>
      </c>
      <c r="W546" s="17"/>
      <c r="X546" s="100"/>
      <c r="Y546" s="100"/>
      <c r="Z546" s="100"/>
      <c r="AA546" s="100"/>
      <c r="AB546" s="100"/>
    </row>
    <row r="547" spans="1:28" ht="15.75" customHeight="1">
      <c r="A547" s="2" t="s">
        <v>889</v>
      </c>
      <c r="B547" s="2" t="s">
        <v>472</v>
      </c>
      <c r="C547" s="2" t="s">
        <v>42</v>
      </c>
      <c r="D547" s="26" t="s">
        <v>184</v>
      </c>
      <c r="E547" s="28">
        <f>DATEVALUE(D547)</f>
        <v>21550</v>
      </c>
      <c r="F547" s="29">
        <f t="shared" si="25"/>
        <v>1958</v>
      </c>
      <c r="G547" s="29">
        <f t="shared" si="26"/>
        <v>67</v>
      </c>
      <c r="H547" s="29" t="str" cm="1">
        <f t="array" ref="H547">_xlfn.IFS(
  AND(G547&gt;=21, G547&lt;=30), "Young Adult",
  AND(G547&gt;=31, G547&lt;=45), "Adult",
  AND(G547&gt;=46, G547&lt;=60), "Middle-aged",
  AND(G547&gt;=61, G547&lt;=75), "Senior",
  AND(G547&gt;=76, G547&lt;=87), "Elderly",
  TRUE, "Out of Range"
)</f>
        <v>Senior</v>
      </c>
      <c r="I547" s="3">
        <v>25</v>
      </c>
      <c r="J547" s="2" t="s">
        <v>38</v>
      </c>
      <c r="K547" s="2" t="s">
        <v>39</v>
      </c>
      <c r="L547" s="2" t="str">
        <f>VLOOKUP(J547,Facts!$A$2:$B$10,2,FALSE)</f>
        <v>North</v>
      </c>
      <c r="M547" s="2" t="str">
        <f>HLOOKUP(J547,Facts!$D$13:$L$14,2,FALSE)</f>
        <v>North</v>
      </c>
      <c r="N547" s="2" t="str">
        <f>_xlfn.XLOOKUP(L547,Facts!$B$2:$B$10,Facts!$A$2:$A$10,FALSE)</f>
        <v>Punjab</v>
      </c>
      <c r="O547" s="100" t="str">
        <f t="shared" si="27"/>
        <v>Aarav Patel</v>
      </c>
      <c r="P547" s="100" t="str" cm="1">
        <f t="array" ref="P547:Q547">_xlfn.TEXTSPLIT(O547," ")</f>
        <v>Aarav</v>
      </c>
      <c r="Q547" s="100" t="str">
        <v>Patel</v>
      </c>
      <c r="R547" s="100"/>
      <c r="S547" s="100" t="str">
        <f>CONCATENATE(A547,"_",P547,".pdf")</f>
        <v>PID0546_Aarav.pdf</v>
      </c>
      <c r="T547" s="17" t="str">
        <f>IF(AND(I547&lt;5,'Billing Details'!F547&gt;10000),"High Priority","Regular Followup")</f>
        <v>Regular Followup</v>
      </c>
      <c r="U547" s="17" t="str">
        <f>IF(AND(T547="High Priority",'Patient Health Records'!W547="Yes",'Patient Health Records'!X547 = "Critical"),"Needs Attention",IF(AND('Patient Health Records'!X547 &lt;&gt; "Critical", 'Patient Health Records'!W547 = "Yes"),"Monitor Later",IF(AND('Patient Health Records'!X547 ="Critical", 'Patient Health Records'!W547 = "No"), "Ask for Readmission","No Action")))</f>
        <v>No Action</v>
      </c>
      <c r="V547" s="17" t="str" cm="1">
        <f t="array" ref="V547">_xlfn.IFS(AND(T547="High Priority",'Patient Health Records'!W547="Yes",'Patient Health Records'!X547 = "Critical"),"Needs Attention", AND('Patient Health Records'!X547 &lt;&gt; "Critical", 'Patient Health Records'!W547 = "Yes"),"Monitor Later", AND('Patient Health Records'!X547 ="Critical", 'Patient Health Records'!W547 = "No"), "Ask for Readmission", TRUE, "No Action")</f>
        <v>No Action</v>
      </c>
      <c r="W547" s="17"/>
      <c r="X547" s="100"/>
      <c r="Y547" s="100"/>
      <c r="Z547" s="100"/>
      <c r="AA547" s="100"/>
      <c r="AB547" s="100"/>
    </row>
    <row r="548" spans="1:28" ht="15.75" customHeight="1">
      <c r="A548" s="2" t="s">
        <v>890</v>
      </c>
      <c r="B548" s="2" t="s">
        <v>891</v>
      </c>
      <c r="C548" s="2" t="s">
        <v>25</v>
      </c>
      <c r="D548" s="26" t="s">
        <v>46</v>
      </c>
      <c r="E548" s="28">
        <f>DATEVALUE(D548)</f>
        <v>32508</v>
      </c>
      <c r="F548" s="29">
        <f t="shared" si="25"/>
        <v>1988</v>
      </c>
      <c r="G548" s="29">
        <f t="shared" si="26"/>
        <v>37</v>
      </c>
      <c r="H548" s="29" t="str" cm="1">
        <f t="array" ref="H548">_xlfn.IFS(
  AND(G548&gt;=21, G548&lt;=30), "Young Adult",
  AND(G548&gt;=31, G548&lt;=45), "Adult",
  AND(G548&gt;=46, G548&lt;=60), "Middle-aged",
  AND(G548&gt;=61, G548&lt;=75), "Senior",
  AND(G548&gt;=76, G548&lt;=87), "Elderly",
  TRUE, "Out of Range"
)</f>
        <v>Adult</v>
      </c>
      <c r="I548" s="3">
        <v>50</v>
      </c>
      <c r="J548" s="2" t="s">
        <v>80</v>
      </c>
      <c r="K548" s="2" t="s">
        <v>34</v>
      </c>
      <c r="L548" s="2" t="str">
        <f>VLOOKUP(J548,Facts!$A$2:$B$10,2,FALSE)</f>
        <v>West</v>
      </c>
      <c r="M548" s="2" t="str">
        <f>HLOOKUP(J548,Facts!$D$13:$L$14,2,FALSE)</f>
        <v>West</v>
      </c>
      <c r="N548" s="2" t="str">
        <f>_xlfn.XLOOKUP(L548,Facts!$B$2:$B$10,Facts!$A$2:$A$10,FALSE)</f>
        <v>Maharashtra</v>
      </c>
      <c r="O548" s="100" t="str">
        <f t="shared" si="27"/>
        <v>Isha Dev Patel</v>
      </c>
      <c r="P548" s="100" t="str" cm="1">
        <f t="array" ref="P548:R548">_xlfn.TEXTSPLIT(O548," ")</f>
        <v>Isha</v>
      </c>
      <c r="Q548" s="100" t="str">
        <v>Dev</v>
      </c>
      <c r="R548" s="100" t="str">
        <v>Patel</v>
      </c>
      <c r="S548" s="100" t="str">
        <f>CONCATENATE(A548,"_",P548,".pdf")</f>
        <v>PID0547_Isha.pdf</v>
      </c>
      <c r="T548" s="17" t="str">
        <f>IF(AND(I548&lt;5,'Billing Details'!F548&gt;10000),"High Priority","Regular Followup")</f>
        <v>Regular Followup</v>
      </c>
      <c r="U548" s="17" t="str">
        <f>IF(AND(T548="High Priority",'Patient Health Records'!W548="Yes",'Patient Health Records'!X548 = "Critical"),"Needs Attention",IF(AND('Patient Health Records'!X548 &lt;&gt; "Critical", 'Patient Health Records'!W548 = "Yes"),"Monitor Later",IF(AND('Patient Health Records'!X548 ="Critical", 'Patient Health Records'!W548 = "No"), "Ask for Readmission","No Action")))</f>
        <v>No Action</v>
      </c>
      <c r="V548" s="17" t="str" cm="1">
        <f t="array" ref="V548">_xlfn.IFS(AND(T548="High Priority",'Patient Health Records'!W548="Yes",'Patient Health Records'!X548 = "Critical"),"Needs Attention", AND('Patient Health Records'!X548 &lt;&gt; "Critical", 'Patient Health Records'!W548 = "Yes"),"Monitor Later", AND('Patient Health Records'!X548 ="Critical", 'Patient Health Records'!W548 = "No"), "Ask for Readmission", TRUE, "No Action")</f>
        <v>No Action</v>
      </c>
      <c r="W548" s="17"/>
      <c r="X548" s="100"/>
      <c r="Y548" s="100"/>
      <c r="Z548" s="100"/>
      <c r="AA548" s="100"/>
      <c r="AB548" s="100"/>
    </row>
    <row r="549" spans="1:28" ht="15.75" customHeight="1">
      <c r="A549" s="2" t="s">
        <v>892</v>
      </c>
      <c r="B549" s="2" t="s">
        <v>206</v>
      </c>
      <c r="C549" s="2" t="s">
        <v>25</v>
      </c>
      <c r="D549" s="26" t="s">
        <v>142</v>
      </c>
      <c r="E549" s="28">
        <f>DATEVALUE(D549)</f>
        <v>34334</v>
      </c>
      <c r="F549" s="29">
        <f t="shared" si="25"/>
        <v>1993</v>
      </c>
      <c r="G549" s="29">
        <f t="shared" si="26"/>
        <v>32</v>
      </c>
      <c r="H549" s="29" t="str" cm="1">
        <f t="array" ref="H549">_xlfn.IFS(
  AND(G549&gt;=21, G549&lt;=30), "Young Adult",
  AND(G549&gt;=31, G549&lt;=45), "Adult",
  AND(G549&gt;=46, G549&lt;=60), "Middle-aged",
  AND(G549&gt;=61, G549&lt;=75), "Senior",
  AND(G549&gt;=76, G549&lt;=87), "Elderly",
  TRUE, "Out of Range"
)</f>
        <v>Adult</v>
      </c>
      <c r="I549" s="3">
        <v>20</v>
      </c>
      <c r="J549" s="2" t="s">
        <v>43</v>
      </c>
      <c r="K549" s="2" t="s">
        <v>34</v>
      </c>
      <c r="L549" s="2" t="str">
        <f>VLOOKUP(J549,Facts!$A$2:$B$10,2,FALSE)</f>
        <v>South</v>
      </c>
      <c r="M549" s="2" t="str">
        <f>HLOOKUP(J549,Facts!$D$13:$L$14,2,FALSE)</f>
        <v>South</v>
      </c>
      <c r="N549" s="2" t="str">
        <f>_xlfn.XLOOKUP(L549,Facts!$B$2:$B$10,Facts!$A$2:$A$10,FALSE)</f>
        <v>Tamil Nadu</v>
      </c>
      <c r="O549" s="100" t="str">
        <f t="shared" si="27"/>
        <v>Shreya Mehta</v>
      </c>
      <c r="P549" s="100" t="str" cm="1">
        <f t="array" ref="P549:Q549">_xlfn.TEXTSPLIT(O549," ")</f>
        <v>Shreya</v>
      </c>
      <c r="Q549" s="100" t="str">
        <v>Mehta</v>
      </c>
      <c r="R549" s="100"/>
      <c r="S549" s="100" t="str">
        <f>CONCATENATE(A549,"_",P549,".pdf")</f>
        <v>PID0548_Shreya.pdf</v>
      </c>
      <c r="T549" s="17" t="str">
        <f>IF(AND(I549&lt;5,'Billing Details'!F549&gt;10000),"High Priority","Regular Followup")</f>
        <v>Regular Followup</v>
      </c>
      <c r="U549" s="17" t="str">
        <f>IF(AND(T549="High Priority",'Patient Health Records'!W549="Yes",'Patient Health Records'!X549 = "Critical"),"Needs Attention",IF(AND('Patient Health Records'!X549 &lt;&gt; "Critical", 'Patient Health Records'!W549 = "Yes"),"Monitor Later",IF(AND('Patient Health Records'!X549 ="Critical", 'Patient Health Records'!W549 = "No"), "Ask for Readmission","No Action")))</f>
        <v>No Action</v>
      </c>
      <c r="V549" s="17" t="str" cm="1">
        <f t="array" ref="V549">_xlfn.IFS(AND(T549="High Priority",'Patient Health Records'!W549="Yes",'Patient Health Records'!X549 = "Critical"),"Needs Attention", AND('Patient Health Records'!X549 &lt;&gt; "Critical", 'Patient Health Records'!W549 = "Yes"),"Monitor Later", AND('Patient Health Records'!X549 ="Critical", 'Patient Health Records'!W549 = "No"), "Ask for Readmission", TRUE, "No Action")</f>
        <v>No Action</v>
      </c>
      <c r="W549" s="17"/>
      <c r="X549" s="100"/>
      <c r="Y549" s="100"/>
      <c r="Z549" s="100"/>
      <c r="AA549" s="100"/>
      <c r="AB549" s="100"/>
    </row>
    <row r="550" spans="1:28" ht="15.75" customHeight="1">
      <c r="A550" s="2" t="s">
        <v>893</v>
      </c>
      <c r="B550" s="2" t="s">
        <v>894</v>
      </c>
      <c r="C550" s="2" t="s">
        <v>25</v>
      </c>
      <c r="D550" s="26" t="s">
        <v>85</v>
      </c>
      <c r="E550" s="28">
        <f>DATEVALUE(D550)</f>
        <v>25203</v>
      </c>
      <c r="F550" s="29">
        <f t="shared" si="25"/>
        <v>1968</v>
      </c>
      <c r="G550" s="29">
        <f t="shared" si="26"/>
        <v>57</v>
      </c>
      <c r="H550" s="29" t="str" cm="1">
        <f t="array" ref="H550">_xlfn.IFS(
  AND(G550&gt;=21, G550&lt;=30), "Young Adult",
  AND(G550&gt;=31, G550&lt;=45), "Adult",
  AND(G550&gt;=46, G550&lt;=60), "Middle-aged",
  AND(G550&gt;=61, G550&lt;=75), "Senior",
  AND(G550&gt;=76, G550&lt;=87), "Elderly",
  TRUE, "Out of Range"
)</f>
        <v>Middle-aged</v>
      </c>
      <c r="I550" s="3">
        <v>4</v>
      </c>
      <c r="J550" s="2" t="s">
        <v>38</v>
      </c>
      <c r="K550" s="2" t="s">
        <v>34</v>
      </c>
      <c r="L550" s="2" t="str">
        <f>VLOOKUP(J550,Facts!$A$2:$B$10,2,FALSE)</f>
        <v>North</v>
      </c>
      <c r="M550" s="2" t="str">
        <f>HLOOKUP(J550,Facts!$D$13:$L$14,2,FALSE)</f>
        <v>North</v>
      </c>
      <c r="N550" s="2" t="str">
        <f>_xlfn.XLOOKUP(L550,Facts!$B$2:$B$10,Facts!$A$2:$A$10,FALSE)</f>
        <v>Punjab</v>
      </c>
      <c r="O550" s="100" t="str">
        <f t="shared" si="27"/>
        <v>Riya Singh Sharma</v>
      </c>
      <c r="P550" s="100" t="str" cm="1">
        <f t="array" ref="P550:R550">_xlfn.TEXTSPLIT(O550," ")</f>
        <v>Riya</v>
      </c>
      <c r="Q550" s="100" t="str">
        <v>Singh</v>
      </c>
      <c r="R550" s="100" t="str">
        <v>Sharma</v>
      </c>
      <c r="S550" s="100" t="str">
        <f>CONCATENATE(A550,"_",P550,".pdf")</f>
        <v>PID0549_Riya.pdf</v>
      </c>
      <c r="T550" s="17" t="str">
        <f>IF(AND(I550&lt;5,'Billing Details'!F550&gt;10000),"High Priority","Regular Followup")</f>
        <v>High Priority</v>
      </c>
      <c r="U550" s="17" t="str">
        <f>IF(AND(T550="High Priority",'Patient Health Records'!W550="Yes",'Patient Health Records'!X550 = "Critical"),"Needs Attention",IF(AND('Patient Health Records'!X550 &lt;&gt; "Critical", 'Patient Health Records'!W550 = "Yes"),"Monitor Later",IF(AND('Patient Health Records'!X550 ="Critical", 'Patient Health Records'!W550 = "No"), "Ask for Readmission","No Action")))</f>
        <v>Ask for Readmission</v>
      </c>
      <c r="V550" s="17" t="str" cm="1">
        <f t="array" ref="V550">_xlfn.IFS(AND(T550="High Priority",'Patient Health Records'!W550="Yes",'Patient Health Records'!X550 = "Critical"),"Needs Attention", AND('Patient Health Records'!X550 &lt;&gt; "Critical", 'Patient Health Records'!W550 = "Yes"),"Monitor Later", AND('Patient Health Records'!X550 ="Critical", 'Patient Health Records'!W550 = "No"), "Ask for Readmission", TRUE, "No Action")</f>
        <v>Ask for Readmission</v>
      </c>
      <c r="W550" s="17"/>
      <c r="X550" s="100"/>
      <c r="Y550" s="100"/>
      <c r="Z550" s="100"/>
      <c r="AA550" s="100"/>
      <c r="AB550" s="100"/>
    </row>
    <row r="551" spans="1:28" ht="15.75" customHeight="1">
      <c r="A551" s="2" t="s">
        <v>895</v>
      </c>
      <c r="B551" s="2" t="s">
        <v>896</v>
      </c>
      <c r="C551" s="2" t="s">
        <v>42</v>
      </c>
      <c r="D551" s="26" t="s">
        <v>46</v>
      </c>
      <c r="E551" s="28">
        <f>DATEVALUE(D551)</f>
        <v>32508</v>
      </c>
      <c r="F551" s="29">
        <f t="shared" si="25"/>
        <v>1988</v>
      </c>
      <c r="G551" s="29">
        <f t="shared" si="26"/>
        <v>37</v>
      </c>
      <c r="H551" s="29" t="str" cm="1">
        <f t="array" ref="H551">_xlfn.IFS(
  AND(G551&gt;=21, G551&lt;=30), "Young Adult",
  AND(G551&gt;=31, G551&lt;=45), "Adult",
  AND(G551&gt;=46, G551&lt;=60), "Middle-aged",
  AND(G551&gt;=61, G551&lt;=75), "Senior",
  AND(G551&gt;=76, G551&lt;=87), "Elderly",
  TRUE, "Out of Range"
)</f>
        <v>Adult</v>
      </c>
      <c r="I551" s="3">
        <v>30</v>
      </c>
      <c r="J551" s="2" t="s">
        <v>80</v>
      </c>
      <c r="K551" s="2" t="s">
        <v>28</v>
      </c>
      <c r="L551" s="2" t="str">
        <f>VLOOKUP(J551,Facts!$A$2:$B$10,2,FALSE)</f>
        <v>West</v>
      </c>
      <c r="M551" s="2" t="str">
        <f>HLOOKUP(J551,Facts!$D$13:$L$14,2,FALSE)</f>
        <v>West</v>
      </c>
      <c r="N551" s="2" t="str">
        <f>_xlfn.XLOOKUP(L551,Facts!$B$2:$B$10,Facts!$A$2:$A$10,FALSE)</f>
        <v>Maharashtra</v>
      </c>
      <c r="O551" s="100" t="str">
        <f t="shared" si="27"/>
        <v>Krishna Raj Sharma</v>
      </c>
      <c r="P551" s="100" t="str" cm="1">
        <f t="array" ref="P551:R551">_xlfn.TEXTSPLIT(O551," ")</f>
        <v>Krishna</v>
      </c>
      <c r="Q551" s="100" t="str">
        <v>Raj</v>
      </c>
      <c r="R551" s="100" t="str">
        <v>Sharma</v>
      </c>
      <c r="S551" s="100" t="str">
        <f>CONCATENATE(A551,"_",P551,".pdf")</f>
        <v>PID0550_Krishna.pdf</v>
      </c>
      <c r="T551" s="17" t="str">
        <f>IF(AND(I551&lt;5,'Billing Details'!F551&gt;10000),"High Priority","Regular Followup")</f>
        <v>Regular Followup</v>
      </c>
      <c r="U551" s="17" t="str">
        <f>IF(AND(T551="High Priority",'Patient Health Records'!W551="Yes",'Patient Health Records'!X551 = "Critical"),"Needs Attention",IF(AND('Patient Health Records'!X551 &lt;&gt; "Critical", 'Patient Health Records'!W551 = "Yes"),"Monitor Later",IF(AND('Patient Health Records'!X551 ="Critical", 'Patient Health Records'!W551 = "No"), "Ask for Readmission","No Action")))</f>
        <v>Ask for Readmission</v>
      </c>
      <c r="V551" s="17" t="str" cm="1">
        <f t="array" ref="V551">_xlfn.IFS(AND(T551="High Priority",'Patient Health Records'!W551="Yes",'Patient Health Records'!X551 = "Critical"),"Needs Attention", AND('Patient Health Records'!X551 &lt;&gt; "Critical", 'Patient Health Records'!W551 = "Yes"),"Monitor Later", AND('Patient Health Records'!X551 ="Critical", 'Patient Health Records'!W551 = "No"), "Ask for Readmission", TRUE, "No Action")</f>
        <v>Ask for Readmission</v>
      </c>
      <c r="W551" s="17"/>
      <c r="X551" s="100"/>
      <c r="Y551" s="100"/>
      <c r="Z551" s="100"/>
      <c r="AA551" s="100"/>
      <c r="AB551" s="100"/>
    </row>
    <row r="552" spans="1:28" ht="15.75" customHeight="1">
      <c r="A552" s="2" t="s">
        <v>897</v>
      </c>
      <c r="B552" s="2" t="s">
        <v>389</v>
      </c>
      <c r="C552" s="2" t="s">
        <v>25</v>
      </c>
      <c r="D552" s="26" t="s">
        <v>85</v>
      </c>
      <c r="E552" s="28">
        <f>DATEVALUE(D552)</f>
        <v>25203</v>
      </c>
      <c r="F552" s="29">
        <f t="shared" si="25"/>
        <v>1968</v>
      </c>
      <c r="G552" s="29">
        <f t="shared" si="26"/>
        <v>57</v>
      </c>
      <c r="H552" s="29" t="str" cm="1">
        <f t="array" ref="H552">_xlfn.IFS(
  AND(G552&gt;=21, G552&lt;=30), "Young Adult",
  AND(G552&gt;=31, G552&lt;=45), "Adult",
  AND(G552&gt;=46, G552&lt;=60), "Middle-aged",
  AND(G552&gt;=61, G552&lt;=75), "Senior",
  AND(G552&gt;=76, G552&lt;=87), "Elderly",
  TRUE, "Out of Range"
)</f>
        <v>Middle-aged</v>
      </c>
      <c r="I552" s="3">
        <v>4</v>
      </c>
      <c r="J552" s="2" t="s">
        <v>38</v>
      </c>
      <c r="K552" s="2" t="s">
        <v>39</v>
      </c>
      <c r="L552" s="2" t="str">
        <f>VLOOKUP(J552,Facts!$A$2:$B$10,2,FALSE)</f>
        <v>North</v>
      </c>
      <c r="M552" s="2" t="str">
        <f>HLOOKUP(J552,Facts!$D$13:$L$14,2,FALSE)</f>
        <v>North</v>
      </c>
      <c r="N552" s="2" t="str">
        <f>_xlfn.XLOOKUP(L552,Facts!$B$2:$B$10,Facts!$A$2:$A$10,FALSE)</f>
        <v>Punjab</v>
      </c>
      <c r="O552" s="100" t="str">
        <f t="shared" si="27"/>
        <v>Isha Mehta</v>
      </c>
      <c r="P552" s="100" t="str" cm="1">
        <f t="array" ref="P552:Q552">_xlfn.TEXTSPLIT(O552," ")</f>
        <v>Isha</v>
      </c>
      <c r="Q552" s="100" t="str">
        <v>Mehta</v>
      </c>
      <c r="R552" s="100"/>
      <c r="S552" s="100" t="str">
        <f>CONCATENATE(A552,"_",P552,".pdf")</f>
        <v>PID0551_Isha.pdf</v>
      </c>
      <c r="T552" s="17" t="str">
        <f>IF(AND(I552&lt;5,'Billing Details'!F552&gt;10000),"High Priority","Regular Followup")</f>
        <v>High Priority</v>
      </c>
      <c r="U552" s="17" t="str">
        <f>IF(AND(T552="High Priority",'Patient Health Records'!W552="Yes",'Patient Health Records'!X552 = "Critical"),"Needs Attention",IF(AND('Patient Health Records'!X552 &lt;&gt; "Critical", 'Patient Health Records'!W552 = "Yes"),"Monitor Later",IF(AND('Patient Health Records'!X552 ="Critical", 'Patient Health Records'!W552 = "No"), "Ask for Readmission","No Action")))</f>
        <v>Needs Attention</v>
      </c>
      <c r="V552" s="17" t="str" cm="1">
        <f t="array" ref="V552">_xlfn.IFS(AND(T552="High Priority",'Patient Health Records'!W552="Yes",'Patient Health Records'!X552 = "Critical"),"Needs Attention", AND('Patient Health Records'!X552 &lt;&gt; "Critical", 'Patient Health Records'!W552 = "Yes"),"Monitor Later", AND('Patient Health Records'!X552 ="Critical", 'Patient Health Records'!W552 = "No"), "Ask for Readmission", TRUE, "No Action")</f>
        <v>Needs Attention</v>
      </c>
      <c r="W552" s="17"/>
      <c r="X552" s="100"/>
      <c r="Y552" s="100"/>
      <c r="Z552" s="100"/>
      <c r="AA552" s="100"/>
      <c r="AB552" s="100"/>
    </row>
    <row r="553" spans="1:28" ht="15.75" customHeight="1">
      <c r="A553" s="2" t="s">
        <v>898</v>
      </c>
      <c r="B553" s="2" t="s">
        <v>550</v>
      </c>
      <c r="C553" s="2" t="s">
        <v>25</v>
      </c>
      <c r="D553" s="26" t="s">
        <v>75</v>
      </c>
      <c r="E553" s="28">
        <f>DATEVALUE(D553)</f>
        <v>29951</v>
      </c>
      <c r="F553" s="29">
        <f t="shared" si="25"/>
        <v>1981</v>
      </c>
      <c r="G553" s="29">
        <f t="shared" si="26"/>
        <v>44</v>
      </c>
      <c r="H553" s="29" t="str" cm="1">
        <f t="array" ref="H553">_xlfn.IFS(
  AND(G553&gt;=21, G553&lt;=30), "Young Adult",
  AND(G553&gt;=31, G553&lt;=45), "Adult",
  AND(G553&gt;=46, G553&lt;=60), "Middle-aged",
  AND(G553&gt;=61, G553&lt;=75), "Senior",
  AND(G553&gt;=76, G553&lt;=87), "Elderly",
  TRUE, "Out of Range"
)</f>
        <v>Adult</v>
      </c>
      <c r="I553" s="3">
        <v>25</v>
      </c>
      <c r="J553" s="2" t="s">
        <v>80</v>
      </c>
      <c r="K553" s="2" t="s">
        <v>34</v>
      </c>
      <c r="L553" s="2" t="str">
        <f>VLOOKUP(J553,Facts!$A$2:$B$10,2,FALSE)</f>
        <v>West</v>
      </c>
      <c r="M553" s="2" t="str">
        <f>HLOOKUP(J553,Facts!$D$13:$L$14,2,FALSE)</f>
        <v>West</v>
      </c>
      <c r="N553" s="2" t="str">
        <f>_xlfn.XLOOKUP(L553,Facts!$B$2:$B$10,Facts!$A$2:$A$10,FALSE)</f>
        <v>Maharashtra</v>
      </c>
      <c r="O553" s="100" t="str">
        <f t="shared" si="27"/>
        <v>Shreya Patel</v>
      </c>
      <c r="P553" s="100" t="str" cm="1">
        <f t="array" ref="P553:Q553">_xlfn.TEXTSPLIT(O553," ")</f>
        <v>Shreya</v>
      </c>
      <c r="Q553" s="100" t="str">
        <v>Patel</v>
      </c>
      <c r="R553" s="100"/>
      <c r="S553" s="100" t="str">
        <f>CONCATENATE(A553,"_",P553,".pdf")</f>
        <v>PID0552_Shreya.pdf</v>
      </c>
      <c r="T553" s="17" t="str">
        <f>IF(AND(I553&lt;5,'Billing Details'!F553&gt;10000),"High Priority","Regular Followup")</f>
        <v>Regular Followup</v>
      </c>
      <c r="U553" s="17" t="str">
        <f>IF(AND(T553="High Priority",'Patient Health Records'!W553="Yes",'Patient Health Records'!X553 = "Critical"),"Needs Attention",IF(AND('Patient Health Records'!X553 &lt;&gt; "Critical", 'Patient Health Records'!W553 = "Yes"),"Monitor Later",IF(AND('Patient Health Records'!X553 ="Critical", 'Patient Health Records'!W553 = "No"), "Ask for Readmission","No Action")))</f>
        <v>Monitor Later</v>
      </c>
      <c r="V553" s="17" t="str" cm="1">
        <f t="array" ref="V553">_xlfn.IFS(AND(T553="High Priority",'Patient Health Records'!W553="Yes",'Patient Health Records'!X553 = "Critical"),"Needs Attention", AND('Patient Health Records'!X553 &lt;&gt; "Critical", 'Patient Health Records'!W553 = "Yes"),"Monitor Later", AND('Patient Health Records'!X553 ="Critical", 'Patient Health Records'!W553 = "No"), "Ask for Readmission", TRUE, "No Action")</f>
        <v>Monitor Later</v>
      </c>
      <c r="W553" s="17"/>
      <c r="X553" s="100"/>
      <c r="Y553" s="100"/>
      <c r="Z553" s="100"/>
      <c r="AA553" s="100"/>
      <c r="AB553" s="100"/>
    </row>
    <row r="554" spans="1:28" ht="15.75" customHeight="1">
      <c r="A554" s="2" t="s">
        <v>899</v>
      </c>
      <c r="B554" s="2" t="s">
        <v>93</v>
      </c>
      <c r="C554" s="2" t="s">
        <v>25</v>
      </c>
      <c r="D554" s="26" t="s">
        <v>85</v>
      </c>
      <c r="E554" s="28">
        <f>DATEVALUE(D554)</f>
        <v>25203</v>
      </c>
      <c r="F554" s="29">
        <f t="shared" si="25"/>
        <v>1968</v>
      </c>
      <c r="G554" s="29">
        <f t="shared" si="26"/>
        <v>57</v>
      </c>
      <c r="H554" s="29" t="str" cm="1">
        <f t="array" ref="H554">_xlfn.IFS(
  AND(G554&gt;=21, G554&lt;=30), "Young Adult",
  AND(G554&gt;=31, G554&lt;=45), "Adult",
  AND(G554&gt;=46, G554&lt;=60), "Middle-aged",
  AND(G554&gt;=61, G554&lt;=75), "Senior",
  AND(G554&gt;=76, G554&lt;=87), "Elderly",
  TRUE, "Out of Range"
)</f>
        <v>Middle-aged</v>
      </c>
      <c r="I554" s="3"/>
      <c r="J554" s="2" t="s">
        <v>55</v>
      </c>
      <c r="K554" s="2" t="s">
        <v>28</v>
      </c>
      <c r="L554" s="2" t="str">
        <f>VLOOKUP(J554,Facts!$A$2:$B$10,2,FALSE)</f>
        <v>South</v>
      </c>
      <c r="M554" s="2" t="str">
        <f>HLOOKUP(J554,Facts!$D$13:$L$14,2,FALSE)</f>
        <v>South</v>
      </c>
      <c r="N554" s="2" t="str">
        <f>_xlfn.XLOOKUP(L554,Facts!$B$2:$B$10,Facts!$A$2:$A$10,FALSE)</f>
        <v>Tamil Nadu</v>
      </c>
      <c r="O554" s="100" t="str">
        <f t="shared" si="27"/>
        <v>Aanya Reddy</v>
      </c>
      <c r="P554" s="100" t="str" cm="1">
        <f t="array" ref="P554:Q554">_xlfn.TEXTSPLIT(O554," ")</f>
        <v>Aanya</v>
      </c>
      <c r="Q554" s="100" t="str">
        <v>Reddy</v>
      </c>
      <c r="R554" s="100"/>
      <c r="S554" s="100" t="str">
        <f>CONCATENATE(A554,"_",P554,".pdf")</f>
        <v>PID0553_Aanya.pdf</v>
      </c>
      <c r="T554" s="17" t="str">
        <f>IF(AND(I554&lt;5,'Billing Details'!F554&gt;10000),"High Priority","Regular Followup")</f>
        <v>High Priority</v>
      </c>
      <c r="U554" s="17" t="str">
        <f>IF(AND(T554="High Priority",'Patient Health Records'!W554="Yes",'Patient Health Records'!X554 = "Critical"),"Needs Attention",IF(AND('Patient Health Records'!X554 &lt;&gt; "Critical", 'Patient Health Records'!W554 = "Yes"),"Monitor Later",IF(AND('Patient Health Records'!X554 ="Critical", 'Patient Health Records'!W554 = "No"), "Ask for Readmission","No Action")))</f>
        <v>Needs Attention</v>
      </c>
      <c r="V554" s="17" t="str" cm="1">
        <f t="array" ref="V554">_xlfn.IFS(AND(T554="High Priority",'Patient Health Records'!W554="Yes",'Patient Health Records'!X554 = "Critical"),"Needs Attention", AND('Patient Health Records'!X554 &lt;&gt; "Critical", 'Patient Health Records'!W554 = "Yes"),"Monitor Later", AND('Patient Health Records'!X554 ="Critical", 'Patient Health Records'!W554 = "No"), "Ask for Readmission", TRUE, "No Action")</f>
        <v>Needs Attention</v>
      </c>
      <c r="W554" s="17"/>
      <c r="X554" s="100"/>
      <c r="Y554" s="100"/>
      <c r="Z554" s="100"/>
      <c r="AA554" s="100"/>
      <c r="AB554" s="100"/>
    </row>
    <row r="555" spans="1:28" ht="15.75" customHeight="1">
      <c r="A555" s="2" t="s">
        <v>900</v>
      </c>
      <c r="B555" s="2" t="s">
        <v>901</v>
      </c>
      <c r="C555" s="2" t="s">
        <v>25</v>
      </c>
      <c r="D555" s="26" t="s">
        <v>85</v>
      </c>
      <c r="E555" s="28">
        <f>DATEVALUE(D555)</f>
        <v>25203</v>
      </c>
      <c r="F555" s="29">
        <f t="shared" si="25"/>
        <v>1968</v>
      </c>
      <c r="G555" s="29">
        <f t="shared" si="26"/>
        <v>57</v>
      </c>
      <c r="H555" s="29" t="str" cm="1">
        <f t="array" ref="H555">_xlfn.IFS(
  AND(G555&gt;=21, G555&lt;=30), "Young Adult",
  AND(G555&gt;=31, G555&lt;=45), "Adult",
  AND(G555&gt;=46, G555&lt;=60), "Middle-aged",
  AND(G555&gt;=61, G555&lt;=75), "Senior",
  AND(G555&gt;=76, G555&lt;=87), "Elderly",
  TRUE, "Out of Range"
)</f>
        <v>Middle-aged</v>
      </c>
      <c r="I555" s="3">
        <v>2</v>
      </c>
      <c r="J555" s="2" t="s">
        <v>47</v>
      </c>
      <c r="K555" s="2" t="s">
        <v>39</v>
      </c>
      <c r="L555" s="2" t="str">
        <f>VLOOKUP(J555,Facts!$A$2:$B$10,2,FALSE)</f>
        <v>North</v>
      </c>
      <c r="M555" s="2" t="str">
        <f>HLOOKUP(J555,Facts!$D$13:$L$14,2,FALSE)</f>
        <v>North</v>
      </c>
      <c r="N555" s="2" t="str">
        <f>_xlfn.XLOOKUP(L555,Facts!$B$2:$B$10,Facts!$A$2:$A$10,FALSE)</f>
        <v>Punjab</v>
      </c>
      <c r="O555" s="100" t="str">
        <f t="shared" si="27"/>
        <v>Diya Dev Mehta</v>
      </c>
      <c r="P555" s="100" t="str" cm="1">
        <f t="array" ref="P555:R555">_xlfn.TEXTSPLIT(O555," ")</f>
        <v>Diya</v>
      </c>
      <c r="Q555" s="100" t="str">
        <v>Dev</v>
      </c>
      <c r="R555" s="100" t="str">
        <v>Mehta</v>
      </c>
      <c r="S555" s="100" t="str">
        <f>CONCATENATE(A555,"_",P555,".pdf")</f>
        <v>PID0554_Diya.pdf</v>
      </c>
      <c r="T555" s="17" t="str">
        <f>IF(AND(I555&lt;5,'Billing Details'!F555&gt;10000),"High Priority","Regular Followup")</f>
        <v>High Priority</v>
      </c>
      <c r="U555" s="17" t="str">
        <f>IF(AND(T555="High Priority",'Patient Health Records'!W555="Yes",'Patient Health Records'!X555 = "Critical"),"Needs Attention",IF(AND('Patient Health Records'!X555 &lt;&gt; "Critical", 'Patient Health Records'!W555 = "Yes"),"Monitor Later",IF(AND('Patient Health Records'!X555 ="Critical", 'Patient Health Records'!W555 = "No"), "Ask for Readmission","No Action")))</f>
        <v>Monitor Later</v>
      </c>
      <c r="V555" s="17" t="str" cm="1">
        <f t="array" ref="V555">_xlfn.IFS(AND(T555="High Priority",'Patient Health Records'!W555="Yes",'Patient Health Records'!X555 = "Critical"),"Needs Attention", AND('Patient Health Records'!X555 &lt;&gt; "Critical", 'Patient Health Records'!W555 = "Yes"),"Monitor Later", AND('Patient Health Records'!X555 ="Critical", 'Patient Health Records'!W555 = "No"), "Ask for Readmission", TRUE, "No Action")</f>
        <v>Monitor Later</v>
      </c>
      <c r="W555" s="17"/>
      <c r="X555" s="100"/>
      <c r="Y555" s="100"/>
      <c r="Z555" s="100"/>
      <c r="AA555" s="100"/>
      <c r="AB555" s="100"/>
    </row>
    <row r="556" spans="1:28" ht="15.75" customHeight="1">
      <c r="A556" s="2" t="s">
        <v>902</v>
      </c>
      <c r="B556" s="2" t="s">
        <v>206</v>
      </c>
      <c r="C556" s="2" t="s">
        <v>25</v>
      </c>
      <c r="D556" s="26" t="s">
        <v>60</v>
      </c>
      <c r="E556" s="28">
        <f>DATEVALUE(D556)</f>
        <v>28855</v>
      </c>
      <c r="F556" s="29">
        <f t="shared" si="25"/>
        <v>1978</v>
      </c>
      <c r="G556" s="29">
        <f t="shared" si="26"/>
        <v>47</v>
      </c>
      <c r="H556" s="29" t="str" cm="1">
        <f t="array" ref="H556">_xlfn.IFS(
  AND(G556&gt;=21, G556&lt;=30), "Young Adult",
  AND(G556&gt;=31, G556&lt;=45), "Adult",
  AND(G556&gt;=46, G556&lt;=60), "Middle-aged",
  AND(G556&gt;=61, G556&lt;=75), "Senior",
  AND(G556&gt;=76, G556&lt;=87), "Elderly",
  TRUE, "Out of Range"
)</f>
        <v>Middle-aged</v>
      </c>
      <c r="I556" s="3">
        <v>9</v>
      </c>
      <c r="J556" s="2" t="s">
        <v>43</v>
      </c>
      <c r="K556" s="2" t="s">
        <v>28</v>
      </c>
      <c r="L556" s="2" t="str">
        <f>VLOOKUP(J556,Facts!$A$2:$B$10,2,FALSE)</f>
        <v>South</v>
      </c>
      <c r="M556" s="2" t="str">
        <f>HLOOKUP(J556,Facts!$D$13:$L$14,2,FALSE)</f>
        <v>South</v>
      </c>
      <c r="N556" s="2" t="str">
        <f>_xlfn.XLOOKUP(L556,Facts!$B$2:$B$10,Facts!$A$2:$A$10,FALSE)</f>
        <v>Tamil Nadu</v>
      </c>
      <c r="O556" s="100" t="str">
        <f t="shared" si="27"/>
        <v>Shreya Mehta</v>
      </c>
      <c r="P556" s="100" t="str" cm="1">
        <f t="array" ref="P556:Q556">_xlfn.TEXTSPLIT(O556," ")</f>
        <v>Shreya</v>
      </c>
      <c r="Q556" s="100" t="str">
        <v>Mehta</v>
      </c>
      <c r="R556" s="100"/>
      <c r="S556" s="100" t="str">
        <f>CONCATENATE(A556,"_",P556,".pdf")</f>
        <v>PID0555_Shreya.pdf</v>
      </c>
      <c r="T556" s="17" t="str">
        <f>IF(AND(I556&lt;5,'Billing Details'!F556&gt;10000),"High Priority","Regular Followup")</f>
        <v>Regular Followup</v>
      </c>
      <c r="U556" s="17" t="str">
        <f>IF(AND(T556="High Priority",'Patient Health Records'!W556="Yes",'Patient Health Records'!X556 = "Critical"),"Needs Attention",IF(AND('Patient Health Records'!X556 &lt;&gt; "Critical", 'Patient Health Records'!W556 = "Yes"),"Monitor Later",IF(AND('Patient Health Records'!X556 ="Critical", 'Patient Health Records'!W556 = "No"), "Ask for Readmission","No Action")))</f>
        <v>Ask for Readmission</v>
      </c>
      <c r="V556" s="17" t="str" cm="1">
        <f t="array" ref="V556">_xlfn.IFS(AND(T556="High Priority",'Patient Health Records'!W556="Yes",'Patient Health Records'!X556 = "Critical"),"Needs Attention", AND('Patient Health Records'!X556 &lt;&gt; "Critical", 'Patient Health Records'!W556 = "Yes"),"Monitor Later", AND('Patient Health Records'!X556 ="Critical", 'Patient Health Records'!W556 = "No"), "Ask for Readmission", TRUE, "No Action")</f>
        <v>Ask for Readmission</v>
      </c>
      <c r="W556" s="17"/>
      <c r="X556" s="100"/>
      <c r="Y556" s="100"/>
      <c r="Z556" s="100"/>
      <c r="AA556" s="100"/>
      <c r="AB556" s="100"/>
    </row>
    <row r="557" spans="1:28" ht="15.75" customHeight="1">
      <c r="A557" s="2" t="s">
        <v>903</v>
      </c>
      <c r="B557" s="2" t="s">
        <v>904</v>
      </c>
      <c r="C557" s="2" t="s">
        <v>25</v>
      </c>
      <c r="D557" s="26" t="s">
        <v>107</v>
      </c>
      <c r="E557" s="28">
        <f>DATEVALUE(D557)</f>
        <v>28855</v>
      </c>
      <c r="F557" s="29">
        <f t="shared" si="25"/>
        <v>1978</v>
      </c>
      <c r="G557" s="29">
        <f t="shared" si="26"/>
        <v>47</v>
      </c>
      <c r="H557" s="29" t="str" cm="1">
        <f t="array" ref="H557">_xlfn.IFS(
  AND(G557&gt;=21, G557&lt;=30), "Young Adult",
  AND(G557&gt;=31, G557&lt;=45), "Adult",
  AND(G557&gt;=46, G557&lt;=60), "Middle-aged",
  AND(G557&gt;=61, G557&lt;=75), "Senior",
  AND(G557&gt;=76, G557&lt;=87), "Elderly",
  TRUE, "Out of Range"
)</f>
        <v>Middle-aged</v>
      </c>
      <c r="I557" s="3">
        <v>20</v>
      </c>
      <c r="J557" s="2" t="s">
        <v>33</v>
      </c>
      <c r="K557" s="2" t="s">
        <v>28</v>
      </c>
      <c r="L557" s="2" t="str">
        <f>VLOOKUP(J557,Facts!$A$2:$B$10,2,FALSE)</f>
        <v>West</v>
      </c>
      <c r="M557" s="2" t="str">
        <f>HLOOKUP(J557,Facts!$D$13:$L$14,2,FALSE)</f>
        <v>West</v>
      </c>
      <c r="N557" s="2" t="str">
        <f>_xlfn.XLOOKUP(L557,Facts!$B$2:$B$10,Facts!$A$2:$A$10,FALSE)</f>
        <v>Maharashtra</v>
      </c>
      <c r="O557" s="100" t="str">
        <f t="shared" si="27"/>
        <v>Aanya Kumar Patel</v>
      </c>
      <c r="P557" s="100" t="str" cm="1">
        <f t="array" ref="P557:R557">_xlfn.TEXTSPLIT(O557," ")</f>
        <v>Aanya</v>
      </c>
      <c r="Q557" s="100" t="str">
        <v>Kumar</v>
      </c>
      <c r="R557" s="100" t="str">
        <v>Patel</v>
      </c>
      <c r="S557" s="100" t="str">
        <f>CONCATENATE(A557,"_",P557,".pdf")</f>
        <v>PID0556_Aanya.pdf</v>
      </c>
      <c r="T557" s="17" t="str">
        <f>IF(AND(I557&lt;5,'Billing Details'!F557&gt;10000),"High Priority","Regular Followup")</f>
        <v>Regular Followup</v>
      </c>
      <c r="U557" s="17" t="str">
        <f>IF(AND(T557="High Priority",'Patient Health Records'!W557="Yes",'Patient Health Records'!X557 = "Critical"),"Needs Attention",IF(AND('Patient Health Records'!X557 &lt;&gt; "Critical", 'Patient Health Records'!W557 = "Yes"),"Monitor Later",IF(AND('Patient Health Records'!X557 ="Critical", 'Patient Health Records'!W557 = "No"), "Ask for Readmission","No Action")))</f>
        <v>Monitor Later</v>
      </c>
      <c r="V557" s="17" t="str" cm="1">
        <f t="array" ref="V557">_xlfn.IFS(AND(T557="High Priority",'Patient Health Records'!W557="Yes",'Patient Health Records'!X557 = "Critical"),"Needs Attention", AND('Patient Health Records'!X557 &lt;&gt; "Critical", 'Patient Health Records'!W557 = "Yes"),"Monitor Later", AND('Patient Health Records'!X557 ="Critical", 'Patient Health Records'!W557 = "No"), "Ask for Readmission", TRUE, "No Action")</f>
        <v>Monitor Later</v>
      </c>
      <c r="W557" s="17"/>
      <c r="X557" s="100"/>
      <c r="Y557" s="100"/>
      <c r="Z557" s="100"/>
      <c r="AA557" s="100"/>
      <c r="AB557" s="100"/>
    </row>
    <row r="558" spans="1:28" ht="15.75" customHeight="1">
      <c r="A558" s="2" t="s">
        <v>905</v>
      </c>
      <c r="B558" s="2" t="s">
        <v>906</v>
      </c>
      <c r="C558" s="2" t="s">
        <v>25</v>
      </c>
      <c r="D558" s="26" t="s">
        <v>60</v>
      </c>
      <c r="E558" s="28">
        <f>DATEVALUE(D558)</f>
        <v>28855</v>
      </c>
      <c r="F558" s="29">
        <f t="shared" si="25"/>
        <v>1978</v>
      </c>
      <c r="G558" s="29">
        <f t="shared" si="26"/>
        <v>47</v>
      </c>
      <c r="H558" s="29" t="str" cm="1">
        <f t="array" ref="H558">_xlfn.IFS(
  AND(G558&gt;=21, G558&lt;=30), "Young Adult",
  AND(G558&gt;=31, G558&lt;=45), "Adult",
  AND(G558&gt;=46, G558&lt;=60), "Middle-aged",
  AND(G558&gt;=61, G558&lt;=75), "Senior",
  AND(G558&gt;=76, G558&lt;=87), "Elderly",
  TRUE, "Out of Range"
)</f>
        <v>Middle-aged</v>
      </c>
      <c r="I558" s="3">
        <v>4</v>
      </c>
      <c r="J558" s="2" t="s">
        <v>27</v>
      </c>
      <c r="K558" s="2" t="s">
        <v>28</v>
      </c>
      <c r="L558" s="2" t="str">
        <f>VLOOKUP(J558,Facts!$A$2:$B$10,2,FALSE)</f>
        <v>South</v>
      </c>
      <c r="M558" s="2" t="str">
        <f>HLOOKUP(J558,Facts!$D$13:$L$14,2,FALSE)</f>
        <v>South</v>
      </c>
      <c r="N558" s="2" t="str">
        <f>_xlfn.XLOOKUP(L558,Facts!$B$2:$B$10,Facts!$A$2:$A$10,FALSE)</f>
        <v>Tamil Nadu</v>
      </c>
      <c r="O558" s="100" t="str">
        <f t="shared" si="27"/>
        <v>Aanya Gupta</v>
      </c>
      <c r="P558" s="100" t="str" cm="1">
        <f t="array" ref="P558:Q558">_xlfn.TEXTSPLIT(O558," ")</f>
        <v>Aanya</v>
      </c>
      <c r="Q558" s="100" t="str">
        <v>Gupta</v>
      </c>
      <c r="R558" s="100"/>
      <c r="S558" s="100" t="str">
        <f>CONCATENATE(A558,"_",P558,".pdf")</f>
        <v>PID0557_Aanya.pdf</v>
      </c>
      <c r="T558" s="17" t="str">
        <f>IF(AND(I558&lt;5,'Billing Details'!F558&gt;10000),"High Priority","Regular Followup")</f>
        <v>High Priority</v>
      </c>
      <c r="U558" s="17" t="str">
        <f>IF(AND(T558="High Priority",'Patient Health Records'!W558="Yes",'Patient Health Records'!X558 = "Critical"),"Needs Attention",IF(AND('Patient Health Records'!X558 &lt;&gt; "Critical", 'Patient Health Records'!W558 = "Yes"),"Monitor Later",IF(AND('Patient Health Records'!X558 ="Critical", 'Patient Health Records'!W558 = "No"), "Ask for Readmission","No Action")))</f>
        <v>Monitor Later</v>
      </c>
      <c r="V558" s="17" t="str" cm="1">
        <f t="array" ref="V558">_xlfn.IFS(AND(T558="High Priority",'Patient Health Records'!W558="Yes",'Patient Health Records'!X558 = "Critical"),"Needs Attention", AND('Patient Health Records'!X558 &lt;&gt; "Critical", 'Patient Health Records'!W558 = "Yes"),"Monitor Later", AND('Patient Health Records'!X558 ="Critical", 'Patient Health Records'!W558 = "No"), "Ask for Readmission", TRUE, "No Action")</f>
        <v>Monitor Later</v>
      </c>
      <c r="W558" s="17"/>
      <c r="X558" s="100"/>
      <c r="Y558" s="100"/>
      <c r="Z558" s="100"/>
      <c r="AA558" s="100"/>
      <c r="AB558" s="100"/>
    </row>
    <row r="559" spans="1:28" ht="15.75" customHeight="1">
      <c r="A559" s="2" t="s">
        <v>907</v>
      </c>
      <c r="B559" s="2" t="s">
        <v>67</v>
      </c>
      <c r="C559" s="2" t="s">
        <v>42</v>
      </c>
      <c r="D559" s="26" t="s">
        <v>46</v>
      </c>
      <c r="E559" s="28">
        <f>DATEVALUE(D559)</f>
        <v>32508</v>
      </c>
      <c r="F559" s="29">
        <f t="shared" si="25"/>
        <v>1988</v>
      </c>
      <c r="G559" s="29">
        <f t="shared" si="26"/>
        <v>37</v>
      </c>
      <c r="H559" s="29" t="str" cm="1">
        <f t="array" ref="H559">_xlfn.IFS(
  AND(G559&gt;=21, G559&lt;=30), "Young Adult",
  AND(G559&gt;=31, G559&lt;=45), "Adult",
  AND(G559&gt;=46, G559&lt;=60), "Middle-aged",
  AND(G559&gt;=61, G559&lt;=75), "Senior",
  AND(G559&gt;=76, G559&lt;=87), "Elderly",
  TRUE, "Out of Range"
)</f>
        <v>Adult</v>
      </c>
      <c r="I559" s="3">
        <v>12</v>
      </c>
      <c r="J559" s="2" t="s">
        <v>80</v>
      </c>
      <c r="K559" s="2" t="s">
        <v>34</v>
      </c>
      <c r="L559" s="2" t="str">
        <f>VLOOKUP(J559,Facts!$A$2:$B$10,2,FALSE)</f>
        <v>West</v>
      </c>
      <c r="M559" s="2" t="str">
        <f>HLOOKUP(J559,Facts!$D$13:$L$14,2,FALSE)</f>
        <v>West</v>
      </c>
      <c r="N559" s="2" t="str">
        <f>_xlfn.XLOOKUP(L559,Facts!$B$2:$B$10,Facts!$A$2:$A$10,FALSE)</f>
        <v>Maharashtra</v>
      </c>
      <c r="O559" s="100" t="str">
        <f t="shared" si="27"/>
        <v>Aditya Gupta</v>
      </c>
      <c r="P559" s="100" t="str" cm="1">
        <f t="array" ref="P559:Q559">_xlfn.TEXTSPLIT(O559," ")</f>
        <v>Aditya</v>
      </c>
      <c r="Q559" s="100" t="str">
        <v>Gupta</v>
      </c>
      <c r="R559" s="100"/>
      <c r="S559" s="100" t="str">
        <f>CONCATENATE(A559,"_",P559,".pdf")</f>
        <v>PID0558_Aditya.pdf</v>
      </c>
      <c r="T559" s="17" t="str">
        <f>IF(AND(I559&lt;5,'Billing Details'!F559&gt;10000),"High Priority","Regular Followup")</f>
        <v>Regular Followup</v>
      </c>
      <c r="U559" s="17" t="str">
        <f>IF(AND(T559="High Priority",'Patient Health Records'!W559="Yes",'Patient Health Records'!X559 = "Critical"),"Needs Attention",IF(AND('Patient Health Records'!X559 &lt;&gt; "Critical", 'Patient Health Records'!W559 = "Yes"),"Monitor Later",IF(AND('Patient Health Records'!X559 ="Critical", 'Patient Health Records'!W559 = "No"), "Ask for Readmission","No Action")))</f>
        <v>No Action</v>
      </c>
      <c r="V559" s="17" t="str" cm="1">
        <f t="array" ref="V559">_xlfn.IFS(AND(T559="High Priority",'Patient Health Records'!W559="Yes",'Patient Health Records'!X559 = "Critical"),"Needs Attention", AND('Patient Health Records'!X559 &lt;&gt; "Critical", 'Patient Health Records'!W559 = "Yes"),"Monitor Later", AND('Patient Health Records'!X559 ="Critical", 'Patient Health Records'!W559 = "No"), "Ask for Readmission", TRUE, "No Action")</f>
        <v>No Action</v>
      </c>
      <c r="W559" s="17"/>
      <c r="X559" s="100"/>
      <c r="Y559" s="100"/>
      <c r="Z559" s="100"/>
      <c r="AA559" s="100"/>
      <c r="AB559" s="100"/>
    </row>
    <row r="560" spans="1:28" ht="15.75" customHeight="1">
      <c r="A560" s="2" t="s">
        <v>908</v>
      </c>
      <c r="B560" s="2" t="s">
        <v>191</v>
      </c>
      <c r="C560" s="2" t="s">
        <v>25</v>
      </c>
      <c r="D560" s="26" t="s">
        <v>37</v>
      </c>
      <c r="E560" s="28">
        <f>DATEVALUE(D560)</f>
        <v>34334</v>
      </c>
      <c r="F560" s="29">
        <f t="shared" si="25"/>
        <v>1993</v>
      </c>
      <c r="G560" s="29">
        <f t="shared" si="26"/>
        <v>32</v>
      </c>
      <c r="H560" s="29" t="str" cm="1">
        <f t="array" ref="H560">_xlfn.IFS(
  AND(G560&gt;=21, G560&lt;=30), "Young Adult",
  AND(G560&gt;=31, G560&lt;=45), "Adult",
  AND(G560&gt;=46, G560&lt;=60), "Middle-aged",
  AND(G560&gt;=61, G560&lt;=75), "Senior",
  AND(G560&gt;=76, G560&lt;=87), "Elderly",
  TRUE, "Out of Range"
)</f>
        <v>Adult</v>
      </c>
      <c r="I560" s="3">
        <v>5</v>
      </c>
      <c r="J560" s="2" t="s">
        <v>27</v>
      </c>
      <c r="K560" s="2" t="s">
        <v>28</v>
      </c>
      <c r="L560" s="2" t="str">
        <f>VLOOKUP(J560,Facts!$A$2:$B$10,2,FALSE)</f>
        <v>South</v>
      </c>
      <c r="M560" s="2" t="str">
        <f>HLOOKUP(J560,Facts!$D$13:$L$14,2,FALSE)</f>
        <v>South</v>
      </c>
      <c r="N560" s="2" t="str">
        <f>_xlfn.XLOOKUP(L560,Facts!$B$2:$B$10,Facts!$A$2:$A$10,FALSE)</f>
        <v>Tamil Nadu</v>
      </c>
      <c r="O560" s="100" t="str">
        <f t="shared" si="27"/>
        <v>Aanya Mehta</v>
      </c>
      <c r="P560" s="100" t="str" cm="1">
        <f t="array" ref="P560:Q560">_xlfn.TEXTSPLIT(O560," ")</f>
        <v>Aanya</v>
      </c>
      <c r="Q560" s="100" t="str">
        <v>Mehta</v>
      </c>
      <c r="R560" s="100"/>
      <c r="S560" s="100" t="str">
        <f>CONCATENATE(A560,"_",P560,".pdf")</f>
        <v>PID0559_Aanya.pdf</v>
      </c>
      <c r="T560" s="17" t="str">
        <f>IF(AND(I560&lt;5,'Billing Details'!F560&gt;10000),"High Priority","Regular Followup")</f>
        <v>Regular Followup</v>
      </c>
      <c r="U560" s="17" t="str">
        <f>IF(AND(T560="High Priority",'Patient Health Records'!W560="Yes",'Patient Health Records'!X560 = "Critical"),"Needs Attention",IF(AND('Patient Health Records'!X560 &lt;&gt; "Critical", 'Patient Health Records'!W560 = "Yes"),"Monitor Later",IF(AND('Patient Health Records'!X560 ="Critical", 'Patient Health Records'!W560 = "No"), "Ask for Readmission","No Action")))</f>
        <v>No Action</v>
      </c>
      <c r="V560" s="17" t="str" cm="1">
        <f t="array" ref="V560">_xlfn.IFS(AND(T560="High Priority",'Patient Health Records'!W560="Yes",'Patient Health Records'!X560 = "Critical"),"Needs Attention", AND('Patient Health Records'!X560 &lt;&gt; "Critical", 'Patient Health Records'!W560 = "Yes"),"Monitor Later", AND('Patient Health Records'!X560 ="Critical", 'Patient Health Records'!W560 = "No"), "Ask for Readmission", TRUE, "No Action")</f>
        <v>No Action</v>
      </c>
      <c r="W560" s="17"/>
      <c r="X560" s="100"/>
      <c r="Y560" s="100"/>
      <c r="Z560" s="100"/>
      <c r="AA560" s="100"/>
      <c r="AB560" s="100"/>
    </row>
    <row r="561" spans="1:28" ht="15.75" customHeight="1">
      <c r="A561" s="2" t="s">
        <v>909</v>
      </c>
      <c r="B561" s="2" t="s">
        <v>191</v>
      </c>
      <c r="C561" s="2" t="s">
        <v>25</v>
      </c>
      <c r="D561" s="26" t="s">
        <v>46</v>
      </c>
      <c r="E561" s="28">
        <f>DATEVALUE(D561)</f>
        <v>32508</v>
      </c>
      <c r="F561" s="29">
        <f t="shared" si="25"/>
        <v>1988</v>
      </c>
      <c r="G561" s="29">
        <f t="shared" si="26"/>
        <v>37</v>
      </c>
      <c r="H561" s="29" t="str" cm="1">
        <f t="array" ref="H561">_xlfn.IFS(
  AND(G561&gt;=21, G561&lt;=30), "Young Adult",
  AND(G561&gt;=31, G561&lt;=45), "Adult",
  AND(G561&gt;=46, G561&lt;=60), "Middle-aged",
  AND(G561&gt;=61, G561&lt;=75), "Senior",
  AND(G561&gt;=76, G561&lt;=87), "Elderly",
  TRUE, "Out of Range"
)</f>
        <v>Adult</v>
      </c>
      <c r="I561" s="3">
        <v>20</v>
      </c>
      <c r="J561" s="2" t="s">
        <v>38</v>
      </c>
      <c r="K561" s="2" t="s">
        <v>39</v>
      </c>
      <c r="L561" s="2" t="str">
        <f>VLOOKUP(J561,Facts!$A$2:$B$10,2,FALSE)</f>
        <v>North</v>
      </c>
      <c r="M561" s="2" t="str">
        <f>HLOOKUP(J561,Facts!$D$13:$L$14,2,FALSE)</f>
        <v>North</v>
      </c>
      <c r="N561" s="2" t="str">
        <f>_xlfn.XLOOKUP(L561,Facts!$B$2:$B$10,Facts!$A$2:$A$10,FALSE)</f>
        <v>Punjab</v>
      </c>
      <c r="O561" s="100" t="str">
        <f t="shared" si="27"/>
        <v>Aanya Mehta</v>
      </c>
      <c r="P561" s="100" t="str" cm="1">
        <f t="array" ref="P561:Q561">_xlfn.TEXTSPLIT(O561," ")</f>
        <v>Aanya</v>
      </c>
      <c r="Q561" s="100" t="str">
        <v>Mehta</v>
      </c>
      <c r="R561" s="100"/>
      <c r="S561" s="100" t="str">
        <f>CONCATENATE(A561,"_",P561,".pdf")</f>
        <v>PID0560_Aanya.pdf</v>
      </c>
      <c r="T561" s="17" t="str">
        <f>IF(AND(I561&lt;5,'Billing Details'!F561&gt;10000),"High Priority","Regular Followup")</f>
        <v>Regular Followup</v>
      </c>
      <c r="U561" s="17" t="str">
        <f>IF(AND(T561="High Priority",'Patient Health Records'!W561="Yes",'Patient Health Records'!X561 = "Critical"),"Needs Attention",IF(AND('Patient Health Records'!X561 &lt;&gt; "Critical", 'Patient Health Records'!W561 = "Yes"),"Monitor Later",IF(AND('Patient Health Records'!X561 ="Critical", 'Patient Health Records'!W561 = "No"), "Ask for Readmission","No Action")))</f>
        <v>No Action</v>
      </c>
      <c r="V561" s="17" t="str" cm="1">
        <f t="array" ref="V561">_xlfn.IFS(AND(T561="High Priority",'Patient Health Records'!W561="Yes",'Patient Health Records'!X561 = "Critical"),"Needs Attention", AND('Patient Health Records'!X561 &lt;&gt; "Critical", 'Patient Health Records'!W561 = "Yes"),"Monitor Later", AND('Patient Health Records'!X561 ="Critical", 'Patient Health Records'!W561 = "No"), "Ask for Readmission", TRUE, "No Action")</f>
        <v>No Action</v>
      </c>
      <c r="W561" s="17"/>
      <c r="X561" s="100"/>
      <c r="Y561" s="100"/>
      <c r="Z561" s="100"/>
      <c r="AA561" s="100"/>
      <c r="AB561" s="100"/>
    </row>
    <row r="562" spans="1:28" ht="15.75" customHeight="1">
      <c r="A562" s="2" t="s">
        <v>910</v>
      </c>
      <c r="B562" s="2" t="s">
        <v>233</v>
      </c>
      <c r="C562" s="2" t="s">
        <v>42</v>
      </c>
      <c r="D562" s="26" t="s">
        <v>46</v>
      </c>
      <c r="E562" s="28">
        <f>DATEVALUE(D562)</f>
        <v>32508</v>
      </c>
      <c r="F562" s="29">
        <f t="shared" si="25"/>
        <v>1988</v>
      </c>
      <c r="G562" s="29">
        <f t="shared" si="26"/>
        <v>37</v>
      </c>
      <c r="H562" s="29" t="str" cm="1">
        <f t="array" ref="H562">_xlfn.IFS(
  AND(G562&gt;=21, G562&lt;=30), "Young Adult",
  AND(G562&gt;=31, G562&lt;=45), "Adult",
  AND(G562&gt;=46, G562&lt;=60), "Middle-aged",
  AND(G562&gt;=61, G562&lt;=75), "Senior",
  AND(G562&gt;=76, G562&lt;=87), "Elderly",
  TRUE, "Out of Range"
)</f>
        <v>Adult</v>
      </c>
      <c r="I562" s="3">
        <v>7</v>
      </c>
      <c r="J562" s="2" t="s">
        <v>80</v>
      </c>
      <c r="K562" s="2" t="s">
        <v>28</v>
      </c>
      <c r="L562" s="2" t="str">
        <f>VLOOKUP(J562,Facts!$A$2:$B$10,2,FALSE)</f>
        <v>West</v>
      </c>
      <c r="M562" s="2" t="str">
        <f>HLOOKUP(J562,Facts!$D$13:$L$14,2,FALSE)</f>
        <v>West</v>
      </c>
      <c r="N562" s="2" t="str">
        <f>_xlfn.XLOOKUP(L562,Facts!$B$2:$B$10,Facts!$A$2:$A$10,FALSE)</f>
        <v>Maharashtra</v>
      </c>
      <c r="O562" s="100" t="str">
        <f t="shared" si="27"/>
        <v>Krishna Gupta</v>
      </c>
      <c r="P562" s="100" t="str" cm="1">
        <f t="array" ref="P562:Q562">_xlfn.TEXTSPLIT(O562," ")</f>
        <v>Krishna</v>
      </c>
      <c r="Q562" s="100" t="str">
        <v>Gupta</v>
      </c>
      <c r="R562" s="100"/>
      <c r="S562" s="100" t="str">
        <f>CONCATENATE(A562,"_",P562,".pdf")</f>
        <v>PID0561_Krishna.pdf</v>
      </c>
      <c r="T562" s="17" t="str">
        <f>IF(AND(I562&lt;5,'Billing Details'!F562&gt;10000),"High Priority","Regular Followup")</f>
        <v>Regular Followup</v>
      </c>
      <c r="U562" s="17" t="str">
        <f>IF(AND(T562="High Priority",'Patient Health Records'!W562="Yes",'Patient Health Records'!X562 = "Critical"),"Needs Attention",IF(AND('Patient Health Records'!X562 &lt;&gt; "Critical", 'Patient Health Records'!W562 = "Yes"),"Monitor Later",IF(AND('Patient Health Records'!X562 ="Critical", 'Patient Health Records'!W562 = "No"), "Ask for Readmission","No Action")))</f>
        <v>Ask for Readmission</v>
      </c>
      <c r="V562" s="17" t="str" cm="1">
        <f t="array" ref="V562">_xlfn.IFS(AND(T562="High Priority",'Patient Health Records'!W562="Yes",'Patient Health Records'!X562 = "Critical"),"Needs Attention", AND('Patient Health Records'!X562 &lt;&gt; "Critical", 'Patient Health Records'!W562 = "Yes"),"Monitor Later", AND('Patient Health Records'!X562 ="Critical", 'Patient Health Records'!W562 = "No"), "Ask for Readmission", TRUE, "No Action")</f>
        <v>Ask for Readmission</v>
      </c>
      <c r="W562" s="17"/>
      <c r="X562" s="100"/>
      <c r="Y562" s="100"/>
      <c r="Z562" s="100"/>
      <c r="AA562" s="100"/>
      <c r="AB562" s="100"/>
    </row>
    <row r="563" spans="1:28" ht="15.75" customHeight="1">
      <c r="A563" s="2" t="s">
        <v>911</v>
      </c>
      <c r="B563" s="2" t="s">
        <v>93</v>
      </c>
      <c r="C563" s="2" t="s">
        <v>25</v>
      </c>
      <c r="D563" s="26" t="s">
        <v>46</v>
      </c>
      <c r="E563" s="28">
        <f>DATEVALUE(D563)</f>
        <v>32508</v>
      </c>
      <c r="F563" s="29">
        <f t="shared" si="25"/>
        <v>1988</v>
      </c>
      <c r="G563" s="29">
        <f t="shared" si="26"/>
        <v>37</v>
      </c>
      <c r="H563" s="29" t="str" cm="1">
        <f t="array" ref="H563">_xlfn.IFS(
  AND(G563&gt;=21, G563&lt;=30), "Young Adult",
  AND(G563&gt;=31, G563&lt;=45), "Adult",
  AND(G563&gt;=46, G563&lt;=60), "Middle-aged",
  AND(G563&gt;=61, G563&lt;=75), "Senior",
  AND(G563&gt;=76, G563&lt;=87), "Elderly",
  TRUE, "Out of Range"
)</f>
        <v>Adult</v>
      </c>
      <c r="I563" s="3">
        <v>25</v>
      </c>
      <c r="J563" s="2" t="s">
        <v>33</v>
      </c>
      <c r="K563" s="2" t="s">
        <v>34</v>
      </c>
      <c r="L563" s="2" t="str">
        <f>VLOOKUP(J563,Facts!$A$2:$B$10,2,FALSE)</f>
        <v>West</v>
      </c>
      <c r="M563" s="2" t="str">
        <f>HLOOKUP(J563,Facts!$D$13:$L$14,2,FALSE)</f>
        <v>West</v>
      </c>
      <c r="N563" s="2" t="str">
        <f>_xlfn.XLOOKUP(L563,Facts!$B$2:$B$10,Facts!$A$2:$A$10,FALSE)</f>
        <v>Maharashtra</v>
      </c>
      <c r="O563" s="100" t="str">
        <f t="shared" si="27"/>
        <v>Aanya Reddy</v>
      </c>
      <c r="P563" s="100" t="str" cm="1">
        <f t="array" ref="P563:Q563">_xlfn.TEXTSPLIT(O563," ")</f>
        <v>Aanya</v>
      </c>
      <c r="Q563" s="100" t="str">
        <v>Reddy</v>
      </c>
      <c r="R563" s="100"/>
      <c r="S563" s="100" t="str">
        <f>CONCATENATE(A563,"_",P563,".pdf")</f>
        <v>PID0562_Aanya.pdf</v>
      </c>
      <c r="T563" s="17" t="str">
        <f>IF(AND(I563&lt;5,'Billing Details'!F563&gt;10000),"High Priority","Regular Followup")</f>
        <v>Regular Followup</v>
      </c>
      <c r="U563" s="17" t="str">
        <f>IF(AND(T563="High Priority",'Patient Health Records'!W563="Yes",'Patient Health Records'!X563 = "Critical"),"Needs Attention",IF(AND('Patient Health Records'!X563 &lt;&gt; "Critical", 'Patient Health Records'!W563 = "Yes"),"Monitor Later",IF(AND('Patient Health Records'!X563 ="Critical", 'Patient Health Records'!W563 = "No"), "Ask for Readmission","No Action")))</f>
        <v>No Action</v>
      </c>
      <c r="V563" s="17" t="str" cm="1">
        <f t="array" ref="V563">_xlfn.IFS(AND(T563="High Priority",'Patient Health Records'!W563="Yes",'Patient Health Records'!X563 = "Critical"),"Needs Attention", AND('Patient Health Records'!X563 &lt;&gt; "Critical", 'Patient Health Records'!W563 = "Yes"),"Monitor Later", AND('Patient Health Records'!X563 ="Critical", 'Patient Health Records'!W563 = "No"), "Ask for Readmission", TRUE, "No Action")</f>
        <v>No Action</v>
      </c>
      <c r="W563" s="17"/>
      <c r="X563" s="100"/>
      <c r="Y563" s="100"/>
      <c r="Z563" s="100"/>
      <c r="AA563" s="100"/>
      <c r="AB563" s="100"/>
    </row>
    <row r="564" spans="1:28" ht="15.75" customHeight="1">
      <c r="A564" s="2" t="s">
        <v>912</v>
      </c>
      <c r="B564" s="2" t="s">
        <v>475</v>
      </c>
      <c r="C564" s="2" t="s">
        <v>25</v>
      </c>
      <c r="D564" s="26" t="s">
        <v>147</v>
      </c>
      <c r="E564" s="28">
        <f>DATEVALUE(D564)</f>
        <v>31412</v>
      </c>
      <c r="F564" s="29">
        <f t="shared" si="25"/>
        <v>1985</v>
      </c>
      <c r="G564" s="29">
        <f t="shared" si="26"/>
        <v>40</v>
      </c>
      <c r="H564" s="29" t="str" cm="1">
        <f t="array" ref="H564">_xlfn.IFS(
  AND(G564&gt;=21, G564&lt;=30), "Young Adult",
  AND(G564&gt;=31, G564&lt;=45), "Adult",
  AND(G564&gt;=46, G564&lt;=60), "Middle-aged",
  AND(G564&gt;=61, G564&lt;=75), "Senior",
  AND(G564&gt;=76, G564&lt;=87), "Elderly",
  TRUE, "Out of Range"
)</f>
        <v>Adult</v>
      </c>
      <c r="I564" s="3">
        <v>15</v>
      </c>
      <c r="J564" s="2" t="s">
        <v>38</v>
      </c>
      <c r="K564" s="2" t="s">
        <v>39</v>
      </c>
      <c r="L564" s="2" t="str">
        <f>VLOOKUP(J564,Facts!$A$2:$B$10,2,FALSE)</f>
        <v>North</v>
      </c>
      <c r="M564" s="2" t="str">
        <f>HLOOKUP(J564,Facts!$D$13:$L$14,2,FALSE)</f>
        <v>North</v>
      </c>
      <c r="N564" s="2" t="str">
        <f>_xlfn.XLOOKUP(L564,Facts!$B$2:$B$10,Facts!$A$2:$A$10,FALSE)</f>
        <v>Punjab</v>
      </c>
      <c r="O564" s="100" t="str">
        <f t="shared" si="27"/>
        <v>Riya Patel</v>
      </c>
      <c r="P564" s="100" t="str" cm="1">
        <f t="array" ref="P564:Q564">_xlfn.TEXTSPLIT(O564," ")</f>
        <v>Riya</v>
      </c>
      <c r="Q564" s="100" t="str">
        <v>Patel</v>
      </c>
      <c r="R564" s="100"/>
      <c r="S564" s="100" t="str">
        <f>CONCATENATE(A564,"_",P564,".pdf")</f>
        <v>PID0563_Riya.pdf</v>
      </c>
      <c r="T564" s="17" t="str">
        <f>IF(AND(I564&lt;5,'Billing Details'!F564&gt;10000),"High Priority","Regular Followup")</f>
        <v>Regular Followup</v>
      </c>
      <c r="U564" s="17" t="str">
        <f>IF(AND(T564="High Priority",'Patient Health Records'!W564="Yes",'Patient Health Records'!X564 = "Critical"),"Needs Attention",IF(AND('Patient Health Records'!X564 &lt;&gt; "Critical", 'Patient Health Records'!W564 = "Yes"),"Monitor Later",IF(AND('Patient Health Records'!X564 ="Critical", 'Patient Health Records'!W564 = "No"), "Ask for Readmission","No Action")))</f>
        <v>No Action</v>
      </c>
      <c r="V564" s="17" t="str" cm="1">
        <f t="array" ref="V564">_xlfn.IFS(AND(T564="High Priority",'Patient Health Records'!W564="Yes",'Patient Health Records'!X564 = "Critical"),"Needs Attention", AND('Patient Health Records'!X564 &lt;&gt; "Critical", 'Patient Health Records'!W564 = "Yes"),"Monitor Later", AND('Patient Health Records'!X564 ="Critical", 'Patient Health Records'!W564 = "No"), "Ask for Readmission", TRUE, "No Action")</f>
        <v>No Action</v>
      </c>
      <c r="W564" s="17"/>
      <c r="X564" s="100"/>
      <c r="Y564" s="100"/>
      <c r="Z564" s="100"/>
      <c r="AA564" s="100"/>
      <c r="AB564" s="100"/>
    </row>
    <row r="565" spans="1:28" ht="15.75" customHeight="1">
      <c r="A565" s="2" t="s">
        <v>913</v>
      </c>
      <c r="B565" s="2" t="s">
        <v>497</v>
      </c>
      <c r="C565" s="2" t="s">
        <v>42</v>
      </c>
      <c r="D565" s="26" t="s">
        <v>546</v>
      </c>
      <c r="E565" s="28">
        <f>DATEVALUE(D565)</f>
        <v>33969</v>
      </c>
      <c r="F565" s="29">
        <f t="shared" si="25"/>
        <v>1992</v>
      </c>
      <c r="G565" s="29">
        <f t="shared" si="26"/>
        <v>33</v>
      </c>
      <c r="H565" s="29" t="str" cm="1">
        <f t="array" ref="H565">_xlfn.IFS(
  AND(G565&gt;=21, G565&lt;=30), "Young Adult",
  AND(G565&gt;=31, G565&lt;=45), "Adult",
  AND(G565&gt;=46, G565&lt;=60), "Middle-aged",
  AND(G565&gt;=61, G565&lt;=75), "Senior",
  AND(G565&gt;=76, G565&lt;=87), "Elderly",
  TRUE, "Out of Range"
)</f>
        <v>Adult</v>
      </c>
      <c r="I565" s="3">
        <v>5</v>
      </c>
      <c r="J565" s="2" t="s">
        <v>33</v>
      </c>
      <c r="K565" s="2" t="s">
        <v>34</v>
      </c>
      <c r="L565" s="2" t="str">
        <f>VLOOKUP(J565,Facts!$A$2:$B$10,2,FALSE)</f>
        <v>West</v>
      </c>
      <c r="M565" s="2" t="str">
        <f>HLOOKUP(J565,Facts!$D$13:$L$14,2,FALSE)</f>
        <v>West</v>
      </c>
      <c r="N565" s="2" t="str">
        <f>_xlfn.XLOOKUP(L565,Facts!$B$2:$B$10,Facts!$A$2:$A$10,FALSE)</f>
        <v>Maharashtra</v>
      </c>
      <c r="O565" s="100" t="str">
        <f t="shared" si="27"/>
        <v>Vivaan Reddy</v>
      </c>
      <c r="P565" s="100" t="str" cm="1">
        <f t="array" ref="P565:Q565">_xlfn.TEXTSPLIT(O565," ")</f>
        <v>Vivaan</v>
      </c>
      <c r="Q565" s="100" t="str">
        <v>Reddy</v>
      </c>
      <c r="R565" s="100"/>
      <c r="S565" s="100" t="str">
        <f>CONCATENATE(A565,"_",P565,".pdf")</f>
        <v>PID0564_Vivaan.pdf</v>
      </c>
      <c r="T565" s="17" t="str">
        <f>IF(AND(I565&lt;5,'Billing Details'!F565&gt;10000),"High Priority","Regular Followup")</f>
        <v>Regular Followup</v>
      </c>
      <c r="U565" s="17" t="str">
        <f>IF(AND(T565="High Priority",'Patient Health Records'!W565="Yes",'Patient Health Records'!X565 = "Critical"),"Needs Attention",IF(AND('Patient Health Records'!X565 &lt;&gt; "Critical", 'Patient Health Records'!W565 = "Yes"),"Monitor Later",IF(AND('Patient Health Records'!X565 ="Critical", 'Patient Health Records'!W565 = "No"), "Ask for Readmission","No Action")))</f>
        <v>No Action</v>
      </c>
      <c r="V565" s="17" t="str" cm="1">
        <f t="array" ref="V565">_xlfn.IFS(AND(T565="High Priority",'Patient Health Records'!W565="Yes",'Patient Health Records'!X565 = "Critical"),"Needs Attention", AND('Patient Health Records'!X565 &lt;&gt; "Critical", 'Patient Health Records'!W565 = "Yes"),"Monitor Later", AND('Patient Health Records'!X565 ="Critical", 'Patient Health Records'!W565 = "No"), "Ask for Readmission", TRUE, "No Action")</f>
        <v>No Action</v>
      </c>
      <c r="W565" s="17"/>
      <c r="X565" s="100"/>
      <c r="Y565" s="100"/>
      <c r="Z565" s="100"/>
      <c r="AA565" s="100"/>
      <c r="AB565" s="100"/>
    </row>
    <row r="566" spans="1:28" ht="15.75" customHeight="1">
      <c r="A566" s="2" t="s">
        <v>914</v>
      </c>
      <c r="B566" s="2" t="s">
        <v>49</v>
      </c>
      <c r="C566" s="2" t="s">
        <v>42</v>
      </c>
      <c r="D566" s="26" t="s">
        <v>26</v>
      </c>
      <c r="E566" s="28">
        <f>DATEVALUE(D566)</f>
        <v>27029</v>
      </c>
      <c r="F566" s="29">
        <f t="shared" si="25"/>
        <v>1973</v>
      </c>
      <c r="G566" s="29">
        <f t="shared" si="26"/>
        <v>52</v>
      </c>
      <c r="H566" s="29" t="str" cm="1">
        <f t="array" ref="H566">_xlfn.IFS(
  AND(G566&gt;=21, G566&lt;=30), "Young Adult",
  AND(G566&gt;=31, G566&lt;=45), "Adult",
  AND(G566&gt;=46, G566&lt;=60), "Middle-aged",
  AND(G566&gt;=61, G566&lt;=75), "Senior",
  AND(G566&gt;=76, G566&lt;=87), "Elderly",
  TRUE, "Out of Range"
)</f>
        <v>Middle-aged</v>
      </c>
      <c r="I566" s="3">
        <v>7</v>
      </c>
      <c r="J566" s="2" t="s">
        <v>27</v>
      </c>
      <c r="K566" s="2" t="s">
        <v>28</v>
      </c>
      <c r="L566" s="2" t="str">
        <f>VLOOKUP(J566,Facts!$A$2:$B$10,2,FALSE)</f>
        <v>South</v>
      </c>
      <c r="M566" s="2" t="str">
        <f>HLOOKUP(J566,Facts!$D$13:$L$14,2,FALSE)</f>
        <v>South</v>
      </c>
      <c r="N566" s="2" t="str">
        <f>_xlfn.XLOOKUP(L566,Facts!$B$2:$B$10,Facts!$A$2:$A$10,FALSE)</f>
        <v>Tamil Nadu</v>
      </c>
      <c r="O566" s="100" t="str">
        <f t="shared" si="27"/>
        <v>Aarav Sharma</v>
      </c>
      <c r="P566" s="100" t="str" cm="1">
        <f t="array" ref="P566:Q566">_xlfn.TEXTSPLIT(O566," ")</f>
        <v>Aarav</v>
      </c>
      <c r="Q566" s="100" t="str">
        <v>Sharma</v>
      </c>
      <c r="R566" s="100"/>
      <c r="S566" s="100" t="str">
        <f>CONCATENATE(A566,"_",P566,".pdf")</f>
        <v>PID0565_Aarav.pdf</v>
      </c>
      <c r="T566" s="17" t="str">
        <f>IF(AND(I566&lt;5,'Billing Details'!F566&gt;10000),"High Priority","Regular Followup")</f>
        <v>Regular Followup</v>
      </c>
      <c r="U566" s="17" t="str">
        <f>IF(AND(T566="High Priority",'Patient Health Records'!W566="Yes",'Patient Health Records'!X566 = "Critical"),"Needs Attention",IF(AND('Patient Health Records'!X566 &lt;&gt; "Critical", 'Patient Health Records'!W566 = "Yes"),"Monitor Later",IF(AND('Patient Health Records'!X566 ="Critical", 'Patient Health Records'!W566 = "No"), "Ask for Readmission","No Action")))</f>
        <v>Monitor Later</v>
      </c>
      <c r="V566" s="17" t="str" cm="1">
        <f t="array" ref="V566">_xlfn.IFS(AND(T566="High Priority",'Patient Health Records'!W566="Yes",'Patient Health Records'!X566 = "Critical"),"Needs Attention", AND('Patient Health Records'!X566 &lt;&gt; "Critical", 'Patient Health Records'!W566 = "Yes"),"Monitor Later", AND('Patient Health Records'!X566 ="Critical", 'Patient Health Records'!W566 = "No"), "Ask for Readmission", TRUE, "No Action")</f>
        <v>Monitor Later</v>
      </c>
      <c r="W566" s="17"/>
      <c r="X566" s="100"/>
      <c r="Y566" s="100"/>
      <c r="Z566" s="100"/>
      <c r="AA566" s="100"/>
      <c r="AB566" s="100"/>
    </row>
    <row r="567" spans="1:28" ht="15.75" customHeight="1">
      <c r="A567" s="2" t="s">
        <v>915</v>
      </c>
      <c r="B567" s="2" t="s">
        <v>916</v>
      </c>
      <c r="C567" s="2" t="s">
        <v>25</v>
      </c>
      <c r="D567" s="26" t="s">
        <v>82</v>
      </c>
      <c r="E567" s="28">
        <f>DATEVALUE(D567)</f>
        <v>30682</v>
      </c>
      <c r="F567" s="29">
        <f t="shared" si="25"/>
        <v>1984</v>
      </c>
      <c r="G567" s="29">
        <f t="shared" si="26"/>
        <v>41</v>
      </c>
      <c r="H567" s="29" t="str" cm="1">
        <f t="array" ref="H567">_xlfn.IFS(
  AND(G567&gt;=21, G567&lt;=30), "Young Adult",
  AND(G567&gt;=31, G567&lt;=45), "Adult",
  AND(G567&gt;=46, G567&lt;=60), "Middle-aged",
  AND(G567&gt;=61, G567&lt;=75), "Senior",
  AND(G567&gt;=76, G567&lt;=87), "Elderly",
  TRUE, "Out of Range"
)</f>
        <v>Adult</v>
      </c>
      <c r="I567" s="3">
        <v>30</v>
      </c>
      <c r="J567" s="2" t="s">
        <v>55</v>
      </c>
      <c r="K567" s="2" t="s">
        <v>28</v>
      </c>
      <c r="L567" s="2" t="str">
        <f>VLOOKUP(J567,Facts!$A$2:$B$10,2,FALSE)</f>
        <v>South</v>
      </c>
      <c r="M567" s="2" t="str">
        <f>HLOOKUP(J567,Facts!$D$13:$L$14,2,FALSE)</f>
        <v>South</v>
      </c>
      <c r="N567" s="2" t="str">
        <f>_xlfn.XLOOKUP(L567,Facts!$B$2:$B$10,Facts!$A$2:$A$10,FALSE)</f>
        <v>Tamil Nadu</v>
      </c>
      <c r="O567" s="100" t="str">
        <f t="shared" si="27"/>
        <v>Shreya Kumar Gupta</v>
      </c>
      <c r="P567" s="100" t="str" cm="1">
        <f t="array" ref="P567:R567">_xlfn.TEXTSPLIT(O567," ")</f>
        <v>Shreya</v>
      </c>
      <c r="Q567" s="100" t="str">
        <v>Kumar</v>
      </c>
      <c r="R567" s="100" t="str">
        <v>Gupta</v>
      </c>
      <c r="S567" s="100" t="str">
        <f>CONCATENATE(A567,"_",P567,".pdf")</f>
        <v>PID0566_Shreya.pdf</v>
      </c>
      <c r="T567" s="17" t="str">
        <f>IF(AND(I567&lt;5,'Billing Details'!F567&gt;10000),"High Priority","Regular Followup")</f>
        <v>Regular Followup</v>
      </c>
      <c r="U567" s="17" t="str">
        <f>IF(AND(T567="High Priority",'Patient Health Records'!W567="Yes",'Patient Health Records'!X567 = "Critical"),"Needs Attention",IF(AND('Patient Health Records'!X567 &lt;&gt; "Critical", 'Patient Health Records'!W567 = "Yes"),"Monitor Later",IF(AND('Patient Health Records'!X567 ="Critical", 'Patient Health Records'!W567 = "No"), "Ask for Readmission","No Action")))</f>
        <v>Ask for Readmission</v>
      </c>
      <c r="V567" s="17" t="str" cm="1">
        <f t="array" ref="V567">_xlfn.IFS(AND(T567="High Priority",'Patient Health Records'!W567="Yes",'Patient Health Records'!X567 = "Critical"),"Needs Attention", AND('Patient Health Records'!X567 &lt;&gt; "Critical", 'Patient Health Records'!W567 = "Yes"),"Monitor Later", AND('Patient Health Records'!X567 ="Critical", 'Patient Health Records'!W567 = "No"), "Ask for Readmission", TRUE, "No Action")</f>
        <v>Ask for Readmission</v>
      </c>
      <c r="W567" s="17"/>
      <c r="X567" s="100"/>
      <c r="Y567" s="100"/>
      <c r="Z567" s="100"/>
      <c r="AA567" s="100"/>
      <c r="AB567" s="100"/>
    </row>
    <row r="568" spans="1:28" ht="15.75" customHeight="1">
      <c r="A568" s="2" t="s">
        <v>917</v>
      </c>
      <c r="B568" s="2" t="s">
        <v>164</v>
      </c>
      <c r="C568" s="2" t="s">
        <v>25</v>
      </c>
      <c r="D568" s="26" t="s">
        <v>26</v>
      </c>
      <c r="E568" s="28">
        <f>DATEVALUE(D568)</f>
        <v>27029</v>
      </c>
      <c r="F568" s="29">
        <f t="shared" si="25"/>
        <v>1973</v>
      </c>
      <c r="G568" s="29">
        <f t="shared" si="26"/>
        <v>52</v>
      </c>
      <c r="H568" s="29" t="str" cm="1">
        <f t="array" ref="H568">_xlfn.IFS(
  AND(G568&gt;=21, G568&lt;=30), "Young Adult",
  AND(G568&gt;=31, G568&lt;=45), "Adult",
  AND(G568&gt;=46, G568&lt;=60), "Middle-aged",
  AND(G568&gt;=61, G568&lt;=75), "Senior",
  AND(G568&gt;=76, G568&lt;=87), "Elderly",
  TRUE, "Out of Range"
)</f>
        <v>Middle-aged</v>
      </c>
      <c r="I568" s="3">
        <v>5</v>
      </c>
      <c r="J568" s="2" t="s">
        <v>55</v>
      </c>
      <c r="K568" s="2" t="s">
        <v>28</v>
      </c>
      <c r="L568" s="2" t="str">
        <f>VLOOKUP(J568,Facts!$A$2:$B$10,2,FALSE)</f>
        <v>South</v>
      </c>
      <c r="M568" s="2" t="str">
        <f>HLOOKUP(J568,Facts!$D$13:$L$14,2,FALSE)</f>
        <v>South</v>
      </c>
      <c r="N568" s="2" t="str">
        <f>_xlfn.XLOOKUP(L568,Facts!$B$2:$B$10,Facts!$A$2:$A$10,FALSE)</f>
        <v>Tamil Nadu</v>
      </c>
      <c r="O568" s="100" t="str">
        <f t="shared" si="27"/>
        <v>Isha Patel</v>
      </c>
      <c r="P568" s="100" t="str" cm="1">
        <f t="array" ref="P568:Q568">_xlfn.TEXTSPLIT(O568," ")</f>
        <v>Isha</v>
      </c>
      <c r="Q568" s="100" t="str">
        <v>Patel</v>
      </c>
      <c r="R568" s="100"/>
      <c r="S568" s="100" t="str">
        <f>CONCATENATE(A568,"_",P568,".pdf")</f>
        <v>PID0567_Isha.pdf</v>
      </c>
      <c r="T568" s="17" t="str">
        <f>IF(AND(I568&lt;5,'Billing Details'!F568&gt;10000),"High Priority","Regular Followup")</f>
        <v>Regular Followup</v>
      </c>
      <c r="U568" s="17" t="str">
        <f>IF(AND(T568="High Priority",'Patient Health Records'!W568="Yes",'Patient Health Records'!X568 = "Critical"),"Needs Attention",IF(AND('Patient Health Records'!X568 &lt;&gt; "Critical", 'Patient Health Records'!W568 = "Yes"),"Monitor Later",IF(AND('Patient Health Records'!X568 ="Critical", 'Patient Health Records'!W568 = "No"), "Ask for Readmission","No Action")))</f>
        <v>Monitor Later</v>
      </c>
      <c r="V568" s="17" t="str" cm="1">
        <f t="array" ref="V568">_xlfn.IFS(AND(T568="High Priority",'Patient Health Records'!W568="Yes",'Patient Health Records'!X568 = "Critical"),"Needs Attention", AND('Patient Health Records'!X568 &lt;&gt; "Critical", 'Patient Health Records'!W568 = "Yes"),"Monitor Later", AND('Patient Health Records'!X568 ="Critical", 'Patient Health Records'!W568 = "No"), "Ask for Readmission", TRUE, "No Action")</f>
        <v>Monitor Later</v>
      </c>
      <c r="W568" s="17"/>
      <c r="X568" s="100"/>
      <c r="Y568" s="100"/>
      <c r="Z568" s="100"/>
      <c r="AA568" s="100"/>
      <c r="AB568" s="100"/>
    </row>
    <row r="569" spans="1:28" ht="15.75" customHeight="1">
      <c r="A569" s="2" t="s">
        <v>918</v>
      </c>
      <c r="B569" s="2" t="s">
        <v>250</v>
      </c>
      <c r="C569" s="2" t="s">
        <v>25</v>
      </c>
      <c r="D569" s="26" t="s">
        <v>85</v>
      </c>
      <c r="E569" s="28">
        <f>DATEVALUE(D569)</f>
        <v>25203</v>
      </c>
      <c r="F569" s="29">
        <f t="shared" si="25"/>
        <v>1968</v>
      </c>
      <c r="G569" s="29">
        <f t="shared" si="26"/>
        <v>57</v>
      </c>
      <c r="H569" s="29" t="str" cm="1">
        <f t="array" ref="H569">_xlfn.IFS(
  AND(G569&gt;=21, G569&lt;=30), "Young Adult",
  AND(G569&gt;=31, G569&lt;=45), "Adult",
  AND(G569&gt;=46, G569&lt;=60), "Middle-aged",
  AND(G569&gt;=61, G569&lt;=75), "Senior",
  AND(G569&gt;=76, G569&lt;=87), "Elderly",
  TRUE, "Out of Range"
)</f>
        <v>Middle-aged</v>
      </c>
      <c r="I569" s="3">
        <v>12</v>
      </c>
      <c r="J569" s="2" t="s">
        <v>64</v>
      </c>
      <c r="K569" s="2" t="s">
        <v>56</v>
      </c>
      <c r="L569" s="2" t="str">
        <f>VLOOKUP(J569,Facts!$A$2:$B$10,2,FALSE)</f>
        <v>East</v>
      </c>
      <c r="M569" s="2" t="str">
        <f>HLOOKUP(J569,Facts!$D$13:$L$14,2,FALSE)</f>
        <v>East</v>
      </c>
      <c r="N569" s="2" t="str">
        <f>_xlfn.XLOOKUP(L569,Facts!$B$2:$B$10,Facts!$A$2:$A$10,FALSE)</f>
        <v>West Bengal</v>
      </c>
      <c r="O569" s="100" t="str">
        <f t="shared" si="27"/>
        <v>Diya Patel</v>
      </c>
      <c r="P569" s="100" t="str" cm="1">
        <f t="array" ref="P569:Q569">_xlfn.TEXTSPLIT(O569," ")</f>
        <v>Diya</v>
      </c>
      <c r="Q569" s="100" t="str">
        <v>Patel</v>
      </c>
      <c r="R569" s="100"/>
      <c r="S569" s="100" t="str">
        <f>CONCATENATE(A569,"_",P569,".pdf")</f>
        <v>PID0568_Diya.pdf</v>
      </c>
      <c r="T569" s="17" t="str">
        <f>IF(AND(I569&lt;5,'Billing Details'!F569&gt;10000),"High Priority","Regular Followup")</f>
        <v>Regular Followup</v>
      </c>
      <c r="U569" s="17" t="str">
        <f>IF(AND(T569="High Priority",'Patient Health Records'!W569="Yes",'Patient Health Records'!X569 = "Critical"),"Needs Attention",IF(AND('Patient Health Records'!X569 &lt;&gt; "Critical", 'Patient Health Records'!W569 = "Yes"),"Monitor Later",IF(AND('Patient Health Records'!X569 ="Critical", 'Patient Health Records'!W569 = "No"), "Ask for Readmission","No Action")))</f>
        <v>No Action</v>
      </c>
      <c r="V569" s="17" t="str" cm="1">
        <f t="array" ref="V569">_xlfn.IFS(AND(T569="High Priority",'Patient Health Records'!W569="Yes",'Patient Health Records'!X569 = "Critical"),"Needs Attention", AND('Patient Health Records'!X569 &lt;&gt; "Critical", 'Patient Health Records'!W569 = "Yes"),"Monitor Later", AND('Patient Health Records'!X569 ="Critical", 'Patient Health Records'!W569 = "No"), "Ask for Readmission", TRUE, "No Action")</f>
        <v>No Action</v>
      </c>
      <c r="W569" s="17"/>
      <c r="X569" s="100"/>
      <c r="Y569" s="100"/>
      <c r="Z569" s="100"/>
      <c r="AA569" s="100"/>
      <c r="AB569" s="100"/>
    </row>
    <row r="570" spans="1:28" ht="15.75" customHeight="1">
      <c r="A570" s="2" t="s">
        <v>919</v>
      </c>
      <c r="B570" s="2" t="s">
        <v>920</v>
      </c>
      <c r="C570" s="2" t="s">
        <v>42</v>
      </c>
      <c r="D570" s="26" t="s">
        <v>175</v>
      </c>
      <c r="E570" s="28">
        <f>DATEVALUE(D570)</f>
        <v>30682</v>
      </c>
      <c r="F570" s="29">
        <f t="shared" si="25"/>
        <v>1984</v>
      </c>
      <c r="G570" s="29">
        <f t="shared" si="26"/>
        <v>41</v>
      </c>
      <c r="H570" s="29" t="str" cm="1">
        <f t="array" ref="H570">_xlfn.IFS(
  AND(G570&gt;=21, G570&lt;=30), "Young Adult",
  AND(G570&gt;=31, G570&lt;=45), "Adult",
  AND(G570&gt;=46, G570&lt;=60), "Middle-aged",
  AND(G570&gt;=61, G570&lt;=75), "Senior",
  AND(G570&gt;=76, G570&lt;=87), "Elderly",
  TRUE, "Out of Range"
)</f>
        <v>Adult</v>
      </c>
      <c r="I570" s="3">
        <v>2</v>
      </c>
      <c r="J570" s="2" t="s">
        <v>47</v>
      </c>
      <c r="K570" s="2" t="s">
        <v>39</v>
      </c>
      <c r="L570" s="2" t="str">
        <f>VLOOKUP(J570,Facts!$A$2:$B$10,2,FALSE)</f>
        <v>North</v>
      </c>
      <c r="M570" s="2" t="str">
        <f>HLOOKUP(J570,Facts!$D$13:$L$14,2,FALSE)</f>
        <v>North</v>
      </c>
      <c r="N570" s="2" t="str">
        <f>_xlfn.XLOOKUP(L570,Facts!$B$2:$B$10,Facts!$A$2:$A$10,FALSE)</f>
        <v>Punjab</v>
      </c>
      <c r="O570" s="100" t="str">
        <f t="shared" si="27"/>
        <v>Aarav Reddy</v>
      </c>
      <c r="P570" s="100" t="str" cm="1">
        <f t="array" ref="P570:Q570">_xlfn.TEXTSPLIT(O570," ")</f>
        <v>Aarav</v>
      </c>
      <c r="Q570" s="100" t="str">
        <v>Reddy</v>
      </c>
      <c r="R570" s="100"/>
      <c r="S570" s="100" t="str">
        <f>CONCATENATE(A570,"_",P570,".pdf")</f>
        <v>PID0569_Aarav.pdf</v>
      </c>
      <c r="T570" s="17" t="str">
        <f>IF(AND(I570&lt;5,'Billing Details'!F570&gt;10000),"High Priority","Regular Followup")</f>
        <v>High Priority</v>
      </c>
      <c r="U570" s="17" t="str">
        <f>IF(AND(T570="High Priority",'Patient Health Records'!W570="Yes",'Patient Health Records'!X570 = "Critical"),"Needs Attention",IF(AND('Patient Health Records'!X570 &lt;&gt; "Critical", 'Patient Health Records'!W570 = "Yes"),"Monitor Later",IF(AND('Patient Health Records'!X570 ="Critical", 'Patient Health Records'!W570 = "No"), "Ask for Readmission","No Action")))</f>
        <v>Monitor Later</v>
      </c>
      <c r="V570" s="17" t="str" cm="1">
        <f t="array" ref="V570">_xlfn.IFS(AND(T570="High Priority",'Patient Health Records'!W570="Yes",'Patient Health Records'!X570 = "Critical"),"Needs Attention", AND('Patient Health Records'!X570 &lt;&gt; "Critical", 'Patient Health Records'!W570 = "Yes"),"Monitor Later", AND('Patient Health Records'!X570 ="Critical", 'Patient Health Records'!W570 = "No"), "Ask for Readmission", TRUE, "No Action")</f>
        <v>Monitor Later</v>
      </c>
      <c r="W570" s="17"/>
      <c r="X570" s="100"/>
      <c r="Y570" s="100"/>
      <c r="Z570" s="100"/>
      <c r="AA570" s="100"/>
      <c r="AB570" s="100"/>
    </row>
    <row r="571" spans="1:28" ht="15.75" customHeight="1">
      <c r="A571" s="2" t="s">
        <v>921</v>
      </c>
      <c r="B571" s="2" t="s">
        <v>922</v>
      </c>
      <c r="C571" s="2" t="s">
        <v>42</v>
      </c>
      <c r="D571" s="26" t="s">
        <v>46</v>
      </c>
      <c r="E571" s="28">
        <f>DATEVALUE(D571)</f>
        <v>32508</v>
      </c>
      <c r="F571" s="29">
        <f t="shared" si="25"/>
        <v>1988</v>
      </c>
      <c r="G571" s="29">
        <f t="shared" si="26"/>
        <v>37</v>
      </c>
      <c r="H571" s="29" t="str" cm="1">
        <f t="array" ref="H571">_xlfn.IFS(
  AND(G571&gt;=21, G571&lt;=30), "Young Adult",
  AND(G571&gt;=31, G571&lt;=45), "Adult",
  AND(G571&gt;=46, G571&lt;=60), "Middle-aged",
  AND(G571&gt;=61, G571&lt;=75), "Senior",
  AND(G571&gt;=76, G571&lt;=87), "Elderly",
  TRUE, "Out of Range"
)</f>
        <v>Adult</v>
      </c>
      <c r="I571" s="3">
        <v>12</v>
      </c>
      <c r="J571" s="2" t="s">
        <v>38</v>
      </c>
      <c r="K571" s="2" t="s">
        <v>39</v>
      </c>
      <c r="L571" s="2" t="str">
        <f>VLOOKUP(J571,Facts!$A$2:$B$10,2,FALSE)</f>
        <v>North</v>
      </c>
      <c r="M571" s="2" t="str">
        <f>HLOOKUP(J571,Facts!$D$13:$L$14,2,FALSE)</f>
        <v>North</v>
      </c>
      <c r="N571" s="2" t="str">
        <f>_xlfn.XLOOKUP(L571,Facts!$B$2:$B$10,Facts!$A$2:$A$10,FALSE)</f>
        <v>Punjab</v>
      </c>
      <c r="O571" s="100" t="str">
        <f t="shared" si="27"/>
        <v>Vivaan Mehta</v>
      </c>
      <c r="P571" s="100" t="str" cm="1">
        <f t="array" ref="P571:Q571">_xlfn.TEXTSPLIT(O571," ")</f>
        <v>Vivaan</v>
      </c>
      <c r="Q571" s="100" t="str">
        <v>Mehta</v>
      </c>
      <c r="R571" s="100"/>
      <c r="S571" s="100" t="str">
        <f>CONCATENATE(A571,"_",P571,".pdf")</f>
        <v>PID0570_Vivaan.pdf</v>
      </c>
      <c r="T571" s="17" t="str">
        <f>IF(AND(I571&lt;5,'Billing Details'!F571&gt;10000),"High Priority","Regular Followup")</f>
        <v>Regular Followup</v>
      </c>
      <c r="U571" s="17" t="str">
        <f>IF(AND(T571="High Priority",'Patient Health Records'!W571="Yes",'Patient Health Records'!X571 = "Critical"),"Needs Attention",IF(AND('Patient Health Records'!X571 &lt;&gt; "Critical", 'Patient Health Records'!W571 = "Yes"),"Monitor Later",IF(AND('Patient Health Records'!X571 ="Critical", 'Patient Health Records'!W571 = "No"), "Ask for Readmission","No Action")))</f>
        <v>No Action</v>
      </c>
      <c r="V571" s="17" t="str" cm="1">
        <f t="array" ref="V571">_xlfn.IFS(AND(T571="High Priority",'Patient Health Records'!W571="Yes",'Patient Health Records'!X571 = "Critical"),"Needs Attention", AND('Patient Health Records'!X571 &lt;&gt; "Critical", 'Patient Health Records'!W571 = "Yes"),"Monitor Later", AND('Patient Health Records'!X571 ="Critical", 'Patient Health Records'!W571 = "No"), "Ask for Readmission", TRUE, "No Action")</f>
        <v>No Action</v>
      </c>
      <c r="W571" s="17"/>
      <c r="X571" s="100"/>
      <c r="Y571" s="100"/>
      <c r="Z571" s="100"/>
      <c r="AA571" s="100"/>
      <c r="AB571" s="100"/>
    </row>
    <row r="572" spans="1:28" ht="15.75" customHeight="1">
      <c r="A572" s="2" t="s">
        <v>923</v>
      </c>
      <c r="B572" s="2" t="s">
        <v>924</v>
      </c>
      <c r="C572" s="2" t="s">
        <v>42</v>
      </c>
      <c r="D572" s="26" t="s">
        <v>37</v>
      </c>
      <c r="E572" s="28">
        <f>DATEVALUE(D572)</f>
        <v>34334</v>
      </c>
      <c r="F572" s="29">
        <f t="shared" si="25"/>
        <v>1993</v>
      </c>
      <c r="G572" s="29">
        <f t="shared" si="26"/>
        <v>32</v>
      </c>
      <c r="H572" s="29" t="str" cm="1">
        <f t="array" ref="H572">_xlfn.IFS(
  AND(G572&gt;=21, G572&lt;=30), "Young Adult",
  AND(G572&gt;=31, G572&lt;=45), "Adult",
  AND(G572&gt;=46, G572&lt;=60), "Middle-aged",
  AND(G572&gt;=61, G572&lt;=75), "Senior",
  AND(G572&gt;=76, G572&lt;=87), "Elderly",
  TRUE, "Out of Range"
)</f>
        <v>Adult</v>
      </c>
      <c r="I572" s="3">
        <v>15</v>
      </c>
      <c r="J572" s="2" t="s">
        <v>33</v>
      </c>
      <c r="K572" s="2" t="s">
        <v>34</v>
      </c>
      <c r="L572" s="2" t="str">
        <f>VLOOKUP(J572,Facts!$A$2:$B$10,2,FALSE)</f>
        <v>West</v>
      </c>
      <c r="M572" s="2" t="str">
        <f>HLOOKUP(J572,Facts!$D$13:$L$14,2,FALSE)</f>
        <v>West</v>
      </c>
      <c r="N572" s="2" t="str">
        <f>_xlfn.XLOOKUP(L572,Facts!$B$2:$B$10,Facts!$A$2:$A$10,FALSE)</f>
        <v>Maharashtra</v>
      </c>
      <c r="O572" s="100" t="str">
        <f t="shared" si="27"/>
        <v>Aditya Reddy</v>
      </c>
      <c r="P572" s="100" t="str" cm="1">
        <f t="array" ref="P572:Q572">_xlfn.TEXTSPLIT(O572," ")</f>
        <v>Aditya</v>
      </c>
      <c r="Q572" s="100" t="str">
        <v>Reddy</v>
      </c>
      <c r="R572" s="100"/>
      <c r="S572" s="100" t="str">
        <f>CONCATENATE(A572,"_",P572,".pdf")</f>
        <v>PID0571_Aditya.pdf</v>
      </c>
      <c r="T572" s="17" t="str">
        <f>IF(AND(I572&lt;5,'Billing Details'!F572&gt;10000),"High Priority","Regular Followup")</f>
        <v>Regular Followup</v>
      </c>
      <c r="U572" s="17" t="str">
        <f>IF(AND(T572="High Priority",'Patient Health Records'!W572="Yes",'Patient Health Records'!X572 = "Critical"),"Needs Attention",IF(AND('Patient Health Records'!X572 &lt;&gt; "Critical", 'Patient Health Records'!W572 = "Yes"),"Monitor Later",IF(AND('Patient Health Records'!X572 ="Critical", 'Patient Health Records'!W572 = "No"), "Ask for Readmission","No Action")))</f>
        <v>No Action</v>
      </c>
      <c r="V572" s="17" t="str" cm="1">
        <f t="array" ref="V572">_xlfn.IFS(AND(T572="High Priority",'Patient Health Records'!W572="Yes",'Patient Health Records'!X572 = "Critical"),"Needs Attention", AND('Patient Health Records'!X572 &lt;&gt; "Critical", 'Patient Health Records'!W572 = "Yes"),"Monitor Later", AND('Patient Health Records'!X572 ="Critical", 'Patient Health Records'!W572 = "No"), "Ask for Readmission", TRUE, "No Action")</f>
        <v>No Action</v>
      </c>
      <c r="W572" s="17"/>
      <c r="X572" s="100"/>
      <c r="Y572" s="100"/>
      <c r="Z572" s="100"/>
      <c r="AA572" s="100"/>
      <c r="AB572" s="100"/>
    </row>
    <row r="573" spans="1:28" ht="15.75" customHeight="1">
      <c r="A573" s="2" t="s">
        <v>925</v>
      </c>
      <c r="B573" s="2" t="s">
        <v>926</v>
      </c>
      <c r="C573" s="2" t="s">
        <v>42</v>
      </c>
      <c r="D573" s="26" t="s">
        <v>60</v>
      </c>
      <c r="E573" s="28">
        <f>DATEVALUE(D573)</f>
        <v>28855</v>
      </c>
      <c r="F573" s="29">
        <f t="shared" si="25"/>
        <v>1978</v>
      </c>
      <c r="G573" s="29">
        <f t="shared" si="26"/>
        <v>47</v>
      </c>
      <c r="H573" s="29" t="str" cm="1">
        <f t="array" ref="H573">_xlfn.IFS(
  AND(G573&gt;=21, G573&lt;=30), "Young Adult",
  AND(G573&gt;=31, G573&lt;=45), "Adult",
  AND(G573&gt;=46, G573&lt;=60), "Middle-aged",
  AND(G573&gt;=61, G573&lt;=75), "Senior",
  AND(G573&gt;=76, G573&lt;=87), "Elderly",
  TRUE, "Out of Range"
)</f>
        <v>Middle-aged</v>
      </c>
      <c r="I573" s="3">
        <v>3</v>
      </c>
      <c r="J573" s="2" t="s">
        <v>64</v>
      </c>
      <c r="K573" s="2" t="s">
        <v>56</v>
      </c>
      <c r="L573" s="2" t="str">
        <f>VLOOKUP(J573,Facts!$A$2:$B$10,2,FALSE)</f>
        <v>East</v>
      </c>
      <c r="M573" s="2" t="str">
        <f>HLOOKUP(J573,Facts!$D$13:$L$14,2,FALSE)</f>
        <v>East</v>
      </c>
      <c r="N573" s="2" t="str">
        <f>_xlfn.XLOOKUP(L573,Facts!$B$2:$B$10,Facts!$A$2:$A$10,FALSE)</f>
        <v>West Bengal</v>
      </c>
      <c r="O573" s="100" t="str">
        <f t="shared" si="27"/>
        <v>Vivaan Patel</v>
      </c>
      <c r="P573" s="100" t="str" cm="1">
        <f t="array" ref="P573:Q573">_xlfn.TEXTSPLIT(O573," ")</f>
        <v>Vivaan</v>
      </c>
      <c r="Q573" s="100" t="str">
        <v>Patel</v>
      </c>
      <c r="R573" s="100"/>
      <c r="S573" s="100" t="str">
        <f>CONCATENATE(A573,"_",P573,".pdf")</f>
        <v>PID0572_Vivaan.pdf</v>
      </c>
      <c r="T573" s="17" t="str">
        <f>IF(AND(I573&lt;5,'Billing Details'!F573&gt;10000),"High Priority","Regular Followup")</f>
        <v>High Priority</v>
      </c>
      <c r="U573" s="17" t="str">
        <f>IF(AND(T573="High Priority",'Patient Health Records'!W573="Yes",'Patient Health Records'!X573 = "Critical"),"Needs Attention",IF(AND('Patient Health Records'!X573 &lt;&gt; "Critical", 'Patient Health Records'!W573 = "Yes"),"Monitor Later",IF(AND('Patient Health Records'!X573 ="Critical", 'Patient Health Records'!W573 = "No"), "Ask for Readmission","No Action")))</f>
        <v>Needs Attention</v>
      </c>
      <c r="V573" s="17" t="str" cm="1">
        <f t="array" ref="V573">_xlfn.IFS(AND(T573="High Priority",'Patient Health Records'!W573="Yes",'Patient Health Records'!X573 = "Critical"),"Needs Attention", AND('Patient Health Records'!X573 &lt;&gt; "Critical", 'Patient Health Records'!W573 = "Yes"),"Monitor Later", AND('Patient Health Records'!X573 ="Critical", 'Patient Health Records'!W573 = "No"), "Ask for Readmission", TRUE, "No Action")</f>
        <v>Needs Attention</v>
      </c>
      <c r="W573" s="17"/>
      <c r="X573" s="100"/>
      <c r="Y573" s="100"/>
      <c r="Z573" s="100"/>
      <c r="AA573" s="100"/>
      <c r="AB573" s="100"/>
    </row>
    <row r="574" spans="1:28" ht="15.75" customHeight="1">
      <c r="A574" s="2" t="s">
        <v>927</v>
      </c>
      <c r="B574" s="2" t="s">
        <v>928</v>
      </c>
      <c r="C574" s="2" t="s">
        <v>42</v>
      </c>
      <c r="D574" s="26" t="s">
        <v>26</v>
      </c>
      <c r="E574" s="28">
        <f>DATEVALUE(D574)</f>
        <v>27029</v>
      </c>
      <c r="F574" s="29">
        <f t="shared" si="25"/>
        <v>1973</v>
      </c>
      <c r="G574" s="29">
        <f t="shared" si="26"/>
        <v>52</v>
      </c>
      <c r="H574" s="29" t="str" cm="1">
        <f t="array" ref="H574">_xlfn.IFS(
  AND(G574&gt;=21, G574&lt;=30), "Young Adult",
  AND(G574&gt;=31, G574&lt;=45), "Adult",
  AND(G574&gt;=46, G574&lt;=60), "Middle-aged",
  AND(G574&gt;=61, G574&lt;=75), "Senior",
  AND(G574&gt;=76, G574&lt;=87), "Elderly",
  TRUE, "Out of Range"
)</f>
        <v>Middle-aged</v>
      </c>
      <c r="I574" s="3">
        <v>40</v>
      </c>
      <c r="J574" s="2" t="s">
        <v>64</v>
      </c>
      <c r="K574" s="2" t="s">
        <v>56</v>
      </c>
      <c r="L574" s="2" t="str">
        <f>VLOOKUP(J574,Facts!$A$2:$B$10,2,FALSE)</f>
        <v>East</v>
      </c>
      <c r="M574" s="2" t="str">
        <f>HLOOKUP(J574,Facts!$D$13:$L$14,2,FALSE)</f>
        <v>East</v>
      </c>
      <c r="N574" s="2" t="str">
        <f>_xlfn.XLOOKUP(L574,Facts!$B$2:$B$10,Facts!$A$2:$A$10,FALSE)</f>
        <v>West Bengal</v>
      </c>
      <c r="O574" s="100" t="str">
        <f t="shared" si="27"/>
        <v>Sai Raj Sharma</v>
      </c>
      <c r="P574" s="100" t="str" cm="1">
        <f t="array" ref="P574:R574">_xlfn.TEXTSPLIT(O574," ")</f>
        <v>Sai</v>
      </c>
      <c r="Q574" s="100" t="str">
        <v>Raj</v>
      </c>
      <c r="R574" s="100" t="str">
        <v>Sharma</v>
      </c>
      <c r="S574" s="100" t="str">
        <f>CONCATENATE(A574,"_",P574,".pdf")</f>
        <v>PID0573_Sai.pdf</v>
      </c>
      <c r="T574" s="17" t="str">
        <f>IF(AND(I574&lt;5,'Billing Details'!F574&gt;10000),"High Priority","Regular Followup")</f>
        <v>Regular Followup</v>
      </c>
      <c r="U574" s="17" t="str">
        <f>IF(AND(T574="High Priority",'Patient Health Records'!W574="Yes",'Patient Health Records'!X574 = "Critical"),"Needs Attention",IF(AND('Patient Health Records'!X574 &lt;&gt; "Critical", 'Patient Health Records'!W574 = "Yes"),"Monitor Later",IF(AND('Patient Health Records'!X574 ="Critical", 'Patient Health Records'!W574 = "No"), "Ask for Readmission","No Action")))</f>
        <v>Ask for Readmission</v>
      </c>
      <c r="V574" s="17" t="str" cm="1">
        <f t="array" ref="V574">_xlfn.IFS(AND(T574="High Priority",'Patient Health Records'!W574="Yes",'Patient Health Records'!X574 = "Critical"),"Needs Attention", AND('Patient Health Records'!X574 &lt;&gt; "Critical", 'Patient Health Records'!W574 = "Yes"),"Monitor Later", AND('Patient Health Records'!X574 ="Critical", 'Patient Health Records'!W574 = "No"), "Ask for Readmission", TRUE, "No Action")</f>
        <v>Ask for Readmission</v>
      </c>
      <c r="W574" s="17"/>
      <c r="X574" s="100"/>
      <c r="Y574" s="100"/>
      <c r="Z574" s="100"/>
      <c r="AA574" s="100"/>
      <c r="AB574" s="100"/>
    </row>
    <row r="575" spans="1:28" ht="15.75" customHeight="1">
      <c r="A575" s="2" t="s">
        <v>929</v>
      </c>
      <c r="B575" s="2" t="s">
        <v>930</v>
      </c>
      <c r="C575" s="2" t="s">
        <v>42</v>
      </c>
      <c r="D575" s="26" t="s">
        <v>32</v>
      </c>
      <c r="E575" s="28">
        <f>DATEVALUE(D575)</f>
        <v>19724</v>
      </c>
      <c r="F575" s="29">
        <f t="shared" si="25"/>
        <v>1953</v>
      </c>
      <c r="G575" s="29">
        <f t="shared" si="26"/>
        <v>72</v>
      </c>
      <c r="H575" s="29" t="str" cm="1">
        <f t="array" ref="H575">_xlfn.IFS(
  AND(G575&gt;=21, G575&lt;=30), "Young Adult",
  AND(G575&gt;=31, G575&lt;=45), "Adult",
  AND(G575&gt;=46, G575&lt;=60), "Middle-aged",
  AND(G575&gt;=61, G575&lt;=75), "Senior",
  AND(G575&gt;=76, G575&lt;=87), "Elderly",
  TRUE, "Out of Range"
)</f>
        <v>Senior</v>
      </c>
      <c r="I575" s="3">
        <v>15</v>
      </c>
      <c r="J575" s="2" t="s">
        <v>64</v>
      </c>
      <c r="K575" s="2" t="s">
        <v>28</v>
      </c>
      <c r="L575" s="2" t="str">
        <f>VLOOKUP(J575,Facts!$A$2:$B$10,2,FALSE)</f>
        <v>East</v>
      </c>
      <c r="M575" s="2" t="str">
        <f>HLOOKUP(J575,Facts!$D$13:$L$14,2,FALSE)</f>
        <v>East</v>
      </c>
      <c r="N575" s="2" t="str">
        <f>_xlfn.XLOOKUP(L575,Facts!$B$2:$B$10,Facts!$A$2:$A$10,FALSE)</f>
        <v>West Bengal</v>
      </c>
      <c r="O575" s="100" t="str">
        <f t="shared" si="27"/>
        <v>Vivaan Priya Sharma</v>
      </c>
      <c r="P575" s="100" t="str" cm="1">
        <f t="array" ref="P575:R575">_xlfn.TEXTSPLIT(O575," ")</f>
        <v>Vivaan</v>
      </c>
      <c r="Q575" s="100" t="str">
        <v>Priya</v>
      </c>
      <c r="R575" s="100" t="str">
        <v>Sharma</v>
      </c>
      <c r="S575" s="100" t="str">
        <f>CONCATENATE(A575,"_",P575,".pdf")</f>
        <v>PID0574_Vivaan.pdf</v>
      </c>
      <c r="T575" s="17" t="str">
        <f>IF(AND(I575&lt;5,'Billing Details'!F575&gt;10000),"High Priority","Regular Followup")</f>
        <v>Regular Followup</v>
      </c>
      <c r="U575" s="17" t="str">
        <f>IF(AND(T575="High Priority",'Patient Health Records'!W575="Yes",'Patient Health Records'!X575 = "Critical"),"Needs Attention",IF(AND('Patient Health Records'!X575 &lt;&gt; "Critical", 'Patient Health Records'!W575 = "Yes"),"Monitor Later",IF(AND('Patient Health Records'!X575 ="Critical", 'Patient Health Records'!W575 = "No"), "Ask for Readmission","No Action")))</f>
        <v>Monitor Later</v>
      </c>
      <c r="V575" s="17" t="str" cm="1">
        <f t="array" ref="V575">_xlfn.IFS(AND(T575="High Priority",'Patient Health Records'!W575="Yes",'Patient Health Records'!X575 = "Critical"),"Needs Attention", AND('Patient Health Records'!X575 &lt;&gt; "Critical", 'Patient Health Records'!W575 = "Yes"),"Monitor Later", AND('Patient Health Records'!X575 ="Critical", 'Patient Health Records'!W575 = "No"), "Ask for Readmission", TRUE, "No Action")</f>
        <v>Monitor Later</v>
      </c>
      <c r="W575" s="17"/>
      <c r="X575" s="100"/>
      <c r="Y575" s="100"/>
      <c r="Z575" s="100"/>
      <c r="AA575" s="100"/>
      <c r="AB575" s="100"/>
    </row>
    <row r="576" spans="1:28" ht="15.75" customHeight="1">
      <c r="A576" s="2" t="s">
        <v>931</v>
      </c>
      <c r="B576" s="2" t="s">
        <v>932</v>
      </c>
      <c r="C576" s="2" t="s">
        <v>42</v>
      </c>
      <c r="D576" s="26" t="s">
        <v>60</v>
      </c>
      <c r="E576" s="28">
        <f>DATEVALUE(D576)</f>
        <v>28855</v>
      </c>
      <c r="F576" s="29">
        <f t="shared" si="25"/>
        <v>1978</v>
      </c>
      <c r="G576" s="29">
        <f t="shared" si="26"/>
        <v>47</v>
      </c>
      <c r="H576" s="29" t="str" cm="1">
        <f t="array" ref="H576">_xlfn.IFS(
  AND(G576&gt;=21, G576&lt;=30), "Young Adult",
  AND(G576&gt;=31, G576&lt;=45), "Adult",
  AND(G576&gt;=46, G576&lt;=60), "Middle-aged",
  AND(G576&gt;=61, G576&lt;=75), "Senior",
  AND(G576&gt;=76, G576&lt;=87), "Elderly",
  TRUE, "Out of Range"
)</f>
        <v>Middle-aged</v>
      </c>
      <c r="I576" s="3">
        <v>2</v>
      </c>
      <c r="J576" s="2" t="s">
        <v>27</v>
      </c>
      <c r="K576" s="2" t="s">
        <v>28</v>
      </c>
      <c r="L576" s="2" t="str">
        <f>VLOOKUP(J576,Facts!$A$2:$B$10,2,FALSE)</f>
        <v>South</v>
      </c>
      <c r="M576" s="2" t="str">
        <f>HLOOKUP(J576,Facts!$D$13:$L$14,2,FALSE)</f>
        <v>South</v>
      </c>
      <c r="N576" s="2" t="str">
        <f>_xlfn.XLOOKUP(L576,Facts!$B$2:$B$10,Facts!$A$2:$A$10,FALSE)</f>
        <v>Tamil Nadu</v>
      </c>
      <c r="O576" s="100" t="str">
        <f t="shared" si="27"/>
        <v>Sai Dev Gupta</v>
      </c>
      <c r="P576" s="100" t="str" cm="1">
        <f t="array" ref="P576:R576">_xlfn.TEXTSPLIT(O576," ")</f>
        <v>Sai</v>
      </c>
      <c r="Q576" s="100" t="str">
        <v>Dev</v>
      </c>
      <c r="R576" s="100" t="str">
        <v>Gupta</v>
      </c>
      <c r="S576" s="100" t="str">
        <f>CONCATENATE(A576,"_",P576,".pdf")</f>
        <v>PID0575_Sai.pdf</v>
      </c>
      <c r="T576" s="17" t="str">
        <f>IF(AND(I576&lt;5,'Billing Details'!F576&gt;10000),"High Priority","Regular Followup")</f>
        <v>High Priority</v>
      </c>
      <c r="U576" s="17" t="str">
        <f>IF(AND(T576="High Priority",'Patient Health Records'!W576="Yes",'Patient Health Records'!X576 = "Critical"),"Needs Attention",IF(AND('Patient Health Records'!X576 &lt;&gt; "Critical", 'Patient Health Records'!W576 = "Yes"),"Monitor Later",IF(AND('Patient Health Records'!X576 ="Critical", 'Patient Health Records'!W576 = "No"), "Ask for Readmission","No Action")))</f>
        <v>Needs Attention</v>
      </c>
      <c r="V576" s="17" t="str" cm="1">
        <f t="array" ref="V576">_xlfn.IFS(AND(T576="High Priority",'Patient Health Records'!W576="Yes",'Patient Health Records'!X576 = "Critical"),"Needs Attention", AND('Patient Health Records'!X576 &lt;&gt; "Critical", 'Patient Health Records'!W576 = "Yes"),"Monitor Later", AND('Patient Health Records'!X576 ="Critical", 'Patient Health Records'!W576 = "No"), "Ask for Readmission", TRUE, "No Action")</f>
        <v>Needs Attention</v>
      </c>
      <c r="W576" s="17"/>
      <c r="X576" s="100"/>
      <c r="Y576" s="100"/>
      <c r="Z576" s="100"/>
      <c r="AA576" s="100"/>
      <c r="AB576" s="100"/>
    </row>
    <row r="577" spans="1:28" ht="15.75" customHeight="1">
      <c r="A577" s="2" t="s">
        <v>933</v>
      </c>
      <c r="B577" s="2" t="s">
        <v>254</v>
      </c>
      <c r="C577" s="2" t="s">
        <v>25</v>
      </c>
      <c r="D577" s="26" t="s">
        <v>134</v>
      </c>
      <c r="E577" s="28">
        <f>DATEVALUE(D577)</f>
        <v>29951</v>
      </c>
      <c r="F577" s="29">
        <f t="shared" si="25"/>
        <v>1981</v>
      </c>
      <c r="G577" s="29">
        <f t="shared" si="26"/>
        <v>44</v>
      </c>
      <c r="H577" s="29" t="str" cm="1">
        <f t="array" ref="H577">_xlfn.IFS(
  AND(G577&gt;=21, G577&lt;=30), "Young Adult",
  AND(G577&gt;=31, G577&lt;=45), "Adult",
  AND(G577&gt;=46, G577&lt;=60), "Middle-aged",
  AND(G577&gt;=61, G577&lt;=75), "Senior",
  AND(G577&gt;=76, G577&lt;=87), "Elderly",
  TRUE, "Out of Range"
)</f>
        <v>Adult</v>
      </c>
      <c r="I577" s="3">
        <v>7</v>
      </c>
      <c r="J577" s="2" t="s">
        <v>33</v>
      </c>
      <c r="K577" s="2" t="s">
        <v>34</v>
      </c>
      <c r="L577" s="2" t="str">
        <f>VLOOKUP(J577,Facts!$A$2:$B$10,2,FALSE)</f>
        <v>West</v>
      </c>
      <c r="M577" s="2" t="str">
        <f>HLOOKUP(J577,Facts!$D$13:$L$14,2,FALSE)</f>
        <v>West</v>
      </c>
      <c r="N577" s="2" t="str">
        <f>_xlfn.XLOOKUP(L577,Facts!$B$2:$B$10,Facts!$A$2:$A$10,FALSE)</f>
        <v>Maharashtra</v>
      </c>
      <c r="O577" s="100" t="str">
        <f t="shared" si="27"/>
        <v>Diya Gupta</v>
      </c>
      <c r="P577" s="100" t="str" cm="1">
        <f t="array" ref="P577:Q577">_xlfn.TEXTSPLIT(O577," ")</f>
        <v>Diya</v>
      </c>
      <c r="Q577" s="100" t="str">
        <v>Gupta</v>
      </c>
      <c r="R577" s="100"/>
      <c r="S577" s="100" t="str">
        <f>CONCATENATE(A577,"_",P577,".pdf")</f>
        <v>PID0576_Diya.pdf</v>
      </c>
      <c r="T577" s="17" t="str">
        <f>IF(AND(I577&lt;5,'Billing Details'!F577&gt;10000),"High Priority","Regular Followup")</f>
        <v>Regular Followup</v>
      </c>
      <c r="U577" s="17" t="str">
        <f>IF(AND(T577="High Priority",'Patient Health Records'!W577="Yes",'Patient Health Records'!X577 = "Critical"),"Needs Attention",IF(AND('Patient Health Records'!X577 &lt;&gt; "Critical", 'Patient Health Records'!W577 = "Yes"),"Monitor Later",IF(AND('Patient Health Records'!X577 ="Critical", 'Patient Health Records'!W577 = "No"), "Ask for Readmission","No Action")))</f>
        <v>No Action</v>
      </c>
      <c r="V577" s="17" t="str" cm="1">
        <f t="array" ref="V577">_xlfn.IFS(AND(T577="High Priority",'Patient Health Records'!W577="Yes",'Patient Health Records'!X577 = "Critical"),"Needs Attention", AND('Patient Health Records'!X577 &lt;&gt; "Critical", 'Patient Health Records'!W577 = "Yes"),"Monitor Later", AND('Patient Health Records'!X577 ="Critical", 'Patient Health Records'!W577 = "No"), "Ask for Readmission", TRUE, "No Action")</f>
        <v>No Action</v>
      </c>
      <c r="W577" s="17"/>
      <c r="X577" s="100"/>
      <c r="Y577" s="100"/>
      <c r="Z577" s="100"/>
      <c r="AA577" s="100"/>
      <c r="AB577" s="100"/>
    </row>
    <row r="578" spans="1:28" ht="15.75" customHeight="1">
      <c r="A578" s="2" t="s">
        <v>934</v>
      </c>
      <c r="B578" s="2" t="s">
        <v>935</v>
      </c>
      <c r="C578" s="2" t="s">
        <v>25</v>
      </c>
      <c r="D578" s="26" t="s">
        <v>147</v>
      </c>
      <c r="E578" s="28">
        <f>DATEVALUE(D578)</f>
        <v>31412</v>
      </c>
      <c r="F578" s="29">
        <f t="shared" si="25"/>
        <v>1985</v>
      </c>
      <c r="G578" s="29">
        <f t="shared" si="26"/>
        <v>40</v>
      </c>
      <c r="H578" s="29" t="str" cm="1">
        <f t="array" ref="H578">_xlfn.IFS(
  AND(G578&gt;=21, G578&lt;=30), "Young Adult",
  AND(G578&gt;=31, G578&lt;=45), "Adult",
  AND(G578&gt;=46, G578&lt;=60), "Middle-aged",
  AND(G578&gt;=61, G578&lt;=75), "Senior",
  AND(G578&gt;=76, G578&lt;=87), "Elderly",
  TRUE, "Out of Range"
)</f>
        <v>Adult</v>
      </c>
      <c r="I578" s="3"/>
      <c r="J578" s="2" t="s">
        <v>64</v>
      </c>
      <c r="K578" s="2" t="s">
        <v>39</v>
      </c>
      <c r="L578" s="2" t="str">
        <f>VLOOKUP(J578,Facts!$A$2:$B$10,2,FALSE)</f>
        <v>East</v>
      </c>
      <c r="M578" s="2" t="str">
        <f>HLOOKUP(J578,Facts!$D$13:$L$14,2,FALSE)</f>
        <v>East</v>
      </c>
      <c r="N578" s="2" t="str">
        <f>_xlfn.XLOOKUP(L578,Facts!$B$2:$B$10,Facts!$A$2:$A$10,FALSE)</f>
        <v>West Bengal</v>
      </c>
      <c r="O578" s="100" t="str">
        <f t="shared" si="27"/>
        <v>Diya Singh Reddy</v>
      </c>
      <c r="P578" s="100" t="str" cm="1">
        <f t="array" ref="P578:R578">_xlfn.TEXTSPLIT(O578," ")</f>
        <v>Diya</v>
      </c>
      <c r="Q578" s="100" t="str">
        <v>Singh</v>
      </c>
      <c r="R578" s="100" t="str">
        <v>Reddy</v>
      </c>
      <c r="S578" s="100" t="str">
        <f>CONCATENATE(A578,"_",P578,".pdf")</f>
        <v>PID0577_Diya.pdf</v>
      </c>
      <c r="T578" s="17" t="str">
        <f>IF(AND(I578&lt;5,'Billing Details'!F578&gt;10000),"High Priority","Regular Followup")</f>
        <v>High Priority</v>
      </c>
      <c r="U578" s="17" t="str">
        <f>IF(AND(T578="High Priority",'Patient Health Records'!W578="Yes",'Patient Health Records'!X578 = "Critical"),"Needs Attention",IF(AND('Patient Health Records'!X578 &lt;&gt; "Critical", 'Patient Health Records'!W578 = "Yes"),"Monitor Later",IF(AND('Patient Health Records'!X578 ="Critical", 'Patient Health Records'!W578 = "No"), "Ask for Readmission","No Action")))</f>
        <v>Monitor Later</v>
      </c>
      <c r="V578" s="17" t="str" cm="1">
        <f t="array" ref="V578">_xlfn.IFS(AND(T578="High Priority",'Patient Health Records'!W578="Yes",'Patient Health Records'!X578 = "Critical"),"Needs Attention", AND('Patient Health Records'!X578 &lt;&gt; "Critical", 'Patient Health Records'!W578 = "Yes"),"Monitor Later", AND('Patient Health Records'!X578 ="Critical", 'Patient Health Records'!W578 = "No"), "Ask for Readmission", TRUE, "No Action")</f>
        <v>Monitor Later</v>
      </c>
      <c r="W578" s="17"/>
      <c r="X578" s="100"/>
      <c r="Y578" s="100"/>
      <c r="Z578" s="100"/>
      <c r="AA578" s="100"/>
      <c r="AB578" s="100"/>
    </row>
    <row r="579" spans="1:28" ht="15.75" customHeight="1">
      <c r="A579" s="2" t="s">
        <v>936</v>
      </c>
      <c r="B579" s="2" t="s">
        <v>391</v>
      </c>
      <c r="C579" s="2" t="s">
        <v>25</v>
      </c>
      <c r="D579" s="26" t="s">
        <v>82</v>
      </c>
      <c r="E579" s="28">
        <f>DATEVALUE(D579)</f>
        <v>30682</v>
      </c>
      <c r="F579" s="29">
        <f t="shared" ref="F579:F642" si="28">YEAR(E579)</f>
        <v>1984</v>
      </c>
      <c r="G579" s="29">
        <f t="shared" ref="G579:G642" si="29">$X$9-F579</f>
        <v>41</v>
      </c>
      <c r="H579" s="29" t="str" cm="1">
        <f t="array" ref="H579">_xlfn.IFS(
  AND(G579&gt;=21, G579&lt;=30), "Young Adult",
  AND(G579&gt;=31, G579&lt;=45), "Adult",
  AND(G579&gt;=46, G579&lt;=60), "Middle-aged",
  AND(G579&gt;=61, G579&lt;=75), "Senior",
  AND(G579&gt;=76, G579&lt;=87), "Elderly",
  TRUE, "Out of Range"
)</f>
        <v>Adult</v>
      </c>
      <c r="I579" s="3">
        <v>15</v>
      </c>
      <c r="J579" s="2" t="s">
        <v>80</v>
      </c>
      <c r="K579" s="2" t="s">
        <v>39</v>
      </c>
      <c r="L579" s="2" t="str">
        <f>VLOOKUP(J579,Facts!$A$2:$B$10,2,FALSE)</f>
        <v>West</v>
      </c>
      <c r="M579" s="2" t="str">
        <f>HLOOKUP(J579,Facts!$D$13:$L$14,2,FALSE)</f>
        <v>West</v>
      </c>
      <c r="N579" s="2" t="str">
        <f>_xlfn.XLOOKUP(L579,Facts!$B$2:$B$10,Facts!$A$2:$A$10,FALSE)</f>
        <v>Maharashtra</v>
      </c>
      <c r="O579" s="100" t="str">
        <f t="shared" ref="O579:O642" si="30">TRIM(B579)</f>
        <v>Riya Gupta</v>
      </c>
      <c r="P579" s="100" t="str" cm="1">
        <f t="array" ref="P579:Q579">_xlfn.TEXTSPLIT(O579," ")</f>
        <v>Riya</v>
      </c>
      <c r="Q579" s="100" t="str">
        <v>Gupta</v>
      </c>
      <c r="R579" s="100"/>
      <c r="S579" s="100" t="str">
        <f>CONCATENATE(A579,"_",P579,".pdf")</f>
        <v>PID0578_Riya.pdf</v>
      </c>
      <c r="T579" s="17" t="str">
        <f>IF(AND(I579&lt;5,'Billing Details'!F579&gt;10000),"High Priority","Regular Followup")</f>
        <v>Regular Followup</v>
      </c>
      <c r="U579" s="17" t="str">
        <f>IF(AND(T579="High Priority",'Patient Health Records'!W579="Yes",'Patient Health Records'!X579 = "Critical"),"Needs Attention",IF(AND('Patient Health Records'!X579 &lt;&gt; "Critical", 'Patient Health Records'!W579 = "Yes"),"Monitor Later",IF(AND('Patient Health Records'!X579 ="Critical", 'Patient Health Records'!W579 = "No"), "Ask for Readmission","No Action")))</f>
        <v>No Action</v>
      </c>
      <c r="V579" s="17" t="str" cm="1">
        <f t="array" ref="V579">_xlfn.IFS(AND(T579="High Priority",'Patient Health Records'!W579="Yes",'Patient Health Records'!X579 = "Critical"),"Needs Attention", AND('Patient Health Records'!X579 &lt;&gt; "Critical", 'Patient Health Records'!W579 = "Yes"),"Monitor Later", AND('Patient Health Records'!X579 ="Critical", 'Patient Health Records'!W579 = "No"), "Ask for Readmission", TRUE, "No Action")</f>
        <v>No Action</v>
      </c>
      <c r="W579" s="17"/>
      <c r="X579" s="100"/>
      <c r="Y579" s="100"/>
      <c r="Z579" s="100"/>
      <c r="AA579" s="100"/>
      <c r="AB579" s="100"/>
    </row>
    <row r="580" spans="1:28" ht="15.75" customHeight="1">
      <c r="A580" s="2" t="s">
        <v>937</v>
      </c>
      <c r="B580" s="2" t="s">
        <v>938</v>
      </c>
      <c r="C580" s="2" t="s">
        <v>42</v>
      </c>
      <c r="D580" s="26" t="s">
        <v>743</v>
      </c>
      <c r="E580" s="28">
        <f>DATEVALUE(D580)</f>
        <v>33969</v>
      </c>
      <c r="F580" s="29">
        <f t="shared" si="28"/>
        <v>1992</v>
      </c>
      <c r="G580" s="29">
        <f t="shared" si="29"/>
        <v>33</v>
      </c>
      <c r="H580" s="29" t="str" cm="1">
        <f t="array" ref="H580">_xlfn.IFS(
  AND(G580&gt;=21, G580&lt;=30), "Young Adult",
  AND(G580&gt;=31, G580&lt;=45), "Adult",
  AND(G580&gt;=46, G580&lt;=60), "Middle-aged",
  AND(G580&gt;=61, G580&lt;=75), "Senior",
  AND(G580&gt;=76, G580&lt;=87), "Elderly",
  TRUE, "Out of Range"
)</f>
        <v>Adult</v>
      </c>
      <c r="I580" s="3">
        <v>2</v>
      </c>
      <c r="J580" s="2" t="s">
        <v>47</v>
      </c>
      <c r="K580" s="2" t="s">
        <v>39</v>
      </c>
      <c r="L580" s="2" t="str">
        <f>VLOOKUP(J580,Facts!$A$2:$B$10,2,FALSE)</f>
        <v>North</v>
      </c>
      <c r="M580" s="2" t="str">
        <f>HLOOKUP(J580,Facts!$D$13:$L$14,2,FALSE)</f>
        <v>North</v>
      </c>
      <c r="N580" s="2" t="str">
        <f>_xlfn.XLOOKUP(L580,Facts!$B$2:$B$10,Facts!$A$2:$A$10,FALSE)</f>
        <v>Punjab</v>
      </c>
      <c r="O580" s="100" t="str">
        <f t="shared" si="30"/>
        <v>Sai Raj Mehta</v>
      </c>
      <c r="P580" s="100" t="str" cm="1">
        <f t="array" ref="P580:R580">_xlfn.TEXTSPLIT(O580," ")</f>
        <v>Sai</v>
      </c>
      <c r="Q580" s="100" t="str">
        <v>Raj</v>
      </c>
      <c r="R580" s="100" t="str">
        <v>Mehta</v>
      </c>
      <c r="S580" s="100" t="str">
        <f>CONCATENATE(A580,"_",P580,".pdf")</f>
        <v>PID0579_Sai.pdf</v>
      </c>
      <c r="T580" s="17" t="str">
        <f>IF(AND(I580&lt;5,'Billing Details'!F580&gt;10000),"High Priority","Regular Followup")</f>
        <v>High Priority</v>
      </c>
      <c r="U580" s="17" t="str">
        <f>IF(AND(T580="High Priority",'Patient Health Records'!W580="Yes",'Patient Health Records'!X580 = "Critical"),"Needs Attention",IF(AND('Patient Health Records'!X580 &lt;&gt; "Critical", 'Patient Health Records'!W580 = "Yes"),"Monitor Later",IF(AND('Patient Health Records'!X580 ="Critical", 'Patient Health Records'!W580 = "No"), "Ask for Readmission","No Action")))</f>
        <v>Ask for Readmission</v>
      </c>
      <c r="V580" s="17" t="str" cm="1">
        <f t="array" ref="V580">_xlfn.IFS(AND(T580="High Priority",'Patient Health Records'!W580="Yes",'Patient Health Records'!X580 = "Critical"),"Needs Attention", AND('Patient Health Records'!X580 &lt;&gt; "Critical", 'Patient Health Records'!W580 = "Yes"),"Monitor Later", AND('Patient Health Records'!X580 ="Critical", 'Patient Health Records'!W580 = "No"), "Ask for Readmission", TRUE, "No Action")</f>
        <v>Ask for Readmission</v>
      </c>
      <c r="W580" s="17"/>
      <c r="X580" s="100"/>
      <c r="Y580" s="100"/>
      <c r="Z580" s="100"/>
      <c r="AA580" s="100"/>
      <c r="AB580" s="100"/>
    </row>
    <row r="581" spans="1:28" ht="15.75" customHeight="1">
      <c r="A581" s="2" t="s">
        <v>939</v>
      </c>
      <c r="B581" s="2" t="s">
        <v>241</v>
      </c>
      <c r="C581" s="2" t="s">
        <v>25</v>
      </c>
      <c r="D581" s="26" t="s">
        <v>85</v>
      </c>
      <c r="E581" s="28">
        <f>DATEVALUE(D581)</f>
        <v>25203</v>
      </c>
      <c r="F581" s="29">
        <f t="shared" si="28"/>
        <v>1968</v>
      </c>
      <c r="G581" s="29">
        <f t="shared" si="29"/>
        <v>57</v>
      </c>
      <c r="H581" s="29" t="str" cm="1">
        <f t="array" ref="H581">_xlfn.IFS(
  AND(G581&gt;=21, G581&lt;=30), "Young Adult",
  AND(G581&gt;=31, G581&lt;=45), "Adult",
  AND(G581&gt;=46, G581&lt;=60), "Middle-aged",
  AND(G581&gt;=61, G581&lt;=75), "Senior",
  AND(G581&gt;=76, G581&lt;=87), "Elderly",
  TRUE, "Out of Range"
)</f>
        <v>Middle-aged</v>
      </c>
      <c r="I581" s="3">
        <v>15</v>
      </c>
      <c r="J581" s="2" t="s">
        <v>38</v>
      </c>
      <c r="K581" s="2" t="s">
        <v>39</v>
      </c>
      <c r="L581" s="2" t="str">
        <f>VLOOKUP(J581,Facts!$A$2:$B$10,2,FALSE)</f>
        <v>North</v>
      </c>
      <c r="M581" s="2" t="str">
        <f>HLOOKUP(J581,Facts!$D$13:$L$14,2,FALSE)</f>
        <v>North</v>
      </c>
      <c r="N581" s="2" t="str">
        <f>_xlfn.XLOOKUP(L581,Facts!$B$2:$B$10,Facts!$A$2:$A$10,FALSE)</f>
        <v>Punjab</v>
      </c>
      <c r="O581" s="100" t="str">
        <f t="shared" si="30"/>
        <v>Aanya Patel</v>
      </c>
      <c r="P581" s="100" t="str" cm="1">
        <f t="array" ref="P581:Q581">_xlfn.TEXTSPLIT(O581," ")</f>
        <v>Aanya</v>
      </c>
      <c r="Q581" s="100" t="str">
        <v>Patel</v>
      </c>
      <c r="R581" s="100"/>
      <c r="S581" s="100" t="str">
        <f>CONCATENATE(A581,"_",P581,".pdf")</f>
        <v>PID0580_Aanya.pdf</v>
      </c>
      <c r="T581" s="17" t="str">
        <f>IF(AND(I581&lt;5,'Billing Details'!F581&gt;10000),"High Priority","Regular Followup")</f>
        <v>Regular Followup</v>
      </c>
      <c r="U581" s="17" t="str">
        <f>IF(AND(T581="High Priority",'Patient Health Records'!W581="Yes",'Patient Health Records'!X581 = "Critical"),"Needs Attention",IF(AND('Patient Health Records'!X581 &lt;&gt; "Critical", 'Patient Health Records'!W581 = "Yes"),"Monitor Later",IF(AND('Patient Health Records'!X581 ="Critical", 'Patient Health Records'!W581 = "No"), "Ask for Readmission","No Action")))</f>
        <v>Ask for Readmission</v>
      </c>
      <c r="V581" s="17" t="str" cm="1">
        <f t="array" ref="V581">_xlfn.IFS(AND(T581="High Priority",'Patient Health Records'!W581="Yes",'Patient Health Records'!X581 = "Critical"),"Needs Attention", AND('Patient Health Records'!X581 &lt;&gt; "Critical", 'Patient Health Records'!W581 = "Yes"),"Monitor Later", AND('Patient Health Records'!X581 ="Critical", 'Patient Health Records'!W581 = "No"), "Ask for Readmission", TRUE, "No Action")</f>
        <v>Ask for Readmission</v>
      </c>
      <c r="W581" s="17"/>
      <c r="X581" s="100"/>
      <c r="Y581" s="100"/>
      <c r="Z581" s="100"/>
      <c r="AA581" s="100"/>
      <c r="AB581" s="100"/>
    </row>
    <row r="582" spans="1:28" ht="15.75" customHeight="1">
      <c r="A582" s="2" t="s">
        <v>940</v>
      </c>
      <c r="B582" s="2" t="s">
        <v>941</v>
      </c>
      <c r="C582" s="2" t="s">
        <v>25</v>
      </c>
      <c r="D582" s="26" t="s">
        <v>91</v>
      </c>
      <c r="E582" s="28">
        <f>DATEVALUE(D582)</f>
        <v>25203</v>
      </c>
      <c r="F582" s="29">
        <f t="shared" si="28"/>
        <v>1968</v>
      </c>
      <c r="G582" s="29">
        <f t="shared" si="29"/>
        <v>57</v>
      </c>
      <c r="H582" s="29" t="str" cm="1">
        <f t="array" ref="H582">_xlfn.IFS(
  AND(G582&gt;=21, G582&lt;=30), "Young Adult",
  AND(G582&gt;=31, G582&lt;=45), "Adult",
  AND(G582&gt;=46, G582&lt;=60), "Middle-aged",
  AND(G582&gt;=61, G582&lt;=75), "Senior",
  AND(G582&gt;=76, G582&lt;=87), "Elderly",
  TRUE, "Out of Range"
)</f>
        <v>Middle-aged</v>
      </c>
      <c r="I582" s="3">
        <v>30</v>
      </c>
      <c r="J582" s="2" t="s">
        <v>38</v>
      </c>
      <c r="K582" s="2" t="s">
        <v>39</v>
      </c>
      <c r="L582" s="2" t="str">
        <f>VLOOKUP(J582,Facts!$A$2:$B$10,2,FALSE)</f>
        <v>North</v>
      </c>
      <c r="M582" s="2" t="str">
        <f>HLOOKUP(J582,Facts!$D$13:$L$14,2,FALSE)</f>
        <v>North</v>
      </c>
      <c r="N582" s="2" t="str">
        <f>_xlfn.XLOOKUP(L582,Facts!$B$2:$B$10,Facts!$A$2:$A$10,FALSE)</f>
        <v>Punjab</v>
      </c>
      <c r="O582" s="100" t="str">
        <f t="shared" si="30"/>
        <v>Diya Raj Gupta</v>
      </c>
      <c r="P582" s="100" t="str" cm="1">
        <f t="array" ref="P582:R582">_xlfn.TEXTSPLIT(O582," ")</f>
        <v>Diya</v>
      </c>
      <c r="Q582" s="100" t="str">
        <v>Raj</v>
      </c>
      <c r="R582" s="100" t="str">
        <v>Gupta</v>
      </c>
      <c r="S582" s="100" t="str">
        <f>CONCATENATE(A582,"_",P582,".pdf")</f>
        <v>PID0581_Diya.pdf</v>
      </c>
      <c r="T582" s="17" t="str">
        <f>IF(AND(I582&lt;5,'Billing Details'!F582&gt;10000),"High Priority","Regular Followup")</f>
        <v>Regular Followup</v>
      </c>
      <c r="U582" s="17" t="str">
        <f>IF(AND(T582="High Priority",'Patient Health Records'!W582="Yes",'Patient Health Records'!X582 = "Critical"),"Needs Attention",IF(AND('Patient Health Records'!X582 &lt;&gt; "Critical", 'Patient Health Records'!W582 = "Yes"),"Monitor Later",IF(AND('Patient Health Records'!X582 ="Critical", 'Patient Health Records'!W582 = "No"), "Ask for Readmission","No Action")))</f>
        <v>Ask for Readmission</v>
      </c>
      <c r="V582" s="17" t="str" cm="1">
        <f t="array" ref="V582">_xlfn.IFS(AND(T582="High Priority",'Patient Health Records'!W582="Yes",'Patient Health Records'!X582 = "Critical"),"Needs Attention", AND('Patient Health Records'!X582 &lt;&gt; "Critical", 'Patient Health Records'!W582 = "Yes"),"Monitor Later", AND('Patient Health Records'!X582 ="Critical", 'Patient Health Records'!W582 = "No"), "Ask for Readmission", TRUE, "No Action")</f>
        <v>Ask for Readmission</v>
      </c>
      <c r="W582" s="17"/>
      <c r="X582" s="100"/>
      <c r="Y582" s="100"/>
      <c r="Z582" s="100"/>
      <c r="AA582" s="100"/>
      <c r="AB582" s="100"/>
    </row>
    <row r="583" spans="1:28" ht="15.75" customHeight="1">
      <c r="A583" s="2" t="s">
        <v>942</v>
      </c>
      <c r="B583" s="2" t="s">
        <v>282</v>
      </c>
      <c r="C583" s="2" t="s">
        <v>25</v>
      </c>
      <c r="D583" s="26" t="s">
        <v>68</v>
      </c>
      <c r="E583" s="28">
        <f>DATEVALUE(D583)</f>
        <v>23377</v>
      </c>
      <c r="F583" s="29">
        <f t="shared" si="28"/>
        <v>1964</v>
      </c>
      <c r="G583" s="29">
        <f t="shared" si="29"/>
        <v>61</v>
      </c>
      <c r="H583" s="29" t="str" cm="1">
        <f t="array" ref="H583">_xlfn.IFS(
  AND(G583&gt;=21, G583&lt;=30), "Young Adult",
  AND(G583&gt;=31, G583&lt;=45), "Adult",
  AND(G583&gt;=46, G583&lt;=60), "Middle-aged",
  AND(G583&gt;=61, G583&lt;=75), "Senior",
  AND(G583&gt;=76, G583&lt;=87), "Elderly",
  TRUE, "Out of Range"
)</f>
        <v>Senior</v>
      </c>
      <c r="I583" s="3">
        <v>20</v>
      </c>
      <c r="J583" s="2" t="s">
        <v>64</v>
      </c>
      <c r="K583" s="2" t="s">
        <v>39</v>
      </c>
      <c r="L583" s="2" t="str">
        <f>VLOOKUP(J583,Facts!$A$2:$B$10,2,FALSE)</f>
        <v>East</v>
      </c>
      <c r="M583" s="2" t="str">
        <f>HLOOKUP(J583,Facts!$D$13:$L$14,2,FALSE)</f>
        <v>East</v>
      </c>
      <c r="N583" s="2" t="str">
        <f>_xlfn.XLOOKUP(L583,Facts!$B$2:$B$10,Facts!$A$2:$A$10,FALSE)</f>
        <v>West Bengal</v>
      </c>
      <c r="O583" s="100" t="str">
        <f t="shared" si="30"/>
        <v>Isha Reddy</v>
      </c>
      <c r="P583" s="100" t="str" cm="1">
        <f t="array" ref="P583:Q583">_xlfn.TEXTSPLIT(O583," ")</f>
        <v>Isha</v>
      </c>
      <c r="Q583" s="100" t="str">
        <v>Reddy</v>
      </c>
      <c r="R583" s="100"/>
      <c r="S583" s="100" t="str">
        <f>CONCATENATE(A583,"_",P583,".pdf")</f>
        <v>PID0582_Isha.pdf</v>
      </c>
      <c r="T583" s="17" t="str">
        <f>IF(AND(I583&lt;5,'Billing Details'!F583&gt;10000),"High Priority","Regular Followup")</f>
        <v>Regular Followup</v>
      </c>
      <c r="U583" s="17" t="str">
        <f>IF(AND(T583="High Priority",'Patient Health Records'!W583="Yes",'Patient Health Records'!X583 = "Critical"),"Needs Attention",IF(AND('Patient Health Records'!X583 &lt;&gt; "Critical", 'Patient Health Records'!W583 = "Yes"),"Monitor Later",IF(AND('Patient Health Records'!X583 ="Critical", 'Patient Health Records'!W583 = "No"), "Ask for Readmission","No Action")))</f>
        <v>Ask for Readmission</v>
      </c>
      <c r="V583" s="17" t="str" cm="1">
        <f t="array" ref="V583">_xlfn.IFS(AND(T583="High Priority",'Patient Health Records'!W583="Yes",'Patient Health Records'!X583 = "Critical"),"Needs Attention", AND('Patient Health Records'!X583 &lt;&gt; "Critical", 'Patient Health Records'!W583 = "Yes"),"Monitor Later", AND('Patient Health Records'!X583 ="Critical", 'Patient Health Records'!W583 = "No"), "Ask for Readmission", TRUE, "No Action")</f>
        <v>Ask for Readmission</v>
      </c>
      <c r="W583" s="17"/>
      <c r="X583" s="100"/>
      <c r="Y583" s="100"/>
      <c r="Z583" s="100"/>
      <c r="AA583" s="100"/>
      <c r="AB583" s="100"/>
    </row>
    <row r="584" spans="1:28" ht="15.75" customHeight="1">
      <c r="A584" s="2" t="s">
        <v>943</v>
      </c>
      <c r="B584" s="2" t="s">
        <v>541</v>
      </c>
      <c r="C584" s="2" t="s">
        <v>42</v>
      </c>
      <c r="D584" s="26" t="s">
        <v>85</v>
      </c>
      <c r="E584" s="28">
        <f>DATEVALUE(D584)</f>
        <v>25203</v>
      </c>
      <c r="F584" s="29">
        <f t="shared" si="28"/>
        <v>1968</v>
      </c>
      <c r="G584" s="29">
        <f t="shared" si="29"/>
        <v>57</v>
      </c>
      <c r="H584" s="29" t="str" cm="1">
        <f t="array" ref="H584">_xlfn.IFS(
  AND(G584&gt;=21, G584&lt;=30), "Young Adult",
  AND(G584&gt;=31, G584&lt;=45), "Adult",
  AND(G584&gt;=46, G584&lt;=60), "Middle-aged",
  AND(G584&gt;=61, G584&lt;=75), "Senior",
  AND(G584&gt;=76, G584&lt;=87), "Elderly",
  TRUE, "Out of Range"
)</f>
        <v>Middle-aged</v>
      </c>
      <c r="I584" s="3">
        <v>7</v>
      </c>
      <c r="J584" s="2" t="s">
        <v>38</v>
      </c>
      <c r="K584" s="2" t="s">
        <v>39</v>
      </c>
      <c r="L584" s="2" t="str">
        <f>VLOOKUP(J584,Facts!$A$2:$B$10,2,FALSE)</f>
        <v>North</v>
      </c>
      <c r="M584" s="2" t="str">
        <f>HLOOKUP(J584,Facts!$D$13:$L$14,2,FALSE)</f>
        <v>North</v>
      </c>
      <c r="N584" s="2" t="str">
        <f>_xlfn.XLOOKUP(L584,Facts!$B$2:$B$10,Facts!$A$2:$A$10,FALSE)</f>
        <v>Punjab</v>
      </c>
      <c r="O584" s="100" t="str">
        <f t="shared" si="30"/>
        <v>Krishna Raj Sharma</v>
      </c>
      <c r="P584" s="100" t="str" cm="1">
        <f t="array" ref="P584:R584">_xlfn.TEXTSPLIT(O584," ")</f>
        <v>Krishna</v>
      </c>
      <c r="Q584" s="100" t="str">
        <v>Raj</v>
      </c>
      <c r="R584" s="100" t="str">
        <v>Sharma</v>
      </c>
      <c r="S584" s="100" t="str">
        <f>CONCATENATE(A584,"_",P584,".pdf")</f>
        <v>PID0583_Krishna.pdf</v>
      </c>
      <c r="T584" s="17" t="str">
        <f>IF(AND(I584&lt;5,'Billing Details'!F584&gt;10000),"High Priority","Regular Followup")</f>
        <v>Regular Followup</v>
      </c>
      <c r="U584" s="17" t="str">
        <f>IF(AND(T584="High Priority",'Patient Health Records'!W584="Yes",'Patient Health Records'!X584 = "Critical"),"Needs Attention",IF(AND('Patient Health Records'!X584 &lt;&gt; "Critical", 'Patient Health Records'!W584 = "Yes"),"Monitor Later",IF(AND('Patient Health Records'!X584 ="Critical", 'Patient Health Records'!W584 = "No"), "Ask for Readmission","No Action")))</f>
        <v>Monitor Later</v>
      </c>
      <c r="V584" s="17" t="str" cm="1">
        <f t="array" ref="V584">_xlfn.IFS(AND(T584="High Priority",'Patient Health Records'!W584="Yes",'Patient Health Records'!X584 = "Critical"),"Needs Attention", AND('Patient Health Records'!X584 &lt;&gt; "Critical", 'Patient Health Records'!W584 = "Yes"),"Monitor Later", AND('Patient Health Records'!X584 ="Critical", 'Patient Health Records'!W584 = "No"), "Ask for Readmission", TRUE, "No Action")</f>
        <v>Monitor Later</v>
      </c>
      <c r="W584" s="17"/>
      <c r="X584" s="100"/>
      <c r="Y584" s="100"/>
      <c r="Z584" s="100"/>
      <c r="AA584" s="100"/>
      <c r="AB584" s="100"/>
    </row>
    <row r="585" spans="1:28" ht="15.75" customHeight="1">
      <c r="A585" s="2" t="s">
        <v>944</v>
      </c>
      <c r="B585" s="2" t="s">
        <v>387</v>
      </c>
      <c r="C585" s="2" t="s">
        <v>42</v>
      </c>
      <c r="D585" s="26" t="s">
        <v>85</v>
      </c>
      <c r="E585" s="28">
        <f>DATEVALUE(D585)</f>
        <v>25203</v>
      </c>
      <c r="F585" s="29">
        <f t="shared" si="28"/>
        <v>1968</v>
      </c>
      <c r="G585" s="29">
        <f t="shared" si="29"/>
        <v>57</v>
      </c>
      <c r="H585" s="29" t="str" cm="1">
        <f t="array" ref="H585">_xlfn.IFS(
  AND(G585&gt;=21, G585&lt;=30), "Young Adult",
  AND(G585&gt;=31, G585&lt;=45), "Adult",
  AND(G585&gt;=46, G585&lt;=60), "Middle-aged",
  AND(G585&gt;=61, G585&lt;=75), "Senior",
  AND(G585&gt;=76, G585&lt;=87), "Elderly",
  TRUE, "Out of Range"
)</f>
        <v>Middle-aged</v>
      </c>
      <c r="I585" s="3">
        <v>2</v>
      </c>
      <c r="J585" s="2" t="s">
        <v>27</v>
      </c>
      <c r="K585" s="2" t="s">
        <v>28</v>
      </c>
      <c r="L585" s="2" t="str">
        <f>VLOOKUP(J585,Facts!$A$2:$B$10,2,FALSE)</f>
        <v>South</v>
      </c>
      <c r="M585" s="2" t="str">
        <f>HLOOKUP(J585,Facts!$D$13:$L$14,2,FALSE)</f>
        <v>South</v>
      </c>
      <c r="N585" s="2" t="str">
        <f>_xlfn.XLOOKUP(L585,Facts!$B$2:$B$10,Facts!$A$2:$A$10,FALSE)</f>
        <v>Tamil Nadu</v>
      </c>
      <c r="O585" s="100" t="str">
        <f t="shared" si="30"/>
        <v>Aarav Mehta</v>
      </c>
      <c r="P585" s="100" t="str" cm="1">
        <f t="array" ref="P585:Q585">_xlfn.TEXTSPLIT(O585," ")</f>
        <v>Aarav</v>
      </c>
      <c r="Q585" s="100" t="str">
        <v>Mehta</v>
      </c>
      <c r="R585" s="100"/>
      <c r="S585" s="100" t="str">
        <f>CONCATENATE(A585,"_",P585,".pdf")</f>
        <v>PID0584_Aarav.pdf</v>
      </c>
      <c r="T585" s="17" t="str">
        <f>IF(AND(I585&lt;5,'Billing Details'!F585&gt;10000),"High Priority","Regular Followup")</f>
        <v>High Priority</v>
      </c>
      <c r="U585" s="17" t="str">
        <f>IF(AND(T585="High Priority",'Patient Health Records'!W585="Yes",'Patient Health Records'!X585 = "Critical"),"Needs Attention",IF(AND('Patient Health Records'!X585 &lt;&gt; "Critical", 'Patient Health Records'!W585 = "Yes"),"Monitor Later",IF(AND('Patient Health Records'!X585 ="Critical", 'Patient Health Records'!W585 = "No"), "Ask for Readmission","No Action")))</f>
        <v>Needs Attention</v>
      </c>
      <c r="V585" s="17" t="str" cm="1">
        <f t="array" ref="V585">_xlfn.IFS(AND(T585="High Priority",'Patient Health Records'!W585="Yes",'Patient Health Records'!X585 = "Critical"),"Needs Attention", AND('Patient Health Records'!X585 &lt;&gt; "Critical", 'Patient Health Records'!W585 = "Yes"),"Monitor Later", AND('Patient Health Records'!X585 ="Critical", 'Patient Health Records'!W585 = "No"), "Ask for Readmission", TRUE, "No Action")</f>
        <v>Needs Attention</v>
      </c>
      <c r="W585" s="17"/>
      <c r="X585" s="100"/>
      <c r="Y585" s="100"/>
      <c r="Z585" s="100"/>
      <c r="AA585" s="100"/>
      <c r="AB585" s="100"/>
    </row>
    <row r="586" spans="1:28" ht="15.75" customHeight="1">
      <c r="A586" s="2" t="s">
        <v>945</v>
      </c>
      <c r="B586" s="2" t="s">
        <v>946</v>
      </c>
      <c r="C586" s="2" t="s">
        <v>25</v>
      </c>
      <c r="D586" s="26" t="s">
        <v>147</v>
      </c>
      <c r="E586" s="28">
        <f>DATEVALUE(D586)</f>
        <v>31412</v>
      </c>
      <c r="F586" s="29">
        <f t="shared" si="28"/>
        <v>1985</v>
      </c>
      <c r="G586" s="29">
        <f t="shared" si="29"/>
        <v>40</v>
      </c>
      <c r="H586" s="29" t="str" cm="1">
        <f t="array" ref="H586">_xlfn.IFS(
  AND(G586&gt;=21, G586&lt;=30), "Young Adult",
  AND(G586&gt;=31, G586&lt;=45), "Adult",
  AND(G586&gt;=46, G586&lt;=60), "Middle-aged",
  AND(G586&gt;=61, G586&lt;=75), "Senior",
  AND(G586&gt;=76, G586&lt;=87), "Elderly",
  TRUE, "Out of Range"
)</f>
        <v>Adult</v>
      </c>
      <c r="I586" s="3">
        <v>30</v>
      </c>
      <c r="J586" s="2" t="s">
        <v>27</v>
      </c>
      <c r="K586" s="2" t="s">
        <v>28</v>
      </c>
      <c r="L586" s="2" t="str">
        <f>VLOOKUP(J586,Facts!$A$2:$B$10,2,FALSE)</f>
        <v>South</v>
      </c>
      <c r="M586" s="2" t="str">
        <f>HLOOKUP(J586,Facts!$D$13:$L$14,2,FALSE)</f>
        <v>South</v>
      </c>
      <c r="N586" s="2" t="str">
        <f>_xlfn.XLOOKUP(L586,Facts!$B$2:$B$10,Facts!$A$2:$A$10,FALSE)</f>
        <v>Tamil Nadu</v>
      </c>
      <c r="O586" s="100" t="str">
        <f t="shared" si="30"/>
        <v>Riya Mehta</v>
      </c>
      <c r="P586" s="100" t="str" cm="1">
        <f t="array" ref="P586:Q586">_xlfn.TEXTSPLIT(O586," ")</f>
        <v>Riya</v>
      </c>
      <c r="Q586" s="100" t="str">
        <v>Mehta</v>
      </c>
      <c r="R586" s="100"/>
      <c r="S586" s="100" t="str">
        <f>CONCATENATE(A586,"_",P586,".pdf")</f>
        <v>PID0585_Riya.pdf</v>
      </c>
      <c r="T586" s="17" t="str">
        <f>IF(AND(I586&lt;5,'Billing Details'!F586&gt;10000),"High Priority","Regular Followup")</f>
        <v>Regular Followup</v>
      </c>
      <c r="U586" s="17" t="str">
        <f>IF(AND(T586="High Priority",'Patient Health Records'!W586="Yes",'Patient Health Records'!X586 = "Critical"),"Needs Attention",IF(AND('Patient Health Records'!X586 &lt;&gt; "Critical", 'Patient Health Records'!W586 = "Yes"),"Monitor Later",IF(AND('Patient Health Records'!X586 ="Critical", 'Patient Health Records'!W586 = "No"), "Ask for Readmission","No Action")))</f>
        <v>No Action</v>
      </c>
      <c r="V586" s="17" t="str" cm="1">
        <f t="array" ref="V586">_xlfn.IFS(AND(T586="High Priority",'Patient Health Records'!W586="Yes",'Patient Health Records'!X586 = "Critical"),"Needs Attention", AND('Patient Health Records'!X586 &lt;&gt; "Critical", 'Patient Health Records'!W586 = "Yes"),"Monitor Later", AND('Patient Health Records'!X586 ="Critical", 'Patient Health Records'!W586 = "No"), "Ask for Readmission", TRUE, "No Action")</f>
        <v>No Action</v>
      </c>
      <c r="W586" s="17"/>
      <c r="X586" s="100"/>
      <c r="Y586" s="100"/>
      <c r="Z586" s="100"/>
      <c r="AA586" s="100"/>
      <c r="AB586" s="100"/>
    </row>
    <row r="587" spans="1:28" ht="15.75" customHeight="1">
      <c r="A587" s="2" t="s">
        <v>947</v>
      </c>
      <c r="B587" s="2" t="s">
        <v>948</v>
      </c>
      <c r="C587" s="2" t="s">
        <v>25</v>
      </c>
      <c r="D587" s="26" t="s">
        <v>60</v>
      </c>
      <c r="E587" s="28">
        <f>DATEVALUE(D587)</f>
        <v>28855</v>
      </c>
      <c r="F587" s="29">
        <f t="shared" si="28"/>
        <v>1978</v>
      </c>
      <c r="G587" s="29">
        <f t="shared" si="29"/>
        <v>47</v>
      </c>
      <c r="H587" s="29" t="str" cm="1">
        <f t="array" ref="H587">_xlfn.IFS(
  AND(G587&gt;=21, G587&lt;=30), "Young Adult",
  AND(G587&gt;=31, G587&lt;=45), "Adult",
  AND(G587&gt;=46, G587&lt;=60), "Middle-aged",
  AND(G587&gt;=61, G587&lt;=75), "Senior",
  AND(G587&gt;=76, G587&lt;=87), "Elderly",
  TRUE, "Out of Range"
)</f>
        <v>Middle-aged</v>
      </c>
      <c r="I587" s="3">
        <v>25</v>
      </c>
      <c r="J587" s="2" t="s">
        <v>80</v>
      </c>
      <c r="K587" s="2" t="s">
        <v>39</v>
      </c>
      <c r="L587" s="2" t="str">
        <f>VLOOKUP(J587,Facts!$A$2:$B$10,2,FALSE)</f>
        <v>West</v>
      </c>
      <c r="M587" s="2" t="str">
        <f>HLOOKUP(J587,Facts!$D$13:$L$14,2,FALSE)</f>
        <v>West</v>
      </c>
      <c r="N587" s="2" t="str">
        <f>_xlfn.XLOOKUP(L587,Facts!$B$2:$B$10,Facts!$A$2:$A$10,FALSE)</f>
        <v>Maharashtra</v>
      </c>
      <c r="O587" s="100" t="str">
        <f t="shared" si="30"/>
        <v>Riya Raj Reddy</v>
      </c>
      <c r="P587" s="100" t="str" cm="1">
        <f t="array" ref="P587:R587">_xlfn.TEXTSPLIT(O587," ")</f>
        <v>Riya</v>
      </c>
      <c r="Q587" s="100" t="str">
        <v>Raj</v>
      </c>
      <c r="R587" s="100" t="str">
        <v>Reddy</v>
      </c>
      <c r="S587" s="100" t="str">
        <f>CONCATENATE(A587,"_",P587,".pdf")</f>
        <v>PID0586_Riya.pdf</v>
      </c>
      <c r="T587" s="17" t="str">
        <f>IF(AND(I587&lt;5,'Billing Details'!F587&gt;10000),"High Priority","Regular Followup")</f>
        <v>Regular Followup</v>
      </c>
      <c r="U587" s="17" t="str">
        <f>IF(AND(T587="High Priority",'Patient Health Records'!W587="Yes",'Patient Health Records'!X587 = "Critical"),"Needs Attention",IF(AND('Patient Health Records'!X587 &lt;&gt; "Critical", 'Patient Health Records'!W587 = "Yes"),"Monitor Later",IF(AND('Patient Health Records'!X587 ="Critical", 'Patient Health Records'!W587 = "No"), "Ask for Readmission","No Action")))</f>
        <v>No Action</v>
      </c>
      <c r="V587" s="17" t="str" cm="1">
        <f t="array" ref="V587">_xlfn.IFS(AND(T587="High Priority",'Patient Health Records'!W587="Yes",'Patient Health Records'!X587 = "Critical"),"Needs Attention", AND('Patient Health Records'!X587 &lt;&gt; "Critical", 'Patient Health Records'!W587 = "Yes"),"Monitor Later", AND('Patient Health Records'!X587 ="Critical", 'Patient Health Records'!W587 = "No"), "Ask for Readmission", TRUE, "No Action")</f>
        <v>No Action</v>
      </c>
      <c r="W587" s="17"/>
      <c r="X587" s="100"/>
      <c r="Y587" s="100"/>
      <c r="Z587" s="100"/>
      <c r="AA587" s="100"/>
      <c r="AB587" s="100"/>
    </row>
    <row r="588" spans="1:28" ht="15.75" customHeight="1">
      <c r="A588" s="2" t="s">
        <v>949</v>
      </c>
      <c r="B588" s="2" t="s">
        <v>218</v>
      </c>
      <c r="C588" s="2" t="s">
        <v>42</v>
      </c>
      <c r="D588" s="26" t="s">
        <v>136</v>
      </c>
      <c r="E588" s="28">
        <f>DATEVALUE(D588)</f>
        <v>27029</v>
      </c>
      <c r="F588" s="29">
        <f t="shared" si="28"/>
        <v>1973</v>
      </c>
      <c r="G588" s="29">
        <f t="shared" si="29"/>
        <v>52</v>
      </c>
      <c r="H588" s="29" t="str" cm="1">
        <f t="array" ref="H588">_xlfn.IFS(
  AND(G588&gt;=21, G588&lt;=30), "Young Adult",
  AND(G588&gt;=31, G588&lt;=45), "Adult",
  AND(G588&gt;=46, G588&lt;=60), "Middle-aged",
  AND(G588&gt;=61, G588&lt;=75), "Senior",
  AND(G588&gt;=76, G588&lt;=87), "Elderly",
  TRUE, "Out of Range"
)</f>
        <v>Middle-aged</v>
      </c>
      <c r="I588" s="3">
        <v>15</v>
      </c>
      <c r="J588" s="2" t="s">
        <v>55</v>
      </c>
      <c r="K588" s="2" t="s">
        <v>28</v>
      </c>
      <c r="L588" s="2" t="str">
        <f>VLOOKUP(J588,Facts!$A$2:$B$10,2,FALSE)</f>
        <v>South</v>
      </c>
      <c r="M588" s="2" t="str">
        <f>HLOOKUP(J588,Facts!$D$13:$L$14,2,FALSE)</f>
        <v>South</v>
      </c>
      <c r="N588" s="2" t="str">
        <f>_xlfn.XLOOKUP(L588,Facts!$B$2:$B$10,Facts!$A$2:$A$10,FALSE)</f>
        <v>Tamil Nadu</v>
      </c>
      <c r="O588" s="100" t="str">
        <f t="shared" si="30"/>
        <v>Krishna Mehta</v>
      </c>
      <c r="P588" s="100" t="str" cm="1">
        <f t="array" ref="P588:Q588">_xlfn.TEXTSPLIT(O588," ")</f>
        <v>Krishna</v>
      </c>
      <c r="Q588" s="100" t="str">
        <v>Mehta</v>
      </c>
      <c r="R588" s="100"/>
      <c r="S588" s="100" t="str">
        <f>CONCATENATE(A588,"_",P588,".pdf")</f>
        <v>PID0587_Krishna.pdf</v>
      </c>
      <c r="T588" s="17" t="str">
        <f>IF(AND(I588&lt;5,'Billing Details'!F588&gt;10000),"High Priority","Regular Followup")</f>
        <v>Regular Followup</v>
      </c>
      <c r="U588" s="17" t="str">
        <f>IF(AND(T588="High Priority",'Patient Health Records'!W588="Yes",'Patient Health Records'!X588 = "Critical"),"Needs Attention",IF(AND('Patient Health Records'!X588 &lt;&gt; "Critical", 'Patient Health Records'!W588 = "Yes"),"Monitor Later",IF(AND('Patient Health Records'!X588 ="Critical", 'Patient Health Records'!W588 = "No"), "Ask for Readmission","No Action")))</f>
        <v>No Action</v>
      </c>
      <c r="V588" s="17" t="str" cm="1">
        <f t="array" ref="V588">_xlfn.IFS(AND(T588="High Priority",'Patient Health Records'!W588="Yes",'Patient Health Records'!X588 = "Critical"),"Needs Attention", AND('Patient Health Records'!X588 &lt;&gt; "Critical", 'Patient Health Records'!W588 = "Yes"),"Monitor Later", AND('Patient Health Records'!X588 ="Critical", 'Patient Health Records'!W588 = "No"), "Ask for Readmission", TRUE, "No Action")</f>
        <v>No Action</v>
      </c>
      <c r="W588" s="17"/>
      <c r="X588" s="100"/>
      <c r="Y588" s="100"/>
      <c r="Z588" s="100"/>
      <c r="AA588" s="100"/>
      <c r="AB588" s="100"/>
    </row>
    <row r="589" spans="1:28" ht="15.75" customHeight="1">
      <c r="A589" s="2" t="s">
        <v>950</v>
      </c>
      <c r="B589" s="2" t="s">
        <v>189</v>
      </c>
      <c r="C589" s="2" t="s">
        <v>42</v>
      </c>
      <c r="D589" s="26" t="s">
        <v>37</v>
      </c>
      <c r="E589" s="28">
        <f>DATEVALUE(D589)</f>
        <v>34334</v>
      </c>
      <c r="F589" s="29">
        <f t="shared" si="28"/>
        <v>1993</v>
      </c>
      <c r="G589" s="29">
        <f t="shared" si="29"/>
        <v>32</v>
      </c>
      <c r="H589" s="29" t="str" cm="1">
        <f t="array" ref="H589">_xlfn.IFS(
  AND(G589&gt;=21, G589&lt;=30), "Young Adult",
  AND(G589&gt;=31, G589&lt;=45), "Adult",
  AND(G589&gt;=46, G589&lt;=60), "Middle-aged",
  AND(G589&gt;=61, G589&lt;=75), "Senior",
  AND(G589&gt;=76, G589&lt;=87), "Elderly",
  TRUE, "Out of Range"
)</f>
        <v>Adult</v>
      </c>
      <c r="I589" s="3">
        <v>400</v>
      </c>
      <c r="J589" s="2" t="s">
        <v>80</v>
      </c>
      <c r="K589" s="2" t="s">
        <v>34</v>
      </c>
      <c r="L589" s="2" t="str">
        <f>VLOOKUP(J589,Facts!$A$2:$B$10,2,FALSE)</f>
        <v>West</v>
      </c>
      <c r="M589" s="2" t="str">
        <f>HLOOKUP(J589,Facts!$D$13:$L$14,2,FALSE)</f>
        <v>West</v>
      </c>
      <c r="N589" s="2" t="str">
        <f>_xlfn.XLOOKUP(L589,Facts!$B$2:$B$10,Facts!$A$2:$A$10,FALSE)</f>
        <v>Maharashtra</v>
      </c>
      <c r="O589" s="100" t="str">
        <f t="shared" si="30"/>
        <v>Sai Reddy</v>
      </c>
      <c r="P589" s="100" t="str" cm="1">
        <f t="array" ref="P589:Q589">_xlfn.TEXTSPLIT(O589," ")</f>
        <v>Sai</v>
      </c>
      <c r="Q589" s="100" t="str">
        <v>Reddy</v>
      </c>
      <c r="R589" s="100"/>
      <c r="S589" s="100" t="str">
        <f>CONCATENATE(A589,"_",P589,".pdf")</f>
        <v>PID0588_Sai.pdf</v>
      </c>
      <c r="T589" s="17" t="str">
        <f>IF(AND(I589&lt;5,'Billing Details'!F589&gt;10000),"High Priority","Regular Followup")</f>
        <v>Regular Followup</v>
      </c>
      <c r="U589" s="17" t="str">
        <f>IF(AND(T589="High Priority",'Patient Health Records'!W589="Yes",'Patient Health Records'!X589 = "Critical"),"Needs Attention",IF(AND('Patient Health Records'!X589 &lt;&gt; "Critical", 'Patient Health Records'!W589 = "Yes"),"Monitor Later",IF(AND('Patient Health Records'!X589 ="Critical", 'Patient Health Records'!W589 = "No"), "Ask for Readmission","No Action")))</f>
        <v>No Action</v>
      </c>
      <c r="V589" s="17" t="str" cm="1">
        <f t="array" ref="V589">_xlfn.IFS(AND(T589="High Priority",'Patient Health Records'!W589="Yes",'Patient Health Records'!X589 = "Critical"),"Needs Attention", AND('Patient Health Records'!X589 &lt;&gt; "Critical", 'Patient Health Records'!W589 = "Yes"),"Monitor Later", AND('Patient Health Records'!X589 ="Critical", 'Patient Health Records'!W589 = "No"), "Ask for Readmission", TRUE, "No Action")</f>
        <v>No Action</v>
      </c>
      <c r="W589" s="17"/>
      <c r="X589" s="100"/>
      <c r="Y589" s="100"/>
      <c r="Z589" s="100"/>
      <c r="AA589" s="100"/>
      <c r="AB589" s="100"/>
    </row>
    <row r="590" spans="1:28" ht="15.75" customHeight="1">
      <c r="A590" s="2" t="s">
        <v>951</v>
      </c>
      <c r="B590" s="2" t="s">
        <v>425</v>
      </c>
      <c r="C590" s="2" t="s">
        <v>25</v>
      </c>
      <c r="D590" s="26" t="s">
        <v>85</v>
      </c>
      <c r="E590" s="28">
        <f>DATEVALUE(D590)</f>
        <v>25203</v>
      </c>
      <c r="F590" s="29">
        <f t="shared" si="28"/>
        <v>1968</v>
      </c>
      <c r="G590" s="29">
        <f t="shared" si="29"/>
        <v>57</v>
      </c>
      <c r="H590" s="29" t="str" cm="1">
        <f t="array" ref="H590">_xlfn.IFS(
  AND(G590&gt;=21, G590&lt;=30), "Young Adult",
  AND(G590&gt;=31, G590&lt;=45), "Adult",
  AND(G590&gt;=46, G590&lt;=60), "Middle-aged",
  AND(G590&gt;=61, G590&lt;=75), "Senior",
  AND(G590&gt;=76, G590&lt;=87), "Elderly",
  TRUE, "Out of Range"
)</f>
        <v>Middle-aged</v>
      </c>
      <c r="I590" s="3">
        <v>2</v>
      </c>
      <c r="J590" s="2" t="s">
        <v>27</v>
      </c>
      <c r="K590" s="2" t="s">
        <v>28</v>
      </c>
      <c r="L590" s="2" t="str">
        <f>VLOOKUP(J590,Facts!$A$2:$B$10,2,FALSE)</f>
        <v>South</v>
      </c>
      <c r="M590" s="2" t="str">
        <f>HLOOKUP(J590,Facts!$D$13:$L$14,2,FALSE)</f>
        <v>South</v>
      </c>
      <c r="N590" s="2" t="str">
        <f>_xlfn.XLOOKUP(L590,Facts!$B$2:$B$10,Facts!$A$2:$A$10,FALSE)</f>
        <v>Tamil Nadu</v>
      </c>
      <c r="O590" s="100" t="str">
        <f t="shared" si="30"/>
        <v>Aanya Gupta</v>
      </c>
      <c r="P590" s="100" t="str" cm="1">
        <f t="array" ref="P590:Q590">_xlfn.TEXTSPLIT(O590," ")</f>
        <v>Aanya</v>
      </c>
      <c r="Q590" s="100" t="str">
        <v>Gupta</v>
      </c>
      <c r="R590" s="100"/>
      <c r="S590" s="100" t="str">
        <f>CONCATENATE(A590,"_",P590,".pdf")</f>
        <v>PID0589_Aanya.pdf</v>
      </c>
      <c r="T590" s="17" t="str">
        <f>IF(AND(I590&lt;5,'Billing Details'!F590&gt;10000),"High Priority","Regular Followup")</f>
        <v>High Priority</v>
      </c>
      <c r="U590" s="17" t="str">
        <f>IF(AND(T590="High Priority",'Patient Health Records'!W590="Yes",'Patient Health Records'!X590 = "Critical"),"Needs Attention",IF(AND('Patient Health Records'!X590 &lt;&gt; "Critical", 'Patient Health Records'!W590 = "Yes"),"Monitor Later",IF(AND('Patient Health Records'!X590 ="Critical", 'Patient Health Records'!W590 = "No"), "Ask for Readmission","No Action")))</f>
        <v>No Action</v>
      </c>
      <c r="V590" s="17" t="str" cm="1">
        <f t="array" ref="V590">_xlfn.IFS(AND(T590="High Priority",'Patient Health Records'!W590="Yes",'Patient Health Records'!X590 = "Critical"),"Needs Attention", AND('Patient Health Records'!X590 &lt;&gt; "Critical", 'Patient Health Records'!W590 = "Yes"),"Monitor Later", AND('Patient Health Records'!X590 ="Critical", 'Patient Health Records'!W590 = "No"), "Ask for Readmission", TRUE, "No Action")</f>
        <v>No Action</v>
      </c>
      <c r="W590" s="17"/>
      <c r="X590" s="100"/>
      <c r="Y590" s="100"/>
      <c r="Z590" s="100"/>
      <c r="AA590" s="100"/>
      <c r="AB590" s="100"/>
    </row>
    <row r="591" spans="1:28" ht="15.75" customHeight="1">
      <c r="A591" s="2" t="s">
        <v>952</v>
      </c>
      <c r="B591" s="2" t="s">
        <v>823</v>
      </c>
      <c r="C591" s="2" t="s">
        <v>42</v>
      </c>
      <c r="D591" s="26" t="s">
        <v>68</v>
      </c>
      <c r="E591" s="28">
        <f>DATEVALUE(D591)</f>
        <v>23377</v>
      </c>
      <c r="F591" s="29">
        <f t="shared" si="28"/>
        <v>1964</v>
      </c>
      <c r="G591" s="29">
        <f t="shared" si="29"/>
        <v>61</v>
      </c>
      <c r="H591" s="29" t="str" cm="1">
        <f t="array" ref="H591">_xlfn.IFS(
  AND(G591&gt;=21, G591&lt;=30), "Young Adult",
  AND(G591&gt;=31, G591&lt;=45), "Adult",
  AND(G591&gt;=46, G591&lt;=60), "Middle-aged",
  AND(G591&gt;=61, G591&lt;=75), "Senior",
  AND(G591&gt;=76, G591&lt;=87), "Elderly",
  TRUE, "Out of Range"
)</f>
        <v>Senior</v>
      </c>
      <c r="I591" s="3">
        <v>3</v>
      </c>
      <c r="J591" s="2" t="s">
        <v>64</v>
      </c>
      <c r="K591" s="2" t="s">
        <v>34</v>
      </c>
      <c r="L591" s="2" t="str">
        <f>VLOOKUP(J591,Facts!$A$2:$B$10,2,FALSE)</f>
        <v>East</v>
      </c>
      <c r="M591" s="2" t="str">
        <f>HLOOKUP(J591,Facts!$D$13:$L$14,2,FALSE)</f>
        <v>East</v>
      </c>
      <c r="N591" s="2" t="str">
        <f>_xlfn.XLOOKUP(L591,Facts!$B$2:$B$10,Facts!$A$2:$A$10,FALSE)</f>
        <v>West Bengal</v>
      </c>
      <c r="O591" s="100" t="str">
        <f t="shared" si="30"/>
        <v>Krishna Patel</v>
      </c>
      <c r="P591" s="100" t="str" cm="1">
        <f t="array" ref="P591:Q591">_xlfn.TEXTSPLIT(O591," ")</f>
        <v>Krishna</v>
      </c>
      <c r="Q591" s="100" t="str">
        <v>Patel</v>
      </c>
      <c r="R591" s="100"/>
      <c r="S591" s="100" t="str">
        <f>CONCATENATE(A591,"_",P591,".pdf")</f>
        <v>PID0590_Krishna.pdf</v>
      </c>
      <c r="T591" s="17" t="str">
        <f>IF(AND(I591&lt;5,'Billing Details'!F591&gt;10000),"High Priority","Regular Followup")</f>
        <v>High Priority</v>
      </c>
      <c r="U591" s="17" t="str">
        <f>IF(AND(T591="High Priority",'Patient Health Records'!W591="Yes",'Patient Health Records'!X591 = "Critical"),"Needs Attention",IF(AND('Patient Health Records'!X591 &lt;&gt; "Critical", 'Patient Health Records'!W591 = "Yes"),"Monitor Later",IF(AND('Patient Health Records'!X591 ="Critical", 'Patient Health Records'!W591 = "No"), "Ask for Readmission","No Action")))</f>
        <v>No Action</v>
      </c>
      <c r="V591" s="17" t="str" cm="1">
        <f t="array" ref="V591">_xlfn.IFS(AND(T591="High Priority",'Patient Health Records'!W591="Yes",'Patient Health Records'!X591 = "Critical"),"Needs Attention", AND('Patient Health Records'!X591 &lt;&gt; "Critical", 'Patient Health Records'!W591 = "Yes"),"Monitor Later", AND('Patient Health Records'!X591 ="Critical", 'Patient Health Records'!W591 = "No"), "Ask for Readmission", TRUE, "No Action")</f>
        <v>No Action</v>
      </c>
      <c r="W591" s="17"/>
      <c r="X591" s="100"/>
      <c r="Y591" s="100"/>
      <c r="Z591" s="100"/>
      <c r="AA591" s="100"/>
      <c r="AB591" s="100"/>
    </row>
    <row r="592" spans="1:28" ht="15.75" customHeight="1">
      <c r="A592" s="2" t="s">
        <v>953</v>
      </c>
      <c r="B592" s="2" t="s">
        <v>541</v>
      </c>
      <c r="C592" s="2" t="s">
        <v>42</v>
      </c>
      <c r="D592" s="26" t="s">
        <v>50</v>
      </c>
      <c r="E592" s="28">
        <f>DATEVALUE(D592)</f>
        <v>14245</v>
      </c>
      <c r="F592" s="29">
        <f t="shared" si="28"/>
        <v>1938</v>
      </c>
      <c r="G592" s="29">
        <f t="shared" si="29"/>
        <v>87</v>
      </c>
      <c r="H592" s="29" t="str" cm="1">
        <f t="array" ref="H592">_xlfn.IFS(
  AND(G592&gt;=21, G592&lt;=30), "Young Adult",
  AND(G592&gt;=31, G592&lt;=45), "Adult",
  AND(G592&gt;=46, G592&lt;=60), "Middle-aged",
  AND(G592&gt;=61, G592&lt;=75), "Senior",
  AND(G592&gt;=76, G592&lt;=87), "Elderly",
  TRUE, "Out of Range"
)</f>
        <v>Elderly</v>
      </c>
      <c r="I592" s="3">
        <v>0.5</v>
      </c>
      <c r="J592" s="2" t="s">
        <v>47</v>
      </c>
      <c r="K592" s="2" t="s">
        <v>34</v>
      </c>
      <c r="L592" s="2" t="str">
        <f>VLOOKUP(J592,Facts!$A$2:$B$10,2,FALSE)</f>
        <v>North</v>
      </c>
      <c r="M592" s="2" t="str">
        <f>HLOOKUP(J592,Facts!$D$13:$L$14,2,FALSE)</f>
        <v>North</v>
      </c>
      <c r="N592" s="2" t="str">
        <f>_xlfn.XLOOKUP(L592,Facts!$B$2:$B$10,Facts!$A$2:$A$10,FALSE)</f>
        <v>Punjab</v>
      </c>
      <c r="O592" s="100" t="str">
        <f t="shared" si="30"/>
        <v>Krishna Raj Sharma</v>
      </c>
      <c r="P592" s="100" t="str" cm="1">
        <f t="array" ref="P592:R592">_xlfn.TEXTSPLIT(O592," ")</f>
        <v>Krishna</v>
      </c>
      <c r="Q592" s="100" t="str">
        <v>Raj</v>
      </c>
      <c r="R592" s="100" t="str">
        <v>Sharma</v>
      </c>
      <c r="S592" s="100" t="str">
        <f>CONCATENATE(A592,"_",P592,".pdf")</f>
        <v>PID0591_Krishna.pdf</v>
      </c>
      <c r="T592" s="17" t="str">
        <f>IF(AND(I592&lt;5,'Billing Details'!F592&gt;10000),"High Priority","Regular Followup")</f>
        <v>High Priority</v>
      </c>
      <c r="U592" s="17" t="str">
        <f>IF(AND(T592="High Priority",'Patient Health Records'!W592="Yes",'Patient Health Records'!X592 = "Critical"),"Needs Attention",IF(AND('Patient Health Records'!X592 &lt;&gt; "Critical", 'Patient Health Records'!W592 = "Yes"),"Monitor Later",IF(AND('Patient Health Records'!X592 ="Critical", 'Patient Health Records'!W592 = "No"), "Ask for Readmission","No Action")))</f>
        <v>No Action</v>
      </c>
      <c r="V592" s="17" t="str" cm="1">
        <f t="array" ref="V592">_xlfn.IFS(AND(T592="High Priority",'Patient Health Records'!W592="Yes",'Patient Health Records'!X592 = "Critical"),"Needs Attention", AND('Patient Health Records'!X592 &lt;&gt; "Critical", 'Patient Health Records'!W592 = "Yes"),"Monitor Later", AND('Patient Health Records'!X592 ="Critical", 'Patient Health Records'!W592 = "No"), "Ask for Readmission", TRUE, "No Action")</f>
        <v>No Action</v>
      </c>
      <c r="W592" s="17"/>
      <c r="X592" s="100"/>
      <c r="Y592" s="100"/>
      <c r="Z592" s="100"/>
      <c r="AA592" s="100"/>
      <c r="AB592" s="100"/>
    </row>
    <row r="593" spans="1:28" ht="15.75" customHeight="1">
      <c r="A593" s="2" t="s">
        <v>954</v>
      </c>
      <c r="B593" s="2" t="s">
        <v>570</v>
      </c>
      <c r="C593" s="2" t="s">
        <v>25</v>
      </c>
      <c r="D593" s="26" t="s">
        <v>46</v>
      </c>
      <c r="E593" s="28">
        <f>DATEVALUE(D593)</f>
        <v>32508</v>
      </c>
      <c r="F593" s="29">
        <f t="shared" si="28"/>
        <v>1988</v>
      </c>
      <c r="G593" s="29">
        <f t="shared" si="29"/>
        <v>37</v>
      </c>
      <c r="H593" s="29" t="str" cm="1">
        <f t="array" ref="H593">_xlfn.IFS(
  AND(G593&gt;=21, G593&lt;=30), "Young Adult",
  AND(G593&gt;=31, G593&lt;=45), "Adult",
  AND(G593&gt;=46, G593&lt;=60), "Middle-aged",
  AND(G593&gt;=61, G593&lt;=75), "Senior",
  AND(G593&gt;=76, G593&lt;=87), "Elderly",
  TRUE, "Out of Range"
)</f>
        <v>Adult</v>
      </c>
      <c r="I593" s="3">
        <v>9</v>
      </c>
      <c r="J593" s="2" t="s">
        <v>55</v>
      </c>
      <c r="K593" s="2" t="s">
        <v>39</v>
      </c>
      <c r="L593" s="2" t="str">
        <f>VLOOKUP(J593,Facts!$A$2:$B$10,2,FALSE)</f>
        <v>South</v>
      </c>
      <c r="M593" s="2" t="str">
        <f>HLOOKUP(J593,Facts!$D$13:$L$14,2,FALSE)</f>
        <v>South</v>
      </c>
      <c r="N593" s="2" t="str">
        <f>_xlfn.XLOOKUP(L593,Facts!$B$2:$B$10,Facts!$A$2:$A$10,FALSE)</f>
        <v>Tamil Nadu</v>
      </c>
      <c r="O593" s="100" t="str">
        <f t="shared" si="30"/>
        <v>Riya Gupta</v>
      </c>
      <c r="P593" s="100" t="str" cm="1">
        <f t="array" ref="P593:Q593">_xlfn.TEXTSPLIT(O593," ")</f>
        <v>Riya</v>
      </c>
      <c r="Q593" s="100" t="str">
        <v>Gupta</v>
      </c>
      <c r="R593" s="100"/>
      <c r="S593" s="100" t="str">
        <f>CONCATENATE(A593,"_",P593,".pdf")</f>
        <v>PID0592_Riya.pdf</v>
      </c>
      <c r="T593" s="17" t="str">
        <f>IF(AND(I593&lt;5,'Billing Details'!F593&gt;10000),"High Priority","Regular Followup")</f>
        <v>Regular Followup</v>
      </c>
      <c r="U593" s="17" t="str">
        <f>IF(AND(T593="High Priority",'Patient Health Records'!W593="Yes",'Patient Health Records'!X593 = "Critical"),"Needs Attention",IF(AND('Patient Health Records'!X593 &lt;&gt; "Critical", 'Patient Health Records'!W593 = "Yes"),"Monitor Later",IF(AND('Patient Health Records'!X593 ="Critical", 'Patient Health Records'!W593 = "No"), "Ask for Readmission","No Action")))</f>
        <v>Monitor Later</v>
      </c>
      <c r="V593" s="17" t="str" cm="1">
        <f t="array" ref="V593">_xlfn.IFS(AND(T593="High Priority",'Patient Health Records'!W593="Yes",'Patient Health Records'!X593 = "Critical"),"Needs Attention", AND('Patient Health Records'!X593 &lt;&gt; "Critical", 'Patient Health Records'!W593 = "Yes"),"Monitor Later", AND('Patient Health Records'!X593 ="Critical", 'Patient Health Records'!W593 = "No"), "Ask for Readmission", TRUE, "No Action")</f>
        <v>Monitor Later</v>
      </c>
      <c r="W593" s="17"/>
      <c r="X593" s="100"/>
      <c r="Y593" s="100"/>
      <c r="Z593" s="100"/>
      <c r="AA593" s="100"/>
      <c r="AB593" s="100"/>
    </row>
    <row r="594" spans="1:28" ht="15.75" customHeight="1">
      <c r="A594" s="2" t="s">
        <v>955</v>
      </c>
      <c r="B594" s="2" t="s">
        <v>221</v>
      </c>
      <c r="C594" s="2" t="s">
        <v>42</v>
      </c>
      <c r="D594" s="26" t="s">
        <v>136</v>
      </c>
      <c r="E594" s="28">
        <f>DATEVALUE(D594)</f>
        <v>27029</v>
      </c>
      <c r="F594" s="29">
        <f t="shared" si="28"/>
        <v>1973</v>
      </c>
      <c r="G594" s="29">
        <f t="shared" si="29"/>
        <v>52</v>
      </c>
      <c r="H594" s="29" t="str" cm="1">
        <f t="array" ref="H594">_xlfn.IFS(
  AND(G594&gt;=21, G594&lt;=30), "Young Adult",
  AND(G594&gt;=31, G594&lt;=45), "Adult",
  AND(G594&gt;=46, G594&lt;=60), "Middle-aged",
  AND(G594&gt;=61, G594&lt;=75), "Senior",
  AND(G594&gt;=76, G594&lt;=87), "Elderly",
  TRUE, "Out of Range"
)</f>
        <v>Middle-aged</v>
      </c>
      <c r="I594" s="3">
        <v>5</v>
      </c>
      <c r="J594" s="2" t="s">
        <v>80</v>
      </c>
      <c r="K594" s="2" t="s">
        <v>34</v>
      </c>
      <c r="L594" s="2" t="str">
        <f>VLOOKUP(J594,Facts!$A$2:$B$10,2,FALSE)</f>
        <v>West</v>
      </c>
      <c r="M594" s="2" t="str">
        <f>HLOOKUP(J594,Facts!$D$13:$L$14,2,FALSE)</f>
        <v>West</v>
      </c>
      <c r="N594" s="2" t="str">
        <f>_xlfn.XLOOKUP(L594,Facts!$B$2:$B$10,Facts!$A$2:$A$10,FALSE)</f>
        <v>Maharashtra</v>
      </c>
      <c r="O594" s="100" t="str">
        <f t="shared" si="30"/>
        <v>Sai Mehta</v>
      </c>
      <c r="P594" s="100" t="str" cm="1">
        <f t="array" ref="P594:Q594">_xlfn.TEXTSPLIT(O594," ")</f>
        <v>Sai</v>
      </c>
      <c r="Q594" s="100" t="str">
        <v>Mehta</v>
      </c>
      <c r="R594" s="100"/>
      <c r="S594" s="100" t="str">
        <f>CONCATENATE(A594,"_",P594,".pdf")</f>
        <v>PID0593_Sai.pdf</v>
      </c>
      <c r="T594" s="17" t="str">
        <f>IF(AND(I594&lt;5,'Billing Details'!F594&gt;10000),"High Priority","Regular Followup")</f>
        <v>Regular Followup</v>
      </c>
      <c r="U594" s="17" t="str">
        <f>IF(AND(T594="High Priority",'Patient Health Records'!W594="Yes",'Patient Health Records'!X594 = "Critical"),"Needs Attention",IF(AND('Patient Health Records'!X594 &lt;&gt; "Critical", 'Patient Health Records'!W594 = "Yes"),"Monitor Later",IF(AND('Patient Health Records'!X594 ="Critical", 'Patient Health Records'!W594 = "No"), "Ask for Readmission","No Action")))</f>
        <v>Monitor Later</v>
      </c>
      <c r="V594" s="17" t="str" cm="1">
        <f t="array" ref="V594">_xlfn.IFS(AND(T594="High Priority",'Patient Health Records'!W594="Yes",'Patient Health Records'!X594 = "Critical"),"Needs Attention", AND('Patient Health Records'!X594 &lt;&gt; "Critical", 'Patient Health Records'!W594 = "Yes"),"Monitor Later", AND('Patient Health Records'!X594 ="Critical", 'Patient Health Records'!W594 = "No"), "Ask for Readmission", TRUE, "No Action")</f>
        <v>Monitor Later</v>
      </c>
      <c r="W594" s="17"/>
      <c r="X594" s="100"/>
      <c r="Y594" s="100"/>
      <c r="Z594" s="100"/>
      <c r="AA594" s="100"/>
      <c r="AB594" s="100"/>
    </row>
    <row r="595" spans="1:28" ht="15.75" customHeight="1">
      <c r="A595" s="2" t="s">
        <v>956</v>
      </c>
      <c r="B595" s="2" t="s">
        <v>957</v>
      </c>
      <c r="C595" s="2" t="s">
        <v>25</v>
      </c>
      <c r="D595" s="26" t="s">
        <v>46</v>
      </c>
      <c r="E595" s="28">
        <f>DATEVALUE(D595)</f>
        <v>32508</v>
      </c>
      <c r="F595" s="29">
        <f t="shared" si="28"/>
        <v>1988</v>
      </c>
      <c r="G595" s="29">
        <f t="shared" si="29"/>
        <v>37</v>
      </c>
      <c r="H595" s="29" t="str" cm="1">
        <f t="array" ref="H595">_xlfn.IFS(
  AND(G595&gt;=21, G595&lt;=30), "Young Adult",
  AND(G595&gt;=31, G595&lt;=45), "Adult",
  AND(G595&gt;=46, G595&lt;=60), "Middle-aged",
  AND(G595&gt;=61, G595&lt;=75), "Senior",
  AND(G595&gt;=76, G595&lt;=87), "Elderly",
  TRUE, "Out of Range"
)</f>
        <v>Adult</v>
      </c>
      <c r="I595" s="3">
        <v>400</v>
      </c>
      <c r="J595" s="2" t="s">
        <v>55</v>
      </c>
      <c r="K595" s="2" t="s">
        <v>56</v>
      </c>
      <c r="L595" s="2" t="str">
        <f>VLOOKUP(J595,Facts!$A$2:$B$10,2,FALSE)</f>
        <v>South</v>
      </c>
      <c r="M595" s="2" t="str">
        <f>HLOOKUP(J595,Facts!$D$13:$L$14,2,FALSE)</f>
        <v>South</v>
      </c>
      <c r="N595" s="2" t="str">
        <f>_xlfn.XLOOKUP(L595,Facts!$B$2:$B$10,Facts!$A$2:$A$10,FALSE)</f>
        <v>Tamil Nadu</v>
      </c>
      <c r="O595" s="100" t="str">
        <f t="shared" si="30"/>
        <v>Aanya Dev Reddy</v>
      </c>
      <c r="P595" s="100" t="str" cm="1">
        <f t="array" ref="P595:R595">_xlfn.TEXTSPLIT(O595," ")</f>
        <v>Aanya</v>
      </c>
      <c r="Q595" s="100" t="str">
        <v>Dev</v>
      </c>
      <c r="R595" s="100" t="str">
        <v>Reddy</v>
      </c>
      <c r="S595" s="100" t="str">
        <f>CONCATENATE(A595,"_",P595,".pdf")</f>
        <v>PID0594_Aanya.pdf</v>
      </c>
      <c r="T595" s="17" t="str">
        <f>IF(AND(I595&lt;5,'Billing Details'!F595&gt;10000),"High Priority","Regular Followup")</f>
        <v>Regular Followup</v>
      </c>
      <c r="U595" s="17" t="str">
        <f>IF(AND(T595="High Priority",'Patient Health Records'!W595="Yes",'Patient Health Records'!X595 = "Critical"),"Needs Attention",IF(AND('Patient Health Records'!X595 &lt;&gt; "Critical", 'Patient Health Records'!W595 = "Yes"),"Monitor Later",IF(AND('Patient Health Records'!X595 ="Critical", 'Patient Health Records'!W595 = "No"), "Ask for Readmission","No Action")))</f>
        <v>No Action</v>
      </c>
      <c r="V595" s="17" t="str" cm="1">
        <f t="array" ref="V595">_xlfn.IFS(AND(T595="High Priority",'Patient Health Records'!W595="Yes",'Patient Health Records'!X595 = "Critical"),"Needs Attention", AND('Patient Health Records'!X595 &lt;&gt; "Critical", 'Patient Health Records'!W595 = "Yes"),"Monitor Later", AND('Patient Health Records'!X595 ="Critical", 'Patient Health Records'!W595 = "No"), "Ask for Readmission", TRUE, "No Action")</f>
        <v>No Action</v>
      </c>
      <c r="W595" s="17"/>
      <c r="X595" s="100"/>
      <c r="Y595" s="100"/>
      <c r="Z595" s="100"/>
      <c r="AA595" s="100"/>
      <c r="AB595" s="100"/>
    </row>
    <row r="596" spans="1:28" ht="15.75" customHeight="1">
      <c r="A596" s="2" t="s">
        <v>958</v>
      </c>
      <c r="B596" s="2" t="s">
        <v>487</v>
      </c>
      <c r="C596" s="2" t="s">
        <v>25</v>
      </c>
      <c r="D596" s="26" t="s">
        <v>54</v>
      </c>
      <c r="E596" s="28">
        <f>DATEVALUE(D596)</f>
        <v>34699</v>
      </c>
      <c r="F596" s="29">
        <f t="shared" si="28"/>
        <v>1994</v>
      </c>
      <c r="G596" s="29">
        <f t="shared" si="29"/>
        <v>31</v>
      </c>
      <c r="H596" s="29" t="str" cm="1">
        <f t="array" ref="H596">_xlfn.IFS(
  AND(G596&gt;=21, G596&lt;=30), "Young Adult",
  AND(G596&gt;=31, G596&lt;=45), "Adult",
  AND(G596&gt;=46, G596&lt;=60), "Middle-aged",
  AND(G596&gt;=61, G596&lt;=75), "Senior",
  AND(G596&gt;=76, G596&lt;=87), "Elderly",
  TRUE, "Out of Range"
)</f>
        <v>Adult</v>
      </c>
      <c r="I596" s="3">
        <v>70</v>
      </c>
      <c r="J596" s="2" t="s">
        <v>43</v>
      </c>
      <c r="K596" s="2" t="s">
        <v>28</v>
      </c>
      <c r="L596" s="2" t="str">
        <f>VLOOKUP(J596,Facts!$A$2:$B$10,2,FALSE)</f>
        <v>South</v>
      </c>
      <c r="M596" s="2" t="str">
        <f>HLOOKUP(J596,Facts!$D$13:$L$14,2,FALSE)</f>
        <v>South</v>
      </c>
      <c r="N596" s="2" t="str">
        <f>_xlfn.XLOOKUP(L596,Facts!$B$2:$B$10,Facts!$A$2:$A$10,FALSE)</f>
        <v>Tamil Nadu</v>
      </c>
      <c r="O596" s="100" t="str">
        <f t="shared" si="30"/>
        <v>Shreya Gupta</v>
      </c>
      <c r="P596" s="100" t="str" cm="1">
        <f t="array" ref="P596:Q596">_xlfn.TEXTSPLIT(O596," ")</f>
        <v>Shreya</v>
      </c>
      <c r="Q596" s="100" t="str">
        <v>Gupta</v>
      </c>
      <c r="R596" s="100"/>
      <c r="S596" s="100" t="str">
        <f>CONCATENATE(A596,"_",P596,".pdf")</f>
        <v>PID0595_Shreya.pdf</v>
      </c>
      <c r="T596" s="17" t="str">
        <f>IF(AND(I596&lt;5,'Billing Details'!F596&gt;10000),"High Priority","Regular Followup")</f>
        <v>Regular Followup</v>
      </c>
      <c r="U596" s="17" t="str">
        <f>IF(AND(T596="High Priority",'Patient Health Records'!W596="Yes",'Patient Health Records'!X596 = "Critical"),"Needs Attention",IF(AND('Patient Health Records'!X596 &lt;&gt; "Critical", 'Patient Health Records'!W596 = "Yes"),"Monitor Later",IF(AND('Patient Health Records'!X596 ="Critical", 'Patient Health Records'!W596 = "No"), "Ask for Readmission","No Action")))</f>
        <v>No Action</v>
      </c>
      <c r="V596" s="17" t="str" cm="1">
        <f t="array" ref="V596">_xlfn.IFS(AND(T596="High Priority",'Patient Health Records'!W596="Yes",'Patient Health Records'!X596 = "Critical"),"Needs Attention", AND('Patient Health Records'!X596 &lt;&gt; "Critical", 'Patient Health Records'!W596 = "Yes"),"Monitor Later", AND('Patient Health Records'!X596 ="Critical", 'Patient Health Records'!W596 = "No"), "Ask for Readmission", TRUE, "No Action")</f>
        <v>No Action</v>
      </c>
      <c r="W596" s="17"/>
      <c r="X596" s="100"/>
      <c r="Y596" s="100"/>
      <c r="Z596" s="100"/>
      <c r="AA596" s="100"/>
      <c r="AB596" s="100"/>
    </row>
    <row r="597" spans="1:28" ht="15.75" customHeight="1">
      <c r="A597" s="2" t="s">
        <v>959</v>
      </c>
      <c r="B597" s="2" t="s">
        <v>109</v>
      </c>
      <c r="C597" s="2" t="s">
        <v>42</v>
      </c>
      <c r="D597" s="26" t="s">
        <v>960</v>
      </c>
      <c r="E597" s="28">
        <f>DATEVALUE(D597)</f>
        <v>31412</v>
      </c>
      <c r="F597" s="29">
        <f t="shared" si="28"/>
        <v>1985</v>
      </c>
      <c r="G597" s="29">
        <f t="shared" si="29"/>
        <v>40</v>
      </c>
      <c r="H597" s="29" t="str" cm="1">
        <f t="array" ref="H597">_xlfn.IFS(
  AND(G597&gt;=21, G597&lt;=30), "Young Adult",
  AND(G597&gt;=31, G597&lt;=45), "Adult",
  AND(G597&gt;=46, G597&lt;=60), "Middle-aged",
  AND(G597&gt;=61, G597&lt;=75), "Senior",
  AND(G597&gt;=76, G597&lt;=87), "Elderly",
  TRUE, "Out of Range"
)</f>
        <v>Adult</v>
      </c>
      <c r="I597" s="3">
        <v>4</v>
      </c>
      <c r="J597" s="2" t="s">
        <v>38</v>
      </c>
      <c r="K597" s="2" t="s">
        <v>39</v>
      </c>
      <c r="L597" s="2" t="str">
        <f>VLOOKUP(J597,Facts!$A$2:$B$10,2,FALSE)</f>
        <v>North</v>
      </c>
      <c r="M597" s="2" t="str">
        <f>HLOOKUP(J597,Facts!$D$13:$L$14,2,FALSE)</f>
        <v>North</v>
      </c>
      <c r="N597" s="2" t="str">
        <f>_xlfn.XLOOKUP(L597,Facts!$B$2:$B$10,Facts!$A$2:$A$10,FALSE)</f>
        <v>Punjab</v>
      </c>
      <c r="O597" s="100" t="str">
        <f t="shared" si="30"/>
        <v>Aarav Sharma</v>
      </c>
      <c r="P597" s="100" t="str" cm="1">
        <f t="array" ref="P597:Q597">_xlfn.TEXTSPLIT(O597," ")</f>
        <v>Aarav</v>
      </c>
      <c r="Q597" s="100" t="str">
        <v>Sharma</v>
      </c>
      <c r="R597" s="100"/>
      <c r="S597" s="100" t="str">
        <f>CONCATENATE(A597,"_",P597,".pdf")</f>
        <v>PID0596_Aarav.pdf</v>
      </c>
      <c r="T597" s="17" t="str">
        <f>IF(AND(I597&lt;5,'Billing Details'!F597&gt;10000),"High Priority","Regular Followup")</f>
        <v>High Priority</v>
      </c>
      <c r="U597" s="17" t="str">
        <f>IF(AND(T597="High Priority",'Patient Health Records'!W597="Yes",'Patient Health Records'!X597 = "Critical"),"Needs Attention",IF(AND('Patient Health Records'!X597 &lt;&gt; "Critical", 'Patient Health Records'!W597 = "Yes"),"Monitor Later",IF(AND('Patient Health Records'!X597 ="Critical", 'Patient Health Records'!W597 = "No"), "Ask for Readmission","No Action")))</f>
        <v>No Action</v>
      </c>
      <c r="V597" s="17" t="str" cm="1">
        <f t="array" ref="V597">_xlfn.IFS(AND(T597="High Priority",'Patient Health Records'!W597="Yes",'Patient Health Records'!X597 = "Critical"),"Needs Attention", AND('Patient Health Records'!X597 &lt;&gt; "Critical", 'Patient Health Records'!W597 = "Yes"),"Monitor Later", AND('Patient Health Records'!X597 ="Critical", 'Patient Health Records'!W597 = "No"), "Ask for Readmission", TRUE, "No Action")</f>
        <v>No Action</v>
      </c>
      <c r="W597" s="17"/>
      <c r="X597" s="100"/>
      <c r="Y597" s="100"/>
      <c r="Z597" s="100"/>
      <c r="AA597" s="100"/>
      <c r="AB597" s="100"/>
    </row>
    <row r="598" spans="1:28" ht="15.75" customHeight="1">
      <c r="A598" s="2" t="s">
        <v>961</v>
      </c>
      <c r="B598" s="2" t="s">
        <v>174</v>
      </c>
      <c r="C598" s="2" t="s">
        <v>42</v>
      </c>
      <c r="D598" s="26" t="s">
        <v>60</v>
      </c>
      <c r="E598" s="28">
        <f>DATEVALUE(D598)</f>
        <v>28855</v>
      </c>
      <c r="F598" s="29">
        <f t="shared" si="28"/>
        <v>1978</v>
      </c>
      <c r="G598" s="29">
        <f t="shared" si="29"/>
        <v>47</v>
      </c>
      <c r="H598" s="29" t="str" cm="1">
        <f t="array" ref="H598">_xlfn.IFS(
  AND(G598&gt;=21, G598&lt;=30), "Young Adult",
  AND(G598&gt;=31, G598&lt;=45), "Adult",
  AND(G598&gt;=46, G598&lt;=60), "Middle-aged",
  AND(G598&gt;=61, G598&lt;=75), "Senior",
  AND(G598&gt;=76, G598&lt;=87), "Elderly",
  TRUE, "Out of Range"
)</f>
        <v>Middle-aged</v>
      </c>
      <c r="I598" s="3">
        <v>12</v>
      </c>
      <c r="J598" s="2" t="s">
        <v>80</v>
      </c>
      <c r="K598" s="2" t="s">
        <v>28</v>
      </c>
      <c r="L598" s="2" t="str">
        <f>VLOOKUP(J598,Facts!$A$2:$B$10,2,FALSE)</f>
        <v>West</v>
      </c>
      <c r="M598" s="2" t="str">
        <f>HLOOKUP(J598,Facts!$D$13:$L$14,2,FALSE)</f>
        <v>West</v>
      </c>
      <c r="N598" s="2" t="str">
        <f>_xlfn.XLOOKUP(L598,Facts!$B$2:$B$10,Facts!$A$2:$A$10,FALSE)</f>
        <v>Maharashtra</v>
      </c>
      <c r="O598" s="100" t="str">
        <f t="shared" si="30"/>
        <v>Vivaan Reddy</v>
      </c>
      <c r="P598" s="100" t="str" cm="1">
        <f t="array" ref="P598:Q598">_xlfn.TEXTSPLIT(O598," ")</f>
        <v>Vivaan</v>
      </c>
      <c r="Q598" s="100" t="str">
        <v>Reddy</v>
      </c>
      <c r="R598" s="100"/>
      <c r="S598" s="100" t="str">
        <f>CONCATENATE(A598,"_",P598,".pdf")</f>
        <v>PID0597_Vivaan.pdf</v>
      </c>
      <c r="T598" s="17" t="str">
        <f>IF(AND(I598&lt;5,'Billing Details'!F598&gt;10000),"High Priority","Regular Followup")</f>
        <v>Regular Followup</v>
      </c>
      <c r="U598" s="17" t="str">
        <f>IF(AND(T598="High Priority",'Patient Health Records'!W598="Yes",'Patient Health Records'!X598 = "Critical"),"Needs Attention",IF(AND('Patient Health Records'!X598 &lt;&gt; "Critical", 'Patient Health Records'!W598 = "Yes"),"Monitor Later",IF(AND('Patient Health Records'!X598 ="Critical", 'Patient Health Records'!W598 = "No"), "Ask for Readmission","No Action")))</f>
        <v>No Action</v>
      </c>
      <c r="V598" s="17" t="str" cm="1">
        <f t="array" ref="V598">_xlfn.IFS(AND(T598="High Priority",'Patient Health Records'!W598="Yes",'Patient Health Records'!X598 = "Critical"),"Needs Attention", AND('Patient Health Records'!X598 &lt;&gt; "Critical", 'Patient Health Records'!W598 = "Yes"),"Monitor Later", AND('Patient Health Records'!X598 ="Critical", 'Patient Health Records'!W598 = "No"), "Ask for Readmission", TRUE, "No Action")</f>
        <v>No Action</v>
      </c>
      <c r="W598" s="17"/>
      <c r="X598" s="100"/>
      <c r="Y598" s="100"/>
      <c r="Z598" s="100"/>
      <c r="AA598" s="100"/>
      <c r="AB598" s="100"/>
    </row>
    <row r="599" spans="1:28" ht="15.75" customHeight="1">
      <c r="A599" s="2" t="s">
        <v>962</v>
      </c>
      <c r="B599" s="2" t="s">
        <v>963</v>
      </c>
      <c r="C599" s="2" t="s">
        <v>25</v>
      </c>
      <c r="D599" s="26" t="s">
        <v>54</v>
      </c>
      <c r="E599" s="28">
        <f>DATEVALUE(D599)</f>
        <v>34699</v>
      </c>
      <c r="F599" s="29">
        <f t="shared" si="28"/>
        <v>1994</v>
      </c>
      <c r="G599" s="29">
        <f t="shared" si="29"/>
        <v>31</v>
      </c>
      <c r="H599" s="29" t="str" cm="1">
        <f t="array" ref="H599">_xlfn.IFS(
  AND(G599&gt;=21, G599&lt;=30), "Young Adult",
  AND(G599&gt;=31, G599&lt;=45), "Adult",
  AND(G599&gt;=46, G599&lt;=60), "Middle-aged",
  AND(G599&gt;=61, G599&lt;=75), "Senior",
  AND(G599&gt;=76, G599&lt;=87), "Elderly",
  TRUE, "Out of Range"
)</f>
        <v>Adult</v>
      </c>
      <c r="I599" s="3">
        <v>12</v>
      </c>
      <c r="J599" s="2" t="s">
        <v>38</v>
      </c>
      <c r="K599" s="2" t="s">
        <v>39</v>
      </c>
      <c r="L599" s="2" t="str">
        <f>VLOOKUP(J599,Facts!$A$2:$B$10,2,FALSE)</f>
        <v>North</v>
      </c>
      <c r="M599" s="2" t="str">
        <f>HLOOKUP(J599,Facts!$D$13:$L$14,2,FALSE)</f>
        <v>North</v>
      </c>
      <c r="N599" s="2" t="str">
        <f>_xlfn.XLOOKUP(L599,Facts!$B$2:$B$10,Facts!$A$2:$A$10,FALSE)</f>
        <v>Punjab</v>
      </c>
      <c r="O599" s="100" t="str">
        <f t="shared" si="30"/>
        <v>Aanya Patel</v>
      </c>
      <c r="P599" s="100" t="str" cm="1">
        <f t="array" ref="P599:Q599">_xlfn.TEXTSPLIT(O599," ")</f>
        <v>Aanya</v>
      </c>
      <c r="Q599" s="100" t="str">
        <v>Patel</v>
      </c>
      <c r="R599" s="100"/>
      <c r="S599" s="100" t="str">
        <f>CONCATENATE(A599,"_",P599,".pdf")</f>
        <v>PID0598_Aanya.pdf</v>
      </c>
      <c r="T599" s="17" t="str">
        <f>IF(AND(I599&lt;5,'Billing Details'!F599&gt;10000),"High Priority","Regular Followup")</f>
        <v>Regular Followup</v>
      </c>
      <c r="U599" s="17" t="str">
        <f>IF(AND(T599="High Priority",'Patient Health Records'!W599="Yes",'Patient Health Records'!X599 = "Critical"),"Needs Attention",IF(AND('Patient Health Records'!X599 &lt;&gt; "Critical", 'Patient Health Records'!W599 = "Yes"),"Monitor Later",IF(AND('Patient Health Records'!X599 ="Critical", 'Patient Health Records'!W599 = "No"), "Ask for Readmission","No Action")))</f>
        <v>Monitor Later</v>
      </c>
      <c r="V599" s="17" t="str" cm="1">
        <f t="array" ref="V599">_xlfn.IFS(AND(T599="High Priority",'Patient Health Records'!W599="Yes",'Patient Health Records'!X599 = "Critical"),"Needs Attention", AND('Patient Health Records'!X599 &lt;&gt; "Critical", 'Patient Health Records'!W599 = "Yes"),"Monitor Later", AND('Patient Health Records'!X599 ="Critical", 'Patient Health Records'!W599 = "No"), "Ask for Readmission", TRUE, "No Action")</f>
        <v>Monitor Later</v>
      </c>
      <c r="W599" s="17"/>
      <c r="X599" s="100"/>
      <c r="Y599" s="100"/>
      <c r="Z599" s="100"/>
      <c r="AA599" s="100"/>
      <c r="AB599" s="100"/>
    </row>
    <row r="600" spans="1:28" ht="15.75" customHeight="1">
      <c r="A600" s="2" t="s">
        <v>964</v>
      </c>
      <c r="B600" s="2" t="s">
        <v>24</v>
      </c>
      <c r="C600" s="2" t="s">
        <v>25</v>
      </c>
      <c r="D600" s="26" t="s">
        <v>60</v>
      </c>
      <c r="E600" s="28">
        <f>DATEVALUE(D600)</f>
        <v>28855</v>
      </c>
      <c r="F600" s="29">
        <f t="shared" si="28"/>
        <v>1978</v>
      </c>
      <c r="G600" s="29">
        <f t="shared" si="29"/>
        <v>47</v>
      </c>
      <c r="H600" s="29" t="str" cm="1">
        <f t="array" ref="H600">_xlfn.IFS(
  AND(G600&gt;=21, G600&lt;=30), "Young Adult",
  AND(G600&gt;=31, G600&lt;=45), "Adult",
  AND(G600&gt;=46, G600&lt;=60), "Middle-aged",
  AND(G600&gt;=61, G600&lt;=75), "Senior",
  AND(G600&gt;=76, G600&lt;=87), "Elderly",
  TRUE, "Out of Range"
)</f>
        <v>Middle-aged</v>
      </c>
      <c r="I600" s="3">
        <v>15</v>
      </c>
      <c r="J600" s="2" t="s">
        <v>80</v>
      </c>
      <c r="K600" s="2" t="s">
        <v>28</v>
      </c>
      <c r="L600" s="2" t="str">
        <f>VLOOKUP(J600,Facts!$A$2:$B$10,2,FALSE)</f>
        <v>West</v>
      </c>
      <c r="M600" s="2" t="str">
        <f>HLOOKUP(J600,Facts!$D$13:$L$14,2,FALSE)</f>
        <v>West</v>
      </c>
      <c r="N600" s="2" t="str">
        <f>_xlfn.XLOOKUP(L600,Facts!$B$2:$B$10,Facts!$A$2:$A$10,FALSE)</f>
        <v>Maharashtra</v>
      </c>
      <c r="O600" s="100" t="str">
        <f t="shared" si="30"/>
        <v>Shreya Reddy</v>
      </c>
      <c r="P600" s="100" t="str" cm="1">
        <f t="array" ref="P600:Q600">_xlfn.TEXTSPLIT(O600," ")</f>
        <v>Shreya</v>
      </c>
      <c r="Q600" s="100" t="str">
        <v>Reddy</v>
      </c>
      <c r="R600" s="100"/>
      <c r="S600" s="100" t="str">
        <f>CONCATENATE(A600,"_",P600,".pdf")</f>
        <v>PID0599_Shreya.pdf</v>
      </c>
      <c r="T600" s="17" t="str">
        <f>IF(AND(I600&lt;5,'Billing Details'!F600&gt;10000),"High Priority","Regular Followup")</f>
        <v>Regular Followup</v>
      </c>
      <c r="U600" s="17" t="str">
        <f>IF(AND(T600="High Priority",'Patient Health Records'!W600="Yes",'Patient Health Records'!X600 = "Critical"),"Needs Attention",IF(AND('Patient Health Records'!X600 &lt;&gt; "Critical", 'Patient Health Records'!W600 = "Yes"),"Monitor Later",IF(AND('Patient Health Records'!X600 ="Critical", 'Patient Health Records'!W600 = "No"), "Ask for Readmission","No Action")))</f>
        <v>No Action</v>
      </c>
      <c r="V600" s="17" t="str" cm="1">
        <f t="array" ref="V600">_xlfn.IFS(AND(T600="High Priority",'Patient Health Records'!W600="Yes",'Patient Health Records'!X600 = "Critical"),"Needs Attention", AND('Patient Health Records'!X600 &lt;&gt; "Critical", 'Patient Health Records'!W600 = "Yes"),"Monitor Later", AND('Patient Health Records'!X600 ="Critical", 'Patient Health Records'!W600 = "No"), "Ask for Readmission", TRUE, "No Action")</f>
        <v>No Action</v>
      </c>
      <c r="W600" s="17"/>
      <c r="X600" s="100"/>
      <c r="Y600" s="100"/>
      <c r="Z600" s="100"/>
      <c r="AA600" s="100"/>
      <c r="AB600" s="100"/>
    </row>
    <row r="601" spans="1:28" ht="15.75" customHeight="1">
      <c r="A601" s="2" t="s">
        <v>965</v>
      </c>
      <c r="B601" s="2" t="s">
        <v>926</v>
      </c>
      <c r="C601" s="2" t="s">
        <v>42</v>
      </c>
      <c r="D601" s="26" t="s">
        <v>68</v>
      </c>
      <c r="E601" s="28">
        <f>DATEVALUE(D601)</f>
        <v>23377</v>
      </c>
      <c r="F601" s="29">
        <f t="shared" si="28"/>
        <v>1964</v>
      </c>
      <c r="G601" s="29">
        <f t="shared" si="29"/>
        <v>61</v>
      </c>
      <c r="H601" s="29" t="str" cm="1">
        <f t="array" ref="H601">_xlfn.IFS(
  AND(G601&gt;=21, G601&lt;=30), "Young Adult",
  AND(G601&gt;=31, G601&lt;=45), "Adult",
  AND(G601&gt;=46, G601&lt;=60), "Middle-aged",
  AND(G601&gt;=61, G601&lt;=75), "Senior",
  AND(G601&gt;=76, G601&lt;=87), "Elderly",
  TRUE, "Out of Range"
)</f>
        <v>Senior</v>
      </c>
      <c r="I601" s="3">
        <v>15</v>
      </c>
      <c r="J601" s="2" t="s">
        <v>33</v>
      </c>
      <c r="K601" s="2" t="s">
        <v>34</v>
      </c>
      <c r="L601" s="2" t="str">
        <f>VLOOKUP(J601,Facts!$A$2:$B$10,2,FALSE)</f>
        <v>West</v>
      </c>
      <c r="M601" s="2" t="str">
        <f>HLOOKUP(J601,Facts!$D$13:$L$14,2,FALSE)</f>
        <v>West</v>
      </c>
      <c r="N601" s="2" t="str">
        <f>_xlfn.XLOOKUP(L601,Facts!$B$2:$B$10,Facts!$A$2:$A$10,FALSE)</f>
        <v>Maharashtra</v>
      </c>
      <c r="O601" s="100" t="str">
        <f t="shared" si="30"/>
        <v>Vivaan Patel</v>
      </c>
      <c r="P601" s="100" t="str" cm="1">
        <f t="array" ref="P601:Q601">_xlfn.TEXTSPLIT(O601," ")</f>
        <v>Vivaan</v>
      </c>
      <c r="Q601" s="100" t="str">
        <v>Patel</v>
      </c>
      <c r="R601" s="100"/>
      <c r="S601" s="100" t="str">
        <f>CONCATENATE(A601,"_",P601,".pdf")</f>
        <v>PID0600_Vivaan.pdf</v>
      </c>
      <c r="T601" s="17" t="str">
        <f>IF(AND(I601&lt;5,'Billing Details'!F601&gt;10000),"High Priority","Regular Followup")</f>
        <v>Regular Followup</v>
      </c>
      <c r="U601" s="17" t="str">
        <f>IF(AND(T601="High Priority",'Patient Health Records'!W601="Yes",'Patient Health Records'!X601 = "Critical"),"Needs Attention",IF(AND('Patient Health Records'!X601 &lt;&gt; "Critical", 'Patient Health Records'!W601 = "Yes"),"Monitor Later",IF(AND('Patient Health Records'!X601 ="Critical", 'Patient Health Records'!W601 = "No"), "Ask for Readmission","No Action")))</f>
        <v>No Action</v>
      </c>
      <c r="V601" s="17" t="str" cm="1">
        <f t="array" ref="V601">_xlfn.IFS(AND(T601="High Priority",'Patient Health Records'!W601="Yes",'Patient Health Records'!X601 = "Critical"),"Needs Attention", AND('Patient Health Records'!X601 &lt;&gt; "Critical", 'Patient Health Records'!W601 = "Yes"),"Monitor Later", AND('Patient Health Records'!X601 ="Critical", 'Patient Health Records'!W601 = "No"), "Ask for Readmission", TRUE, "No Action")</f>
        <v>No Action</v>
      </c>
      <c r="W601" s="17"/>
      <c r="X601" s="100"/>
      <c r="Y601" s="100"/>
      <c r="Z601" s="100"/>
      <c r="AA601" s="100"/>
      <c r="AB601" s="100"/>
    </row>
    <row r="602" spans="1:28" ht="15.75" customHeight="1">
      <c r="A602" s="2" t="s">
        <v>966</v>
      </c>
      <c r="B602" s="2" t="s">
        <v>585</v>
      </c>
      <c r="C602" s="2" t="s">
        <v>25</v>
      </c>
      <c r="D602" s="26" t="s">
        <v>142</v>
      </c>
      <c r="E602" s="28">
        <f>DATEVALUE(D602)</f>
        <v>34334</v>
      </c>
      <c r="F602" s="29">
        <f t="shared" si="28"/>
        <v>1993</v>
      </c>
      <c r="G602" s="29">
        <f t="shared" si="29"/>
        <v>32</v>
      </c>
      <c r="H602" s="29" t="str" cm="1">
        <f t="array" ref="H602">_xlfn.IFS(
  AND(G602&gt;=21, G602&lt;=30), "Young Adult",
  AND(G602&gt;=31, G602&lt;=45), "Adult",
  AND(G602&gt;=46, G602&lt;=60), "Middle-aged",
  AND(G602&gt;=61, G602&lt;=75), "Senior",
  AND(G602&gt;=76, G602&lt;=87), "Elderly",
  TRUE, "Out of Range"
)</f>
        <v>Adult</v>
      </c>
      <c r="I602" s="3">
        <v>120</v>
      </c>
      <c r="J602" s="2" t="s">
        <v>38</v>
      </c>
      <c r="K602" s="2" t="s">
        <v>39</v>
      </c>
      <c r="L602" s="2" t="str">
        <f>VLOOKUP(J602,Facts!$A$2:$B$10,2,FALSE)</f>
        <v>North</v>
      </c>
      <c r="M602" s="2" t="str">
        <f>HLOOKUP(J602,Facts!$D$13:$L$14,2,FALSE)</f>
        <v>North</v>
      </c>
      <c r="N602" s="2" t="str">
        <f>_xlfn.XLOOKUP(L602,Facts!$B$2:$B$10,Facts!$A$2:$A$10,FALSE)</f>
        <v>Punjab</v>
      </c>
      <c r="O602" s="100" t="str">
        <f t="shared" si="30"/>
        <v>Diya Dev Sharma</v>
      </c>
      <c r="P602" s="100" t="str" cm="1">
        <f t="array" ref="P602:R602">_xlfn.TEXTSPLIT(O602," ")</f>
        <v>Diya</v>
      </c>
      <c r="Q602" s="100" t="str">
        <v>Dev</v>
      </c>
      <c r="R602" s="100" t="str">
        <v>Sharma</v>
      </c>
      <c r="S602" s="100" t="str">
        <f>CONCATENATE(A602,"_",P602,".pdf")</f>
        <v>PID0601_Diya.pdf</v>
      </c>
      <c r="T602" s="17" t="str">
        <f>IF(AND(I602&lt;5,'Billing Details'!F602&gt;10000),"High Priority","Regular Followup")</f>
        <v>Regular Followup</v>
      </c>
      <c r="U602" s="17" t="str">
        <f>IF(AND(T602="High Priority",'Patient Health Records'!W602="Yes",'Patient Health Records'!X602 = "Critical"),"Needs Attention",IF(AND('Patient Health Records'!X602 &lt;&gt; "Critical", 'Patient Health Records'!W602 = "Yes"),"Monitor Later",IF(AND('Patient Health Records'!X602 ="Critical", 'Patient Health Records'!W602 = "No"), "Ask for Readmission","No Action")))</f>
        <v>No Action</v>
      </c>
      <c r="V602" s="17" t="str" cm="1">
        <f t="array" ref="V602">_xlfn.IFS(AND(T602="High Priority",'Patient Health Records'!W602="Yes",'Patient Health Records'!X602 = "Critical"),"Needs Attention", AND('Patient Health Records'!X602 &lt;&gt; "Critical", 'Patient Health Records'!W602 = "Yes"),"Monitor Later", AND('Patient Health Records'!X602 ="Critical", 'Patient Health Records'!W602 = "No"), "Ask for Readmission", TRUE, "No Action")</f>
        <v>No Action</v>
      </c>
      <c r="W602" s="17"/>
      <c r="X602" s="100"/>
      <c r="Y602" s="100"/>
      <c r="Z602" s="100"/>
      <c r="AA602" s="100"/>
      <c r="AB602" s="100"/>
    </row>
    <row r="603" spans="1:28" ht="15.75" customHeight="1">
      <c r="A603" s="2" t="s">
        <v>967</v>
      </c>
      <c r="B603" s="2" t="s">
        <v>968</v>
      </c>
      <c r="C603" s="2" t="s">
        <v>42</v>
      </c>
      <c r="D603" s="26" t="s">
        <v>26</v>
      </c>
      <c r="E603" s="28">
        <f>DATEVALUE(D603)</f>
        <v>27029</v>
      </c>
      <c r="F603" s="29">
        <f t="shared" si="28"/>
        <v>1973</v>
      </c>
      <c r="G603" s="29">
        <f t="shared" si="29"/>
        <v>52</v>
      </c>
      <c r="H603" s="29" t="str" cm="1">
        <f t="array" ref="H603">_xlfn.IFS(
  AND(G603&gt;=21, G603&lt;=30), "Young Adult",
  AND(G603&gt;=31, G603&lt;=45), "Adult",
  AND(G603&gt;=46, G603&lt;=60), "Middle-aged",
  AND(G603&gt;=61, G603&lt;=75), "Senior",
  AND(G603&gt;=76, G603&lt;=87), "Elderly",
  TRUE, "Out of Range"
)</f>
        <v>Middle-aged</v>
      </c>
      <c r="I603" s="3">
        <v>300</v>
      </c>
      <c r="J603" s="2" t="s">
        <v>38</v>
      </c>
      <c r="K603" s="2" t="s">
        <v>39</v>
      </c>
      <c r="L603" s="2" t="str">
        <f>VLOOKUP(J603,Facts!$A$2:$B$10,2,FALSE)</f>
        <v>North</v>
      </c>
      <c r="M603" s="2" t="str">
        <f>HLOOKUP(J603,Facts!$D$13:$L$14,2,FALSE)</f>
        <v>North</v>
      </c>
      <c r="N603" s="2" t="str">
        <f>_xlfn.XLOOKUP(L603,Facts!$B$2:$B$10,Facts!$A$2:$A$10,FALSE)</f>
        <v>Punjab</v>
      </c>
      <c r="O603" s="100" t="str">
        <f t="shared" si="30"/>
        <v>Sai Kumar Reddy</v>
      </c>
      <c r="P603" s="100" t="str" cm="1">
        <f t="array" ref="P603:R603">_xlfn.TEXTSPLIT(O603," ")</f>
        <v>Sai</v>
      </c>
      <c r="Q603" s="100" t="str">
        <v>Kumar</v>
      </c>
      <c r="R603" s="100" t="str">
        <v>Reddy</v>
      </c>
      <c r="S603" s="100" t="str">
        <f>CONCATENATE(A603,"_",P603,".pdf")</f>
        <v>PID0602_Sai.pdf</v>
      </c>
      <c r="T603" s="17" t="str">
        <f>IF(AND(I603&lt;5,'Billing Details'!F603&gt;10000),"High Priority","Regular Followup")</f>
        <v>Regular Followup</v>
      </c>
      <c r="U603" s="17" t="str">
        <f>IF(AND(T603="High Priority",'Patient Health Records'!W603="Yes",'Patient Health Records'!X603 = "Critical"),"Needs Attention",IF(AND('Patient Health Records'!X603 &lt;&gt; "Critical", 'Patient Health Records'!W603 = "Yes"),"Monitor Later",IF(AND('Patient Health Records'!X603 ="Critical", 'Patient Health Records'!W603 = "No"), "Ask for Readmission","No Action")))</f>
        <v>No Action</v>
      </c>
      <c r="V603" s="17" t="str" cm="1">
        <f t="array" ref="V603">_xlfn.IFS(AND(T603="High Priority",'Patient Health Records'!W603="Yes",'Patient Health Records'!X603 = "Critical"),"Needs Attention", AND('Patient Health Records'!X603 &lt;&gt; "Critical", 'Patient Health Records'!W603 = "Yes"),"Monitor Later", AND('Patient Health Records'!X603 ="Critical", 'Patient Health Records'!W603 = "No"), "Ask for Readmission", TRUE, "No Action")</f>
        <v>No Action</v>
      </c>
      <c r="W603" s="17"/>
      <c r="X603" s="100"/>
      <c r="Y603" s="100"/>
      <c r="Z603" s="100"/>
      <c r="AA603" s="100"/>
      <c r="AB603" s="100"/>
    </row>
    <row r="604" spans="1:28" ht="15.75" customHeight="1">
      <c r="A604" s="2" t="s">
        <v>969</v>
      </c>
      <c r="B604" s="2" t="s">
        <v>970</v>
      </c>
      <c r="C604" s="2" t="s">
        <v>42</v>
      </c>
      <c r="D604" s="26" t="s">
        <v>546</v>
      </c>
      <c r="E604" s="28">
        <f>DATEVALUE(D604)</f>
        <v>33969</v>
      </c>
      <c r="F604" s="29">
        <f t="shared" si="28"/>
        <v>1992</v>
      </c>
      <c r="G604" s="29">
        <f t="shared" si="29"/>
        <v>33</v>
      </c>
      <c r="H604" s="29" t="str" cm="1">
        <f t="array" ref="H604">_xlfn.IFS(
  AND(G604&gt;=21, G604&lt;=30), "Young Adult",
  AND(G604&gt;=31, G604&lt;=45), "Adult",
  AND(G604&gt;=46, G604&lt;=60), "Middle-aged",
  AND(G604&gt;=61, G604&lt;=75), "Senior",
  AND(G604&gt;=76, G604&lt;=87), "Elderly",
  TRUE, "Out of Range"
)</f>
        <v>Adult</v>
      </c>
      <c r="I604" s="3">
        <v>25</v>
      </c>
      <c r="J604" s="2" t="s">
        <v>43</v>
      </c>
      <c r="K604" s="2" t="s">
        <v>28</v>
      </c>
      <c r="L604" s="2" t="str">
        <f>VLOOKUP(J604,Facts!$A$2:$B$10,2,FALSE)</f>
        <v>South</v>
      </c>
      <c r="M604" s="2" t="str">
        <f>HLOOKUP(J604,Facts!$D$13:$L$14,2,FALSE)</f>
        <v>South</v>
      </c>
      <c r="N604" s="2" t="str">
        <f>_xlfn.XLOOKUP(L604,Facts!$B$2:$B$10,Facts!$A$2:$A$10,FALSE)</f>
        <v>Tamil Nadu</v>
      </c>
      <c r="O604" s="100" t="str">
        <f t="shared" si="30"/>
        <v>Aarav Raj Sharma</v>
      </c>
      <c r="P604" s="100" t="str" cm="1">
        <f t="array" ref="P604:R604">_xlfn.TEXTSPLIT(O604," ")</f>
        <v>Aarav</v>
      </c>
      <c r="Q604" s="100" t="str">
        <v>Raj</v>
      </c>
      <c r="R604" s="100" t="str">
        <v>Sharma</v>
      </c>
      <c r="S604" s="100" t="str">
        <f>CONCATENATE(A604,"_",P604,".pdf")</f>
        <v>PID0603_Aarav.pdf</v>
      </c>
      <c r="T604" s="17" t="str">
        <f>IF(AND(I604&lt;5,'Billing Details'!F604&gt;10000),"High Priority","Regular Followup")</f>
        <v>Regular Followup</v>
      </c>
      <c r="U604" s="17" t="str">
        <f>IF(AND(T604="High Priority",'Patient Health Records'!W604="Yes",'Patient Health Records'!X604 = "Critical"),"Needs Attention",IF(AND('Patient Health Records'!X604 &lt;&gt; "Critical", 'Patient Health Records'!W604 = "Yes"),"Monitor Later",IF(AND('Patient Health Records'!X604 ="Critical", 'Patient Health Records'!W604 = "No"), "Ask for Readmission","No Action")))</f>
        <v>No Action</v>
      </c>
      <c r="V604" s="17" t="str" cm="1">
        <f t="array" ref="V604">_xlfn.IFS(AND(T604="High Priority",'Patient Health Records'!W604="Yes",'Patient Health Records'!X604 = "Critical"),"Needs Attention", AND('Patient Health Records'!X604 &lt;&gt; "Critical", 'Patient Health Records'!W604 = "Yes"),"Monitor Later", AND('Patient Health Records'!X604 ="Critical", 'Patient Health Records'!W604 = "No"), "Ask for Readmission", TRUE, "No Action")</f>
        <v>No Action</v>
      </c>
      <c r="W604" s="17"/>
      <c r="X604" s="100"/>
      <c r="Y604" s="100"/>
      <c r="Z604" s="100"/>
      <c r="AA604" s="100"/>
      <c r="AB604" s="100"/>
    </row>
    <row r="605" spans="1:28" ht="15.75" customHeight="1">
      <c r="A605" s="2" t="s">
        <v>971</v>
      </c>
      <c r="B605" s="2" t="s">
        <v>972</v>
      </c>
      <c r="C605" s="2" t="s">
        <v>42</v>
      </c>
      <c r="D605" s="26" t="s">
        <v>60</v>
      </c>
      <c r="E605" s="28">
        <f>DATEVALUE(D605)</f>
        <v>28855</v>
      </c>
      <c r="F605" s="29">
        <f t="shared" si="28"/>
        <v>1978</v>
      </c>
      <c r="G605" s="29">
        <f t="shared" si="29"/>
        <v>47</v>
      </c>
      <c r="H605" s="29" t="str" cm="1">
        <f t="array" ref="H605">_xlfn.IFS(
  AND(G605&gt;=21, G605&lt;=30), "Young Adult",
  AND(G605&gt;=31, G605&lt;=45), "Adult",
  AND(G605&gt;=46, G605&lt;=60), "Middle-aged",
  AND(G605&gt;=61, G605&lt;=75), "Senior",
  AND(G605&gt;=76, G605&lt;=87), "Elderly",
  TRUE, "Out of Range"
)</f>
        <v>Middle-aged</v>
      </c>
      <c r="I605" s="3">
        <v>40</v>
      </c>
      <c r="J605" s="2" t="s">
        <v>43</v>
      </c>
      <c r="K605" s="2" t="s">
        <v>28</v>
      </c>
      <c r="L605" s="2" t="str">
        <f>VLOOKUP(J605,Facts!$A$2:$B$10,2,FALSE)</f>
        <v>South</v>
      </c>
      <c r="M605" s="2" t="str">
        <f>HLOOKUP(J605,Facts!$D$13:$L$14,2,FALSE)</f>
        <v>South</v>
      </c>
      <c r="N605" s="2" t="str">
        <f>_xlfn.XLOOKUP(L605,Facts!$B$2:$B$10,Facts!$A$2:$A$10,FALSE)</f>
        <v>Tamil Nadu</v>
      </c>
      <c r="O605" s="100" t="str">
        <f t="shared" si="30"/>
        <v>Aditya Priya Mehta</v>
      </c>
      <c r="P605" s="100" t="str" cm="1">
        <f t="array" ref="P605:R605">_xlfn.TEXTSPLIT(O605," ")</f>
        <v>Aditya</v>
      </c>
      <c r="Q605" s="100" t="str">
        <v>Priya</v>
      </c>
      <c r="R605" s="100" t="str">
        <v>Mehta</v>
      </c>
      <c r="S605" s="100" t="str">
        <f>CONCATENATE(A605,"_",P605,".pdf")</f>
        <v>PID0604_Aditya.pdf</v>
      </c>
      <c r="T605" s="17" t="str">
        <f>IF(AND(I605&lt;5,'Billing Details'!F605&gt;10000),"High Priority","Regular Followup")</f>
        <v>Regular Followup</v>
      </c>
      <c r="U605" s="17" t="str">
        <f>IF(AND(T605="High Priority",'Patient Health Records'!W605="Yes",'Patient Health Records'!X605 = "Critical"),"Needs Attention",IF(AND('Patient Health Records'!X605 &lt;&gt; "Critical", 'Patient Health Records'!W605 = "Yes"),"Monitor Later",IF(AND('Patient Health Records'!X605 ="Critical", 'Patient Health Records'!W605 = "No"), "Ask for Readmission","No Action")))</f>
        <v>No Action</v>
      </c>
      <c r="V605" s="17" t="str" cm="1">
        <f t="array" ref="V605">_xlfn.IFS(AND(T605="High Priority",'Patient Health Records'!W605="Yes",'Patient Health Records'!X605 = "Critical"),"Needs Attention", AND('Patient Health Records'!X605 &lt;&gt; "Critical", 'Patient Health Records'!W605 = "Yes"),"Monitor Later", AND('Patient Health Records'!X605 ="Critical", 'Patient Health Records'!W605 = "No"), "Ask for Readmission", TRUE, "No Action")</f>
        <v>No Action</v>
      </c>
      <c r="W605" s="17"/>
      <c r="X605" s="100"/>
      <c r="Y605" s="100"/>
      <c r="Z605" s="100"/>
      <c r="AA605" s="100"/>
      <c r="AB605" s="100"/>
    </row>
    <row r="606" spans="1:28" ht="15.75" customHeight="1">
      <c r="A606" s="2" t="s">
        <v>973</v>
      </c>
      <c r="B606" s="2" t="s">
        <v>550</v>
      </c>
      <c r="C606" s="2" t="s">
        <v>25</v>
      </c>
      <c r="D606" s="26" t="s">
        <v>85</v>
      </c>
      <c r="E606" s="28">
        <f>DATEVALUE(D606)</f>
        <v>25203</v>
      </c>
      <c r="F606" s="29">
        <f t="shared" si="28"/>
        <v>1968</v>
      </c>
      <c r="G606" s="29">
        <f t="shared" si="29"/>
        <v>57</v>
      </c>
      <c r="H606" s="29" t="str" cm="1">
        <f t="array" ref="H606">_xlfn.IFS(
  AND(G606&gt;=21, G606&lt;=30), "Young Adult",
  AND(G606&gt;=31, G606&lt;=45), "Adult",
  AND(G606&gt;=46, G606&lt;=60), "Middle-aged",
  AND(G606&gt;=61, G606&lt;=75), "Senior",
  AND(G606&gt;=76, G606&lt;=87), "Elderly",
  TRUE, "Out of Range"
)</f>
        <v>Middle-aged</v>
      </c>
      <c r="I606" s="3">
        <v>5</v>
      </c>
      <c r="J606" s="2" t="s">
        <v>38</v>
      </c>
      <c r="K606" s="2" t="s">
        <v>28</v>
      </c>
      <c r="L606" s="2" t="str">
        <f>VLOOKUP(J606,Facts!$A$2:$B$10,2,FALSE)</f>
        <v>North</v>
      </c>
      <c r="M606" s="2" t="str">
        <f>HLOOKUP(J606,Facts!$D$13:$L$14,2,FALSE)</f>
        <v>North</v>
      </c>
      <c r="N606" s="2" t="str">
        <f>_xlfn.XLOOKUP(L606,Facts!$B$2:$B$10,Facts!$A$2:$A$10,FALSE)</f>
        <v>Punjab</v>
      </c>
      <c r="O606" s="100" t="str">
        <f t="shared" si="30"/>
        <v>Shreya Patel</v>
      </c>
      <c r="P606" s="100" t="str" cm="1">
        <f t="array" ref="P606:Q606">_xlfn.TEXTSPLIT(O606," ")</f>
        <v>Shreya</v>
      </c>
      <c r="Q606" s="100" t="str">
        <v>Patel</v>
      </c>
      <c r="R606" s="100"/>
      <c r="S606" s="100" t="str">
        <f>CONCATENATE(A606,"_",P606,".pdf")</f>
        <v>PID0605_Shreya.pdf</v>
      </c>
      <c r="T606" s="17" t="str">
        <f>IF(AND(I606&lt;5,'Billing Details'!F606&gt;10000),"High Priority","Regular Followup")</f>
        <v>Regular Followup</v>
      </c>
      <c r="U606" s="17" t="str">
        <f>IF(AND(T606="High Priority",'Patient Health Records'!W606="Yes",'Patient Health Records'!X606 = "Critical"),"Needs Attention",IF(AND('Patient Health Records'!X606 &lt;&gt; "Critical", 'Patient Health Records'!W606 = "Yes"),"Monitor Later",IF(AND('Patient Health Records'!X606 ="Critical", 'Patient Health Records'!W606 = "No"), "Ask for Readmission","No Action")))</f>
        <v>Monitor Later</v>
      </c>
      <c r="V606" s="17" t="str" cm="1">
        <f t="array" ref="V606">_xlfn.IFS(AND(T606="High Priority",'Patient Health Records'!W606="Yes",'Patient Health Records'!X606 = "Critical"),"Needs Attention", AND('Patient Health Records'!X606 &lt;&gt; "Critical", 'Patient Health Records'!W606 = "Yes"),"Monitor Later", AND('Patient Health Records'!X606 ="Critical", 'Patient Health Records'!W606 = "No"), "Ask for Readmission", TRUE, "No Action")</f>
        <v>Monitor Later</v>
      </c>
      <c r="W606" s="17"/>
      <c r="X606" s="100"/>
      <c r="Y606" s="100"/>
      <c r="Z606" s="100"/>
      <c r="AA606" s="100"/>
      <c r="AB606" s="100"/>
    </row>
    <row r="607" spans="1:28" ht="15.75" customHeight="1">
      <c r="A607" s="2" t="s">
        <v>974</v>
      </c>
      <c r="B607" s="2" t="s">
        <v>464</v>
      </c>
      <c r="C607" s="2" t="s">
        <v>25</v>
      </c>
      <c r="D607" s="26" t="s">
        <v>60</v>
      </c>
      <c r="E607" s="28">
        <f>DATEVALUE(D607)</f>
        <v>28855</v>
      </c>
      <c r="F607" s="29">
        <f t="shared" si="28"/>
        <v>1978</v>
      </c>
      <c r="G607" s="29">
        <f t="shared" si="29"/>
        <v>47</v>
      </c>
      <c r="H607" s="29" t="str" cm="1">
        <f t="array" ref="H607">_xlfn.IFS(
  AND(G607&gt;=21, G607&lt;=30), "Young Adult",
  AND(G607&gt;=31, G607&lt;=45), "Adult",
  AND(G607&gt;=46, G607&lt;=60), "Middle-aged",
  AND(G607&gt;=61, G607&lt;=75), "Senior",
  AND(G607&gt;=76, G607&lt;=87), "Elderly",
  TRUE, "Out of Range"
)</f>
        <v>Middle-aged</v>
      </c>
      <c r="I607" s="3">
        <v>20</v>
      </c>
      <c r="J607" s="2" t="s">
        <v>33</v>
      </c>
      <c r="K607" s="2" t="s">
        <v>34</v>
      </c>
      <c r="L607" s="2" t="str">
        <f>VLOOKUP(J607,Facts!$A$2:$B$10,2,FALSE)</f>
        <v>West</v>
      </c>
      <c r="M607" s="2" t="str">
        <f>HLOOKUP(J607,Facts!$D$13:$L$14,2,FALSE)</f>
        <v>West</v>
      </c>
      <c r="N607" s="2" t="str">
        <f>_xlfn.XLOOKUP(L607,Facts!$B$2:$B$10,Facts!$A$2:$A$10,FALSE)</f>
        <v>Maharashtra</v>
      </c>
      <c r="O607" s="100" t="str">
        <f t="shared" si="30"/>
        <v>Diya Sharma</v>
      </c>
      <c r="P607" s="100" t="str" cm="1">
        <f t="array" ref="P607:Q607">_xlfn.TEXTSPLIT(O607," ")</f>
        <v>Diya</v>
      </c>
      <c r="Q607" s="100" t="str">
        <v>Sharma</v>
      </c>
      <c r="R607" s="100"/>
      <c r="S607" s="100" t="str">
        <f>CONCATENATE(A607,"_",P607,".pdf")</f>
        <v>PID0606_Diya.pdf</v>
      </c>
      <c r="T607" s="17" t="str">
        <f>IF(AND(I607&lt;5,'Billing Details'!F607&gt;10000),"High Priority","Regular Followup")</f>
        <v>Regular Followup</v>
      </c>
      <c r="U607" s="17" t="str">
        <f>IF(AND(T607="High Priority",'Patient Health Records'!W607="Yes",'Patient Health Records'!X607 = "Critical"),"Needs Attention",IF(AND('Patient Health Records'!X607 &lt;&gt; "Critical", 'Patient Health Records'!W607 = "Yes"),"Monitor Later",IF(AND('Patient Health Records'!X607 ="Critical", 'Patient Health Records'!W607 = "No"), "Ask for Readmission","No Action")))</f>
        <v>No Action</v>
      </c>
      <c r="V607" s="17" t="str" cm="1">
        <f t="array" ref="V607">_xlfn.IFS(AND(T607="High Priority",'Patient Health Records'!W607="Yes",'Patient Health Records'!X607 = "Critical"),"Needs Attention", AND('Patient Health Records'!X607 &lt;&gt; "Critical", 'Patient Health Records'!W607 = "Yes"),"Monitor Later", AND('Patient Health Records'!X607 ="Critical", 'Patient Health Records'!W607 = "No"), "Ask for Readmission", TRUE, "No Action")</f>
        <v>No Action</v>
      </c>
      <c r="W607" s="17"/>
      <c r="X607" s="100"/>
      <c r="Y607" s="100"/>
      <c r="Z607" s="100"/>
      <c r="AA607" s="100"/>
      <c r="AB607" s="100"/>
    </row>
    <row r="608" spans="1:28" ht="15.75" customHeight="1">
      <c r="A608" s="2" t="s">
        <v>975</v>
      </c>
      <c r="B608" s="2" t="s">
        <v>599</v>
      </c>
      <c r="C608" s="2" t="s">
        <v>25</v>
      </c>
      <c r="D608" s="26" t="s">
        <v>60</v>
      </c>
      <c r="E608" s="28">
        <f>DATEVALUE(D608)</f>
        <v>28855</v>
      </c>
      <c r="F608" s="29">
        <f t="shared" si="28"/>
        <v>1978</v>
      </c>
      <c r="G608" s="29">
        <f t="shared" si="29"/>
        <v>47</v>
      </c>
      <c r="H608" s="29" t="str" cm="1">
        <f t="array" ref="H608">_xlfn.IFS(
  AND(G608&gt;=21, G608&lt;=30), "Young Adult",
  AND(G608&gt;=31, G608&lt;=45), "Adult",
  AND(G608&gt;=46, G608&lt;=60), "Middle-aged",
  AND(G608&gt;=61, G608&lt;=75), "Senior",
  AND(G608&gt;=76, G608&lt;=87), "Elderly",
  TRUE, "Out of Range"
)</f>
        <v>Middle-aged</v>
      </c>
      <c r="I608" s="3">
        <v>7</v>
      </c>
      <c r="J608" s="2" t="s">
        <v>27</v>
      </c>
      <c r="K608" s="2" t="s">
        <v>34</v>
      </c>
      <c r="L608" s="2" t="str">
        <f>VLOOKUP(J608,Facts!$A$2:$B$10,2,FALSE)</f>
        <v>South</v>
      </c>
      <c r="M608" s="2" t="str">
        <f>HLOOKUP(J608,Facts!$D$13:$L$14,2,FALSE)</f>
        <v>South</v>
      </c>
      <c r="N608" s="2" t="str">
        <f>_xlfn.XLOOKUP(L608,Facts!$B$2:$B$10,Facts!$A$2:$A$10,FALSE)</f>
        <v>Tamil Nadu</v>
      </c>
      <c r="O608" s="100" t="str">
        <f t="shared" si="30"/>
        <v>Riya Priya Sharma</v>
      </c>
      <c r="P608" s="100" t="str" cm="1">
        <f t="array" ref="P608:R608">_xlfn.TEXTSPLIT(O608," ")</f>
        <v>Riya</v>
      </c>
      <c r="Q608" s="100" t="str">
        <v>Priya</v>
      </c>
      <c r="R608" s="100" t="str">
        <v>Sharma</v>
      </c>
      <c r="S608" s="100" t="str">
        <f>CONCATENATE(A608,"_",P608,".pdf")</f>
        <v>PID0607_Riya.pdf</v>
      </c>
      <c r="T608" s="17" t="str">
        <f>IF(AND(I608&lt;5,'Billing Details'!F608&gt;10000),"High Priority","Regular Followup")</f>
        <v>Regular Followup</v>
      </c>
      <c r="U608" s="17" t="str">
        <f>IF(AND(T608="High Priority",'Patient Health Records'!W608="Yes",'Patient Health Records'!X608 = "Critical"),"Needs Attention",IF(AND('Patient Health Records'!X608 &lt;&gt; "Critical", 'Patient Health Records'!W608 = "Yes"),"Monitor Later",IF(AND('Patient Health Records'!X608 ="Critical", 'Patient Health Records'!W608 = "No"), "Ask for Readmission","No Action")))</f>
        <v>No Action</v>
      </c>
      <c r="V608" s="17" t="str" cm="1">
        <f t="array" ref="V608">_xlfn.IFS(AND(T608="High Priority",'Patient Health Records'!W608="Yes",'Patient Health Records'!X608 = "Critical"),"Needs Attention", AND('Patient Health Records'!X608 &lt;&gt; "Critical", 'Patient Health Records'!W608 = "Yes"),"Monitor Later", AND('Patient Health Records'!X608 ="Critical", 'Patient Health Records'!W608 = "No"), "Ask for Readmission", TRUE, "No Action")</f>
        <v>No Action</v>
      </c>
      <c r="W608" s="17"/>
      <c r="X608" s="100"/>
      <c r="Y608" s="100"/>
      <c r="Z608" s="100"/>
      <c r="AA608" s="100"/>
      <c r="AB608" s="100"/>
    </row>
    <row r="609" spans="1:28" ht="15.75" customHeight="1">
      <c r="A609" s="2" t="s">
        <v>976</v>
      </c>
      <c r="B609" s="2" t="s">
        <v>293</v>
      </c>
      <c r="C609" s="2" t="s">
        <v>25</v>
      </c>
      <c r="D609" s="26" t="s">
        <v>32</v>
      </c>
      <c r="E609" s="28">
        <f>DATEVALUE(D609)</f>
        <v>19724</v>
      </c>
      <c r="F609" s="29">
        <f t="shared" si="28"/>
        <v>1953</v>
      </c>
      <c r="G609" s="29">
        <f t="shared" si="29"/>
        <v>72</v>
      </c>
      <c r="H609" s="29" t="str" cm="1">
        <f t="array" ref="H609">_xlfn.IFS(
  AND(G609&gt;=21, G609&lt;=30), "Young Adult",
  AND(G609&gt;=31, G609&lt;=45), "Adult",
  AND(G609&gt;=46, G609&lt;=60), "Middle-aged",
  AND(G609&gt;=61, G609&lt;=75), "Senior",
  AND(G609&gt;=76, G609&lt;=87), "Elderly",
  TRUE, "Out of Range"
)</f>
        <v>Senior</v>
      </c>
      <c r="I609" s="3">
        <v>90</v>
      </c>
      <c r="J609" s="2" t="s">
        <v>55</v>
      </c>
      <c r="K609" s="2" t="s">
        <v>28</v>
      </c>
      <c r="L609" s="2" t="str">
        <f>VLOOKUP(J609,Facts!$A$2:$B$10,2,FALSE)</f>
        <v>South</v>
      </c>
      <c r="M609" s="2" t="str">
        <f>HLOOKUP(J609,Facts!$D$13:$L$14,2,FALSE)</f>
        <v>South</v>
      </c>
      <c r="N609" s="2" t="str">
        <f>_xlfn.XLOOKUP(L609,Facts!$B$2:$B$10,Facts!$A$2:$A$10,FALSE)</f>
        <v>Tamil Nadu</v>
      </c>
      <c r="O609" s="100" t="str">
        <f t="shared" si="30"/>
        <v>Riya Mehta</v>
      </c>
      <c r="P609" s="100" t="str" cm="1">
        <f t="array" ref="P609:Q609">_xlfn.TEXTSPLIT(O609," ")</f>
        <v>Riya</v>
      </c>
      <c r="Q609" s="100" t="str">
        <v>Mehta</v>
      </c>
      <c r="R609" s="100"/>
      <c r="S609" s="100" t="str">
        <f>CONCATENATE(A609,"_",P609,".pdf")</f>
        <v>PID0608_Riya.pdf</v>
      </c>
      <c r="T609" s="17" t="str">
        <f>IF(AND(I609&lt;5,'Billing Details'!F609&gt;10000),"High Priority","Regular Followup")</f>
        <v>Regular Followup</v>
      </c>
      <c r="U609" s="17" t="str">
        <f>IF(AND(T609="High Priority",'Patient Health Records'!W609="Yes",'Patient Health Records'!X609 = "Critical"),"Needs Attention",IF(AND('Patient Health Records'!X609 &lt;&gt; "Critical", 'Patient Health Records'!W609 = "Yes"),"Monitor Later",IF(AND('Patient Health Records'!X609 ="Critical", 'Patient Health Records'!W609 = "No"), "Ask for Readmission","No Action")))</f>
        <v>Ask for Readmission</v>
      </c>
      <c r="V609" s="17" t="str" cm="1">
        <f t="array" ref="V609">_xlfn.IFS(AND(T609="High Priority",'Patient Health Records'!W609="Yes",'Patient Health Records'!X609 = "Critical"),"Needs Attention", AND('Patient Health Records'!X609 &lt;&gt; "Critical", 'Patient Health Records'!W609 = "Yes"),"Monitor Later", AND('Patient Health Records'!X609 ="Critical", 'Patient Health Records'!W609 = "No"), "Ask for Readmission", TRUE, "No Action")</f>
        <v>Ask for Readmission</v>
      </c>
      <c r="W609" s="17"/>
      <c r="X609" s="100"/>
      <c r="Y609" s="100"/>
      <c r="Z609" s="100"/>
      <c r="AA609" s="100"/>
      <c r="AB609" s="100"/>
    </row>
    <row r="610" spans="1:28" ht="15.75" customHeight="1">
      <c r="A610" s="2" t="s">
        <v>977</v>
      </c>
      <c r="B610" s="2" t="s">
        <v>156</v>
      </c>
      <c r="C610" s="2" t="s">
        <v>42</v>
      </c>
      <c r="D610" s="26" t="s">
        <v>46</v>
      </c>
      <c r="E610" s="28">
        <f>DATEVALUE(D610)</f>
        <v>32508</v>
      </c>
      <c r="F610" s="29">
        <f t="shared" si="28"/>
        <v>1988</v>
      </c>
      <c r="G610" s="29">
        <f t="shared" si="29"/>
        <v>37</v>
      </c>
      <c r="H610" s="29" t="str" cm="1">
        <f t="array" ref="H610">_xlfn.IFS(
  AND(G610&gt;=21, G610&lt;=30), "Young Adult",
  AND(G610&gt;=31, G610&lt;=45), "Adult",
  AND(G610&gt;=46, G610&lt;=60), "Middle-aged",
  AND(G610&gt;=61, G610&lt;=75), "Senior",
  AND(G610&gt;=76, G610&lt;=87), "Elderly",
  TRUE, "Out of Range"
)</f>
        <v>Adult</v>
      </c>
      <c r="I610" s="3">
        <v>7</v>
      </c>
      <c r="J610" s="2" t="s">
        <v>33</v>
      </c>
      <c r="K610" s="2" t="s">
        <v>39</v>
      </c>
      <c r="L610" s="2" t="str">
        <f>VLOOKUP(J610,Facts!$A$2:$B$10,2,FALSE)</f>
        <v>West</v>
      </c>
      <c r="M610" s="2" t="str">
        <f>HLOOKUP(J610,Facts!$D$13:$L$14,2,FALSE)</f>
        <v>West</v>
      </c>
      <c r="N610" s="2" t="str">
        <f>_xlfn.XLOOKUP(L610,Facts!$B$2:$B$10,Facts!$A$2:$A$10,FALSE)</f>
        <v>Maharashtra</v>
      </c>
      <c r="O610" s="100" t="str">
        <f t="shared" si="30"/>
        <v>Vivaan Mehta</v>
      </c>
      <c r="P610" s="100" t="str" cm="1">
        <f t="array" ref="P610:Q610">_xlfn.TEXTSPLIT(O610," ")</f>
        <v>Vivaan</v>
      </c>
      <c r="Q610" s="100" t="str">
        <v>Mehta</v>
      </c>
      <c r="R610" s="100"/>
      <c r="S610" s="100" t="str">
        <f>CONCATENATE(A610,"_",P610,".pdf")</f>
        <v>PID0609_Vivaan.pdf</v>
      </c>
      <c r="T610" s="17" t="str">
        <f>IF(AND(I610&lt;5,'Billing Details'!F610&gt;10000),"High Priority","Regular Followup")</f>
        <v>Regular Followup</v>
      </c>
      <c r="U610" s="17" t="str">
        <f>IF(AND(T610="High Priority",'Patient Health Records'!W610="Yes",'Patient Health Records'!X610 = "Critical"),"Needs Attention",IF(AND('Patient Health Records'!X610 &lt;&gt; "Critical", 'Patient Health Records'!W610 = "Yes"),"Monitor Later",IF(AND('Patient Health Records'!X610 ="Critical", 'Patient Health Records'!W610 = "No"), "Ask for Readmission","No Action")))</f>
        <v>No Action</v>
      </c>
      <c r="V610" s="17" t="str" cm="1">
        <f t="array" ref="V610">_xlfn.IFS(AND(T610="High Priority",'Patient Health Records'!W610="Yes",'Patient Health Records'!X610 = "Critical"),"Needs Attention", AND('Patient Health Records'!X610 &lt;&gt; "Critical", 'Patient Health Records'!W610 = "Yes"),"Monitor Later", AND('Patient Health Records'!X610 ="Critical", 'Patient Health Records'!W610 = "No"), "Ask for Readmission", TRUE, "No Action")</f>
        <v>No Action</v>
      </c>
      <c r="W610" s="17"/>
      <c r="X610" s="100"/>
      <c r="Y610" s="100"/>
      <c r="Z610" s="100"/>
      <c r="AA610" s="100"/>
      <c r="AB610" s="100"/>
    </row>
    <row r="611" spans="1:28" ht="15.75" customHeight="1">
      <c r="A611" s="2" t="s">
        <v>978</v>
      </c>
      <c r="B611" s="2" t="s">
        <v>221</v>
      </c>
      <c r="C611" s="2" t="s">
        <v>42</v>
      </c>
      <c r="D611" s="26" t="s">
        <v>46</v>
      </c>
      <c r="E611" s="28">
        <f>DATEVALUE(D611)</f>
        <v>32508</v>
      </c>
      <c r="F611" s="29">
        <f t="shared" si="28"/>
        <v>1988</v>
      </c>
      <c r="G611" s="29">
        <f t="shared" si="29"/>
        <v>37</v>
      </c>
      <c r="H611" s="29" t="str" cm="1">
        <f t="array" ref="H611">_xlfn.IFS(
  AND(G611&gt;=21, G611&lt;=30), "Young Adult",
  AND(G611&gt;=31, G611&lt;=45), "Adult",
  AND(G611&gt;=46, G611&lt;=60), "Middle-aged",
  AND(G611&gt;=61, G611&lt;=75), "Senior",
  AND(G611&gt;=76, G611&lt;=87), "Elderly",
  TRUE, "Out of Range"
)</f>
        <v>Adult</v>
      </c>
      <c r="I611" s="3">
        <v>20</v>
      </c>
      <c r="J611" s="2" t="s">
        <v>27</v>
      </c>
      <c r="K611" s="2" t="s">
        <v>34</v>
      </c>
      <c r="L611" s="2" t="str">
        <f>VLOOKUP(J611,Facts!$A$2:$B$10,2,FALSE)</f>
        <v>South</v>
      </c>
      <c r="M611" s="2" t="str">
        <f>HLOOKUP(J611,Facts!$D$13:$L$14,2,FALSE)</f>
        <v>South</v>
      </c>
      <c r="N611" s="2" t="str">
        <f>_xlfn.XLOOKUP(L611,Facts!$B$2:$B$10,Facts!$A$2:$A$10,FALSE)</f>
        <v>Tamil Nadu</v>
      </c>
      <c r="O611" s="100" t="str">
        <f t="shared" si="30"/>
        <v>Sai Mehta</v>
      </c>
      <c r="P611" s="100" t="str" cm="1">
        <f t="array" ref="P611:Q611">_xlfn.TEXTSPLIT(O611," ")</f>
        <v>Sai</v>
      </c>
      <c r="Q611" s="100" t="str">
        <v>Mehta</v>
      </c>
      <c r="R611" s="100"/>
      <c r="S611" s="100" t="str">
        <f>CONCATENATE(A611,"_",P611,".pdf")</f>
        <v>PID0610_Sai.pdf</v>
      </c>
      <c r="T611" s="17" t="str">
        <f>IF(AND(I611&lt;5,'Billing Details'!F611&gt;10000),"High Priority","Regular Followup")</f>
        <v>Regular Followup</v>
      </c>
      <c r="U611" s="17" t="str">
        <f>IF(AND(T611="High Priority",'Patient Health Records'!W611="Yes",'Patient Health Records'!X611 = "Critical"),"Needs Attention",IF(AND('Patient Health Records'!X611 &lt;&gt; "Critical", 'Patient Health Records'!W611 = "Yes"),"Monitor Later",IF(AND('Patient Health Records'!X611 ="Critical", 'Patient Health Records'!W611 = "No"), "Ask for Readmission","No Action")))</f>
        <v>No Action</v>
      </c>
      <c r="V611" s="17" t="str" cm="1">
        <f t="array" ref="V611">_xlfn.IFS(AND(T611="High Priority",'Patient Health Records'!W611="Yes",'Patient Health Records'!X611 = "Critical"),"Needs Attention", AND('Patient Health Records'!X611 &lt;&gt; "Critical", 'Patient Health Records'!W611 = "Yes"),"Monitor Later", AND('Patient Health Records'!X611 ="Critical", 'Patient Health Records'!W611 = "No"), "Ask for Readmission", TRUE, "No Action")</f>
        <v>No Action</v>
      </c>
      <c r="W611" s="17"/>
      <c r="X611" s="100"/>
      <c r="Y611" s="100"/>
      <c r="Z611" s="100"/>
      <c r="AA611" s="100"/>
      <c r="AB611" s="100"/>
    </row>
    <row r="612" spans="1:28" ht="15.75" customHeight="1">
      <c r="A612" s="2" t="s">
        <v>979</v>
      </c>
      <c r="B612" s="2" t="s">
        <v>980</v>
      </c>
      <c r="C612" s="2" t="s">
        <v>25</v>
      </c>
      <c r="D612" s="26" t="s">
        <v>46</v>
      </c>
      <c r="E612" s="28">
        <f>DATEVALUE(D612)</f>
        <v>32508</v>
      </c>
      <c r="F612" s="29">
        <f t="shared" si="28"/>
        <v>1988</v>
      </c>
      <c r="G612" s="29">
        <f t="shared" si="29"/>
        <v>37</v>
      </c>
      <c r="H612" s="29" t="str" cm="1">
        <f t="array" ref="H612">_xlfn.IFS(
  AND(G612&gt;=21, G612&lt;=30), "Young Adult",
  AND(G612&gt;=31, G612&lt;=45), "Adult",
  AND(G612&gt;=46, G612&lt;=60), "Middle-aged",
  AND(G612&gt;=61, G612&lt;=75), "Senior",
  AND(G612&gt;=76, G612&lt;=87), "Elderly",
  TRUE, "Out of Range"
)</f>
        <v>Adult</v>
      </c>
      <c r="I612" s="3">
        <v>30</v>
      </c>
      <c r="J612" s="2" t="s">
        <v>80</v>
      </c>
      <c r="K612" s="2" t="s">
        <v>34</v>
      </c>
      <c r="L612" s="2" t="str">
        <f>VLOOKUP(J612,Facts!$A$2:$B$10,2,FALSE)</f>
        <v>West</v>
      </c>
      <c r="M612" s="2" t="str">
        <f>HLOOKUP(J612,Facts!$D$13:$L$14,2,FALSE)</f>
        <v>West</v>
      </c>
      <c r="N612" s="2" t="str">
        <f>_xlfn.XLOOKUP(L612,Facts!$B$2:$B$10,Facts!$A$2:$A$10,FALSE)</f>
        <v>Maharashtra</v>
      </c>
      <c r="O612" s="100" t="str">
        <f t="shared" si="30"/>
        <v>Diya Priya Patel</v>
      </c>
      <c r="P612" s="100" t="str" cm="1">
        <f t="array" ref="P612:R612">_xlfn.TEXTSPLIT(O612," ")</f>
        <v>Diya</v>
      </c>
      <c r="Q612" s="100" t="str">
        <v>Priya</v>
      </c>
      <c r="R612" s="100" t="str">
        <v>Patel</v>
      </c>
      <c r="S612" s="100" t="str">
        <f>CONCATENATE(A612,"_",P612,".pdf")</f>
        <v>PID0611_Diya.pdf</v>
      </c>
      <c r="T612" s="17" t="str">
        <f>IF(AND(I612&lt;5,'Billing Details'!F612&gt;10000),"High Priority","Regular Followup")</f>
        <v>Regular Followup</v>
      </c>
      <c r="U612" s="17" t="str">
        <f>IF(AND(T612="High Priority",'Patient Health Records'!W612="Yes",'Patient Health Records'!X612 = "Critical"),"Needs Attention",IF(AND('Patient Health Records'!X612 &lt;&gt; "Critical", 'Patient Health Records'!W612 = "Yes"),"Monitor Later",IF(AND('Patient Health Records'!X612 ="Critical", 'Patient Health Records'!W612 = "No"), "Ask for Readmission","No Action")))</f>
        <v>No Action</v>
      </c>
      <c r="V612" s="17" t="str" cm="1">
        <f t="array" ref="V612">_xlfn.IFS(AND(T612="High Priority",'Patient Health Records'!W612="Yes",'Patient Health Records'!X612 = "Critical"),"Needs Attention", AND('Patient Health Records'!X612 &lt;&gt; "Critical", 'Patient Health Records'!W612 = "Yes"),"Monitor Later", AND('Patient Health Records'!X612 ="Critical", 'Patient Health Records'!W612 = "No"), "Ask for Readmission", TRUE, "No Action")</f>
        <v>No Action</v>
      </c>
      <c r="W612" s="17"/>
      <c r="X612" s="100"/>
      <c r="Y612" s="100"/>
      <c r="Z612" s="100"/>
      <c r="AA612" s="100"/>
      <c r="AB612" s="100"/>
    </row>
    <row r="613" spans="1:28" ht="15.75" customHeight="1">
      <c r="A613" s="2" t="s">
        <v>981</v>
      </c>
      <c r="B613" s="2" t="s">
        <v>982</v>
      </c>
      <c r="C613" s="2" t="s">
        <v>42</v>
      </c>
      <c r="D613" s="26" t="s">
        <v>46</v>
      </c>
      <c r="E613" s="28">
        <f>DATEVALUE(D613)</f>
        <v>32508</v>
      </c>
      <c r="F613" s="29">
        <f t="shared" si="28"/>
        <v>1988</v>
      </c>
      <c r="G613" s="29">
        <f t="shared" si="29"/>
        <v>37</v>
      </c>
      <c r="H613" s="29" t="str" cm="1">
        <f t="array" ref="H613">_xlfn.IFS(
  AND(G613&gt;=21, G613&lt;=30), "Young Adult",
  AND(G613&gt;=31, G613&lt;=45), "Adult",
  AND(G613&gt;=46, G613&lt;=60), "Middle-aged",
  AND(G613&gt;=61, G613&lt;=75), "Senior",
  AND(G613&gt;=76, G613&lt;=87), "Elderly",
  TRUE, "Out of Range"
)</f>
        <v>Adult</v>
      </c>
      <c r="I613" s="3">
        <v>25</v>
      </c>
      <c r="J613" s="2" t="s">
        <v>43</v>
      </c>
      <c r="K613" s="2" t="s">
        <v>28</v>
      </c>
      <c r="L613" s="2" t="str">
        <f>VLOOKUP(J613,Facts!$A$2:$B$10,2,FALSE)</f>
        <v>South</v>
      </c>
      <c r="M613" s="2" t="str">
        <f>HLOOKUP(J613,Facts!$D$13:$L$14,2,FALSE)</f>
        <v>South</v>
      </c>
      <c r="N613" s="2" t="str">
        <f>_xlfn.XLOOKUP(L613,Facts!$B$2:$B$10,Facts!$A$2:$A$10,FALSE)</f>
        <v>Tamil Nadu</v>
      </c>
      <c r="O613" s="100" t="str">
        <f t="shared" si="30"/>
        <v>Aarav Dev Sharma</v>
      </c>
      <c r="P613" s="100" t="str" cm="1">
        <f t="array" ref="P613:R613">_xlfn.TEXTSPLIT(O613," ")</f>
        <v>Aarav</v>
      </c>
      <c r="Q613" s="100" t="str">
        <v>Dev</v>
      </c>
      <c r="R613" s="100" t="str">
        <v>Sharma</v>
      </c>
      <c r="S613" s="100" t="str">
        <f>CONCATENATE(A613,"_",P613,".pdf")</f>
        <v>PID0612_Aarav.pdf</v>
      </c>
      <c r="T613" s="17" t="str">
        <f>IF(AND(I613&lt;5,'Billing Details'!F613&gt;10000),"High Priority","Regular Followup")</f>
        <v>Regular Followup</v>
      </c>
      <c r="U613" s="17" t="str">
        <f>IF(AND(T613="High Priority",'Patient Health Records'!W613="Yes",'Patient Health Records'!X613 = "Critical"),"Needs Attention",IF(AND('Patient Health Records'!X613 &lt;&gt; "Critical", 'Patient Health Records'!W613 = "Yes"),"Monitor Later",IF(AND('Patient Health Records'!X613 ="Critical", 'Patient Health Records'!W613 = "No"), "Ask for Readmission","No Action")))</f>
        <v>No Action</v>
      </c>
      <c r="V613" s="17" t="str" cm="1">
        <f t="array" ref="V613">_xlfn.IFS(AND(T613="High Priority",'Patient Health Records'!W613="Yes",'Patient Health Records'!X613 = "Critical"),"Needs Attention", AND('Patient Health Records'!X613 &lt;&gt; "Critical", 'Patient Health Records'!W613 = "Yes"),"Monitor Later", AND('Patient Health Records'!X613 ="Critical", 'Patient Health Records'!W613 = "No"), "Ask for Readmission", TRUE, "No Action")</f>
        <v>No Action</v>
      </c>
      <c r="W613" s="17"/>
      <c r="X613" s="100"/>
      <c r="Y613" s="100"/>
      <c r="Z613" s="100"/>
      <c r="AA613" s="100"/>
      <c r="AB613" s="100"/>
    </row>
    <row r="614" spans="1:28" ht="15.75" customHeight="1">
      <c r="A614" s="2" t="s">
        <v>983</v>
      </c>
      <c r="B614" s="2" t="s">
        <v>984</v>
      </c>
      <c r="C614" s="2" t="s">
        <v>42</v>
      </c>
      <c r="D614" s="26" t="s">
        <v>26</v>
      </c>
      <c r="E614" s="28">
        <f>DATEVALUE(D614)</f>
        <v>27029</v>
      </c>
      <c r="F614" s="29">
        <f t="shared" si="28"/>
        <v>1973</v>
      </c>
      <c r="G614" s="29">
        <f t="shared" si="29"/>
        <v>52</v>
      </c>
      <c r="H614" s="29" t="str" cm="1">
        <f t="array" ref="H614">_xlfn.IFS(
  AND(G614&gt;=21, G614&lt;=30), "Young Adult",
  AND(G614&gt;=31, G614&lt;=45), "Adult",
  AND(G614&gt;=46, G614&lt;=60), "Middle-aged",
  AND(G614&gt;=61, G614&lt;=75), "Senior",
  AND(G614&gt;=76, G614&lt;=87), "Elderly",
  TRUE, "Out of Range"
)</f>
        <v>Middle-aged</v>
      </c>
      <c r="I614" s="3">
        <v>12</v>
      </c>
      <c r="J614" s="2" t="s">
        <v>38</v>
      </c>
      <c r="K614" s="2" t="s">
        <v>28</v>
      </c>
      <c r="L614" s="2" t="str">
        <f>VLOOKUP(J614,Facts!$A$2:$B$10,2,FALSE)</f>
        <v>North</v>
      </c>
      <c r="M614" s="2" t="str">
        <f>HLOOKUP(J614,Facts!$D$13:$L$14,2,FALSE)</f>
        <v>North</v>
      </c>
      <c r="N614" s="2" t="str">
        <f>_xlfn.XLOOKUP(L614,Facts!$B$2:$B$10,Facts!$A$2:$A$10,FALSE)</f>
        <v>Punjab</v>
      </c>
      <c r="O614" s="100" t="str">
        <f t="shared" si="30"/>
        <v>Aditya Raj Gupta</v>
      </c>
      <c r="P614" s="100" t="str" cm="1">
        <f t="array" ref="P614:R614">_xlfn.TEXTSPLIT(O614," ")</f>
        <v>Aditya</v>
      </c>
      <c r="Q614" s="100" t="str">
        <v>Raj</v>
      </c>
      <c r="R614" s="100" t="str">
        <v>Gupta</v>
      </c>
      <c r="S614" s="100" t="str">
        <f>CONCATENATE(A614,"_",P614,".pdf")</f>
        <v>PID0613_Aditya.pdf</v>
      </c>
      <c r="T614" s="17" t="str">
        <f>IF(AND(I614&lt;5,'Billing Details'!F614&gt;10000),"High Priority","Regular Followup")</f>
        <v>Regular Followup</v>
      </c>
      <c r="U614" s="17" t="str">
        <f>IF(AND(T614="High Priority",'Patient Health Records'!W614="Yes",'Patient Health Records'!X614 = "Critical"),"Needs Attention",IF(AND('Patient Health Records'!X614 &lt;&gt; "Critical", 'Patient Health Records'!W614 = "Yes"),"Monitor Later",IF(AND('Patient Health Records'!X614 ="Critical", 'Patient Health Records'!W614 = "No"), "Ask for Readmission","No Action")))</f>
        <v>Monitor Later</v>
      </c>
      <c r="V614" s="17" t="str" cm="1">
        <f t="array" ref="V614">_xlfn.IFS(AND(T614="High Priority",'Patient Health Records'!W614="Yes",'Patient Health Records'!X614 = "Critical"),"Needs Attention", AND('Patient Health Records'!X614 &lt;&gt; "Critical", 'Patient Health Records'!W614 = "Yes"),"Monitor Later", AND('Patient Health Records'!X614 ="Critical", 'Patient Health Records'!W614 = "No"), "Ask for Readmission", TRUE, "No Action")</f>
        <v>Monitor Later</v>
      </c>
      <c r="W614" s="17"/>
      <c r="X614" s="100"/>
      <c r="Y614" s="100"/>
      <c r="Z614" s="100"/>
      <c r="AA614" s="100"/>
      <c r="AB614" s="100"/>
    </row>
    <row r="615" spans="1:28" ht="15.75" customHeight="1">
      <c r="A615" s="2" t="s">
        <v>985</v>
      </c>
      <c r="B615" s="2" t="s">
        <v>968</v>
      </c>
      <c r="C615" s="2" t="s">
        <v>42</v>
      </c>
      <c r="D615" s="26" t="s">
        <v>219</v>
      </c>
      <c r="E615" s="28">
        <f>DATEVALUE(D615)</f>
        <v>26299</v>
      </c>
      <c r="F615" s="29">
        <f t="shared" si="28"/>
        <v>1972</v>
      </c>
      <c r="G615" s="29">
        <f t="shared" si="29"/>
        <v>53</v>
      </c>
      <c r="H615" s="29" t="str" cm="1">
        <f t="array" ref="H615">_xlfn.IFS(
  AND(G615&gt;=21, G615&lt;=30), "Young Adult",
  AND(G615&gt;=31, G615&lt;=45), "Adult",
  AND(G615&gt;=46, G615&lt;=60), "Middle-aged",
  AND(G615&gt;=61, G615&lt;=75), "Senior",
  AND(G615&gt;=76, G615&lt;=87), "Elderly",
  TRUE, "Out of Range"
)</f>
        <v>Middle-aged</v>
      </c>
      <c r="I615" s="3">
        <v>2</v>
      </c>
      <c r="J615" s="2" t="s">
        <v>43</v>
      </c>
      <c r="K615" s="2" t="s">
        <v>28</v>
      </c>
      <c r="L615" s="2" t="str">
        <f>VLOOKUP(J615,Facts!$A$2:$B$10,2,FALSE)</f>
        <v>South</v>
      </c>
      <c r="M615" s="2" t="str">
        <f>HLOOKUP(J615,Facts!$D$13:$L$14,2,FALSE)</f>
        <v>South</v>
      </c>
      <c r="N615" s="2" t="str">
        <f>_xlfn.XLOOKUP(L615,Facts!$B$2:$B$10,Facts!$A$2:$A$10,FALSE)</f>
        <v>Tamil Nadu</v>
      </c>
      <c r="O615" s="100" t="str">
        <f t="shared" si="30"/>
        <v>Sai Kumar Reddy</v>
      </c>
      <c r="P615" s="100" t="str" cm="1">
        <f t="array" ref="P615:R615">_xlfn.TEXTSPLIT(O615," ")</f>
        <v>Sai</v>
      </c>
      <c r="Q615" s="100" t="str">
        <v>Kumar</v>
      </c>
      <c r="R615" s="100" t="str">
        <v>Reddy</v>
      </c>
      <c r="S615" s="100" t="str">
        <f>CONCATENATE(A615,"_",P615,".pdf")</f>
        <v>PID0614_Sai.pdf</v>
      </c>
      <c r="T615" s="17" t="str">
        <f>IF(AND(I615&lt;5,'Billing Details'!F615&gt;10000),"High Priority","Regular Followup")</f>
        <v>High Priority</v>
      </c>
      <c r="U615" s="17" t="str">
        <f>IF(AND(T615="High Priority",'Patient Health Records'!W615="Yes",'Patient Health Records'!X615 = "Critical"),"Needs Attention",IF(AND('Patient Health Records'!X615 &lt;&gt; "Critical", 'Patient Health Records'!W615 = "Yes"),"Monitor Later",IF(AND('Patient Health Records'!X615 ="Critical", 'Patient Health Records'!W615 = "No"), "Ask for Readmission","No Action")))</f>
        <v>Monitor Later</v>
      </c>
      <c r="V615" s="17" t="str" cm="1">
        <f t="array" ref="V615">_xlfn.IFS(AND(T615="High Priority",'Patient Health Records'!W615="Yes",'Patient Health Records'!X615 = "Critical"),"Needs Attention", AND('Patient Health Records'!X615 &lt;&gt; "Critical", 'Patient Health Records'!W615 = "Yes"),"Monitor Later", AND('Patient Health Records'!X615 ="Critical", 'Patient Health Records'!W615 = "No"), "Ask for Readmission", TRUE, "No Action")</f>
        <v>Monitor Later</v>
      </c>
      <c r="W615" s="17"/>
      <c r="X615" s="100"/>
      <c r="Y615" s="100"/>
      <c r="Z615" s="100"/>
      <c r="AA615" s="100"/>
      <c r="AB615" s="100"/>
    </row>
    <row r="616" spans="1:28" ht="15.75" customHeight="1">
      <c r="A616" s="2" t="s">
        <v>986</v>
      </c>
      <c r="B616" s="2" t="s">
        <v>214</v>
      </c>
      <c r="C616" s="2" t="s">
        <v>42</v>
      </c>
      <c r="D616" s="26" t="s">
        <v>60</v>
      </c>
      <c r="E616" s="28">
        <f>DATEVALUE(D616)</f>
        <v>28855</v>
      </c>
      <c r="F616" s="29">
        <f t="shared" si="28"/>
        <v>1978</v>
      </c>
      <c r="G616" s="29">
        <f t="shared" si="29"/>
        <v>47</v>
      </c>
      <c r="H616" s="29" t="str" cm="1">
        <f t="array" ref="H616">_xlfn.IFS(
  AND(G616&gt;=21, G616&lt;=30), "Young Adult",
  AND(G616&gt;=31, G616&lt;=45), "Adult",
  AND(G616&gt;=46, G616&lt;=60), "Middle-aged",
  AND(G616&gt;=61, G616&lt;=75), "Senior",
  AND(G616&gt;=76, G616&lt;=87), "Elderly",
  TRUE, "Out of Range"
)</f>
        <v>Middle-aged</v>
      </c>
      <c r="I616" s="3">
        <v>1</v>
      </c>
      <c r="J616" s="2" t="s">
        <v>47</v>
      </c>
      <c r="K616" s="2" t="s">
        <v>28</v>
      </c>
      <c r="L616" s="2" t="str">
        <f>VLOOKUP(J616,Facts!$A$2:$B$10,2,FALSE)</f>
        <v>North</v>
      </c>
      <c r="M616" s="2" t="str">
        <f>HLOOKUP(J616,Facts!$D$13:$L$14,2,FALSE)</f>
        <v>North</v>
      </c>
      <c r="N616" s="2" t="str">
        <f>_xlfn.XLOOKUP(L616,Facts!$B$2:$B$10,Facts!$A$2:$A$10,FALSE)</f>
        <v>Punjab</v>
      </c>
      <c r="O616" s="100" t="str">
        <f t="shared" si="30"/>
        <v>Sai Reddy</v>
      </c>
      <c r="P616" s="100" t="str" cm="1">
        <f t="array" ref="P616:Q616">_xlfn.TEXTSPLIT(O616," ")</f>
        <v>Sai</v>
      </c>
      <c r="Q616" s="100" t="str">
        <v>Reddy</v>
      </c>
      <c r="R616" s="100"/>
      <c r="S616" s="100" t="str">
        <f>CONCATENATE(A616,"_",P616,".pdf")</f>
        <v>PID0615_Sai.pdf</v>
      </c>
      <c r="T616" s="17" t="str">
        <f>IF(AND(I616&lt;5,'Billing Details'!F616&gt;10000),"High Priority","Regular Followup")</f>
        <v>High Priority</v>
      </c>
      <c r="U616" s="17" t="str">
        <f>IF(AND(T616="High Priority",'Patient Health Records'!W616="Yes",'Patient Health Records'!X616 = "Critical"),"Needs Attention",IF(AND('Patient Health Records'!X616 &lt;&gt; "Critical", 'Patient Health Records'!W616 = "Yes"),"Monitor Later",IF(AND('Patient Health Records'!X616 ="Critical", 'Patient Health Records'!W616 = "No"), "Ask for Readmission","No Action")))</f>
        <v>No Action</v>
      </c>
      <c r="V616" s="17" t="str" cm="1">
        <f t="array" ref="V616">_xlfn.IFS(AND(T616="High Priority",'Patient Health Records'!W616="Yes",'Patient Health Records'!X616 = "Critical"),"Needs Attention", AND('Patient Health Records'!X616 &lt;&gt; "Critical", 'Patient Health Records'!W616 = "Yes"),"Monitor Later", AND('Patient Health Records'!X616 ="Critical", 'Patient Health Records'!W616 = "No"), "Ask for Readmission", TRUE, "No Action")</f>
        <v>No Action</v>
      </c>
      <c r="W616" s="17"/>
      <c r="X616" s="100"/>
      <c r="Y616" s="100"/>
      <c r="Z616" s="100"/>
      <c r="AA616" s="100"/>
      <c r="AB616" s="100"/>
    </row>
    <row r="617" spans="1:28" ht="15.75" customHeight="1">
      <c r="A617" s="2" t="s">
        <v>987</v>
      </c>
      <c r="B617" s="2" t="s">
        <v>289</v>
      </c>
      <c r="C617" s="2" t="s">
        <v>42</v>
      </c>
      <c r="D617" s="26" t="s">
        <v>37</v>
      </c>
      <c r="E617" s="28">
        <f>DATEVALUE(D617)</f>
        <v>34334</v>
      </c>
      <c r="F617" s="29">
        <f t="shared" si="28"/>
        <v>1993</v>
      </c>
      <c r="G617" s="29">
        <f t="shared" si="29"/>
        <v>32</v>
      </c>
      <c r="H617" s="29" t="str" cm="1">
        <f t="array" ref="H617">_xlfn.IFS(
  AND(G617&gt;=21, G617&lt;=30), "Young Adult",
  AND(G617&gt;=31, G617&lt;=45), "Adult",
  AND(G617&gt;=46, G617&lt;=60), "Middle-aged",
  AND(G617&gt;=61, G617&lt;=75), "Senior",
  AND(G617&gt;=76, G617&lt;=87), "Elderly",
  TRUE, "Out of Range"
)</f>
        <v>Adult</v>
      </c>
      <c r="I617" s="3">
        <v>15</v>
      </c>
      <c r="J617" s="2" t="s">
        <v>80</v>
      </c>
      <c r="K617" s="2" t="s">
        <v>34</v>
      </c>
      <c r="L617" s="2" t="str">
        <f>VLOOKUP(J617,Facts!$A$2:$B$10,2,FALSE)</f>
        <v>West</v>
      </c>
      <c r="M617" s="2" t="str">
        <f>HLOOKUP(J617,Facts!$D$13:$L$14,2,FALSE)</f>
        <v>West</v>
      </c>
      <c r="N617" s="2" t="str">
        <f>_xlfn.XLOOKUP(L617,Facts!$B$2:$B$10,Facts!$A$2:$A$10,FALSE)</f>
        <v>Maharashtra</v>
      </c>
      <c r="O617" s="100" t="str">
        <f t="shared" si="30"/>
        <v>Aarav Gupta</v>
      </c>
      <c r="P617" s="100" t="str" cm="1">
        <f t="array" ref="P617:Q617">_xlfn.TEXTSPLIT(O617," ")</f>
        <v>Aarav</v>
      </c>
      <c r="Q617" s="100" t="str">
        <v>Gupta</v>
      </c>
      <c r="R617" s="100"/>
      <c r="S617" s="100" t="str">
        <f>CONCATENATE(A617,"_",P617,".pdf")</f>
        <v>PID0616_Aarav.pdf</v>
      </c>
      <c r="T617" s="17" t="str">
        <f>IF(AND(I617&lt;5,'Billing Details'!F617&gt;10000),"High Priority","Regular Followup")</f>
        <v>Regular Followup</v>
      </c>
      <c r="U617" s="17" t="str">
        <f>IF(AND(T617="High Priority",'Patient Health Records'!W617="Yes",'Patient Health Records'!X617 = "Critical"),"Needs Attention",IF(AND('Patient Health Records'!X617 &lt;&gt; "Critical", 'Patient Health Records'!W617 = "Yes"),"Monitor Later",IF(AND('Patient Health Records'!X617 ="Critical", 'Patient Health Records'!W617 = "No"), "Ask for Readmission","No Action")))</f>
        <v>No Action</v>
      </c>
      <c r="V617" s="17" t="str" cm="1">
        <f t="array" ref="V617">_xlfn.IFS(AND(T617="High Priority",'Patient Health Records'!W617="Yes",'Patient Health Records'!X617 = "Critical"),"Needs Attention", AND('Patient Health Records'!X617 &lt;&gt; "Critical", 'Patient Health Records'!W617 = "Yes"),"Monitor Later", AND('Patient Health Records'!X617 ="Critical", 'Patient Health Records'!W617 = "No"), "Ask for Readmission", TRUE, "No Action")</f>
        <v>No Action</v>
      </c>
      <c r="W617" s="17"/>
      <c r="X617" s="100"/>
      <c r="Y617" s="100"/>
      <c r="Z617" s="100"/>
      <c r="AA617" s="100"/>
      <c r="AB617" s="100"/>
    </row>
    <row r="618" spans="1:28" ht="15.75" customHeight="1">
      <c r="A618" s="2" t="s">
        <v>988</v>
      </c>
      <c r="B618" s="2" t="s">
        <v>989</v>
      </c>
      <c r="C618" s="2" t="s">
        <v>42</v>
      </c>
      <c r="D618" s="26" t="s">
        <v>82</v>
      </c>
      <c r="E618" s="28">
        <f>DATEVALUE(D618)</f>
        <v>30682</v>
      </c>
      <c r="F618" s="29">
        <f t="shared" si="28"/>
        <v>1984</v>
      </c>
      <c r="G618" s="29">
        <f t="shared" si="29"/>
        <v>41</v>
      </c>
      <c r="H618" s="29" t="str" cm="1">
        <f t="array" ref="H618">_xlfn.IFS(
  AND(G618&gt;=21, G618&lt;=30), "Young Adult",
  AND(G618&gt;=31, G618&lt;=45), "Adult",
  AND(G618&gt;=46, G618&lt;=60), "Middle-aged",
  AND(G618&gt;=61, G618&lt;=75), "Senior",
  AND(G618&gt;=76, G618&lt;=87), "Elderly",
  TRUE, "Out of Range"
)</f>
        <v>Adult</v>
      </c>
      <c r="I618" s="3">
        <v>20</v>
      </c>
      <c r="J618" s="2" t="s">
        <v>43</v>
      </c>
      <c r="K618" s="2" t="s">
        <v>28</v>
      </c>
      <c r="L618" s="2" t="str">
        <f>VLOOKUP(J618,Facts!$A$2:$B$10,2,FALSE)</f>
        <v>South</v>
      </c>
      <c r="M618" s="2" t="str">
        <f>HLOOKUP(J618,Facts!$D$13:$L$14,2,FALSE)</f>
        <v>South</v>
      </c>
      <c r="N618" s="2" t="str">
        <f>_xlfn.XLOOKUP(L618,Facts!$B$2:$B$10,Facts!$A$2:$A$10,FALSE)</f>
        <v>Tamil Nadu</v>
      </c>
      <c r="O618" s="100" t="str">
        <f t="shared" si="30"/>
        <v>Aditya Dev Sharma</v>
      </c>
      <c r="P618" s="100" t="str" cm="1">
        <f t="array" ref="P618:R618">_xlfn.TEXTSPLIT(O618," ")</f>
        <v>Aditya</v>
      </c>
      <c r="Q618" s="100" t="str">
        <v>Dev</v>
      </c>
      <c r="R618" s="100" t="str">
        <v>Sharma</v>
      </c>
      <c r="S618" s="100" t="str">
        <f>CONCATENATE(A618,"_",P618,".pdf")</f>
        <v>PID0617_Aditya.pdf</v>
      </c>
      <c r="T618" s="17" t="str">
        <f>IF(AND(I618&lt;5,'Billing Details'!F618&gt;10000),"High Priority","Regular Followup")</f>
        <v>Regular Followup</v>
      </c>
      <c r="U618" s="17" t="str">
        <f>IF(AND(T618="High Priority",'Patient Health Records'!W618="Yes",'Patient Health Records'!X618 = "Critical"),"Needs Attention",IF(AND('Patient Health Records'!X618 &lt;&gt; "Critical", 'Patient Health Records'!W618 = "Yes"),"Monitor Later",IF(AND('Patient Health Records'!X618 ="Critical", 'Patient Health Records'!W618 = "No"), "Ask for Readmission","No Action")))</f>
        <v>Monitor Later</v>
      </c>
      <c r="V618" s="17" t="str" cm="1">
        <f t="array" ref="V618">_xlfn.IFS(AND(T618="High Priority",'Patient Health Records'!W618="Yes",'Patient Health Records'!X618 = "Critical"),"Needs Attention", AND('Patient Health Records'!X618 &lt;&gt; "Critical", 'Patient Health Records'!W618 = "Yes"),"Monitor Later", AND('Patient Health Records'!X618 ="Critical", 'Patient Health Records'!W618 = "No"), "Ask for Readmission", TRUE, "No Action")</f>
        <v>Monitor Later</v>
      </c>
      <c r="W618" s="17"/>
      <c r="X618" s="100"/>
      <c r="Y618" s="100"/>
      <c r="Z618" s="100"/>
      <c r="AA618" s="100"/>
      <c r="AB618" s="100"/>
    </row>
    <row r="619" spans="1:28" ht="15.75" customHeight="1">
      <c r="A619" s="2" t="s">
        <v>990</v>
      </c>
      <c r="B619" s="2" t="s">
        <v>244</v>
      </c>
      <c r="C619" s="2" t="s">
        <v>42</v>
      </c>
      <c r="D619" s="26" t="s">
        <v>75</v>
      </c>
      <c r="E619" s="28">
        <f>DATEVALUE(D619)</f>
        <v>29951</v>
      </c>
      <c r="F619" s="29">
        <f t="shared" si="28"/>
        <v>1981</v>
      </c>
      <c r="G619" s="29">
        <f t="shared" si="29"/>
        <v>44</v>
      </c>
      <c r="H619" s="29" t="str" cm="1">
        <f t="array" ref="H619">_xlfn.IFS(
  AND(G619&gt;=21, G619&lt;=30), "Young Adult",
  AND(G619&gt;=31, G619&lt;=45), "Adult",
  AND(G619&gt;=46, G619&lt;=60), "Middle-aged",
  AND(G619&gt;=61, G619&lt;=75), "Senior",
  AND(G619&gt;=76, G619&lt;=87), "Elderly",
  TRUE, "Out of Range"
)</f>
        <v>Adult</v>
      </c>
      <c r="I619" s="3">
        <v>9</v>
      </c>
      <c r="J619" s="2" t="s">
        <v>43</v>
      </c>
      <c r="K619" s="2" t="s">
        <v>28</v>
      </c>
      <c r="L619" s="2" t="str">
        <f>VLOOKUP(J619,Facts!$A$2:$B$10,2,FALSE)</f>
        <v>South</v>
      </c>
      <c r="M619" s="2" t="str">
        <f>HLOOKUP(J619,Facts!$D$13:$L$14,2,FALSE)</f>
        <v>South</v>
      </c>
      <c r="N619" s="2" t="str">
        <f>_xlfn.XLOOKUP(L619,Facts!$B$2:$B$10,Facts!$A$2:$A$10,FALSE)</f>
        <v>Tamil Nadu</v>
      </c>
      <c r="O619" s="100" t="str">
        <f t="shared" si="30"/>
        <v>Aditya Gupta</v>
      </c>
      <c r="P619" s="100" t="str" cm="1">
        <f t="array" ref="P619:Q619">_xlfn.TEXTSPLIT(O619," ")</f>
        <v>Aditya</v>
      </c>
      <c r="Q619" s="100" t="str">
        <v>Gupta</v>
      </c>
      <c r="R619" s="100"/>
      <c r="S619" s="100" t="str">
        <f>CONCATENATE(A619,"_",P619,".pdf")</f>
        <v>PID0618_Aditya.pdf</v>
      </c>
      <c r="T619" s="17" t="str">
        <f>IF(AND(I619&lt;5,'Billing Details'!F619&gt;10000),"High Priority","Regular Followup")</f>
        <v>Regular Followup</v>
      </c>
      <c r="U619" s="17" t="str">
        <f>IF(AND(T619="High Priority",'Patient Health Records'!W619="Yes",'Patient Health Records'!X619 = "Critical"),"Needs Attention",IF(AND('Patient Health Records'!X619 &lt;&gt; "Critical", 'Patient Health Records'!W619 = "Yes"),"Monitor Later",IF(AND('Patient Health Records'!X619 ="Critical", 'Patient Health Records'!W619 = "No"), "Ask for Readmission","No Action")))</f>
        <v>Monitor Later</v>
      </c>
      <c r="V619" s="17" t="str" cm="1">
        <f t="array" ref="V619">_xlfn.IFS(AND(T619="High Priority",'Patient Health Records'!W619="Yes",'Patient Health Records'!X619 = "Critical"),"Needs Attention", AND('Patient Health Records'!X619 &lt;&gt; "Critical", 'Patient Health Records'!W619 = "Yes"),"Monitor Later", AND('Patient Health Records'!X619 ="Critical", 'Patient Health Records'!W619 = "No"), "Ask for Readmission", TRUE, "No Action")</f>
        <v>Monitor Later</v>
      </c>
      <c r="W619" s="17"/>
      <c r="X619" s="100"/>
      <c r="Y619" s="100"/>
      <c r="Z619" s="100"/>
      <c r="AA619" s="100"/>
      <c r="AB619" s="100"/>
    </row>
    <row r="620" spans="1:28" ht="15.75" customHeight="1">
      <c r="A620" s="2" t="s">
        <v>991</v>
      </c>
      <c r="B620" s="2" t="s">
        <v>197</v>
      </c>
      <c r="C620" s="2" t="s">
        <v>25</v>
      </c>
      <c r="D620" s="26" t="s">
        <v>142</v>
      </c>
      <c r="E620" s="28">
        <f>DATEVALUE(D620)</f>
        <v>34334</v>
      </c>
      <c r="F620" s="29">
        <f t="shared" si="28"/>
        <v>1993</v>
      </c>
      <c r="G620" s="29">
        <f t="shared" si="29"/>
        <v>32</v>
      </c>
      <c r="H620" s="29" t="str" cm="1">
        <f t="array" ref="H620">_xlfn.IFS(
  AND(G620&gt;=21, G620&lt;=30), "Young Adult",
  AND(G620&gt;=31, G620&lt;=45), "Adult",
  AND(G620&gt;=46, G620&lt;=60), "Middle-aged",
  AND(G620&gt;=61, G620&lt;=75), "Senior",
  AND(G620&gt;=76, G620&lt;=87), "Elderly",
  TRUE, "Out of Range"
)</f>
        <v>Adult</v>
      </c>
      <c r="I620" s="3">
        <v>40</v>
      </c>
      <c r="J620" s="2" t="s">
        <v>33</v>
      </c>
      <c r="K620" s="2" t="s">
        <v>28</v>
      </c>
      <c r="L620" s="2" t="str">
        <f>VLOOKUP(J620,Facts!$A$2:$B$10,2,FALSE)</f>
        <v>West</v>
      </c>
      <c r="M620" s="2" t="str">
        <f>HLOOKUP(J620,Facts!$D$13:$L$14,2,FALSE)</f>
        <v>West</v>
      </c>
      <c r="N620" s="2" t="str">
        <f>_xlfn.XLOOKUP(L620,Facts!$B$2:$B$10,Facts!$A$2:$A$10,FALSE)</f>
        <v>Maharashtra</v>
      </c>
      <c r="O620" s="100" t="str">
        <f t="shared" si="30"/>
        <v>Aanya Sharma</v>
      </c>
      <c r="P620" s="100" t="str" cm="1">
        <f t="array" ref="P620:Q620">_xlfn.TEXTSPLIT(O620," ")</f>
        <v>Aanya</v>
      </c>
      <c r="Q620" s="100" t="str">
        <v>Sharma</v>
      </c>
      <c r="R620" s="100"/>
      <c r="S620" s="100" t="str">
        <f>CONCATENATE(A620,"_",P620,".pdf")</f>
        <v>PID0619_Aanya.pdf</v>
      </c>
      <c r="T620" s="17" t="str">
        <f>IF(AND(I620&lt;5,'Billing Details'!F620&gt;10000),"High Priority","Regular Followup")</f>
        <v>Regular Followup</v>
      </c>
      <c r="U620" s="17" t="str">
        <f>IF(AND(T620="High Priority",'Patient Health Records'!W620="Yes",'Patient Health Records'!X620 = "Critical"),"Needs Attention",IF(AND('Patient Health Records'!X620 &lt;&gt; "Critical", 'Patient Health Records'!W620 = "Yes"),"Monitor Later",IF(AND('Patient Health Records'!X620 ="Critical", 'Patient Health Records'!W620 = "No"), "Ask for Readmission","No Action")))</f>
        <v>Monitor Later</v>
      </c>
      <c r="V620" s="17" t="str" cm="1">
        <f t="array" ref="V620">_xlfn.IFS(AND(T620="High Priority",'Patient Health Records'!W620="Yes",'Patient Health Records'!X620 = "Critical"),"Needs Attention", AND('Patient Health Records'!X620 &lt;&gt; "Critical", 'Patient Health Records'!W620 = "Yes"),"Monitor Later", AND('Patient Health Records'!X620 ="Critical", 'Patient Health Records'!W620 = "No"), "Ask for Readmission", TRUE, "No Action")</f>
        <v>Monitor Later</v>
      </c>
      <c r="W620" s="17"/>
      <c r="X620" s="100"/>
      <c r="Y620" s="100"/>
      <c r="Z620" s="100"/>
      <c r="AA620" s="100"/>
      <c r="AB620" s="100"/>
    </row>
    <row r="621" spans="1:28" ht="15.75" customHeight="1">
      <c r="A621" s="2" t="s">
        <v>992</v>
      </c>
      <c r="B621" s="2" t="s">
        <v>993</v>
      </c>
      <c r="C621" s="2" t="s">
        <v>25</v>
      </c>
      <c r="D621" s="26" t="s">
        <v>37</v>
      </c>
      <c r="E621" s="28">
        <f>DATEVALUE(D621)</f>
        <v>34334</v>
      </c>
      <c r="F621" s="29">
        <f t="shared" si="28"/>
        <v>1993</v>
      </c>
      <c r="G621" s="29">
        <f t="shared" si="29"/>
        <v>32</v>
      </c>
      <c r="H621" s="29" t="str" cm="1">
        <f t="array" ref="H621">_xlfn.IFS(
  AND(G621&gt;=21, G621&lt;=30), "Young Adult",
  AND(G621&gt;=31, G621&lt;=45), "Adult",
  AND(G621&gt;=46, G621&lt;=60), "Middle-aged",
  AND(G621&gt;=61, G621&lt;=75), "Senior",
  AND(G621&gt;=76, G621&lt;=87), "Elderly",
  TRUE, "Out of Range"
)</f>
        <v>Adult</v>
      </c>
      <c r="I621" s="3">
        <v>5</v>
      </c>
      <c r="J621" s="2" t="s">
        <v>38</v>
      </c>
      <c r="K621" s="2" t="s">
        <v>56</v>
      </c>
      <c r="L621" s="2" t="str">
        <f>VLOOKUP(J621,Facts!$A$2:$B$10,2,FALSE)</f>
        <v>North</v>
      </c>
      <c r="M621" s="2" t="str">
        <f>HLOOKUP(J621,Facts!$D$13:$L$14,2,FALSE)</f>
        <v>North</v>
      </c>
      <c r="N621" s="2" t="str">
        <f>_xlfn.XLOOKUP(L621,Facts!$B$2:$B$10,Facts!$A$2:$A$10,FALSE)</f>
        <v>Punjab</v>
      </c>
      <c r="O621" s="100" t="str">
        <f t="shared" si="30"/>
        <v>Isha Raj Reddy</v>
      </c>
      <c r="P621" s="100" t="str" cm="1">
        <f t="array" ref="P621:R621">_xlfn.TEXTSPLIT(O621," ")</f>
        <v>Isha</v>
      </c>
      <c r="Q621" s="100" t="str">
        <v>Raj</v>
      </c>
      <c r="R621" s="100" t="str">
        <v>Reddy</v>
      </c>
      <c r="S621" s="100" t="str">
        <f>CONCATENATE(A621,"_",P621,".pdf")</f>
        <v>PID0620_Isha.pdf</v>
      </c>
      <c r="T621" s="17" t="str">
        <f>IF(AND(I621&lt;5,'Billing Details'!F621&gt;10000),"High Priority","Regular Followup")</f>
        <v>Regular Followup</v>
      </c>
      <c r="U621" s="17" t="str">
        <f>IF(AND(T621="High Priority",'Patient Health Records'!W621="Yes",'Patient Health Records'!X621 = "Critical"),"Needs Attention",IF(AND('Patient Health Records'!X621 &lt;&gt; "Critical", 'Patient Health Records'!W621 = "Yes"),"Monitor Later",IF(AND('Patient Health Records'!X621 ="Critical", 'Patient Health Records'!W621 = "No"), "Ask for Readmission","No Action")))</f>
        <v>No Action</v>
      </c>
      <c r="V621" s="17" t="str" cm="1">
        <f t="array" ref="V621">_xlfn.IFS(AND(T621="High Priority",'Patient Health Records'!W621="Yes",'Patient Health Records'!X621 = "Critical"),"Needs Attention", AND('Patient Health Records'!X621 &lt;&gt; "Critical", 'Patient Health Records'!W621 = "Yes"),"Monitor Later", AND('Patient Health Records'!X621 ="Critical", 'Patient Health Records'!W621 = "No"), "Ask for Readmission", TRUE, "No Action")</f>
        <v>No Action</v>
      </c>
      <c r="W621" s="17"/>
      <c r="X621" s="100"/>
      <c r="Y621" s="100"/>
      <c r="Z621" s="100"/>
      <c r="AA621" s="100"/>
      <c r="AB621" s="100"/>
    </row>
    <row r="622" spans="1:28" ht="15.75" customHeight="1">
      <c r="A622" s="2" t="s">
        <v>994</v>
      </c>
      <c r="B622" s="2" t="s">
        <v>995</v>
      </c>
      <c r="C622" s="2" t="s">
        <v>25</v>
      </c>
      <c r="D622" s="26" t="s">
        <v>82</v>
      </c>
      <c r="E622" s="28">
        <f>DATEVALUE(D622)</f>
        <v>30682</v>
      </c>
      <c r="F622" s="29">
        <f t="shared" si="28"/>
        <v>1984</v>
      </c>
      <c r="G622" s="29">
        <f t="shared" si="29"/>
        <v>41</v>
      </c>
      <c r="H622" s="29" t="str" cm="1">
        <f t="array" ref="H622">_xlfn.IFS(
  AND(G622&gt;=21, G622&lt;=30), "Young Adult",
  AND(G622&gt;=31, G622&lt;=45), "Adult",
  AND(G622&gt;=46, G622&lt;=60), "Middle-aged",
  AND(G622&gt;=61, G622&lt;=75), "Senior",
  AND(G622&gt;=76, G622&lt;=87), "Elderly",
  TRUE, "Out of Range"
)</f>
        <v>Adult</v>
      </c>
      <c r="I622" s="3">
        <v>9</v>
      </c>
      <c r="J622" s="2" t="s">
        <v>64</v>
      </c>
      <c r="K622" s="2" t="s">
        <v>34</v>
      </c>
      <c r="L622" s="2" t="str">
        <f>VLOOKUP(J622,Facts!$A$2:$B$10,2,FALSE)</f>
        <v>East</v>
      </c>
      <c r="M622" s="2" t="str">
        <f>HLOOKUP(J622,Facts!$D$13:$L$14,2,FALSE)</f>
        <v>East</v>
      </c>
      <c r="N622" s="2" t="str">
        <f>_xlfn.XLOOKUP(L622,Facts!$B$2:$B$10,Facts!$A$2:$A$10,FALSE)</f>
        <v>West Bengal</v>
      </c>
      <c r="O622" s="100" t="str">
        <f t="shared" si="30"/>
        <v>Isha Kumar Reddy</v>
      </c>
      <c r="P622" s="100" t="str" cm="1">
        <f t="array" ref="P622:R622">_xlfn.TEXTSPLIT(O622," ")</f>
        <v>Isha</v>
      </c>
      <c r="Q622" s="100" t="str">
        <v>Kumar</v>
      </c>
      <c r="R622" s="100" t="str">
        <v>Reddy</v>
      </c>
      <c r="S622" s="100" t="str">
        <f>CONCATENATE(A622,"_",P622,".pdf")</f>
        <v>PID0621_Isha.pdf</v>
      </c>
      <c r="T622" s="17" t="str">
        <f>IF(AND(I622&lt;5,'Billing Details'!F622&gt;10000),"High Priority","Regular Followup")</f>
        <v>Regular Followup</v>
      </c>
      <c r="U622" s="17" t="str">
        <f>IF(AND(T622="High Priority",'Patient Health Records'!W622="Yes",'Patient Health Records'!X622 = "Critical"),"Needs Attention",IF(AND('Patient Health Records'!X622 &lt;&gt; "Critical", 'Patient Health Records'!W622 = "Yes"),"Monitor Later",IF(AND('Patient Health Records'!X622 ="Critical", 'Patient Health Records'!W622 = "No"), "Ask for Readmission","No Action")))</f>
        <v>No Action</v>
      </c>
      <c r="V622" s="17" t="str" cm="1">
        <f t="array" ref="V622">_xlfn.IFS(AND(T622="High Priority",'Patient Health Records'!W622="Yes",'Patient Health Records'!X622 = "Critical"),"Needs Attention", AND('Patient Health Records'!X622 &lt;&gt; "Critical", 'Patient Health Records'!W622 = "Yes"),"Monitor Later", AND('Patient Health Records'!X622 ="Critical", 'Patient Health Records'!W622 = "No"), "Ask for Readmission", TRUE, "No Action")</f>
        <v>No Action</v>
      </c>
      <c r="W622" s="17"/>
      <c r="X622" s="100"/>
      <c r="Y622" s="100"/>
      <c r="Z622" s="100"/>
      <c r="AA622" s="100"/>
      <c r="AB622" s="100"/>
    </row>
    <row r="623" spans="1:28" ht="15.75" customHeight="1">
      <c r="A623" s="2" t="s">
        <v>996</v>
      </c>
      <c r="B623" s="2" t="s">
        <v>174</v>
      </c>
      <c r="C623" s="2" t="s">
        <v>42</v>
      </c>
      <c r="D623" s="26" t="s">
        <v>147</v>
      </c>
      <c r="E623" s="28">
        <f>DATEVALUE(D623)</f>
        <v>31412</v>
      </c>
      <c r="F623" s="29">
        <f t="shared" si="28"/>
        <v>1985</v>
      </c>
      <c r="G623" s="29">
        <f t="shared" si="29"/>
        <v>40</v>
      </c>
      <c r="H623" s="29" t="str" cm="1">
        <f t="array" ref="H623">_xlfn.IFS(
  AND(G623&gt;=21, G623&lt;=30), "Young Adult",
  AND(G623&gt;=31, G623&lt;=45), "Adult",
  AND(G623&gt;=46, G623&lt;=60), "Middle-aged",
  AND(G623&gt;=61, G623&lt;=75), "Senior",
  AND(G623&gt;=76, G623&lt;=87), "Elderly",
  TRUE, "Out of Range"
)</f>
        <v>Adult</v>
      </c>
      <c r="I623" s="3">
        <v>150</v>
      </c>
      <c r="J623" s="2" t="s">
        <v>64</v>
      </c>
      <c r="K623" s="2" t="s">
        <v>28</v>
      </c>
      <c r="L623" s="2" t="str">
        <f>VLOOKUP(J623,Facts!$A$2:$B$10,2,FALSE)</f>
        <v>East</v>
      </c>
      <c r="M623" s="2" t="str">
        <f>HLOOKUP(J623,Facts!$D$13:$L$14,2,FALSE)</f>
        <v>East</v>
      </c>
      <c r="N623" s="2" t="str">
        <f>_xlfn.XLOOKUP(L623,Facts!$B$2:$B$10,Facts!$A$2:$A$10,FALSE)</f>
        <v>West Bengal</v>
      </c>
      <c r="O623" s="100" t="str">
        <f t="shared" si="30"/>
        <v>Vivaan Reddy</v>
      </c>
      <c r="P623" s="100" t="str" cm="1">
        <f t="array" ref="P623:Q623">_xlfn.TEXTSPLIT(O623," ")</f>
        <v>Vivaan</v>
      </c>
      <c r="Q623" s="100" t="str">
        <v>Reddy</v>
      </c>
      <c r="R623" s="100"/>
      <c r="S623" s="100" t="str">
        <f>CONCATENATE(A623,"_",P623,".pdf")</f>
        <v>PID0622_Vivaan.pdf</v>
      </c>
      <c r="T623" s="17" t="str">
        <f>IF(AND(I623&lt;5,'Billing Details'!F623&gt;10000),"High Priority","Regular Followup")</f>
        <v>Regular Followup</v>
      </c>
      <c r="U623" s="17" t="str">
        <f>IF(AND(T623="High Priority",'Patient Health Records'!W623="Yes",'Patient Health Records'!X623 = "Critical"),"Needs Attention",IF(AND('Patient Health Records'!X623 &lt;&gt; "Critical", 'Patient Health Records'!W623 = "Yes"),"Monitor Later",IF(AND('Patient Health Records'!X623 ="Critical", 'Patient Health Records'!W623 = "No"), "Ask for Readmission","No Action")))</f>
        <v>Ask for Readmission</v>
      </c>
      <c r="V623" s="17" t="str" cm="1">
        <f t="array" ref="V623">_xlfn.IFS(AND(T623="High Priority",'Patient Health Records'!W623="Yes",'Patient Health Records'!X623 = "Critical"),"Needs Attention", AND('Patient Health Records'!X623 &lt;&gt; "Critical", 'Patient Health Records'!W623 = "Yes"),"Monitor Later", AND('Patient Health Records'!X623 ="Critical", 'Patient Health Records'!W623 = "No"), "Ask for Readmission", TRUE, "No Action")</f>
        <v>Ask for Readmission</v>
      </c>
      <c r="W623" s="17"/>
      <c r="X623" s="100"/>
      <c r="Y623" s="100"/>
      <c r="Z623" s="100"/>
      <c r="AA623" s="100"/>
      <c r="AB623" s="100"/>
    </row>
    <row r="624" spans="1:28" ht="15.75" customHeight="1">
      <c r="A624" s="2" t="s">
        <v>997</v>
      </c>
      <c r="B624" s="2" t="s">
        <v>790</v>
      </c>
      <c r="C624" s="2" t="s">
        <v>25</v>
      </c>
      <c r="D624" s="26" t="s">
        <v>63</v>
      </c>
      <c r="E624" s="28">
        <f>DATEVALUE(D624)</f>
        <v>34699</v>
      </c>
      <c r="F624" s="29">
        <f t="shared" si="28"/>
        <v>1994</v>
      </c>
      <c r="G624" s="29">
        <f t="shared" si="29"/>
        <v>31</v>
      </c>
      <c r="H624" s="29" t="str" cm="1">
        <f t="array" ref="H624">_xlfn.IFS(
  AND(G624&gt;=21, G624&lt;=30), "Young Adult",
  AND(G624&gt;=31, G624&lt;=45), "Adult",
  AND(G624&gt;=46, G624&lt;=60), "Middle-aged",
  AND(G624&gt;=61, G624&lt;=75), "Senior",
  AND(G624&gt;=76, G624&lt;=87), "Elderly",
  TRUE, "Out of Range"
)</f>
        <v>Adult</v>
      </c>
      <c r="I624" s="3">
        <v>5</v>
      </c>
      <c r="J624" s="2" t="s">
        <v>43</v>
      </c>
      <c r="K624" s="2" t="s">
        <v>28</v>
      </c>
      <c r="L624" s="2" t="str">
        <f>VLOOKUP(J624,Facts!$A$2:$B$10,2,FALSE)</f>
        <v>South</v>
      </c>
      <c r="M624" s="2" t="str">
        <f>HLOOKUP(J624,Facts!$D$13:$L$14,2,FALSE)</f>
        <v>South</v>
      </c>
      <c r="N624" s="2" t="str">
        <f>_xlfn.XLOOKUP(L624,Facts!$B$2:$B$10,Facts!$A$2:$A$10,FALSE)</f>
        <v>Tamil Nadu</v>
      </c>
      <c r="O624" s="100" t="str">
        <f t="shared" si="30"/>
        <v>Shreya Priya Reddy</v>
      </c>
      <c r="P624" s="100" t="str" cm="1">
        <f t="array" ref="P624:R624">_xlfn.TEXTSPLIT(O624," ")</f>
        <v>Shreya</v>
      </c>
      <c r="Q624" s="100" t="str">
        <v>Priya</v>
      </c>
      <c r="R624" s="100" t="str">
        <v>Reddy</v>
      </c>
      <c r="S624" s="100" t="str">
        <f>CONCATENATE(A624,"_",P624,".pdf")</f>
        <v>PID0623_Shreya.pdf</v>
      </c>
      <c r="T624" s="17" t="str">
        <f>IF(AND(I624&lt;5,'Billing Details'!F624&gt;10000),"High Priority","Regular Followup")</f>
        <v>Regular Followup</v>
      </c>
      <c r="U624" s="17" t="str">
        <f>IF(AND(T624="High Priority",'Patient Health Records'!W624="Yes",'Patient Health Records'!X624 = "Critical"),"Needs Attention",IF(AND('Patient Health Records'!X624 &lt;&gt; "Critical", 'Patient Health Records'!W624 = "Yes"),"Monitor Later",IF(AND('Patient Health Records'!X624 ="Critical", 'Patient Health Records'!W624 = "No"), "Ask for Readmission","No Action")))</f>
        <v>Monitor Later</v>
      </c>
      <c r="V624" s="17" t="str" cm="1">
        <f t="array" ref="V624">_xlfn.IFS(AND(T624="High Priority",'Patient Health Records'!W624="Yes",'Patient Health Records'!X624 = "Critical"),"Needs Attention", AND('Patient Health Records'!X624 &lt;&gt; "Critical", 'Patient Health Records'!W624 = "Yes"),"Monitor Later", AND('Patient Health Records'!X624 ="Critical", 'Patient Health Records'!W624 = "No"), "Ask for Readmission", TRUE, "No Action")</f>
        <v>Monitor Later</v>
      </c>
      <c r="W624" s="17"/>
      <c r="X624" s="100"/>
      <c r="Y624" s="100"/>
      <c r="Z624" s="100"/>
      <c r="AA624" s="100"/>
      <c r="AB624" s="100"/>
    </row>
    <row r="625" spans="1:28" ht="15.75" customHeight="1">
      <c r="A625" s="2" t="s">
        <v>998</v>
      </c>
      <c r="B625" s="2" t="s">
        <v>999</v>
      </c>
      <c r="C625" s="2" t="s">
        <v>42</v>
      </c>
      <c r="D625" s="26" t="s">
        <v>168</v>
      </c>
      <c r="E625" s="28">
        <f>DATEVALUE(D625)</f>
        <v>26299</v>
      </c>
      <c r="F625" s="29">
        <f t="shared" si="28"/>
        <v>1972</v>
      </c>
      <c r="G625" s="29">
        <f t="shared" si="29"/>
        <v>53</v>
      </c>
      <c r="H625" s="29" t="str" cm="1">
        <f t="array" ref="H625">_xlfn.IFS(
  AND(G625&gt;=21, G625&lt;=30), "Young Adult",
  AND(G625&gt;=31, G625&lt;=45), "Adult",
  AND(G625&gt;=46, G625&lt;=60), "Middle-aged",
  AND(G625&gt;=61, G625&lt;=75), "Senior",
  AND(G625&gt;=76, G625&lt;=87), "Elderly",
  TRUE, "Out of Range"
)</f>
        <v>Middle-aged</v>
      </c>
      <c r="I625" s="3">
        <v>9</v>
      </c>
      <c r="J625" s="2" t="s">
        <v>55</v>
      </c>
      <c r="K625" s="2" t="s">
        <v>34</v>
      </c>
      <c r="L625" s="2" t="str">
        <f>VLOOKUP(J625,Facts!$A$2:$B$10,2,FALSE)</f>
        <v>South</v>
      </c>
      <c r="M625" s="2" t="str">
        <f>HLOOKUP(J625,Facts!$D$13:$L$14,2,FALSE)</f>
        <v>South</v>
      </c>
      <c r="N625" s="2" t="str">
        <f>_xlfn.XLOOKUP(L625,Facts!$B$2:$B$10,Facts!$A$2:$A$10,FALSE)</f>
        <v>Tamil Nadu</v>
      </c>
      <c r="O625" s="100" t="str">
        <f t="shared" si="30"/>
        <v>Aditya Kumar Patel</v>
      </c>
      <c r="P625" s="100" t="str" cm="1">
        <f t="array" ref="P625:R625">_xlfn.TEXTSPLIT(O625," ")</f>
        <v>Aditya</v>
      </c>
      <c r="Q625" s="100" t="str">
        <v>Kumar</v>
      </c>
      <c r="R625" s="100" t="str">
        <v>Patel</v>
      </c>
      <c r="S625" s="100" t="str">
        <f>CONCATENATE(A625,"_",P625,".pdf")</f>
        <v>PID0624_Aditya.pdf</v>
      </c>
      <c r="T625" s="17" t="str">
        <f>IF(AND(I625&lt;5,'Billing Details'!F625&gt;10000),"High Priority","Regular Followup")</f>
        <v>Regular Followup</v>
      </c>
      <c r="U625" s="17" t="str">
        <f>IF(AND(T625="High Priority",'Patient Health Records'!W625="Yes",'Patient Health Records'!X625 = "Critical"),"Needs Attention",IF(AND('Patient Health Records'!X625 &lt;&gt; "Critical", 'Patient Health Records'!W625 = "Yes"),"Monitor Later",IF(AND('Patient Health Records'!X625 ="Critical", 'Patient Health Records'!W625 = "No"), "Ask for Readmission","No Action")))</f>
        <v>No Action</v>
      </c>
      <c r="V625" s="17" t="str" cm="1">
        <f t="array" ref="V625">_xlfn.IFS(AND(T625="High Priority",'Patient Health Records'!W625="Yes",'Patient Health Records'!X625 = "Critical"),"Needs Attention", AND('Patient Health Records'!X625 &lt;&gt; "Critical", 'Patient Health Records'!W625 = "Yes"),"Monitor Later", AND('Patient Health Records'!X625 ="Critical", 'Patient Health Records'!W625 = "No"), "Ask for Readmission", TRUE, "No Action")</f>
        <v>No Action</v>
      </c>
      <c r="W625" s="17"/>
      <c r="X625" s="100"/>
      <c r="Y625" s="100"/>
      <c r="Z625" s="100"/>
      <c r="AA625" s="100"/>
      <c r="AB625" s="100"/>
    </row>
    <row r="626" spans="1:28" ht="15.75" customHeight="1">
      <c r="A626" s="2" t="s">
        <v>1000</v>
      </c>
      <c r="B626" s="2" t="s">
        <v>1001</v>
      </c>
      <c r="C626" s="2" t="s">
        <v>25</v>
      </c>
      <c r="D626" s="26" t="s">
        <v>536</v>
      </c>
      <c r="E626" s="28">
        <f>DATEVALUE(D626)</f>
        <v>35065</v>
      </c>
      <c r="F626" s="29">
        <f t="shared" si="28"/>
        <v>1996</v>
      </c>
      <c r="G626" s="29">
        <f t="shared" si="29"/>
        <v>29</v>
      </c>
      <c r="H626" s="29" t="str" cm="1">
        <f t="array" ref="H626">_xlfn.IFS(
  AND(G626&gt;=21, G626&lt;=30), "Young Adult",
  AND(G626&gt;=31, G626&lt;=45), "Adult",
  AND(G626&gt;=46, G626&lt;=60), "Middle-aged",
  AND(G626&gt;=61, G626&lt;=75), "Senior",
  AND(G626&gt;=76, G626&lt;=87), "Elderly",
  TRUE, "Out of Range"
)</f>
        <v>Young Adult</v>
      </c>
      <c r="I626" s="3">
        <v>20</v>
      </c>
      <c r="J626" s="2" t="s">
        <v>55</v>
      </c>
      <c r="K626" s="2" t="s">
        <v>56</v>
      </c>
      <c r="L626" s="2" t="str">
        <f>VLOOKUP(J626,Facts!$A$2:$B$10,2,FALSE)</f>
        <v>South</v>
      </c>
      <c r="M626" s="2" t="str">
        <f>HLOOKUP(J626,Facts!$D$13:$L$14,2,FALSE)</f>
        <v>South</v>
      </c>
      <c r="N626" s="2" t="str">
        <f>_xlfn.XLOOKUP(L626,Facts!$B$2:$B$10,Facts!$A$2:$A$10,FALSE)</f>
        <v>Tamil Nadu</v>
      </c>
      <c r="O626" s="100" t="str">
        <f t="shared" si="30"/>
        <v>Isha Patel</v>
      </c>
      <c r="P626" s="100" t="str" cm="1">
        <f t="array" ref="P626:Q626">_xlfn.TEXTSPLIT(O626," ")</f>
        <v>Isha</v>
      </c>
      <c r="Q626" s="100" t="str">
        <v>Patel</v>
      </c>
      <c r="R626" s="100"/>
      <c r="S626" s="100" t="str">
        <f>CONCATENATE(A626,"_",P626,".pdf")</f>
        <v>PID0625_Isha.pdf</v>
      </c>
      <c r="T626" s="17" t="str">
        <f>IF(AND(I626&lt;5,'Billing Details'!F626&gt;10000),"High Priority","Regular Followup")</f>
        <v>Regular Followup</v>
      </c>
      <c r="U626" s="17" t="str">
        <f>IF(AND(T626="High Priority",'Patient Health Records'!W626="Yes",'Patient Health Records'!X626 = "Critical"),"Needs Attention",IF(AND('Patient Health Records'!X626 &lt;&gt; "Critical", 'Patient Health Records'!W626 = "Yes"),"Monitor Later",IF(AND('Patient Health Records'!X626 ="Critical", 'Patient Health Records'!W626 = "No"), "Ask for Readmission","No Action")))</f>
        <v>Monitor Later</v>
      </c>
      <c r="V626" s="17" t="str" cm="1">
        <f t="array" ref="V626">_xlfn.IFS(AND(T626="High Priority",'Patient Health Records'!W626="Yes",'Patient Health Records'!X626 = "Critical"),"Needs Attention", AND('Patient Health Records'!X626 &lt;&gt; "Critical", 'Patient Health Records'!W626 = "Yes"),"Monitor Later", AND('Patient Health Records'!X626 ="Critical", 'Patient Health Records'!W626 = "No"), "Ask for Readmission", TRUE, "No Action")</f>
        <v>Monitor Later</v>
      </c>
      <c r="W626" s="17"/>
      <c r="X626" s="100"/>
      <c r="Y626" s="100"/>
      <c r="Z626" s="100"/>
      <c r="AA626" s="100"/>
      <c r="AB626" s="100"/>
    </row>
    <row r="627" spans="1:28" ht="15.75" customHeight="1">
      <c r="A627" s="2" t="s">
        <v>1002</v>
      </c>
      <c r="B627" s="2" t="s">
        <v>100</v>
      </c>
      <c r="C627" s="2" t="s">
        <v>42</v>
      </c>
      <c r="D627" s="26" t="s">
        <v>583</v>
      </c>
      <c r="E627" s="28">
        <f>DATEVALUE(D627)</f>
        <v>24838</v>
      </c>
      <c r="F627" s="29">
        <f t="shared" si="28"/>
        <v>1968</v>
      </c>
      <c r="G627" s="29">
        <f t="shared" si="29"/>
        <v>57</v>
      </c>
      <c r="H627" s="29" t="str" cm="1">
        <f t="array" ref="H627">_xlfn.IFS(
  AND(G627&gt;=21, G627&lt;=30), "Young Adult",
  AND(G627&gt;=31, G627&lt;=45), "Adult",
  AND(G627&gt;=46, G627&lt;=60), "Middle-aged",
  AND(G627&gt;=61, G627&lt;=75), "Senior",
  AND(G627&gt;=76, G627&lt;=87), "Elderly",
  TRUE, "Out of Range"
)</f>
        <v>Middle-aged</v>
      </c>
      <c r="I627" s="3">
        <v>12</v>
      </c>
      <c r="J627" s="2" t="s">
        <v>64</v>
      </c>
      <c r="K627" s="2" t="s">
        <v>39</v>
      </c>
      <c r="L627" s="2" t="str">
        <f>VLOOKUP(J627,Facts!$A$2:$B$10,2,FALSE)</f>
        <v>East</v>
      </c>
      <c r="M627" s="2" t="str">
        <f>HLOOKUP(J627,Facts!$D$13:$L$14,2,FALSE)</f>
        <v>East</v>
      </c>
      <c r="N627" s="2" t="str">
        <f>_xlfn.XLOOKUP(L627,Facts!$B$2:$B$10,Facts!$A$2:$A$10,FALSE)</f>
        <v>West Bengal</v>
      </c>
      <c r="O627" s="100" t="str">
        <f t="shared" si="30"/>
        <v>Aarav Mehta</v>
      </c>
      <c r="P627" s="100" t="str" cm="1">
        <f t="array" ref="P627:Q627">_xlfn.TEXTSPLIT(O627," ")</f>
        <v>Aarav</v>
      </c>
      <c r="Q627" s="100" t="str">
        <v>Mehta</v>
      </c>
      <c r="R627" s="100"/>
      <c r="S627" s="100" t="str">
        <f>CONCATENATE(A627,"_",P627,".pdf")</f>
        <v>PID0626_Aarav.pdf</v>
      </c>
      <c r="T627" s="17" t="str">
        <f>IF(AND(I627&lt;5,'Billing Details'!F627&gt;10000),"High Priority","Regular Followup")</f>
        <v>Regular Followup</v>
      </c>
      <c r="U627" s="17" t="str">
        <f>IF(AND(T627="High Priority",'Patient Health Records'!W627="Yes",'Patient Health Records'!X627 = "Critical"),"Needs Attention",IF(AND('Patient Health Records'!X627 &lt;&gt; "Critical", 'Patient Health Records'!W627 = "Yes"),"Monitor Later",IF(AND('Patient Health Records'!X627 ="Critical", 'Patient Health Records'!W627 = "No"), "Ask for Readmission","No Action")))</f>
        <v>No Action</v>
      </c>
      <c r="V627" s="17" t="str" cm="1">
        <f t="array" ref="V627">_xlfn.IFS(AND(T627="High Priority",'Patient Health Records'!W627="Yes",'Patient Health Records'!X627 = "Critical"),"Needs Attention", AND('Patient Health Records'!X627 &lt;&gt; "Critical", 'Patient Health Records'!W627 = "Yes"),"Monitor Later", AND('Patient Health Records'!X627 ="Critical", 'Patient Health Records'!W627 = "No"), "Ask for Readmission", TRUE, "No Action")</f>
        <v>No Action</v>
      </c>
      <c r="W627" s="17"/>
      <c r="X627" s="100"/>
      <c r="Y627" s="100"/>
      <c r="Z627" s="100"/>
      <c r="AA627" s="100"/>
      <c r="AB627" s="100"/>
    </row>
    <row r="628" spans="1:28" ht="15.75" customHeight="1">
      <c r="A628" s="2" t="s">
        <v>1003</v>
      </c>
      <c r="B628" s="2" t="s">
        <v>1004</v>
      </c>
      <c r="C628" s="2" t="s">
        <v>42</v>
      </c>
      <c r="D628" s="26" t="s">
        <v>46</v>
      </c>
      <c r="E628" s="28">
        <f>DATEVALUE(D628)</f>
        <v>32508</v>
      </c>
      <c r="F628" s="29">
        <f t="shared" si="28"/>
        <v>1988</v>
      </c>
      <c r="G628" s="29">
        <f t="shared" si="29"/>
        <v>37</v>
      </c>
      <c r="H628" s="29" t="str" cm="1">
        <f t="array" ref="H628">_xlfn.IFS(
  AND(G628&gt;=21, G628&lt;=30), "Young Adult",
  AND(G628&gt;=31, G628&lt;=45), "Adult",
  AND(G628&gt;=46, G628&lt;=60), "Middle-aged",
  AND(G628&gt;=61, G628&lt;=75), "Senior",
  AND(G628&gt;=76, G628&lt;=87), "Elderly",
  TRUE, "Out of Range"
)</f>
        <v>Adult</v>
      </c>
      <c r="I628" s="3">
        <v>20</v>
      </c>
      <c r="J628" s="2" t="s">
        <v>33</v>
      </c>
      <c r="K628" s="2" t="s">
        <v>56</v>
      </c>
      <c r="L628" s="2" t="str">
        <f>VLOOKUP(J628,Facts!$A$2:$B$10,2,FALSE)</f>
        <v>West</v>
      </c>
      <c r="M628" s="2" t="str">
        <f>HLOOKUP(J628,Facts!$D$13:$L$14,2,FALSE)</f>
        <v>West</v>
      </c>
      <c r="N628" s="2" t="str">
        <f>_xlfn.XLOOKUP(L628,Facts!$B$2:$B$10,Facts!$A$2:$A$10,FALSE)</f>
        <v>Maharashtra</v>
      </c>
      <c r="O628" s="100" t="str">
        <f t="shared" si="30"/>
        <v>Krishna Singh Sharma</v>
      </c>
      <c r="P628" s="100" t="str" cm="1">
        <f t="array" ref="P628:R628">_xlfn.TEXTSPLIT(O628," ")</f>
        <v>Krishna</v>
      </c>
      <c r="Q628" s="100" t="str">
        <v>Singh</v>
      </c>
      <c r="R628" s="100" t="str">
        <v>Sharma</v>
      </c>
      <c r="S628" s="100" t="str">
        <f>CONCATENATE(A628,"_",P628,".pdf")</f>
        <v>PID0627_Krishna.pdf</v>
      </c>
      <c r="T628" s="17" t="str">
        <f>IF(AND(I628&lt;5,'Billing Details'!F628&gt;10000),"High Priority","Regular Followup")</f>
        <v>Regular Followup</v>
      </c>
      <c r="U628" s="17" t="str">
        <f>IF(AND(T628="High Priority",'Patient Health Records'!W628="Yes",'Patient Health Records'!X628 = "Critical"),"Needs Attention",IF(AND('Patient Health Records'!X628 &lt;&gt; "Critical", 'Patient Health Records'!W628 = "Yes"),"Monitor Later",IF(AND('Patient Health Records'!X628 ="Critical", 'Patient Health Records'!W628 = "No"), "Ask for Readmission","No Action")))</f>
        <v>No Action</v>
      </c>
      <c r="V628" s="17" t="str" cm="1">
        <f t="array" ref="V628">_xlfn.IFS(AND(T628="High Priority",'Patient Health Records'!W628="Yes",'Patient Health Records'!X628 = "Critical"),"Needs Attention", AND('Patient Health Records'!X628 &lt;&gt; "Critical", 'Patient Health Records'!W628 = "Yes"),"Monitor Later", AND('Patient Health Records'!X628 ="Critical", 'Patient Health Records'!W628 = "No"), "Ask for Readmission", TRUE, "No Action")</f>
        <v>No Action</v>
      </c>
      <c r="W628" s="17"/>
      <c r="X628" s="100"/>
      <c r="Y628" s="100"/>
      <c r="Z628" s="100"/>
      <c r="AA628" s="100"/>
      <c r="AB628" s="100"/>
    </row>
    <row r="629" spans="1:28" ht="15.75" customHeight="1">
      <c r="A629" s="2" t="s">
        <v>1005</v>
      </c>
      <c r="B629" s="2" t="s">
        <v>1006</v>
      </c>
      <c r="C629" s="2" t="s">
        <v>25</v>
      </c>
      <c r="D629" s="26" t="s">
        <v>184</v>
      </c>
      <c r="E629" s="28">
        <f>DATEVALUE(D629)</f>
        <v>21550</v>
      </c>
      <c r="F629" s="29">
        <f t="shared" si="28"/>
        <v>1958</v>
      </c>
      <c r="G629" s="29">
        <f t="shared" si="29"/>
        <v>67</v>
      </c>
      <c r="H629" s="29" t="str" cm="1">
        <f t="array" ref="H629">_xlfn.IFS(
  AND(G629&gt;=21, G629&lt;=30), "Young Adult",
  AND(G629&gt;=31, G629&lt;=45), "Adult",
  AND(G629&gt;=46, G629&lt;=60), "Middle-aged",
  AND(G629&gt;=61, G629&lt;=75), "Senior",
  AND(G629&gt;=76, G629&lt;=87), "Elderly",
  TRUE, "Out of Range"
)</f>
        <v>Senior</v>
      </c>
      <c r="I629" s="3">
        <v>150</v>
      </c>
      <c r="J629" s="2" t="s">
        <v>38</v>
      </c>
      <c r="K629" s="2" t="s">
        <v>34</v>
      </c>
      <c r="L629" s="2" t="str">
        <f>VLOOKUP(J629,Facts!$A$2:$B$10,2,FALSE)</f>
        <v>North</v>
      </c>
      <c r="M629" s="2" t="str">
        <f>HLOOKUP(J629,Facts!$D$13:$L$14,2,FALSE)</f>
        <v>North</v>
      </c>
      <c r="N629" s="2" t="str">
        <f>_xlfn.XLOOKUP(L629,Facts!$B$2:$B$10,Facts!$A$2:$A$10,FALSE)</f>
        <v>Punjab</v>
      </c>
      <c r="O629" s="100" t="str">
        <f t="shared" si="30"/>
        <v>Shreya Sharma</v>
      </c>
      <c r="P629" s="100" t="str" cm="1">
        <f t="array" ref="P629:Q629">_xlfn.TEXTSPLIT(O629," ")</f>
        <v>Shreya</v>
      </c>
      <c r="Q629" s="100" t="str">
        <v>Sharma</v>
      </c>
      <c r="R629" s="100"/>
      <c r="S629" s="100" t="str">
        <f>CONCATENATE(A629,"_",P629,".pdf")</f>
        <v>PID0628_Shreya.pdf</v>
      </c>
      <c r="T629" s="17" t="str">
        <f>IF(AND(I629&lt;5,'Billing Details'!F629&gt;10000),"High Priority","Regular Followup")</f>
        <v>Regular Followup</v>
      </c>
      <c r="U629" s="17" t="str">
        <f>IF(AND(T629="High Priority",'Patient Health Records'!W629="Yes",'Patient Health Records'!X629 = "Critical"),"Needs Attention",IF(AND('Patient Health Records'!X629 &lt;&gt; "Critical", 'Patient Health Records'!W629 = "Yes"),"Monitor Later",IF(AND('Patient Health Records'!X629 ="Critical", 'Patient Health Records'!W629 = "No"), "Ask for Readmission","No Action")))</f>
        <v>Ask for Readmission</v>
      </c>
      <c r="V629" s="17" t="str" cm="1">
        <f t="array" ref="V629">_xlfn.IFS(AND(T629="High Priority",'Patient Health Records'!W629="Yes",'Patient Health Records'!X629 = "Critical"),"Needs Attention", AND('Patient Health Records'!X629 &lt;&gt; "Critical", 'Patient Health Records'!W629 = "Yes"),"Monitor Later", AND('Patient Health Records'!X629 ="Critical", 'Patient Health Records'!W629 = "No"), "Ask for Readmission", TRUE, "No Action")</f>
        <v>Ask for Readmission</v>
      </c>
      <c r="W629" s="17"/>
      <c r="X629" s="100"/>
      <c r="Y629" s="100"/>
      <c r="Z629" s="100"/>
      <c r="AA629" s="100"/>
      <c r="AB629" s="100"/>
    </row>
    <row r="630" spans="1:28" ht="15.75" customHeight="1">
      <c r="A630" s="2" t="s">
        <v>1007</v>
      </c>
      <c r="B630" s="2" t="s">
        <v>1008</v>
      </c>
      <c r="C630" s="2" t="s">
        <v>42</v>
      </c>
      <c r="D630" s="26" t="s">
        <v>26</v>
      </c>
      <c r="E630" s="28">
        <f>DATEVALUE(D630)</f>
        <v>27029</v>
      </c>
      <c r="F630" s="29">
        <f t="shared" si="28"/>
        <v>1973</v>
      </c>
      <c r="G630" s="29">
        <f t="shared" si="29"/>
        <v>52</v>
      </c>
      <c r="H630" s="29" t="str" cm="1">
        <f t="array" ref="H630">_xlfn.IFS(
  AND(G630&gt;=21, G630&lt;=30), "Young Adult",
  AND(G630&gt;=31, G630&lt;=45), "Adult",
  AND(G630&gt;=46, G630&lt;=60), "Middle-aged",
  AND(G630&gt;=61, G630&lt;=75), "Senior",
  AND(G630&gt;=76, G630&lt;=87), "Elderly",
  TRUE, "Out of Range"
)</f>
        <v>Middle-aged</v>
      </c>
      <c r="I630" s="3">
        <v>12</v>
      </c>
      <c r="J630" s="2" t="s">
        <v>43</v>
      </c>
      <c r="K630" s="2" t="s">
        <v>39</v>
      </c>
      <c r="L630" s="2" t="str">
        <f>VLOOKUP(J630,Facts!$A$2:$B$10,2,FALSE)</f>
        <v>South</v>
      </c>
      <c r="M630" s="2" t="str">
        <f>HLOOKUP(J630,Facts!$D$13:$L$14,2,FALSE)</f>
        <v>South</v>
      </c>
      <c r="N630" s="2" t="str">
        <f>_xlfn.XLOOKUP(L630,Facts!$B$2:$B$10,Facts!$A$2:$A$10,FALSE)</f>
        <v>Tamil Nadu</v>
      </c>
      <c r="O630" s="100" t="str">
        <f t="shared" si="30"/>
        <v>Vivaan Singh Sharma</v>
      </c>
      <c r="P630" s="100" t="str" cm="1">
        <f t="array" ref="P630:R630">_xlfn.TEXTSPLIT(O630," ")</f>
        <v>Vivaan</v>
      </c>
      <c r="Q630" s="100" t="str">
        <v>Singh</v>
      </c>
      <c r="R630" s="100" t="str">
        <v>Sharma</v>
      </c>
      <c r="S630" s="100" t="str">
        <f>CONCATENATE(A630,"_",P630,".pdf")</f>
        <v>PID0629_Vivaan.pdf</v>
      </c>
      <c r="T630" s="17" t="str">
        <f>IF(AND(I630&lt;5,'Billing Details'!F630&gt;10000),"High Priority","Regular Followup")</f>
        <v>Regular Followup</v>
      </c>
      <c r="U630" s="17" t="str">
        <f>IF(AND(T630="High Priority",'Patient Health Records'!W630="Yes",'Patient Health Records'!X630 = "Critical"),"Needs Attention",IF(AND('Patient Health Records'!X630 &lt;&gt; "Critical", 'Patient Health Records'!W630 = "Yes"),"Monitor Later",IF(AND('Patient Health Records'!X630 ="Critical", 'Patient Health Records'!W630 = "No"), "Ask for Readmission","No Action")))</f>
        <v>No Action</v>
      </c>
      <c r="V630" s="17" t="str" cm="1">
        <f t="array" ref="V630">_xlfn.IFS(AND(T630="High Priority",'Patient Health Records'!W630="Yes",'Patient Health Records'!X630 = "Critical"),"Needs Attention", AND('Patient Health Records'!X630 &lt;&gt; "Critical", 'Patient Health Records'!W630 = "Yes"),"Monitor Later", AND('Patient Health Records'!X630 ="Critical", 'Patient Health Records'!W630 = "No"), "Ask for Readmission", TRUE, "No Action")</f>
        <v>No Action</v>
      </c>
      <c r="W630" s="17"/>
      <c r="X630" s="100"/>
      <c r="Y630" s="100"/>
      <c r="Z630" s="100"/>
      <c r="AA630" s="100"/>
      <c r="AB630" s="100"/>
    </row>
    <row r="631" spans="1:28" ht="15.75" customHeight="1">
      <c r="A631" s="2" t="s">
        <v>1009</v>
      </c>
      <c r="B631" s="2" t="s">
        <v>355</v>
      </c>
      <c r="C631" s="2" t="s">
        <v>42</v>
      </c>
      <c r="D631" s="26" t="s">
        <v>60</v>
      </c>
      <c r="E631" s="28">
        <f>DATEVALUE(D631)</f>
        <v>28855</v>
      </c>
      <c r="F631" s="29">
        <f t="shared" si="28"/>
        <v>1978</v>
      </c>
      <c r="G631" s="29">
        <f t="shared" si="29"/>
        <v>47</v>
      </c>
      <c r="H631" s="29" t="str" cm="1">
        <f t="array" ref="H631">_xlfn.IFS(
  AND(G631&gt;=21, G631&lt;=30), "Young Adult",
  AND(G631&gt;=31, G631&lt;=45), "Adult",
  AND(G631&gt;=46, G631&lt;=60), "Middle-aged",
  AND(G631&gt;=61, G631&lt;=75), "Senior",
  AND(G631&gt;=76, G631&lt;=87), "Elderly",
  TRUE, "Out of Range"
)</f>
        <v>Middle-aged</v>
      </c>
      <c r="I631" s="3"/>
      <c r="J631" s="2" t="s">
        <v>64</v>
      </c>
      <c r="K631" s="2" t="s">
        <v>56</v>
      </c>
      <c r="L631" s="2" t="str">
        <f>VLOOKUP(J631,Facts!$A$2:$B$10,2,FALSE)</f>
        <v>East</v>
      </c>
      <c r="M631" s="2" t="str">
        <f>HLOOKUP(J631,Facts!$D$13:$L$14,2,FALSE)</f>
        <v>East</v>
      </c>
      <c r="N631" s="2" t="str">
        <f>_xlfn.XLOOKUP(L631,Facts!$B$2:$B$10,Facts!$A$2:$A$10,FALSE)</f>
        <v>West Bengal</v>
      </c>
      <c r="O631" s="100" t="str">
        <f t="shared" si="30"/>
        <v>Krishna Reddy</v>
      </c>
      <c r="P631" s="100" t="str" cm="1">
        <f t="array" ref="P631:Q631">_xlfn.TEXTSPLIT(O631," ")</f>
        <v>Krishna</v>
      </c>
      <c r="Q631" s="100" t="str">
        <v>Reddy</v>
      </c>
      <c r="R631" s="100"/>
      <c r="S631" s="100" t="str">
        <f>CONCATENATE(A631,"_",P631,".pdf")</f>
        <v>PID0630_Krishna.pdf</v>
      </c>
      <c r="T631" s="17" t="str">
        <f>IF(AND(I631&lt;5,'Billing Details'!F631&gt;10000),"High Priority","Regular Followup")</f>
        <v>High Priority</v>
      </c>
      <c r="U631" s="17" t="str">
        <f>IF(AND(T631="High Priority",'Patient Health Records'!W631="Yes",'Patient Health Records'!X631 = "Critical"),"Needs Attention",IF(AND('Patient Health Records'!X631 &lt;&gt; "Critical", 'Patient Health Records'!W631 = "Yes"),"Monitor Later",IF(AND('Patient Health Records'!X631 ="Critical", 'Patient Health Records'!W631 = "No"), "Ask for Readmission","No Action")))</f>
        <v>Ask for Readmission</v>
      </c>
      <c r="V631" s="17" t="str" cm="1">
        <f t="array" ref="V631">_xlfn.IFS(AND(T631="High Priority",'Patient Health Records'!W631="Yes",'Patient Health Records'!X631 = "Critical"),"Needs Attention", AND('Patient Health Records'!X631 &lt;&gt; "Critical", 'Patient Health Records'!W631 = "Yes"),"Monitor Later", AND('Patient Health Records'!X631 ="Critical", 'Patient Health Records'!W631 = "No"), "Ask for Readmission", TRUE, "No Action")</f>
        <v>Ask for Readmission</v>
      </c>
      <c r="W631" s="17"/>
      <c r="X631" s="100"/>
      <c r="Y631" s="100"/>
      <c r="Z631" s="100"/>
      <c r="AA631" s="100"/>
      <c r="AB631" s="100"/>
    </row>
    <row r="632" spans="1:28" ht="15.75" customHeight="1">
      <c r="A632" s="2" t="s">
        <v>1010</v>
      </c>
      <c r="B632" s="2" t="s">
        <v>322</v>
      </c>
      <c r="C632" s="2" t="s">
        <v>42</v>
      </c>
      <c r="D632" s="26" t="s">
        <v>82</v>
      </c>
      <c r="E632" s="28">
        <f>DATEVALUE(D632)</f>
        <v>30682</v>
      </c>
      <c r="F632" s="29">
        <f t="shared" si="28"/>
        <v>1984</v>
      </c>
      <c r="G632" s="29">
        <f t="shared" si="29"/>
        <v>41</v>
      </c>
      <c r="H632" s="29" t="str" cm="1">
        <f t="array" ref="H632">_xlfn.IFS(
  AND(G632&gt;=21, G632&lt;=30), "Young Adult",
  AND(G632&gt;=31, G632&lt;=45), "Adult",
  AND(G632&gt;=46, G632&lt;=60), "Middle-aged",
  AND(G632&gt;=61, G632&lt;=75), "Senior",
  AND(G632&gt;=76, G632&lt;=87), "Elderly",
  TRUE, "Out of Range"
)</f>
        <v>Adult</v>
      </c>
      <c r="I632" s="3">
        <v>2</v>
      </c>
      <c r="J632" s="2" t="s">
        <v>47</v>
      </c>
      <c r="K632" s="2" t="s">
        <v>34</v>
      </c>
      <c r="L632" s="2" t="str">
        <f>VLOOKUP(J632,Facts!$A$2:$B$10,2,FALSE)</f>
        <v>North</v>
      </c>
      <c r="M632" s="2" t="str">
        <f>HLOOKUP(J632,Facts!$D$13:$L$14,2,FALSE)</f>
        <v>North</v>
      </c>
      <c r="N632" s="2" t="str">
        <f>_xlfn.XLOOKUP(L632,Facts!$B$2:$B$10,Facts!$A$2:$A$10,FALSE)</f>
        <v>Punjab</v>
      </c>
      <c r="O632" s="100" t="str">
        <f t="shared" si="30"/>
        <v>Vivaan Gupta</v>
      </c>
      <c r="P632" s="100" t="str" cm="1">
        <f t="array" ref="P632:Q632">_xlfn.TEXTSPLIT(O632," ")</f>
        <v>Vivaan</v>
      </c>
      <c r="Q632" s="100" t="str">
        <v>Gupta</v>
      </c>
      <c r="R632" s="100"/>
      <c r="S632" s="100" t="str">
        <f>CONCATENATE(A632,"_",P632,".pdf")</f>
        <v>PID0631_Vivaan.pdf</v>
      </c>
      <c r="T632" s="17" t="str">
        <f>IF(AND(I632&lt;5,'Billing Details'!F632&gt;10000),"High Priority","Regular Followup")</f>
        <v>High Priority</v>
      </c>
      <c r="U632" s="17" t="str">
        <f>IF(AND(T632="High Priority",'Patient Health Records'!W632="Yes",'Patient Health Records'!X632 = "Critical"),"Needs Attention",IF(AND('Patient Health Records'!X632 &lt;&gt; "Critical", 'Patient Health Records'!W632 = "Yes"),"Monitor Later",IF(AND('Patient Health Records'!X632 ="Critical", 'Patient Health Records'!W632 = "No"), "Ask for Readmission","No Action")))</f>
        <v>Monitor Later</v>
      </c>
      <c r="V632" s="17" t="str" cm="1">
        <f t="array" ref="V632">_xlfn.IFS(AND(T632="High Priority",'Patient Health Records'!W632="Yes",'Patient Health Records'!X632 = "Critical"),"Needs Attention", AND('Patient Health Records'!X632 &lt;&gt; "Critical", 'Patient Health Records'!W632 = "Yes"),"Monitor Later", AND('Patient Health Records'!X632 ="Critical", 'Patient Health Records'!W632 = "No"), "Ask for Readmission", TRUE, "No Action")</f>
        <v>Monitor Later</v>
      </c>
      <c r="W632" s="17"/>
      <c r="X632" s="100"/>
      <c r="Y632" s="100"/>
      <c r="Z632" s="100"/>
      <c r="AA632" s="100"/>
      <c r="AB632" s="100"/>
    </row>
    <row r="633" spans="1:28" ht="15.75" customHeight="1">
      <c r="A633" s="2" t="s">
        <v>1011</v>
      </c>
      <c r="B633" s="2" t="s">
        <v>475</v>
      </c>
      <c r="C633" s="2" t="s">
        <v>25</v>
      </c>
      <c r="D633" s="26" t="s">
        <v>175</v>
      </c>
      <c r="E633" s="28">
        <f>DATEVALUE(D633)</f>
        <v>30682</v>
      </c>
      <c r="F633" s="29">
        <f t="shared" si="28"/>
        <v>1984</v>
      </c>
      <c r="G633" s="29">
        <f t="shared" si="29"/>
        <v>41</v>
      </c>
      <c r="H633" s="29" t="str" cm="1">
        <f t="array" ref="H633">_xlfn.IFS(
  AND(G633&gt;=21, G633&lt;=30), "Young Adult",
  AND(G633&gt;=31, G633&lt;=45), "Adult",
  AND(G633&gt;=46, G633&lt;=60), "Middle-aged",
  AND(G633&gt;=61, G633&lt;=75), "Senior",
  AND(G633&gt;=76, G633&lt;=87), "Elderly",
  TRUE, "Out of Range"
)</f>
        <v>Adult</v>
      </c>
      <c r="I633" s="3">
        <v>5</v>
      </c>
      <c r="J633" s="2" t="s">
        <v>80</v>
      </c>
      <c r="K633" s="2" t="s">
        <v>56</v>
      </c>
      <c r="L633" s="2" t="str">
        <f>VLOOKUP(J633,Facts!$A$2:$B$10,2,FALSE)</f>
        <v>West</v>
      </c>
      <c r="M633" s="2" t="str">
        <f>HLOOKUP(J633,Facts!$D$13:$L$14,2,FALSE)</f>
        <v>West</v>
      </c>
      <c r="N633" s="2" t="str">
        <f>_xlfn.XLOOKUP(L633,Facts!$B$2:$B$10,Facts!$A$2:$A$10,FALSE)</f>
        <v>Maharashtra</v>
      </c>
      <c r="O633" s="100" t="str">
        <f t="shared" si="30"/>
        <v>Riya Patel</v>
      </c>
      <c r="P633" s="100" t="str" cm="1">
        <f t="array" ref="P633:Q633">_xlfn.TEXTSPLIT(O633," ")</f>
        <v>Riya</v>
      </c>
      <c r="Q633" s="100" t="str">
        <v>Patel</v>
      </c>
      <c r="R633" s="100"/>
      <c r="S633" s="100" t="str">
        <f>CONCATENATE(A633,"_",P633,".pdf")</f>
        <v>PID0632_Riya.pdf</v>
      </c>
      <c r="T633" s="17" t="str">
        <f>IF(AND(I633&lt;5,'Billing Details'!F633&gt;10000),"High Priority","Regular Followup")</f>
        <v>Regular Followup</v>
      </c>
      <c r="U633" s="17" t="str">
        <f>IF(AND(T633="High Priority",'Patient Health Records'!W633="Yes",'Patient Health Records'!X633 = "Critical"),"Needs Attention",IF(AND('Patient Health Records'!X633 &lt;&gt; "Critical", 'Patient Health Records'!W633 = "Yes"),"Monitor Later",IF(AND('Patient Health Records'!X633 ="Critical", 'Patient Health Records'!W633 = "No"), "Ask for Readmission","No Action")))</f>
        <v>Monitor Later</v>
      </c>
      <c r="V633" s="17" t="str" cm="1">
        <f t="array" ref="V633">_xlfn.IFS(AND(T633="High Priority",'Patient Health Records'!W633="Yes",'Patient Health Records'!X633 = "Critical"),"Needs Attention", AND('Patient Health Records'!X633 &lt;&gt; "Critical", 'Patient Health Records'!W633 = "Yes"),"Monitor Later", AND('Patient Health Records'!X633 ="Critical", 'Patient Health Records'!W633 = "No"), "Ask for Readmission", TRUE, "No Action")</f>
        <v>Monitor Later</v>
      </c>
      <c r="W633" s="17"/>
      <c r="X633" s="100"/>
      <c r="Y633" s="100"/>
      <c r="Z633" s="100"/>
      <c r="AA633" s="100"/>
      <c r="AB633" s="100"/>
    </row>
    <row r="634" spans="1:28" ht="15.75" customHeight="1">
      <c r="A634" s="2" t="s">
        <v>1012</v>
      </c>
      <c r="B634" s="2" t="s">
        <v>111</v>
      </c>
      <c r="C634" s="2" t="s">
        <v>42</v>
      </c>
      <c r="D634" s="26" t="s">
        <v>142</v>
      </c>
      <c r="E634" s="28">
        <f>DATEVALUE(D634)</f>
        <v>34334</v>
      </c>
      <c r="F634" s="29">
        <f t="shared" si="28"/>
        <v>1993</v>
      </c>
      <c r="G634" s="29">
        <f t="shared" si="29"/>
        <v>32</v>
      </c>
      <c r="H634" s="29" t="str" cm="1">
        <f t="array" ref="H634">_xlfn.IFS(
  AND(G634&gt;=21, G634&lt;=30), "Young Adult",
  AND(G634&gt;=31, G634&lt;=45), "Adult",
  AND(G634&gt;=46, G634&lt;=60), "Middle-aged",
  AND(G634&gt;=61, G634&lt;=75), "Senior",
  AND(G634&gt;=76, G634&lt;=87), "Elderly",
  TRUE, "Out of Range"
)</f>
        <v>Adult</v>
      </c>
      <c r="I634" s="3">
        <v>25</v>
      </c>
      <c r="J634" s="2" t="s">
        <v>43</v>
      </c>
      <c r="K634" s="2" t="s">
        <v>28</v>
      </c>
      <c r="L634" s="2" t="str">
        <f>VLOOKUP(J634,Facts!$A$2:$B$10,2,FALSE)</f>
        <v>South</v>
      </c>
      <c r="M634" s="2" t="str">
        <f>HLOOKUP(J634,Facts!$D$13:$L$14,2,FALSE)</f>
        <v>South</v>
      </c>
      <c r="N634" s="2" t="str">
        <f>_xlfn.XLOOKUP(L634,Facts!$B$2:$B$10,Facts!$A$2:$A$10,FALSE)</f>
        <v>Tamil Nadu</v>
      </c>
      <c r="O634" s="100" t="str">
        <f t="shared" si="30"/>
        <v>Krishna Sharma</v>
      </c>
      <c r="P634" s="100" t="str" cm="1">
        <f t="array" ref="P634:Q634">_xlfn.TEXTSPLIT(O634," ")</f>
        <v>Krishna</v>
      </c>
      <c r="Q634" s="100" t="str">
        <v>Sharma</v>
      </c>
      <c r="R634" s="100"/>
      <c r="S634" s="100" t="str">
        <f>CONCATENATE(A634,"_",P634,".pdf")</f>
        <v>PID0633_Krishna.pdf</v>
      </c>
      <c r="T634" s="17" t="str">
        <f>IF(AND(I634&lt;5,'Billing Details'!F634&gt;10000),"High Priority","Regular Followup")</f>
        <v>Regular Followup</v>
      </c>
      <c r="U634" s="17" t="str">
        <f>IF(AND(T634="High Priority",'Patient Health Records'!W634="Yes",'Patient Health Records'!X634 = "Critical"),"Needs Attention",IF(AND('Patient Health Records'!X634 &lt;&gt; "Critical", 'Patient Health Records'!W634 = "Yes"),"Monitor Later",IF(AND('Patient Health Records'!X634 ="Critical", 'Patient Health Records'!W634 = "No"), "Ask for Readmission","No Action")))</f>
        <v>No Action</v>
      </c>
      <c r="V634" s="17" t="str" cm="1">
        <f t="array" ref="V634">_xlfn.IFS(AND(T634="High Priority",'Patient Health Records'!W634="Yes",'Patient Health Records'!X634 = "Critical"),"Needs Attention", AND('Patient Health Records'!X634 &lt;&gt; "Critical", 'Patient Health Records'!W634 = "Yes"),"Monitor Later", AND('Patient Health Records'!X634 ="Critical", 'Patient Health Records'!W634 = "No"), "Ask for Readmission", TRUE, "No Action")</f>
        <v>No Action</v>
      </c>
      <c r="W634" s="17"/>
      <c r="X634" s="100"/>
      <c r="Y634" s="100"/>
      <c r="Z634" s="100"/>
      <c r="AA634" s="100"/>
      <c r="AB634" s="100"/>
    </row>
    <row r="635" spans="1:28" ht="15.75" customHeight="1">
      <c r="A635" s="2" t="s">
        <v>1013</v>
      </c>
      <c r="B635" s="2" t="s">
        <v>293</v>
      </c>
      <c r="C635" s="2" t="s">
        <v>25</v>
      </c>
      <c r="D635" s="26" t="s">
        <v>68</v>
      </c>
      <c r="E635" s="28">
        <f>DATEVALUE(D635)</f>
        <v>23377</v>
      </c>
      <c r="F635" s="29">
        <f t="shared" si="28"/>
        <v>1964</v>
      </c>
      <c r="G635" s="29">
        <f t="shared" si="29"/>
        <v>61</v>
      </c>
      <c r="H635" s="29" t="str" cm="1">
        <f t="array" ref="H635">_xlfn.IFS(
  AND(G635&gt;=21, G635&lt;=30), "Young Adult",
  AND(G635&gt;=31, G635&lt;=45), "Adult",
  AND(G635&gt;=46, G635&lt;=60), "Middle-aged",
  AND(G635&gt;=61, G635&lt;=75), "Senior",
  AND(G635&gt;=76, G635&lt;=87), "Elderly",
  TRUE, "Out of Range"
)</f>
        <v>Senior</v>
      </c>
      <c r="I635" s="3">
        <v>250</v>
      </c>
      <c r="J635" s="2" t="s">
        <v>55</v>
      </c>
      <c r="K635" s="2" t="s">
        <v>28</v>
      </c>
      <c r="L635" s="2" t="str">
        <f>VLOOKUP(J635,Facts!$A$2:$B$10,2,FALSE)</f>
        <v>South</v>
      </c>
      <c r="M635" s="2" t="str">
        <f>HLOOKUP(J635,Facts!$D$13:$L$14,2,FALSE)</f>
        <v>South</v>
      </c>
      <c r="N635" s="2" t="str">
        <f>_xlfn.XLOOKUP(L635,Facts!$B$2:$B$10,Facts!$A$2:$A$10,FALSE)</f>
        <v>Tamil Nadu</v>
      </c>
      <c r="O635" s="100" t="str">
        <f t="shared" si="30"/>
        <v>Riya Mehta</v>
      </c>
      <c r="P635" s="100" t="str" cm="1">
        <f t="array" ref="P635:Q635">_xlfn.TEXTSPLIT(O635," ")</f>
        <v>Riya</v>
      </c>
      <c r="Q635" s="100" t="str">
        <v>Mehta</v>
      </c>
      <c r="R635" s="100"/>
      <c r="S635" s="100" t="str">
        <f>CONCATENATE(A635,"_",P635,".pdf")</f>
        <v>PID0634_Riya.pdf</v>
      </c>
      <c r="T635" s="17" t="str">
        <f>IF(AND(I635&lt;5,'Billing Details'!F635&gt;10000),"High Priority","Regular Followup")</f>
        <v>Regular Followup</v>
      </c>
      <c r="U635" s="17" t="str">
        <f>IF(AND(T635="High Priority",'Patient Health Records'!W635="Yes",'Patient Health Records'!X635 = "Critical"),"Needs Attention",IF(AND('Patient Health Records'!X635 &lt;&gt; "Critical", 'Patient Health Records'!W635 = "Yes"),"Monitor Later",IF(AND('Patient Health Records'!X635 ="Critical", 'Patient Health Records'!W635 = "No"), "Ask for Readmission","No Action")))</f>
        <v>Monitor Later</v>
      </c>
      <c r="V635" s="17" t="str" cm="1">
        <f t="array" ref="V635">_xlfn.IFS(AND(T635="High Priority",'Patient Health Records'!W635="Yes",'Patient Health Records'!X635 = "Critical"),"Needs Attention", AND('Patient Health Records'!X635 &lt;&gt; "Critical", 'Patient Health Records'!W635 = "Yes"),"Monitor Later", AND('Patient Health Records'!X635 ="Critical", 'Patient Health Records'!W635 = "No"), "Ask for Readmission", TRUE, "No Action")</f>
        <v>Monitor Later</v>
      </c>
      <c r="W635" s="17"/>
      <c r="X635" s="100"/>
      <c r="Y635" s="100"/>
      <c r="Z635" s="100"/>
      <c r="AA635" s="100"/>
      <c r="AB635" s="100"/>
    </row>
    <row r="636" spans="1:28" ht="15.75" customHeight="1">
      <c r="A636" s="2" t="s">
        <v>1014</v>
      </c>
      <c r="B636" s="2" t="s">
        <v>487</v>
      </c>
      <c r="C636" s="2" t="s">
        <v>25</v>
      </c>
      <c r="D636" s="26" t="s">
        <v>60</v>
      </c>
      <c r="E636" s="28">
        <f>DATEVALUE(D636)</f>
        <v>28855</v>
      </c>
      <c r="F636" s="29">
        <f t="shared" si="28"/>
        <v>1978</v>
      </c>
      <c r="G636" s="29">
        <f t="shared" si="29"/>
        <v>47</v>
      </c>
      <c r="H636" s="29" t="str" cm="1">
        <f t="array" ref="H636">_xlfn.IFS(
  AND(G636&gt;=21, G636&lt;=30), "Young Adult",
  AND(G636&gt;=31, G636&lt;=45), "Adult",
  AND(G636&gt;=46, G636&lt;=60), "Middle-aged",
  AND(G636&gt;=61, G636&lt;=75), "Senior",
  AND(G636&gt;=76, G636&lt;=87), "Elderly",
  TRUE, "Out of Range"
)</f>
        <v>Middle-aged</v>
      </c>
      <c r="I636" s="3">
        <v>9</v>
      </c>
      <c r="J636" s="2" t="s">
        <v>64</v>
      </c>
      <c r="K636" s="2" t="s">
        <v>56</v>
      </c>
      <c r="L636" s="2" t="str">
        <f>VLOOKUP(J636,Facts!$A$2:$B$10,2,FALSE)</f>
        <v>East</v>
      </c>
      <c r="M636" s="2" t="str">
        <f>HLOOKUP(J636,Facts!$D$13:$L$14,2,FALSE)</f>
        <v>East</v>
      </c>
      <c r="N636" s="2" t="str">
        <f>_xlfn.XLOOKUP(L636,Facts!$B$2:$B$10,Facts!$A$2:$A$10,FALSE)</f>
        <v>West Bengal</v>
      </c>
      <c r="O636" s="100" t="str">
        <f t="shared" si="30"/>
        <v>Shreya Gupta</v>
      </c>
      <c r="P636" s="100" t="str" cm="1">
        <f t="array" ref="P636:Q636">_xlfn.TEXTSPLIT(O636," ")</f>
        <v>Shreya</v>
      </c>
      <c r="Q636" s="100" t="str">
        <v>Gupta</v>
      </c>
      <c r="R636" s="100"/>
      <c r="S636" s="100" t="str">
        <f>CONCATENATE(A636,"_",P636,".pdf")</f>
        <v>PID0635_Shreya.pdf</v>
      </c>
      <c r="T636" s="17" t="str">
        <f>IF(AND(I636&lt;5,'Billing Details'!F636&gt;10000),"High Priority","Regular Followup")</f>
        <v>Regular Followup</v>
      </c>
      <c r="U636" s="17" t="str">
        <f>IF(AND(T636="High Priority",'Patient Health Records'!W636="Yes",'Patient Health Records'!X636 = "Critical"),"Needs Attention",IF(AND('Patient Health Records'!X636 &lt;&gt; "Critical", 'Patient Health Records'!W636 = "Yes"),"Monitor Later",IF(AND('Patient Health Records'!X636 ="Critical", 'Patient Health Records'!W636 = "No"), "Ask for Readmission","No Action")))</f>
        <v>No Action</v>
      </c>
      <c r="V636" s="17" t="str" cm="1">
        <f t="array" ref="V636">_xlfn.IFS(AND(T636="High Priority",'Patient Health Records'!W636="Yes",'Patient Health Records'!X636 = "Critical"),"Needs Attention", AND('Patient Health Records'!X636 &lt;&gt; "Critical", 'Patient Health Records'!W636 = "Yes"),"Monitor Later", AND('Patient Health Records'!X636 ="Critical", 'Patient Health Records'!W636 = "No"), "Ask for Readmission", TRUE, "No Action")</f>
        <v>No Action</v>
      </c>
      <c r="W636" s="17"/>
      <c r="X636" s="100"/>
      <c r="Y636" s="100"/>
      <c r="Z636" s="100"/>
      <c r="AA636" s="100"/>
      <c r="AB636" s="100"/>
    </row>
    <row r="637" spans="1:28" ht="15.75" customHeight="1">
      <c r="A637" s="2" t="s">
        <v>1015</v>
      </c>
      <c r="B637" s="2" t="s">
        <v>1016</v>
      </c>
      <c r="C637" s="2" t="s">
        <v>42</v>
      </c>
      <c r="D637" s="26" t="s">
        <v>26</v>
      </c>
      <c r="E637" s="28">
        <f>DATEVALUE(D637)</f>
        <v>27029</v>
      </c>
      <c r="F637" s="29">
        <f t="shared" si="28"/>
        <v>1973</v>
      </c>
      <c r="G637" s="29">
        <f t="shared" si="29"/>
        <v>52</v>
      </c>
      <c r="H637" s="29" t="str" cm="1">
        <f t="array" ref="H637">_xlfn.IFS(
  AND(G637&gt;=21, G637&lt;=30), "Young Adult",
  AND(G637&gt;=31, G637&lt;=45), "Adult",
  AND(G637&gt;=46, G637&lt;=60), "Middle-aged",
  AND(G637&gt;=61, G637&lt;=75), "Senior",
  AND(G637&gt;=76, G637&lt;=87), "Elderly",
  TRUE, "Out of Range"
)</f>
        <v>Middle-aged</v>
      </c>
      <c r="I637" s="3">
        <v>12</v>
      </c>
      <c r="J637" s="2" t="s">
        <v>55</v>
      </c>
      <c r="K637" s="2" t="s">
        <v>28</v>
      </c>
      <c r="L637" s="2" t="str">
        <f>VLOOKUP(J637,Facts!$A$2:$B$10,2,FALSE)</f>
        <v>South</v>
      </c>
      <c r="M637" s="2" t="str">
        <f>HLOOKUP(J637,Facts!$D$13:$L$14,2,FALSE)</f>
        <v>South</v>
      </c>
      <c r="N637" s="2" t="str">
        <f>_xlfn.XLOOKUP(L637,Facts!$B$2:$B$10,Facts!$A$2:$A$10,FALSE)</f>
        <v>Tamil Nadu</v>
      </c>
      <c r="O637" s="100" t="str">
        <f t="shared" si="30"/>
        <v>Vivaan Gupta</v>
      </c>
      <c r="P637" s="100" t="str" cm="1">
        <f t="array" ref="P637:Q637">_xlfn.TEXTSPLIT(O637," ")</f>
        <v>Vivaan</v>
      </c>
      <c r="Q637" s="100" t="str">
        <v>Gupta</v>
      </c>
      <c r="R637" s="100"/>
      <c r="S637" s="100" t="str">
        <f>CONCATENATE(A637,"_",P637,".pdf")</f>
        <v>PID0636_Vivaan.pdf</v>
      </c>
      <c r="T637" s="17" t="str">
        <f>IF(AND(I637&lt;5,'Billing Details'!F637&gt;10000),"High Priority","Regular Followup")</f>
        <v>Regular Followup</v>
      </c>
      <c r="U637" s="17" t="str">
        <f>IF(AND(T637="High Priority",'Patient Health Records'!W637="Yes",'Patient Health Records'!X637 = "Critical"),"Needs Attention",IF(AND('Patient Health Records'!X637 &lt;&gt; "Critical", 'Patient Health Records'!W637 = "Yes"),"Monitor Later",IF(AND('Patient Health Records'!X637 ="Critical", 'Patient Health Records'!W637 = "No"), "Ask for Readmission","No Action")))</f>
        <v>Monitor Later</v>
      </c>
      <c r="V637" s="17" t="str" cm="1">
        <f t="array" ref="V637">_xlfn.IFS(AND(T637="High Priority",'Patient Health Records'!W637="Yes",'Patient Health Records'!X637 = "Critical"),"Needs Attention", AND('Patient Health Records'!X637 &lt;&gt; "Critical", 'Patient Health Records'!W637 = "Yes"),"Monitor Later", AND('Patient Health Records'!X637 ="Critical", 'Patient Health Records'!W637 = "No"), "Ask for Readmission", TRUE, "No Action")</f>
        <v>Monitor Later</v>
      </c>
      <c r="W637" s="17"/>
      <c r="X637" s="100"/>
      <c r="Y637" s="100"/>
      <c r="Z637" s="100"/>
      <c r="AA637" s="100"/>
      <c r="AB637" s="100"/>
    </row>
    <row r="638" spans="1:28" ht="15.75" customHeight="1">
      <c r="A638" s="2" t="s">
        <v>1017</v>
      </c>
      <c r="B638" s="2" t="s">
        <v>355</v>
      </c>
      <c r="C638" s="2" t="s">
        <v>42</v>
      </c>
      <c r="D638" s="26" t="s">
        <v>184</v>
      </c>
      <c r="E638" s="28">
        <f>DATEVALUE(D638)</f>
        <v>21550</v>
      </c>
      <c r="F638" s="29">
        <f t="shared" si="28"/>
        <v>1958</v>
      </c>
      <c r="G638" s="29">
        <f t="shared" si="29"/>
        <v>67</v>
      </c>
      <c r="H638" s="29" t="str" cm="1">
        <f t="array" ref="H638">_xlfn.IFS(
  AND(G638&gt;=21, G638&lt;=30), "Young Adult",
  AND(G638&gt;=31, G638&lt;=45), "Adult",
  AND(G638&gt;=46, G638&lt;=60), "Middle-aged",
  AND(G638&gt;=61, G638&lt;=75), "Senior",
  AND(G638&gt;=76, G638&lt;=87), "Elderly",
  TRUE, "Out of Range"
)</f>
        <v>Senior</v>
      </c>
      <c r="I638" s="3">
        <v>4</v>
      </c>
      <c r="J638" s="2" t="s">
        <v>27</v>
      </c>
      <c r="K638" s="2" t="s">
        <v>28</v>
      </c>
      <c r="L638" s="2" t="str">
        <f>VLOOKUP(J638,Facts!$A$2:$B$10,2,FALSE)</f>
        <v>South</v>
      </c>
      <c r="M638" s="2" t="str">
        <f>HLOOKUP(J638,Facts!$D$13:$L$14,2,FALSE)</f>
        <v>South</v>
      </c>
      <c r="N638" s="2" t="str">
        <f>_xlfn.XLOOKUP(L638,Facts!$B$2:$B$10,Facts!$A$2:$A$10,FALSE)</f>
        <v>Tamil Nadu</v>
      </c>
      <c r="O638" s="100" t="str">
        <f t="shared" si="30"/>
        <v>Krishna Reddy</v>
      </c>
      <c r="P638" s="100" t="str" cm="1">
        <f t="array" ref="P638:Q638">_xlfn.TEXTSPLIT(O638," ")</f>
        <v>Krishna</v>
      </c>
      <c r="Q638" s="100" t="str">
        <v>Reddy</v>
      </c>
      <c r="R638" s="100"/>
      <c r="S638" s="100" t="str">
        <f>CONCATENATE(A638,"_",P638,".pdf")</f>
        <v>PID0637_Krishna.pdf</v>
      </c>
      <c r="T638" s="17" t="str">
        <f>IF(AND(I638&lt;5,'Billing Details'!F638&gt;10000),"High Priority","Regular Followup")</f>
        <v>High Priority</v>
      </c>
      <c r="U638" s="17" t="str">
        <f>IF(AND(T638="High Priority",'Patient Health Records'!W638="Yes",'Patient Health Records'!X638 = "Critical"),"Needs Attention",IF(AND('Patient Health Records'!X638 &lt;&gt; "Critical", 'Patient Health Records'!W638 = "Yes"),"Monitor Later",IF(AND('Patient Health Records'!X638 ="Critical", 'Patient Health Records'!W638 = "No"), "Ask for Readmission","No Action")))</f>
        <v>Monitor Later</v>
      </c>
      <c r="V638" s="17" t="str" cm="1">
        <f t="array" ref="V638">_xlfn.IFS(AND(T638="High Priority",'Patient Health Records'!W638="Yes",'Patient Health Records'!X638 = "Critical"),"Needs Attention", AND('Patient Health Records'!X638 &lt;&gt; "Critical", 'Patient Health Records'!W638 = "Yes"),"Monitor Later", AND('Patient Health Records'!X638 ="Critical", 'Patient Health Records'!W638 = "No"), "Ask for Readmission", TRUE, "No Action")</f>
        <v>Monitor Later</v>
      </c>
      <c r="W638" s="17"/>
      <c r="X638" s="100"/>
      <c r="Y638" s="100"/>
      <c r="Z638" s="100"/>
      <c r="AA638" s="100"/>
      <c r="AB638" s="100"/>
    </row>
    <row r="639" spans="1:28" ht="15.75" customHeight="1">
      <c r="A639" s="2" t="s">
        <v>1018</v>
      </c>
      <c r="B639" s="2" t="s">
        <v>575</v>
      </c>
      <c r="C639" s="2" t="s">
        <v>42</v>
      </c>
      <c r="D639" s="26" t="s">
        <v>46</v>
      </c>
      <c r="E639" s="28">
        <f>DATEVALUE(D639)</f>
        <v>32508</v>
      </c>
      <c r="F639" s="29">
        <f t="shared" si="28"/>
        <v>1988</v>
      </c>
      <c r="G639" s="29">
        <f t="shared" si="29"/>
        <v>37</v>
      </c>
      <c r="H639" s="29" t="str" cm="1">
        <f t="array" ref="H639">_xlfn.IFS(
  AND(G639&gt;=21, G639&lt;=30), "Young Adult",
  AND(G639&gt;=31, G639&lt;=45), "Adult",
  AND(G639&gt;=46, G639&lt;=60), "Middle-aged",
  AND(G639&gt;=61, G639&lt;=75), "Senior",
  AND(G639&gt;=76, G639&lt;=87), "Elderly",
  TRUE, "Out of Range"
)</f>
        <v>Adult</v>
      </c>
      <c r="I639" s="3">
        <v>2</v>
      </c>
      <c r="J639" s="2" t="s">
        <v>38</v>
      </c>
      <c r="K639" s="2" t="s">
        <v>56</v>
      </c>
      <c r="L639" s="2" t="str">
        <f>VLOOKUP(J639,Facts!$A$2:$B$10,2,FALSE)</f>
        <v>North</v>
      </c>
      <c r="M639" s="2" t="str">
        <f>HLOOKUP(J639,Facts!$D$13:$L$14,2,FALSE)</f>
        <v>North</v>
      </c>
      <c r="N639" s="2" t="str">
        <f>_xlfn.XLOOKUP(L639,Facts!$B$2:$B$10,Facts!$A$2:$A$10,FALSE)</f>
        <v>Punjab</v>
      </c>
      <c r="O639" s="100" t="str">
        <f t="shared" si="30"/>
        <v>Krishna Kumar Reddy</v>
      </c>
      <c r="P639" s="100" t="str" cm="1">
        <f t="array" ref="P639:R639">_xlfn.TEXTSPLIT(O639," ")</f>
        <v>Krishna</v>
      </c>
      <c r="Q639" s="100" t="str">
        <v>Kumar</v>
      </c>
      <c r="R639" s="100" t="str">
        <v>Reddy</v>
      </c>
      <c r="S639" s="100" t="str">
        <f>CONCATENATE(A639,"_",P639,".pdf")</f>
        <v>PID0638_Krishna.pdf</v>
      </c>
      <c r="T639" s="17" t="str">
        <f>IF(AND(I639&lt;5,'Billing Details'!F639&gt;10000),"High Priority","Regular Followup")</f>
        <v>High Priority</v>
      </c>
      <c r="U639" s="17" t="str">
        <f>IF(AND(T639="High Priority",'Patient Health Records'!W639="Yes",'Patient Health Records'!X639 = "Critical"),"Needs Attention",IF(AND('Patient Health Records'!X639 &lt;&gt; "Critical", 'Patient Health Records'!W639 = "Yes"),"Monitor Later",IF(AND('Patient Health Records'!X639 ="Critical", 'Patient Health Records'!W639 = "No"), "Ask for Readmission","No Action")))</f>
        <v>Needs Attention</v>
      </c>
      <c r="V639" s="17" t="str" cm="1">
        <f t="array" ref="V639">_xlfn.IFS(AND(T639="High Priority",'Patient Health Records'!W639="Yes",'Patient Health Records'!X639 = "Critical"),"Needs Attention", AND('Patient Health Records'!X639 &lt;&gt; "Critical", 'Patient Health Records'!W639 = "Yes"),"Monitor Later", AND('Patient Health Records'!X639 ="Critical", 'Patient Health Records'!W639 = "No"), "Ask for Readmission", TRUE, "No Action")</f>
        <v>Needs Attention</v>
      </c>
      <c r="W639" s="17"/>
      <c r="X639" s="100"/>
      <c r="Y639" s="100"/>
      <c r="Z639" s="100"/>
      <c r="AA639" s="100"/>
      <c r="AB639" s="100"/>
    </row>
    <row r="640" spans="1:28" ht="15.75" customHeight="1">
      <c r="A640" s="2" t="s">
        <v>1019</v>
      </c>
      <c r="B640" s="2" t="s">
        <v>1020</v>
      </c>
      <c r="C640" s="2" t="s">
        <v>25</v>
      </c>
      <c r="D640" s="26" t="s">
        <v>60</v>
      </c>
      <c r="E640" s="28">
        <f>DATEVALUE(D640)</f>
        <v>28855</v>
      </c>
      <c r="F640" s="29">
        <f t="shared" si="28"/>
        <v>1978</v>
      </c>
      <c r="G640" s="29">
        <f t="shared" si="29"/>
        <v>47</v>
      </c>
      <c r="H640" s="29" t="str" cm="1">
        <f t="array" ref="H640">_xlfn.IFS(
  AND(G640&gt;=21, G640&lt;=30), "Young Adult",
  AND(G640&gt;=31, G640&lt;=45), "Adult",
  AND(G640&gt;=46, G640&lt;=60), "Middle-aged",
  AND(G640&gt;=61, G640&lt;=75), "Senior",
  AND(G640&gt;=76, G640&lt;=87), "Elderly",
  TRUE, "Out of Range"
)</f>
        <v>Middle-aged</v>
      </c>
      <c r="I640" s="3">
        <v>15</v>
      </c>
      <c r="J640" s="2" t="s">
        <v>38</v>
      </c>
      <c r="K640" s="2" t="s">
        <v>39</v>
      </c>
      <c r="L640" s="2" t="str">
        <f>VLOOKUP(J640,Facts!$A$2:$B$10,2,FALSE)</f>
        <v>North</v>
      </c>
      <c r="M640" s="2" t="str">
        <f>HLOOKUP(J640,Facts!$D$13:$L$14,2,FALSE)</f>
        <v>North</v>
      </c>
      <c r="N640" s="2" t="str">
        <f>_xlfn.XLOOKUP(L640,Facts!$B$2:$B$10,Facts!$A$2:$A$10,FALSE)</f>
        <v>Punjab</v>
      </c>
      <c r="O640" s="100" t="str">
        <f t="shared" si="30"/>
        <v>Diya Singh Patel</v>
      </c>
      <c r="P640" s="100" t="str" cm="1">
        <f t="array" ref="P640:R640">_xlfn.TEXTSPLIT(O640," ")</f>
        <v>Diya</v>
      </c>
      <c r="Q640" s="100" t="str">
        <v>Singh</v>
      </c>
      <c r="R640" s="100" t="str">
        <v>Patel</v>
      </c>
      <c r="S640" s="100" t="str">
        <f>CONCATENATE(A640,"_",P640,".pdf")</f>
        <v>PID0639_Diya.pdf</v>
      </c>
      <c r="T640" s="17" t="str">
        <f>IF(AND(I640&lt;5,'Billing Details'!F640&gt;10000),"High Priority","Regular Followup")</f>
        <v>Regular Followup</v>
      </c>
      <c r="U640" s="17" t="str">
        <f>IF(AND(T640="High Priority",'Patient Health Records'!W640="Yes",'Patient Health Records'!X640 = "Critical"),"Needs Attention",IF(AND('Patient Health Records'!X640 &lt;&gt; "Critical", 'Patient Health Records'!W640 = "Yes"),"Monitor Later",IF(AND('Patient Health Records'!X640 ="Critical", 'Patient Health Records'!W640 = "No"), "Ask for Readmission","No Action")))</f>
        <v>Ask for Readmission</v>
      </c>
      <c r="V640" s="17" t="str" cm="1">
        <f t="array" ref="V640">_xlfn.IFS(AND(T640="High Priority",'Patient Health Records'!W640="Yes",'Patient Health Records'!X640 = "Critical"),"Needs Attention", AND('Patient Health Records'!X640 &lt;&gt; "Critical", 'Patient Health Records'!W640 = "Yes"),"Monitor Later", AND('Patient Health Records'!X640 ="Critical", 'Patient Health Records'!W640 = "No"), "Ask for Readmission", TRUE, "No Action")</f>
        <v>Ask for Readmission</v>
      </c>
      <c r="W640" s="17"/>
      <c r="X640" s="100"/>
      <c r="Y640" s="100"/>
      <c r="Z640" s="100"/>
      <c r="AA640" s="100"/>
      <c r="AB640" s="100"/>
    </row>
    <row r="641" spans="1:28" ht="15.75" customHeight="1">
      <c r="A641" s="2" t="s">
        <v>1021</v>
      </c>
      <c r="B641" s="2" t="s">
        <v>159</v>
      </c>
      <c r="C641" s="2" t="s">
        <v>42</v>
      </c>
      <c r="D641" s="26" t="s">
        <v>168</v>
      </c>
      <c r="E641" s="28">
        <f>DATEVALUE(D641)</f>
        <v>26299</v>
      </c>
      <c r="F641" s="29">
        <f t="shared" si="28"/>
        <v>1972</v>
      </c>
      <c r="G641" s="29">
        <f t="shared" si="29"/>
        <v>53</v>
      </c>
      <c r="H641" s="29" t="str" cm="1">
        <f t="array" ref="H641">_xlfn.IFS(
  AND(G641&gt;=21, G641&lt;=30), "Young Adult",
  AND(G641&gt;=31, G641&lt;=45), "Adult",
  AND(G641&gt;=46, G641&lt;=60), "Middle-aged",
  AND(G641&gt;=61, G641&lt;=75), "Senior",
  AND(G641&gt;=76, G641&lt;=87), "Elderly",
  TRUE, "Out of Range"
)</f>
        <v>Middle-aged</v>
      </c>
      <c r="I641" s="3">
        <v>1</v>
      </c>
      <c r="J641" s="2" t="s">
        <v>47</v>
      </c>
      <c r="K641" s="2" t="s">
        <v>39</v>
      </c>
      <c r="L641" s="2" t="str">
        <f>VLOOKUP(J641,Facts!$A$2:$B$10,2,FALSE)</f>
        <v>North</v>
      </c>
      <c r="M641" s="2" t="str">
        <f>HLOOKUP(J641,Facts!$D$13:$L$14,2,FALSE)</f>
        <v>North</v>
      </c>
      <c r="N641" s="2" t="str">
        <f>_xlfn.XLOOKUP(L641,Facts!$B$2:$B$10,Facts!$A$2:$A$10,FALSE)</f>
        <v>Punjab</v>
      </c>
      <c r="O641" s="100" t="str">
        <f t="shared" si="30"/>
        <v>Krishna Mehta</v>
      </c>
      <c r="P641" s="100" t="str" cm="1">
        <f t="array" ref="P641:Q641">_xlfn.TEXTSPLIT(O641," ")</f>
        <v>Krishna</v>
      </c>
      <c r="Q641" s="100" t="str">
        <v>Mehta</v>
      </c>
      <c r="R641" s="100"/>
      <c r="S641" s="100" t="str">
        <f>CONCATENATE(A641,"_",P641,".pdf")</f>
        <v>PID0640_Krishna.pdf</v>
      </c>
      <c r="T641" s="17" t="str">
        <f>IF(AND(I641&lt;5,'Billing Details'!F641&gt;10000),"High Priority","Regular Followup")</f>
        <v>High Priority</v>
      </c>
      <c r="U641" s="17" t="str">
        <f>IF(AND(T641="High Priority",'Patient Health Records'!W641="Yes",'Patient Health Records'!X641 = "Critical"),"Needs Attention",IF(AND('Patient Health Records'!X641 &lt;&gt; "Critical", 'Patient Health Records'!W641 = "Yes"),"Monitor Later",IF(AND('Patient Health Records'!X641 ="Critical", 'Patient Health Records'!W641 = "No"), "Ask for Readmission","No Action")))</f>
        <v>Ask for Readmission</v>
      </c>
      <c r="V641" s="17" t="str" cm="1">
        <f t="array" ref="V641">_xlfn.IFS(AND(T641="High Priority",'Patient Health Records'!W641="Yes",'Patient Health Records'!X641 = "Critical"),"Needs Attention", AND('Patient Health Records'!X641 &lt;&gt; "Critical", 'Patient Health Records'!W641 = "Yes"),"Monitor Later", AND('Patient Health Records'!X641 ="Critical", 'Patient Health Records'!W641 = "No"), "Ask for Readmission", TRUE, "No Action")</f>
        <v>Ask for Readmission</v>
      </c>
      <c r="W641" s="17"/>
      <c r="X641" s="100"/>
      <c r="Y641" s="100"/>
      <c r="Z641" s="100"/>
      <c r="AA641" s="100"/>
      <c r="AB641" s="100"/>
    </row>
    <row r="642" spans="1:28" ht="15.75" customHeight="1">
      <c r="A642" s="2" t="s">
        <v>1022</v>
      </c>
      <c r="B642" s="2" t="s">
        <v>1023</v>
      </c>
      <c r="C642" s="2" t="s">
        <v>25</v>
      </c>
      <c r="D642" s="26" t="s">
        <v>147</v>
      </c>
      <c r="E642" s="28">
        <f>DATEVALUE(D642)</f>
        <v>31412</v>
      </c>
      <c r="F642" s="29">
        <f t="shared" si="28"/>
        <v>1985</v>
      </c>
      <c r="G642" s="29">
        <f t="shared" si="29"/>
        <v>40</v>
      </c>
      <c r="H642" s="29" t="str" cm="1">
        <f t="array" ref="H642">_xlfn.IFS(
  AND(G642&gt;=21, G642&lt;=30), "Young Adult",
  AND(G642&gt;=31, G642&lt;=45), "Adult",
  AND(G642&gt;=46, G642&lt;=60), "Middle-aged",
  AND(G642&gt;=61, G642&lt;=75), "Senior",
  AND(G642&gt;=76, G642&lt;=87), "Elderly",
  TRUE, "Out of Range"
)</f>
        <v>Adult</v>
      </c>
      <c r="I642" s="3">
        <v>12</v>
      </c>
      <c r="J642" s="2" t="s">
        <v>33</v>
      </c>
      <c r="K642" s="2" t="s">
        <v>28</v>
      </c>
      <c r="L642" s="2" t="str">
        <f>VLOOKUP(J642,Facts!$A$2:$B$10,2,FALSE)</f>
        <v>West</v>
      </c>
      <c r="M642" s="2" t="str">
        <f>HLOOKUP(J642,Facts!$D$13:$L$14,2,FALSE)</f>
        <v>West</v>
      </c>
      <c r="N642" s="2" t="str">
        <f>_xlfn.XLOOKUP(L642,Facts!$B$2:$B$10,Facts!$A$2:$A$10,FALSE)</f>
        <v>Maharashtra</v>
      </c>
      <c r="O642" s="100" t="str">
        <f t="shared" si="30"/>
        <v>Aanya Mehta</v>
      </c>
      <c r="P642" s="100" t="str" cm="1">
        <f t="array" ref="P642:Q642">_xlfn.TEXTSPLIT(O642," ")</f>
        <v>Aanya</v>
      </c>
      <c r="Q642" s="100" t="str">
        <v>Mehta</v>
      </c>
      <c r="R642" s="100"/>
      <c r="S642" s="100" t="str">
        <f>CONCATENATE(A642,"_",P642,".pdf")</f>
        <v>PID0641_Aanya.pdf</v>
      </c>
      <c r="T642" s="17" t="str">
        <f>IF(AND(I642&lt;5,'Billing Details'!F642&gt;10000),"High Priority","Regular Followup")</f>
        <v>Regular Followup</v>
      </c>
      <c r="U642" s="17" t="str">
        <f>IF(AND(T642="High Priority",'Patient Health Records'!W642="Yes",'Patient Health Records'!X642 = "Critical"),"Needs Attention",IF(AND('Patient Health Records'!X642 &lt;&gt; "Critical", 'Patient Health Records'!W642 = "Yes"),"Monitor Later",IF(AND('Patient Health Records'!X642 ="Critical", 'Patient Health Records'!W642 = "No"), "Ask for Readmission","No Action")))</f>
        <v>No Action</v>
      </c>
      <c r="V642" s="17" t="str" cm="1">
        <f t="array" ref="V642">_xlfn.IFS(AND(T642="High Priority",'Patient Health Records'!W642="Yes",'Patient Health Records'!X642 = "Critical"),"Needs Attention", AND('Patient Health Records'!X642 &lt;&gt; "Critical", 'Patient Health Records'!W642 = "Yes"),"Monitor Later", AND('Patient Health Records'!X642 ="Critical", 'Patient Health Records'!W642 = "No"), "Ask for Readmission", TRUE, "No Action")</f>
        <v>No Action</v>
      </c>
      <c r="W642" s="17"/>
      <c r="X642" s="100"/>
      <c r="Y642" s="100"/>
      <c r="Z642" s="100"/>
      <c r="AA642" s="100"/>
      <c r="AB642" s="100"/>
    </row>
    <row r="643" spans="1:28" ht="15.75" customHeight="1">
      <c r="A643" s="2" t="s">
        <v>1024</v>
      </c>
      <c r="B643" s="2" t="s">
        <v>289</v>
      </c>
      <c r="C643" s="2" t="s">
        <v>42</v>
      </c>
      <c r="D643" s="26" t="s">
        <v>85</v>
      </c>
      <c r="E643" s="28">
        <f>DATEVALUE(D643)</f>
        <v>25203</v>
      </c>
      <c r="F643" s="29">
        <f t="shared" ref="F643:F706" si="31">YEAR(E643)</f>
        <v>1968</v>
      </c>
      <c r="G643" s="29">
        <f t="shared" ref="G643:G706" si="32">$X$9-F643</f>
        <v>57</v>
      </c>
      <c r="H643" s="29" t="str" cm="1">
        <f t="array" ref="H643">_xlfn.IFS(
  AND(G643&gt;=21, G643&lt;=30), "Young Adult",
  AND(G643&gt;=31, G643&lt;=45), "Adult",
  AND(G643&gt;=46, G643&lt;=60), "Middle-aged",
  AND(G643&gt;=61, G643&lt;=75), "Senior",
  AND(G643&gt;=76, G643&lt;=87), "Elderly",
  TRUE, "Out of Range"
)</f>
        <v>Middle-aged</v>
      </c>
      <c r="I643" s="3">
        <v>5</v>
      </c>
      <c r="J643" s="2" t="s">
        <v>43</v>
      </c>
      <c r="K643" s="2" t="s">
        <v>28</v>
      </c>
      <c r="L643" s="2" t="str">
        <f>VLOOKUP(J643,Facts!$A$2:$B$10,2,FALSE)</f>
        <v>South</v>
      </c>
      <c r="M643" s="2" t="str">
        <f>HLOOKUP(J643,Facts!$D$13:$L$14,2,FALSE)</f>
        <v>South</v>
      </c>
      <c r="N643" s="2" t="str">
        <f>_xlfn.XLOOKUP(L643,Facts!$B$2:$B$10,Facts!$A$2:$A$10,FALSE)</f>
        <v>Tamil Nadu</v>
      </c>
      <c r="O643" s="100" t="str">
        <f t="shared" ref="O643:O706" si="33">TRIM(B643)</f>
        <v>Aarav Gupta</v>
      </c>
      <c r="P643" s="100" t="str" cm="1">
        <f t="array" ref="P643:Q643">_xlfn.TEXTSPLIT(O643," ")</f>
        <v>Aarav</v>
      </c>
      <c r="Q643" s="100" t="str">
        <v>Gupta</v>
      </c>
      <c r="R643" s="100"/>
      <c r="S643" s="100" t="str">
        <f>CONCATENATE(A643,"_",P643,".pdf")</f>
        <v>PID0642_Aarav.pdf</v>
      </c>
      <c r="T643" s="17" t="str">
        <f>IF(AND(I643&lt;5,'Billing Details'!F643&gt;10000),"High Priority","Regular Followup")</f>
        <v>Regular Followup</v>
      </c>
      <c r="U643" s="17" t="str">
        <f>IF(AND(T643="High Priority",'Patient Health Records'!W643="Yes",'Patient Health Records'!X643 = "Critical"),"Needs Attention",IF(AND('Patient Health Records'!X643 &lt;&gt; "Critical", 'Patient Health Records'!W643 = "Yes"),"Monitor Later",IF(AND('Patient Health Records'!X643 ="Critical", 'Patient Health Records'!W643 = "No"), "Ask for Readmission","No Action")))</f>
        <v>No Action</v>
      </c>
      <c r="V643" s="17" t="str" cm="1">
        <f t="array" ref="V643">_xlfn.IFS(AND(T643="High Priority",'Patient Health Records'!W643="Yes",'Patient Health Records'!X643 = "Critical"),"Needs Attention", AND('Patient Health Records'!X643 &lt;&gt; "Critical", 'Patient Health Records'!W643 = "Yes"),"Monitor Later", AND('Patient Health Records'!X643 ="Critical", 'Patient Health Records'!W643 = "No"), "Ask for Readmission", TRUE, "No Action")</f>
        <v>No Action</v>
      </c>
      <c r="W643" s="17"/>
      <c r="X643" s="100"/>
      <c r="Y643" s="100"/>
      <c r="Z643" s="100"/>
      <c r="AA643" s="100"/>
      <c r="AB643" s="100"/>
    </row>
    <row r="644" spans="1:28" ht="15.75" customHeight="1">
      <c r="A644" s="2" t="s">
        <v>1025</v>
      </c>
      <c r="B644" s="2" t="s">
        <v>505</v>
      </c>
      <c r="C644" s="2" t="s">
        <v>25</v>
      </c>
      <c r="D644" s="26" t="s">
        <v>60</v>
      </c>
      <c r="E644" s="28">
        <f>DATEVALUE(D644)</f>
        <v>28855</v>
      </c>
      <c r="F644" s="29">
        <f t="shared" si="31"/>
        <v>1978</v>
      </c>
      <c r="G644" s="29">
        <f t="shared" si="32"/>
        <v>47</v>
      </c>
      <c r="H644" s="29" t="str" cm="1">
        <f t="array" ref="H644">_xlfn.IFS(
  AND(G644&gt;=21, G644&lt;=30), "Young Adult",
  AND(G644&gt;=31, G644&lt;=45), "Adult",
  AND(G644&gt;=46, G644&lt;=60), "Middle-aged",
  AND(G644&gt;=61, G644&lt;=75), "Senior",
  AND(G644&gt;=76, G644&lt;=87), "Elderly",
  TRUE, "Out of Range"
)</f>
        <v>Middle-aged</v>
      </c>
      <c r="I644" s="3">
        <v>30</v>
      </c>
      <c r="J644" s="2" t="s">
        <v>38</v>
      </c>
      <c r="K644" s="2" t="s">
        <v>39</v>
      </c>
      <c r="L644" s="2" t="str">
        <f>VLOOKUP(J644,Facts!$A$2:$B$10,2,FALSE)</f>
        <v>North</v>
      </c>
      <c r="M644" s="2" t="str">
        <f>HLOOKUP(J644,Facts!$D$13:$L$14,2,FALSE)</f>
        <v>North</v>
      </c>
      <c r="N644" s="2" t="str">
        <f>_xlfn.XLOOKUP(L644,Facts!$B$2:$B$10,Facts!$A$2:$A$10,FALSE)</f>
        <v>Punjab</v>
      </c>
      <c r="O644" s="100" t="str">
        <f t="shared" si="33"/>
        <v>Diya Reddy</v>
      </c>
      <c r="P644" s="100" t="str" cm="1">
        <f t="array" ref="P644:Q644">_xlfn.TEXTSPLIT(O644," ")</f>
        <v>Diya</v>
      </c>
      <c r="Q644" s="100" t="str">
        <v>Reddy</v>
      </c>
      <c r="R644" s="100"/>
      <c r="S644" s="100" t="str">
        <f>CONCATENATE(A644,"_",P644,".pdf")</f>
        <v>PID0643_Diya.pdf</v>
      </c>
      <c r="T644" s="17" t="str">
        <f>IF(AND(I644&lt;5,'Billing Details'!F644&gt;10000),"High Priority","Regular Followup")</f>
        <v>Regular Followup</v>
      </c>
      <c r="U644" s="17" t="str">
        <f>IF(AND(T644="High Priority",'Patient Health Records'!W644="Yes",'Patient Health Records'!X644 = "Critical"),"Needs Attention",IF(AND('Patient Health Records'!X644 &lt;&gt; "Critical", 'Patient Health Records'!W644 = "Yes"),"Monitor Later",IF(AND('Patient Health Records'!X644 ="Critical", 'Patient Health Records'!W644 = "No"), "Ask for Readmission","No Action")))</f>
        <v>Monitor Later</v>
      </c>
      <c r="V644" s="17" t="str" cm="1">
        <f t="array" ref="V644">_xlfn.IFS(AND(T644="High Priority",'Patient Health Records'!W644="Yes",'Patient Health Records'!X644 = "Critical"),"Needs Attention", AND('Patient Health Records'!X644 &lt;&gt; "Critical", 'Patient Health Records'!W644 = "Yes"),"Monitor Later", AND('Patient Health Records'!X644 ="Critical", 'Patient Health Records'!W644 = "No"), "Ask for Readmission", TRUE, "No Action")</f>
        <v>Monitor Later</v>
      </c>
      <c r="W644" s="17"/>
      <c r="X644" s="100"/>
      <c r="Y644" s="100"/>
      <c r="Z644" s="100"/>
      <c r="AA644" s="100"/>
      <c r="AB644" s="100"/>
    </row>
    <row r="645" spans="1:28" ht="15.75" customHeight="1">
      <c r="A645" s="2" t="s">
        <v>1026</v>
      </c>
      <c r="B645" s="2" t="s">
        <v>90</v>
      </c>
      <c r="C645" s="2" t="s">
        <v>42</v>
      </c>
      <c r="D645" s="26" t="s">
        <v>26</v>
      </c>
      <c r="E645" s="28">
        <f>DATEVALUE(D645)</f>
        <v>27029</v>
      </c>
      <c r="F645" s="29">
        <f t="shared" si="31"/>
        <v>1973</v>
      </c>
      <c r="G645" s="29">
        <f t="shared" si="32"/>
        <v>52</v>
      </c>
      <c r="H645" s="29" t="str" cm="1">
        <f t="array" ref="H645">_xlfn.IFS(
  AND(G645&gt;=21, G645&lt;=30), "Young Adult",
  AND(G645&gt;=31, G645&lt;=45), "Adult",
  AND(G645&gt;=46, G645&lt;=60), "Middle-aged",
  AND(G645&gt;=61, G645&lt;=75), "Senior",
  AND(G645&gt;=76, G645&lt;=87), "Elderly",
  TRUE, "Out of Range"
)</f>
        <v>Middle-aged</v>
      </c>
      <c r="I645" s="3">
        <v>0.5</v>
      </c>
      <c r="J645" s="2" t="s">
        <v>47</v>
      </c>
      <c r="K645" s="2" t="s">
        <v>28</v>
      </c>
      <c r="L645" s="2" t="str">
        <f>VLOOKUP(J645,Facts!$A$2:$B$10,2,FALSE)</f>
        <v>North</v>
      </c>
      <c r="M645" s="2" t="str">
        <f>HLOOKUP(J645,Facts!$D$13:$L$14,2,FALSE)</f>
        <v>North</v>
      </c>
      <c r="N645" s="2" t="str">
        <f>_xlfn.XLOOKUP(L645,Facts!$B$2:$B$10,Facts!$A$2:$A$10,FALSE)</f>
        <v>Punjab</v>
      </c>
      <c r="O645" s="100" t="str">
        <f t="shared" si="33"/>
        <v>Krishna Patel</v>
      </c>
      <c r="P645" s="100" t="str" cm="1">
        <f t="array" ref="P645:Q645">_xlfn.TEXTSPLIT(O645," ")</f>
        <v>Krishna</v>
      </c>
      <c r="Q645" s="100" t="str">
        <v>Patel</v>
      </c>
      <c r="R645" s="100"/>
      <c r="S645" s="100" t="str">
        <f>CONCATENATE(A645,"_",P645,".pdf")</f>
        <v>PID0644_Krishna.pdf</v>
      </c>
      <c r="T645" s="17" t="str">
        <f>IF(AND(I645&lt;5,'Billing Details'!F645&gt;10000),"High Priority","Regular Followup")</f>
        <v>High Priority</v>
      </c>
      <c r="U645" s="17" t="str">
        <f>IF(AND(T645="High Priority",'Patient Health Records'!W645="Yes",'Patient Health Records'!X645 = "Critical"),"Needs Attention",IF(AND('Patient Health Records'!X645 &lt;&gt; "Critical", 'Patient Health Records'!W645 = "Yes"),"Monitor Later",IF(AND('Patient Health Records'!X645 ="Critical", 'Patient Health Records'!W645 = "No"), "Ask for Readmission","No Action")))</f>
        <v>Needs Attention</v>
      </c>
      <c r="V645" s="17" t="str" cm="1">
        <f t="array" ref="V645">_xlfn.IFS(AND(T645="High Priority",'Patient Health Records'!W645="Yes",'Patient Health Records'!X645 = "Critical"),"Needs Attention", AND('Patient Health Records'!X645 &lt;&gt; "Critical", 'Patient Health Records'!W645 = "Yes"),"Monitor Later", AND('Patient Health Records'!X645 ="Critical", 'Patient Health Records'!W645 = "No"), "Ask for Readmission", TRUE, "No Action")</f>
        <v>Needs Attention</v>
      </c>
      <c r="W645" s="17"/>
      <c r="X645" s="100"/>
      <c r="Y645" s="100"/>
      <c r="Z645" s="100"/>
      <c r="AA645" s="100"/>
      <c r="AB645" s="100"/>
    </row>
    <row r="646" spans="1:28" ht="15.75" customHeight="1">
      <c r="A646" s="2" t="s">
        <v>1027</v>
      </c>
      <c r="B646" s="2" t="s">
        <v>248</v>
      </c>
      <c r="C646" s="2" t="s">
        <v>42</v>
      </c>
      <c r="D646" s="26" t="s">
        <v>82</v>
      </c>
      <c r="E646" s="28">
        <f>DATEVALUE(D646)</f>
        <v>30682</v>
      </c>
      <c r="F646" s="29">
        <f t="shared" si="31"/>
        <v>1984</v>
      </c>
      <c r="G646" s="29">
        <f t="shared" si="32"/>
        <v>41</v>
      </c>
      <c r="H646" s="29" t="str" cm="1">
        <f t="array" ref="H646">_xlfn.IFS(
  AND(G646&gt;=21, G646&lt;=30), "Young Adult",
  AND(G646&gt;=31, G646&lt;=45), "Adult",
  AND(G646&gt;=46, G646&lt;=60), "Middle-aged",
  AND(G646&gt;=61, G646&lt;=75), "Senior",
  AND(G646&gt;=76, G646&lt;=87), "Elderly",
  TRUE, "Out of Range"
)</f>
        <v>Adult</v>
      </c>
      <c r="I646" s="3">
        <v>400</v>
      </c>
      <c r="J646" s="2" t="s">
        <v>27</v>
      </c>
      <c r="K646" s="2" t="s">
        <v>34</v>
      </c>
      <c r="L646" s="2" t="str">
        <f>VLOOKUP(J646,Facts!$A$2:$B$10,2,FALSE)</f>
        <v>South</v>
      </c>
      <c r="M646" s="2" t="str">
        <f>HLOOKUP(J646,Facts!$D$13:$L$14,2,FALSE)</f>
        <v>South</v>
      </c>
      <c r="N646" s="2" t="str">
        <f>_xlfn.XLOOKUP(L646,Facts!$B$2:$B$10,Facts!$A$2:$A$10,FALSE)</f>
        <v>Tamil Nadu</v>
      </c>
      <c r="O646" s="100" t="str">
        <f t="shared" si="33"/>
        <v>Aarav Patel</v>
      </c>
      <c r="P646" s="100" t="str" cm="1">
        <f t="array" ref="P646:Q646">_xlfn.TEXTSPLIT(O646," ")</f>
        <v>Aarav</v>
      </c>
      <c r="Q646" s="100" t="str">
        <v>Patel</v>
      </c>
      <c r="R646" s="100"/>
      <c r="S646" s="100" t="str">
        <f>CONCATENATE(A646,"_",P646,".pdf")</f>
        <v>PID0645_Aarav.pdf</v>
      </c>
      <c r="T646" s="17" t="str">
        <f>IF(AND(I646&lt;5,'Billing Details'!F646&gt;10000),"High Priority","Regular Followup")</f>
        <v>Regular Followup</v>
      </c>
      <c r="U646" s="17" t="str">
        <f>IF(AND(T646="High Priority",'Patient Health Records'!W646="Yes",'Patient Health Records'!X646 = "Critical"),"Needs Attention",IF(AND('Patient Health Records'!X646 &lt;&gt; "Critical", 'Patient Health Records'!W646 = "Yes"),"Monitor Later",IF(AND('Patient Health Records'!X646 ="Critical", 'Patient Health Records'!W646 = "No"), "Ask for Readmission","No Action")))</f>
        <v>No Action</v>
      </c>
      <c r="V646" s="17" t="str" cm="1">
        <f t="array" ref="V646">_xlfn.IFS(AND(T646="High Priority",'Patient Health Records'!W646="Yes",'Patient Health Records'!X646 = "Critical"),"Needs Attention", AND('Patient Health Records'!X646 &lt;&gt; "Critical", 'Patient Health Records'!W646 = "Yes"),"Monitor Later", AND('Patient Health Records'!X646 ="Critical", 'Patient Health Records'!W646 = "No"), "Ask for Readmission", TRUE, "No Action")</f>
        <v>No Action</v>
      </c>
      <c r="W646" s="17"/>
      <c r="X646" s="100"/>
      <c r="Y646" s="100"/>
      <c r="Z646" s="100"/>
      <c r="AA646" s="100"/>
      <c r="AB646" s="100"/>
    </row>
    <row r="647" spans="1:28" ht="15.75" customHeight="1">
      <c r="A647" s="2" t="s">
        <v>1028</v>
      </c>
      <c r="B647" s="2" t="s">
        <v>118</v>
      </c>
      <c r="C647" s="2" t="s">
        <v>25</v>
      </c>
      <c r="D647" s="26" t="s">
        <v>26</v>
      </c>
      <c r="E647" s="28">
        <f>DATEVALUE(D647)</f>
        <v>27029</v>
      </c>
      <c r="F647" s="29">
        <f t="shared" si="31"/>
        <v>1973</v>
      </c>
      <c r="G647" s="29">
        <f t="shared" si="32"/>
        <v>52</v>
      </c>
      <c r="H647" s="29" t="str" cm="1">
        <f t="array" ref="H647">_xlfn.IFS(
  AND(G647&gt;=21, G647&lt;=30), "Young Adult",
  AND(G647&gt;=31, G647&lt;=45), "Adult",
  AND(G647&gt;=46, G647&lt;=60), "Middle-aged",
  AND(G647&gt;=61, G647&lt;=75), "Senior",
  AND(G647&gt;=76, G647&lt;=87), "Elderly",
  TRUE, "Out of Range"
)</f>
        <v>Middle-aged</v>
      </c>
      <c r="I647" s="3">
        <v>9</v>
      </c>
      <c r="J647" s="2" t="s">
        <v>80</v>
      </c>
      <c r="K647" s="2" t="s">
        <v>34</v>
      </c>
      <c r="L647" s="2" t="str">
        <f>VLOOKUP(J647,Facts!$A$2:$B$10,2,FALSE)</f>
        <v>West</v>
      </c>
      <c r="M647" s="2" t="str">
        <f>HLOOKUP(J647,Facts!$D$13:$L$14,2,FALSE)</f>
        <v>West</v>
      </c>
      <c r="N647" s="2" t="str">
        <f>_xlfn.XLOOKUP(L647,Facts!$B$2:$B$10,Facts!$A$2:$A$10,FALSE)</f>
        <v>Maharashtra</v>
      </c>
      <c r="O647" s="100" t="str">
        <f t="shared" si="33"/>
        <v>Diya Sharma</v>
      </c>
      <c r="P647" s="100" t="str" cm="1">
        <f t="array" ref="P647:Q647">_xlfn.TEXTSPLIT(O647," ")</f>
        <v>Diya</v>
      </c>
      <c r="Q647" s="100" t="str">
        <v>Sharma</v>
      </c>
      <c r="R647" s="100"/>
      <c r="S647" s="100" t="str">
        <f>CONCATENATE(A647,"_",P647,".pdf")</f>
        <v>PID0646_Diya.pdf</v>
      </c>
      <c r="T647" s="17" t="str">
        <f>IF(AND(I647&lt;5,'Billing Details'!F647&gt;10000),"High Priority","Regular Followup")</f>
        <v>Regular Followup</v>
      </c>
      <c r="U647" s="17" t="str">
        <f>IF(AND(T647="High Priority",'Patient Health Records'!W647="Yes",'Patient Health Records'!X647 = "Critical"),"Needs Attention",IF(AND('Patient Health Records'!X647 &lt;&gt; "Critical", 'Patient Health Records'!W647 = "Yes"),"Monitor Later",IF(AND('Patient Health Records'!X647 ="Critical", 'Patient Health Records'!W647 = "No"), "Ask for Readmission","No Action")))</f>
        <v>No Action</v>
      </c>
      <c r="V647" s="17" t="str" cm="1">
        <f t="array" ref="V647">_xlfn.IFS(AND(T647="High Priority",'Patient Health Records'!W647="Yes",'Patient Health Records'!X647 = "Critical"),"Needs Attention", AND('Patient Health Records'!X647 &lt;&gt; "Critical", 'Patient Health Records'!W647 = "Yes"),"Monitor Later", AND('Patient Health Records'!X647 ="Critical", 'Patient Health Records'!W647 = "No"), "Ask for Readmission", TRUE, "No Action")</f>
        <v>No Action</v>
      </c>
      <c r="W647" s="17"/>
      <c r="X647" s="100"/>
      <c r="Y647" s="100"/>
      <c r="Z647" s="100"/>
      <c r="AA647" s="100"/>
      <c r="AB647" s="100"/>
    </row>
    <row r="648" spans="1:28" ht="15.75" customHeight="1">
      <c r="A648" s="2" t="s">
        <v>1029</v>
      </c>
      <c r="B648" s="2" t="s">
        <v>691</v>
      </c>
      <c r="C648" s="2" t="s">
        <v>25</v>
      </c>
      <c r="D648" s="26" t="s">
        <v>26</v>
      </c>
      <c r="E648" s="28">
        <f>DATEVALUE(D648)</f>
        <v>27029</v>
      </c>
      <c r="F648" s="29">
        <f t="shared" si="31"/>
        <v>1973</v>
      </c>
      <c r="G648" s="29">
        <f t="shared" si="32"/>
        <v>52</v>
      </c>
      <c r="H648" s="29" t="str" cm="1">
        <f t="array" ref="H648">_xlfn.IFS(
  AND(G648&gt;=21, G648&lt;=30), "Young Adult",
  AND(G648&gt;=31, G648&lt;=45), "Adult",
  AND(G648&gt;=46, G648&lt;=60), "Middle-aged",
  AND(G648&gt;=61, G648&lt;=75), "Senior",
  AND(G648&gt;=76, G648&lt;=87), "Elderly",
  TRUE, "Out of Range"
)</f>
        <v>Middle-aged</v>
      </c>
      <c r="I648" s="3">
        <v>2</v>
      </c>
      <c r="J648" s="2" t="s">
        <v>47</v>
      </c>
      <c r="K648" s="2" t="s">
        <v>39</v>
      </c>
      <c r="L648" s="2" t="str">
        <f>VLOOKUP(J648,Facts!$A$2:$B$10,2,FALSE)</f>
        <v>North</v>
      </c>
      <c r="M648" s="2" t="str">
        <f>HLOOKUP(J648,Facts!$D$13:$L$14,2,FALSE)</f>
        <v>North</v>
      </c>
      <c r="N648" s="2" t="str">
        <f>_xlfn.XLOOKUP(L648,Facts!$B$2:$B$10,Facts!$A$2:$A$10,FALSE)</f>
        <v>Punjab</v>
      </c>
      <c r="O648" s="100" t="str">
        <f t="shared" si="33"/>
        <v>Isha Gupta</v>
      </c>
      <c r="P648" s="100" t="str" cm="1">
        <f t="array" ref="P648:Q648">_xlfn.TEXTSPLIT(O648," ")</f>
        <v>Isha</v>
      </c>
      <c r="Q648" s="100" t="str">
        <v>Gupta</v>
      </c>
      <c r="R648" s="100"/>
      <c r="S648" s="100" t="str">
        <f>CONCATENATE(A648,"_",P648,".pdf")</f>
        <v>PID0647_Isha.pdf</v>
      </c>
      <c r="T648" s="17" t="str">
        <f>IF(AND(I648&lt;5,'Billing Details'!F648&gt;10000),"High Priority","Regular Followup")</f>
        <v>High Priority</v>
      </c>
      <c r="U648" s="17" t="str">
        <f>IF(AND(T648="High Priority",'Patient Health Records'!W648="Yes",'Patient Health Records'!X648 = "Critical"),"Needs Attention",IF(AND('Patient Health Records'!X648 &lt;&gt; "Critical", 'Patient Health Records'!W648 = "Yes"),"Monitor Later",IF(AND('Patient Health Records'!X648 ="Critical", 'Patient Health Records'!W648 = "No"), "Ask for Readmission","No Action")))</f>
        <v>Monitor Later</v>
      </c>
      <c r="V648" s="17" t="str" cm="1">
        <f t="array" ref="V648">_xlfn.IFS(AND(T648="High Priority",'Patient Health Records'!W648="Yes",'Patient Health Records'!X648 = "Critical"),"Needs Attention", AND('Patient Health Records'!X648 &lt;&gt; "Critical", 'Patient Health Records'!W648 = "Yes"),"Monitor Later", AND('Patient Health Records'!X648 ="Critical", 'Patient Health Records'!W648 = "No"), "Ask for Readmission", TRUE, "No Action")</f>
        <v>Monitor Later</v>
      </c>
      <c r="W648" s="17"/>
      <c r="X648" s="100"/>
      <c r="Y648" s="100"/>
      <c r="Z648" s="100"/>
      <c r="AA648" s="100"/>
      <c r="AB648" s="100"/>
    </row>
    <row r="649" spans="1:28" ht="15.75" customHeight="1">
      <c r="A649" s="2" t="s">
        <v>1030</v>
      </c>
      <c r="B649" s="2" t="s">
        <v>120</v>
      </c>
      <c r="C649" s="2" t="s">
        <v>42</v>
      </c>
      <c r="D649" s="26" t="s">
        <v>46</v>
      </c>
      <c r="E649" s="28">
        <f>DATEVALUE(D649)</f>
        <v>32508</v>
      </c>
      <c r="F649" s="29">
        <f t="shared" si="31"/>
        <v>1988</v>
      </c>
      <c r="G649" s="29">
        <f t="shared" si="32"/>
        <v>37</v>
      </c>
      <c r="H649" s="29" t="str" cm="1">
        <f t="array" ref="H649">_xlfn.IFS(
  AND(G649&gt;=21, G649&lt;=30), "Young Adult",
  AND(G649&gt;=31, G649&lt;=45), "Adult",
  AND(G649&gt;=46, G649&lt;=60), "Middle-aged",
  AND(G649&gt;=61, G649&lt;=75), "Senior",
  AND(G649&gt;=76, G649&lt;=87), "Elderly",
  TRUE, "Out of Range"
)</f>
        <v>Adult</v>
      </c>
      <c r="I649" s="3">
        <v>150</v>
      </c>
      <c r="J649" s="2" t="s">
        <v>27</v>
      </c>
      <c r="K649" s="2" t="s">
        <v>28</v>
      </c>
      <c r="L649" s="2" t="str">
        <f>VLOOKUP(J649,Facts!$A$2:$B$10,2,FALSE)</f>
        <v>South</v>
      </c>
      <c r="M649" s="2" t="str">
        <f>HLOOKUP(J649,Facts!$D$13:$L$14,2,FALSE)</f>
        <v>South</v>
      </c>
      <c r="N649" s="2" t="str">
        <f>_xlfn.XLOOKUP(L649,Facts!$B$2:$B$10,Facts!$A$2:$A$10,FALSE)</f>
        <v>Tamil Nadu</v>
      </c>
      <c r="O649" s="100" t="str">
        <f t="shared" si="33"/>
        <v>Aditya Mehta</v>
      </c>
      <c r="P649" s="100" t="str" cm="1">
        <f t="array" ref="P649:Q649">_xlfn.TEXTSPLIT(O649," ")</f>
        <v>Aditya</v>
      </c>
      <c r="Q649" s="100" t="str">
        <v>Mehta</v>
      </c>
      <c r="R649" s="100"/>
      <c r="S649" s="100" t="str">
        <f>CONCATENATE(A649,"_",P649,".pdf")</f>
        <v>PID0648_Aditya.pdf</v>
      </c>
      <c r="T649" s="17" t="str">
        <f>IF(AND(I649&lt;5,'Billing Details'!F649&gt;10000),"High Priority","Regular Followup")</f>
        <v>Regular Followup</v>
      </c>
      <c r="U649" s="17" t="str">
        <f>IF(AND(T649="High Priority",'Patient Health Records'!W649="Yes",'Patient Health Records'!X649 = "Critical"),"Needs Attention",IF(AND('Patient Health Records'!X649 &lt;&gt; "Critical", 'Patient Health Records'!W649 = "Yes"),"Monitor Later",IF(AND('Patient Health Records'!X649 ="Critical", 'Patient Health Records'!W649 = "No"), "Ask for Readmission","No Action")))</f>
        <v>No Action</v>
      </c>
      <c r="V649" s="17" t="str" cm="1">
        <f t="array" ref="V649">_xlfn.IFS(AND(T649="High Priority",'Patient Health Records'!W649="Yes",'Patient Health Records'!X649 = "Critical"),"Needs Attention", AND('Patient Health Records'!X649 &lt;&gt; "Critical", 'Patient Health Records'!W649 = "Yes"),"Monitor Later", AND('Patient Health Records'!X649 ="Critical", 'Patient Health Records'!W649 = "No"), "Ask for Readmission", TRUE, "No Action")</f>
        <v>No Action</v>
      </c>
      <c r="W649" s="17"/>
      <c r="X649" s="100"/>
      <c r="Y649" s="100"/>
      <c r="Z649" s="100"/>
      <c r="AA649" s="100"/>
      <c r="AB649" s="100"/>
    </row>
    <row r="650" spans="1:28" ht="15.75" customHeight="1">
      <c r="A650" s="2" t="s">
        <v>1031</v>
      </c>
      <c r="B650" s="2" t="s">
        <v>88</v>
      </c>
      <c r="C650" s="2" t="s">
        <v>25</v>
      </c>
      <c r="D650" s="26" t="s">
        <v>461</v>
      </c>
      <c r="E650" s="28">
        <f>DATEVALUE(D650)</f>
        <v>16072</v>
      </c>
      <c r="F650" s="29">
        <f t="shared" si="31"/>
        <v>1944</v>
      </c>
      <c r="G650" s="29">
        <f t="shared" si="32"/>
        <v>81</v>
      </c>
      <c r="H650" s="29" t="str" cm="1">
        <f t="array" ref="H650">_xlfn.IFS(
  AND(G650&gt;=21, G650&lt;=30), "Young Adult",
  AND(G650&gt;=31, G650&lt;=45), "Adult",
  AND(G650&gt;=46, G650&lt;=60), "Middle-aged",
  AND(G650&gt;=61, G650&lt;=75), "Senior",
  AND(G650&gt;=76, G650&lt;=87), "Elderly",
  TRUE, "Out of Range"
)</f>
        <v>Elderly</v>
      </c>
      <c r="I650" s="3">
        <v>5</v>
      </c>
      <c r="J650" s="2" t="s">
        <v>80</v>
      </c>
      <c r="K650" s="2" t="s">
        <v>39</v>
      </c>
      <c r="L650" s="2" t="str">
        <f>VLOOKUP(J650,Facts!$A$2:$B$10,2,FALSE)</f>
        <v>West</v>
      </c>
      <c r="M650" s="2" t="str">
        <f>HLOOKUP(J650,Facts!$D$13:$L$14,2,FALSE)</f>
        <v>West</v>
      </c>
      <c r="N650" s="2" t="str">
        <f>_xlfn.XLOOKUP(L650,Facts!$B$2:$B$10,Facts!$A$2:$A$10,FALSE)</f>
        <v>Maharashtra</v>
      </c>
      <c r="O650" s="100" t="str">
        <f t="shared" si="33"/>
        <v>Shreya Sharma</v>
      </c>
      <c r="P650" s="100" t="str" cm="1">
        <f t="array" ref="P650:Q650">_xlfn.TEXTSPLIT(O650," ")</f>
        <v>Shreya</v>
      </c>
      <c r="Q650" s="100" t="str">
        <v>Sharma</v>
      </c>
      <c r="R650" s="100"/>
      <c r="S650" s="100" t="str">
        <f>CONCATENATE(A650,"_",P650,".pdf")</f>
        <v>PID0649_Shreya.pdf</v>
      </c>
      <c r="T650" s="17" t="str">
        <f>IF(AND(I650&lt;5,'Billing Details'!F650&gt;10000),"High Priority","Regular Followup")</f>
        <v>Regular Followup</v>
      </c>
      <c r="U650" s="17" t="str">
        <f>IF(AND(T650="High Priority",'Patient Health Records'!W650="Yes",'Patient Health Records'!X650 = "Critical"),"Needs Attention",IF(AND('Patient Health Records'!X650 &lt;&gt; "Critical", 'Patient Health Records'!W650 = "Yes"),"Monitor Later",IF(AND('Patient Health Records'!X650 ="Critical", 'Patient Health Records'!W650 = "No"), "Ask for Readmission","No Action")))</f>
        <v>No Action</v>
      </c>
      <c r="V650" s="17" t="str" cm="1">
        <f t="array" ref="V650">_xlfn.IFS(AND(T650="High Priority",'Patient Health Records'!W650="Yes",'Patient Health Records'!X650 = "Critical"),"Needs Attention", AND('Patient Health Records'!X650 &lt;&gt; "Critical", 'Patient Health Records'!W650 = "Yes"),"Monitor Later", AND('Patient Health Records'!X650 ="Critical", 'Patient Health Records'!W650 = "No"), "Ask for Readmission", TRUE, "No Action")</f>
        <v>No Action</v>
      </c>
      <c r="W650" s="17"/>
      <c r="X650" s="100"/>
      <c r="Y650" s="100"/>
      <c r="Z650" s="100"/>
      <c r="AA650" s="100"/>
      <c r="AB650" s="100"/>
    </row>
    <row r="651" spans="1:28" ht="15.75" customHeight="1">
      <c r="A651" s="2" t="s">
        <v>1032</v>
      </c>
      <c r="B651" s="2" t="s">
        <v>221</v>
      </c>
      <c r="C651" s="2" t="s">
        <v>42</v>
      </c>
      <c r="D651" s="26" t="s">
        <v>68</v>
      </c>
      <c r="E651" s="28">
        <f>DATEVALUE(D651)</f>
        <v>23377</v>
      </c>
      <c r="F651" s="29">
        <f t="shared" si="31"/>
        <v>1964</v>
      </c>
      <c r="G651" s="29">
        <f t="shared" si="32"/>
        <v>61</v>
      </c>
      <c r="H651" s="29" t="str" cm="1">
        <f t="array" ref="H651">_xlfn.IFS(
  AND(G651&gt;=21, G651&lt;=30), "Young Adult",
  AND(G651&gt;=31, G651&lt;=45), "Adult",
  AND(G651&gt;=46, G651&lt;=60), "Middle-aged",
  AND(G651&gt;=61, G651&lt;=75), "Senior",
  AND(G651&gt;=76, G651&lt;=87), "Elderly",
  TRUE, "Out of Range"
)</f>
        <v>Senior</v>
      </c>
      <c r="I651" s="3">
        <v>9</v>
      </c>
      <c r="J651" s="2" t="s">
        <v>80</v>
      </c>
      <c r="K651" s="2" t="s">
        <v>56</v>
      </c>
      <c r="L651" s="2" t="str">
        <f>VLOOKUP(J651,Facts!$A$2:$B$10,2,FALSE)</f>
        <v>West</v>
      </c>
      <c r="M651" s="2" t="str">
        <f>HLOOKUP(J651,Facts!$D$13:$L$14,2,FALSE)</f>
        <v>West</v>
      </c>
      <c r="N651" s="2" t="str">
        <f>_xlfn.XLOOKUP(L651,Facts!$B$2:$B$10,Facts!$A$2:$A$10,FALSE)</f>
        <v>Maharashtra</v>
      </c>
      <c r="O651" s="100" t="str">
        <f t="shared" si="33"/>
        <v>Sai Mehta</v>
      </c>
      <c r="P651" s="100" t="str" cm="1">
        <f t="array" ref="P651:Q651">_xlfn.TEXTSPLIT(O651," ")</f>
        <v>Sai</v>
      </c>
      <c r="Q651" s="100" t="str">
        <v>Mehta</v>
      </c>
      <c r="R651" s="100"/>
      <c r="S651" s="100" t="str">
        <f>CONCATENATE(A651,"_",P651,".pdf")</f>
        <v>PID0650_Sai.pdf</v>
      </c>
      <c r="T651" s="17" t="str">
        <f>IF(AND(I651&lt;5,'Billing Details'!F651&gt;10000),"High Priority","Regular Followup")</f>
        <v>Regular Followup</v>
      </c>
      <c r="U651" s="17" t="str">
        <f>IF(AND(T651="High Priority",'Patient Health Records'!W651="Yes",'Patient Health Records'!X651 = "Critical"),"Needs Attention",IF(AND('Patient Health Records'!X651 &lt;&gt; "Critical", 'Patient Health Records'!W651 = "Yes"),"Monitor Later",IF(AND('Patient Health Records'!X651 ="Critical", 'Patient Health Records'!W651 = "No"), "Ask for Readmission","No Action")))</f>
        <v>Monitor Later</v>
      </c>
      <c r="V651" s="17" t="str" cm="1">
        <f t="array" ref="V651">_xlfn.IFS(AND(T651="High Priority",'Patient Health Records'!W651="Yes",'Patient Health Records'!X651 = "Critical"),"Needs Attention", AND('Patient Health Records'!X651 &lt;&gt; "Critical", 'Patient Health Records'!W651 = "Yes"),"Monitor Later", AND('Patient Health Records'!X651 ="Critical", 'Patient Health Records'!W651 = "No"), "Ask for Readmission", TRUE, "No Action")</f>
        <v>Monitor Later</v>
      </c>
      <c r="W651" s="17"/>
      <c r="X651" s="100"/>
      <c r="Y651" s="100"/>
      <c r="Z651" s="100"/>
      <c r="AA651" s="100"/>
      <c r="AB651" s="100"/>
    </row>
    <row r="652" spans="1:28" ht="15.75" customHeight="1">
      <c r="A652" s="2" t="s">
        <v>1033</v>
      </c>
      <c r="B652" s="2" t="s">
        <v>118</v>
      </c>
      <c r="C652" s="2" t="s">
        <v>25</v>
      </c>
      <c r="D652" s="26" t="s">
        <v>75</v>
      </c>
      <c r="E652" s="28">
        <f>DATEVALUE(D652)</f>
        <v>29951</v>
      </c>
      <c r="F652" s="29">
        <f t="shared" si="31"/>
        <v>1981</v>
      </c>
      <c r="G652" s="29">
        <f t="shared" si="32"/>
        <v>44</v>
      </c>
      <c r="H652" s="29" t="str" cm="1">
        <f t="array" ref="H652">_xlfn.IFS(
  AND(G652&gt;=21, G652&lt;=30), "Young Adult",
  AND(G652&gt;=31, G652&lt;=45), "Adult",
  AND(G652&gt;=46, G652&lt;=60), "Middle-aged",
  AND(G652&gt;=61, G652&lt;=75), "Senior",
  AND(G652&gt;=76, G652&lt;=87), "Elderly",
  TRUE, "Out of Range"
)</f>
        <v>Adult</v>
      </c>
      <c r="I652" s="3">
        <v>5</v>
      </c>
      <c r="J652" s="2" t="s">
        <v>80</v>
      </c>
      <c r="K652" s="2" t="s">
        <v>34</v>
      </c>
      <c r="L652" s="2" t="str">
        <f>VLOOKUP(J652,Facts!$A$2:$B$10,2,FALSE)</f>
        <v>West</v>
      </c>
      <c r="M652" s="2" t="str">
        <f>HLOOKUP(J652,Facts!$D$13:$L$14,2,FALSE)</f>
        <v>West</v>
      </c>
      <c r="N652" s="2" t="str">
        <f>_xlfn.XLOOKUP(L652,Facts!$B$2:$B$10,Facts!$A$2:$A$10,FALSE)</f>
        <v>Maharashtra</v>
      </c>
      <c r="O652" s="100" t="str">
        <f t="shared" si="33"/>
        <v>Diya Sharma</v>
      </c>
      <c r="P652" s="100" t="str" cm="1">
        <f t="array" ref="P652:Q652">_xlfn.TEXTSPLIT(O652," ")</f>
        <v>Diya</v>
      </c>
      <c r="Q652" s="100" t="str">
        <v>Sharma</v>
      </c>
      <c r="R652" s="100"/>
      <c r="S652" s="100" t="str">
        <f>CONCATENATE(A652,"_",P652,".pdf")</f>
        <v>PID0651_Diya.pdf</v>
      </c>
      <c r="T652" s="17" t="str">
        <f>IF(AND(I652&lt;5,'Billing Details'!F652&gt;10000),"High Priority","Regular Followup")</f>
        <v>Regular Followup</v>
      </c>
      <c r="U652" s="17" t="str">
        <f>IF(AND(T652="High Priority",'Patient Health Records'!W652="Yes",'Patient Health Records'!X652 = "Critical"),"Needs Attention",IF(AND('Patient Health Records'!X652 &lt;&gt; "Critical", 'Patient Health Records'!W652 = "Yes"),"Monitor Later",IF(AND('Patient Health Records'!X652 ="Critical", 'Patient Health Records'!W652 = "No"), "Ask for Readmission","No Action")))</f>
        <v>Monitor Later</v>
      </c>
      <c r="V652" s="17" t="str" cm="1">
        <f t="array" ref="V652">_xlfn.IFS(AND(T652="High Priority",'Patient Health Records'!W652="Yes",'Patient Health Records'!X652 = "Critical"),"Needs Attention", AND('Patient Health Records'!X652 &lt;&gt; "Critical", 'Patient Health Records'!W652 = "Yes"),"Monitor Later", AND('Patient Health Records'!X652 ="Critical", 'Patient Health Records'!W652 = "No"), "Ask for Readmission", TRUE, "No Action")</f>
        <v>Monitor Later</v>
      </c>
      <c r="W652" s="17"/>
      <c r="X652" s="100"/>
      <c r="Y652" s="100"/>
      <c r="Z652" s="100"/>
      <c r="AA652" s="100"/>
      <c r="AB652" s="100"/>
    </row>
    <row r="653" spans="1:28" ht="15.75" customHeight="1">
      <c r="A653" s="2" t="s">
        <v>1034</v>
      </c>
      <c r="B653" s="2" t="s">
        <v>1035</v>
      </c>
      <c r="C653" s="2" t="s">
        <v>42</v>
      </c>
      <c r="D653" s="26" t="s">
        <v>46</v>
      </c>
      <c r="E653" s="28">
        <f>DATEVALUE(D653)</f>
        <v>32508</v>
      </c>
      <c r="F653" s="29">
        <f t="shared" si="31"/>
        <v>1988</v>
      </c>
      <c r="G653" s="29">
        <f t="shared" si="32"/>
        <v>37</v>
      </c>
      <c r="H653" s="29" t="str" cm="1">
        <f t="array" ref="H653">_xlfn.IFS(
  AND(G653&gt;=21, G653&lt;=30), "Young Adult",
  AND(G653&gt;=31, G653&lt;=45), "Adult",
  AND(G653&gt;=46, G653&lt;=60), "Middle-aged",
  AND(G653&gt;=61, G653&lt;=75), "Senior",
  AND(G653&gt;=76, G653&lt;=87), "Elderly",
  TRUE, "Out of Range"
)</f>
        <v>Adult</v>
      </c>
      <c r="I653" s="3">
        <v>15</v>
      </c>
      <c r="J653" s="2" t="s">
        <v>80</v>
      </c>
      <c r="K653" s="2" t="s">
        <v>28</v>
      </c>
      <c r="L653" s="2" t="str">
        <f>VLOOKUP(J653,Facts!$A$2:$B$10,2,FALSE)</f>
        <v>West</v>
      </c>
      <c r="M653" s="2" t="str">
        <f>HLOOKUP(J653,Facts!$D$13:$L$14,2,FALSE)</f>
        <v>West</v>
      </c>
      <c r="N653" s="2" t="str">
        <f>_xlfn.XLOOKUP(L653,Facts!$B$2:$B$10,Facts!$A$2:$A$10,FALSE)</f>
        <v>Maharashtra</v>
      </c>
      <c r="O653" s="100" t="str">
        <f t="shared" si="33"/>
        <v>Aditya Singh Sharma</v>
      </c>
      <c r="P653" s="100" t="str" cm="1">
        <f t="array" ref="P653:R653">_xlfn.TEXTSPLIT(O653," ")</f>
        <v>Aditya</v>
      </c>
      <c r="Q653" s="100" t="str">
        <v>Singh</v>
      </c>
      <c r="R653" s="100" t="str">
        <v>Sharma</v>
      </c>
      <c r="S653" s="100" t="str">
        <f>CONCATENATE(A653,"_",P653,".pdf")</f>
        <v>PID0652_Aditya.pdf</v>
      </c>
      <c r="T653" s="17" t="str">
        <f>IF(AND(I653&lt;5,'Billing Details'!F653&gt;10000),"High Priority","Regular Followup")</f>
        <v>Regular Followup</v>
      </c>
      <c r="U653" s="17" t="str">
        <f>IF(AND(T653="High Priority",'Patient Health Records'!W653="Yes",'Patient Health Records'!X653 = "Critical"),"Needs Attention",IF(AND('Patient Health Records'!X653 &lt;&gt; "Critical", 'Patient Health Records'!W653 = "Yes"),"Monitor Later",IF(AND('Patient Health Records'!X653 ="Critical", 'Patient Health Records'!W653 = "No"), "Ask for Readmission","No Action")))</f>
        <v>Monitor Later</v>
      </c>
      <c r="V653" s="17" t="str" cm="1">
        <f t="array" ref="V653">_xlfn.IFS(AND(T653="High Priority",'Patient Health Records'!W653="Yes",'Patient Health Records'!X653 = "Critical"),"Needs Attention", AND('Patient Health Records'!X653 &lt;&gt; "Critical", 'Patient Health Records'!W653 = "Yes"),"Monitor Later", AND('Patient Health Records'!X653 ="Critical", 'Patient Health Records'!W653 = "No"), "Ask for Readmission", TRUE, "No Action")</f>
        <v>Monitor Later</v>
      </c>
      <c r="W653" s="17"/>
      <c r="X653" s="100"/>
      <c r="Y653" s="100"/>
      <c r="Z653" s="100"/>
      <c r="AA653" s="100"/>
      <c r="AB653" s="100"/>
    </row>
    <row r="654" spans="1:28" ht="15.75" customHeight="1">
      <c r="A654" s="2" t="s">
        <v>1036</v>
      </c>
      <c r="B654" s="2" t="s">
        <v>24</v>
      </c>
      <c r="C654" s="2" t="s">
        <v>25</v>
      </c>
      <c r="D654" s="26" t="s">
        <v>46</v>
      </c>
      <c r="E654" s="28">
        <f>DATEVALUE(D654)</f>
        <v>32508</v>
      </c>
      <c r="F654" s="29">
        <f t="shared" si="31"/>
        <v>1988</v>
      </c>
      <c r="G654" s="29">
        <f t="shared" si="32"/>
        <v>37</v>
      </c>
      <c r="H654" s="29" t="str" cm="1">
        <f t="array" ref="H654">_xlfn.IFS(
  AND(G654&gt;=21, G654&lt;=30), "Young Adult",
  AND(G654&gt;=31, G654&lt;=45), "Adult",
  AND(G654&gt;=46, G654&lt;=60), "Middle-aged",
  AND(G654&gt;=61, G654&lt;=75), "Senior",
  AND(G654&gt;=76, G654&lt;=87), "Elderly",
  TRUE, "Out of Range"
)</f>
        <v>Adult</v>
      </c>
      <c r="I654" s="3">
        <v>25</v>
      </c>
      <c r="J654" s="2" t="s">
        <v>80</v>
      </c>
      <c r="K654" s="2" t="s">
        <v>28</v>
      </c>
      <c r="L654" s="2" t="str">
        <f>VLOOKUP(J654,Facts!$A$2:$B$10,2,FALSE)</f>
        <v>West</v>
      </c>
      <c r="M654" s="2" t="str">
        <f>HLOOKUP(J654,Facts!$D$13:$L$14,2,FALSE)</f>
        <v>West</v>
      </c>
      <c r="N654" s="2" t="str">
        <f>_xlfn.XLOOKUP(L654,Facts!$B$2:$B$10,Facts!$A$2:$A$10,FALSE)</f>
        <v>Maharashtra</v>
      </c>
      <c r="O654" s="100" t="str">
        <f t="shared" si="33"/>
        <v>Shreya Reddy</v>
      </c>
      <c r="P654" s="100" t="str" cm="1">
        <f t="array" ref="P654:Q654">_xlfn.TEXTSPLIT(O654," ")</f>
        <v>Shreya</v>
      </c>
      <c r="Q654" s="100" t="str">
        <v>Reddy</v>
      </c>
      <c r="R654" s="100"/>
      <c r="S654" s="100" t="str">
        <f>CONCATENATE(A654,"_",P654,".pdf")</f>
        <v>PID0653_Shreya.pdf</v>
      </c>
      <c r="T654" s="17" t="str">
        <f>IF(AND(I654&lt;5,'Billing Details'!F654&gt;10000),"High Priority","Regular Followup")</f>
        <v>Regular Followup</v>
      </c>
      <c r="U654" s="17" t="str">
        <f>IF(AND(T654="High Priority",'Patient Health Records'!W654="Yes",'Patient Health Records'!X654 = "Critical"),"Needs Attention",IF(AND('Patient Health Records'!X654 &lt;&gt; "Critical", 'Patient Health Records'!W654 = "Yes"),"Monitor Later",IF(AND('Patient Health Records'!X654 ="Critical", 'Patient Health Records'!W654 = "No"), "Ask for Readmission","No Action")))</f>
        <v>No Action</v>
      </c>
      <c r="V654" s="17" t="str" cm="1">
        <f t="array" ref="V654">_xlfn.IFS(AND(T654="High Priority",'Patient Health Records'!W654="Yes",'Patient Health Records'!X654 = "Critical"),"Needs Attention", AND('Patient Health Records'!X654 &lt;&gt; "Critical", 'Patient Health Records'!W654 = "Yes"),"Monitor Later", AND('Patient Health Records'!X654 ="Critical", 'Patient Health Records'!W654 = "No"), "Ask for Readmission", TRUE, "No Action")</f>
        <v>No Action</v>
      </c>
      <c r="W654" s="17"/>
      <c r="X654" s="100"/>
      <c r="Y654" s="100"/>
      <c r="Z654" s="100"/>
      <c r="AA654" s="100"/>
      <c r="AB654" s="100"/>
    </row>
    <row r="655" spans="1:28" ht="15.75" customHeight="1">
      <c r="A655" s="2" t="s">
        <v>1037</v>
      </c>
      <c r="B655" s="2" t="s">
        <v>181</v>
      </c>
      <c r="C655" s="2" t="s">
        <v>25</v>
      </c>
      <c r="D655" s="26" t="s">
        <v>184</v>
      </c>
      <c r="E655" s="28">
        <f>DATEVALUE(D655)</f>
        <v>21550</v>
      </c>
      <c r="F655" s="29">
        <f t="shared" si="31"/>
        <v>1958</v>
      </c>
      <c r="G655" s="29">
        <f t="shared" si="32"/>
        <v>67</v>
      </c>
      <c r="H655" s="29" t="str" cm="1">
        <f t="array" ref="H655">_xlfn.IFS(
  AND(G655&gt;=21, G655&lt;=30), "Young Adult",
  AND(G655&gt;=31, G655&lt;=45), "Adult",
  AND(G655&gt;=46, G655&lt;=60), "Middle-aged",
  AND(G655&gt;=61, G655&lt;=75), "Senior",
  AND(G655&gt;=76, G655&lt;=87), "Elderly",
  TRUE, "Out of Range"
)</f>
        <v>Senior</v>
      </c>
      <c r="I655" s="3">
        <v>12</v>
      </c>
      <c r="J655" s="2" t="s">
        <v>38</v>
      </c>
      <c r="K655" s="2" t="s">
        <v>39</v>
      </c>
      <c r="L655" s="2" t="str">
        <f>VLOOKUP(J655,Facts!$A$2:$B$10,2,FALSE)</f>
        <v>North</v>
      </c>
      <c r="M655" s="2" t="str">
        <f>HLOOKUP(J655,Facts!$D$13:$L$14,2,FALSE)</f>
        <v>North</v>
      </c>
      <c r="N655" s="2" t="str">
        <f>_xlfn.XLOOKUP(L655,Facts!$B$2:$B$10,Facts!$A$2:$A$10,FALSE)</f>
        <v>Punjab</v>
      </c>
      <c r="O655" s="100" t="str">
        <f t="shared" si="33"/>
        <v>Isha Mehta</v>
      </c>
      <c r="P655" s="100" t="str" cm="1">
        <f t="array" ref="P655:Q655">_xlfn.TEXTSPLIT(O655," ")</f>
        <v>Isha</v>
      </c>
      <c r="Q655" s="100" t="str">
        <v>Mehta</v>
      </c>
      <c r="R655" s="100"/>
      <c r="S655" s="100" t="str">
        <f>CONCATENATE(A655,"_",P655,".pdf")</f>
        <v>PID0654_Isha.pdf</v>
      </c>
      <c r="T655" s="17" t="str">
        <f>IF(AND(I655&lt;5,'Billing Details'!F655&gt;10000),"High Priority","Regular Followup")</f>
        <v>Regular Followup</v>
      </c>
      <c r="U655" s="17" t="str">
        <f>IF(AND(T655="High Priority",'Patient Health Records'!W655="Yes",'Patient Health Records'!X655 = "Critical"),"Needs Attention",IF(AND('Patient Health Records'!X655 &lt;&gt; "Critical", 'Patient Health Records'!W655 = "Yes"),"Monitor Later",IF(AND('Patient Health Records'!X655 ="Critical", 'Patient Health Records'!W655 = "No"), "Ask for Readmission","No Action")))</f>
        <v>No Action</v>
      </c>
      <c r="V655" s="17" t="str" cm="1">
        <f t="array" ref="V655">_xlfn.IFS(AND(T655="High Priority",'Patient Health Records'!W655="Yes",'Patient Health Records'!X655 = "Critical"),"Needs Attention", AND('Patient Health Records'!X655 &lt;&gt; "Critical", 'Patient Health Records'!W655 = "Yes"),"Monitor Later", AND('Patient Health Records'!X655 ="Critical", 'Patient Health Records'!W655 = "No"), "Ask for Readmission", TRUE, "No Action")</f>
        <v>No Action</v>
      </c>
      <c r="W655" s="17"/>
      <c r="X655" s="100"/>
      <c r="Y655" s="100"/>
      <c r="Z655" s="100"/>
      <c r="AA655" s="100"/>
      <c r="AB655" s="100"/>
    </row>
    <row r="656" spans="1:28" ht="15.75" customHeight="1">
      <c r="A656" s="2" t="s">
        <v>1038</v>
      </c>
      <c r="B656" s="2" t="s">
        <v>193</v>
      </c>
      <c r="C656" s="2" t="s">
        <v>25</v>
      </c>
      <c r="D656" s="26" t="s">
        <v>46</v>
      </c>
      <c r="E656" s="28">
        <f>DATEVALUE(D656)</f>
        <v>32508</v>
      </c>
      <c r="F656" s="29">
        <f t="shared" si="31"/>
        <v>1988</v>
      </c>
      <c r="G656" s="29">
        <f t="shared" si="32"/>
        <v>37</v>
      </c>
      <c r="H656" s="29" t="str" cm="1">
        <f t="array" ref="H656">_xlfn.IFS(
  AND(G656&gt;=21, G656&lt;=30), "Young Adult",
  AND(G656&gt;=31, G656&lt;=45), "Adult",
  AND(G656&gt;=46, G656&lt;=60), "Middle-aged",
  AND(G656&gt;=61, G656&lt;=75), "Senior",
  AND(G656&gt;=76, G656&lt;=87), "Elderly",
  TRUE, "Out of Range"
)</f>
        <v>Adult</v>
      </c>
      <c r="I656" s="3">
        <v>20</v>
      </c>
      <c r="J656" s="2" t="s">
        <v>47</v>
      </c>
      <c r="K656" s="2" t="s">
        <v>39</v>
      </c>
      <c r="L656" s="2" t="str">
        <f>VLOOKUP(J656,Facts!$A$2:$B$10,2,FALSE)</f>
        <v>North</v>
      </c>
      <c r="M656" s="2" t="str">
        <f>HLOOKUP(J656,Facts!$D$13:$L$14,2,FALSE)</f>
        <v>North</v>
      </c>
      <c r="N656" s="2" t="str">
        <f>_xlfn.XLOOKUP(L656,Facts!$B$2:$B$10,Facts!$A$2:$A$10,FALSE)</f>
        <v>Punjab</v>
      </c>
      <c r="O656" s="100" t="str">
        <f t="shared" si="33"/>
        <v>Riya Reddy</v>
      </c>
      <c r="P656" s="100" t="str" cm="1">
        <f t="array" ref="P656:Q656">_xlfn.TEXTSPLIT(O656," ")</f>
        <v>Riya</v>
      </c>
      <c r="Q656" s="100" t="str">
        <v>Reddy</v>
      </c>
      <c r="R656" s="100"/>
      <c r="S656" s="100" t="str">
        <f>CONCATENATE(A656,"_",P656,".pdf")</f>
        <v>PID0655_Riya.pdf</v>
      </c>
      <c r="T656" s="17" t="str">
        <f>IF(AND(I656&lt;5,'Billing Details'!F656&gt;10000),"High Priority","Regular Followup")</f>
        <v>Regular Followup</v>
      </c>
      <c r="U656" s="17" t="str">
        <f>IF(AND(T656="High Priority",'Patient Health Records'!W656="Yes",'Patient Health Records'!X656 = "Critical"),"Needs Attention",IF(AND('Patient Health Records'!X656 &lt;&gt; "Critical", 'Patient Health Records'!W656 = "Yes"),"Monitor Later",IF(AND('Patient Health Records'!X656 ="Critical", 'Patient Health Records'!W656 = "No"), "Ask for Readmission","No Action")))</f>
        <v>Ask for Readmission</v>
      </c>
      <c r="V656" s="17" t="str" cm="1">
        <f t="array" ref="V656">_xlfn.IFS(AND(T656="High Priority",'Patient Health Records'!W656="Yes",'Patient Health Records'!X656 = "Critical"),"Needs Attention", AND('Patient Health Records'!X656 &lt;&gt; "Critical", 'Patient Health Records'!W656 = "Yes"),"Monitor Later", AND('Patient Health Records'!X656 ="Critical", 'Patient Health Records'!W656 = "No"), "Ask for Readmission", TRUE, "No Action")</f>
        <v>Ask for Readmission</v>
      </c>
      <c r="W656" s="17"/>
      <c r="X656" s="100"/>
      <c r="Y656" s="100"/>
      <c r="Z656" s="100"/>
      <c r="AA656" s="100"/>
      <c r="AB656" s="100"/>
    </row>
    <row r="657" spans="1:28" ht="15.75" customHeight="1">
      <c r="A657" s="2" t="s">
        <v>1039</v>
      </c>
      <c r="B657" s="2" t="s">
        <v>201</v>
      </c>
      <c r="C657" s="2" t="s">
        <v>42</v>
      </c>
      <c r="D657" s="26" t="s">
        <v>37</v>
      </c>
      <c r="E657" s="28">
        <f>DATEVALUE(D657)</f>
        <v>34334</v>
      </c>
      <c r="F657" s="29">
        <f t="shared" si="31"/>
        <v>1993</v>
      </c>
      <c r="G657" s="29">
        <f t="shared" si="32"/>
        <v>32</v>
      </c>
      <c r="H657" s="29" t="str" cm="1">
        <f t="array" ref="H657">_xlfn.IFS(
  AND(G657&gt;=21, G657&lt;=30), "Young Adult",
  AND(G657&gt;=31, G657&lt;=45), "Adult",
  AND(G657&gt;=46, G657&lt;=60), "Middle-aged",
  AND(G657&gt;=61, G657&lt;=75), "Senior",
  AND(G657&gt;=76, G657&lt;=87), "Elderly",
  TRUE, "Out of Range"
)</f>
        <v>Adult</v>
      </c>
      <c r="I657" s="3"/>
      <c r="J657" s="2" t="s">
        <v>55</v>
      </c>
      <c r="K657" s="2" t="s">
        <v>28</v>
      </c>
      <c r="L657" s="2" t="str">
        <f>VLOOKUP(J657,Facts!$A$2:$B$10,2,FALSE)</f>
        <v>South</v>
      </c>
      <c r="M657" s="2" t="str">
        <f>HLOOKUP(J657,Facts!$D$13:$L$14,2,FALSE)</f>
        <v>South</v>
      </c>
      <c r="N657" s="2" t="str">
        <f>_xlfn.XLOOKUP(L657,Facts!$B$2:$B$10,Facts!$A$2:$A$10,FALSE)</f>
        <v>Tamil Nadu</v>
      </c>
      <c r="O657" s="100" t="str">
        <f t="shared" si="33"/>
        <v>Aditya Patel</v>
      </c>
      <c r="P657" s="100" t="str" cm="1">
        <f t="array" ref="P657:Q657">_xlfn.TEXTSPLIT(O657," ")</f>
        <v>Aditya</v>
      </c>
      <c r="Q657" s="100" t="str">
        <v>Patel</v>
      </c>
      <c r="R657" s="100"/>
      <c r="S657" s="100" t="str">
        <f>CONCATENATE(A657,"_",P657,".pdf")</f>
        <v>PID0656_Aditya.pdf</v>
      </c>
      <c r="T657" s="17" t="str">
        <f>IF(AND(I657&lt;5,'Billing Details'!F657&gt;10000),"High Priority","Regular Followup")</f>
        <v>High Priority</v>
      </c>
      <c r="U657" s="17" t="str">
        <f>IF(AND(T657="High Priority",'Patient Health Records'!W657="Yes",'Patient Health Records'!X657 = "Critical"),"Needs Attention",IF(AND('Patient Health Records'!X657 &lt;&gt; "Critical", 'Patient Health Records'!W657 = "Yes"),"Monitor Later",IF(AND('Patient Health Records'!X657 ="Critical", 'Patient Health Records'!W657 = "No"), "Ask for Readmission","No Action")))</f>
        <v>No Action</v>
      </c>
      <c r="V657" s="17" t="str" cm="1">
        <f t="array" ref="V657">_xlfn.IFS(AND(T657="High Priority",'Patient Health Records'!W657="Yes",'Patient Health Records'!X657 = "Critical"),"Needs Attention", AND('Patient Health Records'!X657 &lt;&gt; "Critical", 'Patient Health Records'!W657 = "Yes"),"Monitor Later", AND('Patient Health Records'!X657 ="Critical", 'Patient Health Records'!W657 = "No"), "Ask for Readmission", TRUE, "No Action")</f>
        <v>No Action</v>
      </c>
      <c r="W657" s="17"/>
      <c r="X657" s="100"/>
      <c r="Y657" s="100"/>
      <c r="Z657" s="100"/>
      <c r="AA657" s="100"/>
      <c r="AB657" s="100"/>
    </row>
    <row r="658" spans="1:28" ht="15.75" customHeight="1">
      <c r="A658" s="2" t="s">
        <v>1040</v>
      </c>
      <c r="B658" s="2" t="s">
        <v>1041</v>
      </c>
      <c r="C658" s="2" t="s">
        <v>42</v>
      </c>
      <c r="D658" s="26" t="s">
        <v>113</v>
      </c>
      <c r="E658" s="28">
        <f>DATEVALUE(D658)</f>
        <v>36160</v>
      </c>
      <c r="F658" s="29">
        <f t="shared" si="31"/>
        <v>1998</v>
      </c>
      <c r="G658" s="29">
        <f t="shared" si="32"/>
        <v>27</v>
      </c>
      <c r="H658" s="29" t="str" cm="1">
        <f t="array" ref="H658">_xlfn.IFS(
  AND(G658&gt;=21, G658&lt;=30), "Young Adult",
  AND(G658&gt;=31, G658&lt;=45), "Adult",
  AND(G658&gt;=46, G658&lt;=60), "Middle-aged",
  AND(G658&gt;=61, G658&lt;=75), "Senior",
  AND(G658&gt;=76, G658&lt;=87), "Elderly",
  TRUE, "Out of Range"
)</f>
        <v>Young Adult</v>
      </c>
      <c r="I658" s="3">
        <v>7</v>
      </c>
      <c r="J658" s="2" t="s">
        <v>55</v>
      </c>
      <c r="K658" s="2" t="s">
        <v>28</v>
      </c>
      <c r="L658" s="2" t="str">
        <f>VLOOKUP(J658,Facts!$A$2:$B$10,2,FALSE)</f>
        <v>South</v>
      </c>
      <c r="M658" s="2" t="str">
        <f>HLOOKUP(J658,Facts!$D$13:$L$14,2,FALSE)</f>
        <v>South</v>
      </c>
      <c r="N658" s="2" t="str">
        <f>_xlfn.XLOOKUP(L658,Facts!$B$2:$B$10,Facts!$A$2:$A$10,FALSE)</f>
        <v>Tamil Nadu</v>
      </c>
      <c r="O658" s="100" t="str">
        <f t="shared" si="33"/>
        <v>Aditya Priya Reddy</v>
      </c>
      <c r="P658" s="100" t="str" cm="1">
        <f t="array" ref="P658:R658">_xlfn.TEXTSPLIT(O658," ")</f>
        <v>Aditya</v>
      </c>
      <c r="Q658" s="100" t="str">
        <v>Priya</v>
      </c>
      <c r="R658" s="100" t="str">
        <v>Reddy</v>
      </c>
      <c r="S658" s="100" t="str">
        <f>CONCATENATE(A658,"_",P658,".pdf")</f>
        <v>PID0657_Aditya.pdf</v>
      </c>
      <c r="T658" s="17" t="str">
        <f>IF(AND(I658&lt;5,'Billing Details'!F658&gt;10000),"High Priority","Regular Followup")</f>
        <v>Regular Followup</v>
      </c>
      <c r="U658" s="17" t="str">
        <f>IF(AND(T658="High Priority",'Patient Health Records'!W658="Yes",'Patient Health Records'!X658 = "Critical"),"Needs Attention",IF(AND('Patient Health Records'!X658 &lt;&gt; "Critical", 'Patient Health Records'!W658 = "Yes"),"Monitor Later",IF(AND('Patient Health Records'!X658 ="Critical", 'Patient Health Records'!W658 = "No"), "Ask for Readmission","No Action")))</f>
        <v>Monitor Later</v>
      </c>
      <c r="V658" s="17" t="str" cm="1">
        <f t="array" ref="V658">_xlfn.IFS(AND(T658="High Priority",'Patient Health Records'!W658="Yes",'Patient Health Records'!X658 = "Critical"),"Needs Attention", AND('Patient Health Records'!X658 &lt;&gt; "Critical", 'Patient Health Records'!W658 = "Yes"),"Monitor Later", AND('Patient Health Records'!X658 ="Critical", 'Patient Health Records'!W658 = "No"), "Ask for Readmission", TRUE, "No Action")</f>
        <v>Monitor Later</v>
      </c>
      <c r="W658" s="17"/>
      <c r="X658" s="100"/>
      <c r="Y658" s="100"/>
      <c r="Z658" s="100"/>
      <c r="AA658" s="100"/>
      <c r="AB658" s="100"/>
    </row>
    <row r="659" spans="1:28" ht="15.75" customHeight="1">
      <c r="A659" s="2" t="s">
        <v>1042</v>
      </c>
      <c r="B659" s="2" t="s">
        <v>1043</v>
      </c>
      <c r="C659" s="2" t="s">
        <v>42</v>
      </c>
      <c r="D659" s="26" t="s">
        <v>82</v>
      </c>
      <c r="E659" s="28">
        <f>DATEVALUE(D659)</f>
        <v>30682</v>
      </c>
      <c r="F659" s="29">
        <f t="shared" si="31"/>
        <v>1984</v>
      </c>
      <c r="G659" s="29">
        <f t="shared" si="32"/>
        <v>41</v>
      </c>
      <c r="H659" s="29" t="str" cm="1">
        <f t="array" ref="H659">_xlfn.IFS(
  AND(G659&gt;=21, G659&lt;=30), "Young Adult",
  AND(G659&gt;=31, G659&lt;=45), "Adult",
  AND(G659&gt;=46, G659&lt;=60), "Middle-aged",
  AND(G659&gt;=61, G659&lt;=75), "Senior",
  AND(G659&gt;=76, G659&lt;=87), "Elderly",
  TRUE, "Out of Range"
)</f>
        <v>Adult</v>
      </c>
      <c r="I659" s="3">
        <v>7</v>
      </c>
      <c r="J659" s="2" t="s">
        <v>55</v>
      </c>
      <c r="K659" s="2" t="s">
        <v>28</v>
      </c>
      <c r="L659" s="2" t="str">
        <f>VLOOKUP(J659,Facts!$A$2:$B$10,2,FALSE)</f>
        <v>South</v>
      </c>
      <c r="M659" s="2" t="str">
        <f>HLOOKUP(J659,Facts!$D$13:$L$14,2,FALSE)</f>
        <v>South</v>
      </c>
      <c r="N659" s="2" t="str">
        <f>_xlfn.XLOOKUP(L659,Facts!$B$2:$B$10,Facts!$A$2:$A$10,FALSE)</f>
        <v>Tamil Nadu</v>
      </c>
      <c r="O659" s="100" t="str">
        <f t="shared" si="33"/>
        <v>Aarav Dev Gupta</v>
      </c>
      <c r="P659" s="100" t="str" cm="1">
        <f t="array" ref="P659:R659">_xlfn.TEXTSPLIT(O659," ")</f>
        <v>Aarav</v>
      </c>
      <c r="Q659" s="100" t="str">
        <v>Dev</v>
      </c>
      <c r="R659" s="100" t="str">
        <v>Gupta</v>
      </c>
      <c r="S659" s="100" t="str">
        <f>CONCATENATE(A659,"_",P659,".pdf")</f>
        <v>PID0658_Aarav.pdf</v>
      </c>
      <c r="T659" s="17" t="str">
        <f>IF(AND(I659&lt;5,'Billing Details'!F659&gt;10000),"High Priority","Regular Followup")</f>
        <v>Regular Followup</v>
      </c>
      <c r="U659" s="17" t="str">
        <f>IF(AND(T659="High Priority",'Patient Health Records'!W659="Yes",'Patient Health Records'!X659 = "Critical"),"Needs Attention",IF(AND('Patient Health Records'!X659 &lt;&gt; "Critical", 'Patient Health Records'!W659 = "Yes"),"Monitor Later",IF(AND('Patient Health Records'!X659 ="Critical", 'Patient Health Records'!W659 = "No"), "Ask for Readmission","No Action")))</f>
        <v>No Action</v>
      </c>
      <c r="V659" s="17" t="str" cm="1">
        <f t="array" ref="V659">_xlfn.IFS(AND(T659="High Priority",'Patient Health Records'!W659="Yes",'Patient Health Records'!X659 = "Critical"),"Needs Attention", AND('Patient Health Records'!X659 &lt;&gt; "Critical", 'Patient Health Records'!W659 = "Yes"),"Monitor Later", AND('Patient Health Records'!X659 ="Critical", 'Patient Health Records'!W659 = "No"), "Ask for Readmission", TRUE, "No Action")</f>
        <v>No Action</v>
      </c>
      <c r="W659" s="17"/>
      <c r="X659" s="100"/>
      <c r="Y659" s="100"/>
      <c r="Z659" s="100"/>
      <c r="AA659" s="100"/>
      <c r="AB659" s="100"/>
    </row>
    <row r="660" spans="1:28" ht="15.75" customHeight="1">
      <c r="A660" s="2" t="s">
        <v>1044</v>
      </c>
      <c r="B660" s="2" t="s">
        <v>159</v>
      </c>
      <c r="C660" s="2" t="s">
        <v>42</v>
      </c>
      <c r="D660" s="26" t="s">
        <v>85</v>
      </c>
      <c r="E660" s="28">
        <f>DATEVALUE(D660)</f>
        <v>25203</v>
      </c>
      <c r="F660" s="29">
        <f t="shared" si="31"/>
        <v>1968</v>
      </c>
      <c r="G660" s="29">
        <f t="shared" si="32"/>
        <v>57</v>
      </c>
      <c r="H660" s="29" t="str" cm="1">
        <f t="array" ref="H660">_xlfn.IFS(
  AND(G660&gt;=21, G660&lt;=30), "Young Adult",
  AND(G660&gt;=31, G660&lt;=45), "Adult",
  AND(G660&gt;=46, G660&lt;=60), "Middle-aged",
  AND(G660&gt;=61, G660&lt;=75), "Senior",
  AND(G660&gt;=76, G660&lt;=87), "Elderly",
  TRUE, "Out of Range"
)</f>
        <v>Middle-aged</v>
      </c>
      <c r="I660" s="3">
        <v>3</v>
      </c>
      <c r="J660" s="2" t="s">
        <v>27</v>
      </c>
      <c r="K660" s="2" t="s">
        <v>39</v>
      </c>
      <c r="L660" s="2" t="str">
        <f>VLOOKUP(J660,Facts!$A$2:$B$10,2,FALSE)</f>
        <v>South</v>
      </c>
      <c r="M660" s="2" t="str">
        <f>HLOOKUP(J660,Facts!$D$13:$L$14,2,FALSE)</f>
        <v>South</v>
      </c>
      <c r="N660" s="2" t="str">
        <f>_xlfn.XLOOKUP(L660,Facts!$B$2:$B$10,Facts!$A$2:$A$10,FALSE)</f>
        <v>Tamil Nadu</v>
      </c>
      <c r="O660" s="100" t="str">
        <f t="shared" si="33"/>
        <v>Krishna Mehta</v>
      </c>
      <c r="P660" s="100" t="str" cm="1">
        <f t="array" ref="P660:Q660">_xlfn.TEXTSPLIT(O660," ")</f>
        <v>Krishna</v>
      </c>
      <c r="Q660" s="100" t="str">
        <v>Mehta</v>
      </c>
      <c r="R660" s="100"/>
      <c r="S660" s="100" t="str">
        <f>CONCATENATE(A660,"_",P660,".pdf")</f>
        <v>PID0659_Krishna.pdf</v>
      </c>
      <c r="T660" s="17" t="str">
        <f>IF(AND(I660&lt;5,'Billing Details'!F660&gt;10000),"High Priority","Regular Followup")</f>
        <v>High Priority</v>
      </c>
      <c r="U660" s="17" t="str">
        <f>IF(AND(T660="High Priority",'Patient Health Records'!W660="Yes",'Patient Health Records'!X660 = "Critical"),"Needs Attention",IF(AND('Patient Health Records'!X660 &lt;&gt; "Critical", 'Patient Health Records'!W660 = "Yes"),"Monitor Later",IF(AND('Patient Health Records'!X660 ="Critical", 'Patient Health Records'!W660 = "No"), "Ask for Readmission","No Action")))</f>
        <v>Ask for Readmission</v>
      </c>
      <c r="V660" s="17" t="str" cm="1">
        <f t="array" ref="V660">_xlfn.IFS(AND(T660="High Priority",'Patient Health Records'!W660="Yes",'Patient Health Records'!X660 = "Critical"),"Needs Attention", AND('Patient Health Records'!X660 &lt;&gt; "Critical", 'Patient Health Records'!W660 = "Yes"),"Monitor Later", AND('Patient Health Records'!X660 ="Critical", 'Patient Health Records'!W660 = "No"), "Ask for Readmission", TRUE, "No Action")</f>
        <v>Ask for Readmission</v>
      </c>
      <c r="W660" s="17"/>
      <c r="X660" s="100"/>
      <c r="Y660" s="100"/>
      <c r="Z660" s="100"/>
      <c r="AA660" s="100"/>
      <c r="AB660" s="100"/>
    </row>
    <row r="661" spans="1:28" ht="15.75" customHeight="1">
      <c r="A661" s="2" t="s">
        <v>1045</v>
      </c>
      <c r="B661" s="2" t="s">
        <v>487</v>
      </c>
      <c r="C661" s="2" t="s">
        <v>25</v>
      </c>
      <c r="D661" s="26" t="s">
        <v>37</v>
      </c>
      <c r="E661" s="28">
        <f>DATEVALUE(D661)</f>
        <v>34334</v>
      </c>
      <c r="F661" s="29">
        <f t="shared" si="31"/>
        <v>1993</v>
      </c>
      <c r="G661" s="29">
        <f t="shared" si="32"/>
        <v>32</v>
      </c>
      <c r="H661" s="29" t="str" cm="1">
        <f t="array" ref="H661">_xlfn.IFS(
  AND(G661&gt;=21, G661&lt;=30), "Young Adult",
  AND(G661&gt;=31, G661&lt;=45), "Adult",
  AND(G661&gt;=46, G661&lt;=60), "Middle-aged",
  AND(G661&gt;=61, G661&lt;=75), "Senior",
  AND(G661&gt;=76, G661&lt;=87), "Elderly",
  TRUE, "Out of Range"
)</f>
        <v>Adult</v>
      </c>
      <c r="I661" s="3">
        <v>20</v>
      </c>
      <c r="J661" s="2" t="s">
        <v>33</v>
      </c>
      <c r="K661" s="2" t="s">
        <v>34</v>
      </c>
      <c r="L661" s="2" t="str">
        <f>VLOOKUP(J661,Facts!$A$2:$B$10,2,FALSE)</f>
        <v>West</v>
      </c>
      <c r="M661" s="2" t="str">
        <f>HLOOKUP(J661,Facts!$D$13:$L$14,2,FALSE)</f>
        <v>West</v>
      </c>
      <c r="N661" s="2" t="str">
        <f>_xlfn.XLOOKUP(L661,Facts!$B$2:$B$10,Facts!$A$2:$A$10,FALSE)</f>
        <v>Maharashtra</v>
      </c>
      <c r="O661" s="100" t="str">
        <f t="shared" si="33"/>
        <v>Shreya Gupta</v>
      </c>
      <c r="P661" s="100" t="str" cm="1">
        <f t="array" ref="P661:Q661">_xlfn.TEXTSPLIT(O661," ")</f>
        <v>Shreya</v>
      </c>
      <c r="Q661" s="100" t="str">
        <v>Gupta</v>
      </c>
      <c r="R661" s="100"/>
      <c r="S661" s="100" t="str">
        <f>CONCATENATE(A661,"_",P661,".pdf")</f>
        <v>PID0660_Shreya.pdf</v>
      </c>
      <c r="T661" s="17" t="str">
        <f>IF(AND(I661&lt;5,'Billing Details'!F661&gt;10000),"High Priority","Regular Followup")</f>
        <v>Regular Followup</v>
      </c>
      <c r="U661" s="17" t="str">
        <f>IF(AND(T661="High Priority",'Patient Health Records'!W661="Yes",'Patient Health Records'!X661 = "Critical"),"Needs Attention",IF(AND('Patient Health Records'!X661 &lt;&gt; "Critical", 'Patient Health Records'!W661 = "Yes"),"Monitor Later",IF(AND('Patient Health Records'!X661 ="Critical", 'Patient Health Records'!W661 = "No"), "Ask for Readmission","No Action")))</f>
        <v>No Action</v>
      </c>
      <c r="V661" s="17" t="str" cm="1">
        <f t="array" ref="V661">_xlfn.IFS(AND(T661="High Priority",'Patient Health Records'!W661="Yes",'Patient Health Records'!X661 = "Critical"),"Needs Attention", AND('Patient Health Records'!X661 &lt;&gt; "Critical", 'Patient Health Records'!W661 = "Yes"),"Monitor Later", AND('Patient Health Records'!X661 ="Critical", 'Patient Health Records'!W661 = "No"), "Ask for Readmission", TRUE, "No Action")</f>
        <v>No Action</v>
      </c>
      <c r="W661" s="17"/>
      <c r="X661" s="100"/>
      <c r="Y661" s="100"/>
      <c r="Z661" s="100"/>
      <c r="AA661" s="100"/>
      <c r="AB661" s="100"/>
    </row>
    <row r="662" spans="1:28" ht="15.75" customHeight="1">
      <c r="A662" s="2" t="s">
        <v>1046</v>
      </c>
      <c r="B662" s="2" t="s">
        <v>425</v>
      </c>
      <c r="C662" s="2" t="s">
        <v>25</v>
      </c>
      <c r="D662" s="26" t="s">
        <v>85</v>
      </c>
      <c r="E662" s="28">
        <f>DATEVALUE(D662)</f>
        <v>25203</v>
      </c>
      <c r="F662" s="29">
        <f t="shared" si="31"/>
        <v>1968</v>
      </c>
      <c r="G662" s="29">
        <f t="shared" si="32"/>
        <v>57</v>
      </c>
      <c r="H662" s="29" t="str" cm="1">
        <f t="array" ref="H662">_xlfn.IFS(
  AND(G662&gt;=21, G662&lt;=30), "Young Adult",
  AND(G662&gt;=31, G662&lt;=45), "Adult",
  AND(G662&gt;=46, G662&lt;=60), "Middle-aged",
  AND(G662&gt;=61, G662&lt;=75), "Senior",
  AND(G662&gt;=76, G662&lt;=87), "Elderly",
  TRUE, "Out of Range"
)</f>
        <v>Middle-aged</v>
      </c>
      <c r="I662" s="3">
        <v>15</v>
      </c>
      <c r="J662" s="2" t="s">
        <v>80</v>
      </c>
      <c r="K662" s="2" t="s">
        <v>34</v>
      </c>
      <c r="L662" s="2" t="str">
        <f>VLOOKUP(J662,Facts!$A$2:$B$10,2,FALSE)</f>
        <v>West</v>
      </c>
      <c r="M662" s="2" t="str">
        <f>HLOOKUP(J662,Facts!$D$13:$L$14,2,FALSE)</f>
        <v>West</v>
      </c>
      <c r="N662" s="2" t="str">
        <f>_xlfn.XLOOKUP(L662,Facts!$B$2:$B$10,Facts!$A$2:$A$10,FALSE)</f>
        <v>Maharashtra</v>
      </c>
      <c r="O662" s="100" t="str">
        <f t="shared" si="33"/>
        <v>Aanya Gupta</v>
      </c>
      <c r="P662" s="100" t="str" cm="1">
        <f t="array" ref="P662:Q662">_xlfn.TEXTSPLIT(O662," ")</f>
        <v>Aanya</v>
      </c>
      <c r="Q662" s="100" t="str">
        <v>Gupta</v>
      </c>
      <c r="R662" s="100"/>
      <c r="S662" s="100" t="str">
        <f>CONCATENATE(A662,"_",P662,".pdf")</f>
        <v>PID0661_Aanya.pdf</v>
      </c>
      <c r="T662" s="17" t="str">
        <f>IF(AND(I662&lt;5,'Billing Details'!F662&gt;10000),"High Priority","Regular Followup")</f>
        <v>Regular Followup</v>
      </c>
      <c r="U662" s="17" t="str">
        <f>IF(AND(T662="High Priority",'Patient Health Records'!W662="Yes",'Patient Health Records'!X662 = "Critical"),"Needs Attention",IF(AND('Patient Health Records'!X662 &lt;&gt; "Critical", 'Patient Health Records'!W662 = "Yes"),"Monitor Later",IF(AND('Patient Health Records'!X662 ="Critical", 'Patient Health Records'!W662 = "No"), "Ask for Readmission","No Action")))</f>
        <v>Ask for Readmission</v>
      </c>
      <c r="V662" s="17" t="str" cm="1">
        <f t="array" ref="V662">_xlfn.IFS(AND(T662="High Priority",'Patient Health Records'!W662="Yes",'Patient Health Records'!X662 = "Critical"),"Needs Attention", AND('Patient Health Records'!X662 &lt;&gt; "Critical", 'Patient Health Records'!W662 = "Yes"),"Monitor Later", AND('Patient Health Records'!X662 ="Critical", 'Patient Health Records'!W662 = "No"), "Ask for Readmission", TRUE, "No Action")</f>
        <v>Ask for Readmission</v>
      </c>
      <c r="W662" s="17"/>
      <c r="X662" s="100"/>
      <c r="Y662" s="100"/>
      <c r="Z662" s="100"/>
      <c r="AA662" s="100"/>
      <c r="AB662" s="100"/>
    </row>
    <row r="663" spans="1:28" ht="15.75" customHeight="1">
      <c r="A663" s="2" t="s">
        <v>1047</v>
      </c>
      <c r="B663" s="2" t="s">
        <v>894</v>
      </c>
      <c r="C663" s="2" t="s">
        <v>25</v>
      </c>
      <c r="D663" s="26" t="s">
        <v>60</v>
      </c>
      <c r="E663" s="28">
        <f>DATEVALUE(D663)</f>
        <v>28855</v>
      </c>
      <c r="F663" s="29">
        <f t="shared" si="31"/>
        <v>1978</v>
      </c>
      <c r="G663" s="29">
        <f t="shared" si="32"/>
        <v>47</v>
      </c>
      <c r="H663" s="29" t="str" cm="1">
        <f t="array" ref="H663">_xlfn.IFS(
  AND(G663&gt;=21, G663&lt;=30), "Young Adult",
  AND(G663&gt;=31, G663&lt;=45), "Adult",
  AND(G663&gt;=46, G663&lt;=60), "Middle-aged",
  AND(G663&gt;=61, G663&lt;=75), "Senior",
  AND(G663&gt;=76, G663&lt;=87), "Elderly",
  TRUE, "Out of Range"
)</f>
        <v>Middle-aged</v>
      </c>
      <c r="I663" s="3">
        <v>12</v>
      </c>
      <c r="J663" s="2" t="s">
        <v>38</v>
      </c>
      <c r="K663" s="2" t="s">
        <v>39</v>
      </c>
      <c r="L663" s="2" t="str">
        <f>VLOOKUP(J663,Facts!$A$2:$B$10,2,FALSE)</f>
        <v>North</v>
      </c>
      <c r="M663" s="2" t="str">
        <f>HLOOKUP(J663,Facts!$D$13:$L$14,2,FALSE)</f>
        <v>North</v>
      </c>
      <c r="N663" s="2" t="str">
        <f>_xlfn.XLOOKUP(L663,Facts!$B$2:$B$10,Facts!$A$2:$A$10,FALSE)</f>
        <v>Punjab</v>
      </c>
      <c r="O663" s="100" t="str">
        <f t="shared" si="33"/>
        <v>Riya Singh Sharma</v>
      </c>
      <c r="P663" s="100" t="str" cm="1">
        <f t="array" ref="P663:R663">_xlfn.TEXTSPLIT(O663," ")</f>
        <v>Riya</v>
      </c>
      <c r="Q663" s="100" t="str">
        <v>Singh</v>
      </c>
      <c r="R663" s="100" t="str">
        <v>Sharma</v>
      </c>
      <c r="S663" s="100" t="str">
        <f>CONCATENATE(A663,"_",P663,".pdf")</f>
        <v>PID0662_Riya.pdf</v>
      </c>
      <c r="T663" s="17" t="str">
        <f>IF(AND(I663&lt;5,'Billing Details'!F663&gt;10000),"High Priority","Regular Followup")</f>
        <v>Regular Followup</v>
      </c>
      <c r="U663" s="17" t="str">
        <f>IF(AND(T663="High Priority",'Patient Health Records'!W663="Yes",'Patient Health Records'!X663 = "Critical"),"Needs Attention",IF(AND('Patient Health Records'!X663 &lt;&gt; "Critical", 'Patient Health Records'!W663 = "Yes"),"Monitor Later",IF(AND('Patient Health Records'!X663 ="Critical", 'Patient Health Records'!W663 = "No"), "Ask for Readmission","No Action")))</f>
        <v>No Action</v>
      </c>
      <c r="V663" s="17" t="str" cm="1">
        <f t="array" ref="V663">_xlfn.IFS(AND(T663="High Priority",'Patient Health Records'!W663="Yes",'Patient Health Records'!X663 = "Critical"),"Needs Attention", AND('Patient Health Records'!X663 &lt;&gt; "Critical", 'Patient Health Records'!W663 = "Yes"),"Monitor Later", AND('Patient Health Records'!X663 ="Critical", 'Patient Health Records'!W663 = "No"), "Ask for Readmission", TRUE, "No Action")</f>
        <v>No Action</v>
      </c>
      <c r="W663" s="17"/>
      <c r="X663" s="100"/>
      <c r="Y663" s="100"/>
      <c r="Z663" s="100"/>
      <c r="AA663" s="100"/>
      <c r="AB663" s="100"/>
    </row>
    <row r="664" spans="1:28" ht="15.75" customHeight="1">
      <c r="A664" s="2" t="s">
        <v>1048</v>
      </c>
      <c r="B664" s="2" t="s">
        <v>1049</v>
      </c>
      <c r="C664" s="2" t="s">
        <v>25</v>
      </c>
      <c r="D664" s="26" t="s">
        <v>184</v>
      </c>
      <c r="E664" s="28">
        <f>DATEVALUE(D664)</f>
        <v>21550</v>
      </c>
      <c r="F664" s="29">
        <f t="shared" si="31"/>
        <v>1958</v>
      </c>
      <c r="G664" s="29">
        <f t="shared" si="32"/>
        <v>67</v>
      </c>
      <c r="H664" s="29" t="str" cm="1">
        <f t="array" ref="H664">_xlfn.IFS(
  AND(G664&gt;=21, G664&lt;=30), "Young Adult",
  AND(G664&gt;=31, G664&lt;=45), "Adult",
  AND(G664&gt;=46, G664&lt;=60), "Middle-aged",
  AND(G664&gt;=61, G664&lt;=75), "Senior",
  AND(G664&gt;=76, G664&lt;=87), "Elderly",
  TRUE, "Out of Range"
)</f>
        <v>Senior</v>
      </c>
      <c r="I664" s="3">
        <v>15</v>
      </c>
      <c r="J664" s="2" t="s">
        <v>38</v>
      </c>
      <c r="K664" s="2" t="s">
        <v>39</v>
      </c>
      <c r="L664" s="2" t="str">
        <f>VLOOKUP(J664,Facts!$A$2:$B$10,2,FALSE)</f>
        <v>North</v>
      </c>
      <c r="M664" s="2" t="str">
        <f>HLOOKUP(J664,Facts!$D$13:$L$14,2,FALSE)</f>
        <v>North</v>
      </c>
      <c r="N664" s="2" t="str">
        <f>_xlfn.XLOOKUP(L664,Facts!$B$2:$B$10,Facts!$A$2:$A$10,FALSE)</f>
        <v>Punjab</v>
      </c>
      <c r="O664" s="100" t="str">
        <f t="shared" si="33"/>
        <v>Riya Dev Gupta</v>
      </c>
      <c r="P664" s="100" t="str" cm="1">
        <f t="array" ref="P664:R664">_xlfn.TEXTSPLIT(O664," ")</f>
        <v>Riya</v>
      </c>
      <c r="Q664" s="100" t="str">
        <v>Dev</v>
      </c>
      <c r="R664" s="100" t="str">
        <v>Gupta</v>
      </c>
      <c r="S664" s="100" t="str">
        <f>CONCATENATE(A664,"_",P664,".pdf")</f>
        <v>PID0663_Riya.pdf</v>
      </c>
      <c r="T664" s="17" t="str">
        <f>IF(AND(I664&lt;5,'Billing Details'!F664&gt;10000),"High Priority","Regular Followup")</f>
        <v>Regular Followup</v>
      </c>
      <c r="U664" s="17" t="str">
        <f>IF(AND(T664="High Priority",'Patient Health Records'!W664="Yes",'Patient Health Records'!X664 = "Critical"),"Needs Attention",IF(AND('Patient Health Records'!X664 &lt;&gt; "Critical", 'Patient Health Records'!W664 = "Yes"),"Monitor Later",IF(AND('Patient Health Records'!X664 ="Critical", 'Patient Health Records'!W664 = "No"), "Ask for Readmission","No Action")))</f>
        <v>No Action</v>
      </c>
      <c r="V664" s="17" t="str" cm="1">
        <f t="array" ref="V664">_xlfn.IFS(AND(T664="High Priority",'Patient Health Records'!W664="Yes",'Patient Health Records'!X664 = "Critical"),"Needs Attention", AND('Patient Health Records'!X664 &lt;&gt; "Critical", 'Patient Health Records'!W664 = "Yes"),"Monitor Later", AND('Patient Health Records'!X664 ="Critical", 'Patient Health Records'!W664 = "No"), "Ask for Readmission", TRUE, "No Action")</f>
        <v>No Action</v>
      </c>
      <c r="W664" s="17"/>
      <c r="X664" s="100"/>
      <c r="Y664" s="100"/>
      <c r="Z664" s="100"/>
      <c r="AA664" s="100"/>
      <c r="AB664" s="100"/>
    </row>
    <row r="665" spans="1:28" ht="15.75" customHeight="1">
      <c r="A665" s="2" t="s">
        <v>1050</v>
      </c>
      <c r="B665" s="2" t="s">
        <v>197</v>
      </c>
      <c r="C665" s="2" t="s">
        <v>25</v>
      </c>
      <c r="D665" s="26" t="s">
        <v>318</v>
      </c>
      <c r="E665" s="28">
        <f>DATEVALUE(D665)</f>
        <v>19724</v>
      </c>
      <c r="F665" s="29">
        <f t="shared" si="31"/>
        <v>1953</v>
      </c>
      <c r="G665" s="29">
        <f t="shared" si="32"/>
        <v>72</v>
      </c>
      <c r="H665" s="29" t="str" cm="1">
        <f t="array" ref="H665">_xlfn.IFS(
  AND(G665&gt;=21, G665&lt;=30), "Young Adult",
  AND(G665&gt;=31, G665&lt;=45), "Adult",
  AND(G665&gt;=46, G665&lt;=60), "Middle-aged",
  AND(G665&gt;=61, G665&lt;=75), "Senior",
  AND(G665&gt;=76, G665&lt;=87), "Elderly",
  TRUE, "Out of Range"
)</f>
        <v>Senior</v>
      </c>
      <c r="I665" s="3">
        <v>30</v>
      </c>
      <c r="J665" s="2" t="s">
        <v>38</v>
      </c>
      <c r="K665" s="2" t="s">
        <v>56</v>
      </c>
      <c r="L665" s="2" t="str">
        <f>VLOOKUP(J665,Facts!$A$2:$B$10,2,FALSE)</f>
        <v>North</v>
      </c>
      <c r="M665" s="2" t="str">
        <f>HLOOKUP(J665,Facts!$D$13:$L$14,2,FALSE)</f>
        <v>North</v>
      </c>
      <c r="N665" s="2" t="str">
        <f>_xlfn.XLOOKUP(L665,Facts!$B$2:$B$10,Facts!$A$2:$A$10,FALSE)</f>
        <v>Punjab</v>
      </c>
      <c r="O665" s="100" t="str">
        <f t="shared" si="33"/>
        <v>Aanya Sharma</v>
      </c>
      <c r="P665" s="100" t="str" cm="1">
        <f t="array" ref="P665:Q665">_xlfn.TEXTSPLIT(O665," ")</f>
        <v>Aanya</v>
      </c>
      <c r="Q665" s="100" t="str">
        <v>Sharma</v>
      </c>
      <c r="R665" s="100"/>
      <c r="S665" s="100" t="str">
        <f>CONCATENATE(A665,"_",P665,".pdf")</f>
        <v>PID0664_Aanya.pdf</v>
      </c>
      <c r="T665" s="17" t="str">
        <f>IF(AND(I665&lt;5,'Billing Details'!F665&gt;10000),"High Priority","Regular Followup")</f>
        <v>Regular Followup</v>
      </c>
      <c r="U665" s="17" t="str">
        <f>IF(AND(T665="High Priority",'Patient Health Records'!W665="Yes",'Patient Health Records'!X665 = "Critical"),"Needs Attention",IF(AND('Patient Health Records'!X665 &lt;&gt; "Critical", 'Patient Health Records'!W665 = "Yes"),"Monitor Later",IF(AND('Patient Health Records'!X665 ="Critical", 'Patient Health Records'!W665 = "No"), "Ask for Readmission","No Action")))</f>
        <v>No Action</v>
      </c>
      <c r="V665" s="17" t="str" cm="1">
        <f t="array" ref="V665">_xlfn.IFS(AND(T665="High Priority",'Patient Health Records'!W665="Yes",'Patient Health Records'!X665 = "Critical"),"Needs Attention", AND('Patient Health Records'!X665 &lt;&gt; "Critical", 'Patient Health Records'!W665 = "Yes"),"Monitor Later", AND('Patient Health Records'!X665 ="Critical", 'Patient Health Records'!W665 = "No"), "Ask for Readmission", TRUE, "No Action")</f>
        <v>No Action</v>
      </c>
      <c r="W665" s="17"/>
      <c r="X665" s="100"/>
      <c r="Y665" s="100"/>
      <c r="Z665" s="100"/>
      <c r="AA665" s="100"/>
      <c r="AB665" s="100"/>
    </row>
    <row r="666" spans="1:28" ht="15.75" customHeight="1">
      <c r="A666" s="2" t="s">
        <v>1051</v>
      </c>
      <c r="B666" s="2" t="s">
        <v>156</v>
      </c>
      <c r="C666" s="2" t="s">
        <v>42</v>
      </c>
      <c r="D666" s="26" t="s">
        <v>107</v>
      </c>
      <c r="E666" s="28">
        <f>DATEVALUE(D666)</f>
        <v>28855</v>
      </c>
      <c r="F666" s="29">
        <f t="shared" si="31"/>
        <v>1978</v>
      </c>
      <c r="G666" s="29">
        <f t="shared" si="32"/>
        <v>47</v>
      </c>
      <c r="H666" s="29" t="str" cm="1">
        <f t="array" ref="H666">_xlfn.IFS(
  AND(G666&gt;=21, G666&lt;=30), "Young Adult",
  AND(G666&gt;=31, G666&lt;=45), "Adult",
  AND(G666&gt;=46, G666&lt;=60), "Middle-aged",
  AND(G666&gt;=61, G666&lt;=75), "Senior",
  AND(G666&gt;=76, G666&lt;=87), "Elderly",
  TRUE, "Out of Range"
)</f>
        <v>Middle-aged</v>
      </c>
      <c r="I666" s="3">
        <v>15</v>
      </c>
      <c r="J666" s="2" t="s">
        <v>27</v>
      </c>
      <c r="K666" s="2" t="s">
        <v>28</v>
      </c>
      <c r="L666" s="2" t="str">
        <f>VLOOKUP(J666,Facts!$A$2:$B$10,2,FALSE)</f>
        <v>South</v>
      </c>
      <c r="M666" s="2" t="str">
        <f>HLOOKUP(J666,Facts!$D$13:$L$14,2,FALSE)</f>
        <v>South</v>
      </c>
      <c r="N666" s="2" t="str">
        <f>_xlfn.XLOOKUP(L666,Facts!$B$2:$B$10,Facts!$A$2:$A$10,FALSE)</f>
        <v>Tamil Nadu</v>
      </c>
      <c r="O666" s="100" t="str">
        <f t="shared" si="33"/>
        <v>Vivaan Mehta</v>
      </c>
      <c r="P666" s="100" t="str" cm="1">
        <f t="array" ref="P666:Q666">_xlfn.TEXTSPLIT(O666," ")</f>
        <v>Vivaan</v>
      </c>
      <c r="Q666" s="100" t="str">
        <v>Mehta</v>
      </c>
      <c r="R666" s="100"/>
      <c r="S666" s="100" t="str">
        <f>CONCATENATE(A666,"_",P666,".pdf")</f>
        <v>PID0665_Vivaan.pdf</v>
      </c>
      <c r="T666" s="17" t="str">
        <f>IF(AND(I666&lt;5,'Billing Details'!F666&gt;10000),"High Priority","Regular Followup")</f>
        <v>Regular Followup</v>
      </c>
      <c r="U666" s="17" t="str">
        <f>IF(AND(T666="High Priority",'Patient Health Records'!W666="Yes",'Patient Health Records'!X666 = "Critical"),"Needs Attention",IF(AND('Patient Health Records'!X666 &lt;&gt; "Critical", 'Patient Health Records'!W666 = "Yes"),"Monitor Later",IF(AND('Patient Health Records'!X666 ="Critical", 'Patient Health Records'!W666 = "No"), "Ask for Readmission","No Action")))</f>
        <v>Monitor Later</v>
      </c>
      <c r="V666" s="17" t="str" cm="1">
        <f t="array" ref="V666">_xlfn.IFS(AND(T666="High Priority",'Patient Health Records'!W666="Yes",'Patient Health Records'!X666 = "Critical"),"Needs Attention", AND('Patient Health Records'!X666 &lt;&gt; "Critical", 'Patient Health Records'!W666 = "Yes"),"Monitor Later", AND('Patient Health Records'!X666 ="Critical", 'Patient Health Records'!W666 = "No"), "Ask for Readmission", TRUE, "No Action")</f>
        <v>Monitor Later</v>
      </c>
      <c r="W666" s="17"/>
      <c r="X666" s="100"/>
      <c r="Y666" s="100"/>
      <c r="Z666" s="100"/>
      <c r="AA666" s="100"/>
      <c r="AB666" s="100"/>
    </row>
    <row r="667" spans="1:28" ht="15.75" customHeight="1">
      <c r="A667" s="2" t="s">
        <v>1052</v>
      </c>
      <c r="B667" s="2" t="s">
        <v>896</v>
      </c>
      <c r="C667" s="2" t="s">
        <v>42</v>
      </c>
      <c r="D667" s="26" t="s">
        <v>583</v>
      </c>
      <c r="E667" s="28">
        <f>DATEVALUE(D667)</f>
        <v>24838</v>
      </c>
      <c r="F667" s="29">
        <f t="shared" si="31"/>
        <v>1968</v>
      </c>
      <c r="G667" s="29">
        <f t="shared" si="32"/>
        <v>57</v>
      </c>
      <c r="H667" s="29" t="str" cm="1">
        <f t="array" ref="H667">_xlfn.IFS(
  AND(G667&gt;=21, G667&lt;=30), "Young Adult",
  AND(G667&gt;=31, G667&lt;=45), "Adult",
  AND(G667&gt;=46, G667&lt;=60), "Middle-aged",
  AND(G667&gt;=61, G667&lt;=75), "Senior",
  AND(G667&gt;=76, G667&lt;=87), "Elderly",
  TRUE, "Out of Range"
)</f>
        <v>Middle-aged</v>
      </c>
      <c r="I667" s="3">
        <v>7</v>
      </c>
      <c r="J667" s="2" t="s">
        <v>64</v>
      </c>
      <c r="K667" s="2" t="s">
        <v>56</v>
      </c>
      <c r="L667" s="2" t="str">
        <f>VLOOKUP(J667,Facts!$A$2:$B$10,2,FALSE)</f>
        <v>East</v>
      </c>
      <c r="M667" s="2" t="str">
        <f>HLOOKUP(J667,Facts!$D$13:$L$14,2,FALSE)</f>
        <v>East</v>
      </c>
      <c r="N667" s="2" t="str">
        <f>_xlfn.XLOOKUP(L667,Facts!$B$2:$B$10,Facts!$A$2:$A$10,FALSE)</f>
        <v>West Bengal</v>
      </c>
      <c r="O667" s="100" t="str">
        <f t="shared" si="33"/>
        <v>Krishna Raj Sharma</v>
      </c>
      <c r="P667" s="100" t="str" cm="1">
        <f t="array" ref="P667:R667">_xlfn.TEXTSPLIT(O667," ")</f>
        <v>Krishna</v>
      </c>
      <c r="Q667" s="100" t="str">
        <v>Raj</v>
      </c>
      <c r="R667" s="100" t="str">
        <v>Sharma</v>
      </c>
      <c r="S667" s="100" t="str">
        <f>CONCATENATE(A667,"_",P667,".pdf")</f>
        <v>PID0666_Krishna.pdf</v>
      </c>
      <c r="T667" s="17" t="str">
        <f>IF(AND(I667&lt;5,'Billing Details'!F667&gt;10000),"High Priority","Regular Followup")</f>
        <v>Regular Followup</v>
      </c>
      <c r="U667" s="17" t="str">
        <f>IF(AND(T667="High Priority",'Patient Health Records'!W667="Yes",'Patient Health Records'!X667 = "Critical"),"Needs Attention",IF(AND('Patient Health Records'!X667 &lt;&gt; "Critical", 'Patient Health Records'!W667 = "Yes"),"Monitor Later",IF(AND('Patient Health Records'!X667 ="Critical", 'Patient Health Records'!W667 = "No"), "Ask for Readmission","No Action")))</f>
        <v>Monitor Later</v>
      </c>
      <c r="V667" s="17" t="str" cm="1">
        <f t="array" ref="V667">_xlfn.IFS(AND(T667="High Priority",'Patient Health Records'!W667="Yes",'Patient Health Records'!X667 = "Critical"),"Needs Attention", AND('Patient Health Records'!X667 &lt;&gt; "Critical", 'Patient Health Records'!W667 = "Yes"),"Monitor Later", AND('Patient Health Records'!X667 ="Critical", 'Patient Health Records'!W667 = "No"), "Ask for Readmission", TRUE, "No Action")</f>
        <v>Monitor Later</v>
      </c>
      <c r="W667" s="17"/>
      <c r="X667" s="100"/>
      <c r="Y667" s="100"/>
      <c r="Z667" s="100"/>
      <c r="AA667" s="100"/>
      <c r="AB667" s="100"/>
    </row>
    <row r="668" spans="1:28" ht="15.75" customHeight="1">
      <c r="A668" s="2" t="s">
        <v>1053</v>
      </c>
      <c r="B668" s="2" t="s">
        <v>1054</v>
      </c>
      <c r="C668" s="2" t="s">
        <v>25</v>
      </c>
      <c r="D668" s="26" t="s">
        <v>60</v>
      </c>
      <c r="E668" s="28">
        <f>DATEVALUE(D668)</f>
        <v>28855</v>
      </c>
      <c r="F668" s="29">
        <f t="shared" si="31"/>
        <v>1978</v>
      </c>
      <c r="G668" s="29">
        <f t="shared" si="32"/>
        <v>47</v>
      </c>
      <c r="H668" s="29" t="str" cm="1">
        <f t="array" ref="H668">_xlfn.IFS(
  AND(G668&gt;=21, G668&lt;=30), "Young Adult",
  AND(G668&gt;=31, G668&lt;=45), "Adult",
  AND(G668&gt;=46, G668&lt;=60), "Middle-aged",
  AND(G668&gt;=61, G668&lt;=75), "Senior",
  AND(G668&gt;=76, G668&lt;=87), "Elderly",
  TRUE, "Out of Range"
)</f>
        <v>Middle-aged</v>
      </c>
      <c r="I668" s="3">
        <v>5</v>
      </c>
      <c r="J668" s="2" t="s">
        <v>80</v>
      </c>
      <c r="K668" s="2" t="s">
        <v>34</v>
      </c>
      <c r="L668" s="2" t="str">
        <f>VLOOKUP(J668,Facts!$A$2:$B$10,2,FALSE)</f>
        <v>West</v>
      </c>
      <c r="M668" s="2" t="str">
        <f>HLOOKUP(J668,Facts!$D$13:$L$14,2,FALSE)</f>
        <v>West</v>
      </c>
      <c r="N668" s="2" t="str">
        <f>_xlfn.XLOOKUP(L668,Facts!$B$2:$B$10,Facts!$A$2:$A$10,FALSE)</f>
        <v>Maharashtra</v>
      </c>
      <c r="O668" s="100" t="str">
        <f t="shared" si="33"/>
        <v>Shreya Dev Reddy</v>
      </c>
      <c r="P668" s="100" t="str" cm="1">
        <f t="array" ref="P668:R668">_xlfn.TEXTSPLIT(O668," ")</f>
        <v>Shreya</v>
      </c>
      <c r="Q668" s="100" t="str">
        <v>Dev</v>
      </c>
      <c r="R668" s="100" t="str">
        <v>Reddy</v>
      </c>
      <c r="S668" s="100" t="str">
        <f>CONCATENATE(A668,"_",P668,".pdf")</f>
        <v>PID0667_Shreya.pdf</v>
      </c>
      <c r="T668" s="17" t="str">
        <f>IF(AND(I668&lt;5,'Billing Details'!F668&gt;10000),"High Priority","Regular Followup")</f>
        <v>Regular Followup</v>
      </c>
      <c r="U668" s="17" t="str">
        <f>IF(AND(T668="High Priority",'Patient Health Records'!W668="Yes",'Patient Health Records'!X668 = "Critical"),"Needs Attention",IF(AND('Patient Health Records'!X668 &lt;&gt; "Critical", 'Patient Health Records'!W668 = "Yes"),"Monitor Later",IF(AND('Patient Health Records'!X668 ="Critical", 'Patient Health Records'!W668 = "No"), "Ask for Readmission","No Action")))</f>
        <v>Ask for Readmission</v>
      </c>
      <c r="V668" s="17" t="str" cm="1">
        <f t="array" ref="V668">_xlfn.IFS(AND(T668="High Priority",'Patient Health Records'!W668="Yes",'Patient Health Records'!X668 = "Critical"),"Needs Attention", AND('Patient Health Records'!X668 &lt;&gt; "Critical", 'Patient Health Records'!W668 = "Yes"),"Monitor Later", AND('Patient Health Records'!X668 ="Critical", 'Patient Health Records'!W668 = "No"), "Ask for Readmission", TRUE, "No Action")</f>
        <v>Ask for Readmission</v>
      </c>
      <c r="W668" s="17"/>
      <c r="X668" s="100"/>
      <c r="Y668" s="100"/>
      <c r="Z668" s="100"/>
      <c r="AA668" s="100"/>
      <c r="AB668" s="100"/>
    </row>
    <row r="669" spans="1:28" ht="15.75" customHeight="1">
      <c r="A669" s="2" t="s">
        <v>1055</v>
      </c>
      <c r="B669" s="2" t="s">
        <v>216</v>
      </c>
      <c r="C669" s="2" t="s">
        <v>25</v>
      </c>
      <c r="D669" s="26" t="s">
        <v>136</v>
      </c>
      <c r="E669" s="28">
        <f>DATEVALUE(D669)</f>
        <v>27029</v>
      </c>
      <c r="F669" s="29">
        <f t="shared" si="31"/>
        <v>1973</v>
      </c>
      <c r="G669" s="29">
        <f t="shared" si="32"/>
        <v>52</v>
      </c>
      <c r="H669" s="29" t="str" cm="1">
        <f t="array" ref="H669">_xlfn.IFS(
  AND(G669&gt;=21, G669&lt;=30), "Young Adult",
  AND(G669&gt;=31, G669&lt;=45), "Adult",
  AND(G669&gt;=46, G669&lt;=60), "Middle-aged",
  AND(G669&gt;=61, G669&lt;=75), "Senior",
  AND(G669&gt;=76, G669&lt;=87), "Elderly",
  TRUE, "Out of Range"
)</f>
        <v>Middle-aged</v>
      </c>
      <c r="I669" s="3">
        <v>20</v>
      </c>
      <c r="J669" s="2" t="s">
        <v>80</v>
      </c>
      <c r="K669" s="2" t="s">
        <v>39</v>
      </c>
      <c r="L669" s="2" t="str">
        <f>VLOOKUP(J669,Facts!$A$2:$B$10,2,FALSE)</f>
        <v>West</v>
      </c>
      <c r="M669" s="2" t="str">
        <f>HLOOKUP(J669,Facts!$D$13:$L$14,2,FALSE)</f>
        <v>West</v>
      </c>
      <c r="N669" s="2" t="str">
        <f>_xlfn.XLOOKUP(L669,Facts!$B$2:$B$10,Facts!$A$2:$A$10,FALSE)</f>
        <v>Maharashtra</v>
      </c>
      <c r="O669" s="100" t="str">
        <f t="shared" si="33"/>
        <v>Diya Mehta</v>
      </c>
      <c r="P669" s="100" t="str" cm="1">
        <f t="array" ref="P669:Q669">_xlfn.TEXTSPLIT(O669," ")</f>
        <v>Diya</v>
      </c>
      <c r="Q669" s="100" t="str">
        <v>Mehta</v>
      </c>
      <c r="R669" s="100"/>
      <c r="S669" s="100" t="str">
        <f>CONCATENATE(A669,"_",P669,".pdf")</f>
        <v>PID0668_Diya.pdf</v>
      </c>
      <c r="T669" s="17" t="str">
        <f>IF(AND(I669&lt;5,'Billing Details'!F669&gt;10000),"High Priority","Regular Followup")</f>
        <v>Regular Followup</v>
      </c>
      <c r="U669" s="17" t="str">
        <f>IF(AND(T669="High Priority",'Patient Health Records'!W669="Yes",'Patient Health Records'!X669 = "Critical"),"Needs Attention",IF(AND('Patient Health Records'!X669 &lt;&gt; "Critical", 'Patient Health Records'!W669 = "Yes"),"Monitor Later",IF(AND('Patient Health Records'!X669 ="Critical", 'Patient Health Records'!W669 = "No"), "Ask for Readmission","No Action")))</f>
        <v>Monitor Later</v>
      </c>
      <c r="V669" s="17" t="str" cm="1">
        <f t="array" ref="V669">_xlfn.IFS(AND(T669="High Priority",'Patient Health Records'!W669="Yes",'Patient Health Records'!X669 = "Critical"),"Needs Attention", AND('Patient Health Records'!X669 &lt;&gt; "Critical", 'Patient Health Records'!W669 = "Yes"),"Monitor Later", AND('Patient Health Records'!X669 ="Critical", 'Patient Health Records'!W669 = "No"), "Ask for Readmission", TRUE, "No Action")</f>
        <v>Monitor Later</v>
      </c>
      <c r="W669" s="17"/>
      <c r="X669" s="100"/>
      <c r="Y669" s="100"/>
      <c r="Z669" s="100"/>
      <c r="AA669" s="100"/>
      <c r="AB669" s="100"/>
    </row>
    <row r="670" spans="1:28" ht="15.75" customHeight="1">
      <c r="A670" s="2" t="s">
        <v>1056</v>
      </c>
      <c r="B670" s="2" t="s">
        <v>1057</v>
      </c>
      <c r="C670" s="2" t="s">
        <v>42</v>
      </c>
      <c r="D670" s="26" t="s">
        <v>85</v>
      </c>
      <c r="E670" s="28">
        <f>DATEVALUE(D670)</f>
        <v>25203</v>
      </c>
      <c r="F670" s="29">
        <f t="shared" si="31"/>
        <v>1968</v>
      </c>
      <c r="G670" s="29">
        <f t="shared" si="32"/>
        <v>57</v>
      </c>
      <c r="H670" s="29" t="str" cm="1">
        <f t="array" ref="H670">_xlfn.IFS(
  AND(G670&gt;=21, G670&lt;=30), "Young Adult",
  AND(G670&gt;=31, G670&lt;=45), "Adult",
  AND(G670&gt;=46, G670&lt;=60), "Middle-aged",
  AND(G670&gt;=61, G670&lt;=75), "Senior",
  AND(G670&gt;=76, G670&lt;=87), "Elderly",
  TRUE, "Out of Range"
)</f>
        <v>Middle-aged</v>
      </c>
      <c r="I670" s="3"/>
      <c r="J670" s="2" t="s">
        <v>47</v>
      </c>
      <c r="K670" s="2" t="s">
        <v>39</v>
      </c>
      <c r="L670" s="2" t="str">
        <f>VLOOKUP(J670,Facts!$A$2:$B$10,2,FALSE)</f>
        <v>North</v>
      </c>
      <c r="M670" s="2" t="str">
        <f>HLOOKUP(J670,Facts!$D$13:$L$14,2,FALSE)</f>
        <v>North</v>
      </c>
      <c r="N670" s="2" t="str">
        <f>_xlfn.XLOOKUP(L670,Facts!$B$2:$B$10,Facts!$A$2:$A$10,FALSE)</f>
        <v>Punjab</v>
      </c>
      <c r="O670" s="100" t="str">
        <f t="shared" si="33"/>
        <v>Vivaan Priya Gupta</v>
      </c>
      <c r="P670" s="100" t="str" cm="1">
        <f t="array" ref="P670:R670">_xlfn.TEXTSPLIT(O670," ")</f>
        <v>Vivaan</v>
      </c>
      <c r="Q670" s="100" t="str">
        <v>Priya</v>
      </c>
      <c r="R670" s="100" t="str">
        <v>Gupta</v>
      </c>
      <c r="S670" s="100" t="str">
        <f>CONCATENATE(A670,"_",P670,".pdf")</f>
        <v>PID0669_Vivaan.pdf</v>
      </c>
      <c r="T670" s="17" t="str">
        <f>IF(AND(I670&lt;5,'Billing Details'!F670&gt;10000),"High Priority","Regular Followup")</f>
        <v>High Priority</v>
      </c>
      <c r="U670" s="17" t="str">
        <f>IF(AND(T670="High Priority",'Patient Health Records'!W670="Yes",'Patient Health Records'!X670 = "Critical"),"Needs Attention",IF(AND('Patient Health Records'!X670 &lt;&gt; "Critical", 'Patient Health Records'!W670 = "Yes"),"Monitor Later",IF(AND('Patient Health Records'!X670 ="Critical", 'Patient Health Records'!W670 = "No"), "Ask for Readmission","No Action")))</f>
        <v>Monitor Later</v>
      </c>
      <c r="V670" s="17" t="str" cm="1">
        <f t="array" ref="V670">_xlfn.IFS(AND(T670="High Priority",'Patient Health Records'!W670="Yes",'Patient Health Records'!X670 = "Critical"),"Needs Attention", AND('Patient Health Records'!X670 &lt;&gt; "Critical", 'Patient Health Records'!W670 = "Yes"),"Monitor Later", AND('Patient Health Records'!X670 ="Critical", 'Patient Health Records'!W670 = "No"), "Ask for Readmission", TRUE, "No Action")</f>
        <v>Monitor Later</v>
      </c>
      <c r="W670" s="17"/>
      <c r="X670" s="100"/>
      <c r="Y670" s="100"/>
      <c r="Z670" s="100"/>
      <c r="AA670" s="100"/>
      <c r="AB670" s="100"/>
    </row>
    <row r="671" spans="1:28" ht="15.75" customHeight="1">
      <c r="A671" s="2" t="s">
        <v>1058</v>
      </c>
      <c r="B671" s="2" t="s">
        <v>487</v>
      </c>
      <c r="C671" s="2" t="s">
        <v>25</v>
      </c>
      <c r="D671" s="26" t="s">
        <v>37</v>
      </c>
      <c r="E671" s="28">
        <f>DATEVALUE(D671)</f>
        <v>34334</v>
      </c>
      <c r="F671" s="29">
        <f t="shared" si="31"/>
        <v>1993</v>
      </c>
      <c r="G671" s="29">
        <f t="shared" si="32"/>
        <v>32</v>
      </c>
      <c r="H671" s="29" t="str" cm="1">
        <f t="array" ref="H671">_xlfn.IFS(
  AND(G671&gt;=21, G671&lt;=30), "Young Adult",
  AND(G671&gt;=31, G671&lt;=45), "Adult",
  AND(G671&gt;=46, G671&lt;=60), "Middle-aged",
  AND(G671&gt;=61, G671&lt;=75), "Senior",
  AND(G671&gt;=76, G671&lt;=87), "Elderly",
  TRUE, "Out of Range"
)</f>
        <v>Adult</v>
      </c>
      <c r="I671" s="3">
        <v>200</v>
      </c>
      <c r="J671" s="2" t="s">
        <v>27</v>
      </c>
      <c r="K671" s="2" t="s">
        <v>28</v>
      </c>
      <c r="L671" s="2" t="str">
        <f>VLOOKUP(J671,Facts!$A$2:$B$10,2,FALSE)</f>
        <v>South</v>
      </c>
      <c r="M671" s="2" t="str">
        <f>HLOOKUP(J671,Facts!$D$13:$L$14,2,FALSE)</f>
        <v>South</v>
      </c>
      <c r="N671" s="2" t="str">
        <f>_xlfn.XLOOKUP(L671,Facts!$B$2:$B$10,Facts!$A$2:$A$10,FALSE)</f>
        <v>Tamil Nadu</v>
      </c>
      <c r="O671" s="100" t="str">
        <f t="shared" si="33"/>
        <v>Shreya Gupta</v>
      </c>
      <c r="P671" s="100" t="str" cm="1">
        <f t="array" ref="P671:Q671">_xlfn.TEXTSPLIT(O671," ")</f>
        <v>Shreya</v>
      </c>
      <c r="Q671" s="100" t="str">
        <v>Gupta</v>
      </c>
      <c r="R671" s="100"/>
      <c r="S671" s="100" t="str">
        <f>CONCATENATE(A671,"_",P671,".pdf")</f>
        <v>PID0670_Shreya.pdf</v>
      </c>
      <c r="T671" s="17" t="str">
        <f>IF(AND(I671&lt;5,'Billing Details'!F671&gt;10000),"High Priority","Regular Followup")</f>
        <v>Regular Followup</v>
      </c>
      <c r="U671" s="17" t="str">
        <f>IF(AND(T671="High Priority",'Patient Health Records'!W671="Yes",'Patient Health Records'!X671 = "Critical"),"Needs Attention",IF(AND('Patient Health Records'!X671 &lt;&gt; "Critical", 'Patient Health Records'!W671 = "Yes"),"Monitor Later",IF(AND('Patient Health Records'!X671 ="Critical", 'Patient Health Records'!W671 = "No"), "Ask for Readmission","No Action")))</f>
        <v>No Action</v>
      </c>
      <c r="V671" s="17" t="str" cm="1">
        <f t="array" ref="V671">_xlfn.IFS(AND(T671="High Priority",'Patient Health Records'!W671="Yes",'Patient Health Records'!X671 = "Critical"),"Needs Attention", AND('Patient Health Records'!X671 &lt;&gt; "Critical", 'Patient Health Records'!W671 = "Yes"),"Monitor Later", AND('Patient Health Records'!X671 ="Critical", 'Patient Health Records'!W671 = "No"), "Ask for Readmission", TRUE, "No Action")</f>
        <v>No Action</v>
      </c>
      <c r="W671" s="17"/>
      <c r="X671" s="100"/>
      <c r="Y671" s="100"/>
      <c r="Z671" s="100"/>
      <c r="AA671" s="100"/>
      <c r="AB671" s="100"/>
    </row>
    <row r="672" spans="1:28" ht="15.75" customHeight="1">
      <c r="A672" s="2" t="s">
        <v>1059</v>
      </c>
      <c r="B672" s="2" t="s">
        <v>164</v>
      </c>
      <c r="C672" s="2" t="s">
        <v>25</v>
      </c>
      <c r="D672" s="26" t="s">
        <v>113</v>
      </c>
      <c r="E672" s="28">
        <f>DATEVALUE(D672)</f>
        <v>36160</v>
      </c>
      <c r="F672" s="29">
        <f t="shared" si="31"/>
        <v>1998</v>
      </c>
      <c r="G672" s="29">
        <f t="shared" si="32"/>
        <v>27</v>
      </c>
      <c r="H672" s="29" t="str" cm="1">
        <f t="array" ref="H672">_xlfn.IFS(
  AND(G672&gt;=21, G672&lt;=30), "Young Adult",
  AND(G672&gt;=31, G672&lt;=45), "Adult",
  AND(G672&gt;=46, G672&lt;=60), "Middle-aged",
  AND(G672&gt;=61, G672&lt;=75), "Senior",
  AND(G672&gt;=76, G672&lt;=87), "Elderly",
  TRUE, "Out of Range"
)</f>
        <v>Young Adult</v>
      </c>
      <c r="I672" s="3">
        <v>20</v>
      </c>
      <c r="J672" s="2" t="s">
        <v>55</v>
      </c>
      <c r="K672" s="2" t="s">
        <v>28</v>
      </c>
      <c r="L672" s="2" t="str">
        <f>VLOOKUP(J672,Facts!$A$2:$B$10,2,FALSE)</f>
        <v>South</v>
      </c>
      <c r="M672" s="2" t="str">
        <f>HLOOKUP(J672,Facts!$D$13:$L$14,2,FALSE)</f>
        <v>South</v>
      </c>
      <c r="N672" s="2" t="str">
        <f>_xlfn.XLOOKUP(L672,Facts!$B$2:$B$10,Facts!$A$2:$A$10,FALSE)</f>
        <v>Tamil Nadu</v>
      </c>
      <c r="O672" s="100" t="str">
        <f t="shared" si="33"/>
        <v>Isha Patel</v>
      </c>
      <c r="P672" s="100" t="str" cm="1">
        <f t="array" ref="P672:Q672">_xlfn.TEXTSPLIT(O672," ")</f>
        <v>Isha</v>
      </c>
      <c r="Q672" s="100" t="str">
        <v>Patel</v>
      </c>
      <c r="R672" s="100"/>
      <c r="S672" s="100" t="str">
        <f>CONCATENATE(A672,"_",P672,".pdf")</f>
        <v>PID0671_Isha.pdf</v>
      </c>
      <c r="T672" s="17" t="str">
        <f>IF(AND(I672&lt;5,'Billing Details'!F672&gt;10000),"High Priority","Regular Followup")</f>
        <v>Regular Followup</v>
      </c>
      <c r="U672" s="17" t="str">
        <f>IF(AND(T672="High Priority",'Patient Health Records'!W672="Yes",'Patient Health Records'!X672 = "Critical"),"Needs Attention",IF(AND('Patient Health Records'!X672 &lt;&gt; "Critical", 'Patient Health Records'!W672 = "Yes"),"Monitor Later",IF(AND('Patient Health Records'!X672 ="Critical", 'Patient Health Records'!W672 = "No"), "Ask for Readmission","No Action")))</f>
        <v>No Action</v>
      </c>
      <c r="V672" s="17" t="str" cm="1">
        <f t="array" ref="V672">_xlfn.IFS(AND(T672="High Priority",'Patient Health Records'!W672="Yes",'Patient Health Records'!X672 = "Critical"),"Needs Attention", AND('Patient Health Records'!X672 &lt;&gt; "Critical", 'Patient Health Records'!W672 = "Yes"),"Monitor Later", AND('Patient Health Records'!X672 ="Critical", 'Patient Health Records'!W672 = "No"), "Ask for Readmission", TRUE, "No Action")</f>
        <v>No Action</v>
      </c>
      <c r="W672" s="17"/>
      <c r="X672" s="100"/>
      <c r="Y672" s="100"/>
      <c r="Z672" s="100"/>
      <c r="AA672" s="100"/>
      <c r="AB672" s="100"/>
    </row>
    <row r="673" spans="1:28" ht="15.75" customHeight="1">
      <c r="A673" s="2" t="s">
        <v>1060</v>
      </c>
      <c r="B673" s="2" t="s">
        <v>1061</v>
      </c>
      <c r="C673" s="2" t="s">
        <v>42</v>
      </c>
      <c r="D673" s="26" t="s">
        <v>82</v>
      </c>
      <c r="E673" s="28">
        <f>DATEVALUE(D673)</f>
        <v>30682</v>
      </c>
      <c r="F673" s="29">
        <f t="shared" si="31"/>
        <v>1984</v>
      </c>
      <c r="G673" s="29">
        <f t="shared" si="32"/>
        <v>41</v>
      </c>
      <c r="H673" s="29" t="str" cm="1">
        <f t="array" ref="H673">_xlfn.IFS(
  AND(G673&gt;=21, G673&lt;=30), "Young Adult",
  AND(G673&gt;=31, G673&lt;=45), "Adult",
  AND(G673&gt;=46, G673&lt;=60), "Middle-aged",
  AND(G673&gt;=61, G673&lt;=75), "Senior",
  AND(G673&gt;=76, G673&lt;=87), "Elderly",
  TRUE, "Out of Range"
)</f>
        <v>Adult</v>
      </c>
      <c r="I673" s="3">
        <v>20</v>
      </c>
      <c r="J673" s="2" t="s">
        <v>47</v>
      </c>
      <c r="K673" s="2" t="s">
        <v>39</v>
      </c>
      <c r="L673" s="2" t="str">
        <f>VLOOKUP(J673,Facts!$A$2:$B$10,2,FALSE)</f>
        <v>North</v>
      </c>
      <c r="M673" s="2" t="str">
        <f>HLOOKUP(J673,Facts!$D$13:$L$14,2,FALSE)</f>
        <v>North</v>
      </c>
      <c r="N673" s="2" t="str">
        <f>_xlfn.XLOOKUP(L673,Facts!$B$2:$B$10,Facts!$A$2:$A$10,FALSE)</f>
        <v>Punjab</v>
      </c>
      <c r="O673" s="100" t="str">
        <f t="shared" si="33"/>
        <v>Sai Dev Sharma</v>
      </c>
      <c r="P673" s="100" t="str" cm="1">
        <f t="array" ref="P673:R673">_xlfn.TEXTSPLIT(O673," ")</f>
        <v>Sai</v>
      </c>
      <c r="Q673" s="100" t="str">
        <v>Dev</v>
      </c>
      <c r="R673" s="100" t="str">
        <v>Sharma</v>
      </c>
      <c r="S673" s="100" t="str">
        <f>CONCATENATE(A673,"_",P673,".pdf")</f>
        <v>PID0672_Sai.pdf</v>
      </c>
      <c r="T673" s="17" t="str">
        <f>IF(AND(I673&lt;5,'Billing Details'!F673&gt;10000),"High Priority","Regular Followup")</f>
        <v>Regular Followup</v>
      </c>
      <c r="U673" s="17" t="str">
        <f>IF(AND(T673="High Priority",'Patient Health Records'!W673="Yes",'Patient Health Records'!X673 = "Critical"),"Needs Attention",IF(AND('Patient Health Records'!X673 &lt;&gt; "Critical", 'Patient Health Records'!W673 = "Yes"),"Monitor Later",IF(AND('Patient Health Records'!X673 ="Critical", 'Patient Health Records'!W673 = "No"), "Ask for Readmission","No Action")))</f>
        <v>No Action</v>
      </c>
      <c r="V673" s="17" t="str" cm="1">
        <f t="array" ref="V673">_xlfn.IFS(AND(T673="High Priority",'Patient Health Records'!W673="Yes",'Patient Health Records'!X673 = "Critical"),"Needs Attention", AND('Patient Health Records'!X673 &lt;&gt; "Critical", 'Patient Health Records'!W673 = "Yes"),"Monitor Later", AND('Patient Health Records'!X673 ="Critical", 'Patient Health Records'!W673 = "No"), "Ask for Readmission", TRUE, "No Action")</f>
        <v>No Action</v>
      </c>
      <c r="W673" s="17"/>
      <c r="X673" s="100"/>
      <c r="Y673" s="100"/>
      <c r="Z673" s="100"/>
      <c r="AA673" s="100"/>
      <c r="AB673" s="100"/>
    </row>
    <row r="674" spans="1:28" ht="15.75" customHeight="1">
      <c r="A674" s="2" t="s">
        <v>1062</v>
      </c>
      <c r="B674" s="2" t="s">
        <v>1063</v>
      </c>
      <c r="C674" s="2" t="s">
        <v>25</v>
      </c>
      <c r="D674" s="26" t="s">
        <v>136</v>
      </c>
      <c r="E674" s="28">
        <f>DATEVALUE(D674)</f>
        <v>27029</v>
      </c>
      <c r="F674" s="29">
        <f t="shared" si="31"/>
        <v>1973</v>
      </c>
      <c r="G674" s="29">
        <f t="shared" si="32"/>
        <v>52</v>
      </c>
      <c r="H674" s="29" t="str" cm="1">
        <f t="array" ref="H674">_xlfn.IFS(
  AND(G674&gt;=21, G674&lt;=30), "Young Adult",
  AND(G674&gt;=31, G674&lt;=45), "Adult",
  AND(G674&gt;=46, G674&lt;=60), "Middle-aged",
  AND(G674&gt;=61, G674&lt;=75), "Senior",
  AND(G674&gt;=76, G674&lt;=87), "Elderly",
  TRUE, "Out of Range"
)</f>
        <v>Middle-aged</v>
      </c>
      <c r="I674" s="3">
        <v>15</v>
      </c>
      <c r="J674" s="2" t="s">
        <v>80</v>
      </c>
      <c r="K674" s="2" t="s">
        <v>39</v>
      </c>
      <c r="L674" s="2" t="str">
        <f>VLOOKUP(J674,Facts!$A$2:$B$10,2,FALSE)</f>
        <v>West</v>
      </c>
      <c r="M674" s="2" t="str">
        <f>HLOOKUP(J674,Facts!$D$13:$L$14,2,FALSE)</f>
        <v>West</v>
      </c>
      <c r="N674" s="2" t="str">
        <f>_xlfn.XLOOKUP(L674,Facts!$B$2:$B$10,Facts!$A$2:$A$10,FALSE)</f>
        <v>Maharashtra</v>
      </c>
      <c r="O674" s="100" t="str">
        <f t="shared" si="33"/>
        <v>Diya Patel</v>
      </c>
      <c r="P674" s="100" t="str" cm="1">
        <f t="array" ref="P674:Q674">_xlfn.TEXTSPLIT(O674," ")</f>
        <v>Diya</v>
      </c>
      <c r="Q674" s="100" t="str">
        <v>Patel</v>
      </c>
      <c r="R674" s="100"/>
      <c r="S674" s="100" t="str">
        <f>CONCATENATE(A674,"_",P674,".pdf")</f>
        <v>PID0673_Diya.pdf</v>
      </c>
      <c r="T674" s="17" t="str">
        <f>IF(AND(I674&lt;5,'Billing Details'!F674&gt;10000),"High Priority","Regular Followup")</f>
        <v>Regular Followup</v>
      </c>
      <c r="U674" s="17" t="str">
        <f>IF(AND(T674="High Priority",'Patient Health Records'!W674="Yes",'Patient Health Records'!X674 = "Critical"),"Needs Attention",IF(AND('Patient Health Records'!X674 &lt;&gt; "Critical", 'Patient Health Records'!W674 = "Yes"),"Monitor Later",IF(AND('Patient Health Records'!X674 ="Critical", 'Patient Health Records'!W674 = "No"), "Ask for Readmission","No Action")))</f>
        <v>Ask for Readmission</v>
      </c>
      <c r="V674" s="17" t="str" cm="1">
        <f t="array" ref="V674">_xlfn.IFS(AND(T674="High Priority",'Patient Health Records'!W674="Yes",'Patient Health Records'!X674 = "Critical"),"Needs Attention", AND('Patient Health Records'!X674 &lt;&gt; "Critical", 'Patient Health Records'!W674 = "Yes"),"Monitor Later", AND('Patient Health Records'!X674 ="Critical", 'Patient Health Records'!W674 = "No"), "Ask for Readmission", TRUE, "No Action")</f>
        <v>Ask for Readmission</v>
      </c>
      <c r="W674" s="17"/>
      <c r="X674" s="100"/>
      <c r="Y674" s="100"/>
      <c r="Z674" s="100"/>
      <c r="AA674" s="100"/>
      <c r="AB674" s="100"/>
    </row>
    <row r="675" spans="1:28" ht="15.75" customHeight="1">
      <c r="A675" s="2" t="s">
        <v>1064</v>
      </c>
      <c r="B675" s="2" t="s">
        <v>497</v>
      </c>
      <c r="C675" s="2" t="s">
        <v>42</v>
      </c>
      <c r="D675" s="26" t="s">
        <v>46</v>
      </c>
      <c r="E675" s="28">
        <f>DATEVALUE(D675)</f>
        <v>32508</v>
      </c>
      <c r="F675" s="29">
        <f t="shared" si="31"/>
        <v>1988</v>
      </c>
      <c r="G675" s="29">
        <f t="shared" si="32"/>
        <v>37</v>
      </c>
      <c r="H675" s="29" t="str" cm="1">
        <f t="array" ref="H675">_xlfn.IFS(
  AND(G675&gt;=21, G675&lt;=30), "Young Adult",
  AND(G675&gt;=31, G675&lt;=45), "Adult",
  AND(G675&gt;=46, G675&lt;=60), "Middle-aged",
  AND(G675&gt;=61, G675&lt;=75), "Senior",
  AND(G675&gt;=76, G675&lt;=87), "Elderly",
  TRUE, "Out of Range"
)</f>
        <v>Adult</v>
      </c>
      <c r="I675" s="3">
        <v>2</v>
      </c>
      <c r="J675" s="2" t="s">
        <v>38</v>
      </c>
      <c r="K675" s="2" t="s">
        <v>39</v>
      </c>
      <c r="L675" s="2" t="str">
        <f>VLOOKUP(J675,Facts!$A$2:$B$10,2,FALSE)</f>
        <v>North</v>
      </c>
      <c r="M675" s="2" t="str">
        <f>HLOOKUP(J675,Facts!$D$13:$L$14,2,FALSE)</f>
        <v>North</v>
      </c>
      <c r="N675" s="2" t="str">
        <f>_xlfn.XLOOKUP(L675,Facts!$B$2:$B$10,Facts!$A$2:$A$10,FALSE)</f>
        <v>Punjab</v>
      </c>
      <c r="O675" s="100" t="str">
        <f t="shared" si="33"/>
        <v>Vivaan Reddy</v>
      </c>
      <c r="P675" s="100" t="str" cm="1">
        <f t="array" ref="P675:Q675">_xlfn.TEXTSPLIT(O675," ")</f>
        <v>Vivaan</v>
      </c>
      <c r="Q675" s="100" t="str">
        <v>Reddy</v>
      </c>
      <c r="R675" s="100"/>
      <c r="S675" s="100" t="str">
        <f>CONCATENATE(A675,"_",P675,".pdf")</f>
        <v>PID0674_Vivaan.pdf</v>
      </c>
      <c r="T675" s="17" t="str">
        <f>IF(AND(I675&lt;5,'Billing Details'!F675&gt;10000),"High Priority","Regular Followup")</f>
        <v>High Priority</v>
      </c>
      <c r="U675" s="17" t="str">
        <f>IF(AND(T675="High Priority",'Patient Health Records'!W675="Yes",'Patient Health Records'!X675 = "Critical"),"Needs Attention",IF(AND('Patient Health Records'!X675 &lt;&gt; "Critical", 'Patient Health Records'!W675 = "Yes"),"Monitor Later",IF(AND('Patient Health Records'!X675 ="Critical", 'Patient Health Records'!W675 = "No"), "Ask for Readmission","No Action")))</f>
        <v>No Action</v>
      </c>
      <c r="V675" s="17" t="str" cm="1">
        <f t="array" ref="V675">_xlfn.IFS(AND(T675="High Priority",'Patient Health Records'!W675="Yes",'Patient Health Records'!X675 = "Critical"),"Needs Attention", AND('Patient Health Records'!X675 &lt;&gt; "Critical", 'Patient Health Records'!W675 = "Yes"),"Monitor Later", AND('Patient Health Records'!X675 ="Critical", 'Patient Health Records'!W675 = "No"), "Ask for Readmission", TRUE, "No Action")</f>
        <v>No Action</v>
      </c>
      <c r="W675" s="17"/>
      <c r="X675" s="100"/>
      <c r="Y675" s="100"/>
      <c r="Z675" s="100"/>
      <c r="AA675" s="100"/>
      <c r="AB675" s="100"/>
    </row>
    <row r="676" spans="1:28" ht="15.75" customHeight="1">
      <c r="A676" s="2" t="s">
        <v>1065</v>
      </c>
      <c r="B676" s="2" t="s">
        <v>1066</v>
      </c>
      <c r="C676" s="2" t="s">
        <v>42</v>
      </c>
      <c r="D676" s="26" t="s">
        <v>147</v>
      </c>
      <c r="E676" s="28">
        <f>DATEVALUE(D676)</f>
        <v>31412</v>
      </c>
      <c r="F676" s="29">
        <f t="shared" si="31"/>
        <v>1985</v>
      </c>
      <c r="G676" s="29">
        <f t="shared" si="32"/>
        <v>40</v>
      </c>
      <c r="H676" s="29" t="str" cm="1">
        <f t="array" ref="H676">_xlfn.IFS(
  AND(G676&gt;=21, G676&lt;=30), "Young Adult",
  AND(G676&gt;=31, G676&lt;=45), "Adult",
  AND(G676&gt;=46, G676&lt;=60), "Middle-aged",
  AND(G676&gt;=61, G676&lt;=75), "Senior",
  AND(G676&gt;=76, G676&lt;=87), "Elderly",
  TRUE, "Out of Range"
)</f>
        <v>Adult</v>
      </c>
      <c r="I676" s="3">
        <v>15</v>
      </c>
      <c r="J676" s="2" t="s">
        <v>55</v>
      </c>
      <c r="K676" s="2" t="s">
        <v>39</v>
      </c>
      <c r="L676" s="2" t="str">
        <f>VLOOKUP(J676,Facts!$A$2:$B$10,2,FALSE)</f>
        <v>South</v>
      </c>
      <c r="M676" s="2" t="str">
        <f>HLOOKUP(J676,Facts!$D$13:$L$14,2,FALSE)</f>
        <v>South</v>
      </c>
      <c r="N676" s="2" t="str">
        <f>_xlfn.XLOOKUP(L676,Facts!$B$2:$B$10,Facts!$A$2:$A$10,FALSE)</f>
        <v>Tamil Nadu</v>
      </c>
      <c r="O676" s="100" t="str">
        <f t="shared" si="33"/>
        <v>Sai Reddy</v>
      </c>
      <c r="P676" s="100" t="str" cm="1">
        <f t="array" ref="P676:Q676">_xlfn.TEXTSPLIT(O676," ")</f>
        <v>Sai</v>
      </c>
      <c r="Q676" s="100" t="str">
        <v>Reddy</v>
      </c>
      <c r="R676" s="100"/>
      <c r="S676" s="100" t="str">
        <f>CONCATENATE(A676,"_",P676,".pdf")</f>
        <v>PID0675_Sai.pdf</v>
      </c>
      <c r="T676" s="17" t="str">
        <f>IF(AND(I676&lt;5,'Billing Details'!F676&gt;10000),"High Priority","Regular Followup")</f>
        <v>Regular Followup</v>
      </c>
      <c r="U676" s="17" t="str">
        <f>IF(AND(T676="High Priority",'Patient Health Records'!W676="Yes",'Patient Health Records'!X676 = "Critical"),"Needs Attention",IF(AND('Patient Health Records'!X676 &lt;&gt; "Critical", 'Patient Health Records'!W676 = "Yes"),"Monitor Later",IF(AND('Patient Health Records'!X676 ="Critical", 'Patient Health Records'!W676 = "No"), "Ask for Readmission","No Action")))</f>
        <v>No Action</v>
      </c>
      <c r="V676" s="17" t="str" cm="1">
        <f t="array" ref="V676">_xlfn.IFS(AND(T676="High Priority",'Patient Health Records'!W676="Yes",'Patient Health Records'!X676 = "Critical"),"Needs Attention", AND('Patient Health Records'!X676 &lt;&gt; "Critical", 'Patient Health Records'!W676 = "Yes"),"Monitor Later", AND('Patient Health Records'!X676 ="Critical", 'Patient Health Records'!W676 = "No"), "Ask for Readmission", TRUE, "No Action")</f>
        <v>No Action</v>
      </c>
      <c r="W676" s="17"/>
      <c r="X676" s="100"/>
      <c r="Y676" s="100"/>
      <c r="Z676" s="100"/>
      <c r="AA676" s="100"/>
      <c r="AB676" s="100"/>
    </row>
    <row r="677" spans="1:28" ht="15.75" customHeight="1">
      <c r="A677" s="2" t="s">
        <v>1067</v>
      </c>
      <c r="B677" s="2" t="s">
        <v>277</v>
      </c>
      <c r="C677" s="2" t="s">
        <v>42</v>
      </c>
      <c r="D677" s="26" t="s">
        <v>147</v>
      </c>
      <c r="E677" s="28">
        <f>DATEVALUE(D677)</f>
        <v>31412</v>
      </c>
      <c r="F677" s="29">
        <f t="shared" si="31"/>
        <v>1985</v>
      </c>
      <c r="G677" s="29">
        <f t="shared" si="32"/>
        <v>40</v>
      </c>
      <c r="H677" s="29" t="str" cm="1">
        <f t="array" ref="H677">_xlfn.IFS(
  AND(G677&gt;=21, G677&lt;=30), "Young Adult",
  AND(G677&gt;=31, G677&lt;=45), "Adult",
  AND(G677&gt;=46, G677&lt;=60), "Middle-aged",
  AND(G677&gt;=61, G677&lt;=75), "Senior",
  AND(G677&gt;=76, G677&lt;=87), "Elderly",
  TRUE, "Out of Range"
)</f>
        <v>Adult</v>
      </c>
      <c r="I677" s="3">
        <v>9</v>
      </c>
      <c r="J677" s="2" t="s">
        <v>38</v>
      </c>
      <c r="K677" s="2" t="s">
        <v>39</v>
      </c>
      <c r="L677" s="2" t="str">
        <f>VLOOKUP(J677,Facts!$A$2:$B$10,2,FALSE)</f>
        <v>North</v>
      </c>
      <c r="M677" s="2" t="str">
        <f>HLOOKUP(J677,Facts!$D$13:$L$14,2,FALSE)</f>
        <v>North</v>
      </c>
      <c r="N677" s="2" t="str">
        <f>_xlfn.XLOOKUP(L677,Facts!$B$2:$B$10,Facts!$A$2:$A$10,FALSE)</f>
        <v>Punjab</v>
      </c>
      <c r="O677" s="100" t="str">
        <f t="shared" si="33"/>
        <v>Krishna Mehta</v>
      </c>
      <c r="P677" s="100" t="str" cm="1">
        <f t="array" ref="P677:Q677">_xlfn.TEXTSPLIT(O677," ")</f>
        <v>Krishna</v>
      </c>
      <c r="Q677" s="100" t="str">
        <v>Mehta</v>
      </c>
      <c r="R677" s="100"/>
      <c r="S677" s="100" t="str">
        <f>CONCATENATE(A677,"_",P677,".pdf")</f>
        <v>PID0676_Krishna.pdf</v>
      </c>
      <c r="T677" s="17" t="str">
        <f>IF(AND(I677&lt;5,'Billing Details'!F677&gt;10000),"High Priority","Regular Followup")</f>
        <v>Regular Followup</v>
      </c>
      <c r="U677" s="17" t="str">
        <f>IF(AND(T677="High Priority",'Patient Health Records'!W677="Yes",'Patient Health Records'!X677 = "Critical"),"Needs Attention",IF(AND('Patient Health Records'!X677 &lt;&gt; "Critical", 'Patient Health Records'!W677 = "Yes"),"Monitor Later",IF(AND('Patient Health Records'!X677 ="Critical", 'Patient Health Records'!W677 = "No"), "Ask for Readmission","No Action")))</f>
        <v>No Action</v>
      </c>
      <c r="V677" s="17" t="str" cm="1">
        <f t="array" ref="V677">_xlfn.IFS(AND(T677="High Priority",'Patient Health Records'!W677="Yes",'Patient Health Records'!X677 = "Critical"),"Needs Attention", AND('Patient Health Records'!X677 &lt;&gt; "Critical", 'Patient Health Records'!W677 = "Yes"),"Monitor Later", AND('Patient Health Records'!X677 ="Critical", 'Patient Health Records'!W677 = "No"), "Ask for Readmission", TRUE, "No Action")</f>
        <v>No Action</v>
      </c>
      <c r="W677" s="17"/>
      <c r="X677" s="100"/>
      <c r="Y677" s="100"/>
      <c r="Z677" s="100"/>
      <c r="AA677" s="100"/>
      <c r="AB677" s="100"/>
    </row>
    <row r="678" spans="1:28" ht="15.75" customHeight="1">
      <c r="A678" s="2" t="s">
        <v>1068</v>
      </c>
      <c r="B678" s="2" t="s">
        <v>1069</v>
      </c>
      <c r="C678" s="2" t="s">
        <v>42</v>
      </c>
      <c r="D678" s="26" t="s">
        <v>46</v>
      </c>
      <c r="E678" s="28">
        <f>DATEVALUE(D678)</f>
        <v>32508</v>
      </c>
      <c r="F678" s="29">
        <f t="shared" si="31"/>
        <v>1988</v>
      </c>
      <c r="G678" s="29">
        <f t="shared" si="32"/>
        <v>37</v>
      </c>
      <c r="H678" s="29" t="str" cm="1">
        <f t="array" ref="H678">_xlfn.IFS(
  AND(G678&gt;=21, G678&lt;=30), "Young Adult",
  AND(G678&gt;=31, G678&lt;=45), "Adult",
  AND(G678&gt;=46, G678&lt;=60), "Middle-aged",
  AND(G678&gt;=61, G678&lt;=75), "Senior",
  AND(G678&gt;=76, G678&lt;=87), "Elderly",
  TRUE, "Out of Range"
)</f>
        <v>Adult</v>
      </c>
      <c r="I678" s="3"/>
      <c r="J678" s="2" t="s">
        <v>38</v>
      </c>
      <c r="K678" s="2" t="s">
        <v>39</v>
      </c>
      <c r="L678" s="2" t="str">
        <f>VLOOKUP(J678,Facts!$A$2:$B$10,2,FALSE)</f>
        <v>North</v>
      </c>
      <c r="M678" s="2" t="str">
        <f>HLOOKUP(J678,Facts!$D$13:$L$14,2,FALSE)</f>
        <v>North</v>
      </c>
      <c r="N678" s="2" t="str">
        <f>_xlfn.XLOOKUP(L678,Facts!$B$2:$B$10,Facts!$A$2:$A$10,FALSE)</f>
        <v>Punjab</v>
      </c>
      <c r="O678" s="100" t="str">
        <f t="shared" si="33"/>
        <v>Aditya Priya Patel</v>
      </c>
      <c r="P678" s="100" t="str" cm="1">
        <f t="array" ref="P678:R678">_xlfn.TEXTSPLIT(O678," ")</f>
        <v>Aditya</v>
      </c>
      <c r="Q678" s="100" t="str">
        <v>Priya</v>
      </c>
      <c r="R678" s="100" t="str">
        <v>Patel</v>
      </c>
      <c r="S678" s="100" t="str">
        <f>CONCATENATE(A678,"_",P678,".pdf")</f>
        <v>PID0677_Aditya.pdf</v>
      </c>
      <c r="T678" s="17" t="str">
        <f>IF(AND(I678&lt;5,'Billing Details'!F678&gt;10000),"High Priority","Regular Followup")</f>
        <v>High Priority</v>
      </c>
      <c r="U678" s="17" t="str">
        <f>IF(AND(T678="High Priority",'Patient Health Records'!W678="Yes",'Patient Health Records'!X678 = "Critical"),"Needs Attention",IF(AND('Patient Health Records'!X678 &lt;&gt; "Critical", 'Patient Health Records'!W678 = "Yes"),"Monitor Later",IF(AND('Patient Health Records'!X678 ="Critical", 'Patient Health Records'!W678 = "No"), "Ask for Readmission","No Action")))</f>
        <v>No Action</v>
      </c>
      <c r="V678" s="17" t="str" cm="1">
        <f t="array" ref="V678">_xlfn.IFS(AND(T678="High Priority",'Patient Health Records'!W678="Yes",'Patient Health Records'!X678 = "Critical"),"Needs Attention", AND('Patient Health Records'!X678 &lt;&gt; "Critical", 'Patient Health Records'!W678 = "Yes"),"Monitor Later", AND('Patient Health Records'!X678 ="Critical", 'Patient Health Records'!W678 = "No"), "Ask for Readmission", TRUE, "No Action")</f>
        <v>No Action</v>
      </c>
      <c r="W678" s="17"/>
      <c r="X678" s="100"/>
      <c r="Y678" s="100"/>
      <c r="Z678" s="100"/>
      <c r="AA678" s="100"/>
      <c r="AB678" s="100"/>
    </row>
    <row r="679" spans="1:28" ht="15.75" customHeight="1">
      <c r="A679" s="2" t="s">
        <v>1070</v>
      </c>
      <c r="B679" s="2" t="s">
        <v>1001</v>
      </c>
      <c r="C679" s="2" t="s">
        <v>25</v>
      </c>
      <c r="D679" s="26" t="s">
        <v>60</v>
      </c>
      <c r="E679" s="28">
        <f>DATEVALUE(D679)</f>
        <v>28855</v>
      </c>
      <c r="F679" s="29">
        <f t="shared" si="31"/>
        <v>1978</v>
      </c>
      <c r="G679" s="29">
        <f t="shared" si="32"/>
        <v>47</v>
      </c>
      <c r="H679" s="29" t="str" cm="1">
        <f t="array" ref="H679">_xlfn.IFS(
  AND(G679&gt;=21, G679&lt;=30), "Young Adult",
  AND(G679&gt;=31, G679&lt;=45), "Adult",
  AND(G679&gt;=46, G679&lt;=60), "Middle-aged",
  AND(G679&gt;=61, G679&lt;=75), "Senior",
  AND(G679&gt;=76, G679&lt;=87), "Elderly",
  TRUE, "Out of Range"
)</f>
        <v>Middle-aged</v>
      </c>
      <c r="I679" s="3">
        <v>12</v>
      </c>
      <c r="J679" s="2" t="s">
        <v>55</v>
      </c>
      <c r="K679" s="2" t="s">
        <v>28</v>
      </c>
      <c r="L679" s="2" t="str">
        <f>VLOOKUP(J679,Facts!$A$2:$B$10,2,FALSE)</f>
        <v>South</v>
      </c>
      <c r="M679" s="2" t="str">
        <f>HLOOKUP(J679,Facts!$D$13:$L$14,2,FALSE)</f>
        <v>South</v>
      </c>
      <c r="N679" s="2" t="str">
        <f>_xlfn.XLOOKUP(L679,Facts!$B$2:$B$10,Facts!$A$2:$A$10,FALSE)</f>
        <v>Tamil Nadu</v>
      </c>
      <c r="O679" s="100" t="str">
        <f t="shared" si="33"/>
        <v>Isha Patel</v>
      </c>
      <c r="P679" s="100" t="str" cm="1">
        <f t="array" ref="P679:Q679">_xlfn.TEXTSPLIT(O679," ")</f>
        <v>Isha</v>
      </c>
      <c r="Q679" s="100" t="str">
        <v>Patel</v>
      </c>
      <c r="R679" s="100"/>
      <c r="S679" s="100" t="str">
        <f>CONCATENATE(A679,"_",P679,".pdf")</f>
        <v>PID0678_Isha.pdf</v>
      </c>
      <c r="T679" s="17" t="str">
        <f>IF(AND(I679&lt;5,'Billing Details'!F679&gt;10000),"High Priority","Regular Followup")</f>
        <v>Regular Followup</v>
      </c>
      <c r="U679" s="17" t="str">
        <f>IF(AND(T679="High Priority",'Patient Health Records'!W679="Yes",'Patient Health Records'!X679 = "Critical"),"Needs Attention",IF(AND('Patient Health Records'!X679 &lt;&gt; "Critical", 'Patient Health Records'!W679 = "Yes"),"Monitor Later",IF(AND('Patient Health Records'!X679 ="Critical", 'Patient Health Records'!W679 = "No"), "Ask for Readmission","No Action")))</f>
        <v>No Action</v>
      </c>
      <c r="V679" s="17" t="str" cm="1">
        <f t="array" ref="V679">_xlfn.IFS(AND(T679="High Priority",'Patient Health Records'!W679="Yes",'Patient Health Records'!X679 = "Critical"),"Needs Attention", AND('Patient Health Records'!X679 &lt;&gt; "Critical", 'Patient Health Records'!W679 = "Yes"),"Monitor Later", AND('Patient Health Records'!X679 ="Critical", 'Patient Health Records'!W679 = "No"), "Ask for Readmission", TRUE, "No Action")</f>
        <v>No Action</v>
      </c>
      <c r="W679" s="17"/>
      <c r="X679" s="100"/>
      <c r="Y679" s="100"/>
      <c r="Z679" s="100"/>
      <c r="AA679" s="100"/>
      <c r="AB679" s="100"/>
    </row>
    <row r="680" spans="1:28" ht="15.75" customHeight="1">
      <c r="A680" s="2" t="s">
        <v>1071</v>
      </c>
      <c r="B680" s="2" t="s">
        <v>124</v>
      </c>
      <c r="C680" s="2" t="s">
        <v>25</v>
      </c>
      <c r="D680" s="26" t="s">
        <v>91</v>
      </c>
      <c r="E680" s="28">
        <f>DATEVALUE(D680)</f>
        <v>25203</v>
      </c>
      <c r="F680" s="29">
        <f t="shared" si="31"/>
        <v>1968</v>
      </c>
      <c r="G680" s="29">
        <f t="shared" si="32"/>
        <v>57</v>
      </c>
      <c r="H680" s="29" t="str" cm="1">
        <f t="array" ref="H680">_xlfn.IFS(
  AND(G680&gt;=21, G680&lt;=30), "Young Adult",
  AND(G680&gt;=31, G680&lt;=45), "Adult",
  AND(G680&gt;=46, G680&lt;=60), "Middle-aged",
  AND(G680&gt;=61, G680&lt;=75), "Senior",
  AND(G680&gt;=76, G680&lt;=87), "Elderly",
  TRUE, "Out of Range"
)</f>
        <v>Middle-aged</v>
      </c>
      <c r="I680" s="3">
        <v>12</v>
      </c>
      <c r="J680" s="2" t="s">
        <v>43</v>
      </c>
      <c r="K680" s="2" t="s">
        <v>28</v>
      </c>
      <c r="L680" s="2" t="str">
        <f>VLOOKUP(J680,Facts!$A$2:$B$10,2,FALSE)</f>
        <v>South</v>
      </c>
      <c r="M680" s="2" t="str">
        <f>HLOOKUP(J680,Facts!$D$13:$L$14,2,FALSE)</f>
        <v>South</v>
      </c>
      <c r="N680" s="2" t="str">
        <f>_xlfn.XLOOKUP(L680,Facts!$B$2:$B$10,Facts!$A$2:$A$10,FALSE)</f>
        <v>Tamil Nadu</v>
      </c>
      <c r="O680" s="100" t="str">
        <f t="shared" si="33"/>
        <v>Riya Gupta</v>
      </c>
      <c r="P680" s="100" t="str" cm="1">
        <f t="array" ref="P680:Q680">_xlfn.TEXTSPLIT(O680," ")</f>
        <v>Riya</v>
      </c>
      <c r="Q680" s="100" t="str">
        <v>Gupta</v>
      </c>
      <c r="R680" s="100"/>
      <c r="S680" s="100" t="str">
        <f>CONCATENATE(A680,"_",P680,".pdf")</f>
        <v>PID0679_Riya.pdf</v>
      </c>
      <c r="T680" s="17" t="str">
        <f>IF(AND(I680&lt;5,'Billing Details'!F680&gt;10000),"High Priority","Regular Followup")</f>
        <v>Regular Followup</v>
      </c>
      <c r="U680" s="17" t="str">
        <f>IF(AND(T680="High Priority",'Patient Health Records'!W680="Yes",'Patient Health Records'!X680 = "Critical"),"Needs Attention",IF(AND('Patient Health Records'!X680 &lt;&gt; "Critical", 'Patient Health Records'!W680 = "Yes"),"Monitor Later",IF(AND('Patient Health Records'!X680 ="Critical", 'Patient Health Records'!W680 = "No"), "Ask for Readmission","No Action")))</f>
        <v>Monitor Later</v>
      </c>
      <c r="V680" s="17" t="str" cm="1">
        <f t="array" ref="V680">_xlfn.IFS(AND(T680="High Priority",'Patient Health Records'!W680="Yes",'Patient Health Records'!X680 = "Critical"),"Needs Attention", AND('Patient Health Records'!X680 &lt;&gt; "Critical", 'Patient Health Records'!W680 = "Yes"),"Monitor Later", AND('Patient Health Records'!X680 ="Critical", 'Patient Health Records'!W680 = "No"), "Ask for Readmission", TRUE, "No Action")</f>
        <v>Monitor Later</v>
      </c>
      <c r="W680" s="17"/>
      <c r="X680" s="100"/>
      <c r="Y680" s="100"/>
      <c r="Z680" s="100"/>
      <c r="AA680" s="100"/>
      <c r="AB680" s="100"/>
    </row>
    <row r="681" spans="1:28" ht="15.75" customHeight="1">
      <c r="A681" s="2" t="s">
        <v>1072</v>
      </c>
      <c r="B681" s="2" t="s">
        <v>244</v>
      </c>
      <c r="C681" s="2" t="s">
        <v>42</v>
      </c>
      <c r="D681" s="26" t="s">
        <v>82</v>
      </c>
      <c r="E681" s="28">
        <f>DATEVALUE(D681)</f>
        <v>30682</v>
      </c>
      <c r="F681" s="29">
        <f t="shared" si="31"/>
        <v>1984</v>
      </c>
      <c r="G681" s="29">
        <f t="shared" si="32"/>
        <v>41</v>
      </c>
      <c r="H681" s="29" t="str" cm="1">
        <f t="array" ref="H681">_xlfn.IFS(
  AND(G681&gt;=21, G681&lt;=30), "Young Adult",
  AND(G681&gt;=31, G681&lt;=45), "Adult",
  AND(G681&gt;=46, G681&lt;=60), "Middle-aged",
  AND(G681&gt;=61, G681&lt;=75), "Senior",
  AND(G681&gt;=76, G681&lt;=87), "Elderly",
  TRUE, "Out of Range"
)</f>
        <v>Adult</v>
      </c>
      <c r="I681" s="3">
        <v>20</v>
      </c>
      <c r="J681" s="2" t="s">
        <v>80</v>
      </c>
      <c r="K681" s="2" t="s">
        <v>34</v>
      </c>
      <c r="L681" s="2" t="str">
        <f>VLOOKUP(J681,Facts!$A$2:$B$10,2,FALSE)</f>
        <v>West</v>
      </c>
      <c r="M681" s="2" t="str">
        <f>HLOOKUP(J681,Facts!$D$13:$L$14,2,FALSE)</f>
        <v>West</v>
      </c>
      <c r="N681" s="2" t="str">
        <f>_xlfn.XLOOKUP(L681,Facts!$B$2:$B$10,Facts!$A$2:$A$10,FALSE)</f>
        <v>Maharashtra</v>
      </c>
      <c r="O681" s="100" t="str">
        <f t="shared" si="33"/>
        <v>Aditya Gupta</v>
      </c>
      <c r="P681" s="100" t="str" cm="1">
        <f t="array" ref="P681:Q681">_xlfn.TEXTSPLIT(O681," ")</f>
        <v>Aditya</v>
      </c>
      <c r="Q681" s="100" t="str">
        <v>Gupta</v>
      </c>
      <c r="R681" s="100"/>
      <c r="S681" s="100" t="str">
        <f>CONCATENATE(A681,"_",P681,".pdf")</f>
        <v>PID0680_Aditya.pdf</v>
      </c>
      <c r="T681" s="17" t="str">
        <f>IF(AND(I681&lt;5,'Billing Details'!F681&gt;10000),"High Priority","Regular Followup")</f>
        <v>Regular Followup</v>
      </c>
      <c r="U681" s="17" t="str">
        <f>IF(AND(T681="High Priority",'Patient Health Records'!W681="Yes",'Patient Health Records'!X681 = "Critical"),"Needs Attention",IF(AND('Patient Health Records'!X681 &lt;&gt; "Critical", 'Patient Health Records'!W681 = "Yes"),"Monitor Later",IF(AND('Patient Health Records'!X681 ="Critical", 'Patient Health Records'!W681 = "No"), "Ask for Readmission","No Action")))</f>
        <v>No Action</v>
      </c>
      <c r="V681" s="17" t="str" cm="1">
        <f t="array" ref="V681">_xlfn.IFS(AND(T681="High Priority",'Patient Health Records'!W681="Yes",'Patient Health Records'!X681 = "Critical"),"Needs Attention", AND('Patient Health Records'!X681 &lt;&gt; "Critical", 'Patient Health Records'!W681 = "Yes"),"Monitor Later", AND('Patient Health Records'!X681 ="Critical", 'Patient Health Records'!W681 = "No"), "Ask for Readmission", TRUE, "No Action")</f>
        <v>No Action</v>
      </c>
      <c r="W681" s="17"/>
      <c r="X681" s="100"/>
      <c r="Y681" s="100"/>
      <c r="Z681" s="100"/>
      <c r="AA681" s="100"/>
      <c r="AB681" s="100"/>
    </row>
    <row r="682" spans="1:28" ht="15.75" customHeight="1">
      <c r="A682" s="2" t="s">
        <v>1073</v>
      </c>
      <c r="B682" s="2" t="s">
        <v>1074</v>
      </c>
      <c r="C682" s="2" t="s">
        <v>42</v>
      </c>
      <c r="D682" s="26" t="s">
        <v>60</v>
      </c>
      <c r="E682" s="28">
        <f>DATEVALUE(D682)</f>
        <v>28855</v>
      </c>
      <c r="F682" s="29">
        <f t="shared" si="31"/>
        <v>1978</v>
      </c>
      <c r="G682" s="29">
        <f t="shared" si="32"/>
        <v>47</v>
      </c>
      <c r="H682" s="29" t="str" cm="1">
        <f t="array" ref="H682">_xlfn.IFS(
  AND(G682&gt;=21, G682&lt;=30), "Young Adult",
  AND(G682&gt;=31, G682&lt;=45), "Adult",
  AND(G682&gt;=46, G682&lt;=60), "Middle-aged",
  AND(G682&gt;=61, G682&lt;=75), "Senior",
  AND(G682&gt;=76, G682&lt;=87), "Elderly",
  TRUE, "Out of Range"
)</f>
        <v>Middle-aged</v>
      </c>
      <c r="I682" s="3">
        <v>7</v>
      </c>
      <c r="J682" s="2" t="s">
        <v>64</v>
      </c>
      <c r="K682" s="2" t="s">
        <v>56</v>
      </c>
      <c r="L682" s="2" t="str">
        <f>VLOOKUP(J682,Facts!$A$2:$B$10,2,FALSE)</f>
        <v>East</v>
      </c>
      <c r="M682" s="2" t="str">
        <f>HLOOKUP(J682,Facts!$D$13:$L$14,2,FALSE)</f>
        <v>East</v>
      </c>
      <c r="N682" s="2" t="str">
        <f>_xlfn.XLOOKUP(L682,Facts!$B$2:$B$10,Facts!$A$2:$A$10,FALSE)</f>
        <v>West Bengal</v>
      </c>
      <c r="O682" s="100" t="str">
        <f t="shared" si="33"/>
        <v>Sai Priya Patel</v>
      </c>
      <c r="P682" s="100" t="str" cm="1">
        <f t="array" ref="P682:R682">_xlfn.TEXTSPLIT(O682," ")</f>
        <v>Sai</v>
      </c>
      <c r="Q682" s="100" t="str">
        <v>Priya</v>
      </c>
      <c r="R682" s="100" t="str">
        <v>Patel</v>
      </c>
      <c r="S682" s="100" t="str">
        <f>CONCATENATE(A682,"_",P682,".pdf")</f>
        <v>PID0681_Sai.pdf</v>
      </c>
      <c r="T682" s="17" t="str">
        <f>IF(AND(I682&lt;5,'Billing Details'!F682&gt;10000),"High Priority","Regular Followup")</f>
        <v>Regular Followup</v>
      </c>
      <c r="U682" s="17" t="str">
        <f>IF(AND(T682="High Priority",'Patient Health Records'!W682="Yes",'Patient Health Records'!X682 = "Critical"),"Needs Attention",IF(AND('Patient Health Records'!X682 &lt;&gt; "Critical", 'Patient Health Records'!W682 = "Yes"),"Monitor Later",IF(AND('Patient Health Records'!X682 ="Critical", 'Patient Health Records'!W682 = "No"), "Ask for Readmission","No Action")))</f>
        <v>Monitor Later</v>
      </c>
      <c r="V682" s="17" t="str" cm="1">
        <f t="array" ref="V682">_xlfn.IFS(AND(T682="High Priority",'Patient Health Records'!W682="Yes",'Patient Health Records'!X682 = "Critical"),"Needs Attention", AND('Patient Health Records'!X682 &lt;&gt; "Critical", 'Patient Health Records'!W682 = "Yes"),"Monitor Later", AND('Patient Health Records'!X682 ="Critical", 'Patient Health Records'!W682 = "No"), "Ask for Readmission", TRUE, "No Action")</f>
        <v>Monitor Later</v>
      </c>
      <c r="W682" s="17"/>
      <c r="X682" s="100"/>
      <c r="Y682" s="100"/>
      <c r="Z682" s="100"/>
      <c r="AA682" s="100"/>
      <c r="AB682" s="100"/>
    </row>
    <row r="683" spans="1:28" ht="15.75" customHeight="1">
      <c r="A683" s="2" t="s">
        <v>1075</v>
      </c>
      <c r="B683" s="2" t="s">
        <v>1076</v>
      </c>
      <c r="C683" s="2" t="s">
        <v>25</v>
      </c>
      <c r="D683" s="26" t="s">
        <v>184</v>
      </c>
      <c r="E683" s="28">
        <f>DATEVALUE(D683)</f>
        <v>21550</v>
      </c>
      <c r="F683" s="29">
        <f t="shared" si="31"/>
        <v>1958</v>
      </c>
      <c r="G683" s="29">
        <f t="shared" si="32"/>
        <v>67</v>
      </c>
      <c r="H683" s="29" t="str" cm="1">
        <f t="array" ref="H683">_xlfn.IFS(
  AND(G683&gt;=21, G683&lt;=30), "Young Adult",
  AND(G683&gt;=31, G683&lt;=45), "Adult",
  AND(G683&gt;=46, G683&lt;=60), "Middle-aged",
  AND(G683&gt;=61, G683&lt;=75), "Senior",
  AND(G683&gt;=76, G683&lt;=87), "Elderly",
  TRUE, "Out of Range"
)</f>
        <v>Senior</v>
      </c>
      <c r="I683" s="3">
        <v>40</v>
      </c>
      <c r="J683" s="2" t="s">
        <v>43</v>
      </c>
      <c r="K683" s="2" t="s">
        <v>34</v>
      </c>
      <c r="L683" s="2" t="str">
        <f>VLOOKUP(J683,Facts!$A$2:$B$10,2,FALSE)</f>
        <v>South</v>
      </c>
      <c r="M683" s="2" t="str">
        <f>HLOOKUP(J683,Facts!$D$13:$L$14,2,FALSE)</f>
        <v>South</v>
      </c>
      <c r="N683" s="2" t="str">
        <f>_xlfn.XLOOKUP(L683,Facts!$B$2:$B$10,Facts!$A$2:$A$10,FALSE)</f>
        <v>Tamil Nadu</v>
      </c>
      <c r="O683" s="100" t="str">
        <f t="shared" si="33"/>
        <v>Riya Priya Reddy</v>
      </c>
      <c r="P683" s="100" t="str" cm="1">
        <f t="array" ref="P683:R683">_xlfn.TEXTSPLIT(O683," ")</f>
        <v>Riya</v>
      </c>
      <c r="Q683" s="100" t="str">
        <v>Priya</v>
      </c>
      <c r="R683" s="100" t="str">
        <v>Reddy</v>
      </c>
      <c r="S683" s="100" t="str">
        <f>CONCATENATE(A683,"_",P683,".pdf")</f>
        <v>PID0682_Riya.pdf</v>
      </c>
      <c r="T683" s="17" t="str">
        <f>IF(AND(I683&lt;5,'Billing Details'!F683&gt;10000),"High Priority","Regular Followup")</f>
        <v>Regular Followup</v>
      </c>
      <c r="U683" s="17" t="str">
        <f>IF(AND(T683="High Priority",'Patient Health Records'!W683="Yes",'Patient Health Records'!X683 = "Critical"),"Needs Attention",IF(AND('Patient Health Records'!X683 &lt;&gt; "Critical", 'Patient Health Records'!W683 = "Yes"),"Monitor Later",IF(AND('Patient Health Records'!X683 ="Critical", 'Patient Health Records'!W683 = "No"), "Ask for Readmission","No Action")))</f>
        <v>Monitor Later</v>
      </c>
      <c r="V683" s="17" t="str" cm="1">
        <f t="array" ref="V683">_xlfn.IFS(AND(T683="High Priority",'Patient Health Records'!W683="Yes",'Patient Health Records'!X683 = "Critical"),"Needs Attention", AND('Patient Health Records'!X683 &lt;&gt; "Critical", 'Patient Health Records'!W683 = "Yes"),"Monitor Later", AND('Patient Health Records'!X683 ="Critical", 'Patient Health Records'!W683 = "No"), "Ask for Readmission", TRUE, "No Action")</f>
        <v>Monitor Later</v>
      </c>
      <c r="W683" s="17"/>
      <c r="X683" s="100"/>
      <c r="Y683" s="100"/>
      <c r="Z683" s="100"/>
      <c r="AA683" s="100"/>
      <c r="AB683" s="100"/>
    </row>
    <row r="684" spans="1:28" ht="15.75" customHeight="1">
      <c r="A684" s="2" t="s">
        <v>1077</v>
      </c>
      <c r="B684" s="2" t="s">
        <v>111</v>
      </c>
      <c r="C684" s="2" t="s">
        <v>42</v>
      </c>
      <c r="D684" s="26" t="s">
        <v>75</v>
      </c>
      <c r="E684" s="28">
        <f>DATEVALUE(D684)</f>
        <v>29951</v>
      </c>
      <c r="F684" s="29">
        <f t="shared" si="31"/>
        <v>1981</v>
      </c>
      <c r="G684" s="29">
        <f t="shared" si="32"/>
        <v>44</v>
      </c>
      <c r="H684" s="29" t="str" cm="1">
        <f t="array" ref="H684">_xlfn.IFS(
  AND(G684&gt;=21, G684&lt;=30), "Young Adult",
  AND(G684&gt;=31, G684&lt;=45), "Adult",
  AND(G684&gt;=46, G684&lt;=60), "Middle-aged",
  AND(G684&gt;=61, G684&lt;=75), "Senior",
  AND(G684&gt;=76, G684&lt;=87), "Elderly",
  TRUE, "Out of Range"
)</f>
        <v>Adult</v>
      </c>
      <c r="I684" s="3">
        <v>30</v>
      </c>
      <c r="J684" s="2" t="s">
        <v>55</v>
      </c>
      <c r="K684" s="2" t="s">
        <v>34</v>
      </c>
      <c r="L684" s="2" t="str">
        <f>VLOOKUP(J684,Facts!$A$2:$B$10,2,FALSE)</f>
        <v>South</v>
      </c>
      <c r="M684" s="2" t="str">
        <f>HLOOKUP(J684,Facts!$D$13:$L$14,2,FALSE)</f>
        <v>South</v>
      </c>
      <c r="N684" s="2" t="str">
        <f>_xlfn.XLOOKUP(L684,Facts!$B$2:$B$10,Facts!$A$2:$A$10,FALSE)</f>
        <v>Tamil Nadu</v>
      </c>
      <c r="O684" s="100" t="str">
        <f t="shared" si="33"/>
        <v>Krishna Sharma</v>
      </c>
      <c r="P684" s="100" t="str" cm="1">
        <f t="array" ref="P684:Q684">_xlfn.TEXTSPLIT(O684," ")</f>
        <v>Krishna</v>
      </c>
      <c r="Q684" s="100" t="str">
        <v>Sharma</v>
      </c>
      <c r="R684" s="100"/>
      <c r="S684" s="100" t="str">
        <f>CONCATENATE(A684,"_",P684,".pdf")</f>
        <v>PID0683_Krishna.pdf</v>
      </c>
      <c r="T684" s="17" t="str">
        <f>IF(AND(I684&lt;5,'Billing Details'!F684&gt;10000),"High Priority","Regular Followup")</f>
        <v>Regular Followup</v>
      </c>
      <c r="U684" s="17" t="str">
        <f>IF(AND(T684="High Priority",'Patient Health Records'!W684="Yes",'Patient Health Records'!X684 = "Critical"),"Needs Attention",IF(AND('Patient Health Records'!X684 &lt;&gt; "Critical", 'Patient Health Records'!W684 = "Yes"),"Monitor Later",IF(AND('Patient Health Records'!X684 ="Critical", 'Patient Health Records'!W684 = "No"), "Ask for Readmission","No Action")))</f>
        <v>No Action</v>
      </c>
      <c r="V684" s="17" t="str" cm="1">
        <f t="array" ref="V684">_xlfn.IFS(AND(T684="High Priority",'Patient Health Records'!W684="Yes",'Patient Health Records'!X684 = "Critical"),"Needs Attention", AND('Patient Health Records'!X684 &lt;&gt; "Critical", 'Patient Health Records'!W684 = "Yes"),"Monitor Later", AND('Patient Health Records'!X684 ="Critical", 'Patient Health Records'!W684 = "No"), "Ask for Readmission", TRUE, "No Action")</f>
        <v>No Action</v>
      </c>
      <c r="W684" s="17"/>
      <c r="X684" s="100"/>
      <c r="Y684" s="100"/>
      <c r="Z684" s="100"/>
      <c r="AA684" s="100"/>
      <c r="AB684" s="100"/>
    </row>
    <row r="685" spans="1:28" ht="15.75" customHeight="1">
      <c r="A685" s="2" t="s">
        <v>1078</v>
      </c>
      <c r="B685" s="2" t="s">
        <v>1079</v>
      </c>
      <c r="C685" s="2" t="s">
        <v>25</v>
      </c>
      <c r="D685" s="26" t="s">
        <v>184</v>
      </c>
      <c r="E685" s="28">
        <f>DATEVALUE(D685)</f>
        <v>21550</v>
      </c>
      <c r="F685" s="29">
        <f t="shared" si="31"/>
        <v>1958</v>
      </c>
      <c r="G685" s="29">
        <f t="shared" si="32"/>
        <v>67</v>
      </c>
      <c r="H685" s="29" t="str" cm="1">
        <f t="array" ref="H685">_xlfn.IFS(
  AND(G685&gt;=21, G685&lt;=30), "Young Adult",
  AND(G685&gt;=31, G685&lt;=45), "Adult",
  AND(G685&gt;=46, G685&lt;=60), "Middle-aged",
  AND(G685&gt;=61, G685&lt;=75), "Senior",
  AND(G685&gt;=76, G685&lt;=87), "Elderly",
  TRUE, "Out of Range"
)</f>
        <v>Senior</v>
      </c>
      <c r="I685" s="3">
        <v>9</v>
      </c>
      <c r="J685" s="2" t="s">
        <v>55</v>
      </c>
      <c r="K685" s="2" t="s">
        <v>28</v>
      </c>
      <c r="L685" s="2" t="str">
        <f>VLOOKUP(J685,Facts!$A$2:$B$10,2,FALSE)</f>
        <v>South</v>
      </c>
      <c r="M685" s="2" t="str">
        <f>HLOOKUP(J685,Facts!$D$13:$L$14,2,FALSE)</f>
        <v>South</v>
      </c>
      <c r="N685" s="2" t="str">
        <f>_xlfn.XLOOKUP(L685,Facts!$B$2:$B$10,Facts!$A$2:$A$10,FALSE)</f>
        <v>Tamil Nadu</v>
      </c>
      <c r="O685" s="100" t="str">
        <f t="shared" si="33"/>
        <v>Diya Priya Patel</v>
      </c>
      <c r="P685" s="100" t="str" cm="1">
        <f t="array" ref="P685:R685">_xlfn.TEXTSPLIT(O685," ")</f>
        <v>Diya</v>
      </c>
      <c r="Q685" s="100" t="str">
        <v>Priya</v>
      </c>
      <c r="R685" s="100" t="str">
        <v>Patel</v>
      </c>
      <c r="S685" s="100" t="str">
        <f>CONCATENATE(A685,"_",P685,".pdf")</f>
        <v>PID0684_Diya.pdf</v>
      </c>
      <c r="T685" s="17" t="str">
        <f>IF(AND(I685&lt;5,'Billing Details'!F685&gt;10000),"High Priority","Regular Followup")</f>
        <v>Regular Followup</v>
      </c>
      <c r="U685" s="17" t="str">
        <f>IF(AND(T685="High Priority",'Patient Health Records'!W685="Yes",'Patient Health Records'!X685 = "Critical"),"Needs Attention",IF(AND('Patient Health Records'!X685 &lt;&gt; "Critical", 'Patient Health Records'!W685 = "Yes"),"Monitor Later",IF(AND('Patient Health Records'!X685 ="Critical", 'Patient Health Records'!W685 = "No"), "Ask for Readmission","No Action")))</f>
        <v>Monitor Later</v>
      </c>
      <c r="V685" s="17" t="str" cm="1">
        <f t="array" ref="V685">_xlfn.IFS(AND(T685="High Priority",'Patient Health Records'!W685="Yes",'Patient Health Records'!X685 = "Critical"),"Needs Attention", AND('Patient Health Records'!X685 &lt;&gt; "Critical", 'Patient Health Records'!W685 = "Yes"),"Monitor Later", AND('Patient Health Records'!X685 ="Critical", 'Patient Health Records'!W685 = "No"), "Ask for Readmission", TRUE, "No Action")</f>
        <v>Monitor Later</v>
      </c>
      <c r="W685" s="17"/>
      <c r="X685" s="100"/>
      <c r="Y685" s="100"/>
      <c r="Z685" s="100"/>
      <c r="AA685" s="100"/>
      <c r="AB685" s="100"/>
    </row>
    <row r="686" spans="1:28" ht="15.75" customHeight="1">
      <c r="A686" s="2" t="s">
        <v>1080</v>
      </c>
      <c r="B686" s="2" t="s">
        <v>293</v>
      </c>
      <c r="C686" s="2" t="s">
        <v>25</v>
      </c>
      <c r="D686" s="26" t="s">
        <v>122</v>
      </c>
      <c r="E686" s="28">
        <f>DATEVALUE(D686)</f>
        <v>27760</v>
      </c>
      <c r="F686" s="29">
        <f t="shared" si="31"/>
        <v>1976</v>
      </c>
      <c r="G686" s="29">
        <f t="shared" si="32"/>
        <v>49</v>
      </c>
      <c r="H686" s="29" t="str" cm="1">
        <f t="array" ref="H686">_xlfn.IFS(
  AND(G686&gt;=21, G686&lt;=30), "Young Adult",
  AND(G686&gt;=31, G686&lt;=45), "Adult",
  AND(G686&gt;=46, G686&lt;=60), "Middle-aged",
  AND(G686&gt;=61, G686&lt;=75), "Senior",
  AND(G686&gt;=76, G686&lt;=87), "Elderly",
  TRUE, "Out of Range"
)</f>
        <v>Middle-aged</v>
      </c>
      <c r="I686" s="3">
        <v>25</v>
      </c>
      <c r="J686" s="2" t="s">
        <v>27</v>
      </c>
      <c r="K686" s="2" t="s">
        <v>39</v>
      </c>
      <c r="L686" s="2" t="str">
        <f>VLOOKUP(J686,Facts!$A$2:$B$10,2,FALSE)</f>
        <v>South</v>
      </c>
      <c r="M686" s="2" t="str">
        <f>HLOOKUP(J686,Facts!$D$13:$L$14,2,FALSE)</f>
        <v>South</v>
      </c>
      <c r="N686" s="2" t="str">
        <f>_xlfn.XLOOKUP(L686,Facts!$B$2:$B$10,Facts!$A$2:$A$10,FALSE)</f>
        <v>Tamil Nadu</v>
      </c>
      <c r="O686" s="100" t="str">
        <f t="shared" si="33"/>
        <v>Riya Mehta</v>
      </c>
      <c r="P686" s="100" t="str" cm="1">
        <f t="array" ref="P686:Q686">_xlfn.TEXTSPLIT(O686," ")</f>
        <v>Riya</v>
      </c>
      <c r="Q686" s="100" t="str">
        <v>Mehta</v>
      </c>
      <c r="R686" s="100"/>
      <c r="S686" s="100" t="str">
        <f>CONCATENATE(A686,"_",P686,".pdf")</f>
        <v>PID0685_Riya.pdf</v>
      </c>
      <c r="T686" s="17" t="str">
        <f>IF(AND(I686&lt;5,'Billing Details'!F686&gt;10000),"High Priority","Regular Followup")</f>
        <v>Regular Followup</v>
      </c>
      <c r="U686" s="17" t="str">
        <f>IF(AND(T686="High Priority",'Patient Health Records'!W686="Yes",'Patient Health Records'!X686 = "Critical"),"Needs Attention",IF(AND('Patient Health Records'!X686 &lt;&gt; "Critical", 'Patient Health Records'!W686 = "Yes"),"Monitor Later",IF(AND('Patient Health Records'!X686 ="Critical", 'Patient Health Records'!W686 = "No"), "Ask for Readmission","No Action")))</f>
        <v>No Action</v>
      </c>
      <c r="V686" s="17" t="str" cm="1">
        <f t="array" ref="V686">_xlfn.IFS(AND(T686="High Priority",'Patient Health Records'!W686="Yes",'Patient Health Records'!X686 = "Critical"),"Needs Attention", AND('Patient Health Records'!X686 &lt;&gt; "Critical", 'Patient Health Records'!W686 = "Yes"),"Monitor Later", AND('Patient Health Records'!X686 ="Critical", 'Patient Health Records'!W686 = "No"), "Ask for Readmission", TRUE, "No Action")</f>
        <v>No Action</v>
      </c>
      <c r="W686" s="17"/>
      <c r="X686" s="100"/>
      <c r="Y686" s="100"/>
      <c r="Z686" s="100"/>
      <c r="AA686" s="100"/>
      <c r="AB686" s="100"/>
    </row>
    <row r="687" spans="1:28" ht="15.75" customHeight="1">
      <c r="A687" s="2" t="s">
        <v>1081</v>
      </c>
      <c r="B687" s="2" t="s">
        <v>49</v>
      </c>
      <c r="C687" s="2" t="s">
        <v>42</v>
      </c>
      <c r="D687" s="26" t="s">
        <v>60</v>
      </c>
      <c r="E687" s="28">
        <f>DATEVALUE(D687)</f>
        <v>28855</v>
      </c>
      <c r="F687" s="29">
        <f t="shared" si="31"/>
        <v>1978</v>
      </c>
      <c r="G687" s="29">
        <f t="shared" si="32"/>
        <v>47</v>
      </c>
      <c r="H687" s="29" t="str" cm="1">
        <f t="array" ref="H687">_xlfn.IFS(
  AND(G687&gt;=21, G687&lt;=30), "Young Adult",
  AND(G687&gt;=31, G687&lt;=45), "Adult",
  AND(G687&gt;=46, G687&lt;=60), "Middle-aged",
  AND(G687&gt;=61, G687&lt;=75), "Senior",
  AND(G687&gt;=76, G687&lt;=87), "Elderly",
  TRUE, "Out of Range"
)</f>
        <v>Middle-aged</v>
      </c>
      <c r="I687" s="3">
        <v>3</v>
      </c>
      <c r="J687" s="2" t="s">
        <v>64</v>
      </c>
      <c r="K687" s="2" t="s">
        <v>39</v>
      </c>
      <c r="L687" s="2" t="str">
        <f>VLOOKUP(J687,Facts!$A$2:$B$10,2,FALSE)</f>
        <v>East</v>
      </c>
      <c r="M687" s="2" t="str">
        <f>HLOOKUP(J687,Facts!$D$13:$L$14,2,FALSE)</f>
        <v>East</v>
      </c>
      <c r="N687" s="2" t="str">
        <f>_xlfn.XLOOKUP(L687,Facts!$B$2:$B$10,Facts!$A$2:$A$10,FALSE)</f>
        <v>West Bengal</v>
      </c>
      <c r="O687" s="100" t="str">
        <f t="shared" si="33"/>
        <v>Aarav Sharma</v>
      </c>
      <c r="P687" s="100" t="str" cm="1">
        <f t="array" ref="P687:Q687">_xlfn.TEXTSPLIT(O687," ")</f>
        <v>Aarav</v>
      </c>
      <c r="Q687" s="100" t="str">
        <v>Sharma</v>
      </c>
      <c r="R687" s="100"/>
      <c r="S687" s="100" t="str">
        <f>CONCATENATE(A687,"_",P687,".pdf")</f>
        <v>PID0686_Aarav.pdf</v>
      </c>
      <c r="T687" s="17" t="str">
        <f>IF(AND(I687&lt;5,'Billing Details'!F687&gt;10000),"High Priority","Regular Followup")</f>
        <v>High Priority</v>
      </c>
      <c r="U687" s="17" t="str">
        <f>IF(AND(T687="High Priority",'Patient Health Records'!W687="Yes",'Patient Health Records'!X687 = "Critical"),"Needs Attention",IF(AND('Patient Health Records'!X687 &lt;&gt; "Critical", 'Patient Health Records'!W687 = "Yes"),"Monitor Later",IF(AND('Patient Health Records'!X687 ="Critical", 'Patient Health Records'!W687 = "No"), "Ask for Readmission","No Action")))</f>
        <v>Monitor Later</v>
      </c>
      <c r="V687" s="17" t="str" cm="1">
        <f t="array" ref="V687">_xlfn.IFS(AND(T687="High Priority",'Patient Health Records'!W687="Yes",'Patient Health Records'!X687 = "Critical"),"Needs Attention", AND('Patient Health Records'!X687 &lt;&gt; "Critical", 'Patient Health Records'!W687 = "Yes"),"Monitor Later", AND('Patient Health Records'!X687 ="Critical", 'Patient Health Records'!W687 = "No"), "Ask for Readmission", TRUE, "No Action")</f>
        <v>Monitor Later</v>
      </c>
      <c r="W687" s="17"/>
      <c r="X687" s="100"/>
      <c r="Y687" s="100"/>
      <c r="Z687" s="100"/>
      <c r="AA687" s="100"/>
      <c r="AB687" s="100"/>
    </row>
    <row r="688" spans="1:28" ht="15.75" customHeight="1">
      <c r="A688" s="2" t="s">
        <v>1082</v>
      </c>
      <c r="B688" s="2" t="s">
        <v>24</v>
      </c>
      <c r="C688" s="2" t="s">
        <v>25</v>
      </c>
      <c r="D688" s="26" t="s">
        <v>85</v>
      </c>
      <c r="E688" s="28">
        <f>DATEVALUE(D688)</f>
        <v>25203</v>
      </c>
      <c r="F688" s="29">
        <f t="shared" si="31"/>
        <v>1968</v>
      </c>
      <c r="G688" s="29">
        <f t="shared" si="32"/>
        <v>57</v>
      </c>
      <c r="H688" s="29" t="str" cm="1">
        <f t="array" ref="H688">_xlfn.IFS(
  AND(G688&gt;=21, G688&lt;=30), "Young Adult",
  AND(G688&gt;=31, G688&lt;=45), "Adult",
  AND(G688&gt;=46, G688&lt;=60), "Middle-aged",
  AND(G688&gt;=61, G688&lt;=75), "Senior",
  AND(G688&gt;=76, G688&lt;=87), "Elderly",
  TRUE, "Out of Range"
)</f>
        <v>Middle-aged</v>
      </c>
      <c r="I688" s="3">
        <v>40</v>
      </c>
      <c r="J688" s="2" t="s">
        <v>43</v>
      </c>
      <c r="K688" s="2" t="s">
        <v>28</v>
      </c>
      <c r="L688" s="2" t="str">
        <f>VLOOKUP(J688,Facts!$A$2:$B$10,2,FALSE)</f>
        <v>South</v>
      </c>
      <c r="M688" s="2" t="str">
        <f>HLOOKUP(J688,Facts!$D$13:$L$14,2,FALSE)</f>
        <v>South</v>
      </c>
      <c r="N688" s="2" t="str">
        <f>_xlfn.XLOOKUP(L688,Facts!$B$2:$B$10,Facts!$A$2:$A$10,FALSE)</f>
        <v>Tamil Nadu</v>
      </c>
      <c r="O688" s="100" t="str">
        <f t="shared" si="33"/>
        <v>Shreya Reddy</v>
      </c>
      <c r="P688" s="100" t="str" cm="1">
        <f t="array" ref="P688:Q688">_xlfn.TEXTSPLIT(O688," ")</f>
        <v>Shreya</v>
      </c>
      <c r="Q688" s="100" t="str">
        <v>Reddy</v>
      </c>
      <c r="R688" s="100"/>
      <c r="S688" s="100" t="str">
        <f>CONCATENATE(A688,"_",P688,".pdf")</f>
        <v>PID0687_Shreya.pdf</v>
      </c>
      <c r="T688" s="17" t="str">
        <f>IF(AND(I688&lt;5,'Billing Details'!F688&gt;10000),"High Priority","Regular Followup")</f>
        <v>Regular Followup</v>
      </c>
      <c r="U688" s="17" t="str">
        <f>IF(AND(T688="High Priority",'Patient Health Records'!W688="Yes",'Patient Health Records'!X688 = "Critical"),"Needs Attention",IF(AND('Patient Health Records'!X688 &lt;&gt; "Critical", 'Patient Health Records'!W688 = "Yes"),"Monitor Later",IF(AND('Patient Health Records'!X688 ="Critical", 'Patient Health Records'!W688 = "No"), "Ask for Readmission","No Action")))</f>
        <v>Monitor Later</v>
      </c>
      <c r="V688" s="17" t="str" cm="1">
        <f t="array" ref="V688">_xlfn.IFS(AND(T688="High Priority",'Patient Health Records'!W688="Yes",'Patient Health Records'!X688 = "Critical"),"Needs Attention", AND('Patient Health Records'!X688 &lt;&gt; "Critical", 'Patient Health Records'!W688 = "Yes"),"Monitor Later", AND('Patient Health Records'!X688 ="Critical", 'Patient Health Records'!W688 = "No"), "Ask for Readmission", TRUE, "No Action")</f>
        <v>Monitor Later</v>
      </c>
      <c r="W688" s="17"/>
      <c r="X688" s="100"/>
      <c r="Y688" s="100"/>
      <c r="Z688" s="100"/>
      <c r="AA688" s="100"/>
      <c r="AB688" s="100"/>
    </row>
    <row r="689" spans="1:28" ht="15.75" customHeight="1">
      <c r="A689" s="2" t="s">
        <v>1083</v>
      </c>
      <c r="B689" s="2" t="s">
        <v>118</v>
      </c>
      <c r="C689" s="2" t="s">
        <v>25</v>
      </c>
      <c r="D689" s="26" t="s">
        <v>82</v>
      </c>
      <c r="E689" s="28">
        <f>DATEVALUE(D689)</f>
        <v>30682</v>
      </c>
      <c r="F689" s="29">
        <f t="shared" si="31"/>
        <v>1984</v>
      </c>
      <c r="G689" s="29">
        <f t="shared" si="32"/>
        <v>41</v>
      </c>
      <c r="H689" s="29" t="str" cm="1">
        <f t="array" ref="H689">_xlfn.IFS(
  AND(G689&gt;=21, G689&lt;=30), "Young Adult",
  AND(G689&gt;=31, G689&lt;=45), "Adult",
  AND(G689&gt;=46, G689&lt;=60), "Middle-aged",
  AND(G689&gt;=61, G689&lt;=75), "Senior",
  AND(G689&gt;=76, G689&lt;=87), "Elderly",
  TRUE, "Out of Range"
)</f>
        <v>Adult</v>
      </c>
      <c r="I689" s="3">
        <v>2</v>
      </c>
      <c r="J689" s="2" t="s">
        <v>43</v>
      </c>
      <c r="K689" s="2" t="s">
        <v>39</v>
      </c>
      <c r="L689" s="2" t="str">
        <f>VLOOKUP(J689,Facts!$A$2:$B$10,2,FALSE)</f>
        <v>South</v>
      </c>
      <c r="M689" s="2" t="str">
        <f>HLOOKUP(J689,Facts!$D$13:$L$14,2,FALSE)</f>
        <v>South</v>
      </c>
      <c r="N689" s="2" t="str">
        <f>_xlfn.XLOOKUP(L689,Facts!$B$2:$B$10,Facts!$A$2:$A$10,FALSE)</f>
        <v>Tamil Nadu</v>
      </c>
      <c r="O689" s="100" t="str">
        <f t="shared" si="33"/>
        <v>Diya Sharma</v>
      </c>
      <c r="P689" s="100" t="str" cm="1">
        <f t="array" ref="P689:Q689">_xlfn.TEXTSPLIT(O689," ")</f>
        <v>Diya</v>
      </c>
      <c r="Q689" s="100" t="str">
        <v>Sharma</v>
      </c>
      <c r="R689" s="100"/>
      <c r="S689" s="100" t="str">
        <f>CONCATENATE(A689,"_",P689,".pdf")</f>
        <v>PID0688_Diya.pdf</v>
      </c>
      <c r="T689" s="17" t="str">
        <f>IF(AND(I689&lt;5,'Billing Details'!F689&gt;10000),"High Priority","Regular Followup")</f>
        <v>High Priority</v>
      </c>
      <c r="U689" s="17" t="str">
        <f>IF(AND(T689="High Priority",'Patient Health Records'!W689="Yes",'Patient Health Records'!X689 = "Critical"),"Needs Attention",IF(AND('Patient Health Records'!X689 &lt;&gt; "Critical", 'Patient Health Records'!W689 = "Yes"),"Monitor Later",IF(AND('Patient Health Records'!X689 ="Critical", 'Patient Health Records'!W689 = "No"), "Ask for Readmission","No Action")))</f>
        <v>Needs Attention</v>
      </c>
      <c r="V689" s="17" t="str" cm="1">
        <f t="array" ref="V689">_xlfn.IFS(AND(T689="High Priority",'Patient Health Records'!W689="Yes",'Patient Health Records'!X689 = "Critical"),"Needs Attention", AND('Patient Health Records'!X689 &lt;&gt; "Critical", 'Patient Health Records'!W689 = "Yes"),"Monitor Later", AND('Patient Health Records'!X689 ="Critical", 'Patient Health Records'!W689 = "No"), "Ask for Readmission", TRUE, "No Action")</f>
        <v>Needs Attention</v>
      </c>
      <c r="W689" s="17"/>
      <c r="X689" s="100"/>
      <c r="Y689" s="100"/>
      <c r="Z689" s="100"/>
      <c r="AA689" s="100"/>
      <c r="AB689" s="100"/>
    </row>
    <row r="690" spans="1:28" ht="15.75" customHeight="1">
      <c r="A690" s="2" t="s">
        <v>1084</v>
      </c>
      <c r="B690" s="2" t="s">
        <v>1085</v>
      </c>
      <c r="C690" s="2" t="s">
        <v>42</v>
      </c>
      <c r="D690" s="26" t="s">
        <v>147</v>
      </c>
      <c r="E690" s="28">
        <f>DATEVALUE(D690)</f>
        <v>31412</v>
      </c>
      <c r="F690" s="29">
        <f t="shared" si="31"/>
        <v>1985</v>
      </c>
      <c r="G690" s="29">
        <f t="shared" si="32"/>
        <v>40</v>
      </c>
      <c r="H690" s="29" t="str" cm="1">
        <f t="array" ref="H690">_xlfn.IFS(
  AND(G690&gt;=21, G690&lt;=30), "Young Adult",
  AND(G690&gt;=31, G690&lt;=45), "Adult",
  AND(G690&gt;=46, G690&lt;=60), "Middle-aged",
  AND(G690&gt;=61, G690&lt;=75), "Senior",
  AND(G690&gt;=76, G690&lt;=87), "Elderly",
  TRUE, "Out of Range"
)</f>
        <v>Adult</v>
      </c>
      <c r="I690" s="3">
        <v>5</v>
      </c>
      <c r="J690" s="2" t="s">
        <v>55</v>
      </c>
      <c r="K690" s="2" t="s">
        <v>56</v>
      </c>
      <c r="L690" s="2" t="str">
        <f>VLOOKUP(J690,Facts!$A$2:$B$10,2,FALSE)</f>
        <v>South</v>
      </c>
      <c r="M690" s="2" t="str">
        <f>HLOOKUP(J690,Facts!$D$13:$L$14,2,FALSE)</f>
        <v>South</v>
      </c>
      <c r="N690" s="2" t="str">
        <f>_xlfn.XLOOKUP(L690,Facts!$B$2:$B$10,Facts!$A$2:$A$10,FALSE)</f>
        <v>Tamil Nadu</v>
      </c>
      <c r="O690" s="100" t="str">
        <f t="shared" si="33"/>
        <v>Aditya Patel</v>
      </c>
      <c r="P690" s="100" t="str" cm="1">
        <f t="array" ref="P690:Q690">_xlfn.TEXTSPLIT(O690," ")</f>
        <v>Aditya</v>
      </c>
      <c r="Q690" s="100" t="str">
        <v>Patel</v>
      </c>
      <c r="R690" s="100"/>
      <c r="S690" s="100" t="str">
        <f>CONCATENATE(A690,"_",P690,".pdf")</f>
        <v>PID0689_Aditya.pdf</v>
      </c>
      <c r="T690" s="17" t="str">
        <f>IF(AND(I690&lt;5,'Billing Details'!F690&gt;10000),"High Priority","Regular Followup")</f>
        <v>Regular Followup</v>
      </c>
      <c r="U690" s="17" t="str">
        <f>IF(AND(T690="High Priority",'Patient Health Records'!W690="Yes",'Patient Health Records'!X690 = "Critical"),"Needs Attention",IF(AND('Patient Health Records'!X690 &lt;&gt; "Critical", 'Patient Health Records'!W690 = "Yes"),"Monitor Later",IF(AND('Patient Health Records'!X690 ="Critical", 'Patient Health Records'!W690 = "No"), "Ask for Readmission","No Action")))</f>
        <v>No Action</v>
      </c>
      <c r="V690" s="17" t="str" cm="1">
        <f t="array" ref="V690">_xlfn.IFS(AND(T690="High Priority",'Patient Health Records'!W690="Yes",'Patient Health Records'!X690 = "Critical"),"Needs Attention", AND('Patient Health Records'!X690 &lt;&gt; "Critical", 'Patient Health Records'!W690 = "Yes"),"Monitor Later", AND('Patient Health Records'!X690 ="Critical", 'Patient Health Records'!W690 = "No"), "Ask for Readmission", TRUE, "No Action")</f>
        <v>No Action</v>
      </c>
      <c r="W690" s="17"/>
      <c r="X690" s="100"/>
      <c r="Y690" s="100"/>
      <c r="Z690" s="100"/>
      <c r="AA690" s="100"/>
      <c r="AB690" s="100"/>
    </row>
    <row r="691" spans="1:28" ht="15.75" customHeight="1">
      <c r="A691" s="2" t="s">
        <v>1086</v>
      </c>
      <c r="B691" s="2" t="s">
        <v>104</v>
      </c>
      <c r="C691" s="2" t="s">
        <v>25</v>
      </c>
      <c r="D691" s="26" t="s">
        <v>107</v>
      </c>
      <c r="E691" s="28">
        <f>DATEVALUE(D691)</f>
        <v>28855</v>
      </c>
      <c r="F691" s="29">
        <f t="shared" si="31"/>
        <v>1978</v>
      </c>
      <c r="G691" s="29">
        <f t="shared" si="32"/>
        <v>47</v>
      </c>
      <c r="H691" s="29" t="str" cm="1">
        <f t="array" ref="H691">_xlfn.IFS(
  AND(G691&gt;=21, G691&lt;=30), "Young Adult",
  AND(G691&gt;=31, G691&lt;=45), "Adult",
  AND(G691&gt;=46, G691&lt;=60), "Middle-aged",
  AND(G691&gt;=61, G691&lt;=75), "Senior",
  AND(G691&gt;=76, G691&lt;=87), "Elderly",
  TRUE, "Out of Range"
)</f>
        <v>Middle-aged</v>
      </c>
      <c r="I691" s="3">
        <v>7</v>
      </c>
      <c r="J691" s="2" t="s">
        <v>38</v>
      </c>
      <c r="K691" s="2" t="s">
        <v>39</v>
      </c>
      <c r="L691" s="2" t="str">
        <f>VLOOKUP(J691,Facts!$A$2:$B$10,2,FALSE)</f>
        <v>North</v>
      </c>
      <c r="M691" s="2" t="str">
        <f>HLOOKUP(J691,Facts!$D$13:$L$14,2,FALSE)</f>
        <v>North</v>
      </c>
      <c r="N691" s="2" t="str">
        <f>_xlfn.XLOOKUP(L691,Facts!$B$2:$B$10,Facts!$A$2:$A$10,FALSE)</f>
        <v>Punjab</v>
      </c>
      <c r="O691" s="100" t="str">
        <f t="shared" si="33"/>
        <v>Aanya Priya Reddy</v>
      </c>
      <c r="P691" s="100" t="str" cm="1">
        <f t="array" ref="P691:R691">_xlfn.TEXTSPLIT(O691," ")</f>
        <v>Aanya</v>
      </c>
      <c r="Q691" s="100" t="str">
        <v>Priya</v>
      </c>
      <c r="R691" s="100" t="str">
        <v>Reddy</v>
      </c>
      <c r="S691" s="100" t="str">
        <f>CONCATENATE(A691,"_",P691,".pdf")</f>
        <v>PID0690_Aanya.pdf</v>
      </c>
      <c r="T691" s="17" t="str">
        <f>IF(AND(I691&lt;5,'Billing Details'!F691&gt;10000),"High Priority","Regular Followup")</f>
        <v>Regular Followup</v>
      </c>
      <c r="U691" s="17" t="str">
        <f>IF(AND(T691="High Priority",'Patient Health Records'!W691="Yes",'Patient Health Records'!X691 = "Critical"),"Needs Attention",IF(AND('Patient Health Records'!X691 &lt;&gt; "Critical", 'Patient Health Records'!W691 = "Yes"),"Monitor Later",IF(AND('Patient Health Records'!X691 ="Critical", 'Patient Health Records'!W691 = "No"), "Ask for Readmission","No Action")))</f>
        <v>No Action</v>
      </c>
      <c r="V691" s="17" t="str" cm="1">
        <f t="array" ref="V691">_xlfn.IFS(AND(T691="High Priority",'Patient Health Records'!W691="Yes",'Patient Health Records'!X691 = "Critical"),"Needs Attention", AND('Patient Health Records'!X691 &lt;&gt; "Critical", 'Patient Health Records'!W691 = "Yes"),"Monitor Later", AND('Patient Health Records'!X691 ="Critical", 'Patient Health Records'!W691 = "No"), "Ask for Readmission", TRUE, "No Action")</f>
        <v>No Action</v>
      </c>
      <c r="W691" s="17"/>
      <c r="X691" s="100"/>
      <c r="Y691" s="100"/>
      <c r="Z691" s="100"/>
      <c r="AA691" s="100"/>
      <c r="AB691" s="100"/>
    </row>
    <row r="692" spans="1:28" ht="15.75" customHeight="1">
      <c r="A692" s="2" t="s">
        <v>1087</v>
      </c>
      <c r="B692" s="2" t="s">
        <v>1088</v>
      </c>
      <c r="C692" s="2" t="s">
        <v>25</v>
      </c>
      <c r="D692" s="26" t="s">
        <v>122</v>
      </c>
      <c r="E692" s="28">
        <f>DATEVALUE(D692)</f>
        <v>27760</v>
      </c>
      <c r="F692" s="29">
        <f t="shared" si="31"/>
        <v>1976</v>
      </c>
      <c r="G692" s="29">
        <f t="shared" si="32"/>
        <v>49</v>
      </c>
      <c r="H692" s="29" t="str" cm="1">
        <f t="array" ref="H692">_xlfn.IFS(
  AND(G692&gt;=21, G692&lt;=30), "Young Adult",
  AND(G692&gt;=31, G692&lt;=45), "Adult",
  AND(G692&gt;=46, G692&lt;=60), "Middle-aged",
  AND(G692&gt;=61, G692&lt;=75), "Senior",
  AND(G692&gt;=76, G692&lt;=87), "Elderly",
  TRUE, "Out of Range"
)</f>
        <v>Middle-aged</v>
      </c>
      <c r="I692" s="3">
        <v>4</v>
      </c>
      <c r="J692" s="2" t="s">
        <v>43</v>
      </c>
      <c r="K692" s="2" t="s">
        <v>28</v>
      </c>
      <c r="L692" s="2" t="str">
        <f>VLOOKUP(J692,Facts!$A$2:$B$10,2,FALSE)</f>
        <v>South</v>
      </c>
      <c r="M692" s="2" t="str">
        <f>HLOOKUP(J692,Facts!$D$13:$L$14,2,FALSE)</f>
        <v>South</v>
      </c>
      <c r="N692" s="2" t="str">
        <f>_xlfn.XLOOKUP(L692,Facts!$B$2:$B$10,Facts!$A$2:$A$10,FALSE)</f>
        <v>Tamil Nadu</v>
      </c>
      <c r="O692" s="100" t="str">
        <f t="shared" si="33"/>
        <v>Aanya Singh Sharma</v>
      </c>
      <c r="P692" s="100" t="str" cm="1">
        <f t="array" ref="P692:R692">_xlfn.TEXTSPLIT(O692," ")</f>
        <v>Aanya</v>
      </c>
      <c r="Q692" s="100" t="str">
        <v>Singh</v>
      </c>
      <c r="R692" s="100" t="str">
        <v>Sharma</v>
      </c>
      <c r="S692" s="100" t="str">
        <f>CONCATENATE(A692,"_",P692,".pdf")</f>
        <v>PID0691_Aanya.pdf</v>
      </c>
      <c r="T692" s="17" t="str">
        <f>IF(AND(I692&lt;5,'Billing Details'!F692&gt;10000),"High Priority","Regular Followup")</f>
        <v>High Priority</v>
      </c>
      <c r="U692" s="17" t="str">
        <f>IF(AND(T692="High Priority",'Patient Health Records'!W692="Yes",'Patient Health Records'!X692 = "Critical"),"Needs Attention",IF(AND('Patient Health Records'!X692 &lt;&gt; "Critical", 'Patient Health Records'!W692 = "Yes"),"Monitor Later",IF(AND('Patient Health Records'!X692 ="Critical", 'Patient Health Records'!W692 = "No"), "Ask for Readmission","No Action")))</f>
        <v>Monitor Later</v>
      </c>
      <c r="V692" s="17" t="str" cm="1">
        <f t="array" ref="V692">_xlfn.IFS(AND(T692="High Priority",'Patient Health Records'!W692="Yes",'Patient Health Records'!X692 = "Critical"),"Needs Attention", AND('Patient Health Records'!X692 &lt;&gt; "Critical", 'Patient Health Records'!W692 = "Yes"),"Monitor Later", AND('Patient Health Records'!X692 ="Critical", 'Patient Health Records'!W692 = "No"), "Ask for Readmission", TRUE, "No Action")</f>
        <v>Monitor Later</v>
      </c>
      <c r="W692" s="17"/>
      <c r="X692" s="100"/>
      <c r="Y692" s="100"/>
      <c r="Z692" s="100"/>
      <c r="AA692" s="100"/>
      <c r="AB692" s="100"/>
    </row>
    <row r="693" spans="1:28" ht="15.75" customHeight="1">
      <c r="A693" s="2" t="s">
        <v>1089</v>
      </c>
      <c r="B693" s="2" t="s">
        <v>410</v>
      </c>
      <c r="C693" s="2" t="s">
        <v>42</v>
      </c>
      <c r="D693" s="26" t="s">
        <v>147</v>
      </c>
      <c r="E693" s="28">
        <f>DATEVALUE(D693)</f>
        <v>31412</v>
      </c>
      <c r="F693" s="29">
        <f t="shared" si="31"/>
        <v>1985</v>
      </c>
      <c r="G693" s="29">
        <f t="shared" si="32"/>
        <v>40</v>
      </c>
      <c r="H693" s="29" t="str" cm="1">
        <f t="array" ref="H693">_xlfn.IFS(
  AND(G693&gt;=21, G693&lt;=30), "Young Adult",
  AND(G693&gt;=31, G693&lt;=45), "Adult",
  AND(G693&gt;=46, G693&lt;=60), "Middle-aged",
  AND(G693&gt;=61, G693&lt;=75), "Senior",
  AND(G693&gt;=76, G693&lt;=87), "Elderly",
  TRUE, "Out of Range"
)</f>
        <v>Adult</v>
      </c>
      <c r="I693" s="3">
        <v>0.5</v>
      </c>
      <c r="J693" s="2" t="s">
        <v>47</v>
      </c>
      <c r="K693" s="2" t="s">
        <v>39</v>
      </c>
      <c r="L693" s="2" t="str">
        <f>VLOOKUP(J693,Facts!$A$2:$B$10,2,FALSE)</f>
        <v>North</v>
      </c>
      <c r="M693" s="2" t="str">
        <f>HLOOKUP(J693,Facts!$D$13:$L$14,2,FALSE)</f>
        <v>North</v>
      </c>
      <c r="N693" s="2" t="str">
        <f>_xlfn.XLOOKUP(L693,Facts!$B$2:$B$10,Facts!$A$2:$A$10,FALSE)</f>
        <v>Punjab</v>
      </c>
      <c r="O693" s="100" t="str">
        <f t="shared" si="33"/>
        <v>Sai Gupta</v>
      </c>
      <c r="P693" s="100" t="str" cm="1">
        <f t="array" ref="P693:Q693">_xlfn.TEXTSPLIT(O693," ")</f>
        <v>Sai</v>
      </c>
      <c r="Q693" s="100" t="str">
        <v>Gupta</v>
      </c>
      <c r="R693" s="100"/>
      <c r="S693" s="100" t="str">
        <f>CONCATENATE(A693,"_",P693,".pdf")</f>
        <v>PID0692_Sai.pdf</v>
      </c>
      <c r="T693" s="17" t="str">
        <f>IF(AND(I693&lt;5,'Billing Details'!F693&gt;10000),"High Priority","Regular Followup")</f>
        <v>High Priority</v>
      </c>
      <c r="U693" s="17" t="str">
        <f>IF(AND(T693="High Priority",'Patient Health Records'!W693="Yes",'Patient Health Records'!X693 = "Critical"),"Needs Attention",IF(AND('Patient Health Records'!X693 &lt;&gt; "Critical", 'Patient Health Records'!W693 = "Yes"),"Monitor Later",IF(AND('Patient Health Records'!X693 ="Critical", 'Patient Health Records'!W693 = "No"), "Ask for Readmission","No Action")))</f>
        <v>Ask for Readmission</v>
      </c>
      <c r="V693" s="17" t="str" cm="1">
        <f t="array" ref="V693">_xlfn.IFS(AND(T693="High Priority",'Patient Health Records'!W693="Yes",'Patient Health Records'!X693 = "Critical"),"Needs Attention", AND('Patient Health Records'!X693 &lt;&gt; "Critical", 'Patient Health Records'!W693 = "Yes"),"Monitor Later", AND('Patient Health Records'!X693 ="Critical", 'Patient Health Records'!W693 = "No"), "Ask for Readmission", TRUE, "No Action")</f>
        <v>Ask for Readmission</v>
      </c>
      <c r="W693" s="17"/>
      <c r="X693" s="100"/>
      <c r="Y693" s="100"/>
      <c r="Z693" s="100"/>
      <c r="AA693" s="100"/>
      <c r="AB693" s="100"/>
    </row>
    <row r="694" spans="1:28" ht="15.75" customHeight="1">
      <c r="A694" s="2" t="s">
        <v>1090</v>
      </c>
      <c r="B694" s="2" t="s">
        <v>124</v>
      </c>
      <c r="C694" s="2" t="s">
        <v>25</v>
      </c>
      <c r="D694" s="26" t="s">
        <v>32</v>
      </c>
      <c r="E694" s="28">
        <f>DATEVALUE(D694)</f>
        <v>19724</v>
      </c>
      <c r="F694" s="29">
        <f t="shared" si="31"/>
        <v>1953</v>
      </c>
      <c r="G694" s="29">
        <f t="shared" si="32"/>
        <v>72</v>
      </c>
      <c r="H694" s="29" t="str" cm="1">
        <f t="array" ref="H694">_xlfn.IFS(
  AND(G694&gt;=21, G694&lt;=30), "Young Adult",
  AND(G694&gt;=31, G694&lt;=45), "Adult",
  AND(G694&gt;=46, G694&lt;=60), "Middle-aged",
  AND(G694&gt;=61, G694&lt;=75), "Senior",
  AND(G694&gt;=76, G694&lt;=87), "Elderly",
  TRUE, "Out of Range"
)</f>
        <v>Senior</v>
      </c>
      <c r="I694" s="3">
        <v>5</v>
      </c>
      <c r="J694" s="2" t="s">
        <v>64</v>
      </c>
      <c r="K694" s="2" t="s">
        <v>56</v>
      </c>
      <c r="L694" s="2" t="str">
        <f>VLOOKUP(J694,Facts!$A$2:$B$10,2,FALSE)</f>
        <v>East</v>
      </c>
      <c r="M694" s="2" t="str">
        <f>HLOOKUP(J694,Facts!$D$13:$L$14,2,FALSE)</f>
        <v>East</v>
      </c>
      <c r="N694" s="2" t="str">
        <f>_xlfn.XLOOKUP(L694,Facts!$B$2:$B$10,Facts!$A$2:$A$10,FALSE)</f>
        <v>West Bengal</v>
      </c>
      <c r="O694" s="100" t="str">
        <f t="shared" si="33"/>
        <v>Riya Gupta</v>
      </c>
      <c r="P694" s="100" t="str" cm="1">
        <f t="array" ref="P694:Q694">_xlfn.TEXTSPLIT(O694," ")</f>
        <v>Riya</v>
      </c>
      <c r="Q694" s="100" t="str">
        <v>Gupta</v>
      </c>
      <c r="R694" s="100"/>
      <c r="S694" s="100" t="str">
        <f>CONCATENATE(A694,"_",P694,".pdf")</f>
        <v>PID0693_Riya.pdf</v>
      </c>
      <c r="T694" s="17" t="str">
        <f>IF(AND(I694&lt;5,'Billing Details'!F694&gt;10000),"High Priority","Regular Followup")</f>
        <v>Regular Followup</v>
      </c>
      <c r="U694" s="17" t="str">
        <f>IF(AND(T694="High Priority",'Patient Health Records'!W694="Yes",'Patient Health Records'!X694 = "Critical"),"Needs Attention",IF(AND('Patient Health Records'!X694 &lt;&gt; "Critical", 'Patient Health Records'!W694 = "Yes"),"Monitor Later",IF(AND('Patient Health Records'!X694 ="Critical", 'Patient Health Records'!W694 = "No"), "Ask for Readmission","No Action")))</f>
        <v>No Action</v>
      </c>
      <c r="V694" s="17" t="str" cm="1">
        <f t="array" ref="V694">_xlfn.IFS(AND(T694="High Priority",'Patient Health Records'!W694="Yes",'Patient Health Records'!X694 = "Critical"),"Needs Attention", AND('Patient Health Records'!X694 &lt;&gt; "Critical", 'Patient Health Records'!W694 = "Yes"),"Monitor Later", AND('Patient Health Records'!X694 ="Critical", 'Patient Health Records'!W694 = "No"), "Ask for Readmission", TRUE, "No Action")</f>
        <v>No Action</v>
      </c>
      <c r="W694" s="17"/>
      <c r="X694" s="100"/>
      <c r="Y694" s="100"/>
      <c r="Z694" s="100"/>
      <c r="AA694" s="100"/>
      <c r="AB694" s="100"/>
    </row>
    <row r="695" spans="1:28" ht="15.75" customHeight="1">
      <c r="A695" s="2" t="s">
        <v>1091</v>
      </c>
      <c r="B695" s="2" t="s">
        <v>924</v>
      </c>
      <c r="C695" s="2" t="s">
        <v>42</v>
      </c>
      <c r="D695" s="26" t="s">
        <v>175</v>
      </c>
      <c r="E695" s="28">
        <f>DATEVALUE(D695)</f>
        <v>30682</v>
      </c>
      <c r="F695" s="29">
        <f t="shared" si="31"/>
        <v>1984</v>
      </c>
      <c r="G695" s="29">
        <f t="shared" si="32"/>
        <v>41</v>
      </c>
      <c r="H695" s="29" t="str" cm="1">
        <f t="array" ref="H695">_xlfn.IFS(
  AND(G695&gt;=21, G695&lt;=30), "Young Adult",
  AND(G695&gt;=31, G695&lt;=45), "Adult",
  AND(G695&gt;=46, G695&lt;=60), "Middle-aged",
  AND(G695&gt;=61, G695&lt;=75), "Senior",
  AND(G695&gt;=76, G695&lt;=87), "Elderly",
  TRUE, "Out of Range"
)</f>
        <v>Adult</v>
      </c>
      <c r="I695" s="3">
        <v>90</v>
      </c>
      <c r="J695" s="2" t="s">
        <v>38</v>
      </c>
      <c r="K695" s="2" t="s">
        <v>39</v>
      </c>
      <c r="L695" s="2" t="str">
        <f>VLOOKUP(J695,Facts!$A$2:$B$10,2,FALSE)</f>
        <v>North</v>
      </c>
      <c r="M695" s="2" t="str">
        <f>HLOOKUP(J695,Facts!$D$13:$L$14,2,FALSE)</f>
        <v>North</v>
      </c>
      <c r="N695" s="2" t="str">
        <f>_xlfn.XLOOKUP(L695,Facts!$B$2:$B$10,Facts!$A$2:$A$10,FALSE)</f>
        <v>Punjab</v>
      </c>
      <c r="O695" s="100" t="str">
        <f t="shared" si="33"/>
        <v>Aditya Reddy</v>
      </c>
      <c r="P695" s="100" t="str" cm="1">
        <f t="array" ref="P695:Q695">_xlfn.TEXTSPLIT(O695," ")</f>
        <v>Aditya</v>
      </c>
      <c r="Q695" s="100" t="str">
        <v>Reddy</v>
      </c>
      <c r="R695" s="100"/>
      <c r="S695" s="100" t="str">
        <f>CONCATENATE(A695,"_",P695,".pdf")</f>
        <v>PID0694_Aditya.pdf</v>
      </c>
      <c r="T695" s="17" t="str">
        <f>IF(AND(I695&lt;5,'Billing Details'!F695&gt;10000),"High Priority","Regular Followup")</f>
        <v>Regular Followup</v>
      </c>
      <c r="U695" s="17" t="str">
        <f>IF(AND(T695="High Priority",'Patient Health Records'!W695="Yes",'Patient Health Records'!X695 = "Critical"),"Needs Attention",IF(AND('Patient Health Records'!X695 &lt;&gt; "Critical", 'Patient Health Records'!W695 = "Yes"),"Monitor Later",IF(AND('Patient Health Records'!X695 ="Critical", 'Patient Health Records'!W695 = "No"), "Ask for Readmission","No Action")))</f>
        <v>No Action</v>
      </c>
      <c r="V695" s="17" t="str" cm="1">
        <f t="array" ref="V695">_xlfn.IFS(AND(T695="High Priority",'Patient Health Records'!W695="Yes",'Patient Health Records'!X695 = "Critical"),"Needs Attention", AND('Patient Health Records'!X695 &lt;&gt; "Critical", 'Patient Health Records'!W695 = "Yes"),"Monitor Later", AND('Patient Health Records'!X695 ="Critical", 'Patient Health Records'!W695 = "No"), "Ask for Readmission", TRUE, "No Action")</f>
        <v>No Action</v>
      </c>
      <c r="W695" s="17"/>
      <c r="X695" s="100"/>
      <c r="Y695" s="100"/>
      <c r="Z695" s="100"/>
      <c r="AA695" s="100"/>
      <c r="AB695" s="100"/>
    </row>
    <row r="696" spans="1:28" ht="15.75" customHeight="1">
      <c r="A696" s="2" t="s">
        <v>1092</v>
      </c>
      <c r="B696" s="2" t="s">
        <v>963</v>
      </c>
      <c r="C696" s="2" t="s">
        <v>25</v>
      </c>
      <c r="D696" s="26" t="s">
        <v>37</v>
      </c>
      <c r="E696" s="28">
        <f>DATEVALUE(D696)</f>
        <v>34334</v>
      </c>
      <c r="F696" s="29">
        <f t="shared" si="31"/>
        <v>1993</v>
      </c>
      <c r="G696" s="29">
        <f t="shared" si="32"/>
        <v>32</v>
      </c>
      <c r="H696" s="29" t="str" cm="1">
        <f t="array" ref="H696">_xlfn.IFS(
  AND(G696&gt;=21, G696&lt;=30), "Young Adult",
  AND(G696&gt;=31, G696&lt;=45), "Adult",
  AND(G696&gt;=46, G696&lt;=60), "Middle-aged",
  AND(G696&gt;=61, G696&lt;=75), "Senior",
  AND(G696&gt;=76, G696&lt;=87), "Elderly",
  TRUE, "Out of Range"
)</f>
        <v>Adult</v>
      </c>
      <c r="I696" s="3">
        <v>9</v>
      </c>
      <c r="J696" s="2" t="s">
        <v>38</v>
      </c>
      <c r="K696" s="2" t="s">
        <v>28</v>
      </c>
      <c r="L696" s="2" t="str">
        <f>VLOOKUP(J696,Facts!$A$2:$B$10,2,FALSE)</f>
        <v>North</v>
      </c>
      <c r="M696" s="2" t="str">
        <f>HLOOKUP(J696,Facts!$D$13:$L$14,2,FALSE)</f>
        <v>North</v>
      </c>
      <c r="N696" s="2" t="str">
        <f>_xlfn.XLOOKUP(L696,Facts!$B$2:$B$10,Facts!$A$2:$A$10,FALSE)</f>
        <v>Punjab</v>
      </c>
      <c r="O696" s="100" t="str">
        <f t="shared" si="33"/>
        <v>Aanya Patel</v>
      </c>
      <c r="P696" s="100" t="str" cm="1">
        <f t="array" ref="P696:Q696">_xlfn.TEXTSPLIT(O696," ")</f>
        <v>Aanya</v>
      </c>
      <c r="Q696" s="100" t="str">
        <v>Patel</v>
      </c>
      <c r="R696" s="100"/>
      <c r="S696" s="100" t="str">
        <f>CONCATENATE(A696,"_",P696,".pdf")</f>
        <v>PID0695_Aanya.pdf</v>
      </c>
      <c r="T696" s="17" t="str">
        <f>IF(AND(I696&lt;5,'Billing Details'!F696&gt;10000),"High Priority","Regular Followup")</f>
        <v>Regular Followup</v>
      </c>
      <c r="U696" s="17" t="str">
        <f>IF(AND(T696="High Priority",'Patient Health Records'!W696="Yes",'Patient Health Records'!X696 = "Critical"),"Needs Attention",IF(AND('Patient Health Records'!X696 &lt;&gt; "Critical", 'Patient Health Records'!W696 = "Yes"),"Monitor Later",IF(AND('Patient Health Records'!X696 ="Critical", 'Patient Health Records'!W696 = "No"), "Ask for Readmission","No Action")))</f>
        <v>Monitor Later</v>
      </c>
      <c r="V696" s="17" t="str" cm="1">
        <f t="array" ref="V696">_xlfn.IFS(AND(T696="High Priority",'Patient Health Records'!W696="Yes",'Patient Health Records'!X696 = "Critical"),"Needs Attention", AND('Patient Health Records'!X696 &lt;&gt; "Critical", 'Patient Health Records'!W696 = "Yes"),"Monitor Later", AND('Patient Health Records'!X696 ="Critical", 'Patient Health Records'!W696 = "No"), "Ask for Readmission", TRUE, "No Action")</f>
        <v>Monitor Later</v>
      </c>
      <c r="W696" s="17"/>
      <c r="X696" s="100"/>
      <c r="Y696" s="100"/>
      <c r="Z696" s="100"/>
      <c r="AA696" s="100"/>
      <c r="AB696" s="100"/>
    </row>
    <row r="697" spans="1:28" ht="15.75" customHeight="1">
      <c r="A697" s="2" t="s">
        <v>1093</v>
      </c>
      <c r="B697" s="2" t="s">
        <v>832</v>
      </c>
      <c r="C697" s="2" t="s">
        <v>42</v>
      </c>
      <c r="D697" s="26" t="s">
        <v>82</v>
      </c>
      <c r="E697" s="28">
        <f>DATEVALUE(D697)</f>
        <v>30682</v>
      </c>
      <c r="F697" s="29">
        <f t="shared" si="31"/>
        <v>1984</v>
      </c>
      <c r="G697" s="29">
        <f t="shared" si="32"/>
        <v>41</v>
      </c>
      <c r="H697" s="29" t="str" cm="1">
        <f t="array" ref="H697">_xlfn.IFS(
  AND(G697&gt;=21, G697&lt;=30), "Young Adult",
  AND(G697&gt;=31, G697&lt;=45), "Adult",
  AND(G697&gt;=46, G697&lt;=60), "Middle-aged",
  AND(G697&gt;=61, G697&lt;=75), "Senior",
  AND(G697&gt;=76, G697&lt;=87), "Elderly",
  TRUE, "Out of Range"
)</f>
        <v>Adult</v>
      </c>
      <c r="I697" s="3">
        <v>7</v>
      </c>
      <c r="J697" s="2" t="s">
        <v>55</v>
      </c>
      <c r="K697" s="2" t="s">
        <v>28</v>
      </c>
      <c r="L697" s="2" t="str">
        <f>VLOOKUP(J697,Facts!$A$2:$B$10,2,FALSE)</f>
        <v>South</v>
      </c>
      <c r="M697" s="2" t="str">
        <f>HLOOKUP(J697,Facts!$D$13:$L$14,2,FALSE)</f>
        <v>South</v>
      </c>
      <c r="N697" s="2" t="str">
        <f>_xlfn.XLOOKUP(L697,Facts!$B$2:$B$10,Facts!$A$2:$A$10,FALSE)</f>
        <v>Tamil Nadu</v>
      </c>
      <c r="O697" s="100" t="str">
        <f t="shared" si="33"/>
        <v>Krishna Mehta</v>
      </c>
      <c r="P697" s="100" t="str" cm="1">
        <f t="array" ref="P697:Q697">_xlfn.TEXTSPLIT(O697," ")</f>
        <v>Krishna</v>
      </c>
      <c r="Q697" s="100" t="str">
        <v>Mehta</v>
      </c>
      <c r="R697" s="100"/>
      <c r="S697" s="100" t="str">
        <f>CONCATENATE(A697,"_",P697,".pdf")</f>
        <v>PID0696_Krishna.pdf</v>
      </c>
      <c r="T697" s="17" t="str">
        <f>IF(AND(I697&lt;5,'Billing Details'!F697&gt;10000),"High Priority","Regular Followup")</f>
        <v>Regular Followup</v>
      </c>
      <c r="U697" s="17" t="str">
        <f>IF(AND(T697="High Priority",'Patient Health Records'!W697="Yes",'Patient Health Records'!X697 = "Critical"),"Needs Attention",IF(AND('Patient Health Records'!X697 &lt;&gt; "Critical", 'Patient Health Records'!W697 = "Yes"),"Monitor Later",IF(AND('Patient Health Records'!X697 ="Critical", 'Patient Health Records'!W697 = "No"), "Ask for Readmission","No Action")))</f>
        <v>Monitor Later</v>
      </c>
      <c r="V697" s="17" t="str" cm="1">
        <f t="array" ref="V697">_xlfn.IFS(AND(T697="High Priority",'Patient Health Records'!W697="Yes",'Patient Health Records'!X697 = "Critical"),"Needs Attention", AND('Patient Health Records'!X697 &lt;&gt; "Critical", 'Patient Health Records'!W697 = "Yes"),"Monitor Later", AND('Patient Health Records'!X697 ="Critical", 'Patient Health Records'!W697 = "No"), "Ask for Readmission", TRUE, "No Action")</f>
        <v>Monitor Later</v>
      </c>
      <c r="W697" s="17"/>
      <c r="X697" s="100"/>
      <c r="Y697" s="100"/>
      <c r="Z697" s="100"/>
      <c r="AA697" s="100"/>
      <c r="AB697" s="100"/>
    </row>
    <row r="698" spans="1:28" ht="15.75" customHeight="1">
      <c r="A698" s="2" t="s">
        <v>1094</v>
      </c>
      <c r="B698" s="2" t="s">
        <v>425</v>
      </c>
      <c r="C698" s="2" t="s">
        <v>25</v>
      </c>
      <c r="D698" s="26" t="s">
        <v>46</v>
      </c>
      <c r="E698" s="28">
        <f>DATEVALUE(D698)</f>
        <v>32508</v>
      </c>
      <c r="F698" s="29">
        <f t="shared" si="31"/>
        <v>1988</v>
      </c>
      <c r="G698" s="29">
        <f t="shared" si="32"/>
        <v>37</v>
      </c>
      <c r="H698" s="29" t="str" cm="1">
        <f t="array" ref="H698">_xlfn.IFS(
  AND(G698&gt;=21, G698&lt;=30), "Young Adult",
  AND(G698&gt;=31, G698&lt;=45), "Adult",
  AND(G698&gt;=46, G698&lt;=60), "Middle-aged",
  AND(G698&gt;=61, G698&lt;=75), "Senior",
  AND(G698&gt;=76, G698&lt;=87), "Elderly",
  TRUE, "Out of Range"
)</f>
        <v>Adult</v>
      </c>
      <c r="I698" s="3">
        <v>2</v>
      </c>
      <c r="J698" s="2" t="s">
        <v>47</v>
      </c>
      <c r="K698" s="2" t="s">
        <v>39</v>
      </c>
      <c r="L698" s="2" t="str">
        <f>VLOOKUP(J698,Facts!$A$2:$B$10,2,FALSE)</f>
        <v>North</v>
      </c>
      <c r="M698" s="2" t="str">
        <f>HLOOKUP(J698,Facts!$D$13:$L$14,2,FALSE)</f>
        <v>North</v>
      </c>
      <c r="N698" s="2" t="str">
        <f>_xlfn.XLOOKUP(L698,Facts!$B$2:$B$10,Facts!$A$2:$A$10,FALSE)</f>
        <v>Punjab</v>
      </c>
      <c r="O698" s="100" t="str">
        <f t="shared" si="33"/>
        <v>Aanya Gupta</v>
      </c>
      <c r="P698" s="100" t="str" cm="1">
        <f t="array" ref="P698:Q698">_xlfn.TEXTSPLIT(O698," ")</f>
        <v>Aanya</v>
      </c>
      <c r="Q698" s="100" t="str">
        <v>Gupta</v>
      </c>
      <c r="R698" s="100"/>
      <c r="S698" s="100" t="str">
        <f>CONCATENATE(A698,"_",P698,".pdf")</f>
        <v>PID0697_Aanya.pdf</v>
      </c>
      <c r="T698" s="17" t="str">
        <f>IF(AND(I698&lt;5,'Billing Details'!F698&gt;10000),"High Priority","Regular Followup")</f>
        <v>High Priority</v>
      </c>
      <c r="U698" s="17" t="str">
        <f>IF(AND(T698="High Priority",'Patient Health Records'!W698="Yes",'Patient Health Records'!X698 = "Critical"),"Needs Attention",IF(AND('Patient Health Records'!X698 &lt;&gt; "Critical", 'Patient Health Records'!W698 = "Yes"),"Monitor Later",IF(AND('Patient Health Records'!X698 ="Critical", 'Patient Health Records'!W698 = "No"), "Ask for Readmission","No Action")))</f>
        <v>Ask for Readmission</v>
      </c>
      <c r="V698" s="17" t="str" cm="1">
        <f t="array" ref="V698">_xlfn.IFS(AND(T698="High Priority",'Patient Health Records'!W698="Yes",'Patient Health Records'!X698 = "Critical"),"Needs Attention", AND('Patient Health Records'!X698 &lt;&gt; "Critical", 'Patient Health Records'!W698 = "Yes"),"Monitor Later", AND('Patient Health Records'!X698 ="Critical", 'Patient Health Records'!W698 = "No"), "Ask for Readmission", TRUE, "No Action")</f>
        <v>Ask for Readmission</v>
      </c>
      <c r="W698" s="17"/>
      <c r="X698" s="100"/>
      <c r="Y698" s="100"/>
      <c r="Z698" s="100"/>
      <c r="AA698" s="100"/>
      <c r="AB698" s="100"/>
    </row>
    <row r="699" spans="1:28" ht="15.75" customHeight="1">
      <c r="A699" s="2" t="s">
        <v>1095</v>
      </c>
      <c r="B699" s="2" t="s">
        <v>120</v>
      </c>
      <c r="C699" s="2" t="s">
        <v>42</v>
      </c>
      <c r="D699" s="26" t="s">
        <v>82</v>
      </c>
      <c r="E699" s="28">
        <f>DATEVALUE(D699)</f>
        <v>30682</v>
      </c>
      <c r="F699" s="29">
        <f t="shared" si="31"/>
        <v>1984</v>
      </c>
      <c r="G699" s="29">
        <f t="shared" si="32"/>
        <v>41</v>
      </c>
      <c r="H699" s="29" t="str" cm="1">
        <f t="array" ref="H699">_xlfn.IFS(
  AND(G699&gt;=21, G699&lt;=30), "Young Adult",
  AND(G699&gt;=31, G699&lt;=45), "Adult",
  AND(G699&gt;=46, G699&lt;=60), "Middle-aged",
  AND(G699&gt;=61, G699&lt;=75), "Senior",
  AND(G699&gt;=76, G699&lt;=87), "Elderly",
  TRUE, "Out of Range"
)</f>
        <v>Adult</v>
      </c>
      <c r="I699" s="3">
        <v>5</v>
      </c>
      <c r="J699" s="2" t="s">
        <v>38</v>
      </c>
      <c r="K699" s="2" t="s">
        <v>28</v>
      </c>
      <c r="L699" s="2" t="str">
        <f>VLOOKUP(J699,Facts!$A$2:$B$10,2,FALSE)</f>
        <v>North</v>
      </c>
      <c r="M699" s="2" t="str">
        <f>HLOOKUP(J699,Facts!$D$13:$L$14,2,FALSE)</f>
        <v>North</v>
      </c>
      <c r="N699" s="2" t="str">
        <f>_xlfn.XLOOKUP(L699,Facts!$B$2:$B$10,Facts!$A$2:$A$10,FALSE)</f>
        <v>Punjab</v>
      </c>
      <c r="O699" s="100" t="str">
        <f t="shared" si="33"/>
        <v>Aditya Mehta</v>
      </c>
      <c r="P699" s="100" t="str" cm="1">
        <f t="array" ref="P699:Q699">_xlfn.TEXTSPLIT(O699," ")</f>
        <v>Aditya</v>
      </c>
      <c r="Q699" s="100" t="str">
        <v>Mehta</v>
      </c>
      <c r="R699" s="100"/>
      <c r="S699" s="100" t="str">
        <f>CONCATENATE(A699,"_",P699,".pdf")</f>
        <v>PID0698_Aditya.pdf</v>
      </c>
      <c r="T699" s="17" t="str">
        <f>IF(AND(I699&lt;5,'Billing Details'!F699&gt;10000),"High Priority","Regular Followup")</f>
        <v>Regular Followup</v>
      </c>
      <c r="U699" s="17" t="str">
        <f>IF(AND(T699="High Priority",'Patient Health Records'!W699="Yes",'Patient Health Records'!X699 = "Critical"),"Needs Attention",IF(AND('Patient Health Records'!X699 &lt;&gt; "Critical", 'Patient Health Records'!W699 = "Yes"),"Monitor Later",IF(AND('Patient Health Records'!X699 ="Critical", 'Patient Health Records'!W699 = "No"), "Ask for Readmission","No Action")))</f>
        <v>Monitor Later</v>
      </c>
      <c r="V699" s="17" t="str" cm="1">
        <f t="array" ref="V699">_xlfn.IFS(AND(T699="High Priority",'Patient Health Records'!W699="Yes",'Patient Health Records'!X699 = "Critical"),"Needs Attention", AND('Patient Health Records'!X699 &lt;&gt; "Critical", 'Patient Health Records'!W699 = "Yes"),"Monitor Later", AND('Patient Health Records'!X699 ="Critical", 'Patient Health Records'!W699 = "No"), "Ask for Readmission", TRUE, "No Action")</f>
        <v>Monitor Later</v>
      </c>
      <c r="W699" s="17"/>
      <c r="X699" s="100"/>
      <c r="Y699" s="100"/>
      <c r="Z699" s="100"/>
      <c r="AA699" s="100"/>
      <c r="AB699" s="100"/>
    </row>
    <row r="700" spans="1:28" ht="15.75" customHeight="1">
      <c r="A700" s="2" t="s">
        <v>1096</v>
      </c>
      <c r="B700" s="2" t="s">
        <v>248</v>
      </c>
      <c r="C700" s="2" t="s">
        <v>42</v>
      </c>
      <c r="D700" s="26" t="s">
        <v>46</v>
      </c>
      <c r="E700" s="28">
        <f>DATEVALUE(D700)</f>
        <v>32508</v>
      </c>
      <c r="F700" s="29">
        <f t="shared" si="31"/>
        <v>1988</v>
      </c>
      <c r="G700" s="29">
        <f t="shared" si="32"/>
        <v>37</v>
      </c>
      <c r="H700" s="29" t="str" cm="1">
        <f t="array" ref="H700">_xlfn.IFS(
  AND(G700&gt;=21, G700&lt;=30), "Young Adult",
  AND(G700&gt;=31, G700&lt;=45), "Adult",
  AND(G700&gt;=46, G700&lt;=60), "Middle-aged",
  AND(G700&gt;=61, G700&lt;=75), "Senior",
  AND(G700&gt;=76, G700&lt;=87), "Elderly",
  TRUE, "Out of Range"
)</f>
        <v>Adult</v>
      </c>
      <c r="I700" s="3">
        <v>15</v>
      </c>
      <c r="J700" s="2" t="s">
        <v>55</v>
      </c>
      <c r="K700" s="2" t="s">
        <v>39</v>
      </c>
      <c r="L700" s="2" t="str">
        <f>VLOOKUP(J700,Facts!$A$2:$B$10,2,FALSE)</f>
        <v>South</v>
      </c>
      <c r="M700" s="2" t="str">
        <f>HLOOKUP(J700,Facts!$D$13:$L$14,2,FALSE)</f>
        <v>South</v>
      </c>
      <c r="N700" s="2" t="str">
        <f>_xlfn.XLOOKUP(L700,Facts!$B$2:$B$10,Facts!$A$2:$A$10,FALSE)</f>
        <v>Tamil Nadu</v>
      </c>
      <c r="O700" s="100" t="str">
        <f t="shared" si="33"/>
        <v>Aarav Patel</v>
      </c>
      <c r="P700" s="100" t="str" cm="1">
        <f t="array" ref="P700:Q700">_xlfn.TEXTSPLIT(O700," ")</f>
        <v>Aarav</v>
      </c>
      <c r="Q700" s="100" t="str">
        <v>Patel</v>
      </c>
      <c r="R700" s="100"/>
      <c r="S700" s="100" t="str">
        <f>CONCATENATE(A700,"_",P700,".pdf")</f>
        <v>PID0699_Aarav.pdf</v>
      </c>
      <c r="T700" s="17" t="str">
        <f>IF(AND(I700&lt;5,'Billing Details'!F700&gt;10000),"High Priority","Regular Followup")</f>
        <v>Regular Followup</v>
      </c>
      <c r="U700" s="17" t="str">
        <f>IF(AND(T700="High Priority",'Patient Health Records'!W700="Yes",'Patient Health Records'!X700 = "Critical"),"Needs Attention",IF(AND('Patient Health Records'!X700 &lt;&gt; "Critical", 'Patient Health Records'!W700 = "Yes"),"Monitor Later",IF(AND('Patient Health Records'!X700 ="Critical", 'Patient Health Records'!W700 = "No"), "Ask for Readmission","No Action")))</f>
        <v>No Action</v>
      </c>
      <c r="V700" s="17" t="str" cm="1">
        <f t="array" ref="V700">_xlfn.IFS(AND(T700="High Priority",'Patient Health Records'!W700="Yes",'Patient Health Records'!X700 = "Critical"),"Needs Attention", AND('Patient Health Records'!X700 &lt;&gt; "Critical", 'Patient Health Records'!W700 = "Yes"),"Monitor Later", AND('Patient Health Records'!X700 ="Critical", 'Patient Health Records'!W700 = "No"), "Ask for Readmission", TRUE, "No Action")</f>
        <v>No Action</v>
      </c>
      <c r="W700" s="17"/>
      <c r="X700" s="100"/>
      <c r="Y700" s="100"/>
      <c r="Z700" s="100"/>
      <c r="AA700" s="100"/>
      <c r="AB700" s="100"/>
    </row>
    <row r="701" spans="1:28" ht="15.75" customHeight="1">
      <c r="A701" s="2" t="s">
        <v>1097</v>
      </c>
      <c r="B701" s="2" t="s">
        <v>1098</v>
      </c>
      <c r="C701" s="2" t="s">
        <v>42</v>
      </c>
      <c r="D701" s="26" t="s">
        <v>142</v>
      </c>
      <c r="E701" s="28">
        <f>DATEVALUE(D701)</f>
        <v>34334</v>
      </c>
      <c r="F701" s="29">
        <f t="shared" si="31"/>
        <v>1993</v>
      </c>
      <c r="G701" s="29">
        <f t="shared" si="32"/>
        <v>32</v>
      </c>
      <c r="H701" s="29" t="str" cm="1">
        <f t="array" ref="H701">_xlfn.IFS(
  AND(G701&gt;=21, G701&lt;=30), "Young Adult",
  AND(G701&gt;=31, G701&lt;=45), "Adult",
  AND(G701&gt;=46, G701&lt;=60), "Middle-aged",
  AND(G701&gt;=61, G701&lt;=75), "Senior",
  AND(G701&gt;=76, G701&lt;=87), "Elderly",
  TRUE, "Out of Range"
)</f>
        <v>Adult</v>
      </c>
      <c r="I701" s="3">
        <v>12</v>
      </c>
      <c r="J701" s="2" t="s">
        <v>55</v>
      </c>
      <c r="K701" s="2" t="s">
        <v>28</v>
      </c>
      <c r="L701" s="2" t="str">
        <f>VLOOKUP(J701,Facts!$A$2:$B$10,2,FALSE)</f>
        <v>South</v>
      </c>
      <c r="M701" s="2" t="str">
        <f>HLOOKUP(J701,Facts!$D$13:$L$14,2,FALSE)</f>
        <v>South</v>
      </c>
      <c r="N701" s="2" t="str">
        <f>_xlfn.XLOOKUP(L701,Facts!$B$2:$B$10,Facts!$A$2:$A$10,FALSE)</f>
        <v>Tamil Nadu</v>
      </c>
      <c r="O701" s="100" t="str">
        <f t="shared" si="33"/>
        <v>Aditya Kumar Gupta</v>
      </c>
      <c r="P701" s="100" t="str" cm="1">
        <f t="array" ref="P701:R701">_xlfn.TEXTSPLIT(O701," ")</f>
        <v>Aditya</v>
      </c>
      <c r="Q701" s="100" t="str">
        <v>Kumar</v>
      </c>
      <c r="R701" s="100" t="str">
        <v>Gupta</v>
      </c>
      <c r="S701" s="100" t="str">
        <f>CONCATENATE(A701,"_",P701,".pdf")</f>
        <v>PID0700_Aditya.pdf</v>
      </c>
      <c r="T701" s="17" t="str">
        <f>IF(AND(I701&lt;5,'Billing Details'!F701&gt;10000),"High Priority","Regular Followup")</f>
        <v>Regular Followup</v>
      </c>
      <c r="U701" s="17" t="str">
        <f>IF(AND(T701="High Priority",'Patient Health Records'!W701="Yes",'Patient Health Records'!X701 = "Critical"),"Needs Attention",IF(AND('Patient Health Records'!X701 &lt;&gt; "Critical", 'Patient Health Records'!W701 = "Yes"),"Monitor Later",IF(AND('Patient Health Records'!X701 ="Critical", 'Patient Health Records'!W701 = "No"), "Ask for Readmission","No Action")))</f>
        <v>Monitor Later</v>
      </c>
      <c r="V701" s="17" t="str" cm="1">
        <f t="array" ref="V701">_xlfn.IFS(AND(T701="High Priority",'Patient Health Records'!W701="Yes",'Patient Health Records'!X701 = "Critical"),"Needs Attention", AND('Patient Health Records'!X701 &lt;&gt; "Critical", 'Patient Health Records'!W701 = "Yes"),"Monitor Later", AND('Patient Health Records'!X701 ="Critical", 'Patient Health Records'!W701 = "No"), "Ask for Readmission", TRUE, "No Action")</f>
        <v>Monitor Later</v>
      </c>
      <c r="W701" s="17"/>
      <c r="X701" s="100"/>
      <c r="Y701" s="100"/>
      <c r="Z701" s="100"/>
      <c r="AA701" s="100"/>
      <c r="AB701" s="100"/>
    </row>
    <row r="702" spans="1:28" ht="15.75" customHeight="1">
      <c r="A702" s="2" t="s">
        <v>1099</v>
      </c>
      <c r="B702" s="2" t="s">
        <v>1100</v>
      </c>
      <c r="C702" s="2" t="s">
        <v>25</v>
      </c>
      <c r="D702" s="26" t="s">
        <v>85</v>
      </c>
      <c r="E702" s="28">
        <f>DATEVALUE(D702)</f>
        <v>25203</v>
      </c>
      <c r="F702" s="29">
        <f t="shared" si="31"/>
        <v>1968</v>
      </c>
      <c r="G702" s="29">
        <f t="shared" si="32"/>
        <v>57</v>
      </c>
      <c r="H702" s="29" t="str" cm="1">
        <f t="array" ref="H702">_xlfn.IFS(
  AND(G702&gt;=21, G702&lt;=30), "Young Adult",
  AND(G702&gt;=31, G702&lt;=45), "Adult",
  AND(G702&gt;=46, G702&lt;=60), "Middle-aged",
  AND(G702&gt;=61, G702&lt;=75), "Senior",
  AND(G702&gt;=76, G702&lt;=87), "Elderly",
  TRUE, "Out of Range"
)</f>
        <v>Middle-aged</v>
      </c>
      <c r="I702" s="3">
        <v>40</v>
      </c>
      <c r="J702" s="2" t="s">
        <v>27</v>
      </c>
      <c r="K702" s="2" t="s">
        <v>28</v>
      </c>
      <c r="L702" s="2" t="str">
        <f>VLOOKUP(J702,Facts!$A$2:$B$10,2,FALSE)</f>
        <v>South</v>
      </c>
      <c r="M702" s="2" t="str">
        <f>HLOOKUP(J702,Facts!$D$13:$L$14,2,FALSE)</f>
        <v>South</v>
      </c>
      <c r="N702" s="2" t="str">
        <f>_xlfn.XLOOKUP(L702,Facts!$B$2:$B$10,Facts!$A$2:$A$10,FALSE)</f>
        <v>Tamil Nadu</v>
      </c>
      <c r="O702" s="100" t="str">
        <f t="shared" si="33"/>
        <v>Isha Raj Gupta</v>
      </c>
      <c r="P702" s="100" t="str" cm="1">
        <f t="array" ref="P702:R702">_xlfn.TEXTSPLIT(O702," ")</f>
        <v>Isha</v>
      </c>
      <c r="Q702" s="100" t="str">
        <v>Raj</v>
      </c>
      <c r="R702" s="100" t="str">
        <v>Gupta</v>
      </c>
      <c r="S702" s="100" t="str">
        <f>CONCATENATE(A702,"_",P702,".pdf")</f>
        <v>PID0701_Isha.pdf</v>
      </c>
      <c r="T702" s="17" t="str">
        <f>IF(AND(I702&lt;5,'Billing Details'!F702&gt;10000),"High Priority","Regular Followup")</f>
        <v>Regular Followup</v>
      </c>
      <c r="U702" s="17" t="str">
        <f>IF(AND(T702="High Priority",'Patient Health Records'!W702="Yes",'Patient Health Records'!X702 = "Critical"),"Needs Attention",IF(AND('Patient Health Records'!X702 &lt;&gt; "Critical", 'Patient Health Records'!W702 = "Yes"),"Monitor Later",IF(AND('Patient Health Records'!X702 ="Critical", 'Patient Health Records'!W702 = "No"), "Ask for Readmission","No Action")))</f>
        <v>No Action</v>
      </c>
      <c r="V702" s="17" t="str" cm="1">
        <f t="array" ref="V702">_xlfn.IFS(AND(T702="High Priority",'Patient Health Records'!W702="Yes",'Patient Health Records'!X702 = "Critical"),"Needs Attention", AND('Patient Health Records'!X702 &lt;&gt; "Critical", 'Patient Health Records'!W702 = "Yes"),"Monitor Later", AND('Patient Health Records'!X702 ="Critical", 'Patient Health Records'!W702 = "No"), "Ask for Readmission", TRUE, "No Action")</f>
        <v>No Action</v>
      </c>
      <c r="W702" s="17"/>
      <c r="X702" s="100"/>
      <c r="Y702" s="100"/>
      <c r="Z702" s="100"/>
      <c r="AA702" s="100"/>
      <c r="AB702" s="100"/>
    </row>
    <row r="703" spans="1:28" ht="15.75" customHeight="1">
      <c r="A703" s="2" t="s">
        <v>1101</v>
      </c>
      <c r="B703" s="2" t="s">
        <v>1023</v>
      </c>
      <c r="C703" s="2" t="s">
        <v>25</v>
      </c>
      <c r="D703" s="26" t="s">
        <v>46</v>
      </c>
      <c r="E703" s="28">
        <f>DATEVALUE(D703)</f>
        <v>32508</v>
      </c>
      <c r="F703" s="29">
        <f t="shared" si="31"/>
        <v>1988</v>
      </c>
      <c r="G703" s="29">
        <f t="shared" si="32"/>
        <v>37</v>
      </c>
      <c r="H703" s="29" t="str" cm="1">
        <f t="array" ref="H703">_xlfn.IFS(
  AND(G703&gt;=21, G703&lt;=30), "Young Adult",
  AND(G703&gt;=31, G703&lt;=45), "Adult",
  AND(G703&gt;=46, G703&lt;=60), "Middle-aged",
  AND(G703&gt;=61, G703&lt;=75), "Senior",
  AND(G703&gt;=76, G703&lt;=87), "Elderly",
  TRUE, "Out of Range"
)</f>
        <v>Adult</v>
      </c>
      <c r="I703" s="3">
        <v>5</v>
      </c>
      <c r="J703" s="2" t="s">
        <v>43</v>
      </c>
      <c r="K703" s="2" t="s">
        <v>28</v>
      </c>
      <c r="L703" s="2" t="str">
        <f>VLOOKUP(J703,Facts!$A$2:$B$10,2,FALSE)</f>
        <v>South</v>
      </c>
      <c r="M703" s="2" t="str">
        <f>HLOOKUP(J703,Facts!$D$13:$L$14,2,FALSE)</f>
        <v>South</v>
      </c>
      <c r="N703" s="2" t="str">
        <f>_xlfn.XLOOKUP(L703,Facts!$B$2:$B$10,Facts!$A$2:$A$10,FALSE)</f>
        <v>Tamil Nadu</v>
      </c>
      <c r="O703" s="100" t="str">
        <f t="shared" si="33"/>
        <v>Aanya Mehta</v>
      </c>
      <c r="P703" s="100" t="str" cm="1">
        <f t="array" ref="P703:Q703">_xlfn.TEXTSPLIT(O703," ")</f>
        <v>Aanya</v>
      </c>
      <c r="Q703" s="100" t="str">
        <v>Mehta</v>
      </c>
      <c r="R703" s="100"/>
      <c r="S703" s="100" t="str">
        <f>CONCATENATE(A703,"_",P703,".pdf")</f>
        <v>PID0702_Aanya.pdf</v>
      </c>
      <c r="T703" s="17" t="str">
        <f>IF(AND(I703&lt;5,'Billing Details'!F703&gt;10000),"High Priority","Regular Followup")</f>
        <v>Regular Followup</v>
      </c>
      <c r="U703" s="17" t="str">
        <f>IF(AND(T703="High Priority",'Patient Health Records'!W703="Yes",'Patient Health Records'!X703 = "Critical"),"Needs Attention",IF(AND('Patient Health Records'!X703 &lt;&gt; "Critical", 'Patient Health Records'!W703 = "Yes"),"Monitor Later",IF(AND('Patient Health Records'!X703 ="Critical", 'Patient Health Records'!W703 = "No"), "Ask for Readmission","No Action")))</f>
        <v>No Action</v>
      </c>
      <c r="V703" s="17" t="str" cm="1">
        <f t="array" ref="V703">_xlfn.IFS(AND(T703="High Priority",'Patient Health Records'!W703="Yes",'Patient Health Records'!X703 = "Critical"),"Needs Attention", AND('Patient Health Records'!X703 &lt;&gt; "Critical", 'Patient Health Records'!W703 = "Yes"),"Monitor Later", AND('Patient Health Records'!X703 ="Critical", 'Patient Health Records'!W703 = "No"), "Ask for Readmission", TRUE, "No Action")</f>
        <v>No Action</v>
      </c>
      <c r="W703" s="17"/>
      <c r="X703" s="100"/>
      <c r="Y703" s="100"/>
      <c r="Z703" s="100"/>
      <c r="AA703" s="100"/>
      <c r="AB703" s="100"/>
    </row>
    <row r="704" spans="1:28" ht="15.75" customHeight="1">
      <c r="A704" s="2" t="s">
        <v>1102</v>
      </c>
      <c r="B704" s="2" t="s">
        <v>1103</v>
      </c>
      <c r="C704" s="2" t="s">
        <v>25</v>
      </c>
      <c r="D704" s="26" t="s">
        <v>32</v>
      </c>
      <c r="E704" s="28">
        <f>DATEVALUE(D704)</f>
        <v>19724</v>
      </c>
      <c r="F704" s="29">
        <f t="shared" si="31"/>
        <v>1953</v>
      </c>
      <c r="G704" s="29">
        <f t="shared" si="32"/>
        <v>72</v>
      </c>
      <c r="H704" s="29" t="str" cm="1">
        <f t="array" ref="H704">_xlfn.IFS(
  AND(G704&gt;=21, G704&lt;=30), "Young Adult",
  AND(G704&gt;=31, G704&lt;=45), "Adult",
  AND(G704&gt;=46, G704&lt;=60), "Middle-aged",
  AND(G704&gt;=61, G704&lt;=75), "Senior",
  AND(G704&gt;=76, G704&lt;=87), "Elderly",
  TRUE, "Out of Range"
)</f>
        <v>Senior</v>
      </c>
      <c r="I704" s="3">
        <v>200</v>
      </c>
      <c r="J704" s="2" t="s">
        <v>64</v>
      </c>
      <c r="K704" s="2" t="s">
        <v>56</v>
      </c>
      <c r="L704" s="2" t="str">
        <f>VLOOKUP(J704,Facts!$A$2:$B$10,2,FALSE)</f>
        <v>East</v>
      </c>
      <c r="M704" s="2" t="str">
        <f>HLOOKUP(J704,Facts!$D$13:$L$14,2,FALSE)</f>
        <v>East</v>
      </c>
      <c r="N704" s="2" t="str">
        <f>_xlfn.XLOOKUP(L704,Facts!$B$2:$B$10,Facts!$A$2:$A$10,FALSE)</f>
        <v>West Bengal</v>
      </c>
      <c r="O704" s="100" t="str">
        <f t="shared" si="33"/>
        <v>Isha Gupta</v>
      </c>
      <c r="P704" s="100" t="str" cm="1">
        <f t="array" ref="P704:Q704">_xlfn.TEXTSPLIT(O704," ")</f>
        <v>Isha</v>
      </c>
      <c r="Q704" s="100" t="str">
        <v>Gupta</v>
      </c>
      <c r="R704" s="100"/>
      <c r="S704" s="100" t="str">
        <f>CONCATENATE(A704,"_",P704,".pdf")</f>
        <v>PID0703_Isha.pdf</v>
      </c>
      <c r="T704" s="17" t="str">
        <f>IF(AND(I704&lt;5,'Billing Details'!F704&gt;10000),"High Priority","Regular Followup")</f>
        <v>Regular Followup</v>
      </c>
      <c r="U704" s="17" t="str">
        <f>IF(AND(T704="High Priority",'Patient Health Records'!W704="Yes",'Patient Health Records'!X704 = "Critical"),"Needs Attention",IF(AND('Patient Health Records'!X704 &lt;&gt; "Critical", 'Patient Health Records'!W704 = "Yes"),"Monitor Later",IF(AND('Patient Health Records'!X704 ="Critical", 'Patient Health Records'!W704 = "No"), "Ask for Readmission","No Action")))</f>
        <v>No Action</v>
      </c>
      <c r="V704" s="17" t="str" cm="1">
        <f t="array" ref="V704">_xlfn.IFS(AND(T704="High Priority",'Patient Health Records'!W704="Yes",'Patient Health Records'!X704 = "Critical"),"Needs Attention", AND('Patient Health Records'!X704 &lt;&gt; "Critical", 'Patient Health Records'!W704 = "Yes"),"Monitor Later", AND('Patient Health Records'!X704 ="Critical", 'Patient Health Records'!W704 = "No"), "Ask for Readmission", TRUE, "No Action")</f>
        <v>No Action</v>
      </c>
      <c r="W704" s="17"/>
      <c r="X704" s="100"/>
      <c r="Y704" s="100"/>
      <c r="Z704" s="100"/>
      <c r="AA704" s="100"/>
      <c r="AB704" s="100"/>
    </row>
    <row r="705" spans="1:28" ht="15.75" customHeight="1">
      <c r="A705" s="2" t="s">
        <v>1104</v>
      </c>
      <c r="B705" s="2" t="s">
        <v>191</v>
      </c>
      <c r="C705" s="2" t="s">
        <v>25</v>
      </c>
      <c r="D705" s="26" t="s">
        <v>68</v>
      </c>
      <c r="E705" s="28">
        <f>DATEVALUE(D705)</f>
        <v>23377</v>
      </c>
      <c r="F705" s="29">
        <f t="shared" si="31"/>
        <v>1964</v>
      </c>
      <c r="G705" s="29">
        <f t="shared" si="32"/>
        <v>61</v>
      </c>
      <c r="H705" s="29" t="str" cm="1">
        <f t="array" ref="H705">_xlfn.IFS(
  AND(G705&gt;=21, G705&lt;=30), "Young Adult",
  AND(G705&gt;=31, G705&lt;=45), "Adult",
  AND(G705&gt;=46, G705&lt;=60), "Middle-aged",
  AND(G705&gt;=61, G705&lt;=75), "Senior",
  AND(G705&gt;=76, G705&lt;=87), "Elderly",
  TRUE, "Out of Range"
)</f>
        <v>Senior</v>
      </c>
      <c r="I705" s="3">
        <v>5</v>
      </c>
      <c r="J705" s="2" t="s">
        <v>38</v>
      </c>
      <c r="K705" s="2" t="s">
        <v>39</v>
      </c>
      <c r="L705" s="2" t="str">
        <f>VLOOKUP(J705,Facts!$A$2:$B$10,2,FALSE)</f>
        <v>North</v>
      </c>
      <c r="M705" s="2" t="str">
        <f>HLOOKUP(J705,Facts!$D$13:$L$14,2,FALSE)</f>
        <v>North</v>
      </c>
      <c r="N705" s="2" t="str">
        <f>_xlfn.XLOOKUP(L705,Facts!$B$2:$B$10,Facts!$A$2:$A$10,FALSE)</f>
        <v>Punjab</v>
      </c>
      <c r="O705" s="100" t="str">
        <f t="shared" si="33"/>
        <v>Aanya Mehta</v>
      </c>
      <c r="P705" s="100" t="str" cm="1">
        <f t="array" ref="P705:Q705">_xlfn.TEXTSPLIT(O705," ")</f>
        <v>Aanya</v>
      </c>
      <c r="Q705" s="100" t="str">
        <v>Mehta</v>
      </c>
      <c r="R705" s="100"/>
      <c r="S705" s="100" t="str">
        <f>CONCATENATE(A705,"_",P705,".pdf")</f>
        <v>PID0704_Aanya.pdf</v>
      </c>
      <c r="T705" s="17" t="str">
        <f>IF(AND(I705&lt;5,'Billing Details'!F705&gt;10000),"High Priority","Regular Followup")</f>
        <v>Regular Followup</v>
      </c>
      <c r="U705" s="17" t="str">
        <f>IF(AND(T705="High Priority",'Patient Health Records'!W705="Yes",'Patient Health Records'!X705 = "Critical"),"Needs Attention",IF(AND('Patient Health Records'!X705 &lt;&gt; "Critical", 'Patient Health Records'!W705 = "Yes"),"Monitor Later",IF(AND('Patient Health Records'!X705 ="Critical", 'Patient Health Records'!W705 = "No"), "Ask for Readmission","No Action")))</f>
        <v>No Action</v>
      </c>
      <c r="V705" s="17" t="str" cm="1">
        <f t="array" ref="V705">_xlfn.IFS(AND(T705="High Priority",'Patient Health Records'!W705="Yes",'Patient Health Records'!X705 = "Critical"),"Needs Attention", AND('Patient Health Records'!X705 &lt;&gt; "Critical", 'Patient Health Records'!W705 = "Yes"),"Monitor Later", AND('Patient Health Records'!X705 ="Critical", 'Patient Health Records'!W705 = "No"), "Ask for Readmission", TRUE, "No Action")</f>
        <v>No Action</v>
      </c>
      <c r="W705" s="17"/>
      <c r="X705" s="100"/>
      <c r="Y705" s="100"/>
      <c r="Z705" s="100"/>
      <c r="AA705" s="100"/>
      <c r="AB705" s="100"/>
    </row>
    <row r="706" spans="1:28" ht="15.75" customHeight="1">
      <c r="A706" s="2" t="s">
        <v>1105</v>
      </c>
      <c r="B706" s="2" t="s">
        <v>284</v>
      </c>
      <c r="C706" s="2" t="s">
        <v>42</v>
      </c>
      <c r="D706" s="26" t="s">
        <v>184</v>
      </c>
      <c r="E706" s="28">
        <f>DATEVALUE(D706)</f>
        <v>21550</v>
      </c>
      <c r="F706" s="29">
        <f t="shared" si="31"/>
        <v>1958</v>
      </c>
      <c r="G706" s="29">
        <f t="shared" si="32"/>
        <v>67</v>
      </c>
      <c r="H706" s="29" t="str" cm="1">
        <f t="array" ref="H706">_xlfn.IFS(
  AND(G706&gt;=21, G706&lt;=30), "Young Adult",
  AND(G706&gt;=31, G706&lt;=45), "Adult",
  AND(G706&gt;=46, G706&lt;=60), "Middle-aged",
  AND(G706&gt;=61, G706&lt;=75), "Senior",
  AND(G706&gt;=76, G706&lt;=87), "Elderly",
  TRUE, "Out of Range"
)</f>
        <v>Senior</v>
      </c>
      <c r="I706" s="3">
        <v>1</v>
      </c>
      <c r="J706" s="2" t="s">
        <v>47</v>
      </c>
      <c r="K706" s="2" t="s">
        <v>56</v>
      </c>
      <c r="L706" s="2" t="str">
        <f>VLOOKUP(J706,Facts!$A$2:$B$10,2,FALSE)</f>
        <v>North</v>
      </c>
      <c r="M706" s="2" t="str">
        <f>HLOOKUP(J706,Facts!$D$13:$L$14,2,FALSE)</f>
        <v>North</v>
      </c>
      <c r="N706" s="2" t="str">
        <f>_xlfn.XLOOKUP(L706,Facts!$B$2:$B$10,Facts!$A$2:$A$10,FALSE)</f>
        <v>Punjab</v>
      </c>
      <c r="O706" s="100" t="str">
        <f t="shared" si="33"/>
        <v>Aditya Reddy</v>
      </c>
      <c r="P706" s="100" t="str" cm="1">
        <f t="array" ref="P706:Q706">_xlfn.TEXTSPLIT(O706," ")</f>
        <v>Aditya</v>
      </c>
      <c r="Q706" s="100" t="str">
        <v>Reddy</v>
      </c>
      <c r="R706" s="100"/>
      <c r="S706" s="100" t="str">
        <f>CONCATENATE(A706,"_",P706,".pdf")</f>
        <v>PID0705_Aditya.pdf</v>
      </c>
      <c r="T706" s="17" t="str">
        <f>IF(AND(I706&lt;5,'Billing Details'!F706&gt;10000),"High Priority","Regular Followup")</f>
        <v>High Priority</v>
      </c>
      <c r="U706" s="17" t="str">
        <f>IF(AND(T706="High Priority",'Patient Health Records'!W706="Yes",'Patient Health Records'!X706 = "Critical"),"Needs Attention",IF(AND('Patient Health Records'!X706 &lt;&gt; "Critical", 'Patient Health Records'!W706 = "Yes"),"Monitor Later",IF(AND('Patient Health Records'!X706 ="Critical", 'Patient Health Records'!W706 = "No"), "Ask for Readmission","No Action")))</f>
        <v>Monitor Later</v>
      </c>
      <c r="V706" s="17" t="str" cm="1">
        <f t="array" ref="V706">_xlfn.IFS(AND(T706="High Priority",'Patient Health Records'!W706="Yes",'Patient Health Records'!X706 = "Critical"),"Needs Attention", AND('Patient Health Records'!X706 &lt;&gt; "Critical", 'Patient Health Records'!W706 = "Yes"),"Monitor Later", AND('Patient Health Records'!X706 ="Critical", 'Patient Health Records'!W706 = "No"), "Ask for Readmission", TRUE, "No Action")</f>
        <v>Monitor Later</v>
      </c>
      <c r="W706" s="17"/>
      <c r="X706" s="100"/>
      <c r="Y706" s="100"/>
      <c r="Z706" s="100"/>
      <c r="AA706" s="100"/>
      <c r="AB706" s="100"/>
    </row>
    <row r="707" spans="1:28" ht="15.75" customHeight="1">
      <c r="A707" s="2" t="s">
        <v>1106</v>
      </c>
      <c r="B707" s="2" t="s">
        <v>248</v>
      </c>
      <c r="C707" s="2" t="s">
        <v>42</v>
      </c>
      <c r="D707" s="26" t="s">
        <v>26</v>
      </c>
      <c r="E707" s="28">
        <f>DATEVALUE(D707)</f>
        <v>27029</v>
      </c>
      <c r="F707" s="29">
        <f t="shared" ref="F707:F770" si="34">YEAR(E707)</f>
        <v>1973</v>
      </c>
      <c r="G707" s="29">
        <f t="shared" ref="G707:G770" si="35">$X$9-F707</f>
        <v>52</v>
      </c>
      <c r="H707" s="29" t="str" cm="1">
        <f t="array" ref="H707">_xlfn.IFS(
  AND(G707&gt;=21, G707&lt;=30), "Young Adult",
  AND(G707&gt;=31, G707&lt;=45), "Adult",
  AND(G707&gt;=46, G707&lt;=60), "Middle-aged",
  AND(G707&gt;=61, G707&lt;=75), "Senior",
  AND(G707&gt;=76, G707&lt;=87), "Elderly",
  TRUE, "Out of Range"
)</f>
        <v>Middle-aged</v>
      </c>
      <c r="I707" s="3">
        <v>250</v>
      </c>
      <c r="J707" s="2" t="s">
        <v>33</v>
      </c>
      <c r="K707" s="2" t="s">
        <v>34</v>
      </c>
      <c r="L707" s="2" t="str">
        <f>VLOOKUP(J707,Facts!$A$2:$B$10,2,FALSE)</f>
        <v>West</v>
      </c>
      <c r="M707" s="2" t="str">
        <f>HLOOKUP(J707,Facts!$D$13:$L$14,2,FALSE)</f>
        <v>West</v>
      </c>
      <c r="N707" s="2" t="str">
        <f>_xlfn.XLOOKUP(L707,Facts!$B$2:$B$10,Facts!$A$2:$A$10,FALSE)</f>
        <v>Maharashtra</v>
      </c>
      <c r="O707" s="100" t="str">
        <f t="shared" ref="O707:O770" si="36">TRIM(B707)</f>
        <v>Aarav Patel</v>
      </c>
      <c r="P707" s="100" t="str" cm="1">
        <f t="array" ref="P707:Q707">_xlfn.TEXTSPLIT(O707," ")</f>
        <v>Aarav</v>
      </c>
      <c r="Q707" s="100" t="str">
        <v>Patel</v>
      </c>
      <c r="R707" s="100"/>
      <c r="S707" s="100" t="str">
        <f>CONCATENATE(A707,"_",P707,".pdf")</f>
        <v>PID0706_Aarav.pdf</v>
      </c>
      <c r="T707" s="17" t="str">
        <f>IF(AND(I707&lt;5,'Billing Details'!F707&gt;10000),"High Priority","Regular Followup")</f>
        <v>Regular Followup</v>
      </c>
      <c r="U707" s="17" t="str">
        <f>IF(AND(T707="High Priority",'Patient Health Records'!W707="Yes",'Patient Health Records'!X707 = "Critical"),"Needs Attention",IF(AND('Patient Health Records'!X707 &lt;&gt; "Critical", 'Patient Health Records'!W707 = "Yes"),"Monitor Later",IF(AND('Patient Health Records'!X707 ="Critical", 'Patient Health Records'!W707 = "No"), "Ask for Readmission","No Action")))</f>
        <v>No Action</v>
      </c>
      <c r="V707" s="17" t="str" cm="1">
        <f t="array" ref="V707">_xlfn.IFS(AND(T707="High Priority",'Patient Health Records'!W707="Yes",'Patient Health Records'!X707 = "Critical"),"Needs Attention", AND('Patient Health Records'!X707 &lt;&gt; "Critical", 'Patient Health Records'!W707 = "Yes"),"Monitor Later", AND('Patient Health Records'!X707 ="Critical", 'Patient Health Records'!W707 = "No"), "Ask for Readmission", TRUE, "No Action")</f>
        <v>No Action</v>
      </c>
      <c r="W707" s="17"/>
      <c r="X707" s="100"/>
      <c r="Y707" s="100"/>
      <c r="Z707" s="100"/>
      <c r="AA707" s="100"/>
      <c r="AB707" s="100"/>
    </row>
    <row r="708" spans="1:28" ht="15.75" customHeight="1">
      <c r="A708" s="2" t="s">
        <v>1107</v>
      </c>
      <c r="B708" s="2" t="s">
        <v>90</v>
      </c>
      <c r="C708" s="2" t="s">
        <v>42</v>
      </c>
      <c r="D708" s="26" t="s">
        <v>82</v>
      </c>
      <c r="E708" s="28">
        <f>DATEVALUE(D708)</f>
        <v>30682</v>
      </c>
      <c r="F708" s="29">
        <f t="shared" si="34"/>
        <v>1984</v>
      </c>
      <c r="G708" s="29">
        <f t="shared" si="35"/>
        <v>41</v>
      </c>
      <c r="H708" s="29" t="str" cm="1">
        <f t="array" ref="H708">_xlfn.IFS(
  AND(G708&gt;=21, G708&lt;=30), "Young Adult",
  AND(G708&gt;=31, G708&lt;=45), "Adult",
  AND(G708&gt;=46, G708&lt;=60), "Middle-aged",
  AND(G708&gt;=61, G708&lt;=75), "Senior",
  AND(G708&gt;=76, G708&lt;=87), "Elderly",
  TRUE, "Out of Range"
)</f>
        <v>Adult</v>
      </c>
      <c r="I708" s="3">
        <v>40</v>
      </c>
      <c r="J708" s="2" t="s">
        <v>38</v>
      </c>
      <c r="K708" s="2" t="s">
        <v>56</v>
      </c>
      <c r="L708" s="2" t="str">
        <f>VLOOKUP(J708,Facts!$A$2:$B$10,2,FALSE)</f>
        <v>North</v>
      </c>
      <c r="M708" s="2" t="str">
        <f>HLOOKUP(J708,Facts!$D$13:$L$14,2,FALSE)</f>
        <v>North</v>
      </c>
      <c r="N708" s="2" t="str">
        <f>_xlfn.XLOOKUP(L708,Facts!$B$2:$B$10,Facts!$A$2:$A$10,FALSE)</f>
        <v>Punjab</v>
      </c>
      <c r="O708" s="100" t="str">
        <f t="shared" si="36"/>
        <v>Krishna Patel</v>
      </c>
      <c r="P708" s="100" t="str" cm="1">
        <f t="array" ref="P708:Q708">_xlfn.TEXTSPLIT(O708," ")</f>
        <v>Krishna</v>
      </c>
      <c r="Q708" s="100" t="str">
        <v>Patel</v>
      </c>
      <c r="R708" s="100"/>
      <c r="S708" s="100" t="str">
        <f>CONCATENATE(A708,"_",P708,".pdf")</f>
        <v>PID0707_Krishna.pdf</v>
      </c>
      <c r="T708" s="17" t="str">
        <f>IF(AND(I708&lt;5,'Billing Details'!F708&gt;10000),"High Priority","Regular Followup")</f>
        <v>Regular Followup</v>
      </c>
      <c r="U708" s="17" t="str">
        <f>IF(AND(T708="High Priority",'Patient Health Records'!W708="Yes",'Patient Health Records'!X708 = "Critical"),"Needs Attention",IF(AND('Patient Health Records'!X708 &lt;&gt; "Critical", 'Patient Health Records'!W708 = "Yes"),"Monitor Later",IF(AND('Patient Health Records'!X708 ="Critical", 'Patient Health Records'!W708 = "No"), "Ask for Readmission","No Action")))</f>
        <v>No Action</v>
      </c>
      <c r="V708" s="17" t="str" cm="1">
        <f t="array" ref="V708">_xlfn.IFS(AND(T708="High Priority",'Patient Health Records'!W708="Yes",'Patient Health Records'!X708 = "Critical"),"Needs Attention", AND('Patient Health Records'!X708 &lt;&gt; "Critical", 'Patient Health Records'!W708 = "Yes"),"Monitor Later", AND('Patient Health Records'!X708 ="Critical", 'Patient Health Records'!W708 = "No"), "Ask for Readmission", TRUE, "No Action")</f>
        <v>No Action</v>
      </c>
      <c r="W708" s="17"/>
      <c r="X708" s="100"/>
      <c r="Y708" s="100"/>
      <c r="Z708" s="100"/>
      <c r="AA708" s="100"/>
      <c r="AB708" s="100"/>
    </row>
    <row r="709" spans="1:28" ht="15.75" customHeight="1">
      <c r="A709" s="2" t="s">
        <v>1108</v>
      </c>
      <c r="B709" s="2" t="s">
        <v>1109</v>
      </c>
      <c r="C709" s="2" t="s">
        <v>42</v>
      </c>
      <c r="D709" s="26" t="s">
        <v>136</v>
      </c>
      <c r="E709" s="28">
        <f>DATEVALUE(D709)</f>
        <v>27029</v>
      </c>
      <c r="F709" s="29">
        <f t="shared" si="34"/>
        <v>1973</v>
      </c>
      <c r="G709" s="29">
        <f t="shared" si="35"/>
        <v>52</v>
      </c>
      <c r="H709" s="29" t="str" cm="1">
        <f t="array" ref="H709">_xlfn.IFS(
  AND(G709&gt;=21, G709&lt;=30), "Young Adult",
  AND(G709&gt;=31, G709&lt;=45), "Adult",
  AND(G709&gt;=46, G709&lt;=60), "Middle-aged",
  AND(G709&gt;=61, G709&lt;=75), "Senior",
  AND(G709&gt;=76, G709&lt;=87), "Elderly",
  TRUE, "Out of Range"
)</f>
        <v>Middle-aged</v>
      </c>
      <c r="I709" s="3">
        <v>2</v>
      </c>
      <c r="J709" s="2" t="s">
        <v>43</v>
      </c>
      <c r="K709" s="2" t="s">
        <v>28</v>
      </c>
      <c r="L709" s="2" t="str">
        <f>VLOOKUP(J709,Facts!$A$2:$B$10,2,FALSE)</f>
        <v>South</v>
      </c>
      <c r="M709" s="2" t="str">
        <f>HLOOKUP(J709,Facts!$D$13:$L$14,2,FALSE)</f>
        <v>South</v>
      </c>
      <c r="N709" s="2" t="str">
        <f>_xlfn.XLOOKUP(L709,Facts!$B$2:$B$10,Facts!$A$2:$A$10,FALSE)</f>
        <v>Tamil Nadu</v>
      </c>
      <c r="O709" s="100" t="str">
        <f t="shared" si="36"/>
        <v>Aditya Raj Gupta</v>
      </c>
      <c r="P709" s="100" t="str" cm="1">
        <f t="array" ref="P709:R709">_xlfn.TEXTSPLIT(O709," ")</f>
        <v>Aditya</v>
      </c>
      <c r="Q709" s="100" t="str">
        <v>Raj</v>
      </c>
      <c r="R709" s="100" t="str">
        <v>Gupta</v>
      </c>
      <c r="S709" s="100" t="str">
        <f>CONCATENATE(A709,"_",P709,".pdf")</f>
        <v>PID0708_Aditya.pdf</v>
      </c>
      <c r="T709" s="17" t="str">
        <f>IF(AND(I709&lt;5,'Billing Details'!F709&gt;10000),"High Priority","Regular Followup")</f>
        <v>High Priority</v>
      </c>
      <c r="U709" s="17" t="str">
        <f>IF(AND(T709="High Priority",'Patient Health Records'!W709="Yes",'Patient Health Records'!X709 = "Critical"),"Needs Attention",IF(AND('Patient Health Records'!X709 &lt;&gt; "Critical", 'Patient Health Records'!W709 = "Yes"),"Monitor Later",IF(AND('Patient Health Records'!X709 ="Critical", 'Patient Health Records'!W709 = "No"), "Ask for Readmission","No Action")))</f>
        <v>Monitor Later</v>
      </c>
      <c r="V709" s="17" t="str" cm="1">
        <f t="array" ref="V709">_xlfn.IFS(AND(T709="High Priority",'Patient Health Records'!W709="Yes",'Patient Health Records'!X709 = "Critical"),"Needs Attention", AND('Patient Health Records'!X709 &lt;&gt; "Critical", 'Patient Health Records'!W709 = "Yes"),"Monitor Later", AND('Patient Health Records'!X709 ="Critical", 'Patient Health Records'!W709 = "No"), "Ask for Readmission", TRUE, "No Action")</f>
        <v>Monitor Later</v>
      </c>
      <c r="W709" s="17"/>
      <c r="X709" s="100"/>
      <c r="Y709" s="100"/>
      <c r="Z709" s="100"/>
      <c r="AA709" s="100"/>
      <c r="AB709" s="100"/>
    </row>
    <row r="710" spans="1:28" ht="15.75" customHeight="1">
      <c r="A710" s="2" t="s">
        <v>1110</v>
      </c>
      <c r="B710" s="2" t="s">
        <v>550</v>
      </c>
      <c r="C710" s="2" t="s">
        <v>25</v>
      </c>
      <c r="D710" s="26" t="s">
        <v>46</v>
      </c>
      <c r="E710" s="28">
        <f>DATEVALUE(D710)</f>
        <v>32508</v>
      </c>
      <c r="F710" s="29">
        <f t="shared" si="34"/>
        <v>1988</v>
      </c>
      <c r="G710" s="29">
        <f t="shared" si="35"/>
        <v>37</v>
      </c>
      <c r="H710" s="29" t="str" cm="1">
        <f t="array" ref="H710">_xlfn.IFS(
  AND(G710&gt;=21, G710&lt;=30), "Young Adult",
  AND(G710&gt;=31, G710&lt;=45), "Adult",
  AND(G710&gt;=46, G710&lt;=60), "Middle-aged",
  AND(G710&gt;=61, G710&lt;=75), "Senior",
  AND(G710&gt;=76, G710&lt;=87), "Elderly",
  TRUE, "Out of Range"
)</f>
        <v>Adult</v>
      </c>
      <c r="I710" s="3">
        <v>5</v>
      </c>
      <c r="J710" s="2" t="s">
        <v>80</v>
      </c>
      <c r="K710" s="2" t="s">
        <v>39</v>
      </c>
      <c r="L710" s="2" t="str">
        <f>VLOOKUP(J710,Facts!$A$2:$B$10,2,FALSE)</f>
        <v>West</v>
      </c>
      <c r="M710" s="2" t="str">
        <f>HLOOKUP(J710,Facts!$D$13:$L$14,2,FALSE)</f>
        <v>West</v>
      </c>
      <c r="N710" s="2" t="str">
        <f>_xlfn.XLOOKUP(L710,Facts!$B$2:$B$10,Facts!$A$2:$A$10,FALSE)</f>
        <v>Maharashtra</v>
      </c>
      <c r="O710" s="100" t="str">
        <f t="shared" si="36"/>
        <v>Shreya Patel</v>
      </c>
      <c r="P710" s="100" t="str" cm="1">
        <f t="array" ref="P710:Q710">_xlfn.TEXTSPLIT(O710," ")</f>
        <v>Shreya</v>
      </c>
      <c r="Q710" s="100" t="str">
        <v>Patel</v>
      </c>
      <c r="R710" s="100"/>
      <c r="S710" s="100" t="str">
        <f>CONCATENATE(A710,"_",P710,".pdf")</f>
        <v>PID0709_Shreya.pdf</v>
      </c>
      <c r="T710" s="17" t="str">
        <f>IF(AND(I710&lt;5,'Billing Details'!F710&gt;10000),"High Priority","Regular Followup")</f>
        <v>Regular Followup</v>
      </c>
      <c r="U710" s="17" t="str">
        <f>IF(AND(T710="High Priority",'Patient Health Records'!W710="Yes",'Patient Health Records'!X710 = "Critical"),"Needs Attention",IF(AND('Patient Health Records'!X710 &lt;&gt; "Critical", 'Patient Health Records'!W710 = "Yes"),"Monitor Later",IF(AND('Patient Health Records'!X710 ="Critical", 'Patient Health Records'!W710 = "No"), "Ask for Readmission","No Action")))</f>
        <v>Monitor Later</v>
      </c>
      <c r="V710" s="17" t="str" cm="1">
        <f t="array" ref="V710">_xlfn.IFS(AND(T710="High Priority",'Patient Health Records'!W710="Yes",'Patient Health Records'!X710 = "Critical"),"Needs Attention", AND('Patient Health Records'!X710 &lt;&gt; "Critical", 'Patient Health Records'!W710 = "Yes"),"Monitor Later", AND('Patient Health Records'!X710 ="Critical", 'Patient Health Records'!W710 = "No"), "Ask for Readmission", TRUE, "No Action")</f>
        <v>Monitor Later</v>
      </c>
      <c r="W710" s="17"/>
      <c r="X710" s="100"/>
      <c r="Y710" s="100"/>
      <c r="Z710" s="100"/>
      <c r="AA710" s="100"/>
      <c r="AB710" s="100"/>
    </row>
    <row r="711" spans="1:28" ht="15.75" customHeight="1">
      <c r="A711" s="2" t="s">
        <v>1111</v>
      </c>
      <c r="B711" s="2" t="s">
        <v>1112</v>
      </c>
      <c r="C711" s="2" t="s">
        <v>42</v>
      </c>
      <c r="D711" s="26" t="s">
        <v>82</v>
      </c>
      <c r="E711" s="28">
        <f>DATEVALUE(D711)</f>
        <v>30682</v>
      </c>
      <c r="F711" s="29">
        <f t="shared" si="34"/>
        <v>1984</v>
      </c>
      <c r="G711" s="29">
        <f t="shared" si="35"/>
        <v>41</v>
      </c>
      <c r="H711" s="29" t="str" cm="1">
        <f t="array" ref="H711">_xlfn.IFS(
  AND(G711&gt;=21, G711&lt;=30), "Young Adult",
  AND(G711&gt;=31, G711&lt;=45), "Adult",
  AND(G711&gt;=46, G711&lt;=60), "Middle-aged",
  AND(G711&gt;=61, G711&lt;=75), "Senior",
  AND(G711&gt;=76, G711&lt;=87), "Elderly",
  TRUE, "Out of Range"
)</f>
        <v>Adult</v>
      </c>
      <c r="I711" s="3">
        <v>15</v>
      </c>
      <c r="J711" s="2" t="s">
        <v>80</v>
      </c>
      <c r="K711" s="2" t="s">
        <v>34</v>
      </c>
      <c r="L711" s="2" t="str">
        <f>VLOOKUP(J711,Facts!$A$2:$B$10,2,FALSE)</f>
        <v>West</v>
      </c>
      <c r="M711" s="2" t="str">
        <f>HLOOKUP(J711,Facts!$D$13:$L$14,2,FALSE)</f>
        <v>West</v>
      </c>
      <c r="N711" s="2" t="str">
        <f>_xlfn.XLOOKUP(L711,Facts!$B$2:$B$10,Facts!$A$2:$A$10,FALSE)</f>
        <v>Maharashtra</v>
      </c>
      <c r="O711" s="100" t="str">
        <f t="shared" si="36"/>
        <v>Krishna Kumar Sharma</v>
      </c>
      <c r="P711" s="100" t="str" cm="1">
        <f t="array" ref="P711:R711">_xlfn.TEXTSPLIT(O711," ")</f>
        <v>Krishna</v>
      </c>
      <c r="Q711" s="100" t="str">
        <v>Kumar</v>
      </c>
      <c r="R711" s="100" t="str">
        <v>Sharma</v>
      </c>
      <c r="S711" s="100" t="str">
        <f>CONCATENATE(A711,"_",P711,".pdf")</f>
        <v>PID0710_Krishna.pdf</v>
      </c>
      <c r="T711" s="17" t="str">
        <f>IF(AND(I711&lt;5,'Billing Details'!F711&gt;10000),"High Priority","Regular Followup")</f>
        <v>Regular Followup</v>
      </c>
      <c r="U711" s="17" t="str">
        <f>IF(AND(T711="High Priority",'Patient Health Records'!W711="Yes",'Patient Health Records'!X711 = "Critical"),"Needs Attention",IF(AND('Patient Health Records'!X711 &lt;&gt; "Critical", 'Patient Health Records'!W711 = "Yes"),"Monitor Later",IF(AND('Patient Health Records'!X711 ="Critical", 'Patient Health Records'!W711 = "No"), "Ask for Readmission","No Action")))</f>
        <v>Monitor Later</v>
      </c>
      <c r="V711" s="17" t="str" cm="1">
        <f t="array" ref="V711">_xlfn.IFS(AND(T711="High Priority",'Patient Health Records'!W711="Yes",'Patient Health Records'!X711 = "Critical"),"Needs Attention", AND('Patient Health Records'!X711 &lt;&gt; "Critical", 'Patient Health Records'!W711 = "Yes"),"Monitor Later", AND('Patient Health Records'!X711 ="Critical", 'Patient Health Records'!W711 = "No"), "Ask for Readmission", TRUE, "No Action")</f>
        <v>Monitor Later</v>
      </c>
      <c r="W711" s="17"/>
      <c r="X711" s="100"/>
      <c r="Y711" s="100"/>
      <c r="Z711" s="100"/>
      <c r="AA711" s="100"/>
      <c r="AB711" s="100"/>
    </row>
    <row r="712" spans="1:28" ht="15.75" customHeight="1">
      <c r="A712" s="2" t="s">
        <v>1113</v>
      </c>
      <c r="B712" s="2" t="s">
        <v>120</v>
      </c>
      <c r="C712" s="2" t="s">
        <v>42</v>
      </c>
      <c r="D712" s="26" t="s">
        <v>26</v>
      </c>
      <c r="E712" s="28">
        <f>DATEVALUE(D712)</f>
        <v>27029</v>
      </c>
      <c r="F712" s="29">
        <f t="shared" si="34"/>
        <v>1973</v>
      </c>
      <c r="G712" s="29">
        <f t="shared" si="35"/>
        <v>52</v>
      </c>
      <c r="H712" s="29" t="str" cm="1">
        <f t="array" ref="H712">_xlfn.IFS(
  AND(G712&gt;=21, G712&lt;=30), "Young Adult",
  AND(G712&gt;=31, G712&lt;=45), "Adult",
  AND(G712&gt;=46, G712&lt;=60), "Middle-aged",
  AND(G712&gt;=61, G712&lt;=75), "Senior",
  AND(G712&gt;=76, G712&lt;=87), "Elderly",
  TRUE, "Out of Range"
)</f>
        <v>Middle-aged</v>
      </c>
      <c r="I712" s="3">
        <v>1</v>
      </c>
      <c r="J712" s="2" t="s">
        <v>47</v>
      </c>
      <c r="K712" s="2" t="s">
        <v>39</v>
      </c>
      <c r="L712" s="2" t="str">
        <f>VLOOKUP(J712,Facts!$A$2:$B$10,2,FALSE)</f>
        <v>North</v>
      </c>
      <c r="M712" s="2" t="str">
        <f>HLOOKUP(J712,Facts!$D$13:$L$14,2,FALSE)</f>
        <v>North</v>
      </c>
      <c r="N712" s="2" t="str">
        <f>_xlfn.XLOOKUP(L712,Facts!$B$2:$B$10,Facts!$A$2:$A$10,FALSE)</f>
        <v>Punjab</v>
      </c>
      <c r="O712" s="100" t="str">
        <f t="shared" si="36"/>
        <v>Aditya Mehta</v>
      </c>
      <c r="P712" s="100" t="str" cm="1">
        <f t="array" ref="P712:Q712">_xlfn.TEXTSPLIT(O712," ")</f>
        <v>Aditya</v>
      </c>
      <c r="Q712" s="100" t="str">
        <v>Mehta</v>
      </c>
      <c r="R712" s="100"/>
      <c r="S712" s="100" t="str">
        <f>CONCATENATE(A712,"_",P712,".pdf")</f>
        <v>PID0711_Aditya.pdf</v>
      </c>
      <c r="T712" s="17" t="str">
        <f>IF(AND(I712&lt;5,'Billing Details'!F712&gt;10000),"High Priority","Regular Followup")</f>
        <v>High Priority</v>
      </c>
      <c r="U712" s="17" t="str">
        <f>IF(AND(T712="High Priority",'Patient Health Records'!W712="Yes",'Patient Health Records'!X712 = "Critical"),"Needs Attention",IF(AND('Patient Health Records'!X712 &lt;&gt; "Critical", 'Patient Health Records'!W712 = "Yes"),"Monitor Later",IF(AND('Patient Health Records'!X712 ="Critical", 'Patient Health Records'!W712 = "No"), "Ask for Readmission","No Action")))</f>
        <v>Needs Attention</v>
      </c>
      <c r="V712" s="17" t="str" cm="1">
        <f t="array" ref="V712">_xlfn.IFS(AND(T712="High Priority",'Patient Health Records'!W712="Yes",'Patient Health Records'!X712 = "Critical"),"Needs Attention", AND('Patient Health Records'!X712 &lt;&gt; "Critical", 'Patient Health Records'!W712 = "Yes"),"Monitor Later", AND('Patient Health Records'!X712 ="Critical", 'Patient Health Records'!W712 = "No"), "Ask for Readmission", TRUE, "No Action")</f>
        <v>Needs Attention</v>
      </c>
      <c r="W712" s="17"/>
      <c r="X712" s="100"/>
      <c r="Y712" s="100"/>
      <c r="Z712" s="100"/>
      <c r="AA712" s="100"/>
      <c r="AB712" s="100"/>
    </row>
    <row r="713" spans="1:28" ht="15.75" customHeight="1">
      <c r="A713" s="2" t="s">
        <v>1114</v>
      </c>
      <c r="B713" s="2" t="s">
        <v>293</v>
      </c>
      <c r="C713" s="2" t="s">
        <v>25</v>
      </c>
      <c r="D713" s="26" t="s">
        <v>85</v>
      </c>
      <c r="E713" s="28">
        <f>DATEVALUE(D713)</f>
        <v>25203</v>
      </c>
      <c r="F713" s="29">
        <f t="shared" si="34"/>
        <v>1968</v>
      </c>
      <c r="G713" s="29">
        <f t="shared" si="35"/>
        <v>57</v>
      </c>
      <c r="H713" s="29" t="str" cm="1">
        <f t="array" ref="H713">_xlfn.IFS(
  AND(G713&gt;=21, G713&lt;=30), "Young Adult",
  AND(G713&gt;=31, G713&lt;=45), "Adult",
  AND(G713&gt;=46, G713&lt;=60), "Middle-aged",
  AND(G713&gt;=61, G713&lt;=75), "Senior",
  AND(G713&gt;=76, G713&lt;=87), "Elderly",
  TRUE, "Out of Range"
)</f>
        <v>Middle-aged</v>
      </c>
      <c r="I713" s="3">
        <v>40</v>
      </c>
      <c r="J713" s="2" t="s">
        <v>80</v>
      </c>
      <c r="K713" s="2" t="s">
        <v>28</v>
      </c>
      <c r="L713" s="2" t="str">
        <f>VLOOKUP(J713,Facts!$A$2:$B$10,2,FALSE)</f>
        <v>West</v>
      </c>
      <c r="M713" s="2" t="str">
        <f>HLOOKUP(J713,Facts!$D$13:$L$14,2,FALSE)</f>
        <v>West</v>
      </c>
      <c r="N713" s="2" t="str">
        <f>_xlfn.XLOOKUP(L713,Facts!$B$2:$B$10,Facts!$A$2:$A$10,FALSE)</f>
        <v>Maharashtra</v>
      </c>
      <c r="O713" s="100" t="str">
        <f t="shared" si="36"/>
        <v>Riya Mehta</v>
      </c>
      <c r="P713" s="100" t="str" cm="1">
        <f t="array" ref="P713:Q713">_xlfn.TEXTSPLIT(O713," ")</f>
        <v>Riya</v>
      </c>
      <c r="Q713" s="100" t="str">
        <v>Mehta</v>
      </c>
      <c r="R713" s="100"/>
      <c r="S713" s="100" t="str">
        <f>CONCATENATE(A713,"_",P713,".pdf")</f>
        <v>PID0712_Riya.pdf</v>
      </c>
      <c r="T713" s="17" t="str">
        <f>IF(AND(I713&lt;5,'Billing Details'!F713&gt;10000),"High Priority","Regular Followup")</f>
        <v>Regular Followup</v>
      </c>
      <c r="U713" s="17" t="str">
        <f>IF(AND(T713="High Priority",'Patient Health Records'!W713="Yes",'Patient Health Records'!X713 = "Critical"),"Needs Attention",IF(AND('Patient Health Records'!X713 &lt;&gt; "Critical", 'Patient Health Records'!W713 = "Yes"),"Monitor Later",IF(AND('Patient Health Records'!X713 ="Critical", 'Patient Health Records'!W713 = "No"), "Ask for Readmission","No Action")))</f>
        <v>No Action</v>
      </c>
      <c r="V713" s="17" t="str" cm="1">
        <f t="array" ref="V713">_xlfn.IFS(AND(T713="High Priority",'Patient Health Records'!W713="Yes",'Patient Health Records'!X713 = "Critical"),"Needs Attention", AND('Patient Health Records'!X713 &lt;&gt; "Critical", 'Patient Health Records'!W713 = "Yes"),"Monitor Later", AND('Patient Health Records'!X713 ="Critical", 'Patient Health Records'!W713 = "No"), "Ask for Readmission", TRUE, "No Action")</f>
        <v>No Action</v>
      </c>
      <c r="W713" s="17"/>
      <c r="X713" s="100"/>
      <c r="Y713" s="100"/>
      <c r="Z713" s="100"/>
      <c r="AA713" s="100"/>
      <c r="AB713" s="100"/>
    </row>
    <row r="714" spans="1:28" ht="15.75" customHeight="1">
      <c r="A714" s="2" t="s">
        <v>1115</v>
      </c>
      <c r="B714" s="2" t="s">
        <v>1001</v>
      </c>
      <c r="C714" s="2" t="s">
        <v>25</v>
      </c>
      <c r="D714" s="26" t="s">
        <v>63</v>
      </c>
      <c r="E714" s="28">
        <f>DATEVALUE(D714)</f>
        <v>34699</v>
      </c>
      <c r="F714" s="29">
        <f t="shared" si="34"/>
        <v>1994</v>
      </c>
      <c r="G714" s="29">
        <f t="shared" si="35"/>
        <v>31</v>
      </c>
      <c r="H714" s="29" t="str" cm="1">
        <f t="array" ref="H714">_xlfn.IFS(
  AND(G714&gt;=21, G714&lt;=30), "Young Adult",
  AND(G714&gt;=31, G714&lt;=45), "Adult",
  AND(G714&gt;=46, G714&lt;=60), "Middle-aged",
  AND(G714&gt;=61, G714&lt;=75), "Senior",
  AND(G714&gt;=76, G714&lt;=87), "Elderly",
  TRUE, "Out of Range"
)</f>
        <v>Adult</v>
      </c>
      <c r="I714" s="3">
        <v>20</v>
      </c>
      <c r="J714" s="2" t="s">
        <v>64</v>
      </c>
      <c r="K714" s="2" t="s">
        <v>39</v>
      </c>
      <c r="L714" s="2" t="str">
        <f>VLOOKUP(J714,Facts!$A$2:$B$10,2,FALSE)</f>
        <v>East</v>
      </c>
      <c r="M714" s="2" t="str">
        <f>HLOOKUP(J714,Facts!$D$13:$L$14,2,FALSE)</f>
        <v>East</v>
      </c>
      <c r="N714" s="2" t="str">
        <f>_xlfn.XLOOKUP(L714,Facts!$B$2:$B$10,Facts!$A$2:$A$10,FALSE)</f>
        <v>West Bengal</v>
      </c>
      <c r="O714" s="100" t="str">
        <f t="shared" si="36"/>
        <v>Isha Patel</v>
      </c>
      <c r="P714" s="100" t="str" cm="1">
        <f t="array" ref="P714:Q714">_xlfn.TEXTSPLIT(O714," ")</f>
        <v>Isha</v>
      </c>
      <c r="Q714" s="100" t="str">
        <v>Patel</v>
      </c>
      <c r="R714" s="100"/>
      <c r="S714" s="100" t="str">
        <f>CONCATENATE(A714,"_",P714,".pdf")</f>
        <v>PID0713_Isha.pdf</v>
      </c>
      <c r="T714" s="17" t="str">
        <f>IF(AND(I714&lt;5,'Billing Details'!F714&gt;10000),"High Priority","Regular Followup")</f>
        <v>Regular Followup</v>
      </c>
      <c r="U714" s="17" t="str">
        <f>IF(AND(T714="High Priority",'Patient Health Records'!W714="Yes",'Patient Health Records'!X714 = "Critical"),"Needs Attention",IF(AND('Patient Health Records'!X714 &lt;&gt; "Critical", 'Patient Health Records'!W714 = "Yes"),"Monitor Later",IF(AND('Patient Health Records'!X714 ="Critical", 'Patient Health Records'!W714 = "No"), "Ask for Readmission","No Action")))</f>
        <v>Monitor Later</v>
      </c>
      <c r="V714" s="17" t="str" cm="1">
        <f t="array" ref="V714">_xlfn.IFS(AND(T714="High Priority",'Patient Health Records'!W714="Yes",'Patient Health Records'!X714 = "Critical"),"Needs Attention", AND('Patient Health Records'!X714 &lt;&gt; "Critical", 'Patient Health Records'!W714 = "Yes"),"Monitor Later", AND('Patient Health Records'!X714 ="Critical", 'Patient Health Records'!W714 = "No"), "Ask for Readmission", TRUE, "No Action")</f>
        <v>Monitor Later</v>
      </c>
      <c r="W714" s="17"/>
      <c r="X714" s="100"/>
      <c r="Y714" s="100"/>
      <c r="Z714" s="100"/>
      <c r="AA714" s="100"/>
      <c r="AB714" s="100"/>
    </row>
    <row r="715" spans="1:28" ht="15.75" customHeight="1">
      <c r="A715" s="2" t="s">
        <v>1116</v>
      </c>
      <c r="B715" s="2" t="s">
        <v>557</v>
      </c>
      <c r="C715" s="2" t="s">
        <v>42</v>
      </c>
      <c r="D715" s="26" t="s">
        <v>60</v>
      </c>
      <c r="E715" s="28">
        <f>DATEVALUE(D715)</f>
        <v>28855</v>
      </c>
      <c r="F715" s="29">
        <f t="shared" si="34"/>
        <v>1978</v>
      </c>
      <c r="G715" s="29">
        <f t="shared" si="35"/>
        <v>47</v>
      </c>
      <c r="H715" s="29" t="str" cm="1">
        <f t="array" ref="H715">_xlfn.IFS(
  AND(G715&gt;=21, G715&lt;=30), "Young Adult",
  AND(G715&gt;=31, G715&lt;=45), "Adult",
  AND(G715&gt;=46, G715&lt;=60), "Middle-aged",
  AND(G715&gt;=61, G715&lt;=75), "Senior",
  AND(G715&gt;=76, G715&lt;=87), "Elderly",
  TRUE, "Out of Range"
)</f>
        <v>Middle-aged</v>
      </c>
      <c r="I715" s="3">
        <v>5</v>
      </c>
      <c r="J715" s="2" t="s">
        <v>55</v>
      </c>
      <c r="K715" s="2" t="s">
        <v>28</v>
      </c>
      <c r="L715" s="2" t="str">
        <f>VLOOKUP(J715,Facts!$A$2:$B$10,2,FALSE)</f>
        <v>South</v>
      </c>
      <c r="M715" s="2" t="str">
        <f>HLOOKUP(J715,Facts!$D$13:$L$14,2,FALSE)</f>
        <v>South</v>
      </c>
      <c r="N715" s="2" t="str">
        <f>_xlfn.XLOOKUP(L715,Facts!$B$2:$B$10,Facts!$A$2:$A$10,FALSE)</f>
        <v>Tamil Nadu</v>
      </c>
      <c r="O715" s="100" t="str">
        <f t="shared" si="36"/>
        <v>Aditya Patel</v>
      </c>
      <c r="P715" s="100" t="str" cm="1">
        <f t="array" ref="P715:Q715">_xlfn.TEXTSPLIT(O715," ")</f>
        <v>Aditya</v>
      </c>
      <c r="Q715" s="100" t="str">
        <v>Patel</v>
      </c>
      <c r="R715" s="100"/>
      <c r="S715" s="100" t="str">
        <f>CONCATENATE(A715,"_",P715,".pdf")</f>
        <v>PID0714_Aditya.pdf</v>
      </c>
      <c r="T715" s="17" t="str">
        <f>IF(AND(I715&lt;5,'Billing Details'!F715&gt;10000),"High Priority","Regular Followup")</f>
        <v>Regular Followup</v>
      </c>
      <c r="U715" s="17" t="str">
        <f>IF(AND(T715="High Priority",'Patient Health Records'!W715="Yes",'Patient Health Records'!X715 = "Critical"),"Needs Attention",IF(AND('Patient Health Records'!X715 &lt;&gt; "Critical", 'Patient Health Records'!W715 = "Yes"),"Monitor Later",IF(AND('Patient Health Records'!X715 ="Critical", 'Patient Health Records'!W715 = "No"), "Ask for Readmission","No Action")))</f>
        <v>No Action</v>
      </c>
      <c r="V715" s="17" t="str" cm="1">
        <f t="array" ref="V715">_xlfn.IFS(AND(T715="High Priority",'Patient Health Records'!W715="Yes",'Patient Health Records'!X715 = "Critical"),"Needs Attention", AND('Patient Health Records'!X715 &lt;&gt; "Critical", 'Patient Health Records'!W715 = "Yes"),"Monitor Later", AND('Patient Health Records'!X715 ="Critical", 'Patient Health Records'!W715 = "No"), "Ask for Readmission", TRUE, "No Action")</f>
        <v>No Action</v>
      </c>
      <c r="W715" s="17"/>
      <c r="X715" s="100"/>
      <c r="Y715" s="100"/>
      <c r="Z715" s="100"/>
      <c r="AA715" s="100"/>
      <c r="AB715" s="100"/>
    </row>
    <row r="716" spans="1:28" ht="15.75" customHeight="1">
      <c r="A716" s="2" t="s">
        <v>1117</v>
      </c>
      <c r="B716" s="2" t="s">
        <v>1118</v>
      </c>
      <c r="C716" s="2" t="s">
        <v>42</v>
      </c>
      <c r="D716" s="26" t="s">
        <v>26</v>
      </c>
      <c r="E716" s="28">
        <f>DATEVALUE(D716)</f>
        <v>27029</v>
      </c>
      <c r="F716" s="29">
        <f t="shared" si="34"/>
        <v>1973</v>
      </c>
      <c r="G716" s="29">
        <f t="shared" si="35"/>
        <v>52</v>
      </c>
      <c r="H716" s="29" t="str" cm="1">
        <f t="array" ref="H716">_xlfn.IFS(
  AND(G716&gt;=21, G716&lt;=30), "Young Adult",
  AND(G716&gt;=31, G716&lt;=45), "Adult",
  AND(G716&gt;=46, G716&lt;=60), "Middle-aged",
  AND(G716&gt;=61, G716&lt;=75), "Senior",
  AND(G716&gt;=76, G716&lt;=87), "Elderly",
  TRUE, "Out of Range"
)</f>
        <v>Middle-aged</v>
      </c>
      <c r="I716" s="3">
        <v>20</v>
      </c>
      <c r="J716" s="2" t="s">
        <v>64</v>
      </c>
      <c r="K716" s="2" t="s">
        <v>28</v>
      </c>
      <c r="L716" s="2" t="str">
        <f>VLOOKUP(J716,Facts!$A$2:$B$10,2,FALSE)</f>
        <v>East</v>
      </c>
      <c r="M716" s="2" t="str">
        <f>HLOOKUP(J716,Facts!$D$13:$L$14,2,FALSE)</f>
        <v>East</v>
      </c>
      <c r="N716" s="2" t="str">
        <f>_xlfn.XLOOKUP(L716,Facts!$B$2:$B$10,Facts!$A$2:$A$10,FALSE)</f>
        <v>West Bengal</v>
      </c>
      <c r="O716" s="100" t="str">
        <f t="shared" si="36"/>
        <v>Sai Sharma</v>
      </c>
      <c r="P716" s="100" t="str" cm="1">
        <f t="array" ref="P716:Q716">_xlfn.TEXTSPLIT(O716," ")</f>
        <v>Sai</v>
      </c>
      <c r="Q716" s="100" t="str">
        <v>Sharma</v>
      </c>
      <c r="R716" s="100"/>
      <c r="S716" s="100" t="str">
        <f>CONCATENATE(A716,"_",P716,".pdf")</f>
        <v>PID0715_Sai.pdf</v>
      </c>
      <c r="T716" s="17" t="str">
        <f>IF(AND(I716&lt;5,'Billing Details'!F716&gt;10000),"High Priority","Regular Followup")</f>
        <v>Regular Followup</v>
      </c>
      <c r="U716" s="17" t="str">
        <f>IF(AND(T716="High Priority",'Patient Health Records'!W716="Yes",'Patient Health Records'!X716 = "Critical"),"Needs Attention",IF(AND('Patient Health Records'!X716 &lt;&gt; "Critical", 'Patient Health Records'!W716 = "Yes"),"Monitor Later",IF(AND('Patient Health Records'!X716 ="Critical", 'Patient Health Records'!W716 = "No"), "Ask for Readmission","No Action")))</f>
        <v>No Action</v>
      </c>
      <c r="V716" s="17" t="str" cm="1">
        <f t="array" ref="V716">_xlfn.IFS(AND(T716="High Priority",'Patient Health Records'!W716="Yes",'Patient Health Records'!X716 = "Critical"),"Needs Attention", AND('Patient Health Records'!X716 &lt;&gt; "Critical", 'Patient Health Records'!W716 = "Yes"),"Monitor Later", AND('Patient Health Records'!X716 ="Critical", 'Patient Health Records'!W716 = "No"), "Ask for Readmission", TRUE, "No Action")</f>
        <v>No Action</v>
      </c>
      <c r="W716" s="17"/>
      <c r="X716" s="100"/>
      <c r="Y716" s="100"/>
      <c r="Z716" s="100"/>
      <c r="AA716" s="100"/>
      <c r="AB716" s="100"/>
    </row>
    <row r="717" spans="1:28" ht="15.75" customHeight="1">
      <c r="A717" s="2" t="s">
        <v>1119</v>
      </c>
      <c r="B717" s="2" t="s">
        <v>254</v>
      </c>
      <c r="C717" s="2" t="s">
        <v>25</v>
      </c>
      <c r="D717" s="26" t="s">
        <v>85</v>
      </c>
      <c r="E717" s="28">
        <f>DATEVALUE(D717)</f>
        <v>25203</v>
      </c>
      <c r="F717" s="29">
        <f t="shared" si="34"/>
        <v>1968</v>
      </c>
      <c r="G717" s="29">
        <f t="shared" si="35"/>
        <v>57</v>
      </c>
      <c r="H717" s="29" t="str" cm="1">
        <f t="array" ref="H717">_xlfn.IFS(
  AND(G717&gt;=21, G717&lt;=30), "Young Adult",
  AND(G717&gt;=31, G717&lt;=45), "Adult",
  AND(G717&gt;=46, G717&lt;=60), "Middle-aged",
  AND(G717&gt;=61, G717&lt;=75), "Senior",
  AND(G717&gt;=76, G717&lt;=87), "Elderly",
  TRUE, "Out of Range"
)</f>
        <v>Middle-aged</v>
      </c>
      <c r="I717" s="3">
        <v>12</v>
      </c>
      <c r="J717" s="2" t="s">
        <v>43</v>
      </c>
      <c r="K717" s="2" t="s">
        <v>34</v>
      </c>
      <c r="L717" s="2" t="str">
        <f>VLOOKUP(J717,Facts!$A$2:$B$10,2,FALSE)</f>
        <v>South</v>
      </c>
      <c r="M717" s="2" t="str">
        <f>HLOOKUP(J717,Facts!$D$13:$L$14,2,FALSE)</f>
        <v>South</v>
      </c>
      <c r="N717" s="2" t="str">
        <f>_xlfn.XLOOKUP(L717,Facts!$B$2:$B$10,Facts!$A$2:$A$10,FALSE)</f>
        <v>Tamil Nadu</v>
      </c>
      <c r="O717" s="100" t="str">
        <f t="shared" si="36"/>
        <v>Diya Gupta</v>
      </c>
      <c r="P717" s="100" t="str" cm="1">
        <f t="array" ref="P717:Q717">_xlfn.TEXTSPLIT(O717," ")</f>
        <v>Diya</v>
      </c>
      <c r="Q717" s="100" t="str">
        <v>Gupta</v>
      </c>
      <c r="R717" s="100"/>
      <c r="S717" s="100" t="str">
        <f>CONCATENATE(A717,"_",P717,".pdf")</f>
        <v>PID0716_Diya.pdf</v>
      </c>
      <c r="T717" s="17" t="str">
        <f>IF(AND(I717&lt;5,'Billing Details'!F717&gt;10000),"High Priority","Regular Followup")</f>
        <v>Regular Followup</v>
      </c>
      <c r="U717" s="17" t="str">
        <f>IF(AND(T717="High Priority",'Patient Health Records'!W717="Yes",'Patient Health Records'!X717 = "Critical"),"Needs Attention",IF(AND('Patient Health Records'!X717 &lt;&gt; "Critical", 'Patient Health Records'!W717 = "Yes"),"Monitor Later",IF(AND('Patient Health Records'!X717 ="Critical", 'Patient Health Records'!W717 = "No"), "Ask for Readmission","No Action")))</f>
        <v>No Action</v>
      </c>
      <c r="V717" s="17" t="str" cm="1">
        <f t="array" ref="V717">_xlfn.IFS(AND(T717="High Priority",'Patient Health Records'!W717="Yes",'Patient Health Records'!X717 = "Critical"),"Needs Attention", AND('Patient Health Records'!X717 &lt;&gt; "Critical", 'Patient Health Records'!W717 = "Yes"),"Monitor Later", AND('Patient Health Records'!X717 ="Critical", 'Patient Health Records'!W717 = "No"), "Ask for Readmission", TRUE, "No Action")</f>
        <v>No Action</v>
      </c>
      <c r="W717" s="17"/>
      <c r="X717" s="100"/>
      <c r="Y717" s="100"/>
      <c r="Z717" s="100"/>
      <c r="AA717" s="100"/>
      <c r="AB717" s="100"/>
    </row>
    <row r="718" spans="1:28" ht="15.75" customHeight="1">
      <c r="A718" s="2" t="s">
        <v>1120</v>
      </c>
      <c r="B718" s="2" t="s">
        <v>1121</v>
      </c>
      <c r="C718" s="2" t="s">
        <v>42</v>
      </c>
      <c r="D718" s="26" t="s">
        <v>26</v>
      </c>
      <c r="E718" s="28">
        <f>DATEVALUE(D718)</f>
        <v>27029</v>
      </c>
      <c r="F718" s="29">
        <f t="shared" si="34"/>
        <v>1973</v>
      </c>
      <c r="G718" s="29">
        <f t="shared" si="35"/>
        <v>52</v>
      </c>
      <c r="H718" s="29" t="str" cm="1">
        <f t="array" ref="H718">_xlfn.IFS(
  AND(G718&gt;=21, G718&lt;=30), "Young Adult",
  AND(G718&gt;=31, G718&lt;=45), "Adult",
  AND(G718&gt;=46, G718&lt;=60), "Middle-aged",
  AND(G718&gt;=61, G718&lt;=75), "Senior",
  AND(G718&gt;=76, G718&lt;=87), "Elderly",
  TRUE, "Out of Range"
)</f>
        <v>Middle-aged</v>
      </c>
      <c r="I718" s="3">
        <v>3</v>
      </c>
      <c r="J718" s="2" t="s">
        <v>47</v>
      </c>
      <c r="K718" s="2" t="s">
        <v>39</v>
      </c>
      <c r="L718" s="2" t="str">
        <f>VLOOKUP(J718,Facts!$A$2:$B$10,2,FALSE)</f>
        <v>North</v>
      </c>
      <c r="M718" s="2" t="str">
        <f>HLOOKUP(J718,Facts!$D$13:$L$14,2,FALSE)</f>
        <v>North</v>
      </c>
      <c r="N718" s="2" t="str">
        <f>_xlfn.XLOOKUP(L718,Facts!$B$2:$B$10,Facts!$A$2:$A$10,FALSE)</f>
        <v>Punjab</v>
      </c>
      <c r="O718" s="100" t="str">
        <f t="shared" si="36"/>
        <v>Aditya Kumar Patel</v>
      </c>
      <c r="P718" s="100" t="str" cm="1">
        <f t="array" ref="P718:R718">_xlfn.TEXTSPLIT(O718," ")</f>
        <v>Aditya</v>
      </c>
      <c r="Q718" s="100" t="str">
        <v>Kumar</v>
      </c>
      <c r="R718" s="100" t="str">
        <v>Patel</v>
      </c>
      <c r="S718" s="100" t="str">
        <f>CONCATENATE(A718,"_",P718,".pdf")</f>
        <v>PID0717_Aditya.pdf</v>
      </c>
      <c r="T718" s="17" t="str">
        <f>IF(AND(I718&lt;5,'Billing Details'!F718&gt;10000),"High Priority","Regular Followup")</f>
        <v>High Priority</v>
      </c>
      <c r="U718" s="17" t="str">
        <f>IF(AND(T718="High Priority",'Patient Health Records'!W718="Yes",'Patient Health Records'!X718 = "Critical"),"Needs Attention",IF(AND('Patient Health Records'!X718 &lt;&gt; "Critical", 'Patient Health Records'!W718 = "Yes"),"Monitor Later",IF(AND('Patient Health Records'!X718 ="Critical", 'Patient Health Records'!W718 = "No"), "Ask for Readmission","No Action")))</f>
        <v>No Action</v>
      </c>
      <c r="V718" s="17" t="str" cm="1">
        <f t="array" ref="V718">_xlfn.IFS(AND(T718="High Priority",'Patient Health Records'!W718="Yes",'Patient Health Records'!X718 = "Critical"),"Needs Attention", AND('Patient Health Records'!X718 &lt;&gt; "Critical", 'Patient Health Records'!W718 = "Yes"),"Monitor Later", AND('Patient Health Records'!X718 ="Critical", 'Patient Health Records'!W718 = "No"), "Ask for Readmission", TRUE, "No Action")</f>
        <v>No Action</v>
      </c>
      <c r="W718" s="17"/>
      <c r="X718" s="100"/>
      <c r="Y718" s="100"/>
      <c r="Z718" s="100"/>
      <c r="AA718" s="100"/>
      <c r="AB718" s="100"/>
    </row>
    <row r="719" spans="1:28" ht="15.75" customHeight="1">
      <c r="A719" s="2" t="s">
        <v>1122</v>
      </c>
      <c r="B719" s="2" t="s">
        <v>174</v>
      </c>
      <c r="C719" s="2" t="s">
        <v>42</v>
      </c>
      <c r="D719" s="26" t="s">
        <v>32</v>
      </c>
      <c r="E719" s="28">
        <f>DATEVALUE(D719)</f>
        <v>19724</v>
      </c>
      <c r="F719" s="29">
        <f t="shared" si="34"/>
        <v>1953</v>
      </c>
      <c r="G719" s="29">
        <f t="shared" si="35"/>
        <v>72</v>
      </c>
      <c r="H719" s="29" t="str" cm="1">
        <f t="array" ref="H719">_xlfn.IFS(
  AND(G719&gt;=21, G719&lt;=30), "Young Adult",
  AND(G719&gt;=31, G719&lt;=45), "Adult",
  AND(G719&gt;=46, G719&lt;=60), "Middle-aged",
  AND(G719&gt;=61, G719&lt;=75), "Senior",
  AND(G719&gt;=76, G719&lt;=87), "Elderly",
  TRUE, "Out of Range"
)</f>
        <v>Senior</v>
      </c>
      <c r="I719" s="3">
        <v>12</v>
      </c>
      <c r="J719" s="2" t="s">
        <v>38</v>
      </c>
      <c r="K719" s="2" t="s">
        <v>39</v>
      </c>
      <c r="L719" s="2" t="str">
        <f>VLOOKUP(J719,Facts!$A$2:$B$10,2,FALSE)</f>
        <v>North</v>
      </c>
      <c r="M719" s="2" t="str">
        <f>HLOOKUP(J719,Facts!$D$13:$L$14,2,FALSE)</f>
        <v>North</v>
      </c>
      <c r="N719" s="2" t="str">
        <f>_xlfn.XLOOKUP(L719,Facts!$B$2:$B$10,Facts!$A$2:$A$10,FALSE)</f>
        <v>Punjab</v>
      </c>
      <c r="O719" s="100" t="str">
        <f t="shared" si="36"/>
        <v>Vivaan Reddy</v>
      </c>
      <c r="P719" s="100" t="str" cm="1">
        <f t="array" ref="P719:Q719">_xlfn.TEXTSPLIT(O719," ")</f>
        <v>Vivaan</v>
      </c>
      <c r="Q719" s="100" t="str">
        <v>Reddy</v>
      </c>
      <c r="R719" s="100"/>
      <c r="S719" s="100" t="str">
        <f>CONCATENATE(A719,"_",P719,".pdf")</f>
        <v>PID0718_Vivaan.pdf</v>
      </c>
      <c r="T719" s="17" t="str">
        <f>IF(AND(I719&lt;5,'Billing Details'!F719&gt;10000),"High Priority","Regular Followup")</f>
        <v>Regular Followup</v>
      </c>
      <c r="U719" s="17" t="str">
        <f>IF(AND(T719="High Priority",'Patient Health Records'!W719="Yes",'Patient Health Records'!X719 = "Critical"),"Needs Attention",IF(AND('Patient Health Records'!X719 &lt;&gt; "Critical", 'Patient Health Records'!W719 = "Yes"),"Monitor Later",IF(AND('Patient Health Records'!X719 ="Critical", 'Patient Health Records'!W719 = "No"), "Ask for Readmission","No Action")))</f>
        <v>Monitor Later</v>
      </c>
      <c r="V719" s="17" t="str" cm="1">
        <f t="array" ref="V719">_xlfn.IFS(AND(T719="High Priority",'Patient Health Records'!W719="Yes",'Patient Health Records'!X719 = "Critical"),"Needs Attention", AND('Patient Health Records'!X719 &lt;&gt; "Critical", 'Patient Health Records'!W719 = "Yes"),"Monitor Later", AND('Patient Health Records'!X719 ="Critical", 'Patient Health Records'!W719 = "No"), "Ask for Readmission", TRUE, "No Action")</f>
        <v>Monitor Later</v>
      </c>
      <c r="W719" s="17"/>
      <c r="X719" s="100"/>
      <c r="Y719" s="100"/>
      <c r="Z719" s="100"/>
      <c r="AA719" s="100"/>
      <c r="AB719" s="100"/>
    </row>
    <row r="720" spans="1:28" ht="15.75" customHeight="1">
      <c r="A720" s="2" t="s">
        <v>1123</v>
      </c>
      <c r="B720" s="2" t="s">
        <v>159</v>
      </c>
      <c r="C720" s="2" t="s">
        <v>42</v>
      </c>
      <c r="D720" s="26" t="s">
        <v>75</v>
      </c>
      <c r="E720" s="28">
        <f>DATEVALUE(D720)</f>
        <v>29951</v>
      </c>
      <c r="F720" s="29">
        <f t="shared" si="34"/>
        <v>1981</v>
      </c>
      <c r="G720" s="29">
        <f t="shared" si="35"/>
        <v>44</v>
      </c>
      <c r="H720" s="29" t="str" cm="1">
        <f t="array" ref="H720">_xlfn.IFS(
  AND(G720&gt;=21, G720&lt;=30), "Young Adult",
  AND(G720&gt;=31, G720&lt;=45), "Adult",
  AND(G720&gt;=46, G720&lt;=60), "Middle-aged",
  AND(G720&gt;=61, G720&lt;=75), "Senior",
  AND(G720&gt;=76, G720&lt;=87), "Elderly",
  TRUE, "Out of Range"
)</f>
        <v>Adult</v>
      </c>
      <c r="I720" s="3">
        <v>20</v>
      </c>
      <c r="J720" s="2" t="s">
        <v>64</v>
      </c>
      <c r="K720" s="2" t="s">
        <v>28</v>
      </c>
      <c r="L720" s="2" t="str">
        <f>VLOOKUP(J720,Facts!$A$2:$B$10,2,FALSE)</f>
        <v>East</v>
      </c>
      <c r="M720" s="2" t="str">
        <f>HLOOKUP(J720,Facts!$D$13:$L$14,2,FALSE)</f>
        <v>East</v>
      </c>
      <c r="N720" s="2" t="str">
        <f>_xlfn.XLOOKUP(L720,Facts!$B$2:$B$10,Facts!$A$2:$A$10,FALSE)</f>
        <v>West Bengal</v>
      </c>
      <c r="O720" s="100" t="str">
        <f t="shared" si="36"/>
        <v>Krishna Mehta</v>
      </c>
      <c r="P720" s="100" t="str" cm="1">
        <f t="array" ref="P720:Q720">_xlfn.TEXTSPLIT(O720," ")</f>
        <v>Krishna</v>
      </c>
      <c r="Q720" s="100" t="str">
        <v>Mehta</v>
      </c>
      <c r="R720" s="100"/>
      <c r="S720" s="100" t="str">
        <f>CONCATENATE(A720,"_",P720,".pdf")</f>
        <v>PID0719_Krishna.pdf</v>
      </c>
      <c r="T720" s="17" t="str">
        <f>IF(AND(I720&lt;5,'Billing Details'!F720&gt;10000),"High Priority","Regular Followup")</f>
        <v>Regular Followup</v>
      </c>
      <c r="U720" s="17" t="str">
        <f>IF(AND(T720="High Priority",'Patient Health Records'!W720="Yes",'Patient Health Records'!X720 = "Critical"),"Needs Attention",IF(AND('Patient Health Records'!X720 &lt;&gt; "Critical", 'Patient Health Records'!W720 = "Yes"),"Monitor Later",IF(AND('Patient Health Records'!X720 ="Critical", 'Patient Health Records'!W720 = "No"), "Ask for Readmission","No Action")))</f>
        <v>No Action</v>
      </c>
      <c r="V720" s="17" t="str" cm="1">
        <f t="array" ref="V720">_xlfn.IFS(AND(T720="High Priority",'Patient Health Records'!W720="Yes",'Patient Health Records'!X720 = "Critical"),"Needs Attention", AND('Patient Health Records'!X720 &lt;&gt; "Critical", 'Patient Health Records'!W720 = "Yes"),"Monitor Later", AND('Patient Health Records'!X720 ="Critical", 'Patient Health Records'!W720 = "No"), "Ask for Readmission", TRUE, "No Action")</f>
        <v>No Action</v>
      </c>
      <c r="W720" s="17"/>
      <c r="X720" s="100"/>
      <c r="Y720" s="100"/>
      <c r="Z720" s="100"/>
      <c r="AA720" s="100"/>
      <c r="AB720" s="100"/>
    </row>
    <row r="721" spans="1:28" ht="15.75" customHeight="1">
      <c r="A721" s="2" t="s">
        <v>1124</v>
      </c>
      <c r="B721" s="2" t="s">
        <v>1125</v>
      </c>
      <c r="C721" s="2" t="s">
        <v>25</v>
      </c>
      <c r="D721" s="26" t="s">
        <v>46</v>
      </c>
      <c r="E721" s="28">
        <f>DATEVALUE(D721)</f>
        <v>32508</v>
      </c>
      <c r="F721" s="29">
        <f t="shared" si="34"/>
        <v>1988</v>
      </c>
      <c r="G721" s="29">
        <f t="shared" si="35"/>
        <v>37</v>
      </c>
      <c r="H721" s="29" t="str" cm="1">
        <f t="array" ref="H721">_xlfn.IFS(
  AND(G721&gt;=21, G721&lt;=30), "Young Adult",
  AND(G721&gt;=31, G721&lt;=45), "Adult",
  AND(G721&gt;=46, G721&lt;=60), "Middle-aged",
  AND(G721&gt;=61, G721&lt;=75), "Senior",
  AND(G721&gt;=76, G721&lt;=87), "Elderly",
  TRUE, "Out of Range"
)</f>
        <v>Adult</v>
      </c>
      <c r="I721" s="3">
        <v>40</v>
      </c>
      <c r="J721" s="2" t="s">
        <v>55</v>
      </c>
      <c r="K721" s="2" t="s">
        <v>28</v>
      </c>
      <c r="L721" s="2" t="str">
        <f>VLOOKUP(J721,Facts!$A$2:$B$10,2,FALSE)</f>
        <v>South</v>
      </c>
      <c r="M721" s="2" t="str">
        <f>HLOOKUP(J721,Facts!$D$13:$L$14,2,FALSE)</f>
        <v>South</v>
      </c>
      <c r="N721" s="2" t="str">
        <f>_xlfn.XLOOKUP(L721,Facts!$B$2:$B$10,Facts!$A$2:$A$10,FALSE)</f>
        <v>Tamil Nadu</v>
      </c>
      <c r="O721" s="100" t="str">
        <f t="shared" si="36"/>
        <v>Riya Dev Reddy</v>
      </c>
      <c r="P721" s="100" t="str" cm="1">
        <f t="array" ref="P721:R721">_xlfn.TEXTSPLIT(O721," ")</f>
        <v>Riya</v>
      </c>
      <c r="Q721" s="100" t="str">
        <v>Dev</v>
      </c>
      <c r="R721" s="100" t="str">
        <v>Reddy</v>
      </c>
      <c r="S721" s="100" t="str">
        <f>CONCATENATE(A721,"_",P721,".pdf")</f>
        <v>PID0720_Riya.pdf</v>
      </c>
      <c r="T721" s="17" t="str">
        <f>IF(AND(I721&lt;5,'Billing Details'!F721&gt;10000),"High Priority","Regular Followup")</f>
        <v>Regular Followup</v>
      </c>
      <c r="U721" s="17" t="str">
        <f>IF(AND(T721="High Priority",'Patient Health Records'!W721="Yes",'Patient Health Records'!X721 = "Critical"),"Needs Attention",IF(AND('Patient Health Records'!X721 &lt;&gt; "Critical", 'Patient Health Records'!W721 = "Yes"),"Monitor Later",IF(AND('Patient Health Records'!X721 ="Critical", 'Patient Health Records'!W721 = "No"), "Ask for Readmission","No Action")))</f>
        <v>No Action</v>
      </c>
      <c r="V721" s="17" t="str" cm="1">
        <f t="array" ref="V721">_xlfn.IFS(AND(T721="High Priority",'Patient Health Records'!W721="Yes",'Patient Health Records'!X721 = "Critical"),"Needs Attention", AND('Patient Health Records'!X721 &lt;&gt; "Critical", 'Patient Health Records'!W721 = "Yes"),"Monitor Later", AND('Patient Health Records'!X721 ="Critical", 'Patient Health Records'!W721 = "No"), "Ask for Readmission", TRUE, "No Action")</f>
        <v>No Action</v>
      </c>
      <c r="W721" s="17"/>
      <c r="X721" s="100"/>
      <c r="Y721" s="100"/>
      <c r="Z721" s="100"/>
      <c r="AA721" s="100"/>
      <c r="AB721" s="100"/>
    </row>
    <row r="722" spans="1:28" ht="15.75" customHeight="1">
      <c r="A722" s="2" t="s">
        <v>1126</v>
      </c>
      <c r="B722" s="2" t="s">
        <v>1127</v>
      </c>
      <c r="C722" s="2" t="s">
        <v>25</v>
      </c>
      <c r="D722" s="26" t="s">
        <v>68</v>
      </c>
      <c r="E722" s="28">
        <f>DATEVALUE(D722)</f>
        <v>23377</v>
      </c>
      <c r="F722" s="29">
        <f t="shared" si="34"/>
        <v>1964</v>
      </c>
      <c r="G722" s="29">
        <f t="shared" si="35"/>
        <v>61</v>
      </c>
      <c r="H722" s="29" t="str" cm="1">
        <f t="array" ref="H722">_xlfn.IFS(
  AND(G722&gt;=21, G722&lt;=30), "Young Adult",
  AND(G722&gt;=31, G722&lt;=45), "Adult",
  AND(G722&gt;=46, G722&lt;=60), "Middle-aged",
  AND(G722&gt;=61, G722&lt;=75), "Senior",
  AND(G722&gt;=76, G722&lt;=87), "Elderly",
  TRUE, "Out of Range"
)</f>
        <v>Senior</v>
      </c>
      <c r="I722" s="3">
        <v>15</v>
      </c>
      <c r="J722" s="2" t="s">
        <v>80</v>
      </c>
      <c r="K722" s="2" t="s">
        <v>28</v>
      </c>
      <c r="L722" s="2" t="str">
        <f>VLOOKUP(J722,Facts!$A$2:$B$10,2,FALSE)</f>
        <v>West</v>
      </c>
      <c r="M722" s="2" t="str">
        <f>HLOOKUP(J722,Facts!$D$13:$L$14,2,FALSE)</f>
        <v>West</v>
      </c>
      <c r="N722" s="2" t="str">
        <f>_xlfn.XLOOKUP(L722,Facts!$B$2:$B$10,Facts!$A$2:$A$10,FALSE)</f>
        <v>Maharashtra</v>
      </c>
      <c r="O722" s="100" t="str">
        <f t="shared" si="36"/>
        <v>Riya Dev Mehta</v>
      </c>
      <c r="P722" s="100" t="str" cm="1">
        <f t="array" ref="P722:R722">_xlfn.TEXTSPLIT(O722," ")</f>
        <v>Riya</v>
      </c>
      <c r="Q722" s="100" t="str">
        <v>Dev</v>
      </c>
      <c r="R722" s="100" t="str">
        <v>Mehta</v>
      </c>
      <c r="S722" s="100" t="str">
        <f>CONCATENATE(A722,"_",P722,".pdf")</f>
        <v>PID0721_Riya.pdf</v>
      </c>
      <c r="T722" s="17" t="str">
        <f>IF(AND(I722&lt;5,'Billing Details'!F722&gt;10000),"High Priority","Regular Followup")</f>
        <v>Regular Followup</v>
      </c>
      <c r="U722" s="17" t="str">
        <f>IF(AND(T722="High Priority",'Patient Health Records'!W722="Yes",'Patient Health Records'!X722 = "Critical"),"Needs Attention",IF(AND('Patient Health Records'!X722 &lt;&gt; "Critical", 'Patient Health Records'!W722 = "Yes"),"Monitor Later",IF(AND('Patient Health Records'!X722 ="Critical", 'Patient Health Records'!W722 = "No"), "Ask for Readmission","No Action")))</f>
        <v>No Action</v>
      </c>
      <c r="V722" s="17" t="str" cm="1">
        <f t="array" ref="V722">_xlfn.IFS(AND(T722="High Priority",'Patient Health Records'!W722="Yes",'Patient Health Records'!X722 = "Critical"),"Needs Attention", AND('Patient Health Records'!X722 &lt;&gt; "Critical", 'Patient Health Records'!W722 = "Yes"),"Monitor Later", AND('Patient Health Records'!X722 ="Critical", 'Patient Health Records'!W722 = "No"), "Ask for Readmission", TRUE, "No Action")</f>
        <v>No Action</v>
      </c>
      <c r="W722" s="17"/>
      <c r="X722" s="100"/>
      <c r="Y722" s="100"/>
      <c r="Z722" s="100"/>
      <c r="AA722" s="100"/>
      <c r="AB722" s="100"/>
    </row>
    <row r="723" spans="1:28" ht="15.75" customHeight="1">
      <c r="A723" s="2" t="s">
        <v>1128</v>
      </c>
      <c r="B723" s="2" t="s">
        <v>1129</v>
      </c>
      <c r="C723" s="2" t="s">
        <v>25</v>
      </c>
      <c r="D723" s="26" t="s">
        <v>756</v>
      </c>
      <c r="E723" s="28">
        <f>DATEVALUE(D723)</f>
        <v>31047</v>
      </c>
      <c r="F723" s="29">
        <f t="shared" si="34"/>
        <v>1984</v>
      </c>
      <c r="G723" s="29">
        <f t="shared" si="35"/>
        <v>41</v>
      </c>
      <c r="H723" s="29" t="str" cm="1">
        <f t="array" ref="H723">_xlfn.IFS(
  AND(G723&gt;=21, G723&lt;=30), "Young Adult",
  AND(G723&gt;=31, G723&lt;=45), "Adult",
  AND(G723&gt;=46, G723&lt;=60), "Middle-aged",
  AND(G723&gt;=61, G723&lt;=75), "Senior",
  AND(G723&gt;=76, G723&lt;=87), "Elderly",
  TRUE, "Out of Range"
)</f>
        <v>Adult</v>
      </c>
      <c r="I723" s="3">
        <v>25</v>
      </c>
      <c r="J723" s="2" t="s">
        <v>43</v>
      </c>
      <c r="K723" s="2" t="s">
        <v>28</v>
      </c>
      <c r="L723" s="2" t="str">
        <f>VLOOKUP(J723,Facts!$A$2:$B$10,2,FALSE)</f>
        <v>South</v>
      </c>
      <c r="M723" s="2" t="str">
        <f>HLOOKUP(J723,Facts!$D$13:$L$14,2,FALSE)</f>
        <v>South</v>
      </c>
      <c r="N723" s="2" t="str">
        <f>_xlfn.XLOOKUP(L723,Facts!$B$2:$B$10,Facts!$A$2:$A$10,FALSE)</f>
        <v>Tamil Nadu</v>
      </c>
      <c r="O723" s="100" t="str">
        <f t="shared" si="36"/>
        <v>Diya Raj Mehta</v>
      </c>
      <c r="P723" s="100" t="str" cm="1">
        <f t="array" ref="P723:R723">_xlfn.TEXTSPLIT(O723," ")</f>
        <v>Diya</v>
      </c>
      <c r="Q723" s="100" t="str">
        <v>Raj</v>
      </c>
      <c r="R723" s="100" t="str">
        <v>Mehta</v>
      </c>
      <c r="S723" s="100" t="str">
        <f>CONCATENATE(A723,"_",P723,".pdf")</f>
        <v>PID0722_Diya.pdf</v>
      </c>
      <c r="T723" s="17" t="str">
        <f>IF(AND(I723&lt;5,'Billing Details'!F723&gt;10000),"High Priority","Regular Followup")</f>
        <v>Regular Followup</v>
      </c>
      <c r="U723" s="17" t="str">
        <f>IF(AND(T723="High Priority",'Patient Health Records'!W723="Yes",'Patient Health Records'!X723 = "Critical"),"Needs Attention",IF(AND('Patient Health Records'!X723 &lt;&gt; "Critical", 'Patient Health Records'!W723 = "Yes"),"Monitor Later",IF(AND('Patient Health Records'!X723 ="Critical", 'Patient Health Records'!W723 = "No"), "Ask for Readmission","No Action")))</f>
        <v>No Action</v>
      </c>
      <c r="V723" s="17" t="str" cm="1">
        <f t="array" ref="V723">_xlfn.IFS(AND(T723="High Priority",'Patient Health Records'!W723="Yes",'Patient Health Records'!X723 = "Critical"),"Needs Attention", AND('Patient Health Records'!X723 &lt;&gt; "Critical", 'Patient Health Records'!W723 = "Yes"),"Monitor Later", AND('Patient Health Records'!X723 ="Critical", 'Patient Health Records'!W723 = "No"), "Ask for Readmission", TRUE, "No Action")</f>
        <v>No Action</v>
      </c>
      <c r="W723" s="17"/>
      <c r="X723" s="100"/>
      <c r="Y723" s="100"/>
      <c r="Z723" s="100"/>
      <c r="AA723" s="100"/>
      <c r="AB723" s="100"/>
    </row>
    <row r="724" spans="1:28" ht="15.75" customHeight="1">
      <c r="A724" s="2" t="s">
        <v>1130</v>
      </c>
      <c r="B724" s="2" t="s">
        <v>24</v>
      </c>
      <c r="C724" s="2" t="s">
        <v>25</v>
      </c>
      <c r="D724" s="26" t="s">
        <v>37</v>
      </c>
      <c r="E724" s="28">
        <f>DATEVALUE(D724)</f>
        <v>34334</v>
      </c>
      <c r="F724" s="29">
        <f t="shared" si="34"/>
        <v>1993</v>
      </c>
      <c r="G724" s="29">
        <f t="shared" si="35"/>
        <v>32</v>
      </c>
      <c r="H724" s="29" t="str" cm="1">
        <f t="array" ref="H724">_xlfn.IFS(
  AND(G724&gt;=21, G724&lt;=30), "Young Adult",
  AND(G724&gt;=31, G724&lt;=45), "Adult",
  AND(G724&gt;=46, G724&lt;=60), "Middle-aged",
  AND(G724&gt;=61, G724&lt;=75), "Senior",
  AND(G724&gt;=76, G724&lt;=87), "Elderly",
  TRUE, "Out of Range"
)</f>
        <v>Adult</v>
      </c>
      <c r="I724" s="3">
        <v>12</v>
      </c>
      <c r="J724" s="2" t="s">
        <v>64</v>
      </c>
      <c r="K724" s="2" t="s">
        <v>56</v>
      </c>
      <c r="L724" s="2" t="str">
        <f>VLOOKUP(J724,Facts!$A$2:$B$10,2,FALSE)</f>
        <v>East</v>
      </c>
      <c r="M724" s="2" t="str">
        <f>HLOOKUP(J724,Facts!$D$13:$L$14,2,FALSE)</f>
        <v>East</v>
      </c>
      <c r="N724" s="2" t="str">
        <f>_xlfn.XLOOKUP(L724,Facts!$B$2:$B$10,Facts!$A$2:$A$10,FALSE)</f>
        <v>West Bengal</v>
      </c>
      <c r="O724" s="100" t="str">
        <f t="shared" si="36"/>
        <v>Shreya Reddy</v>
      </c>
      <c r="P724" s="100" t="str" cm="1">
        <f t="array" ref="P724:Q724">_xlfn.TEXTSPLIT(O724," ")</f>
        <v>Shreya</v>
      </c>
      <c r="Q724" s="100" t="str">
        <v>Reddy</v>
      </c>
      <c r="R724" s="100"/>
      <c r="S724" s="100" t="str">
        <f>CONCATENATE(A724,"_",P724,".pdf")</f>
        <v>PID0723_Shreya.pdf</v>
      </c>
      <c r="T724" s="17" t="str">
        <f>IF(AND(I724&lt;5,'Billing Details'!F724&gt;10000),"High Priority","Regular Followup")</f>
        <v>Regular Followup</v>
      </c>
      <c r="U724" s="17" t="str">
        <f>IF(AND(T724="High Priority",'Patient Health Records'!W724="Yes",'Patient Health Records'!X724 = "Critical"),"Needs Attention",IF(AND('Patient Health Records'!X724 &lt;&gt; "Critical", 'Patient Health Records'!W724 = "Yes"),"Monitor Later",IF(AND('Patient Health Records'!X724 ="Critical", 'Patient Health Records'!W724 = "No"), "Ask for Readmission","No Action")))</f>
        <v>No Action</v>
      </c>
      <c r="V724" s="17" t="str" cm="1">
        <f t="array" ref="V724">_xlfn.IFS(AND(T724="High Priority",'Patient Health Records'!W724="Yes",'Patient Health Records'!X724 = "Critical"),"Needs Attention", AND('Patient Health Records'!X724 &lt;&gt; "Critical", 'Patient Health Records'!W724 = "Yes"),"Monitor Later", AND('Patient Health Records'!X724 ="Critical", 'Patient Health Records'!W724 = "No"), "Ask for Readmission", TRUE, "No Action")</f>
        <v>No Action</v>
      </c>
      <c r="W724" s="17"/>
      <c r="X724" s="100"/>
      <c r="Y724" s="100"/>
      <c r="Z724" s="100"/>
      <c r="AA724" s="100"/>
      <c r="AB724" s="100"/>
    </row>
    <row r="725" spans="1:28" ht="15.75" customHeight="1">
      <c r="A725" s="2" t="s">
        <v>1131</v>
      </c>
      <c r="B725" s="2" t="s">
        <v>70</v>
      </c>
      <c r="C725" s="2" t="s">
        <v>42</v>
      </c>
      <c r="D725" s="26" t="s">
        <v>168</v>
      </c>
      <c r="E725" s="28">
        <f>DATEVALUE(D725)</f>
        <v>26299</v>
      </c>
      <c r="F725" s="29">
        <f t="shared" si="34"/>
        <v>1972</v>
      </c>
      <c r="G725" s="29">
        <f t="shared" si="35"/>
        <v>53</v>
      </c>
      <c r="H725" s="29" t="str" cm="1">
        <f t="array" ref="H725">_xlfn.IFS(
  AND(G725&gt;=21, G725&lt;=30), "Young Adult",
  AND(G725&gt;=31, G725&lt;=45), "Adult",
  AND(G725&gt;=46, G725&lt;=60), "Middle-aged",
  AND(G725&gt;=61, G725&lt;=75), "Senior",
  AND(G725&gt;=76, G725&lt;=87), "Elderly",
  TRUE, "Out of Range"
)</f>
        <v>Middle-aged</v>
      </c>
      <c r="I725" s="3">
        <v>40</v>
      </c>
      <c r="J725" s="2" t="s">
        <v>27</v>
      </c>
      <c r="K725" s="2" t="s">
        <v>28</v>
      </c>
      <c r="L725" s="2" t="str">
        <f>VLOOKUP(J725,Facts!$A$2:$B$10,2,FALSE)</f>
        <v>South</v>
      </c>
      <c r="M725" s="2" t="str">
        <f>HLOOKUP(J725,Facts!$D$13:$L$14,2,FALSE)</f>
        <v>South</v>
      </c>
      <c r="N725" s="2" t="str">
        <f>_xlfn.XLOOKUP(L725,Facts!$B$2:$B$10,Facts!$A$2:$A$10,FALSE)</f>
        <v>Tamil Nadu</v>
      </c>
      <c r="O725" s="100" t="str">
        <f t="shared" si="36"/>
        <v>Aditya Sharma</v>
      </c>
      <c r="P725" s="100" t="str" cm="1">
        <f t="array" ref="P725:Q725">_xlfn.TEXTSPLIT(O725," ")</f>
        <v>Aditya</v>
      </c>
      <c r="Q725" s="100" t="str">
        <v>Sharma</v>
      </c>
      <c r="R725" s="100"/>
      <c r="S725" s="100" t="str">
        <f>CONCATENATE(A725,"_",P725,".pdf")</f>
        <v>PID0724_Aditya.pdf</v>
      </c>
      <c r="T725" s="17" t="str">
        <f>IF(AND(I725&lt;5,'Billing Details'!F725&gt;10000),"High Priority","Regular Followup")</f>
        <v>Regular Followup</v>
      </c>
      <c r="U725" s="17" t="str">
        <f>IF(AND(T725="High Priority",'Patient Health Records'!W725="Yes",'Patient Health Records'!X725 = "Critical"),"Needs Attention",IF(AND('Patient Health Records'!X725 &lt;&gt; "Critical", 'Patient Health Records'!W725 = "Yes"),"Monitor Later",IF(AND('Patient Health Records'!X725 ="Critical", 'Patient Health Records'!W725 = "No"), "Ask for Readmission","No Action")))</f>
        <v>Monitor Later</v>
      </c>
      <c r="V725" s="17" t="str" cm="1">
        <f t="array" ref="V725">_xlfn.IFS(AND(T725="High Priority",'Patient Health Records'!W725="Yes",'Patient Health Records'!X725 = "Critical"),"Needs Attention", AND('Patient Health Records'!X725 &lt;&gt; "Critical", 'Patient Health Records'!W725 = "Yes"),"Monitor Later", AND('Patient Health Records'!X725 ="Critical", 'Patient Health Records'!W725 = "No"), "Ask for Readmission", TRUE, "No Action")</f>
        <v>Monitor Later</v>
      </c>
      <c r="W725" s="17"/>
      <c r="X725" s="100"/>
      <c r="Y725" s="100"/>
      <c r="Z725" s="100"/>
      <c r="AA725" s="100"/>
      <c r="AB725" s="100"/>
    </row>
    <row r="726" spans="1:28" ht="15.75" customHeight="1">
      <c r="A726" s="2" t="s">
        <v>1132</v>
      </c>
      <c r="B726" s="2" t="s">
        <v>946</v>
      </c>
      <c r="C726" s="2" t="s">
        <v>25</v>
      </c>
      <c r="D726" s="26" t="s">
        <v>46</v>
      </c>
      <c r="E726" s="28">
        <f>DATEVALUE(D726)</f>
        <v>32508</v>
      </c>
      <c r="F726" s="29">
        <f t="shared" si="34"/>
        <v>1988</v>
      </c>
      <c r="G726" s="29">
        <f t="shared" si="35"/>
        <v>37</v>
      </c>
      <c r="H726" s="29" t="str" cm="1">
        <f t="array" ref="H726">_xlfn.IFS(
  AND(G726&gt;=21, G726&lt;=30), "Young Adult",
  AND(G726&gt;=31, G726&lt;=45), "Adult",
  AND(G726&gt;=46, G726&lt;=60), "Middle-aged",
  AND(G726&gt;=61, G726&lt;=75), "Senior",
  AND(G726&gt;=76, G726&lt;=87), "Elderly",
  TRUE, "Out of Range"
)</f>
        <v>Adult</v>
      </c>
      <c r="I726" s="3">
        <v>25</v>
      </c>
      <c r="J726" s="2" t="s">
        <v>55</v>
      </c>
      <c r="K726" s="2" t="s">
        <v>28</v>
      </c>
      <c r="L726" s="2" t="str">
        <f>VLOOKUP(J726,Facts!$A$2:$B$10,2,FALSE)</f>
        <v>South</v>
      </c>
      <c r="M726" s="2" t="str">
        <f>HLOOKUP(J726,Facts!$D$13:$L$14,2,FALSE)</f>
        <v>South</v>
      </c>
      <c r="N726" s="2" t="str">
        <f>_xlfn.XLOOKUP(L726,Facts!$B$2:$B$10,Facts!$A$2:$A$10,FALSE)</f>
        <v>Tamil Nadu</v>
      </c>
      <c r="O726" s="100" t="str">
        <f t="shared" si="36"/>
        <v>Riya Mehta</v>
      </c>
      <c r="P726" s="100" t="str" cm="1">
        <f t="array" ref="P726:Q726">_xlfn.TEXTSPLIT(O726," ")</f>
        <v>Riya</v>
      </c>
      <c r="Q726" s="100" t="str">
        <v>Mehta</v>
      </c>
      <c r="R726" s="100"/>
      <c r="S726" s="100" t="str">
        <f>CONCATENATE(A726,"_",P726,".pdf")</f>
        <v>PID0725_Riya.pdf</v>
      </c>
      <c r="T726" s="17" t="str">
        <f>IF(AND(I726&lt;5,'Billing Details'!F726&gt;10000),"High Priority","Regular Followup")</f>
        <v>Regular Followup</v>
      </c>
      <c r="U726" s="17" t="str">
        <f>IF(AND(T726="High Priority",'Patient Health Records'!W726="Yes",'Patient Health Records'!X726 = "Critical"),"Needs Attention",IF(AND('Patient Health Records'!X726 &lt;&gt; "Critical", 'Patient Health Records'!W726 = "Yes"),"Monitor Later",IF(AND('Patient Health Records'!X726 ="Critical", 'Patient Health Records'!W726 = "No"), "Ask for Readmission","No Action")))</f>
        <v>Ask for Readmission</v>
      </c>
      <c r="V726" s="17" t="str" cm="1">
        <f t="array" ref="V726">_xlfn.IFS(AND(T726="High Priority",'Patient Health Records'!W726="Yes",'Patient Health Records'!X726 = "Critical"),"Needs Attention", AND('Patient Health Records'!X726 &lt;&gt; "Critical", 'Patient Health Records'!W726 = "Yes"),"Monitor Later", AND('Patient Health Records'!X726 ="Critical", 'Patient Health Records'!W726 = "No"), "Ask for Readmission", TRUE, "No Action")</f>
        <v>Ask for Readmission</v>
      </c>
      <c r="W726" s="17"/>
      <c r="X726" s="100"/>
      <c r="Y726" s="100"/>
      <c r="Z726" s="100"/>
      <c r="AA726" s="100"/>
      <c r="AB726" s="100"/>
    </row>
    <row r="727" spans="1:28" ht="15.75" customHeight="1">
      <c r="A727" s="2" t="s">
        <v>1133</v>
      </c>
      <c r="B727" s="2" t="s">
        <v>1134</v>
      </c>
      <c r="C727" s="2" t="s">
        <v>25</v>
      </c>
      <c r="D727" s="26" t="s">
        <v>157</v>
      </c>
      <c r="E727" s="28">
        <f>DATEVALUE(D727)</f>
        <v>23377</v>
      </c>
      <c r="F727" s="29">
        <f t="shared" si="34"/>
        <v>1964</v>
      </c>
      <c r="G727" s="29">
        <f t="shared" si="35"/>
        <v>61</v>
      </c>
      <c r="H727" s="29" t="str" cm="1">
        <f t="array" ref="H727">_xlfn.IFS(
  AND(G727&gt;=21, G727&lt;=30), "Young Adult",
  AND(G727&gt;=31, G727&lt;=45), "Adult",
  AND(G727&gt;=46, G727&lt;=60), "Middle-aged",
  AND(G727&gt;=61, G727&lt;=75), "Senior",
  AND(G727&gt;=76, G727&lt;=87), "Elderly",
  TRUE, "Out of Range"
)</f>
        <v>Senior</v>
      </c>
      <c r="I727" s="3">
        <v>7</v>
      </c>
      <c r="J727" s="2" t="s">
        <v>55</v>
      </c>
      <c r="K727" s="2" t="s">
        <v>28</v>
      </c>
      <c r="L727" s="2" t="str">
        <f>VLOOKUP(J727,Facts!$A$2:$B$10,2,FALSE)</f>
        <v>South</v>
      </c>
      <c r="M727" s="2" t="str">
        <f>HLOOKUP(J727,Facts!$D$13:$L$14,2,FALSE)</f>
        <v>South</v>
      </c>
      <c r="N727" s="2" t="str">
        <f>_xlfn.XLOOKUP(L727,Facts!$B$2:$B$10,Facts!$A$2:$A$10,FALSE)</f>
        <v>Tamil Nadu</v>
      </c>
      <c r="O727" s="100" t="str">
        <f t="shared" si="36"/>
        <v>Shreya Kumar Mehta</v>
      </c>
      <c r="P727" s="100" t="str" cm="1">
        <f t="array" ref="P727:R727">_xlfn.TEXTSPLIT(O727," ")</f>
        <v>Shreya</v>
      </c>
      <c r="Q727" s="100" t="str">
        <v>Kumar</v>
      </c>
      <c r="R727" s="100" t="str">
        <v>Mehta</v>
      </c>
      <c r="S727" s="100" t="str">
        <f>CONCATENATE(A727,"_",P727,".pdf")</f>
        <v>PID0726_Shreya.pdf</v>
      </c>
      <c r="T727" s="17" t="str">
        <f>IF(AND(I727&lt;5,'Billing Details'!F727&gt;10000),"High Priority","Regular Followup")</f>
        <v>Regular Followup</v>
      </c>
      <c r="U727" s="17" t="str">
        <f>IF(AND(T727="High Priority",'Patient Health Records'!W727="Yes",'Patient Health Records'!X727 = "Critical"),"Needs Attention",IF(AND('Patient Health Records'!X727 &lt;&gt; "Critical", 'Patient Health Records'!W727 = "Yes"),"Monitor Later",IF(AND('Patient Health Records'!X727 ="Critical", 'Patient Health Records'!W727 = "No"), "Ask for Readmission","No Action")))</f>
        <v>Monitor Later</v>
      </c>
      <c r="V727" s="17" t="str" cm="1">
        <f t="array" ref="V727">_xlfn.IFS(AND(T727="High Priority",'Patient Health Records'!W727="Yes",'Patient Health Records'!X727 = "Critical"),"Needs Attention", AND('Patient Health Records'!X727 &lt;&gt; "Critical", 'Patient Health Records'!W727 = "Yes"),"Monitor Later", AND('Patient Health Records'!X727 ="Critical", 'Patient Health Records'!W727 = "No"), "Ask for Readmission", TRUE, "No Action")</f>
        <v>Monitor Later</v>
      </c>
      <c r="W727" s="17"/>
      <c r="X727" s="100"/>
      <c r="Y727" s="100"/>
      <c r="Z727" s="100"/>
      <c r="AA727" s="100"/>
      <c r="AB727" s="100"/>
    </row>
    <row r="728" spans="1:28" ht="15.75" customHeight="1">
      <c r="A728" s="2" t="s">
        <v>1135</v>
      </c>
      <c r="B728" s="2" t="s">
        <v>259</v>
      </c>
      <c r="C728" s="2" t="s">
        <v>25</v>
      </c>
      <c r="D728" s="26" t="s">
        <v>60</v>
      </c>
      <c r="E728" s="28">
        <f>DATEVALUE(D728)</f>
        <v>28855</v>
      </c>
      <c r="F728" s="29">
        <f t="shared" si="34"/>
        <v>1978</v>
      </c>
      <c r="G728" s="29">
        <f t="shared" si="35"/>
        <v>47</v>
      </c>
      <c r="H728" s="29" t="str" cm="1">
        <f t="array" ref="H728">_xlfn.IFS(
  AND(G728&gt;=21, G728&lt;=30), "Young Adult",
  AND(G728&gt;=31, G728&lt;=45), "Adult",
  AND(G728&gt;=46, G728&lt;=60), "Middle-aged",
  AND(G728&gt;=61, G728&lt;=75), "Senior",
  AND(G728&gt;=76, G728&lt;=87), "Elderly",
  TRUE, "Out of Range"
)</f>
        <v>Middle-aged</v>
      </c>
      <c r="I728" s="3">
        <v>3</v>
      </c>
      <c r="J728" s="2" t="s">
        <v>27</v>
      </c>
      <c r="K728" s="2" t="s">
        <v>28</v>
      </c>
      <c r="L728" s="2" t="str">
        <f>VLOOKUP(J728,Facts!$A$2:$B$10,2,FALSE)</f>
        <v>South</v>
      </c>
      <c r="M728" s="2" t="str">
        <f>HLOOKUP(J728,Facts!$D$13:$L$14,2,FALSE)</f>
        <v>South</v>
      </c>
      <c r="N728" s="2" t="str">
        <f>_xlfn.XLOOKUP(L728,Facts!$B$2:$B$10,Facts!$A$2:$A$10,FALSE)</f>
        <v>Tamil Nadu</v>
      </c>
      <c r="O728" s="100" t="str">
        <f t="shared" si="36"/>
        <v>Aanya Dev Mehta</v>
      </c>
      <c r="P728" s="100" t="str" cm="1">
        <f t="array" ref="P728:R728">_xlfn.TEXTSPLIT(O728," ")</f>
        <v>Aanya</v>
      </c>
      <c r="Q728" s="100" t="str">
        <v>Dev</v>
      </c>
      <c r="R728" s="100" t="str">
        <v>Mehta</v>
      </c>
      <c r="S728" s="100" t="str">
        <f>CONCATENATE(A728,"_",P728,".pdf")</f>
        <v>PID0727_Aanya.pdf</v>
      </c>
      <c r="T728" s="17" t="str">
        <f>IF(AND(I728&lt;5,'Billing Details'!F728&gt;10000),"High Priority","Regular Followup")</f>
        <v>High Priority</v>
      </c>
      <c r="U728" s="17" t="str">
        <f>IF(AND(T728="High Priority",'Patient Health Records'!W728="Yes",'Patient Health Records'!X728 = "Critical"),"Needs Attention",IF(AND('Patient Health Records'!X728 &lt;&gt; "Critical", 'Patient Health Records'!W728 = "Yes"),"Monitor Later",IF(AND('Patient Health Records'!X728 ="Critical", 'Patient Health Records'!W728 = "No"), "Ask for Readmission","No Action")))</f>
        <v>No Action</v>
      </c>
      <c r="V728" s="17" t="str" cm="1">
        <f t="array" ref="V728">_xlfn.IFS(AND(T728="High Priority",'Patient Health Records'!W728="Yes",'Patient Health Records'!X728 = "Critical"),"Needs Attention", AND('Patient Health Records'!X728 &lt;&gt; "Critical", 'Patient Health Records'!W728 = "Yes"),"Monitor Later", AND('Patient Health Records'!X728 ="Critical", 'Patient Health Records'!W728 = "No"), "Ask for Readmission", TRUE, "No Action")</f>
        <v>No Action</v>
      </c>
      <c r="W728" s="17"/>
      <c r="X728" s="100"/>
      <c r="Y728" s="100"/>
      <c r="Z728" s="100"/>
      <c r="AA728" s="100"/>
      <c r="AB728" s="100"/>
    </row>
    <row r="729" spans="1:28" ht="15.75" customHeight="1">
      <c r="A729" s="2" t="s">
        <v>1136</v>
      </c>
      <c r="B729" s="2" t="s">
        <v>174</v>
      </c>
      <c r="C729" s="2" t="s">
        <v>42</v>
      </c>
      <c r="D729" s="26" t="s">
        <v>60</v>
      </c>
      <c r="E729" s="28">
        <f>DATEVALUE(D729)</f>
        <v>28855</v>
      </c>
      <c r="F729" s="29">
        <f t="shared" si="34"/>
        <v>1978</v>
      </c>
      <c r="G729" s="29">
        <f t="shared" si="35"/>
        <v>47</v>
      </c>
      <c r="H729" s="29" t="str" cm="1">
        <f t="array" ref="H729">_xlfn.IFS(
  AND(G729&gt;=21, G729&lt;=30), "Young Adult",
  AND(G729&gt;=31, G729&lt;=45), "Adult",
  AND(G729&gt;=46, G729&lt;=60), "Middle-aged",
  AND(G729&gt;=61, G729&lt;=75), "Senior",
  AND(G729&gt;=76, G729&lt;=87), "Elderly",
  TRUE, "Out of Range"
)</f>
        <v>Middle-aged</v>
      </c>
      <c r="I729" s="3">
        <v>15</v>
      </c>
      <c r="J729" s="2" t="s">
        <v>38</v>
      </c>
      <c r="K729" s="2" t="s">
        <v>39</v>
      </c>
      <c r="L729" s="2" t="str">
        <f>VLOOKUP(J729,Facts!$A$2:$B$10,2,FALSE)</f>
        <v>North</v>
      </c>
      <c r="M729" s="2" t="str">
        <f>HLOOKUP(J729,Facts!$D$13:$L$14,2,FALSE)</f>
        <v>North</v>
      </c>
      <c r="N729" s="2" t="str">
        <f>_xlfn.XLOOKUP(L729,Facts!$B$2:$B$10,Facts!$A$2:$A$10,FALSE)</f>
        <v>Punjab</v>
      </c>
      <c r="O729" s="100" t="str">
        <f t="shared" si="36"/>
        <v>Vivaan Reddy</v>
      </c>
      <c r="P729" s="100" t="str" cm="1">
        <f t="array" ref="P729:Q729">_xlfn.TEXTSPLIT(O729," ")</f>
        <v>Vivaan</v>
      </c>
      <c r="Q729" s="100" t="str">
        <v>Reddy</v>
      </c>
      <c r="R729" s="100"/>
      <c r="S729" s="100" t="str">
        <f>CONCATENATE(A729,"_",P729,".pdf")</f>
        <v>PID0728_Vivaan.pdf</v>
      </c>
      <c r="T729" s="17" t="str">
        <f>IF(AND(I729&lt;5,'Billing Details'!F729&gt;10000),"High Priority","Regular Followup")</f>
        <v>Regular Followup</v>
      </c>
      <c r="U729" s="17" t="str">
        <f>IF(AND(T729="High Priority",'Patient Health Records'!W729="Yes",'Patient Health Records'!X729 = "Critical"),"Needs Attention",IF(AND('Patient Health Records'!X729 &lt;&gt; "Critical", 'Patient Health Records'!W729 = "Yes"),"Monitor Later",IF(AND('Patient Health Records'!X729 ="Critical", 'Patient Health Records'!W729 = "No"), "Ask for Readmission","No Action")))</f>
        <v>Monitor Later</v>
      </c>
      <c r="V729" s="17" t="str" cm="1">
        <f t="array" ref="V729">_xlfn.IFS(AND(T729="High Priority",'Patient Health Records'!W729="Yes",'Patient Health Records'!X729 = "Critical"),"Needs Attention", AND('Patient Health Records'!X729 &lt;&gt; "Critical", 'Patient Health Records'!W729 = "Yes"),"Monitor Later", AND('Patient Health Records'!X729 ="Critical", 'Patient Health Records'!W729 = "No"), "Ask for Readmission", TRUE, "No Action")</f>
        <v>Monitor Later</v>
      </c>
      <c r="W729" s="17"/>
      <c r="X729" s="100"/>
      <c r="Y729" s="100"/>
      <c r="Z729" s="100"/>
      <c r="AA729" s="100"/>
      <c r="AB729" s="100"/>
    </row>
    <row r="730" spans="1:28" ht="15.75" customHeight="1">
      <c r="A730" s="2" t="s">
        <v>1137</v>
      </c>
      <c r="B730" s="2" t="s">
        <v>201</v>
      </c>
      <c r="C730" s="2" t="s">
        <v>42</v>
      </c>
      <c r="D730" s="26" t="s">
        <v>68</v>
      </c>
      <c r="E730" s="28">
        <f>DATEVALUE(D730)</f>
        <v>23377</v>
      </c>
      <c r="F730" s="29">
        <f t="shared" si="34"/>
        <v>1964</v>
      </c>
      <c r="G730" s="29">
        <f t="shared" si="35"/>
        <v>61</v>
      </c>
      <c r="H730" s="29" t="str" cm="1">
        <f t="array" ref="H730">_xlfn.IFS(
  AND(G730&gt;=21, G730&lt;=30), "Young Adult",
  AND(G730&gt;=31, G730&lt;=45), "Adult",
  AND(G730&gt;=46, G730&lt;=60), "Middle-aged",
  AND(G730&gt;=61, G730&lt;=75), "Senior",
  AND(G730&gt;=76, G730&lt;=87), "Elderly",
  TRUE, "Out of Range"
)</f>
        <v>Senior</v>
      </c>
      <c r="I730" s="3">
        <v>30</v>
      </c>
      <c r="J730" s="2" t="s">
        <v>80</v>
      </c>
      <c r="K730" s="2" t="s">
        <v>39</v>
      </c>
      <c r="L730" s="2" t="str">
        <f>VLOOKUP(J730,Facts!$A$2:$B$10,2,FALSE)</f>
        <v>West</v>
      </c>
      <c r="M730" s="2" t="str">
        <f>HLOOKUP(J730,Facts!$D$13:$L$14,2,FALSE)</f>
        <v>West</v>
      </c>
      <c r="N730" s="2" t="str">
        <f>_xlfn.XLOOKUP(L730,Facts!$B$2:$B$10,Facts!$A$2:$A$10,FALSE)</f>
        <v>Maharashtra</v>
      </c>
      <c r="O730" s="100" t="str">
        <f t="shared" si="36"/>
        <v>Aditya Patel</v>
      </c>
      <c r="P730" s="100" t="str" cm="1">
        <f t="array" ref="P730:Q730">_xlfn.TEXTSPLIT(O730," ")</f>
        <v>Aditya</v>
      </c>
      <c r="Q730" s="100" t="str">
        <v>Patel</v>
      </c>
      <c r="R730" s="100"/>
      <c r="S730" s="100" t="str">
        <f>CONCATENATE(A730,"_",P730,".pdf")</f>
        <v>PID0729_Aditya.pdf</v>
      </c>
      <c r="T730" s="17" t="str">
        <f>IF(AND(I730&lt;5,'Billing Details'!F730&gt;10000),"High Priority","Regular Followup")</f>
        <v>Regular Followup</v>
      </c>
      <c r="U730" s="17" t="str">
        <f>IF(AND(T730="High Priority",'Patient Health Records'!W730="Yes",'Patient Health Records'!X730 = "Critical"),"Needs Attention",IF(AND('Patient Health Records'!X730 &lt;&gt; "Critical", 'Patient Health Records'!W730 = "Yes"),"Monitor Later",IF(AND('Patient Health Records'!X730 ="Critical", 'Patient Health Records'!W730 = "No"), "Ask for Readmission","No Action")))</f>
        <v>No Action</v>
      </c>
      <c r="V730" s="17" t="str" cm="1">
        <f t="array" ref="V730">_xlfn.IFS(AND(T730="High Priority",'Patient Health Records'!W730="Yes",'Patient Health Records'!X730 = "Critical"),"Needs Attention", AND('Patient Health Records'!X730 &lt;&gt; "Critical", 'Patient Health Records'!W730 = "Yes"),"Monitor Later", AND('Patient Health Records'!X730 ="Critical", 'Patient Health Records'!W730 = "No"), "Ask for Readmission", TRUE, "No Action")</f>
        <v>No Action</v>
      </c>
      <c r="W730" s="17"/>
      <c r="X730" s="100"/>
      <c r="Y730" s="100"/>
      <c r="Z730" s="100"/>
      <c r="AA730" s="100"/>
      <c r="AB730" s="100"/>
    </row>
    <row r="731" spans="1:28" ht="15.75" customHeight="1">
      <c r="A731" s="2" t="s">
        <v>1138</v>
      </c>
      <c r="B731" s="2" t="s">
        <v>90</v>
      </c>
      <c r="C731" s="2" t="s">
        <v>42</v>
      </c>
      <c r="D731" s="26" t="s">
        <v>26</v>
      </c>
      <c r="E731" s="28">
        <f>DATEVALUE(D731)</f>
        <v>27029</v>
      </c>
      <c r="F731" s="29">
        <f t="shared" si="34"/>
        <v>1973</v>
      </c>
      <c r="G731" s="29">
        <f t="shared" si="35"/>
        <v>52</v>
      </c>
      <c r="H731" s="29" t="str" cm="1">
        <f t="array" ref="H731">_xlfn.IFS(
  AND(G731&gt;=21, G731&lt;=30), "Young Adult",
  AND(G731&gt;=31, G731&lt;=45), "Adult",
  AND(G731&gt;=46, G731&lt;=60), "Middle-aged",
  AND(G731&gt;=61, G731&lt;=75), "Senior",
  AND(G731&gt;=76, G731&lt;=87), "Elderly",
  TRUE, "Out of Range"
)</f>
        <v>Middle-aged</v>
      </c>
      <c r="I731" s="3">
        <v>40</v>
      </c>
      <c r="J731" s="2" t="s">
        <v>43</v>
      </c>
      <c r="K731" s="2" t="s">
        <v>28</v>
      </c>
      <c r="L731" s="2" t="str">
        <f>VLOOKUP(J731,Facts!$A$2:$B$10,2,FALSE)</f>
        <v>South</v>
      </c>
      <c r="M731" s="2" t="str">
        <f>HLOOKUP(J731,Facts!$D$13:$L$14,2,FALSE)</f>
        <v>South</v>
      </c>
      <c r="N731" s="2" t="str">
        <f>_xlfn.XLOOKUP(L731,Facts!$B$2:$B$10,Facts!$A$2:$A$10,FALSE)</f>
        <v>Tamil Nadu</v>
      </c>
      <c r="O731" s="100" t="str">
        <f t="shared" si="36"/>
        <v>Krishna Patel</v>
      </c>
      <c r="P731" s="100" t="str" cm="1">
        <f t="array" ref="P731:Q731">_xlfn.TEXTSPLIT(O731," ")</f>
        <v>Krishna</v>
      </c>
      <c r="Q731" s="100" t="str">
        <v>Patel</v>
      </c>
      <c r="R731" s="100"/>
      <c r="S731" s="100" t="str">
        <f>CONCATENATE(A731,"_",P731,".pdf")</f>
        <v>PID0730_Krishna.pdf</v>
      </c>
      <c r="T731" s="17" t="str">
        <f>IF(AND(I731&lt;5,'Billing Details'!F731&gt;10000),"High Priority","Regular Followup")</f>
        <v>Regular Followup</v>
      </c>
      <c r="U731" s="17" t="str">
        <f>IF(AND(T731="High Priority",'Patient Health Records'!W731="Yes",'Patient Health Records'!X731 = "Critical"),"Needs Attention",IF(AND('Patient Health Records'!X731 &lt;&gt; "Critical", 'Patient Health Records'!W731 = "Yes"),"Monitor Later",IF(AND('Patient Health Records'!X731 ="Critical", 'Patient Health Records'!W731 = "No"), "Ask for Readmission","No Action")))</f>
        <v>No Action</v>
      </c>
      <c r="V731" s="17" t="str" cm="1">
        <f t="array" ref="V731">_xlfn.IFS(AND(T731="High Priority",'Patient Health Records'!W731="Yes",'Patient Health Records'!X731 = "Critical"),"Needs Attention", AND('Patient Health Records'!X731 &lt;&gt; "Critical", 'Patient Health Records'!W731 = "Yes"),"Monitor Later", AND('Patient Health Records'!X731 ="Critical", 'Patient Health Records'!W731 = "No"), "Ask for Readmission", TRUE, "No Action")</f>
        <v>No Action</v>
      </c>
      <c r="W731" s="17"/>
      <c r="X731" s="100"/>
      <c r="Y731" s="100"/>
      <c r="Z731" s="100"/>
      <c r="AA731" s="100"/>
      <c r="AB731" s="100"/>
    </row>
    <row r="732" spans="1:28" ht="15.75" customHeight="1">
      <c r="A732" s="2" t="s">
        <v>1139</v>
      </c>
      <c r="B732" s="2" t="s">
        <v>505</v>
      </c>
      <c r="C732" s="2" t="s">
        <v>25</v>
      </c>
      <c r="D732" s="26" t="s">
        <v>94</v>
      </c>
      <c r="E732" s="28">
        <f>DATEVALUE(D732)</f>
        <v>29586</v>
      </c>
      <c r="F732" s="29">
        <f t="shared" si="34"/>
        <v>1980</v>
      </c>
      <c r="G732" s="29">
        <f t="shared" si="35"/>
        <v>45</v>
      </c>
      <c r="H732" s="29" t="str" cm="1">
        <f t="array" ref="H732">_xlfn.IFS(
  AND(G732&gt;=21, G732&lt;=30), "Young Adult",
  AND(G732&gt;=31, G732&lt;=45), "Adult",
  AND(G732&gt;=46, G732&lt;=60), "Middle-aged",
  AND(G732&gt;=61, G732&lt;=75), "Senior",
  AND(G732&gt;=76, G732&lt;=87), "Elderly",
  TRUE, "Out of Range"
)</f>
        <v>Adult</v>
      </c>
      <c r="I732" s="3">
        <v>15</v>
      </c>
      <c r="J732" s="2" t="s">
        <v>80</v>
      </c>
      <c r="K732" s="2" t="s">
        <v>34</v>
      </c>
      <c r="L732" s="2" t="str">
        <f>VLOOKUP(J732,Facts!$A$2:$B$10,2,FALSE)</f>
        <v>West</v>
      </c>
      <c r="M732" s="2" t="str">
        <f>HLOOKUP(J732,Facts!$D$13:$L$14,2,FALSE)</f>
        <v>West</v>
      </c>
      <c r="N732" s="2" t="str">
        <f>_xlfn.XLOOKUP(L732,Facts!$B$2:$B$10,Facts!$A$2:$A$10,FALSE)</f>
        <v>Maharashtra</v>
      </c>
      <c r="O732" s="100" t="str">
        <f t="shared" si="36"/>
        <v>Diya Reddy</v>
      </c>
      <c r="P732" s="100" t="str" cm="1">
        <f t="array" ref="P732:Q732">_xlfn.TEXTSPLIT(O732," ")</f>
        <v>Diya</v>
      </c>
      <c r="Q732" s="100" t="str">
        <v>Reddy</v>
      </c>
      <c r="R732" s="100"/>
      <c r="S732" s="100" t="str">
        <f>CONCATENATE(A732,"_",P732,".pdf")</f>
        <v>PID0731_Diya.pdf</v>
      </c>
      <c r="T732" s="17" t="str">
        <f>IF(AND(I732&lt;5,'Billing Details'!F732&gt;10000),"High Priority","Regular Followup")</f>
        <v>Regular Followup</v>
      </c>
      <c r="U732" s="17" t="str">
        <f>IF(AND(T732="High Priority",'Patient Health Records'!W732="Yes",'Patient Health Records'!X732 = "Critical"),"Needs Attention",IF(AND('Patient Health Records'!X732 &lt;&gt; "Critical", 'Patient Health Records'!W732 = "Yes"),"Monitor Later",IF(AND('Patient Health Records'!X732 ="Critical", 'Patient Health Records'!W732 = "No"), "Ask for Readmission","No Action")))</f>
        <v>Monitor Later</v>
      </c>
      <c r="V732" s="17" t="str" cm="1">
        <f t="array" ref="V732">_xlfn.IFS(AND(T732="High Priority",'Patient Health Records'!W732="Yes",'Patient Health Records'!X732 = "Critical"),"Needs Attention", AND('Patient Health Records'!X732 &lt;&gt; "Critical", 'Patient Health Records'!W732 = "Yes"),"Monitor Later", AND('Patient Health Records'!X732 ="Critical", 'Patient Health Records'!W732 = "No"), "Ask for Readmission", TRUE, "No Action")</f>
        <v>Monitor Later</v>
      </c>
      <c r="W732" s="17"/>
      <c r="X732" s="100"/>
      <c r="Y732" s="100"/>
      <c r="Z732" s="100"/>
      <c r="AA732" s="100"/>
      <c r="AB732" s="100"/>
    </row>
    <row r="733" spans="1:28" ht="15.75" customHeight="1">
      <c r="A733" s="2" t="s">
        <v>1140</v>
      </c>
      <c r="B733" s="2" t="s">
        <v>282</v>
      </c>
      <c r="C733" s="2" t="s">
        <v>25</v>
      </c>
      <c r="D733" s="26" t="s">
        <v>60</v>
      </c>
      <c r="E733" s="28">
        <f>DATEVALUE(D733)</f>
        <v>28855</v>
      </c>
      <c r="F733" s="29">
        <f t="shared" si="34"/>
        <v>1978</v>
      </c>
      <c r="G733" s="29">
        <f t="shared" si="35"/>
        <v>47</v>
      </c>
      <c r="H733" s="29" t="str" cm="1">
        <f t="array" ref="H733">_xlfn.IFS(
  AND(G733&gt;=21, G733&lt;=30), "Young Adult",
  AND(G733&gt;=31, G733&lt;=45), "Adult",
  AND(G733&gt;=46, G733&lt;=60), "Middle-aged",
  AND(G733&gt;=61, G733&lt;=75), "Senior",
  AND(G733&gt;=76, G733&lt;=87), "Elderly",
  TRUE, "Out of Range"
)</f>
        <v>Middle-aged</v>
      </c>
      <c r="I733" s="3">
        <v>12</v>
      </c>
      <c r="J733" s="2" t="s">
        <v>80</v>
      </c>
      <c r="K733" s="2" t="s">
        <v>56</v>
      </c>
      <c r="L733" s="2" t="str">
        <f>VLOOKUP(J733,Facts!$A$2:$B$10,2,FALSE)</f>
        <v>West</v>
      </c>
      <c r="M733" s="2" t="str">
        <f>HLOOKUP(J733,Facts!$D$13:$L$14,2,FALSE)</f>
        <v>West</v>
      </c>
      <c r="N733" s="2" t="str">
        <f>_xlfn.XLOOKUP(L733,Facts!$B$2:$B$10,Facts!$A$2:$A$10,FALSE)</f>
        <v>Maharashtra</v>
      </c>
      <c r="O733" s="100" t="str">
        <f t="shared" si="36"/>
        <v>Isha Reddy</v>
      </c>
      <c r="P733" s="100" t="str" cm="1">
        <f t="array" ref="P733:Q733">_xlfn.TEXTSPLIT(O733," ")</f>
        <v>Isha</v>
      </c>
      <c r="Q733" s="100" t="str">
        <v>Reddy</v>
      </c>
      <c r="R733" s="100"/>
      <c r="S733" s="100" t="str">
        <f>CONCATENATE(A733,"_",P733,".pdf")</f>
        <v>PID0732_Isha.pdf</v>
      </c>
      <c r="T733" s="17" t="str">
        <f>IF(AND(I733&lt;5,'Billing Details'!F733&gt;10000),"High Priority","Regular Followup")</f>
        <v>Regular Followup</v>
      </c>
      <c r="U733" s="17" t="str">
        <f>IF(AND(T733="High Priority",'Patient Health Records'!W733="Yes",'Patient Health Records'!X733 = "Critical"),"Needs Attention",IF(AND('Patient Health Records'!X733 &lt;&gt; "Critical", 'Patient Health Records'!W733 = "Yes"),"Monitor Later",IF(AND('Patient Health Records'!X733 ="Critical", 'Patient Health Records'!W733 = "No"), "Ask for Readmission","No Action")))</f>
        <v>Monitor Later</v>
      </c>
      <c r="V733" s="17" t="str" cm="1">
        <f t="array" ref="V733">_xlfn.IFS(AND(T733="High Priority",'Patient Health Records'!W733="Yes",'Patient Health Records'!X733 = "Critical"),"Needs Attention", AND('Patient Health Records'!X733 &lt;&gt; "Critical", 'Patient Health Records'!W733 = "Yes"),"Monitor Later", AND('Patient Health Records'!X733 ="Critical", 'Patient Health Records'!W733 = "No"), "Ask for Readmission", TRUE, "No Action")</f>
        <v>Monitor Later</v>
      </c>
      <c r="W733" s="17"/>
      <c r="X733" s="100"/>
      <c r="Y733" s="100"/>
      <c r="Z733" s="100"/>
      <c r="AA733" s="100"/>
      <c r="AB733" s="100"/>
    </row>
    <row r="734" spans="1:28" ht="15.75" customHeight="1">
      <c r="A734" s="2" t="s">
        <v>1141</v>
      </c>
      <c r="B734" s="2" t="s">
        <v>1142</v>
      </c>
      <c r="C734" s="2" t="s">
        <v>42</v>
      </c>
      <c r="D734" s="26" t="s">
        <v>60</v>
      </c>
      <c r="E734" s="28">
        <f>DATEVALUE(D734)</f>
        <v>28855</v>
      </c>
      <c r="F734" s="29">
        <f t="shared" si="34"/>
        <v>1978</v>
      </c>
      <c r="G734" s="29">
        <f t="shared" si="35"/>
        <v>47</v>
      </c>
      <c r="H734" s="29" t="str" cm="1">
        <f t="array" ref="H734">_xlfn.IFS(
  AND(G734&gt;=21, G734&lt;=30), "Young Adult",
  AND(G734&gt;=31, G734&lt;=45), "Adult",
  AND(G734&gt;=46, G734&lt;=60), "Middle-aged",
  AND(G734&gt;=61, G734&lt;=75), "Senior",
  AND(G734&gt;=76, G734&lt;=87), "Elderly",
  TRUE, "Out of Range"
)</f>
        <v>Middle-aged</v>
      </c>
      <c r="I734" s="3">
        <v>15</v>
      </c>
      <c r="J734" s="2" t="s">
        <v>80</v>
      </c>
      <c r="K734" s="2" t="s">
        <v>34</v>
      </c>
      <c r="L734" s="2" t="str">
        <f>VLOOKUP(J734,Facts!$A$2:$B$10,2,FALSE)</f>
        <v>West</v>
      </c>
      <c r="M734" s="2" t="str">
        <f>HLOOKUP(J734,Facts!$D$13:$L$14,2,FALSE)</f>
        <v>West</v>
      </c>
      <c r="N734" s="2" t="str">
        <f>_xlfn.XLOOKUP(L734,Facts!$B$2:$B$10,Facts!$A$2:$A$10,FALSE)</f>
        <v>Maharashtra</v>
      </c>
      <c r="O734" s="100" t="str">
        <f t="shared" si="36"/>
        <v>Krishna Patel</v>
      </c>
      <c r="P734" s="100" t="str" cm="1">
        <f t="array" ref="P734:Q734">_xlfn.TEXTSPLIT(O734," ")</f>
        <v>Krishna</v>
      </c>
      <c r="Q734" s="100" t="str">
        <v>Patel</v>
      </c>
      <c r="R734" s="100"/>
      <c r="S734" s="100" t="str">
        <f>CONCATENATE(A734,"_",P734,".pdf")</f>
        <v>PID0733_Krishna.pdf</v>
      </c>
      <c r="T734" s="17" t="str">
        <f>IF(AND(I734&lt;5,'Billing Details'!F734&gt;10000),"High Priority","Regular Followup")</f>
        <v>Regular Followup</v>
      </c>
      <c r="U734" s="17" t="str">
        <f>IF(AND(T734="High Priority",'Patient Health Records'!W734="Yes",'Patient Health Records'!X734 = "Critical"),"Needs Attention",IF(AND('Patient Health Records'!X734 &lt;&gt; "Critical", 'Patient Health Records'!W734 = "Yes"),"Monitor Later",IF(AND('Patient Health Records'!X734 ="Critical", 'Patient Health Records'!W734 = "No"), "Ask for Readmission","No Action")))</f>
        <v>Monitor Later</v>
      </c>
      <c r="V734" s="17" t="str" cm="1">
        <f t="array" ref="V734">_xlfn.IFS(AND(T734="High Priority",'Patient Health Records'!W734="Yes",'Patient Health Records'!X734 = "Critical"),"Needs Attention", AND('Patient Health Records'!X734 &lt;&gt; "Critical", 'Patient Health Records'!W734 = "Yes"),"Monitor Later", AND('Patient Health Records'!X734 ="Critical", 'Patient Health Records'!W734 = "No"), "Ask for Readmission", TRUE, "No Action")</f>
        <v>Monitor Later</v>
      </c>
      <c r="W734" s="17"/>
      <c r="X734" s="100"/>
      <c r="Y734" s="100"/>
      <c r="Z734" s="100"/>
      <c r="AA734" s="100"/>
      <c r="AB734" s="100"/>
    </row>
    <row r="735" spans="1:28" ht="15.75" customHeight="1">
      <c r="A735" s="2" t="s">
        <v>1143</v>
      </c>
      <c r="B735" s="2" t="s">
        <v>1144</v>
      </c>
      <c r="C735" s="2" t="s">
        <v>25</v>
      </c>
      <c r="D735" s="26" t="s">
        <v>318</v>
      </c>
      <c r="E735" s="28">
        <f>DATEVALUE(D735)</f>
        <v>19724</v>
      </c>
      <c r="F735" s="29">
        <f t="shared" si="34"/>
        <v>1953</v>
      </c>
      <c r="G735" s="29">
        <f t="shared" si="35"/>
        <v>72</v>
      </c>
      <c r="H735" s="29" t="str" cm="1">
        <f t="array" ref="H735">_xlfn.IFS(
  AND(G735&gt;=21, G735&lt;=30), "Young Adult",
  AND(G735&gt;=31, G735&lt;=45), "Adult",
  AND(G735&gt;=46, G735&lt;=60), "Middle-aged",
  AND(G735&gt;=61, G735&lt;=75), "Senior",
  AND(G735&gt;=76, G735&lt;=87), "Elderly",
  TRUE, "Out of Range"
)</f>
        <v>Senior</v>
      </c>
      <c r="I735" s="3">
        <v>9</v>
      </c>
      <c r="J735" s="2" t="s">
        <v>27</v>
      </c>
      <c r="K735" s="2" t="s">
        <v>28</v>
      </c>
      <c r="L735" s="2" t="str">
        <f>VLOOKUP(J735,Facts!$A$2:$B$10,2,FALSE)</f>
        <v>South</v>
      </c>
      <c r="M735" s="2" t="str">
        <f>HLOOKUP(J735,Facts!$D$13:$L$14,2,FALSE)</f>
        <v>South</v>
      </c>
      <c r="N735" s="2" t="str">
        <f>_xlfn.XLOOKUP(L735,Facts!$B$2:$B$10,Facts!$A$2:$A$10,FALSE)</f>
        <v>Tamil Nadu</v>
      </c>
      <c r="O735" s="100" t="str">
        <f t="shared" si="36"/>
        <v>Shreya Singh Reddy</v>
      </c>
      <c r="P735" s="100" t="str" cm="1">
        <f t="array" ref="P735:R735">_xlfn.TEXTSPLIT(O735," ")</f>
        <v>Shreya</v>
      </c>
      <c r="Q735" s="100" t="str">
        <v>Singh</v>
      </c>
      <c r="R735" s="100" t="str">
        <v>Reddy</v>
      </c>
      <c r="S735" s="100" t="str">
        <f>CONCATENATE(A735,"_",P735,".pdf")</f>
        <v>PID0734_Shreya.pdf</v>
      </c>
      <c r="T735" s="17" t="str">
        <f>IF(AND(I735&lt;5,'Billing Details'!F735&gt;10000),"High Priority","Regular Followup")</f>
        <v>Regular Followup</v>
      </c>
      <c r="U735" s="17" t="str">
        <f>IF(AND(T735="High Priority",'Patient Health Records'!W735="Yes",'Patient Health Records'!X735 = "Critical"),"Needs Attention",IF(AND('Patient Health Records'!X735 &lt;&gt; "Critical", 'Patient Health Records'!W735 = "Yes"),"Monitor Later",IF(AND('Patient Health Records'!X735 ="Critical", 'Patient Health Records'!W735 = "No"), "Ask for Readmission","No Action")))</f>
        <v>Monitor Later</v>
      </c>
      <c r="V735" s="17" t="str" cm="1">
        <f t="array" ref="V735">_xlfn.IFS(AND(T735="High Priority",'Patient Health Records'!W735="Yes",'Patient Health Records'!X735 = "Critical"),"Needs Attention", AND('Patient Health Records'!X735 &lt;&gt; "Critical", 'Patient Health Records'!W735 = "Yes"),"Monitor Later", AND('Patient Health Records'!X735 ="Critical", 'Patient Health Records'!W735 = "No"), "Ask for Readmission", TRUE, "No Action")</f>
        <v>Monitor Later</v>
      </c>
      <c r="W735" s="17"/>
      <c r="X735" s="100"/>
      <c r="Y735" s="100"/>
      <c r="Z735" s="100"/>
      <c r="AA735" s="100"/>
      <c r="AB735" s="100"/>
    </row>
    <row r="736" spans="1:28" ht="15.75" customHeight="1">
      <c r="A736" s="2" t="s">
        <v>1145</v>
      </c>
      <c r="B736" s="2" t="s">
        <v>1146</v>
      </c>
      <c r="C736" s="2" t="s">
        <v>42</v>
      </c>
      <c r="D736" s="26" t="s">
        <v>26</v>
      </c>
      <c r="E736" s="28">
        <f>DATEVALUE(D736)</f>
        <v>27029</v>
      </c>
      <c r="F736" s="29">
        <f t="shared" si="34"/>
        <v>1973</v>
      </c>
      <c r="G736" s="29">
        <f t="shared" si="35"/>
        <v>52</v>
      </c>
      <c r="H736" s="29" t="str" cm="1">
        <f t="array" ref="H736">_xlfn.IFS(
  AND(G736&gt;=21, G736&lt;=30), "Young Adult",
  AND(G736&gt;=31, G736&lt;=45), "Adult",
  AND(G736&gt;=46, G736&lt;=60), "Middle-aged",
  AND(G736&gt;=61, G736&lt;=75), "Senior",
  AND(G736&gt;=76, G736&lt;=87), "Elderly",
  TRUE, "Out of Range"
)</f>
        <v>Middle-aged</v>
      </c>
      <c r="I736" s="3">
        <v>20</v>
      </c>
      <c r="J736" s="2" t="s">
        <v>55</v>
      </c>
      <c r="K736" s="2" t="s">
        <v>28</v>
      </c>
      <c r="L736" s="2" t="str">
        <f>VLOOKUP(J736,Facts!$A$2:$B$10,2,FALSE)</f>
        <v>South</v>
      </c>
      <c r="M736" s="2" t="str">
        <f>HLOOKUP(J736,Facts!$D$13:$L$14,2,FALSE)</f>
        <v>South</v>
      </c>
      <c r="N736" s="2" t="str">
        <f>_xlfn.XLOOKUP(L736,Facts!$B$2:$B$10,Facts!$A$2:$A$10,FALSE)</f>
        <v>Tamil Nadu</v>
      </c>
      <c r="O736" s="100" t="str">
        <f t="shared" si="36"/>
        <v>Vivaan Reddy</v>
      </c>
      <c r="P736" s="100" t="str" cm="1">
        <f t="array" ref="P736:Q736">_xlfn.TEXTSPLIT(O736," ")</f>
        <v>Vivaan</v>
      </c>
      <c r="Q736" s="100" t="str">
        <v>Reddy</v>
      </c>
      <c r="R736" s="100"/>
      <c r="S736" s="100" t="str">
        <f>CONCATENATE(A736,"_",P736,".pdf")</f>
        <v>PID0735_Vivaan.pdf</v>
      </c>
      <c r="T736" s="17" t="str">
        <f>IF(AND(I736&lt;5,'Billing Details'!F736&gt;10000),"High Priority","Regular Followup")</f>
        <v>Regular Followup</v>
      </c>
      <c r="U736" s="17" t="str">
        <f>IF(AND(T736="High Priority",'Patient Health Records'!W736="Yes",'Patient Health Records'!X736 = "Critical"),"Needs Attention",IF(AND('Patient Health Records'!X736 &lt;&gt; "Critical", 'Patient Health Records'!W736 = "Yes"),"Monitor Later",IF(AND('Patient Health Records'!X736 ="Critical", 'Patient Health Records'!W736 = "No"), "Ask for Readmission","No Action")))</f>
        <v>No Action</v>
      </c>
      <c r="V736" s="17" t="str" cm="1">
        <f t="array" ref="V736">_xlfn.IFS(AND(T736="High Priority",'Patient Health Records'!W736="Yes",'Patient Health Records'!X736 = "Critical"),"Needs Attention", AND('Patient Health Records'!X736 &lt;&gt; "Critical", 'Patient Health Records'!W736 = "Yes"),"Monitor Later", AND('Patient Health Records'!X736 ="Critical", 'Patient Health Records'!W736 = "No"), "Ask for Readmission", TRUE, "No Action")</f>
        <v>No Action</v>
      </c>
      <c r="W736" s="17"/>
      <c r="X736" s="100"/>
      <c r="Y736" s="100"/>
      <c r="Z736" s="100"/>
      <c r="AA736" s="100"/>
      <c r="AB736" s="100"/>
    </row>
    <row r="737" spans="1:28" ht="15.75" customHeight="1">
      <c r="A737" s="2" t="s">
        <v>1147</v>
      </c>
      <c r="B737" s="2" t="s">
        <v>410</v>
      </c>
      <c r="C737" s="2" t="s">
        <v>42</v>
      </c>
      <c r="D737" s="26" t="s">
        <v>26</v>
      </c>
      <c r="E737" s="28">
        <f>DATEVALUE(D737)</f>
        <v>27029</v>
      </c>
      <c r="F737" s="29">
        <f t="shared" si="34"/>
        <v>1973</v>
      </c>
      <c r="G737" s="29">
        <f t="shared" si="35"/>
        <v>52</v>
      </c>
      <c r="H737" s="29" t="str" cm="1">
        <f t="array" ref="H737">_xlfn.IFS(
  AND(G737&gt;=21, G737&lt;=30), "Young Adult",
  AND(G737&gt;=31, G737&lt;=45), "Adult",
  AND(G737&gt;=46, G737&lt;=60), "Middle-aged",
  AND(G737&gt;=61, G737&lt;=75), "Senior",
  AND(G737&gt;=76, G737&lt;=87), "Elderly",
  TRUE, "Out of Range"
)</f>
        <v>Middle-aged</v>
      </c>
      <c r="I737" s="3">
        <v>7</v>
      </c>
      <c r="J737" s="2" t="s">
        <v>64</v>
      </c>
      <c r="K737" s="2" t="s">
        <v>56</v>
      </c>
      <c r="L737" s="2" t="str">
        <f>VLOOKUP(J737,Facts!$A$2:$B$10,2,FALSE)</f>
        <v>East</v>
      </c>
      <c r="M737" s="2" t="str">
        <f>HLOOKUP(J737,Facts!$D$13:$L$14,2,FALSE)</f>
        <v>East</v>
      </c>
      <c r="N737" s="2" t="str">
        <f>_xlfn.XLOOKUP(L737,Facts!$B$2:$B$10,Facts!$A$2:$A$10,FALSE)</f>
        <v>West Bengal</v>
      </c>
      <c r="O737" s="100" t="str">
        <f t="shared" si="36"/>
        <v>Sai Gupta</v>
      </c>
      <c r="P737" s="100" t="str" cm="1">
        <f t="array" ref="P737:Q737">_xlfn.TEXTSPLIT(O737," ")</f>
        <v>Sai</v>
      </c>
      <c r="Q737" s="100" t="str">
        <v>Gupta</v>
      </c>
      <c r="R737" s="100"/>
      <c r="S737" s="100" t="str">
        <f>CONCATENATE(A737,"_",P737,".pdf")</f>
        <v>PID0736_Sai.pdf</v>
      </c>
      <c r="T737" s="17" t="str">
        <f>IF(AND(I737&lt;5,'Billing Details'!F737&gt;10000),"High Priority","Regular Followup")</f>
        <v>Regular Followup</v>
      </c>
      <c r="U737" s="17" t="str">
        <f>IF(AND(T737="High Priority",'Patient Health Records'!W737="Yes",'Patient Health Records'!X737 = "Critical"),"Needs Attention",IF(AND('Patient Health Records'!X737 &lt;&gt; "Critical", 'Patient Health Records'!W737 = "Yes"),"Monitor Later",IF(AND('Patient Health Records'!X737 ="Critical", 'Patient Health Records'!W737 = "No"), "Ask for Readmission","No Action")))</f>
        <v>No Action</v>
      </c>
      <c r="V737" s="17" t="str" cm="1">
        <f t="array" ref="V737">_xlfn.IFS(AND(T737="High Priority",'Patient Health Records'!W737="Yes",'Patient Health Records'!X737 = "Critical"),"Needs Attention", AND('Patient Health Records'!X737 &lt;&gt; "Critical", 'Patient Health Records'!W737 = "Yes"),"Monitor Later", AND('Patient Health Records'!X737 ="Critical", 'Patient Health Records'!W737 = "No"), "Ask for Readmission", TRUE, "No Action")</f>
        <v>No Action</v>
      </c>
      <c r="W737" s="17"/>
      <c r="X737" s="100"/>
      <c r="Y737" s="100"/>
      <c r="Z737" s="100"/>
      <c r="AA737" s="100"/>
      <c r="AB737" s="100"/>
    </row>
    <row r="738" spans="1:28" ht="15.75" customHeight="1">
      <c r="A738" s="2" t="s">
        <v>1148</v>
      </c>
      <c r="B738" s="2" t="s">
        <v>1149</v>
      </c>
      <c r="C738" s="2" t="s">
        <v>25</v>
      </c>
      <c r="D738" s="26" t="s">
        <v>82</v>
      </c>
      <c r="E738" s="28">
        <f>DATEVALUE(D738)</f>
        <v>30682</v>
      </c>
      <c r="F738" s="29">
        <f t="shared" si="34"/>
        <v>1984</v>
      </c>
      <c r="G738" s="29">
        <f t="shared" si="35"/>
        <v>41</v>
      </c>
      <c r="H738" s="29" t="str" cm="1">
        <f t="array" ref="H738">_xlfn.IFS(
  AND(G738&gt;=21, G738&lt;=30), "Young Adult",
  AND(G738&gt;=31, G738&lt;=45), "Adult",
  AND(G738&gt;=46, G738&lt;=60), "Middle-aged",
  AND(G738&gt;=61, G738&lt;=75), "Senior",
  AND(G738&gt;=76, G738&lt;=87), "Elderly",
  TRUE, "Out of Range"
)</f>
        <v>Adult</v>
      </c>
      <c r="I738" s="3">
        <v>20</v>
      </c>
      <c r="J738" s="2" t="s">
        <v>64</v>
      </c>
      <c r="K738" s="2" t="s">
        <v>56</v>
      </c>
      <c r="L738" s="2" t="str">
        <f>VLOOKUP(J738,Facts!$A$2:$B$10,2,FALSE)</f>
        <v>East</v>
      </c>
      <c r="M738" s="2" t="str">
        <f>HLOOKUP(J738,Facts!$D$13:$L$14,2,FALSE)</f>
        <v>East</v>
      </c>
      <c r="N738" s="2" t="str">
        <f>_xlfn.XLOOKUP(L738,Facts!$B$2:$B$10,Facts!$A$2:$A$10,FALSE)</f>
        <v>West Bengal</v>
      </c>
      <c r="O738" s="100" t="str">
        <f t="shared" si="36"/>
        <v>Diya Priya Reddy</v>
      </c>
      <c r="P738" s="100" t="str" cm="1">
        <f t="array" ref="P738:R738">_xlfn.TEXTSPLIT(O738," ")</f>
        <v>Diya</v>
      </c>
      <c r="Q738" s="100" t="str">
        <v>Priya</v>
      </c>
      <c r="R738" s="100" t="str">
        <v>Reddy</v>
      </c>
      <c r="S738" s="100" t="str">
        <f>CONCATENATE(A738,"_",P738,".pdf")</f>
        <v>PID0737_Diya.pdf</v>
      </c>
      <c r="T738" s="17" t="str">
        <f>IF(AND(I738&lt;5,'Billing Details'!F738&gt;10000),"High Priority","Regular Followup")</f>
        <v>Regular Followup</v>
      </c>
      <c r="U738" s="17" t="str">
        <f>IF(AND(T738="High Priority",'Patient Health Records'!W738="Yes",'Patient Health Records'!X738 = "Critical"),"Needs Attention",IF(AND('Patient Health Records'!X738 &lt;&gt; "Critical", 'Patient Health Records'!W738 = "Yes"),"Monitor Later",IF(AND('Patient Health Records'!X738 ="Critical", 'Patient Health Records'!W738 = "No"), "Ask for Readmission","No Action")))</f>
        <v>No Action</v>
      </c>
      <c r="V738" s="17" t="str" cm="1">
        <f t="array" ref="V738">_xlfn.IFS(AND(T738="High Priority",'Patient Health Records'!W738="Yes",'Patient Health Records'!X738 = "Critical"),"Needs Attention", AND('Patient Health Records'!X738 &lt;&gt; "Critical", 'Patient Health Records'!W738 = "Yes"),"Monitor Later", AND('Patient Health Records'!X738 ="Critical", 'Patient Health Records'!W738 = "No"), "Ask for Readmission", TRUE, "No Action")</f>
        <v>No Action</v>
      </c>
      <c r="W738" s="17"/>
      <c r="X738" s="100"/>
      <c r="Y738" s="100"/>
      <c r="Z738" s="100"/>
      <c r="AA738" s="100"/>
      <c r="AB738" s="100"/>
    </row>
    <row r="739" spans="1:28" ht="15.75" customHeight="1">
      <c r="A739" s="2" t="s">
        <v>1150</v>
      </c>
      <c r="B739" s="2" t="s">
        <v>1151</v>
      </c>
      <c r="C739" s="2" t="s">
        <v>42</v>
      </c>
      <c r="D739" s="26" t="s">
        <v>46</v>
      </c>
      <c r="E739" s="28">
        <f>DATEVALUE(D739)</f>
        <v>32508</v>
      </c>
      <c r="F739" s="29">
        <f t="shared" si="34"/>
        <v>1988</v>
      </c>
      <c r="G739" s="29">
        <f t="shared" si="35"/>
        <v>37</v>
      </c>
      <c r="H739" s="29" t="str" cm="1">
        <f t="array" ref="H739">_xlfn.IFS(
  AND(G739&gt;=21, G739&lt;=30), "Young Adult",
  AND(G739&gt;=31, G739&lt;=45), "Adult",
  AND(G739&gt;=46, G739&lt;=60), "Middle-aged",
  AND(G739&gt;=61, G739&lt;=75), "Senior",
  AND(G739&gt;=76, G739&lt;=87), "Elderly",
  TRUE, "Out of Range"
)</f>
        <v>Adult</v>
      </c>
      <c r="I739" s="3">
        <v>3</v>
      </c>
      <c r="J739" s="2" t="s">
        <v>43</v>
      </c>
      <c r="K739" s="2" t="s">
        <v>28</v>
      </c>
      <c r="L739" s="2" t="str">
        <f>VLOOKUP(J739,Facts!$A$2:$B$10,2,FALSE)</f>
        <v>South</v>
      </c>
      <c r="M739" s="2" t="str">
        <f>HLOOKUP(J739,Facts!$D$13:$L$14,2,FALSE)</f>
        <v>South</v>
      </c>
      <c r="N739" s="2" t="str">
        <f>_xlfn.XLOOKUP(L739,Facts!$B$2:$B$10,Facts!$A$2:$A$10,FALSE)</f>
        <v>Tamil Nadu</v>
      </c>
      <c r="O739" s="100" t="str">
        <f t="shared" si="36"/>
        <v>Vivaan Sharma</v>
      </c>
      <c r="P739" s="100" t="str" cm="1">
        <f t="array" ref="P739:Q739">_xlfn.TEXTSPLIT(O739," ")</f>
        <v>Vivaan</v>
      </c>
      <c r="Q739" s="100" t="str">
        <v>Sharma</v>
      </c>
      <c r="R739" s="100"/>
      <c r="S739" s="100" t="str">
        <f>CONCATENATE(A739,"_",P739,".pdf")</f>
        <v>PID0738_Vivaan.pdf</v>
      </c>
      <c r="T739" s="17" t="str">
        <f>IF(AND(I739&lt;5,'Billing Details'!F739&gt;10000),"High Priority","Regular Followup")</f>
        <v>High Priority</v>
      </c>
      <c r="U739" s="17" t="str">
        <f>IF(AND(T739="High Priority",'Patient Health Records'!W739="Yes",'Patient Health Records'!X739 = "Critical"),"Needs Attention",IF(AND('Patient Health Records'!X739 &lt;&gt; "Critical", 'Patient Health Records'!W739 = "Yes"),"Monitor Later",IF(AND('Patient Health Records'!X739 ="Critical", 'Patient Health Records'!W739 = "No"), "Ask for Readmission","No Action")))</f>
        <v>Monitor Later</v>
      </c>
      <c r="V739" s="17" t="str" cm="1">
        <f t="array" ref="V739">_xlfn.IFS(AND(T739="High Priority",'Patient Health Records'!W739="Yes",'Patient Health Records'!X739 = "Critical"),"Needs Attention", AND('Patient Health Records'!X739 &lt;&gt; "Critical", 'Patient Health Records'!W739 = "Yes"),"Monitor Later", AND('Patient Health Records'!X739 ="Critical", 'Patient Health Records'!W739 = "No"), "Ask for Readmission", TRUE, "No Action")</f>
        <v>Monitor Later</v>
      </c>
      <c r="W739" s="17"/>
      <c r="X739" s="100"/>
      <c r="Y739" s="100"/>
      <c r="Z739" s="100"/>
      <c r="AA739" s="100"/>
      <c r="AB739" s="100"/>
    </row>
    <row r="740" spans="1:28" ht="15.75" customHeight="1">
      <c r="A740" s="2" t="s">
        <v>1152</v>
      </c>
      <c r="B740" s="2" t="s">
        <v>1153</v>
      </c>
      <c r="C740" s="2" t="s">
        <v>25</v>
      </c>
      <c r="D740" s="26" t="s">
        <v>60</v>
      </c>
      <c r="E740" s="28">
        <f>DATEVALUE(D740)</f>
        <v>28855</v>
      </c>
      <c r="F740" s="29">
        <f t="shared" si="34"/>
        <v>1978</v>
      </c>
      <c r="G740" s="29">
        <f t="shared" si="35"/>
        <v>47</v>
      </c>
      <c r="H740" s="29" t="str" cm="1">
        <f t="array" ref="H740">_xlfn.IFS(
  AND(G740&gt;=21, G740&lt;=30), "Young Adult",
  AND(G740&gt;=31, G740&lt;=45), "Adult",
  AND(G740&gt;=46, G740&lt;=60), "Middle-aged",
  AND(G740&gt;=61, G740&lt;=75), "Senior",
  AND(G740&gt;=76, G740&lt;=87), "Elderly",
  TRUE, "Out of Range"
)</f>
        <v>Middle-aged</v>
      </c>
      <c r="I740" s="3">
        <v>25</v>
      </c>
      <c r="J740" s="2" t="s">
        <v>38</v>
      </c>
      <c r="K740" s="2" t="s">
        <v>56</v>
      </c>
      <c r="L740" s="2" t="str">
        <f>VLOOKUP(J740,Facts!$A$2:$B$10,2,FALSE)</f>
        <v>North</v>
      </c>
      <c r="M740" s="2" t="str">
        <f>HLOOKUP(J740,Facts!$D$13:$L$14,2,FALSE)</f>
        <v>North</v>
      </c>
      <c r="N740" s="2" t="str">
        <f>_xlfn.XLOOKUP(L740,Facts!$B$2:$B$10,Facts!$A$2:$A$10,FALSE)</f>
        <v>Punjab</v>
      </c>
      <c r="O740" s="100" t="str">
        <f t="shared" si="36"/>
        <v>Riya Patel</v>
      </c>
      <c r="P740" s="100" t="str" cm="1">
        <f t="array" ref="P740:Q740">_xlfn.TEXTSPLIT(O740," ")</f>
        <v>Riya</v>
      </c>
      <c r="Q740" s="100" t="str">
        <v>Patel</v>
      </c>
      <c r="R740" s="100"/>
      <c r="S740" s="100" t="str">
        <f>CONCATENATE(A740,"_",P740,".pdf")</f>
        <v>PID0739_Riya.pdf</v>
      </c>
      <c r="T740" s="17" t="str">
        <f>IF(AND(I740&lt;5,'Billing Details'!F740&gt;10000),"High Priority","Regular Followup")</f>
        <v>Regular Followup</v>
      </c>
      <c r="U740" s="17" t="str">
        <f>IF(AND(T740="High Priority",'Patient Health Records'!W740="Yes",'Patient Health Records'!X740 = "Critical"),"Needs Attention",IF(AND('Patient Health Records'!X740 &lt;&gt; "Critical", 'Patient Health Records'!W740 = "Yes"),"Monitor Later",IF(AND('Patient Health Records'!X740 ="Critical", 'Patient Health Records'!W740 = "No"), "Ask for Readmission","No Action")))</f>
        <v>No Action</v>
      </c>
      <c r="V740" s="17" t="str" cm="1">
        <f t="array" ref="V740">_xlfn.IFS(AND(T740="High Priority",'Patient Health Records'!W740="Yes",'Patient Health Records'!X740 = "Critical"),"Needs Attention", AND('Patient Health Records'!X740 &lt;&gt; "Critical", 'Patient Health Records'!W740 = "Yes"),"Monitor Later", AND('Patient Health Records'!X740 ="Critical", 'Patient Health Records'!W740 = "No"), "Ask for Readmission", TRUE, "No Action")</f>
        <v>No Action</v>
      </c>
      <c r="W740" s="17"/>
      <c r="X740" s="100"/>
      <c r="Y740" s="100"/>
      <c r="Z740" s="100"/>
      <c r="AA740" s="100"/>
      <c r="AB740" s="100"/>
    </row>
    <row r="741" spans="1:28" ht="15.75" customHeight="1">
      <c r="A741" s="2" t="s">
        <v>1154</v>
      </c>
      <c r="B741" s="2" t="s">
        <v>172</v>
      </c>
      <c r="C741" s="2" t="s">
        <v>25</v>
      </c>
      <c r="D741" s="26" t="s">
        <v>85</v>
      </c>
      <c r="E741" s="28">
        <f>DATEVALUE(D741)</f>
        <v>25203</v>
      </c>
      <c r="F741" s="29">
        <f t="shared" si="34"/>
        <v>1968</v>
      </c>
      <c r="G741" s="29">
        <f t="shared" si="35"/>
        <v>57</v>
      </c>
      <c r="H741" s="29" t="str" cm="1">
        <f t="array" ref="H741">_xlfn.IFS(
  AND(G741&gt;=21, G741&lt;=30), "Young Adult",
  AND(G741&gt;=31, G741&lt;=45), "Adult",
  AND(G741&gt;=46, G741&lt;=60), "Middle-aged",
  AND(G741&gt;=61, G741&lt;=75), "Senior",
  AND(G741&gt;=76, G741&lt;=87), "Elderly",
  TRUE, "Out of Range"
)</f>
        <v>Middle-aged</v>
      </c>
      <c r="I741" s="3">
        <v>7</v>
      </c>
      <c r="J741" s="2" t="s">
        <v>80</v>
      </c>
      <c r="K741" s="2" t="s">
        <v>34</v>
      </c>
      <c r="L741" s="2" t="str">
        <f>VLOOKUP(J741,Facts!$A$2:$B$10,2,FALSE)</f>
        <v>West</v>
      </c>
      <c r="M741" s="2" t="str">
        <f>HLOOKUP(J741,Facts!$D$13:$L$14,2,FALSE)</f>
        <v>West</v>
      </c>
      <c r="N741" s="2" t="str">
        <f>_xlfn.XLOOKUP(L741,Facts!$B$2:$B$10,Facts!$A$2:$A$10,FALSE)</f>
        <v>Maharashtra</v>
      </c>
      <c r="O741" s="100" t="str">
        <f t="shared" si="36"/>
        <v>Isha Patel</v>
      </c>
      <c r="P741" s="100" t="str" cm="1">
        <f t="array" ref="P741:Q741">_xlfn.TEXTSPLIT(O741," ")</f>
        <v>Isha</v>
      </c>
      <c r="Q741" s="100" t="str">
        <v>Patel</v>
      </c>
      <c r="R741" s="100"/>
      <c r="S741" s="100" t="str">
        <f>CONCATENATE(A741,"_",P741,".pdf")</f>
        <v>PID0740_Isha.pdf</v>
      </c>
      <c r="T741" s="17" t="str">
        <f>IF(AND(I741&lt;5,'Billing Details'!F741&gt;10000),"High Priority","Regular Followup")</f>
        <v>Regular Followup</v>
      </c>
      <c r="U741" s="17" t="str">
        <f>IF(AND(T741="High Priority",'Patient Health Records'!W741="Yes",'Patient Health Records'!X741 = "Critical"),"Needs Attention",IF(AND('Patient Health Records'!X741 &lt;&gt; "Critical", 'Patient Health Records'!W741 = "Yes"),"Monitor Later",IF(AND('Patient Health Records'!X741 ="Critical", 'Patient Health Records'!W741 = "No"), "Ask for Readmission","No Action")))</f>
        <v>Ask for Readmission</v>
      </c>
      <c r="V741" s="17" t="str" cm="1">
        <f t="array" ref="V741">_xlfn.IFS(AND(T741="High Priority",'Patient Health Records'!W741="Yes",'Patient Health Records'!X741 = "Critical"),"Needs Attention", AND('Patient Health Records'!X741 &lt;&gt; "Critical", 'Patient Health Records'!W741 = "Yes"),"Monitor Later", AND('Patient Health Records'!X741 ="Critical", 'Patient Health Records'!W741 = "No"), "Ask for Readmission", TRUE, "No Action")</f>
        <v>Ask for Readmission</v>
      </c>
      <c r="W741" s="17"/>
      <c r="X741" s="100"/>
      <c r="Y741" s="100"/>
      <c r="Z741" s="100"/>
      <c r="AA741" s="100"/>
      <c r="AB741" s="100"/>
    </row>
    <row r="742" spans="1:28" ht="15.75" customHeight="1">
      <c r="A742" s="2" t="s">
        <v>1155</v>
      </c>
      <c r="B742" s="2" t="s">
        <v>124</v>
      </c>
      <c r="C742" s="2" t="s">
        <v>25</v>
      </c>
      <c r="D742" s="26" t="s">
        <v>60</v>
      </c>
      <c r="E742" s="28">
        <f>DATEVALUE(D742)</f>
        <v>28855</v>
      </c>
      <c r="F742" s="29">
        <f t="shared" si="34"/>
        <v>1978</v>
      </c>
      <c r="G742" s="29">
        <f t="shared" si="35"/>
        <v>47</v>
      </c>
      <c r="H742" s="29" t="str" cm="1">
        <f t="array" ref="H742">_xlfn.IFS(
  AND(G742&gt;=21, G742&lt;=30), "Young Adult",
  AND(G742&gt;=31, G742&lt;=45), "Adult",
  AND(G742&gt;=46, G742&lt;=60), "Middle-aged",
  AND(G742&gt;=61, G742&lt;=75), "Senior",
  AND(G742&gt;=76, G742&lt;=87), "Elderly",
  TRUE, "Out of Range"
)</f>
        <v>Middle-aged</v>
      </c>
      <c r="I742" s="3">
        <v>5</v>
      </c>
      <c r="J742" s="2" t="s">
        <v>43</v>
      </c>
      <c r="K742" s="2" t="s">
        <v>28</v>
      </c>
      <c r="L742" s="2" t="str">
        <f>VLOOKUP(J742,Facts!$A$2:$B$10,2,FALSE)</f>
        <v>South</v>
      </c>
      <c r="M742" s="2" t="str">
        <f>HLOOKUP(J742,Facts!$D$13:$L$14,2,FALSE)</f>
        <v>South</v>
      </c>
      <c r="N742" s="2" t="str">
        <f>_xlfn.XLOOKUP(L742,Facts!$B$2:$B$10,Facts!$A$2:$A$10,FALSE)</f>
        <v>Tamil Nadu</v>
      </c>
      <c r="O742" s="100" t="str">
        <f t="shared" si="36"/>
        <v>Riya Gupta</v>
      </c>
      <c r="P742" s="100" t="str" cm="1">
        <f t="array" ref="P742:Q742">_xlfn.TEXTSPLIT(O742," ")</f>
        <v>Riya</v>
      </c>
      <c r="Q742" s="100" t="str">
        <v>Gupta</v>
      </c>
      <c r="R742" s="100"/>
      <c r="S742" s="100" t="str">
        <f>CONCATENATE(A742,"_",P742,".pdf")</f>
        <v>PID0741_Riya.pdf</v>
      </c>
      <c r="T742" s="17" t="str">
        <f>IF(AND(I742&lt;5,'Billing Details'!F742&gt;10000),"High Priority","Regular Followup")</f>
        <v>Regular Followup</v>
      </c>
      <c r="U742" s="17" t="str">
        <f>IF(AND(T742="High Priority",'Patient Health Records'!W742="Yes",'Patient Health Records'!X742 = "Critical"),"Needs Attention",IF(AND('Patient Health Records'!X742 &lt;&gt; "Critical", 'Patient Health Records'!W742 = "Yes"),"Monitor Later",IF(AND('Patient Health Records'!X742 ="Critical", 'Patient Health Records'!W742 = "No"), "Ask for Readmission","No Action")))</f>
        <v>No Action</v>
      </c>
      <c r="V742" s="17" t="str" cm="1">
        <f t="array" ref="V742">_xlfn.IFS(AND(T742="High Priority",'Patient Health Records'!W742="Yes",'Patient Health Records'!X742 = "Critical"),"Needs Attention", AND('Patient Health Records'!X742 &lt;&gt; "Critical", 'Patient Health Records'!W742 = "Yes"),"Monitor Later", AND('Patient Health Records'!X742 ="Critical", 'Patient Health Records'!W742 = "No"), "Ask for Readmission", TRUE, "No Action")</f>
        <v>No Action</v>
      </c>
      <c r="W742" s="17"/>
      <c r="X742" s="100"/>
      <c r="Y742" s="100"/>
      <c r="Z742" s="100"/>
      <c r="AA742" s="100"/>
      <c r="AB742" s="100"/>
    </row>
    <row r="743" spans="1:28" ht="15.75" customHeight="1">
      <c r="A743" s="2" t="s">
        <v>1156</v>
      </c>
      <c r="B743" s="2" t="s">
        <v>926</v>
      </c>
      <c r="C743" s="2" t="s">
        <v>42</v>
      </c>
      <c r="D743" s="26" t="s">
        <v>85</v>
      </c>
      <c r="E743" s="28">
        <f>DATEVALUE(D743)</f>
        <v>25203</v>
      </c>
      <c r="F743" s="29">
        <f t="shared" si="34"/>
        <v>1968</v>
      </c>
      <c r="G743" s="29">
        <f t="shared" si="35"/>
        <v>57</v>
      </c>
      <c r="H743" s="29" t="str" cm="1">
        <f t="array" ref="H743">_xlfn.IFS(
  AND(G743&gt;=21, G743&lt;=30), "Young Adult",
  AND(G743&gt;=31, G743&lt;=45), "Adult",
  AND(G743&gt;=46, G743&lt;=60), "Middle-aged",
  AND(G743&gt;=61, G743&lt;=75), "Senior",
  AND(G743&gt;=76, G743&lt;=87), "Elderly",
  TRUE, "Out of Range"
)</f>
        <v>Middle-aged</v>
      </c>
      <c r="I743" s="3">
        <v>3</v>
      </c>
      <c r="J743" s="2" t="s">
        <v>47</v>
      </c>
      <c r="K743" s="2" t="s">
        <v>34</v>
      </c>
      <c r="L743" s="2" t="str">
        <f>VLOOKUP(J743,Facts!$A$2:$B$10,2,FALSE)</f>
        <v>North</v>
      </c>
      <c r="M743" s="2" t="str">
        <f>HLOOKUP(J743,Facts!$D$13:$L$14,2,FALSE)</f>
        <v>North</v>
      </c>
      <c r="N743" s="2" t="str">
        <f>_xlfn.XLOOKUP(L743,Facts!$B$2:$B$10,Facts!$A$2:$A$10,FALSE)</f>
        <v>Punjab</v>
      </c>
      <c r="O743" s="100" t="str">
        <f t="shared" si="36"/>
        <v>Vivaan Patel</v>
      </c>
      <c r="P743" s="100" t="str" cm="1">
        <f t="array" ref="P743:Q743">_xlfn.TEXTSPLIT(O743," ")</f>
        <v>Vivaan</v>
      </c>
      <c r="Q743" s="100" t="str">
        <v>Patel</v>
      </c>
      <c r="R743" s="100"/>
      <c r="S743" s="100" t="str">
        <f>CONCATENATE(A743,"_",P743,".pdf")</f>
        <v>PID0742_Vivaan.pdf</v>
      </c>
      <c r="T743" s="17" t="str">
        <f>IF(AND(I743&lt;5,'Billing Details'!F743&gt;10000),"High Priority","Regular Followup")</f>
        <v>High Priority</v>
      </c>
      <c r="U743" s="17" t="str">
        <f>IF(AND(T743="High Priority",'Patient Health Records'!W743="Yes",'Patient Health Records'!X743 = "Critical"),"Needs Attention",IF(AND('Patient Health Records'!X743 &lt;&gt; "Critical", 'Patient Health Records'!W743 = "Yes"),"Monitor Later",IF(AND('Patient Health Records'!X743 ="Critical", 'Patient Health Records'!W743 = "No"), "Ask for Readmission","No Action")))</f>
        <v>Monitor Later</v>
      </c>
      <c r="V743" s="17" t="str" cm="1">
        <f t="array" ref="V743">_xlfn.IFS(AND(T743="High Priority",'Patient Health Records'!W743="Yes",'Patient Health Records'!X743 = "Critical"),"Needs Attention", AND('Patient Health Records'!X743 &lt;&gt; "Critical", 'Patient Health Records'!W743 = "Yes"),"Monitor Later", AND('Patient Health Records'!X743 ="Critical", 'Patient Health Records'!W743 = "No"), "Ask for Readmission", TRUE, "No Action")</f>
        <v>Monitor Later</v>
      </c>
      <c r="W743" s="17"/>
      <c r="X743" s="100"/>
      <c r="Y743" s="100"/>
      <c r="Z743" s="100"/>
      <c r="AA743" s="100"/>
      <c r="AB743" s="100"/>
    </row>
    <row r="744" spans="1:28" ht="15.75" customHeight="1">
      <c r="A744" s="2" t="s">
        <v>1157</v>
      </c>
      <c r="B744" s="2" t="s">
        <v>293</v>
      </c>
      <c r="C744" s="2" t="s">
        <v>25</v>
      </c>
      <c r="D744" s="26" t="s">
        <v>82</v>
      </c>
      <c r="E744" s="28">
        <f>DATEVALUE(D744)</f>
        <v>30682</v>
      </c>
      <c r="F744" s="29">
        <f t="shared" si="34"/>
        <v>1984</v>
      </c>
      <c r="G744" s="29">
        <f t="shared" si="35"/>
        <v>41</v>
      </c>
      <c r="H744" s="29" t="str" cm="1">
        <f t="array" ref="H744">_xlfn.IFS(
  AND(G744&gt;=21, G744&lt;=30), "Young Adult",
  AND(G744&gt;=31, G744&lt;=45), "Adult",
  AND(G744&gt;=46, G744&lt;=60), "Middle-aged",
  AND(G744&gt;=61, G744&lt;=75), "Senior",
  AND(G744&gt;=76, G744&lt;=87), "Elderly",
  TRUE, "Out of Range"
)</f>
        <v>Adult</v>
      </c>
      <c r="I744" s="3">
        <v>2</v>
      </c>
      <c r="J744" s="2" t="s">
        <v>47</v>
      </c>
      <c r="K744" s="2" t="s">
        <v>28</v>
      </c>
      <c r="L744" s="2" t="str">
        <f>VLOOKUP(J744,Facts!$A$2:$B$10,2,FALSE)</f>
        <v>North</v>
      </c>
      <c r="M744" s="2" t="str">
        <f>HLOOKUP(J744,Facts!$D$13:$L$14,2,FALSE)</f>
        <v>North</v>
      </c>
      <c r="N744" s="2" t="str">
        <f>_xlfn.XLOOKUP(L744,Facts!$B$2:$B$10,Facts!$A$2:$A$10,FALSE)</f>
        <v>Punjab</v>
      </c>
      <c r="O744" s="100" t="str">
        <f t="shared" si="36"/>
        <v>Riya Mehta</v>
      </c>
      <c r="P744" s="100" t="str" cm="1">
        <f t="array" ref="P744:Q744">_xlfn.TEXTSPLIT(O744," ")</f>
        <v>Riya</v>
      </c>
      <c r="Q744" s="100" t="str">
        <v>Mehta</v>
      </c>
      <c r="R744" s="100"/>
      <c r="S744" s="100" t="str">
        <f>CONCATENATE(A744,"_",P744,".pdf")</f>
        <v>PID0743_Riya.pdf</v>
      </c>
      <c r="T744" s="17" t="str">
        <f>IF(AND(I744&lt;5,'Billing Details'!F744&gt;10000),"High Priority","Regular Followup")</f>
        <v>High Priority</v>
      </c>
      <c r="U744" s="17" t="str">
        <f>IF(AND(T744="High Priority",'Patient Health Records'!W744="Yes",'Patient Health Records'!X744 = "Critical"),"Needs Attention",IF(AND('Patient Health Records'!X744 &lt;&gt; "Critical", 'Patient Health Records'!W744 = "Yes"),"Monitor Later",IF(AND('Patient Health Records'!X744 ="Critical", 'Patient Health Records'!W744 = "No"), "Ask for Readmission","No Action")))</f>
        <v>Monitor Later</v>
      </c>
      <c r="V744" s="17" t="str" cm="1">
        <f t="array" ref="V744">_xlfn.IFS(AND(T744="High Priority",'Patient Health Records'!W744="Yes",'Patient Health Records'!X744 = "Critical"),"Needs Attention", AND('Patient Health Records'!X744 &lt;&gt; "Critical", 'Patient Health Records'!W744 = "Yes"),"Monitor Later", AND('Patient Health Records'!X744 ="Critical", 'Patient Health Records'!W744 = "No"), "Ask for Readmission", TRUE, "No Action")</f>
        <v>Monitor Later</v>
      </c>
      <c r="W744" s="17"/>
      <c r="X744" s="100"/>
      <c r="Y744" s="100"/>
      <c r="Z744" s="100"/>
      <c r="AA744" s="100"/>
      <c r="AB744" s="100"/>
    </row>
    <row r="745" spans="1:28" ht="15.75" customHeight="1">
      <c r="A745" s="2" t="s">
        <v>1158</v>
      </c>
      <c r="B745" s="2" t="s">
        <v>1159</v>
      </c>
      <c r="C745" s="2" t="s">
        <v>42</v>
      </c>
      <c r="D745" s="26" t="s">
        <v>60</v>
      </c>
      <c r="E745" s="28">
        <f>DATEVALUE(D745)</f>
        <v>28855</v>
      </c>
      <c r="F745" s="29">
        <f t="shared" si="34"/>
        <v>1978</v>
      </c>
      <c r="G745" s="29">
        <f t="shared" si="35"/>
        <v>47</v>
      </c>
      <c r="H745" s="29" t="str" cm="1">
        <f t="array" ref="H745">_xlfn.IFS(
  AND(G745&gt;=21, G745&lt;=30), "Young Adult",
  AND(G745&gt;=31, G745&lt;=45), "Adult",
  AND(G745&gt;=46, G745&lt;=60), "Middle-aged",
  AND(G745&gt;=61, G745&lt;=75), "Senior",
  AND(G745&gt;=76, G745&lt;=87), "Elderly",
  TRUE, "Out of Range"
)</f>
        <v>Middle-aged</v>
      </c>
      <c r="I745" s="3">
        <v>25</v>
      </c>
      <c r="J745" s="2" t="s">
        <v>33</v>
      </c>
      <c r="K745" s="2" t="s">
        <v>34</v>
      </c>
      <c r="L745" s="2" t="str">
        <f>VLOOKUP(J745,Facts!$A$2:$B$10,2,FALSE)</f>
        <v>West</v>
      </c>
      <c r="M745" s="2" t="str">
        <f>HLOOKUP(J745,Facts!$D$13:$L$14,2,FALSE)</f>
        <v>West</v>
      </c>
      <c r="N745" s="2" t="str">
        <f>_xlfn.XLOOKUP(L745,Facts!$B$2:$B$10,Facts!$A$2:$A$10,FALSE)</f>
        <v>Maharashtra</v>
      </c>
      <c r="O745" s="100" t="str">
        <f t="shared" si="36"/>
        <v>Sai Raj Mehta</v>
      </c>
      <c r="P745" s="100" t="str" cm="1">
        <f t="array" ref="P745:R745">_xlfn.TEXTSPLIT(O745," ")</f>
        <v>Sai</v>
      </c>
      <c r="Q745" s="100" t="str">
        <v>Raj</v>
      </c>
      <c r="R745" s="100" t="str">
        <v>Mehta</v>
      </c>
      <c r="S745" s="100" t="str">
        <f>CONCATENATE(A745,"_",P745,".pdf")</f>
        <v>PID0744_Sai.pdf</v>
      </c>
      <c r="T745" s="17" t="str">
        <f>IF(AND(I745&lt;5,'Billing Details'!F745&gt;10000),"High Priority","Regular Followup")</f>
        <v>Regular Followup</v>
      </c>
      <c r="U745" s="17" t="str">
        <f>IF(AND(T745="High Priority",'Patient Health Records'!W745="Yes",'Patient Health Records'!X745 = "Critical"),"Needs Attention",IF(AND('Patient Health Records'!X745 &lt;&gt; "Critical", 'Patient Health Records'!W745 = "Yes"),"Monitor Later",IF(AND('Patient Health Records'!X745 ="Critical", 'Patient Health Records'!W745 = "No"), "Ask for Readmission","No Action")))</f>
        <v>Monitor Later</v>
      </c>
      <c r="V745" s="17" t="str" cm="1">
        <f t="array" ref="V745">_xlfn.IFS(AND(T745="High Priority",'Patient Health Records'!W745="Yes",'Patient Health Records'!X745 = "Critical"),"Needs Attention", AND('Patient Health Records'!X745 &lt;&gt; "Critical", 'Patient Health Records'!W745 = "Yes"),"Monitor Later", AND('Patient Health Records'!X745 ="Critical", 'Patient Health Records'!W745 = "No"), "Ask for Readmission", TRUE, "No Action")</f>
        <v>Monitor Later</v>
      </c>
      <c r="W745" s="17"/>
      <c r="X745" s="100"/>
      <c r="Y745" s="100"/>
      <c r="Z745" s="100"/>
      <c r="AA745" s="100"/>
      <c r="AB745" s="100"/>
    </row>
    <row r="746" spans="1:28" ht="15.75" customHeight="1">
      <c r="A746" s="2" t="s">
        <v>1160</v>
      </c>
      <c r="B746" s="2" t="s">
        <v>282</v>
      </c>
      <c r="C746" s="2" t="s">
        <v>25</v>
      </c>
      <c r="D746" s="26" t="s">
        <v>129</v>
      </c>
      <c r="E746" s="28">
        <f>DATEVALUE(D746)</f>
        <v>32508</v>
      </c>
      <c r="F746" s="29">
        <f t="shared" si="34"/>
        <v>1988</v>
      </c>
      <c r="G746" s="29">
        <f t="shared" si="35"/>
        <v>37</v>
      </c>
      <c r="H746" s="29" t="str" cm="1">
        <f t="array" ref="H746">_xlfn.IFS(
  AND(G746&gt;=21, G746&lt;=30), "Young Adult",
  AND(G746&gt;=31, G746&lt;=45), "Adult",
  AND(G746&gt;=46, G746&lt;=60), "Middle-aged",
  AND(G746&gt;=61, G746&lt;=75), "Senior",
  AND(G746&gt;=76, G746&lt;=87), "Elderly",
  TRUE, "Out of Range"
)</f>
        <v>Adult</v>
      </c>
      <c r="I746" s="3">
        <v>0.5</v>
      </c>
      <c r="J746" s="2" t="s">
        <v>47</v>
      </c>
      <c r="K746" s="2" t="s">
        <v>39</v>
      </c>
      <c r="L746" s="2" t="str">
        <f>VLOOKUP(J746,Facts!$A$2:$B$10,2,FALSE)</f>
        <v>North</v>
      </c>
      <c r="M746" s="2" t="str">
        <f>HLOOKUP(J746,Facts!$D$13:$L$14,2,FALSE)</f>
        <v>North</v>
      </c>
      <c r="N746" s="2" t="str">
        <f>_xlfn.XLOOKUP(L746,Facts!$B$2:$B$10,Facts!$A$2:$A$10,FALSE)</f>
        <v>Punjab</v>
      </c>
      <c r="O746" s="100" t="str">
        <f t="shared" si="36"/>
        <v>Isha Reddy</v>
      </c>
      <c r="P746" s="100" t="str" cm="1">
        <f t="array" ref="P746:Q746">_xlfn.TEXTSPLIT(O746," ")</f>
        <v>Isha</v>
      </c>
      <c r="Q746" s="100" t="str">
        <v>Reddy</v>
      </c>
      <c r="R746" s="100"/>
      <c r="S746" s="100" t="str">
        <f>CONCATENATE(A746,"_",P746,".pdf")</f>
        <v>PID0745_Isha.pdf</v>
      </c>
      <c r="T746" s="17" t="str">
        <f>IF(AND(I746&lt;5,'Billing Details'!F746&gt;10000),"High Priority","Regular Followup")</f>
        <v>High Priority</v>
      </c>
      <c r="U746" s="17" t="str">
        <f>IF(AND(T746="High Priority",'Patient Health Records'!W746="Yes",'Patient Health Records'!X746 = "Critical"),"Needs Attention",IF(AND('Patient Health Records'!X746 &lt;&gt; "Critical", 'Patient Health Records'!W746 = "Yes"),"Monitor Later",IF(AND('Patient Health Records'!X746 ="Critical", 'Patient Health Records'!W746 = "No"), "Ask for Readmission","No Action")))</f>
        <v>No Action</v>
      </c>
      <c r="V746" s="17" t="str" cm="1">
        <f t="array" ref="V746">_xlfn.IFS(AND(T746="High Priority",'Patient Health Records'!W746="Yes",'Patient Health Records'!X746 = "Critical"),"Needs Attention", AND('Patient Health Records'!X746 &lt;&gt; "Critical", 'Patient Health Records'!W746 = "Yes"),"Monitor Later", AND('Patient Health Records'!X746 ="Critical", 'Patient Health Records'!W746 = "No"), "Ask for Readmission", TRUE, "No Action")</f>
        <v>No Action</v>
      </c>
      <c r="W746" s="17"/>
      <c r="X746" s="100"/>
      <c r="Y746" s="100"/>
      <c r="Z746" s="100"/>
      <c r="AA746" s="100"/>
      <c r="AB746" s="100"/>
    </row>
    <row r="747" spans="1:28" ht="15.75" customHeight="1">
      <c r="A747" s="2" t="s">
        <v>1161</v>
      </c>
      <c r="B747" s="2" t="s">
        <v>181</v>
      </c>
      <c r="C747" s="2" t="s">
        <v>25</v>
      </c>
      <c r="D747" s="26" t="s">
        <v>46</v>
      </c>
      <c r="E747" s="28">
        <f>DATEVALUE(D747)</f>
        <v>32508</v>
      </c>
      <c r="F747" s="29">
        <f t="shared" si="34"/>
        <v>1988</v>
      </c>
      <c r="G747" s="29">
        <f t="shared" si="35"/>
        <v>37</v>
      </c>
      <c r="H747" s="29" t="str" cm="1">
        <f t="array" ref="H747">_xlfn.IFS(
  AND(G747&gt;=21, G747&lt;=30), "Young Adult",
  AND(G747&gt;=31, G747&lt;=45), "Adult",
  AND(G747&gt;=46, G747&lt;=60), "Middle-aged",
  AND(G747&gt;=61, G747&lt;=75), "Senior",
  AND(G747&gt;=76, G747&lt;=87), "Elderly",
  TRUE, "Out of Range"
)</f>
        <v>Adult</v>
      </c>
      <c r="I747" s="3">
        <v>20</v>
      </c>
      <c r="J747" s="2" t="s">
        <v>55</v>
      </c>
      <c r="K747" s="2" t="s">
        <v>28</v>
      </c>
      <c r="L747" s="2" t="str">
        <f>VLOOKUP(J747,Facts!$A$2:$B$10,2,FALSE)</f>
        <v>South</v>
      </c>
      <c r="M747" s="2" t="str">
        <f>HLOOKUP(J747,Facts!$D$13:$L$14,2,FALSE)</f>
        <v>South</v>
      </c>
      <c r="N747" s="2" t="str">
        <f>_xlfn.XLOOKUP(L747,Facts!$B$2:$B$10,Facts!$A$2:$A$10,FALSE)</f>
        <v>Tamil Nadu</v>
      </c>
      <c r="O747" s="100" t="str">
        <f t="shared" si="36"/>
        <v>Isha Mehta</v>
      </c>
      <c r="P747" s="100" t="str" cm="1">
        <f t="array" ref="P747:Q747">_xlfn.TEXTSPLIT(O747," ")</f>
        <v>Isha</v>
      </c>
      <c r="Q747" s="100" t="str">
        <v>Mehta</v>
      </c>
      <c r="R747" s="100"/>
      <c r="S747" s="100" t="str">
        <f>CONCATENATE(A747,"_",P747,".pdf")</f>
        <v>PID0746_Isha.pdf</v>
      </c>
      <c r="T747" s="17" t="str">
        <f>IF(AND(I747&lt;5,'Billing Details'!F747&gt;10000),"High Priority","Regular Followup")</f>
        <v>Regular Followup</v>
      </c>
      <c r="U747" s="17" t="str">
        <f>IF(AND(T747="High Priority",'Patient Health Records'!W747="Yes",'Patient Health Records'!X747 = "Critical"),"Needs Attention",IF(AND('Patient Health Records'!X747 &lt;&gt; "Critical", 'Patient Health Records'!W747 = "Yes"),"Monitor Later",IF(AND('Patient Health Records'!X747 ="Critical", 'Patient Health Records'!W747 = "No"), "Ask for Readmission","No Action")))</f>
        <v>No Action</v>
      </c>
      <c r="V747" s="17" t="str" cm="1">
        <f t="array" ref="V747">_xlfn.IFS(AND(T747="High Priority",'Patient Health Records'!W747="Yes",'Patient Health Records'!X747 = "Critical"),"Needs Attention", AND('Patient Health Records'!X747 &lt;&gt; "Critical", 'Patient Health Records'!W747 = "Yes"),"Monitor Later", AND('Patient Health Records'!X747 ="Critical", 'Patient Health Records'!W747 = "No"), "Ask for Readmission", TRUE, "No Action")</f>
        <v>No Action</v>
      </c>
      <c r="W747" s="17"/>
      <c r="X747" s="100"/>
      <c r="Y747" s="100"/>
      <c r="Z747" s="100"/>
      <c r="AA747" s="100"/>
      <c r="AB747" s="100"/>
    </row>
    <row r="748" spans="1:28" ht="15.75" customHeight="1">
      <c r="A748" s="2" t="s">
        <v>1162</v>
      </c>
      <c r="B748" s="2" t="s">
        <v>181</v>
      </c>
      <c r="C748" s="2" t="s">
        <v>25</v>
      </c>
      <c r="D748" s="26" t="s">
        <v>46</v>
      </c>
      <c r="E748" s="28">
        <f>DATEVALUE(D748)</f>
        <v>32508</v>
      </c>
      <c r="F748" s="29">
        <f t="shared" si="34"/>
        <v>1988</v>
      </c>
      <c r="G748" s="29">
        <f t="shared" si="35"/>
        <v>37</v>
      </c>
      <c r="H748" s="29" t="str" cm="1">
        <f t="array" ref="H748">_xlfn.IFS(
  AND(G748&gt;=21, G748&lt;=30), "Young Adult",
  AND(G748&gt;=31, G748&lt;=45), "Adult",
  AND(G748&gt;=46, G748&lt;=60), "Middle-aged",
  AND(G748&gt;=61, G748&lt;=75), "Senior",
  AND(G748&gt;=76, G748&lt;=87), "Elderly",
  TRUE, "Out of Range"
)</f>
        <v>Adult</v>
      </c>
      <c r="I748" s="3">
        <v>40</v>
      </c>
      <c r="J748" s="2" t="s">
        <v>55</v>
      </c>
      <c r="K748" s="2" t="s">
        <v>28</v>
      </c>
      <c r="L748" s="2" t="str">
        <f>VLOOKUP(J748,Facts!$A$2:$B$10,2,FALSE)</f>
        <v>South</v>
      </c>
      <c r="M748" s="2" t="str">
        <f>HLOOKUP(J748,Facts!$D$13:$L$14,2,FALSE)</f>
        <v>South</v>
      </c>
      <c r="N748" s="2" t="str">
        <f>_xlfn.XLOOKUP(L748,Facts!$B$2:$B$10,Facts!$A$2:$A$10,FALSE)</f>
        <v>Tamil Nadu</v>
      </c>
      <c r="O748" s="100" t="str">
        <f t="shared" si="36"/>
        <v>Isha Mehta</v>
      </c>
      <c r="P748" s="100" t="str" cm="1">
        <f t="array" ref="P748:Q748">_xlfn.TEXTSPLIT(O748," ")</f>
        <v>Isha</v>
      </c>
      <c r="Q748" s="100" t="str">
        <v>Mehta</v>
      </c>
      <c r="R748" s="100"/>
      <c r="S748" s="100" t="str">
        <f>CONCATENATE(A748,"_",P748,".pdf")</f>
        <v>PID0747_Isha.pdf</v>
      </c>
      <c r="T748" s="17" t="str">
        <f>IF(AND(I748&lt;5,'Billing Details'!F748&gt;10000),"High Priority","Regular Followup")</f>
        <v>Regular Followup</v>
      </c>
      <c r="U748" s="17" t="str">
        <f>IF(AND(T748="High Priority",'Patient Health Records'!W748="Yes",'Patient Health Records'!X748 = "Critical"),"Needs Attention",IF(AND('Patient Health Records'!X748 &lt;&gt; "Critical", 'Patient Health Records'!W748 = "Yes"),"Monitor Later",IF(AND('Patient Health Records'!X748 ="Critical", 'Patient Health Records'!W748 = "No"), "Ask for Readmission","No Action")))</f>
        <v>No Action</v>
      </c>
      <c r="V748" s="17" t="str" cm="1">
        <f t="array" ref="V748">_xlfn.IFS(AND(T748="High Priority",'Patient Health Records'!W748="Yes",'Patient Health Records'!X748 = "Critical"),"Needs Attention", AND('Patient Health Records'!X748 &lt;&gt; "Critical", 'Patient Health Records'!W748 = "Yes"),"Monitor Later", AND('Patient Health Records'!X748 ="Critical", 'Patient Health Records'!W748 = "No"), "Ask for Readmission", TRUE, "No Action")</f>
        <v>No Action</v>
      </c>
      <c r="W748" s="17"/>
      <c r="X748" s="100"/>
      <c r="Y748" s="100"/>
      <c r="Z748" s="100"/>
      <c r="AA748" s="100"/>
      <c r="AB748" s="100"/>
    </row>
    <row r="749" spans="1:28" ht="15.75" customHeight="1">
      <c r="A749" s="2" t="s">
        <v>1163</v>
      </c>
      <c r="B749" s="2" t="s">
        <v>369</v>
      </c>
      <c r="C749" s="2" t="s">
        <v>25</v>
      </c>
      <c r="D749" s="26" t="s">
        <v>756</v>
      </c>
      <c r="E749" s="28">
        <f>DATEVALUE(D749)</f>
        <v>31047</v>
      </c>
      <c r="F749" s="29">
        <f t="shared" si="34"/>
        <v>1984</v>
      </c>
      <c r="G749" s="29">
        <f t="shared" si="35"/>
        <v>41</v>
      </c>
      <c r="H749" s="29" t="str" cm="1">
        <f t="array" ref="H749">_xlfn.IFS(
  AND(G749&gt;=21, G749&lt;=30), "Young Adult",
  AND(G749&gt;=31, G749&lt;=45), "Adult",
  AND(G749&gt;=46, G749&lt;=60), "Middle-aged",
  AND(G749&gt;=61, G749&lt;=75), "Senior",
  AND(G749&gt;=76, G749&lt;=87), "Elderly",
  TRUE, "Out of Range"
)</f>
        <v>Adult</v>
      </c>
      <c r="I749" s="3">
        <v>20</v>
      </c>
      <c r="J749" s="2" t="s">
        <v>80</v>
      </c>
      <c r="K749" s="2" t="s">
        <v>34</v>
      </c>
      <c r="L749" s="2" t="str">
        <f>VLOOKUP(J749,Facts!$A$2:$B$10,2,FALSE)</f>
        <v>West</v>
      </c>
      <c r="M749" s="2" t="str">
        <f>HLOOKUP(J749,Facts!$D$13:$L$14,2,FALSE)</f>
        <v>West</v>
      </c>
      <c r="N749" s="2" t="str">
        <f>_xlfn.XLOOKUP(L749,Facts!$B$2:$B$10,Facts!$A$2:$A$10,FALSE)</f>
        <v>Maharashtra</v>
      </c>
      <c r="O749" s="100" t="str">
        <f t="shared" si="36"/>
        <v>Isha Priya Sharma</v>
      </c>
      <c r="P749" s="100" t="str" cm="1">
        <f t="array" ref="P749:R749">_xlfn.TEXTSPLIT(O749," ")</f>
        <v>Isha</v>
      </c>
      <c r="Q749" s="100" t="str">
        <v>Priya</v>
      </c>
      <c r="R749" s="100" t="str">
        <v>Sharma</v>
      </c>
      <c r="S749" s="100" t="str">
        <f>CONCATENATE(A749,"_",P749,".pdf")</f>
        <v>PID0748_Isha.pdf</v>
      </c>
      <c r="T749" s="17" t="str">
        <f>IF(AND(I749&lt;5,'Billing Details'!F749&gt;10000),"High Priority","Regular Followup")</f>
        <v>Regular Followup</v>
      </c>
      <c r="U749" s="17" t="str">
        <f>IF(AND(T749="High Priority",'Patient Health Records'!W749="Yes",'Patient Health Records'!X749 = "Critical"),"Needs Attention",IF(AND('Patient Health Records'!X749 &lt;&gt; "Critical", 'Patient Health Records'!W749 = "Yes"),"Monitor Later",IF(AND('Patient Health Records'!X749 ="Critical", 'Patient Health Records'!W749 = "No"), "Ask for Readmission","No Action")))</f>
        <v>No Action</v>
      </c>
      <c r="V749" s="17" t="str" cm="1">
        <f t="array" ref="V749">_xlfn.IFS(AND(T749="High Priority",'Patient Health Records'!W749="Yes",'Patient Health Records'!X749 = "Critical"),"Needs Attention", AND('Patient Health Records'!X749 &lt;&gt; "Critical", 'Patient Health Records'!W749 = "Yes"),"Monitor Later", AND('Patient Health Records'!X749 ="Critical", 'Patient Health Records'!W749 = "No"), "Ask for Readmission", TRUE, "No Action")</f>
        <v>No Action</v>
      </c>
      <c r="W749" s="17"/>
      <c r="X749" s="100"/>
      <c r="Y749" s="100"/>
      <c r="Z749" s="100"/>
      <c r="AA749" s="100"/>
      <c r="AB749" s="100"/>
    </row>
    <row r="750" spans="1:28" ht="15.75" customHeight="1">
      <c r="A750" s="2" t="s">
        <v>1164</v>
      </c>
      <c r="B750" s="2" t="s">
        <v>926</v>
      </c>
      <c r="C750" s="2" t="s">
        <v>42</v>
      </c>
      <c r="D750" s="26" t="s">
        <v>26</v>
      </c>
      <c r="E750" s="28">
        <f>DATEVALUE(D750)</f>
        <v>27029</v>
      </c>
      <c r="F750" s="29">
        <f t="shared" si="34"/>
        <v>1973</v>
      </c>
      <c r="G750" s="29">
        <f t="shared" si="35"/>
        <v>52</v>
      </c>
      <c r="H750" s="29" t="str" cm="1">
        <f t="array" ref="H750">_xlfn.IFS(
  AND(G750&gt;=21, G750&lt;=30), "Young Adult",
  AND(G750&gt;=31, G750&lt;=45), "Adult",
  AND(G750&gt;=46, G750&lt;=60), "Middle-aged",
  AND(G750&gt;=61, G750&lt;=75), "Senior",
  AND(G750&gt;=76, G750&lt;=87), "Elderly",
  TRUE, "Out of Range"
)</f>
        <v>Middle-aged</v>
      </c>
      <c r="I750" s="3">
        <v>25</v>
      </c>
      <c r="J750" s="2" t="s">
        <v>55</v>
      </c>
      <c r="K750" s="2" t="s">
        <v>28</v>
      </c>
      <c r="L750" s="2" t="str">
        <f>VLOOKUP(J750,Facts!$A$2:$B$10,2,FALSE)</f>
        <v>South</v>
      </c>
      <c r="M750" s="2" t="str">
        <f>HLOOKUP(J750,Facts!$D$13:$L$14,2,FALSE)</f>
        <v>South</v>
      </c>
      <c r="N750" s="2" t="str">
        <f>_xlfn.XLOOKUP(L750,Facts!$B$2:$B$10,Facts!$A$2:$A$10,FALSE)</f>
        <v>Tamil Nadu</v>
      </c>
      <c r="O750" s="100" t="str">
        <f t="shared" si="36"/>
        <v>Vivaan Patel</v>
      </c>
      <c r="P750" s="100" t="str" cm="1">
        <f t="array" ref="P750:Q750">_xlfn.TEXTSPLIT(O750," ")</f>
        <v>Vivaan</v>
      </c>
      <c r="Q750" s="100" t="str">
        <v>Patel</v>
      </c>
      <c r="R750" s="100"/>
      <c r="S750" s="100" t="str">
        <f>CONCATENATE(A750,"_",P750,".pdf")</f>
        <v>PID0749_Vivaan.pdf</v>
      </c>
      <c r="T750" s="17" t="str">
        <f>IF(AND(I750&lt;5,'Billing Details'!F750&gt;10000),"High Priority","Regular Followup")</f>
        <v>Regular Followup</v>
      </c>
      <c r="U750" s="17" t="str">
        <f>IF(AND(T750="High Priority",'Patient Health Records'!W750="Yes",'Patient Health Records'!X750 = "Critical"),"Needs Attention",IF(AND('Patient Health Records'!X750 &lt;&gt; "Critical", 'Patient Health Records'!W750 = "Yes"),"Monitor Later",IF(AND('Patient Health Records'!X750 ="Critical", 'Patient Health Records'!W750 = "No"), "Ask for Readmission","No Action")))</f>
        <v>Monitor Later</v>
      </c>
      <c r="V750" s="17" t="str" cm="1">
        <f t="array" ref="V750">_xlfn.IFS(AND(T750="High Priority",'Patient Health Records'!W750="Yes",'Patient Health Records'!X750 = "Critical"),"Needs Attention", AND('Patient Health Records'!X750 &lt;&gt; "Critical", 'Patient Health Records'!W750 = "Yes"),"Monitor Later", AND('Patient Health Records'!X750 ="Critical", 'Patient Health Records'!W750 = "No"), "Ask for Readmission", TRUE, "No Action")</f>
        <v>Monitor Later</v>
      </c>
      <c r="W750" s="17"/>
      <c r="X750" s="100"/>
      <c r="Y750" s="100"/>
      <c r="Z750" s="100"/>
      <c r="AA750" s="100"/>
      <c r="AB750" s="100"/>
    </row>
    <row r="751" spans="1:28" ht="15.75" customHeight="1">
      <c r="A751" s="2" t="s">
        <v>1165</v>
      </c>
      <c r="B751" s="2" t="s">
        <v>322</v>
      </c>
      <c r="C751" s="2" t="s">
        <v>42</v>
      </c>
      <c r="D751" s="26" t="s">
        <v>32</v>
      </c>
      <c r="E751" s="28">
        <f>DATEVALUE(D751)</f>
        <v>19724</v>
      </c>
      <c r="F751" s="29">
        <f t="shared" si="34"/>
        <v>1953</v>
      </c>
      <c r="G751" s="29">
        <f t="shared" si="35"/>
        <v>72</v>
      </c>
      <c r="H751" s="29" t="str" cm="1">
        <f t="array" ref="H751">_xlfn.IFS(
  AND(G751&gt;=21, G751&lt;=30), "Young Adult",
  AND(G751&gt;=31, G751&lt;=45), "Adult",
  AND(G751&gt;=46, G751&lt;=60), "Middle-aged",
  AND(G751&gt;=61, G751&lt;=75), "Senior",
  AND(G751&gt;=76, G751&lt;=87), "Elderly",
  TRUE, "Out of Range"
)</f>
        <v>Senior</v>
      </c>
      <c r="I751" s="3">
        <v>15</v>
      </c>
      <c r="J751" s="2" t="s">
        <v>64</v>
      </c>
      <c r="K751" s="2" t="s">
        <v>56</v>
      </c>
      <c r="L751" s="2" t="str">
        <f>VLOOKUP(J751,Facts!$A$2:$B$10,2,FALSE)</f>
        <v>East</v>
      </c>
      <c r="M751" s="2" t="str">
        <f>HLOOKUP(J751,Facts!$D$13:$L$14,2,FALSE)</f>
        <v>East</v>
      </c>
      <c r="N751" s="2" t="str">
        <f>_xlfn.XLOOKUP(L751,Facts!$B$2:$B$10,Facts!$A$2:$A$10,FALSE)</f>
        <v>West Bengal</v>
      </c>
      <c r="O751" s="100" t="str">
        <f t="shared" si="36"/>
        <v>Vivaan Gupta</v>
      </c>
      <c r="P751" s="100" t="str" cm="1">
        <f t="array" ref="P751:Q751">_xlfn.TEXTSPLIT(O751," ")</f>
        <v>Vivaan</v>
      </c>
      <c r="Q751" s="100" t="str">
        <v>Gupta</v>
      </c>
      <c r="R751" s="100"/>
      <c r="S751" s="100" t="str">
        <f>CONCATENATE(A751,"_",P751,".pdf")</f>
        <v>PID0750_Vivaan.pdf</v>
      </c>
      <c r="T751" s="17" t="str">
        <f>IF(AND(I751&lt;5,'Billing Details'!F751&gt;10000),"High Priority","Regular Followup")</f>
        <v>Regular Followup</v>
      </c>
      <c r="U751" s="17" t="str">
        <f>IF(AND(T751="High Priority",'Patient Health Records'!W751="Yes",'Patient Health Records'!X751 = "Critical"),"Needs Attention",IF(AND('Patient Health Records'!X751 &lt;&gt; "Critical", 'Patient Health Records'!W751 = "Yes"),"Monitor Later",IF(AND('Patient Health Records'!X751 ="Critical", 'Patient Health Records'!W751 = "No"), "Ask for Readmission","No Action")))</f>
        <v>Monitor Later</v>
      </c>
      <c r="V751" s="17" t="str" cm="1">
        <f t="array" ref="V751">_xlfn.IFS(AND(T751="High Priority",'Patient Health Records'!W751="Yes",'Patient Health Records'!X751 = "Critical"),"Needs Attention", AND('Patient Health Records'!X751 &lt;&gt; "Critical", 'Patient Health Records'!W751 = "Yes"),"Monitor Later", AND('Patient Health Records'!X751 ="Critical", 'Patient Health Records'!W751 = "No"), "Ask for Readmission", TRUE, "No Action")</f>
        <v>Monitor Later</v>
      </c>
      <c r="W751" s="17"/>
      <c r="X751" s="100"/>
      <c r="Y751" s="100"/>
      <c r="Z751" s="100"/>
      <c r="AA751" s="100"/>
      <c r="AB751" s="100"/>
    </row>
    <row r="752" spans="1:28" ht="15.75" customHeight="1">
      <c r="A752" s="2" t="s">
        <v>1166</v>
      </c>
      <c r="B752" s="2" t="s">
        <v>770</v>
      </c>
      <c r="C752" s="2" t="s">
        <v>42</v>
      </c>
      <c r="D752" s="26" t="s">
        <v>157</v>
      </c>
      <c r="E752" s="28">
        <f>DATEVALUE(D752)</f>
        <v>23377</v>
      </c>
      <c r="F752" s="29">
        <f t="shared" si="34"/>
        <v>1964</v>
      </c>
      <c r="G752" s="29">
        <f t="shared" si="35"/>
        <v>61</v>
      </c>
      <c r="H752" s="29" t="str" cm="1">
        <f t="array" ref="H752">_xlfn.IFS(
  AND(G752&gt;=21, G752&lt;=30), "Young Adult",
  AND(G752&gt;=31, G752&lt;=45), "Adult",
  AND(G752&gt;=46, G752&lt;=60), "Middle-aged",
  AND(G752&gt;=61, G752&lt;=75), "Senior",
  AND(G752&gt;=76, G752&lt;=87), "Elderly",
  TRUE, "Out of Range"
)</f>
        <v>Senior</v>
      </c>
      <c r="I752" s="3">
        <v>120</v>
      </c>
      <c r="J752" s="2" t="s">
        <v>33</v>
      </c>
      <c r="K752" s="2" t="s">
        <v>34</v>
      </c>
      <c r="L752" s="2" t="str">
        <f>VLOOKUP(J752,Facts!$A$2:$B$10,2,FALSE)</f>
        <v>West</v>
      </c>
      <c r="M752" s="2" t="str">
        <f>HLOOKUP(J752,Facts!$D$13:$L$14,2,FALSE)</f>
        <v>West</v>
      </c>
      <c r="N752" s="2" t="str">
        <f>_xlfn.XLOOKUP(L752,Facts!$B$2:$B$10,Facts!$A$2:$A$10,FALSE)</f>
        <v>Maharashtra</v>
      </c>
      <c r="O752" s="100" t="str">
        <f t="shared" si="36"/>
        <v>Aditya Raj Sharma</v>
      </c>
      <c r="P752" s="100" t="str" cm="1">
        <f t="array" ref="P752:R752">_xlfn.TEXTSPLIT(O752," ")</f>
        <v>Aditya</v>
      </c>
      <c r="Q752" s="100" t="str">
        <v>Raj</v>
      </c>
      <c r="R752" s="100" t="str">
        <v>Sharma</v>
      </c>
      <c r="S752" s="100" t="str">
        <f>CONCATENATE(A752,"_",P752,".pdf")</f>
        <v>PID0751_Aditya.pdf</v>
      </c>
      <c r="T752" s="17" t="str">
        <f>IF(AND(I752&lt;5,'Billing Details'!F752&gt;10000),"High Priority","Regular Followup")</f>
        <v>Regular Followup</v>
      </c>
      <c r="U752" s="17" t="str">
        <f>IF(AND(T752="High Priority",'Patient Health Records'!W752="Yes",'Patient Health Records'!X752 = "Critical"),"Needs Attention",IF(AND('Patient Health Records'!X752 &lt;&gt; "Critical", 'Patient Health Records'!W752 = "Yes"),"Monitor Later",IF(AND('Patient Health Records'!X752 ="Critical", 'Patient Health Records'!W752 = "No"), "Ask for Readmission","No Action")))</f>
        <v>No Action</v>
      </c>
      <c r="V752" s="17" t="str" cm="1">
        <f t="array" ref="V752">_xlfn.IFS(AND(T752="High Priority",'Patient Health Records'!W752="Yes",'Patient Health Records'!X752 = "Critical"),"Needs Attention", AND('Patient Health Records'!X752 &lt;&gt; "Critical", 'Patient Health Records'!W752 = "Yes"),"Monitor Later", AND('Patient Health Records'!X752 ="Critical", 'Patient Health Records'!W752 = "No"), "Ask for Readmission", TRUE, "No Action")</f>
        <v>No Action</v>
      </c>
      <c r="W752" s="17"/>
      <c r="X752" s="100"/>
      <c r="Y752" s="100"/>
      <c r="Z752" s="100"/>
      <c r="AA752" s="100"/>
      <c r="AB752" s="100"/>
    </row>
    <row r="753" spans="1:28" ht="15.75" customHeight="1">
      <c r="A753" s="2" t="s">
        <v>1167</v>
      </c>
      <c r="B753" s="2" t="s">
        <v>322</v>
      </c>
      <c r="C753" s="2" t="s">
        <v>42</v>
      </c>
      <c r="D753" s="26" t="s">
        <v>85</v>
      </c>
      <c r="E753" s="28">
        <f>DATEVALUE(D753)</f>
        <v>25203</v>
      </c>
      <c r="F753" s="29">
        <f t="shared" si="34"/>
        <v>1968</v>
      </c>
      <c r="G753" s="29">
        <f t="shared" si="35"/>
        <v>57</v>
      </c>
      <c r="H753" s="29" t="str" cm="1">
        <f t="array" ref="H753">_xlfn.IFS(
  AND(G753&gt;=21, G753&lt;=30), "Young Adult",
  AND(G753&gt;=31, G753&lt;=45), "Adult",
  AND(G753&gt;=46, G753&lt;=60), "Middle-aged",
  AND(G753&gt;=61, G753&lt;=75), "Senior",
  AND(G753&gt;=76, G753&lt;=87), "Elderly",
  TRUE, "Out of Range"
)</f>
        <v>Middle-aged</v>
      </c>
      <c r="I753" s="3">
        <v>20</v>
      </c>
      <c r="J753" s="2" t="s">
        <v>43</v>
      </c>
      <c r="K753" s="2" t="s">
        <v>28</v>
      </c>
      <c r="L753" s="2" t="str">
        <f>VLOOKUP(J753,Facts!$A$2:$B$10,2,FALSE)</f>
        <v>South</v>
      </c>
      <c r="M753" s="2" t="str">
        <f>HLOOKUP(J753,Facts!$D$13:$L$14,2,FALSE)</f>
        <v>South</v>
      </c>
      <c r="N753" s="2" t="str">
        <f>_xlfn.XLOOKUP(L753,Facts!$B$2:$B$10,Facts!$A$2:$A$10,FALSE)</f>
        <v>Tamil Nadu</v>
      </c>
      <c r="O753" s="100" t="str">
        <f t="shared" si="36"/>
        <v>Vivaan Gupta</v>
      </c>
      <c r="P753" s="100" t="str" cm="1">
        <f t="array" ref="P753:Q753">_xlfn.TEXTSPLIT(O753," ")</f>
        <v>Vivaan</v>
      </c>
      <c r="Q753" s="100" t="str">
        <v>Gupta</v>
      </c>
      <c r="R753" s="100"/>
      <c r="S753" s="100" t="str">
        <f>CONCATENATE(A753,"_",P753,".pdf")</f>
        <v>PID0752_Vivaan.pdf</v>
      </c>
      <c r="T753" s="17" t="str">
        <f>IF(AND(I753&lt;5,'Billing Details'!F753&gt;10000),"High Priority","Regular Followup")</f>
        <v>Regular Followup</v>
      </c>
      <c r="U753" s="17" t="str">
        <f>IF(AND(T753="High Priority",'Patient Health Records'!W753="Yes",'Patient Health Records'!X753 = "Critical"),"Needs Attention",IF(AND('Patient Health Records'!X753 &lt;&gt; "Critical", 'Patient Health Records'!W753 = "Yes"),"Monitor Later",IF(AND('Patient Health Records'!X753 ="Critical", 'Patient Health Records'!W753 = "No"), "Ask for Readmission","No Action")))</f>
        <v>Ask for Readmission</v>
      </c>
      <c r="V753" s="17" t="str" cm="1">
        <f t="array" ref="V753">_xlfn.IFS(AND(T753="High Priority",'Patient Health Records'!W753="Yes",'Patient Health Records'!X753 = "Critical"),"Needs Attention", AND('Patient Health Records'!X753 &lt;&gt; "Critical", 'Patient Health Records'!W753 = "Yes"),"Monitor Later", AND('Patient Health Records'!X753 ="Critical", 'Patient Health Records'!W753 = "No"), "Ask for Readmission", TRUE, "No Action")</f>
        <v>Ask for Readmission</v>
      </c>
      <c r="W753" s="17"/>
      <c r="X753" s="100"/>
      <c r="Y753" s="100"/>
      <c r="Z753" s="100"/>
      <c r="AA753" s="100"/>
      <c r="AB753" s="100"/>
    </row>
    <row r="754" spans="1:28" ht="15.75" customHeight="1">
      <c r="A754" s="2" t="s">
        <v>1168</v>
      </c>
      <c r="B754" s="2" t="s">
        <v>1169</v>
      </c>
      <c r="C754" s="2" t="s">
        <v>42</v>
      </c>
      <c r="D754" s="26" t="s">
        <v>184</v>
      </c>
      <c r="E754" s="28">
        <f>DATEVALUE(D754)</f>
        <v>21550</v>
      </c>
      <c r="F754" s="29">
        <f t="shared" si="34"/>
        <v>1958</v>
      </c>
      <c r="G754" s="29">
        <f t="shared" si="35"/>
        <v>67</v>
      </c>
      <c r="H754" s="29" t="str" cm="1">
        <f t="array" ref="H754">_xlfn.IFS(
  AND(G754&gt;=21, G754&lt;=30), "Young Adult",
  AND(G754&gt;=31, G754&lt;=45), "Adult",
  AND(G754&gt;=46, G754&lt;=60), "Middle-aged",
  AND(G754&gt;=61, G754&lt;=75), "Senior",
  AND(G754&gt;=76, G754&lt;=87), "Elderly",
  TRUE, "Out of Range"
)</f>
        <v>Senior</v>
      </c>
      <c r="I754" s="3">
        <v>9</v>
      </c>
      <c r="J754" s="2" t="s">
        <v>27</v>
      </c>
      <c r="K754" s="2" t="s">
        <v>28</v>
      </c>
      <c r="L754" s="2" t="str">
        <f>VLOOKUP(J754,Facts!$A$2:$B$10,2,FALSE)</f>
        <v>South</v>
      </c>
      <c r="M754" s="2" t="str">
        <f>HLOOKUP(J754,Facts!$D$13:$L$14,2,FALSE)</f>
        <v>South</v>
      </c>
      <c r="N754" s="2" t="str">
        <f>_xlfn.XLOOKUP(L754,Facts!$B$2:$B$10,Facts!$A$2:$A$10,FALSE)</f>
        <v>Tamil Nadu</v>
      </c>
      <c r="O754" s="100" t="str">
        <f t="shared" si="36"/>
        <v>Sai Kumar Sharma</v>
      </c>
      <c r="P754" s="100" t="str" cm="1">
        <f t="array" ref="P754:R754">_xlfn.TEXTSPLIT(O754," ")</f>
        <v>Sai</v>
      </c>
      <c r="Q754" s="100" t="str">
        <v>Kumar</v>
      </c>
      <c r="R754" s="100" t="str">
        <v>Sharma</v>
      </c>
      <c r="S754" s="100" t="str">
        <f>CONCATENATE(A754,"_",P754,".pdf")</f>
        <v>PID0753_Sai.pdf</v>
      </c>
      <c r="T754" s="17" t="str">
        <f>IF(AND(I754&lt;5,'Billing Details'!F754&gt;10000),"High Priority","Regular Followup")</f>
        <v>Regular Followup</v>
      </c>
      <c r="U754" s="17" t="str">
        <f>IF(AND(T754="High Priority",'Patient Health Records'!W754="Yes",'Patient Health Records'!X754 = "Critical"),"Needs Attention",IF(AND('Patient Health Records'!X754 &lt;&gt; "Critical", 'Patient Health Records'!W754 = "Yes"),"Monitor Later",IF(AND('Patient Health Records'!X754 ="Critical", 'Patient Health Records'!W754 = "No"), "Ask for Readmission","No Action")))</f>
        <v>No Action</v>
      </c>
      <c r="V754" s="17" t="str" cm="1">
        <f t="array" ref="V754">_xlfn.IFS(AND(T754="High Priority",'Patient Health Records'!W754="Yes",'Patient Health Records'!X754 = "Critical"),"Needs Attention", AND('Patient Health Records'!X754 &lt;&gt; "Critical", 'Patient Health Records'!W754 = "Yes"),"Monitor Later", AND('Patient Health Records'!X754 ="Critical", 'Patient Health Records'!W754 = "No"), "Ask for Readmission", TRUE, "No Action")</f>
        <v>No Action</v>
      </c>
      <c r="W754" s="17"/>
      <c r="X754" s="100"/>
      <c r="Y754" s="100"/>
      <c r="Z754" s="100"/>
      <c r="AA754" s="100"/>
      <c r="AB754" s="100"/>
    </row>
    <row r="755" spans="1:28" ht="15.75" customHeight="1">
      <c r="A755" s="2" t="s">
        <v>1170</v>
      </c>
      <c r="B755" s="2" t="s">
        <v>475</v>
      </c>
      <c r="C755" s="2" t="s">
        <v>25</v>
      </c>
      <c r="D755" s="26" t="s">
        <v>46</v>
      </c>
      <c r="E755" s="28">
        <f>DATEVALUE(D755)</f>
        <v>32508</v>
      </c>
      <c r="F755" s="29">
        <f t="shared" si="34"/>
        <v>1988</v>
      </c>
      <c r="G755" s="29">
        <f t="shared" si="35"/>
        <v>37</v>
      </c>
      <c r="H755" s="29" t="str" cm="1">
        <f t="array" ref="H755">_xlfn.IFS(
  AND(G755&gt;=21, G755&lt;=30), "Young Adult",
  AND(G755&gt;=31, G755&lt;=45), "Adult",
  AND(G755&gt;=46, G755&lt;=60), "Middle-aged",
  AND(G755&gt;=61, G755&lt;=75), "Senior",
  AND(G755&gt;=76, G755&lt;=87), "Elderly",
  TRUE, "Out of Range"
)</f>
        <v>Adult</v>
      </c>
      <c r="I755" s="3">
        <v>40</v>
      </c>
      <c r="J755" s="2" t="s">
        <v>64</v>
      </c>
      <c r="K755" s="2" t="s">
        <v>56</v>
      </c>
      <c r="L755" s="2" t="str">
        <f>VLOOKUP(J755,Facts!$A$2:$B$10,2,FALSE)</f>
        <v>East</v>
      </c>
      <c r="M755" s="2" t="str">
        <f>HLOOKUP(J755,Facts!$D$13:$L$14,2,FALSE)</f>
        <v>East</v>
      </c>
      <c r="N755" s="2" t="str">
        <f>_xlfn.XLOOKUP(L755,Facts!$B$2:$B$10,Facts!$A$2:$A$10,FALSE)</f>
        <v>West Bengal</v>
      </c>
      <c r="O755" s="100" t="str">
        <f t="shared" si="36"/>
        <v>Riya Patel</v>
      </c>
      <c r="P755" s="100" t="str" cm="1">
        <f t="array" ref="P755:Q755">_xlfn.TEXTSPLIT(O755," ")</f>
        <v>Riya</v>
      </c>
      <c r="Q755" s="100" t="str">
        <v>Patel</v>
      </c>
      <c r="R755" s="100"/>
      <c r="S755" s="100" t="str">
        <f>CONCATENATE(A755,"_",P755,".pdf")</f>
        <v>PID0754_Riya.pdf</v>
      </c>
      <c r="T755" s="17" t="str">
        <f>IF(AND(I755&lt;5,'Billing Details'!F755&gt;10000),"High Priority","Regular Followup")</f>
        <v>Regular Followup</v>
      </c>
      <c r="U755" s="17" t="str">
        <f>IF(AND(T755="High Priority",'Patient Health Records'!W755="Yes",'Patient Health Records'!X755 = "Critical"),"Needs Attention",IF(AND('Patient Health Records'!X755 &lt;&gt; "Critical", 'Patient Health Records'!W755 = "Yes"),"Monitor Later",IF(AND('Patient Health Records'!X755 ="Critical", 'Patient Health Records'!W755 = "No"), "Ask for Readmission","No Action")))</f>
        <v>No Action</v>
      </c>
      <c r="V755" s="17" t="str" cm="1">
        <f t="array" ref="V755">_xlfn.IFS(AND(T755="High Priority",'Patient Health Records'!W755="Yes",'Patient Health Records'!X755 = "Critical"),"Needs Attention", AND('Patient Health Records'!X755 &lt;&gt; "Critical", 'Patient Health Records'!W755 = "Yes"),"Monitor Later", AND('Patient Health Records'!X755 ="Critical", 'Patient Health Records'!W755 = "No"), "Ask for Readmission", TRUE, "No Action")</f>
        <v>No Action</v>
      </c>
      <c r="W755" s="17"/>
      <c r="X755" s="100"/>
      <c r="Y755" s="100"/>
      <c r="Z755" s="100"/>
      <c r="AA755" s="100"/>
      <c r="AB755" s="100"/>
    </row>
    <row r="756" spans="1:28" ht="15.75" customHeight="1">
      <c r="A756" s="2" t="s">
        <v>1171</v>
      </c>
      <c r="B756" s="2" t="s">
        <v>293</v>
      </c>
      <c r="C756" s="2" t="s">
        <v>25</v>
      </c>
      <c r="D756" s="26" t="s">
        <v>26</v>
      </c>
      <c r="E756" s="28">
        <f>DATEVALUE(D756)</f>
        <v>27029</v>
      </c>
      <c r="F756" s="29">
        <f t="shared" si="34"/>
        <v>1973</v>
      </c>
      <c r="G756" s="29">
        <f t="shared" si="35"/>
        <v>52</v>
      </c>
      <c r="H756" s="29" t="str" cm="1">
        <f t="array" ref="H756">_xlfn.IFS(
  AND(G756&gt;=21, G756&lt;=30), "Young Adult",
  AND(G756&gt;=31, G756&lt;=45), "Adult",
  AND(G756&gt;=46, G756&lt;=60), "Middle-aged",
  AND(G756&gt;=61, G756&lt;=75), "Senior",
  AND(G756&gt;=76, G756&lt;=87), "Elderly",
  TRUE, "Out of Range"
)</f>
        <v>Middle-aged</v>
      </c>
      <c r="I756" s="3">
        <v>40</v>
      </c>
      <c r="J756" s="2" t="s">
        <v>47</v>
      </c>
      <c r="K756" s="2" t="s">
        <v>34</v>
      </c>
      <c r="L756" s="2" t="str">
        <f>VLOOKUP(J756,Facts!$A$2:$B$10,2,FALSE)</f>
        <v>North</v>
      </c>
      <c r="M756" s="2" t="str">
        <f>HLOOKUP(J756,Facts!$D$13:$L$14,2,FALSE)</f>
        <v>North</v>
      </c>
      <c r="N756" s="2" t="str">
        <f>_xlfn.XLOOKUP(L756,Facts!$B$2:$B$10,Facts!$A$2:$A$10,FALSE)</f>
        <v>Punjab</v>
      </c>
      <c r="O756" s="100" t="str">
        <f t="shared" si="36"/>
        <v>Riya Mehta</v>
      </c>
      <c r="P756" s="100" t="str" cm="1">
        <f t="array" ref="P756:Q756">_xlfn.TEXTSPLIT(O756," ")</f>
        <v>Riya</v>
      </c>
      <c r="Q756" s="100" t="str">
        <v>Mehta</v>
      </c>
      <c r="R756" s="100"/>
      <c r="S756" s="100" t="str">
        <f>CONCATENATE(A756,"_",P756,".pdf")</f>
        <v>PID0755_Riya.pdf</v>
      </c>
      <c r="T756" s="17" t="str">
        <f>IF(AND(I756&lt;5,'Billing Details'!F756&gt;10000),"High Priority","Regular Followup")</f>
        <v>Regular Followup</v>
      </c>
      <c r="U756" s="17" t="str">
        <f>IF(AND(T756="High Priority",'Patient Health Records'!W756="Yes",'Patient Health Records'!X756 = "Critical"),"Needs Attention",IF(AND('Patient Health Records'!X756 &lt;&gt; "Critical", 'Patient Health Records'!W756 = "Yes"),"Monitor Later",IF(AND('Patient Health Records'!X756 ="Critical", 'Patient Health Records'!W756 = "No"), "Ask for Readmission","No Action")))</f>
        <v>No Action</v>
      </c>
      <c r="V756" s="17" t="str" cm="1">
        <f t="array" ref="V756">_xlfn.IFS(AND(T756="High Priority",'Patient Health Records'!W756="Yes",'Patient Health Records'!X756 = "Critical"),"Needs Attention", AND('Patient Health Records'!X756 &lt;&gt; "Critical", 'Patient Health Records'!W756 = "Yes"),"Monitor Later", AND('Patient Health Records'!X756 ="Critical", 'Patient Health Records'!W756 = "No"), "Ask for Readmission", TRUE, "No Action")</f>
        <v>No Action</v>
      </c>
      <c r="W756" s="17"/>
      <c r="X756" s="100"/>
      <c r="Y756" s="100"/>
      <c r="Z756" s="100"/>
      <c r="AA756" s="100"/>
      <c r="AB756" s="100"/>
    </row>
    <row r="757" spans="1:28" ht="15.75" customHeight="1">
      <c r="A757" s="2" t="s">
        <v>1172</v>
      </c>
      <c r="B757" s="2" t="s">
        <v>425</v>
      </c>
      <c r="C757" s="2" t="s">
        <v>25</v>
      </c>
      <c r="D757" s="26" t="s">
        <v>85</v>
      </c>
      <c r="E757" s="28">
        <f>DATEVALUE(D757)</f>
        <v>25203</v>
      </c>
      <c r="F757" s="29">
        <f t="shared" si="34"/>
        <v>1968</v>
      </c>
      <c r="G757" s="29">
        <f t="shared" si="35"/>
        <v>57</v>
      </c>
      <c r="H757" s="29" t="str" cm="1">
        <f t="array" ref="H757">_xlfn.IFS(
  AND(G757&gt;=21, G757&lt;=30), "Young Adult",
  AND(G757&gt;=31, G757&lt;=45), "Adult",
  AND(G757&gt;=46, G757&lt;=60), "Middle-aged",
  AND(G757&gt;=61, G757&lt;=75), "Senior",
  AND(G757&gt;=76, G757&lt;=87), "Elderly",
  TRUE, "Out of Range"
)</f>
        <v>Middle-aged</v>
      </c>
      <c r="I757" s="3">
        <v>30</v>
      </c>
      <c r="J757" s="2" t="s">
        <v>80</v>
      </c>
      <c r="K757" s="2" t="s">
        <v>34</v>
      </c>
      <c r="L757" s="2" t="str">
        <f>VLOOKUP(J757,Facts!$A$2:$B$10,2,FALSE)</f>
        <v>West</v>
      </c>
      <c r="M757" s="2" t="str">
        <f>HLOOKUP(J757,Facts!$D$13:$L$14,2,FALSE)</f>
        <v>West</v>
      </c>
      <c r="N757" s="2" t="str">
        <f>_xlfn.XLOOKUP(L757,Facts!$B$2:$B$10,Facts!$A$2:$A$10,FALSE)</f>
        <v>Maharashtra</v>
      </c>
      <c r="O757" s="100" t="str">
        <f t="shared" si="36"/>
        <v>Aanya Gupta</v>
      </c>
      <c r="P757" s="100" t="str" cm="1">
        <f t="array" ref="P757:Q757">_xlfn.TEXTSPLIT(O757," ")</f>
        <v>Aanya</v>
      </c>
      <c r="Q757" s="100" t="str">
        <v>Gupta</v>
      </c>
      <c r="R757" s="100"/>
      <c r="S757" s="100" t="str">
        <f>CONCATENATE(A757,"_",P757,".pdf")</f>
        <v>PID0756_Aanya.pdf</v>
      </c>
      <c r="T757" s="17" t="str">
        <f>IF(AND(I757&lt;5,'Billing Details'!F757&gt;10000),"High Priority","Regular Followup")</f>
        <v>Regular Followup</v>
      </c>
      <c r="U757" s="17" t="str">
        <f>IF(AND(T757="High Priority",'Patient Health Records'!W757="Yes",'Patient Health Records'!X757 = "Critical"),"Needs Attention",IF(AND('Patient Health Records'!X757 &lt;&gt; "Critical", 'Patient Health Records'!W757 = "Yes"),"Monitor Later",IF(AND('Patient Health Records'!X757 ="Critical", 'Patient Health Records'!W757 = "No"), "Ask for Readmission","No Action")))</f>
        <v>Ask for Readmission</v>
      </c>
      <c r="V757" s="17" t="str" cm="1">
        <f t="array" ref="V757">_xlfn.IFS(AND(T757="High Priority",'Patient Health Records'!W757="Yes",'Patient Health Records'!X757 = "Critical"),"Needs Attention", AND('Patient Health Records'!X757 &lt;&gt; "Critical", 'Patient Health Records'!W757 = "Yes"),"Monitor Later", AND('Patient Health Records'!X757 ="Critical", 'Patient Health Records'!W757 = "No"), "Ask for Readmission", TRUE, "No Action")</f>
        <v>Ask for Readmission</v>
      </c>
      <c r="W757" s="17"/>
      <c r="X757" s="100"/>
      <c r="Y757" s="100"/>
      <c r="Z757" s="100"/>
      <c r="AA757" s="100"/>
      <c r="AB757" s="100"/>
    </row>
    <row r="758" spans="1:28" ht="15.75" customHeight="1">
      <c r="A758" s="2" t="s">
        <v>1173</v>
      </c>
      <c r="B758" s="2" t="s">
        <v>191</v>
      </c>
      <c r="C758" s="2" t="s">
        <v>25</v>
      </c>
      <c r="D758" s="26" t="s">
        <v>75</v>
      </c>
      <c r="E758" s="28">
        <f>DATEVALUE(D758)</f>
        <v>29951</v>
      </c>
      <c r="F758" s="29">
        <f t="shared" si="34"/>
        <v>1981</v>
      </c>
      <c r="G758" s="29">
        <f t="shared" si="35"/>
        <v>44</v>
      </c>
      <c r="H758" s="29" t="str" cm="1">
        <f t="array" ref="H758">_xlfn.IFS(
  AND(G758&gt;=21, G758&lt;=30), "Young Adult",
  AND(G758&gt;=31, G758&lt;=45), "Adult",
  AND(G758&gt;=46, G758&lt;=60), "Middle-aged",
  AND(G758&gt;=61, G758&lt;=75), "Senior",
  AND(G758&gt;=76, G758&lt;=87), "Elderly",
  TRUE, "Out of Range"
)</f>
        <v>Adult</v>
      </c>
      <c r="I758" s="3">
        <v>20</v>
      </c>
      <c r="J758" s="2" t="s">
        <v>27</v>
      </c>
      <c r="K758" s="2" t="s">
        <v>28</v>
      </c>
      <c r="L758" s="2" t="str">
        <f>VLOOKUP(J758,Facts!$A$2:$B$10,2,FALSE)</f>
        <v>South</v>
      </c>
      <c r="M758" s="2" t="str">
        <f>HLOOKUP(J758,Facts!$D$13:$L$14,2,FALSE)</f>
        <v>South</v>
      </c>
      <c r="N758" s="2" t="str">
        <f>_xlfn.XLOOKUP(L758,Facts!$B$2:$B$10,Facts!$A$2:$A$10,FALSE)</f>
        <v>Tamil Nadu</v>
      </c>
      <c r="O758" s="100" t="str">
        <f t="shared" si="36"/>
        <v>Aanya Mehta</v>
      </c>
      <c r="P758" s="100" t="str" cm="1">
        <f t="array" ref="P758:Q758">_xlfn.TEXTSPLIT(O758," ")</f>
        <v>Aanya</v>
      </c>
      <c r="Q758" s="100" t="str">
        <v>Mehta</v>
      </c>
      <c r="R758" s="100"/>
      <c r="S758" s="100" t="str">
        <f>CONCATENATE(A758,"_",P758,".pdf")</f>
        <v>PID0757_Aanya.pdf</v>
      </c>
      <c r="T758" s="17" t="str">
        <f>IF(AND(I758&lt;5,'Billing Details'!F758&gt;10000),"High Priority","Regular Followup")</f>
        <v>Regular Followup</v>
      </c>
      <c r="U758" s="17" t="str">
        <f>IF(AND(T758="High Priority",'Patient Health Records'!W758="Yes",'Patient Health Records'!X758 = "Critical"),"Needs Attention",IF(AND('Patient Health Records'!X758 &lt;&gt; "Critical", 'Patient Health Records'!W758 = "Yes"),"Monitor Later",IF(AND('Patient Health Records'!X758 ="Critical", 'Patient Health Records'!W758 = "No"), "Ask for Readmission","No Action")))</f>
        <v>No Action</v>
      </c>
      <c r="V758" s="17" t="str" cm="1">
        <f t="array" ref="V758">_xlfn.IFS(AND(T758="High Priority",'Patient Health Records'!W758="Yes",'Patient Health Records'!X758 = "Critical"),"Needs Attention", AND('Patient Health Records'!X758 &lt;&gt; "Critical", 'Patient Health Records'!W758 = "Yes"),"Monitor Later", AND('Patient Health Records'!X758 ="Critical", 'Patient Health Records'!W758 = "No"), "Ask for Readmission", TRUE, "No Action")</f>
        <v>No Action</v>
      </c>
      <c r="W758" s="17"/>
      <c r="X758" s="100"/>
      <c r="Y758" s="100"/>
      <c r="Z758" s="100"/>
      <c r="AA758" s="100"/>
      <c r="AB758" s="100"/>
    </row>
    <row r="759" spans="1:28" ht="15.75" customHeight="1">
      <c r="A759" s="2" t="s">
        <v>1174</v>
      </c>
      <c r="B759" s="2" t="s">
        <v>1175</v>
      </c>
      <c r="C759" s="2" t="s">
        <v>42</v>
      </c>
      <c r="D759" s="26" t="s">
        <v>46</v>
      </c>
      <c r="E759" s="28">
        <f>DATEVALUE(D759)</f>
        <v>32508</v>
      </c>
      <c r="F759" s="29">
        <f t="shared" si="34"/>
        <v>1988</v>
      </c>
      <c r="G759" s="29">
        <f t="shared" si="35"/>
        <v>37</v>
      </c>
      <c r="H759" s="29" t="str" cm="1">
        <f t="array" ref="H759">_xlfn.IFS(
  AND(G759&gt;=21, G759&lt;=30), "Young Adult",
  AND(G759&gt;=31, G759&lt;=45), "Adult",
  AND(G759&gt;=46, G759&lt;=60), "Middle-aged",
  AND(G759&gt;=61, G759&lt;=75), "Senior",
  AND(G759&gt;=76, G759&lt;=87), "Elderly",
  TRUE, "Out of Range"
)</f>
        <v>Adult</v>
      </c>
      <c r="I759" s="3">
        <v>25</v>
      </c>
      <c r="J759" s="2" t="s">
        <v>80</v>
      </c>
      <c r="K759" s="2" t="s">
        <v>28</v>
      </c>
      <c r="L759" s="2" t="str">
        <f>VLOOKUP(J759,Facts!$A$2:$B$10,2,FALSE)</f>
        <v>West</v>
      </c>
      <c r="M759" s="2" t="str">
        <f>HLOOKUP(J759,Facts!$D$13:$L$14,2,FALSE)</f>
        <v>West</v>
      </c>
      <c r="N759" s="2" t="str">
        <f>_xlfn.XLOOKUP(L759,Facts!$B$2:$B$10,Facts!$A$2:$A$10,FALSE)</f>
        <v>Maharashtra</v>
      </c>
      <c r="O759" s="100" t="str">
        <f t="shared" si="36"/>
        <v>Vivaan Patel</v>
      </c>
      <c r="P759" s="100" t="str" cm="1">
        <f t="array" ref="P759:Q759">_xlfn.TEXTSPLIT(O759," ")</f>
        <v>Vivaan</v>
      </c>
      <c r="Q759" s="100" t="str">
        <v>Patel</v>
      </c>
      <c r="R759" s="100"/>
      <c r="S759" s="100" t="str">
        <f>CONCATENATE(A759,"_",P759,".pdf")</f>
        <v>PID0758_Vivaan.pdf</v>
      </c>
      <c r="T759" s="17" t="str">
        <f>IF(AND(I759&lt;5,'Billing Details'!F759&gt;10000),"High Priority","Regular Followup")</f>
        <v>Regular Followup</v>
      </c>
      <c r="U759" s="17" t="str">
        <f>IF(AND(T759="High Priority",'Patient Health Records'!W759="Yes",'Patient Health Records'!X759 = "Critical"),"Needs Attention",IF(AND('Patient Health Records'!X759 &lt;&gt; "Critical", 'Patient Health Records'!W759 = "Yes"),"Monitor Later",IF(AND('Patient Health Records'!X759 ="Critical", 'Patient Health Records'!W759 = "No"), "Ask for Readmission","No Action")))</f>
        <v>Ask for Readmission</v>
      </c>
      <c r="V759" s="17" t="str" cm="1">
        <f t="array" ref="V759">_xlfn.IFS(AND(T759="High Priority",'Patient Health Records'!W759="Yes",'Patient Health Records'!X759 = "Critical"),"Needs Attention", AND('Patient Health Records'!X759 &lt;&gt; "Critical", 'Patient Health Records'!W759 = "Yes"),"Monitor Later", AND('Patient Health Records'!X759 ="Critical", 'Patient Health Records'!W759 = "No"), "Ask for Readmission", TRUE, "No Action")</f>
        <v>Ask for Readmission</v>
      </c>
      <c r="W759" s="17"/>
      <c r="X759" s="100"/>
      <c r="Y759" s="100"/>
      <c r="Z759" s="100"/>
      <c r="AA759" s="100"/>
      <c r="AB759" s="100"/>
    </row>
    <row r="760" spans="1:28" ht="15.75" customHeight="1">
      <c r="A760" s="2" t="s">
        <v>1176</v>
      </c>
      <c r="B760" s="2" t="s">
        <v>124</v>
      </c>
      <c r="C760" s="2" t="s">
        <v>25</v>
      </c>
      <c r="D760" s="26" t="s">
        <v>85</v>
      </c>
      <c r="E760" s="28">
        <f>DATEVALUE(D760)</f>
        <v>25203</v>
      </c>
      <c r="F760" s="29">
        <f t="shared" si="34"/>
        <v>1968</v>
      </c>
      <c r="G760" s="29">
        <f t="shared" si="35"/>
        <v>57</v>
      </c>
      <c r="H760" s="29" t="str" cm="1">
        <f t="array" ref="H760">_xlfn.IFS(
  AND(G760&gt;=21, G760&lt;=30), "Young Adult",
  AND(G760&gt;=31, G760&lt;=45), "Adult",
  AND(G760&gt;=46, G760&lt;=60), "Middle-aged",
  AND(G760&gt;=61, G760&lt;=75), "Senior",
  AND(G760&gt;=76, G760&lt;=87), "Elderly",
  TRUE, "Out of Range"
)</f>
        <v>Middle-aged</v>
      </c>
      <c r="I760" s="3">
        <v>3</v>
      </c>
      <c r="J760" s="2" t="s">
        <v>38</v>
      </c>
      <c r="K760" s="2" t="s">
        <v>39</v>
      </c>
      <c r="L760" s="2" t="str">
        <f>VLOOKUP(J760,Facts!$A$2:$B$10,2,FALSE)</f>
        <v>North</v>
      </c>
      <c r="M760" s="2" t="str">
        <f>HLOOKUP(J760,Facts!$D$13:$L$14,2,FALSE)</f>
        <v>North</v>
      </c>
      <c r="N760" s="2" t="str">
        <f>_xlfn.XLOOKUP(L760,Facts!$B$2:$B$10,Facts!$A$2:$A$10,FALSE)</f>
        <v>Punjab</v>
      </c>
      <c r="O760" s="100" t="str">
        <f t="shared" si="36"/>
        <v>Riya Gupta</v>
      </c>
      <c r="P760" s="100" t="str" cm="1">
        <f t="array" ref="P760:Q760">_xlfn.TEXTSPLIT(O760," ")</f>
        <v>Riya</v>
      </c>
      <c r="Q760" s="100" t="str">
        <v>Gupta</v>
      </c>
      <c r="R760" s="100"/>
      <c r="S760" s="100" t="str">
        <f>CONCATENATE(A760,"_",P760,".pdf")</f>
        <v>PID0759_Riya.pdf</v>
      </c>
      <c r="T760" s="17" t="str">
        <f>IF(AND(I760&lt;5,'Billing Details'!F760&gt;10000),"High Priority","Regular Followup")</f>
        <v>High Priority</v>
      </c>
      <c r="U760" s="17" t="str">
        <f>IF(AND(T760="High Priority",'Patient Health Records'!W760="Yes",'Patient Health Records'!X760 = "Critical"),"Needs Attention",IF(AND('Patient Health Records'!X760 &lt;&gt; "Critical", 'Patient Health Records'!W760 = "Yes"),"Monitor Later",IF(AND('Patient Health Records'!X760 ="Critical", 'Patient Health Records'!W760 = "No"), "Ask for Readmission","No Action")))</f>
        <v>Monitor Later</v>
      </c>
      <c r="V760" s="17" t="str" cm="1">
        <f t="array" ref="V760">_xlfn.IFS(AND(T760="High Priority",'Patient Health Records'!W760="Yes",'Patient Health Records'!X760 = "Critical"),"Needs Attention", AND('Patient Health Records'!X760 &lt;&gt; "Critical", 'Patient Health Records'!W760 = "Yes"),"Monitor Later", AND('Patient Health Records'!X760 ="Critical", 'Patient Health Records'!W760 = "No"), "Ask for Readmission", TRUE, "No Action")</f>
        <v>Monitor Later</v>
      </c>
      <c r="W760" s="17"/>
      <c r="X760" s="100"/>
      <c r="Y760" s="100"/>
      <c r="Z760" s="100"/>
      <c r="AA760" s="100"/>
      <c r="AB760" s="100"/>
    </row>
    <row r="761" spans="1:28" ht="15.75" customHeight="1">
      <c r="A761" s="2" t="s">
        <v>1177</v>
      </c>
      <c r="B761" s="2" t="s">
        <v>1178</v>
      </c>
      <c r="C761" s="2" t="s">
        <v>25</v>
      </c>
      <c r="D761" s="26" t="s">
        <v>82</v>
      </c>
      <c r="E761" s="28">
        <f>DATEVALUE(D761)</f>
        <v>30682</v>
      </c>
      <c r="F761" s="29">
        <f t="shared" si="34"/>
        <v>1984</v>
      </c>
      <c r="G761" s="29">
        <f t="shared" si="35"/>
        <v>41</v>
      </c>
      <c r="H761" s="29" t="str" cm="1">
        <f t="array" ref="H761">_xlfn.IFS(
  AND(G761&gt;=21, G761&lt;=30), "Young Adult",
  AND(G761&gt;=31, G761&lt;=45), "Adult",
  AND(G761&gt;=46, G761&lt;=60), "Middle-aged",
  AND(G761&gt;=61, G761&lt;=75), "Senior",
  AND(G761&gt;=76, G761&lt;=87), "Elderly",
  TRUE, "Out of Range"
)</f>
        <v>Adult</v>
      </c>
      <c r="I761" s="3">
        <v>2</v>
      </c>
      <c r="J761" s="2" t="s">
        <v>27</v>
      </c>
      <c r="K761" s="2" t="s">
        <v>39</v>
      </c>
      <c r="L761" s="2" t="str">
        <f>VLOOKUP(J761,Facts!$A$2:$B$10,2,FALSE)</f>
        <v>South</v>
      </c>
      <c r="M761" s="2" t="str">
        <f>HLOOKUP(J761,Facts!$D$13:$L$14,2,FALSE)</f>
        <v>South</v>
      </c>
      <c r="N761" s="2" t="str">
        <f>_xlfn.XLOOKUP(L761,Facts!$B$2:$B$10,Facts!$A$2:$A$10,FALSE)</f>
        <v>Tamil Nadu</v>
      </c>
      <c r="O761" s="100" t="str">
        <f t="shared" si="36"/>
        <v>Riya Priya Mehta</v>
      </c>
      <c r="P761" s="100" t="str" cm="1">
        <f t="array" ref="P761:R761">_xlfn.TEXTSPLIT(O761," ")</f>
        <v>Riya</v>
      </c>
      <c r="Q761" s="100" t="str">
        <v>Priya</v>
      </c>
      <c r="R761" s="100" t="str">
        <v>Mehta</v>
      </c>
      <c r="S761" s="100" t="str">
        <f>CONCATENATE(A761,"_",P761,".pdf")</f>
        <v>PID0760_Riya.pdf</v>
      </c>
      <c r="T761" s="17" t="str">
        <f>IF(AND(I761&lt;5,'Billing Details'!F761&gt;10000),"High Priority","Regular Followup")</f>
        <v>High Priority</v>
      </c>
      <c r="U761" s="17" t="str">
        <f>IF(AND(T761="High Priority",'Patient Health Records'!W761="Yes",'Patient Health Records'!X761 = "Critical"),"Needs Attention",IF(AND('Patient Health Records'!X761 &lt;&gt; "Critical", 'Patient Health Records'!W761 = "Yes"),"Monitor Later",IF(AND('Patient Health Records'!X761 ="Critical", 'Patient Health Records'!W761 = "No"), "Ask for Readmission","No Action")))</f>
        <v>Monitor Later</v>
      </c>
      <c r="V761" s="17" t="str" cm="1">
        <f t="array" ref="V761">_xlfn.IFS(AND(T761="High Priority",'Patient Health Records'!W761="Yes",'Patient Health Records'!X761 = "Critical"),"Needs Attention", AND('Patient Health Records'!X761 &lt;&gt; "Critical", 'Patient Health Records'!W761 = "Yes"),"Monitor Later", AND('Patient Health Records'!X761 ="Critical", 'Patient Health Records'!W761 = "No"), "Ask for Readmission", TRUE, "No Action")</f>
        <v>Monitor Later</v>
      </c>
      <c r="W761" s="17"/>
      <c r="X761" s="100"/>
      <c r="Y761" s="100"/>
      <c r="Z761" s="100"/>
      <c r="AA761" s="100"/>
      <c r="AB761" s="100"/>
    </row>
    <row r="762" spans="1:28" ht="15.75" customHeight="1">
      <c r="A762" s="2" t="s">
        <v>1179</v>
      </c>
      <c r="B762" s="2" t="s">
        <v>793</v>
      </c>
      <c r="C762" s="2" t="s">
        <v>25</v>
      </c>
      <c r="D762" s="26" t="s">
        <v>60</v>
      </c>
      <c r="E762" s="28">
        <f>DATEVALUE(D762)</f>
        <v>28855</v>
      </c>
      <c r="F762" s="29">
        <f t="shared" si="34"/>
        <v>1978</v>
      </c>
      <c r="G762" s="29">
        <f t="shared" si="35"/>
        <v>47</v>
      </c>
      <c r="H762" s="29" t="str" cm="1">
        <f t="array" ref="H762">_xlfn.IFS(
  AND(G762&gt;=21, G762&lt;=30), "Young Adult",
  AND(G762&gt;=31, G762&lt;=45), "Adult",
  AND(G762&gt;=46, G762&lt;=60), "Middle-aged",
  AND(G762&gt;=61, G762&lt;=75), "Senior",
  AND(G762&gt;=76, G762&lt;=87), "Elderly",
  TRUE, "Out of Range"
)</f>
        <v>Middle-aged</v>
      </c>
      <c r="I762" s="3">
        <v>5</v>
      </c>
      <c r="J762" s="2" t="s">
        <v>64</v>
      </c>
      <c r="K762" s="2" t="s">
        <v>39</v>
      </c>
      <c r="L762" s="2" t="str">
        <f>VLOOKUP(J762,Facts!$A$2:$B$10,2,FALSE)</f>
        <v>East</v>
      </c>
      <c r="M762" s="2" t="str">
        <f>HLOOKUP(J762,Facts!$D$13:$L$14,2,FALSE)</f>
        <v>East</v>
      </c>
      <c r="N762" s="2" t="str">
        <f>_xlfn.XLOOKUP(L762,Facts!$B$2:$B$10,Facts!$A$2:$A$10,FALSE)</f>
        <v>West Bengal</v>
      </c>
      <c r="O762" s="100" t="str">
        <f t="shared" si="36"/>
        <v>Shreya Patel</v>
      </c>
      <c r="P762" s="100" t="str" cm="1">
        <f t="array" ref="P762:Q762">_xlfn.TEXTSPLIT(O762," ")</f>
        <v>Shreya</v>
      </c>
      <c r="Q762" s="100" t="str">
        <v>Patel</v>
      </c>
      <c r="R762" s="100"/>
      <c r="S762" s="100" t="str">
        <f>CONCATENATE(A762,"_",P762,".pdf")</f>
        <v>PID0761_Shreya.pdf</v>
      </c>
      <c r="T762" s="17" t="str">
        <f>IF(AND(I762&lt;5,'Billing Details'!F762&gt;10000),"High Priority","Regular Followup")</f>
        <v>Regular Followup</v>
      </c>
      <c r="U762" s="17" t="str">
        <f>IF(AND(T762="High Priority",'Patient Health Records'!W762="Yes",'Patient Health Records'!X762 = "Critical"),"Needs Attention",IF(AND('Patient Health Records'!X762 &lt;&gt; "Critical", 'Patient Health Records'!W762 = "Yes"),"Monitor Later",IF(AND('Patient Health Records'!X762 ="Critical", 'Patient Health Records'!W762 = "No"), "Ask for Readmission","No Action")))</f>
        <v>Monitor Later</v>
      </c>
      <c r="V762" s="17" t="str" cm="1">
        <f t="array" ref="V762">_xlfn.IFS(AND(T762="High Priority",'Patient Health Records'!W762="Yes",'Patient Health Records'!X762 = "Critical"),"Needs Attention", AND('Patient Health Records'!X762 &lt;&gt; "Critical", 'Patient Health Records'!W762 = "Yes"),"Monitor Later", AND('Patient Health Records'!X762 ="Critical", 'Patient Health Records'!W762 = "No"), "Ask for Readmission", TRUE, "No Action")</f>
        <v>Monitor Later</v>
      </c>
      <c r="W762" s="17"/>
      <c r="X762" s="100"/>
      <c r="Y762" s="100"/>
      <c r="Z762" s="100"/>
      <c r="AA762" s="100"/>
      <c r="AB762" s="100"/>
    </row>
    <row r="763" spans="1:28" ht="15.75" customHeight="1">
      <c r="A763" s="2" t="s">
        <v>1180</v>
      </c>
      <c r="B763" s="2" t="s">
        <v>322</v>
      </c>
      <c r="C763" s="2" t="s">
        <v>42</v>
      </c>
      <c r="D763" s="26" t="s">
        <v>184</v>
      </c>
      <c r="E763" s="28">
        <f>DATEVALUE(D763)</f>
        <v>21550</v>
      </c>
      <c r="F763" s="29">
        <f t="shared" si="34"/>
        <v>1958</v>
      </c>
      <c r="G763" s="29">
        <f t="shared" si="35"/>
        <v>67</v>
      </c>
      <c r="H763" s="29" t="str" cm="1">
        <f t="array" ref="H763">_xlfn.IFS(
  AND(G763&gt;=21, G763&lt;=30), "Young Adult",
  AND(G763&gt;=31, G763&lt;=45), "Adult",
  AND(G763&gt;=46, G763&lt;=60), "Middle-aged",
  AND(G763&gt;=61, G763&lt;=75), "Senior",
  AND(G763&gt;=76, G763&lt;=87), "Elderly",
  TRUE, "Out of Range"
)</f>
        <v>Senior</v>
      </c>
      <c r="I763" s="3">
        <v>7</v>
      </c>
      <c r="J763" s="2" t="s">
        <v>80</v>
      </c>
      <c r="K763" s="2" t="s">
        <v>34</v>
      </c>
      <c r="L763" s="2" t="str">
        <f>VLOOKUP(J763,Facts!$A$2:$B$10,2,FALSE)</f>
        <v>West</v>
      </c>
      <c r="M763" s="2" t="str">
        <f>HLOOKUP(J763,Facts!$D$13:$L$14,2,FALSE)</f>
        <v>West</v>
      </c>
      <c r="N763" s="2" t="str">
        <f>_xlfn.XLOOKUP(L763,Facts!$B$2:$B$10,Facts!$A$2:$A$10,FALSE)</f>
        <v>Maharashtra</v>
      </c>
      <c r="O763" s="100" t="str">
        <f t="shared" si="36"/>
        <v>Vivaan Gupta</v>
      </c>
      <c r="P763" s="100" t="str" cm="1">
        <f t="array" ref="P763:Q763">_xlfn.TEXTSPLIT(O763," ")</f>
        <v>Vivaan</v>
      </c>
      <c r="Q763" s="100" t="str">
        <v>Gupta</v>
      </c>
      <c r="R763" s="100"/>
      <c r="S763" s="100" t="str">
        <f>CONCATENATE(A763,"_",P763,".pdf")</f>
        <v>PID0762_Vivaan.pdf</v>
      </c>
      <c r="T763" s="17" t="str">
        <f>IF(AND(I763&lt;5,'Billing Details'!F763&gt;10000),"High Priority","Regular Followup")</f>
        <v>Regular Followup</v>
      </c>
      <c r="U763" s="17" t="str">
        <f>IF(AND(T763="High Priority",'Patient Health Records'!W763="Yes",'Patient Health Records'!X763 = "Critical"),"Needs Attention",IF(AND('Patient Health Records'!X763 &lt;&gt; "Critical", 'Patient Health Records'!W763 = "Yes"),"Monitor Later",IF(AND('Patient Health Records'!X763 ="Critical", 'Patient Health Records'!W763 = "No"), "Ask for Readmission","No Action")))</f>
        <v>Monitor Later</v>
      </c>
      <c r="V763" s="17" t="str" cm="1">
        <f t="array" ref="V763">_xlfn.IFS(AND(T763="High Priority",'Patient Health Records'!W763="Yes",'Patient Health Records'!X763 = "Critical"),"Needs Attention", AND('Patient Health Records'!X763 &lt;&gt; "Critical", 'Patient Health Records'!W763 = "Yes"),"Monitor Later", AND('Patient Health Records'!X763 ="Critical", 'Patient Health Records'!W763 = "No"), "Ask for Readmission", TRUE, "No Action")</f>
        <v>Monitor Later</v>
      </c>
      <c r="W763" s="17"/>
      <c r="X763" s="100"/>
      <c r="Y763" s="100"/>
      <c r="Z763" s="100"/>
      <c r="AA763" s="100"/>
      <c r="AB763" s="100"/>
    </row>
    <row r="764" spans="1:28" ht="15.75" customHeight="1">
      <c r="A764" s="2" t="s">
        <v>1181</v>
      </c>
      <c r="B764" s="2" t="s">
        <v>926</v>
      </c>
      <c r="C764" s="2" t="s">
        <v>42</v>
      </c>
      <c r="D764" s="26" t="s">
        <v>32</v>
      </c>
      <c r="E764" s="28">
        <f>DATEVALUE(D764)</f>
        <v>19724</v>
      </c>
      <c r="F764" s="29">
        <f t="shared" si="34"/>
        <v>1953</v>
      </c>
      <c r="G764" s="29">
        <f t="shared" si="35"/>
        <v>72</v>
      </c>
      <c r="H764" s="29" t="str" cm="1">
        <f t="array" ref="H764">_xlfn.IFS(
  AND(G764&gt;=21, G764&lt;=30), "Young Adult",
  AND(G764&gt;=31, G764&lt;=45), "Adult",
  AND(G764&gt;=46, G764&lt;=60), "Middle-aged",
  AND(G764&gt;=61, G764&lt;=75), "Senior",
  AND(G764&gt;=76, G764&lt;=87), "Elderly",
  TRUE, "Out of Range"
)</f>
        <v>Senior</v>
      </c>
      <c r="I764" s="3">
        <v>30</v>
      </c>
      <c r="J764" s="2" t="s">
        <v>33</v>
      </c>
      <c r="K764" s="2" t="s">
        <v>34</v>
      </c>
      <c r="L764" s="2" t="str">
        <f>VLOOKUP(J764,Facts!$A$2:$B$10,2,FALSE)</f>
        <v>West</v>
      </c>
      <c r="M764" s="2" t="str">
        <f>HLOOKUP(J764,Facts!$D$13:$L$14,2,FALSE)</f>
        <v>West</v>
      </c>
      <c r="N764" s="2" t="str">
        <f>_xlfn.XLOOKUP(L764,Facts!$B$2:$B$10,Facts!$A$2:$A$10,FALSE)</f>
        <v>Maharashtra</v>
      </c>
      <c r="O764" s="100" t="str">
        <f t="shared" si="36"/>
        <v>Vivaan Patel</v>
      </c>
      <c r="P764" s="100" t="str" cm="1">
        <f t="array" ref="P764:Q764">_xlfn.TEXTSPLIT(O764," ")</f>
        <v>Vivaan</v>
      </c>
      <c r="Q764" s="100" t="str">
        <v>Patel</v>
      </c>
      <c r="R764" s="100"/>
      <c r="S764" s="100" t="str">
        <f>CONCATENATE(A764,"_",P764,".pdf")</f>
        <v>PID0763_Vivaan.pdf</v>
      </c>
      <c r="T764" s="17" t="str">
        <f>IF(AND(I764&lt;5,'Billing Details'!F764&gt;10000),"High Priority","Regular Followup")</f>
        <v>Regular Followup</v>
      </c>
      <c r="U764" s="17" t="str">
        <f>IF(AND(T764="High Priority",'Patient Health Records'!W764="Yes",'Patient Health Records'!X764 = "Critical"),"Needs Attention",IF(AND('Patient Health Records'!X764 &lt;&gt; "Critical", 'Patient Health Records'!W764 = "Yes"),"Monitor Later",IF(AND('Patient Health Records'!X764 ="Critical", 'Patient Health Records'!W764 = "No"), "Ask for Readmission","No Action")))</f>
        <v>No Action</v>
      </c>
      <c r="V764" s="17" t="str" cm="1">
        <f t="array" ref="V764">_xlfn.IFS(AND(T764="High Priority",'Patient Health Records'!W764="Yes",'Patient Health Records'!X764 = "Critical"),"Needs Attention", AND('Patient Health Records'!X764 &lt;&gt; "Critical", 'Patient Health Records'!W764 = "Yes"),"Monitor Later", AND('Patient Health Records'!X764 ="Critical", 'Patient Health Records'!W764 = "No"), "Ask for Readmission", TRUE, "No Action")</f>
        <v>No Action</v>
      </c>
      <c r="W764" s="17"/>
      <c r="X764" s="100"/>
      <c r="Y764" s="100"/>
      <c r="Z764" s="100"/>
      <c r="AA764" s="100"/>
      <c r="AB764" s="100"/>
    </row>
    <row r="765" spans="1:28" ht="15.75" customHeight="1">
      <c r="A765" s="2" t="s">
        <v>1182</v>
      </c>
      <c r="B765" s="2" t="s">
        <v>118</v>
      </c>
      <c r="C765" s="2" t="s">
        <v>25</v>
      </c>
      <c r="D765" s="26" t="s">
        <v>60</v>
      </c>
      <c r="E765" s="28">
        <f>DATEVALUE(D765)</f>
        <v>28855</v>
      </c>
      <c r="F765" s="29">
        <f t="shared" si="34"/>
        <v>1978</v>
      </c>
      <c r="G765" s="29">
        <f t="shared" si="35"/>
        <v>47</v>
      </c>
      <c r="H765" s="29" t="str" cm="1">
        <f t="array" ref="H765">_xlfn.IFS(
  AND(G765&gt;=21, G765&lt;=30), "Young Adult",
  AND(G765&gt;=31, G765&lt;=45), "Adult",
  AND(G765&gt;=46, G765&lt;=60), "Middle-aged",
  AND(G765&gt;=61, G765&lt;=75), "Senior",
  AND(G765&gt;=76, G765&lt;=87), "Elderly",
  TRUE, "Out of Range"
)</f>
        <v>Middle-aged</v>
      </c>
      <c r="I765" s="3">
        <v>7</v>
      </c>
      <c r="J765" s="2" t="s">
        <v>80</v>
      </c>
      <c r="K765" s="2" t="s">
        <v>34</v>
      </c>
      <c r="L765" s="2" t="str">
        <f>VLOOKUP(J765,Facts!$A$2:$B$10,2,FALSE)</f>
        <v>West</v>
      </c>
      <c r="M765" s="2" t="str">
        <f>HLOOKUP(J765,Facts!$D$13:$L$14,2,FALSE)</f>
        <v>West</v>
      </c>
      <c r="N765" s="2" t="str">
        <f>_xlfn.XLOOKUP(L765,Facts!$B$2:$B$10,Facts!$A$2:$A$10,FALSE)</f>
        <v>Maharashtra</v>
      </c>
      <c r="O765" s="100" t="str">
        <f t="shared" si="36"/>
        <v>Diya Sharma</v>
      </c>
      <c r="P765" s="100" t="str" cm="1">
        <f t="array" ref="P765:Q765">_xlfn.TEXTSPLIT(O765," ")</f>
        <v>Diya</v>
      </c>
      <c r="Q765" s="100" t="str">
        <v>Sharma</v>
      </c>
      <c r="R765" s="100"/>
      <c r="S765" s="100" t="str">
        <f>CONCATENATE(A765,"_",P765,".pdf")</f>
        <v>PID0764_Diya.pdf</v>
      </c>
      <c r="T765" s="17" t="str">
        <f>IF(AND(I765&lt;5,'Billing Details'!F765&gt;10000),"High Priority","Regular Followup")</f>
        <v>Regular Followup</v>
      </c>
      <c r="U765" s="17" t="str">
        <f>IF(AND(T765="High Priority",'Patient Health Records'!W765="Yes",'Patient Health Records'!X765 = "Critical"),"Needs Attention",IF(AND('Patient Health Records'!X765 &lt;&gt; "Critical", 'Patient Health Records'!W765 = "Yes"),"Monitor Later",IF(AND('Patient Health Records'!X765 ="Critical", 'Patient Health Records'!W765 = "No"), "Ask for Readmission","No Action")))</f>
        <v>Monitor Later</v>
      </c>
      <c r="V765" s="17" t="str" cm="1">
        <f t="array" ref="V765">_xlfn.IFS(AND(T765="High Priority",'Patient Health Records'!W765="Yes",'Patient Health Records'!X765 = "Critical"),"Needs Attention", AND('Patient Health Records'!X765 &lt;&gt; "Critical", 'Patient Health Records'!W765 = "Yes"),"Monitor Later", AND('Patient Health Records'!X765 ="Critical", 'Patient Health Records'!W765 = "No"), "Ask for Readmission", TRUE, "No Action")</f>
        <v>Monitor Later</v>
      </c>
      <c r="W765" s="17"/>
      <c r="X765" s="100"/>
      <c r="Y765" s="100"/>
      <c r="Z765" s="100"/>
      <c r="AA765" s="100"/>
      <c r="AB765" s="100"/>
    </row>
    <row r="766" spans="1:28" ht="15.75" customHeight="1">
      <c r="A766" s="2" t="s">
        <v>1183</v>
      </c>
      <c r="B766" s="2" t="s">
        <v>326</v>
      </c>
      <c r="C766" s="2" t="s">
        <v>25</v>
      </c>
      <c r="D766" s="26" t="s">
        <v>147</v>
      </c>
      <c r="E766" s="28">
        <f>DATEVALUE(D766)</f>
        <v>31412</v>
      </c>
      <c r="F766" s="29">
        <f t="shared" si="34"/>
        <v>1985</v>
      </c>
      <c r="G766" s="29">
        <f t="shared" si="35"/>
        <v>40</v>
      </c>
      <c r="H766" s="29" t="str" cm="1">
        <f t="array" ref="H766">_xlfn.IFS(
  AND(G766&gt;=21, G766&lt;=30), "Young Adult",
  AND(G766&gt;=31, G766&lt;=45), "Adult",
  AND(G766&gt;=46, G766&lt;=60), "Middle-aged",
  AND(G766&gt;=61, G766&lt;=75), "Senior",
  AND(G766&gt;=76, G766&lt;=87), "Elderly",
  TRUE, "Out of Range"
)</f>
        <v>Adult</v>
      </c>
      <c r="I766" s="3">
        <v>3</v>
      </c>
      <c r="J766" s="2" t="s">
        <v>27</v>
      </c>
      <c r="K766" s="2" t="s">
        <v>28</v>
      </c>
      <c r="L766" s="2" t="str">
        <f>VLOOKUP(J766,Facts!$A$2:$B$10,2,FALSE)</f>
        <v>South</v>
      </c>
      <c r="M766" s="2" t="str">
        <f>HLOOKUP(J766,Facts!$D$13:$L$14,2,FALSE)</f>
        <v>South</v>
      </c>
      <c r="N766" s="2" t="str">
        <f>_xlfn.XLOOKUP(L766,Facts!$B$2:$B$10,Facts!$A$2:$A$10,FALSE)</f>
        <v>Tamil Nadu</v>
      </c>
      <c r="O766" s="100" t="str">
        <f t="shared" si="36"/>
        <v>Riya Mehta</v>
      </c>
      <c r="P766" s="100" t="str" cm="1">
        <f t="array" ref="P766:Q766">_xlfn.TEXTSPLIT(O766," ")</f>
        <v>Riya</v>
      </c>
      <c r="Q766" s="100" t="str">
        <v>Mehta</v>
      </c>
      <c r="R766" s="100"/>
      <c r="S766" s="100" t="str">
        <f>CONCATENATE(A766,"_",P766,".pdf")</f>
        <v>PID0765_Riya.pdf</v>
      </c>
      <c r="T766" s="17" t="str">
        <f>IF(AND(I766&lt;5,'Billing Details'!F766&gt;10000),"High Priority","Regular Followup")</f>
        <v>High Priority</v>
      </c>
      <c r="U766" s="17" t="str">
        <f>IF(AND(T766="High Priority",'Patient Health Records'!W766="Yes",'Patient Health Records'!X766 = "Critical"),"Needs Attention",IF(AND('Patient Health Records'!X766 &lt;&gt; "Critical", 'Patient Health Records'!W766 = "Yes"),"Monitor Later",IF(AND('Patient Health Records'!X766 ="Critical", 'Patient Health Records'!W766 = "No"), "Ask for Readmission","No Action")))</f>
        <v>No Action</v>
      </c>
      <c r="V766" s="17" t="str" cm="1">
        <f t="array" ref="V766">_xlfn.IFS(AND(T766="High Priority",'Patient Health Records'!W766="Yes",'Patient Health Records'!X766 = "Critical"),"Needs Attention", AND('Patient Health Records'!X766 &lt;&gt; "Critical", 'Patient Health Records'!W766 = "Yes"),"Monitor Later", AND('Patient Health Records'!X766 ="Critical", 'Patient Health Records'!W766 = "No"), "Ask for Readmission", TRUE, "No Action")</f>
        <v>No Action</v>
      </c>
      <c r="W766" s="17"/>
      <c r="X766" s="100"/>
      <c r="Y766" s="100"/>
      <c r="Z766" s="100"/>
      <c r="AA766" s="100"/>
      <c r="AB766" s="100"/>
    </row>
    <row r="767" spans="1:28" ht="15.75" customHeight="1">
      <c r="A767" s="2" t="s">
        <v>1184</v>
      </c>
      <c r="B767" s="2" t="s">
        <v>926</v>
      </c>
      <c r="C767" s="2" t="s">
        <v>42</v>
      </c>
      <c r="D767" s="26" t="s">
        <v>26</v>
      </c>
      <c r="E767" s="28">
        <f>DATEVALUE(D767)</f>
        <v>27029</v>
      </c>
      <c r="F767" s="29">
        <f t="shared" si="34"/>
        <v>1973</v>
      </c>
      <c r="G767" s="29">
        <f t="shared" si="35"/>
        <v>52</v>
      </c>
      <c r="H767" s="29" t="str" cm="1">
        <f t="array" ref="H767">_xlfn.IFS(
  AND(G767&gt;=21, G767&lt;=30), "Young Adult",
  AND(G767&gt;=31, G767&lt;=45), "Adult",
  AND(G767&gt;=46, G767&lt;=60), "Middle-aged",
  AND(G767&gt;=61, G767&lt;=75), "Senior",
  AND(G767&gt;=76, G767&lt;=87), "Elderly",
  TRUE, "Out of Range"
)</f>
        <v>Middle-aged</v>
      </c>
      <c r="I767" s="3">
        <v>2</v>
      </c>
      <c r="J767" s="2" t="s">
        <v>47</v>
      </c>
      <c r="K767" s="2" t="s">
        <v>28</v>
      </c>
      <c r="L767" s="2" t="str">
        <f>VLOOKUP(J767,Facts!$A$2:$B$10,2,FALSE)</f>
        <v>North</v>
      </c>
      <c r="M767" s="2" t="str">
        <f>HLOOKUP(J767,Facts!$D$13:$L$14,2,FALSE)</f>
        <v>North</v>
      </c>
      <c r="N767" s="2" t="str">
        <f>_xlfn.XLOOKUP(L767,Facts!$B$2:$B$10,Facts!$A$2:$A$10,FALSE)</f>
        <v>Punjab</v>
      </c>
      <c r="O767" s="100" t="str">
        <f t="shared" si="36"/>
        <v>Vivaan Patel</v>
      </c>
      <c r="P767" s="100" t="str" cm="1">
        <f t="array" ref="P767:Q767">_xlfn.TEXTSPLIT(O767," ")</f>
        <v>Vivaan</v>
      </c>
      <c r="Q767" s="100" t="str">
        <v>Patel</v>
      </c>
      <c r="R767" s="100"/>
      <c r="S767" s="100" t="str">
        <f>CONCATENATE(A767,"_",P767,".pdf")</f>
        <v>PID0766_Vivaan.pdf</v>
      </c>
      <c r="T767" s="17" t="str">
        <f>IF(AND(I767&lt;5,'Billing Details'!F767&gt;10000),"High Priority","Regular Followup")</f>
        <v>High Priority</v>
      </c>
      <c r="U767" s="17" t="str">
        <f>IF(AND(T767="High Priority",'Patient Health Records'!W767="Yes",'Patient Health Records'!X767 = "Critical"),"Needs Attention",IF(AND('Patient Health Records'!X767 &lt;&gt; "Critical", 'Patient Health Records'!W767 = "Yes"),"Monitor Later",IF(AND('Patient Health Records'!X767 ="Critical", 'Patient Health Records'!W767 = "No"), "Ask for Readmission","No Action")))</f>
        <v>Monitor Later</v>
      </c>
      <c r="V767" s="17" t="str" cm="1">
        <f t="array" ref="V767">_xlfn.IFS(AND(T767="High Priority",'Patient Health Records'!W767="Yes",'Patient Health Records'!X767 = "Critical"),"Needs Attention", AND('Patient Health Records'!X767 &lt;&gt; "Critical", 'Patient Health Records'!W767 = "Yes"),"Monitor Later", AND('Patient Health Records'!X767 ="Critical", 'Patient Health Records'!W767 = "No"), "Ask for Readmission", TRUE, "No Action")</f>
        <v>Monitor Later</v>
      </c>
      <c r="W767" s="17"/>
      <c r="X767" s="100"/>
      <c r="Y767" s="100"/>
      <c r="Z767" s="100"/>
      <c r="AA767" s="100"/>
      <c r="AB767" s="100"/>
    </row>
    <row r="768" spans="1:28" ht="15.75" customHeight="1">
      <c r="A768" s="2" t="s">
        <v>1185</v>
      </c>
      <c r="B768" s="2" t="s">
        <v>193</v>
      </c>
      <c r="C768" s="2" t="s">
        <v>25</v>
      </c>
      <c r="D768" s="26" t="s">
        <v>60</v>
      </c>
      <c r="E768" s="28">
        <f>DATEVALUE(D768)</f>
        <v>28855</v>
      </c>
      <c r="F768" s="29">
        <f t="shared" si="34"/>
        <v>1978</v>
      </c>
      <c r="G768" s="29">
        <f t="shared" si="35"/>
        <v>47</v>
      </c>
      <c r="H768" s="29" t="str" cm="1">
        <f t="array" ref="H768">_xlfn.IFS(
  AND(G768&gt;=21, G768&lt;=30), "Young Adult",
  AND(G768&gt;=31, G768&lt;=45), "Adult",
  AND(G768&gt;=46, G768&lt;=60), "Middle-aged",
  AND(G768&gt;=61, G768&lt;=75), "Senior",
  AND(G768&gt;=76, G768&lt;=87), "Elderly",
  TRUE, "Out of Range"
)</f>
        <v>Middle-aged</v>
      </c>
      <c r="I768" s="3">
        <v>30</v>
      </c>
      <c r="J768" s="2" t="s">
        <v>43</v>
      </c>
      <c r="K768" s="2" t="s">
        <v>28</v>
      </c>
      <c r="L768" s="2" t="str">
        <f>VLOOKUP(J768,Facts!$A$2:$B$10,2,FALSE)</f>
        <v>South</v>
      </c>
      <c r="M768" s="2" t="str">
        <f>HLOOKUP(J768,Facts!$D$13:$L$14,2,FALSE)</f>
        <v>South</v>
      </c>
      <c r="N768" s="2" t="str">
        <f>_xlfn.XLOOKUP(L768,Facts!$B$2:$B$10,Facts!$A$2:$A$10,FALSE)</f>
        <v>Tamil Nadu</v>
      </c>
      <c r="O768" s="100" t="str">
        <f t="shared" si="36"/>
        <v>Riya Reddy</v>
      </c>
      <c r="P768" s="100" t="str" cm="1">
        <f t="array" ref="P768:Q768">_xlfn.TEXTSPLIT(O768," ")</f>
        <v>Riya</v>
      </c>
      <c r="Q768" s="100" t="str">
        <v>Reddy</v>
      </c>
      <c r="R768" s="100"/>
      <c r="S768" s="100" t="str">
        <f>CONCATENATE(A768,"_",P768,".pdf")</f>
        <v>PID0767_Riya.pdf</v>
      </c>
      <c r="T768" s="17" t="str">
        <f>IF(AND(I768&lt;5,'Billing Details'!F768&gt;10000),"High Priority","Regular Followup")</f>
        <v>Regular Followup</v>
      </c>
      <c r="U768" s="17" t="str">
        <f>IF(AND(T768="High Priority",'Patient Health Records'!W768="Yes",'Patient Health Records'!X768 = "Critical"),"Needs Attention",IF(AND('Patient Health Records'!X768 &lt;&gt; "Critical", 'Patient Health Records'!W768 = "Yes"),"Monitor Later",IF(AND('Patient Health Records'!X768 ="Critical", 'Patient Health Records'!W768 = "No"), "Ask for Readmission","No Action")))</f>
        <v>Monitor Later</v>
      </c>
      <c r="V768" s="17" t="str" cm="1">
        <f t="array" ref="V768">_xlfn.IFS(AND(T768="High Priority",'Patient Health Records'!W768="Yes",'Patient Health Records'!X768 = "Critical"),"Needs Attention", AND('Patient Health Records'!X768 &lt;&gt; "Critical", 'Patient Health Records'!W768 = "Yes"),"Monitor Later", AND('Patient Health Records'!X768 ="Critical", 'Patient Health Records'!W768 = "No"), "Ask for Readmission", TRUE, "No Action")</f>
        <v>Monitor Later</v>
      </c>
      <c r="W768" s="17"/>
      <c r="X768" s="100"/>
      <c r="Y768" s="100"/>
      <c r="Z768" s="100"/>
      <c r="AA768" s="100"/>
      <c r="AB768" s="100"/>
    </row>
    <row r="769" spans="1:28" ht="15.75" customHeight="1">
      <c r="A769" s="2" t="s">
        <v>1186</v>
      </c>
      <c r="B769" s="2" t="s">
        <v>221</v>
      </c>
      <c r="C769" s="2" t="s">
        <v>42</v>
      </c>
      <c r="D769" s="26" t="s">
        <v>82</v>
      </c>
      <c r="E769" s="28">
        <f>DATEVALUE(D769)</f>
        <v>30682</v>
      </c>
      <c r="F769" s="29">
        <f t="shared" si="34"/>
        <v>1984</v>
      </c>
      <c r="G769" s="29">
        <f t="shared" si="35"/>
        <v>41</v>
      </c>
      <c r="H769" s="29" t="str" cm="1">
        <f t="array" ref="H769">_xlfn.IFS(
  AND(G769&gt;=21, G769&lt;=30), "Young Adult",
  AND(G769&gt;=31, G769&lt;=45), "Adult",
  AND(G769&gt;=46, G769&lt;=60), "Middle-aged",
  AND(G769&gt;=61, G769&lt;=75), "Senior",
  AND(G769&gt;=76, G769&lt;=87), "Elderly",
  TRUE, "Out of Range"
)</f>
        <v>Adult</v>
      </c>
      <c r="I769" s="3">
        <v>20</v>
      </c>
      <c r="J769" s="2" t="s">
        <v>43</v>
      </c>
      <c r="K769" s="2" t="s">
        <v>28</v>
      </c>
      <c r="L769" s="2" t="str">
        <f>VLOOKUP(J769,Facts!$A$2:$B$10,2,FALSE)</f>
        <v>South</v>
      </c>
      <c r="M769" s="2" t="str">
        <f>HLOOKUP(J769,Facts!$D$13:$L$14,2,FALSE)</f>
        <v>South</v>
      </c>
      <c r="N769" s="2" t="str">
        <f>_xlfn.XLOOKUP(L769,Facts!$B$2:$B$10,Facts!$A$2:$A$10,FALSE)</f>
        <v>Tamil Nadu</v>
      </c>
      <c r="O769" s="100" t="str">
        <f t="shared" si="36"/>
        <v>Sai Mehta</v>
      </c>
      <c r="P769" s="100" t="str" cm="1">
        <f t="array" ref="P769:Q769">_xlfn.TEXTSPLIT(O769," ")</f>
        <v>Sai</v>
      </c>
      <c r="Q769" s="100" t="str">
        <v>Mehta</v>
      </c>
      <c r="R769" s="100"/>
      <c r="S769" s="100" t="str">
        <f>CONCATENATE(A769,"_",P769,".pdf")</f>
        <v>PID0768_Sai.pdf</v>
      </c>
      <c r="T769" s="17" t="str">
        <f>IF(AND(I769&lt;5,'Billing Details'!F769&gt;10000),"High Priority","Regular Followup")</f>
        <v>Regular Followup</v>
      </c>
      <c r="U769" s="17" t="str">
        <f>IF(AND(T769="High Priority",'Patient Health Records'!W769="Yes",'Patient Health Records'!X769 = "Critical"),"Needs Attention",IF(AND('Patient Health Records'!X769 &lt;&gt; "Critical", 'Patient Health Records'!W769 = "Yes"),"Monitor Later",IF(AND('Patient Health Records'!X769 ="Critical", 'Patient Health Records'!W769 = "No"), "Ask for Readmission","No Action")))</f>
        <v>No Action</v>
      </c>
      <c r="V769" s="17" t="str" cm="1">
        <f t="array" ref="V769">_xlfn.IFS(AND(T769="High Priority",'Patient Health Records'!W769="Yes",'Patient Health Records'!X769 = "Critical"),"Needs Attention", AND('Patient Health Records'!X769 &lt;&gt; "Critical", 'Patient Health Records'!W769 = "Yes"),"Monitor Later", AND('Patient Health Records'!X769 ="Critical", 'Patient Health Records'!W769 = "No"), "Ask for Readmission", TRUE, "No Action")</f>
        <v>No Action</v>
      </c>
      <c r="W769" s="17"/>
      <c r="X769" s="100"/>
      <c r="Y769" s="100"/>
      <c r="Z769" s="100"/>
      <c r="AA769" s="100"/>
      <c r="AB769" s="100"/>
    </row>
    <row r="770" spans="1:28" ht="15.75" customHeight="1">
      <c r="A770" s="2" t="s">
        <v>1187</v>
      </c>
      <c r="B770" s="2" t="s">
        <v>709</v>
      </c>
      <c r="C770" s="2" t="s">
        <v>42</v>
      </c>
      <c r="D770" s="26" t="s">
        <v>60</v>
      </c>
      <c r="E770" s="28">
        <f>DATEVALUE(D770)</f>
        <v>28855</v>
      </c>
      <c r="F770" s="29">
        <f t="shared" si="34"/>
        <v>1978</v>
      </c>
      <c r="G770" s="29">
        <f t="shared" si="35"/>
        <v>47</v>
      </c>
      <c r="H770" s="29" t="str" cm="1">
        <f t="array" ref="H770">_xlfn.IFS(
  AND(G770&gt;=21, G770&lt;=30), "Young Adult",
  AND(G770&gt;=31, G770&lt;=45), "Adult",
  AND(G770&gt;=46, G770&lt;=60), "Middle-aged",
  AND(G770&gt;=61, G770&lt;=75), "Senior",
  AND(G770&gt;=76, G770&lt;=87), "Elderly",
  TRUE, "Out of Range"
)</f>
        <v>Middle-aged</v>
      </c>
      <c r="I770" s="3">
        <v>0.5</v>
      </c>
      <c r="J770" s="2" t="s">
        <v>47</v>
      </c>
      <c r="K770" s="2" t="s">
        <v>39</v>
      </c>
      <c r="L770" s="2" t="str">
        <f>VLOOKUP(J770,Facts!$A$2:$B$10,2,FALSE)</f>
        <v>North</v>
      </c>
      <c r="M770" s="2" t="str">
        <f>HLOOKUP(J770,Facts!$D$13:$L$14,2,FALSE)</f>
        <v>North</v>
      </c>
      <c r="N770" s="2" t="str">
        <f>_xlfn.XLOOKUP(L770,Facts!$B$2:$B$10,Facts!$A$2:$A$10,FALSE)</f>
        <v>Punjab</v>
      </c>
      <c r="O770" s="100" t="str">
        <f t="shared" si="36"/>
        <v>Krishna Sharma</v>
      </c>
      <c r="P770" s="100" t="str" cm="1">
        <f t="array" ref="P770:Q770">_xlfn.TEXTSPLIT(O770," ")</f>
        <v>Krishna</v>
      </c>
      <c r="Q770" s="100" t="str">
        <v>Sharma</v>
      </c>
      <c r="R770" s="100"/>
      <c r="S770" s="100" t="str">
        <f>CONCATENATE(A770,"_",P770,".pdf")</f>
        <v>PID0769_Krishna.pdf</v>
      </c>
      <c r="T770" s="17" t="str">
        <f>IF(AND(I770&lt;5,'Billing Details'!F770&gt;10000),"High Priority","Regular Followup")</f>
        <v>High Priority</v>
      </c>
      <c r="U770" s="17" t="str">
        <f>IF(AND(T770="High Priority",'Patient Health Records'!W770="Yes",'Patient Health Records'!X770 = "Critical"),"Needs Attention",IF(AND('Patient Health Records'!X770 &lt;&gt; "Critical", 'Patient Health Records'!W770 = "Yes"),"Monitor Later",IF(AND('Patient Health Records'!X770 ="Critical", 'Patient Health Records'!W770 = "No"), "Ask for Readmission","No Action")))</f>
        <v>Monitor Later</v>
      </c>
      <c r="V770" s="17" t="str" cm="1">
        <f t="array" ref="V770">_xlfn.IFS(AND(T770="High Priority",'Patient Health Records'!W770="Yes",'Patient Health Records'!X770 = "Critical"),"Needs Attention", AND('Patient Health Records'!X770 &lt;&gt; "Critical", 'Patient Health Records'!W770 = "Yes"),"Monitor Later", AND('Patient Health Records'!X770 ="Critical", 'Patient Health Records'!W770 = "No"), "Ask for Readmission", TRUE, "No Action")</f>
        <v>Monitor Later</v>
      </c>
      <c r="W770" s="17"/>
      <c r="X770" s="100"/>
      <c r="Y770" s="100"/>
      <c r="Z770" s="100"/>
      <c r="AA770" s="100"/>
      <c r="AB770" s="100"/>
    </row>
    <row r="771" spans="1:28" ht="15.75" customHeight="1">
      <c r="A771" s="2" t="s">
        <v>1188</v>
      </c>
      <c r="B771" s="2" t="s">
        <v>418</v>
      </c>
      <c r="C771" s="2" t="s">
        <v>42</v>
      </c>
      <c r="D771" s="26" t="s">
        <v>168</v>
      </c>
      <c r="E771" s="28">
        <f>DATEVALUE(D771)</f>
        <v>26299</v>
      </c>
      <c r="F771" s="29">
        <f t="shared" ref="F771:F834" si="37">YEAR(E771)</f>
        <v>1972</v>
      </c>
      <c r="G771" s="29">
        <f t="shared" ref="G771:G834" si="38">$X$9-F771</f>
        <v>53</v>
      </c>
      <c r="H771" s="29" t="str" cm="1">
        <f t="array" ref="H771">_xlfn.IFS(
  AND(G771&gt;=21, G771&lt;=30), "Young Adult",
  AND(G771&gt;=31, G771&lt;=45), "Adult",
  AND(G771&gt;=46, G771&lt;=60), "Middle-aged",
  AND(G771&gt;=61, G771&lt;=75), "Senior",
  AND(G771&gt;=76, G771&lt;=87), "Elderly",
  TRUE, "Out of Range"
)</f>
        <v>Middle-aged</v>
      </c>
      <c r="I771" s="3">
        <v>15</v>
      </c>
      <c r="J771" s="2" t="s">
        <v>27</v>
      </c>
      <c r="K771" s="2" t="s">
        <v>28</v>
      </c>
      <c r="L771" s="2" t="str">
        <f>VLOOKUP(J771,Facts!$A$2:$B$10,2,FALSE)</f>
        <v>South</v>
      </c>
      <c r="M771" s="2" t="str">
        <f>HLOOKUP(J771,Facts!$D$13:$L$14,2,FALSE)</f>
        <v>South</v>
      </c>
      <c r="N771" s="2" t="str">
        <f>_xlfn.XLOOKUP(L771,Facts!$B$2:$B$10,Facts!$A$2:$A$10,FALSE)</f>
        <v>Tamil Nadu</v>
      </c>
      <c r="O771" s="100" t="str">
        <f t="shared" ref="O771:O834" si="39">TRIM(B771)</f>
        <v>Aarav Dev Reddy</v>
      </c>
      <c r="P771" s="100" t="str" cm="1">
        <f t="array" ref="P771:R771">_xlfn.TEXTSPLIT(O771," ")</f>
        <v>Aarav</v>
      </c>
      <c r="Q771" s="100" t="str">
        <v>Dev</v>
      </c>
      <c r="R771" s="100" t="str">
        <v>Reddy</v>
      </c>
      <c r="S771" s="100" t="str">
        <f>CONCATENATE(A771,"_",P771,".pdf")</f>
        <v>PID0770_Aarav.pdf</v>
      </c>
      <c r="T771" s="17" t="str">
        <f>IF(AND(I771&lt;5,'Billing Details'!F771&gt;10000),"High Priority","Regular Followup")</f>
        <v>Regular Followup</v>
      </c>
      <c r="U771" s="17" t="str">
        <f>IF(AND(T771="High Priority",'Patient Health Records'!W771="Yes",'Patient Health Records'!X771 = "Critical"),"Needs Attention",IF(AND('Patient Health Records'!X771 &lt;&gt; "Critical", 'Patient Health Records'!W771 = "Yes"),"Monitor Later",IF(AND('Patient Health Records'!X771 ="Critical", 'Patient Health Records'!W771 = "No"), "Ask for Readmission","No Action")))</f>
        <v>No Action</v>
      </c>
      <c r="V771" s="17" t="str" cm="1">
        <f t="array" ref="V771">_xlfn.IFS(AND(T771="High Priority",'Patient Health Records'!W771="Yes",'Patient Health Records'!X771 = "Critical"),"Needs Attention", AND('Patient Health Records'!X771 &lt;&gt; "Critical", 'Patient Health Records'!W771 = "Yes"),"Monitor Later", AND('Patient Health Records'!X771 ="Critical", 'Patient Health Records'!W771 = "No"), "Ask for Readmission", TRUE, "No Action")</f>
        <v>No Action</v>
      </c>
      <c r="W771" s="17"/>
      <c r="X771" s="100"/>
      <c r="Y771" s="100"/>
      <c r="Z771" s="100"/>
      <c r="AA771" s="100"/>
      <c r="AB771" s="100"/>
    </row>
    <row r="772" spans="1:28" ht="15.75" customHeight="1">
      <c r="A772" s="2" t="s">
        <v>1189</v>
      </c>
      <c r="B772" s="2" t="s">
        <v>1190</v>
      </c>
      <c r="C772" s="2" t="s">
        <v>42</v>
      </c>
      <c r="D772" s="26" t="s">
        <v>46</v>
      </c>
      <c r="E772" s="28">
        <f>DATEVALUE(D772)</f>
        <v>32508</v>
      </c>
      <c r="F772" s="29">
        <f t="shared" si="37"/>
        <v>1988</v>
      </c>
      <c r="G772" s="29">
        <f t="shared" si="38"/>
        <v>37</v>
      </c>
      <c r="H772" s="29" t="str" cm="1">
        <f t="array" ref="H772">_xlfn.IFS(
  AND(G772&gt;=21, G772&lt;=30), "Young Adult",
  AND(G772&gt;=31, G772&lt;=45), "Adult",
  AND(G772&gt;=46, G772&lt;=60), "Middle-aged",
  AND(G772&gt;=61, G772&lt;=75), "Senior",
  AND(G772&gt;=76, G772&lt;=87), "Elderly",
  TRUE, "Out of Range"
)</f>
        <v>Adult</v>
      </c>
      <c r="I772" s="3">
        <v>2</v>
      </c>
      <c r="J772" s="2" t="s">
        <v>47</v>
      </c>
      <c r="K772" s="2" t="s">
        <v>34</v>
      </c>
      <c r="L772" s="2" t="str">
        <f>VLOOKUP(J772,Facts!$A$2:$B$10,2,FALSE)</f>
        <v>North</v>
      </c>
      <c r="M772" s="2" t="str">
        <f>HLOOKUP(J772,Facts!$D$13:$L$14,2,FALSE)</f>
        <v>North</v>
      </c>
      <c r="N772" s="2" t="str">
        <f>_xlfn.XLOOKUP(L772,Facts!$B$2:$B$10,Facts!$A$2:$A$10,FALSE)</f>
        <v>Punjab</v>
      </c>
      <c r="O772" s="100" t="str">
        <f t="shared" si="39"/>
        <v>Vivaan Raj Mehta</v>
      </c>
      <c r="P772" s="100" t="str" cm="1">
        <f t="array" ref="P772:R772">_xlfn.TEXTSPLIT(O772," ")</f>
        <v>Vivaan</v>
      </c>
      <c r="Q772" s="100" t="str">
        <v>Raj</v>
      </c>
      <c r="R772" s="100" t="str">
        <v>Mehta</v>
      </c>
      <c r="S772" s="100" t="str">
        <f>CONCATENATE(A772,"_",P772,".pdf")</f>
        <v>PID0771_Vivaan.pdf</v>
      </c>
      <c r="T772" s="17" t="str">
        <f>IF(AND(I772&lt;5,'Billing Details'!F772&gt;10000),"High Priority","Regular Followup")</f>
        <v>High Priority</v>
      </c>
      <c r="U772" s="17" t="str">
        <f>IF(AND(T772="High Priority",'Patient Health Records'!W772="Yes",'Patient Health Records'!X772 = "Critical"),"Needs Attention",IF(AND('Patient Health Records'!X772 &lt;&gt; "Critical", 'Patient Health Records'!W772 = "Yes"),"Monitor Later",IF(AND('Patient Health Records'!X772 ="Critical", 'Patient Health Records'!W772 = "No"), "Ask for Readmission","No Action")))</f>
        <v>Monitor Later</v>
      </c>
      <c r="V772" s="17" t="str" cm="1">
        <f t="array" ref="V772">_xlfn.IFS(AND(T772="High Priority",'Patient Health Records'!W772="Yes",'Patient Health Records'!X772 = "Critical"),"Needs Attention", AND('Patient Health Records'!X772 &lt;&gt; "Critical", 'Patient Health Records'!W772 = "Yes"),"Monitor Later", AND('Patient Health Records'!X772 ="Critical", 'Patient Health Records'!W772 = "No"), "Ask for Readmission", TRUE, "No Action")</f>
        <v>Monitor Later</v>
      </c>
      <c r="W772" s="17"/>
      <c r="X772" s="100"/>
      <c r="Y772" s="100"/>
      <c r="Z772" s="100"/>
      <c r="AA772" s="100"/>
      <c r="AB772" s="100"/>
    </row>
    <row r="773" spans="1:28" ht="15.75" customHeight="1">
      <c r="A773" s="2" t="s">
        <v>1191</v>
      </c>
      <c r="B773" s="2" t="s">
        <v>1192</v>
      </c>
      <c r="C773" s="2" t="s">
        <v>42</v>
      </c>
      <c r="D773" s="26" t="s">
        <v>91</v>
      </c>
      <c r="E773" s="28">
        <f>DATEVALUE(D773)</f>
        <v>25203</v>
      </c>
      <c r="F773" s="29">
        <f t="shared" si="37"/>
        <v>1968</v>
      </c>
      <c r="G773" s="29">
        <f t="shared" si="38"/>
        <v>57</v>
      </c>
      <c r="H773" s="29" t="str" cm="1">
        <f t="array" ref="H773">_xlfn.IFS(
  AND(G773&gt;=21, G773&lt;=30), "Young Adult",
  AND(G773&gt;=31, G773&lt;=45), "Adult",
  AND(G773&gt;=46, G773&lt;=60), "Middle-aged",
  AND(G773&gt;=61, G773&lt;=75), "Senior",
  AND(G773&gt;=76, G773&lt;=87), "Elderly",
  TRUE, "Out of Range"
)</f>
        <v>Middle-aged</v>
      </c>
      <c r="I773" s="3">
        <v>0.5</v>
      </c>
      <c r="J773" s="2" t="s">
        <v>47</v>
      </c>
      <c r="K773" s="2" t="s">
        <v>39</v>
      </c>
      <c r="L773" s="2" t="str">
        <f>VLOOKUP(J773,Facts!$A$2:$B$10,2,FALSE)</f>
        <v>North</v>
      </c>
      <c r="M773" s="2" t="str">
        <f>HLOOKUP(J773,Facts!$D$13:$L$14,2,FALSE)</f>
        <v>North</v>
      </c>
      <c r="N773" s="2" t="str">
        <f>_xlfn.XLOOKUP(L773,Facts!$B$2:$B$10,Facts!$A$2:$A$10,FALSE)</f>
        <v>Punjab</v>
      </c>
      <c r="O773" s="100" t="str">
        <f t="shared" si="39"/>
        <v>Aditya Sharma</v>
      </c>
      <c r="P773" s="100" t="str" cm="1">
        <f t="array" ref="P773:Q773">_xlfn.TEXTSPLIT(O773," ")</f>
        <v>Aditya</v>
      </c>
      <c r="Q773" s="100" t="str">
        <v>Sharma</v>
      </c>
      <c r="R773" s="100"/>
      <c r="S773" s="100" t="str">
        <f>CONCATENATE(A773,"_",P773,".pdf")</f>
        <v>PID0772_Aditya.pdf</v>
      </c>
      <c r="T773" s="17" t="str">
        <f>IF(AND(I773&lt;5,'Billing Details'!F773&gt;10000),"High Priority","Regular Followup")</f>
        <v>High Priority</v>
      </c>
      <c r="U773" s="17" t="str">
        <f>IF(AND(T773="High Priority",'Patient Health Records'!W773="Yes",'Patient Health Records'!X773 = "Critical"),"Needs Attention",IF(AND('Patient Health Records'!X773 &lt;&gt; "Critical", 'Patient Health Records'!W773 = "Yes"),"Monitor Later",IF(AND('Patient Health Records'!X773 ="Critical", 'Patient Health Records'!W773 = "No"), "Ask for Readmission","No Action")))</f>
        <v>No Action</v>
      </c>
      <c r="V773" s="17" t="str" cm="1">
        <f t="array" ref="V773">_xlfn.IFS(AND(T773="High Priority",'Patient Health Records'!W773="Yes",'Patient Health Records'!X773 = "Critical"),"Needs Attention", AND('Patient Health Records'!X773 &lt;&gt; "Critical", 'Patient Health Records'!W773 = "Yes"),"Monitor Later", AND('Patient Health Records'!X773 ="Critical", 'Patient Health Records'!W773 = "No"), "Ask for Readmission", TRUE, "No Action")</f>
        <v>No Action</v>
      </c>
      <c r="W773" s="17"/>
      <c r="X773" s="100"/>
      <c r="Y773" s="100"/>
      <c r="Z773" s="100"/>
      <c r="AA773" s="100"/>
      <c r="AB773" s="100"/>
    </row>
    <row r="774" spans="1:28" ht="15.75" customHeight="1">
      <c r="A774" s="2" t="s">
        <v>1193</v>
      </c>
      <c r="B774" s="2" t="s">
        <v>88</v>
      </c>
      <c r="C774" s="2" t="s">
        <v>25</v>
      </c>
      <c r="D774" s="26" t="s">
        <v>32</v>
      </c>
      <c r="E774" s="28">
        <f>DATEVALUE(D774)</f>
        <v>19724</v>
      </c>
      <c r="F774" s="29">
        <f t="shared" si="37"/>
        <v>1953</v>
      </c>
      <c r="G774" s="29">
        <f t="shared" si="38"/>
        <v>72</v>
      </c>
      <c r="H774" s="29" t="str" cm="1">
        <f t="array" ref="H774">_xlfn.IFS(
  AND(G774&gt;=21, G774&lt;=30), "Young Adult",
  AND(G774&gt;=31, G774&lt;=45), "Adult",
  AND(G774&gt;=46, G774&lt;=60), "Middle-aged",
  AND(G774&gt;=61, G774&lt;=75), "Senior",
  AND(G774&gt;=76, G774&lt;=87), "Elderly",
  TRUE, "Out of Range"
)</f>
        <v>Senior</v>
      </c>
      <c r="I774" s="3">
        <v>9</v>
      </c>
      <c r="J774" s="2" t="s">
        <v>33</v>
      </c>
      <c r="K774" s="2" t="s">
        <v>28</v>
      </c>
      <c r="L774" s="2" t="str">
        <f>VLOOKUP(J774,Facts!$A$2:$B$10,2,FALSE)</f>
        <v>West</v>
      </c>
      <c r="M774" s="2" t="str">
        <f>HLOOKUP(J774,Facts!$D$13:$L$14,2,FALSE)</f>
        <v>West</v>
      </c>
      <c r="N774" s="2" t="str">
        <f>_xlfn.XLOOKUP(L774,Facts!$B$2:$B$10,Facts!$A$2:$A$10,FALSE)</f>
        <v>Maharashtra</v>
      </c>
      <c r="O774" s="100" t="str">
        <f t="shared" si="39"/>
        <v>Shreya Sharma</v>
      </c>
      <c r="P774" s="100" t="str" cm="1">
        <f t="array" ref="P774:Q774">_xlfn.TEXTSPLIT(O774," ")</f>
        <v>Shreya</v>
      </c>
      <c r="Q774" s="100" t="str">
        <v>Sharma</v>
      </c>
      <c r="R774" s="100"/>
      <c r="S774" s="100" t="str">
        <f>CONCATENATE(A774,"_",P774,".pdf")</f>
        <v>PID0773_Shreya.pdf</v>
      </c>
      <c r="T774" s="17" t="str">
        <f>IF(AND(I774&lt;5,'Billing Details'!F774&gt;10000),"High Priority","Regular Followup")</f>
        <v>Regular Followup</v>
      </c>
      <c r="U774" s="17" t="str">
        <f>IF(AND(T774="High Priority",'Patient Health Records'!W774="Yes",'Patient Health Records'!X774 = "Critical"),"Needs Attention",IF(AND('Patient Health Records'!X774 &lt;&gt; "Critical", 'Patient Health Records'!W774 = "Yes"),"Monitor Later",IF(AND('Patient Health Records'!X774 ="Critical", 'Patient Health Records'!W774 = "No"), "Ask for Readmission","No Action")))</f>
        <v>No Action</v>
      </c>
      <c r="V774" s="17" t="str" cm="1">
        <f t="array" ref="V774">_xlfn.IFS(AND(T774="High Priority",'Patient Health Records'!W774="Yes",'Patient Health Records'!X774 = "Critical"),"Needs Attention", AND('Patient Health Records'!X774 &lt;&gt; "Critical", 'Patient Health Records'!W774 = "Yes"),"Monitor Later", AND('Patient Health Records'!X774 ="Critical", 'Patient Health Records'!W774 = "No"), "Ask for Readmission", TRUE, "No Action")</f>
        <v>No Action</v>
      </c>
      <c r="W774" s="17"/>
      <c r="X774" s="100"/>
      <c r="Y774" s="100"/>
      <c r="Z774" s="100"/>
      <c r="AA774" s="100"/>
      <c r="AB774" s="100"/>
    </row>
    <row r="775" spans="1:28" ht="15.75" customHeight="1">
      <c r="A775" s="2" t="s">
        <v>1194</v>
      </c>
      <c r="B775" s="2" t="s">
        <v>36</v>
      </c>
      <c r="C775" s="2" t="s">
        <v>25</v>
      </c>
      <c r="D775" s="26" t="s">
        <v>82</v>
      </c>
      <c r="E775" s="28">
        <f>DATEVALUE(D775)</f>
        <v>30682</v>
      </c>
      <c r="F775" s="29">
        <f t="shared" si="37"/>
        <v>1984</v>
      </c>
      <c r="G775" s="29">
        <f t="shared" si="38"/>
        <v>41</v>
      </c>
      <c r="H775" s="29" t="str" cm="1">
        <f t="array" ref="H775">_xlfn.IFS(
  AND(G775&gt;=21, G775&lt;=30), "Young Adult",
  AND(G775&gt;=31, G775&lt;=45), "Adult",
  AND(G775&gt;=46, G775&lt;=60), "Middle-aged",
  AND(G775&gt;=61, G775&lt;=75), "Senior",
  AND(G775&gt;=76, G775&lt;=87), "Elderly",
  TRUE, "Out of Range"
)</f>
        <v>Adult</v>
      </c>
      <c r="I775" s="3">
        <v>9</v>
      </c>
      <c r="J775" s="2" t="s">
        <v>80</v>
      </c>
      <c r="K775" s="2" t="s">
        <v>34</v>
      </c>
      <c r="L775" s="2" t="str">
        <f>VLOOKUP(J775,Facts!$A$2:$B$10,2,FALSE)</f>
        <v>West</v>
      </c>
      <c r="M775" s="2" t="str">
        <f>HLOOKUP(J775,Facts!$D$13:$L$14,2,FALSE)</f>
        <v>West</v>
      </c>
      <c r="N775" s="2" t="str">
        <f>_xlfn.XLOOKUP(L775,Facts!$B$2:$B$10,Facts!$A$2:$A$10,FALSE)</f>
        <v>Maharashtra</v>
      </c>
      <c r="O775" s="100" t="str">
        <f t="shared" si="39"/>
        <v>Isha Raj Reddy</v>
      </c>
      <c r="P775" s="100" t="str" cm="1">
        <f t="array" ref="P775:R775">_xlfn.TEXTSPLIT(O775," ")</f>
        <v>Isha</v>
      </c>
      <c r="Q775" s="100" t="str">
        <v>Raj</v>
      </c>
      <c r="R775" s="100" t="str">
        <v>Reddy</v>
      </c>
      <c r="S775" s="100" t="str">
        <f>CONCATENATE(A775,"_",P775,".pdf")</f>
        <v>PID0774_Isha.pdf</v>
      </c>
      <c r="T775" s="17" t="str">
        <f>IF(AND(I775&lt;5,'Billing Details'!F775&gt;10000),"High Priority","Regular Followup")</f>
        <v>Regular Followup</v>
      </c>
      <c r="U775" s="17" t="str">
        <f>IF(AND(T775="High Priority",'Patient Health Records'!W775="Yes",'Patient Health Records'!X775 = "Critical"),"Needs Attention",IF(AND('Patient Health Records'!X775 &lt;&gt; "Critical", 'Patient Health Records'!W775 = "Yes"),"Monitor Later",IF(AND('Patient Health Records'!X775 ="Critical", 'Patient Health Records'!W775 = "No"), "Ask for Readmission","No Action")))</f>
        <v>No Action</v>
      </c>
      <c r="V775" s="17" t="str" cm="1">
        <f t="array" ref="V775">_xlfn.IFS(AND(T775="High Priority",'Patient Health Records'!W775="Yes",'Patient Health Records'!X775 = "Critical"),"Needs Attention", AND('Patient Health Records'!X775 &lt;&gt; "Critical", 'Patient Health Records'!W775 = "Yes"),"Monitor Later", AND('Patient Health Records'!X775 ="Critical", 'Patient Health Records'!W775 = "No"), "Ask for Readmission", TRUE, "No Action")</f>
        <v>No Action</v>
      </c>
      <c r="W775" s="17"/>
      <c r="X775" s="100"/>
      <c r="Y775" s="100"/>
      <c r="Z775" s="100"/>
      <c r="AA775" s="100"/>
      <c r="AB775" s="100"/>
    </row>
    <row r="776" spans="1:28" ht="15.75" customHeight="1">
      <c r="A776" s="2" t="s">
        <v>1195</v>
      </c>
      <c r="B776" s="2" t="s">
        <v>1196</v>
      </c>
      <c r="C776" s="2" t="s">
        <v>25</v>
      </c>
      <c r="D776" s="26" t="s">
        <v>46</v>
      </c>
      <c r="E776" s="28">
        <f>DATEVALUE(D776)</f>
        <v>32508</v>
      </c>
      <c r="F776" s="29">
        <f t="shared" si="37"/>
        <v>1988</v>
      </c>
      <c r="G776" s="29">
        <f t="shared" si="38"/>
        <v>37</v>
      </c>
      <c r="H776" s="29" t="str" cm="1">
        <f t="array" ref="H776">_xlfn.IFS(
  AND(G776&gt;=21, G776&lt;=30), "Young Adult",
  AND(G776&gt;=31, G776&lt;=45), "Adult",
  AND(G776&gt;=46, G776&lt;=60), "Middle-aged",
  AND(G776&gt;=61, G776&lt;=75), "Senior",
  AND(G776&gt;=76, G776&lt;=87), "Elderly",
  TRUE, "Out of Range"
)</f>
        <v>Adult</v>
      </c>
      <c r="I776" s="3">
        <v>7</v>
      </c>
      <c r="J776" s="2" t="s">
        <v>55</v>
      </c>
      <c r="K776" s="2" t="s">
        <v>28</v>
      </c>
      <c r="L776" s="2" t="str">
        <f>VLOOKUP(J776,Facts!$A$2:$B$10,2,FALSE)</f>
        <v>South</v>
      </c>
      <c r="M776" s="2" t="str">
        <f>HLOOKUP(J776,Facts!$D$13:$L$14,2,FALSE)</f>
        <v>South</v>
      </c>
      <c r="N776" s="2" t="str">
        <f>_xlfn.XLOOKUP(L776,Facts!$B$2:$B$10,Facts!$A$2:$A$10,FALSE)</f>
        <v>Tamil Nadu</v>
      </c>
      <c r="O776" s="100" t="str">
        <f t="shared" si="39"/>
        <v>Riya Raj Mehta</v>
      </c>
      <c r="P776" s="100" t="str" cm="1">
        <f t="array" ref="P776:R776">_xlfn.TEXTSPLIT(O776," ")</f>
        <v>Riya</v>
      </c>
      <c r="Q776" s="100" t="str">
        <v>Raj</v>
      </c>
      <c r="R776" s="100" t="str">
        <v>Mehta</v>
      </c>
      <c r="S776" s="100" t="str">
        <f>CONCATENATE(A776,"_",P776,".pdf")</f>
        <v>PID0775_Riya.pdf</v>
      </c>
      <c r="T776" s="17" t="str">
        <f>IF(AND(I776&lt;5,'Billing Details'!F776&gt;10000),"High Priority","Regular Followup")</f>
        <v>Regular Followup</v>
      </c>
      <c r="U776" s="17" t="str">
        <f>IF(AND(T776="High Priority",'Patient Health Records'!W776="Yes",'Patient Health Records'!X776 = "Critical"),"Needs Attention",IF(AND('Patient Health Records'!X776 &lt;&gt; "Critical", 'Patient Health Records'!W776 = "Yes"),"Monitor Later",IF(AND('Patient Health Records'!X776 ="Critical", 'Patient Health Records'!W776 = "No"), "Ask for Readmission","No Action")))</f>
        <v>Monitor Later</v>
      </c>
      <c r="V776" s="17" t="str" cm="1">
        <f t="array" ref="V776">_xlfn.IFS(AND(T776="High Priority",'Patient Health Records'!W776="Yes",'Patient Health Records'!X776 = "Critical"),"Needs Attention", AND('Patient Health Records'!X776 &lt;&gt; "Critical", 'Patient Health Records'!W776 = "Yes"),"Monitor Later", AND('Patient Health Records'!X776 ="Critical", 'Patient Health Records'!W776 = "No"), "Ask for Readmission", TRUE, "No Action")</f>
        <v>Monitor Later</v>
      </c>
      <c r="W776" s="17"/>
      <c r="X776" s="100"/>
      <c r="Y776" s="100"/>
      <c r="Z776" s="100"/>
      <c r="AA776" s="100"/>
      <c r="AB776" s="100"/>
    </row>
    <row r="777" spans="1:28" ht="15.75" customHeight="1">
      <c r="A777" s="2" t="s">
        <v>1197</v>
      </c>
      <c r="B777" s="2" t="s">
        <v>88</v>
      </c>
      <c r="C777" s="2" t="s">
        <v>25</v>
      </c>
      <c r="D777" s="26" t="s">
        <v>60</v>
      </c>
      <c r="E777" s="28">
        <f>DATEVALUE(D777)</f>
        <v>28855</v>
      </c>
      <c r="F777" s="29">
        <f t="shared" si="37"/>
        <v>1978</v>
      </c>
      <c r="G777" s="29">
        <f t="shared" si="38"/>
        <v>47</v>
      </c>
      <c r="H777" s="29" t="str" cm="1">
        <f t="array" ref="H777">_xlfn.IFS(
  AND(G777&gt;=21, G777&lt;=30), "Young Adult",
  AND(G777&gt;=31, G777&lt;=45), "Adult",
  AND(G777&gt;=46, G777&lt;=60), "Middle-aged",
  AND(G777&gt;=61, G777&lt;=75), "Senior",
  AND(G777&gt;=76, G777&lt;=87), "Elderly",
  TRUE, "Out of Range"
)</f>
        <v>Middle-aged</v>
      </c>
      <c r="I777" s="3">
        <v>40</v>
      </c>
      <c r="J777" s="2" t="s">
        <v>80</v>
      </c>
      <c r="K777" s="2" t="s">
        <v>28</v>
      </c>
      <c r="L777" s="2" t="str">
        <f>VLOOKUP(J777,Facts!$A$2:$B$10,2,FALSE)</f>
        <v>West</v>
      </c>
      <c r="M777" s="2" t="str">
        <f>HLOOKUP(J777,Facts!$D$13:$L$14,2,FALSE)</f>
        <v>West</v>
      </c>
      <c r="N777" s="2" t="str">
        <f>_xlfn.XLOOKUP(L777,Facts!$B$2:$B$10,Facts!$A$2:$A$10,FALSE)</f>
        <v>Maharashtra</v>
      </c>
      <c r="O777" s="100" t="str">
        <f t="shared" si="39"/>
        <v>Shreya Sharma</v>
      </c>
      <c r="P777" s="100" t="str" cm="1">
        <f t="array" ref="P777:Q777">_xlfn.TEXTSPLIT(O777," ")</f>
        <v>Shreya</v>
      </c>
      <c r="Q777" s="100" t="str">
        <v>Sharma</v>
      </c>
      <c r="R777" s="100"/>
      <c r="S777" s="100" t="str">
        <f>CONCATENATE(A777,"_",P777,".pdf")</f>
        <v>PID0776_Shreya.pdf</v>
      </c>
      <c r="T777" s="17" t="str">
        <f>IF(AND(I777&lt;5,'Billing Details'!F777&gt;10000),"High Priority","Regular Followup")</f>
        <v>Regular Followup</v>
      </c>
      <c r="U777" s="17" t="str">
        <f>IF(AND(T777="High Priority",'Patient Health Records'!W777="Yes",'Patient Health Records'!X777 = "Critical"),"Needs Attention",IF(AND('Patient Health Records'!X777 &lt;&gt; "Critical", 'Patient Health Records'!W777 = "Yes"),"Monitor Later",IF(AND('Patient Health Records'!X777 ="Critical", 'Patient Health Records'!W777 = "No"), "Ask for Readmission","No Action")))</f>
        <v>Monitor Later</v>
      </c>
      <c r="V777" s="17" t="str" cm="1">
        <f t="array" ref="V777">_xlfn.IFS(AND(T777="High Priority",'Patient Health Records'!W777="Yes",'Patient Health Records'!X777 = "Critical"),"Needs Attention", AND('Patient Health Records'!X777 &lt;&gt; "Critical", 'Patient Health Records'!W777 = "Yes"),"Monitor Later", AND('Patient Health Records'!X777 ="Critical", 'Patient Health Records'!W777 = "No"), "Ask for Readmission", TRUE, "No Action")</f>
        <v>Monitor Later</v>
      </c>
      <c r="W777" s="17"/>
      <c r="X777" s="100"/>
      <c r="Y777" s="100"/>
      <c r="Z777" s="100"/>
      <c r="AA777" s="100"/>
      <c r="AB777" s="100"/>
    </row>
    <row r="778" spans="1:28" ht="15.75" customHeight="1">
      <c r="A778" s="2" t="s">
        <v>1198</v>
      </c>
      <c r="B778" s="2" t="s">
        <v>425</v>
      </c>
      <c r="C778" s="2" t="s">
        <v>25</v>
      </c>
      <c r="D778" s="26" t="s">
        <v>60</v>
      </c>
      <c r="E778" s="28">
        <f>DATEVALUE(D778)</f>
        <v>28855</v>
      </c>
      <c r="F778" s="29">
        <f t="shared" si="37"/>
        <v>1978</v>
      </c>
      <c r="G778" s="29">
        <f t="shared" si="38"/>
        <v>47</v>
      </c>
      <c r="H778" s="29" t="str" cm="1">
        <f t="array" ref="H778">_xlfn.IFS(
  AND(G778&gt;=21, G778&lt;=30), "Young Adult",
  AND(G778&gt;=31, G778&lt;=45), "Adult",
  AND(G778&gt;=46, G778&lt;=60), "Middle-aged",
  AND(G778&gt;=61, G778&lt;=75), "Senior",
  AND(G778&gt;=76, G778&lt;=87), "Elderly",
  TRUE, "Out of Range"
)</f>
        <v>Middle-aged</v>
      </c>
      <c r="I778" s="3">
        <v>30</v>
      </c>
      <c r="J778" s="2" t="s">
        <v>80</v>
      </c>
      <c r="K778" s="2" t="s">
        <v>34</v>
      </c>
      <c r="L778" s="2" t="str">
        <f>VLOOKUP(J778,Facts!$A$2:$B$10,2,FALSE)</f>
        <v>West</v>
      </c>
      <c r="M778" s="2" t="str">
        <f>HLOOKUP(J778,Facts!$D$13:$L$14,2,FALSE)</f>
        <v>West</v>
      </c>
      <c r="N778" s="2" t="str">
        <f>_xlfn.XLOOKUP(L778,Facts!$B$2:$B$10,Facts!$A$2:$A$10,FALSE)</f>
        <v>Maharashtra</v>
      </c>
      <c r="O778" s="100" t="str">
        <f t="shared" si="39"/>
        <v>Aanya Gupta</v>
      </c>
      <c r="P778" s="100" t="str" cm="1">
        <f t="array" ref="P778:Q778">_xlfn.TEXTSPLIT(O778," ")</f>
        <v>Aanya</v>
      </c>
      <c r="Q778" s="100" t="str">
        <v>Gupta</v>
      </c>
      <c r="R778" s="100"/>
      <c r="S778" s="100" t="str">
        <f>CONCATENATE(A778,"_",P778,".pdf")</f>
        <v>PID0777_Aanya.pdf</v>
      </c>
      <c r="T778" s="17" t="str">
        <f>IF(AND(I778&lt;5,'Billing Details'!F778&gt;10000),"High Priority","Regular Followup")</f>
        <v>Regular Followup</v>
      </c>
      <c r="U778" s="17" t="str">
        <f>IF(AND(T778="High Priority",'Patient Health Records'!W778="Yes",'Patient Health Records'!X778 = "Critical"),"Needs Attention",IF(AND('Patient Health Records'!X778 &lt;&gt; "Critical", 'Patient Health Records'!W778 = "Yes"),"Monitor Later",IF(AND('Patient Health Records'!X778 ="Critical", 'Patient Health Records'!W778 = "No"), "Ask for Readmission","No Action")))</f>
        <v>No Action</v>
      </c>
      <c r="V778" s="17" t="str" cm="1">
        <f t="array" ref="V778">_xlfn.IFS(AND(T778="High Priority",'Patient Health Records'!W778="Yes",'Patient Health Records'!X778 = "Critical"),"Needs Attention", AND('Patient Health Records'!X778 &lt;&gt; "Critical", 'Patient Health Records'!W778 = "Yes"),"Monitor Later", AND('Patient Health Records'!X778 ="Critical", 'Patient Health Records'!W778 = "No"), "Ask for Readmission", TRUE, "No Action")</f>
        <v>No Action</v>
      </c>
      <c r="W778" s="17"/>
      <c r="X778" s="100"/>
      <c r="Y778" s="100"/>
      <c r="Z778" s="100"/>
      <c r="AA778" s="100"/>
      <c r="AB778" s="100"/>
    </row>
    <row r="779" spans="1:28" ht="15.75" customHeight="1">
      <c r="A779" s="2" t="s">
        <v>1199</v>
      </c>
      <c r="B779" s="2" t="s">
        <v>124</v>
      </c>
      <c r="C779" s="2" t="s">
        <v>25</v>
      </c>
      <c r="D779" s="26" t="s">
        <v>85</v>
      </c>
      <c r="E779" s="28">
        <f>DATEVALUE(D779)</f>
        <v>25203</v>
      </c>
      <c r="F779" s="29">
        <f t="shared" si="37"/>
        <v>1968</v>
      </c>
      <c r="G779" s="29">
        <f t="shared" si="38"/>
        <v>57</v>
      </c>
      <c r="H779" s="29" t="str" cm="1">
        <f t="array" ref="H779">_xlfn.IFS(
  AND(G779&gt;=21, G779&lt;=30), "Young Adult",
  AND(G779&gt;=31, G779&lt;=45), "Adult",
  AND(G779&gt;=46, G779&lt;=60), "Middle-aged",
  AND(G779&gt;=61, G779&lt;=75), "Senior",
  AND(G779&gt;=76, G779&lt;=87), "Elderly",
  TRUE, "Out of Range"
)</f>
        <v>Middle-aged</v>
      </c>
      <c r="I779" s="3">
        <v>5</v>
      </c>
      <c r="J779" s="2" t="s">
        <v>80</v>
      </c>
      <c r="K779" s="2" t="s">
        <v>34</v>
      </c>
      <c r="L779" s="2" t="str">
        <f>VLOOKUP(J779,Facts!$A$2:$B$10,2,FALSE)</f>
        <v>West</v>
      </c>
      <c r="M779" s="2" t="str">
        <f>HLOOKUP(J779,Facts!$D$13:$L$14,2,FALSE)</f>
        <v>West</v>
      </c>
      <c r="N779" s="2" t="str">
        <f>_xlfn.XLOOKUP(L779,Facts!$B$2:$B$10,Facts!$A$2:$A$10,FALSE)</f>
        <v>Maharashtra</v>
      </c>
      <c r="O779" s="100" t="str">
        <f t="shared" si="39"/>
        <v>Riya Gupta</v>
      </c>
      <c r="P779" s="100" t="str" cm="1">
        <f t="array" ref="P779:Q779">_xlfn.TEXTSPLIT(O779," ")</f>
        <v>Riya</v>
      </c>
      <c r="Q779" s="100" t="str">
        <v>Gupta</v>
      </c>
      <c r="R779" s="100"/>
      <c r="S779" s="100" t="str">
        <f>CONCATENATE(A779,"_",P779,".pdf")</f>
        <v>PID0778_Riya.pdf</v>
      </c>
      <c r="T779" s="17" t="str">
        <f>IF(AND(I779&lt;5,'Billing Details'!F779&gt;10000),"High Priority","Regular Followup")</f>
        <v>Regular Followup</v>
      </c>
      <c r="U779" s="17" t="str">
        <f>IF(AND(T779="High Priority",'Patient Health Records'!W779="Yes",'Patient Health Records'!X779 = "Critical"),"Needs Attention",IF(AND('Patient Health Records'!X779 &lt;&gt; "Critical", 'Patient Health Records'!W779 = "Yes"),"Monitor Later",IF(AND('Patient Health Records'!X779 ="Critical", 'Patient Health Records'!W779 = "No"), "Ask for Readmission","No Action")))</f>
        <v>Monitor Later</v>
      </c>
      <c r="V779" s="17" t="str" cm="1">
        <f t="array" ref="V779">_xlfn.IFS(AND(T779="High Priority",'Patient Health Records'!W779="Yes",'Patient Health Records'!X779 = "Critical"),"Needs Attention", AND('Patient Health Records'!X779 &lt;&gt; "Critical", 'Patient Health Records'!W779 = "Yes"),"Monitor Later", AND('Patient Health Records'!X779 ="Critical", 'Patient Health Records'!W779 = "No"), "Ask for Readmission", TRUE, "No Action")</f>
        <v>Monitor Later</v>
      </c>
      <c r="W779" s="17"/>
      <c r="X779" s="100"/>
      <c r="Y779" s="100"/>
      <c r="Z779" s="100"/>
      <c r="AA779" s="100"/>
      <c r="AB779" s="100"/>
    </row>
    <row r="780" spans="1:28" ht="15.75" customHeight="1">
      <c r="A780" s="2" t="s">
        <v>1200</v>
      </c>
      <c r="B780" s="2" t="s">
        <v>475</v>
      </c>
      <c r="C780" s="2" t="s">
        <v>25</v>
      </c>
      <c r="D780" s="26" t="s">
        <v>37</v>
      </c>
      <c r="E780" s="28">
        <f>DATEVALUE(D780)</f>
        <v>34334</v>
      </c>
      <c r="F780" s="29">
        <f t="shared" si="37"/>
        <v>1993</v>
      </c>
      <c r="G780" s="29">
        <f t="shared" si="38"/>
        <v>32</v>
      </c>
      <c r="H780" s="29" t="str" cm="1">
        <f t="array" ref="H780">_xlfn.IFS(
  AND(G780&gt;=21, G780&lt;=30), "Young Adult",
  AND(G780&gt;=31, G780&lt;=45), "Adult",
  AND(G780&gt;=46, G780&lt;=60), "Middle-aged",
  AND(G780&gt;=61, G780&lt;=75), "Senior",
  AND(G780&gt;=76, G780&lt;=87), "Elderly",
  TRUE, "Out of Range"
)</f>
        <v>Adult</v>
      </c>
      <c r="I780" s="3">
        <v>30</v>
      </c>
      <c r="J780" s="2" t="s">
        <v>64</v>
      </c>
      <c r="K780" s="2" t="s">
        <v>56</v>
      </c>
      <c r="L780" s="2" t="str">
        <f>VLOOKUP(J780,Facts!$A$2:$B$10,2,FALSE)</f>
        <v>East</v>
      </c>
      <c r="M780" s="2" t="str">
        <f>HLOOKUP(J780,Facts!$D$13:$L$14,2,FALSE)</f>
        <v>East</v>
      </c>
      <c r="N780" s="2" t="str">
        <f>_xlfn.XLOOKUP(L780,Facts!$B$2:$B$10,Facts!$A$2:$A$10,FALSE)</f>
        <v>West Bengal</v>
      </c>
      <c r="O780" s="100" t="str">
        <f t="shared" si="39"/>
        <v>Riya Patel</v>
      </c>
      <c r="P780" s="100" t="str" cm="1">
        <f t="array" ref="P780:Q780">_xlfn.TEXTSPLIT(O780," ")</f>
        <v>Riya</v>
      </c>
      <c r="Q780" s="100" t="str">
        <v>Patel</v>
      </c>
      <c r="R780" s="100"/>
      <c r="S780" s="100" t="str">
        <f>CONCATENATE(A780,"_",P780,".pdf")</f>
        <v>PID0779_Riya.pdf</v>
      </c>
      <c r="T780" s="17" t="str">
        <f>IF(AND(I780&lt;5,'Billing Details'!F780&gt;10000),"High Priority","Regular Followup")</f>
        <v>Regular Followup</v>
      </c>
      <c r="U780" s="17" t="str">
        <f>IF(AND(T780="High Priority",'Patient Health Records'!W780="Yes",'Patient Health Records'!X780 = "Critical"),"Needs Attention",IF(AND('Patient Health Records'!X780 &lt;&gt; "Critical", 'Patient Health Records'!W780 = "Yes"),"Monitor Later",IF(AND('Patient Health Records'!X780 ="Critical", 'Patient Health Records'!W780 = "No"), "Ask for Readmission","No Action")))</f>
        <v>No Action</v>
      </c>
      <c r="V780" s="17" t="str" cm="1">
        <f t="array" ref="V780">_xlfn.IFS(AND(T780="High Priority",'Patient Health Records'!W780="Yes",'Patient Health Records'!X780 = "Critical"),"Needs Attention", AND('Patient Health Records'!X780 &lt;&gt; "Critical", 'Patient Health Records'!W780 = "Yes"),"Monitor Later", AND('Patient Health Records'!X780 ="Critical", 'Patient Health Records'!W780 = "No"), "Ask for Readmission", TRUE, "No Action")</f>
        <v>No Action</v>
      </c>
      <c r="W780" s="17"/>
      <c r="X780" s="100"/>
      <c r="Y780" s="100"/>
      <c r="Z780" s="100"/>
      <c r="AA780" s="100"/>
      <c r="AB780" s="100"/>
    </row>
    <row r="781" spans="1:28" ht="15.75" customHeight="1">
      <c r="A781" s="2" t="s">
        <v>1201</v>
      </c>
      <c r="B781" s="2" t="s">
        <v>487</v>
      </c>
      <c r="C781" s="2" t="s">
        <v>25</v>
      </c>
      <c r="D781" s="26" t="s">
        <v>960</v>
      </c>
      <c r="E781" s="28">
        <f>DATEVALUE(D781)</f>
        <v>31412</v>
      </c>
      <c r="F781" s="29">
        <f t="shared" si="37"/>
        <v>1985</v>
      </c>
      <c r="G781" s="29">
        <f t="shared" si="38"/>
        <v>40</v>
      </c>
      <c r="H781" s="29" t="str" cm="1">
        <f t="array" ref="H781">_xlfn.IFS(
  AND(G781&gt;=21, G781&lt;=30), "Young Adult",
  AND(G781&gt;=31, G781&lt;=45), "Adult",
  AND(G781&gt;=46, G781&lt;=60), "Middle-aged",
  AND(G781&gt;=61, G781&lt;=75), "Senior",
  AND(G781&gt;=76, G781&lt;=87), "Elderly",
  TRUE, "Out of Range"
)</f>
        <v>Adult</v>
      </c>
      <c r="I781" s="3">
        <v>120</v>
      </c>
      <c r="J781" s="2" t="s">
        <v>27</v>
      </c>
      <c r="K781" s="2" t="s">
        <v>39</v>
      </c>
      <c r="L781" s="2" t="str">
        <f>VLOOKUP(J781,Facts!$A$2:$B$10,2,FALSE)</f>
        <v>South</v>
      </c>
      <c r="M781" s="2" t="str">
        <f>HLOOKUP(J781,Facts!$D$13:$L$14,2,FALSE)</f>
        <v>South</v>
      </c>
      <c r="N781" s="2" t="str">
        <f>_xlfn.XLOOKUP(L781,Facts!$B$2:$B$10,Facts!$A$2:$A$10,FALSE)</f>
        <v>Tamil Nadu</v>
      </c>
      <c r="O781" s="100" t="str">
        <f t="shared" si="39"/>
        <v>Shreya Gupta</v>
      </c>
      <c r="P781" s="100" t="str" cm="1">
        <f t="array" ref="P781:Q781">_xlfn.TEXTSPLIT(O781," ")</f>
        <v>Shreya</v>
      </c>
      <c r="Q781" s="100" t="str">
        <v>Gupta</v>
      </c>
      <c r="R781" s="100"/>
      <c r="S781" s="100" t="str">
        <f>CONCATENATE(A781,"_",P781,".pdf")</f>
        <v>PID0780_Shreya.pdf</v>
      </c>
      <c r="T781" s="17" t="str">
        <f>IF(AND(I781&lt;5,'Billing Details'!F781&gt;10000),"High Priority","Regular Followup")</f>
        <v>Regular Followup</v>
      </c>
      <c r="U781" s="17" t="str">
        <f>IF(AND(T781="High Priority",'Patient Health Records'!W781="Yes",'Patient Health Records'!X781 = "Critical"),"Needs Attention",IF(AND('Patient Health Records'!X781 &lt;&gt; "Critical", 'Patient Health Records'!W781 = "Yes"),"Monitor Later",IF(AND('Patient Health Records'!X781 ="Critical", 'Patient Health Records'!W781 = "No"), "Ask for Readmission","No Action")))</f>
        <v>No Action</v>
      </c>
      <c r="V781" s="17" t="str" cm="1">
        <f t="array" ref="V781">_xlfn.IFS(AND(T781="High Priority",'Patient Health Records'!W781="Yes",'Patient Health Records'!X781 = "Critical"),"Needs Attention", AND('Patient Health Records'!X781 &lt;&gt; "Critical", 'Patient Health Records'!W781 = "Yes"),"Monitor Later", AND('Patient Health Records'!X781 ="Critical", 'Patient Health Records'!W781 = "No"), "Ask for Readmission", TRUE, "No Action")</f>
        <v>No Action</v>
      </c>
      <c r="W781" s="17"/>
      <c r="X781" s="100"/>
      <c r="Y781" s="100"/>
      <c r="Z781" s="100"/>
      <c r="AA781" s="100"/>
      <c r="AB781" s="100"/>
    </row>
    <row r="782" spans="1:28" ht="15.75" customHeight="1">
      <c r="A782" s="2" t="s">
        <v>1202</v>
      </c>
      <c r="B782" s="2" t="s">
        <v>246</v>
      </c>
      <c r="C782" s="2" t="s">
        <v>42</v>
      </c>
      <c r="D782" s="26" t="s">
        <v>68</v>
      </c>
      <c r="E782" s="28">
        <f>DATEVALUE(D782)</f>
        <v>23377</v>
      </c>
      <c r="F782" s="29">
        <f t="shared" si="37"/>
        <v>1964</v>
      </c>
      <c r="G782" s="29">
        <f t="shared" si="38"/>
        <v>61</v>
      </c>
      <c r="H782" s="29" t="str" cm="1">
        <f t="array" ref="H782">_xlfn.IFS(
  AND(G782&gt;=21, G782&lt;=30), "Young Adult",
  AND(G782&gt;=31, G782&lt;=45), "Adult",
  AND(G782&gt;=46, G782&lt;=60), "Middle-aged",
  AND(G782&gt;=61, G782&lt;=75), "Senior",
  AND(G782&gt;=76, G782&lt;=87), "Elderly",
  TRUE, "Out of Range"
)</f>
        <v>Senior</v>
      </c>
      <c r="I782" s="3">
        <v>7</v>
      </c>
      <c r="J782" s="2" t="s">
        <v>43</v>
      </c>
      <c r="K782" s="2" t="s">
        <v>34</v>
      </c>
      <c r="L782" s="2" t="str">
        <f>VLOOKUP(J782,Facts!$A$2:$B$10,2,FALSE)</f>
        <v>South</v>
      </c>
      <c r="M782" s="2" t="str">
        <f>HLOOKUP(J782,Facts!$D$13:$L$14,2,FALSE)</f>
        <v>South</v>
      </c>
      <c r="N782" s="2" t="str">
        <f>_xlfn.XLOOKUP(L782,Facts!$B$2:$B$10,Facts!$A$2:$A$10,FALSE)</f>
        <v>Tamil Nadu</v>
      </c>
      <c r="O782" s="100" t="str">
        <f t="shared" si="39"/>
        <v>Aarav Raj Gupta</v>
      </c>
      <c r="P782" s="100" t="str" cm="1">
        <f t="array" ref="P782:R782">_xlfn.TEXTSPLIT(O782," ")</f>
        <v>Aarav</v>
      </c>
      <c r="Q782" s="100" t="str">
        <v>Raj</v>
      </c>
      <c r="R782" s="100" t="str">
        <v>Gupta</v>
      </c>
      <c r="S782" s="100" t="str">
        <f>CONCATENATE(A782,"_",P782,".pdf")</f>
        <v>PID0781_Aarav.pdf</v>
      </c>
      <c r="T782" s="17" t="str">
        <f>IF(AND(I782&lt;5,'Billing Details'!F782&gt;10000),"High Priority","Regular Followup")</f>
        <v>Regular Followup</v>
      </c>
      <c r="U782" s="17" t="str">
        <f>IF(AND(T782="High Priority",'Patient Health Records'!W782="Yes",'Patient Health Records'!X782 = "Critical"),"Needs Attention",IF(AND('Patient Health Records'!X782 &lt;&gt; "Critical", 'Patient Health Records'!W782 = "Yes"),"Monitor Later",IF(AND('Patient Health Records'!X782 ="Critical", 'Patient Health Records'!W782 = "No"), "Ask for Readmission","No Action")))</f>
        <v>Monitor Later</v>
      </c>
      <c r="V782" s="17" t="str" cm="1">
        <f t="array" ref="V782">_xlfn.IFS(AND(T782="High Priority",'Patient Health Records'!W782="Yes",'Patient Health Records'!X782 = "Critical"),"Needs Attention", AND('Patient Health Records'!X782 &lt;&gt; "Critical", 'Patient Health Records'!W782 = "Yes"),"Monitor Later", AND('Patient Health Records'!X782 ="Critical", 'Patient Health Records'!W782 = "No"), "Ask for Readmission", TRUE, "No Action")</f>
        <v>Monitor Later</v>
      </c>
      <c r="W782" s="17"/>
      <c r="X782" s="100"/>
      <c r="Y782" s="100"/>
      <c r="Z782" s="100"/>
      <c r="AA782" s="100"/>
      <c r="AB782" s="100"/>
    </row>
    <row r="783" spans="1:28" ht="15.75" customHeight="1">
      <c r="A783" s="2" t="s">
        <v>1203</v>
      </c>
      <c r="B783" s="2" t="s">
        <v>475</v>
      </c>
      <c r="C783" s="2" t="s">
        <v>25</v>
      </c>
      <c r="D783" s="26" t="s">
        <v>85</v>
      </c>
      <c r="E783" s="28">
        <f>DATEVALUE(D783)</f>
        <v>25203</v>
      </c>
      <c r="F783" s="29">
        <f t="shared" si="37"/>
        <v>1968</v>
      </c>
      <c r="G783" s="29">
        <f t="shared" si="38"/>
        <v>57</v>
      </c>
      <c r="H783" s="29" t="str" cm="1">
        <f t="array" ref="H783">_xlfn.IFS(
  AND(G783&gt;=21, G783&lt;=30), "Young Adult",
  AND(G783&gt;=31, G783&lt;=45), "Adult",
  AND(G783&gt;=46, G783&lt;=60), "Middle-aged",
  AND(G783&gt;=61, G783&lt;=75), "Senior",
  AND(G783&gt;=76, G783&lt;=87), "Elderly",
  TRUE, "Out of Range"
)</f>
        <v>Middle-aged</v>
      </c>
      <c r="I783" s="3">
        <v>15</v>
      </c>
      <c r="J783" s="2" t="s">
        <v>27</v>
      </c>
      <c r="K783" s="2" t="s">
        <v>39</v>
      </c>
      <c r="L783" s="2" t="str">
        <f>VLOOKUP(J783,Facts!$A$2:$B$10,2,FALSE)</f>
        <v>South</v>
      </c>
      <c r="M783" s="2" t="str">
        <f>HLOOKUP(J783,Facts!$D$13:$L$14,2,FALSE)</f>
        <v>South</v>
      </c>
      <c r="N783" s="2" t="str">
        <f>_xlfn.XLOOKUP(L783,Facts!$B$2:$B$10,Facts!$A$2:$A$10,FALSE)</f>
        <v>Tamil Nadu</v>
      </c>
      <c r="O783" s="100" t="str">
        <f t="shared" si="39"/>
        <v>Riya Patel</v>
      </c>
      <c r="P783" s="100" t="str" cm="1">
        <f t="array" ref="P783:Q783">_xlfn.TEXTSPLIT(O783," ")</f>
        <v>Riya</v>
      </c>
      <c r="Q783" s="100" t="str">
        <v>Patel</v>
      </c>
      <c r="R783" s="100"/>
      <c r="S783" s="100" t="str">
        <f>CONCATENATE(A783,"_",P783,".pdf")</f>
        <v>PID0782_Riya.pdf</v>
      </c>
      <c r="T783" s="17" t="str">
        <f>IF(AND(I783&lt;5,'Billing Details'!F783&gt;10000),"High Priority","Regular Followup")</f>
        <v>Regular Followup</v>
      </c>
      <c r="U783" s="17" t="str">
        <f>IF(AND(T783="High Priority",'Patient Health Records'!W783="Yes",'Patient Health Records'!X783 = "Critical"),"Needs Attention",IF(AND('Patient Health Records'!X783 &lt;&gt; "Critical", 'Patient Health Records'!W783 = "Yes"),"Monitor Later",IF(AND('Patient Health Records'!X783 ="Critical", 'Patient Health Records'!W783 = "No"), "Ask for Readmission","No Action")))</f>
        <v>No Action</v>
      </c>
      <c r="V783" s="17" t="str" cm="1">
        <f t="array" ref="V783">_xlfn.IFS(AND(T783="High Priority",'Patient Health Records'!W783="Yes",'Patient Health Records'!X783 = "Critical"),"Needs Attention", AND('Patient Health Records'!X783 &lt;&gt; "Critical", 'Patient Health Records'!W783 = "Yes"),"Monitor Later", AND('Patient Health Records'!X783 ="Critical", 'Patient Health Records'!W783 = "No"), "Ask for Readmission", TRUE, "No Action")</f>
        <v>No Action</v>
      </c>
      <c r="W783" s="17"/>
      <c r="X783" s="100"/>
      <c r="Y783" s="100"/>
      <c r="Z783" s="100"/>
      <c r="AA783" s="100"/>
      <c r="AB783" s="100"/>
    </row>
    <row r="784" spans="1:28" ht="15.75" customHeight="1">
      <c r="A784" s="2" t="s">
        <v>1204</v>
      </c>
      <c r="B784" s="2" t="s">
        <v>282</v>
      </c>
      <c r="C784" s="2" t="s">
        <v>25</v>
      </c>
      <c r="D784" s="26" t="s">
        <v>461</v>
      </c>
      <c r="E784" s="28">
        <f>DATEVALUE(D784)</f>
        <v>16072</v>
      </c>
      <c r="F784" s="29">
        <f t="shared" si="37"/>
        <v>1944</v>
      </c>
      <c r="G784" s="29">
        <f t="shared" si="38"/>
        <v>81</v>
      </c>
      <c r="H784" s="29" t="str" cm="1">
        <f t="array" ref="H784">_xlfn.IFS(
  AND(G784&gt;=21, G784&lt;=30), "Young Adult",
  AND(G784&gt;=31, G784&lt;=45), "Adult",
  AND(G784&gt;=46, G784&lt;=60), "Middle-aged",
  AND(G784&gt;=61, G784&lt;=75), "Senior",
  AND(G784&gt;=76, G784&lt;=87), "Elderly",
  TRUE, "Out of Range"
)</f>
        <v>Elderly</v>
      </c>
      <c r="I784" s="3">
        <v>40</v>
      </c>
      <c r="J784" s="2" t="s">
        <v>43</v>
      </c>
      <c r="K784" s="2" t="s">
        <v>28</v>
      </c>
      <c r="L784" s="2" t="str">
        <f>VLOOKUP(J784,Facts!$A$2:$B$10,2,FALSE)</f>
        <v>South</v>
      </c>
      <c r="M784" s="2" t="str">
        <f>HLOOKUP(J784,Facts!$D$13:$L$14,2,FALSE)</f>
        <v>South</v>
      </c>
      <c r="N784" s="2" t="str">
        <f>_xlfn.XLOOKUP(L784,Facts!$B$2:$B$10,Facts!$A$2:$A$10,FALSE)</f>
        <v>Tamil Nadu</v>
      </c>
      <c r="O784" s="100" t="str">
        <f t="shared" si="39"/>
        <v>Isha Reddy</v>
      </c>
      <c r="P784" s="100" t="str" cm="1">
        <f t="array" ref="P784:Q784">_xlfn.TEXTSPLIT(O784," ")</f>
        <v>Isha</v>
      </c>
      <c r="Q784" s="100" t="str">
        <v>Reddy</v>
      </c>
      <c r="R784" s="100"/>
      <c r="S784" s="100" t="str">
        <f>CONCATENATE(A784,"_",P784,".pdf")</f>
        <v>PID0783_Isha.pdf</v>
      </c>
      <c r="T784" s="17" t="str">
        <f>IF(AND(I784&lt;5,'Billing Details'!F784&gt;10000),"High Priority","Regular Followup")</f>
        <v>Regular Followup</v>
      </c>
      <c r="U784" s="17" t="str">
        <f>IF(AND(T784="High Priority",'Patient Health Records'!W784="Yes",'Patient Health Records'!X784 = "Critical"),"Needs Attention",IF(AND('Patient Health Records'!X784 &lt;&gt; "Critical", 'Patient Health Records'!W784 = "Yes"),"Monitor Later",IF(AND('Patient Health Records'!X784 ="Critical", 'Patient Health Records'!W784 = "No"), "Ask for Readmission","No Action")))</f>
        <v>Ask for Readmission</v>
      </c>
      <c r="V784" s="17" t="str" cm="1">
        <f t="array" ref="V784">_xlfn.IFS(AND(T784="High Priority",'Patient Health Records'!W784="Yes",'Patient Health Records'!X784 = "Critical"),"Needs Attention", AND('Patient Health Records'!X784 &lt;&gt; "Critical", 'Patient Health Records'!W784 = "Yes"),"Monitor Later", AND('Patient Health Records'!X784 ="Critical", 'Patient Health Records'!W784 = "No"), "Ask for Readmission", TRUE, "No Action")</f>
        <v>Ask for Readmission</v>
      </c>
      <c r="W784" s="17"/>
      <c r="X784" s="100"/>
      <c r="Y784" s="100"/>
      <c r="Z784" s="100"/>
      <c r="AA784" s="100"/>
      <c r="AB784" s="100"/>
    </row>
    <row r="785" spans="1:28" ht="15.75" customHeight="1">
      <c r="A785" s="2" t="s">
        <v>1205</v>
      </c>
      <c r="B785" s="2" t="s">
        <v>1206</v>
      </c>
      <c r="C785" s="2" t="s">
        <v>42</v>
      </c>
      <c r="D785" s="26" t="s">
        <v>60</v>
      </c>
      <c r="E785" s="28">
        <f>DATEVALUE(D785)</f>
        <v>28855</v>
      </c>
      <c r="F785" s="29">
        <f t="shared" si="37"/>
        <v>1978</v>
      </c>
      <c r="G785" s="29">
        <f t="shared" si="38"/>
        <v>47</v>
      </c>
      <c r="H785" s="29" t="str" cm="1">
        <f t="array" ref="H785">_xlfn.IFS(
  AND(G785&gt;=21, G785&lt;=30), "Young Adult",
  AND(G785&gt;=31, G785&lt;=45), "Adult",
  AND(G785&gt;=46, G785&lt;=60), "Middle-aged",
  AND(G785&gt;=61, G785&lt;=75), "Senior",
  AND(G785&gt;=76, G785&lt;=87), "Elderly",
  TRUE, "Out of Range"
)</f>
        <v>Middle-aged</v>
      </c>
      <c r="I785" s="3">
        <v>15</v>
      </c>
      <c r="J785" s="2" t="s">
        <v>38</v>
      </c>
      <c r="K785" s="2" t="s">
        <v>39</v>
      </c>
      <c r="L785" s="2" t="str">
        <f>VLOOKUP(J785,Facts!$A$2:$B$10,2,FALSE)</f>
        <v>North</v>
      </c>
      <c r="M785" s="2" t="str">
        <f>HLOOKUP(J785,Facts!$D$13:$L$14,2,FALSE)</f>
        <v>North</v>
      </c>
      <c r="N785" s="2" t="str">
        <f>_xlfn.XLOOKUP(L785,Facts!$B$2:$B$10,Facts!$A$2:$A$10,FALSE)</f>
        <v>Punjab</v>
      </c>
      <c r="O785" s="100" t="str">
        <f t="shared" si="39"/>
        <v>Krishna Kumar Reddy</v>
      </c>
      <c r="P785" s="100" t="str" cm="1">
        <f t="array" ref="P785:R785">_xlfn.TEXTSPLIT(O785," ")</f>
        <v>Krishna</v>
      </c>
      <c r="Q785" s="100" t="str">
        <v>Kumar</v>
      </c>
      <c r="R785" s="100" t="str">
        <v>Reddy</v>
      </c>
      <c r="S785" s="100" t="str">
        <f>CONCATENATE(A785,"_",P785,".pdf")</f>
        <v>PID0784_Krishna.pdf</v>
      </c>
      <c r="T785" s="17" t="str">
        <f>IF(AND(I785&lt;5,'Billing Details'!F785&gt;10000),"High Priority","Regular Followup")</f>
        <v>Regular Followup</v>
      </c>
      <c r="U785" s="17" t="str">
        <f>IF(AND(T785="High Priority",'Patient Health Records'!W785="Yes",'Patient Health Records'!X785 = "Critical"),"Needs Attention",IF(AND('Patient Health Records'!X785 &lt;&gt; "Critical", 'Patient Health Records'!W785 = "Yes"),"Monitor Later",IF(AND('Patient Health Records'!X785 ="Critical", 'Patient Health Records'!W785 = "No"), "Ask for Readmission","No Action")))</f>
        <v>No Action</v>
      </c>
      <c r="V785" s="17" t="str" cm="1">
        <f t="array" ref="V785">_xlfn.IFS(AND(T785="High Priority",'Patient Health Records'!W785="Yes",'Patient Health Records'!X785 = "Critical"),"Needs Attention", AND('Patient Health Records'!X785 &lt;&gt; "Critical", 'Patient Health Records'!W785 = "Yes"),"Monitor Later", AND('Patient Health Records'!X785 ="Critical", 'Patient Health Records'!W785 = "No"), "Ask for Readmission", TRUE, "No Action")</f>
        <v>No Action</v>
      </c>
      <c r="W785" s="17"/>
      <c r="X785" s="100"/>
      <c r="Y785" s="100"/>
      <c r="Z785" s="100"/>
      <c r="AA785" s="100"/>
      <c r="AB785" s="100"/>
    </row>
    <row r="786" spans="1:28" ht="15.75" customHeight="1">
      <c r="A786" s="2" t="s">
        <v>1207</v>
      </c>
      <c r="B786" s="2" t="s">
        <v>550</v>
      </c>
      <c r="C786" s="2" t="s">
        <v>25</v>
      </c>
      <c r="D786" s="26" t="s">
        <v>32</v>
      </c>
      <c r="E786" s="28">
        <f>DATEVALUE(D786)</f>
        <v>19724</v>
      </c>
      <c r="F786" s="29">
        <f t="shared" si="37"/>
        <v>1953</v>
      </c>
      <c r="G786" s="29">
        <f t="shared" si="38"/>
        <v>72</v>
      </c>
      <c r="H786" s="29" t="str" cm="1">
        <f t="array" ref="H786">_xlfn.IFS(
  AND(G786&gt;=21, G786&lt;=30), "Young Adult",
  AND(G786&gt;=31, G786&lt;=45), "Adult",
  AND(G786&gt;=46, G786&lt;=60), "Middle-aged",
  AND(G786&gt;=61, G786&lt;=75), "Senior",
  AND(G786&gt;=76, G786&lt;=87), "Elderly",
  TRUE, "Out of Range"
)</f>
        <v>Senior</v>
      </c>
      <c r="I786" s="3">
        <v>2</v>
      </c>
      <c r="J786" s="2" t="s">
        <v>47</v>
      </c>
      <c r="K786" s="2" t="s">
        <v>28</v>
      </c>
      <c r="L786" s="2" t="str">
        <f>VLOOKUP(J786,Facts!$A$2:$B$10,2,FALSE)</f>
        <v>North</v>
      </c>
      <c r="M786" s="2" t="str">
        <f>HLOOKUP(J786,Facts!$D$13:$L$14,2,FALSE)</f>
        <v>North</v>
      </c>
      <c r="N786" s="2" t="str">
        <f>_xlfn.XLOOKUP(L786,Facts!$B$2:$B$10,Facts!$A$2:$A$10,FALSE)</f>
        <v>Punjab</v>
      </c>
      <c r="O786" s="100" t="str">
        <f t="shared" si="39"/>
        <v>Shreya Patel</v>
      </c>
      <c r="P786" s="100" t="str" cm="1">
        <f t="array" ref="P786:Q786">_xlfn.TEXTSPLIT(O786," ")</f>
        <v>Shreya</v>
      </c>
      <c r="Q786" s="100" t="str">
        <v>Patel</v>
      </c>
      <c r="R786" s="100"/>
      <c r="S786" s="100" t="str">
        <f>CONCATENATE(A786,"_",P786,".pdf")</f>
        <v>PID0785_Shreya.pdf</v>
      </c>
      <c r="T786" s="17" t="str">
        <f>IF(AND(I786&lt;5,'Billing Details'!F786&gt;10000),"High Priority","Regular Followup")</f>
        <v>High Priority</v>
      </c>
      <c r="U786" s="17" t="str">
        <f>IF(AND(T786="High Priority",'Patient Health Records'!W786="Yes",'Patient Health Records'!X786 = "Critical"),"Needs Attention",IF(AND('Patient Health Records'!X786 &lt;&gt; "Critical", 'Patient Health Records'!W786 = "Yes"),"Monitor Later",IF(AND('Patient Health Records'!X786 ="Critical", 'Patient Health Records'!W786 = "No"), "Ask for Readmission","No Action")))</f>
        <v>No Action</v>
      </c>
      <c r="V786" s="17" t="str" cm="1">
        <f t="array" ref="V786">_xlfn.IFS(AND(T786="High Priority",'Patient Health Records'!W786="Yes",'Patient Health Records'!X786 = "Critical"),"Needs Attention", AND('Patient Health Records'!X786 &lt;&gt; "Critical", 'Patient Health Records'!W786 = "Yes"),"Monitor Later", AND('Patient Health Records'!X786 ="Critical", 'Patient Health Records'!W786 = "No"), "Ask for Readmission", TRUE, "No Action")</f>
        <v>No Action</v>
      </c>
      <c r="W786" s="17"/>
      <c r="X786" s="100"/>
      <c r="Y786" s="100"/>
      <c r="Z786" s="100"/>
      <c r="AA786" s="100"/>
      <c r="AB786" s="100"/>
    </row>
    <row r="787" spans="1:28" ht="15.75" customHeight="1">
      <c r="A787" s="2" t="s">
        <v>1208</v>
      </c>
      <c r="B787" s="2" t="s">
        <v>1209</v>
      </c>
      <c r="C787" s="2" t="s">
        <v>25</v>
      </c>
      <c r="D787" s="26" t="s">
        <v>142</v>
      </c>
      <c r="E787" s="28">
        <f>DATEVALUE(D787)</f>
        <v>34334</v>
      </c>
      <c r="F787" s="29">
        <f t="shared" si="37"/>
        <v>1993</v>
      </c>
      <c r="G787" s="29">
        <f t="shared" si="38"/>
        <v>32</v>
      </c>
      <c r="H787" s="29" t="str" cm="1">
        <f t="array" ref="H787">_xlfn.IFS(
  AND(G787&gt;=21, G787&lt;=30), "Young Adult",
  AND(G787&gt;=31, G787&lt;=45), "Adult",
  AND(G787&gt;=46, G787&lt;=60), "Middle-aged",
  AND(G787&gt;=61, G787&lt;=75), "Senior",
  AND(G787&gt;=76, G787&lt;=87), "Elderly",
  TRUE, "Out of Range"
)</f>
        <v>Adult</v>
      </c>
      <c r="I787" s="3">
        <v>30</v>
      </c>
      <c r="J787" s="2" t="s">
        <v>43</v>
      </c>
      <c r="K787" s="2" t="s">
        <v>28</v>
      </c>
      <c r="L787" s="2" t="str">
        <f>VLOOKUP(J787,Facts!$A$2:$B$10,2,FALSE)</f>
        <v>South</v>
      </c>
      <c r="M787" s="2" t="str">
        <f>HLOOKUP(J787,Facts!$D$13:$L$14,2,FALSE)</f>
        <v>South</v>
      </c>
      <c r="N787" s="2" t="str">
        <f>_xlfn.XLOOKUP(L787,Facts!$B$2:$B$10,Facts!$A$2:$A$10,FALSE)</f>
        <v>Tamil Nadu</v>
      </c>
      <c r="O787" s="100" t="str">
        <f t="shared" si="39"/>
        <v>Isha Kumar Gupta</v>
      </c>
      <c r="P787" s="100" t="str" cm="1">
        <f t="array" ref="P787:R787">_xlfn.TEXTSPLIT(O787," ")</f>
        <v>Isha</v>
      </c>
      <c r="Q787" s="100" t="str">
        <v>Kumar</v>
      </c>
      <c r="R787" s="100" t="str">
        <v>Gupta</v>
      </c>
      <c r="S787" s="100" t="str">
        <f>CONCATENATE(A787,"_",P787,".pdf")</f>
        <v>PID0786_Isha.pdf</v>
      </c>
      <c r="T787" s="17" t="str">
        <f>IF(AND(I787&lt;5,'Billing Details'!F787&gt;10000),"High Priority","Regular Followup")</f>
        <v>Regular Followup</v>
      </c>
      <c r="U787" s="17" t="str">
        <f>IF(AND(T787="High Priority",'Patient Health Records'!W787="Yes",'Patient Health Records'!X787 = "Critical"),"Needs Attention",IF(AND('Patient Health Records'!X787 &lt;&gt; "Critical", 'Patient Health Records'!W787 = "Yes"),"Monitor Later",IF(AND('Patient Health Records'!X787 ="Critical", 'Patient Health Records'!W787 = "No"), "Ask for Readmission","No Action")))</f>
        <v>No Action</v>
      </c>
      <c r="V787" s="17" t="str" cm="1">
        <f t="array" ref="V787">_xlfn.IFS(AND(T787="High Priority",'Patient Health Records'!W787="Yes",'Patient Health Records'!X787 = "Critical"),"Needs Attention", AND('Patient Health Records'!X787 &lt;&gt; "Critical", 'Patient Health Records'!W787 = "Yes"),"Monitor Later", AND('Patient Health Records'!X787 ="Critical", 'Patient Health Records'!W787 = "No"), "Ask for Readmission", TRUE, "No Action")</f>
        <v>No Action</v>
      </c>
      <c r="W787" s="17"/>
      <c r="X787" s="100"/>
      <c r="Y787" s="100"/>
      <c r="Z787" s="100"/>
      <c r="AA787" s="100"/>
      <c r="AB787" s="100"/>
    </row>
    <row r="788" spans="1:28" ht="15.75" customHeight="1">
      <c r="A788" s="2" t="s">
        <v>1210</v>
      </c>
      <c r="B788" s="2" t="s">
        <v>111</v>
      </c>
      <c r="C788" s="2" t="s">
        <v>42</v>
      </c>
      <c r="D788" s="26" t="s">
        <v>32</v>
      </c>
      <c r="E788" s="28">
        <f>DATEVALUE(D788)</f>
        <v>19724</v>
      </c>
      <c r="F788" s="29">
        <f t="shared" si="37"/>
        <v>1953</v>
      </c>
      <c r="G788" s="29">
        <f t="shared" si="38"/>
        <v>72</v>
      </c>
      <c r="H788" s="29" t="str" cm="1">
        <f t="array" ref="H788">_xlfn.IFS(
  AND(G788&gt;=21, G788&lt;=30), "Young Adult",
  AND(G788&gt;=31, G788&lt;=45), "Adult",
  AND(G788&gt;=46, G788&lt;=60), "Middle-aged",
  AND(G788&gt;=61, G788&lt;=75), "Senior",
  AND(G788&gt;=76, G788&lt;=87), "Elderly",
  TRUE, "Out of Range"
)</f>
        <v>Senior</v>
      </c>
      <c r="I788" s="3">
        <v>20</v>
      </c>
      <c r="J788" s="2" t="s">
        <v>43</v>
      </c>
      <c r="K788" s="2" t="s">
        <v>34</v>
      </c>
      <c r="L788" s="2" t="str">
        <f>VLOOKUP(J788,Facts!$A$2:$B$10,2,FALSE)</f>
        <v>South</v>
      </c>
      <c r="M788" s="2" t="str">
        <f>HLOOKUP(J788,Facts!$D$13:$L$14,2,FALSE)</f>
        <v>South</v>
      </c>
      <c r="N788" s="2" t="str">
        <f>_xlfn.XLOOKUP(L788,Facts!$B$2:$B$10,Facts!$A$2:$A$10,FALSE)</f>
        <v>Tamil Nadu</v>
      </c>
      <c r="O788" s="100" t="str">
        <f t="shared" si="39"/>
        <v>Krishna Sharma</v>
      </c>
      <c r="P788" s="100" t="str" cm="1">
        <f t="array" ref="P788:Q788">_xlfn.TEXTSPLIT(O788," ")</f>
        <v>Krishna</v>
      </c>
      <c r="Q788" s="100" t="str">
        <v>Sharma</v>
      </c>
      <c r="R788" s="100"/>
      <c r="S788" s="100" t="str">
        <f>CONCATENATE(A788,"_",P788,".pdf")</f>
        <v>PID0787_Krishna.pdf</v>
      </c>
      <c r="T788" s="17" t="str">
        <f>IF(AND(I788&lt;5,'Billing Details'!F788&gt;10000),"High Priority","Regular Followup")</f>
        <v>Regular Followup</v>
      </c>
      <c r="U788" s="17" t="str">
        <f>IF(AND(T788="High Priority",'Patient Health Records'!W788="Yes",'Patient Health Records'!X788 = "Critical"),"Needs Attention",IF(AND('Patient Health Records'!X788 &lt;&gt; "Critical", 'Patient Health Records'!W788 = "Yes"),"Monitor Later",IF(AND('Patient Health Records'!X788 ="Critical", 'Patient Health Records'!W788 = "No"), "Ask for Readmission","No Action")))</f>
        <v>No Action</v>
      </c>
      <c r="V788" s="17" t="str" cm="1">
        <f t="array" ref="V788">_xlfn.IFS(AND(T788="High Priority",'Patient Health Records'!W788="Yes",'Patient Health Records'!X788 = "Critical"),"Needs Attention", AND('Patient Health Records'!X788 &lt;&gt; "Critical", 'Patient Health Records'!W788 = "Yes"),"Monitor Later", AND('Patient Health Records'!X788 ="Critical", 'Patient Health Records'!W788 = "No"), "Ask for Readmission", TRUE, "No Action")</f>
        <v>No Action</v>
      </c>
      <c r="W788" s="17"/>
      <c r="X788" s="100"/>
      <c r="Y788" s="100"/>
      <c r="Z788" s="100"/>
      <c r="AA788" s="100"/>
      <c r="AB788" s="100"/>
    </row>
    <row r="789" spans="1:28" ht="15.75" customHeight="1">
      <c r="A789" s="2" t="s">
        <v>1211</v>
      </c>
      <c r="B789" s="2" t="s">
        <v>90</v>
      </c>
      <c r="C789" s="2" t="s">
        <v>42</v>
      </c>
      <c r="D789" s="26" t="s">
        <v>536</v>
      </c>
      <c r="E789" s="28">
        <f>DATEVALUE(D789)</f>
        <v>35065</v>
      </c>
      <c r="F789" s="29">
        <f t="shared" si="37"/>
        <v>1996</v>
      </c>
      <c r="G789" s="29">
        <f t="shared" si="38"/>
        <v>29</v>
      </c>
      <c r="H789" s="29" t="str" cm="1">
        <f t="array" ref="H789">_xlfn.IFS(
  AND(G789&gt;=21, G789&lt;=30), "Young Adult",
  AND(G789&gt;=31, G789&lt;=45), "Adult",
  AND(G789&gt;=46, G789&lt;=60), "Middle-aged",
  AND(G789&gt;=61, G789&lt;=75), "Senior",
  AND(G789&gt;=76, G789&lt;=87), "Elderly",
  TRUE, "Out of Range"
)</f>
        <v>Young Adult</v>
      </c>
      <c r="I789" s="3">
        <v>9</v>
      </c>
      <c r="J789" s="2" t="s">
        <v>64</v>
      </c>
      <c r="K789" s="2" t="s">
        <v>56</v>
      </c>
      <c r="L789" s="2" t="str">
        <f>VLOOKUP(J789,Facts!$A$2:$B$10,2,FALSE)</f>
        <v>East</v>
      </c>
      <c r="M789" s="2" t="str">
        <f>HLOOKUP(J789,Facts!$D$13:$L$14,2,FALSE)</f>
        <v>East</v>
      </c>
      <c r="N789" s="2" t="str">
        <f>_xlfn.XLOOKUP(L789,Facts!$B$2:$B$10,Facts!$A$2:$A$10,FALSE)</f>
        <v>West Bengal</v>
      </c>
      <c r="O789" s="100" t="str">
        <f t="shared" si="39"/>
        <v>Krishna Patel</v>
      </c>
      <c r="P789" s="100" t="str" cm="1">
        <f t="array" ref="P789:Q789">_xlfn.TEXTSPLIT(O789," ")</f>
        <v>Krishna</v>
      </c>
      <c r="Q789" s="100" t="str">
        <v>Patel</v>
      </c>
      <c r="R789" s="100"/>
      <c r="S789" s="100" t="str">
        <f>CONCATENATE(A789,"_",P789,".pdf")</f>
        <v>PID0788_Krishna.pdf</v>
      </c>
      <c r="T789" s="17" t="str">
        <f>IF(AND(I789&lt;5,'Billing Details'!F789&gt;10000),"High Priority","Regular Followup")</f>
        <v>Regular Followup</v>
      </c>
      <c r="U789" s="17" t="str">
        <f>IF(AND(T789="High Priority",'Patient Health Records'!W789="Yes",'Patient Health Records'!X789 = "Critical"),"Needs Attention",IF(AND('Patient Health Records'!X789 &lt;&gt; "Critical", 'Patient Health Records'!W789 = "Yes"),"Monitor Later",IF(AND('Patient Health Records'!X789 ="Critical", 'Patient Health Records'!W789 = "No"), "Ask for Readmission","No Action")))</f>
        <v>No Action</v>
      </c>
      <c r="V789" s="17" t="str" cm="1">
        <f t="array" ref="V789">_xlfn.IFS(AND(T789="High Priority",'Patient Health Records'!W789="Yes",'Patient Health Records'!X789 = "Critical"),"Needs Attention", AND('Patient Health Records'!X789 &lt;&gt; "Critical", 'Patient Health Records'!W789 = "Yes"),"Monitor Later", AND('Patient Health Records'!X789 ="Critical", 'Patient Health Records'!W789 = "No"), "Ask for Readmission", TRUE, "No Action")</f>
        <v>No Action</v>
      </c>
      <c r="W789" s="17"/>
      <c r="X789" s="100"/>
      <c r="Y789" s="100"/>
      <c r="Z789" s="100"/>
      <c r="AA789" s="100"/>
      <c r="AB789" s="100"/>
    </row>
    <row r="790" spans="1:28" ht="15.75" customHeight="1">
      <c r="A790" s="2" t="s">
        <v>1212</v>
      </c>
      <c r="B790" s="2" t="s">
        <v>1213</v>
      </c>
      <c r="C790" s="2" t="s">
        <v>25</v>
      </c>
      <c r="D790" s="26" t="s">
        <v>32</v>
      </c>
      <c r="E790" s="28">
        <f>DATEVALUE(D790)</f>
        <v>19724</v>
      </c>
      <c r="F790" s="29">
        <f t="shared" si="37"/>
        <v>1953</v>
      </c>
      <c r="G790" s="29">
        <f t="shared" si="38"/>
        <v>72</v>
      </c>
      <c r="H790" s="29" t="str" cm="1">
        <f t="array" ref="H790">_xlfn.IFS(
  AND(G790&gt;=21, G790&lt;=30), "Young Adult",
  AND(G790&gt;=31, G790&lt;=45), "Adult",
  AND(G790&gt;=46, G790&lt;=60), "Middle-aged",
  AND(G790&gt;=61, G790&lt;=75), "Senior",
  AND(G790&gt;=76, G790&lt;=87), "Elderly",
  TRUE, "Out of Range"
)</f>
        <v>Senior</v>
      </c>
      <c r="I790" s="3">
        <v>3</v>
      </c>
      <c r="J790" s="2" t="s">
        <v>47</v>
      </c>
      <c r="K790" s="2" t="s">
        <v>39</v>
      </c>
      <c r="L790" s="2" t="str">
        <f>VLOOKUP(J790,Facts!$A$2:$B$10,2,FALSE)</f>
        <v>North</v>
      </c>
      <c r="M790" s="2" t="str">
        <f>HLOOKUP(J790,Facts!$D$13:$L$14,2,FALSE)</f>
        <v>North</v>
      </c>
      <c r="N790" s="2" t="str">
        <f>_xlfn.XLOOKUP(L790,Facts!$B$2:$B$10,Facts!$A$2:$A$10,FALSE)</f>
        <v>Punjab</v>
      </c>
      <c r="O790" s="100" t="str">
        <f t="shared" si="39"/>
        <v>Riya Reddy</v>
      </c>
      <c r="P790" s="100" t="str" cm="1">
        <f t="array" ref="P790:Q790">_xlfn.TEXTSPLIT(O790," ")</f>
        <v>Riya</v>
      </c>
      <c r="Q790" s="100" t="str">
        <v>Reddy</v>
      </c>
      <c r="R790" s="100"/>
      <c r="S790" s="100" t="str">
        <f>CONCATENATE(A790,"_",P790,".pdf")</f>
        <v>PID0789_Riya.pdf</v>
      </c>
      <c r="T790" s="17" t="str">
        <f>IF(AND(I790&lt;5,'Billing Details'!F790&gt;10000),"High Priority","Regular Followup")</f>
        <v>High Priority</v>
      </c>
      <c r="U790" s="17" t="str">
        <f>IF(AND(T790="High Priority",'Patient Health Records'!W790="Yes",'Patient Health Records'!X790 = "Critical"),"Needs Attention",IF(AND('Patient Health Records'!X790 &lt;&gt; "Critical", 'Patient Health Records'!W790 = "Yes"),"Monitor Later",IF(AND('Patient Health Records'!X790 ="Critical", 'Patient Health Records'!W790 = "No"), "Ask for Readmission","No Action")))</f>
        <v>Monitor Later</v>
      </c>
      <c r="V790" s="17" t="str" cm="1">
        <f t="array" ref="V790">_xlfn.IFS(AND(T790="High Priority",'Patient Health Records'!W790="Yes",'Patient Health Records'!X790 = "Critical"),"Needs Attention", AND('Patient Health Records'!X790 &lt;&gt; "Critical", 'Patient Health Records'!W790 = "Yes"),"Monitor Later", AND('Patient Health Records'!X790 ="Critical", 'Patient Health Records'!W790 = "No"), "Ask for Readmission", TRUE, "No Action")</f>
        <v>Monitor Later</v>
      </c>
      <c r="W790" s="17"/>
      <c r="X790" s="100"/>
      <c r="Y790" s="100"/>
      <c r="Z790" s="100"/>
      <c r="AA790" s="100"/>
      <c r="AB790" s="100"/>
    </row>
    <row r="791" spans="1:28" ht="15.75" customHeight="1">
      <c r="A791" s="2" t="s">
        <v>1214</v>
      </c>
      <c r="B791" s="2" t="s">
        <v>1215</v>
      </c>
      <c r="C791" s="2" t="s">
        <v>42</v>
      </c>
      <c r="D791" s="26" t="s">
        <v>46</v>
      </c>
      <c r="E791" s="28">
        <f>DATEVALUE(D791)</f>
        <v>32508</v>
      </c>
      <c r="F791" s="29">
        <f t="shared" si="37"/>
        <v>1988</v>
      </c>
      <c r="G791" s="29">
        <f t="shared" si="38"/>
        <v>37</v>
      </c>
      <c r="H791" s="29" t="str" cm="1">
        <f t="array" ref="H791">_xlfn.IFS(
  AND(G791&gt;=21, G791&lt;=30), "Young Adult",
  AND(G791&gt;=31, G791&lt;=45), "Adult",
  AND(G791&gt;=46, G791&lt;=60), "Middle-aged",
  AND(G791&gt;=61, G791&lt;=75), "Senior",
  AND(G791&gt;=76, G791&lt;=87), "Elderly",
  TRUE, "Out of Range"
)</f>
        <v>Adult</v>
      </c>
      <c r="I791" s="3">
        <v>5</v>
      </c>
      <c r="J791" s="2" t="s">
        <v>80</v>
      </c>
      <c r="K791" s="2" t="s">
        <v>34</v>
      </c>
      <c r="L791" s="2" t="str">
        <f>VLOOKUP(J791,Facts!$A$2:$B$10,2,FALSE)</f>
        <v>West</v>
      </c>
      <c r="M791" s="2" t="str">
        <f>HLOOKUP(J791,Facts!$D$13:$L$14,2,FALSE)</f>
        <v>West</v>
      </c>
      <c r="N791" s="2" t="str">
        <f>_xlfn.XLOOKUP(L791,Facts!$B$2:$B$10,Facts!$A$2:$A$10,FALSE)</f>
        <v>Maharashtra</v>
      </c>
      <c r="O791" s="100" t="str">
        <f t="shared" si="39"/>
        <v>Vivaan Priya Patel</v>
      </c>
      <c r="P791" s="100" t="str" cm="1">
        <f t="array" ref="P791:R791">_xlfn.TEXTSPLIT(O791," ")</f>
        <v>Vivaan</v>
      </c>
      <c r="Q791" s="100" t="str">
        <v>Priya</v>
      </c>
      <c r="R791" s="100" t="str">
        <v>Patel</v>
      </c>
      <c r="S791" s="100" t="str">
        <f>CONCATENATE(A791,"_",P791,".pdf")</f>
        <v>PID0790_Vivaan.pdf</v>
      </c>
      <c r="T791" s="17" t="str">
        <f>IF(AND(I791&lt;5,'Billing Details'!F791&gt;10000),"High Priority","Regular Followup")</f>
        <v>Regular Followup</v>
      </c>
      <c r="U791" s="17" t="str">
        <f>IF(AND(T791="High Priority",'Patient Health Records'!W791="Yes",'Patient Health Records'!X791 = "Critical"),"Needs Attention",IF(AND('Patient Health Records'!X791 &lt;&gt; "Critical", 'Patient Health Records'!W791 = "Yes"),"Monitor Later",IF(AND('Patient Health Records'!X791 ="Critical", 'Patient Health Records'!W791 = "No"), "Ask for Readmission","No Action")))</f>
        <v>Monitor Later</v>
      </c>
      <c r="V791" s="17" t="str" cm="1">
        <f t="array" ref="V791">_xlfn.IFS(AND(T791="High Priority",'Patient Health Records'!W791="Yes",'Patient Health Records'!X791 = "Critical"),"Needs Attention", AND('Patient Health Records'!X791 &lt;&gt; "Critical", 'Patient Health Records'!W791 = "Yes"),"Monitor Later", AND('Patient Health Records'!X791 ="Critical", 'Patient Health Records'!W791 = "No"), "Ask for Readmission", TRUE, "No Action")</f>
        <v>Monitor Later</v>
      </c>
      <c r="W791" s="17"/>
      <c r="X791" s="100"/>
      <c r="Y791" s="100"/>
      <c r="Z791" s="100"/>
      <c r="AA791" s="100"/>
      <c r="AB791" s="100"/>
    </row>
    <row r="792" spans="1:28" ht="15.75" customHeight="1">
      <c r="A792" s="2" t="s">
        <v>1216</v>
      </c>
      <c r="B792" s="2" t="s">
        <v>164</v>
      </c>
      <c r="C792" s="2" t="s">
        <v>25</v>
      </c>
      <c r="D792" s="26" t="s">
        <v>85</v>
      </c>
      <c r="E792" s="28">
        <f>DATEVALUE(D792)</f>
        <v>25203</v>
      </c>
      <c r="F792" s="29">
        <f t="shared" si="37"/>
        <v>1968</v>
      </c>
      <c r="G792" s="29">
        <f t="shared" si="38"/>
        <v>57</v>
      </c>
      <c r="H792" s="29" t="str" cm="1">
        <f t="array" ref="H792">_xlfn.IFS(
  AND(G792&gt;=21, G792&lt;=30), "Young Adult",
  AND(G792&gt;=31, G792&lt;=45), "Adult",
  AND(G792&gt;=46, G792&lt;=60), "Middle-aged",
  AND(G792&gt;=61, G792&lt;=75), "Senior",
  AND(G792&gt;=76, G792&lt;=87), "Elderly",
  TRUE, "Out of Range"
)</f>
        <v>Middle-aged</v>
      </c>
      <c r="I792" s="3">
        <v>20</v>
      </c>
      <c r="J792" s="2" t="s">
        <v>55</v>
      </c>
      <c r="K792" s="2" t="s">
        <v>28</v>
      </c>
      <c r="L792" s="2" t="str">
        <f>VLOOKUP(J792,Facts!$A$2:$B$10,2,FALSE)</f>
        <v>South</v>
      </c>
      <c r="M792" s="2" t="str">
        <f>HLOOKUP(J792,Facts!$D$13:$L$14,2,FALSE)</f>
        <v>South</v>
      </c>
      <c r="N792" s="2" t="str">
        <f>_xlfn.XLOOKUP(L792,Facts!$B$2:$B$10,Facts!$A$2:$A$10,FALSE)</f>
        <v>Tamil Nadu</v>
      </c>
      <c r="O792" s="100" t="str">
        <f t="shared" si="39"/>
        <v>Isha Patel</v>
      </c>
      <c r="P792" s="100" t="str" cm="1">
        <f t="array" ref="P792:Q792">_xlfn.TEXTSPLIT(O792," ")</f>
        <v>Isha</v>
      </c>
      <c r="Q792" s="100" t="str">
        <v>Patel</v>
      </c>
      <c r="R792" s="100"/>
      <c r="S792" s="100" t="str">
        <f>CONCATENATE(A792,"_",P792,".pdf")</f>
        <v>PID0791_Isha.pdf</v>
      </c>
      <c r="T792" s="17" t="str">
        <f>IF(AND(I792&lt;5,'Billing Details'!F792&gt;10000),"High Priority","Regular Followup")</f>
        <v>Regular Followup</v>
      </c>
      <c r="U792" s="17" t="str">
        <f>IF(AND(T792="High Priority",'Patient Health Records'!W792="Yes",'Patient Health Records'!X792 = "Critical"),"Needs Attention",IF(AND('Patient Health Records'!X792 &lt;&gt; "Critical", 'Patient Health Records'!W792 = "Yes"),"Monitor Later",IF(AND('Patient Health Records'!X792 ="Critical", 'Patient Health Records'!W792 = "No"), "Ask for Readmission","No Action")))</f>
        <v>No Action</v>
      </c>
      <c r="V792" s="17" t="str" cm="1">
        <f t="array" ref="V792">_xlfn.IFS(AND(T792="High Priority",'Patient Health Records'!W792="Yes",'Patient Health Records'!X792 = "Critical"),"Needs Attention", AND('Patient Health Records'!X792 &lt;&gt; "Critical", 'Patient Health Records'!W792 = "Yes"),"Monitor Later", AND('Patient Health Records'!X792 ="Critical", 'Patient Health Records'!W792 = "No"), "Ask for Readmission", TRUE, "No Action")</f>
        <v>No Action</v>
      </c>
      <c r="W792" s="17"/>
      <c r="X792" s="100"/>
      <c r="Y792" s="100"/>
      <c r="Z792" s="100"/>
      <c r="AA792" s="100"/>
      <c r="AB792" s="100"/>
    </row>
    <row r="793" spans="1:28" ht="15.75" customHeight="1">
      <c r="A793" s="2" t="s">
        <v>1217</v>
      </c>
      <c r="B793" s="2" t="s">
        <v>865</v>
      </c>
      <c r="C793" s="2" t="s">
        <v>25</v>
      </c>
      <c r="D793" s="26" t="s">
        <v>960</v>
      </c>
      <c r="E793" s="28">
        <f>DATEVALUE(D793)</f>
        <v>31412</v>
      </c>
      <c r="F793" s="29">
        <f t="shared" si="37"/>
        <v>1985</v>
      </c>
      <c r="G793" s="29">
        <f t="shared" si="38"/>
        <v>40</v>
      </c>
      <c r="H793" s="29" t="str" cm="1">
        <f t="array" ref="H793">_xlfn.IFS(
  AND(G793&gt;=21, G793&lt;=30), "Young Adult",
  AND(G793&gt;=31, G793&lt;=45), "Adult",
  AND(G793&gt;=46, G793&lt;=60), "Middle-aged",
  AND(G793&gt;=61, G793&lt;=75), "Senior",
  AND(G793&gt;=76, G793&lt;=87), "Elderly",
  TRUE, "Out of Range"
)</f>
        <v>Adult</v>
      </c>
      <c r="I793" s="3">
        <v>4</v>
      </c>
      <c r="J793" s="2" t="s">
        <v>43</v>
      </c>
      <c r="K793" s="2" t="s">
        <v>28</v>
      </c>
      <c r="L793" s="2" t="str">
        <f>VLOOKUP(J793,Facts!$A$2:$B$10,2,FALSE)</f>
        <v>South</v>
      </c>
      <c r="M793" s="2" t="str">
        <f>HLOOKUP(J793,Facts!$D$13:$L$14,2,FALSE)</f>
        <v>South</v>
      </c>
      <c r="N793" s="2" t="str">
        <f>_xlfn.XLOOKUP(L793,Facts!$B$2:$B$10,Facts!$A$2:$A$10,FALSE)</f>
        <v>Tamil Nadu</v>
      </c>
      <c r="O793" s="100" t="str">
        <f t="shared" si="39"/>
        <v>Aanya Gupta</v>
      </c>
      <c r="P793" s="100" t="str" cm="1">
        <f t="array" ref="P793:Q793">_xlfn.TEXTSPLIT(O793," ")</f>
        <v>Aanya</v>
      </c>
      <c r="Q793" s="100" t="str">
        <v>Gupta</v>
      </c>
      <c r="R793" s="100"/>
      <c r="S793" s="100" t="str">
        <f>CONCATENATE(A793,"_",P793,".pdf")</f>
        <v>PID0792_Aanya.pdf</v>
      </c>
      <c r="T793" s="17" t="str">
        <f>IF(AND(I793&lt;5,'Billing Details'!F793&gt;10000),"High Priority","Regular Followup")</f>
        <v>High Priority</v>
      </c>
      <c r="U793" s="17" t="str">
        <f>IF(AND(T793="High Priority",'Patient Health Records'!W793="Yes",'Patient Health Records'!X793 = "Critical"),"Needs Attention",IF(AND('Patient Health Records'!X793 &lt;&gt; "Critical", 'Patient Health Records'!W793 = "Yes"),"Monitor Later",IF(AND('Patient Health Records'!X793 ="Critical", 'Patient Health Records'!W793 = "No"), "Ask for Readmission","No Action")))</f>
        <v>No Action</v>
      </c>
      <c r="V793" s="17" t="str" cm="1">
        <f t="array" ref="V793">_xlfn.IFS(AND(T793="High Priority",'Patient Health Records'!W793="Yes",'Patient Health Records'!X793 = "Critical"),"Needs Attention", AND('Patient Health Records'!X793 &lt;&gt; "Critical", 'Patient Health Records'!W793 = "Yes"),"Monitor Later", AND('Patient Health Records'!X793 ="Critical", 'Patient Health Records'!W793 = "No"), "Ask for Readmission", TRUE, "No Action")</f>
        <v>No Action</v>
      </c>
      <c r="W793" s="17"/>
      <c r="X793" s="100"/>
      <c r="Y793" s="100"/>
      <c r="Z793" s="100"/>
      <c r="AA793" s="100"/>
      <c r="AB793" s="100"/>
    </row>
    <row r="794" spans="1:28" ht="15.75" customHeight="1">
      <c r="A794" s="2" t="s">
        <v>1218</v>
      </c>
      <c r="B794" s="2" t="s">
        <v>1219</v>
      </c>
      <c r="C794" s="2" t="s">
        <v>25</v>
      </c>
      <c r="D794" s="26" t="s">
        <v>461</v>
      </c>
      <c r="E794" s="28">
        <f>DATEVALUE(D794)</f>
        <v>16072</v>
      </c>
      <c r="F794" s="29">
        <f t="shared" si="37"/>
        <v>1944</v>
      </c>
      <c r="G794" s="29">
        <f t="shared" si="38"/>
        <v>81</v>
      </c>
      <c r="H794" s="29" t="str" cm="1">
        <f t="array" ref="H794">_xlfn.IFS(
  AND(G794&gt;=21, G794&lt;=30), "Young Adult",
  AND(G794&gt;=31, G794&lt;=45), "Adult",
  AND(G794&gt;=46, G794&lt;=60), "Middle-aged",
  AND(G794&gt;=61, G794&lt;=75), "Senior",
  AND(G794&gt;=76, G794&lt;=87), "Elderly",
  TRUE, "Out of Range"
)</f>
        <v>Elderly</v>
      </c>
      <c r="I794" s="3">
        <v>30</v>
      </c>
      <c r="J794" s="2" t="s">
        <v>27</v>
      </c>
      <c r="K794" s="2" t="s">
        <v>28</v>
      </c>
      <c r="L794" s="2" t="str">
        <f>VLOOKUP(J794,Facts!$A$2:$B$10,2,FALSE)</f>
        <v>South</v>
      </c>
      <c r="M794" s="2" t="str">
        <f>HLOOKUP(J794,Facts!$D$13:$L$14,2,FALSE)</f>
        <v>South</v>
      </c>
      <c r="N794" s="2" t="str">
        <f>_xlfn.XLOOKUP(L794,Facts!$B$2:$B$10,Facts!$A$2:$A$10,FALSE)</f>
        <v>Tamil Nadu</v>
      </c>
      <c r="O794" s="100" t="str">
        <f t="shared" si="39"/>
        <v>Isha Raj Mehta</v>
      </c>
      <c r="P794" s="100" t="str" cm="1">
        <f t="array" ref="P794:R794">_xlfn.TEXTSPLIT(O794," ")</f>
        <v>Isha</v>
      </c>
      <c r="Q794" s="100" t="str">
        <v>Raj</v>
      </c>
      <c r="R794" s="100" t="str">
        <v>Mehta</v>
      </c>
      <c r="S794" s="100" t="str">
        <f>CONCATENATE(A794,"_",P794,".pdf")</f>
        <v>PID0793_Isha.pdf</v>
      </c>
      <c r="T794" s="17" t="str">
        <f>IF(AND(I794&lt;5,'Billing Details'!F794&gt;10000),"High Priority","Regular Followup")</f>
        <v>Regular Followup</v>
      </c>
      <c r="U794" s="17" t="str">
        <f>IF(AND(T794="High Priority",'Patient Health Records'!W794="Yes",'Patient Health Records'!X794 = "Critical"),"Needs Attention",IF(AND('Patient Health Records'!X794 &lt;&gt; "Critical", 'Patient Health Records'!W794 = "Yes"),"Monitor Later",IF(AND('Patient Health Records'!X794 ="Critical", 'Patient Health Records'!W794 = "No"), "Ask for Readmission","No Action")))</f>
        <v>No Action</v>
      </c>
      <c r="V794" s="17" t="str" cm="1">
        <f t="array" ref="V794">_xlfn.IFS(AND(T794="High Priority",'Patient Health Records'!W794="Yes",'Patient Health Records'!X794 = "Critical"),"Needs Attention", AND('Patient Health Records'!X794 &lt;&gt; "Critical", 'Patient Health Records'!W794 = "Yes"),"Monitor Later", AND('Patient Health Records'!X794 ="Critical", 'Patient Health Records'!W794 = "No"), "Ask for Readmission", TRUE, "No Action")</f>
        <v>No Action</v>
      </c>
      <c r="W794" s="17"/>
      <c r="X794" s="100"/>
      <c r="Y794" s="100"/>
      <c r="Z794" s="100"/>
      <c r="AA794" s="100"/>
      <c r="AB794" s="100"/>
    </row>
    <row r="795" spans="1:28" ht="15.75" customHeight="1">
      <c r="A795" s="2" t="s">
        <v>1220</v>
      </c>
      <c r="B795" s="2" t="s">
        <v>505</v>
      </c>
      <c r="C795" s="2" t="s">
        <v>25</v>
      </c>
      <c r="D795" s="26" t="s">
        <v>184</v>
      </c>
      <c r="E795" s="28">
        <f>DATEVALUE(D795)</f>
        <v>21550</v>
      </c>
      <c r="F795" s="29">
        <f t="shared" si="37"/>
        <v>1958</v>
      </c>
      <c r="G795" s="29">
        <f t="shared" si="38"/>
        <v>67</v>
      </c>
      <c r="H795" s="29" t="str" cm="1">
        <f t="array" ref="H795">_xlfn.IFS(
  AND(G795&gt;=21, G795&lt;=30), "Young Adult",
  AND(G795&gt;=31, G795&lt;=45), "Adult",
  AND(G795&gt;=46, G795&lt;=60), "Middle-aged",
  AND(G795&gt;=61, G795&lt;=75), "Senior",
  AND(G795&gt;=76, G795&lt;=87), "Elderly",
  TRUE, "Out of Range"
)</f>
        <v>Senior</v>
      </c>
      <c r="I795" s="3">
        <v>7</v>
      </c>
      <c r="J795" s="2" t="s">
        <v>80</v>
      </c>
      <c r="K795" s="2" t="s">
        <v>34</v>
      </c>
      <c r="L795" s="2" t="str">
        <f>VLOOKUP(J795,Facts!$A$2:$B$10,2,FALSE)</f>
        <v>West</v>
      </c>
      <c r="M795" s="2" t="str">
        <f>HLOOKUP(J795,Facts!$D$13:$L$14,2,FALSE)</f>
        <v>West</v>
      </c>
      <c r="N795" s="2" t="str">
        <f>_xlfn.XLOOKUP(L795,Facts!$B$2:$B$10,Facts!$A$2:$A$10,FALSE)</f>
        <v>Maharashtra</v>
      </c>
      <c r="O795" s="100" t="str">
        <f t="shared" si="39"/>
        <v>Diya Reddy</v>
      </c>
      <c r="P795" s="100" t="str" cm="1">
        <f t="array" ref="P795:Q795">_xlfn.TEXTSPLIT(O795," ")</f>
        <v>Diya</v>
      </c>
      <c r="Q795" s="100" t="str">
        <v>Reddy</v>
      </c>
      <c r="R795" s="100"/>
      <c r="S795" s="100" t="str">
        <f>CONCATENATE(A795,"_",P795,".pdf")</f>
        <v>PID0794_Diya.pdf</v>
      </c>
      <c r="T795" s="17" t="str">
        <f>IF(AND(I795&lt;5,'Billing Details'!F795&gt;10000),"High Priority","Regular Followup")</f>
        <v>Regular Followup</v>
      </c>
      <c r="U795" s="17" t="str">
        <f>IF(AND(T795="High Priority",'Patient Health Records'!W795="Yes",'Patient Health Records'!X795 = "Critical"),"Needs Attention",IF(AND('Patient Health Records'!X795 &lt;&gt; "Critical", 'Patient Health Records'!W795 = "Yes"),"Monitor Later",IF(AND('Patient Health Records'!X795 ="Critical", 'Patient Health Records'!W795 = "No"), "Ask for Readmission","No Action")))</f>
        <v>No Action</v>
      </c>
      <c r="V795" s="17" t="str" cm="1">
        <f t="array" ref="V795">_xlfn.IFS(AND(T795="High Priority",'Patient Health Records'!W795="Yes",'Patient Health Records'!X795 = "Critical"),"Needs Attention", AND('Patient Health Records'!X795 &lt;&gt; "Critical", 'Patient Health Records'!W795 = "Yes"),"Monitor Later", AND('Patient Health Records'!X795 ="Critical", 'Patient Health Records'!W795 = "No"), "Ask for Readmission", TRUE, "No Action")</f>
        <v>No Action</v>
      </c>
      <c r="W795" s="17"/>
      <c r="X795" s="100"/>
      <c r="Y795" s="100"/>
      <c r="Z795" s="100"/>
      <c r="AA795" s="100"/>
      <c r="AB795" s="100"/>
    </row>
    <row r="796" spans="1:28" ht="15.75" customHeight="1">
      <c r="A796" s="2" t="s">
        <v>1221</v>
      </c>
      <c r="B796" s="2" t="s">
        <v>588</v>
      </c>
      <c r="C796" s="2" t="s">
        <v>42</v>
      </c>
      <c r="D796" s="26" t="s">
        <v>46</v>
      </c>
      <c r="E796" s="28">
        <f>DATEVALUE(D796)</f>
        <v>32508</v>
      </c>
      <c r="F796" s="29">
        <f t="shared" si="37"/>
        <v>1988</v>
      </c>
      <c r="G796" s="29">
        <f t="shared" si="38"/>
        <v>37</v>
      </c>
      <c r="H796" s="29" t="str" cm="1">
        <f t="array" ref="H796">_xlfn.IFS(
  AND(G796&gt;=21, G796&lt;=30), "Young Adult",
  AND(G796&gt;=31, G796&lt;=45), "Adult",
  AND(G796&gt;=46, G796&lt;=60), "Middle-aged",
  AND(G796&gt;=61, G796&lt;=75), "Senior",
  AND(G796&gt;=76, G796&lt;=87), "Elderly",
  TRUE, "Out of Range"
)</f>
        <v>Adult</v>
      </c>
      <c r="I796" s="3">
        <v>250</v>
      </c>
      <c r="J796" s="2" t="s">
        <v>55</v>
      </c>
      <c r="K796" s="2" t="s">
        <v>28</v>
      </c>
      <c r="L796" s="2" t="str">
        <f>VLOOKUP(J796,Facts!$A$2:$B$10,2,FALSE)</f>
        <v>South</v>
      </c>
      <c r="M796" s="2" t="str">
        <f>HLOOKUP(J796,Facts!$D$13:$L$14,2,FALSE)</f>
        <v>South</v>
      </c>
      <c r="N796" s="2" t="str">
        <f>_xlfn.XLOOKUP(L796,Facts!$B$2:$B$10,Facts!$A$2:$A$10,FALSE)</f>
        <v>Tamil Nadu</v>
      </c>
      <c r="O796" s="100" t="str">
        <f t="shared" si="39"/>
        <v>Aditya Gupta</v>
      </c>
      <c r="P796" s="100" t="str" cm="1">
        <f t="array" ref="P796:Q796">_xlfn.TEXTSPLIT(O796," ")</f>
        <v>Aditya</v>
      </c>
      <c r="Q796" s="100" t="str">
        <v>Gupta</v>
      </c>
      <c r="R796" s="100"/>
      <c r="S796" s="100" t="str">
        <f>CONCATENATE(A796,"_",P796,".pdf")</f>
        <v>PID0795_Aditya.pdf</v>
      </c>
      <c r="T796" s="17" t="str">
        <f>IF(AND(I796&lt;5,'Billing Details'!F796&gt;10000),"High Priority","Regular Followup")</f>
        <v>Regular Followup</v>
      </c>
      <c r="U796" s="17" t="str">
        <f>IF(AND(T796="High Priority",'Patient Health Records'!W796="Yes",'Patient Health Records'!X796 = "Critical"),"Needs Attention",IF(AND('Patient Health Records'!X796 &lt;&gt; "Critical", 'Patient Health Records'!W796 = "Yes"),"Monitor Later",IF(AND('Patient Health Records'!X796 ="Critical", 'Patient Health Records'!W796 = "No"), "Ask for Readmission","No Action")))</f>
        <v>No Action</v>
      </c>
      <c r="V796" s="17" t="str" cm="1">
        <f t="array" ref="V796">_xlfn.IFS(AND(T796="High Priority",'Patient Health Records'!W796="Yes",'Patient Health Records'!X796 = "Critical"),"Needs Attention", AND('Patient Health Records'!X796 &lt;&gt; "Critical", 'Patient Health Records'!W796 = "Yes"),"Monitor Later", AND('Patient Health Records'!X796 ="Critical", 'Patient Health Records'!W796 = "No"), "Ask for Readmission", TRUE, "No Action")</f>
        <v>No Action</v>
      </c>
      <c r="W796" s="17"/>
      <c r="X796" s="100"/>
      <c r="Y796" s="100"/>
      <c r="Z796" s="100"/>
      <c r="AA796" s="100"/>
      <c r="AB796" s="100"/>
    </row>
    <row r="797" spans="1:28" ht="15.75" customHeight="1">
      <c r="A797" s="2" t="s">
        <v>1222</v>
      </c>
      <c r="B797" s="2" t="s">
        <v>266</v>
      </c>
      <c r="C797" s="2" t="s">
        <v>25</v>
      </c>
      <c r="D797" s="26" t="s">
        <v>75</v>
      </c>
      <c r="E797" s="28">
        <f>DATEVALUE(D797)</f>
        <v>29951</v>
      </c>
      <c r="F797" s="29">
        <f t="shared" si="37"/>
        <v>1981</v>
      </c>
      <c r="G797" s="29">
        <f t="shared" si="38"/>
        <v>44</v>
      </c>
      <c r="H797" s="29" t="str" cm="1">
        <f t="array" ref="H797">_xlfn.IFS(
  AND(G797&gt;=21, G797&lt;=30), "Young Adult",
  AND(G797&gt;=31, G797&lt;=45), "Adult",
  AND(G797&gt;=46, G797&lt;=60), "Middle-aged",
  AND(G797&gt;=61, G797&lt;=75), "Senior",
  AND(G797&gt;=76, G797&lt;=87), "Elderly",
  TRUE, "Out of Range"
)</f>
        <v>Adult</v>
      </c>
      <c r="I797" s="3">
        <v>40</v>
      </c>
      <c r="J797" s="2" t="s">
        <v>27</v>
      </c>
      <c r="K797" s="2" t="s">
        <v>28</v>
      </c>
      <c r="L797" s="2" t="str">
        <f>VLOOKUP(J797,Facts!$A$2:$B$10,2,FALSE)</f>
        <v>South</v>
      </c>
      <c r="M797" s="2" t="str">
        <f>HLOOKUP(J797,Facts!$D$13:$L$14,2,FALSE)</f>
        <v>South</v>
      </c>
      <c r="N797" s="2" t="str">
        <f>_xlfn.XLOOKUP(L797,Facts!$B$2:$B$10,Facts!$A$2:$A$10,FALSE)</f>
        <v>Tamil Nadu</v>
      </c>
      <c r="O797" s="100" t="str">
        <f t="shared" si="39"/>
        <v>Riya Sharma</v>
      </c>
      <c r="P797" s="100" t="str" cm="1">
        <f t="array" ref="P797:Q797">_xlfn.TEXTSPLIT(O797," ")</f>
        <v>Riya</v>
      </c>
      <c r="Q797" s="100" t="str">
        <v>Sharma</v>
      </c>
      <c r="R797" s="100"/>
      <c r="S797" s="100" t="str">
        <f>CONCATENATE(A797,"_",P797,".pdf")</f>
        <v>PID0796_Riya.pdf</v>
      </c>
      <c r="T797" s="17" t="str">
        <f>IF(AND(I797&lt;5,'Billing Details'!F797&gt;10000),"High Priority","Regular Followup")</f>
        <v>Regular Followup</v>
      </c>
      <c r="U797" s="17" t="str">
        <f>IF(AND(T797="High Priority",'Patient Health Records'!W797="Yes",'Patient Health Records'!X797 = "Critical"),"Needs Attention",IF(AND('Patient Health Records'!X797 &lt;&gt; "Critical", 'Patient Health Records'!W797 = "Yes"),"Monitor Later",IF(AND('Patient Health Records'!X797 ="Critical", 'Patient Health Records'!W797 = "No"), "Ask for Readmission","No Action")))</f>
        <v>Ask for Readmission</v>
      </c>
      <c r="V797" s="17" t="str" cm="1">
        <f t="array" ref="V797">_xlfn.IFS(AND(T797="High Priority",'Patient Health Records'!W797="Yes",'Patient Health Records'!X797 = "Critical"),"Needs Attention", AND('Patient Health Records'!X797 &lt;&gt; "Critical", 'Patient Health Records'!W797 = "Yes"),"Monitor Later", AND('Patient Health Records'!X797 ="Critical", 'Patient Health Records'!W797 = "No"), "Ask for Readmission", TRUE, "No Action")</f>
        <v>Ask for Readmission</v>
      </c>
      <c r="W797" s="17"/>
      <c r="X797" s="100"/>
      <c r="Y797" s="100"/>
      <c r="Z797" s="100"/>
      <c r="AA797" s="100"/>
      <c r="AB797" s="100"/>
    </row>
    <row r="798" spans="1:28" ht="15.75" customHeight="1">
      <c r="A798" s="2" t="s">
        <v>1223</v>
      </c>
      <c r="B798" s="2" t="s">
        <v>484</v>
      </c>
      <c r="C798" s="2" t="s">
        <v>25</v>
      </c>
      <c r="D798" s="26" t="s">
        <v>46</v>
      </c>
      <c r="E798" s="28">
        <f>DATEVALUE(D798)</f>
        <v>32508</v>
      </c>
      <c r="F798" s="29">
        <f t="shared" si="37"/>
        <v>1988</v>
      </c>
      <c r="G798" s="29">
        <f t="shared" si="38"/>
        <v>37</v>
      </c>
      <c r="H798" s="29" t="str" cm="1">
        <f t="array" ref="H798">_xlfn.IFS(
  AND(G798&gt;=21, G798&lt;=30), "Young Adult",
  AND(G798&gt;=31, G798&lt;=45), "Adult",
  AND(G798&gt;=46, G798&lt;=60), "Middle-aged",
  AND(G798&gt;=61, G798&lt;=75), "Senior",
  AND(G798&gt;=76, G798&lt;=87), "Elderly",
  TRUE, "Out of Range"
)</f>
        <v>Adult</v>
      </c>
      <c r="I798" s="3">
        <v>25</v>
      </c>
      <c r="J798" s="2" t="s">
        <v>64</v>
      </c>
      <c r="K798" s="2" t="s">
        <v>56</v>
      </c>
      <c r="L798" s="2" t="str">
        <f>VLOOKUP(J798,Facts!$A$2:$B$10,2,FALSE)</f>
        <v>East</v>
      </c>
      <c r="M798" s="2" t="str">
        <f>HLOOKUP(J798,Facts!$D$13:$L$14,2,FALSE)</f>
        <v>East</v>
      </c>
      <c r="N798" s="2" t="str">
        <f>_xlfn.XLOOKUP(L798,Facts!$B$2:$B$10,Facts!$A$2:$A$10,FALSE)</f>
        <v>West Bengal</v>
      </c>
      <c r="O798" s="100" t="str">
        <f t="shared" si="39"/>
        <v>Aanya Sharma</v>
      </c>
      <c r="P798" s="100" t="str" cm="1">
        <f t="array" ref="P798:Q798">_xlfn.TEXTSPLIT(O798," ")</f>
        <v>Aanya</v>
      </c>
      <c r="Q798" s="100" t="str">
        <v>Sharma</v>
      </c>
      <c r="R798" s="100"/>
      <c r="S798" s="100" t="str">
        <f>CONCATENATE(A798,"_",P798,".pdf")</f>
        <v>PID0797_Aanya.pdf</v>
      </c>
      <c r="T798" s="17" t="str">
        <f>IF(AND(I798&lt;5,'Billing Details'!F798&gt;10000),"High Priority","Regular Followup")</f>
        <v>Regular Followup</v>
      </c>
      <c r="U798" s="17" t="str">
        <f>IF(AND(T798="High Priority",'Patient Health Records'!W798="Yes",'Patient Health Records'!X798 = "Critical"),"Needs Attention",IF(AND('Patient Health Records'!X798 &lt;&gt; "Critical", 'Patient Health Records'!W798 = "Yes"),"Monitor Later",IF(AND('Patient Health Records'!X798 ="Critical", 'Patient Health Records'!W798 = "No"), "Ask for Readmission","No Action")))</f>
        <v>Monitor Later</v>
      </c>
      <c r="V798" s="17" t="str" cm="1">
        <f t="array" ref="V798">_xlfn.IFS(AND(T798="High Priority",'Patient Health Records'!W798="Yes",'Patient Health Records'!X798 = "Critical"),"Needs Attention", AND('Patient Health Records'!X798 &lt;&gt; "Critical", 'Patient Health Records'!W798 = "Yes"),"Monitor Later", AND('Patient Health Records'!X798 ="Critical", 'Patient Health Records'!W798 = "No"), "Ask for Readmission", TRUE, "No Action")</f>
        <v>Monitor Later</v>
      </c>
      <c r="W798" s="17"/>
      <c r="X798" s="100"/>
      <c r="Y798" s="100"/>
      <c r="Z798" s="100"/>
      <c r="AA798" s="100"/>
      <c r="AB798" s="100"/>
    </row>
    <row r="799" spans="1:28" ht="15.75" customHeight="1">
      <c r="A799" s="2" t="s">
        <v>1224</v>
      </c>
      <c r="B799" s="2" t="s">
        <v>410</v>
      </c>
      <c r="C799" s="2" t="s">
        <v>42</v>
      </c>
      <c r="D799" s="26" t="s">
        <v>219</v>
      </c>
      <c r="E799" s="28">
        <f>DATEVALUE(D799)</f>
        <v>26299</v>
      </c>
      <c r="F799" s="29">
        <f t="shared" si="37"/>
        <v>1972</v>
      </c>
      <c r="G799" s="29">
        <f t="shared" si="38"/>
        <v>53</v>
      </c>
      <c r="H799" s="29" t="str" cm="1">
        <f t="array" ref="H799">_xlfn.IFS(
  AND(G799&gt;=21, G799&lt;=30), "Young Adult",
  AND(G799&gt;=31, G799&lt;=45), "Adult",
  AND(G799&gt;=46, G799&lt;=60), "Middle-aged",
  AND(G799&gt;=61, G799&lt;=75), "Senior",
  AND(G799&gt;=76, G799&lt;=87), "Elderly",
  TRUE, "Out of Range"
)</f>
        <v>Middle-aged</v>
      </c>
      <c r="I799" s="3">
        <v>2</v>
      </c>
      <c r="J799" s="2" t="s">
        <v>27</v>
      </c>
      <c r="K799" s="2" t="s">
        <v>28</v>
      </c>
      <c r="L799" s="2" t="str">
        <f>VLOOKUP(J799,Facts!$A$2:$B$10,2,FALSE)</f>
        <v>South</v>
      </c>
      <c r="M799" s="2" t="str">
        <f>HLOOKUP(J799,Facts!$D$13:$L$14,2,FALSE)</f>
        <v>South</v>
      </c>
      <c r="N799" s="2" t="str">
        <f>_xlfn.XLOOKUP(L799,Facts!$B$2:$B$10,Facts!$A$2:$A$10,FALSE)</f>
        <v>Tamil Nadu</v>
      </c>
      <c r="O799" s="100" t="str">
        <f t="shared" si="39"/>
        <v>Sai Gupta</v>
      </c>
      <c r="P799" s="100" t="str" cm="1">
        <f t="array" ref="P799:Q799">_xlfn.TEXTSPLIT(O799," ")</f>
        <v>Sai</v>
      </c>
      <c r="Q799" s="100" t="str">
        <v>Gupta</v>
      </c>
      <c r="R799" s="100"/>
      <c r="S799" s="100" t="str">
        <f>CONCATENATE(A799,"_",P799,".pdf")</f>
        <v>PID0798_Sai.pdf</v>
      </c>
      <c r="T799" s="17" t="str">
        <f>IF(AND(I799&lt;5,'Billing Details'!F799&gt;10000),"High Priority","Regular Followup")</f>
        <v>High Priority</v>
      </c>
      <c r="U799" s="17" t="str">
        <f>IF(AND(T799="High Priority",'Patient Health Records'!W799="Yes",'Patient Health Records'!X799 = "Critical"),"Needs Attention",IF(AND('Patient Health Records'!X799 &lt;&gt; "Critical", 'Patient Health Records'!W799 = "Yes"),"Monitor Later",IF(AND('Patient Health Records'!X799 ="Critical", 'Patient Health Records'!W799 = "No"), "Ask for Readmission","No Action")))</f>
        <v>Ask for Readmission</v>
      </c>
      <c r="V799" s="17" t="str" cm="1">
        <f t="array" ref="V799">_xlfn.IFS(AND(T799="High Priority",'Patient Health Records'!W799="Yes",'Patient Health Records'!X799 = "Critical"),"Needs Attention", AND('Patient Health Records'!X799 &lt;&gt; "Critical", 'Patient Health Records'!W799 = "Yes"),"Monitor Later", AND('Patient Health Records'!X799 ="Critical", 'Patient Health Records'!W799 = "No"), "Ask for Readmission", TRUE, "No Action")</f>
        <v>Ask for Readmission</v>
      </c>
      <c r="W799" s="17"/>
      <c r="X799" s="100"/>
      <c r="Y799" s="100"/>
      <c r="Z799" s="100"/>
      <c r="AA799" s="100"/>
      <c r="AB799" s="100"/>
    </row>
    <row r="800" spans="1:28" ht="15.75" customHeight="1">
      <c r="A800" s="2" t="s">
        <v>1225</v>
      </c>
      <c r="B800" s="2" t="s">
        <v>1226</v>
      </c>
      <c r="C800" s="2" t="s">
        <v>25</v>
      </c>
      <c r="D800" s="26" t="s">
        <v>85</v>
      </c>
      <c r="E800" s="28">
        <f>DATEVALUE(D800)</f>
        <v>25203</v>
      </c>
      <c r="F800" s="29">
        <f t="shared" si="37"/>
        <v>1968</v>
      </c>
      <c r="G800" s="29">
        <f t="shared" si="38"/>
        <v>57</v>
      </c>
      <c r="H800" s="29" t="str" cm="1">
        <f t="array" ref="H800">_xlfn.IFS(
  AND(G800&gt;=21, G800&lt;=30), "Young Adult",
  AND(G800&gt;=31, G800&lt;=45), "Adult",
  AND(G800&gt;=46, G800&lt;=60), "Middle-aged",
  AND(G800&gt;=61, G800&lt;=75), "Senior",
  AND(G800&gt;=76, G800&lt;=87), "Elderly",
  TRUE, "Out of Range"
)</f>
        <v>Middle-aged</v>
      </c>
      <c r="I800" s="3">
        <v>25</v>
      </c>
      <c r="J800" s="2" t="s">
        <v>38</v>
      </c>
      <c r="K800" s="2" t="s">
        <v>34</v>
      </c>
      <c r="L800" s="2" t="str">
        <f>VLOOKUP(J800,Facts!$A$2:$B$10,2,FALSE)</f>
        <v>North</v>
      </c>
      <c r="M800" s="2" t="str">
        <f>HLOOKUP(J800,Facts!$D$13:$L$14,2,FALSE)</f>
        <v>North</v>
      </c>
      <c r="N800" s="2" t="str">
        <f>_xlfn.XLOOKUP(L800,Facts!$B$2:$B$10,Facts!$A$2:$A$10,FALSE)</f>
        <v>Punjab</v>
      </c>
      <c r="O800" s="100" t="str">
        <f t="shared" si="39"/>
        <v>Shreya Singh Reddy</v>
      </c>
      <c r="P800" s="100" t="str" cm="1">
        <f t="array" ref="P800:R800">_xlfn.TEXTSPLIT(O800," ")</f>
        <v>Shreya</v>
      </c>
      <c r="Q800" s="100" t="str">
        <v>Singh</v>
      </c>
      <c r="R800" s="100" t="str">
        <v>Reddy</v>
      </c>
      <c r="S800" s="100" t="str">
        <f>CONCATENATE(A800,"_",P800,".pdf")</f>
        <v>PID0799_Shreya.pdf</v>
      </c>
      <c r="T800" s="17" t="str">
        <f>IF(AND(I800&lt;5,'Billing Details'!F800&gt;10000),"High Priority","Regular Followup")</f>
        <v>Regular Followup</v>
      </c>
      <c r="U800" s="17" t="str">
        <f>IF(AND(T800="High Priority",'Patient Health Records'!W800="Yes",'Patient Health Records'!X800 = "Critical"),"Needs Attention",IF(AND('Patient Health Records'!X800 &lt;&gt; "Critical", 'Patient Health Records'!W800 = "Yes"),"Monitor Later",IF(AND('Patient Health Records'!X800 ="Critical", 'Patient Health Records'!W800 = "No"), "Ask for Readmission","No Action")))</f>
        <v>Monitor Later</v>
      </c>
      <c r="V800" s="17" t="str" cm="1">
        <f t="array" ref="V800">_xlfn.IFS(AND(T800="High Priority",'Patient Health Records'!W800="Yes",'Patient Health Records'!X800 = "Critical"),"Needs Attention", AND('Patient Health Records'!X800 &lt;&gt; "Critical", 'Patient Health Records'!W800 = "Yes"),"Monitor Later", AND('Patient Health Records'!X800 ="Critical", 'Patient Health Records'!W800 = "No"), "Ask for Readmission", TRUE, "No Action")</f>
        <v>Monitor Later</v>
      </c>
      <c r="W800" s="17"/>
      <c r="X800" s="100"/>
      <c r="Y800" s="100"/>
      <c r="Z800" s="100"/>
      <c r="AA800" s="100"/>
      <c r="AB800" s="100"/>
    </row>
    <row r="801" spans="1:28" ht="15.75" customHeight="1">
      <c r="A801" s="2" t="s">
        <v>1227</v>
      </c>
      <c r="B801" s="2" t="s">
        <v>223</v>
      </c>
      <c r="C801" s="2" t="s">
        <v>42</v>
      </c>
      <c r="D801" s="26" t="s">
        <v>26</v>
      </c>
      <c r="E801" s="28">
        <f>DATEVALUE(D801)</f>
        <v>27029</v>
      </c>
      <c r="F801" s="29">
        <f t="shared" si="37"/>
        <v>1973</v>
      </c>
      <c r="G801" s="29">
        <f t="shared" si="38"/>
        <v>52</v>
      </c>
      <c r="H801" s="29" t="str" cm="1">
        <f t="array" ref="H801">_xlfn.IFS(
  AND(G801&gt;=21, G801&lt;=30), "Young Adult",
  AND(G801&gt;=31, G801&lt;=45), "Adult",
  AND(G801&gt;=46, G801&lt;=60), "Middle-aged",
  AND(G801&gt;=61, G801&lt;=75), "Senior",
  AND(G801&gt;=76, G801&lt;=87), "Elderly",
  TRUE, "Out of Range"
)</f>
        <v>Middle-aged</v>
      </c>
      <c r="I801" s="3">
        <v>20</v>
      </c>
      <c r="J801" s="2" t="s">
        <v>80</v>
      </c>
      <c r="K801" s="2" t="s">
        <v>39</v>
      </c>
      <c r="L801" s="2" t="str">
        <f>VLOOKUP(J801,Facts!$A$2:$B$10,2,FALSE)</f>
        <v>West</v>
      </c>
      <c r="M801" s="2" t="str">
        <f>HLOOKUP(J801,Facts!$D$13:$L$14,2,FALSE)</f>
        <v>West</v>
      </c>
      <c r="N801" s="2" t="str">
        <f>_xlfn.XLOOKUP(L801,Facts!$B$2:$B$10,Facts!$A$2:$A$10,FALSE)</f>
        <v>Maharashtra</v>
      </c>
      <c r="O801" s="100" t="str">
        <f t="shared" si="39"/>
        <v>Aditya Singh Mehta</v>
      </c>
      <c r="P801" s="100" t="str" cm="1">
        <f t="array" ref="P801:R801">_xlfn.TEXTSPLIT(O801," ")</f>
        <v>Aditya</v>
      </c>
      <c r="Q801" s="100" t="str">
        <v>Singh</v>
      </c>
      <c r="R801" s="100" t="str">
        <v>Mehta</v>
      </c>
      <c r="S801" s="100" t="str">
        <f>CONCATENATE(A801,"_",P801,".pdf")</f>
        <v>PID0800_Aditya.pdf</v>
      </c>
      <c r="T801" s="17" t="str">
        <f>IF(AND(I801&lt;5,'Billing Details'!F801&gt;10000),"High Priority","Regular Followup")</f>
        <v>Regular Followup</v>
      </c>
      <c r="U801" s="17" t="str">
        <f>IF(AND(T801="High Priority",'Patient Health Records'!W801="Yes",'Patient Health Records'!X801 = "Critical"),"Needs Attention",IF(AND('Patient Health Records'!X801 &lt;&gt; "Critical", 'Patient Health Records'!W801 = "Yes"),"Monitor Later",IF(AND('Patient Health Records'!X801 ="Critical", 'Patient Health Records'!W801 = "No"), "Ask for Readmission","No Action")))</f>
        <v>No Action</v>
      </c>
      <c r="V801" s="17" t="str" cm="1">
        <f t="array" ref="V801">_xlfn.IFS(AND(T801="High Priority",'Patient Health Records'!W801="Yes",'Patient Health Records'!X801 = "Critical"),"Needs Attention", AND('Patient Health Records'!X801 &lt;&gt; "Critical", 'Patient Health Records'!W801 = "Yes"),"Monitor Later", AND('Patient Health Records'!X801 ="Critical", 'Patient Health Records'!W801 = "No"), "Ask for Readmission", TRUE, "No Action")</f>
        <v>No Action</v>
      </c>
      <c r="W801" s="17"/>
      <c r="X801" s="100"/>
      <c r="Y801" s="100"/>
      <c r="Z801" s="100"/>
      <c r="AA801" s="100"/>
      <c r="AB801" s="100"/>
    </row>
    <row r="802" spans="1:28" ht="15.75" customHeight="1">
      <c r="A802" s="2" t="s">
        <v>1228</v>
      </c>
      <c r="B802" s="2" t="s">
        <v>293</v>
      </c>
      <c r="C802" s="2" t="s">
        <v>25</v>
      </c>
      <c r="D802" s="26" t="s">
        <v>129</v>
      </c>
      <c r="E802" s="28">
        <f>DATEVALUE(D802)</f>
        <v>32508</v>
      </c>
      <c r="F802" s="29">
        <f t="shared" si="37"/>
        <v>1988</v>
      </c>
      <c r="G802" s="29">
        <f t="shared" si="38"/>
        <v>37</v>
      </c>
      <c r="H802" s="29" t="str" cm="1">
        <f t="array" ref="H802">_xlfn.IFS(
  AND(G802&gt;=21, G802&lt;=30), "Young Adult",
  AND(G802&gt;=31, G802&lt;=45), "Adult",
  AND(G802&gt;=46, G802&lt;=60), "Middle-aged",
  AND(G802&gt;=61, G802&lt;=75), "Senior",
  AND(G802&gt;=76, G802&lt;=87), "Elderly",
  TRUE, "Out of Range"
)</f>
        <v>Adult</v>
      </c>
      <c r="I802" s="3">
        <v>15</v>
      </c>
      <c r="J802" s="2" t="s">
        <v>80</v>
      </c>
      <c r="K802" s="2" t="s">
        <v>34</v>
      </c>
      <c r="L802" s="2" t="str">
        <f>VLOOKUP(J802,Facts!$A$2:$B$10,2,FALSE)</f>
        <v>West</v>
      </c>
      <c r="M802" s="2" t="str">
        <f>HLOOKUP(J802,Facts!$D$13:$L$14,2,FALSE)</f>
        <v>West</v>
      </c>
      <c r="N802" s="2" t="str">
        <f>_xlfn.XLOOKUP(L802,Facts!$B$2:$B$10,Facts!$A$2:$A$10,FALSE)</f>
        <v>Maharashtra</v>
      </c>
      <c r="O802" s="100" t="str">
        <f t="shared" si="39"/>
        <v>Riya Mehta</v>
      </c>
      <c r="P802" s="100" t="str" cm="1">
        <f t="array" ref="P802:Q802">_xlfn.TEXTSPLIT(O802," ")</f>
        <v>Riya</v>
      </c>
      <c r="Q802" s="100" t="str">
        <v>Mehta</v>
      </c>
      <c r="R802" s="100"/>
      <c r="S802" s="100" t="str">
        <f>CONCATENATE(A802,"_",P802,".pdf")</f>
        <v>PID0801_Riya.pdf</v>
      </c>
      <c r="T802" s="17" t="str">
        <f>IF(AND(I802&lt;5,'Billing Details'!F802&gt;10000),"High Priority","Regular Followup")</f>
        <v>Regular Followup</v>
      </c>
      <c r="U802" s="17" t="str">
        <f>IF(AND(T802="High Priority",'Patient Health Records'!W802="Yes",'Patient Health Records'!X802 = "Critical"),"Needs Attention",IF(AND('Patient Health Records'!X802 &lt;&gt; "Critical", 'Patient Health Records'!W802 = "Yes"),"Monitor Later",IF(AND('Patient Health Records'!X802 ="Critical", 'Patient Health Records'!W802 = "No"), "Ask for Readmission","No Action")))</f>
        <v>Monitor Later</v>
      </c>
      <c r="V802" s="17" t="str" cm="1">
        <f t="array" ref="V802">_xlfn.IFS(AND(T802="High Priority",'Patient Health Records'!W802="Yes",'Patient Health Records'!X802 = "Critical"),"Needs Attention", AND('Patient Health Records'!X802 &lt;&gt; "Critical", 'Patient Health Records'!W802 = "Yes"),"Monitor Later", AND('Patient Health Records'!X802 ="Critical", 'Patient Health Records'!W802 = "No"), "Ask for Readmission", TRUE, "No Action")</f>
        <v>Monitor Later</v>
      </c>
      <c r="W802" s="17"/>
      <c r="X802" s="100"/>
      <c r="Y802" s="100"/>
      <c r="Z802" s="100"/>
      <c r="AA802" s="100"/>
      <c r="AB802" s="100"/>
    </row>
    <row r="803" spans="1:28" ht="15.75" customHeight="1">
      <c r="A803" s="2" t="s">
        <v>1229</v>
      </c>
      <c r="B803" s="2" t="s">
        <v>284</v>
      </c>
      <c r="C803" s="2" t="s">
        <v>42</v>
      </c>
      <c r="D803" s="26" t="s">
        <v>82</v>
      </c>
      <c r="E803" s="28">
        <f>DATEVALUE(D803)</f>
        <v>30682</v>
      </c>
      <c r="F803" s="29">
        <f t="shared" si="37"/>
        <v>1984</v>
      </c>
      <c r="G803" s="29">
        <f t="shared" si="38"/>
        <v>41</v>
      </c>
      <c r="H803" s="29" t="str" cm="1">
        <f t="array" ref="H803">_xlfn.IFS(
  AND(G803&gt;=21, G803&lt;=30), "Young Adult",
  AND(G803&gt;=31, G803&lt;=45), "Adult",
  AND(G803&gt;=46, G803&lt;=60), "Middle-aged",
  AND(G803&gt;=61, G803&lt;=75), "Senior",
  AND(G803&gt;=76, G803&lt;=87), "Elderly",
  TRUE, "Out of Range"
)</f>
        <v>Adult</v>
      </c>
      <c r="I803" s="3">
        <v>20</v>
      </c>
      <c r="J803" s="2" t="s">
        <v>80</v>
      </c>
      <c r="K803" s="2" t="s">
        <v>34</v>
      </c>
      <c r="L803" s="2" t="str">
        <f>VLOOKUP(J803,Facts!$A$2:$B$10,2,FALSE)</f>
        <v>West</v>
      </c>
      <c r="M803" s="2" t="str">
        <f>HLOOKUP(J803,Facts!$D$13:$L$14,2,FALSE)</f>
        <v>West</v>
      </c>
      <c r="N803" s="2" t="str">
        <f>_xlfn.XLOOKUP(L803,Facts!$B$2:$B$10,Facts!$A$2:$A$10,FALSE)</f>
        <v>Maharashtra</v>
      </c>
      <c r="O803" s="100" t="str">
        <f t="shared" si="39"/>
        <v>Aditya Reddy</v>
      </c>
      <c r="P803" s="100" t="str" cm="1">
        <f t="array" ref="P803:Q803">_xlfn.TEXTSPLIT(O803," ")</f>
        <v>Aditya</v>
      </c>
      <c r="Q803" s="100" t="str">
        <v>Reddy</v>
      </c>
      <c r="R803" s="100"/>
      <c r="S803" s="100" t="str">
        <f>CONCATENATE(A803,"_",P803,".pdf")</f>
        <v>PID0802_Aditya.pdf</v>
      </c>
      <c r="T803" s="17" t="str">
        <f>IF(AND(I803&lt;5,'Billing Details'!F803&gt;10000),"High Priority","Regular Followup")</f>
        <v>Regular Followup</v>
      </c>
      <c r="U803" s="17" t="str">
        <f>IF(AND(T803="High Priority",'Patient Health Records'!W803="Yes",'Patient Health Records'!X803 = "Critical"),"Needs Attention",IF(AND('Patient Health Records'!X803 &lt;&gt; "Critical", 'Patient Health Records'!W803 = "Yes"),"Monitor Later",IF(AND('Patient Health Records'!X803 ="Critical", 'Patient Health Records'!W803 = "No"), "Ask for Readmission","No Action")))</f>
        <v>No Action</v>
      </c>
      <c r="V803" s="17" t="str" cm="1">
        <f t="array" ref="V803">_xlfn.IFS(AND(T803="High Priority",'Patient Health Records'!W803="Yes",'Patient Health Records'!X803 = "Critical"),"Needs Attention", AND('Patient Health Records'!X803 &lt;&gt; "Critical", 'Patient Health Records'!W803 = "Yes"),"Monitor Later", AND('Patient Health Records'!X803 ="Critical", 'Patient Health Records'!W803 = "No"), "Ask for Readmission", TRUE, "No Action")</f>
        <v>No Action</v>
      </c>
      <c r="W803" s="17"/>
      <c r="X803" s="100"/>
      <c r="Y803" s="100"/>
      <c r="Z803" s="100"/>
      <c r="AA803" s="100"/>
      <c r="AB803" s="100"/>
    </row>
    <row r="804" spans="1:28" ht="15.75" customHeight="1">
      <c r="A804" s="2" t="s">
        <v>1230</v>
      </c>
      <c r="B804" s="2" t="s">
        <v>1231</v>
      </c>
      <c r="C804" s="2" t="s">
        <v>42</v>
      </c>
      <c r="D804" s="26" t="s">
        <v>68</v>
      </c>
      <c r="E804" s="28">
        <f>DATEVALUE(D804)</f>
        <v>23377</v>
      </c>
      <c r="F804" s="29">
        <f t="shared" si="37"/>
        <v>1964</v>
      </c>
      <c r="G804" s="29">
        <f t="shared" si="38"/>
        <v>61</v>
      </c>
      <c r="H804" s="29" t="str" cm="1">
        <f t="array" ref="H804">_xlfn.IFS(
  AND(G804&gt;=21, G804&lt;=30), "Young Adult",
  AND(G804&gt;=31, G804&lt;=45), "Adult",
  AND(G804&gt;=46, G804&lt;=60), "Middle-aged",
  AND(G804&gt;=61, G804&lt;=75), "Senior",
  AND(G804&gt;=76, G804&lt;=87), "Elderly",
  TRUE, "Out of Range"
)</f>
        <v>Senior</v>
      </c>
      <c r="I804" s="3">
        <v>25</v>
      </c>
      <c r="J804" s="2" t="s">
        <v>64</v>
      </c>
      <c r="K804" s="2" t="s">
        <v>56</v>
      </c>
      <c r="L804" s="2" t="str">
        <f>VLOOKUP(J804,Facts!$A$2:$B$10,2,FALSE)</f>
        <v>East</v>
      </c>
      <c r="M804" s="2" t="str">
        <f>HLOOKUP(J804,Facts!$D$13:$L$14,2,FALSE)</f>
        <v>East</v>
      </c>
      <c r="N804" s="2" t="str">
        <f>_xlfn.XLOOKUP(L804,Facts!$B$2:$B$10,Facts!$A$2:$A$10,FALSE)</f>
        <v>West Bengal</v>
      </c>
      <c r="O804" s="100" t="str">
        <f t="shared" si="39"/>
        <v>Aarav Reddy</v>
      </c>
      <c r="P804" s="100" t="str" cm="1">
        <f t="array" ref="P804:Q804">_xlfn.TEXTSPLIT(O804," ")</f>
        <v>Aarav</v>
      </c>
      <c r="Q804" s="100" t="str">
        <v>Reddy</v>
      </c>
      <c r="R804" s="100"/>
      <c r="S804" s="100" t="str">
        <f>CONCATENATE(A804,"_",P804,".pdf")</f>
        <v>PID0803_Aarav.pdf</v>
      </c>
      <c r="T804" s="17" t="str">
        <f>IF(AND(I804&lt;5,'Billing Details'!F804&gt;10000),"High Priority","Regular Followup")</f>
        <v>Regular Followup</v>
      </c>
      <c r="U804" s="17" t="str">
        <f>IF(AND(T804="High Priority",'Patient Health Records'!W804="Yes",'Patient Health Records'!X804 = "Critical"),"Needs Attention",IF(AND('Patient Health Records'!X804 &lt;&gt; "Critical", 'Patient Health Records'!W804 = "Yes"),"Monitor Later",IF(AND('Patient Health Records'!X804 ="Critical", 'Patient Health Records'!W804 = "No"), "Ask for Readmission","No Action")))</f>
        <v>Monitor Later</v>
      </c>
      <c r="V804" s="17" t="str" cm="1">
        <f t="array" ref="V804">_xlfn.IFS(AND(T804="High Priority",'Patient Health Records'!W804="Yes",'Patient Health Records'!X804 = "Critical"),"Needs Attention", AND('Patient Health Records'!X804 &lt;&gt; "Critical", 'Patient Health Records'!W804 = "Yes"),"Monitor Later", AND('Patient Health Records'!X804 ="Critical", 'Patient Health Records'!W804 = "No"), "Ask for Readmission", TRUE, "No Action")</f>
        <v>Monitor Later</v>
      </c>
      <c r="W804" s="17"/>
      <c r="X804" s="100"/>
      <c r="Y804" s="100"/>
      <c r="Z804" s="100"/>
      <c r="AA804" s="100"/>
      <c r="AB804" s="100"/>
    </row>
    <row r="805" spans="1:28" ht="15.75" customHeight="1">
      <c r="A805" s="2" t="s">
        <v>1232</v>
      </c>
      <c r="B805" s="2" t="s">
        <v>282</v>
      </c>
      <c r="C805" s="2" t="s">
        <v>25</v>
      </c>
      <c r="D805" s="26" t="s">
        <v>339</v>
      </c>
      <c r="E805" s="28">
        <f>DATEVALUE(D805)</f>
        <v>36160</v>
      </c>
      <c r="F805" s="29">
        <f t="shared" si="37"/>
        <v>1998</v>
      </c>
      <c r="G805" s="29">
        <f t="shared" si="38"/>
        <v>27</v>
      </c>
      <c r="H805" s="29" t="str" cm="1">
        <f t="array" ref="H805">_xlfn.IFS(
  AND(G805&gt;=21, G805&lt;=30), "Young Adult",
  AND(G805&gt;=31, G805&lt;=45), "Adult",
  AND(G805&gt;=46, G805&lt;=60), "Middle-aged",
  AND(G805&gt;=61, G805&lt;=75), "Senior",
  AND(G805&gt;=76, G805&lt;=87), "Elderly",
  TRUE, "Out of Range"
)</f>
        <v>Young Adult</v>
      </c>
      <c r="I805" s="3">
        <v>7</v>
      </c>
      <c r="J805" s="2" t="s">
        <v>43</v>
      </c>
      <c r="K805" s="2" t="s">
        <v>28</v>
      </c>
      <c r="L805" s="2" t="str">
        <f>VLOOKUP(J805,Facts!$A$2:$B$10,2,FALSE)</f>
        <v>South</v>
      </c>
      <c r="M805" s="2" t="str">
        <f>HLOOKUP(J805,Facts!$D$13:$L$14,2,FALSE)</f>
        <v>South</v>
      </c>
      <c r="N805" s="2" t="str">
        <f>_xlfn.XLOOKUP(L805,Facts!$B$2:$B$10,Facts!$A$2:$A$10,FALSE)</f>
        <v>Tamil Nadu</v>
      </c>
      <c r="O805" s="100" t="str">
        <f t="shared" si="39"/>
        <v>Isha Reddy</v>
      </c>
      <c r="P805" s="100" t="str" cm="1">
        <f t="array" ref="P805:Q805">_xlfn.TEXTSPLIT(O805," ")</f>
        <v>Isha</v>
      </c>
      <c r="Q805" s="100" t="str">
        <v>Reddy</v>
      </c>
      <c r="R805" s="100"/>
      <c r="S805" s="100" t="str">
        <f>CONCATENATE(A805,"_",P805,".pdf")</f>
        <v>PID0804_Isha.pdf</v>
      </c>
      <c r="T805" s="17" t="str">
        <f>IF(AND(I805&lt;5,'Billing Details'!F805&gt;10000),"High Priority","Regular Followup")</f>
        <v>Regular Followup</v>
      </c>
      <c r="U805" s="17" t="str">
        <f>IF(AND(T805="High Priority",'Patient Health Records'!W805="Yes",'Patient Health Records'!X805 = "Critical"),"Needs Attention",IF(AND('Patient Health Records'!X805 &lt;&gt; "Critical", 'Patient Health Records'!W805 = "Yes"),"Monitor Later",IF(AND('Patient Health Records'!X805 ="Critical", 'Patient Health Records'!W805 = "No"), "Ask for Readmission","No Action")))</f>
        <v>No Action</v>
      </c>
      <c r="V805" s="17" t="str" cm="1">
        <f t="array" ref="V805">_xlfn.IFS(AND(T805="High Priority",'Patient Health Records'!W805="Yes",'Patient Health Records'!X805 = "Critical"),"Needs Attention", AND('Patient Health Records'!X805 &lt;&gt; "Critical", 'Patient Health Records'!W805 = "Yes"),"Monitor Later", AND('Patient Health Records'!X805 ="Critical", 'Patient Health Records'!W805 = "No"), "Ask for Readmission", TRUE, "No Action")</f>
        <v>No Action</v>
      </c>
      <c r="W805" s="17"/>
      <c r="X805" s="100"/>
      <c r="Y805" s="100"/>
      <c r="Z805" s="100"/>
      <c r="AA805" s="100"/>
      <c r="AB805" s="100"/>
    </row>
    <row r="806" spans="1:28" ht="15.75" customHeight="1">
      <c r="A806" s="2" t="s">
        <v>1233</v>
      </c>
      <c r="B806" s="2" t="s">
        <v>1134</v>
      </c>
      <c r="C806" s="2" t="s">
        <v>25</v>
      </c>
      <c r="D806" s="26" t="s">
        <v>85</v>
      </c>
      <c r="E806" s="28">
        <f>DATEVALUE(D806)</f>
        <v>25203</v>
      </c>
      <c r="F806" s="29">
        <f t="shared" si="37"/>
        <v>1968</v>
      </c>
      <c r="G806" s="29">
        <f t="shared" si="38"/>
        <v>57</v>
      </c>
      <c r="H806" s="29" t="str" cm="1">
        <f t="array" ref="H806">_xlfn.IFS(
  AND(G806&gt;=21, G806&lt;=30), "Young Adult",
  AND(G806&gt;=31, G806&lt;=45), "Adult",
  AND(G806&gt;=46, G806&lt;=60), "Middle-aged",
  AND(G806&gt;=61, G806&lt;=75), "Senior",
  AND(G806&gt;=76, G806&lt;=87), "Elderly",
  TRUE, "Out of Range"
)</f>
        <v>Middle-aged</v>
      </c>
      <c r="I806" s="3">
        <v>40</v>
      </c>
      <c r="J806" s="2" t="s">
        <v>38</v>
      </c>
      <c r="K806" s="2" t="s">
        <v>39</v>
      </c>
      <c r="L806" s="2" t="str">
        <f>VLOOKUP(J806,Facts!$A$2:$B$10,2,FALSE)</f>
        <v>North</v>
      </c>
      <c r="M806" s="2" t="str">
        <f>HLOOKUP(J806,Facts!$D$13:$L$14,2,FALSE)</f>
        <v>North</v>
      </c>
      <c r="N806" s="2" t="str">
        <f>_xlfn.XLOOKUP(L806,Facts!$B$2:$B$10,Facts!$A$2:$A$10,FALSE)</f>
        <v>Punjab</v>
      </c>
      <c r="O806" s="100" t="str">
        <f t="shared" si="39"/>
        <v>Shreya Kumar Mehta</v>
      </c>
      <c r="P806" s="100" t="str" cm="1">
        <f t="array" ref="P806:R806">_xlfn.TEXTSPLIT(O806," ")</f>
        <v>Shreya</v>
      </c>
      <c r="Q806" s="100" t="str">
        <v>Kumar</v>
      </c>
      <c r="R806" s="100" t="str">
        <v>Mehta</v>
      </c>
      <c r="S806" s="100" t="str">
        <f>CONCATENATE(A806,"_",P806,".pdf")</f>
        <v>PID0805_Shreya.pdf</v>
      </c>
      <c r="T806" s="17" t="str">
        <f>IF(AND(I806&lt;5,'Billing Details'!F806&gt;10000),"High Priority","Regular Followup")</f>
        <v>Regular Followup</v>
      </c>
      <c r="U806" s="17" t="str">
        <f>IF(AND(T806="High Priority",'Patient Health Records'!W806="Yes",'Patient Health Records'!X806 = "Critical"),"Needs Attention",IF(AND('Patient Health Records'!X806 &lt;&gt; "Critical", 'Patient Health Records'!W806 = "Yes"),"Monitor Later",IF(AND('Patient Health Records'!X806 ="Critical", 'Patient Health Records'!W806 = "No"), "Ask for Readmission","No Action")))</f>
        <v>No Action</v>
      </c>
      <c r="V806" s="17" t="str" cm="1">
        <f t="array" ref="V806">_xlfn.IFS(AND(T806="High Priority",'Patient Health Records'!W806="Yes",'Patient Health Records'!X806 = "Critical"),"Needs Attention", AND('Patient Health Records'!X806 &lt;&gt; "Critical", 'Patient Health Records'!W806 = "Yes"),"Monitor Later", AND('Patient Health Records'!X806 ="Critical", 'Patient Health Records'!W806 = "No"), "Ask for Readmission", TRUE, "No Action")</f>
        <v>No Action</v>
      </c>
      <c r="W806" s="17"/>
      <c r="X806" s="100"/>
      <c r="Y806" s="100"/>
      <c r="Z806" s="100"/>
      <c r="AA806" s="100"/>
      <c r="AB806" s="100"/>
    </row>
    <row r="807" spans="1:28" ht="15.75" customHeight="1">
      <c r="A807" s="2" t="s">
        <v>1234</v>
      </c>
      <c r="B807" s="2" t="s">
        <v>431</v>
      </c>
      <c r="C807" s="2" t="s">
        <v>42</v>
      </c>
      <c r="D807" s="26" t="s">
        <v>107</v>
      </c>
      <c r="E807" s="28">
        <f>DATEVALUE(D807)</f>
        <v>28855</v>
      </c>
      <c r="F807" s="29">
        <f t="shared" si="37"/>
        <v>1978</v>
      </c>
      <c r="G807" s="29">
        <f t="shared" si="38"/>
        <v>47</v>
      </c>
      <c r="H807" s="29" t="str" cm="1">
        <f t="array" ref="H807">_xlfn.IFS(
  AND(G807&gt;=21, G807&lt;=30), "Young Adult",
  AND(G807&gt;=31, G807&lt;=45), "Adult",
  AND(G807&gt;=46, G807&lt;=60), "Middle-aged",
  AND(G807&gt;=61, G807&lt;=75), "Senior",
  AND(G807&gt;=76, G807&lt;=87), "Elderly",
  TRUE, "Out of Range"
)</f>
        <v>Middle-aged</v>
      </c>
      <c r="I807" s="3">
        <v>25</v>
      </c>
      <c r="J807" s="2" t="s">
        <v>38</v>
      </c>
      <c r="K807" s="2" t="s">
        <v>39</v>
      </c>
      <c r="L807" s="2" t="str">
        <f>VLOOKUP(J807,Facts!$A$2:$B$10,2,FALSE)</f>
        <v>North</v>
      </c>
      <c r="M807" s="2" t="str">
        <f>HLOOKUP(J807,Facts!$D$13:$L$14,2,FALSE)</f>
        <v>North</v>
      </c>
      <c r="N807" s="2" t="str">
        <f>_xlfn.XLOOKUP(L807,Facts!$B$2:$B$10,Facts!$A$2:$A$10,FALSE)</f>
        <v>Punjab</v>
      </c>
      <c r="O807" s="100" t="str">
        <f t="shared" si="39"/>
        <v>Vivaan Sharma</v>
      </c>
      <c r="P807" s="100" t="str" cm="1">
        <f t="array" ref="P807:Q807">_xlfn.TEXTSPLIT(O807," ")</f>
        <v>Vivaan</v>
      </c>
      <c r="Q807" s="100" t="str">
        <v>Sharma</v>
      </c>
      <c r="R807" s="100"/>
      <c r="S807" s="100" t="str">
        <f>CONCATENATE(A807,"_",P807,".pdf")</f>
        <v>PID0806_Vivaan.pdf</v>
      </c>
      <c r="T807" s="17" t="str">
        <f>IF(AND(I807&lt;5,'Billing Details'!F807&gt;10000),"High Priority","Regular Followup")</f>
        <v>Regular Followup</v>
      </c>
      <c r="U807" s="17" t="str">
        <f>IF(AND(T807="High Priority",'Patient Health Records'!W807="Yes",'Patient Health Records'!X807 = "Critical"),"Needs Attention",IF(AND('Patient Health Records'!X807 &lt;&gt; "Critical", 'Patient Health Records'!W807 = "Yes"),"Monitor Later",IF(AND('Patient Health Records'!X807 ="Critical", 'Patient Health Records'!W807 = "No"), "Ask for Readmission","No Action")))</f>
        <v>Monitor Later</v>
      </c>
      <c r="V807" s="17" t="str" cm="1">
        <f t="array" ref="V807">_xlfn.IFS(AND(T807="High Priority",'Patient Health Records'!W807="Yes",'Patient Health Records'!X807 = "Critical"),"Needs Attention", AND('Patient Health Records'!X807 &lt;&gt; "Critical", 'Patient Health Records'!W807 = "Yes"),"Monitor Later", AND('Patient Health Records'!X807 ="Critical", 'Patient Health Records'!W807 = "No"), "Ask for Readmission", TRUE, "No Action")</f>
        <v>Monitor Later</v>
      </c>
      <c r="W807" s="17"/>
      <c r="X807" s="100"/>
      <c r="Y807" s="100"/>
      <c r="Z807" s="100"/>
      <c r="AA807" s="100"/>
      <c r="AB807" s="100"/>
    </row>
    <row r="808" spans="1:28" ht="15.75" customHeight="1">
      <c r="A808" s="2" t="s">
        <v>1235</v>
      </c>
      <c r="B808" s="2" t="s">
        <v>159</v>
      </c>
      <c r="C808" s="2" t="s">
        <v>42</v>
      </c>
      <c r="D808" s="26" t="s">
        <v>54</v>
      </c>
      <c r="E808" s="28">
        <f>DATEVALUE(D808)</f>
        <v>34699</v>
      </c>
      <c r="F808" s="29">
        <f t="shared" si="37"/>
        <v>1994</v>
      </c>
      <c r="G808" s="29">
        <f t="shared" si="38"/>
        <v>31</v>
      </c>
      <c r="H808" s="29" t="str" cm="1">
        <f t="array" ref="H808">_xlfn.IFS(
  AND(G808&gt;=21, G808&lt;=30), "Young Adult",
  AND(G808&gt;=31, G808&lt;=45), "Adult",
  AND(G808&gt;=46, G808&lt;=60), "Middle-aged",
  AND(G808&gt;=61, G808&lt;=75), "Senior",
  AND(G808&gt;=76, G808&lt;=87), "Elderly",
  TRUE, "Out of Range"
)</f>
        <v>Adult</v>
      </c>
      <c r="I808" s="3">
        <v>20</v>
      </c>
      <c r="J808" s="2" t="s">
        <v>64</v>
      </c>
      <c r="K808" s="2" t="s">
        <v>56</v>
      </c>
      <c r="L808" s="2" t="str">
        <f>VLOOKUP(J808,Facts!$A$2:$B$10,2,FALSE)</f>
        <v>East</v>
      </c>
      <c r="M808" s="2" t="str">
        <f>HLOOKUP(J808,Facts!$D$13:$L$14,2,FALSE)</f>
        <v>East</v>
      </c>
      <c r="N808" s="2" t="str">
        <f>_xlfn.XLOOKUP(L808,Facts!$B$2:$B$10,Facts!$A$2:$A$10,FALSE)</f>
        <v>West Bengal</v>
      </c>
      <c r="O808" s="100" t="str">
        <f t="shared" si="39"/>
        <v>Krishna Mehta</v>
      </c>
      <c r="P808" s="100" t="str" cm="1">
        <f t="array" ref="P808:Q808">_xlfn.TEXTSPLIT(O808," ")</f>
        <v>Krishna</v>
      </c>
      <c r="Q808" s="100" t="str">
        <v>Mehta</v>
      </c>
      <c r="R808" s="100"/>
      <c r="S808" s="100" t="str">
        <f>CONCATENATE(A808,"_",P808,".pdf")</f>
        <v>PID0807_Krishna.pdf</v>
      </c>
      <c r="T808" s="17" t="str">
        <f>IF(AND(I808&lt;5,'Billing Details'!F808&gt;10000),"High Priority","Regular Followup")</f>
        <v>Regular Followup</v>
      </c>
      <c r="U808" s="17" t="str">
        <f>IF(AND(T808="High Priority",'Patient Health Records'!W808="Yes",'Patient Health Records'!X808 = "Critical"),"Needs Attention",IF(AND('Patient Health Records'!X808 &lt;&gt; "Critical", 'Patient Health Records'!W808 = "Yes"),"Monitor Later",IF(AND('Patient Health Records'!X808 ="Critical", 'Patient Health Records'!W808 = "No"), "Ask for Readmission","No Action")))</f>
        <v>Monitor Later</v>
      </c>
      <c r="V808" s="17" t="str" cm="1">
        <f t="array" ref="V808">_xlfn.IFS(AND(T808="High Priority",'Patient Health Records'!W808="Yes",'Patient Health Records'!X808 = "Critical"),"Needs Attention", AND('Patient Health Records'!X808 &lt;&gt; "Critical", 'Patient Health Records'!W808 = "Yes"),"Monitor Later", AND('Patient Health Records'!X808 ="Critical", 'Patient Health Records'!W808 = "No"), "Ask for Readmission", TRUE, "No Action")</f>
        <v>Monitor Later</v>
      </c>
      <c r="W808" s="17"/>
      <c r="X808" s="100"/>
      <c r="Y808" s="100"/>
      <c r="Z808" s="100"/>
      <c r="AA808" s="100"/>
      <c r="AB808" s="100"/>
    </row>
    <row r="809" spans="1:28" ht="15.75" customHeight="1">
      <c r="A809" s="2" t="s">
        <v>1236</v>
      </c>
      <c r="B809" s="2" t="s">
        <v>691</v>
      </c>
      <c r="C809" s="2" t="s">
        <v>25</v>
      </c>
      <c r="D809" s="26" t="s">
        <v>113</v>
      </c>
      <c r="E809" s="28">
        <f>DATEVALUE(D809)</f>
        <v>36160</v>
      </c>
      <c r="F809" s="29">
        <f t="shared" si="37"/>
        <v>1998</v>
      </c>
      <c r="G809" s="29">
        <f t="shared" si="38"/>
        <v>27</v>
      </c>
      <c r="H809" s="29" t="str" cm="1">
        <f t="array" ref="H809">_xlfn.IFS(
  AND(G809&gt;=21, G809&lt;=30), "Young Adult",
  AND(G809&gt;=31, G809&lt;=45), "Adult",
  AND(G809&gt;=46, G809&lt;=60), "Middle-aged",
  AND(G809&gt;=61, G809&lt;=75), "Senior",
  AND(G809&gt;=76, G809&lt;=87), "Elderly",
  TRUE, "Out of Range"
)</f>
        <v>Young Adult</v>
      </c>
      <c r="I809" s="3">
        <v>20</v>
      </c>
      <c r="J809" s="2" t="s">
        <v>55</v>
      </c>
      <c r="K809" s="2" t="s">
        <v>28</v>
      </c>
      <c r="L809" s="2" t="str">
        <f>VLOOKUP(J809,Facts!$A$2:$B$10,2,FALSE)</f>
        <v>South</v>
      </c>
      <c r="M809" s="2" t="str">
        <f>HLOOKUP(J809,Facts!$D$13:$L$14,2,FALSE)</f>
        <v>South</v>
      </c>
      <c r="N809" s="2" t="str">
        <f>_xlfn.XLOOKUP(L809,Facts!$B$2:$B$10,Facts!$A$2:$A$10,FALSE)</f>
        <v>Tamil Nadu</v>
      </c>
      <c r="O809" s="100" t="str">
        <f t="shared" si="39"/>
        <v>Isha Gupta</v>
      </c>
      <c r="P809" s="100" t="str" cm="1">
        <f t="array" ref="P809:Q809">_xlfn.TEXTSPLIT(O809," ")</f>
        <v>Isha</v>
      </c>
      <c r="Q809" s="100" t="str">
        <v>Gupta</v>
      </c>
      <c r="R809" s="100"/>
      <c r="S809" s="100" t="str">
        <f>CONCATENATE(A809,"_",P809,".pdf")</f>
        <v>PID0808_Isha.pdf</v>
      </c>
      <c r="T809" s="17" t="str">
        <f>IF(AND(I809&lt;5,'Billing Details'!F809&gt;10000),"High Priority","Regular Followup")</f>
        <v>Regular Followup</v>
      </c>
      <c r="U809" s="17" t="str">
        <f>IF(AND(T809="High Priority",'Patient Health Records'!W809="Yes",'Patient Health Records'!X809 = "Critical"),"Needs Attention",IF(AND('Patient Health Records'!X809 &lt;&gt; "Critical", 'Patient Health Records'!W809 = "Yes"),"Monitor Later",IF(AND('Patient Health Records'!X809 ="Critical", 'Patient Health Records'!W809 = "No"), "Ask for Readmission","No Action")))</f>
        <v>No Action</v>
      </c>
      <c r="V809" s="17" t="str" cm="1">
        <f t="array" ref="V809">_xlfn.IFS(AND(T809="High Priority",'Patient Health Records'!W809="Yes",'Patient Health Records'!X809 = "Critical"),"Needs Attention", AND('Patient Health Records'!X809 &lt;&gt; "Critical", 'Patient Health Records'!W809 = "Yes"),"Monitor Later", AND('Patient Health Records'!X809 ="Critical", 'Patient Health Records'!W809 = "No"), "Ask for Readmission", TRUE, "No Action")</f>
        <v>No Action</v>
      </c>
      <c r="W809" s="17"/>
      <c r="X809" s="100"/>
      <c r="Y809" s="100"/>
      <c r="Z809" s="100"/>
      <c r="AA809" s="100"/>
      <c r="AB809" s="100"/>
    </row>
    <row r="810" spans="1:28" ht="15.75" customHeight="1">
      <c r="A810" s="2" t="s">
        <v>1237</v>
      </c>
      <c r="B810" s="2" t="s">
        <v>1238</v>
      </c>
      <c r="C810" s="2" t="s">
        <v>42</v>
      </c>
      <c r="D810" s="26" t="s">
        <v>583</v>
      </c>
      <c r="E810" s="28">
        <f>DATEVALUE(D810)</f>
        <v>24838</v>
      </c>
      <c r="F810" s="29">
        <f t="shared" si="37"/>
        <v>1968</v>
      </c>
      <c r="G810" s="29">
        <f t="shared" si="38"/>
        <v>57</v>
      </c>
      <c r="H810" s="29" t="str" cm="1">
        <f t="array" ref="H810">_xlfn.IFS(
  AND(G810&gt;=21, G810&lt;=30), "Young Adult",
  AND(G810&gt;=31, G810&lt;=45), "Adult",
  AND(G810&gt;=46, G810&lt;=60), "Middle-aged",
  AND(G810&gt;=61, G810&lt;=75), "Senior",
  AND(G810&gt;=76, G810&lt;=87), "Elderly",
  TRUE, "Out of Range"
)</f>
        <v>Middle-aged</v>
      </c>
      <c r="I810" s="3">
        <v>7</v>
      </c>
      <c r="J810" s="2" t="s">
        <v>33</v>
      </c>
      <c r="K810" s="2" t="s">
        <v>34</v>
      </c>
      <c r="L810" s="2" t="str">
        <f>VLOOKUP(J810,Facts!$A$2:$B$10,2,FALSE)</f>
        <v>West</v>
      </c>
      <c r="M810" s="2" t="str">
        <f>HLOOKUP(J810,Facts!$D$13:$L$14,2,FALSE)</f>
        <v>West</v>
      </c>
      <c r="N810" s="2" t="str">
        <f>_xlfn.XLOOKUP(L810,Facts!$B$2:$B$10,Facts!$A$2:$A$10,FALSE)</f>
        <v>Maharashtra</v>
      </c>
      <c r="O810" s="100" t="str">
        <f t="shared" si="39"/>
        <v>Aarav Dev Patel</v>
      </c>
      <c r="P810" s="100" t="str" cm="1">
        <f t="array" ref="P810:R810">_xlfn.TEXTSPLIT(O810," ")</f>
        <v>Aarav</v>
      </c>
      <c r="Q810" s="100" t="str">
        <v>Dev</v>
      </c>
      <c r="R810" s="100" t="str">
        <v>Patel</v>
      </c>
      <c r="S810" s="100" t="str">
        <f>CONCATENATE(A810,"_",P810,".pdf")</f>
        <v>PID0809_Aarav.pdf</v>
      </c>
      <c r="T810" s="17" t="str">
        <f>IF(AND(I810&lt;5,'Billing Details'!F810&gt;10000),"High Priority","Regular Followup")</f>
        <v>Regular Followup</v>
      </c>
      <c r="U810" s="17" t="str">
        <f>IF(AND(T810="High Priority",'Patient Health Records'!W810="Yes",'Patient Health Records'!X810 = "Critical"),"Needs Attention",IF(AND('Patient Health Records'!X810 &lt;&gt; "Critical", 'Patient Health Records'!W810 = "Yes"),"Monitor Later",IF(AND('Patient Health Records'!X810 ="Critical", 'Patient Health Records'!W810 = "No"), "Ask for Readmission","No Action")))</f>
        <v>No Action</v>
      </c>
      <c r="V810" s="17" t="str" cm="1">
        <f t="array" ref="V810">_xlfn.IFS(AND(T810="High Priority",'Patient Health Records'!W810="Yes",'Patient Health Records'!X810 = "Critical"),"Needs Attention", AND('Patient Health Records'!X810 &lt;&gt; "Critical", 'Patient Health Records'!W810 = "Yes"),"Monitor Later", AND('Patient Health Records'!X810 ="Critical", 'Patient Health Records'!W810 = "No"), "Ask for Readmission", TRUE, "No Action")</f>
        <v>No Action</v>
      </c>
      <c r="W810" s="17"/>
      <c r="X810" s="100"/>
      <c r="Y810" s="100"/>
      <c r="Z810" s="100"/>
      <c r="AA810" s="100"/>
      <c r="AB810" s="100"/>
    </row>
    <row r="811" spans="1:28" ht="15.75" customHeight="1">
      <c r="A811" s="2" t="s">
        <v>1239</v>
      </c>
      <c r="B811" s="2" t="s">
        <v>88</v>
      </c>
      <c r="C811" s="2" t="s">
        <v>25</v>
      </c>
      <c r="D811" s="26" t="s">
        <v>82</v>
      </c>
      <c r="E811" s="28">
        <f>DATEVALUE(D811)</f>
        <v>30682</v>
      </c>
      <c r="F811" s="29">
        <f t="shared" si="37"/>
        <v>1984</v>
      </c>
      <c r="G811" s="29">
        <f t="shared" si="38"/>
        <v>41</v>
      </c>
      <c r="H811" s="29" t="str" cm="1">
        <f t="array" ref="H811">_xlfn.IFS(
  AND(G811&gt;=21, G811&lt;=30), "Young Adult",
  AND(G811&gt;=31, G811&lt;=45), "Adult",
  AND(G811&gt;=46, G811&lt;=60), "Middle-aged",
  AND(G811&gt;=61, G811&lt;=75), "Senior",
  AND(G811&gt;=76, G811&lt;=87), "Elderly",
  TRUE, "Out of Range"
)</f>
        <v>Adult</v>
      </c>
      <c r="I811" s="3">
        <v>12</v>
      </c>
      <c r="J811" s="2" t="s">
        <v>55</v>
      </c>
      <c r="K811" s="2" t="s">
        <v>28</v>
      </c>
      <c r="L811" s="2" t="str">
        <f>VLOOKUP(J811,Facts!$A$2:$B$10,2,FALSE)</f>
        <v>South</v>
      </c>
      <c r="M811" s="2" t="str">
        <f>HLOOKUP(J811,Facts!$D$13:$L$14,2,FALSE)</f>
        <v>South</v>
      </c>
      <c r="N811" s="2" t="str">
        <f>_xlfn.XLOOKUP(L811,Facts!$B$2:$B$10,Facts!$A$2:$A$10,FALSE)</f>
        <v>Tamil Nadu</v>
      </c>
      <c r="O811" s="100" t="str">
        <f t="shared" si="39"/>
        <v>Shreya Sharma</v>
      </c>
      <c r="P811" s="100" t="str" cm="1">
        <f t="array" ref="P811:Q811">_xlfn.TEXTSPLIT(O811," ")</f>
        <v>Shreya</v>
      </c>
      <c r="Q811" s="100" t="str">
        <v>Sharma</v>
      </c>
      <c r="R811" s="100"/>
      <c r="S811" s="100" t="str">
        <f>CONCATENATE(A811,"_",P811,".pdf")</f>
        <v>PID0810_Shreya.pdf</v>
      </c>
      <c r="T811" s="17" t="str">
        <f>IF(AND(I811&lt;5,'Billing Details'!F811&gt;10000),"High Priority","Regular Followup")</f>
        <v>Regular Followup</v>
      </c>
      <c r="U811" s="17" t="str">
        <f>IF(AND(T811="High Priority",'Patient Health Records'!W811="Yes",'Patient Health Records'!X811 = "Critical"),"Needs Attention",IF(AND('Patient Health Records'!X811 &lt;&gt; "Critical", 'Patient Health Records'!W811 = "Yes"),"Monitor Later",IF(AND('Patient Health Records'!X811 ="Critical", 'Patient Health Records'!W811 = "No"), "Ask for Readmission","No Action")))</f>
        <v>No Action</v>
      </c>
      <c r="V811" s="17" t="str" cm="1">
        <f t="array" ref="V811">_xlfn.IFS(AND(T811="High Priority",'Patient Health Records'!W811="Yes",'Patient Health Records'!X811 = "Critical"),"Needs Attention", AND('Patient Health Records'!X811 &lt;&gt; "Critical", 'Patient Health Records'!W811 = "Yes"),"Monitor Later", AND('Patient Health Records'!X811 ="Critical", 'Patient Health Records'!W811 = "No"), "Ask for Readmission", TRUE, "No Action")</f>
        <v>No Action</v>
      </c>
      <c r="W811" s="17"/>
      <c r="X811" s="100"/>
      <c r="Y811" s="100"/>
      <c r="Z811" s="100"/>
      <c r="AA811" s="100"/>
      <c r="AB811" s="100"/>
    </row>
    <row r="812" spans="1:28" ht="15.75" customHeight="1">
      <c r="A812" s="2" t="s">
        <v>1240</v>
      </c>
      <c r="B812" s="2" t="s">
        <v>1241</v>
      </c>
      <c r="C812" s="2" t="s">
        <v>42</v>
      </c>
      <c r="D812" s="26" t="s">
        <v>26</v>
      </c>
      <c r="E812" s="28">
        <f>DATEVALUE(D812)</f>
        <v>27029</v>
      </c>
      <c r="F812" s="29">
        <f t="shared" si="37"/>
        <v>1973</v>
      </c>
      <c r="G812" s="29">
        <f t="shared" si="38"/>
        <v>52</v>
      </c>
      <c r="H812" s="29" t="str" cm="1">
        <f t="array" ref="H812">_xlfn.IFS(
  AND(G812&gt;=21, G812&lt;=30), "Young Adult",
  AND(G812&gt;=31, G812&lt;=45), "Adult",
  AND(G812&gt;=46, G812&lt;=60), "Middle-aged",
  AND(G812&gt;=61, G812&lt;=75), "Senior",
  AND(G812&gt;=76, G812&lt;=87), "Elderly",
  TRUE, "Out of Range"
)</f>
        <v>Middle-aged</v>
      </c>
      <c r="I812" s="3">
        <v>20</v>
      </c>
      <c r="J812" s="2" t="s">
        <v>80</v>
      </c>
      <c r="K812" s="2" t="s">
        <v>34</v>
      </c>
      <c r="L812" s="2" t="str">
        <f>VLOOKUP(J812,Facts!$A$2:$B$10,2,FALSE)</f>
        <v>West</v>
      </c>
      <c r="M812" s="2" t="str">
        <f>HLOOKUP(J812,Facts!$D$13:$L$14,2,FALSE)</f>
        <v>West</v>
      </c>
      <c r="N812" s="2" t="str">
        <f>_xlfn.XLOOKUP(L812,Facts!$B$2:$B$10,Facts!$A$2:$A$10,FALSE)</f>
        <v>Maharashtra</v>
      </c>
      <c r="O812" s="100" t="str">
        <f t="shared" si="39"/>
        <v>Sai Reddy</v>
      </c>
      <c r="P812" s="100" t="str" cm="1">
        <f t="array" ref="P812:Q812">_xlfn.TEXTSPLIT(O812," ")</f>
        <v>Sai</v>
      </c>
      <c r="Q812" s="100" t="str">
        <v>Reddy</v>
      </c>
      <c r="R812" s="100"/>
      <c r="S812" s="100" t="str">
        <f>CONCATENATE(A812,"_",P812,".pdf")</f>
        <v>PID0811_Sai.pdf</v>
      </c>
      <c r="T812" s="17" t="str">
        <f>IF(AND(I812&lt;5,'Billing Details'!F812&gt;10000),"High Priority","Regular Followup")</f>
        <v>Regular Followup</v>
      </c>
      <c r="U812" s="17" t="str">
        <f>IF(AND(T812="High Priority",'Patient Health Records'!W812="Yes",'Patient Health Records'!X812 = "Critical"),"Needs Attention",IF(AND('Patient Health Records'!X812 &lt;&gt; "Critical", 'Patient Health Records'!W812 = "Yes"),"Monitor Later",IF(AND('Patient Health Records'!X812 ="Critical", 'Patient Health Records'!W812 = "No"), "Ask for Readmission","No Action")))</f>
        <v>No Action</v>
      </c>
      <c r="V812" s="17" t="str" cm="1">
        <f t="array" ref="V812">_xlfn.IFS(AND(T812="High Priority",'Patient Health Records'!W812="Yes",'Patient Health Records'!X812 = "Critical"),"Needs Attention", AND('Patient Health Records'!X812 &lt;&gt; "Critical", 'Patient Health Records'!W812 = "Yes"),"Monitor Later", AND('Patient Health Records'!X812 ="Critical", 'Patient Health Records'!W812 = "No"), "Ask for Readmission", TRUE, "No Action")</f>
        <v>No Action</v>
      </c>
      <c r="W812" s="17"/>
      <c r="X812" s="100"/>
      <c r="Y812" s="100"/>
      <c r="Z812" s="100"/>
      <c r="AA812" s="100"/>
      <c r="AB812" s="100"/>
    </row>
    <row r="813" spans="1:28" ht="15.75" customHeight="1">
      <c r="A813" s="2" t="s">
        <v>1242</v>
      </c>
      <c r="B813" s="2" t="s">
        <v>1243</v>
      </c>
      <c r="C813" s="2" t="s">
        <v>25</v>
      </c>
      <c r="D813" s="26" t="s">
        <v>46</v>
      </c>
      <c r="E813" s="28">
        <f>DATEVALUE(D813)</f>
        <v>32508</v>
      </c>
      <c r="F813" s="29">
        <f t="shared" si="37"/>
        <v>1988</v>
      </c>
      <c r="G813" s="29">
        <f t="shared" si="38"/>
        <v>37</v>
      </c>
      <c r="H813" s="29" t="str" cm="1">
        <f t="array" ref="H813">_xlfn.IFS(
  AND(G813&gt;=21, G813&lt;=30), "Young Adult",
  AND(G813&gt;=31, G813&lt;=45), "Adult",
  AND(G813&gt;=46, G813&lt;=60), "Middle-aged",
  AND(G813&gt;=61, G813&lt;=75), "Senior",
  AND(G813&gt;=76, G813&lt;=87), "Elderly",
  TRUE, "Out of Range"
)</f>
        <v>Adult</v>
      </c>
      <c r="I813" s="3">
        <v>25</v>
      </c>
      <c r="J813" s="2" t="s">
        <v>64</v>
      </c>
      <c r="K813" s="2" t="s">
        <v>28</v>
      </c>
      <c r="L813" s="2" t="str">
        <f>VLOOKUP(J813,Facts!$A$2:$B$10,2,FALSE)</f>
        <v>East</v>
      </c>
      <c r="M813" s="2" t="str">
        <f>HLOOKUP(J813,Facts!$D$13:$L$14,2,FALSE)</f>
        <v>East</v>
      </c>
      <c r="N813" s="2" t="str">
        <f>_xlfn.XLOOKUP(L813,Facts!$B$2:$B$10,Facts!$A$2:$A$10,FALSE)</f>
        <v>West Bengal</v>
      </c>
      <c r="O813" s="100" t="str">
        <f t="shared" si="39"/>
        <v>Aanya Priya Patel</v>
      </c>
      <c r="P813" s="100" t="str" cm="1">
        <f t="array" ref="P813:R813">_xlfn.TEXTSPLIT(O813," ")</f>
        <v>Aanya</v>
      </c>
      <c r="Q813" s="100" t="str">
        <v>Priya</v>
      </c>
      <c r="R813" s="100" t="str">
        <v>Patel</v>
      </c>
      <c r="S813" s="100" t="str">
        <f>CONCATENATE(A813,"_",P813,".pdf")</f>
        <v>PID0812_Aanya.pdf</v>
      </c>
      <c r="T813" s="17" t="str">
        <f>IF(AND(I813&lt;5,'Billing Details'!F813&gt;10000),"High Priority","Regular Followup")</f>
        <v>Regular Followup</v>
      </c>
      <c r="U813" s="17" t="str">
        <f>IF(AND(T813="High Priority",'Patient Health Records'!W813="Yes",'Patient Health Records'!X813 = "Critical"),"Needs Attention",IF(AND('Patient Health Records'!X813 &lt;&gt; "Critical", 'Patient Health Records'!W813 = "Yes"),"Monitor Later",IF(AND('Patient Health Records'!X813 ="Critical", 'Patient Health Records'!W813 = "No"), "Ask for Readmission","No Action")))</f>
        <v>No Action</v>
      </c>
      <c r="V813" s="17" t="str" cm="1">
        <f t="array" ref="V813">_xlfn.IFS(AND(T813="High Priority",'Patient Health Records'!W813="Yes",'Patient Health Records'!X813 = "Critical"),"Needs Attention", AND('Patient Health Records'!X813 &lt;&gt; "Critical", 'Patient Health Records'!W813 = "Yes"),"Monitor Later", AND('Patient Health Records'!X813 ="Critical", 'Patient Health Records'!W813 = "No"), "Ask for Readmission", TRUE, "No Action")</f>
        <v>No Action</v>
      </c>
      <c r="W813" s="17"/>
      <c r="X813" s="100"/>
      <c r="Y813" s="100"/>
      <c r="Z813" s="100"/>
      <c r="AA813" s="100"/>
      <c r="AB813" s="100"/>
    </row>
    <row r="814" spans="1:28" ht="15.75" customHeight="1">
      <c r="A814" s="2" t="s">
        <v>1244</v>
      </c>
      <c r="B814" s="2" t="s">
        <v>1245</v>
      </c>
      <c r="C814" s="2" t="s">
        <v>42</v>
      </c>
      <c r="D814" s="26" t="s">
        <v>54</v>
      </c>
      <c r="E814" s="28">
        <f>DATEVALUE(D814)</f>
        <v>34699</v>
      </c>
      <c r="F814" s="29">
        <f t="shared" si="37"/>
        <v>1994</v>
      </c>
      <c r="G814" s="29">
        <f t="shared" si="38"/>
        <v>31</v>
      </c>
      <c r="H814" s="29" t="str" cm="1">
        <f t="array" ref="H814">_xlfn.IFS(
  AND(G814&gt;=21, G814&lt;=30), "Young Adult",
  AND(G814&gt;=31, G814&lt;=45), "Adult",
  AND(G814&gt;=46, G814&lt;=60), "Middle-aged",
  AND(G814&gt;=61, G814&lt;=75), "Senior",
  AND(G814&gt;=76, G814&lt;=87), "Elderly",
  TRUE, "Out of Range"
)</f>
        <v>Adult</v>
      </c>
      <c r="I814" s="3">
        <v>20</v>
      </c>
      <c r="J814" s="2" t="s">
        <v>38</v>
      </c>
      <c r="K814" s="2" t="s">
        <v>39</v>
      </c>
      <c r="L814" s="2" t="str">
        <f>VLOOKUP(J814,Facts!$A$2:$B$10,2,FALSE)</f>
        <v>North</v>
      </c>
      <c r="M814" s="2" t="str">
        <f>HLOOKUP(J814,Facts!$D$13:$L$14,2,FALSE)</f>
        <v>North</v>
      </c>
      <c r="N814" s="2" t="str">
        <f>_xlfn.XLOOKUP(L814,Facts!$B$2:$B$10,Facts!$A$2:$A$10,FALSE)</f>
        <v>Punjab</v>
      </c>
      <c r="O814" s="100" t="str">
        <f t="shared" si="39"/>
        <v>Vivaan Patel</v>
      </c>
      <c r="P814" s="100" t="str" cm="1">
        <f t="array" ref="P814:Q814">_xlfn.TEXTSPLIT(O814," ")</f>
        <v>Vivaan</v>
      </c>
      <c r="Q814" s="100" t="str">
        <v>Patel</v>
      </c>
      <c r="R814" s="100"/>
      <c r="S814" s="100" t="str">
        <f>CONCATENATE(A814,"_",P814,".pdf")</f>
        <v>PID0813_Vivaan.pdf</v>
      </c>
      <c r="T814" s="17" t="str">
        <f>IF(AND(I814&lt;5,'Billing Details'!F814&gt;10000),"High Priority","Regular Followup")</f>
        <v>Regular Followup</v>
      </c>
      <c r="U814" s="17" t="str">
        <f>IF(AND(T814="High Priority",'Patient Health Records'!W814="Yes",'Patient Health Records'!X814 = "Critical"),"Needs Attention",IF(AND('Patient Health Records'!X814 &lt;&gt; "Critical", 'Patient Health Records'!W814 = "Yes"),"Monitor Later",IF(AND('Patient Health Records'!X814 ="Critical", 'Patient Health Records'!W814 = "No"), "Ask for Readmission","No Action")))</f>
        <v>Ask for Readmission</v>
      </c>
      <c r="V814" s="17" t="str" cm="1">
        <f t="array" ref="V814">_xlfn.IFS(AND(T814="High Priority",'Patient Health Records'!W814="Yes",'Patient Health Records'!X814 = "Critical"),"Needs Attention", AND('Patient Health Records'!X814 &lt;&gt; "Critical", 'Patient Health Records'!W814 = "Yes"),"Monitor Later", AND('Patient Health Records'!X814 ="Critical", 'Patient Health Records'!W814 = "No"), "Ask for Readmission", TRUE, "No Action")</f>
        <v>Ask for Readmission</v>
      </c>
      <c r="W814" s="17"/>
      <c r="X814" s="100"/>
      <c r="Y814" s="100"/>
      <c r="Z814" s="100"/>
      <c r="AA814" s="100"/>
      <c r="AB814" s="100"/>
    </row>
    <row r="815" spans="1:28" ht="15.75" customHeight="1">
      <c r="A815" s="2" t="s">
        <v>1246</v>
      </c>
      <c r="B815" s="2" t="s">
        <v>926</v>
      </c>
      <c r="C815" s="2" t="s">
        <v>42</v>
      </c>
      <c r="D815" s="26" t="s">
        <v>68</v>
      </c>
      <c r="E815" s="28">
        <f>DATEVALUE(D815)</f>
        <v>23377</v>
      </c>
      <c r="F815" s="29">
        <f t="shared" si="37"/>
        <v>1964</v>
      </c>
      <c r="G815" s="29">
        <f t="shared" si="38"/>
        <v>61</v>
      </c>
      <c r="H815" s="29" t="str" cm="1">
        <f t="array" ref="H815">_xlfn.IFS(
  AND(G815&gt;=21, G815&lt;=30), "Young Adult",
  AND(G815&gt;=31, G815&lt;=45), "Adult",
  AND(G815&gt;=46, G815&lt;=60), "Middle-aged",
  AND(G815&gt;=61, G815&lt;=75), "Senior",
  AND(G815&gt;=76, G815&lt;=87), "Elderly",
  TRUE, "Out of Range"
)</f>
        <v>Senior</v>
      </c>
      <c r="I815" s="3">
        <v>7</v>
      </c>
      <c r="J815" s="2" t="s">
        <v>80</v>
      </c>
      <c r="K815" s="2" t="s">
        <v>34</v>
      </c>
      <c r="L815" s="2" t="str">
        <f>VLOOKUP(J815,Facts!$A$2:$B$10,2,FALSE)</f>
        <v>West</v>
      </c>
      <c r="M815" s="2" t="str">
        <f>HLOOKUP(J815,Facts!$D$13:$L$14,2,FALSE)</f>
        <v>West</v>
      </c>
      <c r="N815" s="2" t="str">
        <f>_xlfn.XLOOKUP(L815,Facts!$B$2:$B$10,Facts!$A$2:$A$10,FALSE)</f>
        <v>Maharashtra</v>
      </c>
      <c r="O815" s="100" t="str">
        <f t="shared" si="39"/>
        <v>Vivaan Patel</v>
      </c>
      <c r="P815" s="100" t="str" cm="1">
        <f t="array" ref="P815:Q815">_xlfn.TEXTSPLIT(O815," ")</f>
        <v>Vivaan</v>
      </c>
      <c r="Q815" s="100" t="str">
        <v>Patel</v>
      </c>
      <c r="R815" s="100"/>
      <c r="S815" s="100" t="str">
        <f>CONCATENATE(A815,"_",P815,".pdf")</f>
        <v>PID0814_Vivaan.pdf</v>
      </c>
      <c r="T815" s="17" t="str">
        <f>IF(AND(I815&lt;5,'Billing Details'!F815&gt;10000),"High Priority","Regular Followup")</f>
        <v>Regular Followup</v>
      </c>
      <c r="U815" s="17" t="str">
        <f>IF(AND(T815="High Priority",'Patient Health Records'!W815="Yes",'Patient Health Records'!X815 = "Critical"),"Needs Attention",IF(AND('Patient Health Records'!X815 &lt;&gt; "Critical", 'Patient Health Records'!W815 = "Yes"),"Monitor Later",IF(AND('Patient Health Records'!X815 ="Critical", 'Patient Health Records'!W815 = "No"), "Ask for Readmission","No Action")))</f>
        <v>No Action</v>
      </c>
      <c r="V815" s="17" t="str" cm="1">
        <f t="array" ref="V815">_xlfn.IFS(AND(T815="High Priority",'Patient Health Records'!W815="Yes",'Patient Health Records'!X815 = "Critical"),"Needs Attention", AND('Patient Health Records'!X815 &lt;&gt; "Critical", 'Patient Health Records'!W815 = "Yes"),"Monitor Later", AND('Patient Health Records'!X815 ="Critical", 'Patient Health Records'!W815 = "No"), "Ask for Readmission", TRUE, "No Action")</f>
        <v>No Action</v>
      </c>
      <c r="W815" s="17"/>
      <c r="X815" s="100"/>
      <c r="Y815" s="100"/>
      <c r="Z815" s="100"/>
      <c r="AA815" s="100"/>
      <c r="AB815" s="100"/>
    </row>
    <row r="816" spans="1:28" ht="15.75" customHeight="1">
      <c r="A816" s="2" t="s">
        <v>1247</v>
      </c>
      <c r="B816" s="2" t="s">
        <v>1248</v>
      </c>
      <c r="C816" s="2" t="s">
        <v>42</v>
      </c>
      <c r="D816" s="26" t="s">
        <v>85</v>
      </c>
      <c r="E816" s="28">
        <f>DATEVALUE(D816)</f>
        <v>25203</v>
      </c>
      <c r="F816" s="29">
        <f t="shared" si="37"/>
        <v>1968</v>
      </c>
      <c r="G816" s="29">
        <f t="shared" si="38"/>
        <v>57</v>
      </c>
      <c r="H816" s="29" t="str" cm="1">
        <f t="array" ref="H816">_xlfn.IFS(
  AND(G816&gt;=21, G816&lt;=30), "Young Adult",
  AND(G816&gt;=31, G816&lt;=45), "Adult",
  AND(G816&gt;=46, G816&lt;=60), "Middle-aged",
  AND(G816&gt;=61, G816&lt;=75), "Senior",
  AND(G816&gt;=76, G816&lt;=87), "Elderly",
  TRUE, "Out of Range"
)</f>
        <v>Middle-aged</v>
      </c>
      <c r="I816" s="3">
        <v>120</v>
      </c>
      <c r="J816" s="2" t="s">
        <v>64</v>
      </c>
      <c r="K816" s="2" t="s">
        <v>56</v>
      </c>
      <c r="L816" s="2" t="str">
        <f>VLOOKUP(J816,Facts!$A$2:$B$10,2,FALSE)</f>
        <v>East</v>
      </c>
      <c r="M816" s="2" t="str">
        <f>HLOOKUP(J816,Facts!$D$13:$L$14,2,FALSE)</f>
        <v>East</v>
      </c>
      <c r="N816" s="2" t="str">
        <f>_xlfn.XLOOKUP(L816,Facts!$B$2:$B$10,Facts!$A$2:$A$10,FALSE)</f>
        <v>West Bengal</v>
      </c>
      <c r="O816" s="100" t="str">
        <f t="shared" si="39"/>
        <v>Aditya Dev Mehta</v>
      </c>
      <c r="P816" s="100" t="str" cm="1">
        <f t="array" ref="P816:R816">_xlfn.TEXTSPLIT(O816," ")</f>
        <v>Aditya</v>
      </c>
      <c r="Q816" s="100" t="str">
        <v>Dev</v>
      </c>
      <c r="R816" s="100" t="str">
        <v>Mehta</v>
      </c>
      <c r="S816" s="100" t="str">
        <f>CONCATENATE(A816,"_",P816,".pdf")</f>
        <v>PID0815_Aditya.pdf</v>
      </c>
      <c r="T816" s="17" t="str">
        <f>IF(AND(I816&lt;5,'Billing Details'!F816&gt;10000),"High Priority","Regular Followup")</f>
        <v>Regular Followup</v>
      </c>
      <c r="U816" s="17" t="str">
        <f>IF(AND(T816="High Priority",'Patient Health Records'!W816="Yes",'Patient Health Records'!X816 = "Critical"),"Needs Attention",IF(AND('Patient Health Records'!X816 &lt;&gt; "Critical", 'Patient Health Records'!W816 = "Yes"),"Monitor Later",IF(AND('Patient Health Records'!X816 ="Critical", 'Patient Health Records'!W816 = "No"), "Ask for Readmission","No Action")))</f>
        <v>No Action</v>
      </c>
      <c r="V816" s="17" t="str" cm="1">
        <f t="array" ref="V816">_xlfn.IFS(AND(T816="High Priority",'Patient Health Records'!W816="Yes",'Patient Health Records'!X816 = "Critical"),"Needs Attention", AND('Patient Health Records'!X816 &lt;&gt; "Critical", 'Patient Health Records'!W816 = "Yes"),"Monitor Later", AND('Patient Health Records'!X816 ="Critical", 'Patient Health Records'!W816 = "No"), "Ask for Readmission", TRUE, "No Action")</f>
        <v>No Action</v>
      </c>
      <c r="W816" s="17"/>
      <c r="X816" s="100"/>
      <c r="Y816" s="100"/>
      <c r="Z816" s="100"/>
      <c r="AA816" s="100"/>
      <c r="AB816" s="100"/>
    </row>
    <row r="817" spans="1:28" ht="15.75" customHeight="1">
      <c r="A817" s="2" t="s">
        <v>1249</v>
      </c>
      <c r="B817" s="2" t="s">
        <v>1250</v>
      </c>
      <c r="C817" s="2" t="s">
        <v>42</v>
      </c>
      <c r="D817" s="26" t="s">
        <v>37</v>
      </c>
      <c r="E817" s="28">
        <f>DATEVALUE(D817)</f>
        <v>34334</v>
      </c>
      <c r="F817" s="29">
        <f t="shared" si="37"/>
        <v>1993</v>
      </c>
      <c r="G817" s="29">
        <f t="shared" si="38"/>
        <v>32</v>
      </c>
      <c r="H817" s="29" t="str" cm="1">
        <f t="array" ref="H817">_xlfn.IFS(
  AND(G817&gt;=21, G817&lt;=30), "Young Adult",
  AND(G817&gt;=31, G817&lt;=45), "Adult",
  AND(G817&gt;=46, G817&lt;=60), "Middle-aged",
  AND(G817&gt;=61, G817&lt;=75), "Senior",
  AND(G817&gt;=76, G817&lt;=87), "Elderly",
  TRUE, "Out of Range"
)</f>
        <v>Adult</v>
      </c>
      <c r="I817" s="3">
        <v>9</v>
      </c>
      <c r="J817" s="2" t="s">
        <v>38</v>
      </c>
      <c r="K817" s="2" t="s">
        <v>34</v>
      </c>
      <c r="L817" s="2" t="str">
        <f>VLOOKUP(J817,Facts!$A$2:$B$10,2,FALSE)</f>
        <v>North</v>
      </c>
      <c r="M817" s="2" t="str">
        <f>HLOOKUP(J817,Facts!$D$13:$L$14,2,FALSE)</f>
        <v>North</v>
      </c>
      <c r="N817" s="2" t="str">
        <f>_xlfn.XLOOKUP(L817,Facts!$B$2:$B$10,Facts!$A$2:$A$10,FALSE)</f>
        <v>Punjab</v>
      </c>
      <c r="O817" s="100" t="str">
        <f t="shared" si="39"/>
        <v>Krishna Kumar Reddy</v>
      </c>
      <c r="P817" s="100" t="str" cm="1">
        <f t="array" ref="P817:R817">_xlfn.TEXTSPLIT(O817," ")</f>
        <v>Krishna</v>
      </c>
      <c r="Q817" s="100" t="str">
        <v>Kumar</v>
      </c>
      <c r="R817" s="100" t="str">
        <v>Reddy</v>
      </c>
      <c r="S817" s="100" t="str">
        <f>CONCATENATE(A817,"_",P817,".pdf")</f>
        <v>PID0816_Krishna.pdf</v>
      </c>
      <c r="T817" s="17" t="str">
        <f>IF(AND(I817&lt;5,'Billing Details'!F817&gt;10000),"High Priority","Regular Followup")</f>
        <v>Regular Followup</v>
      </c>
      <c r="U817" s="17" t="str">
        <f>IF(AND(T817="High Priority",'Patient Health Records'!W817="Yes",'Patient Health Records'!X817 = "Critical"),"Needs Attention",IF(AND('Patient Health Records'!X817 &lt;&gt; "Critical", 'Patient Health Records'!W817 = "Yes"),"Monitor Later",IF(AND('Patient Health Records'!X817 ="Critical", 'Patient Health Records'!W817 = "No"), "Ask for Readmission","No Action")))</f>
        <v>No Action</v>
      </c>
      <c r="V817" s="17" t="str" cm="1">
        <f t="array" ref="V817">_xlfn.IFS(AND(T817="High Priority",'Patient Health Records'!W817="Yes",'Patient Health Records'!X817 = "Critical"),"Needs Attention", AND('Patient Health Records'!X817 &lt;&gt; "Critical", 'Patient Health Records'!W817 = "Yes"),"Monitor Later", AND('Patient Health Records'!X817 ="Critical", 'Patient Health Records'!W817 = "No"), "Ask for Readmission", TRUE, "No Action")</f>
        <v>No Action</v>
      </c>
      <c r="W817" s="17"/>
      <c r="X817" s="100"/>
      <c r="Y817" s="100"/>
      <c r="Z817" s="100"/>
      <c r="AA817" s="100"/>
      <c r="AB817" s="100"/>
    </row>
    <row r="818" spans="1:28" ht="15.75" customHeight="1">
      <c r="A818" s="2" t="s">
        <v>1251</v>
      </c>
      <c r="B818" s="2" t="s">
        <v>70</v>
      </c>
      <c r="C818" s="2" t="s">
        <v>42</v>
      </c>
      <c r="D818" s="26" t="s">
        <v>129</v>
      </c>
      <c r="E818" s="28">
        <f>DATEVALUE(D818)</f>
        <v>32508</v>
      </c>
      <c r="F818" s="29">
        <f t="shared" si="37"/>
        <v>1988</v>
      </c>
      <c r="G818" s="29">
        <f t="shared" si="38"/>
        <v>37</v>
      </c>
      <c r="H818" s="29" t="str" cm="1">
        <f t="array" ref="H818">_xlfn.IFS(
  AND(G818&gt;=21, G818&lt;=30), "Young Adult",
  AND(G818&gt;=31, G818&lt;=45), "Adult",
  AND(G818&gt;=46, G818&lt;=60), "Middle-aged",
  AND(G818&gt;=61, G818&lt;=75), "Senior",
  AND(G818&gt;=76, G818&lt;=87), "Elderly",
  TRUE, "Out of Range"
)</f>
        <v>Adult</v>
      </c>
      <c r="I818" s="3">
        <v>5</v>
      </c>
      <c r="J818" s="2" t="s">
        <v>33</v>
      </c>
      <c r="K818" s="2" t="s">
        <v>34</v>
      </c>
      <c r="L818" s="2" t="str">
        <f>VLOOKUP(J818,Facts!$A$2:$B$10,2,FALSE)</f>
        <v>West</v>
      </c>
      <c r="M818" s="2" t="str">
        <f>HLOOKUP(J818,Facts!$D$13:$L$14,2,FALSE)</f>
        <v>West</v>
      </c>
      <c r="N818" s="2" t="str">
        <f>_xlfn.XLOOKUP(L818,Facts!$B$2:$B$10,Facts!$A$2:$A$10,FALSE)</f>
        <v>Maharashtra</v>
      </c>
      <c r="O818" s="100" t="str">
        <f t="shared" si="39"/>
        <v>Aditya Sharma</v>
      </c>
      <c r="P818" s="100" t="str" cm="1">
        <f t="array" ref="P818:Q818">_xlfn.TEXTSPLIT(O818," ")</f>
        <v>Aditya</v>
      </c>
      <c r="Q818" s="100" t="str">
        <v>Sharma</v>
      </c>
      <c r="R818" s="100"/>
      <c r="S818" s="100" t="str">
        <f>CONCATENATE(A818,"_",P818,".pdf")</f>
        <v>PID0817_Aditya.pdf</v>
      </c>
      <c r="T818" s="17" t="str">
        <f>IF(AND(I818&lt;5,'Billing Details'!F818&gt;10000),"High Priority","Regular Followup")</f>
        <v>Regular Followup</v>
      </c>
      <c r="U818" s="17" t="str">
        <f>IF(AND(T818="High Priority",'Patient Health Records'!W818="Yes",'Patient Health Records'!X818 = "Critical"),"Needs Attention",IF(AND('Patient Health Records'!X818 &lt;&gt; "Critical", 'Patient Health Records'!W818 = "Yes"),"Monitor Later",IF(AND('Patient Health Records'!X818 ="Critical", 'Patient Health Records'!W818 = "No"), "Ask for Readmission","No Action")))</f>
        <v>Ask for Readmission</v>
      </c>
      <c r="V818" s="17" t="str" cm="1">
        <f t="array" ref="V818">_xlfn.IFS(AND(T818="High Priority",'Patient Health Records'!W818="Yes",'Patient Health Records'!X818 = "Critical"),"Needs Attention", AND('Patient Health Records'!X818 &lt;&gt; "Critical", 'Patient Health Records'!W818 = "Yes"),"Monitor Later", AND('Patient Health Records'!X818 ="Critical", 'Patient Health Records'!W818 = "No"), "Ask for Readmission", TRUE, "No Action")</f>
        <v>Ask for Readmission</v>
      </c>
      <c r="W818" s="17"/>
      <c r="X818" s="100"/>
      <c r="Y818" s="100"/>
      <c r="Z818" s="100"/>
      <c r="AA818" s="100"/>
      <c r="AB818" s="100"/>
    </row>
    <row r="819" spans="1:28" ht="15.75" customHeight="1">
      <c r="A819" s="2" t="s">
        <v>1252</v>
      </c>
      <c r="B819" s="2" t="s">
        <v>1253</v>
      </c>
      <c r="C819" s="2" t="s">
        <v>25</v>
      </c>
      <c r="D819" s="26" t="s">
        <v>26</v>
      </c>
      <c r="E819" s="28">
        <f>DATEVALUE(D819)</f>
        <v>27029</v>
      </c>
      <c r="F819" s="29">
        <f t="shared" si="37"/>
        <v>1973</v>
      </c>
      <c r="G819" s="29">
        <f t="shared" si="38"/>
        <v>52</v>
      </c>
      <c r="H819" s="29" t="str" cm="1">
        <f t="array" ref="H819">_xlfn.IFS(
  AND(G819&gt;=21, G819&lt;=30), "Young Adult",
  AND(G819&gt;=31, G819&lt;=45), "Adult",
  AND(G819&gt;=46, G819&lt;=60), "Middle-aged",
  AND(G819&gt;=61, G819&lt;=75), "Senior",
  AND(G819&gt;=76, G819&lt;=87), "Elderly",
  TRUE, "Out of Range"
)</f>
        <v>Middle-aged</v>
      </c>
      <c r="I819" s="3">
        <v>9</v>
      </c>
      <c r="J819" s="2" t="s">
        <v>38</v>
      </c>
      <c r="K819" s="2" t="s">
        <v>28</v>
      </c>
      <c r="L819" s="2" t="str">
        <f>VLOOKUP(J819,Facts!$A$2:$B$10,2,FALSE)</f>
        <v>North</v>
      </c>
      <c r="M819" s="2" t="str">
        <f>HLOOKUP(J819,Facts!$D$13:$L$14,2,FALSE)</f>
        <v>North</v>
      </c>
      <c r="N819" s="2" t="str">
        <f>_xlfn.XLOOKUP(L819,Facts!$B$2:$B$10,Facts!$A$2:$A$10,FALSE)</f>
        <v>Punjab</v>
      </c>
      <c r="O819" s="100" t="str">
        <f t="shared" si="39"/>
        <v>Diya Dev Gupta</v>
      </c>
      <c r="P819" s="100" t="str" cm="1">
        <f t="array" ref="P819:R819">_xlfn.TEXTSPLIT(O819," ")</f>
        <v>Diya</v>
      </c>
      <c r="Q819" s="100" t="str">
        <v>Dev</v>
      </c>
      <c r="R819" s="100" t="str">
        <v>Gupta</v>
      </c>
      <c r="S819" s="100" t="str">
        <f>CONCATENATE(A819,"_",P819,".pdf")</f>
        <v>PID0818_Diya.pdf</v>
      </c>
      <c r="T819" s="17" t="str">
        <f>IF(AND(I819&lt;5,'Billing Details'!F819&gt;10000),"High Priority","Regular Followup")</f>
        <v>Regular Followup</v>
      </c>
      <c r="U819" s="17" t="str">
        <f>IF(AND(T819="High Priority",'Patient Health Records'!W819="Yes",'Patient Health Records'!X819 = "Critical"),"Needs Attention",IF(AND('Patient Health Records'!X819 &lt;&gt; "Critical", 'Patient Health Records'!W819 = "Yes"),"Monitor Later",IF(AND('Patient Health Records'!X819 ="Critical", 'Patient Health Records'!W819 = "No"), "Ask for Readmission","No Action")))</f>
        <v>No Action</v>
      </c>
      <c r="V819" s="17" t="str" cm="1">
        <f t="array" ref="V819">_xlfn.IFS(AND(T819="High Priority",'Patient Health Records'!W819="Yes",'Patient Health Records'!X819 = "Critical"),"Needs Attention", AND('Patient Health Records'!X819 &lt;&gt; "Critical", 'Patient Health Records'!W819 = "Yes"),"Monitor Later", AND('Patient Health Records'!X819 ="Critical", 'Patient Health Records'!W819 = "No"), "Ask for Readmission", TRUE, "No Action")</f>
        <v>No Action</v>
      </c>
      <c r="W819" s="17"/>
      <c r="X819" s="100"/>
      <c r="Y819" s="100"/>
      <c r="Z819" s="100"/>
      <c r="AA819" s="100"/>
      <c r="AB819" s="100"/>
    </row>
    <row r="820" spans="1:28" ht="15.75" customHeight="1">
      <c r="A820" s="2" t="s">
        <v>1254</v>
      </c>
      <c r="B820" s="2" t="s">
        <v>153</v>
      </c>
      <c r="C820" s="2" t="s">
        <v>42</v>
      </c>
      <c r="D820" s="26" t="s">
        <v>46</v>
      </c>
      <c r="E820" s="28">
        <f>DATEVALUE(D820)</f>
        <v>32508</v>
      </c>
      <c r="F820" s="29">
        <f t="shared" si="37"/>
        <v>1988</v>
      </c>
      <c r="G820" s="29">
        <f t="shared" si="38"/>
        <v>37</v>
      </c>
      <c r="H820" s="29" t="str" cm="1">
        <f t="array" ref="H820">_xlfn.IFS(
  AND(G820&gt;=21, G820&lt;=30), "Young Adult",
  AND(G820&gt;=31, G820&lt;=45), "Adult",
  AND(G820&gt;=46, G820&lt;=60), "Middle-aged",
  AND(G820&gt;=61, G820&lt;=75), "Senior",
  AND(G820&gt;=76, G820&lt;=87), "Elderly",
  TRUE, "Out of Range"
)</f>
        <v>Adult</v>
      </c>
      <c r="I820" s="3">
        <v>25</v>
      </c>
      <c r="J820" s="2" t="s">
        <v>55</v>
      </c>
      <c r="K820" s="2" t="s">
        <v>34</v>
      </c>
      <c r="L820" s="2" t="str">
        <f>VLOOKUP(J820,Facts!$A$2:$B$10,2,FALSE)</f>
        <v>South</v>
      </c>
      <c r="M820" s="2" t="str">
        <f>HLOOKUP(J820,Facts!$D$13:$L$14,2,FALSE)</f>
        <v>South</v>
      </c>
      <c r="N820" s="2" t="str">
        <f>_xlfn.XLOOKUP(L820,Facts!$B$2:$B$10,Facts!$A$2:$A$10,FALSE)</f>
        <v>Tamil Nadu</v>
      </c>
      <c r="O820" s="100" t="str">
        <f t="shared" si="39"/>
        <v>Sai Patel</v>
      </c>
      <c r="P820" s="100" t="str" cm="1">
        <f t="array" ref="P820:Q820">_xlfn.TEXTSPLIT(O820," ")</f>
        <v>Sai</v>
      </c>
      <c r="Q820" s="100" t="str">
        <v>Patel</v>
      </c>
      <c r="R820" s="100"/>
      <c r="S820" s="100" t="str">
        <f>CONCATENATE(A820,"_",P820,".pdf")</f>
        <v>PID0819_Sai.pdf</v>
      </c>
      <c r="T820" s="17" t="str">
        <f>IF(AND(I820&lt;5,'Billing Details'!F820&gt;10000),"High Priority","Regular Followup")</f>
        <v>Regular Followup</v>
      </c>
      <c r="U820" s="17" t="str">
        <f>IF(AND(T820="High Priority",'Patient Health Records'!W820="Yes",'Patient Health Records'!X820 = "Critical"),"Needs Attention",IF(AND('Patient Health Records'!X820 &lt;&gt; "Critical", 'Patient Health Records'!W820 = "Yes"),"Monitor Later",IF(AND('Patient Health Records'!X820 ="Critical", 'Patient Health Records'!W820 = "No"), "Ask for Readmission","No Action")))</f>
        <v>No Action</v>
      </c>
      <c r="V820" s="17" t="str" cm="1">
        <f t="array" ref="V820">_xlfn.IFS(AND(T820="High Priority",'Patient Health Records'!W820="Yes",'Patient Health Records'!X820 = "Critical"),"Needs Attention", AND('Patient Health Records'!X820 &lt;&gt; "Critical", 'Patient Health Records'!W820 = "Yes"),"Monitor Later", AND('Patient Health Records'!X820 ="Critical", 'Patient Health Records'!W820 = "No"), "Ask for Readmission", TRUE, "No Action")</f>
        <v>No Action</v>
      </c>
      <c r="W820" s="17"/>
      <c r="X820" s="100"/>
      <c r="Y820" s="100"/>
      <c r="Z820" s="100"/>
      <c r="AA820" s="100"/>
      <c r="AB820" s="100"/>
    </row>
    <row r="821" spans="1:28" ht="15.75" customHeight="1">
      <c r="A821" s="2" t="s">
        <v>1255</v>
      </c>
      <c r="B821" s="2" t="s">
        <v>189</v>
      </c>
      <c r="C821" s="2" t="s">
        <v>42</v>
      </c>
      <c r="D821" s="26" t="s">
        <v>82</v>
      </c>
      <c r="E821" s="28">
        <f>DATEVALUE(D821)</f>
        <v>30682</v>
      </c>
      <c r="F821" s="29">
        <f t="shared" si="37"/>
        <v>1984</v>
      </c>
      <c r="G821" s="29">
        <f t="shared" si="38"/>
        <v>41</v>
      </c>
      <c r="H821" s="29" t="str" cm="1">
        <f t="array" ref="H821">_xlfn.IFS(
  AND(G821&gt;=21, G821&lt;=30), "Young Adult",
  AND(G821&gt;=31, G821&lt;=45), "Adult",
  AND(G821&gt;=46, G821&lt;=60), "Middle-aged",
  AND(G821&gt;=61, G821&lt;=75), "Senior",
  AND(G821&gt;=76, G821&lt;=87), "Elderly",
  TRUE, "Out of Range"
)</f>
        <v>Adult</v>
      </c>
      <c r="I821" s="3">
        <v>3</v>
      </c>
      <c r="J821" s="2" t="s">
        <v>64</v>
      </c>
      <c r="K821" s="2" t="s">
        <v>56</v>
      </c>
      <c r="L821" s="2" t="str">
        <f>VLOOKUP(J821,Facts!$A$2:$B$10,2,FALSE)</f>
        <v>East</v>
      </c>
      <c r="M821" s="2" t="str">
        <f>HLOOKUP(J821,Facts!$D$13:$L$14,2,FALSE)</f>
        <v>East</v>
      </c>
      <c r="N821" s="2" t="str">
        <f>_xlfn.XLOOKUP(L821,Facts!$B$2:$B$10,Facts!$A$2:$A$10,FALSE)</f>
        <v>West Bengal</v>
      </c>
      <c r="O821" s="100" t="str">
        <f t="shared" si="39"/>
        <v>Sai Reddy</v>
      </c>
      <c r="P821" s="100" t="str" cm="1">
        <f t="array" ref="P821:Q821">_xlfn.TEXTSPLIT(O821," ")</f>
        <v>Sai</v>
      </c>
      <c r="Q821" s="100" t="str">
        <v>Reddy</v>
      </c>
      <c r="R821" s="100"/>
      <c r="S821" s="100" t="str">
        <f>CONCATENATE(A821,"_",P821,".pdf")</f>
        <v>PID0820_Sai.pdf</v>
      </c>
      <c r="T821" s="17" t="str">
        <f>IF(AND(I821&lt;5,'Billing Details'!F821&gt;10000),"High Priority","Regular Followup")</f>
        <v>High Priority</v>
      </c>
      <c r="U821" s="17" t="str">
        <f>IF(AND(T821="High Priority",'Patient Health Records'!W821="Yes",'Patient Health Records'!X821 = "Critical"),"Needs Attention",IF(AND('Patient Health Records'!X821 &lt;&gt; "Critical", 'Patient Health Records'!W821 = "Yes"),"Monitor Later",IF(AND('Patient Health Records'!X821 ="Critical", 'Patient Health Records'!W821 = "No"), "Ask for Readmission","No Action")))</f>
        <v>Ask for Readmission</v>
      </c>
      <c r="V821" s="17" t="str" cm="1">
        <f t="array" ref="V821">_xlfn.IFS(AND(T821="High Priority",'Patient Health Records'!W821="Yes",'Patient Health Records'!X821 = "Critical"),"Needs Attention", AND('Patient Health Records'!X821 &lt;&gt; "Critical", 'Patient Health Records'!W821 = "Yes"),"Monitor Later", AND('Patient Health Records'!X821 ="Critical", 'Patient Health Records'!W821 = "No"), "Ask for Readmission", TRUE, "No Action")</f>
        <v>Ask for Readmission</v>
      </c>
      <c r="W821" s="17"/>
      <c r="X821" s="100"/>
      <c r="Y821" s="100"/>
      <c r="Z821" s="100"/>
      <c r="AA821" s="100"/>
      <c r="AB821" s="100"/>
    </row>
    <row r="822" spans="1:28" ht="15.75" customHeight="1">
      <c r="A822" s="2" t="s">
        <v>1256</v>
      </c>
      <c r="B822" s="2" t="s">
        <v>924</v>
      </c>
      <c r="C822" s="2" t="s">
        <v>42</v>
      </c>
      <c r="D822" s="26" t="s">
        <v>60</v>
      </c>
      <c r="E822" s="28">
        <f>DATEVALUE(D822)</f>
        <v>28855</v>
      </c>
      <c r="F822" s="29">
        <f t="shared" si="37"/>
        <v>1978</v>
      </c>
      <c r="G822" s="29">
        <f t="shared" si="38"/>
        <v>47</v>
      </c>
      <c r="H822" s="29" t="str" cm="1">
        <f t="array" ref="H822">_xlfn.IFS(
  AND(G822&gt;=21, G822&lt;=30), "Young Adult",
  AND(G822&gt;=31, G822&lt;=45), "Adult",
  AND(G822&gt;=46, G822&lt;=60), "Middle-aged",
  AND(G822&gt;=61, G822&lt;=75), "Senior",
  AND(G822&gt;=76, G822&lt;=87), "Elderly",
  TRUE, "Out of Range"
)</f>
        <v>Middle-aged</v>
      </c>
      <c r="I822" s="3">
        <v>2</v>
      </c>
      <c r="J822" s="2" t="s">
        <v>27</v>
      </c>
      <c r="K822" s="2" t="s">
        <v>34</v>
      </c>
      <c r="L822" s="2" t="str">
        <f>VLOOKUP(J822,Facts!$A$2:$B$10,2,FALSE)</f>
        <v>South</v>
      </c>
      <c r="M822" s="2" t="str">
        <f>HLOOKUP(J822,Facts!$D$13:$L$14,2,FALSE)</f>
        <v>South</v>
      </c>
      <c r="N822" s="2" t="str">
        <f>_xlfn.XLOOKUP(L822,Facts!$B$2:$B$10,Facts!$A$2:$A$10,FALSE)</f>
        <v>Tamil Nadu</v>
      </c>
      <c r="O822" s="100" t="str">
        <f t="shared" si="39"/>
        <v>Aditya Reddy</v>
      </c>
      <c r="P822" s="100" t="str" cm="1">
        <f t="array" ref="P822:Q822">_xlfn.TEXTSPLIT(O822," ")</f>
        <v>Aditya</v>
      </c>
      <c r="Q822" s="100" t="str">
        <v>Reddy</v>
      </c>
      <c r="R822" s="100"/>
      <c r="S822" s="100" t="str">
        <f>CONCATENATE(A822,"_",P822,".pdf")</f>
        <v>PID0821_Aditya.pdf</v>
      </c>
      <c r="T822" s="17" t="str">
        <f>IF(AND(I822&lt;5,'Billing Details'!F822&gt;10000),"High Priority","Regular Followup")</f>
        <v>High Priority</v>
      </c>
      <c r="U822" s="17" t="str">
        <f>IF(AND(T822="High Priority",'Patient Health Records'!W822="Yes",'Patient Health Records'!X822 = "Critical"),"Needs Attention",IF(AND('Patient Health Records'!X822 &lt;&gt; "Critical", 'Patient Health Records'!W822 = "Yes"),"Monitor Later",IF(AND('Patient Health Records'!X822 ="Critical", 'Patient Health Records'!W822 = "No"), "Ask for Readmission","No Action")))</f>
        <v>No Action</v>
      </c>
      <c r="V822" s="17" t="str" cm="1">
        <f t="array" ref="V822">_xlfn.IFS(AND(T822="High Priority",'Patient Health Records'!W822="Yes",'Patient Health Records'!X822 = "Critical"),"Needs Attention", AND('Patient Health Records'!X822 &lt;&gt; "Critical", 'Patient Health Records'!W822 = "Yes"),"Monitor Later", AND('Patient Health Records'!X822 ="Critical", 'Patient Health Records'!W822 = "No"), "Ask for Readmission", TRUE, "No Action")</f>
        <v>No Action</v>
      </c>
      <c r="W822" s="17"/>
      <c r="X822" s="100"/>
      <c r="Y822" s="100"/>
      <c r="Z822" s="100"/>
      <c r="AA822" s="100"/>
      <c r="AB822" s="100"/>
    </row>
    <row r="823" spans="1:28" ht="15.75" customHeight="1">
      <c r="A823" s="2" t="s">
        <v>1257</v>
      </c>
      <c r="B823" s="2" t="s">
        <v>193</v>
      </c>
      <c r="C823" s="2" t="s">
        <v>25</v>
      </c>
      <c r="D823" s="26" t="s">
        <v>85</v>
      </c>
      <c r="E823" s="28">
        <f>DATEVALUE(D823)</f>
        <v>25203</v>
      </c>
      <c r="F823" s="29">
        <f t="shared" si="37"/>
        <v>1968</v>
      </c>
      <c r="G823" s="29">
        <f t="shared" si="38"/>
        <v>57</v>
      </c>
      <c r="H823" s="29" t="str" cm="1">
        <f t="array" ref="H823">_xlfn.IFS(
  AND(G823&gt;=21, G823&lt;=30), "Young Adult",
  AND(G823&gt;=31, G823&lt;=45), "Adult",
  AND(G823&gt;=46, G823&lt;=60), "Middle-aged",
  AND(G823&gt;=61, G823&lt;=75), "Senior",
  AND(G823&gt;=76, G823&lt;=87), "Elderly",
  TRUE, "Out of Range"
)</f>
        <v>Middle-aged</v>
      </c>
      <c r="I823" s="3">
        <v>25</v>
      </c>
      <c r="J823" s="2" t="s">
        <v>27</v>
      </c>
      <c r="K823" s="2" t="s">
        <v>28</v>
      </c>
      <c r="L823" s="2" t="str">
        <f>VLOOKUP(J823,Facts!$A$2:$B$10,2,FALSE)</f>
        <v>South</v>
      </c>
      <c r="M823" s="2" t="str">
        <f>HLOOKUP(J823,Facts!$D$13:$L$14,2,FALSE)</f>
        <v>South</v>
      </c>
      <c r="N823" s="2" t="str">
        <f>_xlfn.XLOOKUP(L823,Facts!$B$2:$B$10,Facts!$A$2:$A$10,FALSE)</f>
        <v>Tamil Nadu</v>
      </c>
      <c r="O823" s="100" t="str">
        <f t="shared" si="39"/>
        <v>Riya Reddy</v>
      </c>
      <c r="P823" s="100" t="str" cm="1">
        <f t="array" ref="P823:Q823">_xlfn.TEXTSPLIT(O823," ")</f>
        <v>Riya</v>
      </c>
      <c r="Q823" s="100" t="str">
        <v>Reddy</v>
      </c>
      <c r="R823" s="100"/>
      <c r="S823" s="100" t="str">
        <f>CONCATENATE(A823,"_",P823,".pdf")</f>
        <v>PID0822_Riya.pdf</v>
      </c>
      <c r="T823" s="17" t="str">
        <f>IF(AND(I823&lt;5,'Billing Details'!F823&gt;10000),"High Priority","Regular Followup")</f>
        <v>Regular Followup</v>
      </c>
      <c r="U823" s="17" t="str">
        <f>IF(AND(T823="High Priority",'Patient Health Records'!W823="Yes",'Patient Health Records'!X823 = "Critical"),"Needs Attention",IF(AND('Patient Health Records'!X823 &lt;&gt; "Critical", 'Patient Health Records'!W823 = "Yes"),"Monitor Later",IF(AND('Patient Health Records'!X823 ="Critical", 'Patient Health Records'!W823 = "No"), "Ask for Readmission","No Action")))</f>
        <v>No Action</v>
      </c>
      <c r="V823" s="17" t="str" cm="1">
        <f t="array" ref="V823">_xlfn.IFS(AND(T823="High Priority",'Patient Health Records'!W823="Yes",'Patient Health Records'!X823 = "Critical"),"Needs Attention", AND('Patient Health Records'!X823 &lt;&gt; "Critical", 'Patient Health Records'!W823 = "Yes"),"Monitor Later", AND('Patient Health Records'!X823 ="Critical", 'Patient Health Records'!W823 = "No"), "Ask for Readmission", TRUE, "No Action")</f>
        <v>No Action</v>
      </c>
      <c r="W823" s="17"/>
      <c r="X823" s="100"/>
      <c r="Y823" s="100"/>
      <c r="Z823" s="100"/>
      <c r="AA823" s="100"/>
      <c r="AB823" s="100"/>
    </row>
    <row r="824" spans="1:28" ht="15.75" customHeight="1">
      <c r="A824" s="2" t="s">
        <v>1258</v>
      </c>
      <c r="B824" s="2" t="s">
        <v>1259</v>
      </c>
      <c r="C824" s="2" t="s">
        <v>42</v>
      </c>
      <c r="D824" s="26" t="s">
        <v>68</v>
      </c>
      <c r="E824" s="28">
        <f>DATEVALUE(D824)</f>
        <v>23377</v>
      </c>
      <c r="F824" s="29">
        <f t="shared" si="37"/>
        <v>1964</v>
      </c>
      <c r="G824" s="29">
        <f t="shared" si="38"/>
        <v>61</v>
      </c>
      <c r="H824" s="29" t="str" cm="1">
        <f t="array" ref="H824">_xlfn.IFS(
  AND(G824&gt;=21, G824&lt;=30), "Young Adult",
  AND(G824&gt;=31, G824&lt;=45), "Adult",
  AND(G824&gt;=46, G824&lt;=60), "Middle-aged",
  AND(G824&gt;=61, G824&lt;=75), "Senior",
  AND(G824&gt;=76, G824&lt;=87), "Elderly",
  TRUE, "Out of Range"
)</f>
        <v>Senior</v>
      </c>
      <c r="I824" s="3">
        <v>40</v>
      </c>
      <c r="J824" s="2" t="s">
        <v>64</v>
      </c>
      <c r="K824" s="2" t="s">
        <v>39</v>
      </c>
      <c r="L824" s="2" t="str">
        <f>VLOOKUP(J824,Facts!$A$2:$B$10,2,FALSE)</f>
        <v>East</v>
      </c>
      <c r="M824" s="2" t="str">
        <f>HLOOKUP(J824,Facts!$D$13:$L$14,2,FALSE)</f>
        <v>East</v>
      </c>
      <c r="N824" s="2" t="str">
        <f>_xlfn.XLOOKUP(L824,Facts!$B$2:$B$10,Facts!$A$2:$A$10,FALSE)</f>
        <v>West Bengal</v>
      </c>
      <c r="O824" s="100" t="str">
        <f t="shared" si="39"/>
        <v>Aditya Reddy</v>
      </c>
      <c r="P824" s="100" t="str" cm="1">
        <f t="array" ref="P824:Q824">_xlfn.TEXTSPLIT(O824," ")</f>
        <v>Aditya</v>
      </c>
      <c r="Q824" s="100" t="str">
        <v>Reddy</v>
      </c>
      <c r="R824" s="100"/>
      <c r="S824" s="100" t="str">
        <f>CONCATENATE(A824,"_",P824,".pdf")</f>
        <v>PID0823_Aditya.pdf</v>
      </c>
      <c r="T824" s="17" t="str">
        <f>IF(AND(I824&lt;5,'Billing Details'!F824&gt;10000),"High Priority","Regular Followup")</f>
        <v>Regular Followup</v>
      </c>
      <c r="U824" s="17" t="str">
        <f>IF(AND(T824="High Priority",'Patient Health Records'!W824="Yes",'Patient Health Records'!X824 = "Critical"),"Needs Attention",IF(AND('Patient Health Records'!X824 &lt;&gt; "Critical", 'Patient Health Records'!W824 = "Yes"),"Monitor Later",IF(AND('Patient Health Records'!X824 ="Critical", 'Patient Health Records'!W824 = "No"), "Ask for Readmission","No Action")))</f>
        <v>No Action</v>
      </c>
      <c r="V824" s="17" t="str" cm="1">
        <f t="array" ref="V824">_xlfn.IFS(AND(T824="High Priority",'Patient Health Records'!W824="Yes",'Patient Health Records'!X824 = "Critical"),"Needs Attention", AND('Patient Health Records'!X824 &lt;&gt; "Critical", 'Patient Health Records'!W824 = "Yes"),"Monitor Later", AND('Patient Health Records'!X824 ="Critical", 'Patient Health Records'!W824 = "No"), "Ask for Readmission", TRUE, "No Action")</f>
        <v>No Action</v>
      </c>
      <c r="W824" s="17"/>
      <c r="X824" s="100"/>
      <c r="Y824" s="100"/>
      <c r="Z824" s="100"/>
      <c r="AA824" s="100"/>
      <c r="AB824" s="100"/>
    </row>
    <row r="825" spans="1:28" ht="15.75" customHeight="1">
      <c r="A825" s="2" t="s">
        <v>1260</v>
      </c>
      <c r="B825" s="2" t="s">
        <v>156</v>
      </c>
      <c r="C825" s="2" t="s">
        <v>42</v>
      </c>
      <c r="D825" s="26" t="s">
        <v>46</v>
      </c>
      <c r="E825" s="28">
        <f>DATEVALUE(D825)</f>
        <v>32508</v>
      </c>
      <c r="F825" s="29">
        <f t="shared" si="37"/>
        <v>1988</v>
      </c>
      <c r="G825" s="29">
        <f t="shared" si="38"/>
        <v>37</v>
      </c>
      <c r="H825" s="29" t="str" cm="1">
        <f t="array" ref="H825">_xlfn.IFS(
  AND(G825&gt;=21, G825&lt;=30), "Young Adult",
  AND(G825&gt;=31, G825&lt;=45), "Adult",
  AND(G825&gt;=46, G825&lt;=60), "Middle-aged",
  AND(G825&gt;=61, G825&lt;=75), "Senior",
  AND(G825&gt;=76, G825&lt;=87), "Elderly",
  TRUE, "Out of Range"
)</f>
        <v>Adult</v>
      </c>
      <c r="I825" s="3">
        <v>12</v>
      </c>
      <c r="J825" s="2" t="s">
        <v>64</v>
      </c>
      <c r="K825" s="2" t="s">
        <v>56</v>
      </c>
      <c r="L825" s="2" t="str">
        <f>VLOOKUP(J825,Facts!$A$2:$B$10,2,FALSE)</f>
        <v>East</v>
      </c>
      <c r="M825" s="2" t="str">
        <f>HLOOKUP(J825,Facts!$D$13:$L$14,2,FALSE)</f>
        <v>East</v>
      </c>
      <c r="N825" s="2" t="str">
        <f>_xlfn.XLOOKUP(L825,Facts!$B$2:$B$10,Facts!$A$2:$A$10,FALSE)</f>
        <v>West Bengal</v>
      </c>
      <c r="O825" s="100" t="str">
        <f t="shared" si="39"/>
        <v>Vivaan Mehta</v>
      </c>
      <c r="P825" s="100" t="str" cm="1">
        <f t="array" ref="P825:Q825">_xlfn.TEXTSPLIT(O825," ")</f>
        <v>Vivaan</v>
      </c>
      <c r="Q825" s="100" t="str">
        <v>Mehta</v>
      </c>
      <c r="R825" s="100"/>
      <c r="S825" s="100" t="str">
        <f>CONCATENATE(A825,"_",P825,".pdf")</f>
        <v>PID0824_Vivaan.pdf</v>
      </c>
      <c r="T825" s="17" t="str">
        <f>IF(AND(I825&lt;5,'Billing Details'!F825&gt;10000),"High Priority","Regular Followup")</f>
        <v>Regular Followup</v>
      </c>
      <c r="U825" s="17" t="str">
        <f>IF(AND(T825="High Priority",'Patient Health Records'!W825="Yes",'Patient Health Records'!X825 = "Critical"),"Needs Attention",IF(AND('Patient Health Records'!X825 &lt;&gt; "Critical", 'Patient Health Records'!W825 = "Yes"),"Monitor Later",IF(AND('Patient Health Records'!X825 ="Critical", 'Patient Health Records'!W825 = "No"), "Ask for Readmission","No Action")))</f>
        <v>No Action</v>
      </c>
      <c r="V825" s="17" t="str" cm="1">
        <f t="array" ref="V825">_xlfn.IFS(AND(T825="High Priority",'Patient Health Records'!W825="Yes",'Patient Health Records'!X825 = "Critical"),"Needs Attention", AND('Patient Health Records'!X825 &lt;&gt; "Critical", 'Patient Health Records'!W825 = "Yes"),"Monitor Later", AND('Patient Health Records'!X825 ="Critical", 'Patient Health Records'!W825 = "No"), "Ask for Readmission", TRUE, "No Action")</f>
        <v>No Action</v>
      </c>
      <c r="W825" s="17"/>
      <c r="X825" s="100"/>
      <c r="Y825" s="100"/>
      <c r="Z825" s="100"/>
      <c r="AA825" s="100"/>
      <c r="AB825" s="100"/>
    </row>
    <row r="826" spans="1:28" ht="15.75" customHeight="1">
      <c r="A826" s="2" t="s">
        <v>1261</v>
      </c>
      <c r="B826" s="2" t="s">
        <v>120</v>
      </c>
      <c r="C826" s="2" t="s">
        <v>42</v>
      </c>
      <c r="D826" s="26" t="s">
        <v>175</v>
      </c>
      <c r="E826" s="28">
        <f>DATEVALUE(D826)</f>
        <v>30682</v>
      </c>
      <c r="F826" s="29">
        <f t="shared" si="37"/>
        <v>1984</v>
      </c>
      <c r="G826" s="29">
        <f t="shared" si="38"/>
        <v>41</v>
      </c>
      <c r="H826" s="29" t="str" cm="1">
        <f t="array" ref="H826">_xlfn.IFS(
  AND(G826&gt;=21, G826&lt;=30), "Young Adult",
  AND(G826&gt;=31, G826&lt;=45), "Adult",
  AND(G826&gt;=46, G826&lt;=60), "Middle-aged",
  AND(G826&gt;=61, G826&lt;=75), "Senior",
  AND(G826&gt;=76, G826&lt;=87), "Elderly",
  TRUE, "Out of Range"
)</f>
        <v>Adult</v>
      </c>
      <c r="I826" s="3">
        <v>40</v>
      </c>
      <c r="J826" s="2" t="s">
        <v>33</v>
      </c>
      <c r="K826" s="2" t="s">
        <v>34</v>
      </c>
      <c r="L826" s="2" t="str">
        <f>VLOOKUP(J826,Facts!$A$2:$B$10,2,FALSE)</f>
        <v>West</v>
      </c>
      <c r="M826" s="2" t="str">
        <f>HLOOKUP(J826,Facts!$D$13:$L$14,2,FALSE)</f>
        <v>West</v>
      </c>
      <c r="N826" s="2" t="str">
        <f>_xlfn.XLOOKUP(L826,Facts!$B$2:$B$10,Facts!$A$2:$A$10,FALSE)</f>
        <v>Maharashtra</v>
      </c>
      <c r="O826" s="100" t="str">
        <f t="shared" si="39"/>
        <v>Aditya Mehta</v>
      </c>
      <c r="P826" s="100" t="str" cm="1">
        <f t="array" ref="P826:Q826">_xlfn.TEXTSPLIT(O826," ")</f>
        <v>Aditya</v>
      </c>
      <c r="Q826" s="100" t="str">
        <v>Mehta</v>
      </c>
      <c r="R826" s="100"/>
      <c r="S826" s="100" t="str">
        <f>CONCATENATE(A826,"_",P826,".pdf")</f>
        <v>PID0825_Aditya.pdf</v>
      </c>
      <c r="T826" s="17" t="str">
        <f>IF(AND(I826&lt;5,'Billing Details'!F826&gt;10000),"High Priority","Regular Followup")</f>
        <v>Regular Followup</v>
      </c>
      <c r="U826" s="17" t="str">
        <f>IF(AND(T826="High Priority",'Patient Health Records'!W826="Yes",'Patient Health Records'!X826 = "Critical"),"Needs Attention",IF(AND('Patient Health Records'!X826 &lt;&gt; "Critical", 'Patient Health Records'!W826 = "Yes"),"Monitor Later",IF(AND('Patient Health Records'!X826 ="Critical", 'Patient Health Records'!W826 = "No"), "Ask for Readmission","No Action")))</f>
        <v>Monitor Later</v>
      </c>
      <c r="V826" s="17" t="str" cm="1">
        <f t="array" ref="V826">_xlfn.IFS(AND(T826="High Priority",'Patient Health Records'!W826="Yes",'Patient Health Records'!X826 = "Critical"),"Needs Attention", AND('Patient Health Records'!X826 &lt;&gt; "Critical", 'Patient Health Records'!W826 = "Yes"),"Monitor Later", AND('Patient Health Records'!X826 ="Critical", 'Patient Health Records'!W826 = "No"), "Ask for Readmission", TRUE, "No Action")</f>
        <v>Monitor Later</v>
      </c>
      <c r="W826" s="17"/>
      <c r="X826" s="100"/>
      <c r="Y826" s="100"/>
      <c r="Z826" s="100"/>
      <c r="AA826" s="100"/>
      <c r="AB826" s="100"/>
    </row>
    <row r="827" spans="1:28" ht="15.75" customHeight="1">
      <c r="A827" s="2" t="s">
        <v>1262</v>
      </c>
      <c r="B827" s="2" t="s">
        <v>156</v>
      </c>
      <c r="C827" s="2" t="s">
        <v>42</v>
      </c>
      <c r="D827" s="26" t="s">
        <v>60</v>
      </c>
      <c r="E827" s="28">
        <f>DATEVALUE(D827)</f>
        <v>28855</v>
      </c>
      <c r="F827" s="29">
        <f t="shared" si="37"/>
        <v>1978</v>
      </c>
      <c r="G827" s="29">
        <f t="shared" si="38"/>
        <v>47</v>
      </c>
      <c r="H827" s="29" t="str" cm="1">
        <f t="array" ref="H827">_xlfn.IFS(
  AND(G827&gt;=21, G827&lt;=30), "Young Adult",
  AND(G827&gt;=31, G827&lt;=45), "Adult",
  AND(G827&gt;=46, G827&lt;=60), "Middle-aged",
  AND(G827&gt;=61, G827&lt;=75), "Senior",
  AND(G827&gt;=76, G827&lt;=87), "Elderly",
  TRUE, "Out of Range"
)</f>
        <v>Middle-aged</v>
      </c>
      <c r="I827" s="3"/>
      <c r="J827" s="2" t="s">
        <v>43</v>
      </c>
      <c r="K827" s="2" t="s">
        <v>28</v>
      </c>
      <c r="L827" s="2" t="str">
        <f>VLOOKUP(J827,Facts!$A$2:$B$10,2,FALSE)</f>
        <v>South</v>
      </c>
      <c r="M827" s="2" t="str">
        <f>HLOOKUP(J827,Facts!$D$13:$L$14,2,FALSE)</f>
        <v>South</v>
      </c>
      <c r="N827" s="2" t="str">
        <f>_xlfn.XLOOKUP(L827,Facts!$B$2:$B$10,Facts!$A$2:$A$10,FALSE)</f>
        <v>Tamil Nadu</v>
      </c>
      <c r="O827" s="100" t="str">
        <f t="shared" si="39"/>
        <v>Vivaan Mehta</v>
      </c>
      <c r="P827" s="100" t="str" cm="1">
        <f t="array" ref="P827:Q827">_xlfn.TEXTSPLIT(O827," ")</f>
        <v>Vivaan</v>
      </c>
      <c r="Q827" s="100" t="str">
        <v>Mehta</v>
      </c>
      <c r="R827" s="100"/>
      <c r="S827" s="100" t="str">
        <f>CONCATENATE(A827,"_",P827,".pdf")</f>
        <v>PID0826_Vivaan.pdf</v>
      </c>
      <c r="T827" s="17" t="str">
        <f>IF(AND(I827&lt;5,'Billing Details'!F827&gt;10000),"High Priority","Regular Followup")</f>
        <v>High Priority</v>
      </c>
      <c r="U827" s="17" t="str">
        <f>IF(AND(T827="High Priority",'Patient Health Records'!W827="Yes",'Patient Health Records'!X827 = "Critical"),"Needs Attention",IF(AND('Patient Health Records'!X827 &lt;&gt; "Critical", 'Patient Health Records'!W827 = "Yes"),"Monitor Later",IF(AND('Patient Health Records'!X827 ="Critical", 'Patient Health Records'!W827 = "No"), "Ask for Readmission","No Action")))</f>
        <v>Needs Attention</v>
      </c>
      <c r="V827" s="17" t="str" cm="1">
        <f t="array" ref="V827">_xlfn.IFS(AND(T827="High Priority",'Patient Health Records'!W827="Yes",'Patient Health Records'!X827 = "Critical"),"Needs Attention", AND('Patient Health Records'!X827 &lt;&gt; "Critical", 'Patient Health Records'!W827 = "Yes"),"Monitor Later", AND('Patient Health Records'!X827 ="Critical", 'Patient Health Records'!W827 = "No"), "Ask for Readmission", TRUE, "No Action")</f>
        <v>Needs Attention</v>
      </c>
      <c r="W827" s="17"/>
      <c r="X827" s="100"/>
      <c r="Y827" s="100"/>
      <c r="Z827" s="100"/>
      <c r="AA827" s="100"/>
      <c r="AB827" s="100"/>
    </row>
    <row r="828" spans="1:28" ht="15.75" customHeight="1">
      <c r="A828" s="2" t="s">
        <v>1263</v>
      </c>
      <c r="B828" s="2" t="s">
        <v>250</v>
      </c>
      <c r="C828" s="2" t="s">
        <v>25</v>
      </c>
      <c r="D828" s="26" t="s">
        <v>184</v>
      </c>
      <c r="E828" s="28">
        <f>DATEVALUE(D828)</f>
        <v>21550</v>
      </c>
      <c r="F828" s="29">
        <f t="shared" si="37"/>
        <v>1958</v>
      </c>
      <c r="G828" s="29">
        <f t="shared" si="38"/>
        <v>67</v>
      </c>
      <c r="H828" s="29" t="str" cm="1">
        <f t="array" ref="H828">_xlfn.IFS(
  AND(G828&gt;=21, G828&lt;=30), "Young Adult",
  AND(G828&gt;=31, G828&lt;=45), "Adult",
  AND(G828&gt;=46, G828&lt;=60), "Middle-aged",
  AND(G828&gt;=61, G828&lt;=75), "Senior",
  AND(G828&gt;=76, G828&lt;=87), "Elderly",
  TRUE, "Out of Range"
)</f>
        <v>Senior</v>
      </c>
      <c r="I828" s="3">
        <v>1</v>
      </c>
      <c r="J828" s="2" t="s">
        <v>47</v>
      </c>
      <c r="K828" s="2" t="s">
        <v>34</v>
      </c>
      <c r="L828" s="2" t="str">
        <f>VLOOKUP(J828,Facts!$A$2:$B$10,2,FALSE)</f>
        <v>North</v>
      </c>
      <c r="M828" s="2" t="str">
        <f>HLOOKUP(J828,Facts!$D$13:$L$14,2,FALSE)</f>
        <v>North</v>
      </c>
      <c r="N828" s="2" t="str">
        <f>_xlfn.XLOOKUP(L828,Facts!$B$2:$B$10,Facts!$A$2:$A$10,FALSE)</f>
        <v>Punjab</v>
      </c>
      <c r="O828" s="100" t="str">
        <f t="shared" si="39"/>
        <v>Diya Patel</v>
      </c>
      <c r="P828" s="100" t="str" cm="1">
        <f t="array" ref="P828:Q828">_xlfn.TEXTSPLIT(O828," ")</f>
        <v>Diya</v>
      </c>
      <c r="Q828" s="100" t="str">
        <v>Patel</v>
      </c>
      <c r="R828" s="100"/>
      <c r="S828" s="100" t="str">
        <f>CONCATENATE(A828,"_",P828,".pdf")</f>
        <v>PID0827_Diya.pdf</v>
      </c>
      <c r="T828" s="17" t="str">
        <f>IF(AND(I828&lt;5,'Billing Details'!F828&gt;10000),"High Priority","Regular Followup")</f>
        <v>High Priority</v>
      </c>
      <c r="U828" s="17" t="str">
        <f>IF(AND(T828="High Priority",'Patient Health Records'!W828="Yes",'Patient Health Records'!X828 = "Critical"),"Needs Attention",IF(AND('Patient Health Records'!X828 &lt;&gt; "Critical", 'Patient Health Records'!W828 = "Yes"),"Monitor Later",IF(AND('Patient Health Records'!X828 ="Critical", 'Patient Health Records'!W828 = "No"), "Ask for Readmission","No Action")))</f>
        <v>Monitor Later</v>
      </c>
      <c r="V828" s="17" t="str" cm="1">
        <f t="array" ref="V828">_xlfn.IFS(AND(T828="High Priority",'Patient Health Records'!W828="Yes",'Patient Health Records'!X828 = "Critical"),"Needs Attention", AND('Patient Health Records'!X828 &lt;&gt; "Critical", 'Patient Health Records'!W828 = "Yes"),"Monitor Later", AND('Patient Health Records'!X828 ="Critical", 'Patient Health Records'!W828 = "No"), "Ask for Readmission", TRUE, "No Action")</f>
        <v>Monitor Later</v>
      </c>
      <c r="W828" s="17"/>
      <c r="X828" s="100"/>
      <c r="Y828" s="100"/>
      <c r="Z828" s="100"/>
      <c r="AA828" s="100"/>
      <c r="AB828" s="100"/>
    </row>
    <row r="829" spans="1:28" ht="15.75" customHeight="1">
      <c r="A829" s="2" t="s">
        <v>1264</v>
      </c>
      <c r="B829" s="2" t="s">
        <v>1265</v>
      </c>
      <c r="C829" s="2" t="s">
        <v>42</v>
      </c>
      <c r="D829" s="26" t="s">
        <v>136</v>
      </c>
      <c r="E829" s="28">
        <f>DATEVALUE(D829)</f>
        <v>27029</v>
      </c>
      <c r="F829" s="29">
        <f t="shared" si="37"/>
        <v>1973</v>
      </c>
      <c r="G829" s="29">
        <f t="shared" si="38"/>
        <v>52</v>
      </c>
      <c r="H829" s="29" t="str" cm="1">
        <f t="array" ref="H829">_xlfn.IFS(
  AND(G829&gt;=21, G829&lt;=30), "Young Adult",
  AND(G829&gt;=31, G829&lt;=45), "Adult",
  AND(G829&gt;=46, G829&lt;=60), "Middle-aged",
  AND(G829&gt;=61, G829&lt;=75), "Senior",
  AND(G829&gt;=76, G829&lt;=87), "Elderly",
  TRUE, "Out of Range"
)</f>
        <v>Middle-aged</v>
      </c>
      <c r="I829" s="3">
        <v>5</v>
      </c>
      <c r="J829" s="2" t="s">
        <v>43</v>
      </c>
      <c r="K829" s="2" t="s">
        <v>39</v>
      </c>
      <c r="L829" s="2" t="str">
        <f>VLOOKUP(J829,Facts!$A$2:$B$10,2,FALSE)</f>
        <v>South</v>
      </c>
      <c r="M829" s="2" t="str">
        <f>HLOOKUP(J829,Facts!$D$13:$L$14,2,FALSE)</f>
        <v>South</v>
      </c>
      <c r="N829" s="2" t="str">
        <f>_xlfn.XLOOKUP(L829,Facts!$B$2:$B$10,Facts!$A$2:$A$10,FALSE)</f>
        <v>Tamil Nadu</v>
      </c>
      <c r="O829" s="100" t="str">
        <f t="shared" si="39"/>
        <v>Sai Gupta</v>
      </c>
      <c r="P829" s="100" t="str" cm="1">
        <f t="array" ref="P829:Q829">_xlfn.TEXTSPLIT(O829," ")</f>
        <v>Sai</v>
      </c>
      <c r="Q829" s="100" t="str">
        <v>Gupta</v>
      </c>
      <c r="R829" s="100"/>
      <c r="S829" s="100" t="str">
        <f>CONCATENATE(A829,"_",P829,".pdf")</f>
        <v>PID0828_Sai.pdf</v>
      </c>
      <c r="T829" s="17" t="str">
        <f>IF(AND(I829&lt;5,'Billing Details'!F829&gt;10000),"High Priority","Regular Followup")</f>
        <v>Regular Followup</v>
      </c>
      <c r="U829" s="17" t="str">
        <f>IF(AND(T829="High Priority",'Patient Health Records'!W829="Yes",'Patient Health Records'!X829 = "Critical"),"Needs Attention",IF(AND('Patient Health Records'!X829 &lt;&gt; "Critical", 'Patient Health Records'!W829 = "Yes"),"Monitor Later",IF(AND('Patient Health Records'!X829 ="Critical", 'Patient Health Records'!W829 = "No"), "Ask for Readmission","No Action")))</f>
        <v>Monitor Later</v>
      </c>
      <c r="V829" s="17" t="str" cm="1">
        <f t="array" ref="V829">_xlfn.IFS(AND(T829="High Priority",'Patient Health Records'!W829="Yes",'Patient Health Records'!X829 = "Critical"),"Needs Attention", AND('Patient Health Records'!X829 &lt;&gt; "Critical", 'Patient Health Records'!W829 = "Yes"),"Monitor Later", AND('Patient Health Records'!X829 ="Critical", 'Patient Health Records'!W829 = "No"), "Ask for Readmission", TRUE, "No Action")</f>
        <v>Monitor Later</v>
      </c>
      <c r="W829" s="17"/>
      <c r="X829" s="100"/>
      <c r="Y829" s="100"/>
      <c r="Z829" s="100"/>
      <c r="AA829" s="100"/>
      <c r="AB829" s="100"/>
    </row>
    <row r="830" spans="1:28" ht="15.75" customHeight="1">
      <c r="A830" s="2" t="s">
        <v>1266</v>
      </c>
      <c r="B830" s="2" t="s">
        <v>505</v>
      </c>
      <c r="C830" s="2" t="s">
        <v>25</v>
      </c>
      <c r="D830" s="26" t="s">
        <v>46</v>
      </c>
      <c r="E830" s="28">
        <f>DATEVALUE(D830)</f>
        <v>32508</v>
      </c>
      <c r="F830" s="29">
        <f t="shared" si="37"/>
        <v>1988</v>
      </c>
      <c r="G830" s="29">
        <f t="shared" si="38"/>
        <v>37</v>
      </c>
      <c r="H830" s="29" t="str" cm="1">
        <f t="array" ref="H830">_xlfn.IFS(
  AND(G830&gt;=21, G830&lt;=30), "Young Adult",
  AND(G830&gt;=31, G830&lt;=45), "Adult",
  AND(G830&gt;=46, G830&lt;=60), "Middle-aged",
  AND(G830&gt;=61, G830&lt;=75), "Senior",
  AND(G830&gt;=76, G830&lt;=87), "Elderly",
  TRUE, "Out of Range"
)</f>
        <v>Adult</v>
      </c>
      <c r="I830" s="3">
        <v>150</v>
      </c>
      <c r="J830" s="2" t="s">
        <v>55</v>
      </c>
      <c r="K830" s="2" t="s">
        <v>28</v>
      </c>
      <c r="L830" s="2" t="str">
        <f>VLOOKUP(J830,Facts!$A$2:$B$10,2,FALSE)</f>
        <v>South</v>
      </c>
      <c r="M830" s="2" t="str">
        <f>HLOOKUP(J830,Facts!$D$13:$L$14,2,FALSE)</f>
        <v>South</v>
      </c>
      <c r="N830" s="2" t="str">
        <f>_xlfn.XLOOKUP(L830,Facts!$B$2:$B$10,Facts!$A$2:$A$10,FALSE)</f>
        <v>Tamil Nadu</v>
      </c>
      <c r="O830" s="100" t="str">
        <f t="shared" si="39"/>
        <v>Diya Reddy</v>
      </c>
      <c r="P830" s="100" t="str" cm="1">
        <f t="array" ref="P830:Q830">_xlfn.TEXTSPLIT(O830," ")</f>
        <v>Diya</v>
      </c>
      <c r="Q830" s="100" t="str">
        <v>Reddy</v>
      </c>
      <c r="R830" s="100"/>
      <c r="S830" s="100" t="str">
        <f>CONCATENATE(A830,"_",P830,".pdf")</f>
        <v>PID0829_Diya.pdf</v>
      </c>
      <c r="T830" s="17" t="str">
        <f>IF(AND(I830&lt;5,'Billing Details'!F830&gt;10000),"High Priority","Regular Followup")</f>
        <v>Regular Followup</v>
      </c>
      <c r="U830" s="17" t="str">
        <f>IF(AND(T830="High Priority",'Patient Health Records'!W830="Yes",'Patient Health Records'!X830 = "Critical"),"Needs Attention",IF(AND('Patient Health Records'!X830 &lt;&gt; "Critical", 'Patient Health Records'!W830 = "Yes"),"Monitor Later",IF(AND('Patient Health Records'!X830 ="Critical", 'Patient Health Records'!W830 = "No"), "Ask for Readmission","No Action")))</f>
        <v>Monitor Later</v>
      </c>
      <c r="V830" s="17" t="str" cm="1">
        <f t="array" ref="V830">_xlfn.IFS(AND(T830="High Priority",'Patient Health Records'!W830="Yes",'Patient Health Records'!X830 = "Critical"),"Needs Attention", AND('Patient Health Records'!X830 &lt;&gt; "Critical", 'Patient Health Records'!W830 = "Yes"),"Monitor Later", AND('Patient Health Records'!X830 ="Critical", 'Patient Health Records'!W830 = "No"), "Ask for Readmission", TRUE, "No Action")</f>
        <v>Monitor Later</v>
      </c>
      <c r="W830" s="17"/>
      <c r="X830" s="100"/>
      <c r="Y830" s="100"/>
      <c r="Z830" s="100"/>
      <c r="AA830" s="100"/>
      <c r="AB830" s="100"/>
    </row>
    <row r="831" spans="1:28" ht="15.75" customHeight="1">
      <c r="A831" s="2" t="s">
        <v>1267</v>
      </c>
      <c r="B831" s="2" t="s">
        <v>156</v>
      </c>
      <c r="C831" s="2" t="s">
        <v>42</v>
      </c>
      <c r="D831" s="26" t="s">
        <v>129</v>
      </c>
      <c r="E831" s="28">
        <f>DATEVALUE(D831)</f>
        <v>32508</v>
      </c>
      <c r="F831" s="29">
        <f t="shared" si="37"/>
        <v>1988</v>
      </c>
      <c r="G831" s="29">
        <f t="shared" si="38"/>
        <v>37</v>
      </c>
      <c r="H831" s="29" t="str" cm="1">
        <f t="array" ref="H831">_xlfn.IFS(
  AND(G831&gt;=21, G831&lt;=30), "Young Adult",
  AND(G831&gt;=31, G831&lt;=45), "Adult",
  AND(G831&gt;=46, G831&lt;=60), "Middle-aged",
  AND(G831&gt;=61, G831&lt;=75), "Senior",
  AND(G831&gt;=76, G831&lt;=87), "Elderly",
  TRUE, "Out of Range"
)</f>
        <v>Adult</v>
      </c>
      <c r="I831" s="3">
        <v>15</v>
      </c>
      <c r="J831" s="2" t="s">
        <v>43</v>
      </c>
      <c r="K831" s="2" t="s">
        <v>28</v>
      </c>
      <c r="L831" s="2" t="str">
        <f>VLOOKUP(J831,Facts!$A$2:$B$10,2,FALSE)</f>
        <v>South</v>
      </c>
      <c r="M831" s="2" t="str">
        <f>HLOOKUP(J831,Facts!$D$13:$L$14,2,FALSE)</f>
        <v>South</v>
      </c>
      <c r="N831" s="2" t="str">
        <f>_xlfn.XLOOKUP(L831,Facts!$B$2:$B$10,Facts!$A$2:$A$10,FALSE)</f>
        <v>Tamil Nadu</v>
      </c>
      <c r="O831" s="100" t="str">
        <f t="shared" si="39"/>
        <v>Vivaan Mehta</v>
      </c>
      <c r="P831" s="100" t="str" cm="1">
        <f t="array" ref="P831:Q831">_xlfn.TEXTSPLIT(O831," ")</f>
        <v>Vivaan</v>
      </c>
      <c r="Q831" s="100" t="str">
        <v>Mehta</v>
      </c>
      <c r="R831" s="100"/>
      <c r="S831" s="100" t="str">
        <f>CONCATENATE(A831,"_",P831,".pdf")</f>
        <v>PID0830_Vivaan.pdf</v>
      </c>
      <c r="T831" s="17" t="str">
        <f>IF(AND(I831&lt;5,'Billing Details'!F831&gt;10000),"High Priority","Regular Followup")</f>
        <v>Regular Followup</v>
      </c>
      <c r="U831" s="17" t="str">
        <f>IF(AND(T831="High Priority",'Patient Health Records'!W831="Yes",'Patient Health Records'!X831 = "Critical"),"Needs Attention",IF(AND('Patient Health Records'!X831 &lt;&gt; "Critical", 'Patient Health Records'!W831 = "Yes"),"Monitor Later",IF(AND('Patient Health Records'!X831 ="Critical", 'Patient Health Records'!W831 = "No"), "Ask for Readmission","No Action")))</f>
        <v>No Action</v>
      </c>
      <c r="V831" s="17" t="str" cm="1">
        <f t="array" ref="V831">_xlfn.IFS(AND(T831="High Priority",'Patient Health Records'!W831="Yes",'Patient Health Records'!X831 = "Critical"),"Needs Attention", AND('Patient Health Records'!X831 &lt;&gt; "Critical", 'Patient Health Records'!W831 = "Yes"),"Monitor Later", AND('Patient Health Records'!X831 ="Critical", 'Patient Health Records'!W831 = "No"), "Ask for Readmission", TRUE, "No Action")</f>
        <v>No Action</v>
      </c>
      <c r="W831" s="17"/>
      <c r="X831" s="100"/>
      <c r="Y831" s="100"/>
      <c r="Z831" s="100"/>
      <c r="AA831" s="100"/>
      <c r="AB831" s="100"/>
    </row>
    <row r="832" spans="1:28" ht="15.75" customHeight="1">
      <c r="A832" s="2" t="s">
        <v>1268</v>
      </c>
      <c r="B832" s="2" t="s">
        <v>456</v>
      </c>
      <c r="C832" s="2" t="s">
        <v>25</v>
      </c>
      <c r="D832" s="26" t="s">
        <v>175</v>
      </c>
      <c r="E832" s="28">
        <f>DATEVALUE(D832)</f>
        <v>30682</v>
      </c>
      <c r="F832" s="29">
        <f t="shared" si="37"/>
        <v>1984</v>
      </c>
      <c r="G832" s="29">
        <f t="shared" si="38"/>
        <v>41</v>
      </c>
      <c r="H832" s="29" t="str" cm="1">
        <f t="array" ref="H832">_xlfn.IFS(
  AND(G832&gt;=21, G832&lt;=30), "Young Adult",
  AND(G832&gt;=31, G832&lt;=45), "Adult",
  AND(G832&gt;=46, G832&lt;=60), "Middle-aged",
  AND(G832&gt;=61, G832&lt;=75), "Senior",
  AND(G832&gt;=76, G832&lt;=87), "Elderly",
  TRUE, "Out of Range"
)</f>
        <v>Adult</v>
      </c>
      <c r="I832" s="3">
        <v>2</v>
      </c>
      <c r="J832" s="2" t="s">
        <v>47</v>
      </c>
      <c r="K832" s="2" t="s">
        <v>39</v>
      </c>
      <c r="L832" s="2" t="str">
        <f>VLOOKUP(J832,Facts!$A$2:$B$10,2,FALSE)</f>
        <v>North</v>
      </c>
      <c r="M832" s="2" t="str">
        <f>HLOOKUP(J832,Facts!$D$13:$L$14,2,FALSE)</f>
        <v>North</v>
      </c>
      <c r="N832" s="2" t="str">
        <f>_xlfn.XLOOKUP(L832,Facts!$B$2:$B$10,Facts!$A$2:$A$10,FALSE)</f>
        <v>Punjab</v>
      </c>
      <c r="O832" s="100" t="str">
        <f t="shared" si="39"/>
        <v>Shreya Patel</v>
      </c>
      <c r="P832" s="100" t="str" cm="1">
        <f t="array" ref="P832:Q832">_xlfn.TEXTSPLIT(O832," ")</f>
        <v>Shreya</v>
      </c>
      <c r="Q832" s="100" t="str">
        <v>Patel</v>
      </c>
      <c r="R832" s="100"/>
      <c r="S832" s="100" t="str">
        <f>CONCATENATE(A832,"_",P832,".pdf")</f>
        <v>PID0831_Shreya.pdf</v>
      </c>
      <c r="T832" s="17" t="str">
        <f>IF(AND(I832&lt;5,'Billing Details'!F832&gt;10000),"High Priority","Regular Followup")</f>
        <v>High Priority</v>
      </c>
      <c r="U832" s="17" t="str">
        <f>IF(AND(T832="High Priority",'Patient Health Records'!W832="Yes",'Patient Health Records'!X832 = "Critical"),"Needs Attention",IF(AND('Patient Health Records'!X832 &lt;&gt; "Critical", 'Patient Health Records'!W832 = "Yes"),"Monitor Later",IF(AND('Patient Health Records'!X832 ="Critical", 'Patient Health Records'!W832 = "No"), "Ask for Readmission","No Action")))</f>
        <v>Needs Attention</v>
      </c>
      <c r="V832" s="17" t="str" cm="1">
        <f t="array" ref="V832">_xlfn.IFS(AND(T832="High Priority",'Patient Health Records'!W832="Yes",'Patient Health Records'!X832 = "Critical"),"Needs Attention", AND('Patient Health Records'!X832 &lt;&gt; "Critical", 'Patient Health Records'!W832 = "Yes"),"Monitor Later", AND('Patient Health Records'!X832 ="Critical", 'Patient Health Records'!W832 = "No"), "Ask for Readmission", TRUE, "No Action")</f>
        <v>Needs Attention</v>
      </c>
      <c r="W832" s="17"/>
      <c r="X832" s="100"/>
      <c r="Y832" s="100"/>
      <c r="Z832" s="100"/>
      <c r="AA832" s="100"/>
      <c r="AB832" s="100"/>
    </row>
    <row r="833" spans="1:28" ht="15.75" customHeight="1">
      <c r="A833" s="2" t="s">
        <v>1269</v>
      </c>
      <c r="B833" s="2" t="s">
        <v>195</v>
      </c>
      <c r="C833" s="2" t="s">
        <v>42</v>
      </c>
      <c r="D833" s="26" t="s">
        <v>60</v>
      </c>
      <c r="E833" s="28">
        <f>DATEVALUE(D833)</f>
        <v>28855</v>
      </c>
      <c r="F833" s="29">
        <f t="shared" si="37"/>
        <v>1978</v>
      </c>
      <c r="G833" s="29">
        <f t="shared" si="38"/>
        <v>47</v>
      </c>
      <c r="H833" s="29" t="str" cm="1">
        <f t="array" ref="H833">_xlfn.IFS(
  AND(G833&gt;=21, G833&lt;=30), "Young Adult",
  AND(G833&gt;=31, G833&lt;=45), "Adult",
  AND(G833&gt;=46, G833&lt;=60), "Middle-aged",
  AND(G833&gt;=61, G833&lt;=75), "Senior",
  AND(G833&gt;=76, G833&lt;=87), "Elderly",
  TRUE, "Out of Range"
)</f>
        <v>Middle-aged</v>
      </c>
      <c r="I833" s="3">
        <v>25</v>
      </c>
      <c r="J833" s="2" t="s">
        <v>43</v>
      </c>
      <c r="K833" s="2" t="s">
        <v>39</v>
      </c>
      <c r="L833" s="2" t="str">
        <f>VLOOKUP(J833,Facts!$A$2:$B$10,2,FALSE)</f>
        <v>South</v>
      </c>
      <c r="M833" s="2" t="str">
        <f>HLOOKUP(J833,Facts!$D$13:$L$14,2,FALSE)</f>
        <v>South</v>
      </c>
      <c r="N833" s="2" t="str">
        <f>_xlfn.XLOOKUP(L833,Facts!$B$2:$B$10,Facts!$A$2:$A$10,FALSE)</f>
        <v>Tamil Nadu</v>
      </c>
      <c r="O833" s="100" t="str">
        <f t="shared" si="39"/>
        <v>Sai Sharma</v>
      </c>
      <c r="P833" s="100" t="str" cm="1">
        <f t="array" ref="P833:Q833">_xlfn.TEXTSPLIT(O833," ")</f>
        <v>Sai</v>
      </c>
      <c r="Q833" s="100" t="str">
        <v>Sharma</v>
      </c>
      <c r="R833" s="100"/>
      <c r="S833" s="100" t="str">
        <f>CONCATENATE(A833,"_",P833,".pdf")</f>
        <v>PID0832_Sai.pdf</v>
      </c>
      <c r="T833" s="17" t="str">
        <f>IF(AND(I833&lt;5,'Billing Details'!F833&gt;10000),"High Priority","Regular Followup")</f>
        <v>Regular Followup</v>
      </c>
      <c r="U833" s="17" t="str">
        <f>IF(AND(T833="High Priority",'Patient Health Records'!W833="Yes",'Patient Health Records'!X833 = "Critical"),"Needs Attention",IF(AND('Patient Health Records'!X833 &lt;&gt; "Critical", 'Patient Health Records'!W833 = "Yes"),"Monitor Later",IF(AND('Patient Health Records'!X833 ="Critical", 'Patient Health Records'!W833 = "No"), "Ask for Readmission","No Action")))</f>
        <v>Monitor Later</v>
      </c>
      <c r="V833" s="17" t="str" cm="1">
        <f t="array" ref="V833">_xlfn.IFS(AND(T833="High Priority",'Patient Health Records'!W833="Yes",'Patient Health Records'!X833 = "Critical"),"Needs Attention", AND('Patient Health Records'!X833 &lt;&gt; "Critical", 'Patient Health Records'!W833 = "Yes"),"Monitor Later", AND('Patient Health Records'!X833 ="Critical", 'Patient Health Records'!W833 = "No"), "Ask for Readmission", TRUE, "No Action")</f>
        <v>Monitor Later</v>
      </c>
      <c r="W833" s="17"/>
      <c r="X833" s="100"/>
      <c r="Y833" s="100"/>
      <c r="Z833" s="100"/>
      <c r="AA833" s="100"/>
      <c r="AB833" s="100"/>
    </row>
    <row r="834" spans="1:28" ht="15.75" customHeight="1">
      <c r="A834" s="2" t="s">
        <v>1270</v>
      </c>
      <c r="B834" s="2" t="s">
        <v>233</v>
      </c>
      <c r="C834" s="2" t="s">
        <v>42</v>
      </c>
      <c r="D834" s="26" t="s">
        <v>129</v>
      </c>
      <c r="E834" s="28">
        <f>DATEVALUE(D834)</f>
        <v>32508</v>
      </c>
      <c r="F834" s="29">
        <f t="shared" si="37"/>
        <v>1988</v>
      </c>
      <c r="G834" s="29">
        <f t="shared" si="38"/>
        <v>37</v>
      </c>
      <c r="H834" s="29" t="str" cm="1">
        <f t="array" ref="H834">_xlfn.IFS(
  AND(G834&gt;=21, G834&lt;=30), "Young Adult",
  AND(G834&gt;=31, G834&lt;=45), "Adult",
  AND(G834&gt;=46, G834&lt;=60), "Middle-aged",
  AND(G834&gt;=61, G834&lt;=75), "Senior",
  AND(G834&gt;=76, G834&lt;=87), "Elderly",
  TRUE, "Out of Range"
)</f>
        <v>Adult</v>
      </c>
      <c r="I834" s="3">
        <v>12</v>
      </c>
      <c r="J834" s="2" t="s">
        <v>43</v>
      </c>
      <c r="K834" s="2" t="s">
        <v>39</v>
      </c>
      <c r="L834" s="2" t="str">
        <f>VLOOKUP(J834,Facts!$A$2:$B$10,2,FALSE)</f>
        <v>South</v>
      </c>
      <c r="M834" s="2" t="str">
        <f>HLOOKUP(J834,Facts!$D$13:$L$14,2,FALSE)</f>
        <v>South</v>
      </c>
      <c r="N834" s="2" t="str">
        <f>_xlfn.XLOOKUP(L834,Facts!$B$2:$B$10,Facts!$A$2:$A$10,FALSE)</f>
        <v>Tamil Nadu</v>
      </c>
      <c r="O834" s="100" t="str">
        <f t="shared" si="39"/>
        <v>Krishna Gupta</v>
      </c>
      <c r="P834" s="100" t="str" cm="1">
        <f t="array" ref="P834:Q834">_xlfn.TEXTSPLIT(O834," ")</f>
        <v>Krishna</v>
      </c>
      <c r="Q834" s="100" t="str">
        <v>Gupta</v>
      </c>
      <c r="R834" s="100"/>
      <c r="S834" s="100" t="str">
        <f>CONCATENATE(A834,"_",P834,".pdf")</f>
        <v>PID0833_Krishna.pdf</v>
      </c>
      <c r="T834" s="17" t="str">
        <f>IF(AND(I834&lt;5,'Billing Details'!F834&gt;10000),"High Priority","Regular Followup")</f>
        <v>Regular Followup</v>
      </c>
      <c r="U834" s="17" t="str">
        <f>IF(AND(T834="High Priority",'Patient Health Records'!W834="Yes",'Patient Health Records'!X834 = "Critical"),"Needs Attention",IF(AND('Patient Health Records'!X834 &lt;&gt; "Critical", 'Patient Health Records'!W834 = "Yes"),"Monitor Later",IF(AND('Patient Health Records'!X834 ="Critical", 'Patient Health Records'!W834 = "No"), "Ask for Readmission","No Action")))</f>
        <v>Monitor Later</v>
      </c>
      <c r="V834" s="17" t="str" cm="1">
        <f t="array" ref="V834">_xlfn.IFS(AND(T834="High Priority",'Patient Health Records'!W834="Yes",'Patient Health Records'!X834 = "Critical"),"Needs Attention", AND('Patient Health Records'!X834 &lt;&gt; "Critical", 'Patient Health Records'!W834 = "Yes"),"Monitor Later", AND('Patient Health Records'!X834 ="Critical", 'Patient Health Records'!W834 = "No"), "Ask for Readmission", TRUE, "No Action")</f>
        <v>Monitor Later</v>
      </c>
      <c r="W834" s="17"/>
      <c r="X834" s="100"/>
      <c r="Y834" s="100"/>
      <c r="Z834" s="100"/>
      <c r="AA834" s="100"/>
      <c r="AB834" s="100"/>
    </row>
    <row r="835" spans="1:28" ht="15.75" customHeight="1">
      <c r="A835" s="2" t="s">
        <v>1271</v>
      </c>
      <c r="B835" s="2" t="s">
        <v>963</v>
      </c>
      <c r="C835" s="2" t="s">
        <v>25</v>
      </c>
      <c r="D835" s="26" t="s">
        <v>32</v>
      </c>
      <c r="E835" s="28">
        <f>DATEVALUE(D835)</f>
        <v>19724</v>
      </c>
      <c r="F835" s="29">
        <f t="shared" ref="F835:F898" si="40">YEAR(E835)</f>
        <v>1953</v>
      </c>
      <c r="G835" s="29">
        <f t="shared" ref="G835:G898" si="41">$X$9-F835</f>
        <v>72</v>
      </c>
      <c r="H835" s="29" t="str" cm="1">
        <f t="array" ref="H835">_xlfn.IFS(
  AND(G835&gt;=21, G835&lt;=30), "Young Adult",
  AND(G835&gt;=31, G835&lt;=45), "Adult",
  AND(G835&gt;=46, G835&lt;=60), "Middle-aged",
  AND(G835&gt;=61, G835&lt;=75), "Senior",
  AND(G835&gt;=76, G835&lt;=87), "Elderly",
  TRUE, "Out of Range"
)</f>
        <v>Senior</v>
      </c>
      <c r="I835" s="3">
        <v>120</v>
      </c>
      <c r="J835" s="2" t="s">
        <v>64</v>
      </c>
      <c r="K835" s="2" t="s">
        <v>39</v>
      </c>
      <c r="L835" s="2" t="str">
        <f>VLOOKUP(J835,Facts!$A$2:$B$10,2,FALSE)</f>
        <v>East</v>
      </c>
      <c r="M835" s="2" t="str">
        <f>HLOOKUP(J835,Facts!$D$13:$L$14,2,FALSE)</f>
        <v>East</v>
      </c>
      <c r="N835" s="2" t="str">
        <f>_xlfn.XLOOKUP(L835,Facts!$B$2:$B$10,Facts!$A$2:$A$10,FALSE)</f>
        <v>West Bengal</v>
      </c>
      <c r="O835" s="100" t="str">
        <f t="shared" ref="O835:O898" si="42">TRIM(B835)</f>
        <v>Aanya Patel</v>
      </c>
      <c r="P835" s="100" t="str" cm="1">
        <f t="array" ref="P835:Q835">_xlfn.TEXTSPLIT(O835," ")</f>
        <v>Aanya</v>
      </c>
      <c r="Q835" s="100" t="str">
        <v>Patel</v>
      </c>
      <c r="R835" s="100"/>
      <c r="S835" s="100" t="str">
        <f>CONCATENATE(A835,"_",P835,".pdf")</f>
        <v>PID0834_Aanya.pdf</v>
      </c>
      <c r="T835" s="17" t="str">
        <f>IF(AND(I835&lt;5,'Billing Details'!F835&gt;10000),"High Priority","Regular Followup")</f>
        <v>Regular Followup</v>
      </c>
      <c r="U835" s="17" t="str">
        <f>IF(AND(T835="High Priority",'Patient Health Records'!W835="Yes",'Patient Health Records'!X835 = "Critical"),"Needs Attention",IF(AND('Patient Health Records'!X835 &lt;&gt; "Critical", 'Patient Health Records'!W835 = "Yes"),"Monitor Later",IF(AND('Patient Health Records'!X835 ="Critical", 'Patient Health Records'!W835 = "No"), "Ask for Readmission","No Action")))</f>
        <v>No Action</v>
      </c>
      <c r="V835" s="17" t="str" cm="1">
        <f t="array" ref="V835">_xlfn.IFS(AND(T835="High Priority",'Patient Health Records'!W835="Yes",'Patient Health Records'!X835 = "Critical"),"Needs Attention", AND('Patient Health Records'!X835 &lt;&gt; "Critical", 'Patient Health Records'!W835 = "Yes"),"Monitor Later", AND('Patient Health Records'!X835 ="Critical", 'Patient Health Records'!W835 = "No"), "Ask for Readmission", TRUE, "No Action")</f>
        <v>No Action</v>
      </c>
      <c r="W835" s="17"/>
      <c r="X835" s="100"/>
      <c r="Y835" s="100"/>
      <c r="Z835" s="100"/>
      <c r="AA835" s="100"/>
      <c r="AB835" s="100"/>
    </row>
    <row r="836" spans="1:28" ht="15.75" customHeight="1">
      <c r="A836" s="2" t="s">
        <v>1272</v>
      </c>
      <c r="B836" s="2" t="s">
        <v>172</v>
      </c>
      <c r="C836" s="2" t="s">
        <v>25</v>
      </c>
      <c r="D836" s="26" t="s">
        <v>60</v>
      </c>
      <c r="E836" s="28">
        <f>DATEVALUE(D836)</f>
        <v>28855</v>
      </c>
      <c r="F836" s="29">
        <f t="shared" si="40"/>
        <v>1978</v>
      </c>
      <c r="G836" s="29">
        <f t="shared" si="41"/>
        <v>47</v>
      </c>
      <c r="H836" s="29" t="str" cm="1">
        <f t="array" ref="H836">_xlfn.IFS(
  AND(G836&gt;=21, G836&lt;=30), "Young Adult",
  AND(G836&gt;=31, G836&lt;=45), "Adult",
  AND(G836&gt;=46, G836&lt;=60), "Middle-aged",
  AND(G836&gt;=61, G836&lt;=75), "Senior",
  AND(G836&gt;=76, G836&lt;=87), "Elderly",
  TRUE, "Out of Range"
)</f>
        <v>Middle-aged</v>
      </c>
      <c r="I836" s="3">
        <v>40</v>
      </c>
      <c r="J836" s="2" t="s">
        <v>27</v>
      </c>
      <c r="K836" s="2" t="s">
        <v>56</v>
      </c>
      <c r="L836" s="2" t="str">
        <f>VLOOKUP(J836,Facts!$A$2:$B$10,2,FALSE)</f>
        <v>South</v>
      </c>
      <c r="M836" s="2" t="str">
        <f>HLOOKUP(J836,Facts!$D$13:$L$14,2,FALSE)</f>
        <v>South</v>
      </c>
      <c r="N836" s="2" t="str">
        <f>_xlfn.XLOOKUP(L836,Facts!$B$2:$B$10,Facts!$A$2:$A$10,FALSE)</f>
        <v>Tamil Nadu</v>
      </c>
      <c r="O836" s="100" t="str">
        <f t="shared" si="42"/>
        <v>Isha Patel</v>
      </c>
      <c r="P836" s="100" t="str" cm="1">
        <f t="array" ref="P836:Q836">_xlfn.TEXTSPLIT(O836," ")</f>
        <v>Isha</v>
      </c>
      <c r="Q836" s="100" t="str">
        <v>Patel</v>
      </c>
      <c r="R836" s="100"/>
      <c r="S836" s="100" t="str">
        <f>CONCATENATE(A836,"_",P836,".pdf")</f>
        <v>PID0835_Isha.pdf</v>
      </c>
      <c r="T836" s="17" t="str">
        <f>IF(AND(I836&lt;5,'Billing Details'!F836&gt;10000),"High Priority","Regular Followup")</f>
        <v>Regular Followup</v>
      </c>
      <c r="U836" s="17" t="str">
        <f>IF(AND(T836="High Priority",'Patient Health Records'!W836="Yes",'Patient Health Records'!X836 = "Critical"),"Needs Attention",IF(AND('Patient Health Records'!X836 &lt;&gt; "Critical", 'Patient Health Records'!W836 = "Yes"),"Monitor Later",IF(AND('Patient Health Records'!X836 ="Critical", 'Patient Health Records'!W836 = "No"), "Ask for Readmission","No Action")))</f>
        <v>No Action</v>
      </c>
      <c r="V836" s="17" t="str" cm="1">
        <f t="array" ref="V836">_xlfn.IFS(AND(T836="High Priority",'Patient Health Records'!W836="Yes",'Patient Health Records'!X836 = "Critical"),"Needs Attention", AND('Patient Health Records'!X836 &lt;&gt; "Critical", 'Patient Health Records'!W836 = "Yes"),"Monitor Later", AND('Patient Health Records'!X836 ="Critical", 'Patient Health Records'!W836 = "No"), "Ask for Readmission", TRUE, "No Action")</f>
        <v>No Action</v>
      </c>
      <c r="W836" s="17"/>
      <c r="X836" s="100"/>
      <c r="Y836" s="100"/>
      <c r="Z836" s="100"/>
      <c r="AA836" s="100"/>
      <c r="AB836" s="100"/>
    </row>
    <row r="837" spans="1:28" ht="15.75" customHeight="1">
      <c r="A837" s="2" t="s">
        <v>1273</v>
      </c>
      <c r="B837" s="2" t="s">
        <v>1151</v>
      </c>
      <c r="C837" s="2" t="s">
        <v>42</v>
      </c>
      <c r="D837" s="26" t="s">
        <v>960</v>
      </c>
      <c r="E837" s="28">
        <f>DATEVALUE(D837)</f>
        <v>31412</v>
      </c>
      <c r="F837" s="29">
        <f t="shared" si="40"/>
        <v>1985</v>
      </c>
      <c r="G837" s="29">
        <f t="shared" si="41"/>
        <v>40</v>
      </c>
      <c r="H837" s="29" t="str" cm="1">
        <f t="array" ref="H837">_xlfn.IFS(
  AND(G837&gt;=21, G837&lt;=30), "Young Adult",
  AND(G837&gt;=31, G837&lt;=45), "Adult",
  AND(G837&gt;=46, G837&lt;=60), "Middle-aged",
  AND(G837&gt;=61, G837&lt;=75), "Senior",
  AND(G837&gt;=76, G837&lt;=87), "Elderly",
  TRUE, "Out of Range"
)</f>
        <v>Adult</v>
      </c>
      <c r="I837" s="3">
        <v>20</v>
      </c>
      <c r="J837" s="2" t="s">
        <v>33</v>
      </c>
      <c r="K837" s="2" t="s">
        <v>56</v>
      </c>
      <c r="L837" s="2" t="str">
        <f>VLOOKUP(J837,Facts!$A$2:$B$10,2,FALSE)</f>
        <v>West</v>
      </c>
      <c r="M837" s="2" t="str">
        <f>HLOOKUP(J837,Facts!$D$13:$L$14,2,FALSE)</f>
        <v>West</v>
      </c>
      <c r="N837" s="2" t="str">
        <f>_xlfn.XLOOKUP(L837,Facts!$B$2:$B$10,Facts!$A$2:$A$10,FALSE)</f>
        <v>Maharashtra</v>
      </c>
      <c r="O837" s="100" t="str">
        <f t="shared" si="42"/>
        <v>Vivaan Sharma</v>
      </c>
      <c r="P837" s="100" t="str" cm="1">
        <f t="array" ref="P837:Q837">_xlfn.TEXTSPLIT(O837," ")</f>
        <v>Vivaan</v>
      </c>
      <c r="Q837" s="100" t="str">
        <v>Sharma</v>
      </c>
      <c r="R837" s="100"/>
      <c r="S837" s="100" t="str">
        <f>CONCATENATE(A837,"_",P837,".pdf")</f>
        <v>PID0836_Vivaan.pdf</v>
      </c>
      <c r="T837" s="17" t="str">
        <f>IF(AND(I837&lt;5,'Billing Details'!F837&gt;10000),"High Priority","Regular Followup")</f>
        <v>Regular Followup</v>
      </c>
      <c r="U837" s="17" t="str">
        <f>IF(AND(T837="High Priority",'Patient Health Records'!W837="Yes",'Patient Health Records'!X837 = "Critical"),"Needs Attention",IF(AND('Patient Health Records'!X837 &lt;&gt; "Critical", 'Patient Health Records'!W837 = "Yes"),"Monitor Later",IF(AND('Patient Health Records'!X837 ="Critical", 'Patient Health Records'!W837 = "No"), "Ask for Readmission","No Action")))</f>
        <v>Monitor Later</v>
      </c>
      <c r="V837" s="17" t="str" cm="1">
        <f t="array" ref="V837">_xlfn.IFS(AND(T837="High Priority",'Patient Health Records'!W837="Yes",'Patient Health Records'!X837 = "Critical"),"Needs Attention", AND('Patient Health Records'!X837 &lt;&gt; "Critical", 'Patient Health Records'!W837 = "Yes"),"Monitor Later", AND('Patient Health Records'!X837 ="Critical", 'Patient Health Records'!W837 = "No"), "Ask for Readmission", TRUE, "No Action")</f>
        <v>Monitor Later</v>
      </c>
      <c r="W837" s="17"/>
      <c r="X837" s="100"/>
      <c r="Y837" s="100"/>
      <c r="Z837" s="100"/>
      <c r="AA837" s="100"/>
      <c r="AB837" s="100"/>
    </row>
    <row r="838" spans="1:28" ht="15.75" customHeight="1">
      <c r="A838" s="2" t="s">
        <v>1274</v>
      </c>
      <c r="B838" s="2" t="s">
        <v>244</v>
      </c>
      <c r="C838" s="2" t="s">
        <v>42</v>
      </c>
      <c r="D838" s="26" t="s">
        <v>113</v>
      </c>
      <c r="E838" s="28">
        <f>DATEVALUE(D838)</f>
        <v>36160</v>
      </c>
      <c r="F838" s="29">
        <f t="shared" si="40"/>
        <v>1998</v>
      </c>
      <c r="G838" s="29">
        <f t="shared" si="41"/>
        <v>27</v>
      </c>
      <c r="H838" s="29" t="str" cm="1">
        <f t="array" ref="H838">_xlfn.IFS(
  AND(G838&gt;=21, G838&lt;=30), "Young Adult",
  AND(G838&gt;=31, G838&lt;=45), "Adult",
  AND(G838&gt;=46, G838&lt;=60), "Middle-aged",
  AND(G838&gt;=61, G838&lt;=75), "Senior",
  AND(G838&gt;=76, G838&lt;=87), "Elderly",
  TRUE, "Out of Range"
)</f>
        <v>Young Adult</v>
      </c>
      <c r="I838" s="3">
        <v>25</v>
      </c>
      <c r="J838" s="2" t="s">
        <v>55</v>
      </c>
      <c r="K838" s="2" t="s">
        <v>34</v>
      </c>
      <c r="L838" s="2" t="str">
        <f>VLOOKUP(J838,Facts!$A$2:$B$10,2,FALSE)</f>
        <v>South</v>
      </c>
      <c r="M838" s="2" t="str">
        <f>HLOOKUP(J838,Facts!$D$13:$L$14,2,FALSE)</f>
        <v>South</v>
      </c>
      <c r="N838" s="2" t="str">
        <f>_xlfn.XLOOKUP(L838,Facts!$B$2:$B$10,Facts!$A$2:$A$10,FALSE)</f>
        <v>Tamil Nadu</v>
      </c>
      <c r="O838" s="100" t="str">
        <f t="shared" si="42"/>
        <v>Aditya Gupta</v>
      </c>
      <c r="P838" s="100" t="str" cm="1">
        <f t="array" ref="P838:Q838">_xlfn.TEXTSPLIT(O838," ")</f>
        <v>Aditya</v>
      </c>
      <c r="Q838" s="100" t="str">
        <v>Gupta</v>
      </c>
      <c r="R838" s="100"/>
      <c r="S838" s="100" t="str">
        <f>CONCATENATE(A838,"_",P838,".pdf")</f>
        <v>PID0837_Aditya.pdf</v>
      </c>
      <c r="T838" s="17" t="str">
        <f>IF(AND(I838&lt;5,'Billing Details'!F838&gt;10000),"High Priority","Regular Followup")</f>
        <v>Regular Followup</v>
      </c>
      <c r="U838" s="17" t="str">
        <f>IF(AND(T838="High Priority",'Patient Health Records'!W838="Yes",'Patient Health Records'!X838 = "Critical"),"Needs Attention",IF(AND('Patient Health Records'!X838 &lt;&gt; "Critical", 'Patient Health Records'!W838 = "Yes"),"Monitor Later",IF(AND('Patient Health Records'!X838 ="Critical", 'Patient Health Records'!W838 = "No"), "Ask for Readmission","No Action")))</f>
        <v>Ask for Readmission</v>
      </c>
      <c r="V838" s="17" t="str" cm="1">
        <f t="array" ref="V838">_xlfn.IFS(AND(T838="High Priority",'Patient Health Records'!W838="Yes",'Patient Health Records'!X838 = "Critical"),"Needs Attention", AND('Patient Health Records'!X838 &lt;&gt; "Critical", 'Patient Health Records'!W838 = "Yes"),"Monitor Later", AND('Patient Health Records'!X838 ="Critical", 'Patient Health Records'!W838 = "No"), "Ask for Readmission", TRUE, "No Action")</f>
        <v>Ask for Readmission</v>
      </c>
      <c r="W838" s="17"/>
      <c r="X838" s="100"/>
      <c r="Y838" s="100"/>
      <c r="Z838" s="100"/>
      <c r="AA838" s="100"/>
      <c r="AB838" s="100"/>
    </row>
    <row r="839" spans="1:28" ht="15.75" customHeight="1">
      <c r="A839" s="2" t="s">
        <v>1275</v>
      </c>
      <c r="B839" s="2" t="s">
        <v>412</v>
      </c>
      <c r="C839" s="2" t="s">
        <v>42</v>
      </c>
      <c r="D839" s="26" t="s">
        <v>32</v>
      </c>
      <c r="E839" s="28">
        <f>DATEVALUE(D839)</f>
        <v>19724</v>
      </c>
      <c r="F839" s="29">
        <f t="shared" si="40"/>
        <v>1953</v>
      </c>
      <c r="G839" s="29">
        <f t="shared" si="41"/>
        <v>72</v>
      </c>
      <c r="H839" s="29" t="str" cm="1">
        <f t="array" ref="H839">_xlfn.IFS(
  AND(G839&gt;=21, G839&lt;=30), "Young Adult",
  AND(G839&gt;=31, G839&lt;=45), "Adult",
  AND(G839&gt;=46, G839&lt;=60), "Middle-aged",
  AND(G839&gt;=61, G839&lt;=75), "Senior",
  AND(G839&gt;=76, G839&lt;=87), "Elderly",
  TRUE, "Out of Range"
)</f>
        <v>Senior</v>
      </c>
      <c r="I839" s="3">
        <v>12</v>
      </c>
      <c r="J839" s="2" t="s">
        <v>80</v>
      </c>
      <c r="K839" s="2" t="s">
        <v>34</v>
      </c>
      <c r="L839" s="2" t="str">
        <f>VLOOKUP(J839,Facts!$A$2:$B$10,2,FALSE)</f>
        <v>West</v>
      </c>
      <c r="M839" s="2" t="str">
        <f>HLOOKUP(J839,Facts!$D$13:$L$14,2,FALSE)</f>
        <v>West</v>
      </c>
      <c r="N839" s="2" t="str">
        <f>_xlfn.XLOOKUP(L839,Facts!$B$2:$B$10,Facts!$A$2:$A$10,FALSE)</f>
        <v>Maharashtra</v>
      </c>
      <c r="O839" s="100" t="str">
        <f t="shared" si="42"/>
        <v>Vivaan Singh Patel</v>
      </c>
      <c r="P839" s="100" t="str" cm="1">
        <f t="array" ref="P839:R839">_xlfn.TEXTSPLIT(O839," ")</f>
        <v>Vivaan</v>
      </c>
      <c r="Q839" s="100" t="str">
        <v>Singh</v>
      </c>
      <c r="R839" s="100" t="str">
        <v>Patel</v>
      </c>
      <c r="S839" s="100" t="str">
        <f>CONCATENATE(A839,"_",P839,".pdf")</f>
        <v>PID0838_Vivaan.pdf</v>
      </c>
      <c r="T839" s="17" t="str">
        <f>IF(AND(I839&lt;5,'Billing Details'!F839&gt;10000),"High Priority","Regular Followup")</f>
        <v>Regular Followup</v>
      </c>
      <c r="U839" s="17" t="str">
        <f>IF(AND(T839="High Priority",'Patient Health Records'!W839="Yes",'Patient Health Records'!X839 = "Critical"),"Needs Attention",IF(AND('Patient Health Records'!X839 &lt;&gt; "Critical", 'Patient Health Records'!W839 = "Yes"),"Monitor Later",IF(AND('Patient Health Records'!X839 ="Critical", 'Patient Health Records'!W839 = "No"), "Ask for Readmission","No Action")))</f>
        <v>No Action</v>
      </c>
      <c r="V839" s="17" t="str" cm="1">
        <f t="array" ref="V839">_xlfn.IFS(AND(T839="High Priority",'Patient Health Records'!W839="Yes",'Patient Health Records'!X839 = "Critical"),"Needs Attention", AND('Patient Health Records'!X839 &lt;&gt; "Critical", 'Patient Health Records'!W839 = "Yes"),"Monitor Later", AND('Patient Health Records'!X839 ="Critical", 'Patient Health Records'!W839 = "No"), "Ask for Readmission", TRUE, "No Action")</f>
        <v>No Action</v>
      </c>
      <c r="W839" s="17"/>
      <c r="X839" s="100"/>
      <c r="Y839" s="100"/>
      <c r="Z839" s="100"/>
      <c r="AA839" s="100"/>
      <c r="AB839" s="100"/>
    </row>
    <row r="840" spans="1:28" ht="15.75" customHeight="1">
      <c r="A840" s="2" t="s">
        <v>1276</v>
      </c>
      <c r="B840" s="2" t="s">
        <v>120</v>
      </c>
      <c r="C840" s="2" t="s">
        <v>42</v>
      </c>
      <c r="D840" s="26" t="s">
        <v>75</v>
      </c>
      <c r="E840" s="28">
        <f>DATEVALUE(D840)</f>
        <v>29951</v>
      </c>
      <c r="F840" s="29">
        <f t="shared" si="40"/>
        <v>1981</v>
      </c>
      <c r="G840" s="29">
        <f t="shared" si="41"/>
        <v>44</v>
      </c>
      <c r="H840" s="29" t="str" cm="1">
        <f t="array" ref="H840">_xlfn.IFS(
  AND(G840&gt;=21, G840&lt;=30), "Young Adult",
  AND(G840&gt;=31, G840&lt;=45), "Adult",
  AND(G840&gt;=46, G840&lt;=60), "Middle-aged",
  AND(G840&gt;=61, G840&lt;=75), "Senior",
  AND(G840&gt;=76, G840&lt;=87), "Elderly",
  TRUE, "Out of Range"
)</f>
        <v>Adult</v>
      </c>
      <c r="I840" s="3">
        <v>30</v>
      </c>
      <c r="J840" s="2" t="s">
        <v>27</v>
      </c>
      <c r="K840" s="2" t="s">
        <v>28</v>
      </c>
      <c r="L840" s="2" t="str">
        <f>VLOOKUP(J840,Facts!$A$2:$B$10,2,FALSE)</f>
        <v>South</v>
      </c>
      <c r="M840" s="2" t="str">
        <f>HLOOKUP(J840,Facts!$D$13:$L$14,2,FALSE)</f>
        <v>South</v>
      </c>
      <c r="N840" s="2" t="str">
        <f>_xlfn.XLOOKUP(L840,Facts!$B$2:$B$10,Facts!$A$2:$A$10,FALSE)</f>
        <v>Tamil Nadu</v>
      </c>
      <c r="O840" s="100" t="str">
        <f t="shared" si="42"/>
        <v>Aditya Mehta</v>
      </c>
      <c r="P840" s="100" t="str" cm="1">
        <f t="array" ref="P840:Q840">_xlfn.TEXTSPLIT(O840," ")</f>
        <v>Aditya</v>
      </c>
      <c r="Q840" s="100" t="str">
        <v>Mehta</v>
      </c>
      <c r="R840" s="100"/>
      <c r="S840" s="100" t="str">
        <f>CONCATENATE(A840,"_",P840,".pdf")</f>
        <v>PID0839_Aditya.pdf</v>
      </c>
      <c r="T840" s="17" t="str">
        <f>IF(AND(I840&lt;5,'Billing Details'!F840&gt;10000),"High Priority","Regular Followup")</f>
        <v>Regular Followup</v>
      </c>
      <c r="U840" s="17" t="str">
        <f>IF(AND(T840="High Priority",'Patient Health Records'!W840="Yes",'Patient Health Records'!X840 = "Critical"),"Needs Attention",IF(AND('Patient Health Records'!X840 &lt;&gt; "Critical", 'Patient Health Records'!W840 = "Yes"),"Monitor Later",IF(AND('Patient Health Records'!X840 ="Critical", 'Patient Health Records'!W840 = "No"), "Ask for Readmission","No Action")))</f>
        <v>Monitor Later</v>
      </c>
      <c r="V840" s="17" t="str" cm="1">
        <f t="array" ref="V840">_xlfn.IFS(AND(T840="High Priority",'Patient Health Records'!W840="Yes",'Patient Health Records'!X840 = "Critical"),"Needs Attention", AND('Patient Health Records'!X840 &lt;&gt; "Critical", 'Patient Health Records'!W840 = "Yes"),"Monitor Later", AND('Patient Health Records'!X840 ="Critical", 'Patient Health Records'!W840 = "No"), "Ask for Readmission", TRUE, "No Action")</f>
        <v>Monitor Later</v>
      </c>
      <c r="W840" s="17"/>
      <c r="X840" s="100"/>
      <c r="Y840" s="100"/>
      <c r="Z840" s="100"/>
      <c r="AA840" s="100"/>
      <c r="AB840" s="100"/>
    </row>
    <row r="841" spans="1:28" ht="15.75" customHeight="1">
      <c r="A841" s="2" t="s">
        <v>1277</v>
      </c>
      <c r="B841" s="2" t="s">
        <v>1278</v>
      </c>
      <c r="C841" s="2" t="s">
        <v>42</v>
      </c>
      <c r="D841" s="26" t="s">
        <v>134</v>
      </c>
      <c r="E841" s="28">
        <f>DATEVALUE(D841)</f>
        <v>29951</v>
      </c>
      <c r="F841" s="29">
        <f t="shared" si="40"/>
        <v>1981</v>
      </c>
      <c r="G841" s="29">
        <f t="shared" si="41"/>
        <v>44</v>
      </c>
      <c r="H841" s="29" t="str" cm="1">
        <f t="array" ref="H841">_xlfn.IFS(
  AND(G841&gt;=21, G841&lt;=30), "Young Adult",
  AND(G841&gt;=31, G841&lt;=45), "Adult",
  AND(G841&gt;=46, G841&lt;=60), "Middle-aged",
  AND(G841&gt;=61, G841&lt;=75), "Senior",
  AND(G841&gt;=76, G841&lt;=87), "Elderly",
  TRUE, "Out of Range"
)</f>
        <v>Adult</v>
      </c>
      <c r="I841" s="3">
        <v>12</v>
      </c>
      <c r="J841" s="2" t="s">
        <v>55</v>
      </c>
      <c r="K841" s="2" t="s">
        <v>28</v>
      </c>
      <c r="L841" s="2" t="str">
        <f>VLOOKUP(J841,Facts!$A$2:$B$10,2,FALSE)</f>
        <v>South</v>
      </c>
      <c r="M841" s="2" t="str">
        <f>HLOOKUP(J841,Facts!$D$13:$L$14,2,FALSE)</f>
        <v>South</v>
      </c>
      <c r="N841" s="2" t="str">
        <f>_xlfn.XLOOKUP(L841,Facts!$B$2:$B$10,Facts!$A$2:$A$10,FALSE)</f>
        <v>Tamil Nadu</v>
      </c>
      <c r="O841" s="100" t="str">
        <f t="shared" si="42"/>
        <v>Krishna Priya Sharma</v>
      </c>
      <c r="P841" s="100" t="str" cm="1">
        <f t="array" ref="P841:R841">_xlfn.TEXTSPLIT(O841," ")</f>
        <v>Krishna</v>
      </c>
      <c r="Q841" s="100" t="str">
        <v>Priya</v>
      </c>
      <c r="R841" s="100" t="str">
        <v>Sharma</v>
      </c>
      <c r="S841" s="100" t="str">
        <f>CONCATENATE(A841,"_",P841,".pdf")</f>
        <v>PID0840_Krishna.pdf</v>
      </c>
      <c r="T841" s="17" t="str">
        <f>IF(AND(I841&lt;5,'Billing Details'!F841&gt;10000),"High Priority","Regular Followup")</f>
        <v>Regular Followup</v>
      </c>
      <c r="U841" s="17" t="str">
        <f>IF(AND(T841="High Priority",'Patient Health Records'!W841="Yes",'Patient Health Records'!X841 = "Critical"),"Needs Attention",IF(AND('Patient Health Records'!X841 &lt;&gt; "Critical", 'Patient Health Records'!W841 = "Yes"),"Monitor Later",IF(AND('Patient Health Records'!X841 ="Critical", 'Patient Health Records'!W841 = "No"), "Ask for Readmission","No Action")))</f>
        <v>No Action</v>
      </c>
      <c r="V841" s="17" t="str" cm="1">
        <f t="array" ref="V841">_xlfn.IFS(AND(T841="High Priority",'Patient Health Records'!W841="Yes",'Patient Health Records'!X841 = "Critical"),"Needs Attention", AND('Patient Health Records'!X841 &lt;&gt; "Critical", 'Patient Health Records'!W841 = "Yes"),"Monitor Later", AND('Patient Health Records'!X841 ="Critical", 'Patient Health Records'!W841 = "No"), "Ask for Readmission", TRUE, "No Action")</f>
        <v>No Action</v>
      </c>
      <c r="W841" s="17"/>
      <c r="X841" s="100"/>
      <c r="Y841" s="100"/>
      <c r="Z841" s="100"/>
      <c r="AA841" s="100"/>
      <c r="AB841" s="100"/>
    </row>
    <row r="842" spans="1:28" ht="15.75" customHeight="1">
      <c r="A842" s="2" t="s">
        <v>1279</v>
      </c>
      <c r="B842" s="2" t="s">
        <v>1280</v>
      </c>
      <c r="C842" s="2" t="s">
        <v>42</v>
      </c>
      <c r="D842" s="26" t="s">
        <v>168</v>
      </c>
      <c r="E842" s="28">
        <f>DATEVALUE(D842)</f>
        <v>26299</v>
      </c>
      <c r="F842" s="29">
        <f t="shared" si="40"/>
        <v>1972</v>
      </c>
      <c r="G842" s="29">
        <f t="shared" si="41"/>
        <v>53</v>
      </c>
      <c r="H842" s="29" t="str" cm="1">
        <f t="array" ref="H842">_xlfn.IFS(
  AND(G842&gt;=21, G842&lt;=30), "Young Adult",
  AND(G842&gt;=31, G842&lt;=45), "Adult",
  AND(G842&gt;=46, G842&lt;=60), "Middle-aged",
  AND(G842&gt;=61, G842&lt;=75), "Senior",
  AND(G842&gt;=76, G842&lt;=87), "Elderly",
  TRUE, "Out of Range"
)</f>
        <v>Middle-aged</v>
      </c>
      <c r="I842" s="3">
        <v>20</v>
      </c>
      <c r="J842" s="2" t="s">
        <v>38</v>
      </c>
      <c r="K842" s="2" t="s">
        <v>39</v>
      </c>
      <c r="L842" s="2" t="str">
        <f>VLOOKUP(J842,Facts!$A$2:$B$10,2,FALSE)</f>
        <v>North</v>
      </c>
      <c r="M842" s="2" t="str">
        <f>HLOOKUP(J842,Facts!$D$13:$L$14,2,FALSE)</f>
        <v>North</v>
      </c>
      <c r="N842" s="2" t="str">
        <f>_xlfn.XLOOKUP(L842,Facts!$B$2:$B$10,Facts!$A$2:$A$10,FALSE)</f>
        <v>Punjab</v>
      </c>
      <c r="O842" s="100" t="str">
        <f t="shared" si="42"/>
        <v>Sai Mehta</v>
      </c>
      <c r="P842" s="100" t="str" cm="1">
        <f t="array" ref="P842:Q842">_xlfn.TEXTSPLIT(O842," ")</f>
        <v>Sai</v>
      </c>
      <c r="Q842" s="100" t="str">
        <v>Mehta</v>
      </c>
      <c r="R842" s="100"/>
      <c r="S842" s="100" t="str">
        <f>CONCATENATE(A842,"_",P842,".pdf")</f>
        <v>PID0841_Sai.pdf</v>
      </c>
      <c r="T842" s="17" t="str">
        <f>IF(AND(I842&lt;5,'Billing Details'!F842&gt;10000),"High Priority","Regular Followup")</f>
        <v>Regular Followup</v>
      </c>
      <c r="U842" s="17" t="str">
        <f>IF(AND(T842="High Priority",'Patient Health Records'!W842="Yes",'Patient Health Records'!X842 = "Critical"),"Needs Attention",IF(AND('Patient Health Records'!X842 &lt;&gt; "Critical", 'Patient Health Records'!W842 = "Yes"),"Monitor Later",IF(AND('Patient Health Records'!X842 ="Critical", 'Patient Health Records'!W842 = "No"), "Ask for Readmission","No Action")))</f>
        <v>No Action</v>
      </c>
      <c r="V842" s="17" t="str" cm="1">
        <f t="array" ref="V842">_xlfn.IFS(AND(T842="High Priority",'Patient Health Records'!W842="Yes",'Patient Health Records'!X842 = "Critical"),"Needs Attention", AND('Patient Health Records'!X842 &lt;&gt; "Critical", 'Patient Health Records'!W842 = "Yes"),"Monitor Later", AND('Patient Health Records'!X842 ="Critical", 'Patient Health Records'!W842 = "No"), "Ask for Readmission", TRUE, "No Action")</f>
        <v>No Action</v>
      </c>
      <c r="W842" s="17"/>
      <c r="X842" s="100"/>
      <c r="Y842" s="100"/>
      <c r="Z842" s="100"/>
      <c r="AA842" s="100"/>
      <c r="AB842" s="100"/>
    </row>
    <row r="843" spans="1:28" ht="15.75" customHeight="1">
      <c r="A843" s="2" t="s">
        <v>1281</v>
      </c>
      <c r="B843" s="2" t="s">
        <v>1282</v>
      </c>
      <c r="C843" s="2" t="s">
        <v>25</v>
      </c>
      <c r="D843" s="26" t="s">
        <v>46</v>
      </c>
      <c r="E843" s="28">
        <f>DATEVALUE(D843)</f>
        <v>32508</v>
      </c>
      <c r="F843" s="29">
        <f t="shared" si="40"/>
        <v>1988</v>
      </c>
      <c r="G843" s="29">
        <f t="shared" si="41"/>
        <v>37</v>
      </c>
      <c r="H843" s="29" t="str" cm="1">
        <f t="array" ref="H843">_xlfn.IFS(
  AND(G843&gt;=21, G843&lt;=30), "Young Adult",
  AND(G843&gt;=31, G843&lt;=45), "Adult",
  AND(G843&gt;=46, G843&lt;=60), "Middle-aged",
  AND(G843&gt;=61, G843&lt;=75), "Senior",
  AND(G843&gt;=76, G843&lt;=87), "Elderly",
  TRUE, "Out of Range"
)</f>
        <v>Adult</v>
      </c>
      <c r="I843" s="3">
        <v>7</v>
      </c>
      <c r="J843" s="2" t="s">
        <v>27</v>
      </c>
      <c r="K843" s="2" t="s">
        <v>39</v>
      </c>
      <c r="L843" s="2" t="str">
        <f>VLOOKUP(J843,Facts!$A$2:$B$10,2,FALSE)</f>
        <v>South</v>
      </c>
      <c r="M843" s="2" t="str">
        <f>HLOOKUP(J843,Facts!$D$13:$L$14,2,FALSE)</f>
        <v>South</v>
      </c>
      <c r="N843" s="2" t="str">
        <f>_xlfn.XLOOKUP(L843,Facts!$B$2:$B$10,Facts!$A$2:$A$10,FALSE)</f>
        <v>Tamil Nadu</v>
      </c>
      <c r="O843" s="100" t="str">
        <f t="shared" si="42"/>
        <v>Riya Dev Gupta</v>
      </c>
      <c r="P843" s="100" t="str" cm="1">
        <f t="array" ref="P843:R843">_xlfn.TEXTSPLIT(O843," ")</f>
        <v>Riya</v>
      </c>
      <c r="Q843" s="100" t="str">
        <v>Dev</v>
      </c>
      <c r="R843" s="100" t="str">
        <v>Gupta</v>
      </c>
      <c r="S843" s="100" t="str">
        <f>CONCATENATE(A843,"_",P843,".pdf")</f>
        <v>PID0842_Riya.pdf</v>
      </c>
      <c r="T843" s="17" t="str">
        <f>IF(AND(I843&lt;5,'Billing Details'!F843&gt;10000),"High Priority","Regular Followup")</f>
        <v>Regular Followup</v>
      </c>
      <c r="U843" s="17" t="str">
        <f>IF(AND(T843="High Priority",'Patient Health Records'!W843="Yes",'Patient Health Records'!X843 = "Critical"),"Needs Attention",IF(AND('Patient Health Records'!X843 &lt;&gt; "Critical", 'Patient Health Records'!W843 = "Yes"),"Monitor Later",IF(AND('Patient Health Records'!X843 ="Critical", 'Patient Health Records'!W843 = "No"), "Ask for Readmission","No Action")))</f>
        <v>No Action</v>
      </c>
      <c r="V843" s="17" t="str" cm="1">
        <f t="array" ref="V843">_xlfn.IFS(AND(T843="High Priority",'Patient Health Records'!W843="Yes",'Patient Health Records'!X843 = "Critical"),"Needs Attention", AND('Patient Health Records'!X843 &lt;&gt; "Critical", 'Patient Health Records'!W843 = "Yes"),"Monitor Later", AND('Patient Health Records'!X843 ="Critical", 'Patient Health Records'!W843 = "No"), "Ask for Readmission", TRUE, "No Action")</f>
        <v>No Action</v>
      </c>
      <c r="W843" s="17"/>
      <c r="X843" s="100"/>
      <c r="Y843" s="100"/>
      <c r="Z843" s="100"/>
      <c r="AA843" s="100"/>
      <c r="AB843" s="100"/>
    </row>
    <row r="844" spans="1:28" ht="15.75" customHeight="1">
      <c r="A844" s="2" t="s">
        <v>1283</v>
      </c>
      <c r="B844" s="2" t="s">
        <v>124</v>
      </c>
      <c r="C844" s="2" t="s">
        <v>25</v>
      </c>
      <c r="D844" s="26" t="s">
        <v>82</v>
      </c>
      <c r="E844" s="28">
        <f>DATEVALUE(D844)</f>
        <v>30682</v>
      </c>
      <c r="F844" s="29">
        <f t="shared" si="40"/>
        <v>1984</v>
      </c>
      <c r="G844" s="29">
        <f t="shared" si="41"/>
        <v>41</v>
      </c>
      <c r="H844" s="29" t="str" cm="1">
        <f t="array" ref="H844">_xlfn.IFS(
  AND(G844&gt;=21, G844&lt;=30), "Young Adult",
  AND(G844&gt;=31, G844&lt;=45), "Adult",
  AND(G844&gt;=46, G844&lt;=60), "Middle-aged",
  AND(G844&gt;=61, G844&lt;=75), "Senior",
  AND(G844&gt;=76, G844&lt;=87), "Elderly",
  TRUE, "Out of Range"
)</f>
        <v>Adult</v>
      </c>
      <c r="I844" s="3">
        <v>400</v>
      </c>
      <c r="J844" s="2" t="s">
        <v>27</v>
      </c>
      <c r="K844" s="2" t="s">
        <v>28</v>
      </c>
      <c r="L844" s="2" t="str">
        <f>VLOOKUP(J844,Facts!$A$2:$B$10,2,FALSE)</f>
        <v>South</v>
      </c>
      <c r="M844" s="2" t="str">
        <f>HLOOKUP(J844,Facts!$D$13:$L$14,2,FALSE)</f>
        <v>South</v>
      </c>
      <c r="N844" s="2" t="str">
        <f>_xlfn.XLOOKUP(L844,Facts!$B$2:$B$10,Facts!$A$2:$A$10,FALSE)</f>
        <v>Tamil Nadu</v>
      </c>
      <c r="O844" s="100" t="str">
        <f t="shared" si="42"/>
        <v>Riya Gupta</v>
      </c>
      <c r="P844" s="100" t="str" cm="1">
        <f t="array" ref="P844:Q844">_xlfn.TEXTSPLIT(O844," ")</f>
        <v>Riya</v>
      </c>
      <c r="Q844" s="100" t="str">
        <v>Gupta</v>
      </c>
      <c r="R844" s="100"/>
      <c r="S844" s="100" t="str">
        <f>CONCATENATE(A844,"_",P844,".pdf")</f>
        <v>PID0843_Riya.pdf</v>
      </c>
      <c r="T844" s="17" t="str">
        <f>IF(AND(I844&lt;5,'Billing Details'!F844&gt;10000),"High Priority","Regular Followup")</f>
        <v>Regular Followup</v>
      </c>
      <c r="U844" s="17" t="str">
        <f>IF(AND(T844="High Priority",'Patient Health Records'!W844="Yes",'Patient Health Records'!X844 = "Critical"),"Needs Attention",IF(AND('Patient Health Records'!X844 &lt;&gt; "Critical", 'Patient Health Records'!W844 = "Yes"),"Monitor Later",IF(AND('Patient Health Records'!X844 ="Critical", 'Patient Health Records'!W844 = "No"), "Ask for Readmission","No Action")))</f>
        <v>Monitor Later</v>
      </c>
      <c r="V844" s="17" t="str" cm="1">
        <f t="array" ref="V844">_xlfn.IFS(AND(T844="High Priority",'Patient Health Records'!W844="Yes",'Patient Health Records'!X844 = "Critical"),"Needs Attention", AND('Patient Health Records'!X844 &lt;&gt; "Critical", 'Patient Health Records'!W844 = "Yes"),"Monitor Later", AND('Patient Health Records'!X844 ="Critical", 'Patient Health Records'!W844 = "No"), "Ask for Readmission", TRUE, "No Action")</f>
        <v>Monitor Later</v>
      </c>
      <c r="W844" s="17"/>
      <c r="X844" s="100"/>
      <c r="Y844" s="100"/>
      <c r="Z844" s="100"/>
      <c r="AA844" s="100"/>
      <c r="AB844" s="100"/>
    </row>
    <row r="845" spans="1:28" ht="15.75" customHeight="1">
      <c r="A845" s="2" t="s">
        <v>1284</v>
      </c>
      <c r="B845" s="2" t="s">
        <v>883</v>
      </c>
      <c r="C845" s="2" t="s">
        <v>42</v>
      </c>
      <c r="D845" s="26" t="s">
        <v>318</v>
      </c>
      <c r="E845" s="28">
        <f>DATEVALUE(D845)</f>
        <v>19724</v>
      </c>
      <c r="F845" s="29">
        <f t="shared" si="40"/>
        <v>1953</v>
      </c>
      <c r="G845" s="29">
        <f t="shared" si="41"/>
        <v>72</v>
      </c>
      <c r="H845" s="29" t="str" cm="1">
        <f t="array" ref="H845">_xlfn.IFS(
  AND(G845&gt;=21, G845&lt;=30), "Young Adult",
  AND(G845&gt;=31, G845&lt;=45), "Adult",
  AND(G845&gt;=46, G845&lt;=60), "Middle-aged",
  AND(G845&gt;=61, G845&lt;=75), "Senior",
  AND(G845&gt;=76, G845&lt;=87), "Elderly",
  TRUE, "Out of Range"
)</f>
        <v>Senior</v>
      </c>
      <c r="I845" s="3">
        <v>20</v>
      </c>
      <c r="J845" s="2" t="s">
        <v>33</v>
      </c>
      <c r="K845" s="2" t="s">
        <v>34</v>
      </c>
      <c r="L845" s="2" t="str">
        <f>VLOOKUP(J845,Facts!$A$2:$B$10,2,FALSE)</f>
        <v>West</v>
      </c>
      <c r="M845" s="2" t="str">
        <f>HLOOKUP(J845,Facts!$D$13:$L$14,2,FALSE)</f>
        <v>West</v>
      </c>
      <c r="N845" s="2" t="str">
        <f>_xlfn.XLOOKUP(L845,Facts!$B$2:$B$10,Facts!$A$2:$A$10,FALSE)</f>
        <v>Maharashtra</v>
      </c>
      <c r="O845" s="100" t="str">
        <f t="shared" si="42"/>
        <v>Sai Gupta</v>
      </c>
      <c r="P845" s="100" t="str" cm="1">
        <f t="array" ref="P845:Q845">_xlfn.TEXTSPLIT(O845," ")</f>
        <v>Sai</v>
      </c>
      <c r="Q845" s="100" t="str">
        <v>Gupta</v>
      </c>
      <c r="R845" s="100"/>
      <c r="S845" s="100" t="str">
        <f>CONCATENATE(A845,"_",P845,".pdf")</f>
        <v>PID0844_Sai.pdf</v>
      </c>
      <c r="T845" s="17" t="str">
        <f>IF(AND(I845&lt;5,'Billing Details'!F845&gt;10000),"High Priority","Regular Followup")</f>
        <v>Regular Followup</v>
      </c>
      <c r="U845" s="17" t="str">
        <f>IF(AND(T845="High Priority",'Patient Health Records'!W845="Yes",'Patient Health Records'!X845 = "Critical"),"Needs Attention",IF(AND('Patient Health Records'!X845 &lt;&gt; "Critical", 'Patient Health Records'!W845 = "Yes"),"Monitor Later",IF(AND('Patient Health Records'!X845 ="Critical", 'Patient Health Records'!W845 = "No"), "Ask for Readmission","No Action")))</f>
        <v>Ask for Readmission</v>
      </c>
      <c r="V845" s="17" t="str" cm="1">
        <f t="array" ref="V845">_xlfn.IFS(AND(T845="High Priority",'Patient Health Records'!W845="Yes",'Patient Health Records'!X845 = "Critical"),"Needs Attention", AND('Patient Health Records'!X845 &lt;&gt; "Critical", 'Patient Health Records'!W845 = "Yes"),"Monitor Later", AND('Patient Health Records'!X845 ="Critical", 'Patient Health Records'!W845 = "No"), "Ask for Readmission", TRUE, "No Action")</f>
        <v>Ask for Readmission</v>
      </c>
      <c r="W845" s="17"/>
      <c r="X845" s="100"/>
      <c r="Y845" s="100"/>
      <c r="Z845" s="100"/>
      <c r="AA845" s="100"/>
      <c r="AB845" s="100"/>
    </row>
    <row r="846" spans="1:28" ht="15.75" customHeight="1">
      <c r="A846" s="2" t="s">
        <v>1285</v>
      </c>
      <c r="B846" s="2" t="s">
        <v>1286</v>
      </c>
      <c r="C846" s="2" t="s">
        <v>25</v>
      </c>
      <c r="D846" s="26" t="s">
        <v>85</v>
      </c>
      <c r="E846" s="28">
        <f>DATEVALUE(D846)</f>
        <v>25203</v>
      </c>
      <c r="F846" s="29">
        <f t="shared" si="40"/>
        <v>1968</v>
      </c>
      <c r="G846" s="29">
        <f t="shared" si="41"/>
        <v>57</v>
      </c>
      <c r="H846" s="29" t="str" cm="1">
        <f t="array" ref="H846">_xlfn.IFS(
  AND(G846&gt;=21, G846&lt;=30), "Young Adult",
  AND(G846&gt;=31, G846&lt;=45), "Adult",
  AND(G846&gt;=46, G846&lt;=60), "Middle-aged",
  AND(G846&gt;=61, G846&lt;=75), "Senior",
  AND(G846&gt;=76, G846&lt;=87), "Elderly",
  TRUE, "Out of Range"
)</f>
        <v>Middle-aged</v>
      </c>
      <c r="I846" s="3">
        <v>3</v>
      </c>
      <c r="J846" s="2" t="s">
        <v>47</v>
      </c>
      <c r="K846" s="2" t="s">
        <v>34</v>
      </c>
      <c r="L846" s="2" t="str">
        <f>VLOOKUP(J846,Facts!$A$2:$B$10,2,FALSE)</f>
        <v>North</v>
      </c>
      <c r="M846" s="2" t="str">
        <f>HLOOKUP(J846,Facts!$D$13:$L$14,2,FALSE)</f>
        <v>North</v>
      </c>
      <c r="N846" s="2" t="str">
        <f>_xlfn.XLOOKUP(L846,Facts!$B$2:$B$10,Facts!$A$2:$A$10,FALSE)</f>
        <v>Punjab</v>
      </c>
      <c r="O846" s="100" t="str">
        <f t="shared" si="42"/>
        <v>Shreya Kumar Patel</v>
      </c>
      <c r="P846" s="100" t="str" cm="1">
        <f t="array" ref="P846:R846">_xlfn.TEXTSPLIT(O846," ")</f>
        <v>Shreya</v>
      </c>
      <c r="Q846" s="100" t="str">
        <v>Kumar</v>
      </c>
      <c r="R846" s="100" t="str">
        <v>Patel</v>
      </c>
      <c r="S846" s="100" t="str">
        <f>CONCATENATE(A846,"_",P846,".pdf")</f>
        <v>PID0845_Shreya.pdf</v>
      </c>
      <c r="T846" s="17" t="str">
        <f>IF(AND(I846&lt;5,'Billing Details'!F846&gt;10000),"High Priority","Regular Followup")</f>
        <v>High Priority</v>
      </c>
      <c r="U846" s="17" t="str">
        <f>IF(AND(T846="High Priority",'Patient Health Records'!W846="Yes",'Patient Health Records'!X846 = "Critical"),"Needs Attention",IF(AND('Patient Health Records'!X846 &lt;&gt; "Critical", 'Patient Health Records'!W846 = "Yes"),"Monitor Later",IF(AND('Patient Health Records'!X846 ="Critical", 'Patient Health Records'!W846 = "No"), "Ask for Readmission","No Action")))</f>
        <v>Monitor Later</v>
      </c>
      <c r="V846" s="17" t="str" cm="1">
        <f t="array" ref="V846">_xlfn.IFS(AND(T846="High Priority",'Patient Health Records'!W846="Yes",'Patient Health Records'!X846 = "Critical"),"Needs Attention", AND('Patient Health Records'!X846 &lt;&gt; "Critical", 'Patient Health Records'!W846 = "Yes"),"Monitor Later", AND('Patient Health Records'!X846 ="Critical", 'Patient Health Records'!W846 = "No"), "Ask for Readmission", TRUE, "No Action")</f>
        <v>Monitor Later</v>
      </c>
      <c r="W846" s="17"/>
      <c r="X846" s="100"/>
      <c r="Y846" s="100"/>
      <c r="Z846" s="100"/>
      <c r="AA846" s="100"/>
      <c r="AB846" s="100"/>
    </row>
    <row r="847" spans="1:28" ht="15.75" customHeight="1">
      <c r="A847" s="2" t="s">
        <v>1287</v>
      </c>
      <c r="B847" s="2" t="s">
        <v>702</v>
      </c>
      <c r="C847" s="2" t="s">
        <v>42</v>
      </c>
      <c r="D847" s="26" t="s">
        <v>75</v>
      </c>
      <c r="E847" s="28">
        <f>DATEVALUE(D847)</f>
        <v>29951</v>
      </c>
      <c r="F847" s="29">
        <f t="shared" si="40"/>
        <v>1981</v>
      </c>
      <c r="G847" s="29">
        <f t="shared" si="41"/>
        <v>44</v>
      </c>
      <c r="H847" s="29" t="str" cm="1">
        <f t="array" ref="H847">_xlfn.IFS(
  AND(G847&gt;=21, G847&lt;=30), "Young Adult",
  AND(G847&gt;=31, G847&lt;=45), "Adult",
  AND(G847&gt;=46, G847&lt;=60), "Middle-aged",
  AND(G847&gt;=61, G847&lt;=75), "Senior",
  AND(G847&gt;=76, G847&lt;=87), "Elderly",
  TRUE, "Out of Range"
)</f>
        <v>Adult</v>
      </c>
      <c r="I847" s="3">
        <v>15</v>
      </c>
      <c r="J847" s="2" t="s">
        <v>38</v>
      </c>
      <c r="K847" s="2" t="s">
        <v>34</v>
      </c>
      <c r="L847" s="2" t="str">
        <f>VLOOKUP(J847,Facts!$A$2:$B$10,2,FALSE)</f>
        <v>North</v>
      </c>
      <c r="M847" s="2" t="str">
        <f>HLOOKUP(J847,Facts!$D$13:$L$14,2,FALSE)</f>
        <v>North</v>
      </c>
      <c r="N847" s="2" t="str">
        <f>_xlfn.XLOOKUP(L847,Facts!$B$2:$B$10,Facts!$A$2:$A$10,FALSE)</f>
        <v>Punjab</v>
      </c>
      <c r="O847" s="100" t="str">
        <f t="shared" si="42"/>
        <v>Sai Kumar Gupta</v>
      </c>
      <c r="P847" s="100" t="str" cm="1">
        <f t="array" ref="P847:R847">_xlfn.TEXTSPLIT(O847," ")</f>
        <v>Sai</v>
      </c>
      <c r="Q847" s="100" t="str">
        <v>Kumar</v>
      </c>
      <c r="R847" s="100" t="str">
        <v>Gupta</v>
      </c>
      <c r="S847" s="100" t="str">
        <f>CONCATENATE(A847,"_",P847,".pdf")</f>
        <v>PID0846_Sai.pdf</v>
      </c>
      <c r="T847" s="17" t="str">
        <f>IF(AND(I847&lt;5,'Billing Details'!F847&gt;10000),"High Priority","Regular Followup")</f>
        <v>Regular Followup</v>
      </c>
      <c r="U847" s="17" t="str">
        <f>IF(AND(T847="High Priority",'Patient Health Records'!W847="Yes",'Patient Health Records'!X847 = "Critical"),"Needs Attention",IF(AND('Patient Health Records'!X847 &lt;&gt; "Critical", 'Patient Health Records'!W847 = "Yes"),"Monitor Later",IF(AND('Patient Health Records'!X847 ="Critical", 'Patient Health Records'!W847 = "No"), "Ask for Readmission","No Action")))</f>
        <v>No Action</v>
      </c>
      <c r="V847" s="17" t="str" cm="1">
        <f t="array" ref="V847">_xlfn.IFS(AND(T847="High Priority",'Patient Health Records'!W847="Yes",'Patient Health Records'!X847 = "Critical"),"Needs Attention", AND('Patient Health Records'!X847 &lt;&gt; "Critical", 'Patient Health Records'!W847 = "Yes"),"Monitor Later", AND('Patient Health Records'!X847 ="Critical", 'Patient Health Records'!W847 = "No"), "Ask for Readmission", TRUE, "No Action")</f>
        <v>No Action</v>
      </c>
      <c r="W847" s="17"/>
      <c r="X847" s="100"/>
      <c r="Y847" s="100"/>
      <c r="Z847" s="100"/>
      <c r="AA847" s="100"/>
      <c r="AB847" s="100"/>
    </row>
    <row r="848" spans="1:28" ht="15.75" customHeight="1">
      <c r="A848" s="2" t="s">
        <v>1288</v>
      </c>
      <c r="B848" s="2" t="s">
        <v>193</v>
      </c>
      <c r="C848" s="2" t="s">
        <v>25</v>
      </c>
      <c r="D848" s="26" t="s">
        <v>280</v>
      </c>
      <c r="E848" s="28">
        <f>DATEVALUE(D848)</f>
        <v>21550</v>
      </c>
      <c r="F848" s="29">
        <f t="shared" si="40"/>
        <v>1958</v>
      </c>
      <c r="G848" s="29">
        <f t="shared" si="41"/>
        <v>67</v>
      </c>
      <c r="H848" s="29" t="str" cm="1">
        <f t="array" ref="H848">_xlfn.IFS(
  AND(G848&gt;=21, G848&lt;=30), "Young Adult",
  AND(G848&gt;=31, G848&lt;=45), "Adult",
  AND(G848&gt;=46, G848&lt;=60), "Middle-aged",
  AND(G848&gt;=61, G848&lt;=75), "Senior",
  AND(G848&gt;=76, G848&lt;=87), "Elderly",
  TRUE, "Out of Range"
)</f>
        <v>Senior</v>
      </c>
      <c r="I848" s="3">
        <v>3</v>
      </c>
      <c r="J848" s="2" t="s">
        <v>38</v>
      </c>
      <c r="K848" s="2" t="s">
        <v>34</v>
      </c>
      <c r="L848" s="2" t="str">
        <f>VLOOKUP(J848,Facts!$A$2:$B$10,2,FALSE)</f>
        <v>North</v>
      </c>
      <c r="M848" s="2" t="str">
        <f>HLOOKUP(J848,Facts!$D$13:$L$14,2,FALSE)</f>
        <v>North</v>
      </c>
      <c r="N848" s="2" t="str">
        <f>_xlfn.XLOOKUP(L848,Facts!$B$2:$B$10,Facts!$A$2:$A$10,FALSE)</f>
        <v>Punjab</v>
      </c>
      <c r="O848" s="100" t="str">
        <f t="shared" si="42"/>
        <v>Riya Reddy</v>
      </c>
      <c r="P848" s="100" t="str" cm="1">
        <f t="array" ref="P848:Q848">_xlfn.TEXTSPLIT(O848," ")</f>
        <v>Riya</v>
      </c>
      <c r="Q848" s="100" t="str">
        <v>Reddy</v>
      </c>
      <c r="R848" s="100"/>
      <c r="S848" s="100" t="str">
        <f>CONCATENATE(A848,"_",P848,".pdf")</f>
        <v>PID0847_Riya.pdf</v>
      </c>
      <c r="T848" s="17" t="str">
        <f>IF(AND(I848&lt;5,'Billing Details'!F848&gt;10000),"High Priority","Regular Followup")</f>
        <v>High Priority</v>
      </c>
      <c r="U848" s="17" t="str">
        <f>IF(AND(T848="High Priority",'Patient Health Records'!W848="Yes",'Patient Health Records'!X848 = "Critical"),"Needs Attention",IF(AND('Patient Health Records'!X848 &lt;&gt; "Critical", 'Patient Health Records'!W848 = "Yes"),"Monitor Later",IF(AND('Patient Health Records'!X848 ="Critical", 'Patient Health Records'!W848 = "No"), "Ask for Readmission","No Action")))</f>
        <v>No Action</v>
      </c>
      <c r="V848" s="17" t="str" cm="1">
        <f t="array" ref="V848">_xlfn.IFS(AND(T848="High Priority",'Patient Health Records'!W848="Yes",'Patient Health Records'!X848 = "Critical"),"Needs Attention", AND('Patient Health Records'!X848 &lt;&gt; "Critical", 'Patient Health Records'!W848 = "Yes"),"Monitor Later", AND('Patient Health Records'!X848 ="Critical", 'Patient Health Records'!W848 = "No"), "Ask for Readmission", TRUE, "No Action")</f>
        <v>No Action</v>
      </c>
      <c r="W848" s="17"/>
      <c r="X848" s="100"/>
      <c r="Y848" s="100"/>
      <c r="Z848" s="100"/>
      <c r="AA848" s="100"/>
      <c r="AB848" s="100"/>
    </row>
    <row r="849" spans="1:28" ht="15.75" customHeight="1">
      <c r="A849" s="2" t="s">
        <v>1289</v>
      </c>
      <c r="B849" s="2" t="s">
        <v>330</v>
      </c>
      <c r="C849" s="2" t="s">
        <v>25</v>
      </c>
      <c r="D849" s="26" t="s">
        <v>46</v>
      </c>
      <c r="E849" s="28">
        <f>DATEVALUE(D849)</f>
        <v>32508</v>
      </c>
      <c r="F849" s="29">
        <f t="shared" si="40"/>
        <v>1988</v>
      </c>
      <c r="G849" s="29">
        <f t="shared" si="41"/>
        <v>37</v>
      </c>
      <c r="H849" s="29" t="str" cm="1">
        <f t="array" ref="H849">_xlfn.IFS(
  AND(G849&gt;=21, G849&lt;=30), "Young Adult",
  AND(G849&gt;=31, G849&lt;=45), "Adult",
  AND(G849&gt;=46, G849&lt;=60), "Middle-aged",
  AND(G849&gt;=61, G849&lt;=75), "Senior",
  AND(G849&gt;=76, G849&lt;=87), "Elderly",
  TRUE, "Out of Range"
)</f>
        <v>Adult</v>
      </c>
      <c r="I849" s="3">
        <v>9</v>
      </c>
      <c r="J849" s="2" t="s">
        <v>64</v>
      </c>
      <c r="K849" s="2" t="s">
        <v>56</v>
      </c>
      <c r="L849" s="2" t="str">
        <f>VLOOKUP(J849,Facts!$A$2:$B$10,2,FALSE)</f>
        <v>East</v>
      </c>
      <c r="M849" s="2" t="str">
        <f>HLOOKUP(J849,Facts!$D$13:$L$14,2,FALSE)</f>
        <v>East</v>
      </c>
      <c r="N849" s="2" t="str">
        <f>_xlfn.XLOOKUP(L849,Facts!$B$2:$B$10,Facts!$A$2:$A$10,FALSE)</f>
        <v>West Bengal</v>
      </c>
      <c r="O849" s="100" t="str">
        <f t="shared" si="42"/>
        <v>Riya Sharma</v>
      </c>
      <c r="P849" s="100" t="str" cm="1">
        <f t="array" ref="P849:Q849">_xlfn.TEXTSPLIT(O849," ")</f>
        <v>Riya</v>
      </c>
      <c r="Q849" s="100" t="str">
        <v>Sharma</v>
      </c>
      <c r="R849" s="100"/>
      <c r="S849" s="100" t="str">
        <f>CONCATENATE(A849,"_",P849,".pdf")</f>
        <v>PID0848_Riya.pdf</v>
      </c>
      <c r="T849" s="17" t="str">
        <f>IF(AND(I849&lt;5,'Billing Details'!F849&gt;10000),"High Priority","Regular Followup")</f>
        <v>Regular Followup</v>
      </c>
      <c r="U849" s="17" t="str">
        <f>IF(AND(T849="High Priority",'Patient Health Records'!W849="Yes",'Patient Health Records'!X849 = "Critical"),"Needs Attention",IF(AND('Patient Health Records'!X849 &lt;&gt; "Critical", 'Patient Health Records'!W849 = "Yes"),"Monitor Later",IF(AND('Patient Health Records'!X849 ="Critical", 'Patient Health Records'!W849 = "No"), "Ask for Readmission","No Action")))</f>
        <v>Monitor Later</v>
      </c>
      <c r="V849" s="17" t="str" cm="1">
        <f t="array" ref="V849">_xlfn.IFS(AND(T849="High Priority",'Patient Health Records'!W849="Yes",'Patient Health Records'!X849 = "Critical"),"Needs Attention", AND('Patient Health Records'!X849 &lt;&gt; "Critical", 'Patient Health Records'!W849 = "Yes"),"Monitor Later", AND('Patient Health Records'!X849 ="Critical", 'Patient Health Records'!W849 = "No"), "Ask for Readmission", TRUE, "No Action")</f>
        <v>Monitor Later</v>
      </c>
      <c r="W849" s="17"/>
      <c r="X849" s="100"/>
      <c r="Y849" s="100"/>
      <c r="Z849" s="100"/>
      <c r="AA849" s="100"/>
      <c r="AB849" s="100"/>
    </row>
    <row r="850" spans="1:28" ht="15.75" customHeight="1">
      <c r="A850" s="2" t="s">
        <v>1290</v>
      </c>
      <c r="B850" s="2" t="s">
        <v>59</v>
      </c>
      <c r="C850" s="2" t="s">
        <v>25</v>
      </c>
      <c r="D850" s="26" t="s">
        <v>68</v>
      </c>
      <c r="E850" s="28">
        <f>DATEVALUE(D850)</f>
        <v>23377</v>
      </c>
      <c r="F850" s="29">
        <f t="shared" si="40"/>
        <v>1964</v>
      </c>
      <c r="G850" s="29">
        <f t="shared" si="41"/>
        <v>61</v>
      </c>
      <c r="H850" s="29" t="str" cm="1">
        <f t="array" ref="H850">_xlfn.IFS(
  AND(G850&gt;=21, G850&lt;=30), "Young Adult",
  AND(G850&gt;=31, G850&lt;=45), "Adult",
  AND(G850&gt;=46, G850&lt;=60), "Middle-aged",
  AND(G850&gt;=61, G850&lt;=75), "Senior",
  AND(G850&gt;=76, G850&lt;=87), "Elderly",
  TRUE, "Out of Range"
)</f>
        <v>Senior</v>
      </c>
      <c r="I850" s="3">
        <v>20</v>
      </c>
      <c r="J850" s="2" t="s">
        <v>64</v>
      </c>
      <c r="K850" s="2" t="s">
        <v>56</v>
      </c>
      <c r="L850" s="2" t="str">
        <f>VLOOKUP(J850,Facts!$A$2:$B$10,2,FALSE)</f>
        <v>East</v>
      </c>
      <c r="M850" s="2" t="str">
        <f>HLOOKUP(J850,Facts!$D$13:$L$14,2,FALSE)</f>
        <v>East</v>
      </c>
      <c r="N850" s="2" t="str">
        <f>_xlfn.XLOOKUP(L850,Facts!$B$2:$B$10,Facts!$A$2:$A$10,FALSE)</f>
        <v>West Bengal</v>
      </c>
      <c r="O850" s="100" t="str">
        <f t="shared" si="42"/>
        <v>Diya Mehta</v>
      </c>
      <c r="P850" s="100" t="str" cm="1">
        <f t="array" ref="P850:Q850">_xlfn.TEXTSPLIT(O850," ")</f>
        <v>Diya</v>
      </c>
      <c r="Q850" s="100" t="str">
        <v>Mehta</v>
      </c>
      <c r="R850" s="100"/>
      <c r="S850" s="100" t="str">
        <f>CONCATENATE(A850,"_",P850,".pdf")</f>
        <v>PID0849_Diya.pdf</v>
      </c>
      <c r="T850" s="17" t="str">
        <f>IF(AND(I850&lt;5,'Billing Details'!F850&gt;10000),"High Priority","Regular Followup")</f>
        <v>Regular Followup</v>
      </c>
      <c r="U850" s="17" t="str">
        <f>IF(AND(T850="High Priority",'Patient Health Records'!W850="Yes",'Patient Health Records'!X850 = "Critical"),"Needs Attention",IF(AND('Patient Health Records'!X850 &lt;&gt; "Critical", 'Patient Health Records'!W850 = "Yes"),"Monitor Later",IF(AND('Patient Health Records'!X850 ="Critical", 'Patient Health Records'!W850 = "No"), "Ask for Readmission","No Action")))</f>
        <v>No Action</v>
      </c>
      <c r="V850" s="17" t="str" cm="1">
        <f t="array" ref="V850">_xlfn.IFS(AND(T850="High Priority",'Patient Health Records'!W850="Yes",'Patient Health Records'!X850 = "Critical"),"Needs Attention", AND('Patient Health Records'!X850 &lt;&gt; "Critical", 'Patient Health Records'!W850 = "Yes"),"Monitor Later", AND('Patient Health Records'!X850 ="Critical", 'Patient Health Records'!W850 = "No"), "Ask for Readmission", TRUE, "No Action")</f>
        <v>No Action</v>
      </c>
      <c r="W850" s="17"/>
      <c r="X850" s="100"/>
      <c r="Y850" s="100"/>
      <c r="Z850" s="100"/>
      <c r="AA850" s="100"/>
      <c r="AB850" s="100"/>
    </row>
    <row r="851" spans="1:28" ht="15.75" customHeight="1">
      <c r="A851" s="2" t="s">
        <v>1291</v>
      </c>
      <c r="B851" s="2" t="s">
        <v>926</v>
      </c>
      <c r="C851" s="2" t="s">
        <v>42</v>
      </c>
      <c r="D851" s="26" t="s">
        <v>129</v>
      </c>
      <c r="E851" s="28">
        <f>DATEVALUE(D851)</f>
        <v>32508</v>
      </c>
      <c r="F851" s="29">
        <f t="shared" si="40"/>
        <v>1988</v>
      </c>
      <c r="G851" s="29">
        <f t="shared" si="41"/>
        <v>37</v>
      </c>
      <c r="H851" s="29" t="str" cm="1">
        <f t="array" ref="H851">_xlfn.IFS(
  AND(G851&gt;=21, G851&lt;=30), "Young Adult",
  AND(G851&gt;=31, G851&lt;=45), "Adult",
  AND(G851&gt;=46, G851&lt;=60), "Middle-aged",
  AND(G851&gt;=61, G851&lt;=75), "Senior",
  AND(G851&gt;=76, G851&lt;=87), "Elderly",
  TRUE, "Out of Range"
)</f>
        <v>Adult</v>
      </c>
      <c r="I851" s="3">
        <v>9</v>
      </c>
      <c r="J851" s="2" t="s">
        <v>64</v>
      </c>
      <c r="K851" s="2" t="s">
        <v>56</v>
      </c>
      <c r="L851" s="2" t="str">
        <f>VLOOKUP(J851,Facts!$A$2:$B$10,2,FALSE)</f>
        <v>East</v>
      </c>
      <c r="M851" s="2" t="str">
        <f>HLOOKUP(J851,Facts!$D$13:$L$14,2,FALSE)</f>
        <v>East</v>
      </c>
      <c r="N851" s="2" t="str">
        <f>_xlfn.XLOOKUP(L851,Facts!$B$2:$B$10,Facts!$A$2:$A$10,FALSE)</f>
        <v>West Bengal</v>
      </c>
      <c r="O851" s="100" t="str">
        <f t="shared" si="42"/>
        <v>Vivaan Patel</v>
      </c>
      <c r="P851" s="100" t="str" cm="1">
        <f t="array" ref="P851:Q851">_xlfn.TEXTSPLIT(O851," ")</f>
        <v>Vivaan</v>
      </c>
      <c r="Q851" s="100" t="str">
        <v>Patel</v>
      </c>
      <c r="R851" s="100"/>
      <c r="S851" s="100" t="str">
        <f>CONCATENATE(A851,"_",P851,".pdf")</f>
        <v>PID0850_Vivaan.pdf</v>
      </c>
      <c r="T851" s="17" t="str">
        <f>IF(AND(I851&lt;5,'Billing Details'!F851&gt;10000),"High Priority","Regular Followup")</f>
        <v>Regular Followup</v>
      </c>
      <c r="U851" s="17" t="str">
        <f>IF(AND(T851="High Priority",'Patient Health Records'!W851="Yes",'Patient Health Records'!X851 = "Critical"),"Needs Attention",IF(AND('Patient Health Records'!X851 &lt;&gt; "Critical", 'Patient Health Records'!W851 = "Yes"),"Monitor Later",IF(AND('Patient Health Records'!X851 ="Critical", 'Patient Health Records'!W851 = "No"), "Ask for Readmission","No Action")))</f>
        <v>No Action</v>
      </c>
      <c r="V851" s="17" t="str" cm="1">
        <f t="array" ref="V851">_xlfn.IFS(AND(T851="High Priority",'Patient Health Records'!W851="Yes",'Patient Health Records'!X851 = "Critical"),"Needs Attention", AND('Patient Health Records'!X851 &lt;&gt; "Critical", 'Patient Health Records'!W851 = "Yes"),"Monitor Later", AND('Patient Health Records'!X851 ="Critical", 'Patient Health Records'!W851 = "No"), "Ask for Readmission", TRUE, "No Action")</f>
        <v>No Action</v>
      </c>
      <c r="W851" s="17"/>
      <c r="X851" s="100"/>
      <c r="Y851" s="100"/>
      <c r="Z851" s="100"/>
      <c r="AA851" s="100"/>
      <c r="AB851" s="100"/>
    </row>
    <row r="852" spans="1:28" ht="15.75" customHeight="1">
      <c r="A852" s="2" t="s">
        <v>1292</v>
      </c>
      <c r="B852" s="2" t="s">
        <v>250</v>
      </c>
      <c r="C852" s="2" t="s">
        <v>25</v>
      </c>
      <c r="D852" s="26" t="s">
        <v>26</v>
      </c>
      <c r="E852" s="28">
        <f>DATEVALUE(D852)</f>
        <v>27029</v>
      </c>
      <c r="F852" s="29">
        <f t="shared" si="40"/>
        <v>1973</v>
      </c>
      <c r="G852" s="29">
        <f t="shared" si="41"/>
        <v>52</v>
      </c>
      <c r="H852" s="29" t="str" cm="1">
        <f t="array" ref="H852">_xlfn.IFS(
  AND(G852&gt;=21, G852&lt;=30), "Young Adult",
  AND(G852&gt;=31, G852&lt;=45), "Adult",
  AND(G852&gt;=46, G852&lt;=60), "Middle-aged",
  AND(G852&gt;=61, G852&lt;=75), "Senior",
  AND(G852&gt;=76, G852&lt;=87), "Elderly",
  TRUE, "Out of Range"
)</f>
        <v>Middle-aged</v>
      </c>
      <c r="I852" s="3">
        <v>5</v>
      </c>
      <c r="J852" s="2" t="s">
        <v>38</v>
      </c>
      <c r="K852" s="2" t="s">
        <v>28</v>
      </c>
      <c r="L852" s="2" t="str">
        <f>VLOOKUP(J852,Facts!$A$2:$B$10,2,FALSE)</f>
        <v>North</v>
      </c>
      <c r="M852" s="2" t="str">
        <f>HLOOKUP(J852,Facts!$D$13:$L$14,2,FALSE)</f>
        <v>North</v>
      </c>
      <c r="N852" s="2" t="str">
        <f>_xlfn.XLOOKUP(L852,Facts!$B$2:$B$10,Facts!$A$2:$A$10,FALSE)</f>
        <v>Punjab</v>
      </c>
      <c r="O852" s="100" t="str">
        <f t="shared" si="42"/>
        <v>Diya Patel</v>
      </c>
      <c r="P852" s="100" t="str" cm="1">
        <f t="array" ref="P852:Q852">_xlfn.TEXTSPLIT(O852," ")</f>
        <v>Diya</v>
      </c>
      <c r="Q852" s="100" t="str">
        <v>Patel</v>
      </c>
      <c r="R852" s="100"/>
      <c r="S852" s="100" t="str">
        <f>CONCATENATE(A852,"_",P852,".pdf")</f>
        <v>PID0851_Diya.pdf</v>
      </c>
      <c r="T852" s="17" t="str">
        <f>IF(AND(I852&lt;5,'Billing Details'!F852&gt;10000),"High Priority","Regular Followup")</f>
        <v>Regular Followup</v>
      </c>
      <c r="U852" s="17" t="str">
        <f>IF(AND(T852="High Priority",'Patient Health Records'!W852="Yes",'Patient Health Records'!X852 = "Critical"),"Needs Attention",IF(AND('Patient Health Records'!X852 &lt;&gt; "Critical", 'Patient Health Records'!W852 = "Yes"),"Monitor Later",IF(AND('Patient Health Records'!X852 ="Critical", 'Patient Health Records'!W852 = "No"), "Ask for Readmission","No Action")))</f>
        <v>No Action</v>
      </c>
      <c r="V852" s="17" t="str" cm="1">
        <f t="array" ref="V852">_xlfn.IFS(AND(T852="High Priority",'Patient Health Records'!W852="Yes",'Patient Health Records'!X852 = "Critical"),"Needs Attention", AND('Patient Health Records'!X852 &lt;&gt; "Critical", 'Patient Health Records'!W852 = "Yes"),"Monitor Later", AND('Patient Health Records'!X852 ="Critical", 'Patient Health Records'!W852 = "No"), "Ask for Readmission", TRUE, "No Action")</f>
        <v>No Action</v>
      </c>
      <c r="W852" s="17"/>
      <c r="X852" s="100"/>
      <c r="Y852" s="100"/>
      <c r="Z852" s="100"/>
      <c r="AA852" s="100"/>
      <c r="AB852" s="100"/>
    </row>
    <row r="853" spans="1:28" ht="15.75" customHeight="1">
      <c r="A853" s="2" t="s">
        <v>1293</v>
      </c>
      <c r="B853" s="2" t="s">
        <v>191</v>
      </c>
      <c r="C853" s="2" t="s">
        <v>25</v>
      </c>
      <c r="D853" s="26" t="s">
        <v>371</v>
      </c>
      <c r="E853" s="28">
        <f>DATEVALUE(D853)</f>
        <v>38352</v>
      </c>
      <c r="F853" s="29">
        <f t="shared" si="40"/>
        <v>2004</v>
      </c>
      <c r="G853" s="29">
        <f t="shared" si="41"/>
        <v>21</v>
      </c>
      <c r="H853" s="29" t="str" cm="1">
        <f t="array" ref="H853">_xlfn.IFS(
  AND(G853&gt;=21, G853&lt;=30), "Young Adult",
  AND(G853&gt;=31, G853&lt;=45), "Adult",
  AND(G853&gt;=46, G853&lt;=60), "Middle-aged",
  AND(G853&gt;=61, G853&lt;=75), "Senior",
  AND(G853&gt;=76, G853&lt;=87), "Elderly",
  TRUE, "Out of Range"
)</f>
        <v>Young Adult</v>
      </c>
      <c r="I853" s="3">
        <v>9</v>
      </c>
      <c r="J853" s="2" t="s">
        <v>27</v>
      </c>
      <c r="K853" s="2" t="s">
        <v>28</v>
      </c>
      <c r="L853" s="2" t="str">
        <f>VLOOKUP(J853,Facts!$A$2:$B$10,2,FALSE)</f>
        <v>South</v>
      </c>
      <c r="M853" s="2" t="str">
        <f>HLOOKUP(J853,Facts!$D$13:$L$14,2,FALSE)</f>
        <v>South</v>
      </c>
      <c r="N853" s="2" t="str">
        <f>_xlfn.XLOOKUP(L853,Facts!$B$2:$B$10,Facts!$A$2:$A$10,FALSE)</f>
        <v>Tamil Nadu</v>
      </c>
      <c r="O853" s="100" t="str">
        <f t="shared" si="42"/>
        <v>Aanya Mehta</v>
      </c>
      <c r="P853" s="100" t="str" cm="1">
        <f t="array" ref="P853:Q853">_xlfn.TEXTSPLIT(O853," ")</f>
        <v>Aanya</v>
      </c>
      <c r="Q853" s="100" t="str">
        <v>Mehta</v>
      </c>
      <c r="R853" s="100"/>
      <c r="S853" s="100" t="str">
        <f>CONCATENATE(A853,"_",P853,".pdf")</f>
        <v>PID0852_Aanya.pdf</v>
      </c>
      <c r="T853" s="17" t="str">
        <f>IF(AND(I853&lt;5,'Billing Details'!F853&gt;10000),"High Priority","Regular Followup")</f>
        <v>Regular Followup</v>
      </c>
      <c r="U853" s="17" t="str">
        <f>IF(AND(T853="High Priority",'Patient Health Records'!W853="Yes",'Patient Health Records'!X853 = "Critical"),"Needs Attention",IF(AND('Patient Health Records'!X853 &lt;&gt; "Critical", 'Patient Health Records'!W853 = "Yes"),"Monitor Later",IF(AND('Patient Health Records'!X853 ="Critical", 'Patient Health Records'!W853 = "No"), "Ask for Readmission","No Action")))</f>
        <v>Ask for Readmission</v>
      </c>
      <c r="V853" s="17" t="str" cm="1">
        <f t="array" ref="V853">_xlfn.IFS(AND(T853="High Priority",'Patient Health Records'!W853="Yes",'Patient Health Records'!X853 = "Critical"),"Needs Attention", AND('Patient Health Records'!X853 &lt;&gt; "Critical", 'Patient Health Records'!W853 = "Yes"),"Monitor Later", AND('Patient Health Records'!X853 ="Critical", 'Patient Health Records'!W853 = "No"), "Ask for Readmission", TRUE, "No Action")</f>
        <v>Ask for Readmission</v>
      </c>
      <c r="W853" s="17"/>
      <c r="X853" s="100"/>
      <c r="Y853" s="100"/>
      <c r="Z853" s="100"/>
      <c r="AA853" s="100"/>
      <c r="AB853" s="100"/>
    </row>
    <row r="854" spans="1:28" ht="15.75" customHeight="1">
      <c r="A854" s="2" t="s">
        <v>1294</v>
      </c>
      <c r="B854" s="2" t="s">
        <v>24</v>
      </c>
      <c r="C854" s="2" t="s">
        <v>25</v>
      </c>
      <c r="D854" s="26" t="s">
        <v>75</v>
      </c>
      <c r="E854" s="28">
        <f>DATEVALUE(D854)</f>
        <v>29951</v>
      </c>
      <c r="F854" s="29">
        <f t="shared" si="40"/>
        <v>1981</v>
      </c>
      <c r="G854" s="29">
        <f t="shared" si="41"/>
        <v>44</v>
      </c>
      <c r="H854" s="29" t="str" cm="1">
        <f t="array" ref="H854">_xlfn.IFS(
  AND(G854&gt;=21, G854&lt;=30), "Young Adult",
  AND(G854&gt;=31, G854&lt;=45), "Adult",
  AND(G854&gt;=46, G854&lt;=60), "Middle-aged",
  AND(G854&gt;=61, G854&lt;=75), "Senior",
  AND(G854&gt;=76, G854&lt;=87), "Elderly",
  TRUE, "Out of Range"
)</f>
        <v>Adult</v>
      </c>
      <c r="I854" s="3">
        <v>5</v>
      </c>
      <c r="J854" s="2" t="s">
        <v>80</v>
      </c>
      <c r="K854" s="2" t="s">
        <v>34</v>
      </c>
      <c r="L854" s="2" t="str">
        <f>VLOOKUP(J854,Facts!$A$2:$B$10,2,FALSE)</f>
        <v>West</v>
      </c>
      <c r="M854" s="2" t="str">
        <f>HLOOKUP(J854,Facts!$D$13:$L$14,2,FALSE)</f>
        <v>West</v>
      </c>
      <c r="N854" s="2" t="str">
        <f>_xlfn.XLOOKUP(L854,Facts!$B$2:$B$10,Facts!$A$2:$A$10,FALSE)</f>
        <v>Maharashtra</v>
      </c>
      <c r="O854" s="100" t="str">
        <f t="shared" si="42"/>
        <v>Shreya Reddy</v>
      </c>
      <c r="P854" s="100" t="str" cm="1">
        <f t="array" ref="P854:Q854">_xlfn.TEXTSPLIT(O854," ")</f>
        <v>Shreya</v>
      </c>
      <c r="Q854" s="100" t="str">
        <v>Reddy</v>
      </c>
      <c r="R854" s="100"/>
      <c r="S854" s="100" t="str">
        <f>CONCATENATE(A854,"_",P854,".pdf")</f>
        <v>PID0853_Shreya.pdf</v>
      </c>
      <c r="T854" s="17" t="str">
        <f>IF(AND(I854&lt;5,'Billing Details'!F854&gt;10000),"High Priority","Regular Followup")</f>
        <v>Regular Followup</v>
      </c>
      <c r="U854" s="17" t="str">
        <f>IF(AND(T854="High Priority",'Patient Health Records'!W854="Yes",'Patient Health Records'!X854 = "Critical"),"Needs Attention",IF(AND('Patient Health Records'!X854 &lt;&gt; "Critical", 'Patient Health Records'!W854 = "Yes"),"Monitor Later",IF(AND('Patient Health Records'!X854 ="Critical", 'Patient Health Records'!W854 = "No"), "Ask for Readmission","No Action")))</f>
        <v>Ask for Readmission</v>
      </c>
      <c r="V854" s="17" t="str" cm="1">
        <f t="array" ref="V854">_xlfn.IFS(AND(T854="High Priority",'Patient Health Records'!W854="Yes",'Patient Health Records'!X854 = "Critical"),"Needs Attention", AND('Patient Health Records'!X854 &lt;&gt; "Critical", 'Patient Health Records'!W854 = "Yes"),"Monitor Later", AND('Patient Health Records'!X854 ="Critical", 'Patient Health Records'!W854 = "No"), "Ask for Readmission", TRUE, "No Action")</f>
        <v>Ask for Readmission</v>
      </c>
      <c r="W854" s="17"/>
      <c r="X854" s="100"/>
      <c r="Y854" s="100"/>
      <c r="Z854" s="100"/>
      <c r="AA854" s="100"/>
      <c r="AB854" s="100"/>
    </row>
    <row r="855" spans="1:28" ht="15.75" customHeight="1">
      <c r="A855" s="2" t="s">
        <v>1295</v>
      </c>
      <c r="B855" s="2" t="s">
        <v>193</v>
      </c>
      <c r="C855" s="2" t="s">
        <v>25</v>
      </c>
      <c r="D855" s="26" t="s">
        <v>175</v>
      </c>
      <c r="E855" s="28">
        <f>DATEVALUE(D855)</f>
        <v>30682</v>
      </c>
      <c r="F855" s="29">
        <f t="shared" si="40"/>
        <v>1984</v>
      </c>
      <c r="G855" s="29">
        <f t="shared" si="41"/>
        <v>41</v>
      </c>
      <c r="H855" s="29" t="str" cm="1">
        <f t="array" ref="H855">_xlfn.IFS(
  AND(G855&gt;=21, G855&lt;=30), "Young Adult",
  AND(G855&gt;=31, G855&lt;=45), "Adult",
  AND(G855&gt;=46, G855&lt;=60), "Middle-aged",
  AND(G855&gt;=61, G855&lt;=75), "Senior",
  AND(G855&gt;=76, G855&lt;=87), "Elderly",
  TRUE, "Out of Range"
)</f>
        <v>Adult</v>
      </c>
      <c r="I855" s="3">
        <v>15</v>
      </c>
      <c r="J855" s="2" t="s">
        <v>55</v>
      </c>
      <c r="K855" s="2" t="s">
        <v>39</v>
      </c>
      <c r="L855" s="2" t="str">
        <f>VLOOKUP(J855,Facts!$A$2:$B$10,2,FALSE)</f>
        <v>South</v>
      </c>
      <c r="M855" s="2" t="str">
        <f>HLOOKUP(J855,Facts!$D$13:$L$14,2,FALSE)</f>
        <v>South</v>
      </c>
      <c r="N855" s="2" t="str">
        <f>_xlfn.XLOOKUP(L855,Facts!$B$2:$B$10,Facts!$A$2:$A$10,FALSE)</f>
        <v>Tamil Nadu</v>
      </c>
      <c r="O855" s="100" t="str">
        <f t="shared" si="42"/>
        <v>Riya Reddy</v>
      </c>
      <c r="P855" s="100" t="str" cm="1">
        <f t="array" ref="P855:Q855">_xlfn.TEXTSPLIT(O855," ")</f>
        <v>Riya</v>
      </c>
      <c r="Q855" s="100" t="str">
        <v>Reddy</v>
      </c>
      <c r="R855" s="100"/>
      <c r="S855" s="100" t="str">
        <f>CONCATENATE(A855,"_",P855,".pdf")</f>
        <v>PID0854_Riya.pdf</v>
      </c>
      <c r="T855" s="17" t="str">
        <f>IF(AND(I855&lt;5,'Billing Details'!F855&gt;10000),"High Priority","Regular Followup")</f>
        <v>Regular Followup</v>
      </c>
      <c r="U855" s="17" t="str">
        <f>IF(AND(T855="High Priority",'Patient Health Records'!W855="Yes",'Patient Health Records'!X855 = "Critical"),"Needs Attention",IF(AND('Patient Health Records'!X855 &lt;&gt; "Critical", 'Patient Health Records'!W855 = "Yes"),"Monitor Later",IF(AND('Patient Health Records'!X855 ="Critical", 'Patient Health Records'!W855 = "No"), "Ask for Readmission","No Action")))</f>
        <v>No Action</v>
      </c>
      <c r="V855" s="17" t="str" cm="1">
        <f t="array" ref="V855">_xlfn.IFS(AND(T855="High Priority",'Patient Health Records'!W855="Yes",'Patient Health Records'!X855 = "Critical"),"Needs Attention", AND('Patient Health Records'!X855 &lt;&gt; "Critical", 'Patient Health Records'!W855 = "Yes"),"Monitor Later", AND('Patient Health Records'!X855 ="Critical", 'Patient Health Records'!W855 = "No"), "Ask for Readmission", TRUE, "No Action")</f>
        <v>No Action</v>
      </c>
      <c r="W855" s="17"/>
      <c r="X855" s="100"/>
      <c r="Y855" s="100"/>
      <c r="Z855" s="100"/>
      <c r="AA855" s="100"/>
      <c r="AB855" s="100"/>
    </row>
    <row r="856" spans="1:28" ht="15.75" customHeight="1">
      <c r="A856" s="2" t="s">
        <v>1296</v>
      </c>
      <c r="B856" s="2" t="s">
        <v>159</v>
      </c>
      <c r="C856" s="2" t="s">
        <v>42</v>
      </c>
      <c r="D856" s="26" t="s">
        <v>37</v>
      </c>
      <c r="E856" s="28">
        <f>DATEVALUE(D856)</f>
        <v>34334</v>
      </c>
      <c r="F856" s="29">
        <f t="shared" si="40"/>
        <v>1993</v>
      </c>
      <c r="G856" s="29">
        <f t="shared" si="41"/>
        <v>32</v>
      </c>
      <c r="H856" s="29" t="str" cm="1">
        <f t="array" ref="H856">_xlfn.IFS(
  AND(G856&gt;=21, G856&lt;=30), "Young Adult",
  AND(G856&gt;=31, G856&lt;=45), "Adult",
  AND(G856&gt;=46, G856&lt;=60), "Middle-aged",
  AND(G856&gt;=61, G856&lt;=75), "Senior",
  AND(G856&gt;=76, G856&lt;=87), "Elderly",
  TRUE, "Out of Range"
)</f>
        <v>Adult</v>
      </c>
      <c r="I856" s="3">
        <v>250</v>
      </c>
      <c r="J856" s="2" t="s">
        <v>43</v>
      </c>
      <c r="K856" s="2" t="s">
        <v>56</v>
      </c>
      <c r="L856" s="2" t="str">
        <f>VLOOKUP(J856,Facts!$A$2:$B$10,2,FALSE)</f>
        <v>South</v>
      </c>
      <c r="M856" s="2" t="str">
        <f>HLOOKUP(J856,Facts!$D$13:$L$14,2,FALSE)</f>
        <v>South</v>
      </c>
      <c r="N856" s="2" t="str">
        <f>_xlfn.XLOOKUP(L856,Facts!$B$2:$B$10,Facts!$A$2:$A$10,FALSE)</f>
        <v>Tamil Nadu</v>
      </c>
      <c r="O856" s="100" t="str">
        <f t="shared" si="42"/>
        <v>Krishna Mehta</v>
      </c>
      <c r="P856" s="100" t="str" cm="1">
        <f t="array" ref="P856:Q856">_xlfn.TEXTSPLIT(O856," ")</f>
        <v>Krishna</v>
      </c>
      <c r="Q856" s="100" t="str">
        <v>Mehta</v>
      </c>
      <c r="R856" s="100"/>
      <c r="S856" s="100" t="str">
        <f>CONCATENATE(A856,"_",P856,".pdf")</f>
        <v>PID0855_Krishna.pdf</v>
      </c>
      <c r="T856" s="17" t="str">
        <f>IF(AND(I856&lt;5,'Billing Details'!F856&gt;10000),"High Priority","Regular Followup")</f>
        <v>Regular Followup</v>
      </c>
      <c r="U856" s="17" t="str">
        <f>IF(AND(T856="High Priority",'Patient Health Records'!W856="Yes",'Patient Health Records'!X856 = "Critical"),"Needs Attention",IF(AND('Patient Health Records'!X856 &lt;&gt; "Critical", 'Patient Health Records'!W856 = "Yes"),"Monitor Later",IF(AND('Patient Health Records'!X856 ="Critical", 'Patient Health Records'!W856 = "No"), "Ask for Readmission","No Action")))</f>
        <v>Ask for Readmission</v>
      </c>
      <c r="V856" s="17" t="str" cm="1">
        <f t="array" ref="V856">_xlfn.IFS(AND(T856="High Priority",'Patient Health Records'!W856="Yes",'Patient Health Records'!X856 = "Critical"),"Needs Attention", AND('Patient Health Records'!X856 &lt;&gt; "Critical", 'Patient Health Records'!W856 = "Yes"),"Monitor Later", AND('Patient Health Records'!X856 ="Critical", 'Patient Health Records'!W856 = "No"), "Ask for Readmission", TRUE, "No Action")</f>
        <v>Ask for Readmission</v>
      </c>
      <c r="W856" s="17"/>
      <c r="X856" s="100"/>
      <c r="Y856" s="100"/>
      <c r="Z856" s="100"/>
      <c r="AA856" s="100"/>
      <c r="AB856" s="100"/>
    </row>
    <row r="857" spans="1:28" ht="15.75" customHeight="1">
      <c r="A857" s="2" t="s">
        <v>1297</v>
      </c>
      <c r="B857" s="2" t="s">
        <v>189</v>
      </c>
      <c r="C857" s="2" t="s">
        <v>42</v>
      </c>
      <c r="D857" s="26" t="s">
        <v>50</v>
      </c>
      <c r="E857" s="28">
        <f>DATEVALUE(D857)</f>
        <v>14245</v>
      </c>
      <c r="F857" s="29">
        <f t="shared" si="40"/>
        <v>1938</v>
      </c>
      <c r="G857" s="29">
        <f t="shared" si="41"/>
        <v>87</v>
      </c>
      <c r="H857" s="29" t="str" cm="1">
        <f t="array" ref="H857">_xlfn.IFS(
  AND(G857&gt;=21, G857&lt;=30), "Young Adult",
  AND(G857&gt;=31, G857&lt;=45), "Adult",
  AND(G857&gt;=46, G857&lt;=60), "Middle-aged",
  AND(G857&gt;=61, G857&lt;=75), "Senior",
  AND(G857&gt;=76, G857&lt;=87), "Elderly",
  TRUE, "Out of Range"
)</f>
        <v>Elderly</v>
      </c>
      <c r="I857" s="3">
        <v>10</v>
      </c>
      <c r="J857" s="2" t="s">
        <v>47</v>
      </c>
      <c r="K857" s="2" t="s">
        <v>39</v>
      </c>
      <c r="L857" s="2" t="str">
        <f>VLOOKUP(J857,Facts!$A$2:$B$10,2,FALSE)</f>
        <v>North</v>
      </c>
      <c r="M857" s="2" t="str">
        <f>HLOOKUP(J857,Facts!$D$13:$L$14,2,FALSE)</f>
        <v>North</v>
      </c>
      <c r="N857" s="2" t="str">
        <f>_xlfn.XLOOKUP(L857,Facts!$B$2:$B$10,Facts!$A$2:$A$10,FALSE)</f>
        <v>Punjab</v>
      </c>
      <c r="O857" s="100" t="str">
        <f t="shared" si="42"/>
        <v>Sai Reddy</v>
      </c>
      <c r="P857" s="100" t="str" cm="1">
        <f t="array" ref="P857:Q857">_xlfn.TEXTSPLIT(O857," ")</f>
        <v>Sai</v>
      </c>
      <c r="Q857" s="100" t="str">
        <v>Reddy</v>
      </c>
      <c r="R857" s="100"/>
      <c r="S857" s="100" t="str">
        <f>CONCATENATE(A857,"_",P857,".pdf")</f>
        <v>PID0856_Sai.pdf</v>
      </c>
      <c r="T857" s="17" t="str">
        <f>IF(AND(I857&lt;5,'Billing Details'!F857&gt;10000),"High Priority","Regular Followup")</f>
        <v>Regular Followup</v>
      </c>
      <c r="U857" s="17" t="str">
        <f>IF(AND(T857="High Priority",'Patient Health Records'!W857="Yes",'Patient Health Records'!X857 = "Critical"),"Needs Attention",IF(AND('Patient Health Records'!X857 &lt;&gt; "Critical", 'Patient Health Records'!W857 = "Yes"),"Monitor Later",IF(AND('Patient Health Records'!X857 ="Critical", 'Patient Health Records'!W857 = "No"), "Ask for Readmission","No Action")))</f>
        <v>No Action</v>
      </c>
      <c r="V857" s="17" t="str" cm="1">
        <f t="array" ref="V857">_xlfn.IFS(AND(T857="High Priority",'Patient Health Records'!W857="Yes",'Patient Health Records'!X857 = "Critical"),"Needs Attention", AND('Patient Health Records'!X857 &lt;&gt; "Critical", 'Patient Health Records'!W857 = "Yes"),"Monitor Later", AND('Patient Health Records'!X857 ="Critical", 'Patient Health Records'!W857 = "No"), "Ask for Readmission", TRUE, "No Action")</f>
        <v>No Action</v>
      </c>
      <c r="W857" s="17"/>
      <c r="X857" s="100"/>
      <c r="Y857" s="100"/>
      <c r="Z857" s="100"/>
      <c r="AA857" s="100"/>
      <c r="AB857" s="100"/>
    </row>
    <row r="858" spans="1:28" ht="15.75" customHeight="1">
      <c r="A858" s="2" t="s">
        <v>1298</v>
      </c>
      <c r="B858" s="2" t="s">
        <v>131</v>
      </c>
      <c r="C858" s="2" t="s">
        <v>25</v>
      </c>
      <c r="D858" s="26" t="s">
        <v>26</v>
      </c>
      <c r="E858" s="28">
        <f>DATEVALUE(D858)</f>
        <v>27029</v>
      </c>
      <c r="F858" s="29">
        <f t="shared" si="40"/>
        <v>1973</v>
      </c>
      <c r="G858" s="29">
        <f t="shared" si="41"/>
        <v>52</v>
      </c>
      <c r="H858" s="29" t="str" cm="1">
        <f t="array" ref="H858">_xlfn.IFS(
  AND(G858&gt;=21, G858&lt;=30), "Young Adult",
  AND(G858&gt;=31, G858&lt;=45), "Adult",
  AND(G858&gt;=46, G858&lt;=60), "Middle-aged",
  AND(G858&gt;=61, G858&lt;=75), "Senior",
  AND(G858&gt;=76, G858&lt;=87), "Elderly",
  TRUE, "Out of Range"
)</f>
        <v>Middle-aged</v>
      </c>
      <c r="I858" s="3">
        <v>9</v>
      </c>
      <c r="J858" s="2" t="s">
        <v>80</v>
      </c>
      <c r="K858" s="2" t="s">
        <v>56</v>
      </c>
      <c r="L858" s="2" t="str">
        <f>VLOOKUP(J858,Facts!$A$2:$B$10,2,FALSE)</f>
        <v>West</v>
      </c>
      <c r="M858" s="2" t="str">
        <f>HLOOKUP(J858,Facts!$D$13:$L$14,2,FALSE)</f>
        <v>West</v>
      </c>
      <c r="N858" s="2" t="str">
        <f>_xlfn.XLOOKUP(L858,Facts!$B$2:$B$10,Facts!$A$2:$A$10,FALSE)</f>
        <v>Maharashtra</v>
      </c>
      <c r="O858" s="100" t="str">
        <f t="shared" si="42"/>
        <v>Isha Kumar Sharma</v>
      </c>
      <c r="P858" s="100" t="str" cm="1">
        <f t="array" ref="P858:R858">_xlfn.TEXTSPLIT(O858," ")</f>
        <v>Isha</v>
      </c>
      <c r="Q858" s="100" t="str">
        <v>Kumar</v>
      </c>
      <c r="R858" s="100" t="str">
        <v>Sharma</v>
      </c>
      <c r="S858" s="100" t="str">
        <f>CONCATENATE(A858,"_",P858,".pdf")</f>
        <v>PID0857_Isha.pdf</v>
      </c>
      <c r="T858" s="17" t="str">
        <f>IF(AND(I858&lt;5,'Billing Details'!F858&gt;10000),"High Priority","Regular Followup")</f>
        <v>Regular Followup</v>
      </c>
      <c r="U858" s="17" t="str">
        <f>IF(AND(T858="High Priority",'Patient Health Records'!W858="Yes",'Patient Health Records'!X858 = "Critical"),"Needs Attention",IF(AND('Patient Health Records'!X858 &lt;&gt; "Critical", 'Patient Health Records'!W858 = "Yes"),"Monitor Later",IF(AND('Patient Health Records'!X858 ="Critical", 'Patient Health Records'!W858 = "No"), "Ask for Readmission","No Action")))</f>
        <v>No Action</v>
      </c>
      <c r="V858" s="17" t="str" cm="1">
        <f t="array" ref="V858">_xlfn.IFS(AND(T858="High Priority",'Patient Health Records'!W858="Yes",'Patient Health Records'!X858 = "Critical"),"Needs Attention", AND('Patient Health Records'!X858 &lt;&gt; "Critical", 'Patient Health Records'!W858 = "Yes"),"Monitor Later", AND('Patient Health Records'!X858 ="Critical", 'Patient Health Records'!W858 = "No"), "Ask for Readmission", TRUE, "No Action")</f>
        <v>No Action</v>
      </c>
      <c r="W858" s="17"/>
      <c r="X858" s="100"/>
      <c r="Y858" s="100"/>
      <c r="Z858" s="100"/>
      <c r="AA858" s="100"/>
      <c r="AB858" s="100"/>
    </row>
    <row r="859" spans="1:28" ht="15.75" customHeight="1">
      <c r="A859" s="2" t="s">
        <v>1299</v>
      </c>
      <c r="B859" s="2" t="s">
        <v>1300</v>
      </c>
      <c r="C859" s="2" t="s">
        <v>42</v>
      </c>
      <c r="D859" s="26" t="s">
        <v>129</v>
      </c>
      <c r="E859" s="28">
        <f>DATEVALUE(D859)</f>
        <v>32508</v>
      </c>
      <c r="F859" s="29">
        <f t="shared" si="40"/>
        <v>1988</v>
      </c>
      <c r="G859" s="29">
        <f t="shared" si="41"/>
        <v>37</v>
      </c>
      <c r="H859" s="29" t="str" cm="1">
        <f t="array" ref="H859">_xlfn.IFS(
  AND(G859&gt;=21, G859&lt;=30), "Young Adult",
  AND(G859&gt;=31, G859&lt;=45), "Adult",
  AND(G859&gt;=46, G859&lt;=60), "Middle-aged",
  AND(G859&gt;=61, G859&lt;=75), "Senior",
  AND(G859&gt;=76, G859&lt;=87), "Elderly",
  TRUE, "Out of Range"
)</f>
        <v>Adult</v>
      </c>
      <c r="I859" s="3">
        <v>7</v>
      </c>
      <c r="J859" s="2" t="s">
        <v>33</v>
      </c>
      <c r="K859" s="2" t="s">
        <v>34</v>
      </c>
      <c r="L859" s="2" t="str">
        <f>VLOOKUP(J859,Facts!$A$2:$B$10,2,FALSE)</f>
        <v>West</v>
      </c>
      <c r="M859" s="2" t="str">
        <f>HLOOKUP(J859,Facts!$D$13:$L$14,2,FALSE)</f>
        <v>West</v>
      </c>
      <c r="N859" s="2" t="str">
        <f>_xlfn.XLOOKUP(L859,Facts!$B$2:$B$10,Facts!$A$2:$A$10,FALSE)</f>
        <v>Maharashtra</v>
      </c>
      <c r="O859" s="100" t="str">
        <f t="shared" si="42"/>
        <v>Aditya Priya Reddy</v>
      </c>
      <c r="P859" s="100" t="str" cm="1">
        <f t="array" ref="P859:R859">_xlfn.TEXTSPLIT(O859," ")</f>
        <v>Aditya</v>
      </c>
      <c r="Q859" s="100" t="str">
        <v>Priya</v>
      </c>
      <c r="R859" s="100" t="str">
        <v>Reddy</v>
      </c>
      <c r="S859" s="100" t="str">
        <f>CONCATENATE(A859,"_",P859,".pdf")</f>
        <v>PID0858_Aditya.pdf</v>
      </c>
      <c r="T859" s="17" t="str">
        <f>IF(AND(I859&lt;5,'Billing Details'!F859&gt;10000),"High Priority","Regular Followup")</f>
        <v>Regular Followup</v>
      </c>
      <c r="U859" s="17" t="str">
        <f>IF(AND(T859="High Priority",'Patient Health Records'!W859="Yes",'Patient Health Records'!X859 = "Critical"),"Needs Attention",IF(AND('Patient Health Records'!X859 &lt;&gt; "Critical", 'Patient Health Records'!W859 = "Yes"),"Monitor Later",IF(AND('Patient Health Records'!X859 ="Critical", 'Patient Health Records'!W859 = "No"), "Ask for Readmission","No Action")))</f>
        <v>Monitor Later</v>
      </c>
      <c r="V859" s="17" t="str" cm="1">
        <f t="array" ref="V859">_xlfn.IFS(AND(T859="High Priority",'Patient Health Records'!W859="Yes",'Patient Health Records'!X859 = "Critical"),"Needs Attention", AND('Patient Health Records'!X859 &lt;&gt; "Critical", 'Patient Health Records'!W859 = "Yes"),"Monitor Later", AND('Patient Health Records'!X859 ="Critical", 'Patient Health Records'!W859 = "No"), "Ask for Readmission", TRUE, "No Action")</f>
        <v>Monitor Later</v>
      </c>
      <c r="W859" s="17"/>
      <c r="X859" s="100"/>
      <c r="Y859" s="100"/>
      <c r="Z859" s="100"/>
      <c r="AA859" s="100"/>
      <c r="AB859" s="100"/>
    </row>
    <row r="860" spans="1:28" ht="15.75" customHeight="1">
      <c r="A860" s="2" t="s">
        <v>1301</v>
      </c>
      <c r="B860" s="2" t="s">
        <v>120</v>
      </c>
      <c r="C860" s="2" t="s">
        <v>42</v>
      </c>
      <c r="D860" s="26" t="s">
        <v>142</v>
      </c>
      <c r="E860" s="28">
        <f>DATEVALUE(D860)</f>
        <v>34334</v>
      </c>
      <c r="F860" s="29">
        <f t="shared" si="40"/>
        <v>1993</v>
      </c>
      <c r="G860" s="29">
        <f t="shared" si="41"/>
        <v>32</v>
      </c>
      <c r="H860" s="29" t="str" cm="1">
        <f t="array" ref="H860">_xlfn.IFS(
  AND(G860&gt;=21, G860&lt;=30), "Young Adult",
  AND(G860&gt;=31, G860&lt;=45), "Adult",
  AND(G860&gt;=46, G860&lt;=60), "Middle-aged",
  AND(G860&gt;=61, G860&lt;=75), "Senior",
  AND(G860&gt;=76, G860&lt;=87), "Elderly",
  TRUE, "Out of Range"
)</f>
        <v>Adult</v>
      </c>
      <c r="I860" s="3">
        <v>25</v>
      </c>
      <c r="J860" s="2" t="s">
        <v>38</v>
      </c>
      <c r="K860" s="2" t="s">
        <v>34</v>
      </c>
      <c r="L860" s="2" t="str">
        <f>VLOOKUP(J860,Facts!$A$2:$B$10,2,FALSE)</f>
        <v>North</v>
      </c>
      <c r="M860" s="2" t="str">
        <f>HLOOKUP(J860,Facts!$D$13:$L$14,2,FALSE)</f>
        <v>North</v>
      </c>
      <c r="N860" s="2" t="str">
        <f>_xlfn.XLOOKUP(L860,Facts!$B$2:$B$10,Facts!$A$2:$A$10,FALSE)</f>
        <v>Punjab</v>
      </c>
      <c r="O860" s="100" t="str">
        <f t="shared" si="42"/>
        <v>Aditya Mehta</v>
      </c>
      <c r="P860" s="100" t="str" cm="1">
        <f t="array" ref="P860:Q860">_xlfn.TEXTSPLIT(O860," ")</f>
        <v>Aditya</v>
      </c>
      <c r="Q860" s="100" t="str">
        <v>Mehta</v>
      </c>
      <c r="R860" s="100"/>
      <c r="S860" s="100" t="str">
        <f>CONCATENATE(A860,"_",P860,".pdf")</f>
        <v>PID0859_Aditya.pdf</v>
      </c>
      <c r="T860" s="17" t="str">
        <f>IF(AND(I860&lt;5,'Billing Details'!F860&gt;10000),"High Priority","Regular Followup")</f>
        <v>Regular Followup</v>
      </c>
      <c r="U860" s="17" t="str">
        <f>IF(AND(T860="High Priority",'Patient Health Records'!W860="Yes",'Patient Health Records'!X860 = "Critical"),"Needs Attention",IF(AND('Patient Health Records'!X860 &lt;&gt; "Critical", 'Patient Health Records'!W860 = "Yes"),"Monitor Later",IF(AND('Patient Health Records'!X860 ="Critical", 'Patient Health Records'!W860 = "No"), "Ask for Readmission","No Action")))</f>
        <v>No Action</v>
      </c>
      <c r="V860" s="17" t="str" cm="1">
        <f t="array" ref="V860">_xlfn.IFS(AND(T860="High Priority",'Patient Health Records'!W860="Yes",'Patient Health Records'!X860 = "Critical"),"Needs Attention", AND('Patient Health Records'!X860 &lt;&gt; "Critical", 'Patient Health Records'!W860 = "Yes"),"Monitor Later", AND('Patient Health Records'!X860 ="Critical", 'Patient Health Records'!W860 = "No"), "Ask for Readmission", TRUE, "No Action")</f>
        <v>No Action</v>
      </c>
      <c r="W860" s="17"/>
      <c r="X860" s="100"/>
      <c r="Y860" s="100"/>
      <c r="Z860" s="100"/>
      <c r="AA860" s="100"/>
      <c r="AB860" s="100"/>
    </row>
    <row r="861" spans="1:28" ht="15.75" customHeight="1">
      <c r="A861" s="2" t="s">
        <v>1302</v>
      </c>
      <c r="B861" s="2" t="s">
        <v>1303</v>
      </c>
      <c r="C861" s="2" t="s">
        <v>42</v>
      </c>
      <c r="D861" s="26" t="s">
        <v>37</v>
      </c>
      <c r="E861" s="28">
        <f>DATEVALUE(D861)</f>
        <v>34334</v>
      </c>
      <c r="F861" s="29">
        <f t="shared" si="40"/>
        <v>1993</v>
      </c>
      <c r="G861" s="29">
        <f t="shared" si="41"/>
        <v>32</v>
      </c>
      <c r="H861" s="29" t="str" cm="1">
        <f t="array" ref="H861">_xlfn.IFS(
  AND(G861&gt;=21, G861&lt;=30), "Young Adult",
  AND(G861&gt;=31, G861&lt;=45), "Adult",
  AND(G861&gt;=46, G861&lt;=60), "Middle-aged",
  AND(G861&gt;=61, G861&lt;=75), "Senior",
  AND(G861&gt;=76, G861&lt;=87), "Elderly",
  TRUE, "Out of Range"
)</f>
        <v>Adult</v>
      </c>
      <c r="I861" s="3">
        <v>12</v>
      </c>
      <c r="J861" s="2" t="s">
        <v>38</v>
      </c>
      <c r="K861" s="2" t="s">
        <v>39</v>
      </c>
      <c r="L861" s="2" t="str">
        <f>VLOOKUP(J861,Facts!$A$2:$B$10,2,FALSE)</f>
        <v>North</v>
      </c>
      <c r="M861" s="2" t="str">
        <f>HLOOKUP(J861,Facts!$D$13:$L$14,2,FALSE)</f>
        <v>North</v>
      </c>
      <c r="N861" s="2" t="str">
        <f>_xlfn.XLOOKUP(L861,Facts!$B$2:$B$10,Facts!$A$2:$A$10,FALSE)</f>
        <v>Punjab</v>
      </c>
      <c r="O861" s="100" t="str">
        <f t="shared" si="42"/>
        <v>Aditya Raj Patel</v>
      </c>
      <c r="P861" s="100" t="str" cm="1">
        <f t="array" ref="P861:R861">_xlfn.TEXTSPLIT(O861," ")</f>
        <v>Aditya</v>
      </c>
      <c r="Q861" s="100" t="str">
        <v>Raj</v>
      </c>
      <c r="R861" s="100" t="str">
        <v>Patel</v>
      </c>
      <c r="S861" s="100" t="str">
        <f>CONCATENATE(A861,"_",P861,".pdf")</f>
        <v>PID0860_Aditya.pdf</v>
      </c>
      <c r="T861" s="17" t="str">
        <f>IF(AND(I861&lt;5,'Billing Details'!F861&gt;10000),"High Priority","Regular Followup")</f>
        <v>Regular Followup</v>
      </c>
      <c r="U861" s="17" t="str">
        <f>IF(AND(T861="High Priority",'Patient Health Records'!W861="Yes",'Patient Health Records'!X861 = "Critical"),"Needs Attention",IF(AND('Patient Health Records'!X861 &lt;&gt; "Critical", 'Patient Health Records'!W861 = "Yes"),"Monitor Later",IF(AND('Patient Health Records'!X861 ="Critical", 'Patient Health Records'!W861 = "No"), "Ask for Readmission","No Action")))</f>
        <v>No Action</v>
      </c>
      <c r="V861" s="17" t="str" cm="1">
        <f t="array" ref="V861">_xlfn.IFS(AND(T861="High Priority",'Patient Health Records'!W861="Yes",'Patient Health Records'!X861 = "Critical"),"Needs Attention", AND('Patient Health Records'!X861 &lt;&gt; "Critical", 'Patient Health Records'!W861 = "Yes"),"Monitor Later", AND('Patient Health Records'!X861 ="Critical", 'Patient Health Records'!W861 = "No"), "Ask for Readmission", TRUE, "No Action")</f>
        <v>No Action</v>
      </c>
      <c r="W861" s="17"/>
      <c r="X861" s="100"/>
      <c r="Y861" s="100"/>
      <c r="Z861" s="100"/>
      <c r="AA861" s="100"/>
      <c r="AB861" s="100"/>
    </row>
    <row r="862" spans="1:28" ht="15.75" customHeight="1">
      <c r="A862" s="2" t="s">
        <v>1304</v>
      </c>
      <c r="B862" s="2" t="s">
        <v>111</v>
      </c>
      <c r="C862" s="2" t="s">
        <v>42</v>
      </c>
      <c r="D862" s="26" t="s">
        <v>32</v>
      </c>
      <c r="E862" s="28">
        <f>DATEVALUE(D862)</f>
        <v>19724</v>
      </c>
      <c r="F862" s="29">
        <f t="shared" si="40"/>
        <v>1953</v>
      </c>
      <c r="G862" s="29">
        <f t="shared" si="41"/>
        <v>72</v>
      </c>
      <c r="H862" s="29" t="str" cm="1">
        <f t="array" ref="H862">_xlfn.IFS(
  AND(G862&gt;=21, G862&lt;=30), "Young Adult",
  AND(G862&gt;=31, G862&lt;=45), "Adult",
  AND(G862&gt;=46, G862&lt;=60), "Middle-aged",
  AND(G862&gt;=61, G862&lt;=75), "Senior",
  AND(G862&gt;=76, G862&lt;=87), "Elderly",
  TRUE, "Out of Range"
)</f>
        <v>Senior</v>
      </c>
      <c r="I862" s="3">
        <v>9</v>
      </c>
      <c r="J862" s="2" t="s">
        <v>33</v>
      </c>
      <c r="K862" s="2" t="s">
        <v>56</v>
      </c>
      <c r="L862" s="2" t="str">
        <f>VLOOKUP(J862,Facts!$A$2:$B$10,2,FALSE)</f>
        <v>West</v>
      </c>
      <c r="M862" s="2" t="str">
        <f>HLOOKUP(J862,Facts!$D$13:$L$14,2,FALSE)</f>
        <v>West</v>
      </c>
      <c r="N862" s="2" t="str">
        <f>_xlfn.XLOOKUP(L862,Facts!$B$2:$B$10,Facts!$A$2:$A$10,FALSE)</f>
        <v>Maharashtra</v>
      </c>
      <c r="O862" s="100" t="str">
        <f t="shared" si="42"/>
        <v>Krishna Sharma</v>
      </c>
      <c r="P862" s="100" t="str" cm="1">
        <f t="array" ref="P862:Q862">_xlfn.TEXTSPLIT(O862," ")</f>
        <v>Krishna</v>
      </c>
      <c r="Q862" s="100" t="str">
        <v>Sharma</v>
      </c>
      <c r="R862" s="100"/>
      <c r="S862" s="100" t="str">
        <f>CONCATENATE(A862,"_",P862,".pdf")</f>
        <v>PID0861_Krishna.pdf</v>
      </c>
      <c r="T862" s="17" t="str">
        <f>IF(AND(I862&lt;5,'Billing Details'!F862&gt;10000),"High Priority","Regular Followup")</f>
        <v>Regular Followup</v>
      </c>
      <c r="U862" s="17" t="str">
        <f>IF(AND(T862="High Priority",'Patient Health Records'!W862="Yes",'Patient Health Records'!X862 = "Critical"),"Needs Attention",IF(AND('Patient Health Records'!X862 &lt;&gt; "Critical", 'Patient Health Records'!W862 = "Yes"),"Monitor Later",IF(AND('Patient Health Records'!X862 ="Critical", 'Patient Health Records'!W862 = "No"), "Ask for Readmission","No Action")))</f>
        <v>No Action</v>
      </c>
      <c r="V862" s="17" t="str" cm="1">
        <f t="array" ref="V862">_xlfn.IFS(AND(T862="High Priority",'Patient Health Records'!W862="Yes",'Patient Health Records'!X862 = "Critical"),"Needs Attention", AND('Patient Health Records'!X862 &lt;&gt; "Critical", 'Patient Health Records'!W862 = "Yes"),"Monitor Later", AND('Patient Health Records'!X862 ="Critical", 'Patient Health Records'!W862 = "No"), "Ask for Readmission", TRUE, "No Action")</f>
        <v>No Action</v>
      </c>
      <c r="W862" s="17"/>
      <c r="X862" s="100"/>
      <c r="Y862" s="100"/>
      <c r="Z862" s="100"/>
      <c r="AA862" s="100"/>
      <c r="AB862" s="100"/>
    </row>
    <row r="863" spans="1:28" ht="15.75" customHeight="1">
      <c r="A863" s="2" t="s">
        <v>1305</v>
      </c>
      <c r="B863" s="2" t="s">
        <v>172</v>
      </c>
      <c r="C863" s="2" t="s">
        <v>25</v>
      </c>
      <c r="D863" s="26" t="s">
        <v>54</v>
      </c>
      <c r="E863" s="28">
        <f>DATEVALUE(D863)</f>
        <v>34699</v>
      </c>
      <c r="F863" s="29">
        <f t="shared" si="40"/>
        <v>1994</v>
      </c>
      <c r="G863" s="29">
        <f t="shared" si="41"/>
        <v>31</v>
      </c>
      <c r="H863" s="29" t="str" cm="1">
        <f t="array" ref="H863">_xlfn.IFS(
  AND(G863&gt;=21, G863&lt;=30), "Young Adult",
  AND(G863&gt;=31, G863&lt;=45), "Adult",
  AND(G863&gt;=46, G863&lt;=60), "Middle-aged",
  AND(G863&gt;=61, G863&lt;=75), "Senior",
  AND(G863&gt;=76, G863&lt;=87), "Elderly",
  TRUE, "Out of Range"
)</f>
        <v>Adult</v>
      </c>
      <c r="I863" s="3">
        <v>2</v>
      </c>
      <c r="J863" s="2" t="s">
        <v>47</v>
      </c>
      <c r="K863" s="2" t="s">
        <v>39</v>
      </c>
      <c r="L863" s="2" t="str">
        <f>VLOOKUP(J863,Facts!$A$2:$B$10,2,FALSE)</f>
        <v>North</v>
      </c>
      <c r="M863" s="2" t="str">
        <f>HLOOKUP(J863,Facts!$D$13:$L$14,2,FALSE)</f>
        <v>North</v>
      </c>
      <c r="N863" s="2" t="str">
        <f>_xlfn.XLOOKUP(L863,Facts!$B$2:$B$10,Facts!$A$2:$A$10,FALSE)</f>
        <v>Punjab</v>
      </c>
      <c r="O863" s="100" t="str">
        <f t="shared" si="42"/>
        <v>Isha Patel</v>
      </c>
      <c r="P863" s="100" t="str" cm="1">
        <f t="array" ref="P863:Q863">_xlfn.TEXTSPLIT(O863," ")</f>
        <v>Isha</v>
      </c>
      <c r="Q863" s="100" t="str">
        <v>Patel</v>
      </c>
      <c r="R863" s="100"/>
      <c r="S863" s="100" t="str">
        <f>CONCATENATE(A863,"_",P863,".pdf")</f>
        <v>PID0862_Isha.pdf</v>
      </c>
      <c r="T863" s="17" t="str">
        <f>IF(AND(I863&lt;5,'Billing Details'!F863&gt;10000),"High Priority","Regular Followup")</f>
        <v>High Priority</v>
      </c>
      <c r="U863" s="17" t="str">
        <f>IF(AND(T863="High Priority",'Patient Health Records'!W863="Yes",'Patient Health Records'!X863 = "Critical"),"Needs Attention",IF(AND('Patient Health Records'!X863 &lt;&gt; "Critical", 'Patient Health Records'!W863 = "Yes"),"Monitor Later",IF(AND('Patient Health Records'!X863 ="Critical", 'Patient Health Records'!W863 = "No"), "Ask for Readmission","No Action")))</f>
        <v>No Action</v>
      </c>
      <c r="V863" s="17" t="str" cm="1">
        <f t="array" ref="V863">_xlfn.IFS(AND(T863="High Priority",'Patient Health Records'!W863="Yes",'Patient Health Records'!X863 = "Critical"),"Needs Attention", AND('Patient Health Records'!X863 &lt;&gt; "Critical", 'Patient Health Records'!W863 = "Yes"),"Monitor Later", AND('Patient Health Records'!X863 ="Critical", 'Patient Health Records'!W863 = "No"), "Ask for Readmission", TRUE, "No Action")</f>
        <v>No Action</v>
      </c>
      <c r="W863" s="17"/>
      <c r="X863" s="100"/>
      <c r="Y863" s="100"/>
      <c r="Z863" s="100"/>
      <c r="AA863" s="100"/>
      <c r="AB863" s="100"/>
    </row>
    <row r="864" spans="1:28" ht="15.75" customHeight="1">
      <c r="A864" s="2" t="s">
        <v>1306</v>
      </c>
      <c r="B864" s="2" t="s">
        <v>355</v>
      </c>
      <c r="C864" s="2" t="s">
        <v>42</v>
      </c>
      <c r="D864" s="26" t="s">
        <v>50</v>
      </c>
      <c r="E864" s="28">
        <f>DATEVALUE(D864)</f>
        <v>14245</v>
      </c>
      <c r="F864" s="29">
        <f t="shared" si="40"/>
        <v>1938</v>
      </c>
      <c r="G864" s="29">
        <f t="shared" si="41"/>
        <v>87</v>
      </c>
      <c r="H864" s="29" t="str" cm="1">
        <f t="array" ref="H864">_xlfn.IFS(
  AND(G864&gt;=21, G864&lt;=30), "Young Adult",
  AND(G864&gt;=31, G864&lt;=45), "Adult",
  AND(G864&gt;=46, G864&lt;=60), "Middle-aged",
  AND(G864&gt;=61, G864&lt;=75), "Senior",
  AND(G864&gt;=76, G864&lt;=87), "Elderly",
  TRUE, "Out of Range"
)</f>
        <v>Elderly</v>
      </c>
      <c r="I864" s="3">
        <v>12</v>
      </c>
      <c r="J864" s="2" t="s">
        <v>80</v>
      </c>
      <c r="K864" s="2" t="s">
        <v>34</v>
      </c>
      <c r="L864" s="2" t="str">
        <f>VLOOKUP(J864,Facts!$A$2:$B$10,2,FALSE)</f>
        <v>West</v>
      </c>
      <c r="M864" s="2" t="str">
        <f>HLOOKUP(J864,Facts!$D$13:$L$14,2,FALSE)</f>
        <v>West</v>
      </c>
      <c r="N864" s="2" t="str">
        <f>_xlfn.XLOOKUP(L864,Facts!$B$2:$B$10,Facts!$A$2:$A$10,FALSE)</f>
        <v>Maharashtra</v>
      </c>
      <c r="O864" s="100" t="str">
        <f t="shared" si="42"/>
        <v>Krishna Reddy</v>
      </c>
      <c r="P864" s="100" t="str" cm="1">
        <f t="array" ref="P864:Q864">_xlfn.TEXTSPLIT(O864," ")</f>
        <v>Krishna</v>
      </c>
      <c r="Q864" s="100" t="str">
        <v>Reddy</v>
      </c>
      <c r="R864" s="100"/>
      <c r="S864" s="100" t="str">
        <f>CONCATENATE(A864,"_",P864,".pdf")</f>
        <v>PID0863_Krishna.pdf</v>
      </c>
      <c r="T864" s="17" t="str">
        <f>IF(AND(I864&lt;5,'Billing Details'!F864&gt;10000),"High Priority","Regular Followup")</f>
        <v>Regular Followup</v>
      </c>
      <c r="U864" s="17" t="str">
        <f>IF(AND(T864="High Priority",'Patient Health Records'!W864="Yes",'Patient Health Records'!X864 = "Critical"),"Needs Attention",IF(AND('Patient Health Records'!X864 &lt;&gt; "Critical", 'Patient Health Records'!W864 = "Yes"),"Monitor Later",IF(AND('Patient Health Records'!X864 ="Critical", 'Patient Health Records'!W864 = "No"), "Ask for Readmission","No Action")))</f>
        <v>Monitor Later</v>
      </c>
      <c r="V864" s="17" t="str" cm="1">
        <f t="array" ref="V864">_xlfn.IFS(AND(T864="High Priority",'Patient Health Records'!W864="Yes",'Patient Health Records'!X864 = "Critical"),"Needs Attention", AND('Patient Health Records'!X864 &lt;&gt; "Critical", 'Patient Health Records'!W864 = "Yes"),"Monitor Later", AND('Patient Health Records'!X864 ="Critical", 'Patient Health Records'!W864 = "No"), "Ask for Readmission", TRUE, "No Action")</f>
        <v>Monitor Later</v>
      </c>
      <c r="W864" s="17"/>
      <c r="X864" s="100"/>
      <c r="Y864" s="100"/>
      <c r="Z864" s="100"/>
      <c r="AA864" s="100"/>
      <c r="AB864" s="100"/>
    </row>
    <row r="865" spans="1:28" ht="15.75" customHeight="1">
      <c r="A865" s="2" t="s">
        <v>1307</v>
      </c>
      <c r="B865" s="2" t="s">
        <v>1308</v>
      </c>
      <c r="C865" s="2" t="s">
        <v>42</v>
      </c>
      <c r="D865" s="26" t="s">
        <v>184</v>
      </c>
      <c r="E865" s="28">
        <f>DATEVALUE(D865)</f>
        <v>21550</v>
      </c>
      <c r="F865" s="29">
        <f t="shared" si="40"/>
        <v>1958</v>
      </c>
      <c r="G865" s="29">
        <f t="shared" si="41"/>
        <v>67</v>
      </c>
      <c r="H865" s="29" t="str" cm="1">
        <f t="array" ref="H865">_xlfn.IFS(
  AND(G865&gt;=21, G865&lt;=30), "Young Adult",
  AND(G865&gt;=31, G865&lt;=45), "Adult",
  AND(G865&gt;=46, G865&lt;=60), "Middle-aged",
  AND(G865&gt;=61, G865&lt;=75), "Senior",
  AND(G865&gt;=76, G865&lt;=87), "Elderly",
  TRUE, "Out of Range"
)</f>
        <v>Senior</v>
      </c>
      <c r="I865" s="3">
        <v>5</v>
      </c>
      <c r="J865" s="2" t="s">
        <v>38</v>
      </c>
      <c r="K865" s="2" t="s">
        <v>39</v>
      </c>
      <c r="L865" s="2" t="str">
        <f>VLOOKUP(J865,Facts!$A$2:$B$10,2,FALSE)</f>
        <v>North</v>
      </c>
      <c r="M865" s="2" t="str">
        <f>HLOOKUP(J865,Facts!$D$13:$L$14,2,FALSE)</f>
        <v>North</v>
      </c>
      <c r="N865" s="2" t="str">
        <f>_xlfn.XLOOKUP(L865,Facts!$B$2:$B$10,Facts!$A$2:$A$10,FALSE)</f>
        <v>Punjab</v>
      </c>
      <c r="O865" s="100" t="str">
        <f t="shared" si="42"/>
        <v>Vivaan Dev Sharma</v>
      </c>
      <c r="P865" s="100" t="str" cm="1">
        <f t="array" ref="P865:R865">_xlfn.TEXTSPLIT(O865," ")</f>
        <v>Vivaan</v>
      </c>
      <c r="Q865" s="100" t="str">
        <v>Dev</v>
      </c>
      <c r="R865" s="100" t="str">
        <v>Sharma</v>
      </c>
      <c r="S865" s="100" t="str">
        <f>CONCATENATE(A865,"_",P865,".pdf")</f>
        <v>PID0864_Vivaan.pdf</v>
      </c>
      <c r="T865" s="17" t="str">
        <f>IF(AND(I865&lt;5,'Billing Details'!F865&gt;10000),"High Priority","Regular Followup")</f>
        <v>Regular Followup</v>
      </c>
      <c r="U865" s="17" t="str">
        <f>IF(AND(T865="High Priority",'Patient Health Records'!W865="Yes",'Patient Health Records'!X865 = "Critical"),"Needs Attention",IF(AND('Patient Health Records'!X865 &lt;&gt; "Critical", 'Patient Health Records'!W865 = "Yes"),"Monitor Later",IF(AND('Patient Health Records'!X865 ="Critical", 'Patient Health Records'!W865 = "No"), "Ask for Readmission","No Action")))</f>
        <v>Monitor Later</v>
      </c>
      <c r="V865" s="17" t="str" cm="1">
        <f t="array" ref="V865">_xlfn.IFS(AND(T865="High Priority",'Patient Health Records'!W865="Yes",'Patient Health Records'!X865 = "Critical"),"Needs Attention", AND('Patient Health Records'!X865 &lt;&gt; "Critical", 'Patient Health Records'!W865 = "Yes"),"Monitor Later", AND('Patient Health Records'!X865 ="Critical", 'Patient Health Records'!W865 = "No"), "Ask for Readmission", TRUE, "No Action")</f>
        <v>Monitor Later</v>
      </c>
      <c r="W865" s="17"/>
      <c r="X865" s="100"/>
      <c r="Y865" s="100"/>
      <c r="Z865" s="100"/>
      <c r="AA865" s="100"/>
      <c r="AB865" s="100"/>
    </row>
    <row r="866" spans="1:28" ht="15.75" customHeight="1">
      <c r="A866" s="2" t="s">
        <v>1309</v>
      </c>
      <c r="B866" s="2" t="s">
        <v>214</v>
      </c>
      <c r="C866" s="2" t="s">
        <v>42</v>
      </c>
      <c r="D866" s="26" t="s">
        <v>60</v>
      </c>
      <c r="E866" s="28">
        <f>DATEVALUE(D866)</f>
        <v>28855</v>
      </c>
      <c r="F866" s="29">
        <f t="shared" si="40"/>
        <v>1978</v>
      </c>
      <c r="G866" s="29">
        <f t="shared" si="41"/>
        <v>47</v>
      </c>
      <c r="H866" s="29" t="str" cm="1">
        <f t="array" ref="H866">_xlfn.IFS(
  AND(G866&gt;=21, G866&lt;=30), "Young Adult",
  AND(G866&gt;=31, G866&lt;=45), "Adult",
  AND(G866&gt;=46, G866&lt;=60), "Middle-aged",
  AND(G866&gt;=61, G866&lt;=75), "Senior",
  AND(G866&gt;=76, G866&lt;=87), "Elderly",
  TRUE, "Out of Range"
)</f>
        <v>Middle-aged</v>
      </c>
      <c r="I866" s="3">
        <v>3</v>
      </c>
      <c r="J866" s="2" t="s">
        <v>38</v>
      </c>
      <c r="K866" s="2" t="s">
        <v>39</v>
      </c>
      <c r="L866" s="2" t="str">
        <f>VLOOKUP(J866,Facts!$A$2:$B$10,2,FALSE)</f>
        <v>North</v>
      </c>
      <c r="M866" s="2" t="str">
        <f>HLOOKUP(J866,Facts!$D$13:$L$14,2,FALSE)</f>
        <v>North</v>
      </c>
      <c r="N866" s="2" t="str">
        <f>_xlfn.XLOOKUP(L866,Facts!$B$2:$B$10,Facts!$A$2:$A$10,FALSE)</f>
        <v>Punjab</v>
      </c>
      <c r="O866" s="100" t="str">
        <f t="shared" si="42"/>
        <v>Sai Reddy</v>
      </c>
      <c r="P866" s="100" t="str" cm="1">
        <f t="array" ref="P866:Q866">_xlfn.TEXTSPLIT(O866," ")</f>
        <v>Sai</v>
      </c>
      <c r="Q866" s="100" t="str">
        <v>Reddy</v>
      </c>
      <c r="R866" s="100"/>
      <c r="S866" s="100" t="str">
        <f>CONCATENATE(A866,"_",P866,".pdf")</f>
        <v>PID0865_Sai.pdf</v>
      </c>
      <c r="T866" s="17" t="str">
        <f>IF(AND(I866&lt;5,'Billing Details'!F866&gt;10000),"High Priority","Regular Followup")</f>
        <v>High Priority</v>
      </c>
      <c r="U866" s="17" t="str">
        <f>IF(AND(T866="High Priority",'Patient Health Records'!W866="Yes",'Patient Health Records'!X866 = "Critical"),"Needs Attention",IF(AND('Patient Health Records'!X866 &lt;&gt; "Critical", 'Patient Health Records'!W866 = "Yes"),"Monitor Later",IF(AND('Patient Health Records'!X866 ="Critical", 'Patient Health Records'!W866 = "No"), "Ask for Readmission","No Action")))</f>
        <v>Monitor Later</v>
      </c>
      <c r="V866" s="17" t="str" cm="1">
        <f t="array" ref="V866">_xlfn.IFS(AND(T866="High Priority",'Patient Health Records'!W866="Yes",'Patient Health Records'!X866 = "Critical"),"Needs Attention", AND('Patient Health Records'!X866 &lt;&gt; "Critical", 'Patient Health Records'!W866 = "Yes"),"Monitor Later", AND('Patient Health Records'!X866 ="Critical", 'Patient Health Records'!W866 = "No"), "Ask for Readmission", TRUE, "No Action")</f>
        <v>Monitor Later</v>
      </c>
      <c r="W866" s="17"/>
      <c r="X866" s="100"/>
      <c r="Y866" s="100"/>
      <c r="Z866" s="100"/>
      <c r="AA866" s="100"/>
      <c r="AB866" s="100"/>
    </row>
    <row r="867" spans="1:28" ht="15.75" customHeight="1">
      <c r="A867" s="2" t="s">
        <v>1310</v>
      </c>
      <c r="B867" s="2" t="s">
        <v>472</v>
      </c>
      <c r="C867" s="2" t="s">
        <v>42</v>
      </c>
      <c r="D867" s="26" t="s">
        <v>184</v>
      </c>
      <c r="E867" s="28">
        <f>DATEVALUE(D867)</f>
        <v>21550</v>
      </c>
      <c r="F867" s="29">
        <f t="shared" si="40"/>
        <v>1958</v>
      </c>
      <c r="G867" s="29">
        <f t="shared" si="41"/>
        <v>67</v>
      </c>
      <c r="H867" s="29" t="str" cm="1">
        <f t="array" ref="H867">_xlfn.IFS(
  AND(G867&gt;=21, G867&lt;=30), "Young Adult",
  AND(G867&gt;=31, G867&lt;=45), "Adult",
  AND(G867&gt;=46, G867&lt;=60), "Middle-aged",
  AND(G867&gt;=61, G867&lt;=75), "Senior",
  AND(G867&gt;=76, G867&lt;=87), "Elderly",
  TRUE, "Out of Range"
)</f>
        <v>Senior</v>
      </c>
      <c r="I867" s="3">
        <v>20</v>
      </c>
      <c r="J867" s="2" t="s">
        <v>43</v>
      </c>
      <c r="K867" s="2" t="s">
        <v>28</v>
      </c>
      <c r="L867" s="2" t="str">
        <f>VLOOKUP(J867,Facts!$A$2:$B$10,2,FALSE)</f>
        <v>South</v>
      </c>
      <c r="M867" s="2" t="str">
        <f>HLOOKUP(J867,Facts!$D$13:$L$14,2,FALSE)</f>
        <v>South</v>
      </c>
      <c r="N867" s="2" t="str">
        <f>_xlfn.XLOOKUP(L867,Facts!$B$2:$B$10,Facts!$A$2:$A$10,FALSE)</f>
        <v>Tamil Nadu</v>
      </c>
      <c r="O867" s="100" t="str">
        <f t="shared" si="42"/>
        <v>Aarav Patel</v>
      </c>
      <c r="P867" s="100" t="str" cm="1">
        <f t="array" ref="P867:Q867">_xlfn.TEXTSPLIT(O867," ")</f>
        <v>Aarav</v>
      </c>
      <c r="Q867" s="100" t="str">
        <v>Patel</v>
      </c>
      <c r="R867" s="100"/>
      <c r="S867" s="100" t="str">
        <f>CONCATENATE(A867,"_",P867,".pdf")</f>
        <v>PID0866_Aarav.pdf</v>
      </c>
      <c r="T867" s="17" t="str">
        <f>IF(AND(I867&lt;5,'Billing Details'!F867&gt;10000),"High Priority","Regular Followup")</f>
        <v>Regular Followup</v>
      </c>
      <c r="U867" s="17" t="str">
        <f>IF(AND(T867="High Priority",'Patient Health Records'!W867="Yes",'Patient Health Records'!X867 = "Critical"),"Needs Attention",IF(AND('Patient Health Records'!X867 &lt;&gt; "Critical", 'Patient Health Records'!W867 = "Yes"),"Monitor Later",IF(AND('Patient Health Records'!X867 ="Critical", 'Patient Health Records'!W867 = "No"), "Ask for Readmission","No Action")))</f>
        <v>No Action</v>
      </c>
      <c r="V867" s="17" t="str" cm="1">
        <f t="array" ref="V867">_xlfn.IFS(AND(T867="High Priority",'Patient Health Records'!W867="Yes",'Patient Health Records'!X867 = "Critical"),"Needs Attention", AND('Patient Health Records'!X867 &lt;&gt; "Critical", 'Patient Health Records'!W867 = "Yes"),"Monitor Later", AND('Patient Health Records'!X867 ="Critical", 'Patient Health Records'!W867 = "No"), "Ask for Readmission", TRUE, "No Action")</f>
        <v>No Action</v>
      </c>
      <c r="W867" s="17"/>
      <c r="X867" s="100"/>
      <c r="Y867" s="100"/>
      <c r="Z867" s="100"/>
      <c r="AA867" s="100"/>
      <c r="AB867" s="100"/>
    </row>
    <row r="868" spans="1:28" ht="15.75" customHeight="1">
      <c r="A868" s="2" t="s">
        <v>1311</v>
      </c>
      <c r="B868" s="2" t="s">
        <v>924</v>
      </c>
      <c r="C868" s="2" t="s">
        <v>42</v>
      </c>
      <c r="D868" s="26" t="s">
        <v>82</v>
      </c>
      <c r="E868" s="28">
        <f>DATEVALUE(D868)</f>
        <v>30682</v>
      </c>
      <c r="F868" s="29">
        <f t="shared" si="40"/>
        <v>1984</v>
      </c>
      <c r="G868" s="29">
        <f t="shared" si="41"/>
        <v>41</v>
      </c>
      <c r="H868" s="29" t="str" cm="1">
        <f t="array" ref="H868">_xlfn.IFS(
  AND(G868&gt;=21, G868&lt;=30), "Young Adult",
  AND(G868&gt;=31, G868&lt;=45), "Adult",
  AND(G868&gt;=46, G868&lt;=60), "Middle-aged",
  AND(G868&gt;=61, G868&lt;=75), "Senior",
  AND(G868&gt;=76, G868&lt;=87), "Elderly",
  TRUE, "Out of Range"
)</f>
        <v>Adult</v>
      </c>
      <c r="I868" s="3">
        <v>9</v>
      </c>
      <c r="J868" s="2" t="s">
        <v>55</v>
      </c>
      <c r="K868" s="2" t="s">
        <v>28</v>
      </c>
      <c r="L868" s="2" t="str">
        <f>VLOOKUP(J868,Facts!$A$2:$B$10,2,FALSE)</f>
        <v>South</v>
      </c>
      <c r="M868" s="2" t="str">
        <f>HLOOKUP(J868,Facts!$D$13:$L$14,2,FALSE)</f>
        <v>South</v>
      </c>
      <c r="N868" s="2" t="str">
        <f>_xlfn.XLOOKUP(L868,Facts!$B$2:$B$10,Facts!$A$2:$A$10,FALSE)</f>
        <v>Tamil Nadu</v>
      </c>
      <c r="O868" s="100" t="str">
        <f t="shared" si="42"/>
        <v>Aditya Reddy</v>
      </c>
      <c r="P868" s="100" t="str" cm="1">
        <f t="array" ref="P868:Q868">_xlfn.TEXTSPLIT(O868," ")</f>
        <v>Aditya</v>
      </c>
      <c r="Q868" s="100" t="str">
        <v>Reddy</v>
      </c>
      <c r="R868" s="100"/>
      <c r="S868" s="100" t="str">
        <f>CONCATENATE(A868,"_",P868,".pdf")</f>
        <v>PID0867_Aditya.pdf</v>
      </c>
      <c r="T868" s="17" t="str">
        <f>IF(AND(I868&lt;5,'Billing Details'!F868&gt;10000),"High Priority","Regular Followup")</f>
        <v>Regular Followup</v>
      </c>
      <c r="U868" s="17" t="str">
        <f>IF(AND(T868="High Priority",'Patient Health Records'!W868="Yes",'Patient Health Records'!X868 = "Critical"),"Needs Attention",IF(AND('Patient Health Records'!X868 &lt;&gt; "Critical", 'Patient Health Records'!W868 = "Yes"),"Monitor Later",IF(AND('Patient Health Records'!X868 ="Critical", 'Patient Health Records'!W868 = "No"), "Ask for Readmission","No Action")))</f>
        <v>Monitor Later</v>
      </c>
      <c r="V868" s="17" t="str" cm="1">
        <f t="array" ref="V868">_xlfn.IFS(AND(T868="High Priority",'Patient Health Records'!W868="Yes",'Patient Health Records'!X868 = "Critical"),"Needs Attention", AND('Patient Health Records'!X868 &lt;&gt; "Critical", 'Patient Health Records'!W868 = "Yes"),"Monitor Later", AND('Patient Health Records'!X868 ="Critical", 'Patient Health Records'!W868 = "No"), "Ask for Readmission", TRUE, "No Action")</f>
        <v>Monitor Later</v>
      </c>
      <c r="W868" s="17"/>
      <c r="X868" s="100"/>
      <c r="Y868" s="100"/>
      <c r="Z868" s="100"/>
      <c r="AA868" s="100"/>
      <c r="AB868" s="100"/>
    </row>
    <row r="869" spans="1:28" ht="15.75" customHeight="1">
      <c r="A869" s="2" t="s">
        <v>1312</v>
      </c>
      <c r="B869" s="2" t="s">
        <v>1313</v>
      </c>
      <c r="C869" s="2" t="s">
        <v>42</v>
      </c>
      <c r="D869" s="26" t="s">
        <v>26</v>
      </c>
      <c r="E869" s="28">
        <f>DATEVALUE(D869)</f>
        <v>27029</v>
      </c>
      <c r="F869" s="29">
        <f t="shared" si="40"/>
        <v>1973</v>
      </c>
      <c r="G869" s="29">
        <f t="shared" si="41"/>
        <v>52</v>
      </c>
      <c r="H869" s="29" t="str" cm="1">
        <f t="array" ref="H869">_xlfn.IFS(
  AND(G869&gt;=21, G869&lt;=30), "Young Adult",
  AND(G869&gt;=31, G869&lt;=45), "Adult",
  AND(G869&gt;=46, G869&lt;=60), "Middle-aged",
  AND(G869&gt;=61, G869&lt;=75), "Senior",
  AND(G869&gt;=76, G869&lt;=87), "Elderly",
  TRUE, "Out of Range"
)</f>
        <v>Middle-aged</v>
      </c>
      <c r="I869" s="3">
        <v>9</v>
      </c>
      <c r="J869" s="2" t="s">
        <v>64</v>
      </c>
      <c r="K869" s="2" t="s">
        <v>39</v>
      </c>
      <c r="L869" s="2" t="str">
        <f>VLOOKUP(J869,Facts!$A$2:$B$10,2,FALSE)</f>
        <v>East</v>
      </c>
      <c r="M869" s="2" t="str">
        <f>HLOOKUP(J869,Facts!$D$13:$L$14,2,FALSE)</f>
        <v>East</v>
      </c>
      <c r="N869" s="2" t="str">
        <f>_xlfn.XLOOKUP(L869,Facts!$B$2:$B$10,Facts!$A$2:$A$10,FALSE)</f>
        <v>West Bengal</v>
      </c>
      <c r="O869" s="100" t="str">
        <f t="shared" si="42"/>
        <v>Krishna Gupta</v>
      </c>
      <c r="P869" s="100" t="str" cm="1">
        <f t="array" ref="P869:Q869">_xlfn.TEXTSPLIT(O869," ")</f>
        <v>Krishna</v>
      </c>
      <c r="Q869" s="100" t="str">
        <v>Gupta</v>
      </c>
      <c r="R869" s="100"/>
      <c r="S869" s="100" t="str">
        <f>CONCATENATE(A869,"_",P869,".pdf")</f>
        <v>PID0868_Krishna.pdf</v>
      </c>
      <c r="T869" s="17" t="str">
        <f>IF(AND(I869&lt;5,'Billing Details'!F869&gt;10000),"High Priority","Regular Followup")</f>
        <v>Regular Followup</v>
      </c>
      <c r="U869" s="17" t="str">
        <f>IF(AND(T869="High Priority",'Patient Health Records'!W869="Yes",'Patient Health Records'!X869 = "Critical"),"Needs Attention",IF(AND('Patient Health Records'!X869 &lt;&gt; "Critical", 'Patient Health Records'!W869 = "Yes"),"Monitor Later",IF(AND('Patient Health Records'!X869 ="Critical", 'Patient Health Records'!W869 = "No"), "Ask for Readmission","No Action")))</f>
        <v>No Action</v>
      </c>
      <c r="V869" s="17" t="str" cm="1">
        <f t="array" ref="V869">_xlfn.IFS(AND(T869="High Priority",'Patient Health Records'!W869="Yes",'Patient Health Records'!X869 = "Critical"),"Needs Attention", AND('Patient Health Records'!X869 &lt;&gt; "Critical", 'Patient Health Records'!W869 = "Yes"),"Monitor Later", AND('Patient Health Records'!X869 ="Critical", 'Patient Health Records'!W869 = "No"), "Ask for Readmission", TRUE, "No Action")</f>
        <v>No Action</v>
      </c>
      <c r="W869" s="17"/>
      <c r="X869" s="100"/>
      <c r="Y869" s="100"/>
      <c r="Z869" s="100"/>
      <c r="AA869" s="100"/>
      <c r="AB869" s="100"/>
    </row>
    <row r="870" spans="1:28" ht="15.75" customHeight="1">
      <c r="A870" s="2" t="s">
        <v>1314</v>
      </c>
      <c r="B870" s="2" t="s">
        <v>221</v>
      </c>
      <c r="C870" s="2" t="s">
        <v>42</v>
      </c>
      <c r="D870" s="26" t="s">
        <v>46</v>
      </c>
      <c r="E870" s="28">
        <f>DATEVALUE(D870)</f>
        <v>32508</v>
      </c>
      <c r="F870" s="29">
        <f t="shared" si="40"/>
        <v>1988</v>
      </c>
      <c r="G870" s="29">
        <f t="shared" si="41"/>
        <v>37</v>
      </c>
      <c r="H870" s="29" t="str" cm="1">
        <f t="array" ref="H870">_xlfn.IFS(
  AND(G870&gt;=21, G870&lt;=30), "Young Adult",
  AND(G870&gt;=31, G870&lt;=45), "Adult",
  AND(G870&gt;=46, G870&lt;=60), "Middle-aged",
  AND(G870&gt;=61, G870&lt;=75), "Senior",
  AND(G870&gt;=76, G870&lt;=87), "Elderly",
  TRUE, "Out of Range"
)</f>
        <v>Adult</v>
      </c>
      <c r="I870" s="3">
        <v>25</v>
      </c>
      <c r="J870" s="2" t="s">
        <v>55</v>
      </c>
      <c r="K870" s="2" t="s">
        <v>28</v>
      </c>
      <c r="L870" s="2" t="str">
        <f>VLOOKUP(J870,Facts!$A$2:$B$10,2,FALSE)</f>
        <v>South</v>
      </c>
      <c r="M870" s="2" t="str">
        <f>HLOOKUP(J870,Facts!$D$13:$L$14,2,FALSE)</f>
        <v>South</v>
      </c>
      <c r="N870" s="2" t="str">
        <f>_xlfn.XLOOKUP(L870,Facts!$B$2:$B$10,Facts!$A$2:$A$10,FALSE)</f>
        <v>Tamil Nadu</v>
      </c>
      <c r="O870" s="100" t="str">
        <f t="shared" si="42"/>
        <v>Sai Mehta</v>
      </c>
      <c r="P870" s="100" t="str" cm="1">
        <f t="array" ref="P870:Q870">_xlfn.TEXTSPLIT(O870," ")</f>
        <v>Sai</v>
      </c>
      <c r="Q870" s="100" t="str">
        <v>Mehta</v>
      </c>
      <c r="R870" s="100"/>
      <c r="S870" s="100" t="str">
        <f>CONCATENATE(A870,"_",P870,".pdf")</f>
        <v>PID0869_Sai.pdf</v>
      </c>
      <c r="T870" s="17" t="str">
        <f>IF(AND(I870&lt;5,'Billing Details'!F870&gt;10000),"High Priority","Regular Followup")</f>
        <v>Regular Followup</v>
      </c>
      <c r="U870" s="17" t="str">
        <f>IF(AND(T870="High Priority",'Patient Health Records'!W870="Yes",'Patient Health Records'!X870 = "Critical"),"Needs Attention",IF(AND('Patient Health Records'!X870 &lt;&gt; "Critical", 'Patient Health Records'!W870 = "Yes"),"Monitor Later",IF(AND('Patient Health Records'!X870 ="Critical", 'Patient Health Records'!W870 = "No"), "Ask for Readmission","No Action")))</f>
        <v>Monitor Later</v>
      </c>
      <c r="V870" s="17" t="str" cm="1">
        <f t="array" ref="V870">_xlfn.IFS(AND(T870="High Priority",'Patient Health Records'!W870="Yes",'Patient Health Records'!X870 = "Critical"),"Needs Attention", AND('Patient Health Records'!X870 &lt;&gt; "Critical", 'Patient Health Records'!W870 = "Yes"),"Monitor Later", AND('Patient Health Records'!X870 ="Critical", 'Patient Health Records'!W870 = "No"), "Ask for Readmission", TRUE, "No Action")</f>
        <v>Monitor Later</v>
      </c>
      <c r="W870" s="17"/>
      <c r="X870" s="100"/>
      <c r="Y870" s="100"/>
      <c r="Z870" s="100"/>
      <c r="AA870" s="100"/>
      <c r="AB870" s="100"/>
    </row>
    <row r="871" spans="1:28" ht="15.75" customHeight="1">
      <c r="A871" s="2" t="s">
        <v>1315</v>
      </c>
      <c r="B871" s="2" t="s">
        <v>1316</v>
      </c>
      <c r="C871" s="2" t="s">
        <v>42</v>
      </c>
      <c r="D871" s="26" t="s">
        <v>46</v>
      </c>
      <c r="E871" s="28">
        <f>DATEVALUE(D871)</f>
        <v>32508</v>
      </c>
      <c r="F871" s="29">
        <f t="shared" si="40"/>
        <v>1988</v>
      </c>
      <c r="G871" s="29">
        <f t="shared" si="41"/>
        <v>37</v>
      </c>
      <c r="H871" s="29" t="str" cm="1">
        <f t="array" ref="H871">_xlfn.IFS(
  AND(G871&gt;=21, G871&lt;=30), "Young Adult",
  AND(G871&gt;=31, G871&lt;=45), "Adult",
  AND(G871&gt;=46, G871&lt;=60), "Middle-aged",
  AND(G871&gt;=61, G871&lt;=75), "Senior",
  AND(G871&gt;=76, G871&lt;=87), "Elderly",
  TRUE, "Out of Range"
)</f>
        <v>Adult</v>
      </c>
      <c r="I871" s="3">
        <v>9</v>
      </c>
      <c r="J871" s="2" t="s">
        <v>55</v>
      </c>
      <c r="K871" s="2" t="s">
        <v>28</v>
      </c>
      <c r="L871" s="2" t="str">
        <f>VLOOKUP(J871,Facts!$A$2:$B$10,2,FALSE)</f>
        <v>South</v>
      </c>
      <c r="M871" s="2" t="str">
        <f>HLOOKUP(J871,Facts!$D$13:$L$14,2,FALSE)</f>
        <v>South</v>
      </c>
      <c r="N871" s="2" t="str">
        <f>_xlfn.XLOOKUP(L871,Facts!$B$2:$B$10,Facts!$A$2:$A$10,FALSE)</f>
        <v>Tamil Nadu</v>
      </c>
      <c r="O871" s="100" t="str">
        <f t="shared" si="42"/>
        <v>Aarav Gupta</v>
      </c>
      <c r="P871" s="100" t="str" cm="1">
        <f t="array" ref="P871:Q871">_xlfn.TEXTSPLIT(O871," ")</f>
        <v>Aarav</v>
      </c>
      <c r="Q871" s="100" t="str">
        <v>Gupta</v>
      </c>
      <c r="R871" s="100"/>
      <c r="S871" s="100" t="str">
        <f>CONCATENATE(A871,"_",P871,".pdf")</f>
        <v>PID0870_Aarav.pdf</v>
      </c>
      <c r="T871" s="17" t="str">
        <f>IF(AND(I871&lt;5,'Billing Details'!F871&gt;10000),"High Priority","Regular Followup")</f>
        <v>Regular Followup</v>
      </c>
      <c r="U871" s="17" t="str">
        <f>IF(AND(T871="High Priority",'Patient Health Records'!W871="Yes",'Patient Health Records'!X871 = "Critical"),"Needs Attention",IF(AND('Patient Health Records'!X871 &lt;&gt; "Critical", 'Patient Health Records'!W871 = "Yes"),"Monitor Later",IF(AND('Patient Health Records'!X871 ="Critical", 'Patient Health Records'!W871 = "No"), "Ask for Readmission","No Action")))</f>
        <v>No Action</v>
      </c>
      <c r="V871" s="17" t="str" cm="1">
        <f t="array" ref="V871">_xlfn.IFS(AND(T871="High Priority",'Patient Health Records'!W871="Yes",'Patient Health Records'!X871 = "Critical"),"Needs Attention", AND('Patient Health Records'!X871 &lt;&gt; "Critical", 'Patient Health Records'!W871 = "Yes"),"Monitor Later", AND('Patient Health Records'!X871 ="Critical", 'Patient Health Records'!W871 = "No"), "Ask for Readmission", TRUE, "No Action")</f>
        <v>No Action</v>
      </c>
      <c r="W871" s="17"/>
      <c r="X871" s="100"/>
      <c r="Y871" s="100"/>
      <c r="Z871" s="100"/>
      <c r="AA871" s="100"/>
      <c r="AB871" s="100"/>
    </row>
    <row r="872" spans="1:28" ht="15.75" customHeight="1">
      <c r="A872" s="2" t="s">
        <v>1317</v>
      </c>
      <c r="B872" s="2" t="s">
        <v>191</v>
      </c>
      <c r="C872" s="2" t="s">
        <v>25</v>
      </c>
      <c r="D872" s="26" t="s">
        <v>91</v>
      </c>
      <c r="E872" s="28">
        <f>DATEVALUE(D872)</f>
        <v>25203</v>
      </c>
      <c r="F872" s="29">
        <f t="shared" si="40"/>
        <v>1968</v>
      </c>
      <c r="G872" s="29">
        <f t="shared" si="41"/>
        <v>57</v>
      </c>
      <c r="H872" s="29" t="str" cm="1">
        <f t="array" ref="H872">_xlfn.IFS(
  AND(G872&gt;=21, G872&lt;=30), "Young Adult",
  AND(G872&gt;=31, G872&lt;=45), "Adult",
  AND(G872&gt;=46, G872&lt;=60), "Middle-aged",
  AND(G872&gt;=61, G872&lt;=75), "Senior",
  AND(G872&gt;=76, G872&lt;=87), "Elderly",
  TRUE, "Out of Range"
)</f>
        <v>Middle-aged</v>
      </c>
      <c r="I872" s="3">
        <v>15</v>
      </c>
      <c r="J872" s="2" t="s">
        <v>38</v>
      </c>
      <c r="K872" s="2" t="s">
        <v>39</v>
      </c>
      <c r="L872" s="2" t="str">
        <f>VLOOKUP(J872,Facts!$A$2:$B$10,2,FALSE)</f>
        <v>North</v>
      </c>
      <c r="M872" s="2" t="str">
        <f>HLOOKUP(J872,Facts!$D$13:$L$14,2,FALSE)</f>
        <v>North</v>
      </c>
      <c r="N872" s="2" t="str">
        <f>_xlfn.XLOOKUP(L872,Facts!$B$2:$B$10,Facts!$A$2:$A$10,FALSE)</f>
        <v>Punjab</v>
      </c>
      <c r="O872" s="100" t="str">
        <f t="shared" si="42"/>
        <v>Aanya Mehta</v>
      </c>
      <c r="P872" s="100" t="str" cm="1">
        <f t="array" ref="P872:Q872">_xlfn.TEXTSPLIT(O872," ")</f>
        <v>Aanya</v>
      </c>
      <c r="Q872" s="100" t="str">
        <v>Mehta</v>
      </c>
      <c r="R872" s="100"/>
      <c r="S872" s="100" t="str">
        <f>CONCATENATE(A872,"_",P872,".pdf")</f>
        <v>PID0871_Aanya.pdf</v>
      </c>
      <c r="T872" s="17" t="str">
        <f>IF(AND(I872&lt;5,'Billing Details'!F872&gt;10000),"High Priority","Regular Followup")</f>
        <v>Regular Followup</v>
      </c>
      <c r="U872" s="17" t="str">
        <f>IF(AND(T872="High Priority",'Patient Health Records'!W872="Yes",'Patient Health Records'!X872 = "Critical"),"Needs Attention",IF(AND('Patient Health Records'!X872 &lt;&gt; "Critical", 'Patient Health Records'!W872 = "Yes"),"Monitor Later",IF(AND('Patient Health Records'!X872 ="Critical", 'Patient Health Records'!W872 = "No"), "Ask for Readmission","No Action")))</f>
        <v>Monitor Later</v>
      </c>
      <c r="V872" s="17" t="str" cm="1">
        <f t="array" ref="V872">_xlfn.IFS(AND(T872="High Priority",'Patient Health Records'!W872="Yes",'Patient Health Records'!X872 = "Critical"),"Needs Attention", AND('Patient Health Records'!X872 &lt;&gt; "Critical", 'Patient Health Records'!W872 = "Yes"),"Monitor Later", AND('Patient Health Records'!X872 ="Critical", 'Patient Health Records'!W872 = "No"), "Ask for Readmission", TRUE, "No Action")</f>
        <v>Monitor Later</v>
      </c>
      <c r="W872" s="17"/>
      <c r="X872" s="100"/>
      <c r="Y872" s="100"/>
      <c r="Z872" s="100"/>
      <c r="AA872" s="100"/>
      <c r="AB872" s="100"/>
    </row>
    <row r="873" spans="1:28" ht="15.75" customHeight="1">
      <c r="A873" s="2" t="s">
        <v>1318</v>
      </c>
      <c r="B873" s="2" t="s">
        <v>1319</v>
      </c>
      <c r="C873" s="2" t="s">
        <v>25</v>
      </c>
      <c r="D873" s="26" t="s">
        <v>82</v>
      </c>
      <c r="E873" s="28">
        <f>DATEVALUE(D873)</f>
        <v>30682</v>
      </c>
      <c r="F873" s="29">
        <f t="shared" si="40"/>
        <v>1984</v>
      </c>
      <c r="G873" s="29">
        <f t="shared" si="41"/>
        <v>41</v>
      </c>
      <c r="H873" s="29" t="str" cm="1">
        <f t="array" ref="H873">_xlfn.IFS(
  AND(G873&gt;=21, G873&lt;=30), "Young Adult",
  AND(G873&gt;=31, G873&lt;=45), "Adult",
  AND(G873&gt;=46, G873&lt;=60), "Middle-aged",
  AND(G873&gt;=61, G873&lt;=75), "Senior",
  AND(G873&gt;=76, G873&lt;=87), "Elderly",
  TRUE, "Out of Range"
)</f>
        <v>Adult</v>
      </c>
      <c r="I873" s="3">
        <v>1</v>
      </c>
      <c r="J873" s="2" t="s">
        <v>47</v>
      </c>
      <c r="K873" s="2" t="s">
        <v>39</v>
      </c>
      <c r="L873" s="2" t="str">
        <f>VLOOKUP(J873,Facts!$A$2:$B$10,2,FALSE)</f>
        <v>North</v>
      </c>
      <c r="M873" s="2" t="str">
        <f>HLOOKUP(J873,Facts!$D$13:$L$14,2,FALSE)</f>
        <v>North</v>
      </c>
      <c r="N873" s="2" t="str">
        <f>_xlfn.XLOOKUP(L873,Facts!$B$2:$B$10,Facts!$A$2:$A$10,FALSE)</f>
        <v>Punjab</v>
      </c>
      <c r="O873" s="100" t="str">
        <f t="shared" si="42"/>
        <v>Isha Mehta</v>
      </c>
      <c r="P873" s="100" t="str" cm="1">
        <f t="array" ref="P873:Q873">_xlfn.TEXTSPLIT(O873," ")</f>
        <v>Isha</v>
      </c>
      <c r="Q873" s="100" t="str">
        <v>Mehta</v>
      </c>
      <c r="R873" s="100"/>
      <c r="S873" s="100" t="str">
        <f>CONCATENATE(A873,"_",P873,".pdf")</f>
        <v>PID0872_Isha.pdf</v>
      </c>
      <c r="T873" s="17" t="str">
        <f>IF(AND(I873&lt;5,'Billing Details'!F873&gt;10000),"High Priority","Regular Followup")</f>
        <v>High Priority</v>
      </c>
      <c r="U873" s="17" t="str">
        <f>IF(AND(T873="High Priority",'Patient Health Records'!W873="Yes",'Patient Health Records'!X873 = "Critical"),"Needs Attention",IF(AND('Patient Health Records'!X873 &lt;&gt; "Critical", 'Patient Health Records'!W873 = "Yes"),"Monitor Later",IF(AND('Patient Health Records'!X873 ="Critical", 'Patient Health Records'!W873 = "No"), "Ask for Readmission","No Action")))</f>
        <v>Needs Attention</v>
      </c>
      <c r="V873" s="17" t="str" cm="1">
        <f t="array" ref="V873">_xlfn.IFS(AND(T873="High Priority",'Patient Health Records'!W873="Yes",'Patient Health Records'!X873 = "Critical"),"Needs Attention", AND('Patient Health Records'!X873 &lt;&gt; "Critical", 'Patient Health Records'!W873 = "Yes"),"Monitor Later", AND('Patient Health Records'!X873 ="Critical", 'Patient Health Records'!W873 = "No"), "Ask for Readmission", TRUE, "No Action")</f>
        <v>Needs Attention</v>
      </c>
      <c r="W873" s="17"/>
      <c r="X873" s="100"/>
      <c r="Y873" s="100"/>
      <c r="Z873" s="100"/>
      <c r="AA873" s="100"/>
      <c r="AB873" s="100"/>
    </row>
    <row r="874" spans="1:28" ht="15.75" customHeight="1">
      <c r="A874" s="2" t="s">
        <v>1320</v>
      </c>
      <c r="B874" s="2" t="s">
        <v>1321</v>
      </c>
      <c r="C874" s="2" t="s">
        <v>42</v>
      </c>
      <c r="D874" s="26" t="s">
        <v>136</v>
      </c>
      <c r="E874" s="28">
        <f>DATEVALUE(D874)</f>
        <v>27029</v>
      </c>
      <c r="F874" s="29">
        <f t="shared" si="40"/>
        <v>1973</v>
      </c>
      <c r="G874" s="29">
        <f t="shared" si="41"/>
        <v>52</v>
      </c>
      <c r="H874" s="29" t="str" cm="1">
        <f t="array" ref="H874">_xlfn.IFS(
  AND(G874&gt;=21, G874&lt;=30), "Young Adult",
  AND(G874&gt;=31, G874&lt;=45), "Adult",
  AND(G874&gt;=46, G874&lt;=60), "Middle-aged",
  AND(G874&gt;=61, G874&lt;=75), "Senior",
  AND(G874&gt;=76, G874&lt;=87), "Elderly",
  TRUE, "Out of Range"
)</f>
        <v>Middle-aged</v>
      </c>
      <c r="I874" s="3">
        <v>30</v>
      </c>
      <c r="J874" s="2" t="s">
        <v>43</v>
      </c>
      <c r="K874" s="2" t="s">
        <v>28</v>
      </c>
      <c r="L874" s="2" t="str">
        <f>VLOOKUP(J874,Facts!$A$2:$B$10,2,FALSE)</f>
        <v>South</v>
      </c>
      <c r="M874" s="2" t="str">
        <f>HLOOKUP(J874,Facts!$D$13:$L$14,2,FALSE)</f>
        <v>South</v>
      </c>
      <c r="N874" s="2" t="str">
        <f>_xlfn.XLOOKUP(L874,Facts!$B$2:$B$10,Facts!$A$2:$A$10,FALSE)</f>
        <v>Tamil Nadu</v>
      </c>
      <c r="O874" s="100" t="str">
        <f t="shared" si="42"/>
        <v>Sai Patel</v>
      </c>
      <c r="P874" s="100" t="str" cm="1">
        <f t="array" ref="P874:Q874">_xlfn.TEXTSPLIT(O874," ")</f>
        <v>Sai</v>
      </c>
      <c r="Q874" s="100" t="str">
        <v>Patel</v>
      </c>
      <c r="R874" s="100"/>
      <c r="S874" s="100" t="str">
        <f>CONCATENATE(A874,"_",P874,".pdf")</f>
        <v>PID0873_Sai.pdf</v>
      </c>
      <c r="T874" s="17" t="str">
        <f>IF(AND(I874&lt;5,'Billing Details'!F874&gt;10000),"High Priority","Regular Followup")</f>
        <v>Regular Followup</v>
      </c>
      <c r="U874" s="17" t="str">
        <f>IF(AND(T874="High Priority",'Patient Health Records'!W874="Yes",'Patient Health Records'!X874 = "Critical"),"Needs Attention",IF(AND('Patient Health Records'!X874 &lt;&gt; "Critical", 'Patient Health Records'!W874 = "Yes"),"Monitor Later",IF(AND('Patient Health Records'!X874 ="Critical", 'Patient Health Records'!W874 = "No"), "Ask for Readmission","No Action")))</f>
        <v>No Action</v>
      </c>
      <c r="V874" s="17" t="str" cm="1">
        <f t="array" ref="V874">_xlfn.IFS(AND(T874="High Priority",'Patient Health Records'!W874="Yes",'Patient Health Records'!X874 = "Critical"),"Needs Attention", AND('Patient Health Records'!X874 &lt;&gt; "Critical", 'Patient Health Records'!W874 = "Yes"),"Monitor Later", AND('Patient Health Records'!X874 ="Critical", 'Patient Health Records'!W874 = "No"), "Ask for Readmission", TRUE, "No Action")</f>
        <v>No Action</v>
      </c>
      <c r="W874" s="17"/>
      <c r="X874" s="100"/>
      <c r="Y874" s="100"/>
      <c r="Z874" s="100"/>
      <c r="AA874" s="100"/>
      <c r="AB874" s="100"/>
    </row>
    <row r="875" spans="1:28" ht="15.75" customHeight="1">
      <c r="A875" s="2" t="s">
        <v>1322</v>
      </c>
      <c r="B875" s="2" t="s">
        <v>88</v>
      </c>
      <c r="C875" s="2" t="s">
        <v>25</v>
      </c>
      <c r="D875" s="26" t="s">
        <v>37</v>
      </c>
      <c r="E875" s="28">
        <f>DATEVALUE(D875)</f>
        <v>34334</v>
      </c>
      <c r="F875" s="29">
        <f t="shared" si="40"/>
        <v>1993</v>
      </c>
      <c r="G875" s="29">
        <f t="shared" si="41"/>
        <v>32</v>
      </c>
      <c r="H875" s="29" t="str" cm="1">
        <f t="array" ref="H875">_xlfn.IFS(
  AND(G875&gt;=21, G875&lt;=30), "Young Adult",
  AND(G875&gt;=31, G875&lt;=45), "Adult",
  AND(G875&gt;=46, G875&lt;=60), "Middle-aged",
  AND(G875&gt;=61, G875&lt;=75), "Senior",
  AND(G875&gt;=76, G875&lt;=87), "Elderly",
  TRUE, "Out of Range"
)</f>
        <v>Adult</v>
      </c>
      <c r="I875" s="3">
        <v>15</v>
      </c>
      <c r="J875" s="2" t="s">
        <v>55</v>
      </c>
      <c r="K875" s="2" t="s">
        <v>28</v>
      </c>
      <c r="L875" s="2" t="str">
        <f>VLOOKUP(J875,Facts!$A$2:$B$10,2,FALSE)</f>
        <v>South</v>
      </c>
      <c r="M875" s="2" t="str">
        <f>HLOOKUP(J875,Facts!$D$13:$L$14,2,FALSE)</f>
        <v>South</v>
      </c>
      <c r="N875" s="2" t="str">
        <f>_xlfn.XLOOKUP(L875,Facts!$B$2:$B$10,Facts!$A$2:$A$10,FALSE)</f>
        <v>Tamil Nadu</v>
      </c>
      <c r="O875" s="100" t="str">
        <f t="shared" si="42"/>
        <v>Shreya Sharma</v>
      </c>
      <c r="P875" s="100" t="str" cm="1">
        <f t="array" ref="P875:Q875">_xlfn.TEXTSPLIT(O875," ")</f>
        <v>Shreya</v>
      </c>
      <c r="Q875" s="100" t="str">
        <v>Sharma</v>
      </c>
      <c r="R875" s="100"/>
      <c r="S875" s="100" t="str">
        <f>CONCATENATE(A875,"_",P875,".pdf")</f>
        <v>PID0874_Shreya.pdf</v>
      </c>
      <c r="T875" s="17" t="str">
        <f>IF(AND(I875&lt;5,'Billing Details'!F875&gt;10000),"High Priority","Regular Followup")</f>
        <v>Regular Followup</v>
      </c>
      <c r="U875" s="17" t="str">
        <f>IF(AND(T875="High Priority",'Patient Health Records'!W875="Yes",'Patient Health Records'!X875 = "Critical"),"Needs Attention",IF(AND('Patient Health Records'!X875 &lt;&gt; "Critical", 'Patient Health Records'!W875 = "Yes"),"Monitor Later",IF(AND('Patient Health Records'!X875 ="Critical", 'Patient Health Records'!W875 = "No"), "Ask for Readmission","No Action")))</f>
        <v>No Action</v>
      </c>
      <c r="V875" s="17" t="str" cm="1">
        <f t="array" ref="V875">_xlfn.IFS(AND(T875="High Priority",'Patient Health Records'!W875="Yes",'Patient Health Records'!X875 = "Critical"),"Needs Attention", AND('Patient Health Records'!X875 &lt;&gt; "Critical", 'Patient Health Records'!W875 = "Yes"),"Monitor Later", AND('Patient Health Records'!X875 ="Critical", 'Patient Health Records'!W875 = "No"), "Ask for Readmission", TRUE, "No Action")</f>
        <v>No Action</v>
      </c>
      <c r="W875" s="17"/>
      <c r="X875" s="100"/>
      <c r="Y875" s="100"/>
      <c r="Z875" s="100"/>
      <c r="AA875" s="100"/>
      <c r="AB875" s="100"/>
    </row>
    <row r="876" spans="1:28" ht="15.75" customHeight="1">
      <c r="A876" s="2" t="s">
        <v>1323</v>
      </c>
      <c r="B876" s="2" t="s">
        <v>24</v>
      </c>
      <c r="C876" s="2" t="s">
        <v>25</v>
      </c>
      <c r="D876" s="26" t="s">
        <v>75</v>
      </c>
      <c r="E876" s="28">
        <f>DATEVALUE(D876)</f>
        <v>29951</v>
      </c>
      <c r="F876" s="29">
        <f t="shared" si="40"/>
        <v>1981</v>
      </c>
      <c r="G876" s="29">
        <f t="shared" si="41"/>
        <v>44</v>
      </c>
      <c r="H876" s="29" t="str" cm="1">
        <f t="array" ref="H876">_xlfn.IFS(
  AND(G876&gt;=21, G876&lt;=30), "Young Adult",
  AND(G876&gt;=31, G876&lt;=45), "Adult",
  AND(G876&gt;=46, G876&lt;=60), "Middle-aged",
  AND(G876&gt;=61, G876&lt;=75), "Senior",
  AND(G876&gt;=76, G876&lt;=87), "Elderly",
  TRUE, "Out of Range"
)</f>
        <v>Adult</v>
      </c>
      <c r="I876" s="3">
        <v>12</v>
      </c>
      <c r="J876" s="2" t="s">
        <v>27</v>
      </c>
      <c r="K876" s="2" t="s">
        <v>28</v>
      </c>
      <c r="L876" s="2" t="str">
        <f>VLOOKUP(J876,Facts!$A$2:$B$10,2,FALSE)</f>
        <v>South</v>
      </c>
      <c r="M876" s="2" t="str">
        <f>HLOOKUP(J876,Facts!$D$13:$L$14,2,FALSE)</f>
        <v>South</v>
      </c>
      <c r="N876" s="2" t="str">
        <f>_xlfn.XLOOKUP(L876,Facts!$B$2:$B$10,Facts!$A$2:$A$10,FALSE)</f>
        <v>Tamil Nadu</v>
      </c>
      <c r="O876" s="100" t="str">
        <f t="shared" si="42"/>
        <v>Shreya Reddy</v>
      </c>
      <c r="P876" s="100" t="str" cm="1">
        <f t="array" ref="P876:Q876">_xlfn.TEXTSPLIT(O876," ")</f>
        <v>Shreya</v>
      </c>
      <c r="Q876" s="100" t="str">
        <v>Reddy</v>
      </c>
      <c r="R876" s="100"/>
      <c r="S876" s="100" t="str">
        <f>CONCATENATE(A876,"_",P876,".pdf")</f>
        <v>PID0875_Shreya.pdf</v>
      </c>
      <c r="T876" s="17" t="str">
        <f>IF(AND(I876&lt;5,'Billing Details'!F876&gt;10000),"High Priority","Regular Followup")</f>
        <v>Regular Followup</v>
      </c>
      <c r="U876" s="17" t="str">
        <f>IF(AND(T876="High Priority",'Patient Health Records'!W876="Yes",'Patient Health Records'!X876 = "Critical"),"Needs Attention",IF(AND('Patient Health Records'!X876 &lt;&gt; "Critical", 'Patient Health Records'!W876 = "Yes"),"Monitor Later",IF(AND('Patient Health Records'!X876 ="Critical", 'Patient Health Records'!W876 = "No"), "Ask for Readmission","No Action")))</f>
        <v>No Action</v>
      </c>
      <c r="V876" s="17" t="str" cm="1">
        <f t="array" ref="V876">_xlfn.IFS(AND(T876="High Priority",'Patient Health Records'!W876="Yes",'Patient Health Records'!X876 = "Critical"),"Needs Attention", AND('Patient Health Records'!X876 &lt;&gt; "Critical", 'Patient Health Records'!W876 = "Yes"),"Monitor Later", AND('Patient Health Records'!X876 ="Critical", 'Patient Health Records'!W876 = "No"), "Ask for Readmission", TRUE, "No Action")</f>
        <v>No Action</v>
      </c>
      <c r="W876" s="17"/>
      <c r="X876" s="100"/>
      <c r="Y876" s="100"/>
      <c r="Z876" s="100"/>
      <c r="AA876" s="100"/>
      <c r="AB876" s="100"/>
    </row>
    <row r="877" spans="1:28" ht="15.75" customHeight="1">
      <c r="A877" s="2" t="s">
        <v>1324</v>
      </c>
      <c r="B877" s="2" t="s">
        <v>1325</v>
      </c>
      <c r="C877" s="2" t="s">
        <v>25</v>
      </c>
      <c r="D877" s="26" t="s">
        <v>32</v>
      </c>
      <c r="E877" s="28">
        <f>DATEVALUE(D877)</f>
        <v>19724</v>
      </c>
      <c r="F877" s="29">
        <f t="shared" si="40"/>
        <v>1953</v>
      </c>
      <c r="G877" s="29">
        <f t="shared" si="41"/>
        <v>72</v>
      </c>
      <c r="H877" s="29" t="str" cm="1">
        <f t="array" ref="H877">_xlfn.IFS(
  AND(G877&gt;=21, G877&lt;=30), "Young Adult",
  AND(G877&gt;=31, G877&lt;=45), "Adult",
  AND(G877&gt;=46, G877&lt;=60), "Middle-aged",
  AND(G877&gt;=61, G877&lt;=75), "Senior",
  AND(G877&gt;=76, G877&lt;=87), "Elderly",
  TRUE, "Out of Range"
)</f>
        <v>Senior</v>
      </c>
      <c r="I877" s="3">
        <v>12</v>
      </c>
      <c r="J877" s="2" t="s">
        <v>33</v>
      </c>
      <c r="K877" s="2" t="s">
        <v>34</v>
      </c>
      <c r="L877" s="2" t="str">
        <f>VLOOKUP(J877,Facts!$A$2:$B$10,2,FALSE)</f>
        <v>West</v>
      </c>
      <c r="M877" s="2" t="str">
        <f>HLOOKUP(J877,Facts!$D$13:$L$14,2,FALSE)</f>
        <v>West</v>
      </c>
      <c r="N877" s="2" t="str">
        <f>_xlfn.XLOOKUP(L877,Facts!$B$2:$B$10,Facts!$A$2:$A$10,FALSE)</f>
        <v>Maharashtra</v>
      </c>
      <c r="O877" s="100" t="str">
        <f t="shared" si="42"/>
        <v>Riya Singh Patel</v>
      </c>
      <c r="P877" s="100" t="str" cm="1">
        <f t="array" ref="P877:R877">_xlfn.TEXTSPLIT(O877," ")</f>
        <v>Riya</v>
      </c>
      <c r="Q877" s="100" t="str">
        <v>Singh</v>
      </c>
      <c r="R877" s="100" t="str">
        <v>Patel</v>
      </c>
      <c r="S877" s="100" t="str">
        <f>CONCATENATE(A877,"_",P877,".pdf")</f>
        <v>PID0876_Riya.pdf</v>
      </c>
      <c r="T877" s="17" t="str">
        <f>IF(AND(I877&lt;5,'Billing Details'!F877&gt;10000),"High Priority","Regular Followup")</f>
        <v>Regular Followup</v>
      </c>
      <c r="U877" s="17" t="str">
        <f>IF(AND(T877="High Priority",'Patient Health Records'!W877="Yes",'Patient Health Records'!X877 = "Critical"),"Needs Attention",IF(AND('Patient Health Records'!X877 &lt;&gt; "Critical", 'Patient Health Records'!W877 = "Yes"),"Monitor Later",IF(AND('Patient Health Records'!X877 ="Critical", 'Patient Health Records'!W877 = "No"), "Ask for Readmission","No Action")))</f>
        <v>Monitor Later</v>
      </c>
      <c r="V877" s="17" t="str" cm="1">
        <f t="array" ref="V877">_xlfn.IFS(AND(T877="High Priority",'Patient Health Records'!W877="Yes",'Patient Health Records'!X877 = "Critical"),"Needs Attention", AND('Patient Health Records'!X877 &lt;&gt; "Critical", 'Patient Health Records'!W877 = "Yes"),"Monitor Later", AND('Patient Health Records'!X877 ="Critical", 'Patient Health Records'!W877 = "No"), "Ask for Readmission", TRUE, "No Action")</f>
        <v>Monitor Later</v>
      </c>
      <c r="W877" s="17"/>
      <c r="X877" s="100"/>
      <c r="Y877" s="100"/>
      <c r="Z877" s="100"/>
      <c r="AA877" s="100"/>
      <c r="AB877" s="100"/>
    </row>
    <row r="878" spans="1:28" ht="15.75" customHeight="1">
      <c r="A878" s="2" t="s">
        <v>1326</v>
      </c>
      <c r="B878" s="2" t="s">
        <v>138</v>
      </c>
      <c r="C878" s="2" t="s">
        <v>25</v>
      </c>
      <c r="D878" s="26" t="s">
        <v>1327</v>
      </c>
      <c r="E878" s="28">
        <f>DATEVALUE(D878)</f>
        <v>33604</v>
      </c>
      <c r="F878" s="29">
        <f t="shared" si="40"/>
        <v>1992</v>
      </c>
      <c r="G878" s="29">
        <f t="shared" si="41"/>
        <v>33</v>
      </c>
      <c r="H878" s="29" t="str" cm="1">
        <f t="array" ref="H878">_xlfn.IFS(
  AND(G878&gt;=21, G878&lt;=30), "Young Adult",
  AND(G878&gt;=31, G878&lt;=45), "Adult",
  AND(G878&gt;=46, G878&lt;=60), "Middle-aged",
  AND(G878&gt;=61, G878&lt;=75), "Senior",
  AND(G878&gt;=76, G878&lt;=87), "Elderly",
  TRUE, "Out of Range"
)</f>
        <v>Adult</v>
      </c>
      <c r="I878" s="3">
        <v>9</v>
      </c>
      <c r="J878" s="2" t="s">
        <v>55</v>
      </c>
      <c r="K878" s="2" t="s">
        <v>28</v>
      </c>
      <c r="L878" s="2" t="str">
        <f>VLOOKUP(J878,Facts!$A$2:$B$10,2,FALSE)</f>
        <v>South</v>
      </c>
      <c r="M878" s="2" t="str">
        <f>HLOOKUP(J878,Facts!$D$13:$L$14,2,FALSE)</f>
        <v>South</v>
      </c>
      <c r="N878" s="2" t="str">
        <f>_xlfn.XLOOKUP(L878,Facts!$B$2:$B$10,Facts!$A$2:$A$10,FALSE)</f>
        <v>Tamil Nadu</v>
      </c>
      <c r="O878" s="100" t="str">
        <f t="shared" si="42"/>
        <v>Isha Kumar Reddy</v>
      </c>
      <c r="P878" s="100" t="str" cm="1">
        <f t="array" ref="P878:R878">_xlfn.TEXTSPLIT(O878," ")</f>
        <v>Isha</v>
      </c>
      <c r="Q878" s="100" t="str">
        <v>Kumar</v>
      </c>
      <c r="R878" s="100" t="str">
        <v>Reddy</v>
      </c>
      <c r="S878" s="100" t="str">
        <f>CONCATENATE(A878,"_",P878,".pdf")</f>
        <v>PID0877_Isha.pdf</v>
      </c>
      <c r="T878" s="17" t="str">
        <f>IF(AND(I878&lt;5,'Billing Details'!F878&gt;10000),"High Priority","Regular Followup")</f>
        <v>Regular Followup</v>
      </c>
      <c r="U878" s="17" t="str">
        <f>IF(AND(T878="High Priority",'Patient Health Records'!W878="Yes",'Patient Health Records'!X878 = "Critical"),"Needs Attention",IF(AND('Patient Health Records'!X878 &lt;&gt; "Critical", 'Patient Health Records'!W878 = "Yes"),"Monitor Later",IF(AND('Patient Health Records'!X878 ="Critical", 'Patient Health Records'!W878 = "No"), "Ask for Readmission","No Action")))</f>
        <v>No Action</v>
      </c>
      <c r="V878" s="17" t="str" cm="1">
        <f t="array" ref="V878">_xlfn.IFS(AND(T878="High Priority",'Patient Health Records'!W878="Yes",'Patient Health Records'!X878 = "Critical"),"Needs Attention", AND('Patient Health Records'!X878 &lt;&gt; "Critical", 'Patient Health Records'!W878 = "Yes"),"Monitor Later", AND('Patient Health Records'!X878 ="Critical", 'Patient Health Records'!W878 = "No"), "Ask for Readmission", TRUE, "No Action")</f>
        <v>No Action</v>
      </c>
      <c r="W878" s="17"/>
      <c r="X878" s="100"/>
      <c r="Y878" s="100"/>
      <c r="Z878" s="100"/>
      <c r="AA878" s="100"/>
      <c r="AB878" s="100"/>
    </row>
    <row r="879" spans="1:28" ht="15.75" customHeight="1">
      <c r="A879" s="2" t="s">
        <v>1328</v>
      </c>
      <c r="B879" s="2" t="s">
        <v>266</v>
      </c>
      <c r="C879" s="2" t="s">
        <v>25</v>
      </c>
      <c r="D879" s="26" t="s">
        <v>142</v>
      </c>
      <c r="E879" s="28">
        <f>DATEVALUE(D879)</f>
        <v>34334</v>
      </c>
      <c r="F879" s="29">
        <f t="shared" si="40"/>
        <v>1993</v>
      </c>
      <c r="G879" s="29">
        <f t="shared" si="41"/>
        <v>32</v>
      </c>
      <c r="H879" s="29" t="str" cm="1">
        <f t="array" ref="H879">_xlfn.IFS(
  AND(G879&gt;=21, G879&lt;=30), "Young Adult",
  AND(G879&gt;=31, G879&lt;=45), "Adult",
  AND(G879&gt;=46, G879&lt;=60), "Middle-aged",
  AND(G879&gt;=61, G879&lt;=75), "Senior",
  AND(G879&gt;=76, G879&lt;=87), "Elderly",
  TRUE, "Out of Range"
)</f>
        <v>Adult</v>
      </c>
      <c r="I879" s="3">
        <v>7</v>
      </c>
      <c r="J879" s="2" t="s">
        <v>33</v>
      </c>
      <c r="K879" s="2" t="s">
        <v>28</v>
      </c>
      <c r="L879" s="2" t="str">
        <f>VLOOKUP(J879,Facts!$A$2:$B$10,2,FALSE)</f>
        <v>West</v>
      </c>
      <c r="M879" s="2" t="str">
        <f>HLOOKUP(J879,Facts!$D$13:$L$14,2,FALSE)</f>
        <v>West</v>
      </c>
      <c r="N879" s="2" t="str">
        <f>_xlfn.XLOOKUP(L879,Facts!$B$2:$B$10,Facts!$A$2:$A$10,FALSE)</f>
        <v>Maharashtra</v>
      </c>
      <c r="O879" s="100" t="str">
        <f t="shared" si="42"/>
        <v>Riya Sharma</v>
      </c>
      <c r="P879" s="100" t="str" cm="1">
        <f t="array" ref="P879:Q879">_xlfn.TEXTSPLIT(O879," ")</f>
        <v>Riya</v>
      </c>
      <c r="Q879" s="100" t="str">
        <v>Sharma</v>
      </c>
      <c r="R879" s="100"/>
      <c r="S879" s="100" t="str">
        <f>CONCATENATE(A879,"_",P879,".pdf")</f>
        <v>PID0878_Riya.pdf</v>
      </c>
      <c r="T879" s="17" t="str">
        <f>IF(AND(I879&lt;5,'Billing Details'!F879&gt;10000),"High Priority","Regular Followup")</f>
        <v>Regular Followup</v>
      </c>
      <c r="U879" s="17" t="str">
        <f>IF(AND(T879="High Priority",'Patient Health Records'!W879="Yes",'Patient Health Records'!X879 = "Critical"),"Needs Attention",IF(AND('Patient Health Records'!X879 &lt;&gt; "Critical", 'Patient Health Records'!W879 = "Yes"),"Monitor Later",IF(AND('Patient Health Records'!X879 ="Critical", 'Patient Health Records'!W879 = "No"), "Ask for Readmission","No Action")))</f>
        <v>No Action</v>
      </c>
      <c r="V879" s="17" t="str" cm="1">
        <f t="array" ref="V879">_xlfn.IFS(AND(T879="High Priority",'Patient Health Records'!W879="Yes",'Patient Health Records'!X879 = "Critical"),"Needs Attention", AND('Patient Health Records'!X879 &lt;&gt; "Critical", 'Patient Health Records'!W879 = "Yes"),"Monitor Later", AND('Patient Health Records'!X879 ="Critical", 'Patient Health Records'!W879 = "No"), "Ask for Readmission", TRUE, "No Action")</f>
        <v>No Action</v>
      </c>
      <c r="W879" s="17"/>
      <c r="X879" s="100"/>
      <c r="Y879" s="100"/>
      <c r="Z879" s="100"/>
      <c r="AA879" s="100"/>
      <c r="AB879" s="100"/>
    </row>
    <row r="880" spans="1:28" ht="15.75" customHeight="1">
      <c r="A880" s="2" t="s">
        <v>1329</v>
      </c>
      <c r="B880" s="2" t="s">
        <v>231</v>
      </c>
      <c r="C880" s="2" t="s">
        <v>42</v>
      </c>
      <c r="D880" s="26" t="s">
        <v>26</v>
      </c>
      <c r="E880" s="28">
        <f>DATEVALUE(D880)</f>
        <v>27029</v>
      </c>
      <c r="F880" s="29">
        <f t="shared" si="40"/>
        <v>1973</v>
      </c>
      <c r="G880" s="29">
        <f t="shared" si="41"/>
        <v>52</v>
      </c>
      <c r="H880" s="29" t="str" cm="1">
        <f t="array" ref="H880">_xlfn.IFS(
  AND(G880&gt;=21, G880&lt;=30), "Young Adult",
  AND(G880&gt;=31, G880&lt;=45), "Adult",
  AND(G880&gt;=46, G880&lt;=60), "Middle-aged",
  AND(G880&gt;=61, G880&lt;=75), "Senior",
  AND(G880&gt;=76, G880&lt;=87), "Elderly",
  TRUE, "Out of Range"
)</f>
        <v>Middle-aged</v>
      </c>
      <c r="I880" s="3">
        <v>12</v>
      </c>
      <c r="J880" s="2" t="s">
        <v>64</v>
      </c>
      <c r="K880" s="2" t="s">
        <v>28</v>
      </c>
      <c r="L880" s="2" t="str">
        <f>VLOOKUP(J880,Facts!$A$2:$B$10,2,FALSE)</f>
        <v>East</v>
      </c>
      <c r="M880" s="2" t="str">
        <f>HLOOKUP(J880,Facts!$D$13:$L$14,2,FALSE)</f>
        <v>East</v>
      </c>
      <c r="N880" s="2" t="str">
        <f>_xlfn.XLOOKUP(L880,Facts!$B$2:$B$10,Facts!$A$2:$A$10,FALSE)</f>
        <v>West Bengal</v>
      </c>
      <c r="O880" s="100" t="str">
        <f t="shared" si="42"/>
        <v>Vivaan Gupta</v>
      </c>
      <c r="P880" s="100" t="str" cm="1">
        <f t="array" ref="P880:Q880">_xlfn.TEXTSPLIT(O880," ")</f>
        <v>Vivaan</v>
      </c>
      <c r="Q880" s="100" t="str">
        <v>Gupta</v>
      </c>
      <c r="R880" s="100"/>
      <c r="S880" s="100" t="str">
        <f>CONCATENATE(A880,"_",P880,".pdf")</f>
        <v>PID0879_Vivaan.pdf</v>
      </c>
      <c r="T880" s="17" t="str">
        <f>IF(AND(I880&lt;5,'Billing Details'!F880&gt;10000),"High Priority","Regular Followup")</f>
        <v>Regular Followup</v>
      </c>
      <c r="U880" s="17" t="str">
        <f>IF(AND(T880="High Priority",'Patient Health Records'!W880="Yes",'Patient Health Records'!X880 = "Critical"),"Needs Attention",IF(AND('Patient Health Records'!X880 &lt;&gt; "Critical", 'Patient Health Records'!W880 = "Yes"),"Monitor Later",IF(AND('Patient Health Records'!X880 ="Critical", 'Patient Health Records'!W880 = "No"), "Ask for Readmission","No Action")))</f>
        <v>Ask for Readmission</v>
      </c>
      <c r="V880" s="17" t="str" cm="1">
        <f t="array" ref="V880">_xlfn.IFS(AND(T880="High Priority",'Patient Health Records'!W880="Yes",'Patient Health Records'!X880 = "Critical"),"Needs Attention", AND('Patient Health Records'!X880 &lt;&gt; "Critical", 'Patient Health Records'!W880 = "Yes"),"Monitor Later", AND('Patient Health Records'!X880 ="Critical", 'Patient Health Records'!W880 = "No"), "Ask for Readmission", TRUE, "No Action")</f>
        <v>Ask for Readmission</v>
      </c>
      <c r="W880" s="17"/>
      <c r="X880" s="100"/>
      <c r="Y880" s="100"/>
      <c r="Z880" s="100"/>
      <c r="AA880" s="100"/>
      <c r="AB880" s="100"/>
    </row>
    <row r="881" spans="1:28" ht="15.75" customHeight="1">
      <c r="A881" s="2" t="s">
        <v>1330</v>
      </c>
      <c r="B881" s="2" t="s">
        <v>545</v>
      </c>
      <c r="C881" s="2" t="s">
        <v>42</v>
      </c>
      <c r="D881" s="26" t="s">
        <v>82</v>
      </c>
      <c r="E881" s="28">
        <f>DATEVALUE(D881)</f>
        <v>30682</v>
      </c>
      <c r="F881" s="29">
        <f t="shared" si="40"/>
        <v>1984</v>
      </c>
      <c r="G881" s="29">
        <f t="shared" si="41"/>
        <v>41</v>
      </c>
      <c r="H881" s="29" t="str" cm="1">
        <f t="array" ref="H881">_xlfn.IFS(
  AND(G881&gt;=21, G881&lt;=30), "Young Adult",
  AND(G881&gt;=31, G881&lt;=45), "Adult",
  AND(G881&gt;=46, G881&lt;=60), "Middle-aged",
  AND(G881&gt;=61, G881&lt;=75), "Senior",
  AND(G881&gt;=76, G881&lt;=87), "Elderly",
  TRUE, "Out of Range"
)</f>
        <v>Adult</v>
      </c>
      <c r="I881" s="3">
        <v>3</v>
      </c>
      <c r="J881" s="2" t="s">
        <v>47</v>
      </c>
      <c r="K881" s="2" t="s">
        <v>39</v>
      </c>
      <c r="L881" s="2" t="str">
        <f>VLOOKUP(J881,Facts!$A$2:$B$10,2,FALSE)</f>
        <v>North</v>
      </c>
      <c r="M881" s="2" t="str">
        <f>HLOOKUP(J881,Facts!$D$13:$L$14,2,FALSE)</f>
        <v>North</v>
      </c>
      <c r="N881" s="2" t="str">
        <f>_xlfn.XLOOKUP(L881,Facts!$B$2:$B$10,Facts!$A$2:$A$10,FALSE)</f>
        <v>Punjab</v>
      </c>
      <c r="O881" s="100" t="str">
        <f t="shared" si="42"/>
        <v>Vivaan Dev Gupta</v>
      </c>
      <c r="P881" s="100" t="str" cm="1">
        <f t="array" ref="P881:R881">_xlfn.TEXTSPLIT(O881," ")</f>
        <v>Vivaan</v>
      </c>
      <c r="Q881" s="100" t="str">
        <v>Dev</v>
      </c>
      <c r="R881" s="100" t="str">
        <v>Gupta</v>
      </c>
      <c r="S881" s="100" t="str">
        <f>CONCATENATE(A881,"_",P881,".pdf")</f>
        <v>PID0880_Vivaan.pdf</v>
      </c>
      <c r="T881" s="17" t="str">
        <f>IF(AND(I881&lt;5,'Billing Details'!F881&gt;10000),"High Priority","Regular Followup")</f>
        <v>High Priority</v>
      </c>
      <c r="U881" s="17" t="str">
        <f>IF(AND(T881="High Priority",'Patient Health Records'!W881="Yes",'Patient Health Records'!X881 = "Critical"),"Needs Attention",IF(AND('Patient Health Records'!X881 &lt;&gt; "Critical", 'Patient Health Records'!W881 = "Yes"),"Monitor Later",IF(AND('Patient Health Records'!X881 ="Critical", 'Patient Health Records'!W881 = "No"), "Ask for Readmission","No Action")))</f>
        <v>Needs Attention</v>
      </c>
      <c r="V881" s="17" t="str" cm="1">
        <f t="array" ref="V881">_xlfn.IFS(AND(T881="High Priority",'Patient Health Records'!W881="Yes",'Patient Health Records'!X881 = "Critical"),"Needs Attention", AND('Patient Health Records'!X881 &lt;&gt; "Critical", 'Patient Health Records'!W881 = "Yes"),"Monitor Later", AND('Patient Health Records'!X881 ="Critical", 'Patient Health Records'!W881 = "No"), "Ask for Readmission", TRUE, "No Action")</f>
        <v>Needs Attention</v>
      </c>
      <c r="W881" s="17"/>
      <c r="X881" s="100"/>
      <c r="Y881" s="100"/>
      <c r="Z881" s="100"/>
      <c r="AA881" s="100"/>
      <c r="AB881" s="100"/>
    </row>
    <row r="882" spans="1:28" ht="15.75" customHeight="1">
      <c r="A882" s="2" t="s">
        <v>1331</v>
      </c>
      <c r="B882" s="2" t="s">
        <v>1332</v>
      </c>
      <c r="C882" s="2" t="s">
        <v>42</v>
      </c>
      <c r="D882" s="26" t="s">
        <v>129</v>
      </c>
      <c r="E882" s="28">
        <f>DATEVALUE(D882)</f>
        <v>32508</v>
      </c>
      <c r="F882" s="29">
        <f t="shared" si="40"/>
        <v>1988</v>
      </c>
      <c r="G882" s="29">
        <f t="shared" si="41"/>
        <v>37</v>
      </c>
      <c r="H882" s="29" t="str" cm="1">
        <f t="array" ref="H882">_xlfn.IFS(
  AND(G882&gt;=21, G882&lt;=30), "Young Adult",
  AND(G882&gt;=31, G882&lt;=45), "Adult",
  AND(G882&gt;=46, G882&lt;=60), "Middle-aged",
  AND(G882&gt;=61, G882&lt;=75), "Senior",
  AND(G882&gt;=76, G882&lt;=87), "Elderly",
  TRUE, "Out of Range"
)</f>
        <v>Adult</v>
      </c>
      <c r="I882" s="3">
        <v>4</v>
      </c>
      <c r="J882" s="2" t="s">
        <v>47</v>
      </c>
      <c r="K882" s="2" t="s">
        <v>39</v>
      </c>
      <c r="L882" s="2" t="str">
        <f>VLOOKUP(J882,Facts!$A$2:$B$10,2,FALSE)</f>
        <v>North</v>
      </c>
      <c r="M882" s="2" t="str">
        <f>HLOOKUP(J882,Facts!$D$13:$L$14,2,FALSE)</f>
        <v>North</v>
      </c>
      <c r="N882" s="2" t="str">
        <f>_xlfn.XLOOKUP(L882,Facts!$B$2:$B$10,Facts!$A$2:$A$10,FALSE)</f>
        <v>Punjab</v>
      </c>
      <c r="O882" s="100" t="str">
        <f t="shared" si="42"/>
        <v>Vivaan Reddy</v>
      </c>
      <c r="P882" s="100" t="str" cm="1">
        <f t="array" ref="P882:Q882">_xlfn.TEXTSPLIT(O882," ")</f>
        <v>Vivaan</v>
      </c>
      <c r="Q882" s="100" t="str">
        <v>Reddy</v>
      </c>
      <c r="R882" s="100"/>
      <c r="S882" s="100" t="str">
        <f>CONCATENATE(A882,"_",P882,".pdf")</f>
        <v>PID0881_Vivaan.pdf</v>
      </c>
      <c r="T882" s="17" t="str">
        <f>IF(AND(I882&lt;5,'Billing Details'!F882&gt;10000),"High Priority","Regular Followup")</f>
        <v>High Priority</v>
      </c>
      <c r="U882" s="17" t="str">
        <f>IF(AND(T882="High Priority",'Patient Health Records'!W882="Yes",'Patient Health Records'!X882 = "Critical"),"Needs Attention",IF(AND('Patient Health Records'!X882 &lt;&gt; "Critical", 'Patient Health Records'!W882 = "Yes"),"Monitor Later",IF(AND('Patient Health Records'!X882 ="Critical", 'Patient Health Records'!W882 = "No"), "Ask for Readmission","No Action")))</f>
        <v>Ask for Readmission</v>
      </c>
      <c r="V882" s="17" t="str" cm="1">
        <f t="array" ref="V882">_xlfn.IFS(AND(T882="High Priority",'Patient Health Records'!W882="Yes",'Patient Health Records'!X882 = "Critical"),"Needs Attention", AND('Patient Health Records'!X882 &lt;&gt; "Critical", 'Patient Health Records'!W882 = "Yes"),"Monitor Later", AND('Patient Health Records'!X882 ="Critical", 'Patient Health Records'!W882 = "No"), "Ask for Readmission", TRUE, "No Action")</f>
        <v>Ask for Readmission</v>
      </c>
      <c r="W882" s="17"/>
      <c r="X882" s="100"/>
      <c r="Y882" s="100"/>
      <c r="Z882" s="100"/>
      <c r="AA882" s="100"/>
      <c r="AB882" s="100"/>
    </row>
    <row r="883" spans="1:28" ht="15.75" customHeight="1">
      <c r="A883" s="2" t="s">
        <v>1333</v>
      </c>
      <c r="B883" s="2" t="s">
        <v>93</v>
      </c>
      <c r="C883" s="2" t="s">
        <v>25</v>
      </c>
      <c r="D883" s="26" t="s">
        <v>26</v>
      </c>
      <c r="E883" s="28">
        <f>DATEVALUE(D883)</f>
        <v>27029</v>
      </c>
      <c r="F883" s="29">
        <f t="shared" si="40"/>
        <v>1973</v>
      </c>
      <c r="G883" s="29">
        <f t="shared" si="41"/>
        <v>52</v>
      </c>
      <c r="H883" s="29" t="str" cm="1">
        <f t="array" ref="H883">_xlfn.IFS(
  AND(G883&gt;=21, G883&lt;=30), "Young Adult",
  AND(G883&gt;=31, G883&lt;=45), "Adult",
  AND(G883&gt;=46, G883&lt;=60), "Middle-aged",
  AND(G883&gt;=61, G883&lt;=75), "Senior",
  AND(G883&gt;=76, G883&lt;=87), "Elderly",
  TRUE, "Out of Range"
)</f>
        <v>Middle-aged</v>
      </c>
      <c r="I883" s="3">
        <v>7</v>
      </c>
      <c r="J883" s="2" t="s">
        <v>33</v>
      </c>
      <c r="K883" s="2" t="s">
        <v>34</v>
      </c>
      <c r="L883" s="2" t="str">
        <f>VLOOKUP(J883,Facts!$A$2:$B$10,2,FALSE)</f>
        <v>West</v>
      </c>
      <c r="M883" s="2" t="str">
        <f>HLOOKUP(J883,Facts!$D$13:$L$14,2,FALSE)</f>
        <v>West</v>
      </c>
      <c r="N883" s="2" t="str">
        <f>_xlfn.XLOOKUP(L883,Facts!$B$2:$B$10,Facts!$A$2:$A$10,FALSE)</f>
        <v>Maharashtra</v>
      </c>
      <c r="O883" s="100" t="str">
        <f t="shared" si="42"/>
        <v>Aanya Reddy</v>
      </c>
      <c r="P883" s="100" t="str" cm="1">
        <f t="array" ref="P883:Q883">_xlfn.TEXTSPLIT(O883," ")</f>
        <v>Aanya</v>
      </c>
      <c r="Q883" s="100" t="str">
        <v>Reddy</v>
      </c>
      <c r="R883" s="100"/>
      <c r="S883" s="100" t="str">
        <f>CONCATENATE(A883,"_",P883,".pdf")</f>
        <v>PID0882_Aanya.pdf</v>
      </c>
      <c r="T883" s="17" t="str">
        <f>IF(AND(I883&lt;5,'Billing Details'!F883&gt;10000),"High Priority","Regular Followup")</f>
        <v>Regular Followup</v>
      </c>
      <c r="U883" s="17" t="str">
        <f>IF(AND(T883="High Priority",'Patient Health Records'!W883="Yes",'Patient Health Records'!X883 = "Critical"),"Needs Attention",IF(AND('Patient Health Records'!X883 &lt;&gt; "Critical", 'Patient Health Records'!W883 = "Yes"),"Monitor Later",IF(AND('Patient Health Records'!X883 ="Critical", 'Patient Health Records'!W883 = "No"), "Ask for Readmission","No Action")))</f>
        <v>No Action</v>
      </c>
      <c r="V883" s="17" t="str" cm="1">
        <f t="array" ref="V883">_xlfn.IFS(AND(T883="High Priority",'Patient Health Records'!W883="Yes",'Patient Health Records'!X883 = "Critical"),"Needs Attention", AND('Patient Health Records'!X883 &lt;&gt; "Critical", 'Patient Health Records'!W883 = "Yes"),"Monitor Later", AND('Patient Health Records'!X883 ="Critical", 'Patient Health Records'!W883 = "No"), "Ask for Readmission", TRUE, "No Action")</f>
        <v>No Action</v>
      </c>
      <c r="W883" s="17"/>
      <c r="X883" s="100"/>
      <c r="Y883" s="100"/>
      <c r="Z883" s="100"/>
      <c r="AA883" s="100"/>
      <c r="AB883" s="100"/>
    </row>
    <row r="884" spans="1:28" ht="15.75" customHeight="1">
      <c r="A884" s="2" t="s">
        <v>1334</v>
      </c>
      <c r="B884" s="2" t="s">
        <v>167</v>
      </c>
      <c r="C884" s="2" t="s">
        <v>42</v>
      </c>
      <c r="D884" s="26" t="s">
        <v>536</v>
      </c>
      <c r="E884" s="28">
        <f>DATEVALUE(D884)</f>
        <v>35065</v>
      </c>
      <c r="F884" s="29">
        <f t="shared" si="40"/>
        <v>1996</v>
      </c>
      <c r="G884" s="29">
        <f t="shared" si="41"/>
        <v>29</v>
      </c>
      <c r="H884" s="29" t="str" cm="1">
        <f t="array" ref="H884">_xlfn.IFS(
  AND(G884&gt;=21, G884&lt;=30), "Young Adult",
  AND(G884&gt;=31, G884&lt;=45), "Adult",
  AND(G884&gt;=46, G884&lt;=60), "Middle-aged",
  AND(G884&gt;=61, G884&lt;=75), "Senior",
  AND(G884&gt;=76, G884&lt;=87), "Elderly",
  TRUE, "Out of Range"
)</f>
        <v>Young Adult</v>
      </c>
      <c r="I884" s="3">
        <v>2</v>
      </c>
      <c r="J884" s="2" t="s">
        <v>47</v>
      </c>
      <c r="K884" s="2" t="s">
        <v>34</v>
      </c>
      <c r="L884" s="2" t="str">
        <f>VLOOKUP(J884,Facts!$A$2:$B$10,2,FALSE)</f>
        <v>North</v>
      </c>
      <c r="M884" s="2" t="str">
        <f>HLOOKUP(J884,Facts!$D$13:$L$14,2,FALSE)</f>
        <v>North</v>
      </c>
      <c r="N884" s="2" t="str">
        <f>_xlfn.XLOOKUP(L884,Facts!$B$2:$B$10,Facts!$A$2:$A$10,FALSE)</f>
        <v>Punjab</v>
      </c>
      <c r="O884" s="100" t="str">
        <f t="shared" si="42"/>
        <v>Aarav Reddy</v>
      </c>
      <c r="P884" s="100" t="str" cm="1">
        <f t="array" ref="P884:Q884">_xlfn.TEXTSPLIT(O884," ")</f>
        <v>Aarav</v>
      </c>
      <c r="Q884" s="100" t="str">
        <v>Reddy</v>
      </c>
      <c r="R884" s="100"/>
      <c r="S884" s="100" t="str">
        <f>CONCATENATE(A884,"_",P884,".pdf")</f>
        <v>PID0883_Aarav.pdf</v>
      </c>
      <c r="T884" s="17" t="str">
        <f>IF(AND(I884&lt;5,'Billing Details'!F884&gt;10000),"High Priority","Regular Followup")</f>
        <v>High Priority</v>
      </c>
      <c r="U884" s="17" t="str">
        <f>IF(AND(T884="High Priority",'Patient Health Records'!W884="Yes",'Patient Health Records'!X884 = "Critical"),"Needs Attention",IF(AND('Patient Health Records'!X884 &lt;&gt; "Critical", 'Patient Health Records'!W884 = "Yes"),"Monitor Later",IF(AND('Patient Health Records'!X884 ="Critical", 'Patient Health Records'!W884 = "No"), "Ask for Readmission","No Action")))</f>
        <v>Ask for Readmission</v>
      </c>
      <c r="V884" s="17" t="str" cm="1">
        <f t="array" ref="V884">_xlfn.IFS(AND(T884="High Priority",'Patient Health Records'!W884="Yes",'Patient Health Records'!X884 = "Critical"),"Needs Attention", AND('Patient Health Records'!X884 &lt;&gt; "Critical", 'Patient Health Records'!W884 = "Yes"),"Monitor Later", AND('Patient Health Records'!X884 ="Critical", 'Patient Health Records'!W884 = "No"), "Ask for Readmission", TRUE, "No Action")</f>
        <v>Ask for Readmission</v>
      </c>
      <c r="W884" s="17"/>
      <c r="X884" s="100"/>
      <c r="Y884" s="100"/>
      <c r="Z884" s="100"/>
      <c r="AA884" s="100"/>
      <c r="AB884" s="100"/>
    </row>
    <row r="885" spans="1:28" ht="15.75" customHeight="1">
      <c r="A885" s="2" t="s">
        <v>1335</v>
      </c>
      <c r="B885" s="2" t="s">
        <v>773</v>
      </c>
      <c r="C885" s="2" t="s">
        <v>25</v>
      </c>
      <c r="D885" s="26" t="s">
        <v>107</v>
      </c>
      <c r="E885" s="28">
        <f>DATEVALUE(D885)</f>
        <v>28855</v>
      </c>
      <c r="F885" s="29">
        <f t="shared" si="40"/>
        <v>1978</v>
      </c>
      <c r="G885" s="29">
        <f t="shared" si="41"/>
        <v>47</v>
      </c>
      <c r="H885" s="29" t="str" cm="1">
        <f t="array" ref="H885">_xlfn.IFS(
  AND(G885&gt;=21, G885&lt;=30), "Young Adult",
  AND(G885&gt;=31, G885&lt;=45), "Adult",
  AND(G885&gt;=46, G885&lt;=60), "Middle-aged",
  AND(G885&gt;=61, G885&lt;=75), "Senior",
  AND(G885&gt;=76, G885&lt;=87), "Elderly",
  TRUE, "Out of Range"
)</f>
        <v>Middle-aged</v>
      </c>
      <c r="I885" s="3">
        <v>15</v>
      </c>
      <c r="J885" s="2" t="s">
        <v>55</v>
      </c>
      <c r="K885" s="2" t="s">
        <v>28</v>
      </c>
      <c r="L885" s="2" t="str">
        <f>VLOOKUP(J885,Facts!$A$2:$B$10,2,FALSE)</f>
        <v>South</v>
      </c>
      <c r="M885" s="2" t="str">
        <f>HLOOKUP(J885,Facts!$D$13:$L$14,2,FALSE)</f>
        <v>South</v>
      </c>
      <c r="N885" s="2" t="str">
        <f>_xlfn.XLOOKUP(L885,Facts!$B$2:$B$10,Facts!$A$2:$A$10,FALSE)</f>
        <v>Tamil Nadu</v>
      </c>
      <c r="O885" s="100" t="str">
        <f t="shared" si="42"/>
        <v>Isha Sharma</v>
      </c>
      <c r="P885" s="100" t="str" cm="1">
        <f t="array" ref="P885:Q885">_xlfn.TEXTSPLIT(O885," ")</f>
        <v>Isha</v>
      </c>
      <c r="Q885" s="100" t="str">
        <v>Sharma</v>
      </c>
      <c r="R885" s="100"/>
      <c r="S885" s="100" t="str">
        <f>CONCATENATE(A885,"_",P885,".pdf")</f>
        <v>PID0884_Isha.pdf</v>
      </c>
      <c r="T885" s="17" t="str">
        <f>IF(AND(I885&lt;5,'Billing Details'!F885&gt;10000),"High Priority","Regular Followup")</f>
        <v>Regular Followup</v>
      </c>
      <c r="U885" s="17" t="str">
        <f>IF(AND(T885="High Priority",'Patient Health Records'!W885="Yes",'Patient Health Records'!X885 = "Critical"),"Needs Attention",IF(AND('Patient Health Records'!X885 &lt;&gt; "Critical", 'Patient Health Records'!W885 = "Yes"),"Monitor Later",IF(AND('Patient Health Records'!X885 ="Critical", 'Patient Health Records'!W885 = "No"), "Ask for Readmission","No Action")))</f>
        <v>No Action</v>
      </c>
      <c r="V885" s="17" t="str" cm="1">
        <f t="array" ref="V885">_xlfn.IFS(AND(T885="High Priority",'Patient Health Records'!W885="Yes",'Patient Health Records'!X885 = "Critical"),"Needs Attention", AND('Patient Health Records'!X885 &lt;&gt; "Critical", 'Patient Health Records'!W885 = "Yes"),"Monitor Later", AND('Patient Health Records'!X885 ="Critical", 'Patient Health Records'!W885 = "No"), "Ask for Readmission", TRUE, "No Action")</f>
        <v>No Action</v>
      </c>
      <c r="W885" s="17"/>
      <c r="X885" s="100"/>
      <c r="Y885" s="100"/>
      <c r="Z885" s="100"/>
      <c r="AA885" s="100"/>
      <c r="AB885" s="100"/>
    </row>
    <row r="886" spans="1:28" ht="15.75" customHeight="1">
      <c r="A886" s="2" t="s">
        <v>1336</v>
      </c>
      <c r="B886" s="2" t="s">
        <v>31</v>
      </c>
      <c r="C886" s="2" t="s">
        <v>25</v>
      </c>
      <c r="D886" s="26" t="s">
        <v>91</v>
      </c>
      <c r="E886" s="28">
        <f>DATEVALUE(D886)</f>
        <v>25203</v>
      </c>
      <c r="F886" s="29">
        <f t="shared" si="40"/>
        <v>1968</v>
      </c>
      <c r="G886" s="29">
        <f t="shared" si="41"/>
        <v>57</v>
      </c>
      <c r="H886" s="29" t="str" cm="1">
        <f t="array" ref="H886">_xlfn.IFS(
  AND(G886&gt;=21, G886&lt;=30), "Young Adult",
  AND(G886&gt;=31, G886&lt;=45), "Adult",
  AND(G886&gt;=46, G886&lt;=60), "Middle-aged",
  AND(G886&gt;=61, G886&lt;=75), "Senior",
  AND(G886&gt;=76, G886&lt;=87), "Elderly",
  TRUE, "Out of Range"
)</f>
        <v>Middle-aged</v>
      </c>
      <c r="I886" s="3">
        <v>2</v>
      </c>
      <c r="J886" s="2" t="s">
        <v>43</v>
      </c>
      <c r="K886" s="2" t="s">
        <v>28</v>
      </c>
      <c r="L886" s="2" t="str">
        <f>VLOOKUP(J886,Facts!$A$2:$B$10,2,FALSE)</f>
        <v>South</v>
      </c>
      <c r="M886" s="2" t="str">
        <f>HLOOKUP(J886,Facts!$D$13:$L$14,2,FALSE)</f>
        <v>South</v>
      </c>
      <c r="N886" s="2" t="str">
        <f>_xlfn.XLOOKUP(L886,Facts!$B$2:$B$10,Facts!$A$2:$A$10,FALSE)</f>
        <v>Tamil Nadu</v>
      </c>
      <c r="O886" s="100" t="str">
        <f t="shared" si="42"/>
        <v>Isha Sharma</v>
      </c>
      <c r="P886" s="100" t="str" cm="1">
        <f t="array" ref="P886:Q886">_xlfn.TEXTSPLIT(O886," ")</f>
        <v>Isha</v>
      </c>
      <c r="Q886" s="100" t="str">
        <v>Sharma</v>
      </c>
      <c r="R886" s="100"/>
      <c r="S886" s="100" t="str">
        <f>CONCATENATE(A886,"_",P886,".pdf")</f>
        <v>PID0885_Isha.pdf</v>
      </c>
      <c r="T886" s="17" t="str">
        <f>IF(AND(I886&lt;5,'Billing Details'!F886&gt;10000),"High Priority","Regular Followup")</f>
        <v>High Priority</v>
      </c>
      <c r="U886" s="17" t="str">
        <f>IF(AND(T886="High Priority",'Patient Health Records'!W886="Yes",'Patient Health Records'!X886 = "Critical"),"Needs Attention",IF(AND('Patient Health Records'!X886 &lt;&gt; "Critical", 'Patient Health Records'!W886 = "Yes"),"Monitor Later",IF(AND('Patient Health Records'!X886 ="Critical", 'Patient Health Records'!W886 = "No"), "Ask for Readmission","No Action")))</f>
        <v>Ask for Readmission</v>
      </c>
      <c r="V886" s="17" t="str" cm="1">
        <f t="array" ref="V886">_xlfn.IFS(AND(T886="High Priority",'Patient Health Records'!W886="Yes",'Patient Health Records'!X886 = "Critical"),"Needs Attention", AND('Patient Health Records'!X886 &lt;&gt; "Critical", 'Patient Health Records'!W886 = "Yes"),"Monitor Later", AND('Patient Health Records'!X886 ="Critical", 'Patient Health Records'!W886 = "No"), "Ask for Readmission", TRUE, "No Action")</f>
        <v>Ask for Readmission</v>
      </c>
      <c r="W886" s="17"/>
      <c r="X886" s="100"/>
      <c r="Y886" s="100"/>
      <c r="Z886" s="100"/>
      <c r="AA886" s="100"/>
      <c r="AB886" s="100"/>
    </row>
    <row r="887" spans="1:28" ht="15.75" customHeight="1">
      <c r="A887" s="2" t="s">
        <v>1337</v>
      </c>
      <c r="B887" s="2" t="s">
        <v>1319</v>
      </c>
      <c r="C887" s="2" t="s">
        <v>25</v>
      </c>
      <c r="D887" s="26" t="s">
        <v>75</v>
      </c>
      <c r="E887" s="28">
        <f>DATEVALUE(D887)</f>
        <v>29951</v>
      </c>
      <c r="F887" s="29">
        <f t="shared" si="40"/>
        <v>1981</v>
      </c>
      <c r="G887" s="29">
        <f t="shared" si="41"/>
        <v>44</v>
      </c>
      <c r="H887" s="29" t="str" cm="1">
        <f t="array" ref="H887">_xlfn.IFS(
  AND(G887&gt;=21, G887&lt;=30), "Young Adult",
  AND(G887&gt;=31, G887&lt;=45), "Adult",
  AND(G887&gt;=46, G887&lt;=60), "Middle-aged",
  AND(G887&gt;=61, G887&lt;=75), "Senior",
  AND(G887&gt;=76, G887&lt;=87), "Elderly",
  TRUE, "Out of Range"
)</f>
        <v>Adult</v>
      </c>
      <c r="I887" s="3">
        <v>5</v>
      </c>
      <c r="J887" s="2" t="s">
        <v>33</v>
      </c>
      <c r="K887" s="2" t="s">
        <v>34</v>
      </c>
      <c r="L887" s="2" t="str">
        <f>VLOOKUP(J887,Facts!$A$2:$B$10,2,FALSE)</f>
        <v>West</v>
      </c>
      <c r="M887" s="2" t="str">
        <f>HLOOKUP(J887,Facts!$D$13:$L$14,2,FALSE)</f>
        <v>West</v>
      </c>
      <c r="N887" s="2" t="str">
        <f>_xlfn.XLOOKUP(L887,Facts!$B$2:$B$10,Facts!$A$2:$A$10,FALSE)</f>
        <v>Maharashtra</v>
      </c>
      <c r="O887" s="100" t="str">
        <f t="shared" si="42"/>
        <v>Isha Mehta</v>
      </c>
      <c r="P887" s="100" t="str" cm="1">
        <f t="array" ref="P887:Q887">_xlfn.TEXTSPLIT(O887," ")</f>
        <v>Isha</v>
      </c>
      <c r="Q887" s="100" t="str">
        <v>Mehta</v>
      </c>
      <c r="R887" s="100"/>
      <c r="S887" s="100" t="str">
        <f>CONCATENATE(A887,"_",P887,".pdf")</f>
        <v>PID0886_Isha.pdf</v>
      </c>
      <c r="T887" s="17" t="str">
        <f>IF(AND(I887&lt;5,'Billing Details'!F887&gt;10000),"High Priority","Regular Followup")</f>
        <v>Regular Followup</v>
      </c>
      <c r="U887" s="17" t="str">
        <f>IF(AND(T887="High Priority",'Patient Health Records'!W887="Yes",'Patient Health Records'!X887 = "Critical"),"Needs Attention",IF(AND('Patient Health Records'!X887 &lt;&gt; "Critical", 'Patient Health Records'!W887 = "Yes"),"Monitor Later",IF(AND('Patient Health Records'!X887 ="Critical", 'Patient Health Records'!W887 = "No"), "Ask for Readmission","No Action")))</f>
        <v>No Action</v>
      </c>
      <c r="V887" s="17" t="str" cm="1">
        <f t="array" ref="V887">_xlfn.IFS(AND(T887="High Priority",'Patient Health Records'!W887="Yes",'Patient Health Records'!X887 = "Critical"),"Needs Attention", AND('Patient Health Records'!X887 &lt;&gt; "Critical", 'Patient Health Records'!W887 = "Yes"),"Monitor Later", AND('Patient Health Records'!X887 ="Critical", 'Patient Health Records'!W887 = "No"), "Ask for Readmission", TRUE, "No Action")</f>
        <v>No Action</v>
      </c>
      <c r="W887" s="17"/>
      <c r="X887" s="100"/>
      <c r="Y887" s="100"/>
      <c r="Z887" s="100"/>
      <c r="AA887" s="100"/>
      <c r="AB887" s="100"/>
    </row>
    <row r="888" spans="1:28" ht="15.75" customHeight="1">
      <c r="A888" s="2" t="s">
        <v>1338</v>
      </c>
      <c r="B888" s="2" t="s">
        <v>149</v>
      </c>
      <c r="C888" s="2" t="s">
        <v>42</v>
      </c>
      <c r="D888" s="26" t="s">
        <v>68</v>
      </c>
      <c r="E888" s="28">
        <f>DATEVALUE(D888)</f>
        <v>23377</v>
      </c>
      <c r="F888" s="29">
        <f t="shared" si="40"/>
        <v>1964</v>
      </c>
      <c r="G888" s="29">
        <f t="shared" si="41"/>
        <v>61</v>
      </c>
      <c r="H888" s="29" t="str" cm="1">
        <f t="array" ref="H888">_xlfn.IFS(
  AND(G888&gt;=21, G888&lt;=30), "Young Adult",
  AND(G888&gt;=31, G888&lt;=45), "Adult",
  AND(G888&gt;=46, G888&lt;=60), "Middle-aged",
  AND(G888&gt;=61, G888&lt;=75), "Senior",
  AND(G888&gt;=76, G888&lt;=87), "Elderly",
  TRUE, "Out of Range"
)</f>
        <v>Senior</v>
      </c>
      <c r="I888" s="3">
        <v>12</v>
      </c>
      <c r="J888" s="2" t="s">
        <v>33</v>
      </c>
      <c r="K888" s="2" t="s">
        <v>34</v>
      </c>
      <c r="L888" s="2" t="str">
        <f>VLOOKUP(J888,Facts!$A$2:$B$10,2,FALSE)</f>
        <v>West</v>
      </c>
      <c r="M888" s="2" t="str">
        <f>HLOOKUP(J888,Facts!$D$13:$L$14,2,FALSE)</f>
        <v>West</v>
      </c>
      <c r="N888" s="2" t="str">
        <f>_xlfn.XLOOKUP(L888,Facts!$B$2:$B$10,Facts!$A$2:$A$10,FALSE)</f>
        <v>Maharashtra</v>
      </c>
      <c r="O888" s="100" t="str">
        <f t="shared" si="42"/>
        <v>Vivaan Sharma</v>
      </c>
      <c r="P888" s="100" t="str" cm="1">
        <f t="array" ref="P888:Q888">_xlfn.TEXTSPLIT(O888," ")</f>
        <v>Vivaan</v>
      </c>
      <c r="Q888" s="100" t="str">
        <v>Sharma</v>
      </c>
      <c r="R888" s="100"/>
      <c r="S888" s="100" t="str">
        <f>CONCATENATE(A888,"_",P888,".pdf")</f>
        <v>PID0887_Vivaan.pdf</v>
      </c>
      <c r="T888" s="17" t="str">
        <f>IF(AND(I888&lt;5,'Billing Details'!F888&gt;10000),"High Priority","Regular Followup")</f>
        <v>Regular Followup</v>
      </c>
      <c r="U888" s="17" t="str">
        <f>IF(AND(T888="High Priority",'Patient Health Records'!W888="Yes",'Patient Health Records'!X888 = "Critical"),"Needs Attention",IF(AND('Patient Health Records'!X888 &lt;&gt; "Critical", 'Patient Health Records'!W888 = "Yes"),"Monitor Later",IF(AND('Patient Health Records'!X888 ="Critical", 'Patient Health Records'!W888 = "No"), "Ask for Readmission","No Action")))</f>
        <v>Monitor Later</v>
      </c>
      <c r="V888" s="17" t="str" cm="1">
        <f t="array" ref="V888">_xlfn.IFS(AND(T888="High Priority",'Patient Health Records'!W888="Yes",'Patient Health Records'!X888 = "Critical"),"Needs Attention", AND('Patient Health Records'!X888 &lt;&gt; "Critical", 'Patient Health Records'!W888 = "Yes"),"Monitor Later", AND('Patient Health Records'!X888 ="Critical", 'Patient Health Records'!W888 = "No"), "Ask for Readmission", TRUE, "No Action")</f>
        <v>Monitor Later</v>
      </c>
      <c r="W888" s="17"/>
      <c r="X888" s="100"/>
      <c r="Y888" s="100"/>
      <c r="Z888" s="100"/>
      <c r="AA888" s="100"/>
      <c r="AB888" s="100"/>
    </row>
    <row r="889" spans="1:28" ht="15.75" customHeight="1">
      <c r="A889" s="2" t="s">
        <v>1339</v>
      </c>
      <c r="B889" s="2" t="s">
        <v>124</v>
      </c>
      <c r="C889" s="2" t="s">
        <v>25</v>
      </c>
      <c r="D889" s="26" t="s">
        <v>113</v>
      </c>
      <c r="E889" s="28">
        <f>DATEVALUE(D889)</f>
        <v>36160</v>
      </c>
      <c r="F889" s="29">
        <f t="shared" si="40"/>
        <v>1998</v>
      </c>
      <c r="G889" s="29">
        <f t="shared" si="41"/>
        <v>27</v>
      </c>
      <c r="H889" s="29" t="str" cm="1">
        <f t="array" ref="H889">_xlfn.IFS(
  AND(G889&gt;=21, G889&lt;=30), "Young Adult",
  AND(G889&gt;=31, G889&lt;=45), "Adult",
  AND(G889&gt;=46, G889&lt;=60), "Middle-aged",
  AND(G889&gt;=61, G889&lt;=75), "Senior",
  AND(G889&gt;=76, G889&lt;=87), "Elderly",
  TRUE, "Out of Range"
)</f>
        <v>Young Adult</v>
      </c>
      <c r="I889" s="3">
        <v>12</v>
      </c>
      <c r="J889" s="2" t="s">
        <v>33</v>
      </c>
      <c r="K889" s="2" t="s">
        <v>39</v>
      </c>
      <c r="L889" s="2" t="str">
        <f>VLOOKUP(J889,Facts!$A$2:$B$10,2,FALSE)</f>
        <v>West</v>
      </c>
      <c r="M889" s="2" t="str">
        <f>HLOOKUP(J889,Facts!$D$13:$L$14,2,FALSE)</f>
        <v>West</v>
      </c>
      <c r="N889" s="2" t="str">
        <f>_xlfn.XLOOKUP(L889,Facts!$B$2:$B$10,Facts!$A$2:$A$10,FALSE)</f>
        <v>Maharashtra</v>
      </c>
      <c r="O889" s="100" t="str">
        <f t="shared" si="42"/>
        <v>Riya Gupta</v>
      </c>
      <c r="P889" s="100" t="str" cm="1">
        <f t="array" ref="P889:Q889">_xlfn.TEXTSPLIT(O889," ")</f>
        <v>Riya</v>
      </c>
      <c r="Q889" s="100" t="str">
        <v>Gupta</v>
      </c>
      <c r="R889" s="100"/>
      <c r="S889" s="100" t="str">
        <f>CONCATENATE(A889,"_",P889,".pdf")</f>
        <v>PID0888_Riya.pdf</v>
      </c>
      <c r="T889" s="17" t="str">
        <f>IF(AND(I889&lt;5,'Billing Details'!F889&gt;10000),"High Priority","Regular Followup")</f>
        <v>Regular Followup</v>
      </c>
      <c r="U889" s="17" t="str">
        <f>IF(AND(T889="High Priority",'Patient Health Records'!W889="Yes",'Patient Health Records'!X889 = "Critical"),"Needs Attention",IF(AND('Patient Health Records'!X889 &lt;&gt; "Critical", 'Patient Health Records'!W889 = "Yes"),"Monitor Later",IF(AND('Patient Health Records'!X889 ="Critical", 'Patient Health Records'!W889 = "No"), "Ask for Readmission","No Action")))</f>
        <v>Monitor Later</v>
      </c>
      <c r="V889" s="17" t="str" cm="1">
        <f t="array" ref="V889">_xlfn.IFS(AND(T889="High Priority",'Patient Health Records'!W889="Yes",'Patient Health Records'!X889 = "Critical"),"Needs Attention", AND('Patient Health Records'!X889 &lt;&gt; "Critical", 'Patient Health Records'!W889 = "Yes"),"Monitor Later", AND('Patient Health Records'!X889 ="Critical", 'Patient Health Records'!W889 = "No"), "Ask for Readmission", TRUE, "No Action")</f>
        <v>Monitor Later</v>
      </c>
      <c r="W889" s="17"/>
      <c r="X889" s="100"/>
      <c r="Y889" s="100"/>
      <c r="Z889" s="100"/>
      <c r="AA889" s="100"/>
      <c r="AB889" s="100"/>
    </row>
    <row r="890" spans="1:28" ht="15.75" customHeight="1">
      <c r="A890" s="2" t="s">
        <v>1340</v>
      </c>
      <c r="B890" s="2" t="s">
        <v>120</v>
      </c>
      <c r="C890" s="2" t="s">
        <v>42</v>
      </c>
      <c r="D890" s="26" t="s">
        <v>147</v>
      </c>
      <c r="E890" s="28">
        <f>DATEVALUE(D890)</f>
        <v>31412</v>
      </c>
      <c r="F890" s="29">
        <f t="shared" si="40"/>
        <v>1985</v>
      </c>
      <c r="G890" s="29">
        <f t="shared" si="41"/>
        <v>40</v>
      </c>
      <c r="H890" s="29" t="str" cm="1">
        <f t="array" ref="H890">_xlfn.IFS(
  AND(G890&gt;=21, G890&lt;=30), "Young Adult",
  AND(G890&gt;=31, G890&lt;=45), "Adult",
  AND(G890&gt;=46, G890&lt;=60), "Middle-aged",
  AND(G890&gt;=61, G890&lt;=75), "Senior",
  AND(G890&gt;=76, G890&lt;=87), "Elderly",
  TRUE, "Out of Range"
)</f>
        <v>Adult</v>
      </c>
      <c r="I890" s="3">
        <v>15</v>
      </c>
      <c r="J890" s="2" t="s">
        <v>43</v>
      </c>
      <c r="K890" s="2" t="s">
        <v>28</v>
      </c>
      <c r="L890" s="2" t="str">
        <f>VLOOKUP(J890,Facts!$A$2:$B$10,2,FALSE)</f>
        <v>South</v>
      </c>
      <c r="M890" s="2" t="str">
        <f>HLOOKUP(J890,Facts!$D$13:$L$14,2,FALSE)</f>
        <v>South</v>
      </c>
      <c r="N890" s="2" t="str">
        <f>_xlfn.XLOOKUP(L890,Facts!$B$2:$B$10,Facts!$A$2:$A$10,FALSE)</f>
        <v>Tamil Nadu</v>
      </c>
      <c r="O890" s="100" t="str">
        <f t="shared" si="42"/>
        <v>Aditya Mehta</v>
      </c>
      <c r="P890" s="100" t="str" cm="1">
        <f t="array" ref="P890:Q890">_xlfn.TEXTSPLIT(O890," ")</f>
        <v>Aditya</v>
      </c>
      <c r="Q890" s="100" t="str">
        <v>Mehta</v>
      </c>
      <c r="R890" s="100"/>
      <c r="S890" s="100" t="str">
        <f>CONCATENATE(A890,"_",P890,".pdf")</f>
        <v>PID0889_Aditya.pdf</v>
      </c>
      <c r="T890" s="17" t="str">
        <f>IF(AND(I890&lt;5,'Billing Details'!F890&gt;10000),"High Priority","Regular Followup")</f>
        <v>Regular Followup</v>
      </c>
      <c r="U890" s="17" t="str">
        <f>IF(AND(T890="High Priority",'Patient Health Records'!W890="Yes",'Patient Health Records'!X890 = "Critical"),"Needs Attention",IF(AND('Patient Health Records'!X890 &lt;&gt; "Critical", 'Patient Health Records'!W890 = "Yes"),"Monitor Later",IF(AND('Patient Health Records'!X890 ="Critical", 'Patient Health Records'!W890 = "No"), "Ask for Readmission","No Action")))</f>
        <v>Ask for Readmission</v>
      </c>
      <c r="V890" s="17" t="str" cm="1">
        <f t="array" ref="V890">_xlfn.IFS(AND(T890="High Priority",'Patient Health Records'!W890="Yes",'Patient Health Records'!X890 = "Critical"),"Needs Attention", AND('Patient Health Records'!X890 &lt;&gt; "Critical", 'Patient Health Records'!W890 = "Yes"),"Monitor Later", AND('Patient Health Records'!X890 ="Critical", 'Patient Health Records'!W890 = "No"), "Ask for Readmission", TRUE, "No Action")</f>
        <v>Ask for Readmission</v>
      </c>
      <c r="W890" s="17"/>
      <c r="X890" s="100"/>
      <c r="Y890" s="100"/>
      <c r="Z890" s="100"/>
      <c r="AA890" s="100"/>
      <c r="AB890" s="100"/>
    </row>
    <row r="891" spans="1:28" ht="15.75" customHeight="1">
      <c r="A891" s="2" t="s">
        <v>1341</v>
      </c>
      <c r="B891" s="2" t="s">
        <v>1342</v>
      </c>
      <c r="C891" s="2" t="s">
        <v>42</v>
      </c>
      <c r="D891" s="26" t="s">
        <v>46</v>
      </c>
      <c r="E891" s="28">
        <f>DATEVALUE(D891)</f>
        <v>32508</v>
      </c>
      <c r="F891" s="29">
        <f t="shared" si="40"/>
        <v>1988</v>
      </c>
      <c r="G891" s="29">
        <f t="shared" si="41"/>
        <v>37</v>
      </c>
      <c r="H891" s="29" t="str" cm="1">
        <f t="array" ref="H891">_xlfn.IFS(
  AND(G891&gt;=21, G891&lt;=30), "Young Adult",
  AND(G891&gt;=31, G891&lt;=45), "Adult",
  AND(G891&gt;=46, G891&lt;=60), "Middle-aged",
  AND(G891&gt;=61, G891&lt;=75), "Senior",
  AND(G891&gt;=76, G891&lt;=87), "Elderly",
  TRUE, "Out of Range"
)</f>
        <v>Adult</v>
      </c>
      <c r="I891" s="3">
        <v>40</v>
      </c>
      <c r="J891" s="2" t="s">
        <v>33</v>
      </c>
      <c r="K891" s="2" t="s">
        <v>39</v>
      </c>
      <c r="L891" s="2" t="str">
        <f>VLOOKUP(J891,Facts!$A$2:$B$10,2,FALSE)</f>
        <v>West</v>
      </c>
      <c r="M891" s="2" t="str">
        <f>HLOOKUP(J891,Facts!$D$13:$L$14,2,FALSE)</f>
        <v>West</v>
      </c>
      <c r="N891" s="2" t="str">
        <f>_xlfn.XLOOKUP(L891,Facts!$B$2:$B$10,Facts!$A$2:$A$10,FALSE)</f>
        <v>Maharashtra</v>
      </c>
      <c r="O891" s="100" t="str">
        <f t="shared" si="42"/>
        <v>Aarav Kumar Reddy</v>
      </c>
      <c r="P891" s="100" t="str" cm="1">
        <f t="array" ref="P891:R891">_xlfn.TEXTSPLIT(O891," ")</f>
        <v>Aarav</v>
      </c>
      <c r="Q891" s="100" t="str">
        <v>Kumar</v>
      </c>
      <c r="R891" s="100" t="str">
        <v>Reddy</v>
      </c>
      <c r="S891" s="100" t="str">
        <f>CONCATENATE(A891,"_",P891,".pdf")</f>
        <v>PID0890_Aarav.pdf</v>
      </c>
      <c r="T891" s="17" t="str">
        <f>IF(AND(I891&lt;5,'Billing Details'!F891&gt;10000),"High Priority","Regular Followup")</f>
        <v>Regular Followup</v>
      </c>
      <c r="U891" s="17" t="str">
        <f>IF(AND(T891="High Priority",'Patient Health Records'!W891="Yes",'Patient Health Records'!X891 = "Critical"),"Needs Attention",IF(AND('Patient Health Records'!X891 &lt;&gt; "Critical", 'Patient Health Records'!W891 = "Yes"),"Monitor Later",IF(AND('Patient Health Records'!X891 ="Critical", 'Patient Health Records'!W891 = "No"), "Ask for Readmission","No Action")))</f>
        <v>No Action</v>
      </c>
      <c r="V891" s="17" t="str" cm="1">
        <f t="array" ref="V891">_xlfn.IFS(AND(T891="High Priority",'Patient Health Records'!W891="Yes",'Patient Health Records'!X891 = "Critical"),"Needs Attention", AND('Patient Health Records'!X891 &lt;&gt; "Critical", 'Patient Health Records'!W891 = "Yes"),"Monitor Later", AND('Patient Health Records'!X891 ="Critical", 'Patient Health Records'!W891 = "No"), "Ask for Readmission", TRUE, "No Action")</f>
        <v>No Action</v>
      </c>
      <c r="W891" s="17"/>
      <c r="X891" s="100"/>
      <c r="Y891" s="100"/>
      <c r="Z891" s="100"/>
      <c r="AA891" s="100"/>
      <c r="AB891" s="100"/>
    </row>
    <row r="892" spans="1:28" ht="15.75" customHeight="1">
      <c r="A892" s="2" t="s">
        <v>1343</v>
      </c>
      <c r="B892" s="2" t="s">
        <v>1265</v>
      </c>
      <c r="C892" s="2" t="s">
        <v>42</v>
      </c>
      <c r="D892" s="26" t="s">
        <v>75</v>
      </c>
      <c r="E892" s="28">
        <f>DATEVALUE(D892)</f>
        <v>29951</v>
      </c>
      <c r="F892" s="29">
        <f t="shared" si="40"/>
        <v>1981</v>
      </c>
      <c r="G892" s="29">
        <f t="shared" si="41"/>
        <v>44</v>
      </c>
      <c r="H892" s="29" t="str" cm="1">
        <f t="array" ref="H892">_xlfn.IFS(
  AND(G892&gt;=21, G892&lt;=30), "Young Adult",
  AND(G892&gt;=31, G892&lt;=45), "Adult",
  AND(G892&gt;=46, G892&lt;=60), "Middle-aged",
  AND(G892&gt;=61, G892&lt;=75), "Senior",
  AND(G892&gt;=76, G892&lt;=87), "Elderly",
  TRUE, "Out of Range"
)</f>
        <v>Adult</v>
      </c>
      <c r="I892" s="3">
        <v>2</v>
      </c>
      <c r="J892" s="2" t="s">
        <v>47</v>
      </c>
      <c r="K892" s="2" t="s">
        <v>28</v>
      </c>
      <c r="L892" s="2" t="str">
        <f>VLOOKUP(J892,Facts!$A$2:$B$10,2,FALSE)</f>
        <v>North</v>
      </c>
      <c r="M892" s="2" t="str">
        <f>HLOOKUP(J892,Facts!$D$13:$L$14,2,FALSE)</f>
        <v>North</v>
      </c>
      <c r="N892" s="2" t="str">
        <f>_xlfn.XLOOKUP(L892,Facts!$B$2:$B$10,Facts!$A$2:$A$10,FALSE)</f>
        <v>Punjab</v>
      </c>
      <c r="O892" s="100" t="str">
        <f t="shared" si="42"/>
        <v>Sai Gupta</v>
      </c>
      <c r="P892" s="100" t="str" cm="1">
        <f t="array" ref="P892:Q892">_xlfn.TEXTSPLIT(O892," ")</f>
        <v>Sai</v>
      </c>
      <c r="Q892" s="100" t="str">
        <v>Gupta</v>
      </c>
      <c r="R892" s="100"/>
      <c r="S892" s="100" t="str">
        <f>CONCATENATE(A892,"_",P892,".pdf")</f>
        <v>PID0891_Sai.pdf</v>
      </c>
      <c r="T892" s="17" t="str">
        <f>IF(AND(I892&lt;5,'Billing Details'!F892&gt;10000),"High Priority","Regular Followup")</f>
        <v>High Priority</v>
      </c>
      <c r="U892" s="17" t="str">
        <f>IF(AND(T892="High Priority",'Patient Health Records'!W892="Yes",'Patient Health Records'!X892 = "Critical"),"Needs Attention",IF(AND('Patient Health Records'!X892 &lt;&gt; "Critical", 'Patient Health Records'!W892 = "Yes"),"Monitor Later",IF(AND('Patient Health Records'!X892 ="Critical", 'Patient Health Records'!W892 = "No"), "Ask for Readmission","No Action")))</f>
        <v>No Action</v>
      </c>
      <c r="V892" s="17" t="str" cm="1">
        <f t="array" ref="V892">_xlfn.IFS(AND(T892="High Priority",'Patient Health Records'!W892="Yes",'Patient Health Records'!X892 = "Critical"),"Needs Attention", AND('Patient Health Records'!X892 &lt;&gt; "Critical", 'Patient Health Records'!W892 = "Yes"),"Monitor Later", AND('Patient Health Records'!X892 ="Critical", 'Patient Health Records'!W892 = "No"), "Ask for Readmission", TRUE, "No Action")</f>
        <v>No Action</v>
      </c>
      <c r="W892" s="17"/>
      <c r="X892" s="100"/>
      <c r="Y892" s="100"/>
      <c r="Z892" s="100"/>
      <c r="AA892" s="100"/>
      <c r="AB892" s="100"/>
    </row>
    <row r="893" spans="1:28" ht="15.75" customHeight="1">
      <c r="A893" s="2" t="s">
        <v>1344</v>
      </c>
      <c r="B893" s="2" t="s">
        <v>1345</v>
      </c>
      <c r="C893" s="2" t="s">
        <v>42</v>
      </c>
      <c r="D893" s="26" t="s">
        <v>60</v>
      </c>
      <c r="E893" s="28">
        <f>DATEVALUE(D893)</f>
        <v>28855</v>
      </c>
      <c r="F893" s="29">
        <f t="shared" si="40"/>
        <v>1978</v>
      </c>
      <c r="G893" s="29">
        <f t="shared" si="41"/>
        <v>47</v>
      </c>
      <c r="H893" s="29" t="str" cm="1">
        <f t="array" ref="H893">_xlfn.IFS(
  AND(G893&gt;=21, G893&lt;=30), "Young Adult",
  AND(G893&gt;=31, G893&lt;=45), "Adult",
  AND(G893&gt;=46, G893&lt;=60), "Middle-aged",
  AND(G893&gt;=61, G893&lt;=75), "Senior",
  AND(G893&gt;=76, G893&lt;=87), "Elderly",
  TRUE, "Out of Range"
)</f>
        <v>Middle-aged</v>
      </c>
      <c r="I893" s="3">
        <v>12</v>
      </c>
      <c r="J893" s="2" t="s">
        <v>64</v>
      </c>
      <c r="K893" s="2" t="s">
        <v>56</v>
      </c>
      <c r="L893" s="2" t="str">
        <f>VLOOKUP(J893,Facts!$A$2:$B$10,2,FALSE)</f>
        <v>East</v>
      </c>
      <c r="M893" s="2" t="str">
        <f>HLOOKUP(J893,Facts!$D$13:$L$14,2,FALSE)</f>
        <v>East</v>
      </c>
      <c r="N893" s="2" t="str">
        <f>_xlfn.XLOOKUP(L893,Facts!$B$2:$B$10,Facts!$A$2:$A$10,FALSE)</f>
        <v>West Bengal</v>
      </c>
      <c r="O893" s="100" t="str">
        <f t="shared" si="42"/>
        <v>Sai Dev Reddy</v>
      </c>
      <c r="P893" s="100" t="str" cm="1">
        <f t="array" ref="P893:R893">_xlfn.TEXTSPLIT(O893," ")</f>
        <v>Sai</v>
      </c>
      <c r="Q893" s="100" t="str">
        <v>Dev</v>
      </c>
      <c r="R893" s="100" t="str">
        <v>Reddy</v>
      </c>
      <c r="S893" s="100" t="str">
        <f>CONCATENATE(A893,"_",P893,".pdf")</f>
        <v>PID0892_Sai.pdf</v>
      </c>
      <c r="T893" s="17" t="str">
        <f>IF(AND(I893&lt;5,'Billing Details'!F893&gt;10000),"High Priority","Regular Followup")</f>
        <v>Regular Followup</v>
      </c>
      <c r="U893" s="17" t="str">
        <f>IF(AND(T893="High Priority",'Patient Health Records'!W893="Yes",'Patient Health Records'!X893 = "Critical"),"Needs Attention",IF(AND('Patient Health Records'!X893 &lt;&gt; "Critical", 'Patient Health Records'!W893 = "Yes"),"Monitor Later",IF(AND('Patient Health Records'!X893 ="Critical", 'Patient Health Records'!W893 = "No"), "Ask for Readmission","No Action")))</f>
        <v>No Action</v>
      </c>
      <c r="V893" s="17" t="str" cm="1">
        <f t="array" ref="V893">_xlfn.IFS(AND(T893="High Priority",'Patient Health Records'!W893="Yes",'Patient Health Records'!X893 = "Critical"),"Needs Attention", AND('Patient Health Records'!X893 &lt;&gt; "Critical", 'Patient Health Records'!W893 = "Yes"),"Monitor Later", AND('Patient Health Records'!X893 ="Critical", 'Patient Health Records'!W893 = "No"), "Ask for Readmission", TRUE, "No Action")</f>
        <v>No Action</v>
      </c>
      <c r="W893" s="17"/>
      <c r="X893" s="100"/>
      <c r="Y893" s="100"/>
      <c r="Z893" s="100"/>
      <c r="AA893" s="100"/>
      <c r="AB893" s="100"/>
    </row>
    <row r="894" spans="1:28" ht="15.75" customHeight="1">
      <c r="A894" s="2" t="s">
        <v>1346</v>
      </c>
      <c r="B894" s="2" t="s">
        <v>120</v>
      </c>
      <c r="C894" s="2" t="s">
        <v>42</v>
      </c>
      <c r="D894" s="26" t="s">
        <v>46</v>
      </c>
      <c r="E894" s="28">
        <f>DATEVALUE(D894)</f>
        <v>32508</v>
      </c>
      <c r="F894" s="29">
        <f t="shared" si="40"/>
        <v>1988</v>
      </c>
      <c r="G894" s="29">
        <f t="shared" si="41"/>
        <v>37</v>
      </c>
      <c r="H894" s="29" t="str" cm="1">
        <f t="array" ref="H894">_xlfn.IFS(
  AND(G894&gt;=21, G894&lt;=30), "Young Adult",
  AND(G894&gt;=31, G894&lt;=45), "Adult",
  AND(G894&gt;=46, G894&lt;=60), "Middle-aged",
  AND(G894&gt;=61, G894&lt;=75), "Senior",
  AND(G894&gt;=76, G894&lt;=87), "Elderly",
  TRUE, "Out of Range"
)</f>
        <v>Adult</v>
      </c>
      <c r="I894" s="3">
        <v>3</v>
      </c>
      <c r="J894" s="2" t="s">
        <v>27</v>
      </c>
      <c r="K894" s="2" t="s">
        <v>34</v>
      </c>
      <c r="L894" s="2" t="str">
        <f>VLOOKUP(J894,Facts!$A$2:$B$10,2,FALSE)</f>
        <v>South</v>
      </c>
      <c r="M894" s="2" t="str">
        <f>HLOOKUP(J894,Facts!$D$13:$L$14,2,FALSE)</f>
        <v>South</v>
      </c>
      <c r="N894" s="2" t="str">
        <f>_xlfn.XLOOKUP(L894,Facts!$B$2:$B$10,Facts!$A$2:$A$10,FALSE)</f>
        <v>Tamil Nadu</v>
      </c>
      <c r="O894" s="100" t="str">
        <f t="shared" si="42"/>
        <v>Aditya Mehta</v>
      </c>
      <c r="P894" s="100" t="str" cm="1">
        <f t="array" ref="P894:Q894">_xlfn.TEXTSPLIT(O894," ")</f>
        <v>Aditya</v>
      </c>
      <c r="Q894" s="100" t="str">
        <v>Mehta</v>
      </c>
      <c r="R894" s="100"/>
      <c r="S894" s="100" t="str">
        <f>CONCATENATE(A894,"_",P894,".pdf")</f>
        <v>PID0893_Aditya.pdf</v>
      </c>
      <c r="T894" s="17" t="str">
        <f>IF(AND(I894&lt;5,'Billing Details'!F894&gt;10000),"High Priority","Regular Followup")</f>
        <v>High Priority</v>
      </c>
      <c r="U894" s="17" t="str">
        <f>IF(AND(T894="High Priority",'Patient Health Records'!W894="Yes",'Patient Health Records'!X894 = "Critical"),"Needs Attention",IF(AND('Patient Health Records'!X894 &lt;&gt; "Critical", 'Patient Health Records'!W894 = "Yes"),"Monitor Later",IF(AND('Patient Health Records'!X894 ="Critical", 'Patient Health Records'!W894 = "No"), "Ask for Readmission","No Action")))</f>
        <v>Monitor Later</v>
      </c>
      <c r="V894" s="17" t="str" cm="1">
        <f t="array" ref="V894">_xlfn.IFS(AND(T894="High Priority",'Patient Health Records'!W894="Yes",'Patient Health Records'!X894 = "Critical"),"Needs Attention", AND('Patient Health Records'!X894 &lt;&gt; "Critical", 'Patient Health Records'!W894 = "Yes"),"Monitor Later", AND('Patient Health Records'!X894 ="Critical", 'Patient Health Records'!W894 = "No"), "Ask for Readmission", TRUE, "No Action")</f>
        <v>Monitor Later</v>
      </c>
      <c r="W894" s="17"/>
      <c r="X894" s="100"/>
      <c r="Y894" s="100"/>
      <c r="Z894" s="100"/>
      <c r="AA894" s="100"/>
      <c r="AB894" s="100"/>
    </row>
    <row r="895" spans="1:28" ht="15.75" customHeight="1">
      <c r="A895" s="2" t="s">
        <v>1347</v>
      </c>
      <c r="B895" s="2" t="s">
        <v>156</v>
      </c>
      <c r="C895" s="2" t="s">
        <v>42</v>
      </c>
      <c r="D895" s="26" t="s">
        <v>46</v>
      </c>
      <c r="E895" s="28">
        <f>DATEVALUE(D895)</f>
        <v>32508</v>
      </c>
      <c r="F895" s="29">
        <f t="shared" si="40"/>
        <v>1988</v>
      </c>
      <c r="G895" s="29">
        <f t="shared" si="41"/>
        <v>37</v>
      </c>
      <c r="H895" s="29" t="str" cm="1">
        <f t="array" ref="H895">_xlfn.IFS(
  AND(G895&gt;=21, G895&lt;=30), "Young Adult",
  AND(G895&gt;=31, G895&lt;=45), "Adult",
  AND(G895&gt;=46, G895&lt;=60), "Middle-aged",
  AND(G895&gt;=61, G895&lt;=75), "Senior",
  AND(G895&gt;=76, G895&lt;=87), "Elderly",
  TRUE, "Out of Range"
)</f>
        <v>Adult</v>
      </c>
      <c r="I895" s="3">
        <v>12</v>
      </c>
      <c r="J895" s="2" t="s">
        <v>27</v>
      </c>
      <c r="K895" s="2" t="s">
        <v>28</v>
      </c>
      <c r="L895" s="2" t="str">
        <f>VLOOKUP(J895,Facts!$A$2:$B$10,2,FALSE)</f>
        <v>South</v>
      </c>
      <c r="M895" s="2" t="str">
        <f>HLOOKUP(J895,Facts!$D$13:$L$14,2,FALSE)</f>
        <v>South</v>
      </c>
      <c r="N895" s="2" t="str">
        <f>_xlfn.XLOOKUP(L895,Facts!$B$2:$B$10,Facts!$A$2:$A$10,FALSE)</f>
        <v>Tamil Nadu</v>
      </c>
      <c r="O895" s="100" t="str">
        <f t="shared" si="42"/>
        <v>Vivaan Mehta</v>
      </c>
      <c r="P895" s="100" t="str" cm="1">
        <f t="array" ref="P895:Q895">_xlfn.TEXTSPLIT(O895," ")</f>
        <v>Vivaan</v>
      </c>
      <c r="Q895" s="100" t="str">
        <v>Mehta</v>
      </c>
      <c r="R895" s="100"/>
      <c r="S895" s="100" t="str">
        <f>CONCATENATE(A895,"_",P895,".pdf")</f>
        <v>PID0894_Vivaan.pdf</v>
      </c>
      <c r="T895" s="17" t="str">
        <f>IF(AND(I895&lt;5,'Billing Details'!F895&gt;10000),"High Priority","Regular Followup")</f>
        <v>Regular Followup</v>
      </c>
      <c r="U895" s="17" t="str">
        <f>IF(AND(T895="High Priority",'Patient Health Records'!W895="Yes",'Patient Health Records'!X895 = "Critical"),"Needs Attention",IF(AND('Patient Health Records'!X895 &lt;&gt; "Critical", 'Patient Health Records'!W895 = "Yes"),"Monitor Later",IF(AND('Patient Health Records'!X895 ="Critical", 'Patient Health Records'!W895 = "No"), "Ask for Readmission","No Action")))</f>
        <v>No Action</v>
      </c>
      <c r="V895" s="17" t="str" cm="1">
        <f t="array" ref="V895">_xlfn.IFS(AND(T895="High Priority",'Patient Health Records'!W895="Yes",'Patient Health Records'!X895 = "Critical"),"Needs Attention", AND('Patient Health Records'!X895 &lt;&gt; "Critical", 'Patient Health Records'!W895 = "Yes"),"Monitor Later", AND('Patient Health Records'!X895 ="Critical", 'Patient Health Records'!W895 = "No"), "Ask for Readmission", TRUE, "No Action")</f>
        <v>No Action</v>
      </c>
      <c r="W895" s="17"/>
      <c r="X895" s="100"/>
      <c r="Y895" s="100"/>
      <c r="Z895" s="100"/>
      <c r="AA895" s="100"/>
      <c r="AB895" s="100"/>
    </row>
    <row r="896" spans="1:28" ht="15.75" customHeight="1">
      <c r="A896" s="2" t="s">
        <v>1348</v>
      </c>
      <c r="B896" s="2" t="s">
        <v>167</v>
      </c>
      <c r="C896" s="2" t="s">
        <v>42</v>
      </c>
      <c r="D896" s="26" t="s">
        <v>60</v>
      </c>
      <c r="E896" s="28">
        <f>DATEVALUE(D896)</f>
        <v>28855</v>
      </c>
      <c r="F896" s="29">
        <f t="shared" si="40"/>
        <v>1978</v>
      </c>
      <c r="G896" s="29">
        <f t="shared" si="41"/>
        <v>47</v>
      </c>
      <c r="H896" s="29" t="str" cm="1">
        <f t="array" ref="H896">_xlfn.IFS(
  AND(G896&gt;=21, G896&lt;=30), "Young Adult",
  AND(G896&gt;=31, G896&lt;=45), "Adult",
  AND(G896&gt;=46, G896&lt;=60), "Middle-aged",
  AND(G896&gt;=61, G896&lt;=75), "Senior",
  AND(G896&gt;=76, G896&lt;=87), "Elderly",
  TRUE, "Out of Range"
)</f>
        <v>Middle-aged</v>
      </c>
      <c r="I896" s="3">
        <v>4</v>
      </c>
      <c r="J896" s="2" t="s">
        <v>27</v>
      </c>
      <c r="K896" s="2" t="s">
        <v>39</v>
      </c>
      <c r="L896" s="2" t="str">
        <f>VLOOKUP(J896,Facts!$A$2:$B$10,2,FALSE)</f>
        <v>South</v>
      </c>
      <c r="M896" s="2" t="str">
        <f>HLOOKUP(J896,Facts!$D$13:$L$14,2,FALSE)</f>
        <v>South</v>
      </c>
      <c r="N896" s="2" t="str">
        <f>_xlfn.XLOOKUP(L896,Facts!$B$2:$B$10,Facts!$A$2:$A$10,FALSE)</f>
        <v>Tamil Nadu</v>
      </c>
      <c r="O896" s="100" t="str">
        <f t="shared" si="42"/>
        <v>Aarav Reddy</v>
      </c>
      <c r="P896" s="100" t="str" cm="1">
        <f t="array" ref="P896:Q896">_xlfn.TEXTSPLIT(O896," ")</f>
        <v>Aarav</v>
      </c>
      <c r="Q896" s="100" t="str">
        <v>Reddy</v>
      </c>
      <c r="R896" s="100"/>
      <c r="S896" s="100" t="str">
        <f>CONCATENATE(A896,"_",P896,".pdf")</f>
        <v>PID0895_Aarav.pdf</v>
      </c>
      <c r="T896" s="17" t="str">
        <f>IF(AND(I896&lt;5,'Billing Details'!F896&gt;10000),"High Priority","Regular Followup")</f>
        <v>High Priority</v>
      </c>
      <c r="U896" s="17" t="str">
        <f>IF(AND(T896="High Priority",'Patient Health Records'!W896="Yes",'Patient Health Records'!X896 = "Critical"),"Needs Attention",IF(AND('Patient Health Records'!X896 &lt;&gt; "Critical", 'Patient Health Records'!W896 = "Yes"),"Monitor Later",IF(AND('Patient Health Records'!X896 ="Critical", 'Patient Health Records'!W896 = "No"), "Ask for Readmission","No Action")))</f>
        <v>No Action</v>
      </c>
      <c r="V896" s="17" t="str" cm="1">
        <f t="array" ref="V896">_xlfn.IFS(AND(T896="High Priority",'Patient Health Records'!W896="Yes",'Patient Health Records'!X896 = "Critical"),"Needs Attention", AND('Patient Health Records'!X896 &lt;&gt; "Critical", 'Patient Health Records'!W896 = "Yes"),"Monitor Later", AND('Patient Health Records'!X896 ="Critical", 'Patient Health Records'!W896 = "No"), "Ask for Readmission", TRUE, "No Action")</f>
        <v>No Action</v>
      </c>
      <c r="W896" s="17"/>
      <c r="X896" s="100"/>
      <c r="Y896" s="100"/>
      <c r="Z896" s="100"/>
      <c r="AA896" s="100"/>
      <c r="AB896" s="100"/>
    </row>
    <row r="897" spans="1:28" ht="15.75" customHeight="1">
      <c r="A897" s="2" t="s">
        <v>1349</v>
      </c>
      <c r="B897" s="2" t="s">
        <v>174</v>
      </c>
      <c r="C897" s="2" t="s">
        <v>42</v>
      </c>
      <c r="D897" s="26" t="s">
        <v>60</v>
      </c>
      <c r="E897" s="28">
        <f>DATEVALUE(D897)</f>
        <v>28855</v>
      </c>
      <c r="F897" s="29">
        <f t="shared" si="40"/>
        <v>1978</v>
      </c>
      <c r="G897" s="29">
        <f t="shared" si="41"/>
        <v>47</v>
      </c>
      <c r="H897" s="29" t="str" cm="1">
        <f t="array" ref="H897">_xlfn.IFS(
  AND(G897&gt;=21, G897&lt;=30), "Young Adult",
  AND(G897&gt;=31, G897&lt;=45), "Adult",
  AND(G897&gt;=46, G897&lt;=60), "Middle-aged",
  AND(G897&gt;=61, G897&lt;=75), "Senior",
  AND(G897&gt;=76, G897&lt;=87), "Elderly",
  TRUE, "Out of Range"
)</f>
        <v>Middle-aged</v>
      </c>
      <c r="I897" s="3">
        <v>1</v>
      </c>
      <c r="J897" s="2" t="s">
        <v>47</v>
      </c>
      <c r="K897" s="2" t="s">
        <v>34</v>
      </c>
      <c r="L897" s="2" t="str">
        <f>VLOOKUP(J897,Facts!$A$2:$B$10,2,FALSE)</f>
        <v>North</v>
      </c>
      <c r="M897" s="2" t="str">
        <f>HLOOKUP(J897,Facts!$D$13:$L$14,2,FALSE)</f>
        <v>North</v>
      </c>
      <c r="N897" s="2" t="str">
        <f>_xlfn.XLOOKUP(L897,Facts!$B$2:$B$10,Facts!$A$2:$A$10,FALSE)</f>
        <v>Punjab</v>
      </c>
      <c r="O897" s="100" t="str">
        <f t="shared" si="42"/>
        <v>Vivaan Reddy</v>
      </c>
      <c r="P897" s="100" t="str" cm="1">
        <f t="array" ref="P897:Q897">_xlfn.TEXTSPLIT(O897," ")</f>
        <v>Vivaan</v>
      </c>
      <c r="Q897" s="100" t="str">
        <v>Reddy</v>
      </c>
      <c r="R897" s="100"/>
      <c r="S897" s="100" t="str">
        <f>CONCATENATE(A897,"_",P897,".pdf")</f>
        <v>PID0896_Vivaan.pdf</v>
      </c>
      <c r="T897" s="17" t="str">
        <f>IF(AND(I897&lt;5,'Billing Details'!F897&gt;10000),"High Priority","Regular Followup")</f>
        <v>High Priority</v>
      </c>
      <c r="U897" s="17" t="str">
        <f>IF(AND(T897="High Priority",'Patient Health Records'!W897="Yes",'Patient Health Records'!X897 = "Critical"),"Needs Attention",IF(AND('Patient Health Records'!X897 &lt;&gt; "Critical", 'Patient Health Records'!W897 = "Yes"),"Monitor Later",IF(AND('Patient Health Records'!X897 ="Critical", 'Patient Health Records'!W897 = "No"), "Ask for Readmission","No Action")))</f>
        <v>Ask for Readmission</v>
      </c>
      <c r="V897" s="17" t="str" cm="1">
        <f t="array" ref="V897">_xlfn.IFS(AND(T897="High Priority",'Patient Health Records'!W897="Yes",'Patient Health Records'!X897 = "Critical"),"Needs Attention", AND('Patient Health Records'!X897 &lt;&gt; "Critical", 'Patient Health Records'!W897 = "Yes"),"Monitor Later", AND('Patient Health Records'!X897 ="Critical", 'Patient Health Records'!W897 = "No"), "Ask for Readmission", TRUE, "No Action")</f>
        <v>Ask for Readmission</v>
      </c>
      <c r="W897" s="17"/>
      <c r="X897" s="100"/>
      <c r="Y897" s="100"/>
      <c r="Z897" s="100"/>
      <c r="AA897" s="100"/>
      <c r="AB897" s="100"/>
    </row>
    <row r="898" spans="1:28" ht="15.75" customHeight="1">
      <c r="A898" s="2" t="s">
        <v>1350</v>
      </c>
      <c r="B898" s="2" t="s">
        <v>24</v>
      </c>
      <c r="C898" s="2" t="s">
        <v>25</v>
      </c>
      <c r="D898" s="26" t="s">
        <v>75</v>
      </c>
      <c r="E898" s="28">
        <f>DATEVALUE(D898)</f>
        <v>29951</v>
      </c>
      <c r="F898" s="29">
        <f t="shared" si="40"/>
        <v>1981</v>
      </c>
      <c r="G898" s="29">
        <f t="shared" si="41"/>
        <v>44</v>
      </c>
      <c r="H898" s="29" t="str" cm="1">
        <f t="array" ref="H898">_xlfn.IFS(
  AND(G898&gt;=21, G898&lt;=30), "Young Adult",
  AND(G898&gt;=31, G898&lt;=45), "Adult",
  AND(G898&gt;=46, G898&lt;=60), "Middle-aged",
  AND(G898&gt;=61, G898&lt;=75), "Senior",
  AND(G898&gt;=76, G898&lt;=87), "Elderly",
  TRUE, "Out of Range"
)</f>
        <v>Adult</v>
      </c>
      <c r="I898" s="3">
        <v>2</v>
      </c>
      <c r="J898" s="2" t="s">
        <v>47</v>
      </c>
      <c r="K898" s="2" t="s">
        <v>39</v>
      </c>
      <c r="L898" s="2" t="str">
        <f>VLOOKUP(J898,Facts!$A$2:$B$10,2,FALSE)</f>
        <v>North</v>
      </c>
      <c r="M898" s="2" t="str">
        <f>HLOOKUP(J898,Facts!$D$13:$L$14,2,FALSE)</f>
        <v>North</v>
      </c>
      <c r="N898" s="2" t="str">
        <f>_xlfn.XLOOKUP(L898,Facts!$B$2:$B$10,Facts!$A$2:$A$10,FALSE)</f>
        <v>Punjab</v>
      </c>
      <c r="O898" s="100" t="str">
        <f t="shared" si="42"/>
        <v>Shreya Reddy</v>
      </c>
      <c r="P898" s="100" t="str" cm="1">
        <f t="array" ref="P898:Q898">_xlfn.TEXTSPLIT(O898," ")</f>
        <v>Shreya</v>
      </c>
      <c r="Q898" s="100" t="str">
        <v>Reddy</v>
      </c>
      <c r="R898" s="100"/>
      <c r="S898" s="100" t="str">
        <f>CONCATENATE(A898,"_",P898,".pdf")</f>
        <v>PID0897_Shreya.pdf</v>
      </c>
      <c r="T898" s="17" t="str">
        <f>IF(AND(I898&lt;5,'Billing Details'!F898&gt;10000),"High Priority","Regular Followup")</f>
        <v>High Priority</v>
      </c>
      <c r="U898" s="17" t="str">
        <f>IF(AND(T898="High Priority",'Patient Health Records'!W898="Yes",'Patient Health Records'!X898 = "Critical"),"Needs Attention",IF(AND('Patient Health Records'!X898 &lt;&gt; "Critical", 'Patient Health Records'!W898 = "Yes"),"Monitor Later",IF(AND('Patient Health Records'!X898 ="Critical", 'Patient Health Records'!W898 = "No"), "Ask for Readmission","No Action")))</f>
        <v>No Action</v>
      </c>
      <c r="V898" s="17" t="str" cm="1">
        <f t="array" ref="V898">_xlfn.IFS(AND(T898="High Priority",'Patient Health Records'!W898="Yes",'Patient Health Records'!X898 = "Critical"),"Needs Attention", AND('Patient Health Records'!X898 &lt;&gt; "Critical", 'Patient Health Records'!W898 = "Yes"),"Monitor Later", AND('Patient Health Records'!X898 ="Critical", 'Patient Health Records'!W898 = "No"), "Ask for Readmission", TRUE, "No Action")</f>
        <v>No Action</v>
      </c>
      <c r="W898" s="17"/>
      <c r="X898" s="100"/>
      <c r="Y898" s="100"/>
      <c r="Z898" s="100"/>
      <c r="AA898" s="100"/>
      <c r="AB898" s="100"/>
    </row>
    <row r="899" spans="1:28" ht="15.75" customHeight="1">
      <c r="A899" s="2" t="s">
        <v>1351</v>
      </c>
      <c r="B899" s="2" t="s">
        <v>164</v>
      </c>
      <c r="C899" s="2" t="s">
        <v>25</v>
      </c>
      <c r="D899" s="26" t="s">
        <v>184</v>
      </c>
      <c r="E899" s="28">
        <f>DATEVALUE(D899)</f>
        <v>21550</v>
      </c>
      <c r="F899" s="29">
        <f t="shared" ref="F899:F962" si="43">YEAR(E899)</f>
        <v>1958</v>
      </c>
      <c r="G899" s="29">
        <f t="shared" ref="G899:G962" si="44">$X$9-F899</f>
        <v>67</v>
      </c>
      <c r="H899" s="29" t="str" cm="1">
        <f t="array" ref="H899">_xlfn.IFS(
  AND(G899&gt;=21, G899&lt;=30), "Young Adult",
  AND(G899&gt;=31, G899&lt;=45), "Adult",
  AND(G899&gt;=46, G899&lt;=60), "Middle-aged",
  AND(G899&gt;=61, G899&lt;=75), "Senior",
  AND(G899&gt;=76, G899&lt;=87), "Elderly",
  TRUE, "Out of Range"
)</f>
        <v>Senior</v>
      </c>
      <c r="I899" s="3">
        <v>12</v>
      </c>
      <c r="J899" s="2" t="s">
        <v>64</v>
      </c>
      <c r="K899" s="2" t="s">
        <v>56</v>
      </c>
      <c r="L899" s="2" t="str">
        <f>VLOOKUP(J899,Facts!$A$2:$B$10,2,FALSE)</f>
        <v>East</v>
      </c>
      <c r="M899" s="2" t="str">
        <f>HLOOKUP(J899,Facts!$D$13:$L$14,2,FALSE)</f>
        <v>East</v>
      </c>
      <c r="N899" s="2" t="str">
        <f>_xlfn.XLOOKUP(L899,Facts!$B$2:$B$10,Facts!$A$2:$A$10,FALSE)</f>
        <v>West Bengal</v>
      </c>
      <c r="O899" s="100" t="str">
        <f t="shared" ref="O899:O962" si="45">TRIM(B899)</f>
        <v>Isha Patel</v>
      </c>
      <c r="P899" s="100" t="str" cm="1">
        <f t="array" ref="P899:Q899">_xlfn.TEXTSPLIT(O899," ")</f>
        <v>Isha</v>
      </c>
      <c r="Q899" s="100" t="str">
        <v>Patel</v>
      </c>
      <c r="R899" s="100"/>
      <c r="S899" s="100" t="str">
        <f>CONCATENATE(A899,"_",P899,".pdf")</f>
        <v>PID0898_Isha.pdf</v>
      </c>
      <c r="T899" s="17" t="str">
        <f>IF(AND(I899&lt;5,'Billing Details'!F899&gt;10000),"High Priority","Regular Followup")</f>
        <v>Regular Followup</v>
      </c>
      <c r="U899" s="17" t="str">
        <f>IF(AND(T899="High Priority",'Patient Health Records'!W899="Yes",'Patient Health Records'!X899 = "Critical"),"Needs Attention",IF(AND('Patient Health Records'!X899 &lt;&gt; "Critical", 'Patient Health Records'!W899 = "Yes"),"Monitor Later",IF(AND('Patient Health Records'!X899 ="Critical", 'Patient Health Records'!W899 = "No"), "Ask for Readmission","No Action")))</f>
        <v>No Action</v>
      </c>
      <c r="V899" s="17" t="str" cm="1">
        <f t="array" ref="V899">_xlfn.IFS(AND(T899="High Priority",'Patient Health Records'!W899="Yes",'Patient Health Records'!X899 = "Critical"),"Needs Attention", AND('Patient Health Records'!X899 &lt;&gt; "Critical", 'Patient Health Records'!W899 = "Yes"),"Monitor Later", AND('Patient Health Records'!X899 ="Critical", 'Patient Health Records'!W899 = "No"), "Ask for Readmission", TRUE, "No Action")</f>
        <v>No Action</v>
      </c>
      <c r="W899" s="17"/>
      <c r="X899" s="100"/>
      <c r="Y899" s="100"/>
      <c r="Z899" s="100"/>
      <c r="AA899" s="100"/>
      <c r="AB899" s="100"/>
    </row>
    <row r="900" spans="1:28" ht="15.75" customHeight="1">
      <c r="A900" s="2" t="s">
        <v>1352</v>
      </c>
      <c r="B900" s="2" t="s">
        <v>916</v>
      </c>
      <c r="C900" s="2" t="s">
        <v>25</v>
      </c>
      <c r="D900" s="26" t="s">
        <v>75</v>
      </c>
      <c r="E900" s="28">
        <f>DATEVALUE(D900)</f>
        <v>29951</v>
      </c>
      <c r="F900" s="29">
        <f t="shared" si="43"/>
        <v>1981</v>
      </c>
      <c r="G900" s="29">
        <f t="shared" si="44"/>
        <v>44</v>
      </c>
      <c r="H900" s="29" t="str" cm="1">
        <f t="array" ref="H900">_xlfn.IFS(
  AND(G900&gt;=21, G900&lt;=30), "Young Adult",
  AND(G900&gt;=31, G900&lt;=45), "Adult",
  AND(G900&gt;=46, G900&lt;=60), "Middle-aged",
  AND(G900&gt;=61, G900&lt;=75), "Senior",
  AND(G900&gt;=76, G900&lt;=87), "Elderly",
  TRUE, "Out of Range"
)</f>
        <v>Adult</v>
      </c>
      <c r="I900" s="3">
        <v>20</v>
      </c>
      <c r="J900" s="2" t="s">
        <v>55</v>
      </c>
      <c r="K900" s="2" t="s">
        <v>28</v>
      </c>
      <c r="L900" s="2" t="str">
        <f>VLOOKUP(J900,Facts!$A$2:$B$10,2,FALSE)</f>
        <v>South</v>
      </c>
      <c r="M900" s="2" t="str">
        <f>HLOOKUP(J900,Facts!$D$13:$L$14,2,FALSE)</f>
        <v>South</v>
      </c>
      <c r="N900" s="2" t="str">
        <f>_xlfn.XLOOKUP(L900,Facts!$B$2:$B$10,Facts!$A$2:$A$10,FALSE)</f>
        <v>Tamil Nadu</v>
      </c>
      <c r="O900" s="100" t="str">
        <f t="shared" si="45"/>
        <v>Shreya Kumar Gupta</v>
      </c>
      <c r="P900" s="100" t="str" cm="1">
        <f t="array" ref="P900:R900">_xlfn.TEXTSPLIT(O900," ")</f>
        <v>Shreya</v>
      </c>
      <c r="Q900" s="100" t="str">
        <v>Kumar</v>
      </c>
      <c r="R900" s="100" t="str">
        <v>Gupta</v>
      </c>
      <c r="S900" s="100" t="str">
        <f>CONCATENATE(A900,"_",P900,".pdf")</f>
        <v>PID0899_Shreya.pdf</v>
      </c>
      <c r="T900" s="17" t="str">
        <f>IF(AND(I900&lt;5,'Billing Details'!F900&gt;10000),"High Priority","Regular Followup")</f>
        <v>Regular Followup</v>
      </c>
      <c r="U900" s="17" t="str">
        <f>IF(AND(T900="High Priority",'Patient Health Records'!W900="Yes",'Patient Health Records'!X900 = "Critical"),"Needs Attention",IF(AND('Patient Health Records'!X900 &lt;&gt; "Critical", 'Patient Health Records'!W900 = "Yes"),"Monitor Later",IF(AND('Patient Health Records'!X900 ="Critical", 'Patient Health Records'!W900 = "No"), "Ask for Readmission","No Action")))</f>
        <v>Ask for Readmission</v>
      </c>
      <c r="V900" s="17" t="str" cm="1">
        <f t="array" ref="V900">_xlfn.IFS(AND(T900="High Priority",'Patient Health Records'!W900="Yes",'Patient Health Records'!X900 = "Critical"),"Needs Attention", AND('Patient Health Records'!X900 &lt;&gt; "Critical", 'Patient Health Records'!W900 = "Yes"),"Monitor Later", AND('Patient Health Records'!X900 ="Critical", 'Patient Health Records'!W900 = "No"), "Ask for Readmission", TRUE, "No Action")</f>
        <v>Ask for Readmission</v>
      </c>
      <c r="W900" s="17"/>
      <c r="X900" s="100"/>
      <c r="Y900" s="100"/>
      <c r="Z900" s="100"/>
      <c r="AA900" s="100"/>
      <c r="AB900" s="100"/>
    </row>
    <row r="901" spans="1:28" ht="15.75" customHeight="1">
      <c r="A901" s="2" t="s">
        <v>1353</v>
      </c>
      <c r="B901" s="2" t="s">
        <v>149</v>
      </c>
      <c r="C901" s="2" t="s">
        <v>42</v>
      </c>
      <c r="D901" s="26" t="s">
        <v>60</v>
      </c>
      <c r="E901" s="28">
        <f>DATEVALUE(D901)</f>
        <v>28855</v>
      </c>
      <c r="F901" s="29">
        <f t="shared" si="43"/>
        <v>1978</v>
      </c>
      <c r="G901" s="29">
        <f t="shared" si="44"/>
        <v>47</v>
      </c>
      <c r="H901" s="29" t="str" cm="1">
        <f t="array" ref="H901">_xlfn.IFS(
  AND(G901&gt;=21, G901&lt;=30), "Young Adult",
  AND(G901&gt;=31, G901&lt;=45), "Adult",
  AND(G901&gt;=46, G901&lt;=60), "Middle-aged",
  AND(G901&gt;=61, G901&lt;=75), "Senior",
  AND(G901&gt;=76, G901&lt;=87), "Elderly",
  TRUE, "Out of Range"
)</f>
        <v>Middle-aged</v>
      </c>
      <c r="I901" s="3">
        <v>9</v>
      </c>
      <c r="J901" s="2" t="s">
        <v>80</v>
      </c>
      <c r="K901" s="2" t="s">
        <v>34</v>
      </c>
      <c r="L901" s="2" t="str">
        <f>VLOOKUP(J901,Facts!$A$2:$B$10,2,FALSE)</f>
        <v>West</v>
      </c>
      <c r="M901" s="2" t="str">
        <f>HLOOKUP(J901,Facts!$D$13:$L$14,2,FALSE)</f>
        <v>West</v>
      </c>
      <c r="N901" s="2" t="str">
        <f>_xlfn.XLOOKUP(L901,Facts!$B$2:$B$10,Facts!$A$2:$A$10,FALSE)</f>
        <v>Maharashtra</v>
      </c>
      <c r="O901" s="100" t="str">
        <f t="shared" si="45"/>
        <v>Vivaan Sharma</v>
      </c>
      <c r="P901" s="100" t="str" cm="1">
        <f t="array" ref="P901:Q901">_xlfn.TEXTSPLIT(O901," ")</f>
        <v>Vivaan</v>
      </c>
      <c r="Q901" s="100" t="str">
        <v>Sharma</v>
      </c>
      <c r="R901" s="100"/>
      <c r="S901" s="100" t="str">
        <f>CONCATENATE(A901,"_",P901,".pdf")</f>
        <v>PID0900_Vivaan.pdf</v>
      </c>
      <c r="T901" s="17" t="str">
        <f>IF(AND(I901&lt;5,'Billing Details'!F901&gt;10000),"High Priority","Regular Followup")</f>
        <v>Regular Followup</v>
      </c>
      <c r="U901" s="17" t="str">
        <f>IF(AND(T901="High Priority",'Patient Health Records'!W901="Yes",'Patient Health Records'!X901 = "Critical"),"Needs Attention",IF(AND('Patient Health Records'!X901 &lt;&gt; "Critical", 'Patient Health Records'!W901 = "Yes"),"Monitor Later",IF(AND('Patient Health Records'!X901 ="Critical", 'Patient Health Records'!W901 = "No"), "Ask for Readmission","No Action")))</f>
        <v>Ask for Readmission</v>
      </c>
      <c r="V901" s="17" t="str" cm="1">
        <f t="array" ref="V901">_xlfn.IFS(AND(T901="High Priority",'Patient Health Records'!W901="Yes",'Patient Health Records'!X901 = "Critical"),"Needs Attention", AND('Patient Health Records'!X901 &lt;&gt; "Critical", 'Patient Health Records'!W901 = "Yes"),"Monitor Later", AND('Patient Health Records'!X901 ="Critical", 'Patient Health Records'!W901 = "No"), "Ask for Readmission", TRUE, "No Action")</f>
        <v>Ask for Readmission</v>
      </c>
      <c r="W901" s="17"/>
      <c r="X901" s="100"/>
      <c r="Y901" s="100"/>
      <c r="Z901" s="100"/>
      <c r="AA901" s="100"/>
      <c r="AB901" s="100"/>
    </row>
    <row r="902" spans="1:28" ht="15.75" customHeight="1">
      <c r="A902" s="2" t="s">
        <v>1354</v>
      </c>
      <c r="B902" s="2" t="s">
        <v>1355</v>
      </c>
      <c r="C902" s="2" t="s">
        <v>42</v>
      </c>
      <c r="D902" s="26" t="s">
        <v>339</v>
      </c>
      <c r="E902" s="28">
        <f>DATEVALUE(D902)</f>
        <v>36160</v>
      </c>
      <c r="F902" s="29">
        <f t="shared" si="43"/>
        <v>1998</v>
      </c>
      <c r="G902" s="29">
        <f t="shared" si="44"/>
        <v>27</v>
      </c>
      <c r="H902" s="29" t="str" cm="1">
        <f t="array" ref="H902">_xlfn.IFS(
  AND(G902&gt;=21, G902&lt;=30), "Young Adult",
  AND(G902&gt;=31, G902&lt;=45), "Adult",
  AND(G902&gt;=46, G902&lt;=60), "Middle-aged",
  AND(G902&gt;=61, G902&lt;=75), "Senior",
  AND(G902&gt;=76, G902&lt;=87), "Elderly",
  TRUE, "Out of Range"
)</f>
        <v>Young Adult</v>
      </c>
      <c r="I902" s="3">
        <v>7</v>
      </c>
      <c r="J902" s="2" t="s">
        <v>64</v>
      </c>
      <c r="K902" s="2" t="s">
        <v>34</v>
      </c>
      <c r="L902" s="2" t="str">
        <f>VLOOKUP(J902,Facts!$A$2:$B$10,2,FALSE)</f>
        <v>East</v>
      </c>
      <c r="M902" s="2" t="str">
        <f>HLOOKUP(J902,Facts!$D$13:$L$14,2,FALSE)</f>
        <v>East</v>
      </c>
      <c r="N902" s="2" t="str">
        <f>_xlfn.XLOOKUP(L902,Facts!$B$2:$B$10,Facts!$A$2:$A$10,FALSE)</f>
        <v>West Bengal</v>
      </c>
      <c r="O902" s="100" t="str">
        <f t="shared" si="45"/>
        <v>Krishna Sharma</v>
      </c>
      <c r="P902" s="100" t="str" cm="1">
        <f t="array" ref="P902:Q902">_xlfn.TEXTSPLIT(O902," ")</f>
        <v>Krishna</v>
      </c>
      <c r="Q902" s="100" t="str">
        <v>Sharma</v>
      </c>
      <c r="R902" s="100"/>
      <c r="S902" s="100" t="str">
        <f>CONCATENATE(A902,"_",P902,".pdf")</f>
        <v>PID0901_Krishna.pdf</v>
      </c>
      <c r="T902" s="17" t="str">
        <f>IF(AND(I902&lt;5,'Billing Details'!F902&gt;10000),"High Priority","Regular Followup")</f>
        <v>Regular Followup</v>
      </c>
      <c r="U902" s="17" t="str">
        <f>IF(AND(T902="High Priority",'Patient Health Records'!W902="Yes",'Patient Health Records'!X902 = "Critical"),"Needs Attention",IF(AND('Patient Health Records'!X902 &lt;&gt; "Critical", 'Patient Health Records'!W902 = "Yes"),"Monitor Later",IF(AND('Patient Health Records'!X902 ="Critical", 'Patient Health Records'!W902 = "No"), "Ask for Readmission","No Action")))</f>
        <v>Monitor Later</v>
      </c>
      <c r="V902" s="17" t="str" cm="1">
        <f t="array" ref="V902">_xlfn.IFS(AND(T902="High Priority",'Patient Health Records'!W902="Yes",'Patient Health Records'!X902 = "Critical"),"Needs Attention", AND('Patient Health Records'!X902 &lt;&gt; "Critical", 'Patient Health Records'!W902 = "Yes"),"Monitor Later", AND('Patient Health Records'!X902 ="Critical", 'Patient Health Records'!W902 = "No"), "Ask for Readmission", TRUE, "No Action")</f>
        <v>Monitor Later</v>
      </c>
      <c r="W902" s="17"/>
      <c r="X902" s="100"/>
      <c r="Y902" s="100"/>
      <c r="Z902" s="100"/>
      <c r="AA902" s="100"/>
      <c r="AB902" s="100"/>
    </row>
    <row r="903" spans="1:28" ht="15.75" customHeight="1">
      <c r="A903" s="2" t="s">
        <v>1356</v>
      </c>
      <c r="B903" s="2" t="s">
        <v>1357</v>
      </c>
      <c r="C903" s="2" t="s">
        <v>25</v>
      </c>
      <c r="D903" s="26" t="s">
        <v>129</v>
      </c>
      <c r="E903" s="28">
        <f>DATEVALUE(D903)</f>
        <v>32508</v>
      </c>
      <c r="F903" s="29">
        <f t="shared" si="43"/>
        <v>1988</v>
      </c>
      <c r="G903" s="29">
        <f t="shared" si="44"/>
        <v>37</v>
      </c>
      <c r="H903" s="29" t="str" cm="1">
        <f t="array" ref="H903">_xlfn.IFS(
  AND(G903&gt;=21, G903&lt;=30), "Young Adult",
  AND(G903&gt;=31, G903&lt;=45), "Adult",
  AND(G903&gt;=46, G903&lt;=60), "Middle-aged",
  AND(G903&gt;=61, G903&lt;=75), "Senior",
  AND(G903&gt;=76, G903&lt;=87), "Elderly",
  TRUE, "Out of Range"
)</f>
        <v>Adult</v>
      </c>
      <c r="I903" s="3">
        <v>0.5</v>
      </c>
      <c r="J903" s="2" t="s">
        <v>47</v>
      </c>
      <c r="K903" s="2" t="s">
        <v>34</v>
      </c>
      <c r="L903" s="2" t="str">
        <f>VLOOKUP(J903,Facts!$A$2:$B$10,2,FALSE)</f>
        <v>North</v>
      </c>
      <c r="M903" s="2" t="str">
        <f>HLOOKUP(J903,Facts!$D$13:$L$14,2,FALSE)</f>
        <v>North</v>
      </c>
      <c r="N903" s="2" t="str">
        <f>_xlfn.XLOOKUP(L903,Facts!$B$2:$B$10,Facts!$A$2:$A$10,FALSE)</f>
        <v>Punjab</v>
      </c>
      <c r="O903" s="100" t="str">
        <f t="shared" si="45"/>
        <v>Aanya Raj Sharma</v>
      </c>
      <c r="P903" s="100" t="str" cm="1">
        <f t="array" ref="P903:R903">_xlfn.TEXTSPLIT(O903," ")</f>
        <v>Aanya</v>
      </c>
      <c r="Q903" s="100" t="str">
        <v>Raj</v>
      </c>
      <c r="R903" s="100" t="str">
        <v>Sharma</v>
      </c>
      <c r="S903" s="100" t="str">
        <f>CONCATENATE(A903,"_",P903,".pdf")</f>
        <v>PID0902_Aanya.pdf</v>
      </c>
      <c r="T903" s="17" t="str">
        <f>IF(AND(I903&lt;5,'Billing Details'!F903&gt;10000),"High Priority","Regular Followup")</f>
        <v>High Priority</v>
      </c>
      <c r="U903" s="17" t="str">
        <f>IF(AND(T903="High Priority",'Patient Health Records'!W903="Yes",'Patient Health Records'!X903 = "Critical"),"Needs Attention",IF(AND('Patient Health Records'!X903 &lt;&gt; "Critical", 'Patient Health Records'!W903 = "Yes"),"Monitor Later",IF(AND('Patient Health Records'!X903 ="Critical", 'Patient Health Records'!W903 = "No"), "Ask for Readmission","No Action")))</f>
        <v>No Action</v>
      </c>
      <c r="V903" s="17" t="str" cm="1">
        <f t="array" ref="V903">_xlfn.IFS(AND(T903="High Priority",'Patient Health Records'!W903="Yes",'Patient Health Records'!X903 = "Critical"),"Needs Attention", AND('Patient Health Records'!X903 &lt;&gt; "Critical", 'Patient Health Records'!W903 = "Yes"),"Monitor Later", AND('Patient Health Records'!X903 ="Critical", 'Patient Health Records'!W903 = "No"), "Ask for Readmission", TRUE, "No Action")</f>
        <v>No Action</v>
      </c>
      <c r="W903" s="17"/>
      <c r="X903" s="100"/>
      <c r="Y903" s="100"/>
      <c r="Z903" s="100"/>
      <c r="AA903" s="100"/>
      <c r="AB903" s="100"/>
    </row>
    <row r="904" spans="1:28" ht="15.75" customHeight="1">
      <c r="A904" s="2" t="s">
        <v>1358</v>
      </c>
      <c r="B904" s="2" t="s">
        <v>1359</v>
      </c>
      <c r="C904" s="2" t="s">
        <v>42</v>
      </c>
      <c r="D904" s="26" t="s">
        <v>75</v>
      </c>
      <c r="E904" s="28">
        <f>DATEVALUE(D904)</f>
        <v>29951</v>
      </c>
      <c r="F904" s="29">
        <f t="shared" si="43"/>
        <v>1981</v>
      </c>
      <c r="G904" s="29">
        <f t="shared" si="44"/>
        <v>44</v>
      </c>
      <c r="H904" s="29" t="str" cm="1">
        <f t="array" ref="H904">_xlfn.IFS(
  AND(G904&gt;=21, G904&lt;=30), "Young Adult",
  AND(G904&gt;=31, G904&lt;=45), "Adult",
  AND(G904&gt;=46, G904&lt;=60), "Middle-aged",
  AND(G904&gt;=61, G904&lt;=75), "Senior",
  AND(G904&gt;=76, G904&lt;=87), "Elderly",
  TRUE, "Out of Range"
)</f>
        <v>Adult</v>
      </c>
      <c r="I904" s="3">
        <v>5</v>
      </c>
      <c r="J904" s="2" t="s">
        <v>80</v>
      </c>
      <c r="K904" s="2" t="s">
        <v>28</v>
      </c>
      <c r="L904" s="2" t="str">
        <f>VLOOKUP(J904,Facts!$A$2:$B$10,2,FALSE)</f>
        <v>West</v>
      </c>
      <c r="M904" s="2" t="str">
        <f>HLOOKUP(J904,Facts!$D$13:$L$14,2,FALSE)</f>
        <v>West</v>
      </c>
      <c r="N904" s="2" t="str">
        <f>_xlfn.XLOOKUP(L904,Facts!$B$2:$B$10,Facts!$A$2:$A$10,FALSE)</f>
        <v>Maharashtra</v>
      </c>
      <c r="O904" s="100" t="str">
        <f t="shared" si="45"/>
        <v>Krishna Dev Gupta</v>
      </c>
      <c r="P904" s="100" t="str" cm="1">
        <f t="array" ref="P904:R904">_xlfn.TEXTSPLIT(O904," ")</f>
        <v>Krishna</v>
      </c>
      <c r="Q904" s="100" t="str">
        <v>Dev</v>
      </c>
      <c r="R904" s="100" t="str">
        <v>Gupta</v>
      </c>
      <c r="S904" s="100" t="str">
        <f>CONCATENATE(A904,"_",P904,".pdf")</f>
        <v>PID0903_Krishna.pdf</v>
      </c>
      <c r="T904" s="17" t="str">
        <f>IF(AND(I904&lt;5,'Billing Details'!F904&gt;10000),"High Priority","Regular Followup")</f>
        <v>Regular Followup</v>
      </c>
      <c r="U904" s="17" t="str">
        <f>IF(AND(T904="High Priority",'Patient Health Records'!W904="Yes",'Patient Health Records'!X904 = "Critical"),"Needs Attention",IF(AND('Patient Health Records'!X904 &lt;&gt; "Critical", 'Patient Health Records'!W904 = "Yes"),"Monitor Later",IF(AND('Patient Health Records'!X904 ="Critical", 'Patient Health Records'!W904 = "No"), "Ask for Readmission","No Action")))</f>
        <v>No Action</v>
      </c>
      <c r="V904" s="17" t="str" cm="1">
        <f t="array" ref="V904">_xlfn.IFS(AND(T904="High Priority",'Patient Health Records'!W904="Yes",'Patient Health Records'!X904 = "Critical"),"Needs Attention", AND('Patient Health Records'!X904 &lt;&gt; "Critical", 'Patient Health Records'!W904 = "Yes"),"Monitor Later", AND('Patient Health Records'!X904 ="Critical", 'Patient Health Records'!W904 = "No"), "Ask for Readmission", TRUE, "No Action")</f>
        <v>No Action</v>
      </c>
      <c r="W904" s="17"/>
      <c r="X904" s="100"/>
      <c r="Y904" s="100"/>
      <c r="Z904" s="100"/>
      <c r="AA904" s="100"/>
      <c r="AB904" s="100"/>
    </row>
    <row r="905" spans="1:28" ht="15.75" customHeight="1">
      <c r="A905" s="2" t="s">
        <v>1360</v>
      </c>
      <c r="B905" s="2" t="s">
        <v>1361</v>
      </c>
      <c r="C905" s="2" t="s">
        <v>42</v>
      </c>
      <c r="D905" s="26" t="s">
        <v>136</v>
      </c>
      <c r="E905" s="28">
        <f>DATEVALUE(D905)</f>
        <v>27029</v>
      </c>
      <c r="F905" s="29">
        <f t="shared" si="43"/>
        <v>1973</v>
      </c>
      <c r="G905" s="29">
        <f t="shared" si="44"/>
        <v>52</v>
      </c>
      <c r="H905" s="29" t="str" cm="1">
        <f t="array" ref="H905">_xlfn.IFS(
  AND(G905&gt;=21, G905&lt;=30), "Young Adult",
  AND(G905&gt;=31, G905&lt;=45), "Adult",
  AND(G905&gt;=46, G905&lt;=60), "Middle-aged",
  AND(G905&gt;=61, G905&lt;=75), "Senior",
  AND(G905&gt;=76, G905&lt;=87), "Elderly",
  TRUE, "Out of Range"
)</f>
        <v>Middle-aged</v>
      </c>
      <c r="I905" s="3">
        <v>250</v>
      </c>
      <c r="J905" s="2" t="s">
        <v>38</v>
      </c>
      <c r="K905" s="2" t="s">
        <v>56</v>
      </c>
      <c r="L905" s="2" t="str">
        <f>VLOOKUP(J905,Facts!$A$2:$B$10,2,FALSE)</f>
        <v>North</v>
      </c>
      <c r="M905" s="2" t="str">
        <f>HLOOKUP(J905,Facts!$D$13:$L$14,2,FALSE)</f>
        <v>North</v>
      </c>
      <c r="N905" s="2" t="str">
        <f>_xlfn.XLOOKUP(L905,Facts!$B$2:$B$10,Facts!$A$2:$A$10,FALSE)</f>
        <v>Punjab</v>
      </c>
      <c r="O905" s="100" t="str">
        <f t="shared" si="45"/>
        <v>Aarav Dev Sharma</v>
      </c>
      <c r="P905" s="100" t="str" cm="1">
        <f t="array" ref="P905:R905">_xlfn.TEXTSPLIT(O905," ")</f>
        <v>Aarav</v>
      </c>
      <c r="Q905" s="100" t="str">
        <v>Dev</v>
      </c>
      <c r="R905" s="100" t="str">
        <v>Sharma</v>
      </c>
      <c r="S905" s="100" t="str">
        <f>CONCATENATE(A905,"_",P905,".pdf")</f>
        <v>PID0904_Aarav.pdf</v>
      </c>
      <c r="T905" s="17" t="str">
        <f>IF(AND(I905&lt;5,'Billing Details'!F905&gt;10000),"High Priority","Regular Followup")</f>
        <v>Regular Followup</v>
      </c>
      <c r="U905" s="17" t="str">
        <f>IF(AND(T905="High Priority",'Patient Health Records'!W905="Yes",'Patient Health Records'!X905 = "Critical"),"Needs Attention",IF(AND('Patient Health Records'!X905 &lt;&gt; "Critical", 'Patient Health Records'!W905 = "Yes"),"Monitor Later",IF(AND('Patient Health Records'!X905 ="Critical", 'Patient Health Records'!W905 = "No"), "Ask for Readmission","No Action")))</f>
        <v>No Action</v>
      </c>
      <c r="V905" s="17" t="str" cm="1">
        <f t="array" ref="V905">_xlfn.IFS(AND(T905="High Priority",'Patient Health Records'!W905="Yes",'Patient Health Records'!X905 = "Critical"),"Needs Attention", AND('Patient Health Records'!X905 &lt;&gt; "Critical", 'Patient Health Records'!W905 = "Yes"),"Monitor Later", AND('Patient Health Records'!X905 ="Critical", 'Patient Health Records'!W905 = "No"), "Ask for Readmission", TRUE, "No Action")</f>
        <v>No Action</v>
      </c>
      <c r="W905" s="17"/>
      <c r="X905" s="100"/>
      <c r="Y905" s="100"/>
      <c r="Z905" s="100"/>
      <c r="AA905" s="100"/>
      <c r="AB905" s="100"/>
    </row>
    <row r="906" spans="1:28" ht="15.75" customHeight="1">
      <c r="A906" s="2" t="s">
        <v>1362</v>
      </c>
      <c r="B906" s="2" t="s">
        <v>195</v>
      </c>
      <c r="C906" s="2" t="s">
        <v>42</v>
      </c>
      <c r="D906" s="26" t="s">
        <v>26</v>
      </c>
      <c r="E906" s="28">
        <f>DATEVALUE(D906)</f>
        <v>27029</v>
      </c>
      <c r="F906" s="29">
        <f t="shared" si="43"/>
        <v>1973</v>
      </c>
      <c r="G906" s="29">
        <f t="shared" si="44"/>
        <v>52</v>
      </c>
      <c r="H906" s="29" t="str" cm="1">
        <f t="array" ref="H906">_xlfn.IFS(
  AND(G906&gt;=21, G906&lt;=30), "Young Adult",
  AND(G906&gt;=31, G906&lt;=45), "Adult",
  AND(G906&gt;=46, G906&lt;=60), "Middle-aged",
  AND(G906&gt;=61, G906&lt;=75), "Senior",
  AND(G906&gt;=76, G906&lt;=87), "Elderly",
  TRUE, "Out of Range"
)</f>
        <v>Middle-aged</v>
      </c>
      <c r="I906" s="3">
        <v>5</v>
      </c>
      <c r="J906" s="2" t="s">
        <v>38</v>
      </c>
      <c r="K906" s="2" t="s">
        <v>39</v>
      </c>
      <c r="L906" s="2" t="str">
        <f>VLOOKUP(J906,Facts!$A$2:$B$10,2,FALSE)</f>
        <v>North</v>
      </c>
      <c r="M906" s="2" t="str">
        <f>HLOOKUP(J906,Facts!$D$13:$L$14,2,FALSE)</f>
        <v>North</v>
      </c>
      <c r="N906" s="2" t="str">
        <f>_xlfn.XLOOKUP(L906,Facts!$B$2:$B$10,Facts!$A$2:$A$10,FALSE)</f>
        <v>Punjab</v>
      </c>
      <c r="O906" s="100" t="str">
        <f t="shared" si="45"/>
        <v>Sai Sharma</v>
      </c>
      <c r="P906" s="100" t="str" cm="1">
        <f t="array" ref="P906:Q906">_xlfn.TEXTSPLIT(O906," ")</f>
        <v>Sai</v>
      </c>
      <c r="Q906" s="100" t="str">
        <v>Sharma</v>
      </c>
      <c r="R906" s="100"/>
      <c r="S906" s="100" t="str">
        <f>CONCATENATE(A906,"_",P906,".pdf")</f>
        <v>PID0905_Sai.pdf</v>
      </c>
      <c r="T906" s="17" t="str">
        <f>IF(AND(I906&lt;5,'Billing Details'!F906&gt;10000),"High Priority","Regular Followup")</f>
        <v>Regular Followup</v>
      </c>
      <c r="U906" s="17" t="str">
        <f>IF(AND(T906="High Priority",'Patient Health Records'!W906="Yes",'Patient Health Records'!X906 = "Critical"),"Needs Attention",IF(AND('Patient Health Records'!X906 &lt;&gt; "Critical", 'Patient Health Records'!W906 = "Yes"),"Monitor Later",IF(AND('Patient Health Records'!X906 ="Critical", 'Patient Health Records'!W906 = "No"), "Ask for Readmission","No Action")))</f>
        <v>Monitor Later</v>
      </c>
      <c r="V906" s="17" t="str" cm="1">
        <f t="array" ref="V906">_xlfn.IFS(AND(T906="High Priority",'Patient Health Records'!W906="Yes",'Patient Health Records'!X906 = "Critical"),"Needs Attention", AND('Patient Health Records'!X906 &lt;&gt; "Critical", 'Patient Health Records'!W906 = "Yes"),"Monitor Later", AND('Patient Health Records'!X906 ="Critical", 'Patient Health Records'!W906 = "No"), "Ask for Readmission", TRUE, "No Action")</f>
        <v>Monitor Later</v>
      </c>
      <c r="W906" s="17"/>
      <c r="X906" s="100"/>
      <c r="Y906" s="100"/>
      <c r="Z906" s="100"/>
      <c r="AA906" s="100"/>
      <c r="AB906" s="100"/>
    </row>
    <row r="907" spans="1:28" ht="15.75" customHeight="1">
      <c r="A907" s="2" t="s">
        <v>1363</v>
      </c>
      <c r="B907" s="2" t="s">
        <v>248</v>
      </c>
      <c r="C907" s="2" t="s">
        <v>42</v>
      </c>
      <c r="D907" s="26" t="s">
        <v>46</v>
      </c>
      <c r="E907" s="28">
        <f>DATEVALUE(D907)</f>
        <v>32508</v>
      </c>
      <c r="F907" s="29">
        <f t="shared" si="43"/>
        <v>1988</v>
      </c>
      <c r="G907" s="29">
        <f t="shared" si="44"/>
        <v>37</v>
      </c>
      <c r="H907" s="29" t="str" cm="1">
        <f t="array" ref="H907">_xlfn.IFS(
  AND(G907&gt;=21, G907&lt;=30), "Young Adult",
  AND(G907&gt;=31, G907&lt;=45), "Adult",
  AND(G907&gt;=46, G907&lt;=60), "Middle-aged",
  AND(G907&gt;=61, G907&lt;=75), "Senior",
  AND(G907&gt;=76, G907&lt;=87), "Elderly",
  TRUE, "Out of Range"
)</f>
        <v>Adult</v>
      </c>
      <c r="I907" s="3">
        <v>5</v>
      </c>
      <c r="J907" s="2" t="s">
        <v>43</v>
      </c>
      <c r="K907" s="2" t="s">
        <v>34</v>
      </c>
      <c r="L907" s="2" t="str">
        <f>VLOOKUP(J907,Facts!$A$2:$B$10,2,FALSE)</f>
        <v>South</v>
      </c>
      <c r="M907" s="2" t="str">
        <f>HLOOKUP(J907,Facts!$D$13:$L$14,2,FALSE)</f>
        <v>South</v>
      </c>
      <c r="N907" s="2" t="str">
        <f>_xlfn.XLOOKUP(L907,Facts!$B$2:$B$10,Facts!$A$2:$A$10,FALSE)</f>
        <v>Tamil Nadu</v>
      </c>
      <c r="O907" s="100" t="str">
        <f t="shared" si="45"/>
        <v>Aarav Patel</v>
      </c>
      <c r="P907" s="100" t="str" cm="1">
        <f t="array" ref="P907:Q907">_xlfn.TEXTSPLIT(O907," ")</f>
        <v>Aarav</v>
      </c>
      <c r="Q907" s="100" t="str">
        <v>Patel</v>
      </c>
      <c r="R907" s="100"/>
      <c r="S907" s="100" t="str">
        <f>CONCATENATE(A907,"_",P907,".pdf")</f>
        <v>PID0906_Aarav.pdf</v>
      </c>
      <c r="T907" s="17" t="str">
        <f>IF(AND(I907&lt;5,'Billing Details'!F907&gt;10000),"High Priority","Regular Followup")</f>
        <v>Regular Followup</v>
      </c>
      <c r="U907" s="17" t="str">
        <f>IF(AND(T907="High Priority",'Patient Health Records'!W907="Yes",'Patient Health Records'!X907 = "Critical"),"Needs Attention",IF(AND('Patient Health Records'!X907 &lt;&gt; "Critical", 'Patient Health Records'!W907 = "Yes"),"Monitor Later",IF(AND('Patient Health Records'!X907 ="Critical", 'Patient Health Records'!W907 = "No"), "Ask for Readmission","No Action")))</f>
        <v>Monitor Later</v>
      </c>
      <c r="V907" s="17" t="str" cm="1">
        <f t="array" ref="V907">_xlfn.IFS(AND(T907="High Priority",'Patient Health Records'!W907="Yes",'Patient Health Records'!X907 = "Critical"),"Needs Attention", AND('Patient Health Records'!X907 &lt;&gt; "Critical", 'Patient Health Records'!W907 = "Yes"),"Monitor Later", AND('Patient Health Records'!X907 ="Critical", 'Patient Health Records'!W907 = "No"), "Ask for Readmission", TRUE, "No Action")</f>
        <v>Monitor Later</v>
      </c>
      <c r="W907" s="17"/>
      <c r="X907" s="100"/>
      <c r="Y907" s="100"/>
      <c r="Z907" s="100"/>
      <c r="AA907" s="100"/>
      <c r="AB907" s="100"/>
    </row>
    <row r="908" spans="1:28" ht="15.75" customHeight="1">
      <c r="A908" s="2" t="s">
        <v>1364</v>
      </c>
      <c r="B908" s="2" t="s">
        <v>1365</v>
      </c>
      <c r="C908" s="2" t="s">
        <v>42</v>
      </c>
      <c r="D908" s="26" t="s">
        <v>136</v>
      </c>
      <c r="E908" s="28">
        <f>DATEVALUE(D908)</f>
        <v>27029</v>
      </c>
      <c r="F908" s="29">
        <f t="shared" si="43"/>
        <v>1973</v>
      </c>
      <c r="G908" s="29">
        <f t="shared" si="44"/>
        <v>52</v>
      </c>
      <c r="H908" s="29" t="str" cm="1">
        <f t="array" ref="H908">_xlfn.IFS(
  AND(G908&gt;=21, G908&lt;=30), "Young Adult",
  AND(G908&gt;=31, G908&lt;=45), "Adult",
  AND(G908&gt;=46, G908&lt;=60), "Middle-aged",
  AND(G908&gt;=61, G908&lt;=75), "Senior",
  AND(G908&gt;=76, G908&lt;=87), "Elderly",
  TRUE, "Out of Range"
)</f>
        <v>Middle-aged</v>
      </c>
      <c r="I908" s="3">
        <v>9</v>
      </c>
      <c r="J908" s="2" t="s">
        <v>64</v>
      </c>
      <c r="K908" s="2" t="s">
        <v>34</v>
      </c>
      <c r="L908" s="2" t="str">
        <f>VLOOKUP(J908,Facts!$A$2:$B$10,2,FALSE)</f>
        <v>East</v>
      </c>
      <c r="M908" s="2" t="str">
        <f>HLOOKUP(J908,Facts!$D$13:$L$14,2,FALSE)</f>
        <v>East</v>
      </c>
      <c r="N908" s="2" t="str">
        <f>_xlfn.XLOOKUP(L908,Facts!$B$2:$B$10,Facts!$A$2:$A$10,FALSE)</f>
        <v>West Bengal</v>
      </c>
      <c r="O908" s="100" t="str">
        <f t="shared" si="45"/>
        <v>Aditya Singh Reddy</v>
      </c>
      <c r="P908" s="100" t="str" cm="1">
        <f t="array" ref="P908:R908">_xlfn.TEXTSPLIT(O908," ")</f>
        <v>Aditya</v>
      </c>
      <c r="Q908" s="100" t="str">
        <v>Singh</v>
      </c>
      <c r="R908" s="100" t="str">
        <v>Reddy</v>
      </c>
      <c r="S908" s="100" t="str">
        <f>CONCATENATE(A908,"_",P908,".pdf")</f>
        <v>PID0907_Aditya.pdf</v>
      </c>
      <c r="T908" s="17" t="str">
        <f>IF(AND(I908&lt;5,'Billing Details'!F908&gt;10000),"High Priority","Regular Followup")</f>
        <v>Regular Followup</v>
      </c>
      <c r="U908" s="17" t="str">
        <f>IF(AND(T908="High Priority",'Patient Health Records'!W908="Yes",'Patient Health Records'!X908 = "Critical"),"Needs Attention",IF(AND('Patient Health Records'!X908 &lt;&gt; "Critical", 'Patient Health Records'!W908 = "Yes"),"Monitor Later",IF(AND('Patient Health Records'!X908 ="Critical", 'Patient Health Records'!W908 = "No"), "Ask for Readmission","No Action")))</f>
        <v>Monitor Later</v>
      </c>
      <c r="V908" s="17" t="str" cm="1">
        <f t="array" ref="V908">_xlfn.IFS(AND(T908="High Priority",'Patient Health Records'!W908="Yes",'Patient Health Records'!X908 = "Critical"),"Needs Attention", AND('Patient Health Records'!X908 &lt;&gt; "Critical", 'Patient Health Records'!W908 = "Yes"),"Monitor Later", AND('Patient Health Records'!X908 ="Critical", 'Patient Health Records'!W908 = "No"), "Ask for Readmission", TRUE, "No Action")</f>
        <v>Monitor Later</v>
      </c>
      <c r="W908" s="17"/>
      <c r="X908" s="100"/>
      <c r="Y908" s="100"/>
      <c r="Z908" s="100"/>
      <c r="AA908" s="100"/>
      <c r="AB908" s="100"/>
    </row>
    <row r="909" spans="1:28" ht="15.75" customHeight="1">
      <c r="A909" s="2" t="s">
        <v>1366</v>
      </c>
      <c r="B909" s="2" t="s">
        <v>594</v>
      </c>
      <c r="C909" s="2" t="s">
        <v>25</v>
      </c>
      <c r="D909" s="26" t="s">
        <v>184</v>
      </c>
      <c r="E909" s="28">
        <f>DATEVALUE(D909)</f>
        <v>21550</v>
      </c>
      <c r="F909" s="29">
        <f t="shared" si="43"/>
        <v>1958</v>
      </c>
      <c r="G909" s="29">
        <f t="shared" si="44"/>
        <v>67</v>
      </c>
      <c r="H909" s="29" t="str" cm="1">
        <f t="array" ref="H909">_xlfn.IFS(
  AND(G909&gt;=21, G909&lt;=30), "Young Adult",
  AND(G909&gt;=31, G909&lt;=45), "Adult",
  AND(G909&gt;=46, G909&lt;=60), "Middle-aged",
  AND(G909&gt;=61, G909&lt;=75), "Senior",
  AND(G909&gt;=76, G909&lt;=87), "Elderly",
  TRUE, "Out of Range"
)</f>
        <v>Senior</v>
      </c>
      <c r="I909" s="3">
        <v>40</v>
      </c>
      <c r="J909" s="2" t="s">
        <v>64</v>
      </c>
      <c r="K909" s="2" t="s">
        <v>56</v>
      </c>
      <c r="L909" s="2" t="str">
        <f>VLOOKUP(J909,Facts!$A$2:$B$10,2,FALSE)</f>
        <v>East</v>
      </c>
      <c r="M909" s="2" t="str">
        <f>HLOOKUP(J909,Facts!$D$13:$L$14,2,FALSE)</f>
        <v>East</v>
      </c>
      <c r="N909" s="2" t="str">
        <f>_xlfn.XLOOKUP(L909,Facts!$B$2:$B$10,Facts!$A$2:$A$10,FALSE)</f>
        <v>West Bengal</v>
      </c>
      <c r="O909" s="100" t="str">
        <f t="shared" si="45"/>
        <v>Shreya Dev Patel</v>
      </c>
      <c r="P909" s="100" t="str" cm="1">
        <f t="array" ref="P909:R909">_xlfn.TEXTSPLIT(O909," ")</f>
        <v>Shreya</v>
      </c>
      <c r="Q909" s="100" t="str">
        <v>Dev</v>
      </c>
      <c r="R909" s="100" t="str">
        <v>Patel</v>
      </c>
      <c r="S909" s="100" t="str">
        <f>CONCATENATE(A909,"_",P909,".pdf")</f>
        <v>PID0908_Shreya.pdf</v>
      </c>
      <c r="T909" s="17" t="str">
        <f>IF(AND(I909&lt;5,'Billing Details'!F909&gt;10000),"High Priority","Regular Followup")</f>
        <v>Regular Followup</v>
      </c>
      <c r="U909" s="17" t="str">
        <f>IF(AND(T909="High Priority",'Patient Health Records'!W909="Yes",'Patient Health Records'!X909 = "Critical"),"Needs Attention",IF(AND('Patient Health Records'!X909 &lt;&gt; "Critical", 'Patient Health Records'!W909 = "Yes"),"Monitor Later",IF(AND('Patient Health Records'!X909 ="Critical", 'Patient Health Records'!W909 = "No"), "Ask for Readmission","No Action")))</f>
        <v>Ask for Readmission</v>
      </c>
      <c r="V909" s="17" t="str" cm="1">
        <f t="array" ref="V909">_xlfn.IFS(AND(T909="High Priority",'Patient Health Records'!W909="Yes",'Patient Health Records'!X909 = "Critical"),"Needs Attention", AND('Patient Health Records'!X909 &lt;&gt; "Critical", 'Patient Health Records'!W909 = "Yes"),"Monitor Later", AND('Patient Health Records'!X909 ="Critical", 'Patient Health Records'!W909 = "No"), "Ask for Readmission", TRUE, "No Action")</f>
        <v>Ask for Readmission</v>
      </c>
      <c r="W909" s="17"/>
      <c r="X909" s="100"/>
      <c r="Y909" s="100"/>
      <c r="Z909" s="100"/>
      <c r="AA909" s="100"/>
      <c r="AB909" s="100"/>
    </row>
    <row r="910" spans="1:28" ht="15.75" customHeight="1">
      <c r="A910" s="2" t="s">
        <v>1367</v>
      </c>
      <c r="B910" s="2" t="s">
        <v>599</v>
      </c>
      <c r="C910" s="2" t="s">
        <v>25</v>
      </c>
      <c r="D910" s="26" t="s">
        <v>94</v>
      </c>
      <c r="E910" s="28">
        <f>DATEVALUE(D910)</f>
        <v>29586</v>
      </c>
      <c r="F910" s="29">
        <f t="shared" si="43"/>
        <v>1980</v>
      </c>
      <c r="G910" s="29">
        <f t="shared" si="44"/>
        <v>45</v>
      </c>
      <c r="H910" s="29" t="str" cm="1">
        <f t="array" ref="H910">_xlfn.IFS(
  AND(G910&gt;=21, G910&lt;=30), "Young Adult",
  AND(G910&gt;=31, G910&lt;=45), "Adult",
  AND(G910&gt;=46, G910&lt;=60), "Middle-aged",
  AND(G910&gt;=61, G910&lt;=75), "Senior",
  AND(G910&gt;=76, G910&lt;=87), "Elderly",
  TRUE, "Out of Range"
)</f>
        <v>Adult</v>
      </c>
      <c r="I910" s="3">
        <v>2</v>
      </c>
      <c r="J910" s="2" t="s">
        <v>47</v>
      </c>
      <c r="K910" s="2" t="s">
        <v>39</v>
      </c>
      <c r="L910" s="2" t="str">
        <f>VLOOKUP(J910,Facts!$A$2:$B$10,2,FALSE)</f>
        <v>North</v>
      </c>
      <c r="M910" s="2" t="str">
        <f>HLOOKUP(J910,Facts!$D$13:$L$14,2,FALSE)</f>
        <v>North</v>
      </c>
      <c r="N910" s="2" t="str">
        <f>_xlfn.XLOOKUP(L910,Facts!$B$2:$B$10,Facts!$A$2:$A$10,FALSE)</f>
        <v>Punjab</v>
      </c>
      <c r="O910" s="100" t="str">
        <f t="shared" si="45"/>
        <v>Riya Priya Sharma</v>
      </c>
      <c r="P910" s="100" t="str" cm="1">
        <f t="array" ref="P910:R910">_xlfn.TEXTSPLIT(O910," ")</f>
        <v>Riya</v>
      </c>
      <c r="Q910" s="100" t="str">
        <v>Priya</v>
      </c>
      <c r="R910" s="100" t="str">
        <v>Sharma</v>
      </c>
      <c r="S910" s="100" t="str">
        <f>CONCATENATE(A910,"_",P910,".pdf")</f>
        <v>PID0909_Riya.pdf</v>
      </c>
      <c r="T910" s="17" t="str">
        <f>IF(AND(I910&lt;5,'Billing Details'!F910&gt;10000),"High Priority","Regular Followup")</f>
        <v>High Priority</v>
      </c>
      <c r="U910" s="17" t="str">
        <f>IF(AND(T910="High Priority",'Patient Health Records'!W910="Yes",'Patient Health Records'!X910 = "Critical"),"Needs Attention",IF(AND('Patient Health Records'!X910 &lt;&gt; "Critical", 'Patient Health Records'!W910 = "Yes"),"Monitor Later",IF(AND('Patient Health Records'!X910 ="Critical", 'Patient Health Records'!W910 = "No"), "Ask for Readmission","No Action")))</f>
        <v>Monitor Later</v>
      </c>
      <c r="V910" s="17" t="str" cm="1">
        <f t="array" ref="V910">_xlfn.IFS(AND(T910="High Priority",'Patient Health Records'!W910="Yes",'Patient Health Records'!X910 = "Critical"),"Needs Attention", AND('Patient Health Records'!X910 &lt;&gt; "Critical", 'Patient Health Records'!W910 = "Yes"),"Monitor Later", AND('Patient Health Records'!X910 ="Critical", 'Patient Health Records'!W910 = "No"), "Ask for Readmission", TRUE, "No Action")</f>
        <v>Monitor Later</v>
      </c>
      <c r="W910" s="17"/>
      <c r="X910" s="100"/>
      <c r="Y910" s="100"/>
      <c r="Z910" s="100"/>
      <c r="AA910" s="100"/>
      <c r="AB910" s="100"/>
    </row>
    <row r="911" spans="1:28" ht="15.75" customHeight="1">
      <c r="A911" s="2" t="s">
        <v>1368</v>
      </c>
      <c r="B911" s="2" t="s">
        <v>266</v>
      </c>
      <c r="C911" s="2" t="s">
        <v>25</v>
      </c>
      <c r="D911" s="26" t="s">
        <v>113</v>
      </c>
      <c r="E911" s="28">
        <f>DATEVALUE(D911)</f>
        <v>36160</v>
      </c>
      <c r="F911" s="29">
        <f t="shared" si="43"/>
        <v>1998</v>
      </c>
      <c r="G911" s="29">
        <f t="shared" si="44"/>
        <v>27</v>
      </c>
      <c r="H911" s="29" t="str" cm="1">
        <f t="array" ref="H911">_xlfn.IFS(
  AND(G911&gt;=21, G911&lt;=30), "Young Adult",
  AND(G911&gt;=31, G911&lt;=45), "Adult",
  AND(G911&gt;=46, G911&lt;=60), "Middle-aged",
  AND(G911&gt;=61, G911&lt;=75), "Senior",
  AND(G911&gt;=76, G911&lt;=87), "Elderly",
  TRUE, "Out of Range"
)</f>
        <v>Young Adult</v>
      </c>
      <c r="I911" s="3">
        <v>20</v>
      </c>
      <c r="J911" s="2" t="s">
        <v>55</v>
      </c>
      <c r="K911" s="2" t="s">
        <v>39</v>
      </c>
      <c r="L911" s="2" t="str">
        <f>VLOOKUP(J911,Facts!$A$2:$B$10,2,FALSE)</f>
        <v>South</v>
      </c>
      <c r="M911" s="2" t="str">
        <f>HLOOKUP(J911,Facts!$D$13:$L$14,2,FALSE)</f>
        <v>South</v>
      </c>
      <c r="N911" s="2" t="str">
        <f>_xlfn.XLOOKUP(L911,Facts!$B$2:$B$10,Facts!$A$2:$A$10,FALSE)</f>
        <v>Tamil Nadu</v>
      </c>
      <c r="O911" s="100" t="str">
        <f t="shared" si="45"/>
        <v>Riya Sharma</v>
      </c>
      <c r="P911" s="100" t="str" cm="1">
        <f t="array" ref="P911:Q911">_xlfn.TEXTSPLIT(O911," ")</f>
        <v>Riya</v>
      </c>
      <c r="Q911" s="100" t="str">
        <v>Sharma</v>
      </c>
      <c r="R911" s="100"/>
      <c r="S911" s="100" t="str">
        <f>CONCATENATE(A911,"_",P911,".pdf")</f>
        <v>PID0910_Riya.pdf</v>
      </c>
      <c r="T911" s="17" t="str">
        <f>IF(AND(I911&lt;5,'Billing Details'!F911&gt;10000),"High Priority","Regular Followup")</f>
        <v>Regular Followup</v>
      </c>
      <c r="U911" s="17" t="str">
        <f>IF(AND(T911="High Priority",'Patient Health Records'!W911="Yes",'Patient Health Records'!X911 = "Critical"),"Needs Attention",IF(AND('Patient Health Records'!X911 &lt;&gt; "Critical", 'Patient Health Records'!W911 = "Yes"),"Monitor Later",IF(AND('Patient Health Records'!X911 ="Critical", 'Patient Health Records'!W911 = "No"), "Ask for Readmission","No Action")))</f>
        <v>No Action</v>
      </c>
      <c r="V911" s="17" t="str" cm="1">
        <f t="array" ref="V911">_xlfn.IFS(AND(T911="High Priority",'Patient Health Records'!W911="Yes",'Patient Health Records'!X911 = "Critical"),"Needs Attention", AND('Patient Health Records'!X911 &lt;&gt; "Critical", 'Patient Health Records'!W911 = "Yes"),"Monitor Later", AND('Patient Health Records'!X911 ="Critical", 'Patient Health Records'!W911 = "No"), "Ask for Readmission", TRUE, "No Action")</f>
        <v>No Action</v>
      </c>
      <c r="W911" s="17"/>
      <c r="X911" s="100"/>
      <c r="Y911" s="100"/>
      <c r="Z911" s="100"/>
      <c r="AA911" s="100"/>
      <c r="AB911" s="100"/>
    </row>
    <row r="912" spans="1:28" ht="15.75" customHeight="1">
      <c r="A912" s="2" t="s">
        <v>1369</v>
      </c>
      <c r="B912" s="2" t="s">
        <v>1370</v>
      </c>
      <c r="C912" s="2" t="s">
        <v>42</v>
      </c>
      <c r="D912" s="26" t="s">
        <v>37</v>
      </c>
      <c r="E912" s="28">
        <f>DATEVALUE(D912)</f>
        <v>34334</v>
      </c>
      <c r="F912" s="29">
        <f t="shared" si="43"/>
        <v>1993</v>
      </c>
      <c r="G912" s="29">
        <f t="shared" si="44"/>
        <v>32</v>
      </c>
      <c r="H912" s="29" t="str" cm="1">
        <f t="array" ref="H912">_xlfn.IFS(
  AND(G912&gt;=21, G912&lt;=30), "Young Adult",
  AND(G912&gt;=31, G912&lt;=45), "Adult",
  AND(G912&gt;=46, G912&lt;=60), "Middle-aged",
  AND(G912&gt;=61, G912&lt;=75), "Senior",
  AND(G912&gt;=76, G912&lt;=87), "Elderly",
  TRUE, "Out of Range"
)</f>
        <v>Adult</v>
      </c>
      <c r="I912" s="3">
        <v>25</v>
      </c>
      <c r="J912" s="2" t="s">
        <v>55</v>
      </c>
      <c r="K912" s="2" t="s">
        <v>28</v>
      </c>
      <c r="L912" s="2" t="str">
        <f>VLOOKUP(J912,Facts!$A$2:$B$10,2,FALSE)</f>
        <v>South</v>
      </c>
      <c r="M912" s="2" t="str">
        <f>HLOOKUP(J912,Facts!$D$13:$L$14,2,FALSE)</f>
        <v>South</v>
      </c>
      <c r="N912" s="2" t="str">
        <f>_xlfn.XLOOKUP(L912,Facts!$B$2:$B$10,Facts!$A$2:$A$10,FALSE)</f>
        <v>Tamil Nadu</v>
      </c>
      <c r="O912" s="100" t="str">
        <f t="shared" si="45"/>
        <v>Aarav Dev Mehta</v>
      </c>
      <c r="P912" s="100" t="str" cm="1">
        <f t="array" ref="P912:R912">_xlfn.TEXTSPLIT(O912," ")</f>
        <v>Aarav</v>
      </c>
      <c r="Q912" s="100" t="str">
        <v>Dev</v>
      </c>
      <c r="R912" s="100" t="str">
        <v>Mehta</v>
      </c>
      <c r="S912" s="100" t="str">
        <f>CONCATENATE(A912,"_",P912,".pdf")</f>
        <v>PID0911_Aarav.pdf</v>
      </c>
      <c r="T912" s="17" t="str">
        <f>IF(AND(I912&lt;5,'Billing Details'!F912&gt;10000),"High Priority","Regular Followup")</f>
        <v>Regular Followup</v>
      </c>
      <c r="U912" s="17" t="str">
        <f>IF(AND(T912="High Priority",'Patient Health Records'!W912="Yes",'Patient Health Records'!X912 = "Critical"),"Needs Attention",IF(AND('Patient Health Records'!X912 &lt;&gt; "Critical", 'Patient Health Records'!W912 = "Yes"),"Monitor Later",IF(AND('Patient Health Records'!X912 ="Critical", 'Patient Health Records'!W912 = "No"), "Ask for Readmission","No Action")))</f>
        <v>Ask for Readmission</v>
      </c>
      <c r="V912" s="17" t="str" cm="1">
        <f t="array" ref="V912">_xlfn.IFS(AND(T912="High Priority",'Patient Health Records'!W912="Yes",'Patient Health Records'!X912 = "Critical"),"Needs Attention", AND('Patient Health Records'!X912 &lt;&gt; "Critical", 'Patient Health Records'!W912 = "Yes"),"Monitor Later", AND('Patient Health Records'!X912 ="Critical", 'Patient Health Records'!W912 = "No"), "Ask for Readmission", TRUE, "No Action")</f>
        <v>Ask for Readmission</v>
      </c>
      <c r="W912" s="17"/>
      <c r="X912" s="100"/>
      <c r="Y912" s="100"/>
      <c r="Z912" s="100"/>
      <c r="AA912" s="100"/>
      <c r="AB912" s="100"/>
    </row>
    <row r="913" spans="1:28" ht="15.75" customHeight="1">
      <c r="A913" s="2" t="s">
        <v>1371</v>
      </c>
      <c r="B913" s="2" t="s">
        <v>425</v>
      </c>
      <c r="C913" s="2" t="s">
        <v>25</v>
      </c>
      <c r="D913" s="26" t="s">
        <v>26</v>
      </c>
      <c r="E913" s="28">
        <f>DATEVALUE(D913)</f>
        <v>27029</v>
      </c>
      <c r="F913" s="29">
        <f t="shared" si="43"/>
        <v>1973</v>
      </c>
      <c r="G913" s="29">
        <f t="shared" si="44"/>
        <v>52</v>
      </c>
      <c r="H913" s="29" t="str" cm="1">
        <f t="array" ref="H913">_xlfn.IFS(
  AND(G913&gt;=21, G913&lt;=30), "Young Adult",
  AND(G913&gt;=31, G913&lt;=45), "Adult",
  AND(G913&gt;=46, G913&lt;=60), "Middle-aged",
  AND(G913&gt;=61, G913&lt;=75), "Senior",
  AND(G913&gt;=76, G913&lt;=87), "Elderly",
  TRUE, "Out of Range"
)</f>
        <v>Middle-aged</v>
      </c>
      <c r="I913" s="3">
        <v>9</v>
      </c>
      <c r="J913" s="2" t="s">
        <v>64</v>
      </c>
      <c r="K913" s="2" t="s">
        <v>56</v>
      </c>
      <c r="L913" s="2" t="str">
        <f>VLOOKUP(J913,Facts!$A$2:$B$10,2,FALSE)</f>
        <v>East</v>
      </c>
      <c r="M913" s="2" t="str">
        <f>HLOOKUP(J913,Facts!$D$13:$L$14,2,FALSE)</f>
        <v>East</v>
      </c>
      <c r="N913" s="2" t="str">
        <f>_xlfn.XLOOKUP(L913,Facts!$B$2:$B$10,Facts!$A$2:$A$10,FALSE)</f>
        <v>West Bengal</v>
      </c>
      <c r="O913" s="100" t="str">
        <f t="shared" si="45"/>
        <v>Aanya Gupta</v>
      </c>
      <c r="P913" s="100" t="str" cm="1">
        <f t="array" ref="P913:Q913">_xlfn.TEXTSPLIT(O913," ")</f>
        <v>Aanya</v>
      </c>
      <c r="Q913" s="100" t="str">
        <v>Gupta</v>
      </c>
      <c r="R913" s="100"/>
      <c r="S913" s="100" t="str">
        <f>CONCATENATE(A913,"_",P913,".pdf")</f>
        <v>PID0912_Aanya.pdf</v>
      </c>
      <c r="T913" s="17" t="str">
        <f>IF(AND(I913&lt;5,'Billing Details'!F913&gt;10000),"High Priority","Regular Followup")</f>
        <v>Regular Followup</v>
      </c>
      <c r="U913" s="17" t="str">
        <f>IF(AND(T913="High Priority",'Patient Health Records'!W913="Yes",'Patient Health Records'!X913 = "Critical"),"Needs Attention",IF(AND('Patient Health Records'!X913 &lt;&gt; "Critical", 'Patient Health Records'!W913 = "Yes"),"Monitor Later",IF(AND('Patient Health Records'!X913 ="Critical", 'Patient Health Records'!W913 = "No"), "Ask for Readmission","No Action")))</f>
        <v>Monitor Later</v>
      </c>
      <c r="V913" s="17" t="str" cm="1">
        <f t="array" ref="V913">_xlfn.IFS(AND(T913="High Priority",'Patient Health Records'!W913="Yes",'Patient Health Records'!X913 = "Critical"),"Needs Attention", AND('Patient Health Records'!X913 &lt;&gt; "Critical", 'Patient Health Records'!W913 = "Yes"),"Monitor Later", AND('Patient Health Records'!X913 ="Critical", 'Patient Health Records'!W913 = "No"), "Ask for Readmission", TRUE, "No Action")</f>
        <v>Monitor Later</v>
      </c>
      <c r="W913" s="17"/>
      <c r="X913" s="100"/>
      <c r="Y913" s="100"/>
      <c r="Z913" s="100"/>
      <c r="AA913" s="100"/>
      <c r="AB913" s="100"/>
    </row>
    <row r="914" spans="1:28" ht="15.75" customHeight="1">
      <c r="A914" s="2" t="s">
        <v>1372</v>
      </c>
      <c r="B914" s="2" t="s">
        <v>689</v>
      </c>
      <c r="C914" s="2" t="s">
        <v>42</v>
      </c>
      <c r="D914" s="26" t="s">
        <v>60</v>
      </c>
      <c r="E914" s="28">
        <f>DATEVALUE(D914)</f>
        <v>28855</v>
      </c>
      <c r="F914" s="29">
        <f t="shared" si="43"/>
        <v>1978</v>
      </c>
      <c r="G914" s="29">
        <f t="shared" si="44"/>
        <v>47</v>
      </c>
      <c r="H914" s="29" t="str" cm="1">
        <f t="array" ref="H914">_xlfn.IFS(
  AND(G914&gt;=21, G914&lt;=30), "Young Adult",
  AND(G914&gt;=31, G914&lt;=45), "Adult",
  AND(G914&gt;=46, G914&lt;=60), "Middle-aged",
  AND(G914&gt;=61, G914&lt;=75), "Senior",
  AND(G914&gt;=76, G914&lt;=87), "Elderly",
  TRUE, "Out of Range"
)</f>
        <v>Middle-aged</v>
      </c>
      <c r="I914" s="3">
        <v>15</v>
      </c>
      <c r="J914" s="2" t="s">
        <v>80</v>
      </c>
      <c r="K914" s="2" t="s">
        <v>28</v>
      </c>
      <c r="L914" s="2" t="str">
        <f>VLOOKUP(J914,Facts!$A$2:$B$10,2,FALSE)</f>
        <v>West</v>
      </c>
      <c r="M914" s="2" t="str">
        <f>HLOOKUP(J914,Facts!$D$13:$L$14,2,FALSE)</f>
        <v>West</v>
      </c>
      <c r="N914" s="2" t="str">
        <f>_xlfn.XLOOKUP(L914,Facts!$B$2:$B$10,Facts!$A$2:$A$10,FALSE)</f>
        <v>Maharashtra</v>
      </c>
      <c r="O914" s="100" t="str">
        <f t="shared" si="45"/>
        <v>Aditya Sharma</v>
      </c>
      <c r="P914" s="100" t="str" cm="1">
        <f t="array" ref="P914:Q914">_xlfn.TEXTSPLIT(O914," ")</f>
        <v>Aditya</v>
      </c>
      <c r="Q914" s="100" t="str">
        <v>Sharma</v>
      </c>
      <c r="R914" s="100"/>
      <c r="S914" s="100" t="str">
        <f>CONCATENATE(A914,"_",P914,".pdf")</f>
        <v>PID0913_Aditya.pdf</v>
      </c>
      <c r="T914" s="17" t="str">
        <f>IF(AND(I914&lt;5,'Billing Details'!F914&gt;10000),"High Priority","Regular Followup")</f>
        <v>Regular Followup</v>
      </c>
      <c r="U914" s="17" t="str">
        <f>IF(AND(T914="High Priority",'Patient Health Records'!W914="Yes",'Patient Health Records'!X914 = "Critical"),"Needs Attention",IF(AND('Patient Health Records'!X914 &lt;&gt; "Critical", 'Patient Health Records'!W914 = "Yes"),"Monitor Later",IF(AND('Patient Health Records'!X914 ="Critical", 'Patient Health Records'!W914 = "No"), "Ask for Readmission","No Action")))</f>
        <v>Ask for Readmission</v>
      </c>
      <c r="V914" s="17" t="str" cm="1">
        <f t="array" ref="V914">_xlfn.IFS(AND(T914="High Priority",'Patient Health Records'!W914="Yes",'Patient Health Records'!X914 = "Critical"),"Needs Attention", AND('Patient Health Records'!X914 &lt;&gt; "Critical", 'Patient Health Records'!W914 = "Yes"),"Monitor Later", AND('Patient Health Records'!X914 ="Critical", 'Patient Health Records'!W914 = "No"), "Ask for Readmission", TRUE, "No Action")</f>
        <v>Ask for Readmission</v>
      </c>
      <c r="W914" s="17"/>
      <c r="X914" s="100"/>
      <c r="Y914" s="100"/>
      <c r="Z914" s="100"/>
      <c r="AA914" s="100"/>
      <c r="AB914" s="100"/>
    </row>
    <row r="915" spans="1:28" ht="15.75" customHeight="1">
      <c r="A915" s="2" t="s">
        <v>1373</v>
      </c>
      <c r="B915" s="2" t="s">
        <v>1374</v>
      </c>
      <c r="C915" s="2" t="s">
        <v>25</v>
      </c>
      <c r="D915" s="26" t="s">
        <v>142</v>
      </c>
      <c r="E915" s="28">
        <f>DATEVALUE(D915)</f>
        <v>34334</v>
      </c>
      <c r="F915" s="29">
        <f t="shared" si="43"/>
        <v>1993</v>
      </c>
      <c r="G915" s="29">
        <f t="shared" si="44"/>
        <v>32</v>
      </c>
      <c r="H915" s="29" t="str" cm="1">
        <f t="array" ref="H915">_xlfn.IFS(
  AND(G915&gt;=21, G915&lt;=30), "Young Adult",
  AND(G915&gt;=31, G915&lt;=45), "Adult",
  AND(G915&gt;=46, G915&lt;=60), "Middle-aged",
  AND(G915&gt;=61, G915&lt;=75), "Senior",
  AND(G915&gt;=76, G915&lt;=87), "Elderly",
  TRUE, "Out of Range"
)</f>
        <v>Adult</v>
      </c>
      <c r="I915" s="3">
        <v>30</v>
      </c>
      <c r="J915" s="2" t="s">
        <v>38</v>
      </c>
      <c r="K915" s="2" t="s">
        <v>28</v>
      </c>
      <c r="L915" s="2" t="str">
        <f>VLOOKUP(J915,Facts!$A$2:$B$10,2,FALSE)</f>
        <v>North</v>
      </c>
      <c r="M915" s="2" t="str">
        <f>HLOOKUP(J915,Facts!$D$13:$L$14,2,FALSE)</f>
        <v>North</v>
      </c>
      <c r="N915" s="2" t="str">
        <f>_xlfn.XLOOKUP(L915,Facts!$B$2:$B$10,Facts!$A$2:$A$10,FALSE)</f>
        <v>Punjab</v>
      </c>
      <c r="O915" s="100" t="str">
        <f t="shared" si="45"/>
        <v>Isha Sharma</v>
      </c>
      <c r="P915" s="100" t="str" cm="1">
        <f t="array" ref="P915:Q915">_xlfn.TEXTSPLIT(O915," ")</f>
        <v>Isha</v>
      </c>
      <c r="Q915" s="100" t="str">
        <v>Sharma</v>
      </c>
      <c r="R915" s="100"/>
      <c r="S915" s="100" t="str">
        <f>CONCATENATE(A915,"_",P915,".pdf")</f>
        <v>PID0914_Isha.pdf</v>
      </c>
      <c r="T915" s="17" t="str">
        <f>IF(AND(I915&lt;5,'Billing Details'!F915&gt;10000),"High Priority","Regular Followup")</f>
        <v>Regular Followup</v>
      </c>
      <c r="U915" s="17" t="str">
        <f>IF(AND(T915="High Priority",'Patient Health Records'!W915="Yes",'Patient Health Records'!X915 = "Critical"),"Needs Attention",IF(AND('Patient Health Records'!X915 &lt;&gt; "Critical", 'Patient Health Records'!W915 = "Yes"),"Monitor Later",IF(AND('Patient Health Records'!X915 ="Critical", 'Patient Health Records'!W915 = "No"), "Ask for Readmission","No Action")))</f>
        <v>No Action</v>
      </c>
      <c r="V915" s="17" t="str" cm="1">
        <f t="array" ref="V915">_xlfn.IFS(AND(T915="High Priority",'Patient Health Records'!W915="Yes",'Patient Health Records'!X915 = "Critical"),"Needs Attention", AND('Patient Health Records'!X915 &lt;&gt; "Critical", 'Patient Health Records'!W915 = "Yes"),"Monitor Later", AND('Patient Health Records'!X915 ="Critical", 'Patient Health Records'!W915 = "No"), "Ask for Readmission", TRUE, "No Action")</f>
        <v>No Action</v>
      </c>
      <c r="W915" s="17"/>
      <c r="X915" s="100"/>
      <c r="Y915" s="100"/>
      <c r="Z915" s="100"/>
      <c r="AA915" s="100"/>
      <c r="AB915" s="100"/>
    </row>
    <row r="916" spans="1:28" ht="15.75" customHeight="1">
      <c r="A916" s="2" t="s">
        <v>1375</v>
      </c>
      <c r="B916" s="2" t="s">
        <v>1376</v>
      </c>
      <c r="C916" s="2" t="s">
        <v>25</v>
      </c>
      <c r="D916" s="26" t="s">
        <v>60</v>
      </c>
      <c r="E916" s="28">
        <f>DATEVALUE(D916)</f>
        <v>28855</v>
      </c>
      <c r="F916" s="29">
        <f t="shared" si="43"/>
        <v>1978</v>
      </c>
      <c r="G916" s="29">
        <f t="shared" si="44"/>
        <v>47</v>
      </c>
      <c r="H916" s="29" t="str" cm="1">
        <f t="array" ref="H916">_xlfn.IFS(
  AND(G916&gt;=21, G916&lt;=30), "Young Adult",
  AND(G916&gt;=31, G916&lt;=45), "Adult",
  AND(G916&gt;=46, G916&lt;=60), "Middle-aged",
  AND(G916&gt;=61, G916&lt;=75), "Senior",
  AND(G916&gt;=76, G916&lt;=87), "Elderly",
  TRUE, "Out of Range"
)</f>
        <v>Middle-aged</v>
      </c>
      <c r="I916" s="3">
        <v>2</v>
      </c>
      <c r="J916" s="2" t="s">
        <v>47</v>
      </c>
      <c r="K916" s="2" t="s">
        <v>39</v>
      </c>
      <c r="L916" s="2" t="str">
        <f>VLOOKUP(J916,Facts!$A$2:$B$10,2,FALSE)</f>
        <v>North</v>
      </c>
      <c r="M916" s="2" t="str">
        <f>HLOOKUP(J916,Facts!$D$13:$L$14,2,FALSE)</f>
        <v>North</v>
      </c>
      <c r="N916" s="2" t="str">
        <f>_xlfn.XLOOKUP(L916,Facts!$B$2:$B$10,Facts!$A$2:$A$10,FALSE)</f>
        <v>Punjab</v>
      </c>
      <c r="O916" s="100" t="str">
        <f t="shared" si="45"/>
        <v>Riya Sharma</v>
      </c>
      <c r="P916" s="100" t="str" cm="1">
        <f t="array" ref="P916:Q916">_xlfn.TEXTSPLIT(O916," ")</f>
        <v>Riya</v>
      </c>
      <c r="Q916" s="100" t="str">
        <v>Sharma</v>
      </c>
      <c r="R916" s="100"/>
      <c r="S916" s="100" t="str">
        <f>CONCATENATE(A916,"_",P916,".pdf")</f>
        <v>PID0915_Riya.pdf</v>
      </c>
      <c r="T916" s="17" t="str">
        <f>IF(AND(I916&lt;5,'Billing Details'!F916&gt;10000),"High Priority","Regular Followup")</f>
        <v>High Priority</v>
      </c>
      <c r="U916" s="17" t="str">
        <f>IF(AND(T916="High Priority",'Patient Health Records'!W916="Yes",'Patient Health Records'!X916 = "Critical"),"Needs Attention",IF(AND('Patient Health Records'!X916 &lt;&gt; "Critical", 'Patient Health Records'!W916 = "Yes"),"Monitor Later",IF(AND('Patient Health Records'!X916 ="Critical", 'Patient Health Records'!W916 = "No"), "Ask for Readmission","No Action")))</f>
        <v>Monitor Later</v>
      </c>
      <c r="V916" s="17" t="str" cm="1">
        <f t="array" ref="V916">_xlfn.IFS(AND(T916="High Priority",'Patient Health Records'!W916="Yes",'Patient Health Records'!X916 = "Critical"),"Needs Attention", AND('Patient Health Records'!X916 &lt;&gt; "Critical", 'Patient Health Records'!W916 = "Yes"),"Monitor Later", AND('Patient Health Records'!X916 ="Critical", 'Patient Health Records'!W916 = "No"), "Ask for Readmission", TRUE, "No Action")</f>
        <v>Monitor Later</v>
      </c>
      <c r="W916" s="17"/>
      <c r="X916" s="100"/>
      <c r="Y916" s="100"/>
      <c r="Z916" s="100"/>
      <c r="AA916" s="100"/>
      <c r="AB916" s="100"/>
    </row>
    <row r="917" spans="1:28" ht="15.75" customHeight="1">
      <c r="A917" s="2" t="s">
        <v>1377</v>
      </c>
      <c r="B917" s="2" t="s">
        <v>1378</v>
      </c>
      <c r="C917" s="2" t="s">
        <v>42</v>
      </c>
      <c r="D917" s="26" t="s">
        <v>26</v>
      </c>
      <c r="E917" s="28">
        <f>DATEVALUE(D917)</f>
        <v>27029</v>
      </c>
      <c r="F917" s="29">
        <f t="shared" si="43"/>
        <v>1973</v>
      </c>
      <c r="G917" s="29">
        <f t="shared" si="44"/>
        <v>52</v>
      </c>
      <c r="H917" s="29" t="str" cm="1">
        <f t="array" ref="H917">_xlfn.IFS(
  AND(G917&gt;=21, G917&lt;=30), "Young Adult",
  AND(G917&gt;=31, G917&lt;=45), "Adult",
  AND(G917&gt;=46, G917&lt;=60), "Middle-aged",
  AND(G917&gt;=61, G917&lt;=75), "Senior",
  AND(G917&gt;=76, G917&lt;=87), "Elderly",
  TRUE, "Out of Range"
)</f>
        <v>Middle-aged</v>
      </c>
      <c r="I917" s="3">
        <v>40</v>
      </c>
      <c r="J917" s="2" t="s">
        <v>43</v>
      </c>
      <c r="K917" s="2" t="s">
        <v>28</v>
      </c>
      <c r="L917" s="2" t="str">
        <f>VLOOKUP(J917,Facts!$A$2:$B$10,2,FALSE)</f>
        <v>South</v>
      </c>
      <c r="M917" s="2" t="str">
        <f>HLOOKUP(J917,Facts!$D$13:$L$14,2,FALSE)</f>
        <v>South</v>
      </c>
      <c r="N917" s="2" t="str">
        <f>_xlfn.XLOOKUP(L917,Facts!$B$2:$B$10,Facts!$A$2:$A$10,FALSE)</f>
        <v>Tamil Nadu</v>
      </c>
      <c r="O917" s="100" t="str">
        <f t="shared" si="45"/>
        <v>Aditya Priya Reddy</v>
      </c>
      <c r="P917" s="100" t="str" cm="1">
        <f t="array" ref="P917:R917">_xlfn.TEXTSPLIT(O917," ")</f>
        <v>Aditya</v>
      </c>
      <c r="Q917" s="100" t="str">
        <v>Priya</v>
      </c>
      <c r="R917" s="100" t="str">
        <v>Reddy</v>
      </c>
      <c r="S917" s="100" t="str">
        <f>CONCATENATE(A917,"_",P917,".pdf")</f>
        <v>PID0916_Aditya.pdf</v>
      </c>
      <c r="T917" s="17" t="str">
        <f>IF(AND(I917&lt;5,'Billing Details'!F917&gt;10000),"High Priority","Regular Followup")</f>
        <v>Regular Followup</v>
      </c>
      <c r="U917" s="17" t="str">
        <f>IF(AND(T917="High Priority",'Patient Health Records'!W917="Yes",'Patient Health Records'!X917 = "Critical"),"Needs Attention",IF(AND('Patient Health Records'!X917 &lt;&gt; "Critical", 'Patient Health Records'!W917 = "Yes"),"Monitor Later",IF(AND('Patient Health Records'!X917 ="Critical", 'Patient Health Records'!W917 = "No"), "Ask for Readmission","No Action")))</f>
        <v>No Action</v>
      </c>
      <c r="V917" s="17" t="str" cm="1">
        <f t="array" ref="V917">_xlfn.IFS(AND(T917="High Priority",'Patient Health Records'!W917="Yes",'Patient Health Records'!X917 = "Critical"),"Needs Attention", AND('Patient Health Records'!X917 &lt;&gt; "Critical", 'Patient Health Records'!W917 = "Yes"),"Monitor Later", AND('Patient Health Records'!X917 ="Critical", 'Patient Health Records'!W917 = "No"), "Ask for Readmission", TRUE, "No Action")</f>
        <v>No Action</v>
      </c>
      <c r="W917" s="17"/>
      <c r="X917" s="100"/>
      <c r="Y917" s="100"/>
      <c r="Z917" s="100"/>
      <c r="AA917" s="100"/>
      <c r="AB917" s="100"/>
    </row>
    <row r="918" spans="1:28" ht="15.75" customHeight="1">
      <c r="A918" s="2" t="s">
        <v>1379</v>
      </c>
      <c r="B918" s="2" t="s">
        <v>126</v>
      </c>
      <c r="C918" s="2" t="s">
        <v>25</v>
      </c>
      <c r="D918" s="26" t="s">
        <v>184</v>
      </c>
      <c r="E918" s="28">
        <f>DATEVALUE(D918)</f>
        <v>21550</v>
      </c>
      <c r="F918" s="29">
        <f t="shared" si="43"/>
        <v>1958</v>
      </c>
      <c r="G918" s="29">
        <f t="shared" si="44"/>
        <v>67</v>
      </c>
      <c r="H918" s="29" t="str" cm="1">
        <f t="array" ref="H918">_xlfn.IFS(
  AND(G918&gt;=21, G918&lt;=30), "Young Adult",
  AND(G918&gt;=31, G918&lt;=45), "Adult",
  AND(G918&gt;=46, G918&lt;=60), "Middle-aged",
  AND(G918&gt;=61, G918&lt;=75), "Senior",
  AND(G918&gt;=76, G918&lt;=87), "Elderly",
  TRUE, "Out of Range"
)</f>
        <v>Senior</v>
      </c>
      <c r="I918" s="3">
        <v>12</v>
      </c>
      <c r="J918" s="2" t="s">
        <v>27</v>
      </c>
      <c r="K918" s="2" t="s">
        <v>28</v>
      </c>
      <c r="L918" s="2" t="str">
        <f>VLOOKUP(J918,Facts!$A$2:$B$10,2,FALSE)</f>
        <v>South</v>
      </c>
      <c r="M918" s="2" t="str">
        <f>HLOOKUP(J918,Facts!$D$13:$L$14,2,FALSE)</f>
        <v>South</v>
      </c>
      <c r="N918" s="2" t="str">
        <f>_xlfn.XLOOKUP(L918,Facts!$B$2:$B$10,Facts!$A$2:$A$10,FALSE)</f>
        <v>Tamil Nadu</v>
      </c>
      <c r="O918" s="100" t="str">
        <f t="shared" si="45"/>
        <v>Aanya Priya Sharma</v>
      </c>
      <c r="P918" s="100" t="str" cm="1">
        <f t="array" ref="P918:R918">_xlfn.TEXTSPLIT(O918," ")</f>
        <v>Aanya</v>
      </c>
      <c r="Q918" s="100" t="str">
        <v>Priya</v>
      </c>
      <c r="R918" s="100" t="str">
        <v>Sharma</v>
      </c>
      <c r="S918" s="100" t="str">
        <f>CONCATENATE(A918,"_",P918,".pdf")</f>
        <v>PID0917_Aanya.pdf</v>
      </c>
      <c r="T918" s="17" t="str">
        <f>IF(AND(I918&lt;5,'Billing Details'!F918&gt;10000),"High Priority","Regular Followup")</f>
        <v>Regular Followup</v>
      </c>
      <c r="U918" s="17" t="str">
        <f>IF(AND(T918="High Priority",'Patient Health Records'!W918="Yes",'Patient Health Records'!X918 = "Critical"),"Needs Attention",IF(AND('Patient Health Records'!X918 &lt;&gt; "Critical", 'Patient Health Records'!W918 = "Yes"),"Monitor Later",IF(AND('Patient Health Records'!X918 ="Critical", 'Patient Health Records'!W918 = "No"), "Ask for Readmission","No Action")))</f>
        <v>Monitor Later</v>
      </c>
      <c r="V918" s="17" t="str" cm="1">
        <f t="array" ref="V918">_xlfn.IFS(AND(T918="High Priority",'Patient Health Records'!W918="Yes",'Patient Health Records'!X918 = "Critical"),"Needs Attention", AND('Patient Health Records'!X918 &lt;&gt; "Critical", 'Patient Health Records'!W918 = "Yes"),"Monitor Later", AND('Patient Health Records'!X918 ="Critical", 'Patient Health Records'!W918 = "No"), "Ask for Readmission", TRUE, "No Action")</f>
        <v>Monitor Later</v>
      </c>
      <c r="W918" s="17"/>
      <c r="X918" s="100"/>
      <c r="Y918" s="100"/>
      <c r="Z918" s="100"/>
      <c r="AA918" s="100"/>
      <c r="AB918" s="100"/>
    </row>
    <row r="919" spans="1:28" ht="15.75" customHeight="1">
      <c r="A919" s="2" t="s">
        <v>1380</v>
      </c>
      <c r="B919" s="2" t="s">
        <v>120</v>
      </c>
      <c r="C919" s="2" t="s">
        <v>42</v>
      </c>
      <c r="D919" s="26" t="s">
        <v>136</v>
      </c>
      <c r="E919" s="28">
        <f>DATEVALUE(D919)</f>
        <v>27029</v>
      </c>
      <c r="F919" s="29">
        <f t="shared" si="43"/>
        <v>1973</v>
      </c>
      <c r="G919" s="29">
        <f t="shared" si="44"/>
        <v>52</v>
      </c>
      <c r="H919" s="29" t="str" cm="1">
        <f t="array" ref="H919">_xlfn.IFS(
  AND(G919&gt;=21, G919&lt;=30), "Young Adult",
  AND(G919&gt;=31, G919&lt;=45), "Adult",
  AND(G919&gt;=46, G919&lt;=60), "Middle-aged",
  AND(G919&gt;=61, G919&lt;=75), "Senior",
  AND(G919&gt;=76, G919&lt;=87), "Elderly",
  TRUE, "Out of Range"
)</f>
        <v>Middle-aged</v>
      </c>
      <c r="I919" s="3">
        <v>12</v>
      </c>
      <c r="J919" s="2" t="s">
        <v>43</v>
      </c>
      <c r="K919" s="2" t="s">
        <v>34</v>
      </c>
      <c r="L919" s="2" t="str">
        <f>VLOOKUP(J919,Facts!$A$2:$B$10,2,FALSE)</f>
        <v>South</v>
      </c>
      <c r="M919" s="2" t="str">
        <f>HLOOKUP(J919,Facts!$D$13:$L$14,2,FALSE)</f>
        <v>South</v>
      </c>
      <c r="N919" s="2" t="str">
        <f>_xlfn.XLOOKUP(L919,Facts!$B$2:$B$10,Facts!$A$2:$A$10,FALSE)</f>
        <v>Tamil Nadu</v>
      </c>
      <c r="O919" s="100" t="str">
        <f t="shared" si="45"/>
        <v>Aditya Mehta</v>
      </c>
      <c r="P919" s="100" t="str" cm="1">
        <f t="array" ref="P919:Q919">_xlfn.TEXTSPLIT(O919," ")</f>
        <v>Aditya</v>
      </c>
      <c r="Q919" s="100" t="str">
        <v>Mehta</v>
      </c>
      <c r="R919" s="100"/>
      <c r="S919" s="100" t="str">
        <f>CONCATENATE(A919,"_",P919,".pdf")</f>
        <v>PID0918_Aditya.pdf</v>
      </c>
      <c r="T919" s="17" t="str">
        <f>IF(AND(I919&lt;5,'Billing Details'!F919&gt;10000),"High Priority","Regular Followup")</f>
        <v>Regular Followup</v>
      </c>
      <c r="U919" s="17" t="str">
        <f>IF(AND(T919="High Priority",'Patient Health Records'!W919="Yes",'Patient Health Records'!X919 = "Critical"),"Needs Attention",IF(AND('Patient Health Records'!X919 &lt;&gt; "Critical", 'Patient Health Records'!W919 = "Yes"),"Monitor Later",IF(AND('Patient Health Records'!X919 ="Critical", 'Patient Health Records'!W919 = "No"), "Ask for Readmission","No Action")))</f>
        <v>No Action</v>
      </c>
      <c r="V919" s="17" t="str" cm="1">
        <f t="array" ref="V919">_xlfn.IFS(AND(T919="High Priority",'Patient Health Records'!W919="Yes",'Patient Health Records'!X919 = "Critical"),"Needs Attention", AND('Patient Health Records'!X919 &lt;&gt; "Critical", 'Patient Health Records'!W919 = "Yes"),"Monitor Later", AND('Patient Health Records'!X919 ="Critical", 'Patient Health Records'!W919 = "No"), "Ask for Readmission", TRUE, "No Action")</f>
        <v>No Action</v>
      </c>
      <c r="W919" s="17"/>
      <c r="X919" s="100"/>
      <c r="Y919" s="100"/>
      <c r="Z919" s="100"/>
      <c r="AA919" s="100"/>
      <c r="AB919" s="100"/>
    </row>
    <row r="920" spans="1:28" ht="15.75" customHeight="1">
      <c r="A920" s="2" t="s">
        <v>1381</v>
      </c>
      <c r="B920" s="2" t="s">
        <v>1382</v>
      </c>
      <c r="C920" s="2" t="s">
        <v>42</v>
      </c>
      <c r="D920" s="26" t="s">
        <v>46</v>
      </c>
      <c r="E920" s="28">
        <f>DATEVALUE(D920)</f>
        <v>32508</v>
      </c>
      <c r="F920" s="29">
        <f t="shared" si="43"/>
        <v>1988</v>
      </c>
      <c r="G920" s="29">
        <f t="shared" si="44"/>
        <v>37</v>
      </c>
      <c r="H920" s="29" t="str" cm="1">
        <f t="array" ref="H920">_xlfn.IFS(
  AND(G920&gt;=21, G920&lt;=30), "Young Adult",
  AND(G920&gt;=31, G920&lt;=45), "Adult",
  AND(G920&gt;=46, G920&lt;=60), "Middle-aged",
  AND(G920&gt;=61, G920&lt;=75), "Senior",
  AND(G920&gt;=76, G920&lt;=87), "Elderly",
  TRUE, "Out of Range"
)</f>
        <v>Adult</v>
      </c>
      <c r="I920" s="3">
        <v>30</v>
      </c>
      <c r="J920" s="2" t="s">
        <v>64</v>
      </c>
      <c r="K920" s="2" t="s">
        <v>56</v>
      </c>
      <c r="L920" s="2" t="str">
        <f>VLOOKUP(J920,Facts!$A$2:$B$10,2,FALSE)</f>
        <v>East</v>
      </c>
      <c r="M920" s="2" t="str">
        <f>HLOOKUP(J920,Facts!$D$13:$L$14,2,FALSE)</f>
        <v>East</v>
      </c>
      <c r="N920" s="2" t="str">
        <f>_xlfn.XLOOKUP(L920,Facts!$B$2:$B$10,Facts!$A$2:$A$10,FALSE)</f>
        <v>West Bengal</v>
      </c>
      <c r="O920" s="100" t="str">
        <f t="shared" si="45"/>
        <v>Sai Kumar Sharma</v>
      </c>
      <c r="P920" s="100" t="str" cm="1">
        <f t="array" ref="P920:R920">_xlfn.TEXTSPLIT(O920," ")</f>
        <v>Sai</v>
      </c>
      <c r="Q920" s="100" t="str">
        <v>Kumar</v>
      </c>
      <c r="R920" s="100" t="str">
        <v>Sharma</v>
      </c>
      <c r="S920" s="100" t="str">
        <f>CONCATENATE(A920,"_",P920,".pdf")</f>
        <v>PID0919_Sai.pdf</v>
      </c>
      <c r="T920" s="17" t="str">
        <f>IF(AND(I920&lt;5,'Billing Details'!F920&gt;10000),"High Priority","Regular Followup")</f>
        <v>Regular Followup</v>
      </c>
      <c r="U920" s="17" t="str">
        <f>IF(AND(T920="High Priority",'Patient Health Records'!W920="Yes",'Patient Health Records'!X920 = "Critical"),"Needs Attention",IF(AND('Patient Health Records'!X920 &lt;&gt; "Critical", 'Patient Health Records'!W920 = "Yes"),"Monitor Later",IF(AND('Patient Health Records'!X920 ="Critical", 'Patient Health Records'!W920 = "No"), "Ask for Readmission","No Action")))</f>
        <v>No Action</v>
      </c>
      <c r="V920" s="17" t="str" cm="1">
        <f t="array" ref="V920">_xlfn.IFS(AND(T920="High Priority",'Patient Health Records'!W920="Yes",'Patient Health Records'!X920 = "Critical"),"Needs Attention", AND('Patient Health Records'!X920 &lt;&gt; "Critical", 'Patient Health Records'!W920 = "Yes"),"Monitor Later", AND('Patient Health Records'!X920 ="Critical", 'Patient Health Records'!W920 = "No"), "Ask for Readmission", TRUE, "No Action")</f>
        <v>No Action</v>
      </c>
      <c r="W920" s="17"/>
      <c r="X920" s="100"/>
      <c r="Y920" s="100"/>
      <c r="Z920" s="100"/>
      <c r="AA920" s="100"/>
      <c r="AB920" s="100"/>
    </row>
    <row r="921" spans="1:28" ht="15.75" customHeight="1">
      <c r="A921" s="2" t="s">
        <v>1383</v>
      </c>
      <c r="B921" s="2" t="s">
        <v>346</v>
      </c>
      <c r="C921" s="2" t="s">
        <v>25</v>
      </c>
      <c r="D921" s="26" t="s">
        <v>46</v>
      </c>
      <c r="E921" s="28">
        <f>DATEVALUE(D921)</f>
        <v>32508</v>
      </c>
      <c r="F921" s="29">
        <f t="shared" si="43"/>
        <v>1988</v>
      </c>
      <c r="G921" s="29">
        <f t="shared" si="44"/>
        <v>37</v>
      </c>
      <c r="H921" s="29" t="str" cm="1">
        <f t="array" ref="H921">_xlfn.IFS(
  AND(G921&gt;=21, G921&lt;=30), "Young Adult",
  AND(G921&gt;=31, G921&lt;=45), "Adult",
  AND(G921&gt;=46, G921&lt;=60), "Middle-aged",
  AND(G921&gt;=61, G921&lt;=75), "Senior",
  AND(G921&gt;=76, G921&lt;=87), "Elderly",
  TRUE, "Out of Range"
)</f>
        <v>Adult</v>
      </c>
      <c r="I921" s="3">
        <v>7</v>
      </c>
      <c r="J921" s="2" t="s">
        <v>64</v>
      </c>
      <c r="K921" s="2" t="s">
        <v>56</v>
      </c>
      <c r="L921" s="2" t="str">
        <f>VLOOKUP(J921,Facts!$A$2:$B$10,2,FALSE)</f>
        <v>East</v>
      </c>
      <c r="M921" s="2" t="str">
        <f>HLOOKUP(J921,Facts!$D$13:$L$14,2,FALSE)</f>
        <v>East</v>
      </c>
      <c r="N921" s="2" t="str">
        <f>_xlfn.XLOOKUP(L921,Facts!$B$2:$B$10,Facts!$A$2:$A$10,FALSE)</f>
        <v>West Bengal</v>
      </c>
      <c r="O921" s="100" t="str">
        <f t="shared" si="45"/>
        <v>Shreya Mehta</v>
      </c>
      <c r="P921" s="100" t="str" cm="1">
        <f t="array" ref="P921:Q921">_xlfn.TEXTSPLIT(O921," ")</f>
        <v>Shreya</v>
      </c>
      <c r="Q921" s="100" t="str">
        <v>Mehta</v>
      </c>
      <c r="R921" s="100"/>
      <c r="S921" s="100" t="str">
        <f>CONCATENATE(A921,"_",P921,".pdf")</f>
        <v>PID0920_Shreya.pdf</v>
      </c>
      <c r="T921" s="17" t="str">
        <f>IF(AND(I921&lt;5,'Billing Details'!F921&gt;10000),"High Priority","Regular Followup")</f>
        <v>Regular Followup</v>
      </c>
      <c r="U921" s="17" t="str">
        <f>IF(AND(T921="High Priority",'Patient Health Records'!W921="Yes",'Patient Health Records'!X921 = "Critical"),"Needs Attention",IF(AND('Patient Health Records'!X921 &lt;&gt; "Critical", 'Patient Health Records'!W921 = "Yes"),"Monitor Later",IF(AND('Patient Health Records'!X921 ="Critical", 'Patient Health Records'!W921 = "No"), "Ask for Readmission","No Action")))</f>
        <v>No Action</v>
      </c>
      <c r="V921" s="17" t="str" cm="1">
        <f t="array" ref="V921">_xlfn.IFS(AND(T921="High Priority",'Patient Health Records'!W921="Yes",'Patient Health Records'!X921 = "Critical"),"Needs Attention", AND('Patient Health Records'!X921 &lt;&gt; "Critical", 'Patient Health Records'!W921 = "Yes"),"Monitor Later", AND('Patient Health Records'!X921 ="Critical", 'Patient Health Records'!W921 = "No"), "Ask for Readmission", TRUE, "No Action")</f>
        <v>No Action</v>
      </c>
      <c r="W921" s="17"/>
      <c r="X921" s="100"/>
      <c r="Y921" s="100"/>
      <c r="Z921" s="100"/>
      <c r="AA921" s="100"/>
      <c r="AB921" s="100"/>
    </row>
    <row r="922" spans="1:28" ht="15.75" customHeight="1">
      <c r="A922" s="2" t="s">
        <v>1384</v>
      </c>
      <c r="B922" s="2" t="s">
        <v>711</v>
      </c>
      <c r="C922" s="2" t="s">
        <v>25</v>
      </c>
      <c r="D922" s="26" t="s">
        <v>142</v>
      </c>
      <c r="E922" s="28">
        <f>DATEVALUE(D922)</f>
        <v>34334</v>
      </c>
      <c r="F922" s="29">
        <f t="shared" si="43"/>
        <v>1993</v>
      </c>
      <c r="G922" s="29">
        <f t="shared" si="44"/>
        <v>32</v>
      </c>
      <c r="H922" s="29" t="str" cm="1">
        <f t="array" ref="H922">_xlfn.IFS(
  AND(G922&gt;=21, G922&lt;=30), "Young Adult",
  AND(G922&gt;=31, G922&lt;=45), "Adult",
  AND(G922&gt;=46, G922&lt;=60), "Middle-aged",
  AND(G922&gt;=61, G922&lt;=75), "Senior",
  AND(G922&gt;=76, G922&lt;=87), "Elderly",
  TRUE, "Out of Range"
)</f>
        <v>Adult</v>
      </c>
      <c r="I922" s="3">
        <v>20</v>
      </c>
      <c r="J922" s="2" t="s">
        <v>43</v>
      </c>
      <c r="K922" s="2" t="s">
        <v>28</v>
      </c>
      <c r="L922" s="2" t="str">
        <f>VLOOKUP(J922,Facts!$A$2:$B$10,2,FALSE)</f>
        <v>South</v>
      </c>
      <c r="M922" s="2" t="str">
        <f>HLOOKUP(J922,Facts!$D$13:$L$14,2,FALSE)</f>
        <v>South</v>
      </c>
      <c r="N922" s="2" t="str">
        <f>_xlfn.XLOOKUP(L922,Facts!$B$2:$B$10,Facts!$A$2:$A$10,FALSE)</f>
        <v>Tamil Nadu</v>
      </c>
      <c r="O922" s="100" t="str">
        <f t="shared" si="45"/>
        <v>Riya Gupta</v>
      </c>
      <c r="P922" s="100" t="str" cm="1">
        <f t="array" ref="P922:Q922">_xlfn.TEXTSPLIT(O922," ")</f>
        <v>Riya</v>
      </c>
      <c r="Q922" s="100" t="str">
        <v>Gupta</v>
      </c>
      <c r="R922" s="100"/>
      <c r="S922" s="100" t="str">
        <f>CONCATENATE(A922,"_",P922,".pdf")</f>
        <v>PID0921_Riya.pdf</v>
      </c>
      <c r="T922" s="17" t="str">
        <f>IF(AND(I922&lt;5,'Billing Details'!F922&gt;10000),"High Priority","Regular Followup")</f>
        <v>Regular Followup</v>
      </c>
      <c r="U922" s="17" t="str">
        <f>IF(AND(T922="High Priority",'Patient Health Records'!W922="Yes",'Patient Health Records'!X922 = "Critical"),"Needs Attention",IF(AND('Patient Health Records'!X922 &lt;&gt; "Critical", 'Patient Health Records'!W922 = "Yes"),"Monitor Later",IF(AND('Patient Health Records'!X922 ="Critical", 'Patient Health Records'!W922 = "No"), "Ask for Readmission","No Action")))</f>
        <v>Ask for Readmission</v>
      </c>
      <c r="V922" s="17" t="str" cm="1">
        <f t="array" ref="V922">_xlfn.IFS(AND(T922="High Priority",'Patient Health Records'!W922="Yes",'Patient Health Records'!X922 = "Critical"),"Needs Attention", AND('Patient Health Records'!X922 &lt;&gt; "Critical", 'Patient Health Records'!W922 = "Yes"),"Monitor Later", AND('Patient Health Records'!X922 ="Critical", 'Patient Health Records'!W922 = "No"), "Ask for Readmission", TRUE, "No Action")</f>
        <v>Ask for Readmission</v>
      </c>
      <c r="W922" s="17"/>
      <c r="X922" s="100"/>
      <c r="Y922" s="100"/>
      <c r="Z922" s="100"/>
      <c r="AA922" s="100"/>
      <c r="AB922" s="100"/>
    </row>
    <row r="923" spans="1:28" ht="15.75" customHeight="1">
      <c r="A923" s="2" t="s">
        <v>1385</v>
      </c>
      <c r="B923" s="2" t="s">
        <v>1259</v>
      </c>
      <c r="C923" s="2" t="s">
        <v>42</v>
      </c>
      <c r="D923" s="26" t="s">
        <v>122</v>
      </c>
      <c r="E923" s="28">
        <f>DATEVALUE(D923)</f>
        <v>27760</v>
      </c>
      <c r="F923" s="29">
        <f t="shared" si="43"/>
        <v>1976</v>
      </c>
      <c r="G923" s="29">
        <f t="shared" si="44"/>
        <v>49</v>
      </c>
      <c r="H923" s="29" t="str" cm="1">
        <f t="array" ref="H923">_xlfn.IFS(
  AND(G923&gt;=21, G923&lt;=30), "Young Adult",
  AND(G923&gt;=31, G923&lt;=45), "Adult",
  AND(G923&gt;=46, G923&lt;=60), "Middle-aged",
  AND(G923&gt;=61, G923&lt;=75), "Senior",
  AND(G923&gt;=76, G923&lt;=87), "Elderly",
  TRUE, "Out of Range"
)</f>
        <v>Middle-aged</v>
      </c>
      <c r="I923" s="3">
        <v>20</v>
      </c>
      <c r="J923" s="2" t="s">
        <v>55</v>
      </c>
      <c r="K923" s="2" t="s">
        <v>28</v>
      </c>
      <c r="L923" s="2" t="str">
        <f>VLOOKUP(J923,Facts!$A$2:$B$10,2,FALSE)</f>
        <v>South</v>
      </c>
      <c r="M923" s="2" t="str">
        <f>HLOOKUP(J923,Facts!$D$13:$L$14,2,FALSE)</f>
        <v>South</v>
      </c>
      <c r="N923" s="2" t="str">
        <f>_xlfn.XLOOKUP(L923,Facts!$B$2:$B$10,Facts!$A$2:$A$10,FALSE)</f>
        <v>Tamil Nadu</v>
      </c>
      <c r="O923" s="100" t="str">
        <f t="shared" si="45"/>
        <v>Aditya Reddy</v>
      </c>
      <c r="P923" s="100" t="str" cm="1">
        <f t="array" ref="P923:Q923">_xlfn.TEXTSPLIT(O923," ")</f>
        <v>Aditya</v>
      </c>
      <c r="Q923" s="100" t="str">
        <v>Reddy</v>
      </c>
      <c r="R923" s="100"/>
      <c r="S923" s="100" t="str">
        <f>CONCATENATE(A923,"_",P923,".pdf")</f>
        <v>PID0922_Aditya.pdf</v>
      </c>
      <c r="T923" s="17" t="str">
        <f>IF(AND(I923&lt;5,'Billing Details'!F923&gt;10000),"High Priority","Regular Followup")</f>
        <v>Regular Followup</v>
      </c>
      <c r="U923" s="17" t="str">
        <f>IF(AND(T923="High Priority",'Patient Health Records'!W923="Yes",'Patient Health Records'!X923 = "Critical"),"Needs Attention",IF(AND('Patient Health Records'!X923 &lt;&gt; "Critical", 'Patient Health Records'!W923 = "Yes"),"Monitor Later",IF(AND('Patient Health Records'!X923 ="Critical", 'Patient Health Records'!W923 = "No"), "Ask for Readmission","No Action")))</f>
        <v>Monitor Later</v>
      </c>
      <c r="V923" s="17" t="str" cm="1">
        <f t="array" ref="V923">_xlfn.IFS(AND(T923="High Priority",'Patient Health Records'!W923="Yes",'Patient Health Records'!X923 = "Critical"),"Needs Attention", AND('Patient Health Records'!X923 &lt;&gt; "Critical", 'Patient Health Records'!W923 = "Yes"),"Monitor Later", AND('Patient Health Records'!X923 ="Critical", 'Patient Health Records'!W923 = "No"), "Ask for Readmission", TRUE, "No Action")</f>
        <v>Monitor Later</v>
      </c>
      <c r="W923" s="17"/>
      <c r="X923" s="100"/>
      <c r="Y923" s="100"/>
      <c r="Z923" s="100"/>
      <c r="AA923" s="100"/>
      <c r="AB923" s="100"/>
    </row>
    <row r="924" spans="1:28" ht="15.75" customHeight="1">
      <c r="A924" s="2" t="s">
        <v>1386</v>
      </c>
      <c r="B924" s="2" t="s">
        <v>507</v>
      </c>
      <c r="C924" s="2" t="s">
        <v>25</v>
      </c>
      <c r="D924" s="26" t="s">
        <v>756</v>
      </c>
      <c r="E924" s="28">
        <f>DATEVALUE(D924)</f>
        <v>31047</v>
      </c>
      <c r="F924" s="29">
        <f t="shared" si="43"/>
        <v>1984</v>
      </c>
      <c r="G924" s="29">
        <f t="shared" si="44"/>
        <v>41</v>
      </c>
      <c r="H924" s="29" t="str" cm="1">
        <f t="array" ref="H924">_xlfn.IFS(
  AND(G924&gt;=21, G924&lt;=30), "Young Adult",
  AND(G924&gt;=31, G924&lt;=45), "Adult",
  AND(G924&gt;=46, G924&lt;=60), "Middle-aged",
  AND(G924&gt;=61, G924&lt;=75), "Senior",
  AND(G924&gt;=76, G924&lt;=87), "Elderly",
  TRUE, "Out of Range"
)</f>
        <v>Adult</v>
      </c>
      <c r="I924" s="3">
        <v>3</v>
      </c>
      <c r="J924" s="2" t="s">
        <v>27</v>
      </c>
      <c r="K924" s="2" t="s">
        <v>28</v>
      </c>
      <c r="L924" s="2" t="str">
        <f>VLOOKUP(J924,Facts!$A$2:$B$10,2,FALSE)</f>
        <v>South</v>
      </c>
      <c r="M924" s="2" t="str">
        <f>HLOOKUP(J924,Facts!$D$13:$L$14,2,FALSE)</f>
        <v>South</v>
      </c>
      <c r="N924" s="2" t="str">
        <f>_xlfn.XLOOKUP(L924,Facts!$B$2:$B$10,Facts!$A$2:$A$10,FALSE)</f>
        <v>Tamil Nadu</v>
      </c>
      <c r="O924" s="100" t="str">
        <f t="shared" si="45"/>
        <v>Shreya Sharma</v>
      </c>
      <c r="P924" s="100" t="str" cm="1">
        <f t="array" ref="P924:Q924">_xlfn.TEXTSPLIT(O924," ")</f>
        <v>Shreya</v>
      </c>
      <c r="Q924" s="100" t="str">
        <v>Sharma</v>
      </c>
      <c r="R924" s="100"/>
      <c r="S924" s="100" t="str">
        <f>CONCATENATE(A924,"_",P924,".pdf")</f>
        <v>PID0923_Shreya.pdf</v>
      </c>
      <c r="T924" s="17" t="str">
        <f>IF(AND(I924&lt;5,'Billing Details'!F924&gt;10000),"High Priority","Regular Followup")</f>
        <v>High Priority</v>
      </c>
      <c r="U924" s="17" t="str">
        <f>IF(AND(T924="High Priority",'Patient Health Records'!W924="Yes",'Patient Health Records'!X924 = "Critical"),"Needs Attention",IF(AND('Patient Health Records'!X924 &lt;&gt; "Critical", 'Patient Health Records'!W924 = "Yes"),"Monitor Later",IF(AND('Patient Health Records'!X924 ="Critical", 'Patient Health Records'!W924 = "No"), "Ask for Readmission","No Action")))</f>
        <v>No Action</v>
      </c>
      <c r="V924" s="17" t="str" cm="1">
        <f t="array" ref="V924">_xlfn.IFS(AND(T924="High Priority",'Patient Health Records'!W924="Yes",'Patient Health Records'!X924 = "Critical"),"Needs Attention", AND('Patient Health Records'!X924 &lt;&gt; "Critical", 'Patient Health Records'!W924 = "Yes"),"Monitor Later", AND('Patient Health Records'!X924 ="Critical", 'Patient Health Records'!W924 = "No"), "Ask for Readmission", TRUE, "No Action")</f>
        <v>No Action</v>
      </c>
      <c r="W924" s="17"/>
      <c r="X924" s="100"/>
      <c r="Y924" s="100"/>
      <c r="Z924" s="100"/>
      <c r="AA924" s="100"/>
      <c r="AB924" s="100"/>
    </row>
    <row r="925" spans="1:28" ht="15.75" customHeight="1">
      <c r="A925" s="2" t="s">
        <v>1387</v>
      </c>
      <c r="B925" s="2" t="s">
        <v>1142</v>
      </c>
      <c r="C925" s="2" t="s">
        <v>42</v>
      </c>
      <c r="D925" s="26" t="s">
        <v>107</v>
      </c>
      <c r="E925" s="28">
        <f>DATEVALUE(D925)</f>
        <v>28855</v>
      </c>
      <c r="F925" s="29">
        <f t="shared" si="43"/>
        <v>1978</v>
      </c>
      <c r="G925" s="29">
        <f t="shared" si="44"/>
        <v>47</v>
      </c>
      <c r="H925" s="29" t="str" cm="1">
        <f t="array" ref="H925">_xlfn.IFS(
  AND(G925&gt;=21, G925&lt;=30), "Young Adult",
  AND(G925&gt;=31, G925&lt;=45), "Adult",
  AND(G925&gt;=46, G925&lt;=60), "Middle-aged",
  AND(G925&gt;=61, G925&lt;=75), "Senior",
  AND(G925&gt;=76, G925&lt;=87), "Elderly",
  TRUE, "Out of Range"
)</f>
        <v>Middle-aged</v>
      </c>
      <c r="I925" s="3">
        <v>150</v>
      </c>
      <c r="J925" s="2" t="s">
        <v>80</v>
      </c>
      <c r="K925" s="2" t="s">
        <v>34</v>
      </c>
      <c r="L925" s="2" t="str">
        <f>VLOOKUP(J925,Facts!$A$2:$B$10,2,FALSE)</f>
        <v>West</v>
      </c>
      <c r="M925" s="2" t="str">
        <f>HLOOKUP(J925,Facts!$D$13:$L$14,2,FALSE)</f>
        <v>West</v>
      </c>
      <c r="N925" s="2" t="str">
        <f>_xlfn.XLOOKUP(L925,Facts!$B$2:$B$10,Facts!$A$2:$A$10,FALSE)</f>
        <v>Maharashtra</v>
      </c>
      <c r="O925" s="100" t="str">
        <f t="shared" si="45"/>
        <v>Krishna Patel</v>
      </c>
      <c r="P925" s="100" t="str" cm="1">
        <f t="array" ref="P925:Q925">_xlfn.TEXTSPLIT(O925," ")</f>
        <v>Krishna</v>
      </c>
      <c r="Q925" s="100" t="str">
        <v>Patel</v>
      </c>
      <c r="R925" s="100"/>
      <c r="S925" s="100" t="str">
        <f>CONCATENATE(A925,"_",P925,".pdf")</f>
        <v>PID0924_Krishna.pdf</v>
      </c>
      <c r="T925" s="17" t="str">
        <f>IF(AND(I925&lt;5,'Billing Details'!F925&gt;10000),"High Priority","Regular Followup")</f>
        <v>Regular Followup</v>
      </c>
      <c r="U925" s="17" t="str">
        <f>IF(AND(T925="High Priority",'Patient Health Records'!W925="Yes",'Patient Health Records'!X925 = "Critical"),"Needs Attention",IF(AND('Patient Health Records'!X925 &lt;&gt; "Critical", 'Patient Health Records'!W925 = "Yes"),"Monitor Later",IF(AND('Patient Health Records'!X925 ="Critical", 'Patient Health Records'!W925 = "No"), "Ask for Readmission","No Action")))</f>
        <v>No Action</v>
      </c>
      <c r="V925" s="17" t="str" cm="1">
        <f t="array" ref="V925">_xlfn.IFS(AND(T925="High Priority",'Patient Health Records'!W925="Yes",'Patient Health Records'!X925 = "Critical"),"Needs Attention", AND('Patient Health Records'!X925 &lt;&gt; "Critical", 'Patient Health Records'!W925 = "Yes"),"Monitor Later", AND('Patient Health Records'!X925 ="Critical", 'Patient Health Records'!W925 = "No"), "Ask for Readmission", TRUE, "No Action")</f>
        <v>No Action</v>
      </c>
      <c r="W925" s="17"/>
      <c r="X925" s="100"/>
      <c r="Y925" s="100"/>
      <c r="Z925" s="100"/>
      <c r="AA925" s="100"/>
      <c r="AB925" s="100"/>
    </row>
    <row r="926" spans="1:28" ht="15.75" customHeight="1">
      <c r="A926" s="2" t="s">
        <v>1388</v>
      </c>
      <c r="B926" s="2" t="s">
        <v>1389</v>
      </c>
      <c r="C926" s="2" t="s">
        <v>42</v>
      </c>
      <c r="D926" s="26" t="s">
        <v>1390</v>
      </c>
      <c r="E926" s="28">
        <f>DATEVALUE(D926)</f>
        <v>24472</v>
      </c>
      <c r="F926" s="29">
        <f t="shared" si="43"/>
        <v>1966</v>
      </c>
      <c r="G926" s="29">
        <f t="shared" si="44"/>
        <v>59</v>
      </c>
      <c r="H926" s="29" t="str" cm="1">
        <f t="array" ref="H926">_xlfn.IFS(
  AND(G926&gt;=21, G926&lt;=30), "Young Adult",
  AND(G926&gt;=31, G926&lt;=45), "Adult",
  AND(G926&gt;=46, G926&lt;=60), "Middle-aged",
  AND(G926&gt;=61, G926&lt;=75), "Senior",
  AND(G926&gt;=76, G926&lt;=87), "Elderly",
  TRUE, "Out of Range"
)</f>
        <v>Middle-aged</v>
      </c>
      <c r="I926" s="3">
        <v>400</v>
      </c>
      <c r="J926" s="2" t="s">
        <v>33</v>
      </c>
      <c r="K926" s="2" t="s">
        <v>34</v>
      </c>
      <c r="L926" s="2" t="str">
        <f>VLOOKUP(J926,Facts!$A$2:$B$10,2,FALSE)</f>
        <v>West</v>
      </c>
      <c r="M926" s="2" t="str">
        <f>HLOOKUP(J926,Facts!$D$13:$L$14,2,FALSE)</f>
        <v>West</v>
      </c>
      <c r="N926" s="2" t="str">
        <f>_xlfn.XLOOKUP(L926,Facts!$B$2:$B$10,Facts!$A$2:$A$10,FALSE)</f>
        <v>Maharashtra</v>
      </c>
      <c r="O926" s="100" t="str">
        <f t="shared" si="45"/>
        <v>Aarav Raj Patel</v>
      </c>
      <c r="P926" s="100" t="str" cm="1">
        <f t="array" ref="P926:R926">_xlfn.TEXTSPLIT(O926," ")</f>
        <v>Aarav</v>
      </c>
      <c r="Q926" s="100" t="str">
        <v>Raj</v>
      </c>
      <c r="R926" s="100" t="str">
        <v>Patel</v>
      </c>
      <c r="S926" s="100" t="str">
        <f>CONCATENATE(A926,"_",P926,".pdf")</f>
        <v>PID0925_Aarav.pdf</v>
      </c>
      <c r="T926" s="17" t="str">
        <f>IF(AND(I926&lt;5,'Billing Details'!F926&gt;10000),"High Priority","Regular Followup")</f>
        <v>Regular Followup</v>
      </c>
      <c r="U926" s="17" t="str">
        <f>IF(AND(T926="High Priority",'Patient Health Records'!W926="Yes",'Patient Health Records'!X926 = "Critical"),"Needs Attention",IF(AND('Patient Health Records'!X926 &lt;&gt; "Critical", 'Patient Health Records'!W926 = "Yes"),"Monitor Later",IF(AND('Patient Health Records'!X926 ="Critical", 'Patient Health Records'!W926 = "No"), "Ask for Readmission","No Action")))</f>
        <v>Monitor Later</v>
      </c>
      <c r="V926" s="17" t="str" cm="1">
        <f t="array" ref="V926">_xlfn.IFS(AND(T926="High Priority",'Patient Health Records'!W926="Yes",'Patient Health Records'!X926 = "Critical"),"Needs Attention", AND('Patient Health Records'!X926 &lt;&gt; "Critical", 'Patient Health Records'!W926 = "Yes"),"Monitor Later", AND('Patient Health Records'!X926 ="Critical", 'Patient Health Records'!W926 = "No"), "Ask for Readmission", TRUE, "No Action")</f>
        <v>Monitor Later</v>
      </c>
      <c r="W926" s="17"/>
      <c r="X926" s="100"/>
      <c r="Y926" s="100"/>
      <c r="Z926" s="100"/>
      <c r="AA926" s="100"/>
      <c r="AB926" s="100"/>
    </row>
    <row r="927" spans="1:28" ht="15.75" customHeight="1">
      <c r="A927" s="2" t="s">
        <v>1391</v>
      </c>
      <c r="B927" s="2" t="s">
        <v>1215</v>
      </c>
      <c r="C927" s="2" t="s">
        <v>42</v>
      </c>
      <c r="D927" s="26" t="s">
        <v>75</v>
      </c>
      <c r="E927" s="28">
        <f>DATEVALUE(D927)</f>
        <v>29951</v>
      </c>
      <c r="F927" s="29">
        <f t="shared" si="43"/>
        <v>1981</v>
      </c>
      <c r="G927" s="29">
        <f t="shared" si="44"/>
        <v>44</v>
      </c>
      <c r="H927" s="29" t="str" cm="1">
        <f t="array" ref="H927">_xlfn.IFS(
  AND(G927&gt;=21, G927&lt;=30), "Young Adult",
  AND(G927&gt;=31, G927&lt;=45), "Adult",
  AND(G927&gt;=46, G927&lt;=60), "Middle-aged",
  AND(G927&gt;=61, G927&lt;=75), "Senior",
  AND(G927&gt;=76, G927&lt;=87), "Elderly",
  TRUE, "Out of Range"
)</f>
        <v>Adult</v>
      </c>
      <c r="I927" s="3">
        <v>15</v>
      </c>
      <c r="J927" s="2" t="s">
        <v>55</v>
      </c>
      <c r="K927" s="2" t="s">
        <v>28</v>
      </c>
      <c r="L927" s="2" t="str">
        <f>VLOOKUP(J927,Facts!$A$2:$B$10,2,FALSE)</f>
        <v>South</v>
      </c>
      <c r="M927" s="2" t="str">
        <f>HLOOKUP(J927,Facts!$D$13:$L$14,2,FALSE)</f>
        <v>South</v>
      </c>
      <c r="N927" s="2" t="str">
        <f>_xlfn.XLOOKUP(L927,Facts!$B$2:$B$10,Facts!$A$2:$A$10,FALSE)</f>
        <v>Tamil Nadu</v>
      </c>
      <c r="O927" s="100" t="str">
        <f t="shared" si="45"/>
        <v>Vivaan Priya Patel</v>
      </c>
      <c r="P927" s="100" t="str" cm="1">
        <f t="array" ref="P927:R927">_xlfn.TEXTSPLIT(O927," ")</f>
        <v>Vivaan</v>
      </c>
      <c r="Q927" s="100" t="str">
        <v>Priya</v>
      </c>
      <c r="R927" s="100" t="str">
        <v>Patel</v>
      </c>
      <c r="S927" s="100" t="str">
        <f>CONCATENATE(A927,"_",P927,".pdf")</f>
        <v>PID0926_Vivaan.pdf</v>
      </c>
      <c r="T927" s="17" t="str">
        <f>IF(AND(I927&lt;5,'Billing Details'!F927&gt;10000),"High Priority","Regular Followup")</f>
        <v>Regular Followup</v>
      </c>
      <c r="U927" s="17" t="str">
        <f>IF(AND(T927="High Priority",'Patient Health Records'!W927="Yes",'Patient Health Records'!X927 = "Critical"),"Needs Attention",IF(AND('Patient Health Records'!X927 &lt;&gt; "Critical", 'Patient Health Records'!W927 = "Yes"),"Monitor Later",IF(AND('Patient Health Records'!X927 ="Critical", 'Patient Health Records'!W927 = "No"), "Ask for Readmission","No Action")))</f>
        <v>No Action</v>
      </c>
      <c r="V927" s="17" t="str" cm="1">
        <f t="array" ref="V927">_xlfn.IFS(AND(T927="High Priority",'Patient Health Records'!W927="Yes",'Patient Health Records'!X927 = "Critical"),"Needs Attention", AND('Patient Health Records'!X927 &lt;&gt; "Critical", 'Patient Health Records'!W927 = "Yes"),"Monitor Later", AND('Patient Health Records'!X927 ="Critical", 'Patient Health Records'!W927 = "No"), "Ask for Readmission", TRUE, "No Action")</f>
        <v>No Action</v>
      </c>
      <c r="W927" s="17"/>
      <c r="X927" s="100"/>
      <c r="Y927" s="100"/>
      <c r="Z927" s="100"/>
      <c r="AA927" s="100"/>
      <c r="AB927" s="100"/>
    </row>
    <row r="928" spans="1:28" ht="15.75" customHeight="1">
      <c r="A928" s="2" t="s">
        <v>1392</v>
      </c>
      <c r="B928" s="2" t="s">
        <v>241</v>
      </c>
      <c r="C928" s="2" t="s">
        <v>25</v>
      </c>
      <c r="D928" s="26" t="s">
        <v>26</v>
      </c>
      <c r="E928" s="28">
        <f>DATEVALUE(D928)</f>
        <v>27029</v>
      </c>
      <c r="F928" s="29">
        <f t="shared" si="43"/>
        <v>1973</v>
      </c>
      <c r="G928" s="29">
        <f t="shared" si="44"/>
        <v>52</v>
      </c>
      <c r="H928" s="29" t="str" cm="1">
        <f t="array" ref="H928">_xlfn.IFS(
  AND(G928&gt;=21, G928&lt;=30), "Young Adult",
  AND(G928&gt;=31, G928&lt;=45), "Adult",
  AND(G928&gt;=46, G928&lt;=60), "Middle-aged",
  AND(G928&gt;=61, G928&lt;=75), "Senior",
  AND(G928&gt;=76, G928&lt;=87), "Elderly",
  TRUE, "Out of Range"
)</f>
        <v>Middle-aged</v>
      </c>
      <c r="I928" s="3">
        <v>20</v>
      </c>
      <c r="J928" s="2" t="s">
        <v>43</v>
      </c>
      <c r="K928" s="2" t="s">
        <v>28</v>
      </c>
      <c r="L928" s="2" t="str">
        <f>VLOOKUP(J928,Facts!$A$2:$B$10,2,FALSE)</f>
        <v>South</v>
      </c>
      <c r="M928" s="2" t="str">
        <f>HLOOKUP(J928,Facts!$D$13:$L$14,2,FALSE)</f>
        <v>South</v>
      </c>
      <c r="N928" s="2" t="str">
        <f>_xlfn.XLOOKUP(L928,Facts!$B$2:$B$10,Facts!$A$2:$A$10,FALSE)</f>
        <v>Tamil Nadu</v>
      </c>
      <c r="O928" s="100" t="str">
        <f t="shared" si="45"/>
        <v>Aanya Patel</v>
      </c>
      <c r="P928" s="100" t="str" cm="1">
        <f t="array" ref="P928:Q928">_xlfn.TEXTSPLIT(O928," ")</f>
        <v>Aanya</v>
      </c>
      <c r="Q928" s="100" t="str">
        <v>Patel</v>
      </c>
      <c r="R928" s="100"/>
      <c r="S928" s="100" t="str">
        <f>CONCATENATE(A928,"_",P928,".pdf")</f>
        <v>PID0927_Aanya.pdf</v>
      </c>
      <c r="T928" s="17" t="str">
        <f>IF(AND(I928&lt;5,'Billing Details'!F928&gt;10000),"High Priority","Regular Followup")</f>
        <v>Regular Followup</v>
      </c>
      <c r="U928" s="17" t="str">
        <f>IF(AND(T928="High Priority",'Patient Health Records'!W928="Yes",'Patient Health Records'!X928 = "Critical"),"Needs Attention",IF(AND('Patient Health Records'!X928 &lt;&gt; "Critical", 'Patient Health Records'!W928 = "Yes"),"Monitor Later",IF(AND('Patient Health Records'!X928 ="Critical", 'Patient Health Records'!W928 = "No"), "Ask for Readmission","No Action")))</f>
        <v>Monitor Later</v>
      </c>
      <c r="V928" s="17" t="str" cm="1">
        <f t="array" ref="V928">_xlfn.IFS(AND(T928="High Priority",'Patient Health Records'!W928="Yes",'Patient Health Records'!X928 = "Critical"),"Needs Attention", AND('Patient Health Records'!X928 &lt;&gt; "Critical", 'Patient Health Records'!W928 = "Yes"),"Monitor Later", AND('Patient Health Records'!X928 ="Critical", 'Patient Health Records'!W928 = "No"), "Ask for Readmission", TRUE, "No Action")</f>
        <v>Monitor Later</v>
      </c>
      <c r="W928" s="17"/>
      <c r="X928" s="100"/>
      <c r="Y928" s="100"/>
      <c r="Z928" s="100"/>
      <c r="AA928" s="100"/>
      <c r="AB928" s="100"/>
    </row>
    <row r="929" spans="1:28" ht="15.75" customHeight="1">
      <c r="A929" s="2" t="s">
        <v>1393</v>
      </c>
      <c r="B929" s="2" t="s">
        <v>746</v>
      </c>
      <c r="C929" s="2" t="s">
        <v>42</v>
      </c>
      <c r="D929" s="26" t="s">
        <v>68</v>
      </c>
      <c r="E929" s="28">
        <f>DATEVALUE(D929)</f>
        <v>23377</v>
      </c>
      <c r="F929" s="29">
        <f t="shared" si="43"/>
        <v>1964</v>
      </c>
      <c r="G929" s="29">
        <f t="shared" si="44"/>
        <v>61</v>
      </c>
      <c r="H929" s="29" t="str" cm="1">
        <f t="array" ref="H929">_xlfn.IFS(
  AND(G929&gt;=21, G929&lt;=30), "Young Adult",
  AND(G929&gt;=31, G929&lt;=45), "Adult",
  AND(G929&gt;=46, G929&lt;=60), "Middle-aged",
  AND(G929&gt;=61, G929&lt;=75), "Senior",
  AND(G929&gt;=76, G929&lt;=87), "Elderly",
  TRUE, "Out of Range"
)</f>
        <v>Senior</v>
      </c>
      <c r="I929" s="3">
        <v>5</v>
      </c>
      <c r="J929" s="2" t="s">
        <v>64</v>
      </c>
      <c r="K929" s="2" t="s">
        <v>56</v>
      </c>
      <c r="L929" s="2" t="str">
        <f>VLOOKUP(J929,Facts!$A$2:$B$10,2,FALSE)</f>
        <v>East</v>
      </c>
      <c r="M929" s="2" t="str">
        <f>HLOOKUP(J929,Facts!$D$13:$L$14,2,FALSE)</f>
        <v>East</v>
      </c>
      <c r="N929" s="2" t="str">
        <f>_xlfn.XLOOKUP(L929,Facts!$B$2:$B$10,Facts!$A$2:$A$10,FALSE)</f>
        <v>West Bengal</v>
      </c>
      <c r="O929" s="100" t="str">
        <f t="shared" si="45"/>
        <v>Sai Dev Sharma</v>
      </c>
      <c r="P929" s="100" t="str" cm="1">
        <f t="array" ref="P929:R929">_xlfn.TEXTSPLIT(O929," ")</f>
        <v>Sai</v>
      </c>
      <c r="Q929" s="100" t="str">
        <v>Dev</v>
      </c>
      <c r="R929" s="100" t="str">
        <v>Sharma</v>
      </c>
      <c r="S929" s="100" t="str">
        <f>CONCATENATE(A929,"_",P929,".pdf")</f>
        <v>PID0928_Sai.pdf</v>
      </c>
      <c r="T929" s="17" t="str">
        <f>IF(AND(I929&lt;5,'Billing Details'!F929&gt;10000),"High Priority","Regular Followup")</f>
        <v>Regular Followup</v>
      </c>
      <c r="U929" s="17" t="str">
        <f>IF(AND(T929="High Priority",'Patient Health Records'!W929="Yes",'Patient Health Records'!X929 = "Critical"),"Needs Attention",IF(AND('Patient Health Records'!X929 &lt;&gt; "Critical", 'Patient Health Records'!W929 = "Yes"),"Monitor Later",IF(AND('Patient Health Records'!X929 ="Critical", 'Patient Health Records'!W929 = "No"), "Ask for Readmission","No Action")))</f>
        <v>No Action</v>
      </c>
      <c r="V929" s="17" t="str" cm="1">
        <f t="array" ref="V929">_xlfn.IFS(AND(T929="High Priority",'Patient Health Records'!W929="Yes",'Patient Health Records'!X929 = "Critical"),"Needs Attention", AND('Patient Health Records'!X929 &lt;&gt; "Critical", 'Patient Health Records'!W929 = "Yes"),"Monitor Later", AND('Patient Health Records'!X929 ="Critical", 'Patient Health Records'!W929 = "No"), "Ask for Readmission", TRUE, "No Action")</f>
        <v>No Action</v>
      </c>
      <c r="W929" s="17"/>
      <c r="X929" s="100"/>
      <c r="Y929" s="100"/>
      <c r="Z929" s="100"/>
      <c r="AA929" s="100"/>
      <c r="AB929" s="100"/>
    </row>
    <row r="930" spans="1:28" ht="15.75" customHeight="1">
      <c r="A930" s="2" t="s">
        <v>1394</v>
      </c>
      <c r="B930" s="2" t="s">
        <v>1395</v>
      </c>
      <c r="C930" s="2" t="s">
        <v>42</v>
      </c>
      <c r="D930" s="26" t="s">
        <v>26</v>
      </c>
      <c r="E930" s="28">
        <f>DATEVALUE(D930)</f>
        <v>27029</v>
      </c>
      <c r="F930" s="29">
        <f t="shared" si="43"/>
        <v>1973</v>
      </c>
      <c r="G930" s="29">
        <f t="shared" si="44"/>
        <v>52</v>
      </c>
      <c r="H930" s="29" t="str" cm="1">
        <f t="array" ref="H930">_xlfn.IFS(
  AND(G930&gt;=21, G930&lt;=30), "Young Adult",
  AND(G930&gt;=31, G930&lt;=45), "Adult",
  AND(G930&gt;=46, G930&lt;=60), "Middle-aged",
  AND(G930&gt;=61, G930&lt;=75), "Senior",
  AND(G930&gt;=76, G930&lt;=87), "Elderly",
  TRUE, "Out of Range"
)</f>
        <v>Middle-aged</v>
      </c>
      <c r="I930" s="3">
        <v>5</v>
      </c>
      <c r="J930" s="2" t="s">
        <v>55</v>
      </c>
      <c r="K930" s="2" t="s">
        <v>28</v>
      </c>
      <c r="L930" s="2" t="str">
        <f>VLOOKUP(J930,Facts!$A$2:$B$10,2,FALSE)</f>
        <v>South</v>
      </c>
      <c r="M930" s="2" t="str">
        <f>HLOOKUP(J930,Facts!$D$13:$L$14,2,FALSE)</f>
        <v>South</v>
      </c>
      <c r="N930" s="2" t="str">
        <f>_xlfn.XLOOKUP(L930,Facts!$B$2:$B$10,Facts!$A$2:$A$10,FALSE)</f>
        <v>Tamil Nadu</v>
      </c>
      <c r="O930" s="100" t="str">
        <f t="shared" si="45"/>
        <v>Aditya Dev Mehta</v>
      </c>
      <c r="P930" s="100" t="str" cm="1">
        <f t="array" ref="P930:R930">_xlfn.TEXTSPLIT(O930," ")</f>
        <v>Aditya</v>
      </c>
      <c r="Q930" s="100" t="str">
        <v>Dev</v>
      </c>
      <c r="R930" s="100" t="str">
        <v>Mehta</v>
      </c>
      <c r="S930" s="100" t="str">
        <f>CONCATENATE(A930,"_",P930,".pdf")</f>
        <v>PID0929_Aditya.pdf</v>
      </c>
      <c r="T930" s="17" t="str">
        <f>IF(AND(I930&lt;5,'Billing Details'!F930&gt;10000),"High Priority","Regular Followup")</f>
        <v>Regular Followup</v>
      </c>
      <c r="U930" s="17" t="str">
        <f>IF(AND(T930="High Priority",'Patient Health Records'!W930="Yes",'Patient Health Records'!X930 = "Critical"),"Needs Attention",IF(AND('Patient Health Records'!X930 &lt;&gt; "Critical", 'Patient Health Records'!W930 = "Yes"),"Monitor Later",IF(AND('Patient Health Records'!X930 ="Critical", 'Patient Health Records'!W930 = "No"), "Ask for Readmission","No Action")))</f>
        <v>No Action</v>
      </c>
      <c r="V930" s="17" t="str" cm="1">
        <f t="array" ref="V930">_xlfn.IFS(AND(T930="High Priority",'Patient Health Records'!W930="Yes",'Patient Health Records'!X930 = "Critical"),"Needs Attention", AND('Patient Health Records'!X930 &lt;&gt; "Critical", 'Patient Health Records'!W930 = "Yes"),"Monitor Later", AND('Patient Health Records'!X930 ="Critical", 'Patient Health Records'!W930 = "No"), "Ask for Readmission", TRUE, "No Action")</f>
        <v>No Action</v>
      </c>
      <c r="W930" s="17"/>
      <c r="X930" s="100"/>
      <c r="Y930" s="100"/>
      <c r="Z930" s="100"/>
      <c r="AA930" s="100"/>
      <c r="AB930" s="100"/>
    </row>
    <row r="931" spans="1:28" ht="15.75" customHeight="1">
      <c r="A931" s="2" t="s">
        <v>1396</v>
      </c>
      <c r="B931" s="2" t="s">
        <v>322</v>
      </c>
      <c r="C931" s="2" t="s">
        <v>42</v>
      </c>
      <c r="D931" s="26" t="s">
        <v>26</v>
      </c>
      <c r="E931" s="28">
        <f>DATEVALUE(D931)</f>
        <v>27029</v>
      </c>
      <c r="F931" s="29">
        <f t="shared" si="43"/>
        <v>1973</v>
      </c>
      <c r="G931" s="29">
        <f t="shared" si="44"/>
        <v>52</v>
      </c>
      <c r="H931" s="29" t="str" cm="1">
        <f t="array" ref="H931">_xlfn.IFS(
  AND(G931&gt;=21, G931&lt;=30), "Young Adult",
  AND(G931&gt;=31, G931&lt;=45), "Adult",
  AND(G931&gt;=46, G931&lt;=60), "Middle-aged",
  AND(G931&gt;=61, G931&lt;=75), "Senior",
  AND(G931&gt;=76, G931&lt;=87), "Elderly",
  TRUE, "Out of Range"
)</f>
        <v>Middle-aged</v>
      </c>
      <c r="I931" s="3">
        <v>20</v>
      </c>
      <c r="J931" s="2" t="s">
        <v>55</v>
      </c>
      <c r="K931" s="2" t="s">
        <v>28</v>
      </c>
      <c r="L931" s="2" t="str">
        <f>VLOOKUP(J931,Facts!$A$2:$B$10,2,FALSE)</f>
        <v>South</v>
      </c>
      <c r="M931" s="2" t="str">
        <f>HLOOKUP(J931,Facts!$D$13:$L$14,2,FALSE)</f>
        <v>South</v>
      </c>
      <c r="N931" s="2" t="str">
        <f>_xlfn.XLOOKUP(L931,Facts!$B$2:$B$10,Facts!$A$2:$A$10,FALSE)</f>
        <v>Tamil Nadu</v>
      </c>
      <c r="O931" s="100" t="str">
        <f t="shared" si="45"/>
        <v>Vivaan Gupta</v>
      </c>
      <c r="P931" s="100" t="str" cm="1">
        <f t="array" ref="P931:Q931">_xlfn.TEXTSPLIT(O931," ")</f>
        <v>Vivaan</v>
      </c>
      <c r="Q931" s="100" t="str">
        <v>Gupta</v>
      </c>
      <c r="R931" s="100"/>
      <c r="S931" s="100" t="str">
        <f>CONCATENATE(A931,"_",P931,".pdf")</f>
        <v>PID0930_Vivaan.pdf</v>
      </c>
      <c r="T931" s="17" t="str">
        <f>IF(AND(I931&lt;5,'Billing Details'!F931&gt;10000),"High Priority","Regular Followup")</f>
        <v>Regular Followup</v>
      </c>
      <c r="U931" s="17" t="str">
        <f>IF(AND(T931="High Priority",'Patient Health Records'!W931="Yes",'Patient Health Records'!X931 = "Critical"),"Needs Attention",IF(AND('Patient Health Records'!X931 &lt;&gt; "Critical", 'Patient Health Records'!W931 = "Yes"),"Monitor Later",IF(AND('Patient Health Records'!X931 ="Critical", 'Patient Health Records'!W931 = "No"), "Ask for Readmission","No Action")))</f>
        <v>No Action</v>
      </c>
      <c r="V931" s="17" t="str" cm="1">
        <f t="array" ref="V931">_xlfn.IFS(AND(T931="High Priority",'Patient Health Records'!W931="Yes",'Patient Health Records'!X931 = "Critical"),"Needs Attention", AND('Patient Health Records'!X931 &lt;&gt; "Critical", 'Patient Health Records'!W931 = "Yes"),"Monitor Later", AND('Patient Health Records'!X931 ="Critical", 'Patient Health Records'!W931 = "No"), "Ask for Readmission", TRUE, "No Action")</f>
        <v>No Action</v>
      </c>
      <c r="W931" s="17"/>
      <c r="X931" s="100"/>
      <c r="Y931" s="100"/>
      <c r="Z931" s="100"/>
      <c r="AA931" s="100"/>
      <c r="AB931" s="100"/>
    </row>
    <row r="932" spans="1:28" ht="15.75" customHeight="1">
      <c r="A932" s="2" t="s">
        <v>1397</v>
      </c>
      <c r="B932" s="2" t="s">
        <v>254</v>
      </c>
      <c r="C932" s="2" t="s">
        <v>25</v>
      </c>
      <c r="D932" s="26" t="s">
        <v>147</v>
      </c>
      <c r="E932" s="28">
        <f>DATEVALUE(D932)</f>
        <v>31412</v>
      </c>
      <c r="F932" s="29">
        <f t="shared" si="43"/>
        <v>1985</v>
      </c>
      <c r="G932" s="29">
        <f t="shared" si="44"/>
        <v>40</v>
      </c>
      <c r="H932" s="29" t="str" cm="1">
        <f t="array" ref="H932">_xlfn.IFS(
  AND(G932&gt;=21, G932&lt;=30), "Young Adult",
  AND(G932&gt;=31, G932&lt;=45), "Adult",
  AND(G932&gt;=46, G932&lt;=60), "Middle-aged",
  AND(G932&gt;=61, G932&lt;=75), "Senior",
  AND(G932&gt;=76, G932&lt;=87), "Elderly",
  TRUE, "Out of Range"
)</f>
        <v>Adult</v>
      </c>
      <c r="I932" s="3">
        <v>7</v>
      </c>
      <c r="J932" s="2" t="s">
        <v>55</v>
      </c>
      <c r="K932" s="2" t="s">
        <v>28</v>
      </c>
      <c r="L932" s="2" t="str">
        <f>VLOOKUP(J932,Facts!$A$2:$B$10,2,FALSE)</f>
        <v>South</v>
      </c>
      <c r="M932" s="2" t="str">
        <f>HLOOKUP(J932,Facts!$D$13:$L$14,2,FALSE)</f>
        <v>South</v>
      </c>
      <c r="N932" s="2" t="str">
        <f>_xlfn.XLOOKUP(L932,Facts!$B$2:$B$10,Facts!$A$2:$A$10,FALSE)</f>
        <v>Tamil Nadu</v>
      </c>
      <c r="O932" s="100" t="str">
        <f t="shared" si="45"/>
        <v>Diya Gupta</v>
      </c>
      <c r="P932" s="100" t="str" cm="1">
        <f t="array" ref="P932:Q932">_xlfn.TEXTSPLIT(O932," ")</f>
        <v>Diya</v>
      </c>
      <c r="Q932" s="100" t="str">
        <v>Gupta</v>
      </c>
      <c r="R932" s="100"/>
      <c r="S932" s="100" t="str">
        <f>CONCATENATE(A932,"_",P932,".pdf")</f>
        <v>PID0931_Diya.pdf</v>
      </c>
      <c r="T932" s="17" t="str">
        <f>IF(AND(I932&lt;5,'Billing Details'!F932&gt;10000),"High Priority","Regular Followup")</f>
        <v>Regular Followup</v>
      </c>
      <c r="U932" s="17" t="str">
        <f>IF(AND(T932="High Priority",'Patient Health Records'!W932="Yes",'Patient Health Records'!X932 = "Critical"),"Needs Attention",IF(AND('Patient Health Records'!X932 &lt;&gt; "Critical", 'Patient Health Records'!W932 = "Yes"),"Monitor Later",IF(AND('Patient Health Records'!X932 ="Critical", 'Patient Health Records'!W932 = "No"), "Ask for Readmission","No Action")))</f>
        <v>No Action</v>
      </c>
      <c r="V932" s="17" t="str" cm="1">
        <f t="array" ref="V932">_xlfn.IFS(AND(T932="High Priority",'Patient Health Records'!W932="Yes",'Patient Health Records'!X932 = "Critical"),"Needs Attention", AND('Patient Health Records'!X932 &lt;&gt; "Critical", 'Patient Health Records'!W932 = "Yes"),"Monitor Later", AND('Patient Health Records'!X932 ="Critical", 'Patient Health Records'!W932 = "No"), "Ask for Readmission", TRUE, "No Action")</f>
        <v>No Action</v>
      </c>
      <c r="W932" s="17"/>
      <c r="X932" s="100"/>
      <c r="Y932" s="100"/>
      <c r="Z932" s="100"/>
      <c r="AA932" s="100"/>
      <c r="AB932" s="100"/>
    </row>
    <row r="933" spans="1:28" ht="15.75" customHeight="1">
      <c r="A933" s="2" t="s">
        <v>1398</v>
      </c>
      <c r="B933" s="2" t="s">
        <v>410</v>
      </c>
      <c r="C933" s="2" t="s">
        <v>42</v>
      </c>
      <c r="D933" s="26" t="s">
        <v>50</v>
      </c>
      <c r="E933" s="28">
        <f>DATEVALUE(D933)</f>
        <v>14245</v>
      </c>
      <c r="F933" s="29">
        <f t="shared" si="43"/>
        <v>1938</v>
      </c>
      <c r="G933" s="29">
        <f t="shared" si="44"/>
        <v>87</v>
      </c>
      <c r="H933" s="29" t="str" cm="1">
        <f t="array" ref="H933">_xlfn.IFS(
  AND(G933&gt;=21, G933&lt;=30), "Young Adult",
  AND(G933&gt;=31, G933&lt;=45), "Adult",
  AND(G933&gt;=46, G933&lt;=60), "Middle-aged",
  AND(G933&gt;=61, G933&lt;=75), "Senior",
  AND(G933&gt;=76, G933&lt;=87), "Elderly",
  TRUE, "Out of Range"
)</f>
        <v>Elderly</v>
      </c>
      <c r="I933" s="3">
        <v>50</v>
      </c>
      <c r="J933" s="2" t="s">
        <v>33</v>
      </c>
      <c r="K933" s="2" t="s">
        <v>34</v>
      </c>
      <c r="L933" s="2" t="str">
        <f>VLOOKUP(J933,Facts!$A$2:$B$10,2,FALSE)</f>
        <v>West</v>
      </c>
      <c r="M933" s="2" t="str">
        <f>HLOOKUP(J933,Facts!$D$13:$L$14,2,FALSE)</f>
        <v>West</v>
      </c>
      <c r="N933" s="2" t="str">
        <f>_xlfn.XLOOKUP(L933,Facts!$B$2:$B$10,Facts!$A$2:$A$10,FALSE)</f>
        <v>Maharashtra</v>
      </c>
      <c r="O933" s="100" t="str">
        <f t="shared" si="45"/>
        <v>Sai Gupta</v>
      </c>
      <c r="P933" s="100" t="str" cm="1">
        <f t="array" ref="P933:Q933">_xlfn.TEXTSPLIT(O933," ")</f>
        <v>Sai</v>
      </c>
      <c r="Q933" s="100" t="str">
        <v>Gupta</v>
      </c>
      <c r="R933" s="100"/>
      <c r="S933" s="100" t="str">
        <f>CONCATENATE(A933,"_",P933,".pdf")</f>
        <v>PID0932_Sai.pdf</v>
      </c>
      <c r="T933" s="17" t="str">
        <f>IF(AND(I933&lt;5,'Billing Details'!F933&gt;10000),"High Priority","Regular Followup")</f>
        <v>Regular Followup</v>
      </c>
      <c r="U933" s="17" t="str">
        <f>IF(AND(T933="High Priority",'Patient Health Records'!W933="Yes",'Patient Health Records'!X933 = "Critical"),"Needs Attention",IF(AND('Patient Health Records'!X933 &lt;&gt; "Critical", 'Patient Health Records'!W933 = "Yes"),"Monitor Later",IF(AND('Patient Health Records'!X933 ="Critical", 'Patient Health Records'!W933 = "No"), "Ask for Readmission","No Action")))</f>
        <v>No Action</v>
      </c>
      <c r="V933" s="17" t="str" cm="1">
        <f t="array" ref="V933">_xlfn.IFS(AND(T933="High Priority",'Patient Health Records'!W933="Yes",'Patient Health Records'!X933 = "Critical"),"Needs Attention", AND('Patient Health Records'!X933 &lt;&gt; "Critical", 'Patient Health Records'!W933 = "Yes"),"Monitor Later", AND('Patient Health Records'!X933 ="Critical", 'Patient Health Records'!W933 = "No"), "Ask for Readmission", TRUE, "No Action")</f>
        <v>No Action</v>
      </c>
      <c r="W933" s="17"/>
      <c r="X933" s="100"/>
      <c r="Y933" s="100"/>
      <c r="Z933" s="100"/>
      <c r="AA933" s="100"/>
      <c r="AB933" s="100"/>
    </row>
    <row r="934" spans="1:28" ht="15.75" customHeight="1">
      <c r="A934" s="2" t="s">
        <v>1399</v>
      </c>
      <c r="B934" s="2" t="s">
        <v>221</v>
      </c>
      <c r="C934" s="2" t="s">
        <v>42</v>
      </c>
      <c r="D934" s="26" t="s">
        <v>60</v>
      </c>
      <c r="E934" s="28">
        <f>DATEVALUE(D934)</f>
        <v>28855</v>
      </c>
      <c r="F934" s="29">
        <f t="shared" si="43"/>
        <v>1978</v>
      </c>
      <c r="G934" s="29">
        <f t="shared" si="44"/>
        <v>47</v>
      </c>
      <c r="H934" s="29" t="str" cm="1">
        <f t="array" ref="H934">_xlfn.IFS(
  AND(G934&gt;=21, G934&lt;=30), "Young Adult",
  AND(G934&gt;=31, G934&lt;=45), "Adult",
  AND(G934&gt;=46, G934&lt;=60), "Middle-aged",
  AND(G934&gt;=61, G934&lt;=75), "Senior",
  AND(G934&gt;=76, G934&lt;=87), "Elderly",
  TRUE, "Out of Range"
)</f>
        <v>Middle-aged</v>
      </c>
      <c r="I934" s="3">
        <v>9</v>
      </c>
      <c r="J934" s="2" t="s">
        <v>27</v>
      </c>
      <c r="K934" s="2" t="s">
        <v>28</v>
      </c>
      <c r="L934" s="2" t="str">
        <f>VLOOKUP(J934,Facts!$A$2:$B$10,2,FALSE)</f>
        <v>South</v>
      </c>
      <c r="M934" s="2" t="str">
        <f>HLOOKUP(J934,Facts!$D$13:$L$14,2,FALSE)</f>
        <v>South</v>
      </c>
      <c r="N934" s="2" t="str">
        <f>_xlfn.XLOOKUP(L934,Facts!$B$2:$B$10,Facts!$A$2:$A$10,FALSE)</f>
        <v>Tamil Nadu</v>
      </c>
      <c r="O934" s="100" t="str">
        <f t="shared" si="45"/>
        <v>Sai Mehta</v>
      </c>
      <c r="P934" s="100" t="str" cm="1">
        <f t="array" ref="P934:Q934">_xlfn.TEXTSPLIT(O934," ")</f>
        <v>Sai</v>
      </c>
      <c r="Q934" s="100" t="str">
        <v>Mehta</v>
      </c>
      <c r="R934" s="100"/>
      <c r="S934" s="100" t="str">
        <f>CONCATENATE(A934,"_",P934,".pdf")</f>
        <v>PID0933_Sai.pdf</v>
      </c>
      <c r="T934" s="17" t="str">
        <f>IF(AND(I934&lt;5,'Billing Details'!F934&gt;10000),"High Priority","Regular Followup")</f>
        <v>Regular Followup</v>
      </c>
      <c r="U934" s="17" t="str">
        <f>IF(AND(T934="High Priority",'Patient Health Records'!W934="Yes",'Patient Health Records'!X934 = "Critical"),"Needs Attention",IF(AND('Patient Health Records'!X934 &lt;&gt; "Critical", 'Patient Health Records'!W934 = "Yes"),"Monitor Later",IF(AND('Patient Health Records'!X934 ="Critical", 'Patient Health Records'!W934 = "No"), "Ask for Readmission","No Action")))</f>
        <v>Monitor Later</v>
      </c>
      <c r="V934" s="17" t="str" cm="1">
        <f t="array" ref="V934">_xlfn.IFS(AND(T934="High Priority",'Patient Health Records'!W934="Yes",'Patient Health Records'!X934 = "Critical"),"Needs Attention", AND('Patient Health Records'!X934 &lt;&gt; "Critical", 'Patient Health Records'!W934 = "Yes"),"Monitor Later", AND('Patient Health Records'!X934 ="Critical", 'Patient Health Records'!W934 = "No"), "Ask for Readmission", TRUE, "No Action")</f>
        <v>Monitor Later</v>
      </c>
      <c r="W934" s="17"/>
      <c r="X934" s="100"/>
      <c r="Y934" s="100"/>
      <c r="Z934" s="100"/>
      <c r="AA934" s="100"/>
      <c r="AB934" s="100"/>
    </row>
    <row r="935" spans="1:28" ht="15.75" customHeight="1">
      <c r="A935" s="2" t="s">
        <v>1400</v>
      </c>
      <c r="B935" s="2" t="s">
        <v>189</v>
      </c>
      <c r="C935" s="2" t="s">
        <v>42</v>
      </c>
      <c r="D935" s="26" t="s">
        <v>142</v>
      </c>
      <c r="E935" s="28">
        <f>DATEVALUE(D935)</f>
        <v>34334</v>
      </c>
      <c r="F935" s="29">
        <f t="shared" si="43"/>
        <v>1993</v>
      </c>
      <c r="G935" s="29">
        <f t="shared" si="44"/>
        <v>32</v>
      </c>
      <c r="H935" s="29" t="str" cm="1">
        <f t="array" ref="H935">_xlfn.IFS(
  AND(G935&gt;=21, G935&lt;=30), "Young Adult",
  AND(G935&gt;=31, G935&lt;=45), "Adult",
  AND(G935&gt;=46, G935&lt;=60), "Middle-aged",
  AND(G935&gt;=61, G935&lt;=75), "Senior",
  AND(G935&gt;=76, G935&lt;=87), "Elderly",
  TRUE, "Out of Range"
)</f>
        <v>Adult</v>
      </c>
      <c r="I935" s="3">
        <v>25</v>
      </c>
      <c r="J935" s="2" t="s">
        <v>43</v>
      </c>
      <c r="K935" s="2" t="s">
        <v>34</v>
      </c>
      <c r="L935" s="2" t="str">
        <f>VLOOKUP(J935,Facts!$A$2:$B$10,2,FALSE)</f>
        <v>South</v>
      </c>
      <c r="M935" s="2" t="str">
        <f>HLOOKUP(J935,Facts!$D$13:$L$14,2,FALSE)</f>
        <v>South</v>
      </c>
      <c r="N935" s="2" t="str">
        <f>_xlfn.XLOOKUP(L935,Facts!$B$2:$B$10,Facts!$A$2:$A$10,FALSE)</f>
        <v>Tamil Nadu</v>
      </c>
      <c r="O935" s="100" t="str">
        <f t="shared" si="45"/>
        <v>Sai Reddy</v>
      </c>
      <c r="P935" s="100" t="str" cm="1">
        <f t="array" ref="P935:Q935">_xlfn.TEXTSPLIT(O935," ")</f>
        <v>Sai</v>
      </c>
      <c r="Q935" s="100" t="str">
        <v>Reddy</v>
      </c>
      <c r="R935" s="100"/>
      <c r="S935" s="100" t="str">
        <f>CONCATENATE(A935,"_",P935,".pdf")</f>
        <v>PID0934_Sai.pdf</v>
      </c>
      <c r="T935" s="17" t="str">
        <f>IF(AND(I935&lt;5,'Billing Details'!F935&gt;10000),"High Priority","Regular Followup")</f>
        <v>Regular Followup</v>
      </c>
      <c r="U935" s="17" t="str">
        <f>IF(AND(T935="High Priority",'Patient Health Records'!W935="Yes",'Patient Health Records'!X935 = "Critical"),"Needs Attention",IF(AND('Patient Health Records'!X935 &lt;&gt; "Critical", 'Patient Health Records'!W935 = "Yes"),"Monitor Later",IF(AND('Patient Health Records'!X935 ="Critical", 'Patient Health Records'!W935 = "No"), "Ask for Readmission","No Action")))</f>
        <v>Monitor Later</v>
      </c>
      <c r="V935" s="17" t="str" cm="1">
        <f t="array" ref="V935">_xlfn.IFS(AND(T935="High Priority",'Patient Health Records'!W935="Yes",'Patient Health Records'!X935 = "Critical"),"Needs Attention", AND('Patient Health Records'!X935 &lt;&gt; "Critical", 'Patient Health Records'!W935 = "Yes"),"Monitor Later", AND('Patient Health Records'!X935 ="Critical", 'Patient Health Records'!W935 = "No"), "Ask for Readmission", TRUE, "No Action")</f>
        <v>Monitor Later</v>
      </c>
      <c r="W935" s="17"/>
      <c r="X935" s="100"/>
      <c r="Y935" s="100"/>
      <c r="Z935" s="100"/>
      <c r="AA935" s="100"/>
      <c r="AB935" s="100"/>
    </row>
    <row r="936" spans="1:28" ht="15.75" customHeight="1">
      <c r="A936" s="2" t="s">
        <v>1401</v>
      </c>
      <c r="B936" s="2" t="s">
        <v>167</v>
      </c>
      <c r="C936" s="2" t="s">
        <v>42</v>
      </c>
      <c r="D936" s="26" t="s">
        <v>122</v>
      </c>
      <c r="E936" s="28">
        <f>DATEVALUE(D936)</f>
        <v>27760</v>
      </c>
      <c r="F936" s="29">
        <f t="shared" si="43"/>
        <v>1976</v>
      </c>
      <c r="G936" s="29">
        <f t="shared" si="44"/>
        <v>49</v>
      </c>
      <c r="H936" s="29" t="str" cm="1">
        <f t="array" ref="H936">_xlfn.IFS(
  AND(G936&gt;=21, G936&lt;=30), "Young Adult",
  AND(G936&gt;=31, G936&lt;=45), "Adult",
  AND(G936&gt;=46, G936&lt;=60), "Middle-aged",
  AND(G936&gt;=61, G936&lt;=75), "Senior",
  AND(G936&gt;=76, G936&lt;=87), "Elderly",
  TRUE, "Out of Range"
)</f>
        <v>Middle-aged</v>
      </c>
      <c r="I936" s="3"/>
      <c r="J936" s="2" t="s">
        <v>80</v>
      </c>
      <c r="K936" s="2" t="s">
        <v>34</v>
      </c>
      <c r="L936" s="2" t="str">
        <f>VLOOKUP(J936,Facts!$A$2:$B$10,2,FALSE)</f>
        <v>West</v>
      </c>
      <c r="M936" s="2" t="str">
        <f>HLOOKUP(J936,Facts!$D$13:$L$14,2,FALSE)</f>
        <v>West</v>
      </c>
      <c r="N936" s="2" t="str">
        <f>_xlfn.XLOOKUP(L936,Facts!$B$2:$B$10,Facts!$A$2:$A$10,FALSE)</f>
        <v>Maharashtra</v>
      </c>
      <c r="O936" s="100" t="str">
        <f t="shared" si="45"/>
        <v>Aarav Reddy</v>
      </c>
      <c r="P936" s="100" t="str" cm="1">
        <f t="array" ref="P936:Q936">_xlfn.TEXTSPLIT(O936," ")</f>
        <v>Aarav</v>
      </c>
      <c r="Q936" s="100" t="str">
        <v>Reddy</v>
      </c>
      <c r="R936" s="100"/>
      <c r="S936" s="100" t="str">
        <f>CONCATENATE(A936,"_",P936,".pdf")</f>
        <v>PID0935_Aarav.pdf</v>
      </c>
      <c r="T936" s="17" t="str">
        <f>IF(AND(I936&lt;5,'Billing Details'!F936&gt;10000),"High Priority","Regular Followup")</f>
        <v>High Priority</v>
      </c>
      <c r="U936" s="17" t="str">
        <f>IF(AND(T936="High Priority",'Patient Health Records'!W936="Yes",'Patient Health Records'!X936 = "Critical"),"Needs Attention",IF(AND('Patient Health Records'!X936 &lt;&gt; "Critical", 'Patient Health Records'!W936 = "Yes"),"Monitor Later",IF(AND('Patient Health Records'!X936 ="Critical", 'Patient Health Records'!W936 = "No"), "Ask for Readmission","No Action")))</f>
        <v>Monitor Later</v>
      </c>
      <c r="V936" s="17" t="str" cm="1">
        <f t="array" ref="V936">_xlfn.IFS(AND(T936="High Priority",'Patient Health Records'!W936="Yes",'Patient Health Records'!X936 = "Critical"),"Needs Attention", AND('Patient Health Records'!X936 &lt;&gt; "Critical", 'Patient Health Records'!W936 = "Yes"),"Monitor Later", AND('Patient Health Records'!X936 ="Critical", 'Patient Health Records'!W936 = "No"), "Ask for Readmission", TRUE, "No Action")</f>
        <v>Monitor Later</v>
      </c>
      <c r="W936" s="17"/>
      <c r="X936" s="100"/>
      <c r="Y936" s="100"/>
      <c r="Z936" s="100"/>
      <c r="AA936" s="100"/>
      <c r="AB936" s="100"/>
    </row>
    <row r="937" spans="1:28" ht="15.75" customHeight="1">
      <c r="A937" s="2" t="s">
        <v>1402</v>
      </c>
      <c r="B937" s="2" t="s">
        <v>153</v>
      </c>
      <c r="C937" s="2" t="s">
        <v>42</v>
      </c>
      <c r="D937" s="26" t="s">
        <v>68</v>
      </c>
      <c r="E937" s="28">
        <f>DATEVALUE(D937)</f>
        <v>23377</v>
      </c>
      <c r="F937" s="29">
        <f t="shared" si="43"/>
        <v>1964</v>
      </c>
      <c r="G937" s="29">
        <f t="shared" si="44"/>
        <v>61</v>
      </c>
      <c r="H937" s="29" t="str" cm="1">
        <f t="array" ref="H937">_xlfn.IFS(
  AND(G937&gt;=21, G937&lt;=30), "Young Adult",
  AND(G937&gt;=31, G937&lt;=45), "Adult",
  AND(G937&gt;=46, G937&lt;=60), "Middle-aged",
  AND(G937&gt;=61, G937&lt;=75), "Senior",
  AND(G937&gt;=76, G937&lt;=87), "Elderly",
  TRUE, "Out of Range"
)</f>
        <v>Senior</v>
      </c>
      <c r="I937" s="3">
        <v>12</v>
      </c>
      <c r="J937" s="2" t="s">
        <v>55</v>
      </c>
      <c r="K937" s="2" t="s">
        <v>39</v>
      </c>
      <c r="L937" s="2" t="str">
        <f>VLOOKUP(J937,Facts!$A$2:$B$10,2,FALSE)</f>
        <v>South</v>
      </c>
      <c r="M937" s="2" t="str">
        <f>HLOOKUP(J937,Facts!$D$13:$L$14,2,FALSE)</f>
        <v>South</v>
      </c>
      <c r="N937" s="2" t="str">
        <f>_xlfn.XLOOKUP(L937,Facts!$B$2:$B$10,Facts!$A$2:$A$10,FALSE)</f>
        <v>Tamil Nadu</v>
      </c>
      <c r="O937" s="100" t="str">
        <f t="shared" si="45"/>
        <v>Sai Patel</v>
      </c>
      <c r="P937" s="100" t="str" cm="1">
        <f t="array" ref="P937:Q937">_xlfn.TEXTSPLIT(O937," ")</f>
        <v>Sai</v>
      </c>
      <c r="Q937" s="100" t="str">
        <v>Patel</v>
      </c>
      <c r="R937" s="100"/>
      <c r="S937" s="100" t="str">
        <f>CONCATENATE(A937,"_",P937,".pdf")</f>
        <v>PID0936_Sai.pdf</v>
      </c>
      <c r="T937" s="17" t="str">
        <f>IF(AND(I937&lt;5,'Billing Details'!F937&gt;10000),"High Priority","Regular Followup")</f>
        <v>Regular Followup</v>
      </c>
      <c r="U937" s="17" t="str">
        <f>IF(AND(T937="High Priority",'Patient Health Records'!W937="Yes",'Patient Health Records'!X937 = "Critical"),"Needs Attention",IF(AND('Patient Health Records'!X937 &lt;&gt; "Critical", 'Patient Health Records'!W937 = "Yes"),"Monitor Later",IF(AND('Patient Health Records'!X937 ="Critical", 'Patient Health Records'!W937 = "No"), "Ask for Readmission","No Action")))</f>
        <v>No Action</v>
      </c>
      <c r="V937" s="17" t="str" cm="1">
        <f t="array" ref="V937">_xlfn.IFS(AND(T937="High Priority",'Patient Health Records'!W937="Yes",'Patient Health Records'!X937 = "Critical"),"Needs Attention", AND('Patient Health Records'!X937 &lt;&gt; "Critical", 'Patient Health Records'!W937 = "Yes"),"Monitor Later", AND('Patient Health Records'!X937 ="Critical", 'Patient Health Records'!W937 = "No"), "Ask for Readmission", TRUE, "No Action")</f>
        <v>No Action</v>
      </c>
      <c r="W937" s="17"/>
      <c r="X937" s="100"/>
      <c r="Y937" s="100"/>
      <c r="Z937" s="100"/>
      <c r="AA937" s="100"/>
      <c r="AB937" s="100"/>
    </row>
    <row r="938" spans="1:28" ht="15.75" customHeight="1">
      <c r="A938" s="2" t="s">
        <v>1403</v>
      </c>
      <c r="B938" s="2" t="s">
        <v>1404</v>
      </c>
      <c r="C938" s="2" t="s">
        <v>42</v>
      </c>
      <c r="D938" s="26" t="s">
        <v>26</v>
      </c>
      <c r="E938" s="28">
        <f>DATEVALUE(D938)</f>
        <v>27029</v>
      </c>
      <c r="F938" s="29">
        <f t="shared" si="43"/>
        <v>1973</v>
      </c>
      <c r="G938" s="29">
        <f t="shared" si="44"/>
        <v>52</v>
      </c>
      <c r="H938" s="29" t="str" cm="1">
        <f t="array" ref="H938">_xlfn.IFS(
  AND(G938&gt;=21, G938&lt;=30), "Young Adult",
  AND(G938&gt;=31, G938&lt;=45), "Adult",
  AND(G938&gt;=46, G938&lt;=60), "Middle-aged",
  AND(G938&gt;=61, G938&lt;=75), "Senior",
  AND(G938&gt;=76, G938&lt;=87), "Elderly",
  TRUE, "Out of Range"
)</f>
        <v>Middle-aged</v>
      </c>
      <c r="I938" s="3">
        <v>5</v>
      </c>
      <c r="J938" s="2" t="s">
        <v>64</v>
      </c>
      <c r="K938" s="2" t="s">
        <v>28</v>
      </c>
      <c r="L938" s="2" t="str">
        <f>VLOOKUP(J938,Facts!$A$2:$B$10,2,FALSE)</f>
        <v>East</v>
      </c>
      <c r="M938" s="2" t="str">
        <f>HLOOKUP(J938,Facts!$D$13:$L$14,2,FALSE)</f>
        <v>East</v>
      </c>
      <c r="N938" s="2" t="str">
        <f>_xlfn.XLOOKUP(L938,Facts!$B$2:$B$10,Facts!$A$2:$A$10,FALSE)</f>
        <v>West Bengal</v>
      </c>
      <c r="O938" s="100" t="str">
        <f t="shared" si="45"/>
        <v>Aditya Gupta</v>
      </c>
      <c r="P938" s="100" t="str" cm="1">
        <f t="array" ref="P938:Q938">_xlfn.TEXTSPLIT(O938," ")</f>
        <v>Aditya</v>
      </c>
      <c r="Q938" s="100" t="str">
        <v>Gupta</v>
      </c>
      <c r="R938" s="100"/>
      <c r="S938" s="100" t="str">
        <f>CONCATENATE(A938,"_",P938,".pdf")</f>
        <v>PID0937_Aditya.pdf</v>
      </c>
      <c r="T938" s="17" t="str">
        <f>IF(AND(I938&lt;5,'Billing Details'!F938&gt;10000),"High Priority","Regular Followup")</f>
        <v>Regular Followup</v>
      </c>
      <c r="U938" s="17" t="str">
        <f>IF(AND(T938="High Priority",'Patient Health Records'!W938="Yes",'Patient Health Records'!X938 = "Critical"),"Needs Attention",IF(AND('Patient Health Records'!X938 &lt;&gt; "Critical", 'Patient Health Records'!W938 = "Yes"),"Monitor Later",IF(AND('Patient Health Records'!X938 ="Critical", 'Patient Health Records'!W938 = "No"), "Ask for Readmission","No Action")))</f>
        <v>Ask for Readmission</v>
      </c>
      <c r="V938" s="17" t="str" cm="1">
        <f t="array" ref="V938">_xlfn.IFS(AND(T938="High Priority",'Patient Health Records'!W938="Yes",'Patient Health Records'!X938 = "Critical"),"Needs Attention", AND('Patient Health Records'!X938 &lt;&gt; "Critical", 'Patient Health Records'!W938 = "Yes"),"Monitor Later", AND('Patient Health Records'!X938 ="Critical", 'Patient Health Records'!W938 = "No"), "Ask for Readmission", TRUE, "No Action")</f>
        <v>Ask for Readmission</v>
      </c>
      <c r="W938" s="17"/>
      <c r="X938" s="100"/>
      <c r="Y938" s="100"/>
      <c r="Z938" s="100"/>
      <c r="AA938" s="100"/>
      <c r="AB938" s="100"/>
    </row>
    <row r="939" spans="1:28" ht="15.75" customHeight="1">
      <c r="A939" s="2" t="s">
        <v>1405</v>
      </c>
      <c r="B939" s="2" t="s">
        <v>408</v>
      </c>
      <c r="C939" s="2" t="s">
        <v>25</v>
      </c>
      <c r="D939" s="26" t="s">
        <v>129</v>
      </c>
      <c r="E939" s="28">
        <f>DATEVALUE(D939)</f>
        <v>32508</v>
      </c>
      <c r="F939" s="29">
        <f t="shared" si="43"/>
        <v>1988</v>
      </c>
      <c r="G939" s="29">
        <f t="shared" si="44"/>
        <v>37</v>
      </c>
      <c r="H939" s="29" t="str" cm="1">
        <f t="array" ref="H939">_xlfn.IFS(
  AND(G939&gt;=21, G939&lt;=30), "Young Adult",
  AND(G939&gt;=31, G939&lt;=45), "Adult",
  AND(G939&gt;=46, G939&lt;=60), "Middle-aged",
  AND(G939&gt;=61, G939&lt;=75), "Senior",
  AND(G939&gt;=76, G939&lt;=87), "Elderly",
  TRUE, "Out of Range"
)</f>
        <v>Adult</v>
      </c>
      <c r="I939" s="3">
        <v>15</v>
      </c>
      <c r="J939" s="2" t="s">
        <v>38</v>
      </c>
      <c r="K939" s="2" t="s">
        <v>39</v>
      </c>
      <c r="L939" s="2" t="str">
        <f>VLOOKUP(J939,Facts!$A$2:$B$10,2,FALSE)</f>
        <v>North</v>
      </c>
      <c r="M939" s="2" t="str">
        <f>HLOOKUP(J939,Facts!$D$13:$L$14,2,FALSE)</f>
        <v>North</v>
      </c>
      <c r="N939" s="2" t="str">
        <f>_xlfn.XLOOKUP(L939,Facts!$B$2:$B$10,Facts!$A$2:$A$10,FALSE)</f>
        <v>Punjab</v>
      </c>
      <c r="O939" s="100" t="str">
        <f t="shared" si="45"/>
        <v>Diya Singh Sharma</v>
      </c>
      <c r="P939" s="100" t="str" cm="1">
        <f t="array" ref="P939:R939">_xlfn.TEXTSPLIT(O939," ")</f>
        <v>Diya</v>
      </c>
      <c r="Q939" s="100" t="str">
        <v>Singh</v>
      </c>
      <c r="R939" s="100" t="str">
        <v>Sharma</v>
      </c>
      <c r="S939" s="100" t="str">
        <f>CONCATENATE(A939,"_",P939,".pdf")</f>
        <v>PID0938_Diya.pdf</v>
      </c>
      <c r="T939" s="17" t="str">
        <f>IF(AND(I939&lt;5,'Billing Details'!F939&gt;10000),"High Priority","Regular Followup")</f>
        <v>Regular Followup</v>
      </c>
      <c r="U939" s="17" t="str">
        <f>IF(AND(T939="High Priority",'Patient Health Records'!W939="Yes",'Patient Health Records'!X939 = "Critical"),"Needs Attention",IF(AND('Patient Health Records'!X939 &lt;&gt; "Critical", 'Patient Health Records'!W939 = "Yes"),"Monitor Later",IF(AND('Patient Health Records'!X939 ="Critical", 'Patient Health Records'!W939 = "No"), "Ask for Readmission","No Action")))</f>
        <v>Ask for Readmission</v>
      </c>
      <c r="V939" s="17" t="str" cm="1">
        <f t="array" ref="V939">_xlfn.IFS(AND(T939="High Priority",'Patient Health Records'!W939="Yes",'Patient Health Records'!X939 = "Critical"),"Needs Attention", AND('Patient Health Records'!X939 &lt;&gt; "Critical", 'Patient Health Records'!W939 = "Yes"),"Monitor Later", AND('Patient Health Records'!X939 ="Critical", 'Patient Health Records'!W939 = "No"), "Ask for Readmission", TRUE, "No Action")</f>
        <v>Ask for Readmission</v>
      </c>
      <c r="W939" s="17"/>
      <c r="X939" s="100"/>
      <c r="Y939" s="100"/>
      <c r="Z939" s="100"/>
      <c r="AA939" s="100"/>
      <c r="AB939" s="100"/>
    </row>
    <row r="940" spans="1:28" ht="15.75" customHeight="1">
      <c r="A940" s="2" t="s">
        <v>1406</v>
      </c>
      <c r="B940" s="2" t="s">
        <v>1407</v>
      </c>
      <c r="C940" s="2" t="s">
        <v>42</v>
      </c>
      <c r="D940" s="26" t="s">
        <v>142</v>
      </c>
      <c r="E940" s="28">
        <f>DATEVALUE(D940)</f>
        <v>34334</v>
      </c>
      <c r="F940" s="29">
        <f t="shared" si="43"/>
        <v>1993</v>
      </c>
      <c r="G940" s="29">
        <f t="shared" si="44"/>
        <v>32</v>
      </c>
      <c r="H940" s="29" t="str" cm="1">
        <f t="array" ref="H940">_xlfn.IFS(
  AND(G940&gt;=21, G940&lt;=30), "Young Adult",
  AND(G940&gt;=31, G940&lt;=45), "Adult",
  AND(G940&gt;=46, G940&lt;=60), "Middle-aged",
  AND(G940&gt;=61, G940&lt;=75), "Senior",
  AND(G940&gt;=76, G940&lt;=87), "Elderly",
  TRUE, "Out of Range"
)</f>
        <v>Adult</v>
      </c>
      <c r="I940" s="3">
        <v>20</v>
      </c>
      <c r="J940" s="2" t="s">
        <v>80</v>
      </c>
      <c r="K940" s="2" t="s">
        <v>39</v>
      </c>
      <c r="L940" s="2" t="str">
        <f>VLOOKUP(J940,Facts!$A$2:$B$10,2,FALSE)</f>
        <v>West</v>
      </c>
      <c r="M940" s="2" t="str">
        <f>HLOOKUP(J940,Facts!$D$13:$L$14,2,FALSE)</f>
        <v>West</v>
      </c>
      <c r="N940" s="2" t="str">
        <f>_xlfn.XLOOKUP(L940,Facts!$B$2:$B$10,Facts!$A$2:$A$10,FALSE)</f>
        <v>Maharashtra</v>
      </c>
      <c r="O940" s="100" t="str">
        <f t="shared" si="45"/>
        <v>Krishna Gupta</v>
      </c>
      <c r="P940" s="100" t="str" cm="1">
        <f t="array" ref="P940:Q940">_xlfn.TEXTSPLIT(O940," ")</f>
        <v>Krishna</v>
      </c>
      <c r="Q940" s="100" t="str">
        <v>Gupta</v>
      </c>
      <c r="R940" s="100"/>
      <c r="S940" s="100" t="str">
        <f>CONCATENATE(A940,"_",P940,".pdf")</f>
        <v>PID0939_Krishna.pdf</v>
      </c>
      <c r="T940" s="17" t="str">
        <f>IF(AND(I940&lt;5,'Billing Details'!F940&gt;10000),"High Priority","Regular Followup")</f>
        <v>Regular Followup</v>
      </c>
      <c r="U940" s="17" t="str">
        <f>IF(AND(T940="High Priority",'Patient Health Records'!W940="Yes",'Patient Health Records'!X940 = "Critical"),"Needs Attention",IF(AND('Patient Health Records'!X940 &lt;&gt; "Critical", 'Patient Health Records'!W940 = "Yes"),"Monitor Later",IF(AND('Patient Health Records'!X940 ="Critical", 'Patient Health Records'!W940 = "No"), "Ask for Readmission","No Action")))</f>
        <v>No Action</v>
      </c>
      <c r="V940" s="17" t="str" cm="1">
        <f t="array" ref="V940">_xlfn.IFS(AND(T940="High Priority",'Patient Health Records'!W940="Yes",'Patient Health Records'!X940 = "Critical"),"Needs Attention", AND('Patient Health Records'!X940 &lt;&gt; "Critical", 'Patient Health Records'!W940 = "Yes"),"Monitor Later", AND('Patient Health Records'!X940 ="Critical", 'Patient Health Records'!W940 = "No"), "Ask for Readmission", TRUE, "No Action")</f>
        <v>No Action</v>
      </c>
      <c r="W940" s="17"/>
      <c r="X940" s="100"/>
      <c r="Y940" s="100"/>
      <c r="Z940" s="100"/>
      <c r="AA940" s="100"/>
      <c r="AB940" s="100"/>
    </row>
    <row r="941" spans="1:28" ht="15.75" customHeight="1">
      <c r="A941" s="2" t="s">
        <v>1408</v>
      </c>
      <c r="B941" s="2" t="s">
        <v>970</v>
      </c>
      <c r="C941" s="2" t="s">
        <v>42</v>
      </c>
      <c r="D941" s="26" t="s">
        <v>26</v>
      </c>
      <c r="E941" s="28">
        <f>DATEVALUE(D941)</f>
        <v>27029</v>
      </c>
      <c r="F941" s="29">
        <f t="shared" si="43"/>
        <v>1973</v>
      </c>
      <c r="G941" s="29">
        <f t="shared" si="44"/>
        <v>52</v>
      </c>
      <c r="H941" s="29" t="str" cm="1">
        <f t="array" ref="H941">_xlfn.IFS(
  AND(G941&gt;=21, G941&lt;=30), "Young Adult",
  AND(G941&gt;=31, G941&lt;=45), "Adult",
  AND(G941&gt;=46, G941&lt;=60), "Middle-aged",
  AND(G941&gt;=61, G941&lt;=75), "Senior",
  AND(G941&gt;=76, G941&lt;=87), "Elderly",
  TRUE, "Out of Range"
)</f>
        <v>Middle-aged</v>
      </c>
      <c r="I941" s="3">
        <v>5</v>
      </c>
      <c r="J941" s="2" t="s">
        <v>64</v>
      </c>
      <c r="K941" s="2" t="s">
        <v>28</v>
      </c>
      <c r="L941" s="2" t="str">
        <f>VLOOKUP(J941,Facts!$A$2:$B$10,2,FALSE)</f>
        <v>East</v>
      </c>
      <c r="M941" s="2" t="str">
        <f>HLOOKUP(J941,Facts!$D$13:$L$14,2,FALSE)</f>
        <v>East</v>
      </c>
      <c r="N941" s="2" t="str">
        <f>_xlfn.XLOOKUP(L941,Facts!$B$2:$B$10,Facts!$A$2:$A$10,FALSE)</f>
        <v>West Bengal</v>
      </c>
      <c r="O941" s="100" t="str">
        <f t="shared" si="45"/>
        <v>Aarav Raj Sharma</v>
      </c>
      <c r="P941" s="100" t="str" cm="1">
        <f t="array" ref="P941:R941">_xlfn.TEXTSPLIT(O941," ")</f>
        <v>Aarav</v>
      </c>
      <c r="Q941" s="100" t="str">
        <v>Raj</v>
      </c>
      <c r="R941" s="100" t="str">
        <v>Sharma</v>
      </c>
      <c r="S941" s="100" t="str">
        <f>CONCATENATE(A941,"_",P941,".pdf")</f>
        <v>PID0940_Aarav.pdf</v>
      </c>
      <c r="T941" s="17" t="str">
        <f>IF(AND(I941&lt;5,'Billing Details'!F941&gt;10000),"High Priority","Regular Followup")</f>
        <v>Regular Followup</v>
      </c>
      <c r="U941" s="17" t="str">
        <f>IF(AND(T941="High Priority",'Patient Health Records'!W941="Yes",'Patient Health Records'!X941 = "Critical"),"Needs Attention",IF(AND('Patient Health Records'!X941 &lt;&gt; "Critical", 'Patient Health Records'!W941 = "Yes"),"Monitor Later",IF(AND('Patient Health Records'!X941 ="Critical", 'Patient Health Records'!W941 = "No"), "Ask for Readmission","No Action")))</f>
        <v>No Action</v>
      </c>
      <c r="V941" s="17" t="str" cm="1">
        <f t="array" ref="V941">_xlfn.IFS(AND(T941="High Priority",'Patient Health Records'!W941="Yes",'Patient Health Records'!X941 = "Critical"),"Needs Attention", AND('Patient Health Records'!X941 &lt;&gt; "Critical", 'Patient Health Records'!W941 = "Yes"),"Monitor Later", AND('Patient Health Records'!X941 ="Critical", 'Patient Health Records'!W941 = "No"), "Ask for Readmission", TRUE, "No Action")</f>
        <v>No Action</v>
      </c>
      <c r="W941" s="17"/>
      <c r="X941" s="100"/>
      <c r="Y941" s="100"/>
      <c r="Z941" s="100"/>
      <c r="AA941" s="100"/>
      <c r="AB941" s="100"/>
    </row>
    <row r="942" spans="1:28" ht="15.75" customHeight="1">
      <c r="A942" s="2" t="s">
        <v>1409</v>
      </c>
      <c r="B942" s="2" t="s">
        <v>116</v>
      </c>
      <c r="C942" s="2" t="s">
        <v>25</v>
      </c>
      <c r="D942" s="26" t="s">
        <v>136</v>
      </c>
      <c r="E942" s="28">
        <f>DATEVALUE(D942)</f>
        <v>27029</v>
      </c>
      <c r="F942" s="29">
        <f t="shared" si="43"/>
        <v>1973</v>
      </c>
      <c r="G942" s="29">
        <f t="shared" si="44"/>
        <v>52</v>
      </c>
      <c r="H942" s="29" t="str" cm="1">
        <f t="array" ref="H942">_xlfn.IFS(
  AND(G942&gt;=21, G942&lt;=30), "Young Adult",
  AND(G942&gt;=31, G942&lt;=45), "Adult",
  AND(G942&gt;=46, G942&lt;=60), "Middle-aged",
  AND(G942&gt;=61, G942&lt;=75), "Senior",
  AND(G942&gt;=76, G942&lt;=87), "Elderly",
  TRUE, "Out of Range"
)</f>
        <v>Middle-aged</v>
      </c>
      <c r="I942" s="3">
        <v>20</v>
      </c>
      <c r="J942" s="2" t="s">
        <v>38</v>
      </c>
      <c r="K942" s="2" t="s">
        <v>39</v>
      </c>
      <c r="L942" s="2" t="str">
        <f>VLOOKUP(J942,Facts!$A$2:$B$10,2,FALSE)</f>
        <v>North</v>
      </c>
      <c r="M942" s="2" t="str">
        <f>HLOOKUP(J942,Facts!$D$13:$L$14,2,FALSE)</f>
        <v>North</v>
      </c>
      <c r="N942" s="2" t="str">
        <f>_xlfn.XLOOKUP(L942,Facts!$B$2:$B$10,Facts!$A$2:$A$10,FALSE)</f>
        <v>Punjab</v>
      </c>
      <c r="O942" s="100" t="str">
        <f t="shared" si="45"/>
        <v>Isha Gupta</v>
      </c>
      <c r="P942" s="100" t="str" cm="1">
        <f t="array" ref="P942:Q942">_xlfn.TEXTSPLIT(O942," ")</f>
        <v>Isha</v>
      </c>
      <c r="Q942" s="100" t="str">
        <v>Gupta</v>
      </c>
      <c r="R942" s="100"/>
      <c r="S942" s="100" t="str">
        <f>CONCATENATE(A942,"_",P942,".pdf")</f>
        <v>PID0941_Isha.pdf</v>
      </c>
      <c r="T942" s="17" t="str">
        <f>IF(AND(I942&lt;5,'Billing Details'!F942&gt;10000),"High Priority","Regular Followup")</f>
        <v>Regular Followup</v>
      </c>
      <c r="U942" s="17" t="str">
        <f>IF(AND(T942="High Priority",'Patient Health Records'!W942="Yes",'Patient Health Records'!X942 = "Critical"),"Needs Attention",IF(AND('Patient Health Records'!X942 &lt;&gt; "Critical", 'Patient Health Records'!W942 = "Yes"),"Monitor Later",IF(AND('Patient Health Records'!X942 ="Critical", 'Patient Health Records'!W942 = "No"), "Ask for Readmission","No Action")))</f>
        <v>Monitor Later</v>
      </c>
      <c r="V942" s="17" t="str" cm="1">
        <f t="array" ref="V942">_xlfn.IFS(AND(T942="High Priority",'Patient Health Records'!W942="Yes",'Patient Health Records'!X942 = "Critical"),"Needs Attention", AND('Patient Health Records'!X942 &lt;&gt; "Critical", 'Patient Health Records'!W942 = "Yes"),"Monitor Later", AND('Patient Health Records'!X942 ="Critical", 'Patient Health Records'!W942 = "No"), "Ask for Readmission", TRUE, "No Action")</f>
        <v>Monitor Later</v>
      </c>
      <c r="W942" s="17"/>
      <c r="X942" s="100"/>
      <c r="Y942" s="100"/>
      <c r="Z942" s="100"/>
      <c r="AA942" s="100"/>
      <c r="AB942" s="100"/>
    </row>
    <row r="943" spans="1:28" ht="15.75" customHeight="1">
      <c r="A943" s="2" t="s">
        <v>1410</v>
      </c>
      <c r="B943" s="2" t="s">
        <v>1411</v>
      </c>
      <c r="C943" s="2" t="s">
        <v>42</v>
      </c>
      <c r="D943" s="26" t="s">
        <v>175</v>
      </c>
      <c r="E943" s="28">
        <f>DATEVALUE(D943)</f>
        <v>30682</v>
      </c>
      <c r="F943" s="29">
        <f t="shared" si="43"/>
        <v>1984</v>
      </c>
      <c r="G943" s="29">
        <f t="shared" si="44"/>
        <v>41</v>
      </c>
      <c r="H943" s="29" t="str" cm="1">
        <f t="array" ref="H943">_xlfn.IFS(
  AND(G943&gt;=21, G943&lt;=30), "Young Adult",
  AND(G943&gt;=31, G943&lt;=45), "Adult",
  AND(G943&gt;=46, G943&lt;=60), "Middle-aged",
  AND(G943&gt;=61, G943&lt;=75), "Senior",
  AND(G943&gt;=76, G943&lt;=87), "Elderly",
  TRUE, "Out of Range"
)</f>
        <v>Adult</v>
      </c>
      <c r="I943" s="3">
        <v>9</v>
      </c>
      <c r="J943" s="2" t="s">
        <v>64</v>
      </c>
      <c r="K943" s="2" t="s">
        <v>39</v>
      </c>
      <c r="L943" s="2" t="str">
        <f>VLOOKUP(J943,Facts!$A$2:$B$10,2,FALSE)</f>
        <v>East</v>
      </c>
      <c r="M943" s="2" t="str">
        <f>HLOOKUP(J943,Facts!$D$13:$L$14,2,FALSE)</f>
        <v>East</v>
      </c>
      <c r="N943" s="2" t="str">
        <f>_xlfn.XLOOKUP(L943,Facts!$B$2:$B$10,Facts!$A$2:$A$10,FALSE)</f>
        <v>West Bengal</v>
      </c>
      <c r="O943" s="100" t="str">
        <f t="shared" si="45"/>
        <v>Krishna Priya Reddy</v>
      </c>
      <c r="P943" s="100" t="str" cm="1">
        <f t="array" ref="P943:R943">_xlfn.TEXTSPLIT(O943," ")</f>
        <v>Krishna</v>
      </c>
      <c r="Q943" s="100" t="str">
        <v>Priya</v>
      </c>
      <c r="R943" s="100" t="str">
        <v>Reddy</v>
      </c>
      <c r="S943" s="100" t="str">
        <f>CONCATENATE(A943,"_",P943,".pdf")</f>
        <v>PID0942_Krishna.pdf</v>
      </c>
      <c r="T943" s="17" t="str">
        <f>IF(AND(I943&lt;5,'Billing Details'!F943&gt;10000),"High Priority","Regular Followup")</f>
        <v>Regular Followup</v>
      </c>
      <c r="U943" s="17" t="str">
        <f>IF(AND(T943="High Priority",'Patient Health Records'!W943="Yes",'Patient Health Records'!X943 = "Critical"),"Needs Attention",IF(AND('Patient Health Records'!X943 &lt;&gt; "Critical", 'Patient Health Records'!W943 = "Yes"),"Monitor Later",IF(AND('Patient Health Records'!X943 ="Critical", 'Patient Health Records'!W943 = "No"), "Ask for Readmission","No Action")))</f>
        <v>No Action</v>
      </c>
      <c r="V943" s="17" t="str" cm="1">
        <f t="array" ref="V943">_xlfn.IFS(AND(T943="High Priority",'Patient Health Records'!W943="Yes",'Patient Health Records'!X943 = "Critical"),"Needs Attention", AND('Patient Health Records'!X943 &lt;&gt; "Critical", 'Patient Health Records'!W943 = "Yes"),"Monitor Later", AND('Patient Health Records'!X943 ="Critical", 'Patient Health Records'!W943 = "No"), "Ask for Readmission", TRUE, "No Action")</f>
        <v>No Action</v>
      </c>
      <c r="W943" s="17"/>
      <c r="X943" s="100"/>
      <c r="Y943" s="100"/>
      <c r="Z943" s="100"/>
      <c r="AA943" s="100"/>
      <c r="AB943" s="100"/>
    </row>
    <row r="944" spans="1:28" ht="15.75" customHeight="1">
      <c r="A944" s="2" t="s">
        <v>1412</v>
      </c>
      <c r="B944" s="2" t="s">
        <v>425</v>
      </c>
      <c r="C944" s="2" t="s">
        <v>25</v>
      </c>
      <c r="D944" s="26" t="s">
        <v>26</v>
      </c>
      <c r="E944" s="28">
        <f>DATEVALUE(D944)</f>
        <v>27029</v>
      </c>
      <c r="F944" s="29">
        <f t="shared" si="43"/>
        <v>1973</v>
      </c>
      <c r="G944" s="29">
        <f t="shared" si="44"/>
        <v>52</v>
      </c>
      <c r="H944" s="29" t="str" cm="1">
        <f t="array" ref="H944">_xlfn.IFS(
  AND(G944&gt;=21, G944&lt;=30), "Young Adult",
  AND(G944&gt;=31, G944&lt;=45), "Adult",
  AND(G944&gt;=46, G944&lt;=60), "Middle-aged",
  AND(G944&gt;=61, G944&lt;=75), "Senior",
  AND(G944&gt;=76, G944&lt;=87), "Elderly",
  TRUE, "Out of Range"
)</f>
        <v>Middle-aged</v>
      </c>
      <c r="I944" s="3">
        <v>2</v>
      </c>
      <c r="J944" s="2" t="s">
        <v>47</v>
      </c>
      <c r="K944" s="2" t="s">
        <v>39</v>
      </c>
      <c r="L944" s="2" t="str">
        <f>VLOOKUP(J944,Facts!$A$2:$B$10,2,FALSE)</f>
        <v>North</v>
      </c>
      <c r="M944" s="2" t="str">
        <f>HLOOKUP(J944,Facts!$D$13:$L$14,2,FALSE)</f>
        <v>North</v>
      </c>
      <c r="N944" s="2" t="str">
        <f>_xlfn.XLOOKUP(L944,Facts!$B$2:$B$10,Facts!$A$2:$A$10,FALSE)</f>
        <v>Punjab</v>
      </c>
      <c r="O944" s="100" t="str">
        <f t="shared" si="45"/>
        <v>Aanya Gupta</v>
      </c>
      <c r="P944" s="100" t="str" cm="1">
        <f t="array" ref="P944:Q944">_xlfn.TEXTSPLIT(O944," ")</f>
        <v>Aanya</v>
      </c>
      <c r="Q944" s="100" t="str">
        <v>Gupta</v>
      </c>
      <c r="R944" s="100"/>
      <c r="S944" s="100" t="str">
        <f>CONCATENATE(A944,"_",P944,".pdf")</f>
        <v>PID0943_Aanya.pdf</v>
      </c>
      <c r="T944" s="17" t="str">
        <f>IF(AND(I944&lt;5,'Billing Details'!F944&gt;10000),"High Priority","Regular Followup")</f>
        <v>High Priority</v>
      </c>
      <c r="U944" s="17" t="str">
        <f>IF(AND(T944="High Priority",'Patient Health Records'!W944="Yes",'Patient Health Records'!X944 = "Critical"),"Needs Attention",IF(AND('Patient Health Records'!X944 &lt;&gt; "Critical", 'Patient Health Records'!W944 = "Yes"),"Monitor Later",IF(AND('Patient Health Records'!X944 ="Critical", 'Patient Health Records'!W944 = "No"), "Ask for Readmission","No Action")))</f>
        <v>Monitor Later</v>
      </c>
      <c r="V944" s="17" t="str" cm="1">
        <f t="array" ref="V944">_xlfn.IFS(AND(T944="High Priority",'Patient Health Records'!W944="Yes",'Patient Health Records'!X944 = "Critical"),"Needs Attention", AND('Patient Health Records'!X944 &lt;&gt; "Critical", 'Patient Health Records'!W944 = "Yes"),"Monitor Later", AND('Patient Health Records'!X944 ="Critical", 'Patient Health Records'!W944 = "No"), "Ask for Readmission", TRUE, "No Action")</f>
        <v>Monitor Later</v>
      </c>
      <c r="W944" s="17"/>
      <c r="X944" s="100"/>
      <c r="Y944" s="100"/>
      <c r="Z944" s="100"/>
      <c r="AA944" s="100"/>
      <c r="AB944" s="100"/>
    </row>
    <row r="945" spans="1:28" ht="15.75" customHeight="1">
      <c r="A945" s="2" t="s">
        <v>1413</v>
      </c>
      <c r="B945" s="2" t="s">
        <v>1414</v>
      </c>
      <c r="C945" s="2" t="s">
        <v>42</v>
      </c>
      <c r="D945" s="26" t="s">
        <v>32</v>
      </c>
      <c r="E945" s="28">
        <f>DATEVALUE(D945)</f>
        <v>19724</v>
      </c>
      <c r="F945" s="29">
        <f t="shared" si="43"/>
        <v>1953</v>
      </c>
      <c r="G945" s="29">
        <f t="shared" si="44"/>
        <v>72</v>
      </c>
      <c r="H945" s="29" t="str" cm="1">
        <f t="array" ref="H945">_xlfn.IFS(
  AND(G945&gt;=21, G945&lt;=30), "Young Adult",
  AND(G945&gt;=31, G945&lt;=45), "Adult",
  AND(G945&gt;=46, G945&lt;=60), "Middle-aged",
  AND(G945&gt;=61, G945&lt;=75), "Senior",
  AND(G945&gt;=76, G945&lt;=87), "Elderly",
  TRUE, "Out of Range"
)</f>
        <v>Senior</v>
      </c>
      <c r="I945" s="3">
        <v>12</v>
      </c>
      <c r="J945" s="2" t="s">
        <v>33</v>
      </c>
      <c r="K945" s="2" t="s">
        <v>34</v>
      </c>
      <c r="L945" s="2" t="str">
        <f>VLOOKUP(J945,Facts!$A$2:$B$10,2,FALSE)</f>
        <v>West</v>
      </c>
      <c r="M945" s="2" t="str">
        <f>HLOOKUP(J945,Facts!$D$13:$L$14,2,FALSE)</f>
        <v>West</v>
      </c>
      <c r="N945" s="2" t="str">
        <f>_xlfn.XLOOKUP(L945,Facts!$B$2:$B$10,Facts!$A$2:$A$10,FALSE)</f>
        <v>Maharashtra</v>
      </c>
      <c r="O945" s="100" t="str">
        <f t="shared" si="45"/>
        <v>Krishna Priya Sharma</v>
      </c>
      <c r="P945" s="100" t="str" cm="1">
        <f t="array" ref="P945:R945">_xlfn.TEXTSPLIT(O945," ")</f>
        <v>Krishna</v>
      </c>
      <c r="Q945" s="100" t="str">
        <v>Priya</v>
      </c>
      <c r="R945" s="100" t="str">
        <v>Sharma</v>
      </c>
      <c r="S945" s="100" t="str">
        <f>CONCATENATE(A945,"_",P945,".pdf")</f>
        <v>PID0944_Krishna.pdf</v>
      </c>
      <c r="T945" s="17" t="str">
        <f>IF(AND(I945&lt;5,'Billing Details'!F945&gt;10000),"High Priority","Regular Followup")</f>
        <v>Regular Followup</v>
      </c>
      <c r="U945" s="17" t="str">
        <f>IF(AND(T945="High Priority",'Patient Health Records'!W945="Yes",'Patient Health Records'!X945 = "Critical"),"Needs Attention",IF(AND('Patient Health Records'!X945 &lt;&gt; "Critical", 'Patient Health Records'!W945 = "Yes"),"Monitor Later",IF(AND('Patient Health Records'!X945 ="Critical", 'Patient Health Records'!W945 = "No"), "Ask for Readmission","No Action")))</f>
        <v>No Action</v>
      </c>
      <c r="V945" s="17" t="str" cm="1">
        <f t="array" ref="V945">_xlfn.IFS(AND(T945="High Priority",'Patient Health Records'!W945="Yes",'Patient Health Records'!X945 = "Critical"),"Needs Attention", AND('Patient Health Records'!X945 &lt;&gt; "Critical", 'Patient Health Records'!W945 = "Yes"),"Monitor Later", AND('Patient Health Records'!X945 ="Critical", 'Patient Health Records'!W945 = "No"), "Ask for Readmission", TRUE, "No Action")</f>
        <v>No Action</v>
      </c>
      <c r="W945" s="17"/>
      <c r="X945" s="100"/>
      <c r="Y945" s="100"/>
      <c r="Z945" s="100"/>
      <c r="AA945" s="100"/>
      <c r="AB945" s="100"/>
    </row>
    <row r="946" spans="1:28" ht="15.75" customHeight="1">
      <c r="A946" s="2" t="s">
        <v>1415</v>
      </c>
      <c r="B946" s="2" t="s">
        <v>1416</v>
      </c>
      <c r="C946" s="2" t="s">
        <v>25</v>
      </c>
      <c r="D946" s="26" t="s">
        <v>82</v>
      </c>
      <c r="E946" s="28">
        <f>DATEVALUE(D946)</f>
        <v>30682</v>
      </c>
      <c r="F946" s="29">
        <f t="shared" si="43"/>
        <v>1984</v>
      </c>
      <c r="G946" s="29">
        <f t="shared" si="44"/>
        <v>41</v>
      </c>
      <c r="H946" s="29" t="str" cm="1">
        <f t="array" ref="H946">_xlfn.IFS(
  AND(G946&gt;=21, G946&lt;=30), "Young Adult",
  AND(G946&gt;=31, G946&lt;=45), "Adult",
  AND(G946&gt;=46, G946&lt;=60), "Middle-aged",
  AND(G946&gt;=61, G946&lt;=75), "Senior",
  AND(G946&gt;=76, G946&lt;=87), "Elderly",
  TRUE, "Out of Range"
)</f>
        <v>Adult</v>
      </c>
      <c r="I946" s="3">
        <v>2</v>
      </c>
      <c r="J946" s="2" t="s">
        <v>64</v>
      </c>
      <c r="K946" s="2" t="s">
        <v>56</v>
      </c>
      <c r="L946" s="2" t="str">
        <f>VLOOKUP(J946,Facts!$A$2:$B$10,2,FALSE)</f>
        <v>East</v>
      </c>
      <c r="M946" s="2" t="str">
        <f>HLOOKUP(J946,Facts!$D$13:$L$14,2,FALSE)</f>
        <v>East</v>
      </c>
      <c r="N946" s="2" t="str">
        <f>_xlfn.XLOOKUP(L946,Facts!$B$2:$B$10,Facts!$A$2:$A$10,FALSE)</f>
        <v>West Bengal</v>
      </c>
      <c r="O946" s="100" t="str">
        <f t="shared" si="45"/>
        <v>Diya Raj Mehta</v>
      </c>
      <c r="P946" s="100" t="str" cm="1">
        <f t="array" ref="P946:R946">_xlfn.TEXTSPLIT(O946," ")</f>
        <v>Diya</v>
      </c>
      <c r="Q946" s="100" t="str">
        <v>Raj</v>
      </c>
      <c r="R946" s="100" t="str">
        <v>Mehta</v>
      </c>
      <c r="S946" s="100" t="str">
        <f>CONCATENATE(A946,"_",P946,".pdf")</f>
        <v>PID0945_Diya.pdf</v>
      </c>
      <c r="T946" s="17" t="str">
        <f>IF(AND(I946&lt;5,'Billing Details'!F946&gt;10000),"High Priority","Regular Followup")</f>
        <v>High Priority</v>
      </c>
      <c r="U946" s="17" t="str">
        <f>IF(AND(T946="High Priority",'Patient Health Records'!W946="Yes",'Patient Health Records'!X946 = "Critical"),"Needs Attention",IF(AND('Patient Health Records'!X946 &lt;&gt; "Critical", 'Patient Health Records'!W946 = "Yes"),"Monitor Later",IF(AND('Patient Health Records'!X946 ="Critical", 'Patient Health Records'!W946 = "No"), "Ask for Readmission","No Action")))</f>
        <v>No Action</v>
      </c>
      <c r="V946" s="17" t="str" cm="1">
        <f t="array" ref="V946">_xlfn.IFS(AND(T946="High Priority",'Patient Health Records'!W946="Yes",'Patient Health Records'!X946 = "Critical"),"Needs Attention", AND('Patient Health Records'!X946 &lt;&gt; "Critical", 'Patient Health Records'!W946 = "Yes"),"Monitor Later", AND('Patient Health Records'!X946 ="Critical", 'Patient Health Records'!W946 = "No"), "Ask for Readmission", TRUE, "No Action")</f>
        <v>No Action</v>
      </c>
      <c r="W946" s="17"/>
      <c r="X946" s="100"/>
      <c r="Y946" s="100"/>
      <c r="Z946" s="100"/>
      <c r="AA946" s="100"/>
      <c r="AB946" s="100"/>
    </row>
    <row r="947" spans="1:28" ht="15.75" customHeight="1">
      <c r="A947" s="2" t="s">
        <v>1417</v>
      </c>
      <c r="B947" s="2" t="s">
        <v>90</v>
      </c>
      <c r="C947" s="2" t="s">
        <v>42</v>
      </c>
      <c r="D947" s="26" t="s">
        <v>60</v>
      </c>
      <c r="E947" s="28">
        <f>DATEVALUE(D947)</f>
        <v>28855</v>
      </c>
      <c r="F947" s="29">
        <f t="shared" si="43"/>
        <v>1978</v>
      </c>
      <c r="G947" s="29">
        <f t="shared" si="44"/>
        <v>47</v>
      </c>
      <c r="H947" s="29" t="str" cm="1">
        <f t="array" ref="H947">_xlfn.IFS(
  AND(G947&gt;=21, G947&lt;=30), "Young Adult",
  AND(G947&gt;=31, G947&lt;=45), "Adult",
  AND(G947&gt;=46, G947&lt;=60), "Middle-aged",
  AND(G947&gt;=61, G947&lt;=75), "Senior",
  AND(G947&gt;=76, G947&lt;=87), "Elderly",
  TRUE, "Out of Range"
)</f>
        <v>Middle-aged</v>
      </c>
      <c r="I947" s="3">
        <v>1</v>
      </c>
      <c r="J947" s="2" t="s">
        <v>47</v>
      </c>
      <c r="K947" s="2" t="s">
        <v>34</v>
      </c>
      <c r="L947" s="2" t="str">
        <f>VLOOKUP(J947,Facts!$A$2:$B$10,2,FALSE)</f>
        <v>North</v>
      </c>
      <c r="M947" s="2" t="str">
        <f>HLOOKUP(J947,Facts!$D$13:$L$14,2,FALSE)</f>
        <v>North</v>
      </c>
      <c r="N947" s="2" t="str">
        <f>_xlfn.XLOOKUP(L947,Facts!$B$2:$B$10,Facts!$A$2:$A$10,FALSE)</f>
        <v>Punjab</v>
      </c>
      <c r="O947" s="100" t="str">
        <f t="shared" si="45"/>
        <v>Krishna Patel</v>
      </c>
      <c r="P947" s="100" t="str" cm="1">
        <f t="array" ref="P947:Q947">_xlfn.TEXTSPLIT(O947," ")</f>
        <v>Krishna</v>
      </c>
      <c r="Q947" s="100" t="str">
        <v>Patel</v>
      </c>
      <c r="R947" s="100"/>
      <c r="S947" s="100" t="str">
        <f>CONCATENATE(A947,"_",P947,".pdf")</f>
        <v>PID0946_Krishna.pdf</v>
      </c>
      <c r="T947" s="17" t="str">
        <f>IF(AND(I947&lt;5,'Billing Details'!F947&gt;10000),"High Priority","Regular Followup")</f>
        <v>High Priority</v>
      </c>
      <c r="U947" s="17" t="str">
        <f>IF(AND(T947="High Priority",'Patient Health Records'!W947="Yes",'Patient Health Records'!X947 = "Critical"),"Needs Attention",IF(AND('Patient Health Records'!X947 &lt;&gt; "Critical", 'Patient Health Records'!W947 = "Yes"),"Monitor Later",IF(AND('Patient Health Records'!X947 ="Critical", 'Patient Health Records'!W947 = "No"), "Ask for Readmission","No Action")))</f>
        <v>No Action</v>
      </c>
      <c r="V947" s="17" t="str" cm="1">
        <f t="array" ref="V947">_xlfn.IFS(AND(T947="High Priority",'Patient Health Records'!W947="Yes",'Patient Health Records'!X947 = "Critical"),"Needs Attention", AND('Patient Health Records'!X947 &lt;&gt; "Critical", 'Patient Health Records'!W947 = "Yes"),"Monitor Later", AND('Patient Health Records'!X947 ="Critical", 'Patient Health Records'!W947 = "No"), "Ask for Readmission", TRUE, "No Action")</f>
        <v>No Action</v>
      </c>
      <c r="W947" s="17"/>
      <c r="X947" s="100"/>
      <c r="Y947" s="100"/>
      <c r="Z947" s="100"/>
      <c r="AA947" s="100"/>
      <c r="AB947" s="100"/>
    </row>
    <row r="948" spans="1:28" ht="15.75" customHeight="1">
      <c r="A948" s="2" t="s">
        <v>1418</v>
      </c>
      <c r="B948" s="2" t="s">
        <v>505</v>
      </c>
      <c r="C948" s="2" t="s">
        <v>25</v>
      </c>
      <c r="D948" s="26" t="s">
        <v>136</v>
      </c>
      <c r="E948" s="28">
        <f>DATEVALUE(D948)</f>
        <v>27029</v>
      </c>
      <c r="F948" s="29">
        <f t="shared" si="43"/>
        <v>1973</v>
      </c>
      <c r="G948" s="29">
        <f t="shared" si="44"/>
        <v>52</v>
      </c>
      <c r="H948" s="29" t="str" cm="1">
        <f t="array" ref="H948">_xlfn.IFS(
  AND(G948&gt;=21, G948&lt;=30), "Young Adult",
  AND(G948&gt;=31, G948&lt;=45), "Adult",
  AND(G948&gt;=46, G948&lt;=60), "Middle-aged",
  AND(G948&gt;=61, G948&lt;=75), "Senior",
  AND(G948&gt;=76, G948&lt;=87), "Elderly",
  TRUE, "Out of Range"
)</f>
        <v>Middle-aged</v>
      </c>
      <c r="I948" s="3">
        <v>3</v>
      </c>
      <c r="J948" s="2" t="s">
        <v>64</v>
      </c>
      <c r="K948" s="2" t="s">
        <v>28</v>
      </c>
      <c r="L948" s="2" t="str">
        <f>VLOOKUP(J948,Facts!$A$2:$B$10,2,FALSE)</f>
        <v>East</v>
      </c>
      <c r="M948" s="2" t="str">
        <f>HLOOKUP(J948,Facts!$D$13:$L$14,2,FALSE)</f>
        <v>East</v>
      </c>
      <c r="N948" s="2" t="str">
        <f>_xlfn.XLOOKUP(L948,Facts!$B$2:$B$10,Facts!$A$2:$A$10,FALSE)</f>
        <v>West Bengal</v>
      </c>
      <c r="O948" s="100" t="str">
        <f t="shared" si="45"/>
        <v>Diya Reddy</v>
      </c>
      <c r="P948" s="100" t="str" cm="1">
        <f t="array" ref="P948:Q948">_xlfn.TEXTSPLIT(O948," ")</f>
        <v>Diya</v>
      </c>
      <c r="Q948" s="100" t="str">
        <v>Reddy</v>
      </c>
      <c r="R948" s="100"/>
      <c r="S948" s="100" t="str">
        <f>CONCATENATE(A948,"_",P948,".pdf")</f>
        <v>PID0947_Diya.pdf</v>
      </c>
      <c r="T948" s="17" t="str">
        <f>IF(AND(I948&lt;5,'Billing Details'!F948&gt;10000),"High Priority","Regular Followup")</f>
        <v>High Priority</v>
      </c>
      <c r="U948" s="17" t="str">
        <f>IF(AND(T948="High Priority",'Patient Health Records'!W948="Yes",'Patient Health Records'!X948 = "Critical"),"Needs Attention",IF(AND('Patient Health Records'!X948 &lt;&gt; "Critical", 'Patient Health Records'!W948 = "Yes"),"Monitor Later",IF(AND('Patient Health Records'!X948 ="Critical", 'Patient Health Records'!W948 = "No"), "Ask for Readmission","No Action")))</f>
        <v>No Action</v>
      </c>
      <c r="V948" s="17" t="str" cm="1">
        <f t="array" ref="V948">_xlfn.IFS(AND(T948="High Priority",'Patient Health Records'!W948="Yes",'Patient Health Records'!X948 = "Critical"),"Needs Attention", AND('Patient Health Records'!X948 &lt;&gt; "Critical", 'Patient Health Records'!W948 = "Yes"),"Monitor Later", AND('Patient Health Records'!X948 ="Critical", 'Patient Health Records'!W948 = "No"), "Ask for Readmission", TRUE, "No Action")</f>
        <v>No Action</v>
      </c>
      <c r="W948" s="17"/>
      <c r="X948" s="100"/>
      <c r="Y948" s="100"/>
      <c r="Z948" s="100"/>
      <c r="AA948" s="100"/>
      <c r="AB948" s="100"/>
    </row>
    <row r="949" spans="1:28" ht="15.75" customHeight="1">
      <c r="A949" s="2" t="s">
        <v>1419</v>
      </c>
      <c r="B949" s="2" t="s">
        <v>422</v>
      </c>
      <c r="C949" s="2" t="s">
        <v>42</v>
      </c>
      <c r="D949" s="26" t="s">
        <v>129</v>
      </c>
      <c r="E949" s="28">
        <f>DATEVALUE(D949)</f>
        <v>32508</v>
      </c>
      <c r="F949" s="29">
        <f t="shared" si="43"/>
        <v>1988</v>
      </c>
      <c r="G949" s="29">
        <f t="shared" si="44"/>
        <v>37</v>
      </c>
      <c r="H949" s="29" t="str" cm="1">
        <f t="array" ref="H949">_xlfn.IFS(
  AND(G949&gt;=21, G949&lt;=30), "Young Adult",
  AND(G949&gt;=31, G949&lt;=45), "Adult",
  AND(G949&gt;=46, G949&lt;=60), "Middle-aged",
  AND(G949&gt;=61, G949&lt;=75), "Senior",
  AND(G949&gt;=76, G949&lt;=87), "Elderly",
  TRUE, "Out of Range"
)</f>
        <v>Adult</v>
      </c>
      <c r="I949" s="3">
        <v>40</v>
      </c>
      <c r="J949" s="2" t="s">
        <v>43</v>
      </c>
      <c r="K949" s="2" t="s">
        <v>28</v>
      </c>
      <c r="L949" s="2" t="str">
        <f>VLOOKUP(J949,Facts!$A$2:$B$10,2,FALSE)</f>
        <v>South</v>
      </c>
      <c r="M949" s="2" t="str">
        <f>HLOOKUP(J949,Facts!$D$13:$L$14,2,FALSE)</f>
        <v>South</v>
      </c>
      <c r="N949" s="2" t="str">
        <f>_xlfn.XLOOKUP(L949,Facts!$B$2:$B$10,Facts!$A$2:$A$10,FALSE)</f>
        <v>Tamil Nadu</v>
      </c>
      <c r="O949" s="100" t="str">
        <f t="shared" si="45"/>
        <v>Sai Gupta</v>
      </c>
      <c r="P949" s="100" t="str" cm="1">
        <f t="array" ref="P949:Q949">_xlfn.TEXTSPLIT(O949," ")</f>
        <v>Sai</v>
      </c>
      <c r="Q949" s="100" t="str">
        <v>Gupta</v>
      </c>
      <c r="R949" s="100"/>
      <c r="S949" s="100" t="str">
        <f>CONCATENATE(A949,"_",P949,".pdf")</f>
        <v>PID0948_Sai.pdf</v>
      </c>
      <c r="T949" s="17" t="str">
        <f>IF(AND(I949&lt;5,'Billing Details'!F949&gt;10000),"High Priority","Regular Followup")</f>
        <v>Regular Followup</v>
      </c>
      <c r="U949" s="17" t="str">
        <f>IF(AND(T949="High Priority",'Patient Health Records'!W949="Yes",'Patient Health Records'!X949 = "Critical"),"Needs Attention",IF(AND('Patient Health Records'!X949 &lt;&gt; "Critical", 'Patient Health Records'!W949 = "Yes"),"Monitor Later",IF(AND('Patient Health Records'!X949 ="Critical", 'Patient Health Records'!W949 = "No"), "Ask for Readmission","No Action")))</f>
        <v>Ask for Readmission</v>
      </c>
      <c r="V949" s="17" t="str" cm="1">
        <f t="array" ref="V949">_xlfn.IFS(AND(T949="High Priority",'Patient Health Records'!W949="Yes",'Patient Health Records'!X949 = "Critical"),"Needs Attention", AND('Patient Health Records'!X949 &lt;&gt; "Critical", 'Patient Health Records'!W949 = "Yes"),"Monitor Later", AND('Patient Health Records'!X949 ="Critical", 'Patient Health Records'!W949 = "No"), "Ask for Readmission", TRUE, "No Action")</f>
        <v>Ask for Readmission</v>
      </c>
      <c r="W949" s="17"/>
      <c r="X949" s="100"/>
      <c r="Y949" s="100"/>
      <c r="Z949" s="100"/>
      <c r="AA949" s="100"/>
      <c r="AB949" s="100"/>
    </row>
    <row r="950" spans="1:28" ht="15.75" customHeight="1">
      <c r="A950" s="2" t="s">
        <v>1420</v>
      </c>
      <c r="B950" s="2" t="s">
        <v>358</v>
      </c>
      <c r="C950" s="2" t="s">
        <v>25</v>
      </c>
      <c r="D950" s="26" t="s">
        <v>85</v>
      </c>
      <c r="E950" s="28">
        <f>DATEVALUE(D950)</f>
        <v>25203</v>
      </c>
      <c r="F950" s="29">
        <f t="shared" si="43"/>
        <v>1968</v>
      </c>
      <c r="G950" s="29">
        <f t="shared" si="44"/>
        <v>57</v>
      </c>
      <c r="H950" s="29" t="str" cm="1">
        <f t="array" ref="H950">_xlfn.IFS(
  AND(G950&gt;=21, G950&lt;=30), "Young Adult",
  AND(G950&gt;=31, G950&lt;=45), "Adult",
  AND(G950&gt;=46, G950&lt;=60), "Middle-aged",
  AND(G950&gt;=61, G950&lt;=75), "Senior",
  AND(G950&gt;=76, G950&lt;=87), "Elderly",
  TRUE, "Out of Range"
)</f>
        <v>Middle-aged</v>
      </c>
      <c r="I950" s="3">
        <v>7</v>
      </c>
      <c r="J950" s="2" t="s">
        <v>33</v>
      </c>
      <c r="K950" s="2" t="s">
        <v>34</v>
      </c>
      <c r="L950" s="2" t="str">
        <f>VLOOKUP(J950,Facts!$A$2:$B$10,2,FALSE)</f>
        <v>West</v>
      </c>
      <c r="M950" s="2" t="str">
        <f>HLOOKUP(J950,Facts!$D$13:$L$14,2,FALSE)</f>
        <v>West</v>
      </c>
      <c r="N950" s="2" t="str">
        <f>_xlfn.XLOOKUP(L950,Facts!$B$2:$B$10,Facts!$A$2:$A$10,FALSE)</f>
        <v>Maharashtra</v>
      </c>
      <c r="O950" s="100" t="str">
        <f t="shared" si="45"/>
        <v>Aanya Raj Mehta</v>
      </c>
      <c r="P950" s="100" t="str" cm="1">
        <f t="array" ref="P950:R950">_xlfn.TEXTSPLIT(O950," ")</f>
        <v>Aanya</v>
      </c>
      <c r="Q950" s="100" t="str">
        <v>Raj</v>
      </c>
      <c r="R950" s="100" t="str">
        <v>Mehta</v>
      </c>
      <c r="S950" s="100" t="str">
        <f>CONCATENATE(A950,"_",P950,".pdf")</f>
        <v>PID0949_Aanya.pdf</v>
      </c>
      <c r="T950" s="17" t="str">
        <f>IF(AND(I950&lt;5,'Billing Details'!F950&gt;10000),"High Priority","Regular Followup")</f>
        <v>Regular Followup</v>
      </c>
      <c r="U950" s="17" t="str">
        <f>IF(AND(T950="High Priority",'Patient Health Records'!W950="Yes",'Patient Health Records'!X950 = "Critical"),"Needs Attention",IF(AND('Patient Health Records'!X950 &lt;&gt; "Critical", 'Patient Health Records'!W950 = "Yes"),"Monitor Later",IF(AND('Patient Health Records'!X950 ="Critical", 'Patient Health Records'!W950 = "No"), "Ask for Readmission","No Action")))</f>
        <v>Ask for Readmission</v>
      </c>
      <c r="V950" s="17" t="str" cm="1">
        <f t="array" ref="V950">_xlfn.IFS(AND(T950="High Priority",'Patient Health Records'!W950="Yes",'Patient Health Records'!X950 = "Critical"),"Needs Attention", AND('Patient Health Records'!X950 &lt;&gt; "Critical", 'Patient Health Records'!W950 = "Yes"),"Monitor Later", AND('Patient Health Records'!X950 ="Critical", 'Patient Health Records'!W950 = "No"), "Ask for Readmission", TRUE, "No Action")</f>
        <v>Ask for Readmission</v>
      </c>
      <c r="W950" s="17"/>
      <c r="X950" s="100"/>
      <c r="Y950" s="100"/>
      <c r="Z950" s="100"/>
      <c r="AA950" s="100"/>
      <c r="AB950" s="100"/>
    </row>
    <row r="951" spans="1:28" ht="15.75" customHeight="1">
      <c r="A951" s="2" t="s">
        <v>1421</v>
      </c>
      <c r="B951" s="2" t="s">
        <v>689</v>
      </c>
      <c r="C951" s="2" t="s">
        <v>42</v>
      </c>
      <c r="D951" s="26" t="s">
        <v>75</v>
      </c>
      <c r="E951" s="28">
        <f>DATEVALUE(D951)</f>
        <v>29951</v>
      </c>
      <c r="F951" s="29">
        <f t="shared" si="43"/>
        <v>1981</v>
      </c>
      <c r="G951" s="29">
        <f t="shared" si="44"/>
        <v>44</v>
      </c>
      <c r="H951" s="29" t="str" cm="1">
        <f t="array" ref="H951">_xlfn.IFS(
  AND(G951&gt;=21, G951&lt;=30), "Young Adult",
  AND(G951&gt;=31, G951&lt;=45), "Adult",
  AND(G951&gt;=46, G951&lt;=60), "Middle-aged",
  AND(G951&gt;=61, G951&lt;=75), "Senior",
  AND(G951&gt;=76, G951&lt;=87), "Elderly",
  TRUE, "Out of Range"
)</f>
        <v>Adult</v>
      </c>
      <c r="I951" s="3">
        <v>70</v>
      </c>
      <c r="J951" s="2" t="s">
        <v>55</v>
      </c>
      <c r="K951" s="2" t="s">
        <v>34</v>
      </c>
      <c r="L951" s="2" t="str">
        <f>VLOOKUP(J951,Facts!$A$2:$B$10,2,FALSE)</f>
        <v>South</v>
      </c>
      <c r="M951" s="2" t="str">
        <f>HLOOKUP(J951,Facts!$D$13:$L$14,2,FALSE)</f>
        <v>South</v>
      </c>
      <c r="N951" s="2" t="str">
        <f>_xlfn.XLOOKUP(L951,Facts!$B$2:$B$10,Facts!$A$2:$A$10,FALSE)</f>
        <v>Tamil Nadu</v>
      </c>
      <c r="O951" s="100" t="str">
        <f t="shared" si="45"/>
        <v>Aditya Sharma</v>
      </c>
      <c r="P951" s="100" t="str" cm="1">
        <f t="array" ref="P951:Q951">_xlfn.TEXTSPLIT(O951," ")</f>
        <v>Aditya</v>
      </c>
      <c r="Q951" s="100" t="str">
        <v>Sharma</v>
      </c>
      <c r="R951" s="100"/>
      <c r="S951" s="100" t="str">
        <f>CONCATENATE(A951,"_",P951,".pdf")</f>
        <v>PID0950_Aditya.pdf</v>
      </c>
      <c r="T951" s="17" t="str">
        <f>IF(AND(I951&lt;5,'Billing Details'!F951&gt;10000),"High Priority","Regular Followup")</f>
        <v>Regular Followup</v>
      </c>
      <c r="U951" s="17" t="str">
        <f>IF(AND(T951="High Priority",'Patient Health Records'!W951="Yes",'Patient Health Records'!X951 = "Critical"),"Needs Attention",IF(AND('Patient Health Records'!X951 &lt;&gt; "Critical", 'Patient Health Records'!W951 = "Yes"),"Monitor Later",IF(AND('Patient Health Records'!X951 ="Critical", 'Patient Health Records'!W951 = "No"), "Ask for Readmission","No Action")))</f>
        <v>Ask for Readmission</v>
      </c>
      <c r="V951" s="17" t="str" cm="1">
        <f t="array" ref="V951">_xlfn.IFS(AND(T951="High Priority",'Patient Health Records'!W951="Yes",'Patient Health Records'!X951 = "Critical"),"Needs Attention", AND('Patient Health Records'!X951 &lt;&gt; "Critical", 'Patient Health Records'!W951 = "Yes"),"Monitor Later", AND('Patient Health Records'!X951 ="Critical", 'Patient Health Records'!W951 = "No"), "Ask for Readmission", TRUE, "No Action")</f>
        <v>Ask for Readmission</v>
      </c>
      <c r="W951" s="17"/>
      <c r="X951" s="100"/>
      <c r="Y951" s="100"/>
      <c r="Z951" s="100"/>
      <c r="AA951" s="100"/>
      <c r="AB951" s="100"/>
    </row>
    <row r="952" spans="1:28" ht="15.75" customHeight="1">
      <c r="A952" s="2" t="s">
        <v>1422</v>
      </c>
      <c r="B952" s="2" t="s">
        <v>1016</v>
      </c>
      <c r="C952" s="2" t="s">
        <v>42</v>
      </c>
      <c r="D952" s="26" t="s">
        <v>136</v>
      </c>
      <c r="E952" s="28">
        <f>DATEVALUE(D952)</f>
        <v>27029</v>
      </c>
      <c r="F952" s="29">
        <f t="shared" si="43"/>
        <v>1973</v>
      </c>
      <c r="G952" s="29">
        <f t="shared" si="44"/>
        <v>52</v>
      </c>
      <c r="H952" s="29" t="str" cm="1">
        <f t="array" ref="H952">_xlfn.IFS(
  AND(G952&gt;=21, G952&lt;=30), "Young Adult",
  AND(G952&gt;=31, G952&lt;=45), "Adult",
  AND(G952&gt;=46, G952&lt;=60), "Middle-aged",
  AND(G952&gt;=61, G952&lt;=75), "Senior",
  AND(G952&gt;=76, G952&lt;=87), "Elderly",
  TRUE, "Out of Range"
)</f>
        <v>Middle-aged</v>
      </c>
      <c r="I952" s="3">
        <v>5</v>
      </c>
      <c r="J952" s="2" t="s">
        <v>64</v>
      </c>
      <c r="K952" s="2" t="s">
        <v>39</v>
      </c>
      <c r="L952" s="2" t="str">
        <f>VLOOKUP(J952,Facts!$A$2:$B$10,2,FALSE)</f>
        <v>East</v>
      </c>
      <c r="M952" s="2" t="str">
        <f>HLOOKUP(J952,Facts!$D$13:$L$14,2,FALSE)</f>
        <v>East</v>
      </c>
      <c r="N952" s="2" t="str">
        <f>_xlfn.XLOOKUP(L952,Facts!$B$2:$B$10,Facts!$A$2:$A$10,FALSE)</f>
        <v>West Bengal</v>
      </c>
      <c r="O952" s="100" t="str">
        <f t="shared" si="45"/>
        <v>Vivaan Gupta</v>
      </c>
      <c r="P952" s="100" t="str" cm="1">
        <f t="array" ref="P952:Q952">_xlfn.TEXTSPLIT(O952," ")</f>
        <v>Vivaan</v>
      </c>
      <c r="Q952" s="100" t="str">
        <v>Gupta</v>
      </c>
      <c r="R952" s="100"/>
      <c r="S952" s="100" t="str">
        <f>CONCATENATE(A952,"_",P952,".pdf")</f>
        <v>PID0951_Vivaan.pdf</v>
      </c>
      <c r="T952" s="17" t="str">
        <f>IF(AND(I952&lt;5,'Billing Details'!F952&gt;10000),"High Priority","Regular Followup")</f>
        <v>Regular Followup</v>
      </c>
      <c r="U952" s="17" t="str">
        <f>IF(AND(T952="High Priority",'Patient Health Records'!W952="Yes",'Patient Health Records'!X952 = "Critical"),"Needs Attention",IF(AND('Patient Health Records'!X952 &lt;&gt; "Critical", 'Patient Health Records'!W952 = "Yes"),"Monitor Later",IF(AND('Patient Health Records'!X952 ="Critical", 'Patient Health Records'!W952 = "No"), "Ask for Readmission","No Action")))</f>
        <v>Ask for Readmission</v>
      </c>
      <c r="V952" s="17" t="str" cm="1">
        <f t="array" ref="V952">_xlfn.IFS(AND(T952="High Priority",'Patient Health Records'!W952="Yes",'Patient Health Records'!X952 = "Critical"),"Needs Attention", AND('Patient Health Records'!X952 &lt;&gt; "Critical", 'Patient Health Records'!W952 = "Yes"),"Monitor Later", AND('Patient Health Records'!X952 ="Critical", 'Patient Health Records'!W952 = "No"), "Ask for Readmission", TRUE, "No Action")</f>
        <v>Ask for Readmission</v>
      </c>
      <c r="W952" s="17"/>
      <c r="X952" s="100"/>
      <c r="Y952" s="100"/>
      <c r="Z952" s="100"/>
      <c r="AA952" s="100"/>
      <c r="AB952" s="100"/>
    </row>
    <row r="953" spans="1:28" ht="15.75" customHeight="1">
      <c r="A953" s="2" t="s">
        <v>1423</v>
      </c>
      <c r="B953" s="2" t="s">
        <v>221</v>
      </c>
      <c r="C953" s="2" t="s">
        <v>42</v>
      </c>
      <c r="D953" s="26" t="s">
        <v>184</v>
      </c>
      <c r="E953" s="28">
        <f>DATEVALUE(D953)</f>
        <v>21550</v>
      </c>
      <c r="F953" s="29">
        <f t="shared" si="43"/>
        <v>1958</v>
      </c>
      <c r="G953" s="29">
        <f t="shared" si="44"/>
        <v>67</v>
      </c>
      <c r="H953" s="29" t="str" cm="1">
        <f t="array" ref="H953">_xlfn.IFS(
  AND(G953&gt;=21, G953&lt;=30), "Young Adult",
  AND(G953&gt;=31, G953&lt;=45), "Adult",
  AND(G953&gt;=46, G953&lt;=60), "Middle-aged",
  AND(G953&gt;=61, G953&lt;=75), "Senior",
  AND(G953&gt;=76, G953&lt;=87), "Elderly",
  TRUE, "Out of Range"
)</f>
        <v>Senior</v>
      </c>
      <c r="I953" s="3">
        <v>12</v>
      </c>
      <c r="J953" s="2" t="s">
        <v>33</v>
      </c>
      <c r="K953" s="2" t="s">
        <v>34</v>
      </c>
      <c r="L953" s="2" t="str">
        <f>VLOOKUP(J953,Facts!$A$2:$B$10,2,FALSE)</f>
        <v>West</v>
      </c>
      <c r="M953" s="2" t="str">
        <f>HLOOKUP(J953,Facts!$D$13:$L$14,2,FALSE)</f>
        <v>West</v>
      </c>
      <c r="N953" s="2" t="str">
        <f>_xlfn.XLOOKUP(L953,Facts!$B$2:$B$10,Facts!$A$2:$A$10,FALSE)</f>
        <v>Maharashtra</v>
      </c>
      <c r="O953" s="100" t="str">
        <f t="shared" si="45"/>
        <v>Sai Mehta</v>
      </c>
      <c r="P953" s="100" t="str" cm="1">
        <f t="array" ref="P953:Q953">_xlfn.TEXTSPLIT(O953," ")</f>
        <v>Sai</v>
      </c>
      <c r="Q953" s="100" t="str">
        <v>Mehta</v>
      </c>
      <c r="R953" s="100"/>
      <c r="S953" s="100" t="str">
        <f>CONCATENATE(A953,"_",P953,".pdf")</f>
        <v>PID0952_Sai.pdf</v>
      </c>
      <c r="T953" s="17" t="str">
        <f>IF(AND(I953&lt;5,'Billing Details'!F953&gt;10000),"High Priority","Regular Followup")</f>
        <v>Regular Followup</v>
      </c>
      <c r="U953" s="17" t="str">
        <f>IF(AND(T953="High Priority",'Patient Health Records'!W953="Yes",'Patient Health Records'!X953 = "Critical"),"Needs Attention",IF(AND('Patient Health Records'!X953 &lt;&gt; "Critical", 'Patient Health Records'!W953 = "Yes"),"Monitor Later",IF(AND('Patient Health Records'!X953 ="Critical", 'Patient Health Records'!W953 = "No"), "Ask for Readmission","No Action")))</f>
        <v>No Action</v>
      </c>
      <c r="V953" s="17" t="str" cm="1">
        <f t="array" ref="V953">_xlfn.IFS(AND(T953="High Priority",'Patient Health Records'!W953="Yes",'Patient Health Records'!X953 = "Critical"),"Needs Attention", AND('Patient Health Records'!X953 &lt;&gt; "Critical", 'Patient Health Records'!W953 = "Yes"),"Monitor Later", AND('Patient Health Records'!X953 ="Critical", 'Patient Health Records'!W953 = "No"), "Ask for Readmission", TRUE, "No Action")</f>
        <v>No Action</v>
      </c>
      <c r="W953" s="17"/>
      <c r="X953" s="100"/>
      <c r="Y953" s="100"/>
      <c r="Z953" s="100"/>
      <c r="AA953" s="100"/>
      <c r="AB953" s="100"/>
    </row>
    <row r="954" spans="1:28" ht="15.75" customHeight="1">
      <c r="A954" s="2" t="s">
        <v>1424</v>
      </c>
      <c r="B954" s="2" t="s">
        <v>241</v>
      </c>
      <c r="C954" s="2" t="s">
        <v>25</v>
      </c>
      <c r="D954" s="26" t="s">
        <v>85</v>
      </c>
      <c r="E954" s="28">
        <f>DATEVALUE(D954)</f>
        <v>25203</v>
      </c>
      <c r="F954" s="29">
        <f t="shared" si="43"/>
        <v>1968</v>
      </c>
      <c r="G954" s="29">
        <f t="shared" si="44"/>
        <v>57</v>
      </c>
      <c r="H954" s="29" t="str" cm="1">
        <f t="array" ref="H954">_xlfn.IFS(
  AND(G954&gt;=21, G954&lt;=30), "Young Adult",
  AND(G954&gt;=31, G954&lt;=45), "Adult",
  AND(G954&gt;=46, G954&lt;=60), "Middle-aged",
  AND(G954&gt;=61, G954&lt;=75), "Senior",
  AND(G954&gt;=76, G954&lt;=87), "Elderly",
  TRUE, "Out of Range"
)</f>
        <v>Middle-aged</v>
      </c>
      <c r="I954" s="3">
        <v>70</v>
      </c>
      <c r="J954" s="2" t="s">
        <v>80</v>
      </c>
      <c r="K954" s="2" t="s">
        <v>34</v>
      </c>
      <c r="L954" s="2" t="str">
        <f>VLOOKUP(J954,Facts!$A$2:$B$10,2,FALSE)</f>
        <v>West</v>
      </c>
      <c r="M954" s="2" t="str">
        <f>HLOOKUP(J954,Facts!$D$13:$L$14,2,FALSE)</f>
        <v>West</v>
      </c>
      <c r="N954" s="2" t="str">
        <f>_xlfn.XLOOKUP(L954,Facts!$B$2:$B$10,Facts!$A$2:$A$10,FALSE)</f>
        <v>Maharashtra</v>
      </c>
      <c r="O954" s="100" t="str">
        <f t="shared" si="45"/>
        <v>Aanya Patel</v>
      </c>
      <c r="P954" s="100" t="str" cm="1">
        <f t="array" ref="P954:Q954">_xlfn.TEXTSPLIT(O954," ")</f>
        <v>Aanya</v>
      </c>
      <c r="Q954" s="100" t="str">
        <v>Patel</v>
      </c>
      <c r="R954" s="100"/>
      <c r="S954" s="100" t="str">
        <f>CONCATENATE(A954,"_",P954,".pdf")</f>
        <v>PID0953_Aanya.pdf</v>
      </c>
      <c r="T954" s="17" t="str">
        <f>IF(AND(I954&lt;5,'Billing Details'!F954&gt;10000),"High Priority","Regular Followup")</f>
        <v>Regular Followup</v>
      </c>
      <c r="U954" s="17" t="str">
        <f>IF(AND(T954="High Priority",'Patient Health Records'!W954="Yes",'Patient Health Records'!X954 = "Critical"),"Needs Attention",IF(AND('Patient Health Records'!X954 &lt;&gt; "Critical", 'Patient Health Records'!W954 = "Yes"),"Monitor Later",IF(AND('Patient Health Records'!X954 ="Critical", 'Patient Health Records'!W954 = "No"), "Ask for Readmission","No Action")))</f>
        <v>Ask for Readmission</v>
      </c>
      <c r="V954" s="17" t="str" cm="1">
        <f t="array" ref="V954">_xlfn.IFS(AND(T954="High Priority",'Patient Health Records'!W954="Yes",'Patient Health Records'!X954 = "Critical"),"Needs Attention", AND('Patient Health Records'!X954 &lt;&gt; "Critical", 'Patient Health Records'!W954 = "Yes"),"Monitor Later", AND('Patient Health Records'!X954 ="Critical", 'Patient Health Records'!W954 = "No"), "Ask for Readmission", TRUE, "No Action")</f>
        <v>Ask for Readmission</v>
      </c>
      <c r="W954" s="17"/>
      <c r="X954" s="100"/>
      <c r="Y954" s="100"/>
      <c r="Z954" s="100"/>
      <c r="AA954" s="100"/>
      <c r="AB954" s="100"/>
    </row>
    <row r="955" spans="1:28" ht="15.75" customHeight="1">
      <c r="A955" s="2" t="s">
        <v>1425</v>
      </c>
      <c r="B955" s="2" t="s">
        <v>93</v>
      </c>
      <c r="C955" s="2" t="s">
        <v>25</v>
      </c>
      <c r="D955" s="26" t="s">
        <v>107</v>
      </c>
      <c r="E955" s="28">
        <f>DATEVALUE(D955)</f>
        <v>28855</v>
      </c>
      <c r="F955" s="29">
        <f t="shared" si="43"/>
        <v>1978</v>
      </c>
      <c r="G955" s="29">
        <f t="shared" si="44"/>
        <v>47</v>
      </c>
      <c r="H955" s="29" t="str" cm="1">
        <f t="array" ref="H955">_xlfn.IFS(
  AND(G955&gt;=21, G955&lt;=30), "Young Adult",
  AND(G955&gt;=31, G955&lt;=45), "Adult",
  AND(G955&gt;=46, G955&lt;=60), "Middle-aged",
  AND(G955&gt;=61, G955&lt;=75), "Senior",
  AND(G955&gt;=76, G955&lt;=87), "Elderly",
  TRUE, "Out of Range"
)</f>
        <v>Middle-aged</v>
      </c>
      <c r="I955" s="3">
        <v>9</v>
      </c>
      <c r="J955" s="2" t="s">
        <v>33</v>
      </c>
      <c r="K955" s="2" t="s">
        <v>34</v>
      </c>
      <c r="L955" s="2" t="str">
        <f>VLOOKUP(J955,Facts!$A$2:$B$10,2,FALSE)</f>
        <v>West</v>
      </c>
      <c r="M955" s="2" t="str">
        <f>HLOOKUP(J955,Facts!$D$13:$L$14,2,FALSE)</f>
        <v>West</v>
      </c>
      <c r="N955" s="2" t="str">
        <f>_xlfn.XLOOKUP(L955,Facts!$B$2:$B$10,Facts!$A$2:$A$10,FALSE)</f>
        <v>Maharashtra</v>
      </c>
      <c r="O955" s="100" t="str">
        <f t="shared" si="45"/>
        <v>Aanya Reddy</v>
      </c>
      <c r="P955" s="100" t="str" cm="1">
        <f t="array" ref="P955:Q955">_xlfn.TEXTSPLIT(O955," ")</f>
        <v>Aanya</v>
      </c>
      <c r="Q955" s="100" t="str">
        <v>Reddy</v>
      </c>
      <c r="R955" s="100"/>
      <c r="S955" s="100" t="str">
        <f>CONCATENATE(A955,"_",P955,".pdf")</f>
        <v>PID0954_Aanya.pdf</v>
      </c>
      <c r="T955" s="17" t="str">
        <f>IF(AND(I955&lt;5,'Billing Details'!F955&gt;10000),"High Priority","Regular Followup")</f>
        <v>Regular Followup</v>
      </c>
      <c r="U955" s="17" t="str">
        <f>IF(AND(T955="High Priority",'Patient Health Records'!W955="Yes",'Patient Health Records'!X955 = "Critical"),"Needs Attention",IF(AND('Patient Health Records'!X955 &lt;&gt; "Critical", 'Patient Health Records'!W955 = "Yes"),"Monitor Later",IF(AND('Patient Health Records'!X955 ="Critical", 'Patient Health Records'!W955 = "No"), "Ask for Readmission","No Action")))</f>
        <v>Ask for Readmission</v>
      </c>
      <c r="V955" s="17" t="str" cm="1">
        <f t="array" ref="V955">_xlfn.IFS(AND(T955="High Priority",'Patient Health Records'!W955="Yes",'Patient Health Records'!X955 = "Critical"),"Needs Attention", AND('Patient Health Records'!X955 &lt;&gt; "Critical", 'Patient Health Records'!W955 = "Yes"),"Monitor Later", AND('Patient Health Records'!X955 ="Critical", 'Patient Health Records'!W955 = "No"), "Ask for Readmission", TRUE, "No Action")</f>
        <v>Ask for Readmission</v>
      </c>
      <c r="W955" s="17"/>
      <c r="X955" s="100"/>
      <c r="Y955" s="100"/>
      <c r="Z955" s="100"/>
      <c r="AA955" s="100"/>
      <c r="AB955" s="100"/>
    </row>
    <row r="956" spans="1:28" ht="15.75" customHeight="1">
      <c r="A956" s="2" t="s">
        <v>1426</v>
      </c>
      <c r="B956" s="2" t="s">
        <v>174</v>
      </c>
      <c r="C956" s="2" t="s">
        <v>42</v>
      </c>
      <c r="D956" s="26" t="s">
        <v>46</v>
      </c>
      <c r="E956" s="28">
        <f>DATEVALUE(D956)</f>
        <v>32508</v>
      </c>
      <c r="F956" s="29">
        <f t="shared" si="43"/>
        <v>1988</v>
      </c>
      <c r="G956" s="29">
        <f t="shared" si="44"/>
        <v>37</v>
      </c>
      <c r="H956" s="29" t="str" cm="1">
        <f t="array" ref="H956">_xlfn.IFS(
  AND(G956&gt;=21, G956&lt;=30), "Young Adult",
  AND(G956&gt;=31, G956&lt;=45), "Adult",
  AND(G956&gt;=46, G956&lt;=60), "Middle-aged",
  AND(G956&gt;=61, G956&lt;=75), "Senior",
  AND(G956&gt;=76, G956&lt;=87), "Elderly",
  TRUE, "Out of Range"
)</f>
        <v>Adult</v>
      </c>
      <c r="I956" s="3">
        <v>30</v>
      </c>
      <c r="J956" s="2" t="s">
        <v>43</v>
      </c>
      <c r="K956" s="2" t="s">
        <v>39</v>
      </c>
      <c r="L956" s="2" t="str">
        <f>VLOOKUP(J956,Facts!$A$2:$B$10,2,FALSE)</f>
        <v>South</v>
      </c>
      <c r="M956" s="2" t="str">
        <f>HLOOKUP(J956,Facts!$D$13:$L$14,2,FALSE)</f>
        <v>South</v>
      </c>
      <c r="N956" s="2" t="str">
        <f>_xlfn.XLOOKUP(L956,Facts!$B$2:$B$10,Facts!$A$2:$A$10,FALSE)</f>
        <v>Tamil Nadu</v>
      </c>
      <c r="O956" s="100" t="str">
        <f t="shared" si="45"/>
        <v>Vivaan Reddy</v>
      </c>
      <c r="P956" s="100" t="str" cm="1">
        <f t="array" ref="P956:Q956">_xlfn.TEXTSPLIT(O956," ")</f>
        <v>Vivaan</v>
      </c>
      <c r="Q956" s="100" t="str">
        <v>Reddy</v>
      </c>
      <c r="R956" s="100"/>
      <c r="S956" s="100" t="str">
        <f>CONCATENATE(A956,"_",P956,".pdf")</f>
        <v>PID0955_Vivaan.pdf</v>
      </c>
      <c r="T956" s="17" t="str">
        <f>IF(AND(I956&lt;5,'Billing Details'!F956&gt;10000),"High Priority","Regular Followup")</f>
        <v>Regular Followup</v>
      </c>
      <c r="U956" s="17" t="str">
        <f>IF(AND(T956="High Priority",'Patient Health Records'!W956="Yes",'Patient Health Records'!X956 = "Critical"),"Needs Attention",IF(AND('Patient Health Records'!X956 &lt;&gt; "Critical", 'Patient Health Records'!W956 = "Yes"),"Monitor Later",IF(AND('Patient Health Records'!X956 ="Critical", 'Patient Health Records'!W956 = "No"), "Ask for Readmission","No Action")))</f>
        <v>Ask for Readmission</v>
      </c>
      <c r="V956" s="17" t="str" cm="1">
        <f t="array" ref="V956">_xlfn.IFS(AND(T956="High Priority",'Patient Health Records'!W956="Yes",'Patient Health Records'!X956 = "Critical"),"Needs Attention", AND('Patient Health Records'!X956 &lt;&gt; "Critical", 'Patient Health Records'!W956 = "Yes"),"Monitor Later", AND('Patient Health Records'!X956 ="Critical", 'Patient Health Records'!W956 = "No"), "Ask for Readmission", TRUE, "No Action")</f>
        <v>Ask for Readmission</v>
      </c>
      <c r="W956" s="17"/>
      <c r="X956" s="100"/>
      <c r="Y956" s="100"/>
      <c r="Z956" s="100"/>
      <c r="AA956" s="100"/>
      <c r="AB956" s="100"/>
    </row>
    <row r="957" spans="1:28" ht="15.75" customHeight="1">
      <c r="A957" s="2" t="s">
        <v>1427</v>
      </c>
      <c r="B957" s="2" t="s">
        <v>93</v>
      </c>
      <c r="C957" s="2" t="s">
        <v>25</v>
      </c>
      <c r="D957" s="26" t="s">
        <v>46</v>
      </c>
      <c r="E957" s="28">
        <f>DATEVALUE(D957)</f>
        <v>32508</v>
      </c>
      <c r="F957" s="29">
        <f t="shared" si="43"/>
        <v>1988</v>
      </c>
      <c r="G957" s="29">
        <f t="shared" si="44"/>
        <v>37</v>
      </c>
      <c r="H957" s="29" t="str" cm="1">
        <f t="array" ref="H957">_xlfn.IFS(
  AND(G957&gt;=21, G957&lt;=30), "Young Adult",
  AND(G957&gt;=31, G957&lt;=45), "Adult",
  AND(G957&gt;=46, G957&lt;=60), "Middle-aged",
  AND(G957&gt;=61, G957&lt;=75), "Senior",
  AND(G957&gt;=76, G957&lt;=87), "Elderly",
  TRUE, "Out of Range"
)</f>
        <v>Adult</v>
      </c>
      <c r="I957" s="3">
        <v>15</v>
      </c>
      <c r="J957" s="2" t="s">
        <v>27</v>
      </c>
      <c r="K957" s="2" t="s">
        <v>28</v>
      </c>
      <c r="L957" s="2" t="str">
        <f>VLOOKUP(J957,Facts!$A$2:$B$10,2,FALSE)</f>
        <v>South</v>
      </c>
      <c r="M957" s="2" t="str">
        <f>HLOOKUP(J957,Facts!$D$13:$L$14,2,FALSE)</f>
        <v>South</v>
      </c>
      <c r="N957" s="2" t="str">
        <f>_xlfn.XLOOKUP(L957,Facts!$B$2:$B$10,Facts!$A$2:$A$10,FALSE)</f>
        <v>Tamil Nadu</v>
      </c>
      <c r="O957" s="100" t="str">
        <f t="shared" si="45"/>
        <v>Aanya Reddy</v>
      </c>
      <c r="P957" s="100" t="str" cm="1">
        <f t="array" ref="P957:Q957">_xlfn.TEXTSPLIT(O957," ")</f>
        <v>Aanya</v>
      </c>
      <c r="Q957" s="100" t="str">
        <v>Reddy</v>
      </c>
      <c r="R957" s="100"/>
      <c r="S957" s="100" t="str">
        <f>CONCATENATE(A957,"_",P957,".pdf")</f>
        <v>PID0956_Aanya.pdf</v>
      </c>
      <c r="T957" s="17" t="str">
        <f>IF(AND(I957&lt;5,'Billing Details'!F957&gt;10000),"High Priority","Regular Followup")</f>
        <v>Regular Followup</v>
      </c>
      <c r="U957" s="17" t="str">
        <f>IF(AND(T957="High Priority",'Patient Health Records'!W957="Yes",'Patient Health Records'!X957 = "Critical"),"Needs Attention",IF(AND('Patient Health Records'!X957 &lt;&gt; "Critical", 'Patient Health Records'!W957 = "Yes"),"Monitor Later",IF(AND('Patient Health Records'!X957 ="Critical", 'Patient Health Records'!W957 = "No"), "Ask for Readmission","No Action")))</f>
        <v>Monitor Later</v>
      </c>
      <c r="V957" s="17" t="str" cm="1">
        <f t="array" ref="V957">_xlfn.IFS(AND(T957="High Priority",'Patient Health Records'!W957="Yes",'Patient Health Records'!X957 = "Critical"),"Needs Attention", AND('Patient Health Records'!X957 &lt;&gt; "Critical", 'Patient Health Records'!W957 = "Yes"),"Monitor Later", AND('Patient Health Records'!X957 ="Critical", 'Patient Health Records'!W957 = "No"), "Ask for Readmission", TRUE, "No Action")</f>
        <v>Monitor Later</v>
      </c>
      <c r="W957" s="17"/>
      <c r="X957" s="100"/>
      <c r="Y957" s="100"/>
      <c r="Z957" s="100"/>
      <c r="AA957" s="100"/>
      <c r="AB957" s="100"/>
    </row>
    <row r="958" spans="1:28" ht="15.75" customHeight="1">
      <c r="A958" s="2" t="s">
        <v>1428</v>
      </c>
      <c r="B958" s="2" t="s">
        <v>505</v>
      </c>
      <c r="C958" s="2" t="s">
        <v>25</v>
      </c>
      <c r="D958" s="26" t="s">
        <v>60</v>
      </c>
      <c r="E958" s="28">
        <f>DATEVALUE(D958)</f>
        <v>28855</v>
      </c>
      <c r="F958" s="29">
        <f t="shared" si="43"/>
        <v>1978</v>
      </c>
      <c r="G958" s="29">
        <f t="shared" si="44"/>
        <v>47</v>
      </c>
      <c r="H958" s="29" t="str" cm="1">
        <f t="array" ref="H958">_xlfn.IFS(
  AND(G958&gt;=21, G958&lt;=30), "Young Adult",
  AND(G958&gt;=31, G958&lt;=45), "Adult",
  AND(G958&gt;=46, G958&lt;=60), "Middle-aged",
  AND(G958&gt;=61, G958&lt;=75), "Senior",
  AND(G958&gt;=76, G958&lt;=87), "Elderly",
  TRUE, "Out of Range"
)</f>
        <v>Middle-aged</v>
      </c>
      <c r="I958" s="3">
        <v>3</v>
      </c>
      <c r="J958" s="2" t="s">
        <v>64</v>
      </c>
      <c r="K958" s="2" t="s">
        <v>56</v>
      </c>
      <c r="L958" s="2" t="str">
        <f>VLOOKUP(J958,Facts!$A$2:$B$10,2,FALSE)</f>
        <v>East</v>
      </c>
      <c r="M958" s="2" t="str">
        <f>HLOOKUP(J958,Facts!$D$13:$L$14,2,FALSE)</f>
        <v>East</v>
      </c>
      <c r="N958" s="2" t="str">
        <f>_xlfn.XLOOKUP(L958,Facts!$B$2:$B$10,Facts!$A$2:$A$10,FALSE)</f>
        <v>West Bengal</v>
      </c>
      <c r="O958" s="100" t="str">
        <f t="shared" si="45"/>
        <v>Diya Reddy</v>
      </c>
      <c r="P958" s="100" t="str" cm="1">
        <f t="array" ref="P958:Q958">_xlfn.TEXTSPLIT(O958," ")</f>
        <v>Diya</v>
      </c>
      <c r="Q958" s="100" t="str">
        <v>Reddy</v>
      </c>
      <c r="R958" s="100"/>
      <c r="S958" s="100" t="str">
        <f>CONCATENATE(A958,"_",P958,".pdf")</f>
        <v>PID0957_Diya.pdf</v>
      </c>
      <c r="T958" s="17" t="str">
        <f>IF(AND(I958&lt;5,'Billing Details'!F958&gt;10000),"High Priority","Regular Followup")</f>
        <v>High Priority</v>
      </c>
      <c r="U958" s="17" t="str">
        <f>IF(AND(T958="High Priority",'Patient Health Records'!W958="Yes",'Patient Health Records'!X958 = "Critical"),"Needs Attention",IF(AND('Patient Health Records'!X958 &lt;&gt; "Critical", 'Patient Health Records'!W958 = "Yes"),"Monitor Later",IF(AND('Patient Health Records'!X958 ="Critical", 'Patient Health Records'!W958 = "No"), "Ask for Readmission","No Action")))</f>
        <v>No Action</v>
      </c>
      <c r="V958" s="17" t="str" cm="1">
        <f t="array" ref="V958">_xlfn.IFS(AND(T958="High Priority",'Patient Health Records'!W958="Yes",'Patient Health Records'!X958 = "Critical"),"Needs Attention", AND('Patient Health Records'!X958 &lt;&gt; "Critical", 'Patient Health Records'!W958 = "Yes"),"Monitor Later", AND('Patient Health Records'!X958 ="Critical", 'Patient Health Records'!W958 = "No"), "Ask for Readmission", TRUE, "No Action")</f>
        <v>No Action</v>
      </c>
      <c r="W958" s="17"/>
      <c r="X958" s="100"/>
      <c r="Y958" s="100"/>
      <c r="Z958" s="100"/>
      <c r="AA958" s="100"/>
      <c r="AB958" s="100"/>
    </row>
    <row r="959" spans="1:28" ht="15.75" customHeight="1">
      <c r="A959" s="2" t="s">
        <v>1429</v>
      </c>
      <c r="B959" s="2" t="s">
        <v>266</v>
      </c>
      <c r="C959" s="2" t="s">
        <v>25</v>
      </c>
      <c r="D959" s="26" t="s">
        <v>37</v>
      </c>
      <c r="E959" s="28">
        <f>DATEVALUE(D959)</f>
        <v>34334</v>
      </c>
      <c r="F959" s="29">
        <f t="shared" si="43"/>
        <v>1993</v>
      </c>
      <c r="G959" s="29">
        <f t="shared" si="44"/>
        <v>32</v>
      </c>
      <c r="H959" s="29" t="str" cm="1">
        <f t="array" ref="H959">_xlfn.IFS(
  AND(G959&gt;=21, G959&lt;=30), "Young Adult",
  AND(G959&gt;=31, G959&lt;=45), "Adult",
  AND(G959&gt;=46, G959&lt;=60), "Middle-aged",
  AND(G959&gt;=61, G959&lt;=75), "Senior",
  AND(G959&gt;=76, G959&lt;=87), "Elderly",
  TRUE, "Out of Range"
)</f>
        <v>Adult</v>
      </c>
      <c r="I959" s="3">
        <v>9</v>
      </c>
      <c r="J959" s="2" t="s">
        <v>43</v>
      </c>
      <c r="K959" s="2" t="s">
        <v>34</v>
      </c>
      <c r="L959" s="2" t="str">
        <f>VLOOKUP(J959,Facts!$A$2:$B$10,2,FALSE)</f>
        <v>South</v>
      </c>
      <c r="M959" s="2" t="str">
        <f>HLOOKUP(J959,Facts!$D$13:$L$14,2,FALSE)</f>
        <v>South</v>
      </c>
      <c r="N959" s="2" t="str">
        <f>_xlfn.XLOOKUP(L959,Facts!$B$2:$B$10,Facts!$A$2:$A$10,FALSE)</f>
        <v>Tamil Nadu</v>
      </c>
      <c r="O959" s="100" t="str">
        <f t="shared" si="45"/>
        <v>Riya Sharma</v>
      </c>
      <c r="P959" s="100" t="str" cm="1">
        <f t="array" ref="P959:Q959">_xlfn.TEXTSPLIT(O959," ")</f>
        <v>Riya</v>
      </c>
      <c r="Q959" s="100" t="str">
        <v>Sharma</v>
      </c>
      <c r="R959" s="100"/>
      <c r="S959" s="100" t="str">
        <f>CONCATENATE(A959,"_",P959,".pdf")</f>
        <v>PID0958_Riya.pdf</v>
      </c>
      <c r="T959" s="17" t="str">
        <f>IF(AND(I959&lt;5,'Billing Details'!F959&gt;10000),"High Priority","Regular Followup")</f>
        <v>Regular Followup</v>
      </c>
      <c r="U959" s="17" t="str">
        <f>IF(AND(T959="High Priority",'Patient Health Records'!W959="Yes",'Patient Health Records'!X959 = "Critical"),"Needs Attention",IF(AND('Patient Health Records'!X959 &lt;&gt; "Critical", 'Patient Health Records'!W959 = "Yes"),"Monitor Later",IF(AND('Patient Health Records'!X959 ="Critical", 'Patient Health Records'!W959 = "No"), "Ask for Readmission","No Action")))</f>
        <v>No Action</v>
      </c>
      <c r="V959" s="17" t="str" cm="1">
        <f t="array" ref="V959">_xlfn.IFS(AND(T959="High Priority",'Patient Health Records'!W959="Yes",'Patient Health Records'!X959 = "Critical"),"Needs Attention", AND('Patient Health Records'!X959 &lt;&gt; "Critical", 'Patient Health Records'!W959 = "Yes"),"Monitor Later", AND('Patient Health Records'!X959 ="Critical", 'Patient Health Records'!W959 = "No"), "Ask for Readmission", TRUE, "No Action")</f>
        <v>No Action</v>
      </c>
      <c r="W959" s="17"/>
      <c r="X959" s="100"/>
      <c r="Y959" s="100"/>
      <c r="Z959" s="100"/>
      <c r="AA959" s="100"/>
      <c r="AB959" s="100"/>
    </row>
    <row r="960" spans="1:28" ht="15.75" customHeight="1">
      <c r="A960" s="2" t="s">
        <v>1430</v>
      </c>
      <c r="B960" s="2" t="s">
        <v>248</v>
      </c>
      <c r="C960" s="2" t="s">
        <v>42</v>
      </c>
      <c r="D960" s="26" t="s">
        <v>82</v>
      </c>
      <c r="E960" s="28">
        <f>DATEVALUE(D960)</f>
        <v>30682</v>
      </c>
      <c r="F960" s="29">
        <f t="shared" si="43"/>
        <v>1984</v>
      </c>
      <c r="G960" s="29">
        <f t="shared" si="44"/>
        <v>41</v>
      </c>
      <c r="H960" s="29" t="str" cm="1">
        <f t="array" ref="H960">_xlfn.IFS(
  AND(G960&gt;=21, G960&lt;=30), "Young Adult",
  AND(G960&gt;=31, G960&lt;=45), "Adult",
  AND(G960&gt;=46, G960&lt;=60), "Middle-aged",
  AND(G960&gt;=61, G960&lt;=75), "Senior",
  AND(G960&gt;=76, G960&lt;=87), "Elderly",
  TRUE, "Out of Range"
)</f>
        <v>Adult</v>
      </c>
      <c r="I960" s="3">
        <v>20</v>
      </c>
      <c r="J960" s="2" t="s">
        <v>33</v>
      </c>
      <c r="K960" s="2" t="s">
        <v>28</v>
      </c>
      <c r="L960" s="2" t="str">
        <f>VLOOKUP(J960,Facts!$A$2:$B$10,2,FALSE)</f>
        <v>West</v>
      </c>
      <c r="M960" s="2" t="str">
        <f>HLOOKUP(J960,Facts!$D$13:$L$14,2,FALSE)</f>
        <v>West</v>
      </c>
      <c r="N960" s="2" t="str">
        <f>_xlfn.XLOOKUP(L960,Facts!$B$2:$B$10,Facts!$A$2:$A$10,FALSE)</f>
        <v>Maharashtra</v>
      </c>
      <c r="O960" s="100" t="str">
        <f t="shared" si="45"/>
        <v>Aarav Patel</v>
      </c>
      <c r="P960" s="100" t="str" cm="1">
        <f t="array" ref="P960:Q960">_xlfn.TEXTSPLIT(O960," ")</f>
        <v>Aarav</v>
      </c>
      <c r="Q960" s="100" t="str">
        <v>Patel</v>
      </c>
      <c r="R960" s="100"/>
      <c r="S960" s="100" t="str">
        <f>CONCATENATE(A960,"_",P960,".pdf")</f>
        <v>PID0959_Aarav.pdf</v>
      </c>
      <c r="T960" s="17" t="str">
        <f>IF(AND(I960&lt;5,'Billing Details'!F960&gt;10000),"High Priority","Regular Followup")</f>
        <v>Regular Followup</v>
      </c>
      <c r="U960" s="17" t="str">
        <f>IF(AND(T960="High Priority",'Patient Health Records'!W960="Yes",'Patient Health Records'!X960 = "Critical"),"Needs Attention",IF(AND('Patient Health Records'!X960 &lt;&gt; "Critical", 'Patient Health Records'!W960 = "Yes"),"Monitor Later",IF(AND('Patient Health Records'!X960 ="Critical", 'Patient Health Records'!W960 = "No"), "Ask for Readmission","No Action")))</f>
        <v>No Action</v>
      </c>
      <c r="V960" s="17" t="str" cm="1">
        <f t="array" ref="V960">_xlfn.IFS(AND(T960="High Priority",'Patient Health Records'!W960="Yes",'Patient Health Records'!X960 = "Critical"),"Needs Attention", AND('Patient Health Records'!X960 &lt;&gt; "Critical", 'Patient Health Records'!W960 = "Yes"),"Monitor Later", AND('Patient Health Records'!X960 ="Critical", 'Patient Health Records'!W960 = "No"), "Ask for Readmission", TRUE, "No Action")</f>
        <v>No Action</v>
      </c>
      <c r="W960" s="17"/>
      <c r="X960" s="100"/>
      <c r="Y960" s="100"/>
      <c r="Z960" s="100"/>
      <c r="AA960" s="100"/>
      <c r="AB960" s="100"/>
    </row>
    <row r="961" spans="1:28" ht="15.75" customHeight="1">
      <c r="A961" s="2" t="s">
        <v>1431</v>
      </c>
      <c r="B961" s="2" t="s">
        <v>1432</v>
      </c>
      <c r="C961" s="2" t="s">
        <v>42</v>
      </c>
      <c r="D961" s="26" t="s">
        <v>63</v>
      </c>
      <c r="E961" s="28">
        <f>DATEVALUE(D961)</f>
        <v>34699</v>
      </c>
      <c r="F961" s="29">
        <f t="shared" si="43"/>
        <v>1994</v>
      </c>
      <c r="G961" s="29">
        <f t="shared" si="44"/>
        <v>31</v>
      </c>
      <c r="H961" s="29" t="str" cm="1">
        <f t="array" ref="H961">_xlfn.IFS(
  AND(G961&gt;=21, G961&lt;=30), "Young Adult",
  AND(G961&gt;=31, G961&lt;=45), "Adult",
  AND(G961&gt;=46, G961&lt;=60), "Middle-aged",
  AND(G961&gt;=61, G961&lt;=75), "Senior",
  AND(G961&gt;=76, G961&lt;=87), "Elderly",
  TRUE, "Out of Range"
)</f>
        <v>Adult</v>
      </c>
      <c r="I961" s="3">
        <v>70</v>
      </c>
      <c r="J961" s="2" t="s">
        <v>33</v>
      </c>
      <c r="K961" s="2" t="s">
        <v>34</v>
      </c>
      <c r="L961" s="2" t="str">
        <f>VLOOKUP(J961,Facts!$A$2:$B$10,2,FALSE)</f>
        <v>West</v>
      </c>
      <c r="M961" s="2" t="str">
        <f>HLOOKUP(J961,Facts!$D$13:$L$14,2,FALSE)</f>
        <v>West</v>
      </c>
      <c r="N961" s="2" t="str">
        <f>_xlfn.XLOOKUP(L961,Facts!$B$2:$B$10,Facts!$A$2:$A$10,FALSE)</f>
        <v>Maharashtra</v>
      </c>
      <c r="O961" s="100" t="str">
        <f t="shared" si="45"/>
        <v>Krishna Priya Reddy</v>
      </c>
      <c r="P961" s="100" t="str" cm="1">
        <f t="array" ref="P961:R961">_xlfn.TEXTSPLIT(O961," ")</f>
        <v>Krishna</v>
      </c>
      <c r="Q961" s="100" t="str">
        <v>Priya</v>
      </c>
      <c r="R961" s="100" t="str">
        <v>Reddy</v>
      </c>
      <c r="S961" s="100" t="str">
        <f>CONCATENATE(A961,"_",P961,".pdf")</f>
        <v>PID0960_Krishna.pdf</v>
      </c>
      <c r="T961" s="17" t="str">
        <f>IF(AND(I961&lt;5,'Billing Details'!F961&gt;10000),"High Priority","Regular Followup")</f>
        <v>Regular Followup</v>
      </c>
      <c r="U961" s="17" t="str">
        <f>IF(AND(T961="High Priority",'Patient Health Records'!W961="Yes",'Patient Health Records'!X961 = "Critical"),"Needs Attention",IF(AND('Patient Health Records'!X961 &lt;&gt; "Critical", 'Patient Health Records'!W961 = "Yes"),"Monitor Later",IF(AND('Patient Health Records'!X961 ="Critical", 'Patient Health Records'!W961 = "No"), "Ask for Readmission","No Action")))</f>
        <v>No Action</v>
      </c>
      <c r="V961" s="17" t="str" cm="1">
        <f t="array" ref="V961">_xlfn.IFS(AND(T961="High Priority",'Patient Health Records'!W961="Yes",'Patient Health Records'!X961 = "Critical"),"Needs Attention", AND('Patient Health Records'!X961 &lt;&gt; "Critical", 'Patient Health Records'!W961 = "Yes"),"Monitor Later", AND('Patient Health Records'!X961 ="Critical", 'Patient Health Records'!W961 = "No"), "Ask for Readmission", TRUE, "No Action")</f>
        <v>No Action</v>
      </c>
      <c r="W961" s="17"/>
      <c r="X961" s="100"/>
      <c r="Y961" s="100"/>
      <c r="Z961" s="100"/>
      <c r="AA961" s="100"/>
      <c r="AB961" s="100"/>
    </row>
    <row r="962" spans="1:28" ht="15.75" customHeight="1">
      <c r="A962" s="2" t="s">
        <v>1433</v>
      </c>
      <c r="B962" s="2" t="s">
        <v>189</v>
      </c>
      <c r="C962" s="2" t="s">
        <v>42</v>
      </c>
      <c r="D962" s="26" t="s">
        <v>46</v>
      </c>
      <c r="E962" s="28">
        <f>DATEVALUE(D962)</f>
        <v>32508</v>
      </c>
      <c r="F962" s="29">
        <f t="shared" si="43"/>
        <v>1988</v>
      </c>
      <c r="G962" s="29">
        <f t="shared" si="44"/>
        <v>37</v>
      </c>
      <c r="H962" s="29" t="str" cm="1">
        <f t="array" ref="H962">_xlfn.IFS(
  AND(G962&gt;=21, G962&lt;=30), "Young Adult",
  AND(G962&gt;=31, G962&lt;=45), "Adult",
  AND(G962&gt;=46, G962&lt;=60), "Middle-aged",
  AND(G962&gt;=61, G962&lt;=75), "Senior",
  AND(G962&gt;=76, G962&lt;=87), "Elderly",
  TRUE, "Out of Range"
)</f>
        <v>Adult</v>
      </c>
      <c r="I962" s="3">
        <v>7</v>
      </c>
      <c r="J962" s="2" t="s">
        <v>80</v>
      </c>
      <c r="K962" s="2" t="s">
        <v>34</v>
      </c>
      <c r="L962" s="2" t="str">
        <f>VLOOKUP(J962,Facts!$A$2:$B$10,2,FALSE)</f>
        <v>West</v>
      </c>
      <c r="M962" s="2" t="str">
        <f>HLOOKUP(J962,Facts!$D$13:$L$14,2,FALSE)</f>
        <v>West</v>
      </c>
      <c r="N962" s="2" t="str">
        <f>_xlfn.XLOOKUP(L962,Facts!$B$2:$B$10,Facts!$A$2:$A$10,FALSE)</f>
        <v>Maharashtra</v>
      </c>
      <c r="O962" s="100" t="str">
        <f t="shared" si="45"/>
        <v>Sai Reddy</v>
      </c>
      <c r="P962" s="100" t="str" cm="1">
        <f t="array" ref="P962:Q962">_xlfn.TEXTSPLIT(O962," ")</f>
        <v>Sai</v>
      </c>
      <c r="Q962" s="100" t="str">
        <v>Reddy</v>
      </c>
      <c r="R962" s="100"/>
      <c r="S962" s="100" t="str">
        <f>CONCATENATE(A962,"_",P962,".pdf")</f>
        <v>PID0961_Sai.pdf</v>
      </c>
      <c r="T962" s="17" t="str">
        <f>IF(AND(I962&lt;5,'Billing Details'!F962&gt;10000),"High Priority","Regular Followup")</f>
        <v>Regular Followup</v>
      </c>
      <c r="U962" s="17" t="str">
        <f>IF(AND(T962="High Priority",'Patient Health Records'!W962="Yes",'Patient Health Records'!X962 = "Critical"),"Needs Attention",IF(AND('Patient Health Records'!X962 &lt;&gt; "Critical", 'Patient Health Records'!W962 = "Yes"),"Monitor Later",IF(AND('Patient Health Records'!X962 ="Critical", 'Patient Health Records'!W962 = "No"), "Ask for Readmission","No Action")))</f>
        <v>Ask for Readmission</v>
      </c>
      <c r="V962" s="17" t="str" cm="1">
        <f t="array" ref="V962">_xlfn.IFS(AND(T962="High Priority",'Patient Health Records'!W962="Yes",'Patient Health Records'!X962 = "Critical"),"Needs Attention", AND('Patient Health Records'!X962 &lt;&gt; "Critical", 'Patient Health Records'!W962 = "Yes"),"Monitor Later", AND('Patient Health Records'!X962 ="Critical", 'Patient Health Records'!W962 = "No"), "Ask for Readmission", TRUE, "No Action")</f>
        <v>Ask for Readmission</v>
      </c>
      <c r="W962" s="17"/>
      <c r="X962" s="100"/>
      <c r="Y962" s="100"/>
      <c r="Z962" s="100"/>
      <c r="AA962" s="100"/>
      <c r="AB962" s="100"/>
    </row>
    <row r="963" spans="1:28" ht="15.75" customHeight="1">
      <c r="A963" s="2" t="s">
        <v>1434</v>
      </c>
      <c r="B963" s="2" t="s">
        <v>266</v>
      </c>
      <c r="C963" s="2" t="s">
        <v>25</v>
      </c>
      <c r="D963" s="26" t="s">
        <v>75</v>
      </c>
      <c r="E963" s="28">
        <f>DATEVALUE(D963)</f>
        <v>29951</v>
      </c>
      <c r="F963" s="29">
        <f t="shared" ref="F963:F1001" si="46">YEAR(E963)</f>
        <v>1981</v>
      </c>
      <c r="G963" s="29">
        <f t="shared" ref="G963:G1001" si="47">$X$9-F963</f>
        <v>44</v>
      </c>
      <c r="H963" s="29" t="str" cm="1">
        <f t="array" ref="H963">_xlfn.IFS(
  AND(G963&gt;=21, G963&lt;=30), "Young Adult",
  AND(G963&gt;=31, G963&lt;=45), "Adult",
  AND(G963&gt;=46, G963&lt;=60), "Middle-aged",
  AND(G963&gt;=61, G963&lt;=75), "Senior",
  AND(G963&gt;=76, G963&lt;=87), "Elderly",
  TRUE, "Out of Range"
)</f>
        <v>Adult</v>
      </c>
      <c r="I963" s="3">
        <v>25</v>
      </c>
      <c r="J963" s="2" t="s">
        <v>43</v>
      </c>
      <c r="K963" s="2" t="s">
        <v>28</v>
      </c>
      <c r="L963" s="2" t="str">
        <f>VLOOKUP(J963,Facts!$A$2:$B$10,2,FALSE)</f>
        <v>South</v>
      </c>
      <c r="M963" s="2" t="str">
        <f>HLOOKUP(J963,Facts!$D$13:$L$14,2,FALSE)</f>
        <v>South</v>
      </c>
      <c r="N963" s="2" t="str">
        <f>_xlfn.XLOOKUP(L963,Facts!$B$2:$B$10,Facts!$A$2:$A$10,FALSE)</f>
        <v>Tamil Nadu</v>
      </c>
      <c r="O963" s="100" t="str">
        <f t="shared" ref="O963:O1001" si="48">TRIM(B963)</f>
        <v>Riya Sharma</v>
      </c>
      <c r="P963" s="100" t="str" cm="1">
        <f t="array" ref="P963:Q963">_xlfn.TEXTSPLIT(O963," ")</f>
        <v>Riya</v>
      </c>
      <c r="Q963" s="100" t="str">
        <v>Sharma</v>
      </c>
      <c r="R963" s="100"/>
      <c r="S963" s="100" t="str">
        <f>CONCATENATE(A963,"_",P963,".pdf")</f>
        <v>PID0962_Riya.pdf</v>
      </c>
      <c r="T963" s="17" t="str">
        <f>IF(AND(I963&lt;5,'Billing Details'!F963&gt;10000),"High Priority","Regular Followup")</f>
        <v>Regular Followup</v>
      </c>
      <c r="U963" s="17" t="str">
        <f>IF(AND(T963="High Priority",'Patient Health Records'!W963="Yes",'Patient Health Records'!X963 = "Critical"),"Needs Attention",IF(AND('Patient Health Records'!X963 &lt;&gt; "Critical", 'Patient Health Records'!W963 = "Yes"),"Monitor Later",IF(AND('Patient Health Records'!X963 ="Critical", 'Patient Health Records'!W963 = "No"), "Ask for Readmission","No Action")))</f>
        <v>Monitor Later</v>
      </c>
      <c r="V963" s="17" t="str" cm="1">
        <f t="array" ref="V963">_xlfn.IFS(AND(T963="High Priority",'Patient Health Records'!W963="Yes",'Patient Health Records'!X963 = "Critical"),"Needs Attention", AND('Patient Health Records'!X963 &lt;&gt; "Critical", 'Patient Health Records'!W963 = "Yes"),"Monitor Later", AND('Patient Health Records'!X963 ="Critical", 'Patient Health Records'!W963 = "No"), "Ask for Readmission", TRUE, "No Action")</f>
        <v>Monitor Later</v>
      </c>
      <c r="W963" s="17"/>
      <c r="X963" s="100"/>
      <c r="Y963" s="100"/>
      <c r="Z963" s="100"/>
      <c r="AA963" s="100"/>
      <c r="AB963" s="100"/>
    </row>
    <row r="964" spans="1:28" ht="15.75" customHeight="1">
      <c r="A964" s="2" t="s">
        <v>1435</v>
      </c>
      <c r="B964" s="2" t="s">
        <v>120</v>
      </c>
      <c r="C964" s="2" t="s">
        <v>42</v>
      </c>
      <c r="D964" s="26" t="s">
        <v>32</v>
      </c>
      <c r="E964" s="28">
        <f>DATEVALUE(D964)</f>
        <v>19724</v>
      </c>
      <c r="F964" s="29">
        <f t="shared" si="46"/>
        <v>1953</v>
      </c>
      <c r="G964" s="29">
        <f t="shared" si="47"/>
        <v>72</v>
      </c>
      <c r="H964" s="29" t="str" cm="1">
        <f t="array" ref="H964">_xlfn.IFS(
  AND(G964&gt;=21, G964&lt;=30), "Young Adult",
  AND(G964&gt;=31, G964&lt;=45), "Adult",
  AND(G964&gt;=46, G964&lt;=60), "Middle-aged",
  AND(G964&gt;=61, G964&lt;=75), "Senior",
  AND(G964&gt;=76, G964&lt;=87), "Elderly",
  TRUE, "Out of Range"
)</f>
        <v>Senior</v>
      </c>
      <c r="I964" s="3">
        <v>20</v>
      </c>
      <c r="J964" s="2" t="s">
        <v>38</v>
      </c>
      <c r="K964" s="2" t="s">
        <v>39</v>
      </c>
      <c r="L964" s="2" t="str">
        <f>VLOOKUP(J964,Facts!$A$2:$B$10,2,FALSE)</f>
        <v>North</v>
      </c>
      <c r="M964" s="2" t="str">
        <f>HLOOKUP(J964,Facts!$D$13:$L$14,2,FALSE)</f>
        <v>North</v>
      </c>
      <c r="N964" s="2" t="str">
        <f>_xlfn.XLOOKUP(L964,Facts!$B$2:$B$10,Facts!$A$2:$A$10,FALSE)</f>
        <v>Punjab</v>
      </c>
      <c r="O964" s="100" t="str">
        <f t="shared" si="48"/>
        <v>Aditya Mehta</v>
      </c>
      <c r="P964" s="100" t="str" cm="1">
        <f t="array" ref="P964:Q964">_xlfn.TEXTSPLIT(O964," ")</f>
        <v>Aditya</v>
      </c>
      <c r="Q964" s="100" t="str">
        <v>Mehta</v>
      </c>
      <c r="R964" s="100"/>
      <c r="S964" s="100" t="str">
        <f>CONCATENATE(A964,"_",P964,".pdf")</f>
        <v>PID0963_Aditya.pdf</v>
      </c>
      <c r="T964" s="17" t="str">
        <f>IF(AND(I964&lt;5,'Billing Details'!F964&gt;10000),"High Priority","Regular Followup")</f>
        <v>Regular Followup</v>
      </c>
      <c r="U964" s="17" t="str">
        <f>IF(AND(T964="High Priority",'Patient Health Records'!W964="Yes",'Patient Health Records'!X964 = "Critical"),"Needs Attention",IF(AND('Patient Health Records'!X964 &lt;&gt; "Critical", 'Patient Health Records'!W964 = "Yes"),"Monitor Later",IF(AND('Patient Health Records'!X964 ="Critical", 'Patient Health Records'!W964 = "No"), "Ask for Readmission","No Action")))</f>
        <v>No Action</v>
      </c>
      <c r="V964" s="17" t="str" cm="1">
        <f t="array" ref="V964">_xlfn.IFS(AND(T964="High Priority",'Patient Health Records'!W964="Yes",'Patient Health Records'!X964 = "Critical"),"Needs Attention", AND('Patient Health Records'!X964 &lt;&gt; "Critical", 'Patient Health Records'!W964 = "Yes"),"Monitor Later", AND('Patient Health Records'!X964 ="Critical", 'Patient Health Records'!W964 = "No"), "Ask for Readmission", TRUE, "No Action")</f>
        <v>No Action</v>
      </c>
      <c r="W964" s="17"/>
      <c r="X964" s="100"/>
      <c r="Y964" s="100"/>
      <c r="Z964" s="100"/>
      <c r="AA964" s="100"/>
      <c r="AB964" s="100"/>
    </row>
    <row r="965" spans="1:28" ht="15.75" customHeight="1">
      <c r="A965" s="2" t="s">
        <v>1436</v>
      </c>
      <c r="B965" s="2" t="s">
        <v>291</v>
      </c>
      <c r="C965" s="2" t="s">
        <v>42</v>
      </c>
      <c r="D965" s="26" t="s">
        <v>54</v>
      </c>
      <c r="E965" s="28">
        <f>DATEVALUE(D965)</f>
        <v>34699</v>
      </c>
      <c r="F965" s="29">
        <f t="shared" si="46"/>
        <v>1994</v>
      </c>
      <c r="G965" s="29">
        <f t="shared" si="47"/>
        <v>31</v>
      </c>
      <c r="H965" s="29" t="str" cm="1">
        <f t="array" ref="H965">_xlfn.IFS(
  AND(G965&gt;=21, G965&lt;=30), "Young Adult",
  AND(G965&gt;=31, G965&lt;=45), "Adult",
  AND(G965&gt;=46, G965&lt;=60), "Middle-aged",
  AND(G965&gt;=61, G965&lt;=75), "Senior",
  AND(G965&gt;=76, G965&lt;=87), "Elderly",
  TRUE, "Out of Range"
)</f>
        <v>Adult</v>
      </c>
      <c r="I965" s="3">
        <v>70</v>
      </c>
      <c r="J965" s="2" t="s">
        <v>38</v>
      </c>
      <c r="K965" s="2" t="s">
        <v>39</v>
      </c>
      <c r="L965" s="2" t="str">
        <f>VLOOKUP(J965,Facts!$A$2:$B$10,2,FALSE)</f>
        <v>North</v>
      </c>
      <c r="M965" s="2" t="str">
        <f>HLOOKUP(J965,Facts!$D$13:$L$14,2,FALSE)</f>
        <v>North</v>
      </c>
      <c r="N965" s="2" t="str">
        <f>_xlfn.XLOOKUP(L965,Facts!$B$2:$B$10,Facts!$A$2:$A$10,FALSE)</f>
        <v>Punjab</v>
      </c>
      <c r="O965" s="100" t="str">
        <f t="shared" si="48"/>
        <v>Aarav Priya Reddy</v>
      </c>
      <c r="P965" s="100" t="str" cm="1">
        <f t="array" ref="P965:R965">_xlfn.TEXTSPLIT(O965," ")</f>
        <v>Aarav</v>
      </c>
      <c r="Q965" s="100" t="str">
        <v>Priya</v>
      </c>
      <c r="R965" s="100" t="str">
        <v>Reddy</v>
      </c>
      <c r="S965" s="100" t="str">
        <f>CONCATENATE(A965,"_",P965,".pdf")</f>
        <v>PID0964_Aarav.pdf</v>
      </c>
      <c r="T965" s="17" t="str">
        <f>IF(AND(I965&lt;5,'Billing Details'!F965&gt;10000),"High Priority","Regular Followup")</f>
        <v>Regular Followup</v>
      </c>
      <c r="U965" s="17" t="str">
        <f>IF(AND(T965="High Priority",'Patient Health Records'!W965="Yes",'Patient Health Records'!X965 = "Critical"),"Needs Attention",IF(AND('Patient Health Records'!X965 &lt;&gt; "Critical", 'Patient Health Records'!W965 = "Yes"),"Monitor Later",IF(AND('Patient Health Records'!X965 ="Critical", 'Patient Health Records'!W965 = "No"), "Ask for Readmission","No Action")))</f>
        <v>No Action</v>
      </c>
      <c r="V965" s="17" t="str" cm="1">
        <f t="array" ref="V965">_xlfn.IFS(AND(T965="High Priority",'Patient Health Records'!W965="Yes",'Patient Health Records'!X965 = "Critical"),"Needs Attention", AND('Patient Health Records'!X965 &lt;&gt; "Critical", 'Patient Health Records'!W965 = "Yes"),"Monitor Later", AND('Patient Health Records'!X965 ="Critical", 'Patient Health Records'!W965 = "No"), "Ask for Readmission", TRUE, "No Action")</f>
        <v>No Action</v>
      </c>
      <c r="W965" s="17"/>
      <c r="X965" s="100"/>
      <c r="Y965" s="100"/>
      <c r="Z965" s="100"/>
      <c r="AA965" s="100"/>
      <c r="AB965" s="100"/>
    </row>
    <row r="966" spans="1:28" ht="15.75" customHeight="1">
      <c r="A966" s="2" t="s">
        <v>1437</v>
      </c>
      <c r="B966" s="2" t="s">
        <v>45</v>
      </c>
      <c r="C966" s="2" t="s">
        <v>42</v>
      </c>
      <c r="D966" s="26" t="s">
        <v>82</v>
      </c>
      <c r="E966" s="28">
        <f>DATEVALUE(D966)</f>
        <v>30682</v>
      </c>
      <c r="F966" s="29">
        <f t="shared" si="46"/>
        <v>1984</v>
      </c>
      <c r="G966" s="29">
        <f t="shared" si="47"/>
        <v>41</v>
      </c>
      <c r="H966" s="29" t="str" cm="1">
        <f t="array" ref="H966">_xlfn.IFS(
  AND(G966&gt;=21, G966&lt;=30), "Young Adult",
  AND(G966&gt;=31, G966&lt;=45), "Adult",
  AND(G966&gt;=46, G966&lt;=60), "Middle-aged",
  AND(G966&gt;=61, G966&lt;=75), "Senior",
  AND(G966&gt;=76, G966&lt;=87), "Elderly",
  TRUE, "Out of Range"
)</f>
        <v>Adult</v>
      </c>
      <c r="I966" s="3">
        <v>3</v>
      </c>
      <c r="J966" s="2" t="s">
        <v>27</v>
      </c>
      <c r="K966" s="2" t="s">
        <v>28</v>
      </c>
      <c r="L966" s="2" t="str">
        <f>VLOOKUP(J966,Facts!$A$2:$B$10,2,FALSE)</f>
        <v>South</v>
      </c>
      <c r="M966" s="2" t="str">
        <f>HLOOKUP(J966,Facts!$D$13:$L$14,2,FALSE)</f>
        <v>South</v>
      </c>
      <c r="N966" s="2" t="str">
        <f>_xlfn.XLOOKUP(L966,Facts!$B$2:$B$10,Facts!$A$2:$A$10,FALSE)</f>
        <v>Tamil Nadu</v>
      </c>
      <c r="O966" s="100" t="str">
        <f t="shared" si="48"/>
        <v>Aarav Mehta</v>
      </c>
      <c r="P966" s="100" t="str" cm="1">
        <f t="array" ref="P966:Q966">_xlfn.TEXTSPLIT(O966," ")</f>
        <v>Aarav</v>
      </c>
      <c r="Q966" s="100" t="str">
        <v>Mehta</v>
      </c>
      <c r="R966" s="100"/>
      <c r="S966" s="100" t="str">
        <f>CONCATENATE(A966,"_",P966,".pdf")</f>
        <v>PID0965_Aarav.pdf</v>
      </c>
      <c r="T966" s="17" t="str">
        <f>IF(AND(I966&lt;5,'Billing Details'!F966&gt;10000),"High Priority","Regular Followup")</f>
        <v>High Priority</v>
      </c>
      <c r="U966" s="17" t="str">
        <f>IF(AND(T966="High Priority",'Patient Health Records'!W966="Yes",'Patient Health Records'!X966 = "Critical"),"Needs Attention",IF(AND('Patient Health Records'!X966 &lt;&gt; "Critical", 'Patient Health Records'!W966 = "Yes"),"Monitor Later",IF(AND('Patient Health Records'!X966 ="Critical", 'Patient Health Records'!W966 = "No"), "Ask for Readmission","No Action")))</f>
        <v>Monitor Later</v>
      </c>
      <c r="V966" s="17" t="str" cm="1">
        <f t="array" ref="V966">_xlfn.IFS(AND(T966="High Priority",'Patient Health Records'!W966="Yes",'Patient Health Records'!X966 = "Critical"),"Needs Attention", AND('Patient Health Records'!X966 &lt;&gt; "Critical", 'Patient Health Records'!W966 = "Yes"),"Monitor Later", AND('Patient Health Records'!X966 ="Critical", 'Patient Health Records'!W966 = "No"), "Ask for Readmission", TRUE, "No Action")</f>
        <v>Monitor Later</v>
      </c>
      <c r="W966" s="17"/>
      <c r="X966" s="100"/>
      <c r="Y966" s="100"/>
      <c r="Z966" s="100"/>
      <c r="AA966" s="100"/>
      <c r="AB966" s="100"/>
    </row>
    <row r="967" spans="1:28" ht="15.75" customHeight="1">
      <c r="A967" s="2" t="s">
        <v>1438</v>
      </c>
      <c r="B967" s="2" t="s">
        <v>201</v>
      </c>
      <c r="C967" s="2" t="s">
        <v>42</v>
      </c>
      <c r="D967" s="26" t="s">
        <v>60</v>
      </c>
      <c r="E967" s="28">
        <f>DATEVALUE(D967)</f>
        <v>28855</v>
      </c>
      <c r="F967" s="29">
        <f t="shared" si="46"/>
        <v>1978</v>
      </c>
      <c r="G967" s="29">
        <f t="shared" si="47"/>
        <v>47</v>
      </c>
      <c r="H967" s="29" t="str" cm="1">
        <f t="array" ref="H967">_xlfn.IFS(
  AND(G967&gt;=21, G967&lt;=30), "Young Adult",
  AND(G967&gt;=31, G967&lt;=45), "Adult",
  AND(G967&gt;=46, G967&lt;=60), "Middle-aged",
  AND(G967&gt;=61, G967&lt;=75), "Senior",
  AND(G967&gt;=76, G967&lt;=87), "Elderly",
  TRUE, "Out of Range"
)</f>
        <v>Middle-aged</v>
      </c>
      <c r="I967" s="3">
        <v>40</v>
      </c>
      <c r="J967" s="2" t="s">
        <v>55</v>
      </c>
      <c r="K967" s="2" t="s">
        <v>28</v>
      </c>
      <c r="L967" s="2" t="str">
        <f>VLOOKUP(J967,Facts!$A$2:$B$10,2,FALSE)</f>
        <v>South</v>
      </c>
      <c r="M967" s="2" t="str">
        <f>HLOOKUP(J967,Facts!$D$13:$L$14,2,FALSE)</f>
        <v>South</v>
      </c>
      <c r="N967" s="2" t="str">
        <f>_xlfn.XLOOKUP(L967,Facts!$B$2:$B$10,Facts!$A$2:$A$10,FALSE)</f>
        <v>Tamil Nadu</v>
      </c>
      <c r="O967" s="100" t="str">
        <f t="shared" si="48"/>
        <v>Aditya Patel</v>
      </c>
      <c r="P967" s="100" t="str" cm="1">
        <f t="array" ref="P967:Q967">_xlfn.TEXTSPLIT(O967," ")</f>
        <v>Aditya</v>
      </c>
      <c r="Q967" s="100" t="str">
        <v>Patel</v>
      </c>
      <c r="R967" s="100"/>
      <c r="S967" s="100" t="str">
        <f>CONCATENATE(A967,"_",P967,".pdf")</f>
        <v>PID0966_Aditya.pdf</v>
      </c>
      <c r="T967" s="17" t="str">
        <f>IF(AND(I967&lt;5,'Billing Details'!F967&gt;10000),"High Priority","Regular Followup")</f>
        <v>Regular Followup</v>
      </c>
      <c r="U967" s="17" t="str">
        <f>IF(AND(T967="High Priority",'Patient Health Records'!W967="Yes",'Patient Health Records'!X967 = "Critical"),"Needs Attention",IF(AND('Patient Health Records'!X967 &lt;&gt; "Critical", 'Patient Health Records'!W967 = "Yes"),"Monitor Later",IF(AND('Patient Health Records'!X967 ="Critical", 'Patient Health Records'!W967 = "No"), "Ask for Readmission","No Action")))</f>
        <v>No Action</v>
      </c>
      <c r="V967" s="17" t="str" cm="1">
        <f t="array" ref="V967">_xlfn.IFS(AND(T967="High Priority",'Patient Health Records'!W967="Yes",'Patient Health Records'!X967 = "Critical"),"Needs Attention", AND('Patient Health Records'!X967 &lt;&gt; "Critical", 'Patient Health Records'!W967 = "Yes"),"Monitor Later", AND('Patient Health Records'!X967 ="Critical", 'Patient Health Records'!W967 = "No"), "Ask for Readmission", TRUE, "No Action")</f>
        <v>No Action</v>
      </c>
      <c r="W967" s="17"/>
      <c r="X967" s="100"/>
      <c r="Y967" s="100"/>
      <c r="Z967" s="100"/>
      <c r="AA967" s="100"/>
      <c r="AB967" s="100"/>
    </row>
    <row r="968" spans="1:28" ht="15.75" customHeight="1">
      <c r="A968" s="2" t="s">
        <v>1439</v>
      </c>
      <c r="B968" s="2" t="s">
        <v>355</v>
      </c>
      <c r="C968" s="2" t="s">
        <v>42</v>
      </c>
      <c r="D968" s="26" t="s">
        <v>60</v>
      </c>
      <c r="E968" s="28">
        <f>DATEVALUE(D968)</f>
        <v>28855</v>
      </c>
      <c r="F968" s="29">
        <f t="shared" si="46"/>
        <v>1978</v>
      </c>
      <c r="G968" s="29">
        <f t="shared" si="47"/>
        <v>47</v>
      </c>
      <c r="H968" s="29" t="str" cm="1">
        <f t="array" ref="H968">_xlfn.IFS(
  AND(G968&gt;=21, G968&lt;=30), "Young Adult",
  AND(G968&gt;=31, G968&lt;=45), "Adult",
  AND(G968&gt;=46, G968&lt;=60), "Middle-aged",
  AND(G968&gt;=61, G968&lt;=75), "Senior",
  AND(G968&gt;=76, G968&lt;=87), "Elderly",
  TRUE, "Out of Range"
)</f>
        <v>Middle-aged</v>
      </c>
      <c r="I968" s="3">
        <v>4</v>
      </c>
      <c r="J968" s="2" t="s">
        <v>64</v>
      </c>
      <c r="K968" s="2" t="s">
        <v>34</v>
      </c>
      <c r="L968" s="2" t="str">
        <f>VLOOKUP(J968,Facts!$A$2:$B$10,2,FALSE)</f>
        <v>East</v>
      </c>
      <c r="M968" s="2" t="str">
        <f>HLOOKUP(J968,Facts!$D$13:$L$14,2,FALSE)</f>
        <v>East</v>
      </c>
      <c r="N968" s="2" t="str">
        <f>_xlfn.XLOOKUP(L968,Facts!$B$2:$B$10,Facts!$A$2:$A$10,FALSE)</f>
        <v>West Bengal</v>
      </c>
      <c r="O968" s="100" t="str">
        <f t="shared" si="48"/>
        <v>Krishna Reddy</v>
      </c>
      <c r="P968" s="100" t="str" cm="1">
        <f t="array" ref="P968:Q968">_xlfn.TEXTSPLIT(O968," ")</f>
        <v>Krishna</v>
      </c>
      <c r="Q968" s="100" t="str">
        <v>Reddy</v>
      </c>
      <c r="R968" s="100"/>
      <c r="S968" s="100" t="str">
        <f>CONCATENATE(A968,"_",P968,".pdf")</f>
        <v>PID0967_Krishna.pdf</v>
      </c>
      <c r="T968" s="17" t="str">
        <f>IF(AND(I968&lt;5,'Billing Details'!F968&gt;10000),"High Priority","Regular Followup")</f>
        <v>High Priority</v>
      </c>
      <c r="U968" s="17" t="str">
        <f>IF(AND(T968="High Priority",'Patient Health Records'!W968="Yes",'Patient Health Records'!X968 = "Critical"),"Needs Attention",IF(AND('Patient Health Records'!X968 &lt;&gt; "Critical", 'Patient Health Records'!W968 = "Yes"),"Monitor Later",IF(AND('Patient Health Records'!X968 ="Critical", 'Patient Health Records'!W968 = "No"), "Ask for Readmission","No Action")))</f>
        <v>Monitor Later</v>
      </c>
      <c r="V968" s="17" t="str" cm="1">
        <f t="array" ref="V968">_xlfn.IFS(AND(T968="High Priority",'Patient Health Records'!W968="Yes",'Patient Health Records'!X968 = "Critical"),"Needs Attention", AND('Patient Health Records'!X968 &lt;&gt; "Critical", 'Patient Health Records'!W968 = "Yes"),"Monitor Later", AND('Patient Health Records'!X968 ="Critical", 'Patient Health Records'!W968 = "No"), "Ask for Readmission", TRUE, "No Action")</f>
        <v>Monitor Later</v>
      </c>
      <c r="W968" s="17"/>
      <c r="X968" s="100"/>
      <c r="Y968" s="100"/>
      <c r="Z968" s="100"/>
      <c r="AA968" s="100"/>
      <c r="AB968" s="100"/>
    </row>
    <row r="969" spans="1:28" ht="15.75" customHeight="1">
      <c r="A969" s="2" t="s">
        <v>1440</v>
      </c>
      <c r="B969" s="2" t="s">
        <v>487</v>
      </c>
      <c r="C969" s="2" t="s">
        <v>25</v>
      </c>
      <c r="D969" s="26" t="s">
        <v>75</v>
      </c>
      <c r="E969" s="28">
        <f>DATEVALUE(D969)</f>
        <v>29951</v>
      </c>
      <c r="F969" s="29">
        <f t="shared" si="46"/>
        <v>1981</v>
      </c>
      <c r="G969" s="29">
        <f t="shared" si="47"/>
        <v>44</v>
      </c>
      <c r="H969" s="29" t="str" cm="1">
        <f t="array" ref="H969">_xlfn.IFS(
  AND(G969&gt;=21, G969&lt;=30), "Young Adult",
  AND(G969&gt;=31, G969&lt;=45), "Adult",
  AND(G969&gt;=46, G969&lt;=60), "Middle-aged",
  AND(G969&gt;=61, G969&lt;=75), "Senior",
  AND(G969&gt;=76, G969&lt;=87), "Elderly",
  TRUE, "Out of Range"
)</f>
        <v>Adult</v>
      </c>
      <c r="I969" s="3">
        <v>12</v>
      </c>
      <c r="J969" s="2" t="s">
        <v>33</v>
      </c>
      <c r="K969" s="2" t="s">
        <v>56</v>
      </c>
      <c r="L969" s="2" t="str">
        <f>VLOOKUP(J969,Facts!$A$2:$B$10,2,FALSE)</f>
        <v>West</v>
      </c>
      <c r="M969" s="2" t="str">
        <f>HLOOKUP(J969,Facts!$D$13:$L$14,2,FALSE)</f>
        <v>West</v>
      </c>
      <c r="N969" s="2" t="str">
        <f>_xlfn.XLOOKUP(L969,Facts!$B$2:$B$10,Facts!$A$2:$A$10,FALSE)</f>
        <v>Maharashtra</v>
      </c>
      <c r="O969" s="100" t="str">
        <f t="shared" si="48"/>
        <v>Shreya Gupta</v>
      </c>
      <c r="P969" s="100" t="str" cm="1">
        <f t="array" ref="P969:Q969">_xlfn.TEXTSPLIT(O969," ")</f>
        <v>Shreya</v>
      </c>
      <c r="Q969" s="100" t="str">
        <v>Gupta</v>
      </c>
      <c r="R969" s="100"/>
      <c r="S969" s="100" t="str">
        <f>CONCATENATE(A969,"_",P969,".pdf")</f>
        <v>PID0968_Shreya.pdf</v>
      </c>
      <c r="T969" s="17" t="str">
        <f>IF(AND(I969&lt;5,'Billing Details'!F969&gt;10000),"High Priority","Regular Followup")</f>
        <v>Regular Followup</v>
      </c>
      <c r="U969" s="17" t="str">
        <f>IF(AND(T969="High Priority",'Patient Health Records'!W969="Yes",'Patient Health Records'!X969 = "Critical"),"Needs Attention",IF(AND('Patient Health Records'!X969 &lt;&gt; "Critical", 'Patient Health Records'!W969 = "Yes"),"Monitor Later",IF(AND('Patient Health Records'!X969 ="Critical", 'Patient Health Records'!W969 = "No"), "Ask for Readmission","No Action")))</f>
        <v>No Action</v>
      </c>
      <c r="V969" s="17" t="str" cm="1">
        <f t="array" ref="V969">_xlfn.IFS(AND(T969="High Priority",'Patient Health Records'!W969="Yes",'Patient Health Records'!X969 = "Critical"),"Needs Attention", AND('Patient Health Records'!X969 &lt;&gt; "Critical", 'Patient Health Records'!W969 = "Yes"),"Monitor Later", AND('Patient Health Records'!X969 ="Critical", 'Patient Health Records'!W969 = "No"), "Ask for Readmission", TRUE, "No Action")</f>
        <v>No Action</v>
      </c>
      <c r="W969" s="17"/>
      <c r="X969" s="100"/>
      <c r="Y969" s="100"/>
      <c r="Z969" s="100"/>
      <c r="AA969" s="100"/>
      <c r="AB969" s="100"/>
    </row>
    <row r="970" spans="1:28" ht="15.75" customHeight="1">
      <c r="A970" s="2" t="s">
        <v>1441</v>
      </c>
      <c r="B970" s="2" t="s">
        <v>425</v>
      </c>
      <c r="C970" s="2" t="s">
        <v>25</v>
      </c>
      <c r="D970" s="26" t="s">
        <v>60</v>
      </c>
      <c r="E970" s="28">
        <f>DATEVALUE(D970)</f>
        <v>28855</v>
      </c>
      <c r="F970" s="29">
        <f t="shared" si="46"/>
        <v>1978</v>
      </c>
      <c r="G970" s="29">
        <f t="shared" si="47"/>
        <v>47</v>
      </c>
      <c r="H970" s="29" t="str" cm="1">
        <f t="array" ref="H970">_xlfn.IFS(
  AND(G970&gt;=21, G970&lt;=30), "Young Adult",
  AND(G970&gt;=31, G970&lt;=45), "Adult",
  AND(G970&gt;=46, G970&lt;=60), "Middle-aged",
  AND(G970&gt;=61, G970&lt;=75), "Senior",
  AND(G970&gt;=76, G970&lt;=87), "Elderly",
  TRUE, "Out of Range"
)</f>
        <v>Middle-aged</v>
      </c>
      <c r="I970" s="3">
        <v>2</v>
      </c>
      <c r="J970" s="2" t="s">
        <v>47</v>
      </c>
      <c r="K970" s="2" t="s">
        <v>28</v>
      </c>
      <c r="L970" s="2" t="str">
        <f>VLOOKUP(J970,Facts!$A$2:$B$10,2,FALSE)</f>
        <v>North</v>
      </c>
      <c r="M970" s="2" t="str">
        <f>HLOOKUP(J970,Facts!$D$13:$L$14,2,FALSE)</f>
        <v>North</v>
      </c>
      <c r="N970" s="2" t="str">
        <f>_xlfn.XLOOKUP(L970,Facts!$B$2:$B$10,Facts!$A$2:$A$10,FALSE)</f>
        <v>Punjab</v>
      </c>
      <c r="O970" s="100" t="str">
        <f t="shared" si="48"/>
        <v>Aanya Gupta</v>
      </c>
      <c r="P970" s="100" t="str" cm="1">
        <f t="array" ref="P970:Q970">_xlfn.TEXTSPLIT(O970," ")</f>
        <v>Aanya</v>
      </c>
      <c r="Q970" s="100" t="str">
        <v>Gupta</v>
      </c>
      <c r="R970" s="100"/>
      <c r="S970" s="100" t="str">
        <f>CONCATENATE(A970,"_",P970,".pdf")</f>
        <v>PID0969_Aanya.pdf</v>
      </c>
      <c r="T970" s="17" t="str">
        <f>IF(AND(I970&lt;5,'Billing Details'!F970&gt;10000),"High Priority","Regular Followup")</f>
        <v>High Priority</v>
      </c>
      <c r="U970" s="17" t="str">
        <f>IF(AND(T970="High Priority",'Patient Health Records'!W970="Yes",'Patient Health Records'!X970 = "Critical"),"Needs Attention",IF(AND('Patient Health Records'!X970 &lt;&gt; "Critical", 'Patient Health Records'!W970 = "Yes"),"Monitor Later",IF(AND('Patient Health Records'!X970 ="Critical", 'Patient Health Records'!W970 = "No"), "Ask for Readmission","No Action")))</f>
        <v>Monitor Later</v>
      </c>
      <c r="V970" s="17" t="str" cm="1">
        <f t="array" ref="V970">_xlfn.IFS(AND(T970="High Priority",'Patient Health Records'!W970="Yes",'Patient Health Records'!X970 = "Critical"),"Needs Attention", AND('Patient Health Records'!X970 &lt;&gt; "Critical", 'Patient Health Records'!W970 = "Yes"),"Monitor Later", AND('Patient Health Records'!X970 ="Critical", 'Patient Health Records'!W970 = "No"), "Ask for Readmission", TRUE, "No Action")</f>
        <v>Monitor Later</v>
      </c>
      <c r="W970" s="17"/>
      <c r="X970" s="100"/>
      <c r="Y970" s="100"/>
      <c r="Z970" s="100"/>
      <c r="AA970" s="100"/>
      <c r="AB970" s="100"/>
    </row>
    <row r="971" spans="1:28" ht="15.75" customHeight="1">
      <c r="A971" s="2" t="s">
        <v>1442</v>
      </c>
      <c r="B971" s="2" t="s">
        <v>661</v>
      </c>
      <c r="C971" s="2" t="s">
        <v>25</v>
      </c>
      <c r="D971" s="26" t="s">
        <v>26</v>
      </c>
      <c r="E971" s="28">
        <f>DATEVALUE(D971)</f>
        <v>27029</v>
      </c>
      <c r="F971" s="29">
        <f t="shared" si="46"/>
        <v>1973</v>
      </c>
      <c r="G971" s="29">
        <f t="shared" si="47"/>
        <v>52</v>
      </c>
      <c r="H971" s="29" t="str" cm="1">
        <f t="array" ref="H971">_xlfn.IFS(
  AND(G971&gt;=21, G971&lt;=30), "Young Adult",
  AND(G971&gt;=31, G971&lt;=45), "Adult",
  AND(G971&gt;=46, G971&lt;=60), "Middle-aged",
  AND(G971&gt;=61, G971&lt;=75), "Senior",
  AND(G971&gt;=76, G971&lt;=87), "Elderly",
  TRUE, "Out of Range"
)</f>
        <v>Middle-aged</v>
      </c>
      <c r="I971" s="3">
        <v>120</v>
      </c>
      <c r="J971" s="2" t="s">
        <v>55</v>
      </c>
      <c r="K971" s="2" t="s">
        <v>28</v>
      </c>
      <c r="L971" s="2" t="str">
        <f>VLOOKUP(J971,Facts!$A$2:$B$10,2,FALSE)</f>
        <v>South</v>
      </c>
      <c r="M971" s="2" t="str">
        <f>HLOOKUP(J971,Facts!$D$13:$L$14,2,FALSE)</f>
        <v>South</v>
      </c>
      <c r="N971" s="2" t="str">
        <f>_xlfn.XLOOKUP(L971,Facts!$B$2:$B$10,Facts!$A$2:$A$10,FALSE)</f>
        <v>Tamil Nadu</v>
      </c>
      <c r="O971" s="100" t="str">
        <f t="shared" si="48"/>
        <v>Isha Priya Gupta</v>
      </c>
      <c r="P971" s="100" t="str" cm="1">
        <f t="array" ref="P971:R971">_xlfn.TEXTSPLIT(O971," ")</f>
        <v>Isha</v>
      </c>
      <c r="Q971" s="100" t="str">
        <v>Priya</v>
      </c>
      <c r="R971" s="100" t="str">
        <v>Gupta</v>
      </c>
      <c r="S971" s="100" t="str">
        <f>CONCATENATE(A971,"_",P971,".pdf")</f>
        <v>PID0970_Isha.pdf</v>
      </c>
      <c r="T971" s="17" t="str">
        <f>IF(AND(I971&lt;5,'Billing Details'!F971&gt;10000),"High Priority","Regular Followup")</f>
        <v>Regular Followup</v>
      </c>
      <c r="U971" s="17" t="str">
        <f>IF(AND(T971="High Priority",'Patient Health Records'!W971="Yes",'Patient Health Records'!X971 = "Critical"),"Needs Attention",IF(AND('Patient Health Records'!X971 &lt;&gt; "Critical", 'Patient Health Records'!W971 = "Yes"),"Monitor Later",IF(AND('Patient Health Records'!X971 ="Critical", 'Patient Health Records'!W971 = "No"), "Ask for Readmission","No Action")))</f>
        <v>No Action</v>
      </c>
      <c r="V971" s="17" t="str" cm="1">
        <f t="array" ref="V971">_xlfn.IFS(AND(T971="High Priority",'Patient Health Records'!W971="Yes",'Patient Health Records'!X971 = "Critical"),"Needs Attention", AND('Patient Health Records'!X971 &lt;&gt; "Critical", 'Patient Health Records'!W971 = "Yes"),"Monitor Later", AND('Patient Health Records'!X971 ="Critical", 'Patient Health Records'!W971 = "No"), "Ask for Readmission", TRUE, "No Action")</f>
        <v>No Action</v>
      </c>
      <c r="W971" s="17"/>
      <c r="X971" s="100"/>
      <c r="Y971" s="100"/>
      <c r="Z971" s="100"/>
      <c r="AA971" s="100"/>
      <c r="AB971" s="100"/>
    </row>
    <row r="972" spans="1:28" ht="15.75" customHeight="1">
      <c r="A972" s="2" t="s">
        <v>1443</v>
      </c>
      <c r="B972" s="2" t="s">
        <v>289</v>
      </c>
      <c r="C972" s="2" t="s">
        <v>42</v>
      </c>
      <c r="D972" s="26" t="s">
        <v>107</v>
      </c>
      <c r="E972" s="28">
        <f>DATEVALUE(D972)</f>
        <v>28855</v>
      </c>
      <c r="F972" s="29">
        <f t="shared" si="46"/>
        <v>1978</v>
      </c>
      <c r="G972" s="29">
        <f t="shared" si="47"/>
        <v>47</v>
      </c>
      <c r="H972" s="29" t="str" cm="1">
        <f t="array" ref="H972">_xlfn.IFS(
  AND(G972&gt;=21, G972&lt;=30), "Young Adult",
  AND(G972&gt;=31, G972&lt;=45), "Adult",
  AND(G972&gt;=46, G972&lt;=60), "Middle-aged",
  AND(G972&gt;=61, G972&lt;=75), "Senior",
  AND(G972&gt;=76, G972&lt;=87), "Elderly",
  TRUE, "Out of Range"
)</f>
        <v>Middle-aged</v>
      </c>
      <c r="I972" s="3">
        <v>30</v>
      </c>
      <c r="J972" s="2" t="s">
        <v>33</v>
      </c>
      <c r="K972" s="2" t="s">
        <v>39</v>
      </c>
      <c r="L972" s="2" t="str">
        <f>VLOOKUP(J972,Facts!$A$2:$B$10,2,FALSE)</f>
        <v>West</v>
      </c>
      <c r="M972" s="2" t="str">
        <f>HLOOKUP(J972,Facts!$D$13:$L$14,2,FALSE)</f>
        <v>West</v>
      </c>
      <c r="N972" s="2" t="str">
        <f>_xlfn.XLOOKUP(L972,Facts!$B$2:$B$10,Facts!$A$2:$A$10,FALSE)</f>
        <v>Maharashtra</v>
      </c>
      <c r="O972" s="100" t="str">
        <f t="shared" si="48"/>
        <v>Aarav Gupta</v>
      </c>
      <c r="P972" s="100" t="str" cm="1">
        <f t="array" ref="P972:Q972">_xlfn.TEXTSPLIT(O972," ")</f>
        <v>Aarav</v>
      </c>
      <c r="Q972" s="100" t="str">
        <v>Gupta</v>
      </c>
      <c r="R972" s="100"/>
      <c r="S972" s="100" t="str">
        <f>CONCATENATE(A972,"_",P972,".pdf")</f>
        <v>PID0971_Aarav.pdf</v>
      </c>
      <c r="T972" s="17" t="str">
        <f>IF(AND(I972&lt;5,'Billing Details'!F972&gt;10000),"High Priority","Regular Followup")</f>
        <v>Regular Followup</v>
      </c>
      <c r="U972" s="17" t="str">
        <f>IF(AND(T972="High Priority",'Patient Health Records'!W972="Yes",'Patient Health Records'!X972 = "Critical"),"Needs Attention",IF(AND('Patient Health Records'!X972 &lt;&gt; "Critical", 'Patient Health Records'!W972 = "Yes"),"Monitor Later",IF(AND('Patient Health Records'!X972 ="Critical", 'Patient Health Records'!W972 = "No"), "Ask for Readmission","No Action")))</f>
        <v>Ask for Readmission</v>
      </c>
      <c r="V972" s="17" t="str" cm="1">
        <f t="array" ref="V972">_xlfn.IFS(AND(T972="High Priority",'Patient Health Records'!W972="Yes",'Patient Health Records'!X972 = "Critical"),"Needs Attention", AND('Patient Health Records'!X972 &lt;&gt; "Critical", 'Patient Health Records'!W972 = "Yes"),"Monitor Later", AND('Patient Health Records'!X972 ="Critical", 'Patient Health Records'!W972 = "No"), "Ask for Readmission", TRUE, "No Action")</f>
        <v>Ask for Readmission</v>
      </c>
      <c r="W972" s="17"/>
      <c r="X972" s="100"/>
      <c r="Y972" s="100"/>
      <c r="Z972" s="100"/>
      <c r="AA972" s="100"/>
      <c r="AB972" s="100"/>
    </row>
    <row r="973" spans="1:28" ht="15.75" customHeight="1">
      <c r="A973" s="2" t="s">
        <v>1444</v>
      </c>
      <c r="B973" s="2" t="s">
        <v>575</v>
      </c>
      <c r="C973" s="2" t="s">
        <v>42</v>
      </c>
      <c r="D973" s="26" t="s">
        <v>26</v>
      </c>
      <c r="E973" s="28">
        <f>DATEVALUE(D973)</f>
        <v>27029</v>
      </c>
      <c r="F973" s="29">
        <f t="shared" si="46"/>
        <v>1973</v>
      </c>
      <c r="G973" s="29">
        <f t="shared" si="47"/>
        <v>52</v>
      </c>
      <c r="H973" s="29" t="str" cm="1">
        <f t="array" ref="H973">_xlfn.IFS(
  AND(G973&gt;=21, G973&lt;=30), "Young Adult",
  AND(G973&gt;=31, G973&lt;=45), "Adult",
  AND(G973&gt;=46, G973&lt;=60), "Middle-aged",
  AND(G973&gt;=61, G973&lt;=75), "Senior",
  AND(G973&gt;=76, G973&lt;=87), "Elderly",
  TRUE, "Out of Range"
)</f>
        <v>Middle-aged</v>
      </c>
      <c r="I973" s="3">
        <v>30</v>
      </c>
      <c r="J973" s="2" t="s">
        <v>80</v>
      </c>
      <c r="K973" s="2" t="s">
        <v>34</v>
      </c>
      <c r="L973" s="2" t="str">
        <f>VLOOKUP(J973,Facts!$A$2:$B$10,2,FALSE)</f>
        <v>West</v>
      </c>
      <c r="M973" s="2" t="str">
        <f>HLOOKUP(J973,Facts!$D$13:$L$14,2,FALSE)</f>
        <v>West</v>
      </c>
      <c r="N973" s="2" t="str">
        <f>_xlfn.XLOOKUP(L973,Facts!$B$2:$B$10,Facts!$A$2:$A$10,FALSE)</f>
        <v>Maharashtra</v>
      </c>
      <c r="O973" s="100" t="str">
        <f t="shared" si="48"/>
        <v>Krishna Kumar Reddy</v>
      </c>
      <c r="P973" s="100" t="str" cm="1">
        <f t="array" ref="P973:R973">_xlfn.TEXTSPLIT(O973," ")</f>
        <v>Krishna</v>
      </c>
      <c r="Q973" s="100" t="str">
        <v>Kumar</v>
      </c>
      <c r="R973" s="100" t="str">
        <v>Reddy</v>
      </c>
      <c r="S973" s="100" t="str">
        <f>CONCATENATE(A973,"_",P973,".pdf")</f>
        <v>PID0972_Krishna.pdf</v>
      </c>
      <c r="T973" s="17" t="str">
        <f>IF(AND(I973&lt;5,'Billing Details'!F973&gt;10000),"High Priority","Regular Followup")</f>
        <v>Regular Followup</v>
      </c>
      <c r="U973" s="17" t="str">
        <f>IF(AND(T973="High Priority",'Patient Health Records'!W973="Yes",'Patient Health Records'!X973 = "Critical"),"Needs Attention",IF(AND('Patient Health Records'!X973 &lt;&gt; "Critical", 'Patient Health Records'!W973 = "Yes"),"Monitor Later",IF(AND('Patient Health Records'!X973 ="Critical", 'Patient Health Records'!W973 = "No"), "Ask for Readmission","No Action")))</f>
        <v>Monitor Later</v>
      </c>
      <c r="V973" s="17" t="str" cm="1">
        <f t="array" ref="V973">_xlfn.IFS(AND(T973="High Priority",'Patient Health Records'!W973="Yes",'Patient Health Records'!X973 = "Critical"),"Needs Attention", AND('Patient Health Records'!X973 &lt;&gt; "Critical", 'Patient Health Records'!W973 = "Yes"),"Monitor Later", AND('Patient Health Records'!X973 ="Critical", 'Patient Health Records'!W973 = "No"), "Ask for Readmission", TRUE, "No Action")</f>
        <v>Monitor Later</v>
      </c>
      <c r="W973" s="17"/>
      <c r="X973" s="100"/>
      <c r="Y973" s="100"/>
      <c r="Z973" s="100"/>
      <c r="AA973" s="100"/>
      <c r="AB973" s="100"/>
    </row>
    <row r="974" spans="1:28" ht="15.75" customHeight="1">
      <c r="A974" s="2" t="s">
        <v>1445</v>
      </c>
      <c r="B974" s="2" t="s">
        <v>241</v>
      </c>
      <c r="C974" s="2" t="s">
        <v>25</v>
      </c>
      <c r="D974" s="26" t="s">
        <v>46</v>
      </c>
      <c r="E974" s="28">
        <f>DATEVALUE(D974)</f>
        <v>32508</v>
      </c>
      <c r="F974" s="29">
        <f t="shared" si="46"/>
        <v>1988</v>
      </c>
      <c r="G974" s="29">
        <f t="shared" si="47"/>
        <v>37</v>
      </c>
      <c r="H974" s="29" t="str" cm="1">
        <f t="array" ref="H974">_xlfn.IFS(
  AND(G974&gt;=21, G974&lt;=30), "Young Adult",
  AND(G974&gt;=31, G974&lt;=45), "Adult",
  AND(G974&gt;=46, G974&lt;=60), "Middle-aged",
  AND(G974&gt;=61, G974&lt;=75), "Senior",
  AND(G974&gt;=76, G974&lt;=87), "Elderly",
  TRUE, "Out of Range"
)</f>
        <v>Adult</v>
      </c>
      <c r="I974" s="3">
        <v>15</v>
      </c>
      <c r="J974" s="2" t="s">
        <v>38</v>
      </c>
      <c r="K974" s="2" t="s">
        <v>39</v>
      </c>
      <c r="L974" s="2" t="str">
        <f>VLOOKUP(J974,Facts!$A$2:$B$10,2,FALSE)</f>
        <v>North</v>
      </c>
      <c r="M974" s="2" t="str">
        <f>HLOOKUP(J974,Facts!$D$13:$L$14,2,FALSE)</f>
        <v>North</v>
      </c>
      <c r="N974" s="2" t="str">
        <f>_xlfn.XLOOKUP(L974,Facts!$B$2:$B$10,Facts!$A$2:$A$10,FALSE)</f>
        <v>Punjab</v>
      </c>
      <c r="O974" s="100" t="str">
        <f t="shared" si="48"/>
        <v>Aanya Patel</v>
      </c>
      <c r="P974" s="100" t="str" cm="1">
        <f t="array" ref="P974:Q974">_xlfn.TEXTSPLIT(O974," ")</f>
        <v>Aanya</v>
      </c>
      <c r="Q974" s="100" t="str">
        <v>Patel</v>
      </c>
      <c r="R974" s="100"/>
      <c r="S974" s="100" t="str">
        <f>CONCATENATE(A974,"_",P974,".pdf")</f>
        <v>PID0973_Aanya.pdf</v>
      </c>
      <c r="T974" s="17" t="str">
        <f>IF(AND(I974&lt;5,'Billing Details'!F974&gt;10000),"High Priority","Regular Followup")</f>
        <v>Regular Followup</v>
      </c>
      <c r="U974" s="17" t="str">
        <f>IF(AND(T974="High Priority",'Patient Health Records'!W974="Yes",'Patient Health Records'!X974 = "Critical"),"Needs Attention",IF(AND('Patient Health Records'!X974 &lt;&gt; "Critical", 'Patient Health Records'!W974 = "Yes"),"Monitor Later",IF(AND('Patient Health Records'!X974 ="Critical", 'Patient Health Records'!W974 = "No"), "Ask for Readmission","No Action")))</f>
        <v>No Action</v>
      </c>
      <c r="V974" s="17" t="str" cm="1">
        <f t="array" ref="V974">_xlfn.IFS(AND(T974="High Priority",'Patient Health Records'!W974="Yes",'Patient Health Records'!X974 = "Critical"),"Needs Attention", AND('Patient Health Records'!X974 &lt;&gt; "Critical", 'Patient Health Records'!W974 = "Yes"),"Monitor Later", AND('Patient Health Records'!X974 ="Critical", 'Patient Health Records'!W974 = "No"), "Ask for Readmission", TRUE, "No Action")</f>
        <v>No Action</v>
      </c>
      <c r="W974" s="17"/>
      <c r="X974" s="100"/>
      <c r="Y974" s="100"/>
      <c r="Z974" s="100"/>
      <c r="AA974" s="100"/>
      <c r="AB974" s="100"/>
    </row>
    <row r="975" spans="1:28" ht="15.75" customHeight="1">
      <c r="A975" s="2" t="s">
        <v>1446</v>
      </c>
      <c r="B975" s="2" t="s">
        <v>425</v>
      </c>
      <c r="C975" s="2" t="s">
        <v>25</v>
      </c>
      <c r="D975" s="26" t="s">
        <v>37</v>
      </c>
      <c r="E975" s="28">
        <f>DATEVALUE(D975)</f>
        <v>34334</v>
      </c>
      <c r="F975" s="29">
        <f t="shared" si="46"/>
        <v>1993</v>
      </c>
      <c r="G975" s="29">
        <f t="shared" si="47"/>
        <v>32</v>
      </c>
      <c r="H975" s="29" t="str" cm="1">
        <f t="array" ref="H975">_xlfn.IFS(
  AND(G975&gt;=21, G975&lt;=30), "Young Adult",
  AND(G975&gt;=31, G975&lt;=45), "Adult",
  AND(G975&gt;=46, G975&lt;=60), "Middle-aged",
  AND(G975&gt;=61, G975&lt;=75), "Senior",
  AND(G975&gt;=76, G975&lt;=87), "Elderly",
  TRUE, "Out of Range"
)</f>
        <v>Adult</v>
      </c>
      <c r="I975" s="3">
        <v>7</v>
      </c>
      <c r="J975" s="2" t="s">
        <v>55</v>
      </c>
      <c r="K975" s="2" t="s">
        <v>28</v>
      </c>
      <c r="L975" s="2" t="str">
        <f>VLOOKUP(J975,Facts!$A$2:$B$10,2,FALSE)</f>
        <v>South</v>
      </c>
      <c r="M975" s="2" t="str">
        <f>HLOOKUP(J975,Facts!$D$13:$L$14,2,FALSE)</f>
        <v>South</v>
      </c>
      <c r="N975" s="2" t="str">
        <f>_xlfn.XLOOKUP(L975,Facts!$B$2:$B$10,Facts!$A$2:$A$10,FALSE)</f>
        <v>Tamil Nadu</v>
      </c>
      <c r="O975" s="100" t="str">
        <f t="shared" si="48"/>
        <v>Aanya Gupta</v>
      </c>
      <c r="P975" s="100" t="str" cm="1">
        <f t="array" ref="P975:Q975">_xlfn.TEXTSPLIT(O975," ")</f>
        <v>Aanya</v>
      </c>
      <c r="Q975" s="100" t="str">
        <v>Gupta</v>
      </c>
      <c r="R975" s="100"/>
      <c r="S975" s="100" t="str">
        <f>CONCATENATE(A975,"_",P975,".pdf")</f>
        <v>PID0974_Aanya.pdf</v>
      </c>
      <c r="T975" s="17" t="str">
        <f>IF(AND(I975&lt;5,'Billing Details'!F975&gt;10000),"High Priority","Regular Followup")</f>
        <v>Regular Followup</v>
      </c>
      <c r="U975" s="17" t="str">
        <f>IF(AND(T975="High Priority",'Patient Health Records'!W975="Yes",'Patient Health Records'!X975 = "Critical"),"Needs Attention",IF(AND('Patient Health Records'!X975 &lt;&gt; "Critical", 'Patient Health Records'!W975 = "Yes"),"Monitor Later",IF(AND('Patient Health Records'!X975 ="Critical", 'Patient Health Records'!W975 = "No"), "Ask for Readmission","No Action")))</f>
        <v>Ask for Readmission</v>
      </c>
      <c r="V975" s="17" t="str" cm="1">
        <f t="array" ref="V975">_xlfn.IFS(AND(T975="High Priority",'Patient Health Records'!W975="Yes",'Patient Health Records'!X975 = "Critical"),"Needs Attention", AND('Patient Health Records'!X975 &lt;&gt; "Critical", 'Patient Health Records'!W975 = "Yes"),"Monitor Later", AND('Patient Health Records'!X975 ="Critical", 'Patient Health Records'!W975 = "No"), "Ask for Readmission", TRUE, "No Action")</f>
        <v>Ask for Readmission</v>
      </c>
      <c r="W975" s="17"/>
      <c r="X975" s="100"/>
      <c r="Y975" s="100"/>
      <c r="Z975" s="100"/>
      <c r="AA975" s="100"/>
      <c r="AB975" s="100"/>
    </row>
    <row r="976" spans="1:28" ht="15.75" customHeight="1">
      <c r="A976" s="2" t="s">
        <v>1447</v>
      </c>
      <c r="B976" s="2" t="s">
        <v>1448</v>
      </c>
      <c r="C976" s="2" t="s">
        <v>25</v>
      </c>
      <c r="D976" s="26" t="s">
        <v>75</v>
      </c>
      <c r="E976" s="28">
        <f>DATEVALUE(D976)</f>
        <v>29951</v>
      </c>
      <c r="F976" s="29">
        <f t="shared" si="46"/>
        <v>1981</v>
      </c>
      <c r="G976" s="29">
        <f t="shared" si="47"/>
        <v>44</v>
      </c>
      <c r="H976" s="29" t="str" cm="1">
        <f t="array" ref="H976">_xlfn.IFS(
  AND(G976&gt;=21, G976&lt;=30), "Young Adult",
  AND(G976&gt;=31, G976&lt;=45), "Adult",
  AND(G976&gt;=46, G976&lt;=60), "Middle-aged",
  AND(G976&gt;=61, G976&lt;=75), "Senior",
  AND(G976&gt;=76, G976&lt;=87), "Elderly",
  TRUE, "Out of Range"
)</f>
        <v>Adult</v>
      </c>
      <c r="I976" s="3">
        <v>3</v>
      </c>
      <c r="J976" s="2" t="s">
        <v>64</v>
      </c>
      <c r="K976" s="2" t="s">
        <v>56</v>
      </c>
      <c r="L976" s="2" t="str">
        <f>VLOOKUP(J976,Facts!$A$2:$B$10,2,FALSE)</f>
        <v>East</v>
      </c>
      <c r="M976" s="2" t="str">
        <f>HLOOKUP(J976,Facts!$D$13:$L$14,2,FALSE)</f>
        <v>East</v>
      </c>
      <c r="N976" s="2" t="str">
        <f>_xlfn.XLOOKUP(L976,Facts!$B$2:$B$10,Facts!$A$2:$A$10,FALSE)</f>
        <v>West Bengal</v>
      </c>
      <c r="O976" s="100" t="str">
        <f t="shared" si="48"/>
        <v>Shreya Dev Patel</v>
      </c>
      <c r="P976" s="100" t="str" cm="1">
        <f t="array" ref="P976:R976">_xlfn.TEXTSPLIT(O976," ")</f>
        <v>Shreya</v>
      </c>
      <c r="Q976" s="100" t="str">
        <v>Dev</v>
      </c>
      <c r="R976" s="100" t="str">
        <v>Patel</v>
      </c>
      <c r="S976" s="100" t="str">
        <f>CONCATENATE(A976,"_",P976,".pdf")</f>
        <v>PID0975_Shreya.pdf</v>
      </c>
      <c r="T976" s="17" t="str">
        <f>IF(AND(I976&lt;5,'Billing Details'!F976&gt;10000),"High Priority","Regular Followup")</f>
        <v>High Priority</v>
      </c>
      <c r="U976" s="17" t="str">
        <f>IF(AND(T976="High Priority",'Patient Health Records'!W976="Yes",'Patient Health Records'!X976 = "Critical"),"Needs Attention",IF(AND('Patient Health Records'!X976 &lt;&gt; "Critical", 'Patient Health Records'!W976 = "Yes"),"Monitor Later",IF(AND('Patient Health Records'!X976 ="Critical", 'Patient Health Records'!W976 = "No"), "Ask for Readmission","No Action")))</f>
        <v>Ask for Readmission</v>
      </c>
      <c r="V976" s="17" t="str" cm="1">
        <f t="array" ref="V976">_xlfn.IFS(AND(T976="High Priority",'Patient Health Records'!W976="Yes",'Patient Health Records'!X976 = "Critical"),"Needs Attention", AND('Patient Health Records'!X976 &lt;&gt; "Critical", 'Patient Health Records'!W976 = "Yes"),"Monitor Later", AND('Patient Health Records'!X976 ="Critical", 'Patient Health Records'!W976 = "No"), "Ask for Readmission", TRUE, "No Action")</f>
        <v>Ask for Readmission</v>
      </c>
      <c r="W976" s="17"/>
      <c r="X976" s="100"/>
      <c r="Y976" s="100"/>
      <c r="Z976" s="100"/>
      <c r="AA976" s="100"/>
      <c r="AB976" s="100"/>
    </row>
    <row r="977" spans="1:28" ht="15.75" customHeight="1">
      <c r="A977" s="2" t="s">
        <v>1449</v>
      </c>
      <c r="B977" s="2" t="s">
        <v>1450</v>
      </c>
      <c r="C977" s="2" t="s">
        <v>25</v>
      </c>
      <c r="D977" s="26" t="s">
        <v>37</v>
      </c>
      <c r="E977" s="28">
        <f>DATEVALUE(D977)</f>
        <v>34334</v>
      </c>
      <c r="F977" s="29">
        <f t="shared" si="46"/>
        <v>1993</v>
      </c>
      <c r="G977" s="29">
        <f t="shared" si="47"/>
        <v>32</v>
      </c>
      <c r="H977" s="29" t="str" cm="1">
        <f t="array" ref="H977">_xlfn.IFS(
  AND(G977&gt;=21, G977&lt;=30), "Young Adult",
  AND(G977&gt;=31, G977&lt;=45), "Adult",
  AND(G977&gt;=46, G977&lt;=60), "Middle-aged",
  AND(G977&gt;=61, G977&lt;=75), "Senior",
  AND(G977&gt;=76, G977&lt;=87), "Elderly",
  TRUE, "Out of Range"
)</f>
        <v>Adult</v>
      </c>
      <c r="I977" s="3">
        <v>15</v>
      </c>
      <c r="J977" s="2" t="s">
        <v>27</v>
      </c>
      <c r="K977" s="2" t="s">
        <v>28</v>
      </c>
      <c r="L977" s="2" t="str">
        <f>VLOOKUP(J977,Facts!$A$2:$B$10,2,FALSE)</f>
        <v>South</v>
      </c>
      <c r="M977" s="2" t="str">
        <f>HLOOKUP(J977,Facts!$D$13:$L$14,2,FALSE)</f>
        <v>South</v>
      </c>
      <c r="N977" s="2" t="str">
        <f>_xlfn.XLOOKUP(L977,Facts!$B$2:$B$10,Facts!$A$2:$A$10,FALSE)</f>
        <v>Tamil Nadu</v>
      </c>
      <c r="O977" s="100" t="str">
        <f t="shared" si="48"/>
        <v>Diya Raj Reddy</v>
      </c>
      <c r="P977" s="100" t="str" cm="1">
        <f t="array" ref="P977:R977">_xlfn.TEXTSPLIT(O977," ")</f>
        <v>Diya</v>
      </c>
      <c r="Q977" s="100" t="str">
        <v>Raj</v>
      </c>
      <c r="R977" s="100" t="str">
        <v>Reddy</v>
      </c>
      <c r="S977" s="100" t="str">
        <f>CONCATENATE(A977,"_",P977,".pdf")</f>
        <v>PID0976_Diya.pdf</v>
      </c>
      <c r="T977" s="17" t="str">
        <f>IF(AND(I977&lt;5,'Billing Details'!F977&gt;10000),"High Priority","Regular Followup")</f>
        <v>Regular Followup</v>
      </c>
      <c r="U977" s="17" t="str">
        <f>IF(AND(T977="High Priority",'Patient Health Records'!W977="Yes",'Patient Health Records'!X977 = "Critical"),"Needs Attention",IF(AND('Patient Health Records'!X977 &lt;&gt; "Critical", 'Patient Health Records'!W977 = "Yes"),"Monitor Later",IF(AND('Patient Health Records'!X977 ="Critical", 'Patient Health Records'!W977 = "No"), "Ask for Readmission","No Action")))</f>
        <v>No Action</v>
      </c>
      <c r="V977" s="17" t="str" cm="1">
        <f t="array" ref="V977">_xlfn.IFS(AND(T977="High Priority",'Patient Health Records'!W977="Yes",'Patient Health Records'!X977 = "Critical"),"Needs Attention", AND('Patient Health Records'!X977 &lt;&gt; "Critical", 'Patient Health Records'!W977 = "Yes"),"Monitor Later", AND('Patient Health Records'!X977 ="Critical", 'Patient Health Records'!W977 = "No"), "Ask for Readmission", TRUE, "No Action")</f>
        <v>No Action</v>
      </c>
      <c r="W977" s="17"/>
      <c r="X977" s="100"/>
      <c r="Y977" s="100"/>
      <c r="Z977" s="100"/>
      <c r="AA977" s="100"/>
      <c r="AB977" s="100"/>
    </row>
    <row r="978" spans="1:28" ht="15.75" customHeight="1">
      <c r="A978" s="2" t="s">
        <v>1451</v>
      </c>
      <c r="B978" s="2" t="s">
        <v>59</v>
      </c>
      <c r="C978" s="2" t="s">
        <v>25</v>
      </c>
      <c r="D978" s="26" t="s">
        <v>536</v>
      </c>
      <c r="E978" s="28">
        <f>DATEVALUE(D978)</f>
        <v>35065</v>
      </c>
      <c r="F978" s="29">
        <f t="shared" si="46"/>
        <v>1996</v>
      </c>
      <c r="G978" s="29">
        <f t="shared" si="47"/>
        <v>29</v>
      </c>
      <c r="H978" s="29" t="str" cm="1">
        <f t="array" ref="H978">_xlfn.IFS(
  AND(G978&gt;=21, G978&lt;=30), "Young Adult",
  AND(G978&gt;=31, G978&lt;=45), "Adult",
  AND(G978&gt;=46, G978&lt;=60), "Middle-aged",
  AND(G978&gt;=61, G978&lt;=75), "Senior",
  AND(G978&gt;=76, G978&lt;=87), "Elderly",
  TRUE, "Out of Range"
)</f>
        <v>Young Adult</v>
      </c>
      <c r="I978" s="3">
        <v>9</v>
      </c>
      <c r="J978" s="2" t="s">
        <v>43</v>
      </c>
      <c r="K978" s="2" t="s">
        <v>28</v>
      </c>
      <c r="L978" s="2" t="str">
        <f>VLOOKUP(J978,Facts!$A$2:$B$10,2,FALSE)</f>
        <v>South</v>
      </c>
      <c r="M978" s="2" t="str">
        <f>HLOOKUP(J978,Facts!$D$13:$L$14,2,FALSE)</f>
        <v>South</v>
      </c>
      <c r="N978" s="2" t="str">
        <f>_xlfn.XLOOKUP(L978,Facts!$B$2:$B$10,Facts!$A$2:$A$10,FALSE)</f>
        <v>Tamil Nadu</v>
      </c>
      <c r="O978" s="100" t="str">
        <f t="shared" si="48"/>
        <v>Diya Mehta</v>
      </c>
      <c r="P978" s="100" t="str" cm="1">
        <f t="array" ref="P978:Q978">_xlfn.TEXTSPLIT(O978," ")</f>
        <v>Diya</v>
      </c>
      <c r="Q978" s="100" t="str">
        <v>Mehta</v>
      </c>
      <c r="R978" s="100"/>
      <c r="S978" s="100" t="str">
        <f>CONCATENATE(A978,"_",P978,".pdf")</f>
        <v>PID0977_Diya.pdf</v>
      </c>
      <c r="T978" s="17" t="str">
        <f>IF(AND(I978&lt;5,'Billing Details'!F978&gt;10000),"High Priority","Regular Followup")</f>
        <v>Regular Followup</v>
      </c>
      <c r="U978" s="17" t="str">
        <f>IF(AND(T978="High Priority",'Patient Health Records'!W978="Yes",'Patient Health Records'!X978 = "Critical"),"Needs Attention",IF(AND('Patient Health Records'!X978 &lt;&gt; "Critical", 'Patient Health Records'!W978 = "Yes"),"Monitor Later",IF(AND('Patient Health Records'!X978 ="Critical", 'Patient Health Records'!W978 = "No"), "Ask for Readmission","No Action")))</f>
        <v>No Action</v>
      </c>
      <c r="V978" s="17" t="str" cm="1">
        <f t="array" ref="V978">_xlfn.IFS(AND(T978="High Priority",'Patient Health Records'!W978="Yes",'Patient Health Records'!X978 = "Critical"),"Needs Attention", AND('Patient Health Records'!X978 &lt;&gt; "Critical", 'Patient Health Records'!W978 = "Yes"),"Monitor Later", AND('Patient Health Records'!X978 ="Critical", 'Patient Health Records'!W978 = "No"), "Ask for Readmission", TRUE, "No Action")</f>
        <v>No Action</v>
      </c>
      <c r="W978" s="17"/>
      <c r="X978" s="100"/>
      <c r="Y978" s="100"/>
      <c r="Z978" s="100"/>
      <c r="AA978" s="100"/>
      <c r="AB978" s="100"/>
    </row>
    <row r="979" spans="1:28" ht="15.75" customHeight="1">
      <c r="A979" s="2" t="s">
        <v>1452</v>
      </c>
      <c r="B979" s="2" t="s">
        <v>254</v>
      </c>
      <c r="C979" s="2" t="s">
        <v>25</v>
      </c>
      <c r="D979" s="26" t="s">
        <v>46</v>
      </c>
      <c r="E979" s="28">
        <f>DATEVALUE(D979)</f>
        <v>32508</v>
      </c>
      <c r="F979" s="29">
        <f t="shared" si="46"/>
        <v>1988</v>
      </c>
      <c r="G979" s="29">
        <f t="shared" si="47"/>
        <v>37</v>
      </c>
      <c r="H979" s="29" t="str" cm="1">
        <f t="array" ref="H979">_xlfn.IFS(
  AND(G979&gt;=21, G979&lt;=30), "Young Adult",
  AND(G979&gt;=31, G979&lt;=45), "Adult",
  AND(G979&gt;=46, G979&lt;=60), "Middle-aged",
  AND(G979&gt;=61, G979&lt;=75), "Senior",
  AND(G979&gt;=76, G979&lt;=87), "Elderly",
  TRUE, "Out of Range"
)</f>
        <v>Adult</v>
      </c>
      <c r="I979" s="3">
        <v>4</v>
      </c>
      <c r="J979" s="2" t="s">
        <v>47</v>
      </c>
      <c r="K979" s="2" t="s">
        <v>28</v>
      </c>
      <c r="L979" s="2" t="str">
        <f>VLOOKUP(J979,Facts!$A$2:$B$10,2,FALSE)</f>
        <v>North</v>
      </c>
      <c r="M979" s="2" t="str">
        <f>HLOOKUP(J979,Facts!$D$13:$L$14,2,FALSE)</f>
        <v>North</v>
      </c>
      <c r="N979" s="2" t="str">
        <f>_xlfn.XLOOKUP(L979,Facts!$B$2:$B$10,Facts!$A$2:$A$10,FALSE)</f>
        <v>Punjab</v>
      </c>
      <c r="O979" s="100" t="str">
        <f t="shared" si="48"/>
        <v>Diya Gupta</v>
      </c>
      <c r="P979" s="100" t="str" cm="1">
        <f t="array" ref="P979:Q979">_xlfn.TEXTSPLIT(O979," ")</f>
        <v>Diya</v>
      </c>
      <c r="Q979" s="100" t="str">
        <v>Gupta</v>
      </c>
      <c r="R979" s="100"/>
      <c r="S979" s="100" t="str">
        <f>CONCATENATE(A979,"_",P979,".pdf")</f>
        <v>PID0978_Diya.pdf</v>
      </c>
      <c r="T979" s="17" t="str">
        <f>IF(AND(I979&lt;5,'Billing Details'!F979&gt;10000),"High Priority","Regular Followup")</f>
        <v>High Priority</v>
      </c>
      <c r="U979" s="17" t="str">
        <f>IF(AND(T979="High Priority",'Patient Health Records'!W979="Yes",'Patient Health Records'!X979 = "Critical"),"Needs Attention",IF(AND('Patient Health Records'!X979 &lt;&gt; "Critical", 'Patient Health Records'!W979 = "Yes"),"Monitor Later",IF(AND('Patient Health Records'!X979 ="Critical", 'Patient Health Records'!W979 = "No"), "Ask for Readmission","No Action")))</f>
        <v>Ask for Readmission</v>
      </c>
      <c r="V979" s="17" t="str" cm="1">
        <f t="array" ref="V979">_xlfn.IFS(AND(T979="High Priority",'Patient Health Records'!W979="Yes",'Patient Health Records'!X979 = "Critical"),"Needs Attention", AND('Patient Health Records'!X979 &lt;&gt; "Critical", 'Patient Health Records'!W979 = "Yes"),"Monitor Later", AND('Patient Health Records'!X979 ="Critical", 'Patient Health Records'!W979 = "No"), "Ask for Readmission", TRUE, "No Action")</f>
        <v>Ask for Readmission</v>
      </c>
      <c r="W979" s="17"/>
      <c r="X979" s="100"/>
      <c r="Y979" s="100"/>
      <c r="Z979" s="100"/>
      <c r="AA979" s="100"/>
      <c r="AB979" s="100"/>
    </row>
    <row r="980" spans="1:28" ht="15.75" customHeight="1">
      <c r="A980" s="2" t="s">
        <v>1453</v>
      </c>
      <c r="B980" s="2" t="s">
        <v>425</v>
      </c>
      <c r="C980" s="2" t="s">
        <v>25</v>
      </c>
      <c r="D980" s="26" t="s">
        <v>184</v>
      </c>
      <c r="E980" s="28">
        <f>DATEVALUE(D980)</f>
        <v>21550</v>
      </c>
      <c r="F980" s="29">
        <f t="shared" si="46"/>
        <v>1958</v>
      </c>
      <c r="G980" s="29">
        <f t="shared" si="47"/>
        <v>67</v>
      </c>
      <c r="H980" s="29" t="str" cm="1">
        <f t="array" ref="H980">_xlfn.IFS(
  AND(G980&gt;=21, G980&lt;=30), "Young Adult",
  AND(G980&gt;=31, G980&lt;=45), "Adult",
  AND(G980&gt;=46, G980&lt;=60), "Middle-aged",
  AND(G980&gt;=61, G980&lt;=75), "Senior",
  AND(G980&gt;=76, G980&lt;=87), "Elderly",
  TRUE, "Out of Range"
)</f>
        <v>Senior</v>
      </c>
      <c r="I980" s="3">
        <v>2</v>
      </c>
      <c r="J980" s="2" t="s">
        <v>47</v>
      </c>
      <c r="K980" s="2" t="s">
        <v>39</v>
      </c>
      <c r="L980" s="2" t="str">
        <f>VLOOKUP(J980,Facts!$A$2:$B$10,2,FALSE)</f>
        <v>North</v>
      </c>
      <c r="M980" s="2" t="str">
        <f>HLOOKUP(J980,Facts!$D$13:$L$14,2,FALSE)</f>
        <v>North</v>
      </c>
      <c r="N980" s="2" t="str">
        <f>_xlfn.XLOOKUP(L980,Facts!$B$2:$B$10,Facts!$A$2:$A$10,FALSE)</f>
        <v>Punjab</v>
      </c>
      <c r="O980" s="100" t="str">
        <f t="shared" si="48"/>
        <v>Aanya Gupta</v>
      </c>
      <c r="P980" s="100" t="str" cm="1">
        <f t="array" ref="P980:Q980">_xlfn.TEXTSPLIT(O980," ")</f>
        <v>Aanya</v>
      </c>
      <c r="Q980" s="100" t="str">
        <v>Gupta</v>
      </c>
      <c r="R980" s="100"/>
      <c r="S980" s="100" t="str">
        <f>CONCATENATE(A980,"_",P980,".pdf")</f>
        <v>PID0979_Aanya.pdf</v>
      </c>
      <c r="T980" s="17" t="str">
        <f>IF(AND(I980&lt;5,'Billing Details'!F980&gt;10000),"High Priority","Regular Followup")</f>
        <v>High Priority</v>
      </c>
      <c r="U980" s="17" t="str">
        <f>IF(AND(T980="High Priority",'Patient Health Records'!W980="Yes",'Patient Health Records'!X980 = "Critical"),"Needs Attention",IF(AND('Patient Health Records'!X980 &lt;&gt; "Critical", 'Patient Health Records'!W980 = "Yes"),"Monitor Later",IF(AND('Patient Health Records'!X980 ="Critical", 'Patient Health Records'!W980 = "No"), "Ask for Readmission","No Action")))</f>
        <v>No Action</v>
      </c>
      <c r="V980" s="17" t="str" cm="1">
        <f t="array" ref="V980">_xlfn.IFS(AND(T980="High Priority",'Patient Health Records'!W980="Yes",'Patient Health Records'!X980 = "Critical"),"Needs Attention", AND('Patient Health Records'!X980 &lt;&gt; "Critical", 'Patient Health Records'!W980 = "Yes"),"Monitor Later", AND('Patient Health Records'!X980 ="Critical", 'Patient Health Records'!W980 = "No"), "Ask for Readmission", TRUE, "No Action")</f>
        <v>No Action</v>
      </c>
      <c r="W980" s="17"/>
      <c r="X980" s="100"/>
      <c r="Y980" s="100"/>
      <c r="Z980" s="100"/>
      <c r="AA980" s="100"/>
      <c r="AB980" s="100"/>
    </row>
    <row r="981" spans="1:28" ht="15.75" customHeight="1">
      <c r="A981" s="2" t="s">
        <v>1454</v>
      </c>
      <c r="B981" s="2" t="s">
        <v>124</v>
      </c>
      <c r="C981" s="2" t="s">
        <v>25</v>
      </c>
      <c r="D981" s="26" t="s">
        <v>26</v>
      </c>
      <c r="E981" s="28">
        <f>DATEVALUE(D981)</f>
        <v>27029</v>
      </c>
      <c r="F981" s="29">
        <f t="shared" si="46"/>
        <v>1973</v>
      </c>
      <c r="G981" s="29">
        <f t="shared" si="47"/>
        <v>52</v>
      </c>
      <c r="H981" s="29" t="str" cm="1">
        <f t="array" ref="H981">_xlfn.IFS(
  AND(G981&gt;=21, G981&lt;=30), "Young Adult",
  AND(G981&gt;=31, G981&lt;=45), "Adult",
  AND(G981&gt;=46, G981&lt;=60), "Middle-aged",
  AND(G981&gt;=61, G981&lt;=75), "Senior",
  AND(G981&gt;=76, G981&lt;=87), "Elderly",
  TRUE, "Out of Range"
)</f>
        <v>Middle-aged</v>
      </c>
      <c r="I981" s="3">
        <v>15</v>
      </c>
      <c r="J981" s="2" t="s">
        <v>43</v>
      </c>
      <c r="K981" s="2" t="s">
        <v>28</v>
      </c>
      <c r="L981" s="2" t="str">
        <f>VLOOKUP(J981,Facts!$A$2:$B$10,2,FALSE)</f>
        <v>South</v>
      </c>
      <c r="M981" s="2" t="str">
        <f>HLOOKUP(J981,Facts!$D$13:$L$14,2,FALSE)</f>
        <v>South</v>
      </c>
      <c r="N981" s="2" t="str">
        <f>_xlfn.XLOOKUP(L981,Facts!$B$2:$B$10,Facts!$A$2:$A$10,FALSE)</f>
        <v>Tamil Nadu</v>
      </c>
      <c r="O981" s="100" t="str">
        <f t="shared" si="48"/>
        <v>Riya Gupta</v>
      </c>
      <c r="P981" s="100" t="str" cm="1">
        <f t="array" ref="P981:Q981">_xlfn.TEXTSPLIT(O981," ")</f>
        <v>Riya</v>
      </c>
      <c r="Q981" s="100" t="str">
        <v>Gupta</v>
      </c>
      <c r="R981" s="100"/>
      <c r="S981" s="100" t="str">
        <f>CONCATENATE(A981,"_",P981,".pdf")</f>
        <v>PID0980_Riya.pdf</v>
      </c>
      <c r="T981" s="17" t="str">
        <f>IF(AND(I981&lt;5,'Billing Details'!F981&gt;10000),"High Priority","Regular Followup")</f>
        <v>Regular Followup</v>
      </c>
      <c r="U981" s="17" t="str">
        <f>IF(AND(T981="High Priority",'Patient Health Records'!W981="Yes",'Patient Health Records'!X981 = "Critical"),"Needs Attention",IF(AND('Patient Health Records'!X981 &lt;&gt; "Critical", 'Patient Health Records'!W981 = "Yes"),"Monitor Later",IF(AND('Patient Health Records'!X981 ="Critical", 'Patient Health Records'!W981 = "No"), "Ask for Readmission","No Action")))</f>
        <v>Monitor Later</v>
      </c>
      <c r="V981" s="17" t="str" cm="1">
        <f t="array" ref="V981">_xlfn.IFS(AND(T981="High Priority",'Patient Health Records'!W981="Yes",'Patient Health Records'!X981 = "Critical"),"Needs Attention", AND('Patient Health Records'!X981 &lt;&gt; "Critical", 'Patient Health Records'!W981 = "Yes"),"Monitor Later", AND('Patient Health Records'!X981 ="Critical", 'Patient Health Records'!W981 = "No"), "Ask for Readmission", TRUE, "No Action")</f>
        <v>Monitor Later</v>
      </c>
      <c r="W981" s="17"/>
      <c r="X981" s="100"/>
      <c r="Y981" s="100"/>
      <c r="Z981" s="100"/>
      <c r="AA981" s="100"/>
      <c r="AB981" s="100"/>
    </row>
    <row r="982" spans="1:28" ht="15.75" customHeight="1">
      <c r="A982" s="2" t="s">
        <v>1455</v>
      </c>
      <c r="B982" s="2" t="s">
        <v>1456</v>
      </c>
      <c r="C982" s="2" t="s">
        <v>25</v>
      </c>
      <c r="D982" s="26" t="s">
        <v>75</v>
      </c>
      <c r="E982" s="28">
        <f>DATEVALUE(D982)</f>
        <v>29951</v>
      </c>
      <c r="F982" s="29">
        <f t="shared" si="46"/>
        <v>1981</v>
      </c>
      <c r="G982" s="29">
        <f t="shared" si="47"/>
        <v>44</v>
      </c>
      <c r="H982" s="29" t="str" cm="1">
        <f t="array" ref="H982">_xlfn.IFS(
  AND(G982&gt;=21, G982&lt;=30), "Young Adult",
  AND(G982&gt;=31, G982&lt;=45), "Adult",
  AND(G982&gt;=46, G982&lt;=60), "Middle-aged",
  AND(G982&gt;=61, G982&lt;=75), "Senior",
  AND(G982&gt;=76, G982&lt;=87), "Elderly",
  TRUE, "Out of Range"
)</f>
        <v>Adult</v>
      </c>
      <c r="I982" s="3">
        <v>5</v>
      </c>
      <c r="J982" s="2" t="s">
        <v>43</v>
      </c>
      <c r="K982" s="2" t="s">
        <v>28</v>
      </c>
      <c r="L982" s="2" t="str">
        <f>VLOOKUP(J982,Facts!$A$2:$B$10,2,FALSE)</f>
        <v>South</v>
      </c>
      <c r="M982" s="2" t="str">
        <f>HLOOKUP(J982,Facts!$D$13:$L$14,2,FALSE)</f>
        <v>South</v>
      </c>
      <c r="N982" s="2" t="str">
        <f>_xlfn.XLOOKUP(L982,Facts!$B$2:$B$10,Facts!$A$2:$A$10,FALSE)</f>
        <v>Tamil Nadu</v>
      </c>
      <c r="O982" s="100" t="str">
        <f t="shared" si="48"/>
        <v>Shreya Singh Patel</v>
      </c>
      <c r="P982" s="100" t="str" cm="1">
        <f t="array" ref="P982:R982">_xlfn.TEXTSPLIT(O982," ")</f>
        <v>Shreya</v>
      </c>
      <c r="Q982" s="100" t="str">
        <v>Singh</v>
      </c>
      <c r="R982" s="100" t="str">
        <v>Patel</v>
      </c>
      <c r="S982" s="100" t="str">
        <f>CONCATENATE(A982,"_",P982,".pdf")</f>
        <v>PID0981_Shreya.pdf</v>
      </c>
      <c r="T982" s="17" t="str">
        <f>IF(AND(I982&lt;5,'Billing Details'!F982&gt;10000),"High Priority","Regular Followup")</f>
        <v>Regular Followup</v>
      </c>
      <c r="U982" s="17" t="str">
        <f>IF(AND(T982="High Priority",'Patient Health Records'!W982="Yes",'Patient Health Records'!X982 = "Critical"),"Needs Attention",IF(AND('Patient Health Records'!X982 &lt;&gt; "Critical", 'Patient Health Records'!W982 = "Yes"),"Monitor Later",IF(AND('Patient Health Records'!X982 ="Critical", 'Patient Health Records'!W982 = "No"), "Ask for Readmission","No Action")))</f>
        <v>No Action</v>
      </c>
      <c r="V982" s="17" t="str" cm="1">
        <f t="array" ref="V982">_xlfn.IFS(AND(T982="High Priority",'Patient Health Records'!W982="Yes",'Patient Health Records'!X982 = "Critical"),"Needs Attention", AND('Patient Health Records'!X982 &lt;&gt; "Critical", 'Patient Health Records'!W982 = "Yes"),"Monitor Later", AND('Patient Health Records'!X982 ="Critical", 'Patient Health Records'!W982 = "No"), "Ask for Readmission", TRUE, "No Action")</f>
        <v>No Action</v>
      </c>
      <c r="W982" s="17"/>
      <c r="X982" s="100"/>
      <c r="Y982" s="100"/>
      <c r="Z982" s="100"/>
      <c r="AA982" s="100"/>
      <c r="AB982" s="100"/>
    </row>
    <row r="983" spans="1:28" ht="15.75" customHeight="1">
      <c r="A983" s="2" t="s">
        <v>1457</v>
      </c>
      <c r="B983" s="2" t="s">
        <v>1458</v>
      </c>
      <c r="C983" s="2" t="s">
        <v>25</v>
      </c>
      <c r="D983" s="26" t="s">
        <v>85</v>
      </c>
      <c r="E983" s="28">
        <f>DATEVALUE(D983)</f>
        <v>25203</v>
      </c>
      <c r="F983" s="29">
        <f t="shared" si="46"/>
        <v>1968</v>
      </c>
      <c r="G983" s="29">
        <f t="shared" si="47"/>
        <v>57</v>
      </c>
      <c r="H983" s="29" t="str" cm="1">
        <f t="array" ref="H983">_xlfn.IFS(
  AND(G983&gt;=21, G983&lt;=30), "Young Adult",
  AND(G983&gt;=31, G983&lt;=45), "Adult",
  AND(G983&gt;=46, G983&lt;=60), "Middle-aged",
  AND(G983&gt;=61, G983&lt;=75), "Senior",
  AND(G983&gt;=76, G983&lt;=87), "Elderly",
  TRUE, "Out of Range"
)</f>
        <v>Middle-aged</v>
      </c>
      <c r="I983" s="3">
        <v>15</v>
      </c>
      <c r="J983" s="2" t="s">
        <v>55</v>
      </c>
      <c r="K983" s="2" t="s">
        <v>39</v>
      </c>
      <c r="L983" s="2" t="str">
        <f>VLOOKUP(J983,Facts!$A$2:$B$10,2,FALSE)</f>
        <v>South</v>
      </c>
      <c r="M983" s="2" t="str">
        <f>HLOOKUP(J983,Facts!$D$13:$L$14,2,FALSE)</f>
        <v>South</v>
      </c>
      <c r="N983" s="2" t="str">
        <f>_xlfn.XLOOKUP(L983,Facts!$B$2:$B$10,Facts!$A$2:$A$10,FALSE)</f>
        <v>Tamil Nadu</v>
      </c>
      <c r="O983" s="100" t="str">
        <f t="shared" si="48"/>
        <v>Isha Sharma</v>
      </c>
      <c r="P983" s="100" t="str" cm="1">
        <f t="array" ref="P983:Q983">_xlfn.TEXTSPLIT(O983," ")</f>
        <v>Isha</v>
      </c>
      <c r="Q983" s="100" t="str">
        <v>Sharma</v>
      </c>
      <c r="R983" s="100"/>
      <c r="S983" s="100" t="str">
        <f>CONCATENATE(A983,"_",P983,".pdf")</f>
        <v>PID0982_Isha.pdf</v>
      </c>
      <c r="T983" s="17" t="str">
        <f>IF(AND(I983&lt;5,'Billing Details'!F983&gt;10000),"High Priority","Regular Followup")</f>
        <v>Regular Followup</v>
      </c>
      <c r="U983" s="17" t="str">
        <f>IF(AND(T983="High Priority",'Patient Health Records'!W983="Yes",'Patient Health Records'!X983 = "Critical"),"Needs Attention",IF(AND('Patient Health Records'!X983 &lt;&gt; "Critical", 'Patient Health Records'!W983 = "Yes"),"Monitor Later",IF(AND('Patient Health Records'!X983 ="Critical", 'Patient Health Records'!W983 = "No"), "Ask for Readmission","No Action")))</f>
        <v>No Action</v>
      </c>
      <c r="V983" s="17" t="str" cm="1">
        <f t="array" ref="V983">_xlfn.IFS(AND(T983="High Priority",'Patient Health Records'!W983="Yes",'Patient Health Records'!X983 = "Critical"),"Needs Attention", AND('Patient Health Records'!X983 &lt;&gt; "Critical", 'Patient Health Records'!W983 = "Yes"),"Monitor Later", AND('Patient Health Records'!X983 ="Critical", 'Patient Health Records'!W983 = "No"), "Ask for Readmission", TRUE, "No Action")</f>
        <v>No Action</v>
      </c>
      <c r="W983" s="17"/>
      <c r="X983" s="100"/>
      <c r="Y983" s="100"/>
      <c r="Z983" s="100"/>
      <c r="AA983" s="100"/>
      <c r="AB983" s="100"/>
    </row>
    <row r="984" spans="1:28" ht="15.75" customHeight="1">
      <c r="A984" s="2" t="s">
        <v>1459</v>
      </c>
      <c r="B984" s="2" t="s">
        <v>1063</v>
      </c>
      <c r="C984" s="2" t="s">
        <v>25</v>
      </c>
      <c r="D984" s="26" t="s">
        <v>184</v>
      </c>
      <c r="E984" s="28">
        <f>DATEVALUE(D984)</f>
        <v>21550</v>
      </c>
      <c r="F984" s="29">
        <f t="shared" si="46"/>
        <v>1958</v>
      </c>
      <c r="G984" s="29">
        <f t="shared" si="47"/>
        <v>67</v>
      </c>
      <c r="H984" s="29" t="str" cm="1">
        <f t="array" ref="H984">_xlfn.IFS(
  AND(G984&gt;=21, G984&lt;=30), "Young Adult",
  AND(G984&gt;=31, G984&lt;=45), "Adult",
  AND(G984&gt;=46, G984&lt;=60), "Middle-aged",
  AND(G984&gt;=61, G984&lt;=75), "Senior",
  AND(G984&gt;=76, G984&lt;=87), "Elderly",
  TRUE, "Out of Range"
)</f>
        <v>Senior</v>
      </c>
      <c r="I984" s="3">
        <v>25</v>
      </c>
      <c r="J984" s="2" t="s">
        <v>55</v>
      </c>
      <c r="K984" s="2" t="s">
        <v>28</v>
      </c>
      <c r="L984" s="2" t="str">
        <f>VLOOKUP(J984,Facts!$A$2:$B$10,2,FALSE)</f>
        <v>South</v>
      </c>
      <c r="M984" s="2" t="str">
        <f>HLOOKUP(J984,Facts!$D$13:$L$14,2,FALSE)</f>
        <v>South</v>
      </c>
      <c r="N984" s="2" t="str">
        <f>_xlfn.XLOOKUP(L984,Facts!$B$2:$B$10,Facts!$A$2:$A$10,FALSE)</f>
        <v>Tamil Nadu</v>
      </c>
      <c r="O984" s="100" t="str">
        <f t="shared" si="48"/>
        <v>Diya Patel</v>
      </c>
      <c r="P984" s="100" t="str" cm="1">
        <f t="array" ref="P984:Q984">_xlfn.TEXTSPLIT(O984," ")</f>
        <v>Diya</v>
      </c>
      <c r="Q984" s="100" t="str">
        <v>Patel</v>
      </c>
      <c r="R984" s="100"/>
      <c r="S984" s="100" t="str">
        <f>CONCATENATE(A984,"_",P984,".pdf")</f>
        <v>PID0983_Diya.pdf</v>
      </c>
      <c r="T984" s="17" t="str">
        <f>IF(AND(I984&lt;5,'Billing Details'!F984&gt;10000),"High Priority","Regular Followup")</f>
        <v>Regular Followup</v>
      </c>
      <c r="U984" s="17" t="str">
        <f>IF(AND(T984="High Priority",'Patient Health Records'!W984="Yes",'Patient Health Records'!X984 = "Critical"),"Needs Attention",IF(AND('Patient Health Records'!X984 &lt;&gt; "Critical", 'Patient Health Records'!W984 = "Yes"),"Monitor Later",IF(AND('Patient Health Records'!X984 ="Critical", 'Patient Health Records'!W984 = "No"), "Ask for Readmission","No Action")))</f>
        <v>No Action</v>
      </c>
      <c r="V984" s="17" t="str" cm="1">
        <f t="array" ref="V984">_xlfn.IFS(AND(T984="High Priority",'Patient Health Records'!W984="Yes",'Patient Health Records'!X984 = "Critical"),"Needs Attention", AND('Patient Health Records'!X984 &lt;&gt; "Critical", 'Patient Health Records'!W984 = "Yes"),"Monitor Later", AND('Patient Health Records'!X984 ="Critical", 'Patient Health Records'!W984 = "No"), "Ask for Readmission", TRUE, "No Action")</f>
        <v>No Action</v>
      </c>
      <c r="W984" s="17"/>
      <c r="X984" s="100"/>
      <c r="Y984" s="100"/>
      <c r="Z984" s="100"/>
      <c r="AA984" s="100"/>
      <c r="AB984" s="100"/>
    </row>
    <row r="985" spans="1:28" ht="15.75" customHeight="1">
      <c r="A985" s="2" t="s">
        <v>1460</v>
      </c>
      <c r="B985" s="2" t="s">
        <v>425</v>
      </c>
      <c r="C985" s="2" t="s">
        <v>25</v>
      </c>
      <c r="D985" s="26" t="s">
        <v>461</v>
      </c>
      <c r="E985" s="28">
        <f>DATEVALUE(D985)</f>
        <v>16072</v>
      </c>
      <c r="F985" s="29">
        <f t="shared" si="46"/>
        <v>1944</v>
      </c>
      <c r="G985" s="29">
        <f t="shared" si="47"/>
        <v>81</v>
      </c>
      <c r="H985" s="29" t="str" cm="1">
        <f t="array" ref="H985">_xlfn.IFS(
  AND(G985&gt;=21, G985&lt;=30), "Young Adult",
  AND(G985&gt;=31, G985&lt;=45), "Adult",
  AND(G985&gt;=46, G985&lt;=60), "Middle-aged",
  AND(G985&gt;=61, G985&lt;=75), "Senior",
  AND(G985&gt;=76, G985&lt;=87), "Elderly",
  TRUE, "Out of Range"
)</f>
        <v>Elderly</v>
      </c>
      <c r="I985" s="3">
        <v>20</v>
      </c>
      <c r="J985" s="2" t="s">
        <v>33</v>
      </c>
      <c r="K985" s="2" t="s">
        <v>34</v>
      </c>
      <c r="L985" s="2" t="str">
        <f>VLOOKUP(J985,Facts!$A$2:$B$10,2,FALSE)</f>
        <v>West</v>
      </c>
      <c r="M985" s="2" t="str">
        <f>HLOOKUP(J985,Facts!$D$13:$L$14,2,FALSE)</f>
        <v>West</v>
      </c>
      <c r="N985" s="2" t="str">
        <f>_xlfn.XLOOKUP(L985,Facts!$B$2:$B$10,Facts!$A$2:$A$10,FALSE)</f>
        <v>Maharashtra</v>
      </c>
      <c r="O985" s="100" t="str">
        <f t="shared" si="48"/>
        <v>Aanya Gupta</v>
      </c>
      <c r="P985" s="100" t="str" cm="1">
        <f t="array" ref="P985:Q985">_xlfn.TEXTSPLIT(O985," ")</f>
        <v>Aanya</v>
      </c>
      <c r="Q985" s="100" t="str">
        <v>Gupta</v>
      </c>
      <c r="R985" s="100"/>
      <c r="S985" s="100" t="str">
        <f>CONCATENATE(A985,"_",P985,".pdf")</f>
        <v>PID0984_Aanya.pdf</v>
      </c>
      <c r="T985" s="17" t="str">
        <f>IF(AND(I985&lt;5,'Billing Details'!F985&gt;10000),"High Priority","Regular Followup")</f>
        <v>Regular Followup</v>
      </c>
      <c r="U985" s="17" t="str">
        <f>IF(AND(T985="High Priority",'Patient Health Records'!W985="Yes",'Patient Health Records'!X985 = "Critical"),"Needs Attention",IF(AND('Patient Health Records'!X985 &lt;&gt; "Critical", 'Patient Health Records'!W985 = "Yes"),"Monitor Later",IF(AND('Patient Health Records'!X985 ="Critical", 'Patient Health Records'!W985 = "No"), "Ask for Readmission","No Action")))</f>
        <v>Monitor Later</v>
      </c>
      <c r="V985" s="17" t="str" cm="1">
        <f t="array" ref="V985">_xlfn.IFS(AND(T985="High Priority",'Patient Health Records'!W985="Yes",'Patient Health Records'!X985 = "Critical"),"Needs Attention", AND('Patient Health Records'!X985 &lt;&gt; "Critical", 'Patient Health Records'!W985 = "Yes"),"Monitor Later", AND('Patient Health Records'!X985 ="Critical", 'Patient Health Records'!W985 = "No"), "Ask for Readmission", TRUE, "No Action")</f>
        <v>Monitor Later</v>
      </c>
      <c r="W985" s="17"/>
      <c r="X985" s="100"/>
      <c r="Y985" s="100"/>
      <c r="Z985" s="100"/>
      <c r="AA985" s="100"/>
      <c r="AB985" s="100"/>
    </row>
    <row r="986" spans="1:28" ht="15.75" customHeight="1">
      <c r="A986" s="2" t="s">
        <v>1461</v>
      </c>
      <c r="B986" s="2" t="s">
        <v>475</v>
      </c>
      <c r="C986" s="2" t="s">
        <v>25</v>
      </c>
      <c r="D986" s="26" t="s">
        <v>184</v>
      </c>
      <c r="E986" s="28">
        <f>DATEVALUE(D986)</f>
        <v>21550</v>
      </c>
      <c r="F986" s="29">
        <f t="shared" si="46"/>
        <v>1958</v>
      </c>
      <c r="G986" s="29">
        <f t="shared" si="47"/>
        <v>67</v>
      </c>
      <c r="H986" s="29" t="str" cm="1">
        <f t="array" ref="H986">_xlfn.IFS(
  AND(G986&gt;=21, G986&lt;=30), "Young Adult",
  AND(G986&gt;=31, G986&lt;=45), "Adult",
  AND(G986&gt;=46, G986&lt;=60), "Middle-aged",
  AND(G986&gt;=61, G986&lt;=75), "Senior",
  AND(G986&gt;=76, G986&lt;=87), "Elderly",
  TRUE, "Out of Range"
)</f>
        <v>Senior</v>
      </c>
      <c r="I986" s="3">
        <v>20</v>
      </c>
      <c r="J986" s="2" t="s">
        <v>80</v>
      </c>
      <c r="K986" s="2" t="s">
        <v>34</v>
      </c>
      <c r="L986" s="2" t="str">
        <f>VLOOKUP(J986,Facts!$A$2:$B$10,2,FALSE)</f>
        <v>West</v>
      </c>
      <c r="M986" s="2" t="str">
        <f>HLOOKUP(J986,Facts!$D$13:$L$14,2,FALSE)</f>
        <v>West</v>
      </c>
      <c r="N986" s="2" t="str">
        <f>_xlfn.XLOOKUP(L986,Facts!$B$2:$B$10,Facts!$A$2:$A$10,FALSE)</f>
        <v>Maharashtra</v>
      </c>
      <c r="O986" s="100" t="str">
        <f t="shared" si="48"/>
        <v>Riya Patel</v>
      </c>
      <c r="P986" s="100" t="str" cm="1">
        <f t="array" ref="P986:Q986">_xlfn.TEXTSPLIT(O986," ")</f>
        <v>Riya</v>
      </c>
      <c r="Q986" s="100" t="str">
        <v>Patel</v>
      </c>
      <c r="R986" s="100"/>
      <c r="S986" s="100" t="str">
        <f>CONCATENATE(A986,"_",P986,".pdf")</f>
        <v>PID0985_Riya.pdf</v>
      </c>
      <c r="T986" s="17" t="str">
        <f>IF(AND(I986&lt;5,'Billing Details'!F986&gt;10000),"High Priority","Regular Followup")</f>
        <v>Regular Followup</v>
      </c>
      <c r="U986" s="17" t="str">
        <f>IF(AND(T986="High Priority",'Patient Health Records'!W986="Yes",'Patient Health Records'!X986 = "Critical"),"Needs Attention",IF(AND('Patient Health Records'!X986 &lt;&gt; "Critical", 'Patient Health Records'!W986 = "Yes"),"Monitor Later",IF(AND('Patient Health Records'!X986 ="Critical", 'Patient Health Records'!W986 = "No"), "Ask for Readmission","No Action")))</f>
        <v>No Action</v>
      </c>
      <c r="V986" s="17" t="str" cm="1">
        <f t="array" ref="V986">_xlfn.IFS(AND(T986="High Priority",'Patient Health Records'!W986="Yes",'Patient Health Records'!X986 = "Critical"),"Needs Attention", AND('Patient Health Records'!X986 &lt;&gt; "Critical", 'Patient Health Records'!W986 = "Yes"),"Monitor Later", AND('Patient Health Records'!X986 ="Critical", 'Patient Health Records'!W986 = "No"), "Ask for Readmission", TRUE, "No Action")</f>
        <v>No Action</v>
      </c>
      <c r="W986" s="17"/>
      <c r="X986" s="100"/>
      <c r="Y986" s="100"/>
      <c r="Z986" s="100"/>
      <c r="AA986" s="100"/>
      <c r="AB986" s="100"/>
    </row>
    <row r="987" spans="1:28" ht="15.75" customHeight="1">
      <c r="A987" s="2" t="s">
        <v>1462</v>
      </c>
      <c r="B987" s="2" t="s">
        <v>88</v>
      </c>
      <c r="C987" s="2" t="s">
        <v>25</v>
      </c>
      <c r="D987" s="26" t="s">
        <v>536</v>
      </c>
      <c r="E987" s="28">
        <f>DATEVALUE(D987)</f>
        <v>35065</v>
      </c>
      <c r="F987" s="29">
        <f t="shared" si="46"/>
        <v>1996</v>
      </c>
      <c r="G987" s="29">
        <f t="shared" si="47"/>
        <v>29</v>
      </c>
      <c r="H987" s="29" t="str" cm="1">
        <f t="array" ref="H987">_xlfn.IFS(
  AND(G987&gt;=21, G987&lt;=30), "Young Adult",
  AND(G987&gt;=31, G987&lt;=45), "Adult",
  AND(G987&gt;=46, G987&lt;=60), "Middle-aged",
  AND(G987&gt;=61, G987&lt;=75), "Senior",
  AND(G987&gt;=76, G987&lt;=87), "Elderly",
  TRUE, "Out of Range"
)</f>
        <v>Young Adult</v>
      </c>
      <c r="I987" s="3">
        <v>5</v>
      </c>
      <c r="J987" s="2" t="s">
        <v>27</v>
      </c>
      <c r="K987" s="2" t="s">
        <v>28</v>
      </c>
      <c r="L987" s="2" t="str">
        <f>VLOOKUP(J987,Facts!$A$2:$B$10,2,FALSE)</f>
        <v>South</v>
      </c>
      <c r="M987" s="2" t="str">
        <f>HLOOKUP(J987,Facts!$D$13:$L$14,2,FALSE)</f>
        <v>South</v>
      </c>
      <c r="N987" s="2" t="str">
        <f>_xlfn.XLOOKUP(L987,Facts!$B$2:$B$10,Facts!$A$2:$A$10,FALSE)</f>
        <v>Tamil Nadu</v>
      </c>
      <c r="O987" s="100" t="str">
        <f t="shared" si="48"/>
        <v>Shreya Sharma</v>
      </c>
      <c r="P987" s="100" t="str" cm="1">
        <f t="array" ref="P987:Q987">_xlfn.TEXTSPLIT(O987," ")</f>
        <v>Shreya</v>
      </c>
      <c r="Q987" s="100" t="str">
        <v>Sharma</v>
      </c>
      <c r="R987" s="100"/>
      <c r="S987" s="100" t="str">
        <f>CONCATENATE(A987,"_",P987,".pdf")</f>
        <v>PID0986_Shreya.pdf</v>
      </c>
      <c r="T987" s="17" t="str">
        <f>IF(AND(I987&lt;5,'Billing Details'!F987&gt;10000),"High Priority","Regular Followup")</f>
        <v>Regular Followup</v>
      </c>
      <c r="U987" s="17" t="str">
        <f>IF(AND(T987="High Priority",'Patient Health Records'!W987="Yes",'Patient Health Records'!X987 = "Critical"),"Needs Attention",IF(AND('Patient Health Records'!X987 &lt;&gt; "Critical", 'Patient Health Records'!W987 = "Yes"),"Monitor Later",IF(AND('Patient Health Records'!X987 ="Critical", 'Patient Health Records'!W987 = "No"), "Ask for Readmission","No Action")))</f>
        <v>Monitor Later</v>
      </c>
      <c r="V987" s="17" t="str" cm="1">
        <f t="array" ref="V987">_xlfn.IFS(AND(T987="High Priority",'Patient Health Records'!W987="Yes",'Patient Health Records'!X987 = "Critical"),"Needs Attention", AND('Patient Health Records'!X987 &lt;&gt; "Critical", 'Patient Health Records'!W987 = "Yes"),"Monitor Later", AND('Patient Health Records'!X987 ="Critical", 'Patient Health Records'!W987 = "No"), "Ask for Readmission", TRUE, "No Action")</f>
        <v>Monitor Later</v>
      </c>
      <c r="W987" s="17"/>
      <c r="X987" s="100"/>
      <c r="Y987" s="100"/>
      <c r="Z987" s="100"/>
      <c r="AA987" s="100"/>
      <c r="AB987" s="100"/>
    </row>
    <row r="988" spans="1:28" ht="15.75" customHeight="1">
      <c r="A988" s="2" t="s">
        <v>1463</v>
      </c>
      <c r="B988" s="2" t="s">
        <v>195</v>
      </c>
      <c r="C988" s="2" t="s">
        <v>42</v>
      </c>
      <c r="D988" s="26" t="s">
        <v>147</v>
      </c>
      <c r="E988" s="28">
        <f>DATEVALUE(D988)</f>
        <v>31412</v>
      </c>
      <c r="F988" s="29">
        <f t="shared" si="46"/>
        <v>1985</v>
      </c>
      <c r="G988" s="29">
        <f t="shared" si="47"/>
        <v>40</v>
      </c>
      <c r="H988" s="29" t="str" cm="1">
        <f t="array" ref="H988">_xlfn.IFS(
  AND(G988&gt;=21, G988&lt;=30), "Young Adult",
  AND(G988&gt;=31, G988&lt;=45), "Adult",
  AND(G988&gt;=46, G988&lt;=60), "Middle-aged",
  AND(G988&gt;=61, G988&lt;=75), "Senior",
  AND(G988&gt;=76, G988&lt;=87), "Elderly",
  TRUE, "Out of Range"
)</f>
        <v>Adult</v>
      </c>
      <c r="I988" s="3">
        <v>30</v>
      </c>
      <c r="J988" s="2" t="s">
        <v>27</v>
      </c>
      <c r="K988" s="2" t="s">
        <v>28</v>
      </c>
      <c r="L988" s="2" t="str">
        <f>VLOOKUP(J988,Facts!$A$2:$B$10,2,FALSE)</f>
        <v>South</v>
      </c>
      <c r="M988" s="2" t="str">
        <f>HLOOKUP(J988,Facts!$D$13:$L$14,2,FALSE)</f>
        <v>South</v>
      </c>
      <c r="N988" s="2" t="str">
        <f>_xlfn.XLOOKUP(L988,Facts!$B$2:$B$10,Facts!$A$2:$A$10,FALSE)</f>
        <v>Tamil Nadu</v>
      </c>
      <c r="O988" s="100" t="str">
        <f t="shared" si="48"/>
        <v>Sai Sharma</v>
      </c>
      <c r="P988" s="100" t="str" cm="1">
        <f t="array" ref="P988:Q988">_xlfn.TEXTSPLIT(O988," ")</f>
        <v>Sai</v>
      </c>
      <c r="Q988" s="100" t="str">
        <v>Sharma</v>
      </c>
      <c r="R988" s="100"/>
      <c r="S988" s="100" t="str">
        <f>CONCATENATE(A988,"_",P988,".pdf")</f>
        <v>PID0987_Sai.pdf</v>
      </c>
      <c r="T988" s="17" t="str">
        <f>IF(AND(I988&lt;5,'Billing Details'!F988&gt;10000),"High Priority","Regular Followup")</f>
        <v>Regular Followup</v>
      </c>
      <c r="U988" s="17" t="str">
        <f>IF(AND(T988="High Priority",'Patient Health Records'!W988="Yes",'Patient Health Records'!X988 = "Critical"),"Needs Attention",IF(AND('Patient Health Records'!X988 &lt;&gt; "Critical", 'Patient Health Records'!W988 = "Yes"),"Monitor Later",IF(AND('Patient Health Records'!X988 ="Critical", 'Patient Health Records'!W988 = "No"), "Ask for Readmission","No Action")))</f>
        <v>No Action</v>
      </c>
      <c r="V988" s="17" t="str" cm="1">
        <f t="array" ref="V988">_xlfn.IFS(AND(T988="High Priority",'Patient Health Records'!W988="Yes",'Patient Health Records'!X988 = "Critical"),"Needs Attention", AND('Patient Health Records'!X988 &lt;&gt; "Critical", 'Patient Health Records'!W988 = "Yes"),"Monitor Later", AND('Patient Health Records'!X988 ="Critical", 'Patient Health Records'!W988 = "No"), "Ask for Readmission", TRUE, "No Action")</f>
        <v>No Action</v>
      </c>
      <c r="W988" s="17"/>
      <c r="X988" s="100"/>
      <c r="Y988" s="100"/>
      <c r="Z988" s="100"/>
      <c r="AA988" s="100"/>
      <c r="AB988" s="100"/>
    </row>
    <row r="989" spans="1:28" ht="15.75" customHeight="1">
      <c r="A989" s="2" t="s">
        <v>1464</v>
      </c>
      <c r="B989" s="2" t="s">
        <v>437</v>
      </c>
      <c r="C989" s="2" t="s">
        <v>25</v>
      </c>
      <c r="D989" s="26" t="s">
        <v>142</v>
      </c>
      <c r="E989" s="28">
        <f>DATEVALUE(D989)</f>
        <v>34334</v>
      </c>
      <c r="F989" s="29">
        <f t="shared" si="46"/>
        <v>1993</v>
      </c>
      <c r="G989" s="29">
        <f t="shared" si="47"/>
        <v>32</v>
      </c>
      <c r="H989" s="29" t="str" cm="1">
        <f t="array" ref="H989">_xlfn.IFS(
  AND(G989&gt;=21, G989&lt;=30), "Young Adult",
  AND(G989&gt;=31, G989&lt;=45), "Adult",
  AND(G989&gt;=46, G989&lt;=60), "Middle-aged",
  AND(G989&gt;=61, G989&lt;=75), "Senior",
  AND(G989&gt;=76, G989&lt;=87), "Elderly",
  TRUE, "Out of Range"
)</f>
        <v>Adult</v>
      </c>
      <c r="I989" s="3">
        <v>200</v>
      </c>
      <c r="J989" s="2" t="s">
        <v>27</v>
      </c>
      <c r="K989" s="2" t="s">
        <v>28</v>
      </c>
      <c r="L989" s="2" t="str">
        <f>VLOOKUP(J989,Facts!$A$2:$B$10,2,FALSE)</f>
        <v>South</v>
      </c>
      <c r="M989" s="2" t="str">
        <f>HLOOKUP(J989,Facts!$D$13:$L$14,2,FALSE)</f>
        <v>South</v>
      </c>
      <c r="N989" s="2" t="str">
        <f>_xlfn.XLOOKUP(L989,Facts!$B$2:$B$10,Facts!$A$2:$A$10,FALSE)</f>
        <v>Tamil Nadu</v>
      </c>
      <c r="O989" s="100" t="str">
        <f t="shared" si="48"/>
        <v>Isha Singh Patel</v>
      </c>
      <c r="P989" s="100" t="str" cm="1">
        <f t="array" ref="P989:R989">_xlfn.TEXTSPLIT(O989," ")</f>
        <v>Isha</v>
      </c>
      <c r="Q989" s="100" t="str">
        <v>Singh</v>
      </c>
      <c r="R989" s="100" t="str">
        <v>Patel</v>
      </c>
      <c r="S989" s="100" t="str">
        <f>CONCATENATE(A989,"_",P989,".pdf")</f>
        <v>PID0988_Isha.pdf</v>
      </c>
      <c r="T989" s="17" t="str">
        <f>IF(AND(I989&lt;5,'Billing Details'!F989&gt;10000),"High Priority","Regular Followup")</f>
        <v>Regular Followup</v>
      </c>
      <c r="U989" s="17" t="str">
        <f>IF(AND(T989="High Priority",'Patient Health Records'!W989="Yes",'Patient Health Records'!X989 = "Critical"),"Needs Attention",IF(AND('Patient Health Records'!X989 &lt;&gt; "Critical", 'Patient Health Records'!W989 = "Yes"),"Monitor Later",IF(AND('Patient Health Records'!X989 ="Critical", 'Patient Health Records'!W989 = "No"), "Ask for Readmission","No Action")))</f>
        <v>Ask for Readmission</v>
      </c>
      <c r="V989" s="17" t="str" cm="1">
        <f t="array" ref="V989">_xlfn.IFS(AND(T989="High Priority",'Patient Health Records'!W989="Yes",'Patient Health Records'!X989 = "Critical"),"Needs Attention", AND('Patient Health Records'!X989 &lt;&gt; "Critical", 'Patient Health Records'!W989 = "Yes"),"Monitor Later", AND('Patient Health Records'!X989 ="Critical", 'Patient Health Records'!W989 = "No"), "Ask for Readmission", TRUE, "No Action")</f>
        <v>Ask for Readmission</v>
      </c>
      <c r="W989" s="17"/>
      <c r="X989" s="100"/>
      <c r="Y989" s="100"/>
      <c r="Z989" s="100"/>
      <c r="AA989" s="100"/>
      <c r="AB989" s="100"/>
    </row>
    <row r="990" spans="1:28" ht="15.75" customHeight="1">
      <c r="A990" s="2" t="s">
        <v>1465</v>
      </c>
      <c r="B990" s="2" t="s">
        <v>124</v>
      </c>
      <c r="C990" s="2" t="s">
        <v>25</v>
      </c>
      <c r="D990" s="26" t="s">
        <v>142</v>
      </c>
      <c r="E990" s="28">
        <f>DATEVALUE(D990)</f>
        <v>34334</v>
      </c>
      <c r="F990" s="29">
        <f t="shared" si="46"/>
        <v>1993</v>
      </c>
      <c r="G990" s="29">
        <f t="shared" si="47"/>
        <v>32</v>
      </c>
      <c r="H990" s="29" t="str" cm="1">
        <f t="array" ref="H990">_xlfn.IFS(
  AND(G990&gt;=21, G990&lt;=30), "Young Adult",
  AND(G990&gt;=31, G990&lt;=45), "Adult",
  AND(G990&gt;=46, G990&lt;=60), "Middle-aged",
  AND(G990&gt;=61, G990&lt;=75), "Senior",
  AND(G990&gt;=76, G990&lt;=87), "Elderly",
  TRUE, "Out of Range"
)</f>
        <v>Adult</v>
      </c>
      <c r="I990" s="3">
        <v>15</v>
      </c>
      <c r="J990" s="2" t="s">
        <v>27</v>
      </c>
      <c r="K990" s="2" t="s">
        <v>28</v>
      </c>
      <c r="L990" s="2" t="str">
        <f>VLOOKUP(J990,Facts!$A$2:$B$10,2,FALSE)</f>
        <v>South</v>
      </c>
      <c r="M990" s="2" t="str">
        <f>HLOOKUP(J990,Facts!$D$13:$L$14,2,FALSE)</f>
        <v>South</v>
      </c>
      <c r="N990" s="2" t="str">
        <f>_xlfn.XLOOKUP(L990,Facts!$B$2:$B$10,Facts!$A$2:$A$10,FALSE)</f>
        <v>Tamil Nadu</v>
      </c>
      <c r="O990" s="100" t="str">
        <f t="shared" si="48"/>
        <v>Riya Gupta</v>
      </c>
      <c r="P990" s="100" t="str" cm="1">
        <f t="array" ref="P990:Q990">_xlfn.TEXTSPLIT(O990," ")</f>
        <v>Riya</v>
      </c>
      <c r="Q990" s="100" t="str">
        <v>Gupta</v>
      </c>
      <c r="R990" s="100"/>
      <c r="S990" s="100" t="str">
        <f>CONCATENATE(A990,"_",P990,".pdf")</f>
        <v>PID0989_Riya.pdf</v>
      </c>
      <c r="T990" s="17" t="str">
        <f>IF(AND(I990&lt;5,'Billing Details'!F990&gt;10000),"High Priority","Regular Followup")</f>
        <v>Regular Followup</v>
      </c>
      <c r="U990" s="17" t="str">
        <f>IF(AND(T990="High Priority",'Patient Health Records'!W990="Yes",'Patient Health Records'!X990 = "Critical"),"Needs Attention",IF(AND('Patient Health Records'!X990 &lt;&gt; "Critical", 'Patient Health Records'!W990 = "Yes"),"Monitor Later",IF(AND('Patient Health Records'!X990 ="Critical", 'Patient Health Records'!W990 = "No"), "Ask for Readmission","No Action")))</f>
        <v>Monitor Later</v>
      </c>
      <c r="V990" s="17" t="str" cm="1">
        <f t="array" ref="V990">_xlfn.IFS(AND(T990="High Priority",'Patient Health Records'!W990="Yes",'Patient Health Records'!X990 = "Critical"),"Needs Attention", AND('Patient Health Records'!X990 &lt;&gt; "Critical", 'Patient Health Records'!W990 = "Yes"),"Monitor Later", AND('Patient Health Records'!X990 ="Critical", 'Patient Health Records'!W990 = "No"), "Ask for Readmission", TRUE, "No Action")</f>
        <v>Monitor Later</v>
      </c>
      <c r="W990" s="17"/>
      <c r="X990" s="100"/>
      <c r="Y990" s="100"/>
      <c r="Z990" s="100"/>
      <c r="AA990" s="100"/>
      <c r="AB990" s="100"/>
    </row>
    <row r="991" spans="1:28" ht="15.75" customHeight="1">
      <c r="A991" s="2" t="s">
        <v>1466</v>
      </c>
      <c r="B991" s="2" t="s">
        <v>817</v>
      </c>
      <c r="C991" s="2" t="s">
        <v>42</v>
      </c>
      <c r="D991" s="26" t="s">
        <v>60</v>
      </c>
      <c r="E991" s="28">
        <f>DATEVALUE(D991)</f>
        <v>28855</v>
      </c>
      <c r="F991" s="29">
        <f t="shared" si="46"/>
        <v>1978</v>
      </c>
      <c r="G991" s="29">
        <f t="shared" si="47"/>
        <v>47</v>
      </c>
      <c r="H991" s="29" t="str" cm="1">
        <f t="array" ref="H991">_xlfn.IFS(
  AND(G991&gt;=21, G991&lt;=30), "Young Adult",
  AND(G991&gt;=31, G991&lt;=45), "Adult",
  AND(G991&gt;=46, G991&lt;=60), "Middle-aged",
  AND(G991&gt;=61, G991&lt;=75), "Senior",
  AND(G991&gt;=76, G991&lt;=87), "Elderly",
  TRUE, "Out of Range"
)</f>
        <v>Middle-aged</v>
      </c>
      <c r="I991" s="3">
        <v>2</v>
      </c>
      <c r="J991" s="2" t="s">
        <v>47</v>
      </c>
      <c r="K991" s="2" t="s">
        <v>28</v>
      </c>
      <c r="L991" s="2" t="str">
        <f>VLOOKUP(J991,Facts!$A$2:$B$10,2,FALSE)</f>
        <v>North</v>
      </c>
      <c r="M991" s="2" t="str">
        <f>HLOOKUP(J991,Facts!$D$13:$L$14,2,FALSE)</f>
        <v>North</v>
      </c>
      <c r="N991" s="2" t="str">
        <f>_xlfn.XLOOKUP(L991,Facts!$B$2:$B$10,Facts!$A$2:$A$10,FALSE)</f>
        <v>Punjab</v>
      </c>
      <c r="O991" s="100" t="str">
        <f t="shared" si="48"/>
        <v>Aarav Patel</v>
      </c>
      <c r="P991" s="100" t="str" cm="1">
        <f t="array" ref="P991:Q991">_xlfn.TEXTSPLIT(O991," ")</f>
        <v>Aarav</v>
      </c>
      <c r="Q991" s="100" t="str">
        <v>Patel</v>
      </c>
      <c r="R991" s="100"/>
      <c r="S991" s="100" t="str">
        <f>CONCATENATE(A991,"_",P991,".pdf")</f>
        <v>PID0990_Aarav.pdf</v>
      </c>
      <c r="T991" s="17" t="str">
        <f>IF(AND(I991&lt;5,'Billing Details'!F991&gt;10000),"High Priority","Regular Followup")</f>
        <v>High Priority</v>
      </c>
      <c r="U991" s="17" t="str">
        <f>IF(AND(T991="High Priority",'Patient Health Records'!W991="Yes",'Patient Health Records'!X991 = "Critical"),"Needs Attention",IF(AND('Patient Health Records'!X991 &lt;&gt; "Critical", 'Patient Health Records'!W991 = "Yes"),"Monitor Later",IF(AND('Patient Health Records'!X991 ="Critical", 'Patient Health Records'!W991 = "No"), "Ask for Readmission","No Action")))</f>
        <v>Monitor Later</v>
      </c>
      <c r="V991" s="17" t="str" cm="1">
        <f t="array" ref="V991">_xlfn.IFS(AND(T991="High Priority",'Patient Health Records'!W991="Yes",'Patient Health Records'!X991 = "Critical"),"Needs Attention", AND('Patient Health Records'!X991 &lt;&gt; "Critical", 'Patient Health Records'!W991 = "Yes"),"Monitor Later", AND('Patient Health Records'!X991 ="Critical", 'Patient Health Records'!W991 = "No"), "Ask for Readmission", TRUE, "No Action")</f>
        <v>Monitor Later</v>
      </c>
      <c r="W991" s="17"/>
      <c r="X991" s="100"/>
      <c r="Y991" s="100"/>
      <c r="Z991" s="100"/>
      <c r="AA991" s="100"/>
      <c r="AB991" s="100"/>
    </row>
    <row r="992" spans="1:28" ht="15.75" customHeight="1">
      <c r="A992" s="2" t="s">
        <v>1467</v>
      </c>
      <c r="B992" s="2" t="s">
        <v>310</v>
      </c>
      <c r="C992" s="2" t="s">
        <v>42</v>
      </c>
      <c r="D992" s="26" t="s">
        <v>60</v>
      </c>
      <c r="E992" s="28">
        <f>DATEVALUE(D992)</f>
        <v>28855</v>
      </c>
      <c r="F992" s="29">
        <f t="shared" si="46"/>
        <v>1978</v>
      </c>
      <c r="G992" s="29">
        <f t="shared" si="47"/>
        <v>47</v>
      </c>
      <c r="H992" s="29" t="str" cm="1">
        <f t="array" ref="H992">_xlfn.IFS(
  AND(G992&gt;=21, G992&lt;=30), "Young Adult",
  AND(G992&gt;=31, G992&lt;=45), "Adult",
  AND(G992&gt;=46, G992&lt;=60), "Middle-aged",
  AND(G992&gt;=61, G992&lt;=75), "Senior",
  AND(G992&gt;=76, G992&lt;=87), "Elderly",
  TRUE, "Out of Range"
)</f>
        <v>Middle-aged</v>
      </c>
      <c r="I992" s="3">
        <v>25</v>
      </c>
      <c r="J992" s="2" t="s">
        <v>55</v>
      </c>
      <c r="K992" s="2" t="s">
        <v>28</v>
      </c>
      <c r="L992" s="2" t="str">
        <f>VLOOKUP(J992,Facts!$A$2:$B$10,2,FALSE)</f>
        <v>South</v>
      </c>
      <c r="M992" s="2" t="str">
        <f>HLOOKUP(J992,Facts!$D$13:$L$14,2,FALSE)</f>
        <v>South</v>
      </c>
      <c r="N992" s="2" t="str">
        <f>_xlfn.XLOOKUP(L992,Facts!$B$2:$B$10,Facts!$A$2:$A$10,FALSE)</f>
        <v>Tamil Nadu</v>
      </c>
      <c r="O992" s="100" t="str">
        <f t="shared" si="48"/>
        <v>Vivaan Raj Sharma</v>
      </c>
      <c r="P992" s="100" t="str" cm="1">
        <f t="array" ref="P992:R992">_xlfn.TEXTSPLIT(O992," ")</f>
        <v>Vivaan</v>
      </c>
      <c r="Q992" s="100" t="str">
        <v>Raj</v>
      </c>
      <c r="R992" s="100" t="str">
        <v>Sharma</v>
      </c>
      <c r="S992" s="100" t="str">
        <f>CONCATENATE(A992,"_",P992,".pdf")</f>
        <v>PID0991_Vivaan.pdf</v>
      </c>
      <c r="T992" s="17" t="str">
        <f>IF(AND(I992&lt;5,'Billing Details'!F992&gt;10000),"High Priority","Regular Followup")</f>
        <v>Regular Followup</v>
      </c>
      <c r="U992" s="17" t="str">
        <f>IF(AND(T992="High Priority",'Patient Health Records'!W992="Yes",'Patient Health Records'!X992 = "Critical"),"Needs Attention",IF(AND('Patient Health Records'!X992 &lt;&gt; "Critical", 'Patient Health Records'!W992 = "Yes"),"Monitor Later",IF(AND('Patient Health Records'!X992 ="Critical", 'Patient Health Records'!W992 = "No"), "Ask for Readmission","No Action")))</f>
        <v>No Action</v>
      </c>
      <c r="V992" s="17" t="str" cm="1">
        <f t="array" ref="V992">_xlfn.IFS(AND(T992="High Priority",'Patient Health Records'!W992="Yes",'Patient Health Records'!X992 = "Critical"),"Needs Attention", AND('Patient Health Records'!X992 &lt;&gt; "Critical", 'Patient Health Records'!W992 = "Yes"),"Monitor Later", AND('Patient Health Records'!X992 ="Critical", 'Patient Health Records'!W992 = "No"), "Ask for Readmission", TRUE, "No Action")</f>
        <v>No Action</v>
      </c>
      <c r="W992" s="17"/>
      <c r="X992" s="100"/>
      <c r="Y992" s="100"/>
      <c r="Z992" s="100"/>
      <c r="AA992" s="100"/>
      <c r="AB992" s="100"/>
    </row>
    <row r="993" spans="1:28" ht="15.75" customHeight="1">
      <c r="A993" s="2" t="s">
        <v>1468</v>
      </c>
      <c r="B993" s="2" t="s">
        <v>1286</v>
      </c>
      <c r="C993" s="2" t="s">
        <v>25</v>
      </c>
      <c r="D993" s="26" t="s">
        <v>26</v>
      </c>
      <c r="E993" s="28">
        <f>DATEVALUE(D993)</f>
        <v>27029</v>
      </c>
      <c r="F993" s="29">
        <f t="shared" si="46"/>
        <v>1973</v>
      </c>
      <c r="G993" s="29">
        <f t="shared" si="47"/>
        <v>52</v>
      </c>
      <c r="H993" s="29" t="str" cm="1">
        <f t="array" ref="H993">_xlfn.IFS(
  AND(G993&gt;=21, G993&lt;=30), "Young Adult",
  AND(G993&gt;=31, G993&lt;=45), "Adult",
  AND(G993&gt;=46, G993&lt;=60), "Middle-aged",
  AND(G993&gt;=61, G993&lt;=75), "Senior",
  AND(G993&gt;=76, G993&lt;=87), "Elderly",
  TRUE, "Out of Range"
)</f>
        <v>Middle-aged</v>
      </c>
      <c r="I993" s="3">
        <v>12</v>
      </c>
      <c r="J993" s="2" t="s">
        <v>27</v>
      </c>
      <c r="K993" s="2" t="s">
        <v>28</v>
      </c>
      <c r="L993" s="2" t="str">
        <f>VLOOKUP(J993,Facts!$A$2:$B$10,2,FALSE)</f>
        <v>South</v>
      </c>
      <c r="M993" s="2" t="str">
        <f>HLOOKUP(J993,Facts!$D$13:$L$14,2,FALSE)</f>
        <v>South</v>
      </c>
      <c r="N993" s="2" t="str">
        <f>_xlfn.XLOOKUP(L993,Facts!$B$2:$B$10,Facts!$A$2:$A$10,FALSE)</f>
        <v>Tamil Nadu</v>
      </c>
      <c r="O993" s="100" t="str">
        <f t="shared" si="48"/>
        <v>Shreya Kumar Patel</v>
      </c>
      <c r="P993" s="100" t="str" cm="1">
        <f t="array" ref="P993:R993">_xlfn.TEXTSPLIT(O993," ")</f>
        <v>Shreya</v>
      </c>
      <c r="Q993" s="100" t="str">
        <v>Kumar</v>
      </c>
      <c r="R993" s="100" t="str">
        <v>Patel</v>
      </c>
      <c r="S993" s="100" t="str">
        <f>CONCATENATE(A993,"_",P993,".pdf")</f>
        <v>PID0992_Shreya.pdf</v>
      </c>
      <c r="T993" s="17" t="str">
        <f>IF(AND(I993&lt;5,'Billing Details'!F993&gt;10000),"High Priority","Regular Followup")</f>
        <v>Regular Followup</v>
      </c>
      <c r="U993" s="17" t="str">
        <f>IF(AND(T993="High Priority",'Patient Health Records'!W993="Yes",'Patient Health Records'!X993 = "Critical"),"Needs Attention",IF(AND('Patient Health Records'!X993 &lt;&gt; "Critical", 'Patient Health Records'!W993 = "Yes"),"Monitor Later",IF(AND('Patient Health Records'!X993 ="Critical", 'Patient Health Records'!W993 = "No"), "Ask for Readmission","No Action")))</f>
        <v>Monitor Later</v>
      </c>
      <c r="V993" s="17" t="str" cm="1">
        <f t="array" ref="V993">_xlfn.IFS(AND(T993="High Priority",'Patient Health Records'!W993="Yes",'Patient Health Records'!X993 = "Critical"),"Needs Attention", AND('Patient Health Records'!X993 &lt;&gt; "Critical", 'Patient Health Records'!W993 = "Yes"),"Monitor Later", AND('Patient Health Records'!X993 ="Critical", 'Patient Health Records'!W993 = "No"), "Ask for Readmission", TRUE, "No Action")</f>
        <v>Monitor Later</v>
      </c>
      <c r="W993" s="17"/>
      <c r="X993" s="100"/>
      <c r="Y993" s="100"/>
      <c r="Z993" s="100"/>
      <c r="AA993" s="100"/>
      <c r="AB993" s="100"/>
    </row>
    <row r="994" spans="1:28" ht="15.75" customHeight="1">
      <c r="A994" s="2" t="s">
        <v>1469</v>
      </c>
      <c r="B994" s="2" t="s">
        <v>1470</v>
      </c>
      <c r="C994" s="2" t="s">
        <v>42</v>
      </c>
      <c r="D994" s="26" t="s">
        <v>26</v>
      </c>
      <c r="E994" s="28">
        <f>DATEVALUE(D994)</f>
        <v>27029</v>
      </c>
      <c r="F994" s="29">
        <f t="shared" si="46"/>
        <v>1973</v>
      </c>
      <c r="G994" s="29">
        <f t="shared" si="47"/>
        <v>52</v>
      </c>
      <c r="H994" s="29" t="str" cm="1">
        <f t="array" ref="H994">_xlfn.IFS(
  AND(G994&gt;=21, G994&lt;=30), "Young Adult",
  AND(G994&gt;=31, G994&lt;=45), "Adult",
  AND(G994&gt;=46, G994&lt;=60), "Middle-aged",
  AND(G994&gt;=61, G994&lt;=75), "Senior",
  AND(G994&gt;=76, G994&lt;=87), "Elderly",
  TRUE, "Out of Range"
)</f>
        <v>Middle-aged</v>
      </c>
      <c r="I994" s="3">
        <v>5</v>
      </c>
      <c r="J994" s="2" t="s">
        <v>43</v>
      </c>
      <c r="K994" s="2" t="s">
        <v>34</v>
      </c>
      <c r="L994" s="2" t="str">
        <f>VLOOKUP(J994,Facts!$A$2:$B$10,2,FALSE)</f>
        <v>South</v>
      </c>
      <c r="M994" s="2" t="str">
        <f>HLOOKUP(J994,Facts!$D$13:$L$14,2,FALSE)</f>
        <v>South</v>
      </c>
      <c r="N994" s="2" t="str">
        <f>_xlfn.XLOOKUP(L994,Facts!$B$2:$B$10,Facts!$A$2:$A$10,FALSE)</f>
        <v>Tamil Nadu</v>
      </c>
      <c r="O994" s="100" t="str">
        <f t="shared" si="48"/>
        <v>Aarav Gupta</v>
      </c>
      <c r="P994" s="100" t="str" cm="1">
        <f t="array" ref="P994:Q994">_xlfn.TEXTSPLIT(O994," ")</f>
        <v>Aarav</v>
      </c>
      <c r="Q994" s="100" t="str">
        <v>Gupta</v>
      </c>
      <c r="R994" s="100"/>
      <c r="S994" s="100" t="str">
        <f>CONCATENATE(A994,"_",P994,".pdf")</f>
        <v>PID0993_Aarav.pdf</v>
      </c>
      <c r="T994" s="17" t="str">
        <f>IF(AND(I994&lt;5,'Billing Details'!F994&gt;10000),"High Priority","Regular Followup")</f>
        <v>Regular Followup</v>
      </c>
      <c r="U994" s="17" t="str">
        <f>IF(AND(T994="High Priority",'Patient Health Records'!W994="Yes",'Patient Health Records'!X994 = "Critical"),"Needs Attention",IF(AND('Patient Health Records'!X994 &lt;&gt; "Critical", 'Patient Health Records'!W994 = "Yes"),"Monitor Later",IF(AND('Patient Health Records'!X994 ="Critical", 'Patient Health Records'!W994 = "No"), "Ask for Readmission","No Action")))</f>
        <v>No Action</v>
      </c>
      <c r="V994" s="17" t="str" cm="1">
        <f t="array" ref="V994">_xlfn.IFS(AND(T994="High Priority",'Patient Health Records'!W994="Yes",'Patient Health Records'!X994 = "Critical"),"Needs Attention", AND('Patient Health Records'!X994 &lt;&gt; "Critical", 'Patient Health Records'!W994 = "Yes"),"Monitor Later", AND('Patient Health Records'!X994 ="Critical", 'Patient Health Records'!W994 = "No"), "Ask for Readmission", TRUE, "No Action")</f>
        <v>No Action</v>
      </c>
      <c r="W994" s="17"/>
      <c r="X994" s="100"/>
      <c r="Y994" s="100"/>
      <c r="Z994" s="100"/>
      <c r="AA994" s="100"/>
      <c r="AB994" s="100"/>
    </row>
    <row r="995" spans="1:28" ht="15.75" customHeight="1">
      <c r="A995" s="2" t="s">
        <v>1471</v>
      </c>
      <c r="B995" s="2" t="s">
        <v>661</v>
      </c>
      <c r="C995" s="2" t="s">
        <v>25</v>
      </c>
      <c r="D995" s="26" t="s">
        <v>46</v>
      </c>
      <c r="E995" s="28">
        <f>DATEVALUE(D995)</f>
        <v>32508</v>
      </c>
      <c r="F995" s="29">
        <f t="shared" si="46"/>
        <v>1988</v>
      </c>
      <c r="G995" s="29">
        <f t="shared" si="47"/>
        <v>37</v>
      </c>
      <c r="H995" s="29" t="str" cm="1">
        <f t="array" ref="H995">_xlfn.IFS(
  AND(G995&gt;=21, G995&lt;=30), "Young Adult",
  AND(G995&gt;=31, G995&lt;=45), "Adult",
  AND(G995&gt;=46, G995&lt;=60), "Middle-aged",
  AND(G995&gt;=61, G995&lt;=75), "Senior",
  AND(G995&gt;=76, G995&lt;=87), "Elderly",
  TRUE, "Out of Range"
)</f>
        <v>Adult</v>
      </c>
      <c r="I995" s="3">
        <v>5</v>
      </c>
      <c r="J995" s="2" t="s">
        <v>38</v>
      </c>
      <c r="K995" s="2" t="s">
        <v>56</v>
      </c>
      <c r="L995" s="2" t="str">
        <f>VLOOKUP(J995,Facts!$A$2:$B$10,2,FALSE)</f>
        <v>North</v>
      </c>
      <c r="M995" s="2" t="str">
        <f>HLOOKUP(J995,Facts!$D$13:$L$14,2,FALSE)</f>
        <v>North</v>
      </c>
      <c r="N995" s="2" t="str">
        <f>_xlfn.XLOOKUP(L995,Facts!$B$2:$B$10,Facts!$A$2:$A$10,FALSE)</f>
        <v>Punjab</v>
      </c>
      <c r="O995" s="100" t="str">
        <f t="shared" si="48"/>
        <v>Isha Priya Gupta</v>
      </c>
      <c r="P995" s="100" t="str" cm="1">
        <f t="array" ref="P995:R995">_xlfn.TEXTSPLIT(O995," ")</f>
        <v>Isha</v>
      </c>
      <c r="Q995" s="100" t="str">
        <v>Priya</v>
      </c>
      <c r="R995" s="100" t="str">
        <v>Gupta</v>
      </c>
      <c r="S995" s="100" t="str">
        <f>CONCATENATE(A995,"_",P995,".pdf")</f>
        <v>PID0994_Isha.pdf</v>
      </c>
      <c r="T995" s="17" t="str">
        <f>IF(AND(I995&lt;5,'Billing Details'!F995&gt;10000),"High Priority","Regular Followup")</f>
        <v>Regular Followup</v>
      </c>
      <c r="U995" s="17" t="str">
        <f>IF(AND(T995="High Priority",'Patient Health Records'!W995="Yes",'Patient Health Records'!X995 = "Critical"),"Needs Attention",IF(AND('Patient Health Records'!X995 &lt;&gt; "Critical", 'Patient Health Records'!W995 = "Yes"),"Monitor Later",IF(AND('Patient Health Records'!X995 ="Critical", 'Patient Health Records'!W995 = "No"), "Ask for Readmission","No Action")))</f>
        <v>Monitor Later</v>
      </c>
      <c r="V995" s="17" t="str" cm="1">
        <f t="array" ref="V995">_xlfn.IFS(AND(T995="High Priority",'Patient Health Records'!W995="Yes",'Patient Health Records'!X995 = "Critical"),"Needs Attention", AND('Patient Health Records'!X995 &lt;&gt; "Critical", 'Patient Health Records'!W995 = "Yes"),"Monitor Later", AND('Patient Health Records'!X995 ="Critical", 'Patient Health Records'!W995 = "No"), "Ask for Readmission", TRUE, "No Action")</f>
        <v>Monitor Later</v>
      </c>
      <c r="W995" s="17"/>
      <c r="X995" s="100"/>
      <c r="Y995" s="100"/>
      <c r="Z995" s="100"/>
      <c r="AA995" s="100"/>
      <c r="AB995" s="100"/>
    </row>
    <row r="996" spans="1:28" ht="15.75" customHeight="1">
      <c r="A996" s="2" t="s">
        <v>1472</v>
      </c>
      <c r="B996" s="2" t="s">
        <v>189</v>
      </c>
      <c r="C996" s="2" t="s">
        <v>42</v>
      </c>
      <c r="D996" s="26" t="s">
        <v>60</v>
      </c>
      <c r="E996" s="28">
        <f>DATEVALUE(D996)</f>
        <v>28855</v>
      </c>
      <c r="F996" s="29">
        <f t="shared" si="46"/>
        <v>1978</v>
      </c>
      <c r="G996" s="29">
        <f t="shared" si="47"/>
        <v>47</v>
      </c>
      <c r="H996" s="29" t="str" cm="1">
        <f t="array" ref="H996">_xlfn.IFS(
  AND(G996&gt;=21, G996&lt;=30), "Young Adult",
  AND(G996&gt;=31, G996&lt;=45), "Adult",
  AND(G996&gt;=46, G996&lt;=60), "Middle-aged",
  AND(G996&gt;=61, G996&lt;=75), "Senior",
  AND(G996&gt;=76, G996&lt;=87), "Elderly",
  TRUE, "Out of Range"
)</f>
        <v>Middle-aged</v>
      </c>
      <c r="I996" s="3">
        <v>30</v>
      </c>
      <c r="J996" s="2" t="s">
        <v>33</v>
      </c>
      <c r="K996" s="2" t="s">
        <v>28</v>
      </c>
      <c r="L996" s="2" t="str">
        <f>VLOOKUP(J996,Facts!$A$2:$B$10,2,FALSE)</f>
        <v>West</v>
      </c>
      <c r="M996" s="2" t="str">
        <f>HLOOKUP(J996,Facts!$D$13:$L$14,2,FALSE)</f>
        <v>West</v>
      </c>
      <c r="N996" s="2" t="str">
        <f>_xlfn.XLOOKUP(L996,Facts!$B$2:$B$10,Facts!$A$2:$A$10,FALSE)</f>
        <v>Maharashtra</v>
      </c>
      <c r="O996" s="100" t="str">
        <f t="shared" si="48"/>
        <v>Sai Reddy</v>
      </c>
      <c r="P996" s="100" t="str" cm="1">
        <f t="array" ref="P996:Q996">_xlfn.TEXTSPLIT(O996," ")</f>
        <v>Sai</v>
      </c>
      <c r="Q996" s="100" t="str">
        <v>Reddy</v>
      </c>
      <c r="R996" s="100"/>
      <c r="S996" s="100" t="str">
        <f>CONCATENATE(A996,"_",P996,".pdf")</f>
        <v>PID0995_Sai.pdf</v>
      </c>
      <c r="T996" s="17" t="str">
        <f>IF(AND(I996&lt;5,'Billing Details'!F996&gt;10000),"High Priority","Regular Followup")</f>
        <v>Regular Followup</v>
      </c>
      <c r="U996" s="17" t="str">
        <f>IF(AND(T996="High Priority",'Patient Health Records'!W996="Yes",'Patient Health Records'!X996 = "Critical"),"Needs Attention",IF(AND('Patient Health Records'!X996 &lt;&gt; "Critical", 'Patient Health Records'!W996 = "Yes"),"Monitor Later",IF(AND('Patient Health Records'!X996 ="Critical", 'Patient Health Records'!W996 = "No"), "Ask for Readmission","No Action")))</f>
        <v>Ask for Readmission</v>
      </c>
      <c r="V996" s="17" t="str" cm="1">
        <f t="array" ref="V996">_xlfn.IFS(AND(T996="High Priority",'Patient Health Records'!W996="Yes",'Patient Health Records'!X996 = "Critical"),"Needs Attention", AND('Patient Health Records'!X996 &lt;&gt; "Critical", 'Patient Health Records'!W996 = "Yes"),"Monitor Later", AND('Patient Health Records'!X996 ="Critical", 'Patient Health Records'!W996 = "No"), "Ask for Readmission", TRUE, "No Action")</f>
        <v>Ask for Readmission</v>
      </c>
      <c r="W996" s="17"/>
      <c r="X996" s="100"/>
      <c r="Y996" s="100"/>
      <c r="Z996" s="100"/>
      <c r="AA996" s="100"/>
      <c r="AB996" s="100"/>
    </row>
    <row r="997" spans="1:28" ht="15.75" customHeight="1">
      <c r="A997" s="2" t="s">
        <v>1473</v>
      </c>
      <c r="B997" s="2" t="s">
        <v>49</v>
      </c>
      <c r="C997" s="2" t="s">
        <v>42</v>
      </c>
      <c r="D997" s="26" t="s">
        <v>147</v>
      </c>
      <c r="E997" s="28">
        <f>DATEVALUE(D997)</f>
        <v>31412</v>
      </c>
      <c r="F997" s="29">
        <f t="shared" si="46"/>
        <v>1985</v>
      </c>
      <c r="G997" s="29">
        <f t="shared" si="47"/>
        <v>40</v>
      </c>
      <c r="H997" s="29" t="str" cm="1">
        <f t="array" ref="H997">_xlfn.IFS(
  AND(G997&gt;=21, G997&lt;=30), "Young Adult",
  AND(G997&gt;=31, G997&lt;=45), "Adult",
  AND(G997&gt;=46, G997&lt;=60), "Middle-aged",
  AND(G997&gt;=61, G997&lt;=75), "Senior",
  AND(G997&gt;=76, G997&lt;=87), "Elderly",
  TRUE, "Out of Range"
)</f>
        <v>Adult</v>
      </c>
      <c r="I997" s="3">
        <v>20</v>
      </c>
      <c r="J997" s="2" t="s">
        <v>80</v>
      </c>
      <c r="K997" s="2" t="s">
        <v>56</v>
      </c>
      <c r="L997" s="2" t="str">
        <f>VLOOKUP(J997,Facts!$A$2:$B$10,2,FALSE)</f>
        <v>West</v>
      </c>
      <c r="M997" s="2" t="str">
        <f>HLOOKUP(J997,Facts!$D$13:$L$14,2,FALSE)</f>
        <v>West</v>
      </c>
      <c r="N997" s="2" t="str">
        <f>_xlfn.XLOOKUP(L997,Facts!$B$2:$B$10,Facts!$A$2:$A$10,FALSE)</f>
        <v>Maharashtra</v>
      </c>
      <c r="O997" s="100" t="str">
        <f t="shared" si="48"/>
        <v>Aarav Sharma</v>
      </c>
      <c r="P997" s="100" t="str" cm="1">
        <f t="array" ref="P997:Q997">_xlfn.TEXTSPLIT(O997," ")</f>
        <v>Aarav</v>
      </c>
      <c r="Q997" s="100" t="str">
        <v>Sharma</v>
      </c>
      <c r="R997" s="100"/>
      <c r="S997" s="100" t="str">
        <f>CONCATENATE(A997,"_",P997,".pdf")</f>
        <v>PID0996_Aarav.pdf</v>
      </c>
      <c r="T997" s="17" t="str">
        <f>IF(AND(I997&lt;5,'Billing Details'!F997&gt;10000),"High Priority","Regular Followup")</f>
        <v>Regular Followup</v>
      </c>
      <c r="U997" s="17" t="str">
        <f>IF(AND(T997="High Priority",'Patient Health Records'!W997="Yes",'Patient Health Records'!X997 = "Critical"),"Needs Attention",IF(AND('Patient Health Records'!X997 &lt;&gt; "Critical", 'Patient Health Records'!W997 = "Yes"),"Monitor Later",IF(AND('Patient Health Records'!X997 ="Critical", 'Patient Health Records'!W997 = "No"), "Ask for Readmission","No Action")))</f>
        <v>Monitor Later</v>
      </c>
      <c r="V997" s="17" t="str" cm="1">
        <f t="array" ref="V997">_xlfn.IFS(AND(T997="High Priority",'Patient Health Records'!W997="Yes",'Patient Health Records'!X997 = "Critical"),"Needs Attention", AND('Patient Health Records'!X997 &lt;&gt; "Critical", 'Patient Health Records'!W997 = "Yes"),"Monitor Later", AND('Patient Health Records'!X997 ="Critical", 'Patient Health Records'!W997 = "No"), "Ask for Readmission", TRUE, "No Action")</f>
        <v>Monitor Later</v>
      </c>
      <c r="W997" s="17"/>
      <c r="X997" s="100"/>
      <c r="Y997" s="100"/>
      <c r="Z997" s="100"/>
      <c r="AA997" s="100"/>
      <c r="AB997" s="100"/>
    </row>
    <row r="998" spans="1:28" ht="15.75" customHeight="1">
      <c r="A998" s="2" t="s">
        <v>1474</v>
      </c>
      <c r="B998" s="2" t="s">
        <v>74</v>
      </c>
      <c r="C998" s="2" t="s">
        <v>25</v>
      </c>
      <c r="D998" s="26" t="s">
        <v>184</v>
      </c>
      <c r="E998" s="28">
        <f>DATEVALUE(D998)</f>
        <v>21550</v>
      </c>
      <c r="F998" s="29">
        <f t="shared" si="46"/>
        <v>1958</v>
      </c>
      <c r="G998" s="29">
        <f t="shared" si="47"/>
        <v>67</v>
      </c>
      <c r="H998" s="29" t="str" cm="1">
        <f t="array" ref="H998">_xlfn.IFS(
  AND(G998&gt;=21, G998&lt;=30), "Young Adult",
  AND(G998&gt;=31, G998&lt;=45), "Adult",
  AND(G998&gt;=46, G998&lt;=60), "Middle-aged",
  AND(G998&gt;=61, G998&lt;=75), "Senior",
  AND(G998&gt;=76, G998&lt;=87), "Elderly",
  TRUE, "Out of Range"
)</f>
        <v>Senior</v>
      </c>
      <c r="I998" s="3">
        <v>9</v>
      </c>
      <c r="J998" s="2" t="s">
        <v>43</v>
      </c>
      <c r="K998" s="2" t="s">
        <v>56</v>
      </c>
      <c r="L998" s="2" t="str">
        <f>VLOOKUP(J998,Facts!$A$2:$B$10,2,FALSE)</f>
        <v>South</v>
      </c>
      <c r="M998" s="2" t="str">
        <f>HLOOKUP(J998,Facts!$D$13:$L$14,2,FALSE)</f>
        <v>South</v>
      </c>
      <c r="N998" s="2" t="str">
        <f>_xlfn.XLOOKUP(L998,Facts!$B$2:$B$10,Facts!$A$2:$A$10,FALSE)</f>
        <v>Tamil Nadu</v>
      </c>
      <c r="O998" s="100" t="str">
        <f t="shared" si="48"/>
        <v>Aanya Raj Sharma</v>
      </c>
      <c r="P998" s="100" t="str" cm="1">
        <f t="array" ref="P998:R998">_xlfn.TEXTSPLIT(O998," ")</f>
        <v>Aanya</v>
      </c>
      <c r="Q998" s="100" t="str">
        <v>Raj</v>
      </c>
      <c r="R998" s="100" t="str">
        <v>Sharma</v>
      </c>
      <c r="S998" s="100" t="str">
        <f>CONCATENATE(A998,"_",P998,".pdf")</f>
        <v>PID0997_Aanya.pdf</v>
      </c>
      <c r="T998" s="17" t="str">
        <f>IF(AND(I998&lt;5,'Billing Details'!F998&gt;10000),"High Priority","Regular Followup")</f>
        <v>Regular Followup</v>
      </c>
      <c r="U998" s="17" t="str">
        <f>IF(AND(T998="High Priority",'Patient Health Records'!W998="Yes",'Patient Health Records'!X998 = "Critical"),"Needs Attention",IF(AND('Patient Health Records'!X998 &lt;&gt; "Critical", 'Patient Health Records'!W998 = "Yes"),"Monitor Later",IF(AND('Patient Health Records'!X998 ="Critical", 'Patient Health Records'!W998 = "No"), "Ask for Readmission","No Action")))</f>
        <v>Ask for Readmission</v>
      </c>
      <c r="V998" s="17" t="str" cm="1">
        <f t="array" ref="V998">_xlfn.IFS(AND(T998="High Priority",'Patient Health Records'!W998="Yes",'Patient Health Records'!X998 = "Critical"),"Needs Attention", AND('Patient Health Records'!X998 &lt;&gt; "Critical", 'Patient Health Records'!W998 = "Yes"),"Monitor Later", AND('Patient Health Records'!X998 ="Critical", 'Patient Health Records'!W998 = "No"), "Ask for Readmission", TRUE, "No Action")</f>
        <v>Ask for Readmission</v>
      </c>
      <c r="W998" s="17"/>
      <c r="X998" s="100"/>
      <c r="Y998" s="100"/>
      <c r="Z998" s="100"/>
      <c r="AA998" s="100"/>
      <c r="AB998" s="100"/>
    </row>
    <row r="999" spans="1:28" ht="15.75" customHeight="1">
      <c r="A999" s="2" t="s">
        <v>1475</v>
      </c>
      <c r="B999" s="2" t="s">
        <v>1476</v>
      </c>
      <c r="C999" s="2" t="s">
        <v>25</v>
      </c>
      <c r="D999" s="26" t="s">
        <v>147</v>
      </c>
      <c r="E999" s="28">
        <f>DATEVALUE(D999)</f>
        <v>31412</v>
      </c>
      <c r="F999" s="29">
        <f t="shared" si="46"/>
        <v>1985</v>
      </c>
      <c r="G999" s="29">
        <f t="shared" si="47"/>
        <v>40</v>
      </c>
      <c r="H999" s="29" t="str" cm="1">
        <f t="array" ref="H999">_xlfn.IFS(
  AND(G999&gt;=21, G999&lt;=30), "Young Adult",
  AND(G999&gt;=31, G999&lt;=45), "Adult",
  AND(G999&gt;=46, G999&lt;=60), "Middle-aged",
  AND(G999&gt;=61, G999&lt;=75), "Senior",
  AND(G999&gt;=76, G999&lt;=87), "Elderly",
  TRUE, "Out of Range"
)</f>
        <v>Adult</v>
      </c>
      <c r="I999" s="3">
        <v>4</v>
      </c>
      <c r="J999" s="2" t="s">
        <v>47</v>
      </c>
      <c r="K999" s="2" t="s">
        <v>39</v>
      </c>
      <c r="L999" s="2" t="str">
        <f>VLOOKUP(J999,Facts!$A$2:$B$10,2,FALSE)</f>
        <v>North</v>
      </c>
      <c r="M999" s="2" t="str">
        <f>HLOOKUP(J999,Facts!$D$13:$L$14,2,FALSE)</f>
        <v>North</v>
      </c>
      <c r="N999" s="2" t="str">
        <f>_xlfn.XLOOKUP(L999,Facts!$B$2:$B$10,Facts!$A$2:$A$10,FALSE)</f>
        <v>Punjab</v>
      </c>
      <c r="O999" s="100" t="str">
        <f t="shared" si="48"/>
        <v>Aanya Kumar Mehta</v>
      </c>
      <c r="P999" s="100" t="str" cm="1">
        <f t="array" ref="P999:R999">_xlfn.TEXTSPLIT(O999," ")</f>
        <v>Aanya</v>
      </c>
      <c r="Q999" s="100" t="str">
        <v>Kumar</v>
      </c>
      <c r="R999" s="100" t="str">
        <v>Mehta</v>
      </c>
      <c r="S999" s="100" t="str">
        <f>CONCATENATE(A999,"_",P999,".pdf")</f>
        <v>PID0998_Aanya.pdf</v>
      </c>
      <c r="T999" s="17" t="str">
        <f>IF(AND(I999&lt;5,'Billing Details'!F999&gt;10000),"High Priority","Regular Followup")</f>
        <v>High Priority</v>
      </c>
      <c r="U999" s="17" t="str">
        <f>IF(AND(T999="High Priority",'Patient Health Records'!W999="Yes",'Patient Health Records'!X999 = "Critical"),"Needs Attention",IF(AND('Patient Health Records'!X999 &lt;&gt; "Critical", 'Patient Health Records'!W999 = "Yes"),"Monitor Later",IF(AND('Patient Health Records'!X999 ="Critical", 'Patient Health Records'!W999 = "No"), "Ask for Readmission","No Action")))</f>
        <v>Needs Attention</v>
      </c>
      <c r="V999" s="17" t="str" cm="1">
        <f t="array" ref="V999">_xlfn.IFS(AND(T999="High Priority",'Patient Health Records'!W999="Yes",'Patient Health Records'!X999 = "Critical"),"Needs Attention", AND('Patient Health Records'!X999 &lt;&gt; "Critical", 'Patient Health Records'!W999 = "Yes"),"Monitor Later", AND('Patient Health Records'!X999 ="Critical", 'Patient Health Records'!W999 = "No"), "Ask for Readmission", TRUE, "No Action")</f>
        <v>Needs Attention</v>
      </c>
      <c r="W999" s="17"/>
      <c r="X999" s="100"/>
      <c r="Y999" s="100"/>
      <c r="Z999" s="100"/>
      <c r="AA999" s="100"/>
      <c r="AB999" s="100"/>
    </row>
    <row r="1000" spans="1:28" ht="15.75" customHeight="1">
      <c r="A1000" s="2" t="s">
        <v>1477</v>
      </c>
      <c r="B1000" s="2" t="s">
        <v>90</v>
      </c>
      <c r="C1000" s="2" t="s">
        <v>42</v>
      </c>
      <c r="D1000" s="26" t="s">
        <v>184</v>
      </c>
      <c r="E1000" s="28">
        <f>DATEVALUE(D1000)</f>
        <v>21550</v>
      </c>
      <c r="F1000" s="29">
        <f t="shared" si="46"/>
        <v>1958</v>
      </c>
      <c r="G1000" s="29">
        <f t="shared" si="47"/>
        <v>67</v>
      </c>
      <c r="H1000" s="29" t="str" cm="1">
        <f t="array" ref="H1000">_xlfn.IFS(
  AND(G1000&gt;=21, G1000&lt;=30), "Young Adult",
  AND(G1000&gt;=31, G1000&lt;=45), "Adult",
  AND(G1000&gt;=46, G1000&lt;=60), "Middle-aged",
  AND(G1000&gt;=61, G1000&lt;=75), "Senior",
  AND(G1000&gt;=76, G1000&lt;=87), "Elderly",
  TRUE, "Out of Range"
)</f>
        <v>Senior</v>
      </c>
      <c r="I1000" s="3">
        <v>0.5</v>
      </c>
      <c r="J1000" s="2" t="s">
        <v>47</v>
      </c>
      <c r="K1000" s="2" t="s">
        <v>39</v>
      </c>
      <c r="L1000" s="2" t="str">
        <f>VLOOKUP(J1000,Facts!$A$2:$B$10,2,FALSE)</f>
        <v>North</v>
      </c>
      <c r="M1000" s="2" t="str">
        <f>HLOOKUP(J1000,Facts!$D$13:$L$14,2,FALSE)</f>
        <v>North</v>
      </c>
      <c r="N1000" s="2" t="str">
        <f>_xlfn.XLOOKUP(L1000,Facts!$B$2:$B$10,Facts!$A$2:$A$10,FALSE)</f>
        <v>Punjab</v>
      </c>
      <c r="O1000" s="100" t="str">
        <f t="shared" si="48"/>
        <v>Krishna Patel</v>
      </c>
      <c r="P1000" s="100" t="str" cm="1">
        <f t="array" ref="P1000:Q1000">_xlfn.TEXTSPLIT(O1000," ")</f>
        <v>Krishna</v>
      </c>
      <c r="Q1000" s="100" t="str">
        <v>Patel</v>
      </c>
      <c r="R1000" s="100"/>
      <c r="S1000" s="100" t="str">
        <f>CONCATENATE(A1000,"_",P1000,".pdf")</f>
        <v>PID0999_Krishna.pdf</v>
      </c>
      <c r="T1000" s="17" t="str">
        <f>IF(AND(I1000&lt;5,'Billing Details'!F1000&gt;10000),"High Priority","Regular Followup")</f>
        <v>High Priority</v>
      </c>
      <c r="U1000" s="17" t="str">
        <f>IF(AND(T1000="High Priority",'Patient Health Records'!W1000="Yes",'Patient Health Records'!X1000 = "Critical"),"Needs Attention",IF(AND('Patient Health Records'!X1000 &lt;&gt; "Critical", 'Patient Health Records'!W1000 = "Yes"),"Monitor Later",IF(AND('Patient Health Records'!X1000 ="Critical", 'Patient Health Records'!W1000 = "No"), "Ask for Readmission","No Action")))</f>
        <v>Ask for Readmission</v>
      </c>
      <c r="V1000" s="17" t="str" cm="1">
        <f t="array" ref="V1000">_xlfn.IFS(AND(T1000="High Priority",'Patient Health Records'!W1000="Yes",'Patient Health Records'!X1000 = "Critical"),"Needs Attention", AND('Patient Health Records'!X1000 &lt;&gt; "Critical", 'Patient Health Records'!W1000 = "Yes"),"Monitor Later", AND('Patient Health Records'!X1000 ="Critical", 'Patient Health Records'!W1000 = "No"), "Ask for Readmission", TRUE, "No Action")</f>
        <v>Ask for Readmission</v>
      </c>
      <c r="W1000" s="17"/>
      <c r="X1000" s="100"/>
      <c r="Y1000" s="100"/>
      <c r="Z1000" s="100"/>
      <c r="AA1000" s="100"/>
      <c r="AB1000" s="100"/>
    </row>
    <row r="1001" spans="1:28" ht="15.75" customHeight="1">
      <c r="A1001" s="2" t="s">
        <v>1478</v>
      </c>
      <c r="B1001" s="2" t="s">
        <v>131</v>
      </c>
      <c r="C1001" s="2" t="s">
        <v>25</v>
      </c>
      <c r="D1001" s="26" t="s">
        <v>75</v>
      </c>
      <c r="E1001" s="28">
        <f>DATEVALUE(D1001)</f>
        <v>29951</v>
      </c>
      <c r="F1001" s="29">
        <f t="shared" si="46"/>
        <v>1981</v>
      </c>
      <c r="G1001" s="29">
        <f t="shared" si="47"/>
        <v>44</v>
      </c>
      <c r="H1001" s="29" t="str" cm="1">
        <f t="array" ref="H1001">_xlfn.IFS(
  AND(G1001&gt;=21, G1001&lt;=30), "Young Adult",
  AND(G1001&gt;=31, G1001&lt;=45), "Adult",
  AND(G1001&gt;=46, G1001&lt;=60), "Middle-aged",
  AND(G1001&gt;=61, G1001&lt;=75), "Senior",
  AND(G1001&gt;=76, G1001&lt;=87), "Elderly",
  TRUE, "Out of Range"
)</f>
        <v>Adult</v>
      </c>
      <c r="I1001" s="3">
        <v>5</v>
      </c>
      <c r="J1001" s="2" t="s">
        <v>33</v>
      </c>
      <c r="K1001" s="2" t="s">
        <v>34</v>
      </c>
      <c r="L1001" s="2" t="str">
        <f>VLOOKUP(J1001,Facts!$A$2:$B$10,2,FALSE)</f>
        <v>West</v>
      </c>
      <c r="M1001" s="2" t="str">
        <f>HLOOKUP(J1001,Facts!$D$13:$L$14,2,FALSE)</f>
        <v>West</v>
      </c>
      <c r="N1001" s="2" t="str">
        <f>_xlfn.XLOOKUP(L1001,Facts!$B$2:$B$10,Facts!$A$2:$A$10,FALSE)</f>
        <v>Maharashtra</v>
      </c>
      <c r="O1001" s="100" t="str">
        <f t="shared" si="48"/>
        <v>Isha Kumar Sharma</v>
      </c>
      <c r="P1001" s="100" t="str" cm="1">
        <f t="array" ref="P1001:R1001">_xlfn.TEXTSPLIT(O1001," ")</f>
        <v>Isha</v>
      </c>
      <c r="Q1001" s="100" t="str">
        <v>Kumar</v>
      </c>
      <c r="R1001" s="100" t="str">
        <v>Sharma</v>
      </c>
      <c r="S1001" s="100" t="str">
        <f>CONCATENATE(A1001,"_",P1001,".pdf")</f>
        <v>PID1000_Isha.pdf</v>
      </c>
      <c r="T1001" s="17" t="str">
        <f>IF(AND(I1001&lt;5,'Billing Details'!F1001&gt;10000),"High Priority","Regular Followup")</f>
        <v>Regular Followup</v>
      </c>
      <c r="U1001" s="17" t="str">
        <f>IF(AND(T1001="High Priority",'Patient Health Records'!W1001="Yes",'Patient Health Records'!X1001 = "Critical"),"Needs Attention",IF(AND('Patient Health Records'!X1001 &lt;&gt; "Critical", 'Patient Health Records'!W1001 = "Yes"),"Monitor Later",IF(AND('Patient Health Records'!X1001 ="Critical", 'Patient Health Records'!W1001 = "No"), "Ask for Readmission","No Action")))</f>
        <v>Monitor Later</v>
      </c>
      <c r="V1001" s="17" t="str" cm="1">
        <f t="array" ref="V1001">_xlfn.IFS(AND(T1001="High Priority",'Patient Health Records'!W1001="Yes",'Patient Health Records'!X1001 = "Critical"),"Needs Attention", AND('Patient Health Records'!X1001 &lt;&gt; "Critical", 'Patient Health Records'!W1001 = "Yes"),"Monitor Later", AND('Patient Health Records'!X1001 ="Critical", 'Patient Health Records'!W1001 = "No"), "Ask for Readmission", TRUE, "No Action")</f>
        <v>Monitor Later</v>
      </c>
      <c r="W1001" s="17"/>
      <c r="X1001" s="100"/>
      <c r="Y1001" s="100"/>
      <c r="Z1001" s="100"/>
      <c r="AA1001" s="100"/>
      <c r="AB1001" s="100"/>
    </row>
  </sheetData>
  <conditionalFormatting sqref="A1:N1001">
    <cfRule type="containsBlanks" dxfId="13" priority="2">
      <formula>LEN(TRIM(A1))=0</formula>
    </cfRule>
  </conditionalFormatting>
  <conditionalFormatting sqref="A1:A1048576">
    <cfRule type="duplicateValues" dxfId="12" priority="1"/>
  </conditionalFormatting>
  <dataValidations count="2">
    <dataValidation type="whole" operator="greaterThan" allowBlank="1" showInputMessage="1" showErrorMessage="1" sqref="I2:I1001" xr:uid="{A416A4A4-B691-4837-A30D-6B6B422F78EF}">
      <formula1>0</formula1>
    </dataValidation>
    <dataValidation type="list" allowBlank="1" showInputMessage="1" showErrorMessage="1" sqref="L2:L1001" xr:uid="{04D0A39F-D3CC-4E71-A360-638CB13A6036}">
      <formula1>"North, East, West, South"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01"/>
  <sheetViews>
    <sheetView workbookViewId="0">
      <pane ySplit="1" topLeftCell="A52" activePane="bottomLeft" state="frozen"/>
      <selection pane="bottomLeft" sqref="A1:XFD1"/>
    </sheetView>
  </sheetViews>
  <sheetFormatPr defaultColWidth="14.42578125" defaultRowHeight="15" customHeight="1"/>
  <cols>
    <col min="1" max="1" width="9.42578125" customWidth="1"/>
    <col min="2" max="2" width="10.85546875" customWidth="1"/>
    <col min="3" max="5" width="11.28515625" customWidth="1"/>
    <col min="6" max="6" width="11.140625" customWidth="1"/>
    <col min="7" max="7" width="18" customWidth="1"/>
    <col min="8" max="8" width="6" customWidth="1"/>
    <col min="9" max="9" width="6.5703125" customWidth="1"/>
    <col min="10" max="10" width="7.42578125" customWidth="1"/>
    <col min="11" max="12" width="17.85546875" customWidth="1"/>
    <col min="13" max="13" width="14.140625" customWidth="1"/>
    <col min="14" max="14" width="16" customWidth="1"/>
    <col min="15" max="16" width="14.42578125" customWidth="1"/>
    <col min="17" max="17" width="14.42578125" bestFit="1" customWidth="1"/>
    <col min="18" max="18" width="12" bestFit="1" customWidth="1"/>
    <col min="19" max="19" width="8.7109375" bestFit="1" customWidth="1"/>
    <col min="20" max="20" width="11" bestFit="1" customWidth="1"/>
    <col min="21" max="21" width="18.85546875" customWidth="1"/>
    <col min="22" max="22" width="18.28515625" bestFit="1" customWidth="1"/>
    <col min="23" max="23" width="12.140625" customWidth="1"/>
    <col min="24" max="24" width="26.5703125" customWidth="1"/>
    <col min="25" max="25" width="15" customWidth="1"/>
    <col min="26" max="34" width="8.7109375" customWidth="1"/>
  </cols>
  <sheetData>
    <row r="1" spans="1:25" s="141" customFormat="1">
      <c r="A1" s="134" t="s">
        <v>0</v>
      </c>
      <c r="B1" s="134" t="s">
        <v>1479</v>
      </c>
      <c r="C1" s="134" t="s">
        <v>1480</v>
      </c>
      <c r="D1" s="134" t="s">
        <v>1481</v>
      </c>
      <c r="E1" s="134" t="s">
        <v>1482</v>
      </c>
      <c r="F1" s="134" t="s">
        <v>1483</v>
      </c>
      <c r="G1" s="134" t="s">
        <v>1484</v>
      </c>
      <c r="H1" s="134" t="s">
        <v>1485</v>
      </c>
      <c r="I1" s="134" t="s">
        <v>1486</v>
      </c>
      <c r="J1" s="134" t="s">
        <v>1487</v>
      </c>
      <c r="K1" s="134" t="s">
        <v>1488</v>
      </c>
      <c r="L1" s="134" t="s">
        <v>1489</v>
      </c>
      <c r="M1" s="134" t="s">
        <v>1490</v>
      </c>
      <c r="N1" s="134" t="s">
        <v>1491</v>
      </c>
      <c r="O1" s="134" t="s">
        <v>1492</v>
      </c>
      <c r="P1" s="134" t="s">
        <v>1493</v>
      </c>
      <c r="Q1" s="134" t="s">
        <v>1494</v>
      </c>
      <c r="R1" s="134" t="s">
        <v>1495</v>
      </c>
      <c r="S1" s="134" t="s">
        <v>1496</v>
      </c>
      <c r="T1" s="142" t="s">
        <v>1497</v>
      </c>
      <c r="U1" s="134" t="s">
        <v>1498</v>
      </c>
      <c r="V1" s="134" t="s">
        <v>1499</v>
      </c>
      <c r="W1" s="134" t="s">
        <v>1500</v>
      </c>
      <c r="X1" s="134" t="s">
        <v>1501</v>
      </c>
      <c r="Y1" s="134" t="s">
        <v>1502</v>
      </c>
    </row>
    <row r="2" spans="1:25" ht="16.5" customHeight="1">
      <c r="A2" s="2" t="s">
        <v>23</v>
      </c>
      <c r="B2" s="2" t="s">
        <v>1503</v>
      </c>
      <c r="C2" s="2">
        <v>168</v>
      </c>
      <c r="D2" s="2">
        <f>C2/100</f>
        <v>1.68</v>
      </c>
      <c r="E2" s="34">
        <f>F2/(D2*D2)</f>
        <v>29.195011337868486</v>
      </c>
      <c r="F2" s="2">
        <v>82.4</v>
      </c>
      <c r="G2" s="2">
        <f>ROUND(F2,1)</f>
        <v>82.4</v>
      </c>
      <c r="H2" s="2" t="b">
        <v>0</v>
      </c>
      <c r="I2" s="2" t="b">
        <v>0</v>
      </c>
      <c r="J2" s="2" t="b">
        <v>0</v>
      </c>
      <c r="K2" s="2" t="b">
        <v>0</v>
      </c>
      <c r="L2" s="13" t="b">
        <f>IF(K2="Yes",TRUE,IF(K2="No", FALSE, K2))</f>
        <v>0</v>
      </c>
      <c r="M2" s="2" t="s">
        <v>1504</v>
      </c>
      <c r="N2" s="2">
        <v>151</v>
      </c>
      <c r="O2" s="2" t="b">
        <v>0</v>
      </c>
      <c r="P2" s="13" t="b">
        <f>IF(ISBLANK(O2),FALSE,O2)</f>
        <v>0</v>
      </c>
      <c r="Q2" s="2" t="b">
        <v>1</v>
      </c>
      <c r="R2" s="2" t="b">
        <f>IF(ISBLANK(Q2),FALSE,Q2)</f>
        <v>1</v>
      </c>
      <c r="S2" s="2" t="b">
        <v>1</v>
      </c>
      <c r="T2" s="2" t="b">
        <f>IF(ISBLANK(S2),FALSE,S2)</f>
        <v>1</v>
      </c>
      <c r="U2" s="2" t="s">
        <v>1505</v>
      </c>
      <c r="V2" s="2" t="str">
        <f>PROPER(U2)</f>
        <v>Fractured Leg</v>
      </c>
      <c r="W2" s="2" t="s">
        <v>1506</v>
      </c>
      <c r="X2" s="2" t="s">
        <v>1507</v>
      </c>
      <c r="Y2" s="2" t="s">
        <v>1508</v>
      </c>
    </row>
    <row r="3" spans="1:25">
      <c r="A3" s="2" t="s">
        <v>30</v>
      </c>
      <c r="B3" s="2" t="s">
        <v>1509</v>
      </c>
      <c r="C3" s="2">
        <v>152</v>
      </c>
      <c r="D3" s="2">
        <f t="shared" ref="D3:D66" si="0">C3/100</f>
        <v>1.52</v>
      </c>
      <c r="E3" s="34">
        <f t="shared" ref="E3:E66" si="1">F3/(D3*D3)</f>
        <v>28.047091412742382</v>
      </c>
      <c r="F3" s="2">
        <v>64.8</v>
      </c>
      <c r="G3" s="2">
        <f t="shared" ref="G3:G66" si="2">ROUND(F3,1)</f>
        <v>64.8</v>
      </c>
      <c r="H3" s="2" t="b">
        <v>0</v>
      </c>
      <c r="I3" s="2" t="b">
        <v>0</v>
      </c>
      <c r="J3" s="2" t="b">
        <v>0</v>
      </c>
      <c r="K3" s="2" t="b">
        <v>0</v>
      </c>
      <c r="L3" s="13" t="b">
        <f t="shared" ref="L3:L66" si="3">IF(K3="Yes",TRUE,IF(K3="No", FALSE, K3))</f>
        <v>0</v>
      </c>
      <c r="M3" s="2" t="s">
        <v>1510</v>
      </c>
      <c r="N3" s="2">
        <v>191</v>
      </c>
      <c r="O3" s="2" t="b">
        <v>0</v>
      </c>
      <c r="P3" s="13" t="b">
        <f t="shared" ref="P3:P66" si="4">IF(ISBLANK(O3),FALSE,O3)</f>
        <v>0</v>
      </c>
      <c r="Q3" s="2" t="b">
        <v>1</v>
      </c>
      <c r="R3" s="2" t="b">
        <f t="shared" ref="R3:R66" si="5">IF(ISBLANK(Q3),FALSE,Q3)</f>
        <v>1</v>
      </c>
      <c r="S3" s="2" t="b">
        <v>1</v>
      </c>
      <c r="T3" s="2" t="b">
        <f t="shared" ref="T3:T66" si="6">IF(ISBLANK(S3),FALSE,S3)</f>
        <v>1</v>
      </c>
      <c r="U3" s="2" t="s">
        <v>1511</v>
      </c>
      <c r="V3" s="2" t="str">
        <f t="shared" ref="V3:V66" si="7">PROPER(U3)</f>
        <v>Prostate Cancer</v>
      </c>
      <c r="W3" s="2" t="s">
        <v>1506</v>
      </c>
      <c r="X3" s="2" t="s">
        <v>1512</v>
      </c>
      <c r="Y3" s="2" t="s">
        <v>1513</v>
      </c>
    </row>
    <row r="4" spans="1:25">
      <c r="A4" s="2" t="s">
        <v>35</v>
      </c>
      <c r="B4" s="2" t="s">
        <v>1514</v>
      </c>
      <c r="C4" s="2">
        <v>170</v>
      </c>
      <c r="D4" s="2">
        <f t="shared" si="0"/>
        <v>1.7</v>
      </c>
      <c r="E4" s="34">
        <f t="shared" si="1"/>
        <v>24.021878892733568</v>
      </c>
      <c r="F4" s="2">
        <v>69.423230000000004</v>
      </c>
      <c r="G4" s="2">
        <f t="shared" si="2"/>
        <v>69.400000000000006</v>
      </c>
      <c r="H4" s="2" t="b">
        <v>1</v>
      </c>
      <c r="I4" s="2" t="b">
        <v>0</v>
      </c>
      <c r="J4" s="2" t="b">
        <v>0</v>
      </c>
      <c r="K4" s="2" t="b">
        <v>0</v>
      </c>
      <c r="L4" s="13" t="b">
        <f t="shared" si="3"/>
        <v>0</v>
      </c>
      <c r="M4" s="2" t="s">
        <v>1515</v>
      </c>
      <c r="N4" s="2">
        <v>152</v>
      </c>
      <c r="O4" s="2" t="b">
        <v>0</v>
      </c>
      <c r="P4" s="13" t="b">
        <f t="shared" si="4"/>
        <v>0</v>
      </c>
      <c r="Q4" s="100"/>
      <c r="R4" s="2" t="b">
        <f t="shared" si="5"/>
        <v>0</v>
      </c>
      <c r="S4" s="2" t="b">
        <v>0</v>
      </c>
      <c r="T4" s="2" t="b">
        <f t="shared" si="6"/>
        <v>0</v>
      </c>
      <c r="U4" s="2" t="s">
        <v>1516</v>
      </c>
      <c r="V4" s="2" t="str">
        <f t="shared" si="7"/>
        <v>Stroke</v>
      </c>
      <c r="W4" s="2" t="s">
        <v>1506</v>
      </c>
      <c r="X4" s="2" t="s">
        <v>1507</v>
      </c>
      <c r="Y4" s="2" t="s">
        <v>1517</v>
      </c>
    </row>
    <row r="5" spans="1:25">
      <c r="A5" s="2" t="s">
        <v>40</v>
      </c>
      <c r="B5" s="2" t="s">
        <v>1518</v>
      </c>
      <c r="C5" s="2">
        <v>169</v>
      </c>
      <c r="D5" s="2">
        <f t="shared" si="0"/>
        <v>1.69</v>
      </c>
      <c r="E5" s="34">
        <f t="shared" si="1"/>
        <v>31.266412240467773</v>
      </c>
      <c r="F5" s="2">
        <v>89.3</v>
      </c>
      <c r="G5" s="2">
        <f t="shared" si="2"/>
        <v>89.3</v>
      </c>
      <c r="H5" s="2" t="b">
        <v>1</v>
      </c>
      <c r="I5" s="2" t="b">
        <v>1</v>
      </c>
      <c r="J5" s="2" t="b">
        <v>0</v>
      </c>
      <c r="K5" s="2" t="b">
        <v>0</v>
      </c>
      <c r="L5" s="13" t="b">
        <f t="shared" si="3"/>
        <v>0</v>
      </c>
      <c r="M5" s="2" t="s">
        <v>1519</v>
      </c>
      <c r="N5" s="2">
        <v>203</v>
      </c>
      <c r="O5" s="2" t="b">
        <v>1</v>
      </c>
      <c r="P5" s="13" t="b">
        <f t="shared" si="4"/>
        <v>1</v>
      </c>
      <c r="Q5" s="2" t="b">
        <v>0</v>
      </c>
      <c r="R5" s="2" t="b">
        <f t="shared" si="5"/>
        <v>0</v>
      </c>
      <c r="S5" s="2" t="b">
        <v>1</v>
      </c>
      <c r="T5" s="2" t="b">
        <f t="shared" si="6"/>
        <v>1</v>
      </c>
      <c r="U5" s="2" t="s">
        <v>1520</v>
      </c>
      <c r="V5" s="2" t="str">
        <f t="shared" si="7"/>
        <v>Heart Attack</v>
      </c>
      <c r="W5" s="2" t="s">
        <v>1506</v>
      </c>
      <c r="X5" s="2" t="s">
        <v>1507</v>
      </c>
      <c r="Y5" s="2" t="s">
        <v>1521</v>
      </c>
    </row>
    <row r="6" spans="1:25">
      <c r="A6" s="2" t="s">
        <v>44</v>
      </c>
      <c r="B6" s="2" t="s">
        <v>1503</v>
      </c>
      <c r="C6" s="2">
        <v>161</v>
      </c>
      <c r="D6" s="2">
        <f t="shared" si="0"/>
        <v>1.61</v>
      </c>
      <c r="E6" s="34">
        <f t="shared" si="1"/>
        <v>26.773658423671925</v>
      </c>
      <c r="F6" s="2">
        <v>69.400000000000006</v>
      </c>
      <c r="G6" s="2">
        <f t="shared" si="2"/>
        <v>69.400000000000006</v>
      </c>
      <c r="H6" s="2" t="b">
        <v>1</v>
      </c>
      <c r="I6" s="2" t="b">
        <v>0</v>
      </c>
      <c r="J6" s="2" t="b">
        <v>1</v>
      </c>
      <c r="K6" s="2" t="b">
        <v>0</v>
      </c>
      <c r="L6" s="13" t="b">
        <f t="shared" si="3"/>
        <v>0</v>
      </c>
      <c r="M6" s="2" t="s">
        <v>1522</v>
      </c>
      <c r="N6" s="2">
        <v>164</v>
      </c>
      <c r="O6" s="2" t="b">
        <v>0</v>
      </c>
      <c r="P6" s="13" t="b">
        <f t="shared" si="4"/>
        <v>0</v>
      </c>
      <c r="Q6" s="2" t="b">
        <v>0</v>
      </c>
      <c r="R6" s="2" t="b">
        <f t="shared" si="5"/>
        <v>0</v>
      </c>
      <c r="S6" s="100"/>
      <c r="T6" s="2" t="b">
        <f t="shared" si="6"/>
        <v>0</v>
      </c>
      <c r="U6" s="2" t="s">
        <v>1523</v>
      </c>
      <c r="V6" s="2" t="str">
        <f t="shared" si="7"/>
        <v>Appendicitis</v>
      </c>
      <c r="W6" s="2" t="s">
        <v>1524</v>
      </c>
      <c r="X6" s="2" t="s">
        <v>1507</v>
      </c>
      <c r="Y6" s="2" t="s">
        <v>1508</v>
      </c>
    </row>
    <row r="7" spans="1:25">
      <c r="A7" s="2" t="s">
        <v>48</v>
      </c>
      <c r="B7" s="2" t="s">
        <v>1503</v>
      </c>
      <c r="C7" s="2">
        <v>157</v>
      </c>
      <c r="D7" s="2">
        <f t="shared" si="0"/>
        <v>1.57</v>
      </c>
      <c r="E7" s="34">
        <f t="shared" si="1"/>
        <v>31.076311412227675</v>
      </c>
      <c r="F7" s="2">
        <v>76.599999999999994</v>
      </c>
      <c r="G7" s="2">
        <f t="shared" si="2"/>
        <v>76.599999999999994</v>
      </c>
      <c r="H7" s="2" t="b">
        <v>1</v>
      </c>
      <c r="I7" s="2" t="b">
        <v>0</v>
      </c>
      <c r="J7" s="2" t="b">
        <v>0</v>
      </c>
      <c r="K7" s="2" t="b">
        <v>0</v>
      </c>
      <c r="L7" s="13" t="b">
        <f t="shared" si="3"/>
        <v>0</v>
      </c>
      <c r="M7" s="2" t="s">
        <v>1525</v>
      </c>
      <c r="N7" s="2">
        <v>223</v>
      </c>
      <c r="O7" s="2" t="b">
        <v>0</v>
      </c>
      <c r="P7" s="13" t="b">
        <f t="shared" si="4"/>
        <v>0</v>
      </c>
      <c r="Q7" s="2" t="b">
        <v>1</v>
      </c>
      <c r="R7" s="2" t="b">
        <f t="shared" si="5"/>
        <v>1</v>
      </c>
      <c r="S7" s="2" t="b">
        <v>1</v>
      </c>
      <c r="T7" s="2" t="b">
        <f t="shared" si="6"/>
        <v>1</v>
      </c>
      <c r="U7" s="2" t="s">
        <v>1526</v>
      </c>
      <c r="V7" s="2" t="str">
        <f t="shared" si="7"/>
        <v>Fractured Arm</v>
      </c>
      <c r="W7" s="2" t="s">
        <v>1524</v>
      </c>
      <c r="X7" s="2" t="s">
        <v>1507</v>
      </c>
      <c r="Y7" s="2" t="s">
        <v>1513</v>
      </c>
    </row>
    <row r="8" spans="1:25">
      <c r="A8" s="2" t="s">
        <v>51</v>
      </c>
      <c r="B8" s="2" t="s">
        <v>1527</v>
      </c>
      <c r="C8" s="2">
        <v>172</v>
      </c>
      <c r="D8" s="2">
        <f t="shared" si="0"/>
        <v>1.72</v>
      </c>
      <c r="E8" s="34">
        <f t="shared" si="1"/>
        <v>30.928880475932939</v>
      </c>
      <c r="F8" s="2">
        <v>91.5</v>
      </c>
      <c r="G8" s="2">
        <f t="shared" si="2"/>
        <v>91.5</v>
      </c>
      <c r="H8" s="2" t="b">
        <v>0</v>
      </c>
      <c r="I8" s="2" t="b">
        <v>0</v>
      </c>
      <c r="J8" s="2" t="b">
        <v>1</v>
      </c>
      <c r="K8" s="2" t="b">
        <v>0</v>
      </c>
      <c r="L8" s="13" t="b">
        <f t="shared" si="3"/>
        <v>0</v>
      </c>
      <c r="M8" s="2" t="s">
        <v>1528</v>
      </c>
      <c r="N8" s="2">
        <v>219</v>
      </c>
      <c r="O8" s="2" t="b">
        <v>0</v>
      </c>
      <c r="P8" s="13" t="b">
        <f t="shared" si="4"/>
        <v>0</v>
      </c>
      <c r="Q8" s="2" t="b">
        <v>1</v>
      </c>
      <c r="R8" s="2" t="b">
        <f t="shared" si="5"/>
        <v>1</v>
      </c>
      <c r="S8" s="2" t="b">
        <v>1</v>
      </c>
      <c r="T8" s="2" t="b">
        <f t="shared" si="6"/>
        <v>1</v>
      </c>
      <c r="U8" s="2" t="s">
        <v>1529</v>
      </c>
      <c r="V8" s="2" t="str">
        <f t="shared" si="7"/>
        <v>Childbirth</v>
      </c>
      <c r="W8" s="2" t="s">
        <v>1506</v>
      </c>
      <c r="X8" s="2" t="s">
        <v>1512</v>
      </c>
      <c r="Y8" s="2" t="s">
        <v>1530</v>
      </c>
    </row>
    <row r="9" spans="1:25">
      <c r="A9" s="2" t="s">
        <v>53</v>
      </c>
      <c r="B9" s="2" t="s">
        <v>1527</v>
      </c>
      <c r="C9" s="2">
        <v>161</v>
      </c>
      <c r="D9" s="2">
        <f t="shared" si="0"/>
        <v>1.61</v>
      </c>
      <c r="E9" s="34">
        <f t="shared" si="1"/>
        <v>29.165541452876042</v>
      </c>
      <c r="F9" s="2">
        <v>75.599999999999994</v>
      </c>
      <c r="G9" s="2">
        <f t="shared" si="2"/>
        <v>75.599999999999994</v>
      </c>
      <c r="H9" s="2" t="b">
        <v>1</v>
      </c>
      <c r="I9" s="2" t="b">
        <v>0</v>
      </c>
      <c r="J9" s="2" t="b">
        <v>1</v>
      </c>
      <c r="K9" s="2" t="b">
        <v>1</v>
      </c>
      <c r="L9" s="13" t="b">
        <f t="shared" si="3"/>
        <v>1</v>
      </c>
      <c r="M9" s="2" t="s">
        <v>1531</v>
      </c>
      <c r="N9" s="2">
        <v>211</v>
      </c>
      <c r="O9" s="2" t="b">
        <v>1</v>
      </c>
      <c r="P9" s="13" t="b">
        <f t="shared" si="4"/>
        <v>1</v>
      </c>
      <c r="Q9" s="2" t="b">
        <v>0</v>
      </c>
      <c r="R9" s="2" t="b">
        <f t="shared" si="5"/>
        <v>0</v>
      </c>
      <c r="S9" s="2" t="b">
        <v>1</v>
      </c>
      <c r="T9" s="2" t="b">
        <f t="shared" si="6"/>
        <v>1</v>
      </c>
      <c r="U9" s="2" t="s">
        <v>1532</v>
      </c>
      <c r="V9" s="2" t="str">
        <f t="shared" si="7"/>
        <v>Hypertension</v>
      </c>
      <c r="W9" s="2" t="s">
        <v>1524</v>
      </c>
      <c r="X9" s="2" t="s">
        <v>1512</v>
      </c>
      <c r="Y9" s="2" t="s">
        <v>1508</v>
      </c>
    </row>
    <row r="10" spans="1:25">
      <c r="A10" s="2" t="s">
        <v>58</v>
      </c>
      <c r="B10" s="2" t="s">
        <v>1509</v>
      </c>
      <c r="C10" s="2">
        <v>176</v>
      </c>
      <c r="D10" s="2">
        <f t="shared" si="0"/>
        <v>1.76</v>
      </c>
      <c r="E10" s="34">
        <f t="shared" si="1"/>
        <v>29.280733471074381</v>
      </c>
      <c r="F10" s="2">
        <v>90.7</v>
      </c>
      <c r="G10" s="2">
        <f t="shared" si="2"/>
        <v>90.7</v>
      </c>
      <c r="H10" s="2" t="b">
        <v>0</v>
      </c>
      <c r="I10" s="2" t="b">
        <v>0</v>
      </c>
      <c r="J10" s="2" t="b">
        <v>0</v>
      </c>
      <c r="K10" s="2" t="b">
        <v>1</v>
      </c>
      <c r="L10" s="13" t="b">
        <f t="shared" si="3"/>
        <v>1</v>
      </c>
      <c r="M10" s="2" t="s">
        <v>1533</v>
      </c>
      <c r="N10" s="2">
        <v>201</v>
      </c>
      <c r="O10" s="2" t="b">
        <v>1</v>
      </c>
      <c r="P10" s="13" t="b">
        <f t="shared" si="4"/>
        <v>1</v>
      </c>
      <c r="Q10" s="2" t="b">
        <v>1</v>
      </c>
      <c r="R10" s="2" t="b">
        <f t="shared" si="5"/>
        <v>1</v>
      </c>
      <c r="S10" s="2" t="b">
        <v>1</v>
      </c>
      <c r="T10" s="2" t="b">
        <f t="shared" si="6"/>
        <v>1</v>
      </c>
      <c r="U10" s="2" t="s">
        <v>1534</v>
      </c>
      <c r="V10" s="2" t="str">
        <f t="shared" si="7"/>
        <v>Respiratory Infection</v>
      </c>
      <c r="W10" s="2" t="s">
        <v>1506</v>
      </c>
      <c r="X10" s="2" t="s">
        <v>1535</v>
      </c>
      <c r="Y10" s="2" t="s">
        <v>1508</v>
      </c>
    </row>
    <row r="11" spans="1:25">
      <c r="A11" s="2" t="s">
        <v>61</v>
      </c>
      <c r="B11" s="2" t="s">
        <v>1536</v>
      </c>
      <c r="C11" s="2">
        <v>171</v>
      </c>
      <c r="D11" s="2">
        <f t="shared" si="0"/>
        <v>1.71</v>
      </c>
      <c r="E11" s="34">
        <f t="shared" si="1"/>
        <v>33.480387127663221</v>
      </c>
      <c r="F11" s="2">
        <v>97.9</v>
      </c>
      <c r="G11" s="2">
        <f t="shared" si="2"/>
        <v>97.9</v>
      </c>
      <c r="H11" s="2" t="b">
        <v>1</v>
      </c>
      <c r="I11" s="2" t="b">
        <v>0</v>
      </c>
      <c r="J11" s="2" t="b">
        <v>1</v>
      </c>
      <c r="K11" s="2" t="b">
        <v>0</v>
      </c>
      <c r="L11" s="13" t="b">
        <f t="shared" si="3"/>
        <v>0</v>
      </c>
      <c r="M11" s="2" t="s">
        <v>1537</v>
      </c>
      <c r="N11" s="2">
        <v>224</v>
      </c>
      <c r="O11" s="2" t="s">
        <v>1524</v>
      </c>
      <c r="P11" s="13" t="str">
        <f t="shared" si="4"/>
        <v>Yes</v>
      </c>
      <c r="Q11" s="100"/>
      <c r="R11" s="2" t="b">
        <f t="shared" si="5"/>
        <v>0</v>
      </c>
      <c r="S11" s="2" t="b">
        <v>1</v>
      </c>
      <c r="T11" s="2" t="b">
        <f t="shared" si="6"/>
        <v>1</v>
      </c>
      <c r="U11" s="2" t="s">
        <v>1520</v>
      </c>
      <c r="V11" s="2" t="str">
        <f t="shared" si="7"/>
        <v>Heart Attack</v>
      </c>
      <c r="W11" s="2" t="s">
        <v>1506</v>
      </c>
      <c r="X11" s="2" t="s">
        <v>1507</v>
      </c>
      <c r="Y11" s="2" t="s">
        <v>1513</v>
      </c>
    </row>
    <row r="12" spans="1:25">
      <c r="A12" s="2" t="s">
        <v>66</v>
      </c>
      <c r="B12" s="2" t="s">
        <v>1509</v>
      </c>
      <c r="C12" s="2">
        <v>167</v>
      </c>
      <c r="D12" s="2">
        <f t="shared" si="0"/>
        <v>1.67</v>
      </c>
      <c r="E12" s="34">
        <f t="shared" si="1"/>
        <v>30.083545483882538</v>
      </c>
      <c r="F12" s="2">
        <v>83.9</v>
      </c>
      <c r="G12" s="2">
        <f t="shared" si="2"/>
        <v>83.9</v>
      </c>
      <c r="H12" s="2" t="b">
        <v>0</v>
      </c>
      <c r="I12" s="2" t="b">
        <v>0</v>
      </c>
      <c r="J12" s="2" t="b">
        <v>0</v>
      </c>
      <c r="K12" s="2" t="b">
        <v>0</v>
      </c>
      <c r="L12" s="13" t="b">
        <f t="shared" si="3"/>
        <v>0</v>
      </c>
      <c r="M12" s="2" t="s">
        <v>1538</v>
      </c>
      <c r="N12" s="2">
        <v>192</v>
      </c>
      <c r="O12" s="2" t="b">
        <v>0</v>
      </c>
      <c r="P12" s="13" t="b">
        <f t="shared" si="4"/>
        <v>0</v>
      </c>
      <c r="Q12" s="2" t="b">
        <v>1</v>
      </c>
      <c r="R12" s="2" t="b">
        <f t="shared" si="5"/>
        <v>1</v>
      </c>
      <c r="S12" s="2" t="b">
        <v>1</v>
      </c>
      <c r="T12" s="2" t="b">
        <f t="shared" si="6"/>
        <v>1</v>
      </c>
      <c r="U12" s="2" t="s">
        <v>1523</v>
      </c>
      <c r="V12" s="2" t="str">
        <f t="shared" si="7"/>
        <v>Appendicitis</v>
      </c>
      <c r="W12" s="2" t="s">
        <v>1506</v>
      </c>
      <c r="X12" s="2" t="s">
        <v>1535</v>
      </c>
      <c r="Y12" s="2" t="s">
        <v>1517</v>
      </c>
    </row>
    <row r="13" spans="1:25">
      <c r="A13" s="2" t="s">
        <v>69</v>
      </c>
      <c r="B13" s="2" t="s">
        <v>1536</v>
      </c>
      <c r="C13" s="2">
        <v>159</v>
      </c>
      <c r="D13" s="2">
        <f t="shared" si="0"/>
        <v>1.59</v>
      </c>
      <c r="E13" s="34">
        <f t="shared" si="1"/>
        <v>31.130097701831414</v>
      </c>
      <c r="F13" s="2">
        <v>78.7</v>
      </c>
      <c r="G13" s="2">
        <f t="shared" si="2"/>
        <v>78.7</v>
      </c>
      <c r="H13" s="2" t="b">
        <v>0</v>
      </c>
      <c r="I13" s="2" t="b">
        <v>1</v>
      </c>
      <c r="J13" s="2" t="b">
        <v>1</v>
      </c>
      <c r="K13" s="2" t="b">
        <v>1</v>
      </c>
      <c r="L13" s="13" t="b">
        <f t="shared" si="3"/>
        <v>1</v>
      </c>
      <c r="M13" s="2" t="s">
        <v>1539</v>
      </c>
      <c r="N13" s="2">
        <v>215</v>
      </c>
      <c r="O13" s="2" t="b">
        <v>1</v>
      </c>
      <c r="P13" s="13" t="b">
        <f t="shared" si="4"/>
        <v>1</v>
      </c>
      <c r="Q13" s="2" t="b">
        <v>0</v>
      </c>
      <c r="R13" s="2" t="b">
        <f t="shared" si="5"/>
        <v>0</v>
      </c>
      <c r="S13" s="2" t="b">
        <v>1</v>
      </c>
      <c r="T13" s="2" t="b">
        <f t="shared" si="6"/>
        <v>1</v>
      </c>
      <c r="U13" s="2" t="s">
        <v>1540</v>
      </c>
      <c r="V13" s="2" t="str">
        <f t="shared" si="7"/>
        <v>Osteoarthritis</v>
      </c>
      <c r="W13" s="2" t="s">
        <v>1524</v>
      </c>
      <c r="X13" s="2" t="s">
        <v>1512</v>
      </c>
      <c r="Y13" s="2" t="s">
        <v>1517</v>
      </c>
    </row>
    <row r="14" spans="1:25">
      <c r="A14" s="2" t="s">
        <v>71</v>
      </c>
      <c r="B14" s="2" t="s">
        <v>1503</v>
      </c>
      <c r="C14" s="2">
        <v>166</v>
      </c>
      <c r="D14" s="2">
        <f t="shared" si="0"/>
        <v>1.66</v>
      </c>
      <c r="E14" s="34">
        <f t="shared" si="1"/>
        <v>33.713165916678768</v>
      </c>
      <c r="F14" s="2">
        <v>92.9</v>
      </c>
      <c r="G14" s="2">
        <f t="shared" si="2"/>
        <v>92.9</v>
      </c>
      <c r="H14" s="2" t="b">
        <v>1</v>
      </c>
      <c r="I14" s="2" t="b">
        <v>1</v>
      </c>
      <c r="J14" s="2" t="b">
        <v>0</v>
      </c>
      <c r="K14" s="2" t="b">
        <v>1</v>
      </c>
      <c r="L14" s="13" t="b">
        <f t="shared" si="3"/>
        <v>1</v>
      </c>
      <c r="M14" s="2" t="s">
        <v>1541</v>
      </c>
      <c r="N14" s="2">
        <v>188</v>
      </c>
      <c r="O14" s="2" t="b">
        <v>1</v>
      </c>
      <c r="P14" s="13" t="b">
        <f t="shared" si="4"/>
        <v>1</v>
      </c>
      <c r="Q14" s="2" t="b">
        <v>1</v>
      </c>
      <c r="R14" s="2" t="b">
        <f t="shared" si="5"/>
        <v>1</v>
      </c>
      <c r="S14" s="2" t="b">
        <v>1</v>
      </c>
      <c r="T14" s="2" t="b">
        <f t="shared" si="6"/>
        <v>1</v>
      </c>
      <c r="U14" s="2" t="s">
        <v>1542</v>
      </c>
      <c r="V14" s="2" t="str">
        <f t="shared" si="7"/>
        <v>Kidney Stones</v>
      </c>
      <c r="W14" s="2" t="s">
        <v>1524</v>
      </c>
      <c r="X14" s="2" t="s">
        <v>1535</v>
      </c>
      <c r="Y14" s="2" t="s">
        <v>1517</v>
      </c>
    </row>
    <row r="15" spans="1:25">
      <c r="A15" s="2" t="s">
        <v>73</v>
      </c>
      <c r="B15" s="2" t="s">
        <v>1543</v>
      </c>
      <c r="C15" s="2">
        <v>171</v>
      </c>
      <c r="D15" s="2">
        <f t="shared" si="0"/>
        <v>1.71</v>
      </c>
      <c r="E15" s="34">
        <f t="shared" si="1"/>
        <v>26.777469990766392</v>
      </c>
      <c r="F15" s="2">
        <v>78.3</v>
      </c>
      <c r="G15" s="2">
        <f t="shared" si="2"/>
        <v>78.3</v>
      </c>
      <c r="H15" s="2" t="b">
        <v>0</v>
      </c>
      <c r="I15" s="2" t="b">
        <v>0</v>
      </c>
      <c r="J15" s="2" t="b">
        <v>0</v>
      </c>
      <c r="K15" s="2" t="b">
        <v>0</v>
      </c>
      <c r="L15" s="13" t="b">
        <f t="shared" si="3"/>
        <v>0</v>
      </c>
      <c r="M15" s="2" t="s">
        <v>1544</v>
      </c>
      <c r="N15" s="2">
        <v>190</v>
      </c>
      <c r="O15" s="2" t="b">
        <v>0</v>
      </c>
      <c r="P15" s="13" t="b">
        <f t="shared" si="4"/>
        <v>0</v>
      </c>
      <c r="Q15" s="2" t="b">
        <v>0</v>
      </c>
      <c r="R15" s="2" t="b">
        <f t="shared" si="5"/>
        <v>0</v>
      </c>
      <c r="S15" s="2" t="b">
        <v>0</v>
      </c>
      <c r="T15" s="2" t="b">
        <f t="shared" si="6"/>
        <v>0</v>
      </c>
      <c r="U15" s="2" t="s">
        <v>1545</v>
      </c>
      <c r="V15" s="2" t="str">
        <f t="shared" si="7"/>
        <v>Hypertension</v>
      </c>
      <c r="W15" s="2" t="s">
        <v>1524</v>
      </c>
      <c r="X15" s="2" t="s">
        <v>1507</v>
      </c>
      <c r="Y15" s="2" t="s">
        <v>1517</v>
      </c>
    </row>
    <row r="16" spans="1:25">
      <c r="A16" s="2" t="s">
        <v>76</v>
      </c>
      <c r="B16" s="2" t="s">
        <v>1543</v>
      </c>
      <c r="C16" s="2">
        <v>157</v>
      </c>
      <c r="D16" s="2">
        <f t="shared" si="0"/>
        <v>1.57</v>
      </c>
      <c r="E16" s="34">
        <f t="shared" si="1"/>
        <v>24.382327883484116</v>
      </c>
      <c r="F16" s="2">
        <v>60.1</v>
      </c>
      <c r="G16" s="2">
        <f t="shared" si="2"/>
        <v>60.1</v>
      </c>
      <c r="H16" s="2" t="b">
        <v>1</v>
      </c>
      <c r="I16" s="2" t="b">
        <v>1</v>
      </c>
      <c r="J16" s="2" t="b">
        <v>0</v>
      </c>
      <c r="K16" s="2" t="b">
        <v>0</v>
      </c>
      <c r="L16" s="13" t="b">
        <f t="shared" si="3"/>
        <v>0</v>
      </c>
      <c r="M16" s="2" t="s">
        <v>1546</v>
      </c>
      <c r="N16" s="2">
        <v>221</v>
      </c>
      <c r="O16" s="2" t="b">
        <v>0</v>
      </c>
      <c r="P16" s="13" t="b">
        <f t="shared" si="4"/>
        <v>0</v>
      </c>
      <c r="Q16" s="2" t="s">
        <v>1506</v>
      </c>
      <c r="R16" s="2" t="str">
        <f t="shared" si="5"/>
        <v>No</v>
      </c>
      <c r="S16" s="2" t="b">
        <v>0</v>
      </c>
      <c r="T16" s="2" t="b">
        <f t="shared" si="6"/>
        <v>0</v>
      </c>
      <c r="U16" s="2" t="s">
        <v>1516</v>
      </c>
      <c r="V16" s="2" t="str">
        <f t="shared" si="7"/>
        <v>Stroke</v>
      </c>
      <c r="W16" s="2" t="s">
        <v>1506</v>
      </c>
      <c r="X16" s="2" t="s">
        <v>1507</v>
      </c>
      <c r="Y16" s="2" t="s">
        <v>1513</v>
      </c>
    </row>
    <row r="17" spans="1:25">
      <c r="A17" s="2" t="s">
        <v>78</v>
      </c>
      <c r="B17" s="2" t="s">
        <v>1514</v>
      </c>
      <c r="C17" s="2">
        <v>165</v>
      </c>
      <c r="D17" s="2">
        <f t="shared" si="0"/>
        <v>1.65</v>
      </c>
      <c r="E17" s="34">
        <f t="shared" si="1"/>
        <v>33.645546372819105</v>
      </c>
      <c r="F17" s="2">
        <v>91.6</v>
      </c>
      <c r="G17" s="2">
        <f t="shared" si="2"/>
        <v>91.6</v>
      </c>
      <c r="H17" s="2" t="b">
        <v>1</v>
      </c>
      <c r="I17" s="2" t="b">
        <v>0</v>
      </c>
      <c r="J17" s="2" t="b">
        <v>0</v>
      </c>
      <c r="K17" s="2" t="b">
        <v>0</v>
      </c>
      <c r="L17" s="13" t="b">
        <f t="shared" si="3"/>
        <v>0</v>
      </c>
      <c r="M17" s="2" t="s">
        <v>1547</v>
      </c>
      <c r="N17" s="2">
        <v>186</v>
      </c>
      <c r="O17" s="2" t="b">
        <v>1</v>
      </c>
      <c r="P17" s="13" t="b">
        <f t="shared" si="4"/>
        <v>1</v>
      </c>
      <c r="Q17" s="2" t="b">
        <v>0</v>
      </c>
      <c r="R17" s="2" t="b">
        <f t="shared" si="5"/>
        <v>0</v>
      </c>
      <c r="S17" s="2" t="b">
        <v>1</v>
      </c>
      <c r="T17" s="2" t="b">
        <f t="shared" si="6"/>
        <v>1</v>
      </c>
      <c r="U17" s="2" t="s">
        <v>1548</v>
      </c>
      <c r="V17" s="2" t="str">
        <f t="shared" si="7"/>
        <v>Heart Disease</v>
      </c>
      <c r="W17" s="2" t="s">
        <v>1524</v>
      </c>
      <c r="X17" s="2" t="s">
        <v>1535</v>
      </c>
      <c r="Y17" s="2" t="s">
        <v>1508</v>
      </c>
    </row>
    <row r="18" spans="1:25">
      <c r="A18" s="2" t="s">
        <v>81</v>
      </c>
      <c r="B18" s="2" t="s">
        <v>1536</v>
      </c>
      <c r="C18" s="2">
        <v>167</v>
      </c>
      <c r="D18" s="2">
        <f t="shared" si="0"/>
        <v>1.67</v>
      </c>
      <c r="E18" s="34">
        <f t="shared" si="1"/>
        <v>21.728997095629101</v>
      </c>
      <c r="F18" s="2">
        <v>60.6</v>
      </c>
      <c r="G18" s="2">
        <f t="shared" si="2"/>
        <v>60.6</v>
      </c>
      <c r="H18" s="2" t="b">
        <v>0</v>
      </c>
      <c r="I18" s="2" t="b">
        <v>0</v>
      </c>
      <c r="J18" s="2" t="b">
        <v>1</v>
      </c>
      <c r="K18" s="2" t="b">
        <v>0</v>
      </c>
      <c r="L18" s="13" t="b">
        <f t="shared" si="3"/>
        <v>0</v>
      </c>
      <c r="M18" s="2" t="s">
        <v>1549</v>
      </c>
      <c r="N18" s="2">
        <v>170</v>
      </c>
      <c r="O18" s="2" t="b">
        <v>0</v>
      </c>
      <c r="P18" s="13" t="b">
        <f t="shared" si="4"/>
        <v>0</v>
      </c>
      <c r="Q18" s="2" t="b">
        <v>0</v>
      </c>
      <c r="R18" s="2" t="b">
        <f t="shared" si="5"/>
        <v>0</v>
      </c>
      <c r="S18" s="2" t="b">
        <v>0</v>
      </c>
      <c r="T18" s="2" t="b">
        <f t="shared" si="6"/>
        <v>0</v>
      </c>
      <c r="U18" s="2" t="s">
        <v>1540</v>
      </c>
      <c r="V18" s="2" t="str">
        <f t="shared" si="7"/>
        <v>Osteoarthritis</v>
      </c>
      <c r="W18" s="2" t="s">
        <v>1524</v>
      </c>
      <c r="X18" s="2" t="s">
        <v>1507</v>
      </c>
      <c r="Y18" s="2" t="s">
        <v>1513</v>
      </c>
    </row>
    <row r="19" spans="1:25">
      <c r="A19" s="2" t="s">
        <v>83</v>
      </c>
      <c r="B19" s="2" t="s">
        <v>1503</v>
      </c>
      <c r="C19" s="2">
        <v>167</v>
      </c>
      <c r="D19" s="2">
        <f t="shared" si="0"/>
        <v>1.67</v>
      </c>
      <c r="E19" s="34">
        <f t="shared" si="1"/>
        <v>33.525762845566355</v>
      </c>
      <c r="F19" s="2">
        <v>93.5</v>
      </c>
      <c r="G19" s="2">
        <f t="shared" si="2"/>
        <v>93.5</v>
      </c>
      <c r="H19" s="2" t="b">
        <v>0</v>
      </c>
      <c r="I19" s="2" t="b">
        <v>1</v>
      </c>
      <c r="J19" s="2" t="b">
        <v>0</v>
      </c>
      <c r="K19" s="2" t="b">
        <v>1</v>
      </c>
      <c r="L19" s="13" t="b">
        <f t="shared" si="3"/>
        <v>1</v>
      </c>
      <c r="M19" s="2" t="s">
        <v>1550</v>
      </c>
      <c r="N19" s="2">
        <v>191</v>
      </c>
      <c r="O19" s="2" t="b">
        <v>1</v>
      </c>
      <c r="P19" s="13" t="b">
        <f t="shared" si="4"/>
        <v>1</v>
      </c>
      <c r="Q19" s="2" t="b">
        <v>0</v>
      </c>
      <c r="R19" s="2" t="b">
        <f t="shared" si="5"/>
        <v>0</v>
      </c>
      <c r="S19" s="2" t="b">
        <v>1</v>
      </c>
      <c r="T19" s="2" t="b">
        <f t="shared" si="6"/>
        <v>1</v>
      </c>
      <c r="U19" s="2" t="s">
        <v>1529</v>
      </c>
      <c r="V19" s="2" t="str">
        <f t="shared" si="7"/>
        <v>Childbirth</v>
      </c>
      <c r="W19" s="2" t="s">
        <v>1506</v>
      </c>
      <c r="X19" s="2" t="s">
        <v>1507</v>
      </c>
      <c r="Y19" s="2" t="s">
        <v>1517</v>
      </c>
    </row>
    <row r="20" spans="1:25">
      <c r="A20" s="2" t="s">
        <v>87</v>
      </c>
      <c r="B20" s="2" t="s">
        <v>1503</v>
      </c>
      <c r="C20" s="2">
        <v>171</v>
      </c>
      <c r="D20" s="2">
        <f t="shared" si="0"/>
        <v>1.71</v>
      </c>
      <c r="E20" s="34">
        <f t="shared" si="1"/>
        <v>33.856571252693136</v>
      </c>
      <c r="F20" s="2">
        <v>99</v>
      </c>
      <c r="G20" s="2">
        <f t="shared" si="2"/>
        <v>99</v>
      </c>
      <c r="H20" s="2" t="b">
        <v>1</v>
      </c>
      <c r="I20" s="2" t="b">
        <v>1</v>
      </c>
      <c r="J20" s="2" t="b">
        <v>0</v>
      </c>
      <c r="K20" s="2" t="b">
        <v>0</v>
      </c>
      <c r="L20" s="13" t="b">
        <f t="shared" si="3"/>
        <v>0</v>
      </c>
      <c r="M20" s="2" t="s">
        <v>1551</v>
      </c>
      <c r="N20" s="2">
        <v>181</v>
      </c>
      <c r="O20" s="2" t="b">
        <v>0</v>
      </c>
      <c r="P20" s="13" t="b">
        <f t="shared" si="4"/>
        <v>0</v>
      </c>
      <c r="Q20" s="2" t="b">
        <v>1</v>
      </c>
      <c r="R20" s="2" t="b">
        <f t="shared" si="5"/>
        <v>1</v>
      </c>
      <c r="S20" s="2" t="b">
        <v>1</v>
      </c>
      <c r="T20" s="2" t="b">
        <f t="shared" si="6"/>
        <v>1</v>
      </c>
      <c r="U20" s="2" t="s">
        <v>1552</v>
      </c>
      <c r="V20" s="2" t="str">
        <f t="shared" si="7"/>
        <v>Allergic Reaction</v>
      </c>
      <c r="W20" s="2" t="s">
        <v>1506</v>
      </c>
      <c r="X20" s="2" t="s">
        <v>1535</v>
      </c>
      <c r="Y20" s="2" t="s">
        <v>1508</v>
      </c>
    </row>
    <row r="21" spans="1:25" ht="15.75" customHeight="1">
      <c r="A21" s="2" t="s">
        <v>89</v>
      </c>
      <c r="B21" s="2" t="s">
        <v>1518</v>
      </c>
      <c r="C21" s="2">
        <v>161</v>
      </c>
      <c r="D21" s="2">
        <f t="shared" si="0"/>
        <v>1.61</v>
      </c>
      <c r="E21" s="34">
        <f t="shared" si="1"/>
        <v>28.432545040700589</v>
      </c>
      <c r="F21" s="2">
        <v>73.7</v>
      </c>
      <c r="G21" s="2">
        <f t="shared" si="2"/>
        <v>73.7</v>
      </c>
      <c r="H21" s="2" t="b">
        <v>0</v>
      </c>
      <c r="I21" s="2" t="b">
        <v>0</v>
      </c>
      <c r="J21" s="2" t="b">
        <v>0</v>
      </c>
      <c r="K21" s="2" t="b">
        <v>1</v>
      </c>
      <c r="L21" s="13" t="b">
        <f t="shared" si="3"/>
        <v>1</v>
      </c>
      <c r="M21" s="2" t="s">
        <v>1553</v>
      </c>
      <c r="N21" s="2">
        <v>174</v>
      </c>
      <c r="O21" s="2" t="b">
        <v>1</v>
      </c>
      <c r="P21" s="13" t="b">
        <f t="shared" si="4"/>
        <v>1</v>
      </c>
      <c r="Q21" s="2" t="b">
        <v>1</v>
      </c>
      <c r="R21" s="2" t="b">
        <f t="shared" si="5"/>
        <v>1</v>
      </c>
      <c r="S21" s="2" t="b">
        <v>1</v>
      </c>
      <c r="T21" s="2" t="b">
        <f t="shared" si="6"/>
        <v>1</v>
      </c>
      <c r="U21" s="2" t="s">
        <v>1534</v>
      </c>
      <c r="V21" s="2" t="str">
        <f t="shared" si="7"/>
        <v>Respiratory Infection</v>
      </c>
      <c r="W21" s="2" t="s">
        <v>1524</v>
      </c>
      <c r="X21" s="2" t="s">
        <v>1507</v>
      </c>
      <c r="Y21" s="2" t="s">
        <v>1530</v>
      </c>
    </row>
    <row r="22" spans="1:25" ht="15.75" customHeight="1">
      <c r="A22" s="2" t="s">
        <v>92</v>
      </c>
      <c r="B22" s="2" t="s">
        <v>1518</v>
      </c>
      <c r="C22" s="2">
        <v>161</v>
      </c>
      <c r="D22" s="2">
        <f t="shared" si="0"/>
        <v>1.61</v>
      </c>
      <c r="E22" s="34">
        <f t="shared" si="1"/>
        <v>20.832529609197174</v>
      </c>
      <c r="F22" s="2">
        <v>54</v>
      </c>
      <c r="G22" s="2">
        <f t="shared" si="2"/>
        <v>54</v>
      </c>
      <c r="H22" s="2" t="b">
        <v>0</v>
      </c>
      <c r="I22" s="2" t="b">
        <v>0</v>
      </c>
      <c r="J22" s="2" t="b">
        <v>1</v>
      </c>
      <c r="K22" s="2" t="b">
        <v>0</v>
      </c>
      <c r="L22" s="13" t="b">
        <f t="shared" si="3"/>
        <v>0</v>
      </c>
      <c r="M22" s="2" t="s">
        <v>1554</v>
      </c>
      <c r="N22" s="2">
        <v>222</v>
      </c>
      <c r="O22" s="100"/>
      <c r="P22" s="13" t="b">
        <f t="shared" si="4"/>
        <v>0</v>
      </c>
      <c r="Q22" s="2" t="b">
        <v>0</v>
      </c>
      <c r="R22" s="2" t="b">
        <f t="shared" si="5"/>
        <v>0</v>
      </c>
      <c r="S22" s="2" t="b">
        <v>0</v>
      </c>
      <c r="T22" s="2" t="b">
        <f t="shared" si="6"/>
        <v>0</v>
      </c>
      <c r="U22" s="2" t="s">
        <v>1555</v>
      </c>
      <c r="V22" s="2" t="str">
        <f t="shared" si="7"/>
        <v>Kidney Stones</v>
      </c>
      <c r="W22" s="2" t="s">
        <v>1506</v>
      </c>
      <c r="X22" s="2" t="s">
        <v>1535</v>
      </c>
      <c r="Y22" s="2" t="s">
        <v>1521</v>
      </c>
    </row>
    <row r="23" spans="1:25" ht="15.75" customHeight="1">
      <c r="A23" s="2" t="s">
        <v>95</v>
      </c>
      <c r="B23" s="2" t="s">
        <v>1556</v>
      </c>
      <c r="C23" s="2">
        <v>172</v>
      </c>
      <c r="D23" s="2">
        <f t="shared" si="0"/>
        <v>1.72</v>
      </c>
      <c r="E23" s="34">
        <f t="shared" si="1"/>
        <v>25.689561925365066</v>
      </c>
      <c r="F23" s="2">
        <v>76</v>
      </c>
      <c r="G23" s="2">
        <f t="shared" si="2"/>
        <v>76</v>
      </c>
      <c r="H23" s="2" t="b">
        <v>0</v>
      </c>
      <c r="I23" s="2" t="b">
        <v>0</v>
      </c>
      <c r="J23" s="2" t="b">
        <v>0</v>
      </c>
      <c r="K23" s="2" t="b">
        <v>0</v>
      </c>
      <c r="L23" s="13" t="b">
        <f t="shared" si="3"/>
        <v>0</v>
      </c>
      <c r="M23" s="2" t="s">
        <v>1557</v>
      </c>
      <c r="N23" s="2">
        <v>203</v>
      </c>
      <c r="O23" s="2" t="b">
        <v>0</v>
      </c>
      <c r="P23" s="13" t="b">
        <f t="shared" si="4"/>
        <v>0</v>
      </c>
      <c r="Q23" s="2" t="b">
        <v>0</v>
      </c>
      <c r="R23" s="2" t="b">
        <f t="shared" si="5"/>
        <v>0</v>
      </c>
      <c r="S23" s="2" t="b">
        <v>0</v>
      </c>
      <c r="T23" s="2" t="b">
        <f t="shared" si="6"/>
        <v>0</v>
      </c>
      <c r="U23" s="2" t="s">
        <v>1558</v>
      </c>
      <c r="V23" s="2" t="str">
        <f t="shared" si="7"/>
        <v>Fractured Leg</v>
      </c>
      <c r="W23" s="2" t="s">
        <v>1524</v>
      </c>
      <c r="X23" s="2" t="s">
        <v>1535</v>
      </c>
      <c r="Y23" s="2" t="s">
        <v>1530</v>
      </c>
    </row>
    <row r="24" spans="1:25" ht="15.75" customHeight="1">
      <c r="A24" s="2" t="s">
        <v>97</v>
      </c>
      <c r="B24" s="2" t="s">
        <v>1518</v>
      </c>
      <c r="C24" s="2">
        <v>169</v>
      </c>
      <c r="D24" s="2">
        <f t="shared" si="0"/>
        <v>1.69</v>
      </c>
      <c r="E24" s="34">
        <f t="shared" si="1"/>
        <v>30.216028850530446</v>
      </c>
      <c r="F24" s="2">
        <v>86.3</v>
      </c>
      <c r="G24" s="2">
        <f t="shared" si="2"/>
        <v>86.3</v>
      </c>
      <c r="H24" s="2" t="b">
        <v>0</v>
      </c>
      <c r="I24" s="2" t="b">
        <v>0</v>
      </c>
      <c r="J24" s="2" t="b">
        <v>0</v>
      </c>
      <c r="K24" s="2" t="b">
        <v>0</v>
      </c>
      <c r="L24" s="13" t="b">
        <f t="shared" si="3"/>
        <v>0</v>
      </c>
      <c r="M24" s="2" t="s">
        <v>1559</v>
      </c>
      <c r="N24" s="2">
        <v>157</v>
      </c>
      <c r="O24" s="2" t="b">
        <v>0</v>
      </c>
      <c r="P24" s="13" t="b">
        <f t="shared" si="4"/>
        <v>0</v>
      </c>
      <c r="Q24" s="2" t="b">
        <v>1</v>
      </c>
      <c r="R24" s="2" t="b">
        <f t="shared" si="5"/>
        <v>1</v>
      </c>
      <c r="S24" s="2" t="b">
        <v>1</v>
      </c>
      <c r="T24" s="2" t="b">
        <f t="shared" si="6"/>
        <v>1</v>
      </c>
      <c r="U24" s="2" t="s">
        <v>1542</v>
      </c>
      <c r="V24" s="2" t="str">
        <f t="shared" si="7"/>
        <v>Kidney Stones</v>
      </c>
      <c r="W24" s="2" t="s">
        <v>1506</v>
      </c>
      <c r="X24" s="2" t="s">
        <v>1512</v>
      </c>
      <c r="Y24" s="2" t="s">
        <v>1508</v>
      </c>
    </row>
    <row r="25" spans="1:25" ht="15.75" customHeight="1">
      <c r="A25" s="2" t="s">
        <v>99</v>
      </c>
      <c r="B25" s="2" t="s">
        <v>1527</v>
      </c>
      <c r="C25" s="2">
        <v>163</v>
      </c>
      <c r="D25" s="2">
        <f t="shared" si="0"/>
        <v>1.63</v>
      </c>
      <c r="E25" s="34">
        <f t="shared" si="1"/>
        <v>24.16349881440777</v>
      </c>
      <c r="F25" s="2">
        <v>64.2</v>
      </c>
      <c r="G25" s="2">
        <f t="shared" si="2"/>
        <v>64.2</v>
      </c>
      <c r="H25" s="2" t="b">
        <v>0</v>
      </c>
      <c r="I25" s="2" t="b">
        <v>0</v>
      </c>
      <c r="J25" s="2" t="b">
        <v>0</v>
      </c>
      <c r="K25" s="2" t="b">
        <v>0</v>
      </c>
      <c r="L25" s="13" t="b">
        <f t="shared" si="3"/>
        <v>0</v>
      </c>
      <c r="M25" s="2" t="s">
        <v>1560</v>
      </c>
      <c r="N25" s="2">
        <v>216</v>
      </c>
      <c r="O25" s="2" t="b">
        <v>0</v>
      </c>
      <c r="P25" s="13" t="b">
        <f t="shared" si="4"/>
        <v>0</v>
      </c>
      <c r="Q25" s="2" t="b">
        <v>0</v>
      </c>
      <c r="R25" s="2" t="b">
        <f t="shared" si="5"/>
        <v>0</v>
      </c>
      <c r="S25" s="2" t="b">
        <v>0</v>
      </c>
      <c r="T25" s="2" t="b">
        <f t="shared" si="6"/>
        <v>0</v>
      </c>
      <c r="U25" s="2" t="s">
        <v>1561</v>
      </c>
      <c r="V25" s="2" t="str">
        <f t="shared" si="7"/>
        <v>Diabetes</v>
      </c>
      <c r="W25" s="2" t="s">
        <v>1506</v>
      </c>
      <c r="X25" s="2" t="s">
        <v>1512</v>
      </c>
      <c r="Y25" s="2" t="s">
        <v>1513</v>
      </c>
    </row>
    <row r="26" spans="1:25" ht="15.75" customHeight="1">
      <c r="A26" s="2" t="s">
        <v>101</v>
      </c>
      <c r="B26" s="2" t="s">
        <v>1514</v>
      </c>
      <c r="C26" s="2">
        <v>175</v>
      </c>
      <c r="D26" s="2">
        <f t="shared" si="0"/>
        <v>1.75</v>
      </c>
      <c r="E26" s="34">
        <f t="shared" si="1"/>
        <v>20.081632653061224</v>
      </c>
      <c r="F26" s="2">
        <v>61.5</v>
      </c>
      <c r="G26" s="2">
        <f t="shared" si="2"/>
        <v>61.5</v>
      </c>
      <c r="H26" s="2" t="b">
        <v>0</v>
      </c>
      <c r="I26" s="2" t="b">
        <v>0</v>
      </c>
      <c r="J26" s="2" t="b">
        <v>0</v>
      </c>
      <c r="K26" s="2" t="b">
        <v>0</v>
      </c>
      <c r="L26" s="13" t="b">
        <f t="shared" si="3"/>
        <v>0</v>
      </c>
      <c r="M26" s="2" t="s">
        <v>1562</v>
      </c>
      <c r="N26" s="2">
        <v>201</v>
      </c>
      <c r="O26" s="2" t="b">
        <v>0</v>
      </c>
      <c r="P26" s="13" t="b">
        <f t="shared" si="4"/>
        <v>0</v>
      </c>
      <c r="Q26" s="100"/>
      <c r="R26" s="2" t="b">
        <f t="shared" si="5"/>
        <v>0</v>
      </c>
      <c r="S26" s="2" t="b">
        <v>0</v>
      </c>
      <c r="T26" s="2" t="b">
        <f t="shared" si="6"/>
        <v>0</v>
      </c>
      <c r="U26" s="2" t="s">
        <v>1540</v>
      </c>
      <c r="V26" s="2" t="str">
        <f t="shared" si="7"/>
        <v>Osteoarthritis</v>
      </c>
      <c r="W26" s="2" t="s">
        <v>1524</v>
      </c>
      <c r="X26" s="2" t="s">
        <v>1512</v>
      </c>
      <c r="Y26" s="2" t="s">
        <v>1521</v>
      </c>
    </row>
    <row r="27" spans="1:25" ht="15.75" customHeight="1">
      <c r="A27" s="2" t="s">
        <v>103</v>
      </c>
      <c r="B27" s="2" t="s">
        <v>1543</v>
      </c>
      <c r="C27" s="2">
        <v>150</v>
      </c>
      <c r="D27" s="2">
        <f t="shared" si="0"/>
        <v>1.5</v>
      </c>
      <c r="E27" s="34">
        <f t="shared" si="1"/>
        <v>30.400000000000002</v>
      </c>
      <c r="F27" s="2">
        <v>68.400000000000006</v>
      </c>
      <c r="G27" s="2">
        <f t="shared" si="2"/>
        <v>68.400000000000006</v>
      </c>
      <c r="H27" s="2" t="b">
        <v>0</v>
      </c>
      <c r="I27" s="2" t="b">
        <v>1</v>
      </c>
      <c r="J27" s="2" t="b">
        <v>0</v>
      </c>
      <c r="K27" s="2" t="b">
        <v>1</v>
      </c>
      <c r="L27" s="13" t="b">
        <f t="shared" si="3"/>
        <v>1</v>
      </c>
      <c r="M27" s="2" t="s">
        <v>1563</v>
      </c>
      <c r="N27" s="2">
        <v>170</v>
      </c>
      <c r="O27" s="2" t="b">
        <v>1</v>
      </c>
      <c r="P27" s="13" t="b">
        <f t="shared" si="4"/>
        <v>1</v>
      </c>
      <c r="Q27" s="2" t="b">
        <v>0</v>
      </c>
      <c r="R27" s="2" t="b">
        <f t="shared" si="5"/>
        <v>0</v>
      </c>
      <c r="S27" s="2" t="b">
        <v>1</v>
      </c>
      <c r="T27" s="2" t="b">
        <f t="shared" si="6"/>
        <v>1</v>
      </c>
      <c r="U27" s="2" t="s">
        <v>1542</v>
      </c>
      <c r="V27" s="2" t="str">
        <f t="shared" si="7"/>
        <v>Kidney Stones</v>
      </c>
      <c r="W27" s="2" t="s">
        <v>1506</v>
      </c>
      <c r="X27" s="2" t="s">
        <v>1535</v>
      </c>
      <c r="Y27" s="2" t="s">
        <v>1508</v>
      </c>
    </row>
    <row r="28" spans="1:25" ht="15.75" customHeight="1">
      <c r="A28" s="2" t="s">
        <v>105</v>
      </c>
      <c r="B28" s="2" t="s">
        <v>1536</v>
      </c>
      <c r="C28" s="2">
        <v>169</v>
      </c>
      <c r="D28" s="2">
        <f t="shared" si="0"/>
        <v>1.69</v>
      </c>
      <c r="E28" s="34">
        <f t="shared" si="1"/>
        <v>24.543958544868879</v>
      </c>
      <c r="F28" s="2">
        <v>70.099999999999994</v>
      </c>
      <c r="G28" s="2">
        <f t="shared" si="2"/>
        <v>70.099999999999994</v>
      </c>
      <c r="H28" s="2" t="b">
        <v>0</v>
      </c>
      <c r="I28" s="2" t="b">
        <v>1</v>
      </c>
      <c r="J28" s="2" t="b">
        <v>0</v>
      </c>
      <c r="K28" s="2" t="b">
        <v>0</v>
      </c>
      <c r="L28" s="13" t="b">
        <f t="shared" si="3"/>
        <v>0</v>
      </c>
      <c r="M28" s="2" t="s">
        <v>1564</v>
      </c>
      <c r="N28" s="2">
        <v>213</v>
      </c>
      <c r="O28" s="2" t="b">
        <v>0</v>
      </c>
      <c r="P28" s="13" t="b">
        <f t="shared" si="4"/>
        <v>0</v>
      </c>
      <c r="Q28" s="2" t="b">
        <v>0</v>
      </c>
      <c r="R28" s="2" t="b">
        <f t="shared" si="5"/>
        <v>0</v>
      </c>
      <c r="S28" s="100"/>
      <c r="T28" s="2" t="b">
        <f t="shared" si="6"/>
        <v>0</v>
      </c>
      <c r="U28" s="2" t="s">
        <v>1540</v>
      </c>
      <c r="V28" s="2" t="str">
        <f t="shared" si="7"/>
        <v>Osteoarthritis</v>
      </c>
      <c r="W28" s="2" t="s">
        <v>1524</v>
      </c>
      <c r="X28" s="2" t="s">
        <v>1507</v>
      </c>
      <c r="Y28" s="2" t="s">
        <v>1513</v>
      </c>
    </row>
    <row r="29" spans="1:25" ht="15.75" customHeight="1">
      <c r="A29" s="2" t="s">
        <v>108</v>
      </c>
      <c r="B29" s="2" t="s">
        <v>1527</v>
      </c>
      <c r="C29" s="2">
        <v>163</v>
      </c>
      <c r="D29" s="2">
        <f t="shared" si="0"/>
        <v>1.63</v>
      </c>
      <c r="E29" s="34">
        <f t="shared" si="1"/>
        <v>20.512627498212204</v>
      </c>
      <c r="F29" s="2">
        <v>54.5</v>
      </c>
      <c r="G29" s="2">
        <f t="shared" si="2"/>
        <v>54.5</v>
      </c>
      <c r="H29" s="2" t="b">
        <v>1</v>
      </c>
      <c r="I29" s="2" t="b">
        <v>0</v>
      </c>
      <c r="J29" s="2" t="b">
        <v>0</v>
      </c>
      <c r="K29" s="2" t="b">
        <v>0</v>
      </c>
      <c r="L29" s="13" t="b">
        <f t="shared" si="3"/>
        <v>0</v>
      </c>
      <c r="M29" s="2" t="s">
        <v>1565</v>
      </c>
      <c r="N29" s="2">
        <v>190</v>
      </c>
      <c r="O29" s="2" t="b">
        <v>0</v>
      </c>
      <c r="P29" s="13" t="b">
        <f t="shared" si="4"/>
        <v>0</v>
      </c>
      <c r="Q29" s="2" t="b">
        <v>0</v>
      </c>
      <c r="R29" s="2" t="b">
        <f t="shared" si="5"/>
        <v>0</v>
      </c>
      <c r="S29" s="2" t="b">
        <v>0</v>
      </c>
      <c r="T29" s="2" t="b">
        <f t="shared" si="6"/>
        <v>0</v>
      </c>
      <c r="U29" s="2" t="s">
        <v>1566</v>
      </c>
      <c r="V29" s="2" t="str">
        <f t="shared" si="7"/>
        <v>Cancer</v>
      </c>
      <c r="W29" s="2" t="s">
        <v>1524</v>
      </c>
      <c r="X29" s="2" t="s">
        <v>1535</v>
      </c>
      <c r="Y29" s="2" t="s">
        <v>1513</v>
      </c>
    </row>
    <row r="30" spans="1:25" ht="15.75" customHeight="1">
      <c r="A30" s="2" t="s">
        <v>110</v>
      </c>
      <c r="B30" s="2" t="s">
        <v>1518</v>
      </c>
      <c r="C30" s="2">
        <v>166</v>
      </c>
      <c r="D30" s="2">
        <f t="shared" si="0"/>
        <v>1.66</v>
      </c>
      <c r="E30" s="34">
        <f t="shared" si="1"/>
        <v>34.475250399187111</v>
      </c>
      <c r="F30" s="2">
        <v>95</v>
      </c>
      <c r="G30" s="2">
        <f t="shared" si="2"/>
        <v>95</v>
      </c>
      <c r="H30" s="2" t="b">
        <v>1</v>
      </c>
      <c r="I30" s="2" t="b">
        <v>0</v>
      </c>
      <c r="J30" s="2" t="b">
        <v>1</v>
      </c>
      <c r="K30" s="2" t="b">
        <v>1</v>
      </c>
      <c r="L30" s="13" t="b">
        <f t="shared" si="3"/>
        <v>1</v>
      </c>
      <c r="M30" s="2" t="s">
        <v>1531</v>
      </c>
      <c r="N30" s="2">
        <v>164</v>
      </c>
      <c r="O30" s="2" t="b">
        <v>1</v>
      </c>
      <c r="P30" s="13" t="b">
        <f t="shared" si="4"/>
        <v>1</v>
      </c>
      <c r="Q30" s="2" t="b">
        <v>0</v>
      </c>
      <c r="R30" s="2" t="b">
        <f t="shared" si="5"/>
        <v>0</v>
      </c>
      <c r="S30" s="2" t="b">
        <v>1</v>
      </c>
      <c r="T30" s="2" t="b">
        <f t="shared" si="6"/>
        <v>1</v>
      </c>
      <c r="U30" s="2" t="s">
        <v>1511</v>
      </c>
      <c r="V30" s="2" t="str">
        <f t="shared" si="7"/>
        <v>Prostate Cancer</v>
      </c>
      <c r="W30" s="2" t="s">
        <v>1524</v>
      </c>
      <c r="X30" s="2" t="s">
        <v>1535</v>
      </c>
      <c r="Y30" s="2" t="s">
        <v>1513</v>
      </c>
    </row>
    <row r="31" spans="1:25" ht="15.75" customHeight="1">
      <c r="A31" s="2" t="s">
        <v>112</v>
      </c>
      <c r="B31" s="2" t="s">
        <v>1556</v>
      </c>
      <c r="C31" s="2">
        <v>166</v>
      </c>
      <c r="D31" s="2">
        <f t="shared" si="0"/>
        <v>1.66</v>
      </c>
      <c r="E31" s="34">
        <f t="shared" si="1"/>
        <v>26.818115836841343</v>
      </c>
      <c r="F31" s="2">
        <v>73.900000000000006</v>
      </c>
      <c r="G31" s="2">
        <f t="shared" si="2"/>
        <v>73.900000000000006</v>
      </c>
      <c r="H31" s="2" t="b">
        <v>0</v>
      </c>
      <c r="I31" s="2" t="b">
        <v>0</v>
      </c>
      <c r="J31" s="2" t="b">
        <v>0</v>
      </c>
      <c r="K31" s="2" t="b">
        <v>0</v>
      </c>
      <c r="L31" s="13" t="b">
        <f t="shared" si="3"/>
        <v>0</v>
      </c>
      <c r="M31" s="2" t="s">
        <v>1567</v>
      </c>
      <c r="N31" s="2">
        <v>166</v>
      </c>
      <c r="O31" s="2" t="b">
        <v>0</v>
      </c>
      <c r="P31" s="13" t="b">
        <f t="shared" si="4"/>
        <v>0</v>
      </c>
      <c r="Q31" s="2" t="b">
        <v>0</v>
      </c>
      <c r="R31" s="2" t="b">
        <f t="shared" si="5"/>
        <v>0</v>
      </c>
      <c r="S31" s="2" t="b">
        <v>0</v>
      </c>
      <c r="T31" s="2" t="b">
        <f t="shared" si="6"/>
        <v>0</v>
      </c>
      <c r="U31" s="2" t="s">
        <v>1568</v>
      </c>
      <c r="V31" s="2" t="str">
        <f t="shared" si="7"/>
        <v>Allergic Reaction</v>
      </c>
      <c r="W31" s="2" t="s">
        <v>1506</v>
      </c>
      <c r="X31" s="2" t="s">
        <v>1535</v>
      </c>
      <c r="Y31" s="2" t="s">
        <v>1521</v>
      </c>
    </row>
    <row r="32" spans="1:25" ht="15.75" customHeight="1">
      <c r="A32" s="2" t="s">
        <v>114</v>
      </c>
      <c r="B32" s="2" t="s">
        <v>1536</v>
      </c>
      <c r="C32" s="2">
        <v>161</v>
      </c>
      <c r="D32" s="2">
        <f t="shared" si="0"/>
        <v>1.61</v>
      </c>
      <c r="E32" s="34">
        <f t="shared" si="1"/>
        <v>22.915782570116889</v>
      </c>
      <c r="F32" s="2">
        <v>59.4</v>
      </c>
      <c r="G32" s="2">
        <f t="shared" si="2"/>
        <v>59.4</v>
      </c>
      <c r="H32" s="2" t="b">
        <v>1</v>
      </c>
      <c r="I32" s="2" t="b">
        <v>0</v>
      </c>
      <c r="J32" s="2" t="b">
        <v>1</v>
      </c>
      <c r="K32" s="2" t="b">
        <v>0</v>
      </c>
      <c r="L32" s="13" t="b">
        <f t="shared" si="3"/>
        <v>0</v>
      </c>
      <c r="M32" s="2" t="s">
        <v>1569</v>
      </c>
      <c r="N32" s="2">
        <v>202</v>
      </c>
      <c r="O32" s="2" t="b">
        <v>0</v>
      </c>
      <c r="P32" s="13" t="b">
        <f t="shared" si="4"/>
        <v>0</v>
      </c>
      <c r="Q32" s="2" t="b">
        <v>0</v>
      </c>
      <c r="R32" s="2" t="b">
        <f t="shared" si="5"/>
        <v>0</v>
      </c>
      <c r="S32" s="2" t="b">
        <v>0</v>
      </c>
      <c r="T32" s="2" t="b">
        <f t="shared" si="6"/>
        <v>0</v>
      </c>
      <c r="U32" s="2" t="s">
        <v>1566</v>
      </c>
      <c r="V32" s="2" t="str">
        <f t="shared" si="7"/>
        <v>Cancer</v>
      </c>
      <c r="W32" s="2" t="s">
        <v>1506</v>
      </c>
      <c r="X32" s="2" t="s">
        <v>1507</v>
      </c>
      <c r="Y32" s="2" t="s">
        <v>1521</v>
      </c>
    </row>
    <row r="33" spans="1:25" ht="15.75" customHeight="1">
      <c r="A33" s="2" t="s">
        <v>115</v>
      </c>
      <c r="B33" s="2" t="s">
        <v>1518</v>
      </c>
      <c r="C33" s="2">
        <v>156</v>
      </c>
      <c r="D33" s="2">
        <f t="shared" si="0"/>
        <v>1.56</v>
      </c>
      <c r="E33" s="34">
        <f t="shared" si="1"/>
        <v>24.408284023668635</v>
      </c>
      <c r="F33" s="2">
        <v>59.4</v>
      </c>
      <c r="G33" s="2">
        <f t="shared" si="2"/>
        <v>59.4</v>
      </c>
      <c r="H33" s="2" t="b">
        <v>0</v>
      </c>
      <c r="I33" s="2" t="b">
        <v>1</v>
      </c>
      <c r="J33" s="2" t="b">
        <v>1</v>
      </c>
      <c r="K33" s="2" t="b">
        <v>0</v>
      </c>
      <c r="L33" s="13" t="b">
        <f t="shared" si="3"/>
        <v>0</v>
      </c>
      <c r="M33" s="2" t="s">
        <v>1504</v>
      </c>
      <c r="N33" s="2">
        <v>196</v>
      </c>
      <c r="O33" s="2" t="b">
        <v>0</v>
      </c>
      <c r="P33" s="13" t="b">
        <f t="shared" si="4"/>
        <v>0</v>
      </c>
      <c r="Q33" s="2" t="b">
        <v>0</v>
      </c>
      <c r="R33" s="2" t="b">
        <f t="shared" si="5"/>
        <v>0</v>
      </c>
      <c r="S33" s="2" t="b">
        <v>0</v>
      </c>
      <c r="T33" s="2" t="b">
        <f t="shared" si="6"/>
        <v>0</v>
      </c>
      <c r="U33" s="2" t="s">
        <v>1511</v>
      </c>
      <c r="V33" s="2" t="str">
        <f t="shared" si="7"/>
        <v>Prostate Cancer</v>
      </c>
      <c r="W33" s="2" t="s">
        <v>1506</v>
      </c>
      <c r="X33" s="2" t="s">
        <v>1535</v>
      </c>
      <c r="Y33" s="2" t="s">
        <v>1530</v>
      </c>
    </row>
    <row r="34" spans="1:25" ht="15.75" customHeight="1">
      <c r="A34" s="2" t="s">
        <v>117</v>
      </c>
      <c r="B34" s="2" t="s">
        <v>1536</v>
      </c>
      <c r="C34" s="2">
        <v>170</v>
      </c>
      <c r="D34" s="2">
        <f t="shared" si="0"/>
        <v>1.7</v>
      </c>
      <c r="E34" s="34">
        <f t="shared" si="1"/>
        <v>25.501730103806231</v>
      </c>
      <c r="F34" s="2">
        <v>73.7</v>
      </c>
      <c r="G34" s="2">
        <f t="shared" si="2"/>
        <v>73.7</v>
      </c>
      <c r="H34" s="2" t="b">
        <v>0</v>
      </c>
      <c r="I34" s="2" t="b">
        <v>1</v>
      </c>
      <c r="J34" s="2" t="b">
        <v>1</v>
      </c>
      <c r="K34" s="2" t="b">
        <v>0</v>
      </c>
      <c r="L34" s="13" t="b">
        <f t="shared" si="3"/>
        <v>0</v>
      </c>
      <c r="M34" s="2" t="s">
        <v>1570</v>
      </c>
      <c r="N34" s="2">
        <v>193</v>
      </c>
      <c r="O34" s="2" t="b">
        <v>0</v>
      </c>
      <c r="P34" s="13" t="b">
        <f t="shared" si="4"/>
        <v>0</v>
      </c>
      <c r="Q34" s="2" t="b">
        <v>0</v>
      </c>
      <c r="R34" s="2" t="b">
        <f t="shared" si="5"/>
        <v>0</v>
      </c>
      <c r="S34" s="2" t="b">
        <v>0</v>
      </c>
      <c r="T34" s="2" t="b">
        <f t="shared" si="6"/>
        <v>0</v>
      </c>
      <c r="U34" s="2" t="s">
        <v>1571</v>
      </c>
      <c r="V34" s="2" t="str">
        <f t="shared" si="7"/>
        <v>Stroke</v>
      </c>
      <c r="W34" s="2" t="s">
        <v>1524</v>
      </c>
      <c r="X34" s="2" t="s">
        <v>1535</v>
      </c>
      <c r="Y34" s="2" t="s">
        <v>1521</v>
      </c>
    </row>
    <row r="35" spans="1:25" ht="15.75" customHeight="1">
      <c r="A35" s="2" t="s">
        <v>119</v>
      </c>
      <c r="B35" s="2" t="s">
        <v>1518</v>
      </c>
      <c r="C35" s="2">
        <v>173</v>
      </c>
      <c r="D35" s="2">
        <f t="shared" si="0"/>
        <v>1.73</v>
      </c>
      <c r="E35" s="34">
        <f t="shared" si="1"/>
        <v>31.808613719135288</v>
      </c>
      <c r="F35" s="2">
        <v>95.2</v>
      </c>
      <c r="G35" s="2">
        <f t="shared" si="2"/>
        <v>95.2</v>
      </c>
      <c r="H35" s="2" t="b">
        <v>0</v>
      </c>
      <c r="I35" s="2" t="b">
        <v>0</v>
      </c>
      <c r="J35" s="2" t="b">
        <v>0</v>
      </c>
      <c r="K35" s="2" t="b">
        <v>1</v>
      </c>
      <c r="L35" s="13" t="b">
        <f t="shared" si="3"/>
        <v>1</v>
      </c>
      <c r="M35" s="2" t="s">
        <v>1572</v>
      </c>
      <c r="N35" s="2">
        <v>156</v>
      </c>
      <c r="O35" s="2" t="b">
        <v>1</v>
      </c>
      <c r="P35" s="13" t="b">
        <f t="shared" si="4"/>
        <v>1</v>
      </c>
      <c r="Q35" s="2" t="b">
        <v>0</v>
      </c>
      <c r="R35" s="2" t="b">
        <f t="shared" si="5"/>
        <v>0</v>
      </c>
      <c r="S35" s="2" t="b">
        <v>1</v>
      </c>
      <c r="T35" s="2" t="b">
        <f t="shared" si="6"/>
        <v>1</v>
      </c>
      <c r="U35" s="2" t="s">
        <v>1552</v>
      </c>
      <c r="V35" s="2" t="str">
        <f t="shared" si="7"/>
        <v>Allergic Reaction</v>
      </c>
      <c r="W35" s="2" t="s">
        <v>1506</v>
      </c>
      <c r="X35" s="2" t="s">
        <v>1512</v>
      </c>
      <c r="Y35" s="2" t="s">
        <v>1521</v>
      </c>
    </row>
    <row r="36" spans="1:25" ht="15.75" customHeight="1">
      <c r="A36" s="2" t="s">
        <v>121</v>
      </c>
      <c r="B36" s="2" t="s">
        <v>1527</v>
      </c>
      <c r="C36" s="2">
        <v>165</v>
      </c>
      <c r="D36" s="2">
        <f t="shared" si="0"/>
        <v>1.65</v>
      </c>
      <c r="E36" s="34">
        <f t="shared" si="1"/>
        <v>28.686868686868689</v>
      </c>
      <c r="F36" s="2">
        <v>78.099999999999994</v>
      </c>
      <c r="G36" s="2">
        <f t="shared" si="2"/>
        <v>78.099999999999994</v>
      </c>
      <c r="H36" s="2" t="b">
        <v>0</v>
      </c>
      <c r="I36" s="2" t="b">
        <v>0</v>
      </c>
      <c r="J36" s="2" t="b">
        <v>0</v>
      </c>
      <c r="K36" s="2" t="b">
        <v>0</v>
      </c>
      <c r="L36" s="13" t="b">
        <f t="shared" si="3"/>
        <v>0</v>
      </c>
      <c r="M36" s="2" t="s">
        <v>1573</v>
      </c>
      <c r="N36" s="2">
        <v>191</v>
      </c>
      <c r="O36" s="2" t="b">
        <v>0</v>
      </c>
      <c r="P36" s="13" t="b">
        <f t="shared" si="4"/>
        <v>0</v>
      </c>
      <c r="Q36" s="2" t="b">
        <v>1</v>
      </c>
      <c r="R36" s="2" t="b">
        <f t="shared" si="5"/>
        <v>1</v>
      </c>
      <c r="S36" s="2" t="b">
        <v>1</v>
      </c>
      <c r="T36" s="2" t="b">
        <f t="shared" si="6"/>
        <v>1</v>
      </c>
      <c r="U36" s="2" t="s">
        <v>1566</v>
      </c>
      <c r="V36" s="2" t="str">
        <f t="shared" si="7"/>
        <v>Cancer</v>
      </c>
      <c r="W36" s="2" t="s">
        <v>1524</v>
      </c>
      <c r="X36" s="2" t="s">
        <v>1507</v>
      </c>
      <c r="Y36" s="2" t="s">
        <v>1521</v>
      </c>
    </row>
    <row r="37" spans="1:25" ht="15.75" customHeight="1">
      <c r="A37" s="2" t="s">
        <v>123</v>
      </c>
      <c r="B37" s="2" t="s">
        <v>1514</v>
      </c>
      <c r="C37" s="2">
        <v>161</v>
      </c>
      <c r="D37" s="2">
        <f t="shared" si="0"/>
        <v>1.61</v>
      </c>
      <c r="E37" s="34">
        <f t="shared" si="1"/>
        <v>30.168589174800353</v>
      </c>
      <c r="F37" s="2">
        <v>78.2</v>
      </c>
      <c r="G37" s="2">
        <f t="shared" si="2"/>
        <v>78.2</v>
      </c>
      <c r="H37" s="2" t="b">
        <v>0</v>
      </c>
      <c r="I37" s="2" t="b">
        <v>0</v>
      </c>
      <c r="J37" s="2" t="b">
        <v>0</v>
      </c>
      <c r="K37" s="2" t="b">
        <v>0</v>
      </c>
      <c r="L37" s="13" t="b">
        <f t="shared" si="3"/>
        <v>0</v>
      </c>
      <c r="M37" s="2" t="s">
        <v>1574</v>
      </c>
      <c r="N37" s="2">
        <v>191</v>
      </c>
      <c r="O37" s="100"/>
      <c r="P37" s="13" t="b">
        <f t="shared" si="4"/>
        <v>0</v>
      </c>
      <c r="Q37" s="2" t="b">
        <v>1</v>
      </c>
      <c r="R37" s="2" t="b">
        <f t="shared" si="5"/>
        <v>1</v>
      </c>
      <c r="S37" s="2" t="b">
        <v>1</v>
      </c>
      <c r="T37" s="2" t="b">
        <f t="shared" si="6"/>
        <v>1</v>
      </c>
      <c r="U37" s="2" t="s">
        <v>1575</v>
      </c>
      <c r="V37" s="2" t="str">
        <f t="shared" si="7"/>
        <v>Cancer</v>
      </c>
      <c r="W37" s="2" t="s">
        <v>1506</v>
      </c>
      <c r="X37" s="2" t="s">
        <v>1512</v>
      </c>
      <c r="Y37" s="2" t="s">
        <v>1508</v>
      </c>
    </row>
    <row r="38" spans="1:25" ht="15.75" customHeight="1">
      <c r="A38" s="2" t="s">
        <v>125</v>
      </c>
      <c r="B38" s="2" t="s">
        <v>1503</v>
      </c>
      <c r="C38" s="2">
        <v>156</v>
      </c>
      <c r="D38" s="2">
        <f t="shared" si="0"/>
        <v>1.56</v>
      </c>
      <c r="E38" s="34">
        <f t="shared" si="1"/>
        <v>24.901380670611438</v>
      </c>
      <c r="F38" s="2">
        <v>60.6</v>
      </c>
      <c r="G38" s="2">
        <f t="shared" si="2"/>
        <v>60.6</v>
      </c>
      <c r="H38" s="2" t="b">
        <v>0</v>
      </c>
      <c r="I38" s="2" t="b">
        <v>1</v>
      </c>
      <c r="J38" s="2" t="b">
        <v>1</v>
      </c>
      <c r="K38" s="2" t="b">
        <v>0</v>
      </c>
      <c r="L38" s="13" t="b">
        <f t="shared" si="3"/>
        <v>0</v>
      </c>
      <c r="M38" s="2" t="s">
        <v>1576</v>
      </c>
      <c r="N38" s="2">
        <v>161</v>
      </c>
      <c r="O38" s="2" t="b">
        <v>0</v>
      </c>
      <c r="P38" s="13" t="b">
        <f t="shared" si="4"/>
        <v>0</v>
      </c>
      <c r="Q38" s="2" t="b">
        <v>0</v>
      </c>
      <c r="R38" s="2" t="b">
        <f t="shared" si="5"/>
        <v>0</v>
      </c>
      <c r="S38" s="2" t="b">
        <v>0</v>
      </c>
      <c r="T38" s="2" t="b">
        <f t="shared" si="6"/>
        <v>0</v>
      </c>
      <c r="U38" s="2" t="s">
        <v>1577</v>
      </c>
      <c r="V38" s="2" t="str">
        <f t="shared" si="7"/>
        <v>Appendicitis</v>
      </c>
      <c r="W38" s="2" t="s">
        <v>1506</v>
      </c>
      <c r="X38" s="2" t="s">
        <v>1512</v>
      </c>
      <c r="Y38" s="2" t="s">
        <v>1530</v>
      </c>
    </row>
    <row r="39" spans="1:25" ht="15.75" customHeight="1">
      <c r="A39" s="2" t="s">
        <v>127</v>
      </c>
      <c r="B39" s="2" t="s">
        <v>1503</v>
      </c>
      <c r="C39" s="2">
        <v>169</v>
      </c>
      <c r="D39" s="2">
        <f t="shared" si="0"/>
        <v>1.69</v>
      </c>
      <c r="E39" s="34">
        <f t="shared" si="1"/>
        <v>34.732677427260953</v>
      </c>
      <c r="F39" s="2">
        <v>99.2</v>
      </c>
      <c r="G39" s="2">
        <f t="shared" si="2"/>
        <v>99.2</v>
      </c>
      <c r="H39" s="2" t="b">
        <v>1</v>
      </c>
      <c r="I39" s="2" t="b">
        <v>0</v>
      </c>
      <c r="J39" s="2" t="b">
        <v>0</v>
      </c>
      <c r="K39" s="2" t="b">
        <v>1</v>
      </c>
      <c r="L39" s="13" t="b">
        <f t="shared" si="3"/>
        <v>1</v>
      </c>
      <c r="M39" s="2" t="s">
        <v>1578</v>
      </c>
      <c r="N39" s="2">
        <v>160</v>
      </c>
      <c r="O39" s="2" t="b">
        <v>1</v>
      </c>
      <c r="P39" s="13" t="b">
        <f t="shared" si="4"/>
        <v>1</v>
      </c>
      <c r="Q39" s="2" t="b">
        <v>1</v>
      </c>
      <c r="R39" s="2" t="b">
        <f t="shared" si="5"/>
        <v>1</v>
      </c>
      <c r="S39" s="2" t="b">
        <v>1</v>
      </c>
      <c r="T39" s="2" t="b">
        <f t="shared" si="6"/>
        <v>1</v>
      </c>
      <c r="U39" s="2" t="s">
        <v>1568</v>
      </c>
      <c r="V39" s="2" t="str">
        <f t="shared" si="7"/>
        <v>Allergic Reaction</v>
      </c>
      <c r="W39" s="2" t="s">
        <v>1524</v>
      </c>
      <c r="X39" s="2" t="s">
        <v>1507</v>
      </c>
      <c r="Y39" s="2" t="s">
        <v>1517</v>
      </c>
    </row>
    <row r="40" spans="1:25" ht="15.75" customHeight="1">
      <c r="A40" s="2" t="s">
        <v>130</v>
      </c>
      <c r="B40" s="2" t="s">
        <v>1503</v>
      </c>
      <c r="C40" s="2">
        <v>159</v>
      </c>
      <c r="D40" s="2">
        <f t="shared" si="0"/>
        <v>1.59</v>
      </c>
      <c r="E40" s="34">
        <f t="shared" si="1"/>
        <v>23.2981290297061</v>
      </c>
      <c r="F40" s="2">
        <v>58.9</v>
      </c>
      <c r="G40" s="2">
        <f t="shared" si="2"/>
        <v>58.9</v>
      </c>
      <c r="H40" s="2" t="b">
        <v>0</v>
      </c>
      <c r="I40" s="2" t="b">
        <v>1</v>
      </c>
      <c r="J40" s="2" t="b">
        <v>0</v>
      </c>
      <c r="K40" s="2" t="b">
        <v>0</v>
      </c>
      <c r="L40" s="13" t="b">
        <f t="shared" si="3"/>
        <v>0</v>
      </c>
      <c r="M40" s="2" t="s">
        <v>1515</v>
      </c>
      <c r="N40" s="2">
        <v>212</v>
      </c>
      <c r="O40" s="2" t="b">
        <v>0</v>
      </c>
      <c r="P40" s="13" t="b">
        <f t="shared" si="4"/>
        <v>0</v>
      </c>
      <c r="Q40" s="2" t="b">
        <v>0</v>
      </c>
      <c r="R40" s="2" t="b">
        <f t="shared" si="5"/>
        <v>0</v>
      </c>
      <c r="S40" s="2" t="b">
        <v>0</v>
      </c>
      <c r="T40" s="2" t="b">
        <f t="shared" si="6"/>
        <v>0</v>
      </c>
      <c r="U40" s="2" t="s">
        <v>1566</v>
      </c>
      <c r="V40" s="2" t="str">
        <f t="shared" si="7"/>
        <v>Cancer</v>
      </c>
      <c r="W40" s="2" t="s">
        <v>1524</v>
      </c>
      <c r="X40" s="2" t="s">
        <v>1507</v>
      </c>
      <c r="Y40" s="2" t="s">
        <v>1530</v>
      </c>
    </row>
    <row r="41" spans="1:25" ht="15.75" customHeight="1">
      <c r="A41" s="2" t="s">
        <v>132</v>
      </c>
      <c r="B41" s="2" t="s">
        <v>1503</v>
      </c>
      <c r="C41" s="2">
        <v>161</v>
      </c>
      <c r="D41" s="2">
        <f t="shared" si="0"/>
        <v>1.61</v>
      </c>
      <c r="E41" s="34">
        <f t="shared" si="1"/>
        <v>30.515798001620301</v>
      </c>
      <c r="F41" s="2">
        <v>79.099999999999994</v>
      </c>
      <c r="G41" s="2">
        <f t="shared" si="2"/>
        <v>79.099999999999994</v>
      </c>
      <c r="H41" s="2" t="b">
        <v>1</v>
      </c>
      <c r="I41" s="2" t="b">
        <v>0</v>
      </c>
      <c r="J41" s="2" t="b">
        <v>0</v>
      </c>
      <c r="K41" s="2" t="b">
        <v>1</v>
      </c>
      <c r="L41" s="13" t="b">
        <f t="shared" si="3"/>
        <v>1</v>
      </c>
      <c r="M41" s="2" t="s">
        <v>1579</v>
      </c>
      <c r="N41" s="2">
        <v>180</v>
      </c>
      <c r="O41" s="2" t="b">
        <v>1</v>
      </c>
      <c r="P41" s="13" t="b">
        <f t="shared" si="4"/>
        <v>1</v>
      </c>
      <c r="Q41" s="2" t="b">
        <v>0</v>
      </c>
      <c r="R41" s="2" t="b">
        <f t="shared" si="5"/>
        <v>0</v>
      </c>
      <c r="S41" s="2" t="b">
        <v>1</v>
      </c>
      <c r="T41" s="2" t="b">
        <f t="shared" si="6"/>
        <v>1</v>
      </c>
      <c r="U41" s="2" t="s">
        <v>1580</v>
      </c>
      <c r="V41" s="2" t="str">
        <f t="shared" si="7"/>
        <v>Prostate Cancer</v>
      </c>
      <c r="W41" s="2" t="s">
        <v>1524</v>
      </c>
      <c r="X41" s="2" t="s">
        <v>1512</v>
      </c>
      <c r="Y41" s="2" t="s">
        <v>1521</v>
      </c>
    </row>
    <row r="42" spans="1:25" ht="15.75" customHeight="1">
      <c r="A42" s="2" t="s">
        <v>135</v>
      </c>
      <c r="B42" s="2" t="s">
        <v>1536</v>
      </c>
      <c r="C42" s="2">
        <v>165</v>
      </c>
      <c r="D42" s="2">
        <f t="shared" si="0"/>
        <v>1.65</v>
      </c>
      <c r="E42" s="34">
        <f t="shared" si="1"/>
        <v>28.429752066115707</v>
      </c>
      <c r="F42" s="2">
        <v>77.400000000000006</v>
      </c>
      <c r="G42" s="2">
        <f t="shared" si="2"/>
        <v>77.400000000000006</v>
      </c>
      <c r="H42" s="2" t="b">
        <v>0</v>
      </c>
      <c r="I42" s="2" t="b">
        <v>1</v>
      </c>
      <c r="J42" s="2" t="b">
        <v>0</v>
      </c>
      <c r="K42" s="2" t="b">
        <v>1</v>
      </c>
      <c r="L42" s="13" t="b">
        <f t="shared" si="3"/>
        <v>1</v>
      </c>
      <c r="M42" s="2" t="s">
        <v>1581</v>
      </c>
      <c r="N42" s="2">
        <v>185</v>
      </c>
      <c r="O42" s="2" t="b">
        <v>1</v>
      </c>
      <c r="P42" s="13" t="b">
        <f t="shared" si="4"/>
        <v>1</v>
      </c>
      <c r="Q42" s="2" t="b">
        <v>0</v>
      </c>
      <c r="R42" s="2" t="b">
        <f t="shared" si="5"/>
        <v>0</v>
      </c>
      <c r="S42" s="2" t="b">
        <v>1</v>
      </c>
      <c r="T42" s="2" t="b">
        <f t="shared" si="6"/>
        <v>1</v>
      </c>
      <c r="U42" s="2" t="s">
        <v>1582</v>
      </c>
      <c r="V42" s="2" t="str">
        <f t="shared" si="7"/>
        <v>Osteoarthritis</v>
      </c>
      <c r="W42" s="2" t="s">
        <v>1506</v>
      </c>
      <c r="X42" s="2" t="s">
        <v>1512</v>
      </c>
      <c r="Y42" s="2" t="s">
        <v>1508</v>
      </c>
    </row>
    <row r="43" spans="1:25" ht="15.75" customHeight="1">
      <c r="A43" s="2" t="s">
        <v>137</v>
      </c>
      <c r="B43" s="2" t="s">
        <v>1543</v>
      </c>
      <c r="C43" s="2">
        <v>156</v>
      </c>
      <c r="D43" s="2">
        <f t="shared" si="0"/>
        <v>1.56</v>
      </c>
      <c r="E43" s="34">
        <f t="shared" si="1"/>
        <v>32.914201183431949</v>
      </c>
      <c r="F43" s="2">
        <v>80.099999999999994</v>
      </c>
      <c r="G43" s="2">
        <f t="shared" si="2"/>
        <v>80.099999999999994</v>
      </c>
      <c r="H43" s="2" t="b">
        <v>0</v>
      </c>
      <c r="I43" s="2" t="b">
        <v>1</v>
      </c>
      <c r="J43" s="2" t="b">
        <v>0</v>
      </c>
      <c r="K43" s="2" t="b">
        <v>0</v>
      </c>
      <c r="L43" s="13" t="b">
        <f t="shared" si="3"/>
        <v>0</v>
      </c>
      <c r="M43" s="2" t="s">
        <v>1583</v>
      </c>
      <c r="N43" s="2">
        <v>189</v>
      </c>
      <c r="O43" s="100"/>
      <c r="P43" s="13" t="b">
        <f t="shared" si="4"/>
        <v>0</v>
      </c>
      <c r="Q43" s="2" t="b">
        <v>1</v>
      </c>
      <c r="R43" s="2" t="b">
        <f t="shared" si="5"/>
        <v>1</v>
      </c>
      <c r="S43" s="2" t="b">
        <v>1</v>
      </c>
      <c r="T43" s="2" t="b">
        <f t="shared" si="6"/>
        <v>1</v>
      </c>
      <c r="U43" s="2" t="s">
        <v>1580</v>
      </c>
      <c r="V43" s="2" t="str">
        <f t="shared" si="7"/>
        <v>Prostate Cancer</v>
      </c>
      <c r="W43" s="2" t="s">
        <v>1524</v>
      </c>
      <c r="X43" s="2" t="s">
        <v>1512</v>
      </c>
      <c r="Y43" s="2" t="s">
        <v>1530</v>
      </c>
    </row>
    <row r="44" spans="1:25" ht="15.75" customHeight="1">
      <c r="A44" s="2" t="s">
        <v>139</v>
      </c>
      <c r="B44" s="2" t="s">
        <v>1503</v>
      </c>
      <c r="C44" s="2">
        <v>160</v>
      </c>
      <c r="D44" s="2">
        <f t="shared" si="0"/>
        <v>1.6</v>
      </c>
      <c r="E44" s="34">
        <f t="shared" si="1"/>
        <v>31.718749999999996</v>
      </c>
      <c r="F44" s="2">
        <v>81.2</v>
      </c>
      <c r="G44" s="2">
        <f t="shared" si="2"/>
        <v>81.2</v>
      </c>
      <c r="H44" s="2" t="b">
        <v>0</v>
      </c>
      <c r="I44" s="2" t="b">
        <v>0</v>
      </c>
      <c r="J44" s="2" t="b">
        <v>0</v>
      </c>
      <c r="K44" s="2" t="b">
        <v>0</v>
      </c>
      <c r="L44" s="13" t="b">
        <f t="shared" si="3"/>
        <v>0</v>
      </c>
      <c r="M44" s="2" t="s">
        <v>1560</v>
      </c>
      <c r="N44" s="2">
        <v>217</v>
      </c>
      <c r="O44" s="2" t="b">
        <v>0</v>
      </c>
      <c r="P44" s="13" t="b">
        <f t="shared" si="4"/>
        <v>0</v>
      </c>
      <c r="Q44" s="2" t="b">
        <v>1</v>
      </c>
      <c r="R44" s="2" t="b">
        <f t="shared" si="5"/>
        <v>1</v>
      </c>
      <c r="S44" s="2" t="b">
        <v>1</v>
      </c>
      <c r="T44" s="2" t="b">
        <f t="shared" si="6"/>
        <v>1</v>
      </c>
      <c r="U44" s="2" t="s">
        <v>1558</v>
      </c>
      <c r="V44" s="2" t="str">
        <f t="shared" si="7"/>
        <v>Fractured Leg</v>
      </c>
      <c r="W44" s="2" t="s">
        <v>1524</v>
      </c>
      <c r="X44" s="2" t="s">
        <v>1512</v>
      </c>
      <c r="Y44" s="2" t="s">
        <v>1530</v>
      </c>
    </row>
    <row r="45" spans="1:25" ht="15.75" customHeight="1">
      <c r="A45" s="2" t="s">
        <v>140</v>
      </c>
      <c r="B45" s="2" t="s">
        <v>1527</v>
      </c>
      <c r="C45" s="2">
        <v>171</v>
      </c>
      <c r="D45" s="2">
        <f t="shared" si="0"/>
        <v>1.71</v>
      </c>
      <c r="E45" s="34">
        <f t="shared" si="1"/>
        <v>29.137170411408643</v>
      </c>
      <c r="F45" s="2">
        <v>85.2</v>
      </c>
      <c r="G45" s="2">
        <f t="shared" si="2"/>
        <v>85.2</v>
      </c>
      <c r="H45" s="2" t="b">
        <v>1</v>
      </c>
      <c r="I45" s="2" t="b">
        <v>0</v>
      </c>
      <c r="J45" s="2" t="b">
        <v>0</v>
      </c>
      <c r="K45" s="2" t="b">
        <v>1</v>
      </c>
      <c r="L45" s="13" t="b">
        <f t="shared" si="3"/>
        <v>1</v>
      </c>
      <c r="M45" s="2" t="s">
        <v>1584</v>
      </c>
      <c r="N45" s="2">
        <v>173</v>
      </c>
      <c r="O45" s="2" t="b">
        <v>1</v>
      </c>
      <c r="P45" s="13" t="b">
        <f t="shared" si="4"/>
        <v>1</v>
      </c>
      <c r="Q45" s="2" t="b">
        <v>0</v>
      </c>
      <c r="R45" s="2" t="b">
        <f t="shared" si="5"/>
        <v>0</v>
      </c>
      <c r="S45" s="2" t="b">
        <v>1</v>
      </c>
      <c r="T45" s="2" t="b">
        <f t="shared" si="6"/>
        <v>1</v>
      </c>
      <c r="U45" s="2" t="s">
        <v>1523</v>
      </c>
      <c r="V45" s="2" t="str">
        <f t="shared" si="7"/>
        <v>Appendicitis</v>
      </c>
      <c r="W45" s="2" t="s">
        <v>1524</v>
      </c>
      <c r="X45" s="2" t="s">
        <v>1512</v>
      </c>
      <c r="Y45" s="2" t="s">
        <v>1517</v>
      </c>
    </row>
    <row r="46" spans="1:25" ht="15.75" customHeight="1">
      <c r="A46" s="2" t="s">
        <v>143</v>
      </c>
      <c r="B46" s="2" t="s">
        <v>1514</v>
      </c>
      <c r="C46" s="2">
        <v>154</v>
      </c>
      <c r="D46" s="2">
        <f t="shared" si="0"/>
        <v>1.54</v>
      </c>
      <c r="E46" s="34">
        <f t="shared" si="1"/>
        <v>31.582054309327042</v>
      </c>
      <c r="F46" s="2">
        <v>74.900000000000006</v>
      </c>
      <c r="G46" s="2">
        <f t="shared" si="2"/>
        <v>74.900000000000006</v>
      </c>
      <c r="H46" s="2" t="b">
        <v>0</v>
      </c>
      <c r="I46" s="2" t="b">
        <v>1</v>
      </c>
      <c r="J46" s="2" t="b">
        <v>0</v>
      </c>
      <c r="K46" s="2" t="b">
        <v>1</v>
      </c>
      <c r="L46" s="13" t="b">
        <f t="shared" si="3"/>
        <v>1</v>
      </c>
      <c r="M46" s="2" t="s">
        <v>1585</v>
      </c>
      <c r="N46" s="2">
        <v>160</v>
      </c>
      <c r="O46" s="2" t="b">
        <v>1</v>
      </c>
      <c r="P46" s="13" t="b">
        <f t="shared" si="4"/>
        <v>1</v>
      </c>
      <c r="Q46" s="2" t="b">
        <v>1</v>
      </c>
      <c r="R46" s="2" t="b">
        <f t="shared" si="5"/>
        <v>1</v>
      </c>
      <c r="S46" s="2" t="b">
        <v>1</v>
      </c>
      <c r="T46" s="2" t="b">
        <f t="shared" si="6"/>
        <v>1</v>
      </c>
      <c r="U46" s="2" t="s">
        <v>1520</v>
      </c>
      <c r="V46" s="2" t="str">
        <f t="shared" si="7"/>
        <v>Heart Attack</v>
      </c>
      <c r="W46" s="2" t="s">
        <v>1524</v>
      </c>
      <c r="X46" s="2" t="s">
        <v>1507</v>
      </c>
      <c r="Y46" s="2" t="s">
        <v>1521</v>
      </c>
    </row>
    <row r="47" spans="1:25" ht="15.75" customHeight="1">
      <c r="A47" s="2" t="s">
        <v>145</v>
      </c>
      <c r="B47" s="2" t="s">
        <v>1527</v>
      </c>
      <c r="C47" s="2">
        <v>171</v>
      </c>
      <c r="D47" s="2">
        <f t="shared" si="0"/>
        <v>1.71</v>
      </c>
      <c r="E47" s="34">
        <f t="shared" si="1"/>
        <v>30.847098252453751</v>
      </c>
      <c r="F47" s="2">
        <v>90.2</v>
      </c>
      <c r="G47" s="2">
        <f t="shared" si="2"/>
        <v>90.2</v>
      </c>
      <c r="H47" s="2" t="b">
        <v>0</v>
      </c>
      <c r="I47" s="2" t="b">
        <v>1</v>
      </c>
      <c r="J47" s="2" t="b">
        <v>1</v>
      </c>
      <c r="K47" s="2" t="b">
        <v>0</v>
      </c>
      <c r="L47" s="13" t="b">
        <f t="shared" si="3"/>
        <v>0</v>
      </c>
      <c r="M47" s="2" t="s">
        <v>1586</v>
      </c>
      <c r="N47" s="2">
        <v>186</v>
      </c>
      <c r="O47" s="2" t="b">
        <v>1</v>
      </c>
      <c r="P47" s="13" t="b">
        <f t="shared" si="4"/>
        <v>1</v>
      </c>
      <c r="Q47" s="2" t="b">
        <v>0</v>
      </c>
      <c r="R47" s="2" t="b">
        <f t="shared" si="5"/>
        <v>0</v>
      </c>
      <c r="S47" s="2" t="b">
        <v>1</v>
      </c>
      <c r="T47" s="2" t="b">
        <f t="shared" si="6"/>
        <v>1</v>
      </c>
      <c r="U47" s="2" t="s">
        <v>1520</v>
      </c>
      <c r="V47" s="2" t="str">
        <f t="shared" si="7"/>
        <v>Heart Attack</v>
      </c>
      <c r="W47" s="2" t="s">
        <v>1506</v>
      </c>
      <c r="X47" s="2" t="s">
        <v>1535</v>
      </c>
      <c r="Y47" s="2" t="s">
        <v>1530</v>
      </c>
    </row>
    <row r="48" spans="1:25" ht="15.75" customHeight="1">
      <c r="A48" s="2" t="s">
        <v>148</v>
      </c>
      <c r="B48" s="2" t="s">
        <v>1509</v>
      </c>
      <c r="C48" s="2">
        <v>178</v>
      </c>
      <c r="D48" s="2">
        <f t="shared" si="0"/>
        <v>1.78</v>
      </c>
      <c r="E48" s="34">
        <f t="shared" si="1"/>
        <v>24.144678702184066</v>
      </c>
      <c r="F48" s="2">
        <v>76.5</v>
      </c>
      <c r="G48" s="2">
        <f t="shared" si="2"/>
        <v>76.5</v>
      </c>
      <c r="H48" s="2" t="b">
        <v>0</v>
      </c>
      <c r="I48" s="2" t="b">
        <v>0</v>
      </c>
      <c r="J48" s="2" t="b">
        <v>0</v>
      </c>
      <c r="K48" s="2" t="b">
        <v>0</v>
      </c>
      <c r="L48" s="13" t="b">
        <f t="shared" si="3"/>
        <v>0</v>
      </c>
      <c r="M48" s="2" t="s">
        <v>1587</v>
      </c>
      <c r="N48" s="2">
        <v>196</v>
      </c>
      <c r="O48" s="2" t="b">
        <v>0</v>
      </c>
      <c r="P48" s="13" t="b">
        <f t="shared" si="4"/>
        <v>0</v>
      </c>
      <c r="Q48" s="100"/>
      <c r="R48" s="2" t="b">
        <f t="shared" si="5"/>
        <v>0</v>
      </c>
      <c r="S48" s="2" t="b">
        <v>0</v>
      </c>
      <c r="T48" s="2" t="b">
        <f t="shared" si="6"/>
        <v>0</v>
      </c>
      <c r="U48" s="2" t="s">
        <v>1566</v>
      </c>
      <c r="V48" s="2" t="str">
        <f t="shared" si="7"/>
        <v>Cancer</v>
      </c>
      <c r="W48" s="2" t="s">
        <v>1524</v>
      </c>
      <c r="X48" s="2" t="s">
        <v>1512</v>
      </c>
      <c r="Y48" s="2" t="s">
        <v>1521</v>
      </c>
    </row>
    <row r="49" spans="1:25" ht="15.75" customHeight="1">
      <c r="A49" s="2" t="s">
        <v>150</v>
      </c>
      <c r="B49" s="2" t="s">
        <v>1556</v>
      </c>
      <c r="C49" s="2">
        <v>176</v>
      </c>
      <c r="D49" s="2">
        <f t="shared" si="0"/>
        <v>1.76</v>
      </c>
      <c r="E49" s="34">
        <f t="shared" si="1"/>
        <v>28.441373966942148</v>
      </c>
      <c r="F49" s="2">
        <v>88.1</v>
      </c>
      <c r="G49" s="2">
        <f t="shared" si="2"/>
        <v>88.1</v>
      </c>
      <c r="H49" s="2" t="b">
        <v>0</v>
      </c>
      <c r="I49" s="2" t="b">
        <v>0</v>
      </c>
      <c r="J49" s="2" t="b">
        <v>0</v>
      </c>
      <c r="K49" s="2" t="b">
        <v>0</v>
      </c>
      <c r="L49" s="13" t="b">
        <f t="shared" si="3"/>
        <v>0</v>
      </c>
      <c r="M49" s="2" t="s">
        <v>1588</v>
      </c>
      <c r="N49" s="2">
        <v>187</v>
      </c>
      <c r="O49" s="2" t="b">
        <v>0</v>
      </c>
      <c r="P49" s="13" t="b">
        <f t="shared" si="4"/>
        <v>0</v>
      </c>
      <c r="Q49" s="2" t="b">
        <v>1</v>
      </c>
      <c r="R49" s="2" t="b">
        <f t="shared" si="5"/>
        <v>1</v>
      </c>
      <c r="S49" s="2" t="b">
        <v>1</v>
      </c>
      <c r="T49" s="2" t="b">
        <f t="shared" si="6"/>
        <v>1</v>
      </c>
      <c r="U49" s="2" t="s">
        <v>1571</v>
      </c>
      <c r="V49" s="2" t="str">
        <f t="shared" si="7"/>
        <v>Stroke</v>
      </c>
      <c r="W49" s="2" t="s">
        <v>1524</v>
      </c>
      <c r="X49" s="2" t="s">
        <v>1507</v>
      </c>
      <c r="Y49" s="2" t="s">
        <v>1508</v>
      </c>
    </row>
    <row r="50" spans="1:25" ht="15.75" customHeight="1">
      <c r="A50" s="2" t="s">
        <v>152</v>
      </c>
      <c r="B50" s="2" t="s">
        <v>1518</v>
      </c>
      <c r="C50" s="2">
        <v>153</v>
      </c>
      <c r="D50" s="2">
        <f t="shared" si="0"/>
        <v>1.53</v>
      </c>
      <c r="E50" s="34">
        <f t="shared" si="1"/>
        <v>20.590371224742622</v>
      </c>
      <c r="F50" s="2">
        <v>48.2</v>
      </c>
      <c r="G50" s="2">
        <f t="shared" si="2"/>
        <v>48.2</v>
      </c>
      <c r="H50" s="2" t="b">
        <v>1</v>
      </c>
      <c r="I50" s="2" t="b">
        <v>1</v>
      </c>
      <c r="J50" s="2" t="b">
        <v>0</v>
      </c>
      <c r="K50" s="2" t="b">
        <v>0</v>
      </c>
      <c r="L50" s="13" t="b">
        <f t="shared" si="3"/>
        <v>0</v>
      </c>
      <c r="M50" s="2" t="s">
        <v>1589</v>
      </c>
      <c r="N50" s="2">
        <v>151</v>
      </c>
      <c r="O50" s="2" t="b">
        <v>0</v>
      </c>
      <c r="P50" s="13" t="b">
        <f t="shared" si="4"/>
        <v>0</v>
      </c>
      <c r="Q50" s="2" t="b">
        <v>0</v>
      </c>
      <c r="R50" s="2" t="b">
        <f t="shared" si="5"/>
        <v>0</v>
      </c>
      <c r="S50" s="2" t="b">
        <v>0</v>
      </c>
      <c r="T50" s="2" t="b">
        <f t="shared" si="6"/>
        <v>0</v>
      </c>
      <c r="U50" s="2" t="s">
        <v>1580</v>
      </c>
      <c r="V50" s="2" t="str">
        <f t="shared" si="7"/>
        <v>Prostate Cancer</v>
      </c>
      <c r="W50" s="2" t="s">
        <v>1524</v>
      </c>
      <c r="X50" s="2" t="s">
        <v>1507</v>
      </c>
      <c r="Y50" s="2" t="s">
        <v>1508</v>
      </c>
    </row>
    <row r="51" spans="1:25" ht="15.75" customHeight="1">
      <c r="A51" s="2" t="s">
        <v>154</v>
      </c>
      <c r="B51" s="2" t="s">
        <v>1556</v>
      </c>
      <c r="C51" s="2">
        <v>165</v>
      </c>
      <c r="D51" s="2">
        <f t="shared" si="0"/>
        <v>1.65</v>
      </c>
      <c r="E51" s="34">
        <f t="shared" si="1"/>
        <v>33.461891643709826</v>
      </c>
      <c r="F51" s="2">
        <v>91.1</v>
      </c>
      <c r="G51" s="2">
        <f t="shared" si="2"/>
        <v>91.1</v>
      </c>
      <c r="H51" s="2" t="b">
        <v>0</v>
      </c>
      <c r="I51" s="2" t="b">
        <v>0</v>
      </c>
      <c r="J51" s="2" t="b">
        <v>0</v>
      </c>
      <c r="K51" s="2" t="b">
        <v>1</v>
      </c>
      <c r="L51" s="13" t="b">
        <f t="shared" si="3"/>
        <v>1</v>
      </c>
      <c r="M51" s="2" t="s">
        <v>1590</v>
      </c>
      <c r="N51" s="2">
        <v>220</v>
      </c>
      <c r="O51" s="2" t="b">
        <v>1</v>
      </c>
      <c r="P51" s="13" t="b">
        <f t="shared" si="4"/>
        <v>1</v>
      </c>
      <c r="Q51" s="2" t="b">
        <v>0</v>
      </c>
      <c r="R51" s="2" t="b">
        <f t="shared" si="5"/>
        <v>0</v>
      </c>
      <c r="S51" s="2" t="b">
        <v>1</v>
      </c>
      <c r="T51" s="2" t="b">
        <f t="shared" si="6"/>
        <v>1</v>
      </c>
      <c r="U51" s="2" t="s">
        <v>1591</v>
      </c>
      <c r="V51" s="2" t="str">
        <f t="shared" si="7"/>
        <v>Respiratory Infection</v>
      </c>
      <c r="W51" s="2" t="s">
        <v>1506</v>
      </c>
      <c r="X51" s="2" t="s">
        <v>1507</v>
      </c>
      <c r="Y51" s="2" t="s">
        <v>1517</v>
      </c>
    </row>
    <row r="52" spans="1:25" ht="15.75" customHeight="1">
      <c r="A52" s="2" t="s">
        <v>155</v>
      </c>
      <c r="B52" s="2" t="s">
        <v>1503</v>
      </c>
      <c r="C52" s="2">
        <v>158</v>
      </c>
      <c r="D52" s="2">
        <f t="shared" si="0"/>
        <v>1.58</v>
      </c>
      <c r="E52" s="34">
        <f t="shared" si="1"/>
        <v>25.997436308283927</v>
      </c>
      <c r="F52" s="2">
        <v>64.900000000000006</v>
      </c>
      <c r="G52" s="2">
        <f t="shared" si="2"/>
        <v>64.900000000000006</v>
      </c>
      <c r="H52" s="2" t="b">
        <v>0</v>
      </c>
      <c r="I52" s="2" t="b">
        <v>1</v>
      </c>
      <c r="J52" s="2" t="b">
        <v>0</v>
      </c>
      <c r="K52" s="2" t="b">
        <v>0</v>
      </c>
      <c r="L52" s="13" t="b">
        <f t="shared" si="3"/>
        <v>0</v>
      </c>
      <c r="M52" s="2" t="s">
        <v>1592</v>
      </c>
      <c r="N52" s="2">
        <v>160</v>
      </c>
      <c r="O52" s="2" t="b">
        <v>0</v>
      </c>
      <c r="P52" s="13" t="b">
        <f t="shared" si="4"/>
        <v>0</v>
      </c>
      <c r="Q52" s="2" t="b">
        <v>0</v>
      </c>
      <c r="R52" s="2" t="b">
        <f t="shared" si="5"/>
        <v>0</v>
      </c>
      <c r="S52" s="2" t="b">
        <v>0</v>
      </c>
      <c r="T52" s="2" t="b">
        <f t="shared" si="6"/>
        <v>0</v>
      </c>
      <c r="U52" s="2" t="s">
        <v>1580</v>
      </c>
      <c r="V52" s="2" t="str">
        <f t="shared" si="7"/>
        <v>Prostate Cancer</v>
      </c>
      <c r="W52" s="2" t="s">
        <v>1524</v>
      </c>
      <c r="X52" s="2" t="s">
        <v>1535</v>
      </c>
      <c r="Y52" s="2" t="s">
        <v>1517</v>
      </c>
    </row>
    <row r="53" spans="1:25" ht="15.75" customHeight="1">
      <c r="A53" s="2" t="s">
        <v>158</v>
      </c>
      <c r="B53" s="2" t="s">
        <v>1527</v>
      </c>
      <c r="C53" s="2">
        <v>167</v>
      </c>
      <c r="D53" s="2">
        <f t="shared" si="0"/>
        <v>1.67</v>
      </c>
      <c r="E53" s="34">
        <f t="shared" si="1"/>
        <v>31.230951271110474</v>
      </c>
      <c r="F53" s="2">
        <v>87.1</v>
      </c>
      <c r="G53" s="2">
        <f t="shared" si="2"/>
        <v>87.1</v>
      </c>
      <c r="H53" s="2" t="b">
        <v>0</v>
      </c>
      <c r="I53" s="2" t="b">
        <v>0</v>
      </c>
      <c r="J53" s="2" t="b">
        <v>0</v>
      </c>
      <c r="K53" s="2" t="b">
        <v>0</v>
      </c>
      <c r="L53" s="13" t="b">
        <f t="shared" si="3"/>
        <v>0</v>
      </c>
      <c r="M53" s="2" t="s">
        <v>1593</v>
      </c>
      <c r="N53" s="2">
        <v>212</v>
      </c>
      <c r="O53" s="2" t="b">
        <v>1</v>
      </c>
      <c r="P53" s="13" t="b">
        <f t="shared" si="4"/>
        <v>1</v>
      </c>
      <c r="Q53" s="2" t="b">
        <v>1</v>
      </c>
      <c r="R53" s="2" t="b">
        <f t="shared" si="5"/>
        <v>1</v>
      </c>
      <c r="S53" s="2" t="b">
        <v>1</v>
      </c>
      <c r="T53" s="2" t="b">
        <f t="shared" si="6"/>
        <v>1</v>
      </c>
      <c r="U53" s="2" t="s">
        <v>1594</v>
      </c>
      <c r="V53" s="2" t="str">
        <f t="shared" si="7"/>
        <v>Heart Disease</v>
      </c>
      <c r="W53" s="2" t="s">
        <v>1524</v>
      </c>
      <c r="X53" s="2" t="s">
        <v>1507</v>
      </c>
      <c r="Y53" s="2" t="s">
        <v>1530</v>
      </c>
    </row>
    <row r="54" spans="1:25" ht="15.75" customHeight="1">
      <c r="A54" s="2" t="s">
        <v>160</v>
      </c>
      <c r="B54" s="2" t="s">
        <v>1514</v>
      </c>
      <c r="C54" s="2">
        <v>160</v>
      </c>
      <c r="D54" s="2">
        <f t="shared" si="0"/>
        <v>1.6</v>
      </c>
      <c r="E54" s="34">
        <f t="shared" si="1"/>
        <v>28.164062499999993</v>
      </c>
      <c r="F54" s="2">
        <v>72.099999999999994</v>
      </c>
      <c r="G54" s="2">
        <f t="shared" si="2"/>
        <v>72.099999999999994</v>
      </c>
      <c r="H54" s="2" t="b">
        <v>1</v>
      </c>
      <c r="I54" s="2" t="b">
        <v>1</v>
      </c>
      <c r="J54" s="2" t="b">
        <v>0</v>
      </c>
      <c r="K54" s="2" t="b">
        <v>1</v>
      </c>
      <c r="L54" s="13" t="b">
        <f t="shared" si="3"/>
        <v>1</v>
      </c>
      <c r="M54" s="2" t="s">
        <v>1595</v>
      </c>
      <c r="N54" s="2">
        <v>194</v>
      </c>
      <c r="O54" s="2" t="b">
        <v>1</v>
      </c>
      <c r="P54" s="13" t="b">
        <f t="shared" si="4"/>
        <v>1</v>
      </c>
      <c r="Q54" s="2" t="b">
        <v>0</v>
      </c>
      <c r="R54" s="2" t="b">
        <f t="shared" si="5"/>
        <v>0</v>
      </c>
      <c r="S54" s="2" t="b">
        <v>1</v>
      </c>
      <c r="T54" s="2" t="b">
        <f t="shared" si="6"/>
        <v>1</v>
      </c>
      <c r="U54" s="2" t="s">
        <v>1534</v>
      </c>
      <c r="V54" s="2" t="str">
        <f t="shared" si="7"/>
        <v>Respiratory Infection</v>
      </c>
      <c r="W54" s="100"/>
      <c r="X54" s="2" t="s">
        <v>1535</v>
      </c>
      <c r="Y54" s="2" t="s">
        <v>1513</v>
      </c>
    </row>
    <row r="55" spans="1:25" ht="15.75" customHeight="1">
      <c r="A55" s="2" t="s">
        <v>161</v>
      </c>
      <c r="B55" s="2" t="s">
        <v>1509</v>
      </c>
      <c r="C55" s="2">
        <v>167</v>
      </c>
      <c r="D55" s="2">
        <f t="shared" si="0"/>
        <v>1.67</v>
      </c>
      <c r="E55" s="34">
        <f t="shared" si="1"/>
        <v>33.382337122162859</v>
      </c>
      <c r="F55" s="2">
        <v>93.1</v>
      </c>
      <c r="G55" s="2">
        <f t="shared" si="2"/>
        <v>93.1</v>
      </c>
      <c r="H55" s="2" t="b">
        <v>0</v>
      </c>
      <c r="I55" s="2" t="b">
        <v>1</v>
      </c>
      <c r="J55" s="2" t="b">
        <v>0</v>
      </c>
      <c r="K55" s="2" t="b">
        <v>0</v>
      </c>
      <c r="L55" s="13" t="b">
        <f t="shared" si="3"/>
        <v>0</v>
      </c>
      <c r="M55" s="2" t="s">
        <v>1596</v>
      </c>
      <c r="N55" s="2">
        <v>168</v>
      </c>
      <c r="O55" s="100"/>
      <c r="P55" s="13" t="b">
        <f t="shared" si="4"/>
        <v>0</v>
      </c>
      <c r="Q55" s="2" t="b">
        <v>1</v>
      </c>
      <c r="R55" s="2" t="b">
        <f t="shared" si="5"/>
        <v>1</v>
      </c>
      <c r="S55" s="2" t="b">
        <v>1</v>
      </c>
      <c r="T55" s="2" t="b">
        <f t="shared" si="6"/>
        <v>1</v>
      </c>
      <c r="U55" s="2" t="s">
        <v>1545</v>
      </c>
      <c r="V55" s="2" t="str">
        <f t="shared" si="7"/>
        <v>Hypertension</v>
      </c>
      <c r="W55" s="2" t="s">
        <v>1524</v>
      </c>
      <c r="X55" s="2" t="s">
        <v>1512</v>
      </c>
      <c r="Y55" s="2" t="s">
        <v>1513</v>
      </c>
    </row>
    <row r="56" spans="1:25" ht="15.75" customHeight="1">
      <c r="A56" s="2" t="s">
        <v>163</v>
      </c>
      <c r="B56" s="2" t="s">
        <v>1543</v>
      </c>
      <c r="C56" s="2">
        <v>179</v>
      </c>
      <c r="D56" s="2">
        <f t="shared" si="0"/>
        <v>1.79</v>
      </c>
      <c r="E56" s="34">
        <f t="shared" si="1"/>
        <v>23.532349177616183</v>
      </c>
      <c r="F56" s="2">
        <v>75.400000000000006</v>
      </c>
      <c r="G56" s="2">
        <f t="shared" si="2"/>
        <v>75.400000000000006</v>
      </c>
      <c r="H56" s="2" t="b">
        <v>0</v>
      </c>
      <c r="I56" s="2" t="b">
        <v>0</v>
      </c>
      <c r="J56" s="2" t="b">
        <v>0</v>
      </c>
      <c r="K56" s="2" t="b">
        <v>0</v>
      </c>
      <c r="L56" s="13" t="b">
        <f t="shared" si="3"/>
        <v>0</v>
      </c>
      <c r="M56" s="2" t="s">
        <v>1597</v>
      </c>
      <c r="N56" s="2">
        <v>219</v>
      </c>
      <c r="O56" s="2" t="b">
        <v>0</v>
      </c>
      <c r="P56" s="13" t="b">
        <f t="shared" si="4"/>
        <v>0</v>
      </c>
      <c r="Q56" s="2" t="b">
        <v>0</v>
      </c>
      <c r="R56" s="2" t="b">
        <f t="shared" si="5"/>
        <v>0</v>
      </c>
      <c r="S56" s="2" t="b">
        <v>0</v>
      </c>
      <c r="T56" s="2" t="b">
        <f t="shared" si="6"/>
        <v>0</v>
      </c>
      <c r="U56" s="2" t="s">
        <v>1555</v>
      </c>
      <c r="V56" s="2" t="str">
        <f t="shared" si="7"/>
        <v>Kidney Stones</v>
      </c>
      <c r="W56" s="2" t="s">
        <v>1524</v>
      </c>
      <c r="X56" s="2" t="s">
        <v>1535</v>
      </c>
      <c r="Y56" s="2" t="s">
        <v>1513</v>
      </c>
    </row>
    <row r="57" spans="1:25" ht="15.75" customHeight="1">
      <c r="A57" s="2" t="s">
        <v>165</v>
      </c>
      <c r="B57" s="2" t="s">
        <v>1509</v>
      </c>
      <c r="C57" s="2">
        <v>161</v>
      </c>
      <c r="D57" s="2">
        <f t="shared" si="0"/>
        <v>1.61</v>
      </c>
      <c r="E57" s="34">
        <f t="shared" si="1"/>
        <v>22.259943675012536</v>
      </c>
      <c r="F57" s="2">
        <v>57.7</v>
      </c>
      <c r="G57" s="2">
        <f t="shared" si="2"/>
        <v>57.7</v>
      </c>
      <c r="H57" s="2" t="b">
        <v>0</v>
      </c>
      <c r="I57" s="2" t="b">
        <v>1</v>
      </c>
      <c r="J57" s="2" t="b">
        <v>1</v>
      </c>
      <c r="K57" s="2" t="b">
        <v>0</v>
      </c>
      <c r="L57" s="13" t="b">
        <f t="shared" si="3"/>
        <v>0</v>
      </c>
      <c r="M57" s="2" t="s">
        <v>1598</v>
      </c>
      <c r="N57" s="2">
        <v>218</v>
      </c>
      <c r="O57" s="2" t="b">
        <v>0</v>
      </c>
      <c r="P57" s="13" t="b">
        <f t="shared" si="4"/>
        <v>0</v>
      </c>
      <c r="Q57" s="2" t="b">
        <v>0</v>
      </c>
      <c r="R57" s="2" t="b">
        <f t="shared" si="5"/>
        <v>0</v>
      </c>
      <c r="S57" s="2" t="b">
        <v>0</v>
      </c>
      <c r="T57" s="2" t="b">
        <f t="shared" si="6"/>
        <v>0</v>
      </c>
      <c r="U57" s="2" t="s">
        <v>1505</v>
      </c>
      <c r="V57" s="2" t="str">
        <f t="shared" si="7"/>
        <v>Fractured Leg</v>
      </c>
      <c r="W57" s="2" t="s">
        <v>1506</v>
      </c>
      <c r="X57" s="2" t="s">
        <v>1535</v>
      </c>
      <c r="Y57" s="2" t="s">
        <v>1508</v>
      </c>
    </row>
    <row r="58" spans="1:25" ht="15.75" customHeight="1">
      <c r="A58" s="2" t="s">
        <v>166</v>
      </c>
      <c r="B58" s="2" t="s">
        <v>1503</v>
      </c>
      <c r="C58" s="2">
        <v>164</v>
      </c>
      <c r="D58" s="2">
        <f t="shared" si="0"/>
        <v>1.64</v>
      </c>
      <c r="E58" s="34">
        <f t="shared" si="1"/>
        <v>23.274836406900658</v>
      </c>
      <c r="F58" s="2">
        <v>62.6</v>
      </c>
      <c r="G58" s="2">
        <f t="shared" si="2"/>
        <v>62.6</v>
      </c>
      <c r="H58" s="2" t="b">
        <v>0</v>
      </c>
      <c r="I58" s="2" t="b">
        <v>1</v>
      </c>
      <c r="J58" s="2" t="b">
        <v>0</v>
      </c>
      <c r="K58" s="2" t="b">
        <v>0</v>
      </c>
      <c r="L58" s="13" t="b">
        <f t="shared" si="3"/>
        <v>0</v>
      </c>
      <c r="M58" s="2" t="s">
        <v>1599</v>
      </c>
      <c r="N58" s="2">
        <v>186</v>
      </c>
      <c r="O58" s="2" t="b">
        <v>0</v>
      </c>
      <c r="P58" s="13" t="b">
        <f t="shared" si="4"/>
        <v>0</v>
      </c>
      <c r="Q58" s="2" t="b">
        <v>0</v>
      </c>
      <c r="R58" s="2" t="b">
        <f t="shared" si="5"/>
        <v>0</v>
      </c>
      <c r="S58" s="100"/>
      <c r="T58" s="2" t="b">
        <f t="shared" si="6"/>
        <v>0</v>
      </c>
      <c r="U58" s="2" t="s">
        <v>1575</v>
      </c>
      <c r="V58" s="2" t="str">
        <f t="shared" si="7"/>
        <v>Cancer</v>
      </c>
      <c r="W58" s="2" t="s">
        <v>1524</v>
      </c>
      <c r="X58" s="2" t="s">
        <v>1535</v>
      </c>
      <c r="Y58" s="2" t="s">
        <v>1521</v>
      </c>
    </row>
    <row r="59" spans="1:25" ht="15.75" customHeight="1">
      <c r="A59" s="2" t="s">
        <v>169</v>
      </c>
      <c r="B59" s="2" t="s">
        <v>1509</v>
      </c>
      <c r="C59" s="2">
        <v>163</v>
      </c>
      <c r="D59" s="2">
        <f t="shared" si="0"/>
        <v>1.63</v>
      </c>
      <c r="E59" s="34">
        <f t="shared" si="1"/>
        <v>23.900033874063759</v>
      </c>
      <c r="F59" s="2">
        <v>63.5</v>
      </c>
      <c r="G59" s="2">
        <f t="shared" si="2"/>
        <v>63.5</v>
      </c>
      <c r="H59" s="2" t="b">
        <v>1</v>
      </c>
      <c r="I59" s="2" t="b">
        <v>0</v>
      </c>
      <c r="J59" s="2" t="b">
        <v>0</v>
      </c>
      <c r="K59" s="2" t="b">
        <v>0</v>
      </c>
      <c r="L59" s="13" t="b">
        <f t="shared" si="3"/>
        <v>0</v>
      </c>
      <c r="M59" s="2" t="s">
        <v>1600</v>
      </c>
      <c r="N59" s="2">
        <v>177</v>
      </c>
      <c r="O59" s="100"/>
      <c r="P59" s="13" t="b">
        <f t="shared" si="4"/>
        <v>0</v>
      </c>
      <c r="Q59" s="2" t="b">
        <v>0</v>
      </c>
      <c r="R59" s="2" t="b">
        <f t="shared" si="5"/>
        <v>0</v>
      </c>
      <c r="S59" s="2" t="b">
        <v>0</v>
      </c>
      <c r="T59" s="2" t="b">
        <f t="shared" si="6"/>
        <v>0</v>
      </c>
      <c r="U59" s="2" t="s">
        <v>1558</v>
      </c>
      <c r="V59" s="2" t="str">
        <f t="shared" si="7"/>
        <v>Fractured Leg</v>
      </c>
      <c r="W59" s="2" t="s">
        <v>1524</v>
      </c>
      <c r="X59" s="2" t="s">
        <v>1535</v>
      </c>
      <c r="Y59" s="2" t="s">
        <v>1530</v>
      </c>
    </row>
    <row r="60" spans="1:25" ht="15.75" customHeight="1">
      <c r="A60" s="2" t="s">
        <v>171</v>
      </c>
      <c r="B60" s="2" t="s">
        <v>1514</v>
      </c>
      <c r="C60" s="2">
        <v>172</v>
      </c>
      <c r="D60" s="2">
        <f t="shared" si="0"/>
        <v>1.72</v>
      </c>
      <c r="E60" s="34">
        <f t="shared" si="1"/>
        <v>24.236073553272043</v>
      </c>
      <c r="F60" s="2">
        <v>71.7</v>
      </c>
      <c r="G60" s="2">
        <f t="shared" si="2"/>
        <v>71.7</v>
      </c>
      <c r="H60" s="2" t="b">
        <v>1</v>
      </c>
      <c r="I60" s="2" t="b">
        <v>0</v>
      </c>
      <c r="J60" s="2" t="b">
        <v>0</v>
      </c>
      <c r="K60" s="2" t="b">
        <v>0</v>
      </c>
      <c r="L60" s="13" t="b">
        <f t="shared" si="3"/>
        <v>0</v>
      </c>
      <c r="M60" s="2" t="s">
        <v>1601</v>
      </c>
      <c r="N60" s="2">
        <v>179</v>
      </c>
      <c r="O60" s="2" t="b">
        <v>0</v>
      </c>
      <c r="P60" s="13" t="b">
        <f t="shared" si="4"/>
        <v>0</v>
      </c>
      <c r="Q60" s="2" t="b">
        <v>0</v>
      </c>
      <c r="R60" s="2" t="b">
        <f t="shared" si="5"/>
        <v>0</v>
      </c>
      <c r="S60" s="2" t="b">
        <v>0</v>
      </c>
      <c r="T60" s="2" t="b">
        <f t="shared" si="6"/>
        <v>0</v>
      </c>
      <c r="U60" s="2" t="s">
        <v>1542</v>
      </c>
      <c r="V60" s="2" t="str">
        <f t="shared" si="7"/>
        <v>Kidney Stones</v>
      </c>
      <c r="W60" s="2" t="s">
        <v>1524</v>
      </c>
      <c r="X60" s="2" t="s">
        <v>1507</v>
      </c>
      <c r="Y60" s="2" t="s">
        <v>1508</v>
      </c>
    </row>
    <row r="61" spans="1:25" ht="15.75" customHeight="1">
      <c r="A61" s="2" t="s">
        <v>173</v>
      </c>
      <c r="B61" s="2" t="s">
        <v>1556</v>
      </c>
      <c r="C61" s="2">
        <v>178</v>
      </c>
      <c r="D61" s="2">
        <f t="shared" si="0"/>
        <v>1.78</v>
      </c>
      <c r="E61" s="34">
        <f t="shared" si="1"/>
        <v>32.824138366367883</v>
      </c>
      <c r="F61" s="2">
        <v>104</v>
      </c>
      <c r="G61" s="2">
        <f t="shared" si="2"/>
        <v>104</v>
      </c>
      <c r="H61" s="2" t="b">
        <v>0</v>
      </c>
      <c r="I61" s="2" t="b">
        <v>0</v>
      </c>
      <c r="J61" s="2" t="b">
        <v>0</v>
      </c>
      <c r="K61" s="2" t="b">
        <v>0</v>
      </c>
      <c r="L61" s="13" t="b">
        <f t="shared" si="3"/>
        <v>0</v>
      </c>
      <c r="M61" s="2" t="s">
        <v>1602</v>
      </c>
      <c r="N61" s="2">
        <v>166</v>
      </c>
      <c r="O61" s="2" t="b">
        <v>1</v>
      </c>
      <c r="P61" s="13" t="b">
        <f t="shared" si="4"/>
        <v>1</v>
      </c>
      <c r="Q61" s="2" t="b">
        <v>0</v>
      </c>
      <c r="R61" s="2" t="b">
        <f t="shared" si="5"/>
        <v>0</v>
      </c>
      <c r="S61" s="2" t="b">
        <v>1</v>
      </c>
      <c r="T61" s="2" t="b">
        <f t="shared" si="6"/>
        <v>1</v>
      </c>
      <c r="U61" s="2" t="s">
        <v>1520</v>
      </c>
      <c r="V61" s="2" t="str">
        <f t="shared" si="7"/>
        <v>Heart Attack</v>
      </c>
      <c r="W61" s="2" t="s">
        <v>1524</v>
      </c>
      <c r="X61" s="2" t="s">
        <v>1512</v>
      </c>
      <c r="Y61" s="2" t="s">
        <v>1517</v>
      </c>
    </row>
    <row r="62" spans="1:25" ht="15.75" customHeight="1">
      <c r="A62" s="2" t="s">
        <v>176</v>
      </c>
      <c r="B62" s="2" t="s">
        <v>1556</v>
      </c>
      <c r="C62" s="2">
        <v>176</v>
      </c>
      <c r="D62" s="2">
        <f t="shared" si="0"/>
        <v>1.76</v>
      </c>
      <c r="E62" s="34">
        <f t="shared" si="1"/>
        <v>30.894886363636367</v>
      </c>
      <c r="F62" s="2">
        <v>95.7</v>
      </c>
      <c r="G62" s="2">
        <f t="shared" si="2"/>
        <v>95.7</v>
      </c>
      <c r="H62" s="2" t="b">
        <v>1</v>
      </c>
      <c r="I62" s="2" t="b">
        <v>0</v>
      </c>
      <c r="J62" s="2" t="b">
        <v>1</v>
      </c>
      <c r="K62" s="2" t="b">
        <v>0</v>
      </c>
      <c r="L62" s="13" t="b">
        <f t="shared" si="3"/>
        <v>0</v>
      </c>
      <c r="M62" s="2" t="s">
        <v>1603</v>
      </c>
      <c r="N62" s="2">
        <v>182</v>
      </c>
      <c r="O62" s="2" t="b">
        <v>1</v>
      </c>
      <c r="P62" s="13" t="b">
        <f t="shared" si="4"/>
        <v>1</v>
      </c>
      <c r="Q62" s="2" t="b">
        <v>0</v>
      </c>
      <c r="R62" s="2" t="b">
        <f t="shared" si="5"/>
        <v>0</v>
      </c>
      <c r="S62" s="2" t="b">
        <v>1</v>
      </c>
      <c r="T62" s="2" t="b">
        <f t="shared" si="6"/>
        <v>1</v>
      </c>
      <c r="U62" s="2" t="s">
        <v>1520</v>
      </c>
      <c r="V62" s="2" t="str">
        <f t="shared" si="7"/>
        <v>Heart Attack</v>
      </c>
      <c r="W62" s="2" t="s">
        <v>1506</v>
      </c>
      <c r="X62" s="2" t="s">
        <v>1512</v>
      </c>
      <c r="Y62" s="2" t="s">
        <v>1521</v>
      </c>
    </row>
    <row r="63" spans="1:25" ht="15.75" customHeight="1">
      <c r="A63" s="2" t="s">
        <v>177</v>
      </c>
      <c r="B63" s="2" t="s">
        <v>1556</v>
      </c>
      <c r="C63" s="2">
        <v>169</v>
      </c>
      <c r="D63" s="2">
        <f t="shared" si="0"/>
        <v>1.69</v>
      </c>
      <c r="E63" s="34">
        <f t="shared" si="1"/>
        <v>30.356079969188759</v>
      </c>
      <c r="F63" s="2">
        <v>86.7</v>
      </c>
      <c r="G63" s="2">
        <f t="shared" si="2"/>
        <v>86.7</v>
      </c>
      <c r="H63" s="2" t="b">
        <v>0</v>
      </c>
      <c r="I63" s="2" t="b">
        <v>1</v>
      </c>
      <c r="J63" s="2" t="b">
        <v>1</v>
      </c>
      <c r="K63" s="2" t="b">
        <v>0</v>
      </c>
      <c r="L63" s="13" t="b">
        <f t="shared" si="3"/>
        <v>0</v>
      </c>
      <c r="M63" s="2" t="s">
        <v>1547</v>
      </c>
      <c r="N63" s="2">
        <v>186</v>
      </c>
      <c r="O63" s="2" t="b">
        <v>0</v>
      </c>
      <c r="P63" s="13" t="b">
        <f t="shared" si="4"/>
        <v>0</v>
      </c>
      <c r="Q63" s="2" t="b">
        <v>1</v>
      </c>
      <c r="R63" s="2" t="b">
        <f t="shared" si="5"/>
        <v>1</v>
      </c>
      <c r="S63" s="2" t="b">
        <v>1</v>
      </c>
      <c r="T63" s="2" t="b">
        <f t="shared" si="6"/>
        <v>1</v>
      </c>
      <c r="U63" s="2" t="s">
        <v>1523</v>
      </c>
      <c r="V63" s="2" t="str">
        <f t="shared" si="7"/>
        <v>Appendicitis</v>
      </c>
      <c r="W63" s="2" t="s">
        <v>1506</v>
      </c>
      <c r="X63" s="2" t="s">
        <v>1512</v>
      </c>
      <c r="Y63" s="2" t="s">
        <v>1530</v>
      </c>
    </row>
    <row r="64" spans="1:25" ht="15.75" customHeight="1">
      <c r="A64" s="2" t="s">
        <v>179</v>
      </c>
      <c r="B64" s="2" t="s">
        <v>1503</v>
      </c>
      <c r="C64" s="2">
        <v>176</v>
      </c>
      <c r="D64" s="2">
        <f t="shared" si="0"/>
        <v>1.76</v>
      </c>
      <c r="E64" s="34">
        <f t="shared" si="1"/>
        <v>34.187790547520663</v>
      </c>
      <c r="F64" s="2">
        <v>105.90009999999999</v>
      </c>
      <c r="G64" s="2">
        <f t="shared" si="2"/>
        <v>105.9</v>
      </c>
      <c r="H64" s="2" t="b">
        <v>0</v>
      </c>
      <c r="I64" s="2" t="b">
        <v>0</v>
      </c>
      <c r="J64" s="2" t="b">
        <v>0</v>
      </c>
      <c r="K64" s="2" t="b">
        <v>1</v>
      </c>
      <c r="L64" s="13" t="b">
        <f t="shared" si="3"/>
        <v>1</v>
      </c>
      <c r="M64" s="2" t="s">
        <v>1604</v>
      </c>
      <c r="N64" s="2">
        <v>176</v>
      </c>
      <c r="O64" s="2" t="b">
        <v>1</v>
      </c>
      <c r="P64" s="13" t="b">
        <f t="shared" si="4"/>
        <v>1</v>
      </c>
      <c r="Q64" s="2" t="b">
        <v>0</v>
      </c>
      <c r="R64" s="2" t="b">
        <f t="shared" si="5"/>
        <v>0</v>
      </c>
      <c r="S64" s="2" t="b">
        <v>1</v>
      </c>
      <c r="T64" s="2" t="b">
        <f t="shared" si="6"/>
        <v>1</v>
      </c>
      <c r="U64" s="2" t="s">
        <v>1545</v>
      </c>
      <c r="V64" s="2" t="str">
        <f t="shared" si="7"/>
        <v>Hypertension</v>
      </c>
      <c r="W64" s="2" t="s">
        <v>1524</v>
      </c>
      <c r="X64" s="2" t="s">
        <v>1512</v>
      </c>
      <c r="Y64" s="2" t="s">
        <v>1513</v>
      </c>
    </row>
    <row r="65" spans="1:25" ht="15.75" customHeight="1">
      <c r="A65" s="2" t="s">
        <v>180</v>
      </c>
      <c r="B65" s="2" t="s">
        <v>1536</v>
      </c>
      <c r="C65" s="2">
        <v>166</v>
      </c>
      <c r="D65" s="2">
        <f t="shared" si="0"/>
        <v>1.66</v>
      </c>
      <c r="E65" s="34">
        <f t="shared" si="1"/>
        <v>31.608361155465236</v>
      </c>
      <c r="F65" s="2">
        <v>87.1</v>
      </c>
      <c r="G65" s="2">
        <f t="shared" si="2"/>
        <v>87.1</v>
      </c>
      <c r="H65" s="2" t="b">
        <v>0</v>
      </c>
      <c r="I65" s="2" t="b">
        <v>0</v>
      </c>
      <c r="J65" s="2" t="b">
        <v>0</v>
      </c>
      <c r="K65" s="2" t="b">
        <v>0</v>
      </c>
      <c r="L65" s="13" t="b">
        <f t="shared" si="3"/>
        <v>0</v>
      </c>
      <c r="M65" s="2" t="s">
        <v>1602</v>
      </c>
      <c r="N65" s="2">
        <v>188</v>
      </c>
      <c r="O65" s="2" t="b">
        <v>1</v>
      </c>
      <c r="P65" s="13" t="b">
        <f t="shared" si="4"/>
        <v>1</v>
      </c>
      <c r="Q65" s="2" t="b">
        <v>0</v>
      </c>
      <c r="R65" s="2" t="b">
        <f t="shared" si="5"/>
        <v>0</v>
      </c>
      <c r="S65" s="2" t="b">
        <v>1</v>
      </c>
      <c r="T65" s="2" t="b">
        <f t="shared" si="6"/>
        <v>1</v>
      </c>
      <c r="U65" s="2" t="s">
        <v>1548</v>
      </c>
      <c r="V65" s="2" t="str">
        <f t="shared" si="7"/>
        <v>Heart Disease</v>
      </c>
      <c r="W65" s="2" t="s">
        <v>1524</v>
      </c>
      <c r="X65" s="2" t="s">
        <v>1507</v>
      </c>
      <c r="Y65" s="2" t="s">
        <v>1530</v>
      </c>
    </row>
    <row r="66" spans="1:25" ht="15.75" customHeight="1">
      <c r="A66" s="2" t="s">
        <v>182</v>
      </c>
      <c r="B66" s="2" t="s">
        <v>1543</v>
      </c>
      <c r="C66" s="2">
        <v>162</v>
      </c>
      <c r="D66" s="2">
        <f t="shared" si="0"/>
        <v>1.62</v>
      </c>
      <c r="E66" s="34">
        <f t="shared" si="1"/>
        <v>23.12909617436366</v>
      </c>
      <c r="F66" s="2">
        <v>60.7</v>
      </c>
      <c r="G66" s="2">
        <f t="shared" si="2"/>
        <v>60.7</v>
      </c>
      <c r="H66" s="2" t="b">
        <v>0</v>
      </c>
      <c r="I66" s="2" t="b">
        <v>0</v>
      </c>
      <c r="J66" s="2" t="b">
        <v>1</v>
      </c>
      <c r="K66" s="2" t="b">
        <v>0</v>
      </c>
      <c r="L66" s="13" t="b">
        <f t="shared" si="3"/>
        <v>0</v>
      </c>
      <c r="M66" s="2" t="s">
        <v>1605</v>
      </c>
      <c r="N66" s="2">
        <v>204</v>
      </c>
      <c r="O66" s="2" t="b">
        <v>0</v>
      </c>
      <c r="P66" s="13" t="b">
        <f t="shared" si="4"/>
        <v>0</v>
      </c>
      <c r="Q66" s="2" t="b">
        <v>0</v>
      </c>
      <c r="R66" s="2" t="b">
        <f t="shared" si="5"/>
        <v>0</v>
      </c>
      <c r="S66" s="2" t="b">
        <v>0</v>
      </c>
      <c r="T66" s="2" t="b">
        <f t="shared" si="6"/>
        <v>0</v>
      </c>
      <c r="U66" s="2" t="s">
        <v>1552</v>
      </c>
      <c r="V66" s="2" t="str">
        <f t="shared" si="7"/>
        <v>Allergic Reaction</v>
      </c>
      <c r="W66" s="2" t="s">
        <v>1524</v>
      </c>
      <c r="X66" s="2" t="s">
        <v>1507</v>
      </c>
      <c r="Y66" s="2" t="s">
        <v>1521</v>
      </c>
    </row>
    <row r="67" spans="1:25" ht="15.75" customHeight="1">
      <c r="A67" s="2" t="s">
        <v>185</v>
      </c>
      <c r="B67" s="2" t="s">
        <v>1509</v>
      </c>
      <c r="C67" s="2">
        <v>165</v>
      </c>
      <c r="D67" s="2">
        <f t="shared" ref="D67:D130" si="8">C67/100</f>
        <v>1.65</v>
      </c>
      <c r="E67" s="34">
        <f t="shared" ref="E67:E130" si="9">F67/(D67*D67)</f>
        <v>24.095500459136822</v>
      </c>
      <c r="F67" s="2">
        <v>65.599999999999994</v>
      </c>
      <c r="G67" s="2">
        <f t="shared" ref="G67:G130" si="10">ROUND(F67,1)</f>
        <v>65.599999999999994</v>
      </c>
      <c r="H67" s="2" t="b">
        <v>0</v>
      </c>
      <c r="I67" s="2" t="b">
        <v>0</v>
      </c>
      <c r="J67" s="2" t="b">
        <v>0</v>
      </c>
      <c r="K67" s="2" t="b">
        <v>0</v>
      </c>
      <c r="L67" s="13" t="b">
        <f t="shared" ref="L67:L130" si="11">IF(K67="Yes",TRUE,IF(K67="No", FALSE, K67))</f>
        <v>0</v>
      </c>
      <c r="M67" s="2" t="s">
        <v>1606</v>
      </c>
      <c r="N67" s="2">
        <v>166</v>
      </c>
      <c r="O67" s="2" t="b">
        <v>0</v>
      </c>
      <c r="P67" s="13" t="b">
        <f t="shared" ref="P67:P130" si="12">IF(ISBLANK(O67),FALSE,O67)</f>
        <v>0</v>
      </c>
      <c r="Q67" s="2" t="b">
        <v>0</v>
      </c>
      <c r="R67" s="2" t="b">
        <f t="shared" ref="R67:R130" si="13">IF(ISBLANK(Q67),FALSE,Q67)</f>
        <v>0</v>
      </c>
      <c r="S67" s="2" t="b">
        <v>0</v>
      </c>
      <c r="T67" s="2" t="b">
        <f t="shared" ref="T67:T130" si="14">IF(ISBLANK(S67),FALSE,S67)</f>
        <v>0</v>
      </c>
      <c r="U67" s="2" t="s">
        <v>1540</v>
      </c>
      <c r="V67" s="2" t="str">
        <f t="shared" ref="V67:V130" si="15">PROPER(U67)</f>
        <v>Osteoarthritis</v>
      </c>
      <c r="W67" s="2" t="s">
        <v>1506</v>
      </c>
      <c r="X67" s="2" t="s">
        <v>1535</v>
      </c>
      <c r="Y67" s="2" t="s">
        <v>1521</v>
      </c>
    </row>
    <row r="68" spans="1:25" ht="15.75" customHeight="1">
      <c r="A68" s="2" t="s">
        <v>186</v>
      </c>
      <c r="B68" s="2" t="s">
        <v>1536</v>
      </c>
      <c r="C68" s="2">
        <v>150</v>
      </c>
      <c r="D68" s="2">
        <f t="shared" si="8"/>
        <v>1.5</v>
      </c>
      <c r="E68" s="34">
        <f t="shared" si="9"/>
        <v>30.666666666666668</v>
      </c>
      <c r="F68" s="2">
        <v>69</v>
      </c>
      <c r="G68" s="2">
        <f t="shared" si="10"/>
        <v>69</v>
      </c>
      <c r="H68" s="2" t="b">
        <v>0</v>
      </c>
      <c r="I68" s="2" t="b">
        <v>1</v>
      </c>
      <c r="J68" s="2" t="b">
        <v>0</v>
      </c>
      <c r="K68" s="2" t="b">
        <v>1</v>
      </c>
      <c r="L68" s="13" t="b">
        <f t="shared" si="11"/>
        <v>1</v>
      </c>
      <c r="M68" s="2" t="s">
        <v>1576</v>
      </c>
      <c r="N68" s="2">
        <v>163</v>
      </c>
      <c r="O68" s="2" t="b">
        <v>1</v>
      </c>
      <c r="P68" s="13" t="b">
        <f t="shared" si="12"/>
        <v>1</v>
      </c>
      <c r="Q68" s="2" t="b">
        <v>0</v>
      </c>
      <c r="R68" s="2" t="b">
        <f t="shared" si="13"/>
        <v>0</v>
      </c>
      <c r="S68" s="2" t="b">
        <v>1</v>
      </c>
      <c r="T68" s="2" t="b">
        <f t="shared" si="14"/>
        <v>1</v>
      </c>
      <c r="U68" s="2" t="s">
        <v>1529</v>
      </c>
      <c r="V68" s="2" t="str">
        <f t="shared" si="15"/>
        <v>Childbirth</v>
      </c>
      <c r="W68" s="2" t="s">
        <v>1506</v>
      </c>
      <c r="X68" s="2" t="s">
        <v>1512</v>
      </c>
      <c r="Y68" s="2" t="s">
        <v>1521</v>
      </c>
    </row>
    <row r="69" spans="1:25" ht="15.75" customHeight="1">
      <c r="A69" s="2" t="s">
        <v>188</v>
      </c>
      <c r="B69" s="2" t="s">
        <v>1543</v>
      </c>
      <c r="C69" s="2">
        <v>169</v>
      </c>
      <c r="D69" s="2">
        <f t="shared" si="8"/>
        <v>1.69</v>
      </c>
      <c r="E69" s="34">
        <f t="shared" si="9"/>
        <v>23.773677392248175</v>
      </c>
      <c r="F69" s="2">
        <v>67.900000000000006</v>
      </c>
      <c r="G69" s="2">
        <f t="shared" si="10"/>
        <v>67.900000000000006</v>
      </c>
      <c r="H69" s="2" t="b">
        <v>0</v>
      </c>
      <c r="I69" s="2" t="b">
        <v>1</v>
      </c>
      <c r="J69" s="2" t="b">
        <v>1</v>
      </c>
      <c r="K69" s="2" t="b">
        <v>0</v>
      </c>
      <c r="L69" s="13" t="b">
        <f t="shared" si="11"/>
        <v>0</v>
      </c>
      <c r="M69" s="2" t="s">
        <v>1607</v>
      </c>
      <c r="N69" s="2">
        <v>200</v>
      </c>
      <c r="O69" s="2" t="b">
        <v>0</v>
      </c>
      <c r="P69" s="13" t="b">
        <f t="shared" si="12"/>
        <v>0</v>
      </c>
      <c r="Q69" s="2" t="b">
        <v>0</v>
      </c>
      <c r="R69" s="2" t="b">
        <f t="shared" si="13"/>
        <v>0</v>
      </c>
      <c r="S69" s="100"/>
      <c r="T69" s="2" t="b">
        <f t="shared" si="14"/>
        <v>0</v>
      </c>
      <c r="U69" s="2" t="s">
        <v>1552</v>
      </c>
      <c r="V69" s="2" t="str">
        <f t="shared" si="15"/>
        <v>Allergic Reaction</v>
      </c>
      <c r="W69" s="2" t="s">
        <v>1506</v>
      </c>
      <c r="X69" s="2" t="s">
        <v>1512</v>
      </c>
      <c r="Y69" s="2" t="s">
        <v>1508</v>
      </c>
    </row>
    <row r="70" spans="1:25" ht="15.75" customHeight="1">
      <c r="A70" s="2" t="s">
        <v>190</v>
      </c>
      <c r="B70" s="2" t="s">
        <v>1556</v>
      </c>
      <c r="C70" s="2">
        <v>158</v>
      </c>
      <c r="D70" s="2">
        <f t="shared" si="8"/>
        <v>1.58</v>
      </c>
      <c r="E70" s="34">
        <f t="shared" si="9"/>
        <v>31.565454254125935</v>
      </c>
      <c r="F70" s="2">
        <v>78.8</v>
      </c>
      <c r="G70" s="2">
        <f t="shared" si="10"/>
        <v>78.8</v>
      </c>
      <c r="H70" s="2" t="b">
        <v>0</v>
      </c>
      <c r="I70" s="2" t="b">
        <v>0</v>
      </c>
      <c r="J70" s="2" t="b">
        <v>0</v>
      </c>
      <c r="K70" s="2" t="b">
        <v>0</v>
      </c>
      <c r="L70" s="13" t="b">
        <f t="shared" si="11"/>
        <v>0</v>
      </c>
      <c r="M70" s="2" t="s">
        <v>1608</v>
      </c>
      <c r="N70" s="2">
        <v>225</v>
      </c>
      <c r="O70" s="2" t="b">
        <v>0</v>
      </c>
      <c r="P70" s="13" t="b">
        <f t="shared" si="12"/>
        <v>0</v>
      </c>
      <c r="Q70" s="2" t="b">
        <v>1</v>
      </c>
      <c r="R70" s="2" t="b">
        <f t="shared" si="13"/>
        <v>1</v>
      </c>
      <c r="S70" s="2" t="b">
        <v>1</v>
      </c>
      <c r="T70" s="2" t="b">
        <f t="shared" si="14"/>
        <v>1</v>
      </c>
      <c r="U70" s="2" t="s">
        <v>1566</v>
      </c>
      <c r="V70" s="2" t="str">
        <f t="shared" si="15"/>
        <v>Cancer</v>
      </c>
      <c r="W70" s="2" t="s">
        <v>1506</v>
      </c>
      <c r="X70" s="2" t="s">
        <v>1512</v>
      </c>
      <c r="Y70" s="2" t="s">
        <v>1517</v>
      </c>
    </row>
    <row r="71" spans="1:25" ht="15.75" customHeight="1">
      <c r="A71" s="2" t="s">
        <v>192</v>
      </c>
      <c r="B71" s="2" t="s">
        <v>1527</v>
      </c>
      <c r="C71" s="2">
        <v>165</v>
      </c>
      <c r="D71" s="2">
        <f t="shared" si="8"/>
        <v>1.65</v>
      </c>
      <c r="E71" s="34">
        <f t="shared" si="9"/>
        <v>32.910927456382005</v>
      </c>
      <c r="F71" s="2">
        <v>89.6</v>
      </c>
      <c r="G71" s="2">
        <f t="shared" si="10"/>
        <v>89.6</v>
      </c>
      <c r="H71" s="2" t="b">
        <v>0</v>
      </c>
      <c r="I71" s="2" t="b">
        <v>0</v>
      </c>
      <c r="J71" s="2" t="b">
        <v>1</v>
      </c>
      <c r="K71" s="2" t="b">
        <v>0</v>
      </c>
      <c r="L71" s="13" t="b">
        <f t="shared" si="11"/>
        <v>0</v>
      </c>
      <c r="M71" s="2" t="s">
        <v>1609</v>
      </c>
      <c r="N71" s="2">
        <v>152</v>
      </c>
      <c r="O71" s="2" t="b">
        <v>0</v>
      </c>
      <c r="P71" s="13" t="b">
        <f t="shared" si="12"/>
        <v>0</v>
      </c>
      <c r="Q71" s="2" t="b">
        <v>1</v>
      </c>
      <c r="R71" s="2" t="b">
        <f t="shared" si="13"/>
        <v>1</v>
      </c>
      <c r="S71" s="2" t="b">
        <v>1</v>
      </c>
      <c r="T71" s="2" t="b">
        <f t="shared" si="14"/>
        <v>1</v>
      </c>
      <c r="U71" s="2" t="s">
        <v>1529</v>
      </c>
      <c r="V71" s="2" t="str">
        <f t="shared" si="15"/>
        <v>Childbirth</v>
      </c>
      <c r="W71" s="2" t="s">
        <v>1524</v>
      </c>
      <c r="X71" s="2" t="s">
        <v>1512</v>
      </c>
      <c r="Y71" s="2" t="s">
        <v>1521</v>
      </c>
    </row>
    <row r="72" spans="1:25" ht="15.75" customHeight="1">
      <c r="A72" s="2" t="s">
        <v>194</v>
      </c>
      <c r="B72" s="2" t="s">
        <v>1543</v>
      </c>
      <c r="C72" s="2">
        <v>158</v>
      </c>
      <c r="D72" s="2">
        <f t="shared" si="8"/>
        <v>1.58</v>
      </c>
      <c r="E72" s="34">
        <f t="shared" si="9"/>
        <v>29.161993270309239</v>
      </c>
      <c r="F72" s="2">
        <v>72.8</v>
      </c>
      <c r="G72" s="2">
        <f t="shared" si="10"/>
        <v>72.8</v>
      </c>
      <c r="H72" s="2" t="b">
        <v>1</v>
      </c>
      <c r="I72" s="2" t="b">
        <v>0</v>
      </c>
      <c r="J72" s="2" t="b">
        <v>0</v>
      </c>
      <c r="K72" s="2" t="b">
        <v>1</v>
      </c>
      <c r="L72" s="13" t="b">
        <f t="shared" si="11"/>
        <v>1</v>
      </c>
      <c r="M72" s="2" t="s">
        <v>1610</v>
      </c>
      <c r="N72" s="2">
        <v>169</v>
      </c>
      <c r="O72" s="2" t="b">
        <v>1</v>
      </c>
      <c r="P72" s="13" t="b">
        <f t="shared" si="12"/>
        <v>1</v>
      </c>
      <c r="Q72" s="2" t="b">
        <v>0</v>
      </c>
      <c r="R72" s="2" t="b">
        <f t="shared" si="13"/>
        <v>0</v>
      </c>
      <c r="S72" s="2" t="b">
        <v>1</v>
      </c>
      <c r="T72" s="2" t="b">
        <f t="shared" si="14"/>
        <v>1</v>
      </c>
      <c r="U72" s="2" t="s">
        <v>1529</v>
      </c>
      <c r="V72" s="2" t="str">
        <f t="shared" si="15"/>
        <v>Childbirth</v>
      </c>
      <c r="W72" s="2" t="s">
        <v>1524</v>
      </c>
      <c r="X72" s="2" t="s">
        <v>1512</v>
      </c>
      <c r="Y72" s="2" t="s">
        <v>1513</v>
      </c>
    </row>
    <row r="73" spans="1:25" ht="15.75" customHeight="1">
      <c r="A73" s="2" t="s">
        <v>196</v>
      </c>
      <c r="B73" s="2" t="s">
        <v>1536</v>
      </c>
      <c r="C73" s="2">
        <v>163</v>
      </c>
      <c r="D73" s="2">
        <f t="shared" si="8"/>
        <v>1.63</v>
      </c>
      <c r="E73" s="34">
        <f t="shared" si="9"/>
        <v>22.582709172343712</v>
      </c>
      <c r="F73" s="2">
        <v>60</v>
      </c>
      <c r="G73" s="2">
        <f t="shared" si="10"/>
        <v>60</v>
      </c>
      <c r="H73" s="2" t="b">
        <v>0</v>
      </c>
      <c r="I73" s="2" t="b">
        <v>0</v>
      </c>
      <c r="J73" s="2" t="b">
        <v>0</v>
      </c>
      <c r="K73" s="2" t="b">
        <v>0</v>
      </c>
      <c r="L73" s="13" t="b">
        <f t="shared" si="11"/>
        <v>0</v>
      </c>
      <c r="M73" s="2" t="s">
        <v>1584</v>
      </c>
      <c r="N73" s="2">
        <v>174</v>
      </c>
      <c r="O73" s="2" t="b">
        <v>0</v>
      </c>
      <c r="P73" s="13" t="b">
        <f t="shared" si="12"/>
        <v>0</v>
      </c>
      <c r="Q73" s="2" t="b">
        <v>0</v>
      </c>
      <c r="R73" s="2" t="b">
        <f t="shared" si="13"/>
        <v>0</v>
      </c>
      <c r="S73" s="2" t="b">
        <v>0</v>
      </c>
      <c r="T73" s="2" t="b">
        <f t="shared" si="14"/>
        <v>0</v>
      </c>
      <c r="U73" s="2" t="s">
        <v>1545</v>
      </c>
      <c r="V73" s="2" t="str">
        <f t="shared" si="15"/>
        <v>Hypertension</v>
      </c>
      <c r="W73" s="2" t="s">
        <v>1506</v>
      </c>
      <c r="X73" s="2" t="s">
        <v>1507</v>
      </c>
      <c r="Y73" s="2" t="s">
        <v>1513</v>
      </c>
    </row>
    <row r="74" spans="1:25" ht="15.75" customHeight="1">
      <c r="A74" s="2" t="s">
        <v>198</v>
      </c>
      <c r="B74" s="2" t="s">
        <v>1536</v>
      </c>
      <c r="C74" s="2">
        <v>173</v>
      </c>
      <c r="D74" s="2">
        <f t="shared" si="8"/>
        <v>1.73</v>
      </c>
      <c r="E74" s="34">
        <f t="shared" si="9"/>
        <v>33.345584550101904</v>
      </c>
      <c r="F74" s="2">
        <v>99.8</v>
      </c>
      <c r="G74" s="2">
        <f t="shared" si="10"/>
        <v>99.8</v>
      </c>
      <c r="H74" s="2" t="b">
        <v>0</v>
      </c>
      <c r="I74" s="2" t="b">
        <v>0</v>
      </c>
      <c r="J74" s="2" t="b">
        <v>0</v>
      </c>
      <c r="K74" s="2" t="b">
        <v>1</v>
      </c>
      <c r="L74" s="13" t="b">
        <f t="shared" si="11"/>
        <v>1</v>
      </c>
      <c r="M74" s="2" t="s">
        <v>1611</v>
      </c>
      <c r="N74" s="2">
        <v>160</v>
      </c>
      <c r="O74" s="2" t="b">
        <v>1</v>
      </c>
      <c r="P74" s="13" t="b">
        <f t="shared" si="12"/>
        <v>1</v>
      </c>
      <c r="Q74" s="2" t="b">
        <v>1</v>
      </c>
      <c r="R74" s="2" t="b">
        <f t="shared" si="13"/>
        <v>1</v>
      </c>
      <c r="S74" s="2" t="b">
        <v>1</v>
      </c>
      <c r="T74" s="2" t="b">
        <f t="shared" si="14"/>
        <v>1</v>
      </c>
      <c r="U74" s="2" t="s">
        <v>1571</v>
      </c>
      <c r="V74" s="2" t="str">
        <f t="shared" si="15"/>
        <v>Stroke</v>
      </c>
      <c r="W74" s="2" t="s">
        <v>1524</v>
      </c>
      <c r="X74" s="2" t="s">
        <v>1512</v>
      </c>
      <c r="Y74" s="2" t="s">
        <v>1517</v>
      </c>
    </row>
    <row r="75" spans="1:25" ht="15.75" customHeight="1">
      <c r="A75" s="2" t="s">
        <v>199</v>
      </c>
      <c r="B75" s="2" t="s">
        <v>1514</v>
      </c>
      <c r="C75" s="2">
        <v>162</v>
      </c>
      <c r="D75" s="2">
        <f t="shared" si="8"/>
        <v>1.62</v>
      </c>
      <c r="E75" s="34">
        <f t="shared" si="9"/>
        <v>28.082609358329517</v>
      </c>
      <c r="F75" s="2">
        <v>73.7</v>
      </c>
      <c r="G75" s="2">
        <f t="shared" si="10"/>
        <v>73.7</v>
      </c>
      <c r="H75" s="2" t="b">
        <v>0</v>
      </c>
      <c r="I75" s="2" t="b">
        <v>0</v>
      </c>
      <c r="J75" s="2" t="b">
        <v>1</v>
      </c>
      <c r="K75" s="2" t="b">
        <v>1</v>
      </c>
      <c r="L75" s="13" t="b">
        <f t="shared" si="11"/>
        <v>1</v>
      </c>
      <c r="M75" s="2" t="s">
        <v>1612</v>
      </c>
      <c r="N75" s="2">
        <v>208</v>
      </c>
      <c r="O75" s="2" t="b">
        <v>1</v>
      </c>
      <c r="P75" s="13" t="b">
        <f t="shared" si="12"/>
        <v>1</v>
      </c>
      <c r="Q75" s="2" t="b">
        <v>0</v>
      </c>
      <c r="R75" s="2" t="b">
        <f t="shared" si="13"/>
        <v>0</v>
      </c>
      <c r="S75" s="2" t="b">
        <v>1</v>
      </c>
      <c r="T75" s="2" t="b">
        <f t="shared" si="14"/>
        <v>1</v>
      </c>
      <c r="U75" s="2" t="s">
        <v>1540</v>
      </c>
      <c r="V75" s="2" t="str">
        <f t="shared" si="15"/>
        <v>Osteoarthritis</v>
      </c>
      <c r="W75" s="2" t="s">
        <v>1506</v>
      </c>
      <c r="X75" s="2" t="s">
        <v>1535</v>
      </c>
      <c r="Y75" s="2" t="s">
        <v>1521</v>
      </c>
    </row>
    <row r="76" spans="1:25" ht="15.75" customHeight="1">
      <c r="A76" s="2" t="s">
        <v>200</v>
      </c>
      <c r="B76" s="2" t="s">
        <v>1556</v>
      </c>
      <c r="C76" s="2">
        <v>152</v>
      </c>
      <c r="D76" s="2">
        <f t="shared" si="8"/>
        <v>1.52</v>
      </c>
      <c r="E76" s="34">
        <f t="shared" si="9"/>
        <v>26.056094182825486</v>
      </c>
      <c r="F76" s="2">
        <v>60.2</v>
      </c>
      <c r="G76" s="2">
        <f t="shared" si="10"/>
        <v>60.2</v>
      </c>
      <c r="H76" s="2" t="b">
        <v>1</v>
      </c>
      <c r="I76" s="2" t="b">
        <v>1</v>
      </c>
      <c r="J76" s="2" t="b">
        <v>0</v>
      </c>
      <c r="K76" s="2" t="b">
        <v>0</v>
      </c>
      <c r="L76" s="13" t="b">
        <f t="shared" si="11"/>
        <v>0</v>
      </c>
      <c r="M76" s="2" t="s">
        <v>1613</v>
      </c>
      <c r="N76" s="2">
        <v>165</v>
      </c>
      <c r="O76" s="2" t="b">
        <v>0</v>
      </c>
      <c r="P76" s="13" t="b">
        <f t="shared" si="12"/>
        <v>0</v>
      </c>
      <c r="Q76" s="2" t="b">
        <v>0</v>
      </c>
      <c r="R76" s="2" t="b">
        <f t="shared" si="13"/>
        <v>0</v>
      </c>
      <c r="S76" s="2" t="b">
        <v>0</v>
      </c>
      <c r="T76" s="2" t="b">
        <f t="shared" si="14"/>
        <v>0</v>
      </c>
      <c r="U76" s="2" t="s">
        <v>1555</v>
      </c>
      <c r="V76" s="2" t="str">
        <f t="shared" si="15"/>
        <v>Kidney Stones</v>
      </c>
      <c r="W76" s="2" t="s">
        <v>1506</v>
      </c>
      <c r="X76" s="2" t="s">
        <v>1507</v>
      </c>
      <c r="Y76" s="2" t="s">
        <v>1530</v>
      </c>
    </row>
    <row r="77" spans="1:25" ht="15.75" customHeight="1">
      <c r="A77" s="2" t="s">
        <v>202</v>
      </c>
      <c r="B77" s="2" t="s">
        <v>1509</v>
      </c>
      <c r="C77" s="2">
        <v>176</v>
      </c>
      <c r="D77" s="2">
        <f t="shared" si="8"/>
        <v>1.76</v>
      </c>
      <c r="E77" s="34">
        <f t="shared" si="9"/>
        <v>26.213842975206614</v>
      </c>
      <c r="F77" s="2">
        <v>81.2</v>
      </c>
      <c r="G77" s="2">
        <f t="shared" si="10"/>
        <v>81.2</v>
      </c>
      <c r="H77" s="2" t="b">
        <v>1</v>
      </c>
      <c r="I77" s="2" t="b">
        <v>0</v>
      </c>
      <c r="J77" s="2" t="b">
        <v>1</v>
      </c>
      <c r="K77" s="2" t="b">
        <v>0</v>
      </c>
      <c r="L77" s="13" t="b">
        <f t="shared" si="11"/>
        <v>0</v>
      </c>
      <c r="M77" s="2" t="s">
        <v>1614</v>
      </c>
      <c r="N77" s="2">
        <v>178</v>
      </c>
      <c r="O77" s="2" t="b">
        <v>0</v>
      </c>
      <c r="P77" s="13" t="b">
        <f t="shared" si="12"/>
        <v>0</v>
      </c>
      <c r="Q77" s="100"/>
      <c r="R77" s="2" t="b">
        <f t="shared" si="13"/>
        <v>0</v>
      </c>
      <c r="S77" s="100"/>
      <c r="T77" s="2" t="b">
        <f t="shared" si="14"/>
        <v>0</v>
      </c>
      <c r="U77" s="2" t="s">
        <v>1568</v>
      </c>
      <c r="V77" s="2" t="str">
        <f t="shared" si="15"/>
        <v>Allergic Reaction</v>
      </c>
      <c r="W77" s="2" t="s">
        <v>1524</v>
      </c>
      <c r="X77" s="2" t="s">
        <v>1512</v>
      </c>
      <c r="Y77" s="2" t="s">
        <v>1521</v>
      </c>
    </row>
    <row r="78" spans="1:25" ht="15.75" customHeight="1">
      <c r="A78" s="2" t="s">
        <v>204</v>
      </c>
      <c r="B78" s="2" t="s">
        <v>1509</v>
      </c>
      <c r="C78" s="2">
        <v>164</v>
      </c>
      <c r="D78" s="2">
        <f t="shared" si="8"/>
        <v>1.64</v>
      </c>
      <c r="E78" s="34">
        <f t="shared" si="9"/>
        <v>31.008328375966695</v>
      </c>
      <c r="F78" s="2">
        <v>83.4</v>
      </c>
      <c r="G78" s="2">
        <f t="shared" si="10"/>
        <v>83.4</v>
      </c>
      <c r="H78" s="2" t="b">
        <v>0</v>
      </c>
      <c r="I78" s="2" t="b">
        <v>1</v>
      </c>
      <c r="J78" s="2" t="b">
        <v>0</v>
      </c>
      <c r="K78" s="2" t="b">
        <v>1</v>
      </c>
      <c r="L78" s="13" t="b">
        <f t="shared" si="11"/>
        <v>1</v>
      </c>
      <c r="M78" s="2" t="s">
        <v>1587</v>
      </c>
      <c r="N78" s="2">
        <v>206</v>
      </c>
      <c r="O78" s="2" t="b">
        <v>1</v>
      </c>
      <c r="P78" s="13" t="b">
        <f t="shared" si="12"/>
        <v>1</v>
      </c>
      <c r="Q78" s="2" t="b">
        <v>0</v>
      </c>
      <c r="R78" s="2" t="b">
        <f t="shared" si="13"/>
        <v>0</v>
      </c>
      <c r="S78" s="2" t="b">
        <v>1</v>
      </c>
      <c r="T78" s="2" t="b">
        <f t="shared" si="14"/>
        <v>1</v>
      </c>
      <c r="U78" s="2" t="s">
        <v>1534</v>
      </c>
      <c r="V78" s="2" t="str">
        <f t="shared" si="15"/>
        <v>Respiratory Infection</v>
      </c>
      <c r="W78" s="2" t="s">
        <v>1524</v>
      </c>
      <c r="X78" s="2" t="s">
        <v>1507</v>
      </c>
      <c r="Y78" s="2" t="s">
        <v>1530</v>
      </c>
    </row>
    <row r="79" spans="1:25" ht="15.75" customHeight="1">
      <c r="A79" s="2" t="s">
        <v>205</v>
      </c>
      <c r="B79" s="2" t="s">
        <v>1527</v>
      </c>
      <c r="C79" s="2">
        <v>169</v>
      </c>
      <c r="D79" s="2">
        <f t="shared" si="8"/>
        <v>1.69</v>
      </c>
      <c r="E79" s="34">
        <f t="shared" si="9"/>
        <v>30.356079969188759</v>
      </c>
      <c r="F79" s="2">
        <v>86.7</v>
      </c>
      <c r="G79" s="2">
        <f t="shared" si="10"/>
        <v>86.7</v>
      </c>
      <c r="H79" s="2" t="b">
        <v>0</v>
      </c>
      <c r="I79" s="2" t="b">
        <v>0</v>
      </c>
      <c r="J79" s="2" t="b">
        <v>0</v>
      </c>
      <c r="K79" s="2" t="b">
        <v>1</v>
      </c>
      <c r="L79" s="13" t="b">
        <f t="shared" si="11"/>
        <v>1</v>
      </c>
      <c r="M79" s="2" t="s">
        <v>1615</v>
      </c>
      <c r="N79" s="2">
        <v>211</v>
      </c>
      <c r="O79" s="2" t="b">
        <v>1</v>
      </c>
      <c r="P79" s="13" t="b">
        <f t="shared" si="12"/>
        <v>1</v>
      </c>
      <c r="Q79" s="2" t="b">
        <v>0</v>
      </c>
      <c r="R79" s="2" t="b">
        <f t="shared" si="13"/>
        <v>0</v>
      </c>
      <c r="S79" s="2" t="b">
        <v>1</v>
      </c>
      <c r="T79" s="2" t="b">
        <f t="shared" si="14"/>
        <v>1</v>
      </c>
      <c r="U79" s="2" t="s">
        <v>1582</v>
      </c>
      <c r="V79" s="2" t="str">
        <f t="shared" si="15"/>
        <v>Osteoarthritis</v>
      </c>
      <c r="W79" s="2" t="s">
        <v>1506</v>
      </c>
      <c r="X79" s="2" t="s">
        <v>1507</v>
      </c>
      <c r="Y79" s="2" t="s">
        <v>1513</v>
      </c>
    </row>
    <row r="80" spans="1:25" ht="15.75" customHeight="1">
      <c r="A80" s="2" t="s">
        <v>207</v>
      </c>
      <c r="B80" s="2" t="s">
        <v>1556</v>
      </c>
      <c r="C80" s="2">
        <v>172</v>
      </c>
      <c r="D80" s="2">
        <f t="shared" si="8"/>
        <v>1.72</v>
      </c>
      <c r="E80" s="34">
        <f t="shared" si="9"/>
        <v>29.238777717685238</v>
      </c>
      <c r="F80" s="2">
        <v>86.5</v>
      </c>
      <c r="G80" s="2">
        <f t="shared" si="10"/>
        <v>86.5</v>
      </c>
      <c r="H80" s="2" t="b">
        <v>0</v>
      </c>
      <c r="I80" s="2" t="b">
        <v>1</v>
      </c>
      <c r="J80" s="2" t="b">
        <v>1</v>
      </c>
      <c r="K80" s="2" t="b">
        <v>0</v>
      </c>
      <c r="L80" s="13" t="b">
        <f t="shared" si="11"/>
        <v>0</v>
      </c>
      <c r="M80" s="2" t="s">
        <v>1616</v>
      </c>
      <c r="N80" s="2">
        <v>214</v>
      </c>
      <c r="O80" s="2" t="b">
        <v>1</v>
      </c>
      <c r="P80" s="13" t="b">
        <f t="shared" si="12"/>
        <v>1</v>
      </c>
      <c r="Q80" s="2" t="b">
        <v>1</v>
      </c>
      <c r="R80" s="2" t="b">
        <f t="shared" si="13"/>
        <v>1</v>
      </c>
      <c r="S80" s="2" t="b">
        <v>1</v>
      </c>
      <c r="T80" s="2" t="b">
        <f t="shared" si="14"/>
        <v>1</v>
      </c>
      <c r="U80" s="2" t="s">
        <v>1617</v>
      </c>
      <c r="V80" s="2" t="str">
        <f t="shared" si="15"/>
        <v>Heart Attack</v>
      </c>
      <c r="W80" s="2" t="s">
        <v>1524</v>
      </c>
      <c r="X80" s="2" t="s">
        <v>1535</v>
      </c>
      <c r="Y80" s="2" t="s">
        <v>1530</v>
      </c>
    </row>
    <row r="81" spans="1:25" ht="15.75" customHeight="1">
      <c r="A81" s="2" t="s">
        <v>209</v>
      </c>
      <c r="B81" s="2" t="s">
        <v>1514</v>
      </c>
      <c r="C81" s="2">
        <v>176</v>
      </c>
      <c r="D81" s="2">
        <f t="shared" si="8"/>
        <v>1.76</v>
      </c>
      <c r="E81" s="34">
        <f t="shared" si="9"/>
        <v>30.539772727272727</v>
      </c>
      <c r="F81" s="2">
        <v>94.6</v>
      </c>
      <c r="G81" s="2">
        <f t="shared" si="10"/>
        <v>94.6</v>
      </c>
      <c r="H81" s="2" t="b">
        <v>1</v>
      </c>
      <c r="I81" s="2" t="b">
        <v>1</v>
      </c>
      <c r="J81" s="2" t="b">
        <v>1</v>
      </c>
      <c r="K81" s="2" t="b">
        <v>1</v>
      </c>
      <c r="L81" s="13" t="b">
        <f t="shared" si="11"/>
        <v>1</v>
      </c>
      <c r="M81" s="2" t="s">
        <v>1618</v>
      </c>
      <c r="N81" s="2">
        <v>157</v>
      </c>
      <c r="O81" s="2" t="b">
        <v>1</v>
      </c>
      <c r="P81" s="13" t="b">
        <f t="shared" si="12"/>
        <v>1</v>
      </c>
      <c r="Q81" s="100"/>
      <c r="R81" s="2" t="b">
        <f t="shared" si="13"/>
        <v>0</v>
      </c>
      <c r="S81" s="2" t="b">
        <v>1</v>
      </c>
      <c r="T81" s="2" t="b">
        <f t="shared" si="14"/>
        <v>1</v>
      </c>
      <c r="U81" s="2" t="s">
        <v>1545</v>
      </c>
      <c r="V81" s="2" t="str">
        <f t="shared" si="15"/>
        <v>Hypertension</v>
      </c>
      <c r="W81" s="2" t="s">
        <v>1524</v>
      </c>
      <c r="X81" s="2" t="s">
        <v>1512</v>
      </c>
      <c r="Y81" s="2" t="s">
        <v>1517</v>
      </c>
    </row>
    <row r="82" spans="1:25" ht="15.75" customHeight="1">
      <c r="A82" s="2" t="s">
        <v>211</v>
      </c>
      <c r="B82" s="2" t="s">
        <v>1527</v>
      </c>
      <c r="C82" s="2">
        <v>168</v>
      </c>
      <c r="D82" s="2">
        <f t="shared" si="8"/>
        <v>1.68</v>
      </c>
      <c r="E82" s="34">
        <f t="shared" si="9"/>
        <v>30.824829931972793</v>
      </c>
      <c r="F82" s="2">
        <v>87</v>
      </c>
      <c r="G82" s="2">
        <f t="shared" si="10"/>
        <v>87</v>
      </c>
      <c r="H82" s="2" t="b">
        <v>1</v>
      </c>
      <c r="I82" s="2" t="b">
        <v>0</v>
      </c>
      <c r="J82" s="2" t="b">
        <v>1</v>
      </c>
      <c r="K82" s="2" t="b">
        <v>0</v>
      </c>
      <c r="L82" s="13" t="b">
        <f t="shared" si="11"/>
        <v>0</v>
      </c>
      <c r="M82" s="2" t="s">
        <v>1619</v>
      </c>
      <c r="N82" s="2">
        <v>175</v>
      </c>
      <c r="O82" s="2" t="b">
        <v>1</v>
      </c>
      <c r="P82" s="13" t="b">
        <f t="shared" si="12"/>
        <v>1</v>
      </c>
      <c r="Q82" s="2" t="b">
        <v>0</v>
      </c>
      <c r="R82" s="2" t="b">
        <f t="shared" si="13"/>
        <v>0</v>
      </c>
      <c r="S82" s="2" t="b">
        <v>1</v>
      </c>
      <c r="T82" s="2" t="b">
        <f t="shared" si="14"/>
        <v>1</v>
      </c>
      <c r="U82" s="2" t="s">
        <v>1617</v>
      </c>
      <c r="V82" s="2" t="str">
        <f t="shared" si="15"/>
        <v>Heart Attack</v>
      </c>
      <c r="W82" s="2" t="s">
        <v>1506</v>
      </c>
      <c r="X82" s="2" t="s">
        <v>1512</v>
      </c>
      <c r="Y82" s="2" t="s">
        <v>1513</v>
      </c>
    </row>
    <row r="83" spans="1:25" ht="15.75" customHeight="1">
      <c r="A83" s="2" t="s">
        <v>212</v>
      </c>
      <c r="B83" s="2" t="s">
        <v>1518</v>
      </c>
      <c r="C83" s="2">
        <v>164</v>
      </c>
      <c r="D83" s="2">
        <f t="shared" si="8"/>
        <v>1.64</v>
      </c>
      <c r="E83" s="34">
        <f t="shared" si="9"/>
        <v>22.940214158239147</v>
      </c>
      <c r="F83" s="2">
        <v>61.7</v>
      </c>
      <c r="G83" s="2">
        <f t="shared" si="10"/>
        <v>61.7</v>
      </c>
      <c r="H83" s="2" t="b">
        <v>0</v>
      </c>
      <c r="I83" s="2" t="b">
        <v>0</v>
      </c>
      <c r="J83" s="2" t="b">
        <v>0</v>
      </c>
      <c r="K83" s="2" t="b">
        <v>0</v>
      </c>
      <c r="L83" s="13" t="b">
        <f t="shared" si="11"/>
        <v>0</v>
      </c>
      <c r="M83" s="2" t="s">
        <v>1620</v>
      </c>
      <c r="N83" s="2">
        <v>215</v>
      </c>
      <c r="O83" s="2" t="b">
        <v>0</v>
      </c>
      <c r="P83" s="13" t="b">
        <f t="shared" si="12"/>
        <v>0</v>
      </c>
      <c r="Q83" s="2" t="b">
        <v>0</v>
      </c>
      <c r="R83" s="2" t="b">
        <f t="shared" si="13"/>
        <v>0</v>
      </c>
      <c r="S83" s="2" t="b">
        <v>0</v>
      </c>
      <c r="T83" s="2" t="b">
        <f t="shared" si="14"/>
        <v>0</v>
      </c>
      <c r="U83" s="2" t="s">
        <v>1532</v>
      </c>
      <c r="V83" s="2" t="str">
        <f t="shared" si="15"/>
        <v>Hypertension</v>
      </c>
      <c r="W83" s="2" t="s">
        <v>1524</v>
      </c>
      <c r="X83" s="2" t="s">
        <v>1535</v>
      </c>
      <c r="Y83" s="2" t="s">
        <v>1521</v>
      </c>
    </row>
    <row r="84" spans="1:25" ht="15.75" customHeight="1">
      <c r="A84" s="2" t="s">
        <v>213</v>
      </c>
      <c r="B84" s="2" t="s">
        <v>1509</v>
      </c>
      <c r="C84" s="2">
        <v>162</v>
      </c>
      <c r="D84" s="2">
        <f t="shared" si="8"/>
        <v>1.62</v>
      </c>
      <c r="E84" s="34">
        <f t="shared" si="9"/>
        <v>29.035208047553724</v>
      </c>
      <c r="F84" s="2">
        <v>76.2</v>
      </c>
      <c r="G84" s="2">
        <f t="shared" si="10"/>
        <v>76.2</v>
      </c>
      <c r="H84" s="2" t="b">
        <v>0</v>
      </c>
      <c r="I84" s="2" t="b">
        <v>1</v>
      </c>
      <c r="J84" s="2" t="b">
        <v>0</v>
      </c>
      <c r="K84" s="2" t="b">
        <v>1</v>
      </c>
      <c r="L84" s="13" t="b">
        <f t="shared" si="11"/>
        <v>1</v>
      </c>
      <c r="M84" s="2" t="s">
        <v>1621</v>
      </c>
      <c r="N84" s="2">
        <v>184</v>
      </c>
      <c r="O84" s="2" t="b">
        <v>1</v>
      </c>
      <c r="P84" s="13" t="b">
        <f t="shared" si="12"/>
        <v>1</v>
      </c>
      <c r="Q84" s="2" t="b">
        <v>1</v>
      </c>
      <c r="R84" s="2" t="b">
        <f t="shared" si="13"/>
        <v>1</v>
      </c>
      <c r="S84" s="2" t="b">
        <v>1</v>
      </c>
      <c r="T84" s="2" t="b">
        <f t="shared" si="14"/>
        <v>1</v>
      </c>
      <c r="U84" s="2" t="s">
        <v>1534</v>
      </c>
      <c r="V84" s="2" t="str">
        <f t="shared" si="15"/>
        <v>Respiratory Infection</v>
      </c>
      <c r="W84" s="2" t="s">
        <v>1506</v>
      </c>
      <c r="X84" s="2" t="s">
        <v>1535</v>
      </c>
      <c r="Y84" s="2" t="s">
        <v>1530</v>
      </c>
    </row>
    <row r="85" spans="1:25" ht="15.75" customHeight="1">
      <c r="A85" s="2" t="s">
        <v>215</v>
      </c>
      <c r="B85" s="2" t="s">
        <v>1514</v>
      </c>
      <c r="C85" s="2">
        <v>159</v>
      </c>
      <c r="D85" s="2">
        <f t="shared" si="8"/>
        <v>1.59</v>
      </c>
      <c r="E85" s="34">
        <f t="shared" si="9"/>
        <v>21.557691547011586</v>
      </c>
      <c r="F85" s="2">
        <v>54.5</v>
      </c>
      <c r="G85" s="2">
        <f t="shared" si="10"/>
        <v>54.5</v>
      </c>
      <c r="H85" s="2" t="b">
        <v>0</v>
      </c>
      <c r="I85" s="2" t="b">
        <v>0</v>
      </c>
      <c r="J85" s="2" t="b">
        <v>0</v>
      </c>
      <c r="K85" s="2" t="b">
        <v>0</v>
      </c>
      <c r="L85" s="13" t="b">
        <f t="shared" si="11"/>
        <v>0</v>
      </c>
      <c r="M85" s="2" t="s">
        <v>1622</v>
      </c>
      <c r="N85" s="2">
        <v>163</v>
      </c>
      <c r="O85" s="2" t="b">
        <v>0</v>
      </c>
      <c r="P85" s="13" t="b">
        <f t="shared" si="12"/>
        <v>0</v>
      </c>
      <c r="Q85" s="2" t="b">
        <v>0</v>
      </c>
      <c r="R85" s="2" t="b">
        <f t="shared" si="13"/>
        <v>0</v>
      </c>
      <c r="S85" s="2" t="b">
        <v>0</v>
      </c>
      <c r="T85" s="2" t="b">
        <f t="shared" si="14"/>
        <v>0</v>
      </c>
      <c r="U85" s="2" t="s">
        <v>1623</v>
      </c>
      <c r="V85" s="2" t="str">
        <f t="shared" si="15"/>
        <v>Childbirth</v>
      </c>
      <c r="W85" s="2" t="s">
        <v>1524</v>
      </c>
      <c r="X85" s="2" t="s">
        <v>1512</v>
      </c>
      <c r="Y85" s="2" t="s">
        <v>1521</v>
      </c>
    </row>
    <row r="86" spans="1:25" ht="15.75" customHeight="1">
      <c r="A86" s="2" t="s">
        <v>217</v>
      </c>
      <c r="B86" s="2" t="s">
        <v>1556</v>
      </c>
      <c r="C86" s="2">
        <v>165</v>
      </c>
      <c r="D86" s="2">
        <f t="shared" si="8"/>
        <v>1.65</v>
      </c>
      <c r="E86" s="34">
        <f t="shared" si="9"/>
        <v>25.601469237832877</v>
      </c>
      <c r="F86" s="2">
        <v>69.7</v>
      </c>
      <c r="G86" s="2">
        <f t="shared" si="10"/>
        <v>69.7</v>
      </c>
      <c r="H86" s="2" t="b">
        <v>1</v>
      </c>
      <c r="I86" s="2" t="b">
        <v>0</v>
      </c>
      <c r="J86" s="2" t="b">
        <v>1</v>
      </c>
      <c r="K86" s="2" t="b">
        <v>0</v>
      </c>
      <c r="L86" s="13" t="b">
        <f t="shared" si="11"/>
        <v>0</v>
      </c>
      <c r="M86" s="2" t="s">
        <v>1624</v>
      </c>
      <c r="N86" s="2">
        <v>223</v>
      </c>
      <c r="O86" s="2" t="b">
        <v>0</v>
      </c>
      <c r="P86" s="13" t="b">
        <f t="shared" si="12"/>
        <v>0</v>
      </c>
      <c r="Q86" s="2" t="b">
        <v>0</v>
      </c>
      <c r="R86" s="2" t="b">
        <f t="shared" si="13"/>
        <v>0</v>
      </c>
      <c r="S86" s="2" t="b">
        <v>0</v>
      </c>
      <c r="T86" s="2" t="b">
        <f t="shared" si="14"/>
        <v>0</v>
      </c>
      <c r="U86" s="2" t="s">
        <v>1577</v>
      </c>
      <c r="V86" s="2" t="str">
        <f t="shared" si="15"/>
        <v>Appendicitis</v>
      </c>
      <c r="W86" s="2" t="s">
        <v>1506</v>
      </c>
      <c r="X86" s="2" t="s">
        <v>1512</v>
      </c>
      <c r="Y86" s="2" t="s">
        <v>1513</v>
      </c>
    </row>
    <row r="87" spans="1:25" ht="15.75" customHeight="1">
      <c r="A87" s="2" t="s">
        <v>220</v>
      </c>
      <c r="B87" s="2" t="s">
        <v>1536</v>
      </c>
      <c r="C87" s="2">
        <v>175</v>
      </c>
      <c r="D87" s="2">
        <f t="shared" si="8"/>
        <v>1.75</v>
      </c>
      <c r="E87" s="34">
        <f t="shared" si="9"/>
        <v>29.257142857142856</v>
      </c>
      <c r="F87" s="2">
        <v>89.6</v>
      </c>
      <c r="G87" s="2">
        <f t="shared" si="10"/>
        <v>89.6</v>
      </c>
      <c r="H87" s="2" t="b">
        <v>0</v>
      </c>
      <c r="I87" s="2" t="b">
        <v>0</v>
      </c>
      <c r="J87" s="2" t="b">
        <v>1</v>
      </c>
      <c r="K87" s="2" t="b">
        <v>1</v>
      </c>
      <c r="L87" s="13" t="b">
        <f t="shared" si="11"/>
        <v>1</v>
      </c>
      <c r="M87" s="2" t="s">
        <v>1573</v>
      </c>
      <c r="N87" s="2">
        <v>220</v>
      </c>
      <c r="O87" s="2" t="b">
        <v>1</v>
      </c>
      <c r="P87" s="13" t="b">
        <f t="shared" si="12"/>
        <v>1</v>
      </c>
      <c r="Q87" s="2" t="b">
        <v>1</v>
      </c>
      <c r="R87" s="2" t="b">
        <f t="shared" si="13"/>
        <v>1</v>
      </c>
      <c r="S87" s="2" t="b">
        <v>1</v>
      </c>
      <c r="T87" s="2" t="b">
        <f t="shared" si="14"/>
        <v>1</v>
      </c>
      <c r="U87" s="2" t="s">
        <v>1523</v>
      </c>
      <c r="V87" s="2" t="str">
        <f t="shared" si="15"/>
        <v>Appendicitis</v>
      </c>
      <c r="W87" s="2" t="s">
        <v>1506</v>
      </c>
      <c r="X87" s="2" t="s">
        <v>1507</v>
      </c>
      <c r="Y87" s="2" t="s">
        <v>1517</v>
      </c>
    </row>
    <row r="88" spans="1:25" ht="15.75" customHeight="1">
      <c r="A88" s="2" t="s">
        <v>222</v>
      </c>
      <c r="B88" s="2" t="s">
        <v>1556</v>
      </c>
      <c r="C88" s="2">
        <v>154</v>
      </c>
      <c r="D88" s="2">
        <f t="shared" si="8"/>
        <v>1.54</v>
      </c>
      <c r="E88" s="34">
        <f t="shared" si="9"/>
        <v>30.780907404284029</v>
      </c>
      <c r="F88" s="2">
        <v>73</v>
      </c>
      <c r="G88" s="2">
        <f t="shared" si="10"/>
        <v>73</v>
      </c>
      <c r="H88" s="2" t="b">
        <v>1</v>
      </c>
      <c r="I88" s="2" t="b">
        <v>1</v>
      </c>
      <c r="J88" s="2" t="b">
        <v>0</v>
      </c>
      <c r="K88" s="2" t="b">
        <v>0</v>
      </c>
      <c r="L88" s="13" t="b">
        <f t="shared" si="11"/>
        <v>0</v>
      </c>
      <c r="M88" s="2" t="s">
        <v>1625</v>
      </c>
      <c r="N88" s="2">
        <v>164</v>
      </c>
      <c r="O88" s="100"/>
      <c r="P88" s="13" t="b">
        <f t="shared" si="12"/>
        <v>0</v>
      </c>
      <c r="Q88" s="2" t="b">
        <v>1</v>
      </c>
      <c r="R88" s="2" t="b">
        <f t="shared" si="13"/>
        <v>1</v>
      </c>
      <c r="S88" s="2" t="b">
        <v>1</v>
      </c>
      <c r="T88" s="2" t="b">
        <f t="shared" si="14"/>
        <v>1</v>
      </c>
      <c r="U88" s="2" t="s">
        <v>1561</v>
      </c>
      <c r="V88" s="2" t="str">
        <f t="shared" si="15"/>
        <v>Diabetes</v>
      </c>
      <c r="W88" s="2" t="s">
        <v>1524</v>
      </c>
      <c r="X88" s="2" t="s">
        <v>1507</v>
      </c>
      <c r="Y88" s="2" t="s">
        <v>1513</v>
      </c>
    </row>
    <row r="89" spans="1:25" ht="15.75" customHeight="1">
      <c r="A89" s="2" t="s">
        <v>224</v>
      </c>
      <c r="B89" s="2" t="s">
        <v>1556</v>
      </c>
      <c r="C89" s="2">
        <v>174</v>
      </c>
      <c r="D89" s="2">
        <f t="shared" si="8"/>
        <v>1.74</v>
      </c>
      <c r="E89" s="34">
        <f t="shared" si="9"/>
        <v>31.113753468093538</v>
      </c>
      <c r="F89" s="2">
        <v>94.2</v>
      </c>
      <c r="G89" s="2">
        <f t="shared" si="10"/>
        <v>94.2</v>
      </c>
      <c r="H89" s="2" t="b">
        <v>0</v>
      </c>
      <c r="I89" s="2" t="b">
        <v>0</v>
      </c>
      <c r="J89" s="2" t="b">
        <v>1</v>
      </c>
      <c r="K89" s="2" t="b">
        <v>1</v>
      </c>
      <c r="L89" s="13" t="b">
        <f t="shared" si="11"/>
        <v>1</v>
      </c>
      <c r="M89" s="2" t="s">
        <v>1510</v>
      </c>
      <c r="N89" s="2">
        <v>185</v>
      </c>
      <c r="O89" s="2" t="b">
        <v>1</v>
      </c>
      <c r="P89" s="13" t="b">
        <f t="shared" si="12"/>
        <v>1</v>
      </c>
      <c r="Q89" s="2" t="b">
        <v>1</v>
      </c>
      <c r="R89" s="2" t="b">
        <f t="shared" si="13"/>
        <v>1</v>
      </c>
      <c r="S89" s="2" t="b">
        <v>1</v>
      </c>
      <c r="T89" s="2" t="b">
        <f t="shared" si="14"/>
        <v>1</v>
      </c>
      <c r="U89" s="2" t="s">
        <v>1558</v>
      </c>
      <c r="V89" s="2" t="str">
        <f t="shared" si="15"/>
        <v>Fractured Leg</v>
      </c>
      <c r="W89" s="2" t="s">
        <v>1524</v>
      </c>
      <c r="X89" s="2" t="s">
        <v>1512</v>
      </c>
      <c r="Y89" s="2" t="s">
        <v>1517</v>
      </c>
    </row>
    <row r="90" spans="1:25" ht="15.75" customHeight="1">
      <c r="A90" s="2" t="s">
        <v>226</v>
      </c>
      <c r="B90" s="2" t="s">
        <v>1543</v>
      </c>
      <c r="C90" s="2">
        <v>176</v>
      </c>
      <c r="D90" s="2">
        <f t="shared" si="8"/>
        <v>1.76</v>
      </c>
      <c r="E90" s="34">
        <f t="shared" si="9"/>
        <v>29.022469008264466</v>
      </c>
      <c r="F90" s="2">
        <v>89.9</v>
      </c>
      <c r="G90" s="2">
        <f t="shared" si="10"/>
        <v>89.9</v>
      </c>
      <c r="H90" s="2" t="b">
        <v>1</v>
      </c>
      <c r="I90" s="2" t="b">
        <v>0</v>
      </c>
      <c r="J90" s="2" t="b">
        <v>0</v>
      </c>
      <c r="K90" s="2" t="b">
        <v>0</v>
      </c>
      <c r="L90" s="13" t="b">
        <f t="shared" si="11"/>
        <v>0</v>
      </c>
      <c r="M90" s="2" t="s">
        <v>1626</v>
      </c>
      <c r="N90" s="2">
        <v>160</v>
      </c>
      <c r="O90" s="2" t="b">
        <v>0</v>
      </c>
      <c r="P90" s="13" t="b">
        <f t="shared" si="12"/>
        <v>0</v>
      </c>
      <c r="Q90" s="2" t="b">
        <v>1</v>
      </c>
      <c r="R90" s="2" t="b">
        <f t="shared" si="13"/>
        <v>1</v>
      </c>
      <c r="S90" s="2" t="b">
        <v>1</v>
      </c>
      <c r="T90" s="2" t="b">
        <f t="shared" si="14"/>
        <v>1</v>
      </c>
      <c r="U90" s="2" t="s">
        <v>1577</v>
      </c>
      <c r="V90" s="2" t="str">
        <f t="shared" si="15"/>
        <v>Appendicitis</v>
      </c>
      <c r="W90" s="2" t="s">
        <v>1524</v>
      </c>
      <c r="X90" s="2" t="s">
        <v>1512</v>
      </c>
      <c r="Y90" s="2" t="s">
        <v>1521</v>
      </c>
    </row>
    <row r="91" spans="1:25" ht="15.75" customHeight="1">
      <c r="A91" s="2" t="s">
        <v>228</v>
      </c>
      <c r="B91" s="2" t="s">
        <v>1514</v>
      </c>
      <c r="C91" s="2">
        <v>167</v>
      </c>
      <c r="D91" s="2">
        <f t="shared" si="8"/>
        <v>1.67</v>
      </c>
      <c r="E91" s="34">
        <f t="shared" si="9"/>
        <v>24.346516547742841</v>
      </c>
      <c r="F91" s="2">
        <v>67.900000000000006</v>
      </c>
      <c r="G91" s="2">
        <f t="shared" si="10"/>
        <v>67.900000000000006</v>
      </c>
      <c r="H91" s="2" t="b">
        <v>1</v>
      </c>
      <c r="I91" s="2" t="b">
        <v>1</v>
      </c>
      <c r="J91" s="2" t="b">
        <v>1</v>
      </c>
      <c r="K91" s="2" t="b">
        <v>0</v>
      </c>
      <c r="L91" s="13" t="b">
        <f t="shared" si="11"/>
        <v>0</v>
      </c>
      <c r="M91" s="2" t="s">
        <v>1627</v>
      </c>
      <c r="N91" s="2">
        <v>190</v>
      </c>
      <c r="O91" s="2" t="b">
        <v>0</v>
      </c>
      <c r="P91" s="13" t="b">
        <f t="shared" si="12"/>
        <v>0</v>
      </c>
      <c r="Q91" s="2" t="b">
        <v>0</v>
      </c>
      <c r="R91" s="2" t="b">
        <f t="shared" si="13"/>
        <v>0</v>
      </c>
      <c r="S91" s="2" t="b">
        <v>0</v>
      </c>
      <c r="T91" s="2" t="b">
        <f t="shared" si="14"/>
        <v>0</v>
      </c>
      <c r="U91" s="2" t="s">
        <v>1552</v>
      </c>
      <c r="V91" s="2" t="str">
        <f t="shared" si="15"/>
        <v>Allergic Reaction</v>
      </c>
      <c r="W91" s="2" t="s">
        <v>1506</v>
      </c>
      <c r="X91" s="2" t="s">
        <v>1512</v>
      </c>
      <c r="Y91" s="2" t="s">
        <v>1517</v>
      </c>
    </row>
    <row r="92" spans="1:25" ht="15.75" customHeight="1">
      <c r="A92" s="2" t="s">
        <v>230</v>
      </c>
      <c r="B92" s="2" t="s">
        <v>1556</v>
      </c>
      <c r="C92" s="2">
        <v>171</v>
      </c>
      <c r="D92" s="2">
        <f t="shared" si="8"/>
        <v>1.71</v>
      </c>
      <c r="E92" s="34">
        <f t="shared" si="9"/>
        <v>31.360076604767283</v>
      </c>
      <c r="F92" s="2">
        <v>91.7</v>
      </c>
      <c r="G92" s="2">
        <f t="shared" si="10"/>
        <v>91.7</v>
      </c>
      <c r="H92" s="2" t="b">
        <v>0</v>
      </c>
      <c r="I92" s="2" t="b">
        <v>1</v>
      </c>
      <c r="J92" s="2" t="b">
        <v>0</v>
      </c>
      <c r="K92" s="2" t="b">
        <v>1</v>
      </c>
      <c r="L92" s="13" t="b">
        <f t="shared" si="11"/>
        <v>1</v>
      </c>
      <c r="M92" s="2" t="s">
        <v>1625</v>
      </c>
      <c r="N92" s="2">
        <v>153</v>
      </c>
      <c r="O92" s="2" t="b">
        <v>1</v>
      </c>
      <c r="P92" s="13" t="b">
        <f t="shared" si="12"/>
        <v>1</v>
      </c>
      <c r="Q92" s="2" t="b">
        <v>0</v>
      </c>
      <c r="R92" s="2" t="b">
        <f t="shared" si="13"/>
        <v>0</v>
      </c>
      <c r="S92" s="2" t="b">
        <v>1</v>
      </c>
      <c r="T92" s="2" t="b">
        <f t="shared" si="14"/>
        <v>1</v>
      </c>
      <c r="U92" s="2" t="s">
        <v>1577</v>
      </c>
      <c r="V92" s="2" t="str">
        <f t="shared" si="15"/>
        <v>Appendicitis</v>
      </c>
      <c r="W92" s="2" t="s">
        <v>1524</v>
      </c>
      <c r="X92" s="2" t="s">
        <v>1512</v>
      </c>
      <c r="Y92" s="2" t="s">
        <v>1513</v>
      </c>
    </row>
    <row r="93" spans="1:25" ht="15.75" customHeight="1">
      <c r="A93" s="2" t="s">
        <v>232</v>
      </c>
      <c r="B93" s="2" t="s">
        <v>1527</v>
      </c>
      <c r="C93" s="2">
        <v>166</v>
      </c>
      <c r="D93" s="2">
        <f t="shared" si="8"/>
        <v>1.66</v>
      </c>
      <c r="E93" s="34">
        <f t="shared" si="9"/>
        <v>21.919001306430541</v>
      </c>
      <c r="F93" s="2">
        <v>60.4</v>
      </c>
      <c r="G93" s="2">
        <f t="shared" si="10"/>
        <v>60.4</v>
      </c>
      <c r="H93" s="2" t="b">
        <v>0</v>
      </c>
      <c r="I93" s="2" t="b">
        <v>0</v>
      </c>
      <c r="J93" s="2" t="b">
        <v>0</v>
      </c>
      <c r="K93" s="2" t="b">
        <v>0</v>
      </c>
      <c r="L93" s="13" t="b">
        <f t="shared" si="11"/>
        <v>0</v>
      </c>
      <c r="M93" s="2" t="s">
        <v>1628</v>
      </c>
      <c r="N93" s="2">
        <v>153</v>
      </c>
      <c r="O93" s="2" t="b">
        <v>0</v>
      </c>
      <c r="P93" s="13" t="b">
        <f t="shared" si="12"/>
        <v>0</v>
      </c>
      <c r="Q93" s="2" t="b">
        <v>0</v>
      </c>
      <c r="R93" s="2" t="b">
        <f t="shared" si="13"/>
        <v>0</v>
      </c>
      <c r="S93" s="2" t="b">
        <v>0</v>
      </c>
      <c r="T93" s="2" t="b">
        <f t="shared" si="14"/>
        <v>0</v>
      </c>
      <c r="U93" s="2" t="s">
        <v>1523</v>
      </c>
      <c r="V93" s="2" t="str">
        <f t="shared" si="15"/>
        <v>Appendicitis</v>
      </c>
      <c r="W93" s="2" t="s">
        <v>1524</v>
      </c>
      <c r="X93" s="2" t="s">
        <v>1507</v>
      </c>
      <c r="Y93" s="2" t="s">
        <v>1508</v>
      </c>
    </row>
    <row r="94" spans="1:25" ht="15.75" customHeight="1">
      <c r="A94" s="2" t="s">
        <v>234</v>
      </c>
      <c r="B94" s="2" t="s">
        <v>1514</v>
      </c>
      <c r="C94" s="2">
        <v>170</v>
      </c>
      <c r="D94" s="2">
        <f t="shared" si="8"/>
        <v>1.7</v>
      </c>
      <c r="E94" s="34">
        <f t="shared" si="9"/>
        <v>20.311418685121112</v>
      </c>
      <c r="F94" s="2">
        <v>58.7</v>
      </c>
      <c r="G94" s="2">
        <f t="shared" si="10"/>
        <v>58.7</v>
      </c>
      <c r="H94" s="2" t="b">
        <v>1</v>
      </c>
      <c r="I94" s="2" t="b">
        <v>0</v>
      </c>
      <c r="J94" s="2" t="b">
        <v>0</v>
      </c>
      <c r="K94" s="2" t="b">
        <v>0</v>
      </c>
      <c r="L94" s="13" t="b">
        <f t="shared" si="11"/>
        <v>0</v>
      </c>
      <c r="M94" s="2" t="s">
        <v>1531</v>
      </c>
      <c r="N94" s="2">
        <v>201</v>
      </c>
      <c r="O94" s="2" t="b">
        <v>0</v>
      </c>
      <c r="P94" s="13" t="b">
        <f t="shared" si="12"/>
        <v>0</v>
      </c>
      <c r="Q94" s="2" t="b">
        <v>0</v>
      </c>
      <c r="R94" s="2" t="b">
        <f t="shared" si="13"/>
        <v>0</v>
      </c>
      <c r="S94" s="2" t="b">
        <v>0</v>
      </c>
      <c r="T94" s="2" t="b">
        <f t="shared" si="14"/>
        <v>0</v>
      </c>
      <c r="U94" s="2" t="s">
        <v>1568</v>
      </c>
      <c r="V94" s="2" t="str">
        <f t="shared" si="15"/>
        <v>Allergic Reaction</v>
      </c>
      <c r="W94" s="2" t="s">
        <v>1506</v>
      </c>
      <c r="X94" s="2" t="s">
        <v>1512</v>
      </c>
      <c r="Y94" s="2" t="s">
        <v>1517</v>
      </c>
    </row>
    <row r="95" spans="1:25" ht="15.75" customHeight="1">
      <c r="A95" s="2" t="s">
        <v>236</v>
      </c>
      <c r="B95" s="2" t="s">
        <v>1536</v>
      </c>
      <c r="C95" s="2">
        <v>167</v>
      </c>
      <c r="D95" s="2">
        <f t="shared" si="8"/>
        <v>1.67</v>
      </c>
      <c r="E95" s="34">
        <f t="shared" si="9"/>
        <v>31.123381978557855</v>
      </c>
      <c r="F95" s="2">
        <v>86.8</v>
      </c>
      <c r="G95" s="2">
        <f t="shared" si="10"/>
        <v>86.8</v>
      </c>
      <c r="H95" s="2" t="b">
        <v>0</v>
      </c>
      <c r="I95" s="2" t="b">
        <v>0</v>
      </c>
      <c r="J95" s="2" t="b">
        <v>0</v>
      </c>
      <c r="K95" s="2" t="b">
        <v>0</v>
      </c>
      <c r="L95" s="13" t="b">
        <f t="shared" si="11"/>
        <v>0</v>
      </c>
      <c r="M95" s="2" t="s">
        <v>1629</v>
      </c>
      <c r="N95" s="2">
        <v>220</v>
      </c>
      <c r="O95" s="2" t="b">
        <v>0</v>
      </c>
      <c r="P95" s="13" t="b">
        <f t="shared" si="12"/>
        <v>0</v>
      </c>
      <c r="Q95" s="2" t="b">
        <v>1</v>
      </c>
      <c r="R95" s="2" t="b">
        <f t="shared" si="13"/>
        <v>1</v>
      </c>
      <c r="S95" s="2" t="b">
        <v>1</v>
      </c>
      <c r="T95" s="2" t="b">
        <f t="shared" si="14"/>
        <v>1</v>
      </c>
      <c r="U95" s="2" t="s">
        <v>1568</v>
      </c>
      <c r="V95" s="2" t="str">
        <f t="shared" si="15"/>
        <v>Allergic Reaction</v>
      </c>
      <c r="W95" s="2" t="s">
        <v>1506</v>
      </c>
      <c r="X95" s="2" t="s">
        <v>1535</v>
      </c>
      <c r="Y95" s="2" t="s">
        <v>1530</v>
      </c>
    </row>
    <row r="96" spans="1:25" ht="15.75" customHeight="1">
      <c r="A96" s="2" t="s">
        <v>237</v>
      </c>
      <c r="B96" s="2" t="s">
        <v>1509</v>
      </c>
      <c r="C96" s="2">
        <v>168</v>
      </c>
      <c r="D96" s="2">
        <f t="shared" si="8"/>
        <v>1.68</v>
      </c>
      <c r="E96" s="34">
        <f t="shared" si="9"/>
        <v>30.89569160997733</v>
      </c>
      <c r="F96" s="2">
        <v>87.2</v>
      </c>
      <c r="G96" s="2">
        <f t="shared" si="10"/>
        <v>87.2</v>
      </c>
      <c r="H96" s="2" t="b">
        <v>0</v>
      </c>
      <c r="I96" s="2" t="b">
        <v>0</v>
      </c>
      <c r="J96" s="2" t="b">
        <v>0</v>
      </c>
      <c r="K96" s="2" t="b">
        <v>1</v>
      </c>
      <c r="L96" s="13" t="b">
        <f t="shared" si="11"/>
        <v>1</v>
      </c>
      <c r="M96" s="2" t="s">
        <v>1630</v>
      </c>
      <c r="N96" s="2">
        <v>218</v>
      </c>
      <c r="O96" s="2" t="b">
        <v>1</v>
      </c>
      <c r="P96" s="13" t="b">
        <f t="shared" si="12"/>
        <v>1</v>
      </c>
      <c r="Q96" s="2" t="b">
        <v>0</v>
      </c>
      <c r="R96" s="2" t="b">
        <f t="shared" si="13"/>
        <v>0</v>
      </c>
      <c r="S96" s="2" t="b">
        <v>1</v>
      </c>
      <c r="T96" s="2" t="b">
        <f t="shared" si="14"/>
        <v>1</v>
      </c>
      <c r="U96" s="2" t="s">
        <v>1594</v>
      </c>
      <c r="V96" s="2" t="str">
        <f t="shared" si="15"/>
        <v>Heart Disease</v>
      </c>
      <c r="W96" s="2" t="s">
        <v>1506</v>
      </c>
      <c r="X96" s="2" t="s">
        <v>1512</v>
      </c>
      <c r="Y96" s="2" t="s">
        <v>1508</v>
      </c>
    </row>
    <row r="97" spans="1:25" ht="15.75" customHeight="1">
      <c r="A97" s="2" t="s">
        <v>238</v>
      </c>
      <c r="B97" s="2" t="s">
        <v>1527</v>
      </c>
      <c r="C97" s="2">
        <v>156</v>
      </c>
      <c r="D97" s="2">
        <f t="shared" si="8"/>
        <v>1.56</v>
      </c>
      <c r="E97" s="34">
        <f t="shared" si="9"/>
        <v>31.763642340565415</v>
      </c>
      <c r="F97" s="2">
        <v>77.3</v>
      </c>
      <c r="G97" s="2">
        <f t="shared" si="10"/>
        <v>77.3</v>
      </c>
      <c r="H97" s="2" t="b">
        <v>1</v>
      </c>
      <c r="I97" s="2" t="b">
        <v>0</v>
      </c>
      <c r="J97" s="2" t="b">
        <v>0</v>
      </c>
      <c r="K97" s="2" t="b">
        <v>1</v>
      </c>
      <c r="L97" s="13" t="b">
        <f t="shared" si="11"/>
        <v>1</v>
      </c>
      <c r="M97" s="2" t="s">
        <v>1631</v>
      </c>
      <c r="N97" s="2">
        <v>168</v>
      </c>
      <c r="O97" s="2" t="b">
        <v>1</v>
      </c>
      <c r="P97" s="13" t="b">
        <f t="shared" si="12"/>
        <v>1</v>
      </c>
      <c r="Q97" s="100"/>
      <c r="R97" s="2" t="b">
        <f t="shared" si="13"/>
        <v>0</v>
      </c>
      <c r="S97" s="2" t="b">
        <v>1</v>
      </c>
      <c r="T97" s="2" t="b">
        <f t="shared" si="14"/>
        <v>1</v>
      </c>
      <c r="U97" s="2" t="s">
        <v>1566</v>
      </c>
      <c r="V97" s="2" t="str">
        <f t="shared" si="15"/>
        <v>Cancer</v>
      </c>
      <c r="W97" s="2" t="s">
        <v>1524</v>
      </c>
      <c r="X97" s="2" t="s">
        <v>1535</v>
      </c>
      <c r="Y97" s="2" t="s">
        <v>1517</v>
      </c>
    </row>
    <row r="98" spans="1:25" ht="15.75" customHeight="1">
      <c r="A98" s="2" t="s">
        <v>240</v>
      </c>
      <c r="B98" s="2" t="s">
        <v>1543</v>
      </c>
      <c r="C98" s="2">
        <v>160</v>
      </c>
      <c r="D98" s="2">
        <f t="shared" si="8"/>
        <v>1.6</v>
      </c>
      <c r="E98" s="34">
        <f t="shared" si="9"/>
        <v>33.671874999999993</v>
      </c>
      <c r="F98" s="2">
        <v>86.2</v>
      </c>
      <c r="G98" s="2">
        <f t="shared" si="10"/>
        <v>86.2</v>
      </c>
      <c r="H98" s="2" t="b">
        <v>0</v>
      </c>
      <c r="I98" s="2" t="b">
        <v>1</v>
      </c>
      <c r="J98" s="2" t="b">
        <v>0</v>
      </c>
      <c r="K98" s="2" t="b">
        <v>1</v>
      </c>
      <c r="L98" s="13" t="b">
        <f t="shared" si="11"/>
        <v>1</v>
      </c>
      <c r="M98" s="2" t="s">
        <v>1632</v>
      </c>
      <c r="N98" s="2">
        <v>175</v>
      </c>
      <c r="O98" s="2" t="b">
        <v>1</v>
      </c>
      <c r="P98" s="13" t="b">
        <f t="shared" si="12"/>
        <v>1</v>
      </c>
      <c r="Q98" s="2" t="b">
        <v>1</v>
      </c>
      <c r="R98" s="2" t="b">
        <f t="shared" si="13"/>
        <v>1</v>
      </c>
      <c r="S98" s="2" t="b">
        <v>1</v>
      </c>
      <c r="T98" s="2" t="b">
        <f t="shared" si="14"/>
        <v>1</v>
      </c>
      <c r="U98" s="2" t="s">
        <v>1561</v>
      </c>
      <c r="V98" s="2" t="str">
        <f t="shared" si="15"/>
        <v>Diabetes</v>
      </c>
      <c r="W98" s="2" t="s">
        <v>1506</v>
      </c>
      <c r="X98" s="2" t="s">
        <v>1507</v>
      </c>
      <c r="Y98" s="2" t="s">
        <v>1521</v>
      </c>
    </row>
    <row r="99" spans="1:25" ht="15.75" customHeight="1">
      <c r="A99" s="2" t="s">
        <v>242</v>
      </c>
      <c r="B99" s="2" t="s">
        <v>1518</v>
      </c>
      <c r="C99" s="2">
        <v>167</v>
      </c>
      <c r="D99" s="2">
        <f t="shared" si="8"/>
        <v>1.67</v>
      </c>
      <c r="E99" s="34">
        <f t="shared" si="9"/>
        <v>33.310624260461118</v>
      </c>
      <c r="F99" s="2">
        <v>92.9</v>
      </c>
      <c r="G99" s="2">
        <f t="shared" si="10"/>
        <v>92.9</v>
      </c>
      <c r="H99" s="2" t="b">
        <v>0</v>
      </c>
      <c r="I99" s="2" t="b">
        <v>0</v>
      </c>
      <c r="J99" s="2" t="b">
        <v>1</v>
      </c>
      <c r="K99" s="2" t="b">
        <v>1</v>
      </c>
      <c r="L99" s="13" t="b">
        <f t="shared" si="11"/>
        <v>1</v>
      </c>
      <c r="M99" s="2" t="s">
        <v>1633</v>
      </c>
      <c r="N99" s="2">
        <v>226</v>
      </c>
      <c r="O99" s="2" t="b">
        <v>1</v>
      </c>
      <c r="P99" s="13" t="b">
        <f t="shared" si="12"/>
        <v>1</v>
      </c>
      <c r="Q99" s="2" t="b">
        <v>1</v>
      </c>
      <c r="R99" s="2" t="b">
        <f t="shared" si="13"/>
        <v>1</v>
      </c>
      <c r="S99" s="2" t="b">
        <v>1</v>
      </c>
      <c r="T99" s="2" t="b">
        <f t="shared" si="14"/>
        <v>1</v>
      </c>
      <c r="U99" s="2" t="s">
        <v>1582</v>
      </c>
      <c r="V99" s="2" t="str">
        <f t="shared" si="15"/>
        <v>Osteoarthritis</v>
      </c>
      <c r="W99" s="2" t="s">
        <v>1506</v>
      </c>
      <c r="X99" s="2" t="s">
        <v>1535</v>
      </c>
      <c r="Y99" s="2" t="s">
        <v>1517</v>
      </c>
    </row>
    <row r="100" spans="1:25" ht="15.75" customHeight="1">
      <c r="A100" s="2" t="s">
        <v>243</v>
      </c>
      <c r="B100" s="2" t="s">
        <v>1518</v>
      </c>
      <c r="C100" s="2">
        <v>168</v>
      </c>
      <c r="D100" s="2">
        <f t="shared" si="8"/>
        <v>1.68</v>
      </c>
      <c r="E100" s="34">
        <f t="shared" si="9"/>
        <v>32.667233560090708</v>
      </c>
      <c r="F100" s="2">
        <v>92.2</v>
      </c>
      <c r="G100" s="2">
        <f t="shared" si="10"/>
        <v>92.2</v>
      </c>
      <c r="H100" s="2" t="b">
        <v>1</v>
      </c>
      <c r="I100" s="2" t="b">
        <v>0</v>
      </c>
      <c r="J100" s="2" t="b">
        <v>1</v>
      </c>
      <c r="K100" s="2" t="b">
        <v>0</v>
      </c>
      <c r="L100" s="13" t="b">
        <f t="shared" si="11"/>
        <v>0</v>
      </c>
      <c r="M100" s="2" t="s">
        <v>1634</v>
      </c>
      <c r="N100" s="2">
        <v>220</v>
      </c>
      <c r="O100" s="2" t="b">
        <v>0</v>
      </c>
      <c r="P100" s="13" t="b">
        <f t="shared" si="12"/>
        <v>0</v>
      </c>
      <c r="Q100" s="2" t="b">
        <v>1</v>
      </c>
      <c r="R100" s="2" t="b">
        <f t="shared" si="13"/>
        <v>1</v>
      </c>
      <c r="S100" s="2" t="b">
        <v>1</v>
      </c>
      <c r="T100" s="2" t="b">
        <f t="shared" si="14"/>
        <v>1</v>
      </c>
      <c r="U100" s="2" t="s">
        <v>1505</v>
      </c>
      <c r="V100" s="2" t="str">
        <f t="shared" si="15"/>
        <v>Fractured Leg</v>
      </c>
      <c r="W100" s="2" t="s">
        <v>1524</v>
      </c>
      <c r="X100" s="2" t="s">
        <v>1507</v>
      </c>
      <c r="Y100" s="2" t="s">
        <v>1521</v>
      </c>
    </row>
    <row r="101" spans="1:25" ht="15.75" customHeight="1">
      <c r="A101" s="2" t="s">
        <v>245</v>
      </c>
      <c r="B101" s="2" t="s">
        <v>1503</v>
      </c>
      <c r="C101" s="2">
        <v>167</v>
      </c>
      <c r="D101" s="2">
        <f t="shared" si="8"/>
        <v>1.67</v>
      </c>
      <c r="E101" s="34">
        <f t="shared" si="9"/>
        <v>34.816594356197783</v>
      </c>
      <c r="F101" s="2">
        <v>97.1</v>
      </c>
      <c r="G101" s="2">
        <f t="shared" si="10"/>
        <v>97.1</v>
      </c>
      <c r="H101" s="2" t="b">
        <v>0</v>
      </c>
      <c r="I101" s="2" t="b">
        <v>0</v>
      </c>
      <c r="J101" s="2" t="b">
        <v>0</v>
      </c>
      <c r="K101" s="2" t="b">
        <v>1</v>
      </c>
      <c r="L101" s="13" t="b">
        <f t="shared" si="11"/>
        <v>1</v>
      </c>
      <c r="M101" s="2" t="s">
        <v>1635</v>
      </c>
      <c r="N101" s="2">
        <v>214</v>
      </c>
      <c r="O101" s="2" t="b">
        <v>1</v>
      </c>
      <c r="P101" s="13" t="b">
        <f t="shared" si="12"/>
        <v>1</v>
      </c>
      <c r="Q101" s="2" t="b">
        <v>0</v>
      </c>
      <c r="R101" s="2" t="b">
        <f t="shared" si="13"/>
        <v>0</v>
      </c>
      <c r="S101" s="2" t="b">
        <v>1</v>
      </c>
      <c r="T101" s="2" t="b">
        <f t="shared" si="14"/>
        <v>1</v>
      </c>
      <c r="U101" s="2" t="s">
        <v>1594</v>
      </c>
      <c r="V101" s="2" t="str">
        <f t="shared" si="15"/>
        <v>Heart Disease</v>
      </c>
      <c r="W101" s="2" t="s">
        <v>1506</v>
      </c>
      <c r="X101" s="2" t="s">
        <v>1512</v>
      </c>
      <c r="Y101" s="2" t="s">
        <v>1513</v>
      </c>
    </row>
    <row r="102" spans="1:25" ht="15.75" customHeight="1">
      <c r="A102" s="2" t="s">
        <v>247</v>
      </c>
      <c r="B102" s="2" t="s">
        <v>1503</v>
      </c>
      <c r="C102" s="2">
        <v>168</v>
      </c>
      <c r="D102" s="2">
        <f t="shared" si="8"/>
        <v>1.68</v>
      </c>
      <c r="E102" s="34">
        <f t="shared" si="9"/>
        <v>28.273809523809526</v>
      </c>
      <c r="F102" s="2">
        <v>79.8</v>
      </c>
      <c r="G102" s="2">
        <f t="shared" si="10"/>
        <v>79.8</v>
      </c>
      <c r="H102" s="2" t="b">
        <v>0</v>
      </c>
      <c r="I102" s="2" t="b">
        <v>0</v>
      </c>
      <c r="J102" s="2" t="b">
        <v>1</v>
      </c>
      <c r="K102" s="2" t="b">
        <v>1</v>
      </c>
      <c r="L102" s="13" t="b">
        <f t="shared" si="11"/>
        <v>1</v>
      </c>
      <c r="M102" s="2" t="s">
        <v>1576</v>
      </c>
      <c r="N102" s="2">
        <v>199</v>
      </c>
      <c r="O102" s="2" t="b">
        <v>1</v>
      </c>
      <c r="P102" s="13" t="b">
        <f t="shared" si="12"/>
        <v>1</v>
      </c>
      <c r="Q102" s="2" t="b">
        <v>1</v>
      </c>
      <c r="R102" s="2" t="b">
        <f t="shared" si="13"/>
        <v>1</v>
      </c>
      <c r="S102" s="2" t="b">
        <v>1</v>
      </c>
      <c r="T102" s="2" t="b">
        <f t="shared" si="14"/>
        <v>1</v>
      </c>
      <c r="U102" s="2" t="s">
        <v>1580</v>
      </c>
      <c r="V102" s="2" t="str">
        <f t="shared" si="15"/>
        <v>Prostate Cancer</v>
      </c>
      <c r="W102" s="2" t="s">
        <v>1506</v>
      </c>
      <c r="X102" s="2" t="s">
        <v>1507</v>
      </c>
      <c r="Y102" s="2" t="s">
        <v>1508</v>
      </c>
    </row>
    <row r="103" spans="1:25" ht="15.75" customHeight="1">
      <c r="A103" s="2" t="s">
        <v>249</v>
      </c>
      <c r="B103" s="2" t="s">
        <v>1503</v>
      </c>
      <c r="C103" s="2">
        <v>178</v>
      </c>
      <c r="D103" s="2">
        <f t="shared" si="8"/>
        <v>1.78</v>
      </c>
      <c r="E103" s="34">
        <f t="shared" si="9"/>
        <v>20.767579851028909</v>
      </c>
      <c r="F103" s="2">
        <v>65.8</v>
      </c>
      <c r="G103" s="2">
        <f t="shared" si="10"/>
        <v>65.8</v>
      </c>
      <c r="H103" s="2" t="b">
        <v>0</v>
      </c>
      <c r="I103" s="2" t="b">
        <v>0</v>
      </c>
      <c r="J103" s="2" t="b">
        <v>1</v>
      </c>
      <c r="K103" s="2" t="b">
        <v>0</v>
      </c>
      <c r="L103" s="13" t="b">
        <f t="shared" si="11"/>
        <v>0</v>
      </c>
      <c r="M103" s="2" t="s">
        <v>1636</v>
      </c>
      <c r="N103" s="2">
        <v>159</v>
      </c>
      <c r="O103" s="2" t="b">
        <v>0</v>
      </c>
      <c r="P103" s="13" t="b">
        <f t="shared" si="12"/>
        <v>0</v>
      </c>
      <c r="Q103" s="2" t="b">
        <v>0</v>
      </c>
      <c r="R103" s="2" t="b">
        <f t="shared" si="13"/>
        <v>0</v>
      </c>
      <c r="S103" s="2" t="b">
        <v>0</v>
      </c>
      <c r="T103" s="2" t="b">
        <f t="shared" si="14"/>
        <v>0</v>
      </c>
      <c r="U103" s="2" t="s">
        <v>1555</v>
      </c>
      <c r="V103" s="2" t="str">
        <f t="shared" si="15"/>
        <v>Kidney Stones</v>
      </c>
      <c r="W103" s="2" t="s">
        <v>1506</v>
      </c>
      <c r="X103" s="2" t="s">
        <v>1507</v>
      </c>
      <c r="Y103" s="2" t="s">
        <v>1517</v>
      </c>
    </row>
    <row r="104" spans="1:25" ht="15.75" customHeight="1">
      <c r="A104" s="2" t="s">
        <v>251</v>
      </c>
      <c r="B104" s="2" t="s">
        <v>1527</v>
      </c>
      <c r="C104" s="2">
        <v>168</v>
      </c>
      <c r="D104" s="2">
        <f t="shared" si="8"/>
        <v>1.68</v>
      </c>
      <c r="E104" s="34">
        <f t="shared" si="9"/>
        <v>24.199263038548754</v>
      </c>
      <c r="F104" s="2">
        <v>68.3</v>
      </c>
      <c r="G104" s="2">
        <f t="shared" si="10"/>
        <v>68.3</v>
      </c>
      <c r="H104" s="2" t="b">
        <v>0</v>
      </c>
      <c r="I104" s="2" t="b">
        <v>0</v>
      </c>
      <c r="J104" s="2" t="b">
        <v>1</v>
      </c>
      <c r="K104" s="2" t="b">
        <v>0</v>
      </c>
      <c r="L104" s="13" t="b">
        <f t="shared" si="11"/>
        <v>0</v>
      </c>
      <c r="M104" s="2" t="s">
        <v>1637</v>
      </c>
      <c r="N104" s="2">
        <v>178</v>
      </c>
      <c r="O104" s="100"/>
      <c r="P104" s="13" t="b">
        <f t="shared" si="12"/>
        <v>0</v>
      </c>
      <c r="Q104" s="2" t="b">
        <v>0</v>
      </c>
      <c r="R104" s="2" t="b">
        <f t="shared" si="13"/>
        <v>0</v>
      </c>
      <c r="S104" s="2" t="b">
        <v>0</v>
      </c>
      <c r="T104" s="2" t="b">
        <f t="shared" si="14"/>
        <v>0</v>
      </c>
      <c r="U104" s="2" t="s">
        <v>1568</v>
      </c>
      <c r="V104" s="2" t="str">
        <f t="shared" si="15"/>
        <v>Allergic Reaction</v>
      </c>
      <c r="W104" s="2" t="s">
        <v>1506</v>
      </c>
      <c r="X104" s="2" t="s">
        <v>1512</v>
      </c>
      <c r="Y104" s="2" t="s">
        <v>1530</v>
      </c>
    </row>
    <row r="105" spans="1:25" ht="15.75" customHeight="1">
      <c r="A105" s="2" t="s">
        <v>252</v>
      </c>
      <c r="B105" s="2" t="s">
        <v>1509</v>
      </c>
      <c r="C105" s="2">
        <v>177</v>
      </c>
      <c r="D105" s="2">
        <f t="shared" si="8"/>
        <v>1.77</v>
      </c>
      <c r="E105" s="34">
        <f t="shared" si="9"/>
        <v>33.164161000989495</v>
      </c>
      <c r="F105" s="2">
        <v>103.9</v>
      </c>
      <c r="G105" s="2">
        <f t="shared" si="10"/>
        <v>103.9</v>
      </c>
      <c r="H105" s="2" t="b">
        <v>0</v>
      </c>
      <c r="I105" s="2" t="b">
        <v>0</v>
      </c>
      <c r="J105" s="2" t="b">
        <v>1</v>
      </c>
      <c r="K105" s="2" t="b">
        <v>1</v>
      </c>
      <c r="L105" s="13" t="b">
        <f t="shared" si="11"/>
        <v>1</v>
      </c>
      <c r="M105" s="2" t="s">
        <v>1638</v>
      </c>
      <c r="N105" s="2">
        <v>213</v>
      </c>
      <c r="O105" s="2" t="b">
        <v>1</v>
      </c>
      <c r="P105" s="13" t="b">
        <f t="shared" si="12"/>
        <v>1</v>
      </c>
      <c r="Q105" s="2" t="b">
        <v>0</v>
      </c>
      <c r="R105" s="2" t="b">
        <f t="shared" si="13"/>
        <v>0</v>
      </c>
      <c r="S105" s="2" t="b">
        <v>1</v>
      </c>
      <c r="T105" s="2" t="b">
        <f t="shared" si="14"/>
        <v>1</v>
      </c>
      <c r="U105" s="2" t="s">
        <v>1534</v>
      </c>
      <c r="V105" s="2" t="str">
        <f t="shared" si="15"/>
        <v>Respiratory Infection</v>
      </c>
      <c r="W105" s="2" t="s">
        <v>1506</v>
      </c>
      <c r="X105" s="2" t="s">
        <v>1535</v>
      </c>
      <c r="Y105" s="2" t="s">
        <v>1530</v>
      </c>
    </row>
    <row r="106" spans="1:25" ht="15.75" customHeight="1">
      <c r="A106" s="2" t="s">
        <v>253</v>
      </c>
      <c r="B106" s="2" t="s">
        <v>1503</v>
      </c>
      <c r="C106" s="2">
        <v>152</v>
      </c>
      <c r="D106" s="2">
        <f t="shared" si="8"/>
        <v>1.52</v>
      </c>
      <c r="E106" s="34">
        <f t="shared" si="9"/>
        <v>34.626038781163437</v>
      </c>
      <c r="F106" s="2">
        <v>80</v>
      </c>
      <c r="G106" s="2">
        <f t="shared" si="10"/>
        <v>80</v>
      </c>
      <c r="H106" s="2" t="b">
        <v>0</v>
      </c>
      <c r="I106" s="2" t="b">
        <v>0</v>
      </c>
      <c r="J106" s="2" t="b">
        <v>1</v>
      </c>
      <c r="K106" s="2" t="b">
        <v>0</v>
      </c>
      <c r="L106" s="13" t="b">
        <f t="shared" si="11"/>
        <v>0</v>
      </c>
      <c r="M106" s="2" t="s">
        <v>1639</v>
      </c>
      <c r="N106" s="2">
        <v>200</v>
      </c>
      <c r="O106" s="2" t="b">
        <v>1</v>
      </c>
      <c r="P106" s="13" t="b">
        <f t="shared" si="12"/>
        <v>1</v>
      </c>
      <c r="Q106" s="2" t="b">
        <v>1</v>
      </c>
      <c r="R106" s="2" t="b">
        <f t="shared" si="13"/>
        <v>1</v>
      </c>
      <c r="S106" s="2" t="b">
        <v>1</v>
      </c>
      <c r="T106" s="2" t="b">
        <f t="shared" si="14"/>
        <v>1</v>
      </c>
      <c r="U106" s="2" t="s">
        <v>1548</v>
      </c>
      <c r="V106" s="2" t="str">
        <f t="shared" si="15"/>
        <v>Heart Disease</v>
      </c>
      <c r="W106" s="2" t="s">
        <v>1524</v>
      </c>
      <c r="X106" s="2" t="s">
        <v>1535</v>
      </c>
      <c r="Y106" s="2" t="s">
        <v>1513</v>
      </c>
    </row>
    <row r="107" spans="1:25" ht="15.75" customHeight="1">
      <c r="A107" s="2" t="s">
        <v>255</v>
      </c>
      <c r="B107" s="2" t="s">
        <v>1543</v>
      </c>
      <c r="C107" s="2">
        <v>166</v>
      </c>
      <c r="D107" s="2">
        <f t="shared" si="8"/>
        <v>1.66</v>
      </c>
      <c r="E107" s="34">
        <f t="shared" si="9"/>
        <v>29.3946871824648</v>
      </c>
      <c r="F107" s="2">
        <v>81</v>
      </c>
      <c r="G107" s="2">
        <f t="shared" si="10"/>
        <v>81</v>
      </c>
      <c r="H107" s="2" t="b">
        <v>0</v>
      </c>
      <c r="I107" s="2" t="b">
        <v>0</v>
      </c>
      <c r="J107" s="2" t="b">
        <v>0</v>
      </c>
      <c r="K107" s="2" t="b">
        <v>1</v>
      </c>
      <c r="L107" s="13" t="b">
        <f t="shared" si="11"/>
        <v>1</v>
      </c>
      <c r="M107" s="2" t="s">
        <v>1640</v>
      </c>
      <c r="N107" s="2">
        <v>150</v>
      </c>
      <c r="O107" s="2" t="b">
        <v>1</v>
      </c>
      <c r="P107" s="13" t="b">
        <f t="shared" si="12"/>
        <v>1</v>
      </c>
      <c r="Q107" s="2" t="b">
        <v>1</v>
      </c>
      <c r="R107" s="2" t="b">
        <f t="shared" si="13"/>
        <v>1</v>
      </c>
      <c r="S107" s="2" t="b">
        <v>1</v>
      </c>
      <c r="T107" s="2" t="b">
        <f t="shared" si="14"/>
        <v>1</v>
      </c>
      <c r="U107" s="2" t="s">
        <v>1523</v>
      </c>
      <c r="V107" s="2" t="str">
        <f t="shared" si="15"/>
        <v>Appendicitis</v>
      </c>
      <c r="W107" s="2" t="s">
        <v>1524</v>
      </c>
      <c r="X107" s="2" t="s">
        <v>1507</v>
      </c>
      <c r="Y107" s="2" t="s">
        <v>1521</v>
      </c>
    </row>
    <row r="108" spans="1:25" ht="15.75" customHeight="1">
      <c r="A108" s="2" t="s">
        <v>256</v>
      </c>
      <c r="B108" s="2" t="s">
        <v>1503</v>
      </c>
      <c r="C108" s="2">
        <v>177</v>
      </c>
      <c r="D108" s="2">
        <f t="shared" si="8"/>
        <v>1.77</v>
      </c>
      <c r="E108" s="34">
        <f t="shared" si="9"/>
        <v>20.460276421207183</v>
      </c>
      <c r="F108" s="2">
        <v>64.099999999999994</v>
      </c>
      <c r="G108" s="2">
        <f t="shared" si="10"/>
        <v>64.099999999999994</v>
      </c>
      <c r="H108" s="2" t="b">
        <v>0</v>
      </c>
      <c r="I108" s="2" t="b">
        <v>0</v>
      </c>
      <c r="J108" s="2" t="b">
        <v>0</v>
      </c>
      <c r="K108" s="2" t="b">
        <v>0</v>
      </c>
      <c r="L108" s="13" t="b">
        <f t="shared" si="11"/>
        <v>0</v>
      </c>
      <c r="M108" s="2" t="s">
        <v>1641</v>
      </c>
      <c r="N108" s="2">
        <v>155</v>
      </c>
      <c r="O108" s="2" t="b">
        <v>0</v>
      </c>
      <c r="P108" s="13" t="b">
        <f t="shared" si="12"/>
        <v>0</v>
      </c>
      <c r="Q108" s="2" t="b">
        <v>0</v>
      </c>
      <c r="R108" s="2" t="b">
        <f t="shared" si="13"/>
        <v>0</v>
      </c>
      <c r="S108" s="2" t="b">
        <v>0</v>
      </c>
      <c r="T108" s="2" t="b">
        <f t="shared" si="14"/>
        <v>0</v>
      </c>
      <c r="U108" s="2" t="s">
        <v>1642</v>
      </c>
      <c r="V108" s="2" t="str">
        <f t="shared" si="15"/>
        <v>Fractured Arm</v>
      </c>
      <c r="W108" s="2" t="s">
        <v>1524</v>
      </c>
      <c r="X108" s="2" t="s">
        <v>1512</v>
      </c>
      <c r="Y108" s="2" t="s">
        <v>1513</v>
      </c>
    </row>
    <row r="109" spans="1:25" ht="15.75" customHeight="1">
      <c r="A109" s="2" t="s">
        <v>258</v>
      </c>
      <c r="B109" s="2" t="s">
        <v>1518</v>
      </c>
      <c r="C109" s="2">
        <v>172</v>
      </c>
      <c r="D109" s="2">
        <f t="shared" si="8"/>
        <v>1.72</v>
      </c>
      <c r="E109" s="34">
        <f t="shared" si="9"/>
        <v>30.759870200108171</v>
      </c>
      <c r="F109" s="2">
        <v>91</v>
      </c>
      <c r="G109" s="2">
        <f t="shared" si="10"/>
        <v>91</v>
      </c>
      <c r="H109" s="2" t="b">
        <v>0</v>
      </c>
      <c r="I109" s="2" t="b">
        <v>0</v>
      </c>
      <c r="J109" s="2" t="b">
        <v>1</v>
      </c>
      <c r="K109" s="2" t="b">
        <v>1</v>
      </c>
      <c r="L109" s="13" t="b">
        <f t="shared" si="11"/>
        <v>1</v>
      </c>
      <c r="M109" s="2" t="s">
        <v>1584</v>
      </c>
      <c r="N109" s="2">
        <v>178</v>
      </c>
      <c r="O109" s="2" t="b">
        <v>1</v>
      </c>
      <c r="P109" s="13" t="b">
        <f t="shared" si="12"/>
        <v>1</v>
      </c>
      <c r="Q109" s="2" t="b">
        <v>0</v>
      </c>
      <c r="R109" s="2" t="b">
        <f t="shared" si="13"/>
        <v>0</v>
      </c>
      <c r="S109" s="2" t="b">
        <v>1</v>
      </c>
      <c r="T109" s="2" t="b">
        <f t="shared" si="14"/>
        <v>1</v>
      </c>
      <c r="U109" s="2" t="s">
        <v>1617</v>
      </c>
      <c r="V109" s="2" t="str">
        <f t="shared" si="15"/>
        <v>Heart Attack</v>
      </c>
      <c r="W109" s="100"/>
      <c r="X109" s="2" t="s">
        <v>1535</v>
      </c>
      <c r="Y109" s="2" t="s">
        <v>1530</v>
      </c>
    </row>
    <row r="110" spans="1:25" ht="15.75" customHeight="1">
      <c r="A110" s="2" t="s">
        <v>260</v>
      </c>
      <c r="B110" s="2" t="s">
        <v>1527</v>
      </c>
      <c r="C110" s="2">
        <v>160</v>
      </c>
      <c r="D110" s="2">
        <f t="shared" si="8"/>
        <v>1.6</v>
      </c>
      <c r="E110" s="34">
        <f t="shared" si="9"/>
        <v>31.210937499999996</v>
      </c>
      <c r="F110" s="2">
        <v>79.900000000000006</v>
      </c>
      <c r="G110" s="2">
        <f t="shared" si="10"/>
        <v>79.900000000000006</v>
      </c>
      <c r="H110" s="2" t="b">
        <v>0</v>
      </c>
      <c r="I110" s="2" t="b">
        <v>0</v>
      </c>
      <c r="J110" s="2" t="b">
        <v>0</v>
      </c>
      <c r="K110" s="2" t="b">
        <v>1</v>
      </c>
      <c r="L110" s="13" t="b">
        <f t="shared" si="11"/>
        <v>1</v>
      </c>
      <c r="M110" s="2" t="s">
        <v>1643</v>
      </c>
      <c r="N110" s="2">
        <v>181</v>
      </c>
      <c r="O110" s="2" t="b">
        <v>1</v>
      </c>
      <c r="P110" s="13" t="b">
        <f t="shared" si="12"/>
        <v>1</v>
      </c>
      <c r="Q110" s="2" t="b">
        <v>0</v>
      </c>
      <c r="R110" s="2" t="b">
        <f t="shared" si="13"/>
        <v>0</v>
      </c>
      <c r="S110" s="2" t="b">
        <v>1</v>
      </c>
      <c r="T110" s="2" t="b">
        <f t="shared" si="14"/>
        <v>1</v>
      </c>
      <c r="U110" s="2" t="s">
        <v>1505</v>
      </c>
      <c r="V110" s="2" t="str">
        <f t="shared" si="15"/>
        <v>Fractured Leg</v>
      </c>
      <c r="W110" s="2" t="s">
        <v>1524</v>
      </c>
      <c r="X110" s="2" t="s">
        <v>1512</v>
      </c>
      <c r="Y110" s="2" t="s">
        <v>1508</v>
      </c>
    </row>
    <row r="111" spans="1:25" ht="15.75" customHeight="1">
      <c r="A111" s="2" t="s">
        <v>261</v>
      </c>
      <c r="B111" s="2" t="s">
        <v>1518</v>
      </c>
      <c r="C111" s="2">
        <v>163</v>
      </c>
      <c r="D111" s="2">
        <f t="shared" si="8"/>
        <v>1.63</v>
      </c>
      <c r="E111" s="34">
        <f t="shared" si="9"/>
        <v>24.57751514923407</v>
      </c>
      <c r="F111" s="2">
        <v>65.3</v>
      </c>
      <c r="G111" s="2">
        <f t="shared" si="10"/>
        <v>65.3</v>
      </c>
      <c r="H111" s="2" t="b">
        <v>0</v>
      </c>
      <c r="I111" s="2" t="b">
        <v>0</v>
      </c>
      <c r="J111" s="2" t="s">
        <v>1506</v>
      </c>
      <c r="K111" s="2" t="b">
        <v>0</v>
      </c>
      <c r="L111" s="13" t="b">
        <f t="shared" si="11"/>
        <v>0</v>
      </c>
      <c r="M111" s="2" t="s">
        <v>1644</v>
      </c>
      <c r="N111" s="2">
        <v>203</v>
      </c>
      <c r="O111" s="2" t="b">
        <v>0</v>
      </c>
      <c r="P111" s="13" t="b">
        <f t="shared" si="12"/>
        <v>0</v>
      </c>
      <c r="Q111" s="2" t="b">
        <v>0</v>
      </c>
      <c r="R111" s="2" t="b">
        <f t="shared" si="13"/>
        <v>0</v>
      </c>
      <c r="S111" s="2" t="b">
        <v>0</v>
      </c>
      <c r="T111" s="2" t="b">
        <f t="shared" si="14"/>
        <v>0</v>
      </c>
      <c r="U111" s="2" t="s">
        <v>1561</v>
      </c>
      <c r="V111" s="2" t="str">
        <f t="shared" si="15"/>
        <v>Diabetes</v>
      </c>
      <c r="W111" s="2" t="s">
        <v>1506</v>
      </c>
      <c r="X111" s="2" t="s">
        <v>1512</v>
      </c>
      <c r="Y111" s="2" t="s">
        <v>1530</v>
      </c>
    </row>
    <row r="112" spans="1:25" ht="15.75" customHeight="1">
      <c r="A112" s="2" t="s">
        <v>262</v>
      </c>
      <c r="B112" s="2" t="s">
        <v>1514</v>
      </c>
      <c r="C112" s="2">
        <v>170</v>
      </c>
      <c r="D112" s="2">
        <f t="shared" si="8"/>
        <v>1.7</v>
      </c>
      <c r="E112" s="34">
        <f t="shared" si="9"/>
        <v>29.723183391003467</v>
      </c>
      <c r="F112" s="2">
        <v>85.9</v>
      </c>
      <c r="G112" s="2">
        <f t="shared" si="10"/>
        <v>85.9</v>
      </c>
      <c r="H112" s="2" t="b">
        <v>1</v>
      </c>
      <c r="I112" s="2" t="b">
        <v>0</v>
      </c>
      <c r="J112" s="2" t="b">
        <v>1</v>
      </c>
      <c r="K112" s="2" t="b">
        <v>0</v>
      </c>
      <c r="L112" s="13" t="b">
        <f t="shared" si="11"/>
        <v>0</v>
      </c>
      <c r="M112" s="2" t="s">
        <v>1645</v>
      </c>
      <c r="N112" s="2">
        <v>219</v>
      </c>
      <c r="O112" s="2" t="b">
        <v>1</v>
      </c>
      <c r="P112" s="13" t="b">
        <f t="shared" si="12"/>
        <v>1</v>
      </c>
      <c r="Q112" s="2" t="b">
        <v>1</v>
      </c>
      <c r="R112" s="2" t="b">
        <f t="shared" si="13"/>
        <v>1</v>
      </c>
      <c r="S112" s="2" t="b">
        <v>1</v>
      </c>
      <c r="T112" s="2" t="b">
        <f t="shared" si="14"/>
        <v>1</v>
      </c>
      <c r="U112" s="2" t="s">
        <v>1548</v>
      </c>
      <c r="V112" s="2" t="str">
        <f t="shared" si="15"/>
        <v>Heart Disease</v>
      </c>
      <c r="W112" s="100"/>
      <c r="X112" s="2" t="s">
        <v>1535</v>
      </c>
      <c r="Y112" s="2" t="s">
        <v>1530</v>
      </c>
    </row>
    <row r="113" spans="1:25" ht="15.75" customHeight="1">
      <c r="A113" s="2" t="s">
        <v>264</v>
      </c>
      <c r="B113" s="2" t="s">
        <v>1536</v>
      </c>
      <c r="C113" s="2">
        <v>159</v>
      </c>
      <c r="D113" s="2">
        <f t="shared" si="8"/>
        <v>1.59</v>
      </c>
      <c r="E113" s="34">
        <f t="shared" si="9"/>
        <v>33.740753925873179</v>
      </c>
      <c r="F113" s="2">
        <v>85.3</v>
      </c>
      <c r="G113" s="2">
        <f t="shared" si="10"/>
        <v>85.3</v>
      </c>
      <c r="H113" s="2" t="b">
        <v>0</v>
      </c>
      <c r="I113" s="2" t="b">
        <v>0</v>
      </c>
      <c r="J113" s="2" t="b">
        <v>0</v>
      </c>
      <c r="K113" s="2" t="b">
        <v>1</v>
      </c>
      <c r="L113" s="13" t="b">
        <f t="shared" si="11"/>
        <v>1</v>
      </c>
      <c r="M113" s="2" t="s">
        <v>1646</v>
      </c>
      <c r="N113" s="2">
        <v>174</v>
      </c>
      <c r="O113" s="2" t="b">
        <v>1</v>
      </c>
      <c r="P113" s="13" t="b">
        <f t="shared" si="12"/>
        <v>1</v>
      </c>
      <c r="Q113" s="2" t="b">
        <v>0</v>
      </c>
      <c r="R113" s="2" t="b">
        <f t="shared" si="13"/>
        <v>0</v>
      </c>
      <c r="S113" s="2" t="b">
        <v>1</v>
      </c>
      <c r="T113" s="2" t="b">
        <f t="shared" si="14"/>
        <v>1</v>
      </c>
      <c r="U113" s="2" t="s">
        <v>1561</v>
      </c>
      <c r="V113" s="2" t="str">
        <f t="shared" si="15"/>
        <v>Diabetes</v>
      </c>
      <c r="W113" s="2" t="s">
        <v>1524</v>
      </c>
      <c r="X113" s="2" t="s">
        <v>1535</v>
      </c>
      <c r="Y113" s="2" t="s">
        <v>1521</v>
      </c>
    </row>
    <row r="114" spans="1:25" ht="15.75" customHeight="1">
      <c r="A114" s="2" t="s">
        <v>265</v>
      </c>
      <c r="B114" s="2" t="s">
        <v>1509</v>
      </c>
      <c r="C114" s="2">
        <v>166</v>
      </c>
      <c r="D114" s="2">
        <f t="shared" si="8"/>
        <v>1.66</v>
      </c>
      <c r="E114" s="34">
        <f t="shared" si="9"/>
        <v>30.737407461169983</v>
      </c>
      <c r="F114" s="2">
        <v>84.7</v>
      </c>
      <c r="G114" s="2">
        <f t="shared" si="10"/>
        <v>84.7</v>
      </c>
      <c r="H114" s="2" t="b">
        <v>0</v>
      </c>
      <c r="I114" s="2" t="b">
        <v>0</v>
      </c>
      <c r="J114" s="2" t="b">
        <v>0</v>
      </c>
      <c r="K114" s="2" t="b">
        <v>0</v>
      </c>
      <c r="L114" s="13" t="b">
        <f t="shared" si="11"/>
        <v>0</v>
      </c>
      <c r="M114" s="2" t="s">
        <v>1643</v>
      </c>
      <c r="N114" s="2">
        <v>200</v>
      </c>
      <c r="O114" s="2" t="b">
        <v>1</v>
      </c>
      <c r="P114" s="13" t="b">
        <f t="shared" si="12"/>
        <v>1</v>
      </c>
      <c r="Q114" s="2" t="b">
        <v>0</v>
      </c>
      <c r="R114" s="2" t="b">
        <f t="shared" si="13"/>
        <v>0</v>
      </c>
      <c r="S114" s="2" t="b">
        <v>1</v>
      </c>
      <c r="T114" s="2" t="b">
        <f t="shared" si="14"/>
        <v>1</v>
      </c>
      <c r="U114" s="2" t="s">
        <v>1594</v>
      </c>
      <c r="V114" s="2" t="str">
        <f t="shared" si="15"/>
        <v>Heart Disease</v>
      </c>
      <c r="W114" s="2" t="s">
        <v>1524</v>
      </c>
      <c r="X114" s="2" t="s">
        <v>1535</v>
      </c>
      <c r="Y114" s="2" t="s">
        <v>1521</v>
      </c>
    </row>
    <row r="115" spans="1:25" ht="15.75" customHeight="1">
      <c r="A115" s="2" t="s">
        <v>267</v>
      </c>
      <c r="B115" s="2" t="s">
        <v>1536</v>
      </c>
      <c r="C115" s="2">
        <v>151</v>
      </c>
      <c r="D115" s="2">
        <f t="shared" si="8"/>
        <v>1.51</v>
      </c>
      <c r="E115" s="34">
        <f t="shared" si="9"/>
        <v>33.902021841147317</v>
      </c>
      <c r="F115" s="2">
        <v>77.3</v>
      </c>
      <c r="G115" s="2">
        <f t="shared" si="10"/>
        <v>77.3</v>
      </c>
      <c r="H115" s="2" t="b">
        <v>0</v>
      </c>
      <c r="I115" s="2" t="b">
        <v>0</v>
      </c>
      <c r="J115" s="2" t="b">
        <v>0</v>
      </c>
      <c r="K115" s="2" t="b">
        <v>0</v>
      </c>
      <c r="L115" s="13" t="b">
        <f t="shared" si="11"/>
        <v>0</v>
      </c>
      <c r="M115" s="2" t="s">
        <v>1647</v>
      </c>
      <c r="N115" s="2">
        <v>222</v>
      </c>
      <c r="O115" s="100"/>
      <c r="P115" s="13" t="b">
        <f t="shared" si="12"/>
        <v>0</v>
      </c>
      <c r="Q115" s="2" t="b">
        <v>1</v>
      </c>
      <c r="R115" s="2" t="b">
        <f t="shared" si="13"/>
        <v>1</v>
      </c>
      <c r="S115" s="2" t="b">
        <v>1</v>
      </c>
      <c r="T115" s="2" t="b">
        <f t="shared" si="14"/>
        <v>1</v>
      </c>
      <c r="U115" s="2" t="s">
        <v>1580</v>
      </c>
      <c r="V115" s="2" t="str">
        <f t="shared" si="15"/>
        <v>Prostate Cancer</v>
      </c>
      <c r="W115" s="2" t="s">
        <v>1506</v>
      </c>
      <c r="X115" s="2" t="s">
        <v>1507</v>
      </c>
      <c r="Y115" s="2" t="s">
        <v>1521</v>
      </c>
    </row>
    <row r="116" spans="1:25" ht="15.75" customHeight="1">
      <c r="A116" s="2" t="s">
        <v>269</v>
      </c>
      <c r="B116" s="2" t="s">
        <v>1527</v>
      </c>
      <c r="C116" s="2">
        <v>172</v>
      </c>
      <c r="D116" s="2">
        <f t="shared" si="8"/>
        <v>1.72</v>
      </c>
      <c r="E116" s="34">
        <f t="shared" si="9"/>
        <v>28.427528393726341</v>
      </c>
      <c r="F116" s="2">
        <v>84.1</v>
      </c>
      <c r="G116" s="2">
        <f t="shared" si="10"/>
        <v>84.1</v>
      </c>
      <c r="H116" s="2" t="b">
        <v>1</v>
      </c>
      <c r="I116" s="2" t="b">
        <v>1</v>
      </c>
      <c r="J116" s="2" t="b">
        <v>0</v>
      </c>
      <c r="K116" s="2" t="b">
        <v>1</v>
      </c>
      <c r="L116" s="13" t="b">
        <f t="shared" si="11"/>
        <v>1</v>
      </c>
      <c r="M116" s="2" t="s">
        <v>1648</v>
      </c>
      <c r="N116" s="2">
        <v>152</v>
      </c>
      <c r="O116" s="2" t="b">
        <v>1</v>
      </c>
      <c r="P116" s="13" t="b">
        <f t="shared" si="12"/>
        <v>1</v>
      </c>
      <c r="Q116" s="2" t="b">
        <v>0</v>
      </c>
      <c r="R116" s="2" t="b">
        <f t="shared" si="13"/>
        <v>0</v>
      </c>
      <c r="S116" s="2" t="b">
        <v>1</v>
      </c>
      <c r="T116" s="2" t="b">
        <f t="shared" si="14"/>
        <v>1</v>
      </c>
      <c r="U116" s="2" t="s">
        <v>1642</v>
      </c>
      <c r="V116" s="2" t="str">
        <f t="shared" si="15"/>
        <v>Fractured Arm</v>
      </c>
      <c r="W116" s="2" t="s">
        <v>1506</v>
      </c>
      <c r="X116" s="2" t="s">
        <v>1512</v>
      </c>
      <c r="Y116" s="2" t="s">
        <v>1508</v>
      </c>
    </row>
    <row r="117" spans="1:25" ht="15.75" customHeight="1">
      <c r="A117" s="2" t="s">
        <v>270</v>
      </c>
      <c r="B117" s="2" t="s">
        <v>1514</v>
      </c>
      <c r="C117" s="2">
        <v>166</v>
      </c>
      <c r="D117" s="2">
        <f t="shared" si="8"/>
        <v>1.66</v>
      </c>
      <c r="E117" s="34">
        <f t="shared" si="9"/>
        <v>24.713311075627811</v>
      </c>
      <c r="F117" s="2">
        <v>68.099999999999994</v>
      </c>
      <c r="G117" s="2">
        <f t="shared" si="10"/>
        <v>68.099999999999994</v>
      </c>
      <c r="H117" s="2" t="b">
        <v>1</v>
      </c>
      <c r="I117" s="2" t="b">
        <v>1</v>
      </c>
      <c r="J117" s="2" t="b">
        <v>0</v>
      </c>
      <c r="K117" s="2" t="b">
        <v>0</v>
      </c>
      <c r="L117" s="13" t="b">
        <f t="shared" si="11"/>
        <v>0</v>
      </c>
      <c r="M117" s="2" t="s">
        <v>1649</v>
      </c>
      <c r="N117" s="2">
        <v>213</v>
      </c>
      <c r="O117" s="2" t="s">
        <v>1506</v>
      </c>
      <c r="P117" s="13" t="str">
        <f t="shared" si="12"/>
        <v>No</v>
      </c>
      <c r="Q117" s="2" t="s">
        <v>1506</v>
      </c>
      <c r="R117" s="2" t="str">
        <f t="shared" si="13"/>
        <v>No</v>
      </c>
      <c r="S117" s="2" t="b">
        <v>0</v>
      </c>
      <c r="T117" s="2" t="b">
        <f t="shared" si="14"/>
        <v>0</v>
      </c>
      <c r="U117" s="2" t="s">
        <v>1566</v>
      </c>
      <c r="V117" s="2" t="str">
        <f t="shared" si="15"/>
        <v>Cancer</v>
      </c>
      <c r="W117" s="2" t="s">
        <v>1506</v>
      </c>
      <c r="X117" s="2" t="s">
        <v>1512</v>
      </c>
      <c r="Y117" s="2" t="s">
        <v>1513</v>
      </c>
    </row>
    <row r="118" spans="1:25" ht="15.75" customHeight="1">
      <c r="A118" s="2" t="s">
        <v>272</v>
      </c>
      <c r="B118" s="2" t="s">
        <v>1503</v>
      </c>
      <c r="C118" s="2">
        <v>165</v>
      </c>
      <c r="D118" s="2">
        <f t="shared" si="8"/>
        <v>1.65</v>
      </c>
      <c r="E118" s="34">
        <f t="shared" si="9"/>
        <v>20.899908172635445</v>
      </c>
      <c r="F118" s="2">
        <v>56.9</v>
      </c>
      <c r="G118" s="2">
        <f t="shared" si="10"/>
        <v>56.9</v>
      </c>
      <c r="H118" s="2" t="b">
        <v>1</v>
      </c>
      <c r="I118" s="2" t="b">
        <v>0</v>
      </c>
      <c r="J118" s="2" t="b">
        <v>1</v>
      </c>
      <c r="K118" s="2" t="b">
        <v>0</v>
      </c>
      <c r="L118" s="13" t="b">
        <f t="shared" si="11"/>
        <v>0</v>
      </c>
      <c r="M118" s="2" t="s">
        <v>1612</v>
      </c>
      <c r="N118" s="2">
        <v>180</v>
      </c>
      <c r="O118" s="2" t="b">
        <v>0</v>
      </c>
      <c r="P118" s="13" t="b">
        <f t="shared" si="12"/>
        <v>0</v>
      </c>
      <c r="Q118" s="2" t="b">
        <v>0</v>
      </c>
      <c r="R118" s="2" t="b">
        <f t="shared" si="13"/>
        <v>0</v>
      </c>
      <c r="S118" s="2" t="s">
        <v>1506</v>
      </c>
      <c r="T118" s="2" t="str">
        <f t="shared" si="14"/>
        <v>No</v>
      </c>
      <c r="U118" s="2" t="s">
        <v>1568</v>
      </c>
      <c r="V118" s="2" t="str">
        <f t="shared" si="15"/>
        <v>Allergic Reaction</v>
      </c>
      <c r="W118" s="2" t="s">
        <v>1524</v>
      </c>
      <c r="X118" s="2" t="s">
        <v>1507</v>
      </c>
      <c r="Y118" s="2" t="s">
        <v>1513</v>
      </c>
    </row>
    <row r="119" spans="1:25" ht="15.75" customHeight="1">
      <c r="A119" s="2" t="s">
        <v>274</v>
      </c>
      <c r="B119" s="2" t="s">
        <v>1556</v>
      </c>
      <c r="C119" s="2">
        <v>152</v>
      </c>
      <c r="D119" s="2">
        <f t="shared" si="8"/>
        <v>1.52</v>
      </c>
      <c r="E119" s="34">
        <f t="shared" si="9"/>
        <v>22.939750692520775</v>
      </c>
      <c r="F119" s="2">
        <v>53</v>
      </c>
      <c r="G119" s="2">
        <f t="shared" si="10"/>
        <v>53</v>
      </c>
      <c r="H119" s="2" t="b">
        <v>1</v>
      </c>
      <c r="I119" s="2" t="b">
        <v>1</v>
      </c>
      <c r="J119" s="2" t="b">
        <v>0</v>
      </c>
      <c r="K119" s="2" t="b">
        <v>0</v>
      </c>
      <c r="L119" s="13" t="b">
        <f t="shared" si="11"/>
        <v>0</v>
      </c>
      <c r="M119" s="2" t="s">
        <v>1650</v>
      </c>
      <c r="N119" s="2">
        <v>192</v>
      </c>
      <c r="O119" s="2" t="b">
        <v>0</v>
      </c>
      <c r="P119" s="13" t="b">
        <f t="shared" si="12"/>
        <v>0</v>
      </c>
      <c r="Q119" s="2" t="b">
        <v>0</v>
      </c>
      <c r="R119" s="2" t="b">
        <f t="shared" si="13"/>
        <v>0</v>
      </c>
      <c r="S119" s="100"/>
      <c r="T119" s="2" t="b">
        <f t="shared" si="14"/>
        <v>0</v>
      </c>
      <c r="U119" s="2" t="s">
        <v>1529</v>
      </c>
      <c r="V119" s="2" t="str">
        <f t="shared" si="15"/>
        <v>Childbirth</v>
      </c>
      <c r="W119" s="2" t="s">
        <v>1506</v>
      </c>
      <c r="X119" s="2" t="s">
        <v>1512</v>
      </c>
      <c r="Y119" s="2" t="s">
        <v>1508</v>
      </c>
    </row>
    <row r="120" spans="1:25" ht="15.75" customHeight="1">
      <c r="A120" s="2" t="s">
        <v>275</v>
      </c>
      <c r="B120" s="2" t="s">
        <v>1527</v>
      </c>
      <c r="C120" s="2">
        <v>164</v>
      </c>
      <c r="D120" s="2">
        <f t="shared" si="8"/>
        <v>1.64</v>
      </c>
      <c r="E120" s="34">
        <f t="shared" si="9"/>
        <v>33.796847114812621</v>
      </c>
      <c r="F120" s="2">
        <v>90.9</v>
      </c>
      <c r="G120" s="2">
        <f t="shared" si="10"/>
        <v>90.9</v>
      </c>
      <c r="H120" s="2" t="b">
        <v>0</v>
      </c>
      <c r="I120" s="2" t="b">
        <v>0</v>
      </c>
      <c r="J120" s="2" t="b">
        <v>0</v>
      </c>
      <c r="K120" s="2" t="b">
        <v>1</v>
      </c>
      <c r="L120" s="13" t="b">
        <f t="shared" si="11"/>
        <v>1</v>
      </c>
      <c r="M120" s="2" t="s">
        <v>1651</v>
      </c>
      <c r="N120" s="2">
        <v>191</v>
      </c>
      <c r="O120" s="2" t="b">
        <v>1</v>
      </c>
      <c r="P120" s="13" t="b">
        <f t="shared" si="12"/>
        <v>1</v>
      </c>
      <c r="Q120" s="2" t="b">
        <v>0</v>
      </c>
      <c r="R120" s="2" t="b">
        <f t="shared" si="13"/>
        <v>0</v>
      </c>
      <c r="S120" s="2" t="b">
        <v>1</v>
      </c>
      <c r="T120" s="2" t="b">
        <f t="shared" si="14"/>
        <v>1</v>
      </c>
      <c r="U120" s="2" t="s">
        <v>1545</v>
      </c>
      <c r="V120" s="2" t="str">
        <f t="shared" si="15"/>
        <v>Hypertension</v>
      </c>
      <c r="W120" s="2" t="s">
        <v>1524</v>
      </c>
      <c r="X120" s="2" t="s">
        <v>1512</v>
      </c>
      <c r="Y120" s="2" t="s">
        <v>1517</v>
      </c>
    </row>
    <row r="121" spans="1:25" ht="15.75" customHeight="1">
      <c r="A121" s="2" t="s">
        <v>276</v>
      </c>
      <c r="B121" s="2" t="s">
        <v>1543</v>
      </c>
      <c r="C121" s="2">
        <v>160</v>
      </c>
      <c r="D121" s="2">
        <f t="shared" si="8"/>
        <v>1.6</v>
      </c>
      <c r="E121" s="34">
        <f t="shared" si="9"/>
        <v>29.570312499999996</v>
      </c>
      <c r="F121" s="2">
        <v>75.7</v>
      </c>
      <c r="G121" s="2">
        <f t="shared" si="10"/>
        <v>75.7</v>
      </c>
      <c r="H121" s="2" t="b">
        <v>0</v>
      </c>
      <c r="I121" s="2" t="b">
        <v>0</v>
      </c>
      <c r="J121" s="2" t="b">
        <v>0</v>
      </c>
      <c r="K121" s="2" t="b">
        <v>0</v>
      </c>
      <c r="L121" s="13" t="b">
        <f t="shared" si="11"/>
        <v>0</v>
      </c>
      <c r="M121" s="2" t="s">
        <v>1633</v>
      </c>
      <c r="N121" s="2">
        <v>150</v>
      </c>
      <c r="O121" s="2" t="b">
        <v>0</v>
      </c>
      <c r="P121" s="13" t="b">
        <f t="shared" si="12"/>
        <v>0</v>
      </c>
      <c r="Q121" s="2" t="b">
        <v>1</v>
      </c>
      <c r="R121" s="2" t="b">
        <f t="shared" si="13"/>
        <v>1</v>
      </c>
      <c r="S121" s="2" t="b">
        <v>1</v>
      </c>
      <c r="T121" s="2" t="b">
        <f t="shared" si="14"/>
        <v>1</v>
      </c>
      <c r="U121" s="2" t="s">
        <v>1577</v>
      </c>
      <c r="V121" s="2" t="str">
        <f t="shared" si="15"/>
        <v>Appendicitis</v>
      </c>
      <c r="W121" s="2" t="s">
        <v>1506</v>
      </c>
      <c r="X121" s="2" t="s">
        <v>1535</v>
      </c>
      <c r="Y121" s="2" t="s">
        <v>1521</v>
      </c>
    </row>
    <row r="122" spans="1:25" ht="15.75" customHeight="1">
      <c r="A122" s="2" t="s">
        <v>278</v>
      </c>
      <c r="B122" s="2" t="s">
        <v>1543</v>
      </c>
      <c r="C122" s="2">
        <v>161</v>
      </c>
      <c r="D122" s="2">
        <f t="shared" si="8"/>
        <v>1.61</v>
      </c>
      <c r="E122" s="34">
        <f t="shared" si="9"/>
        <v>26.696500906600825</v>
      </c>
      <c r="F122" s="2">
        <v>69.2</v>
      </c>
      <c r="G122" s="2">
        <f t="shared" si="10"/>
        <v>69.2</v>
      </c>
      <c r="H122" s="2" t="b">
        <v>0</v>
      </c>
      <c r="I122" s="2" t="s">
        <v>1524</v>
      </c>
      <c r="J122" s="2" t="b">
        <v>1</v>
      </c>
      <c r="K122" s="2" t="b">
        <v>0</v>
      </c>
      <c r="L122" s="13" t="b">
        <f t="shared" si="11"/>
        <v>0</v>
      </c>
      <c r="M122" s="2" t="s">
        <v>1652</v>
      </c>
      <c r="N122" s="2">
        <v>182</v>
      </c>
      <c r="O122" s="2" t="b">
        <v>0</v>
      </c>
      <c r="P122" s="13" t="b">
        <f t="shared" si="12"/>
        <v>0</v>
      </c>
      <c r="Q122" s="2" t="b">
        <v>0</v>
      </c>
      <c r="R122" s="2" t="b">
        <f t="shared" si="13"/>
        <v>0</v>
      </c>
      <c r="S122" s="2" t="b">
        <v>0</v>
      </c>
      <c r="T122" s="2" t="b">
        <f t="shared" si="14"/>
        <v>0</v>
      </c>
      <c r="U122" s="2" t="s">
        <v>1580</v>
      </c>
      <c r="V122" s="2" t="str">
        <f t="shared" si="15"/>
        <v>Prostate Cancer</v>
      </c>
      <c r="W122" s="2" t="s">
        <v>1524</v>
      </c>
      <c r="X122" s="2" t="s">
        <v>1535</v>
      </c>
      <c r="Y122" s="2" t="s">
        <v>1521</v>
      </c>
    </row>
    <row r="123" spans="1:25" ht="15.75" customHeight="1">
      <c r="A123" s="2" t="s">
        <v>279</v>
      </c>
      <c r="B123" s="2" t="s">
        <v>1509</v>
      </c>
      <c r="C123" s="2">
        <v>164</v>
      </c>
      <c r="D123" s="2">
        <f t="shared" si="8"/>
        <v>1.64</v>
      </c>
      <c r="E123" s="34">
        <f t="shared" si="9"/>
        <v>24.650505651397982</v>
      </c>
      <c r="F123" s="2">
        <v>66.3</v>
      </c>
      <c r="G123" s="2">
        <f t="shared" si="10"/>
        <v>66.3</v>
      </c>
      <c r="H123" s="2" t="b">
        <v>0</v>
      </c>
      <c r="I123" s="2" t="b">
        <v>0</v>
      </c>
      <c r="J123" s="2" t="b">
        <v>0</v>
      </c>
      <c r="K123" s="2" t="s">
        <v>1506</v>
      </c>
      <c r="L123" s="13" t="b">
        <f t="shared" si="11"/>
        <v>0</v>
      </c>
      <c r="M123" s="2" t="s">
        <v>1653</v>
      </c>
      <c r="N123" s="2">
        <v>219</v>
      </c>
      <c r="O123" s="2" t="b">
        <v>0</v>
      </c>
      <c r="P123" s="13" t="b">
        <f t="shared" si="12"/>
        <v>0</v>
      </c>
      <c r="Q123" s="2" t="b">
        <v>0</v>
      </c>
      <c r="R123" s="2" t="b">
        <f t="shared" si="13"/>
        <v>0</v>
      </c>
      <c r="S123" s="2" t="b">
        <v>0</v>
      </c>
      <c r="T123" s="2" t="b">
        <f t="shared" si="14"/>
        <v>0</v>
      </c>
      <c r="U123" s="2" t="s">
        <v>1496</v>
      </c>
      <c r="V123" s="2" t="str">
        <f t="shared" si="15"/>
        <v>Diabetes</v>
      </c>
      <c r="W123" s="2" t="s">
        <v>1524</v>
      </c>
      <c r="X123" s="2" t="s">
        <v>1507</v>
      </c>
      <c r="Y123" s="2" t="s">
        <v>1530</v>
      </c>
    </row>
    <row r="124" spans="1:25" ht="15.75" customHeight="1">
      <c r="A124" s="2" t="s">
        <v>281</v>
      </c>
      <c r="B124" s="2" t="s">
        <v>1556</v>
      </c>
      <c r="C124" s="2">
        <v>166</v>
      </c>
      <c r="D124" s="2">
        <f t="shared" si="8"/>
        <v>1.66</v>
      </c>
      <c r="E124" s="34">
        <f t="shared" si="9"/>
        <v>21.664973145594427</v>
      </c>
      <c r="F124" s="2">
        <v>59.7</v>
      </c>
      <c r="G124" s="2">
        <f t="shared" si="10"/>
        <v>59.7</v>
      </c>
      <c r="H124" s="2" t="b">
        <v>0</v>
      </c>
      <c r="I124" s="2" t="b">
        <v>0</v>
      </c>
      <c r="J124" s="2" t="b">
        <v>0</v>
      </c>
      <c r="K124" s="2" t="b">
        <v>0</v>
      </c>
      <c r="L124" s="13" t="b">
        <f t="shared" si="11"/>
        <v>0</v>
      </c>
      <c r="M124" s="2" t="s">
        <v>1654</v>
      </c>
      <c r="N124" s="2">
        <v>188</v>
      </c>
      <c r="O124" s="2" t="b">
        <v>0</v>
      </c>
      <c r="P124" s="13" t="b">
        <f t="shared" si="12"/>
        <v>0</v>
      </c>
      <c r="Q124" s="2" t="b">
        <v>0</v>
      </c>
      <c r="R124" s="2" t="b">
        <f t="shared" si="13"/>
        <v>0</v>
      </c>
      <c r="S124" s="2" t="b">
        <v>0</v>
      </c>
      <c r="T124" s="2" t="b">
        <f t="shared" si="14"/>
        <v>0</v>
      </c>
      <c r="U124" s="2" t="s">
        <v>1558</v>
      </c>
      <c r="V124" s="2" t="str">
        <f t="shared" si="15"/>
        <v>Fractured Leg</v>
      </c>
      <c r="W124" s="2" t="s">
        <v>1524</v>
      </c>
      <c r="X124" s="2" t="s">
        <v>1512</v>
      </c>
      <c r="Y124" s="2" t="s">
        <v>1530</v>
      </c>
    </row>
    <row r="125" spans="1:25" ht="15.75" customHeight="1">
      <c r="A125" s="2" t="s">
        <v>283</v>
      </c>
      <c r="B125" s="2" t="s">
        <v>1543</v>
      </c>
      <c r="C125" s="2">
        <v>169</v>
      </c>
      <c r="D125" s="2">
        <f t="shared" si="8"/>
        <v>1.69</v>
      </c>
      <c r="E125" s="34">
        <f t="shared" si="9"/>
        <v>34.172472952627714</v>
      </c>
      <c r="F125" s="2">
        <v>97.6</v>
      </c>
      <c r="G125" s="2">
        <f t="shared" si="10"/>
        <v>97.6</v>
      </c>
      <c r="H125" s="2" t="b">
        <v>0</v>
      </c>
      <c r="I125" s="2" t="b">
        <v>0</v>
      </c>
      <c r="J125" s="2" t="b">
        <v>0</v>
      </c>
      <c r="K125" s="2" t="b">
        <v>1</v>
      </c>
      <c r="L125" s="13" t="b">
        <f t="shared" si="11"/>
        <v>1</v>
      </c>
      <c r="M125" s="2" t="s">
        <v>1655</v>
      </c>
      <c r="N125" s="2">
        <v>203</v>
      </c>
      <c r="O125" s="2" t="b">
        <v>1</v>
      </c>
      <c r="P125" s="13" t="b">
        <f t="shared" si="12"/>
        <v>1</v>
      </c>
      <c r="Q125" s="2" t="b">
        <v>1</v>
      </c>
      <c r="R125" s="2" t="b">
        <f t="shared" si="13"/>
        <v>1</v>
      </c>
      <c r="S125" s="2" t="b">
        <v>1</v>
      </c>
      <c r="T125" s="2" t="b">
        <f t="shared" si="14"/>
        <v>1</v>
      </c>
      <c r="U125" s="2" t="s">
        <v>1516</v>
      </c>
      <c r="V125" s="2" t="str">
        <f t="shared" si="15"/>
        <v>Stroke</v>
      </c>
      <c r="W125" s="100"/>
      <c r="X125" s="2" t="s">
        <v>1507</v>
      </c>
      <c r="Y125" s="2" t="s">
        <v>1508</v>
      </c>
    </row>
    <row r="126" spans="1:25" ht="15.75" customHeight="1">
      <c r="A126" s="2" t="s">
        <v>285</v>
      </c>
      <c r="B126" s="2" t="s">
        <v>1543</v>
      </c>
      <c r="C126" s="2">
        <v>163</v>
      </c>
      <c r="D126" s="2">
        <f t="shared" si="8"/>
        <v>1.63</v>
      </c>
      <c r="E126" s="34">
        <f t="shared" si="9"/>
        <v>32.368549813692653</v>
      </c>
      <c r="F126" s="2">
        <v>86</v>
      </c>
      <c r="G126" s="2">
        <f t="shared" si="10"/>
        <v>86</v>
      </c>
      <c r="H126" s="2" t="b">
        <v>1</v>
      </c>
      <c r="I126" s="2" t="b">
        <v>0</v>
      </c>
      <c r="J126" s="2" t="b">
        <v>0</v>
      </c>
      <c r="K126" s="2" t="b">
        <v>1</v>
      </c>
      <c r="L126" s="13" t="b">
        <f t="shared" si="11"/>
        <v>1</v>
      </c>
      <c r="M126" s="2" t="s">
        <v>1656</v>
      </c>
      <c r="N126" s="2">
        <v>170</v>
      </c>
      <c r="O126" s="2" t="b">
        <v>1</v>
      </c>
      <c r="P126" s="13" t="b">
        <f t="shared" si="12"/>
        <v>1</v>
      </c>
      <c r="Q126" s="2" t="b">
        <v>0</v>
      </c>
      <c r="R126" s="2" t="b">
        <f t="shared" si="13"/>
        <v>0</v>
      </c>
      <c r="S126" s="2" t="b">
        <v>1</v>
      </c>
      <c r="T126" s="2" t="b">
        <f t="shared" si="14"/>
        <v>1</v>
      </c>
      <c r="U126" s="2" t="s">
        <v>1526</v>
      </c>
      <c r="V126" s="2" t="str">
        <f t="shared" si="15"/>
        <v>Fractured Arm</v>
      </c>
      <c r="W126" s="2" t="s">
        <v>1506</v>
      </c>
      <c r="X126" s="2" t="s">
        <v>1535</v>
      </c>
      <c r="Y126" s="2" t="s">
        <v>1517</v>
      </c>
    </row>
    <row r="127" spans="1:25" ht="15.75" customHeight="1">
      <c r="A127" s="2" t="s">
        <v>286</v>
      </c>
      <c r="B127" s="2" t="s">
        <v>1536</v>
      </c>
      <c r="C127" s="2">
        <v>177</v>
      </c>
      <c r="D127" s="2">
        <f t="shared" si="8"/>
        <v>1.77</v>
      </c>
      <c r="E127" s="34">
        <f t="shared" si="9"/>
        <v>22.758466596444187</v>
      </c>
      <c r="F127" s="2">
        <v>71.3</v>
      </c>
      <c r="G127" s="2">
        <f t="shared" si="10"/>
        <v>71.3</v>
      </c>
      <c r="H127" s="2" t="b">
        <v>0</v>
      </c>
      <c r="I127" s="2" t="b">
        <v>0</v>
      </c>
      <c r="J127" s="2" t="b">
        <v>1</v>
      </c>
      <c r="K127" s="2" t="b">
        <v>0</v>
      </c>
      <c r="L127" s="13" t="b">
        <f t="shared" si="11"/>
        <v>0</v>
      </c>
      <c r="M127" s="2" t="s">
        <v>1657</v>
      </c>
      <c r="N127" s="2">
        <v>152</v>
      </c>
      <c r="O127" s="2" t="b">
        <v>0</v>
      </c>
      <c r="P127" s="13" t="b">
        <f t="shared" si="12"/>
        <v>0</v>
      </c>
      <c r="Q127" s="2" t="b">
        <v>0</v>
      </c>
      <c r="R127" s="2" t="b">
        <f t="shared" si="13"/>
        <v>0</v>
      </c>
      <c r="S127" s="2" t="b">
        <v>0</v>
      </c>
      <c r="T127" s="2" t="b">
        <f t="shared" si="14"/>
        <v>0</v>
      </c>
      <c r="U127" s="2" t="s">
        <v>1511</v>
      </c>
      <c r="V127" s="2" t="str">
        <f t="shared" si="15"/>
        <v>Prostate Cancer</v>
      </c>
      <c r="W127" s="2" t="s">
        <v>1506</v>
      </c>
      <c r="X127" s="2" t="s">
        <v>1512</v>
      </c>
      <c r="Y127" s="2" t="s">
        <v>1521</v>
      </c>
    </row>
    <row r="128" spans="1:25" ht="15.75" customHeight="1">
      <c r="A128" s="2" t="s">
        <v>288</v>
      </c>
      <c r="B128" s="2" t="s">
        <v>1543</v>
      </c>
      <c r="C128" s="2">
        <v>165</v>
      </c>
      <c r="D128" s="2">
        <f t="shared" si="8"/>
        <v>1.65</v>
      </c>
      <c r="E128" s="34">
        <f t="shared" si="9"/>
        <v>24.242424242424246</v>
      </c>
      <c r="F128" s="2">
        <v>66</v>
      </c>
      <c r="G128" s="2">
        <f t="shared" si="10"/>
        <v>66</v>
      </c>
      <c r="H128" s="2" t="b">
        <v>0</v>
      </c>
      <c r="I128" s="2" t="b">
        <v>0</v>
      </c>
      <c r="J128" s="2" t="s">
        <v>1524</v>
      </c>
      <c r="K128" s="2" t="b">
        <v>0</v>
      </c>
      <c r="L128" s="13" t="b">
        <f t="shared" si="11"/>
        <v>0</v>
      </c>
      <c r="M128" s="2" t="s">
        <v>1646</v>
      </c>
      <c r="N128" s="2">
        <v>220</v>
      </c>
      <c r="O128" s="100"/>
      <c r="P128" s="13" t="b">
        <f t="shared" si="12"/>
        <v>0</v>
      </c>
      <c r="Q128" s="2" t="b">
        <v>0</v>
      </c>
      <c r="R128" s="2" t="b">
        <f t="shared" si="13"/>
        <v>0</v>
      </c>
      <c r="S128" s="2" t="b">
        <v>0</v>
      </c>
      <c r="T128" s="2" t="b">
        <f t="shared" si="14"/>
        <v>0</v>
      </c>
      <c r="U128" s="2" t="s">
        <v>1496</v>
      </c>
      <c r="V128" s="2" t="str">
        <f t="shared" si="15"/>
        <v>Diabetes</v>
      </c>
      <c r="W128" s="2" t="s">
        <v>1506</v>
      </c>
      <c r="X128" s="2" t="s">
        <v>1512</v>
      </c>
      <c r="Y128" s="2" t="s">
        <v>1517</v>
      </c>
    </row>
    <row r="129" spans="1:25" ht="15.75" customHeight="1">
      <c r="A129" s="2" t="s">
        <v>290</v>
      </c>
      <c r="B129" s="2" t="s">
        <v>1556</v>
      </c>
      <c r="C129" s="2">
        <v>175</v>
      </c>
      <c r="D129" s="2">
        <f t="shared" si="8"/>
        <v>1.75</v>
      </c>
      <c r="E129" s="34">
        <f t="shared" si="9"/>
        <v>20.212244897959184</v>
      </c>
      <c r="F129" s="2">
        <v>61.9</v>
      </c>
      <c r="G129" s="2">
        <f t="shared" si="10"/>
        <v>61.9</v>
      </c>
      <c r="H129" s="2" t="b">
        <v>0</v>
      </c>
      <c r="I129" s="2" t="b">
        <v>1</v>
      </c>
      <c r="J129" s="2" t="b">
        <v>0</v>
      </c>
      <c r="K129" s="2" t="s">
        <v>1506</v>
      </c>
      <c r="L129" s="13" t="b">
        <f t="shared" si="11"/>
        <v>0</v>
      </c>
      <c r="M129" s="2" t="s">
        <v>1658</v>
      </c>
      <c r="N129" s="2">
        <v>181</v>
      </c>
      <c r="O129" s="2" t="b">
        <v>0</v>
      </c>
      <c r="P129" s="13" t="b">
        <f t="shared" si="12"/>
        <v>0</v>
      </c>
      <c r="Q129" s="2" t="b">
        <v>0</v>
      </c>
      <c r="R129" s="2" t="b">
        <f t="shared" si="13"/>
        <v>0</v>
      </c>
      <c r="S129" s="2" t="b">
        <v>0</v>
      </c>
      <c r="T129" s="2" t="b">
        <f t="shared" si="14"/>
        <v>0</v>
      </c>
      <c r="U129" s="2" t="s">
        <v>1516</v>
      </c>
      <c r="V129" s="2" t="str">
        <f t="shared" si="15"/>
        <v>Stroke</v>
      </c>
      <c r="W129" s="2" t="s">
        <v>1506</v>
      </c>
      <c r="X129" s="2" t="s">
        <v>1507</v>
      </c>
      <c r="Y129" s="2" t="s">
        <v>1508</v>
      </c>
    </row>
    <row r="130" spans="1:25" ht="15.75" customHeight="1">
      <c r="A130" s="2" t="s">
        <v>292</v>
      </c>
      <c r="B130" s="2" t="s">
        <v>1556</v>
      </c>
      <c r="C130" s="2">
        <v>179</v>
      </c>
      <c r="D130" s="2">
        <f t="shared" si="8"/>
        <v>1.79</v>
      </c>
      <c r="E130" s="34">
        <f t="shared" si="9"/>
        <v>22.096688617708562</v>
      </c>
      <c r="F130" s="2">
        <v>70.8</v>
      </c>
      <c r="G130" s="2">
        <f t="shared" si="10"/>
        <v>70.8</v>
      </c>
      <c r="H130" s="2" t="b">
        <v>0</v>
      </c>
      <c r="I130" s="2" t="b">
        <v>0</v>
      </c>
      <c r="J130" s="2" t="b">
        <v>1</v>
      </c>
      <c r="K130" s="2" t="b">
        <v>0</v>
      </c>
      <c r="L130" s="13" t="b">
        <f t="shared" si="11"/>
        <v>0</v>
      </c>
      <c r="M130" s="2" t="s">
        <v>1659</v>
      </c>
      <c r="N130" s="2">
        <v>161</v>
      </c>
      <c r="O130" s="2" t="b">
        <v>0</v>
      </c>
      <c r="P130" s="13" t="b">
        <f t="shared" si="12"/>
        <v>0</v>
      </c>
      <c r="Q130" s="2" t="b">
        <v>0</v>
      </c>
      <c r="R130" s="2" t="b">
        <f t="shared" si="13"/>
        <v>0</v>
      </c>
      <c r="S130" s="100"/>
      <c r="T130" s="2" t="b">
        <f t="shared" si="14"/>
        <v>0</v>
      </c>
      <c r="U130" s="2" t="s">
        <v>1642</v>
      </c>
      <c r="V130" s="2" t="str">
        <f t="shared" si="15"/>
        <v>Fractured Arm</v>
      </c>
      <c r="W130" s="2" t="s">
        <v>1506</v>
      </c>
      <c r="X130" s="2" t="s">
        <v>1535</v>
      </c>
      <c r="Y130" s="2" t="s">
        <v>1508</v>
      </c>
    </row>
    <row r="131" spans="1:25" ht="15.75" customHeight="1">
      <c r="A131" s="2" t="s">
        <v>294</v>
      </c>
      <c r="B131" s="2" t="s">
        <v>1527</v>
      </c>
      <c r="C131" s="2">
        <v>178</v>
      </c>
      <c r="D131" s="2">
        <f t="shared" ref="D131:D194" si="16">C131/100</f>
        <v>1.78</v>
      </c>
      <c r="E131" s="34">
        <f t="shared" ref="E131:E194" si="17">F131/(D131*D131)</f>
        <v>26.701174094180026</v>
      </c>
      <c r="F131" s="2">
        <v>84.6</v>
      </c>
      <c r="G131" s="2">
        <f t="shared" ref="G131:G194" si="18">ROUND(F131,1)</f>
        <v>84.6</v>
      </c>
      <c r="H131" s="2" t="b">
        <v>0</v>
      </c>
      <c r="I131" s="2" t="b">
        <v>1</v>
      </c>
      <c r="J131" s="2" t="b">
        <v>0</v>
      </c>
      <c r="K131" s="2" t="b">
        <v>0</v>
      </c>
      <c r="L131" s="13" t="b">
        <f t="shared" ref="L131:L194" si="19">IF(K131="Yes",TRUE,IF(K131="No", FALSE, K131))</f>
        <v>0</v>
      </c>
      <c r="M131" s="2" t="s">
        <v>1660</v>
      </c>
      <c r="N131" s="2">
        <v>160</v>
      </c>
      <c r="O131" s="2" t="b">
        <v>0</v>
      </c>
      <c r="P131" s="13" t="b">
        <f t="shared" ref="P131:P194" si="20">IF(ISBLANK(O131),FALSE,O131)</f>
        <v>0</v>
      </c>
      <c r="Q131" s="2" t="b">
        <v>0</v>
      </c>
      <c r="R131" s="2" t="b">
        <f t="shared" ref="R131:R194" si="21">IF(ISBLANK(Q131),FALSE,Q131)</f>
        <v>0</v>
      </c>
      <c r="S131" s="2" t="b">
        <v>0</v>
      </c>
      <c r="T131" s="2" t="b">
        <f t="shared" ref="T131:T194" si="22">IF(ISBLANK(S131),FALSE,S131)</f>
        <v>0</v>
      </c>
      <c r="U131" s="2" t="s">
        <v>1566</v>
      </c>
      <c r="V131" s="2" t="str">
        <f t="shared" ref="V131:V194" si="23">PROPER(U131)</f>
        <v>Cancer</v>
      </c>
      <c r="W131" s="2" t="s">
        <v>1524</v>
      </c>
      <c r="X131" s="2" t="s">
        <v>1507</v>
      </c>
      <c r="Y131" s="2" t="s">
        <v>1513</v>
      </c>
    </row>
    <row r="132" spans="1:25" ht="15.75" customHeight="1">
      <c r="A132" s="2" t="s">
        <v>295</v>
      </c>
      <c r="B132" s="2" t="s">
        <v>1518</v>
      </c>
      <c r="C132" s="2">
        <v>172</v>
      </c>
      <c r="D132" s="2">
        <f t="shared" si="16"/>
        <v>1.72</v>
      </c>
      <c r="E132" s="34">
        <f t="shared" si="17"/>
        <v>28.25851811790157</v>
      </c>
      <c r="F132" s="2">
        <v>83.6</v>
      </c>
      <c r="G132" s="2">
        <f t="shared" si="18"/>
        <v>83.6</v>
      </c>
      <c r="H132" s="2" t="b">
        <v>1</v>
      </c>
      <c r="I132" s="2" t="b">
        <v>0</v>
      </c>
      <c r="J132" s="2" t="b">
        <v>0</v>
      </c>
      <c r="K132" s="2" t="b">
        <v>1</v>
      </c>
      <c r="L132" s="13" t="b">
        <f t="shared" si="19"/>
        <v>1</v>
      </c>
      <c r="M132" s="2" t="s">
        <v>1644</v>
      </c>
      <c r="N132" s="2">
        <v>185</v>
      </c>
      <c r="O132" s="2" t="b">
        <v>1</v>
      </c>
      <c r="P132" s="13" t="b">
        <f t="shared" si="20"/>
        <v>1</v>
      </c>
      <c r="Q132" s="2" t="b">
        <v>1</v>
      </c>
      <c r="R132" s="2" t="b">
        <f t="shared" si="21"/>
        <v>1</v>
      </c>
      <c r="S132" s="2" t="b">
        <v>1</v>
      </c>
      <c r="T132" s="2" t="b">
        <f t="shared" si="22"/>
        <v>1</v>
      </c>
      <c r="U132" s="2" t="s">
        <v>1516</v>
      </c>
      <c r="V132" s="2" t="str">
        <f t="shared" si="23"/>
        <v>Stroke</v>
      </c>
      <c r="W132" s="2" t="s">
        <v>1506</v>
      </c>
      <c r="X132" s="2" t="s">
        <v>1535</v>
      </c>
      <c r="Y132" s="2" t="s">
        <v>1508</v>
      </c>
    </row>
    <row r="133" spans="1:25" ht="15.75" customHeight="1">
      <c r="A133" s="2" t="s">
        <v>296</v>
      </c>
      <c r="B133" s="2" t="s">
        <v>1503</v>
      </c>
      <c r="C133" s="2">
        <v>153</v>
      </c>
      <c r="D133" s="2">
        <f t="shared" si="16"/>
        <v>1.53</v>
      </c>
      <c r="E133" s="34">
        <f t="shared" si="17"/>
        <v>33.576829424580289</v>
      </c>
      <c r="F133" s="2">
        <v>78.599999999999994</v>
      </c>
      <c r="G133" s="2">
        <f t="shared" si="18"/>
        <v>78.599999999999994</v>
      </c>
      <c r="H133" s="2" t="b">
        <v>0</v>
      </c>
      <c r="I133" s="2" t="b">
        <v>0</v>
      </c>
      <c r="J133" s="2" t="b">
        <v>0</v>
      </c>
      <c r="K133" s="2" t="b">
        <v>1</v>
      </c>
      <c r="L133" s="13" t="b">
        <f t="shared" si="19"/>
        <v>1</v>
      </c>
      <c r="M133" s="2" t="s">
        <v>1661</v>
      </c>
      <c r="N133" s="2">
        <v>226</v>
      </c>
      <c r="O133" s="2" t="b">
        <v>1</v>
      </c>
      <c r="P133" s="13" t="b">
        <f t="shared" si="20"/>
        <v>1</v>
      </c>
      <c r="Q133" s="2" t="b">
        <v>0</v>
      </c>
      <c r="R133" s="2" t="b">
        <f t="shared" si="21"/>
        <v>0</v>
      </c>
      <c r="S133" s="2" t="b">
        <v>1</v>
      </c>
      <c r="T133" s="2" t="b">
        <f t="shared" si="22"/>
        <v>1</v>
      </c>
      <c r="U133" s="2" t="s">
        <v>1532</v>
      </c>
      <c r="V133" s="2" t="str">
        <f t="shared" si="23"/>
        <v>Hypertension</v>
      </c>
      <c r="W133" s="2" t="s">
        <v>1524</v>
      </c>
      <c r="X133" s="2" t="s">
        <v>1507</v>
      </c>
      <c r="Y133" s="2" t="s">
        <v>1530</v>
      </c>
    </row>
    <row r="134" spans="1:25" ht="15.75" customHeight="1">
      <c r="A134" s="2" t="s">
        <v>298</v>
      </c>
      <c r="B134" s="2" t="s">
        <v>1556</v>
      </c>
      <c r="C134" s="2">
        <v>164</v>
      </c>
      <c r="D134" s="2">
        <f t="shared" si="16"/>
        <v>1.64</v>
      </c>
      <c r="E134" s="34">
        <f t="shared" si="17"/>
        <v>22.977394408090426</v>
      </c>
      <c r="F134" s="2">
        <v>61.8</v>
      </c>
      <c r="G134" s="2">
        <f t="shared" si="18"/>
        <v>61.8</v>
      </c>
      <c r="H134" s="2" t="b">
        <v>0</v>
      </c>
      <c r="I134" s="2" t="b">
        <v>1</v>
      </c>
      <c r="J134" s="2" t="b">
        <v>0</v>
      </c>
      <c r="K134" s="2" t="b">
        <v>0</v>
      </c>
      <c r="L134" s="13" t="b">
        <f t="shared" si="19"/>
        <v>0</v>
      </c>
      <c r="M134" s="2" t="s">
        <v>1539</v>
      </c>
      <c r="N134" s="2">
        <v>180</v>
      </c>
      <c r="O134" s="2" t="b">
        <v>0</v>
      </c>
      <c r="P134" s="13" t="b">
        <f t="shared" si="20"/>
        <v>0</v>
      </c>
      <c r="Q134" s="2" t="b">
        <v>0</v>
      </c>
      <c r="R134" s="2" t="b">
        <f t="shared" si="21"/>
        <v>0</v>
      </c>
      <c r="S134" s="2" t="b">
        <v>0</v>
      </c>
      <c r="T134" s="2" t="b">
        <f t="shared" si="22"/>
        <v>0</v>
      </c>
      <c r="U134" s="2" t="s">
        <v>1566</v>
      </c>
      <c r="V134" s="2" t="str">
        <f t="shared" si="23"/>
        <v>Cancer</v>
      </c>
      <c r="W134" s="2" t="s">
        <v>1524</v>
      </c>
      <c r="X134" s="2" t="s">
        <v>1535</v>
      </c>
      <c r="Y134" s="2" t="s">
        <v>1530</v>
      </c>
    </row>
    <row r="135" spans="1:25" ht="15.75" customHeight="1">
      <c r="A135" s="2" t="s">
        <v>299</v>
      </c>
      <c r="B135" s="2" t="s">
        <v>1543</v>
      </c>
      <c r="C135" s="2">
        <v>154</v>
      </c>
      <c r="D135" s="2">
        <f t="shared" si="16"/>
        <v>1.54</v>
      </c>
      <c r="E135" s="34">
        <f t="shared" si="17"/>
        <v>21.167144543767922</v>
      </c>
      <c r="F135" s="2">
        <v>50.2</v>
      </c>
      <c r="G135" s="2">
        <f t="shared" si="18"/>
        <v>50.2</v>
      </c>
      <c r="H135" s="2" t="b">
        <v>0</v>
      </c>
      <c r="I135" s="2" t="b">
        <v>0</v>
      </c>
      <c r="J135" s="2" t="b">
        <v>0</v>
      </c>
      <c r="K135" s="2" t="b">
        <v>0</v>
      </c>
      <c r="L135" s="13" t="b">
        <f t="shared" si="19"/>
        <v>0</v>
      </c>
      <c r="M135" s="2" t="s">
        <v>1662</v>
      </c>
      <c r="N135" s="2">
        <v>208</v>
      </c>
      <c r="O135" s="2" t="b">
        <v>0</v>
      </c>
      <c r="P135" s="13" t="b">
        <f t="shared" si="20"/>
        <v>0</v>
      </c>
      <c r="Q135" s="2" t="b">
        <v>0</v>
      </c>
      <c r="R135" s="2" t="b">
        <f t="shared" si="21"/>
        <v>0</v>
      </c>
      <c r="S135" s="2" t="b">
        <v>0</v>
      </c>
      <c r="T135" s="2" t="b">
        <f t="shared" si="22"/>
        <v>0</v>
      </c>
      <c r="U135" s="2" t="s">
        <v>1623</v>
      </c>
      <c r="V135" s="2" t="str">
        <f t="shared" si="23"/>
        <v>Childbirth</v>
      </c>
      <c r="W135" s="2" t="s">
        <v>1524</v>
      </c>
      <c r="X135" s="2" t="s">
        <v>1512</v>
      </c>
      <c r="Y135" s="2" t="s">
        <v>1513</v>
      </c>
    </row>
    <row r="136" spans="1:25" ht="15.75" customHeight="1">
      <c r="A136" s="2" t="s">
        <v>301</v>
      </c>
      <c r="B136" s="2" t="s">
        <v>1503</v>
      </c>
      <c r="C136" s="2">
        <v>170</v>
      </c>
      <c r="D136" s="2">
        <f t="shared" si="16"/>
        <v>1.7</v>
      </c>
      <c r="E136" s="34">
        <f t="shared" si="17"/>
        <v>28.858131487889278</v>
      </c>
      <c r="F136" s="2">
        <v>83.4</v>
      </c>
      <c r="G136" s="2">
        <f t="shared" si="18"/>
        <v>83.4</v>
      </c>
      <c r="H136" s="2" t="b">
        <v>0</v>
      </c>
      <c r="I136" s="2" t="b">
        <v>0</v>
      </c>
      <c r="J136" s="2" t="b">
        <v>0</v>
      </c>
      <c r="K136" s="2" t="b">
        <v>1</v>
      </c>
      <c r="L136" s="13" t="b">
        <f t="shared" si="19"/>
        <v>1</v>
      </c>
      <c r="M136" s="2" t="s">
        <v>1630</v>
      </c>
      <c r="N136" s="2">
        <v>196</v>
      </c>
      <c r="O136" s="2" t="b">
        <v>1</v>
      </c>
      <c r="P136" s="13" t="b">
        <f t="shared" si="20"/>
        <v>1</v>
      </c>
      <c r="Q136" s="2" t="b">
        <v>0</v>
      </c>
      <c r="R136" s="2" t="b">
        <f t="shared" si="21"/>
        <v>0</v>
      </c>
      <c r="S136" s="2" t="b">
        <v>1</v>
      </c>
      <c r="T136" s="2" t="b">
        <f t="shared" si="22"/>
        <v>1</v>
      </c>
      <c r="U136" s="2" t="s">
        <v>1534</v>
      </c>
      <c r="V136" s="2" t="str">
        <f t="shared" si="23"/>
        <v>Respiratory Infection</v>
      </c>
      <c r="W136" s="2" t="s">
        <v>1524</v>
      </c>
      <c r="X136" s="2" t="s">
        <v>1507</v>
      </c>
      <c r="Y136" s="2" t="s">
        <v>1517</v>
      </c>
    </row>
    <row r="137" spans="1:25" ht="15.75" customHeight="1">
      <c r="A137" s="2" t="s">
        <v>302</v>
      </c>
      <c r="B137" s="2" t="s">
        <v>1527</v>
      </c>
      <c r="C137" s="2">
        <v>171</v>
      </c>
      <c r="D137" s="2">
        <f t="shared" si="16"/>
        <v>1.71</v>
      </c>
      <c r="E137" s="34">
        <f t="shared" si="17"/>
        <v>20.108754830546154</v>
      </c>
      <c r="F137" s="2">
        <v>58.80001</v>
      </c>
      <c r="G137" s="2">
        <f t="shared" si="18"/>
        <v>58.8</v>
      </c>
      <c r="H137" s="2" t="b">
        <v>0</v>
      </c>
      <c r="I137" s="2" t="b">
        <v>0</v>
      </c>
      <c r="J137" s="2" t="b">
        <v>1</v>
      </c>
      <c r="K137" s="2" t="b">
        <v>0</v>
      </c>
      <c r="L137" s="13" t="b">
        <f t="shared" si="19"/>
        <v>0</v>
      </c>
      <c r="M137" s="2" t="s">
        <v>1655</v>
      </c>
      <c r="N137" s="2">
        <v>181</v>
      </c>
      <c r="O137" s="2" t="b">
        <v>0</v>
      </c>
      <c r="P137" s="13" t="b">
        <f t="shared" si="20"/>
        <v>0</v>
      </c>
      <c r="Q137" s="2" t="b">
        <v>0</v>
      </c>
      <c r="R137" s="2" t="b">
        <f t="shared" si="21"/>
        <v>0</v>
      </c>
      <c r="S137" s="2" t="b">
        <v>0</v>
      </c>
      <c r="T137" s="2" t="b">
        <f t="shared" si="22"/>
        <v>0</v>
      </c>
      <c r="U137" s="2" t="s">
        <v>1566</v>
      </c>
      <c r="V137" s="2" t="str">
        <f t="shared" si="23"/>
        <v>Cancer</v>
      </c>
      <c r="W137" s="2" t="s">
        <v>1506</v>
      </c>
      <c r="X137" s="2" t="s">
        <v>1512</v>
      </c>
      <c r="Y137" s="2" t="s">
        <v>1530</v>
      </c>
    </row>
    <row r="138" spans="1:25" ht="15.75" customHeight="1">
      <c r="A138" s="2" t="s">
        <v>304</v>
      </c>
      <c r="B138" s="2" t="s">
        <v>1556</v>
      </c>
      <c r="C138" s="2">
        <v>174</v>
      </c>
      <c r="D138" s="2">
        <f t="shared" si="16"/>
        <v>1.74</v>
      </c>
      <c r="E138" s="34">
        <f t="shared" si="17"/>
        <v>23.318800369929974</v>
      </c>
      <c r="F138" s="2">
        <v>70.599999999999994</v>
      </c>
      <c r="G138" s="2">
        <f t="shared" si="18"/>
        <v>70.599999999999994</v>
      </c>
      <c r="H138" s="2" t="b">
        <v>1</v>
      </c>
      <c r="I138" s="2" t="b">
        <v>0</v>
      </c>
      <c r="J138" s="2" t="b">
        <v>1</v>
      </c>
      <c r="K138" s="2" t="b">
        <v>0</v>
      </c>
      <c r="L138" s="13" t="b">
        <f t="shared" si="19"/>
        <v>0</v>
      </c>
      <c r="M138" s="2" t="s">
        <v>1663</v>
      </c>
      <c r="N138" s="2">
        <v>224</v>
      </c>
      <c r="O138" s="2" t="b">
        <v>0</v>
      </c>
      <c r="P138" s="13" t="b">
        <f t="shared" si="20"/>
        <v>0</v>
      </c>
      <c r="Q138" s="2" t="b">
        <v>0</v>
      </c>
      <c r="R138" s="2" t="b">
        <f t="shared" si="21"/>
        <v>0</v>
      </c>
      <c r="S138" s="2" t="b">
        <v>0</v>
      </c>
      <c r="T138" s="2" t="b">
        <f t="shared" si="22"/>
        <v>0</v>
      </c>
      <c r="U138" s="2" t="s">
        <v>1555</v>
      </c>
      <c r="V138" s="2" t="str">
        <f t="shared" si="23"/>
        <v>Kidney Stones</v>
      </c>
      <c r="W138" s="2" t="s">
        <v>1506</v>
      </c>
      <c r="X138" s="2" t="s">
        <v>1512</v>
      </c>
      <c r="Y138" s="2" t="s">
        <v>1530</v>
      </c>
    </row>
    <row r="139" spans="1:25" ht="15.75" customHeight="1">
      <c r="A139" s="2" t="s">
        <v>306</v>
      </c>
      <c r="B139" s="2" t="s">
        <v>1527</v>
      </c>
      <c r="C139" s="2">
        <v>159</v>
      </c>
      <c r="D139" s="2">
        <f t="shared" si="16"/>
        <v>1.59</v>
      </c>
      <c r="E139" s="34">
        <f t="shared" si="17"/>
        <v>30.774099125825714</v>
      </c>
      <c r="F139" s="2">
        <v>77.8</v>
      </c>
      <c r="G139" s="2">
        <f t="shared" si="18"/>
        <v>77.8</v>
      </c>
      <c r="H139" s="2" t="b">
        <v>0</v>
      </c>
      <c r="I139" s="2" t="b">
        <v>0</v>
      </c>
      <c r="J139" s="2" t="b">
        <v>0</v>
      </c>
      <c r="K139" s="2" t="b">
        <v>0</v>
      </c>
      <c r="L139" s="13" t="b">
        <f t="shared" si="19"/>
        <v>0</v>
      </c>
      <c r="M139" s="2" t="s">
        <v>1664</v>
      </c>
      <c r="N139" s="2">
        <v>199</v>
      </c>
      <c r="O139" s="2" t="b">
        <v>0</v>
      </c>
      <c r="P139" s="13" t="b">
        <f t="shared" si="20"/>
        <v>0</v>
      </c>
      <c r="Q139" s="2" t="b">
        <v>1</v>
      </c>
      <c r="R139" s="2" t="b">
        <f t="shared" si="21"/>
        <v>1</v>
      </c>
      <c r="S139" s="2" t="b">
        <v>1</v>
      </c>
      <c r="T139" s="2" t="b">
        <f t="shared" si="22"/>
        <v>1</v>
      </c>
      <c r="U139" s="2" t="s">
        <v>1577</v>
      </c>
      <c r="V139" s="2" t="str">
        <f t="shared" si="23"/>
        <v>Appendicitis</v>
      </c>
      <c r="W139" s="2" t="s">
        <v>1524</v>
      </c>
      <c r="X139" s="2" t="s">
        <v>1535</v>
      </c>
      <c r="Y139" s="2" t="s">
        <v>1530</v>
      </c>
    </row>
    <row r="140" spans="1:25" ht="15.75" customHeight="1">
      <c r="A140" s="2" t="s">
        <v>307</v>
      </c>
      <c r="B140" s="2" t="s">
        <v>1536</v>
      </c>
      <c r="C140" s="2">
        <v>161</v>
      </c>
      <c r="D140" s="2">
        <f t="shared" si="16"/>
        <v>1.61</v>
      </c>
      <c r="E140" s="34">
        <f t="shared" si="17"/>
        <v>24.343196635932255</v>
      </c>
      <c r="F140" s="2">
        <v>63.1</v>
      </c>
      <c r="G140" s="2">
        <f t="shared" si="18"/>
        <v>63.1</v>
      </c>
      <c r="H140" s="2" t="b">
        <v>0</v>
      </c>
      <c r="I140" s="2" t="b">
        <v>0</v>
      </c>
      <c r="J140" s="2" t="b">
        <v>0</v>
      </c>
      <c r="K140" s="2" t="b">
        <v>0</v>
      </c>
      <c r="L140" s="13" t="b">
        <f t="shared" si="19"/>
        <v>0</v>
      </c>
      <c r="M140" s="2" t="s">
        <v>1665</v>
      </c>
      <c r="N140" s="2">
        <v>213</v>
      </c>
      <c r="O140" s="2" t="b">
        <v>0</v>
      </c>
      <c r="P140" s="13" t="b">
        <f t="shared" si="20"/>
        <v>0</v>
      </c>
      <c r="Q140" s="2" t="b">
        <v>0</v>
      </c>
      <c r="R140" s="2" t="b">
        <f t="shared" si="21"/>
        <v>0</v>
      </c>
      <c r="S140" s="2" t="b">
        <v>0</v>
      </c>
      <c r="T140" s="2" t="b">
        <f t="shared" si="22"/>
        <v>0</v>
      </c>
      <c r="U140" s="2" t="s">
        <v>1555</v>
      </c>
      <c r="V140" s="2" t="str">
        <f t="shared" si="23"/>
        <v>Kidney Stones</v>
      </c>
      <c r="W140" s="2" t="s">
        <v>1506</v>
      </c>
      <c r="X140" s="2" t="s">
        <v>1535</v>
      </c>
      <c r="Y140" s="2" t="s">
        <v>1517</v>
      </c>
    </row>
    <row r="141" spans="1:25" ht="15.75" customHeight="1">
      <c r="A141" s="2" t="s">
        <v>308</v>
      </c>
      <c r="B141" s="2" t="s">
        <v>1543</v>
      </c>
      <c r="C141" s="2">
        <v>169</v>
      </c>
      <c r="D141" s="2">
        <f t="shared" si="16"/>
        <v>1.69</v>
      </c>
      <c r="E141" s="34">
        <f t="shared" si="17"/>
        <v>21.812961731031827</v>
      </c>
      <c r="F141" s="2">
        <v>62.3</v>
      </c>
      <c r="G141" s="2">
        <f t="shared" si="18"/>
        <v>62.3</v>
      </c>
      <c r="H141" s="2" t="b">
        <v>0</v>
      </c>
      <c r="I141" s="2" t="b">
        <v>0</v>
      </c>
      <c r="J141" s="2" t="b">
        <v>1</v>
      </c>
      <c r="K141" s="2" t="b">
        <v>0</v>
      </c>
      <c r="L141" s="13" t="b">
        <f t="shared" si="19"/>
        <v>0</v>
      </c>
      <c r="M141" s="2" t="s">
        <v>1595</v>
      </c>
      <c r="N141" s="2">
        <v>160</v>
      </c>
      <c r="O141" s="2" t="b">
        <v>0</v>
      </c>
      <c r="P141" s="13" t="b">
        <f t="shared" si="20"/>
        <v>0</v>
      </c>
      <c r="Q141" s="2" t="b">
        <v>0</v>
      </c>
      <c r="R141" s="2" t="b">
        <f t="shared" si="21"/>
        <v>0</v>
      </c>
      <c r="S141" s="100"/>
      <c r="T141" s="2" t="b">
        <f t="shared" si="22"/>
        <v>0</v>
      </c>
      <c r="U141" s="2" t="s">
        <v>1545</v>
      </c>
      <c r="V141" s="2" t="str">
        <f t="shared" si="23"/>
        <v>Hypertension</v>
      </c>
      <c r="W141" s="100"/>
      <c r="X141" s="2" t="s">
        <v>1507</v>
      </c>
      <c r="Y141" s="2" t="s">
        <v>1517</v>
      </c>
    </row>
    <row r="142" spans="1:25" ht="15.75" customHeight="1">
      <c r="A142" s="2" t="s">
        <v>309</v>
      </c>
      <c r="B142" s="2" t="s">
        <v>1518</v>
      </c>
      <c r="C142" s="2">
        <v>170</v>
      </c>
      <c r="D142" s="2">
        <f t="shared" si="16"/>
        <v>1.7</v>
      </c>
      <c r="E142" s="34">
        <f t="shared" si="17"/>
        <v>31.245674740484432</v>
      </c>
      <c r="F142" s="2">
        <v>90.3</v>
      </c>
      <c r="G142" s="2">
        <f t="shared" si="18"/>
        <v>90.3</v>
      </c>
      <c r="H142" s="2" t="b">
        <v>0</v>
      </c>
      <c r="I142" s="2" t="b">
        <v>0</v>
      </c>
      <c r="J142" s="2" t="b">
        <v>0</v>
      </c>
      <c r="K142" s="2" t="b">
        <v>0</v>
      </c>
      <c r="L142" s="13" t="b">
        <f t="shared" si="19"/>
        <v>0</v>
      </c>
      <c r="M142" s="2" t="s">
        <v>1666</v>
      </c>
      <c r="N142" s="2">
        <v>179</v>
      </c>
      <c r="O142" s="2" t="b">
        <v>0</v>
      </c>
      <c r="P142" s="13" t="b">
        <f t="shared" si="20"/>
        <v>0</v>
      </c>
      <c r="Q142" s="2" t="b">
        <v>1</v>
      </c>
      <c r="R142" s="2" t="b">
        <f t="shared" si="21"/>
        <v>1</v>
      </c>
      <c r="S142" s="2" t="b">
        <v>1</v>
      </c>
      <c r="T142" s="2" t="b">
        <f t="shared" si="22"/>
        <v>1</v>
      </c>
      <c r="U142" s="2" t="s">
        <v>1523</v>
      </c>
      <c r="V142" s="2" t="str">
        <f t="shared" si="23"/>
        <v>Appendicitis</v>
      </c>
      <c r="W142" s="2" t="s">
        <v>1524</v>
      </c>
      <c r="X142" s="2" t="s">
        <v>1512</v>
      </c>
      <c r="Y142" s="2" t="s">
        <v>1530</v>
      </c>
    </row>
    <row r="143" spans="1:25" ht="15.75" customHeight="1">
      <c r="A143" s="2" t="s">
        <v>311</v>
      </c>
      <c r="B143" s="2" t="s">
        <v>1527</v>
      </c>
      <c r="C143" s="2">
        <v>175</v>
      </c>
      <c r="D143" s="2">
        <f t="shared" si="16"/>
        <v>1.75</v>
      </c>
      <c r="E143" s="34">
        <f t="shared" si="17"/>
        <v>34.187755102040818</v>
      </c>
      <c r="F143" s="2">
        <v>104.7</v>
      </c>
      <c r="G143" s="2">
        <f t="shared" si="18"/>
        <v>104.7</v>
      </c>
      <c r="H143" s="2" t="b">
        <v>1</v>
      </c>
      <c r="I143" s="2" t="b">
        <v>0</v>
      </c>
      <c r="J143" s="2" t="b">
        <v>0</v>
      </c>
      <c r="K143" s="2" t="b">
        <v>1</v>
      </c>
      <c r="L143" s="13" t="b">
        <f t="shared" si="19"/>
        <v>1</v>
      </c>
      <c r="M143" s="2" t="s">
        <v>1667</v>
      </c>
      <c r="N143" s="2">
        <v>184</v>
      </c>
      <c r="O143" s="2" t="b">
        <v>1</v>
      </c>
      <c r="P143" s="13" t="b">
        <f t="shared" si="20"/>
        <v>1</v>
      </c>
      <c r="Q143" s="2" t="b">
        <v>0</v>
      </c>
      <c r="R143" s="2" t="b">
        <f t="shared" si="21"/>
        <v>0</v>
      </c>
      <c r="S143" s="2" t="b">
        <v>1</v>
      </c>
      <c r="T143" s="2" t="b">
        <f t="shared" si="22"/>
        <v>1</v>
      </c>
      <c r="U143" s="2" t="s">
        <v>1523</v>
      </c>
      <c r="V143" s="2" t="str">
        <f t="shared" si="23"/>
        <v>Appendicitis</v>
      </c>
      <c r="W143" s="2" t="s">
        <v>1506</v>
      </c>
      <c r="X143" s="2" t="s">
        <v>1507</v>
      </c>
      <c r="Y143" s="2" t="s">
        <v>1508</v>
      </c>
    </row>
    <row r="144" spans="1:25" ht="15.75" customHeight="1">
      <c r="A144" s="2" t="s">
        <v>313</v>
      </c>
      <c r="B144" s="2" t="s">
        <v>1518</v>
      </c>
      <c r="C144" s="2">
        <v>162</v>
      </c>
      <c r="D144" s="2">
        <f t="shared" si="16"/>
        <v>1.62</v>
      </c>
      <c r="E144" s="34">
        <f t="shared" si="17"/>
        <v>26.901386983691502</v>
      </c>
      <c r="F144" s="2">
        <v>70.599999999999994</v>
      </c>
      <c r="G144" s="2">
        <f t="shared" si="18"/>
        <v>70.599999999999994</v>
      </c>
      <c r="H144" s="2" t="b">
        <v>0</v>
      </c>
      <c r="I144" s="2" t="b">
        <v>1</v>
      </c>
      <c r="J144" s="2" t="b">
        <v>0</v>
      </c>
      <c r="K144" s="2" t="b">
        <v>0</v>
      </c>
      <c r="L144" s="13" t="b">
        <f t="shared" si="19"/>
        <v>0</v>
      </c>
      <c r="M144" s="2" t="s">
        <v>1643</v>
      </c>
      <c r="N144" s="2">
        <v>180</v>
      </c>
      <c r="O144" s="2" t="b">
        <v>0</v>
      </c>
      <c r="P144" s="13" t="b">
        <f t="shared" si="20"/>
        <v>0</v>
      </c>
      <c r="Q144" s="2" t="b">
        <v>0</v>
      </c>
      <c r="R144" s="2" t="b">
        <f t="shared" si="21"/>
        <v>0</v>
      </c>
      <c r="S144" s="2" t="b">
        <v>0</v>
      </c>
      <c r="T144" s="2" t="b">
        <f t="shared" si="22"/>
        <v>0</v>
      </c>
      <c r="U144" s="2" t="s">
        <v>1642</v>
      </c>
      <c r="V144" s="2" t="str">
        <f t="shared" si="23"/>
        <v>Fractured Arm</v>
      </c>
      <c r="W144" s="2" t="s">
        <v>1524</v>
      </c>
      <c r="X144" s="2" t="s">
        <v>1535</v>
      </c>
      <c r="Y144" s="2" t="s">
        <v>1513</v>
      </c>
    </row>
    <row r="145" spans="1:25" ht="15.75" customHeight="1">
      <c r="A145" s="2" t="s">
        <v>314</v>
      </c>
      <c r="B145" s="2" t="s">
        <v>1543</v>
      </c>
      <c r="C145" s="2">
        <v>150</v>
      </c>
      <c r="D145" s="2">
        <f t="shared" si="16"/>
        <v>1.5</v>
      </c>
      <c r="E145" s="34">
        <f t="shared" si="17"/>
        <v>29.466666666666665</v>
      </c>
      <c r="F145" s="2">
        <v>66.3</v>
      </c>
      <c r="G145" s="2">
        <f t="shared" si="18"/>
        <v>66.3</v>
      </c>
      <c r="H145" s="2" t="b">
        <v>0</v>
      </c>
      <c r="I145" s="2" t="b">
        <v>0</v>
      </c>
      <c r="J145" s="2" t="b">
        <v>0</v>
      </c>
      <c r="K145" s="2" t="b">
        <v>0</v>
      </c>
      <c r="L145" s="13" t="b">
        <f t="shared" si="19"/>
        <v>0</v>
      </c>
      <c r="M145" s="2" t="s">
        <v>1668</v>
      </c>
      <c r="N145" s="2">
        <v>182</v>
      </c>
      <c r="O145" s="2" t="b">
        <v>1</v>
      </c>
      <c r="P145" s="13" t="b">
        <f t="shared" si="20"/>
        <v>1</v>
      </c>
      <c r="Q145" s="2" t="b">
        <v>0</v>
      </c>
      <c r="R145" s="2" t="b">
        <f t="shared" si="21"/>
        <v>0</v>
      </c>
      <c r="S145" s="2" t="b">
        <v>1</v>
      </c>
      <c r="T145" s="2" t="b">
        <f t="shared" si="22"/>
        <v>1</v>
      </c>
      <c r="U145" s="2" t="s">
        <v>1594</v>
      </c>
      <c r="V145" s="2" t="str">
        <f t="shared" si="23"/>
        <v>Heart Disease</v>
      </c>
      <c r="W145" s="2" t="s">
        <v>1506</v>
      </c>
      <c r="X145" s="2" t="s">
        <v>1535</v>
      </c>
      <c r="Y145" s="2" t="s">
        <v>1513</v>
      </c>
    </row>
    <row r="146" spans="1:25" ht="15.75" customHeight="1">
      <c r="A146" s="2" t="s">
        <v>316</v>
      </c>
      <c r="B146" s="2" t="s">
        <v>1543</v>
      </c>
      <c r="C146" s="2">
        <v>154</v>
      </c>
      <c r="D146" s="2">
        <f t="shared" si="16"/>
        <v>1.54</v>
      </c>
      <c r="E146" s="34">
        <f t="shared" si="17"/>
        <v>33.901163771293646</v>
      </c>
      <c r="F146" s="2">
        <v>80.400000000000006</v>
      </c>
      <c r="G146" s="2">
        <f t="shared" si="18"/>
        <v>80.400000000000006</v>
      </c>
      <c r="H146" s="2" t="b">
        <v>0</v>
      </c>
      <c r="I146" s="2" t="b">
        <v>0</v>
      </c>
      <c r="J146" s="2" t="b">
        <v>1</v>
      </c>
      <c r="K146" s="2" t="b">
        <v>0</v>
      </c>
      <c r="L146" s="13" t="b">
        <f t="shared" si="19"/>
        <v>0</v>
      </c>
      <c r="M146" s="2" t="s">
        <v>1669</v>
      </c>
      <c r="N146" s="2">
        <v>228</v>
      </c>
      <c r="O146" s="2" t="b">
        <v>1</v>
      </c>
      <c r="P146" s="13" t="b">
        <f t="shared" si="20"/>
        <v>1</v>
      </c>
      <c r="Q146" s="2" t="b">
        <v>0</v>
      </c>
      <c r="R146" s="2" t="b">
        <f t="shared" si="21"/>
        <v>0</v>
      </c>
      <c r="S146" s="2" t="b">
        <v>1</v>
      </c>
      <c r="T146" s="2" t="b">
        <f t="shared" si="22"/>
        <v>1</v>
      </c>
      <c r="U146" s="2" t="s">
        <v>1520</v>
      </c>
      <c r="V146" s="2" t="str">
        <f t="shared" si="23"/>
        <v>Heart Attack</v>
      </c>
      <c r="W146" s="2" t="s">
        <v>1524</v>
      </c>
      <c r="X146" s="2" t="s">
        <v>1512</v>
      </c>
      <c r="Y146" s="2" t="s">
        <v>1517</v>
      </c>
    </row>
    <row r="147" spans="1:25" ht="15.75" customHeight="1">
      <c r="A147" s="2" t="s">
        <v>319</v>
      </c>
      <c r="B147" s="2" t="s">
        <v>1543</v>
      </c>
      <c r="C147" s="2">
        <v>167</v>
      </c>
      <c r="D147" s="2">
        <f t="shared" si="16"/>
        <v>1.67</v>
      </c>
      <c r="E147" s="34">
        <f t="shared" si="17"/>
        <v>21.406289217971246</v>
      </c>
      <c r="F147" s="2">
        <v>59.7</v>
      </c>
      <c r="G147" s="2">
        <f t="shared" si="18"/>
        <v>59.7</v>
      </c>
      <c r="H147" s="2" t="b">
        <v>0</v>
      </c>
      <c r="I147" s="2" t="b">
        <v>0</v>
      </c>
      <c r="J147" s="2" t="b">
        <v>0</v>
      </c>
      <c r="K147" s="2" t="b">
        <v>0</v>
      </c>
      <c r="L147" s="13" t="b">
        <f t="shared" si="19"/>
        <v>0</v>
      </c>
      <c r="M147" s="2" t="s">
        <v>1628</v>
      </c>
      <c r="N147" s="2">
        <v>181</v>
      </c>
      <c r="O147" s="2" t="b">
        <v>0</v>
      </c>
      <c r="P147" s="13" t="b">
        <f t="shared" si="20"/>
        <v>0</v>
      </c>
      <c r="Q147" s="2" t="b">
        <v>0</v>
      </c>
      <c r="R147" s="2" t="b">
        <f t="shared" si="21"/>
        <v>0</v>
      </c>
      <c r="S147" s="2" t="b">
        <v>0</v>
      </c>
      <c r="T147" s="2" t="b">
        <f t="shared" si="22"/>
        <v>0</v>
      </c>
      <c r="U147" s="2" t="s">
        <v>1496</v>
      </c>
      <c r="V147" s="2" t="str">
        <f t="shared" si="23"/>
        <v>Diabetes</v>
      </c>
      <c r="W147" s="2" t="s">
        <v>1506</v>
      </c>
      <c r="X147" s="2" t="s">
        <v>1512</v>
      </c>
      <c r="Y147" s="2" t="s">
        <v>1513</v>
      </c>
    </row>
    <row r="148" spans="1:25" ht="15.75" customHeight="1">
      <c r="A148" s="2" t="s">
        <v>321</v>
      </c>
      <c r="B148" s="2" t="s">
        <v>1536</v>
      </c>
      <c r="C148" s="2">
        <v>170</v>
      </c>
      <c r="D148" s="2">
        <f t="shared" si="16"/>
        <v>1.7</v>
      </c>
      <c r="E148" s="34">
        <f t="shared" si="17"/>
        <v>34.671280276816617</v>
      </c>
      <c r="F148" s="2">
        <v>100.2</v>
      </c>
      <c r="G148" s="2">
        <f t="shared" si="18"/>
        <v>100.2</v>
      </c>
      <c r="H148" s="2" t="b">
        <v>0</v>
      </c>
      <c r="I148" s="2" t="b">
        <v>1</v>
      </c>
      <c r="J148" s="2" t="b">
        <v>0</v>
      </c>
      <c r="K148" s="2" t="b">
        <v>1</v>
      </c>
      <c r="L148" s="13" t="b">
        <f t="shared" si="19"/>
        <v>1</v>
      </c>
      <c r="M148" s="2" t="s">
        <v>1670</v>
      </c>
      <c r="N148" s="2">
        <v>185</v>
      </c>
      <c r="O148" s="2" t="b">
        <v>1</v>
      </c>
      <c r="P148" s="13" t="b">
        <f t="shared" si="20"/>
        <v>1</v>
      </c>
      <c r="Q148" s="2" t="b">
        <v>0</v>
      </c>
      <c r="R148" s="2" t="b">
        <f t="shared" si="21"/>
        <v>0</v>
      </c>
      <c r="S148" s="2" t="b">
        <v>1</v>
      </c>
      <c r="T148" s="2" t="b">
        <f t="shared" si="22"/>
        <v>1</v>
      </c>
      <c r="U148" s="2" t="s">
        <v>1526</v>
      </c>
      <c r="V148" s="2" t="str">
        <f t="shared" si="23"/>
        <v>Fractured Arm</v>
      </c>
      <c r="W148" s="2" t="s">
        <v>1524</v>
      </c>
      <c r="X148" s="2" t="s">
        <v>1512</v>
      </c>
      <c r="Y148" s="2" t="s">
        <v>1508</v>
      </c>
    </row>
    <row r="149" spans="1:25" ht="15.75" customHeight="1">
      <c r="A149" s="2" t="s">
        <v>323</v>
      </c>
      <c r="B149" s="2" t="s">
        <v>1543</v>
      </c>
      <c r="C149" s="2">
        <v>169</v>
      </c>
      <c r="D149" s="2">
        <f t="shared" si="16"/>
        <v>1.69</v>
      </c>
      <c r="E149" s="34">
        <f t="shared" si="17"/>
        <v>29.655824375897208</v>
      </c>
      <c r="F149" s="2">
        <v>84.7</v>
      </c>
      <c r="G149" s="2">
        <f t="shared" si="18"/>
        <v>84.7</v>
      </c>
      <c r="H149" s="2" t="b">
        <v>1</v>
      </c>
      <c r="I149" s="2" t="b">
        <v>1</v>
      </c>
      <c r="J149" s="2" t="b">
        <v>1</v>
      </c>
      <c r="K149" s="2" t="b">
        <v>1</v>
      </c>
      <c r="L149" s="13" t="b">
        <f t="shared" si="19"/>
        <v>1</v>
      </c>
      <c r="M149" s="2" t="s">
        <v>1671</v>
      </c>
      <c r="N149" s="2">
        <v>170</v>
      </c>
      <c r="O149" s="2" t="b">
        <v>1</v>
      </c>
      <c r="P149" s="13" t="b">
        <f t="shared" si="20"/>
        <v>1</v>
      </c>
      <c r="Q149" s="2" t="b">
        <v>0</v>
      </c>
      <c r="R149" s="2" t="b">
        <f t="shared" si="21"/>
        <v>0</v>
      </c>
      <c r="S149" s="2" t="b">
        <v>1</v>
      </c>
      <c r="T149" s="2" t="b">
        <f t="shared" si="22"/>
        <v>1</v>
      </c>
      <c r="U149" s="2" t="s">
        <v>1496</v>
      </c>
      <c r="V149" s="2" t="str">
        <f t="shared" si="23"/>
        <v>Diabetes</v>
      </c>
      <c r="W149" s="2" t="s">
        <v>1524</v>
      </c>
      <c r="X149" s="2" t="s">
        <v>1512</v>
      </c>
      <c r="Y149" s="2" t="s">
        <v>1513</v>
      </c>
    </row>
    <row r="150" spans="1:25" ht="15.75" customHeight="1">
      <c r="A150" s="2" t="s">
        <v>324</v>
      </c>
      <c r="B150" s="2" t="s">
        <v>1514</v>
      </c>
      <c r="C150" s="2">
        <v>171</v>
      </c>
      <c r="D150" s="2">
        <f t="shared" si="16"/>
        <v>1.71</v>
      </c>
      <c r="E150" s="34">
        <f t="shared" si="17"/>
        <v>21.95547347901919</v>
      </c>
      <c r="F150" s="2">
        <v>64.2</v>
      </c>
      <c r="G150" s="2">
        <f t="shared" si="18"/>
        <v>64.2</v>
      </c>
      <c r="H150" s="2" t="b">
        <v>1</v>
      </c>
      <c r="I150" s="2" t="b">
        <v>0</v>
      </c>
      <c r="J150" s="2" t="b">
        <v>0</v>
      </c>
      <c r="K150" s="2" t="b">
        <v>0</v>
      </c>
      <c r="L150" s="13" t="b">
        <f t="shared" si="19"/>
        <v>0</v>
      </c>
      <c r="M150" s="2" t="s">
        <v>1585</v>
      </c>
      <c r="N150" s="2">
        <v>184</v>
      </c>
      <c r="O150" s="2" t="b">
        <v>0</v>
      </c>
      <c r="P150" s="13" t="b">
        <f t="shared" si="20"/>
        <v>0</v>
      </c>
      <c r="Q150" s="2" t="b">
        <v>0</v>
      </c>
      <c r="R150" s="2" t="b">
        <f t="shared" si="21"/>
        <v>0</v>
      </c>
      <c r="S150" s="2" t="b">
        <v>0</v>
      </c>
      <c r="T150" s="2" t="b">
        <f t="shared" si="22"/>
        <v>0</v>
      </c>
      <c r="U150" s="2" t="s">
        <v>1566</v>
      </c>
      <c r="V150" s="2" t="str">
        <f t="shared" si="23"/>
        <v>Cancer</v>
      </c>
      <c r="W150" s="2" t="s">
        <v>1506</v>
      </c>
      <c r="X150" s="2" t="s">
        <v>1512</v>
      </c>
      <c r="Y150" s="2" t="s">
        <v>1517</v>
      </c>
    </row>
    <row r="151" spans="1:25" ht="15.75" customHeight="1">
      <c r="A151" s="2" t="s">
        <v>325</v>
      </c>
      <c r="B151" s="2" t="s">
        <v>1514</v>
      </c>
      <c r="C151" s="2">
        <v>163</v>
      </c>
      <c r="D151" s="2">
        <f t="shared" si="16"/>
        <v>1.63</v>
      </c>
      <c r="E151" s="34">
        <f t="shared" si="17"/>
        <v>25.104445029922093</v>
      </c>
      <c r="F151" s="2">
        <v>66.7</v>
      </c>
      <c r="G151" s="2">
        <f t="shared" si="18"/>
        <v>66.7</v>
      </c>
      <c r="H151" s="2" t="b">
        <v>0</v>
      </c>
      <c r="I151" s="2" t="b">
        <v>0</v>
      </c>
      <c r="J151" s="2" t="b">
        <v>1</v>
      </c>
      <c r="K151" s="2" t="b">
        <v>0</v>
      </c>
      <c r="L151" s="13" t="b">
        <f t="shared" si="19"/>
        <v>0</v>
      </c>
      <c r="M151" s="2" t="s">
        <v>1672</v>
      </c>
      <c r="N151" s="2">
        <v>199</v>
      </c>
      <c r="O151" s="2" t="b">
        <v>0</v>
      </c>
      <c r="P151" s="13" t="b">
        <f t="shared" si="20"/>
        <v>0</v>
      </c>
      <c r="Q151" s="2" t="b">
        <v>0</v>
      </c>
      <c r="R151" s="2" t="b">
        <f t="shared" si="21"/>
        <v>0</v>
      </c>
      <c r="S151" s="2" t="b">
        <v>0</v>
      </c>
      <c r="T151" s="2" t="b">
        <f t="shared" si="22"/>
        <v>0</v>
      </c>
      <c r="U151" s="2" t="s">
        <v>1580</v>
      </c>
      <c r="V151" s="2" t="str">
        <f t="shared" si="23"/>
        <v>Prostate Cancer</v>
      </c>
      <c r="W151" s="2" t="s">
        <v>1524</v>
      </c>
      <c r="X151" s="2" t="s">
        <v>1507</v>
      </c>
      <c r="Y151" s="2" t="s">
        <v>1513</v>
      </c>
    </row>
    <row r="152" spans="1:25" ht="15.75" customHeight="1">
      <c r="A152" s="2" t="s">
        <v>327</v>
      </c>
      <c r="B152" s="2" t="s">
        <v>1556</v>
      </c>
      <c r="C152" s="2">
        <v>157</v>
      </c>
      <c r="D152" s="2">
        <f t="shared" si="16"/>
        <v>1.57</v>
      </c>
      <c r="E152" s="34">
        <f t="shared" si="17"/>
        <v>32.415108117976388</v>
      </c>
      <c r="F152" s="2">
        <v>79.900000000000006</v>
      </c>
      <c r="G152" s="2">
        <f t="shared" si="18"/>
        <v>79.900000000000006</v>
      </c>
      <c r="H152" s="2" t="b">
        <v>1</v>
      </c>
      <c r="I152" s="2" t="b">
        <v>0</v>
      </c>
      <c r="J152" s="2" t="b">
        <v>0</v>
      </c>
      <c r="K152" s="2" t="b">
        <v>1</v>
      </c>
      <c r="L152" s="13" t="b">
        <f t="shared" si="19"/>
        <v>1</v>
      </c>
      <c r="M152" s="2" t="s">
        <v>1673</v>
      </c>
      <c r="N152" s="2">
        <v>155</v>
      </c>
      <c r="O152" s="2" t="b">
        <v>1</v>
      </c>
      <c r="P152" s="13" t="b">
        <f t="shared" si="20"/>
        <v>1</v>
      </c>
      <c r="Q152" s="2" t="b">
        <v>1</v>
      </c>
      <c r="R152" s="2" t="b">
        <f t="shared" si="21"/>
        <v>1</v>
      </c>
      <c r="S152" s="2" t="b">
        <v>1</v>
      </c>
      <c r="T152" s="2" t="b">
        <f t="shared" si="22"/>
        <v>1</v>
      </c>
      <c r="U152" s="2" t="s">
        <v>1505</v>
      </c>
      <c r="V152" s="2" t="str">
        <f t="shared" si="23"/>
        <v>Fractured Leg</v>
      </c>
      <c r="W152" s="2" t="s">
        <v>1524</v>
      </c>
      <c r="X152" s="2" t="s">
        <v>1507</v>
      </c>
      <c r="Y152" s="2" t="s">
        <v>1513</v>
      </c>
    </row>
    <row r="153" spans="1:25" ht="15.75" customHeight="1">
      <c r="A153" s="2" t="s">
        <v>329</v>
      </c>
      <c r="B153" s="2" t="s">
        <v>1514</v>
      </c>
      <c r="C153" s="2">
        <v>172</v>
      </c>
      <c r="D153" s="2">
        <f t="shared" si="16"/>
        <v>1.72</v>
      </c>
      <c r="E153" s="34">
        <f t="shared" si="17"/>
        <v>29.712006489994597</v>
      </c>
      <c r="F153" s="2">
        <v>87.9</v>
      </c>
      <c r="G153" s="2">
        <f t="shared" si="18"/>
        <v>87.9</v>
      </c>
      <c r="H153" s="2" t="b">
        <v>1</v>
      </c>
      <c r="I153" s="2" t="b">
        <v>0</v>
      </c>
      <c r="J153" s="2" t="b">
        <v>0</v>
      </c>
      <c r="K153" s="2" t="b">
        <v>1</v>
      </c>
      <c r="L153" s="13" t="b">
        <f t="shared" si="19"/>
        <v>1</v>
      </c>
      <c r="M153" s="2" t="s">
        <v>1674</v>
      </c>
      <c r="N153" s="2">
        <v>218</v>
      </c>
      <c r="O153" s="2" t="b">
        <v>1</v>
      </c>
      <c r="P153" s="13" t="b">
        <f t="shared" si="20"/>
        <v>1</v>
      </c>
      <c r="Q153" s="100"/>
      <c r="R153" s="2" t="b">
        <f t="shared" si="21"/>
        <v>0</v>
      </c>
      <c r="S153" s="2" t="b">
        <v>1</v>
      </c>
      <c r="T153" s="2" t="b">
        <f t="shared" si="22"/>
        <v>1</v>
      </c>
      <c r="U153" s="2" t="s">
        <v>1545</v>
      </c>
      <c r="V153" s="2" t="str">
        <f t="shared" si="23"/>
        <v>Hypertension</v>
      </c>
      <c r="W153" s="2" t="s">
        <v>1524</v>
      </c>
      <c r="X153" s="2" t="s">
        <v>1535</v>
      </c>
      <c r="Y153" s="2" t="s">
        <v>1508</v>
      </c>
    </row>
    <row r="154" spans="1:25" ht="15.75" customHeight="1">
      <c r="A154" s="2" t="s">
        <v>331</v>
      </c>
      <c r="B154" s="2" t="s">
        <v>1536</v>
      </c>
      <c r="C154" s="2">
        <v>158</v>
      </c>
      <c r="D154" s="2">
        <f t="shared" si="16"/>
        <v>1.58</v>
      </c>
      <c r="E154" s="34">
        <f t="shared" si="17"/>
        <v>28.440954975164232</v>
      </c>
      <c r="F154" s="2">
        <v>71</v>
      </c>
      <c r="G154" s="2">
        <f t="shared" si="18"/>
        <v>71</v>
      </c>
      <c r="H154" s="2" t="b">
        <v>0</v>
      </c>
      <c r="I154" s="2" t="b">
        <v>0</v>
      </c>
      <c r="J154" s="2" t="b">
        <v>1</v>
      </c>
      <c r="K154" s="2" t="b">
        <v>0</v>
      </c>
      <c r="L154" s="13" t="b">
        <f t="shared" si="19"/>
        <v>0</v>
      </c>
      <c r="M154" s="2" t="s">
        <v>1675</v>
      </c>
      <c r="N154" s="2">
        <v>162</v>
      </c>
      <c r="O154" s="2" t="b">
        <v>0</v>
      </c>
      <c r="P154" s="13" t="b">
        <f t="shared" si="20"/>
        <v>0</v>
      </c>
      <c r="Q154" s="2" t="b">
        <v>1</v>
      </c>
      <c r="R154" s="2" t="b">
        <f t="shared" si="21"/>
        <v>1</v>
      </c>
      <c r="S154" s="2" t="b">
        <v>1</v>
      </c>
      <c r="T154" s="2" t="b">
        <f t="shared" si="22"/>
        <v>1</v>
      </c>
      <c r="U154" s="2" t="s">
        <v>1561</v>
      </c>
      <c r="V154" s="2" t="str">
        <f t="shared" si="23"/>
        <v>Diabetes</v>
      </c>
      <c r="W154" s="2" t="s">
        <v>1524</v>
      </c>
      <c r="X154" s="2" t="s">
        <v>1507</v>
      </c>
      <c r="Y154" s="2" t="s">
        <v>1517</v>
      </c>
    </row>
    <row r="155" spans="1:25" ht="15.75" customHeight="1">
      <c r="A155" s="2" t="s">
        <v>332</v>
      </c>
      <c r="B155" s="2" t="s">
        <v>1556</v>
      </c>
      <c r="C155" s="2">
        <v>160</v>
      </c>
      <c r="D155" s="2">
        <f t="shared" si="16"/>
        <v>1.6</v>
      </c>
      <c r="E155" s="34">
        <f t="shared" si="17"/>
        <v>30.078124999999993</v>
      </c>
      <c r="F155" s="2">
        <v>77</v>
      </c>
      <c r="G155" s="2">
        <f t="shared" si="18"/>
        <v>77</v>
      </c>
      <c r="H155" s="2" t="b">
        <v>0</v>
      </c>
      <c r="I155" s="2" t="b">
        <v>0</v>
      </c>
      <c r="J155" s="2" t="b">
        <v>0</v>
      </c>
      <c r="K155" s="2" t="b">
        <v>1</v>
      </c>
      <c r="L155" s="13" t="b">
        <f t="shared" si="19"/>
        <v>1</v>
      </c>
      <c r="M155" s="2" t="s">
        <v>1538</v>
      </c>
      <c r="N155" s="2">
        <v>155</v>
      </c>
      <c r="O155" s="2" t="b">
        <v>1</v>
      </c>
      <c r="P155" s="13" t="b">
        <f t="shared" si="20"/>
        <v>1</v>
      </c>
      <c r="Q155" s="2" t="b">
        <v>0</v>
      </c>
      <c r="R155" s="2" t="b">
        <f t="shared" si="21"/>
        <v>0</v>
      </c>
      <c r="S155" s="2" t="b">
        <v>1</v>
      </c>
      <c r="T155" s="2" t="b">
        <f t="shared" si="22"/>
        <v>1</v>
      </c>
      <c r="U155" s="2" t="s">
        <v>1571</v>
      </c>
      <c r="V155" s="2" t="str">
        <f t="shared" si="23"/>
        <v>Stroke</v>
      </c>
      <c r="W155" s="2" t="s">
        <v>1506</v>
      </c>
      <c r="X155" s="2" t="s">
        <v>1507</v>
      </c>
      <c r="Y155" s="2" t="s">
        <v>1521</v>
      </c>
    </row>
    <row r="156" spans="1:25" ht="15.75" customHeight="1">
      <c r="A156" s="2" t="s">
        <v>333</v>
      </c>
      <c r="B156" s="2" t="s">
        <v>1509</v>
      </c>
      <c r="C156" s="2">
        <v>169</v>
      </c>
      <c r="D156" s="2">
        <f t="shared" si="16"/>
        <v>1.69</v>
      </c>
      <c r="E156" s="34">
        <f t="shared" si="17"/>
        <v>31.091348342144887</v>
      </c>
      <c r="F156" s="2">
        <v>88.8</v>
      </c>
      <c r="G156" s="2">
        <f t="shared" si="18"/>
        <v>88.8</v>
      </c>
      <c r="H156" s="2" t="b">
        <v>0</v>
      </c>
      <c r="I156" s="2" t="b">
        <v>0</v>
      </c>
      <c r="J156" s="2" t="b">
        <v>0</v>
      </c>
      <c r="K156" s="2" t="b">
        <v>1</v>
      </c>
      <c r="L156" s="13" t="b">
        <f t="shared" si="19"/>
        <v>1</v>
      </c>
      <c r="M156" s="2" t="s">
        <v>1676</v>
      </c>
      <c r="N156" s="2">
        <v>153</v>
      </c>
      <c r="O156" s="2" t="b">
        <v>1</v>
      </c>
      <c r="P156" s="13" t="b">
        <f t="shared" si="20"/>
        <v>1</v>
      </c>
      <c r="Q156" s="2" t="b">
        <v>0</v>
      </c>
      <c r="R156" s="2" t="b">
        <f t="shared" si="21"/>
        <v>0</v>
      </c>
      <c r="S156" s="2" t="b">
        <v>1</v>
      </c>
      <c r="T156" s="2" t="b">
        <f t="shared" si="22"/>
        <v>1</v>
      </c>
      <c r="U156" s="2" t="s">
        <v>1534</v>
      </c>
      <c r="V156" s="2" t="str">
        <f t="shared" si="23"/>
        <v>Respiratory Infection</v>
      </c>
      <c r="W156" s="2" t="s">
        <v>1506</v>
      </c>
      <c r="X156" s="2" t="s">
        <v>1535</v>
      </c>
      <c r="Y156" s="2" t="s">
        <v>1508</v>
      </c>
    </row>
    <row r="157" spans="1:25" ht="15.75" customHeight="1">
      <c r="A157" s="2" t="s">
        <v>334</v>
      </c>
      <c r="B157" s="2" t="s">
        <v>1543</v>
      </c>
      <c r="C157" s="2">
        <v>168</v>
      </c>
      <c r="D157" s="2">
        <f t="shared" si="16"/>
        <v>1.68</v>
      </c>
      <c r="E157" s="34">
        <f t="shared" si="17"/>
        <v>26.962868480725625</v>
      </c>
      <c r="F157" s="2">
        <v>76.099999999999994</v>
      </c>
      <c r="G157" s="2">
        <f t="shared" si="18"/>
        <v>76.099999999999994</v>
      </c>
      <c r="H157" s="2" t="b">
        <v>0</v>
      </c>
      <c r="I157" s="2" t="b">
        <v>0</v>
      </c>
      <c r="J157" s="2" t="b">
        <v>1</v>
      </c>
      <c r="K157" s="2" t="b">
        <v>0</v>
      </c>
      <c r="L157" s="13" t="b">
        <f t="shared" si="19"/>
        <v>0</v>
      </c>
      <c r="M157" s="2" t="s">
        <v>1677</v>
      </c>
      <c r="N157" s="2">
        <v>165</v>
      </c>
      <c r="O157" s="2" t="b">
        <v>0</v>
      </c>
      <c r="P157" s="13" t="b">
        <f t="shared" si="20"/>
        <v>0</v>
      </c>
      <c r="Q157" s="2" t="b">
        <v>0</v>
      </c>
      <c r="R157" s="2" t="b">
        <f t="shared" si="21"/>
        <v>0</v>
      </c>
      <c r="S157" s="2" t="b">
        <v>0</v>
      </c>
      <c r="T157" s="2" t="b">
        <f t="shared" si="22"/>
        <v>0</v>
      </c>
      <c r="U157" s="2" t="s">
        <v>1558</v>
      </c>
      <c r="V157" s="2" t="str">
        <f t="shared" si="23"/>
        <v>Fractured Leg</v>
      </c>
      <c r="W157" s="2" t="s">
        <v>1524</v>
      </c>
      <c r="X157" s="2" t="s">
        <v>1535</v>
      </c>
      <c r="Y157" s="2" t="s">
        <v>1517</v>
      </c>
    </row>
    <row r="158" spans="1:25" ht="15.75" customHeight="1">
      <c r="A158" s="2" t="s">
        <v>336</v>
      </c>
      <c r="B158" s="2" t="s">
        <v>1556</v>
      </c>
      <c r="C158" s="2">
        <v>161</v>
      </c>
      <c r="D158" s="2">
        <f t="shared" si="16"/>
        <v>1.61</v>
      </c>
      <c r="E158" s="34">
        <f t="shared" si="17"/>
        <v>32.753365996682227</v>
      </c>
      <c r="F158" s="2">
        <v>84.9</v>
      </c>
      <c r="G158" s="2">
        <f t="shared" si="18"/>
        <v>84.9</v>
      </c>
      <c r="H158" s="2" t="b">
        <v>0</v>
      </c>
      <c r="I158" s="2" t="b">
        <v>1</v>
      </c>
      <c r="J158" s="2" t="b">
        <v>1</v>
      </c>
      <c r="K158" s="2" t="b">
        <v>0</v>
      </c>
      <c r="L158" s="13" t="b">
        <f t="shared" si="19"/>
        <v>0</v>
      </c>
      <c r="M158" s="2" t="s">
        <v>1678</v>
      </c>
      <c r="N158" s="2">
        <v>216</v>
      </c>
      <c r="O158" s="2" t="b">
        <v>0</v>
      </c>
      <c r="P158" s="13" t="b">
        <f t="shared" si="20"/>
        <v>0</v>
      </c>
      <c r="Q158" s="2" t="b">
        <v>1</v>
      </c>
      <c r="R158" s="2" t="b">
        <f t="shared" si="21"/>
        <v>1</v>
      </c>
      <c r="S158" s="2" t="b">
        <v>1</v>
      </c>
      <c r="T158" s="2" t="b">
        <f t="shared" si="22"/>
        <v>1</v>
      </c>
      <c r="U158" s="2" t="s">
        <v>1529</v>
      </c>
      <c r="V158" s="2" t="str">
        <f t="shared" si="23"/>
        <v>Childbirth</v>
      </c>
      <c r="W158" s="2" t="s">
        <v>1524</v>
      </c>
      <c r="X158" s="2" t="s">
        <v>1507</v>
      </c>
      <c r="Y158" s="2" t="s">
        <v>1513</v>
      </c>
    </row>
    <row r="159" spans="1:25" ht="15.75" customHeight="1">
      <c r="A159" s="2" t="s">
        <v>337</v>
      </c>
      <c r="B159" s="2" t="s">
        <v>1543</v>
      </c>
      <c r="C159" s="2">
        <v>176</v>
      </c>
      <c r="D159" s="2">
        <f t="shared" si="16"/>
        <v>1.76</v>
      </c>
      <c r="E159" s="34">
        <f t="shared" si="17"/>
        <v>31.895661157024794</v>
      </c>
      <c r="F159" s="2">
        <v>98.8</v>
      </c>
      <c r="G159" s="2">
        <f t="shared" si="18"/>
        <v>98.8</v>
      </c>
      <c r="H159" s="2" t="b">
        <v>1</v>
      </c>
      <c r="I159" s="2" t="b">
        <v>0</v>
      </c>
      <c r="J159" s="2" t="b">
        <v>0</v>
      </c>
      <c r="K159" s="2" t="b">
        <v>0</v>
      </c>
      <c r="L159" s="13" t="b">
        <f t="shared" si="19"/>
        <v>0</v>
      </c>
      <c r="M159" s="2" t="s">
        <v>1531</v>
      </c>
      <c r="N159" s="2">
        <v>172</v>
      </c>
      <c r="O159" s="2" t="b">
        <v>1</v>
      </c>
      <c r="P159" s="13" t="b">
        <f t="shared" si="20"/>
        <v>1</v>
      </c>
      <c r="Q159" s="2" t="b">
        <v>0</v>
      </c>
      <c r="R159" s="2" t="b">
        <f t="shared" si="21"/>
        <v>0</v>
      </c>
      <c r="S159" s="2" t="b">
        <v>1</v>
      </c>
      <c r="T159" s="2" t="b">
        <f t="shared" si="22"/>
        <v>1</v>
      </c>
      <c r="U159" s="2" t="s">
        <v>1617</v>
      </c>
      <c r="V159" s="2" t="str">
        <f t="shared" si="23"/>
        <v>Heart Attack</v>
      </c>
      <c r="W159" s="100"/>
      <c r="X159" s="2" t="s">
        <v>1535</v>
      </c>
      <c r="Y159" s="2" t="s">
        <v>1521</v>
      </c>
    </row>
    <row r="160" spans="1:25" ht="15.75" customHeight="1">
      <c r="A160" s="2" t="s">
        <v>340</v>
      </c>
      <c r="B160" s="2" t="s">
        <v>1503</v>
      </c>
      <c r="C160" s="2">
        <v>164</v>
      </c>
      <c r="D160" s="2">
        <f t="shared" si="16"/>
        <v>1.64</v>
      </c>
      <c r="E160" s="34">
        <f t="shared" si="17"/>
        <v>30.748066627007741</v>
      </c>
      <c r="F160" s="2">
        <v>82.7</v>
      </c>
      <c r="G160" s="2">
        <f t="shared" si="18"/>
        <v>82.7</v>
      </c>
      <c r="H160" s="2" t="b">
        <v>1</v>
      </c>
      <c r="I160" s="2" t="b">
        <v>0</v>
      </c>
      <c r="J160" s="2" t="b">
        <v>1</v>
      </c>
      <c r="K160" s="2" t="b">
        <v>1</v>
      </c>
      <c r="L160" s="13" t="b">
        <f t="shared" si="19"/>
        <v>1</v>
      </c>
      <c r="M160" s="2" t="s">
        <v>1679</v>
      </c>
      <c r="N160" s="2">
        <v>216</v>
      </c>
      <c r="O160" s="2" t="b">
        <v>1</v>
      </c>
      <c r="P160" s="13" t="b">
        <f t="shared" si="20"/>
        <v>1</v>
      </c>
      <c r="Q160" s="2" t="b">
        <v>0</v>
      </c>
      <c r="R160" s="2" t="b">
        <f t="shared" si="21"/>
        <v>0</v>
      </c>
      <c r="S160" s="2" t="b">
        <v>1</v>
      </c>
      <c r="T160" s="2" t="b">
        <f t="shared" si="22"/>
        <v>1</v>
      </c>
      <c r="U160" s="2" t="s">
        <v>1534</v>
      </c>
      <c r="V160" s="2" t="str">
        <f t="shared" si="23"/>
        <v>Respiratory Infection</v>
      </c>
      <c r="W160" s="2" t="s">
        <v>1506</v>
      </c>
      <c r="X160" s="2" t="s">
        <v>1512</v>
      </c>
      <c r="Y160" s="2" t="s">
        <v>1517</v>
      </c>
    </row>
    <row r="161" spans="1:25" ht="15.75" customHeight="1">
      <c r="A161" s="2" t="s">
        <v>342</v>
      </c>
      <c r="B161" s="2" t="s">
        <v>1503</v>
      </c>
      <c r="C161" s="2">
        <v>161</v>
      </c>
      <c r="D161" s="2">
        <f t="shared" si="16"/>
        <v>1.61</v>
      </c>
      <c r="E161" s="34">
        <f t="shared" si="17"/>
        <v>29.319856487018246</v>
      </c>
      <c r="F161" s="2">
        <v>76</v>
      </c>
      <c r="G161" s="2">
        <f t="shared" si="18"/>
        <v>76</v>
      </c>
      <c r="H161" s="2" t="b">
        <v>0</v>
      </c>
      <c r="I161" s="2" t="b">
        <v>1</v>
      </c>
      <c r="J161" s="2" t="b">
        <v>1</v>
      </c>
      <c r="K161" s="2" t="b">
        <v>0</v>
      </c>
      <c r="L161" s="13" t="b">
        <f t="shared" si="19"/>
        <v>0</v>
      </c>
      <c r="M161" s="2" t="s">
        <v>1680</v>
      </c>
      <c r="N161" s="2">
        <v>192</v>
      </c>
      <c r="O161" s="2" t="b">
        <v>0</v>
      </c>
      <c r="P161" s="13" t="b">
        <f t="shared" si="20"/>
        <v>0</v>
      </c>
      <c r="Q161" s="2" t="b">
        <v>1</v>
      </c>
      <c r="R161" s="2" t="b">
        <f t="shared" si="21"/>
        <v>1</v>
      </c>
      <c r="S161" s="2" t="b">
        <v>1</v>
      </c>
      <c r="T161" s="2" t="b">
        <f t="shared" si="22"/>
        <v>1</v>
      </c>
      <c r="U161" s="2" t="s">
        <v>1545</v>
      </c>
      <c r="V161" s="2" t="str">
        <f t="shared" si="23"/>
        <v>Hypertension</v>
      </c>
      <c r="W161" s="2" t="s">
        <v>1506</v>
      </c>
      <c r="X161" s="2" t="s">
        <v>1512</v>
      </c>
      <c r="Y161" s="2" t="s">
        <v>1513</v>
      </c>
    </row>
    <row r="162" spans="1:25" ht="15.75" customHeight="1">
      <c r="A162" s="2" t="s">
        <v>343</v>
      </c>
      <c r="B162" s="2" t="s">
        <v>1536</v>
      </c>
      <c r="C162" s="2">
        <v>175</v>
      </c>
      <c r="D162" s="2">
        <f t="shared" si="16"/>
        <v>1.75</v>
      </c>
      <c r="E162" s="34">
        <f t="shared" si="17"/>
        <v>23.673469387755102</v>
      </c>
      <c r="F162" s="2">
        <v>72.5</v>
      </c>
      <c r="G162" s="2">
        <f t="shared" si="18"/>
        <v>72.5</v>
      </c>
      <c r="H162" s="2" t="b">
        <v>0</v>
      </c>
      <c r="I162" s="2" t="b">
        <v>0</v>
      </c>
      <c r="J162" s="2" t="b">
        <v>0</v>
      </c>
      <c r="K162" s="2" t="b">
        <v>0</v>
      </c>
      <c r="L162" s="13" t="b">
        <f t="shared" si="19"/>
        <v>0</v>
      </c>
      <c r="M162" s="2" t="s">
        <v>1630</v>
      </c>
      <c r="N162" s="2">
        <v>176</v>
      </c>
      <c r="O162" s="2" t="b">
        <v>0</v>
      </c>
      <c r="P162" s="13" t="b">
        <f t="shared" si="20"/>
        <v>0</v>
      </c>
      <c r="Q162" s="2" t="b">
        <v>0</v>
      </c>
      <c r="R162" s="2" t="b">
        <f t="shared" si="21"/>
        <v>0</v>
      </c>
      <c r="S162" s="2" t="b">
        <v>0</v>
      </c>
      <c r="T162" s="2" t="b">
        <f t="shared" si="22"/>
        <v>0</v>
      </c>
      <c r="U162" s="2" t="s">
        <v>1523</v>
      </c>
      <c r="V162" s="2" t="str">
        <f t="shared" si="23"/>
        <v>Appendicitis</v>
      </c>
      <c r="W162" s="2" t="s">
        <v>1524</v>
      </c>
      <c r="X162" s="2" t="s">
        <v>1512</v>
      </c>
      <c r="Y162" s="2" t="s">
        <v>1530</v>
      </c>
    </row>
    <row r="163" spans="1:25" ht="15.75" customHeight="1">
      <c r="A163" s="2" t="s">
        <v>345</v>
      </c>
      <c r="B163" s="2" t="s">
        <v>1514</v>
      </c>
      <c r="C163" s="2">
        <v>161</v>
      </c>
      <c r="D163" s="2">
        <f t="shared" si="16"/>
        <v>1.61</v>
      </c>
      <c r="E163" s="34">
        <f t="shared" si="17"/>
        <v>22.915782570116889</v>
      </c>
      <c r="F163" s="2">
        <v>59.4</v>
      </c>
      <c r="G163" s="2">
        <f t="shared" si="18"/>
        <v>59.4</v>
      </c>
      <c r="H163" s="2" t="b">
        <v>0</v>
      </c>
      <c r="I163" s="2" t="b">
        <v>0</v>
      </c>
      <c r="J163" s="2" t="b">
        <v>0</v>
      </c>
      <c r="K163" s="2" t="b">
        <v>0</v>
      </c>
      <c r="L163" s="13" t="b">
        <f t="shared" si="19"/>
        <v>0</v>
      </c>
      <c r="M163" s="2" t="s">
        <v>1681</v>
      </c>
      <c r="N163" s="2">
        <v>210</v>
      </c>
      <c r="O163" s="2" t="b">
        <v>0</v>
      </c>
      <c r="P163" s="13" t="b">
        <f t="shared" si="20"/>
        <v>0</v>
      </c>
      <c r="Q163" s="2" t="b">
        <v>0</v>
      </c>
      <c r="R163" s="2" t="b">
        <f t="shared" si="21"/>
        <v>0</v>
      </c>
      <c r="S163" s="100"/>
      <c r="T163" s="2" t="b">
        <f t="shared" si="22"/>
        <v>0</v>
      </c>
      <c r="U163" s="2" t="s">
        <v>1561</v>
      </c>
      <c r="V163" s="2" t="str">
        <f t="shared" si="23"/>
        <v>Diabetes</v>
      </c>
      <c r="W163" s="2" t="s">
        <v>1506</v>
      </c>
      <c r="X163" s="2" t="s">
        <v>1535</v>
      </c>
      <c r="Y163" s="2" t="s">
        <v>1517</v>
      </c>
    </row>
    <row r="164" spans="1:25" ht="15.75" customHeight="1">
      <c r="A164" s="2" t="s">
        <v>347</v>
      </c>
      <c r="B164" s="2" t="s">
        <v>1503</v>
      </c>
      <c r="C164" s="2">
        <v>174</v>
      </c>
      <c r="D164" s="2">
        <f t="shared" si="16"/>
        <v>1.74</v>
      </c>
      <c r="E164" s="34">
        <f t="shared" si="17"/>
        <v>26.919011758488573</v>
      </c>
      <c r="F164" s="2">
        <v>81.5</v>
      </c>
      <c r="G164" s="2">
        <f t="shared" si="18"/>
        <v>81.5</v>
      </c>
      <c r="H164" s="2" t="b">
        <v>1</v>
      </c>
      <c r="I164" s="2" t="b">
        <v>1</v>
      </c>
      <c r="J164" s="2" t="b">
        <v>1</v>
      </c>
      <c r="K164" s="2" t="b">
        <v>0</v>
      </c>
      <c r="L164" s="13" t="b">
        <f t="shared" si="19"/>
        <v>0</v>
      </c>
      <c r="M164" s="2" t="s">
        <v>1669</v>
      </c>
      <c r="N164" s="2">
        <v>184</v>
      </c>
      <c r="O164" s="2" t="b">
        <v>0</v>
      </c>
      <c r="P164" s="13" t="b">
        <f t="shared" si="20"/>
        <v>0</v>
      </c>
      <c r="Q164" s="100"/>
      <c r="R164" s="2" t="b">
        <f t="shared" si="21"/>
        <v>0</v>
      </c>
      <c r="S164" s="2" t="b">
        <v>0</v>
      </c>
      <c r="T164" s="2" t="b">
        <f t="shared" si="22"/>
        <v>0</v>
      </c>
      <c r="U164" s="2" t="s">
        <v>1540</v>
      </c>
      <c r="V164" s="2" t="str">
        <f t="shared" si="23"/>
        <v>Osteoarthritis</v>
      </c>
      <c r="W164" s="2" t="s">
        <v>1524</v>
      </c>
      <c r="X164" s="2" t="s">
        <v>1512</v>
      </c>
      <c r="Y164" s="2" t="s">
        <v>1517</v>
      </c>
    </row>
    <row r="165" spans="1:25" ht="15.75" customHeight="1">
      <c r="A165" s="2" t="s">
        <v>348</v>
      </c>
      <c r="B165" s="2" t="s">
        <v>1503</v>
      </c>
      <c r="C165" s="2">
        <v>167</v>
      </c>
      <c r="D165" s="2">
        <f t="shared" si="16"/>
        <v>1.67</v>
      </c>
      <c r="E165" s="34">
        <f t="shared" si="17"/>
        <v>30.513822654093012</v>
      </c>
      <c r="F165" s="2">
        <v>85.1</v>
      </c>
      <c r="G165" s="2">
        <f t="shared" si="18"/>
        <v>85.1</v>
      </c>
      <c r="H165" s="2" t="b">
        <v>1</v>
      </c>
      <c r="I165" s="2" t="b">
        <v>0</v>
      </c>
      <c r="J165" s="2" t="b">
        <v>0</v>
      </c>
      <c r="K165" s="2" t="b">
        <v>0</v>
      </c>
      <c r="L165" s="13" t="b">
        <f t="shared" si="19"/>
        <v>0</v>
      </c>
      <c r="M165" s="2" t="s">
        <v>1682</v>
      </c>
      <c r="N165" s="2">
        <v>222</v>
      </c>
      <c r="O165" s="2" t="b">
        <v>0</v>
      </c>
      <c r="P165" s="13" t="b">
        <f t="shared" si="20"/>
        <v>0</v>
      </c>
      <c r="Q165" s="2" t="b">
        <v>1</v>
      </c>
      <c r="R165" s="2" t="b">
        <f t="shared" si="21"/>
        <v>1</v>
      </c>
      <c r="S165" s="2" t="b">
        <v>1</v>
      </c>
      <c r="T165" s="2" t="b">
        <f t="shared" si="22"/>
        <v>1</v>
      </c>
      <c r="U165" s="2" t="s">
        <v>1545</v>
      </c>
      <c r="V165" s="2" t="str">
        <f t="shared" si="23"/>
        <v>Hypertension</v>
      </c>
      <c r="W165" s="2" t="s">
        <v>1506</v>
      </c>
      <c r="X165" s="2" t="s">
        <v>1512</v>
      </c>
      <c r="Y165" s="2" t="s">
        <v>1517</v>
      </c>
    </row>
    <row r="166" spans="1:25" ht="15.75" customHeight="1">
      <c r="A166" s="2" t="s">
        <v>350</v>
      </c>
      <c r="B166" s="2" t="s">
        <v>1543</v>
      </c>
      <c r="C166" s="2">
        <v>170</v>
      </c>
      <c r="D166" s="2">
        <f t="shared" si="16"/>
        <v>1.7</v>
      </c>
      <c r="E166" s="34">
        <f t="shared" si="17"/>
        <v>34.671280276816617</v>
      </c>
      <c r="F166" s="2">
        <v>100.2</v>
      </c>
      <c r="G166" s="2">
        <f t="shared" si="18"/>
        <v>100.2</v>
      </c>
      <c r="H166" s="2" t="b">
        <v>0</v>
      </c>
      <c r="I166" s="2" t="b">
        <v>1</v>
      </c>
      <c r="J166" s="2" t="b">
        <v>0</v>
      </c>
      <c r="K166" s="2" t="b">
        <v>1</v>
      </c>
      <c r="L166" s="13" t="b">
        <f t="shared" si="19"/>
        <v>1</v>
      </c>
      <c r="M166" s="2" t="s">
        <v>1576</v>
      </c>
      <c r="N166" s="2">
        <v>203</v>
      </c>
      <c r="O166" s="2" t="b">
        <v>1</v>
      </c>
      <c r="P166" s="13" t="b">
        <f t="shared" si="20"/>
        <v>1</v>
      </c>
      <c r="Q166" s="2" t="b">
        <v>1</v>
      </c>
      <c r="R166" s="2" t="b">
        <f t="shared" si="21"/>
        <v>1</v>
      </c>
      <c r="S166" s="2" t="b">
        <v>1</v>
      </c>
      <c r="T166" s="2" t="b">
        <f t="shared" si="22"/>
        <v>1</v>
      </c>
      <c r="U166" s="2" t="s">
        <v>1580</v>
      </c>
      <c r="V166" s="2" t="str">
        <f t="shared" si="23"/>
        <v>Prostate Cancer</v>
      </c>
      <c r="W166" s="100"/>
      <c r="X166" s="2" t="s">
        <v>1512</v>
      </c>
      <c r="Y166" s="2" t="s">
        <v>1513</v>
      </c>
    </row>
    <row r="167" spans="1:25" ht="15.75" customHeight="1">
      <c r="A167" s="2" t="s">
        <v>351</v>
      </c>
      <c r="B167" s="2" t="s">
        <v>1514</v>
      </c>
      <c r="C167" s="2">
        <v>155</v>
      </c>
      <c r="D167" s="2">
        <f t="shared" si="16"/>
        <v>1.55</v>
      </c>
      <c r="E167" s="34">
        <f t="shared" si="17"/>
        <v>34.755463059313215</v>
      </c>
      <c r="F167" s="2">
        <v>83.5</v>
      </c>
      <c r="G167" s="2">
        <f t="shared" si="18"/>
        <v>83.5</v>
      </c>
      <c r="H167" s="2" t="b">
        <v>0</v>
      </c>
      <c r="I167" s="2" t="b">
        <v>1</v>
      </c>
      <c r="J167" s="2" t="b">
        <v>0</v>
      </c>
      <c r="K167" s="2" t="b">
        <v>1</v>
      </c>
      <c r="L167" s="13" t="b">
        <f t="shared" si="19"/>
        <v>1</v>
      </c>
      <c r="M167" s="2" t="s">
        <v>1670</v>
      </c>
      <c r="N167" s="2">
        <v>184</v>
      </c>
      <c r="O167" s="2" t="b">
        <v>1</v>
      </c>
      <c r="P167" s="13" t="b">
        <f t="shared" si="20"/>
        <v>1</v>
      </c>
      <c r="Q167" s="2" t="b">
        <v>1</v>
      </c>
      <c r="R167" s="2" t="b">
        <f t="shared" si="21"/>
        <v>1</v>
      </c>
      <c r="S167" s="2" t="b">
        <v>1</v>
      </c>
      <c r="T167" s="2" t="b">
        <f t="shared" si="22"/>
        <v>1</v>
      </c>
      <c r="U167" s="2" t="s">
        <v>1529</v>
      </c>
      <c r="V167" s="2" t="str">
        <f t="shared" si="23"/>
        <v>Childbirth</v>
      </c>
      <c r="W167" s="2" t="s">
        <v>1506</v>
      </c>
      <c r="X167" s="2" t="s">
        <v>1535</v>
      </c>
      <c r="Y167" s="2" t="s">
        <v>1508</v>
      </c>
    </row>
    <row r="168" spans="1:25" ht="15.75" customHeight="1">
      <c r="A168" s="2" t="s">
        <v>352</v>
      </c>
      <c r="B168" s="2" t="s">
        <v>1527</v>
      </c>
      <c r="C168" s="2">
        <v>156</v>
      </c>
      <c r="D168" s="2">
        <f t="shared" si="16"/>
        <v>1.56</v>
      </c>
      <c r="E168" s="34">
        <f t="shared" si="17"/>
        <v>28.517422748191979</v>
      </c>
      <c r="F168" s="2">
        <v>69.400000000000006</v>
      </c>
      <c r="G168" s="2">
        <f t="shared" si="18"/>
        <v>69.400000000000006</v>
      </c>
      <c r="H168" s="2" t="b">
        <v>0</v>
      </c>
      <c r="I168" s="2" t="b">
        <v>0</v>
      </c>
      <c r="J168" s="2" t="b">
        <v>1</v>
      </c>
      <c r="K168" s="2" t="b">
        <v>0</v>
      </c>
      <c r="L168" s="13" t="b">
        <f t="shared" si="19"/>
        <v>0</v>
      </c>
      <c r="M168" s="2" t="s">
        <v>1683</v>
      </c>
      <c r="N168" s="2">
        <v>206</v>
      </c>
      <c r="O168" s="2" t="b">
        <v>1</v>
      </c>
      <c r="P168" s="13" t="b">
        <f t="shared" si="20"/>
        <v>1</v>
      </c>
      <c r="Q168" s="2" t="b">
        <v>1</v>
      </c>
      <c r="R168" s="2" t="b">
        <f t="shared" si="21"/>
        <v>1</v>
      </c>
      <c r="S168" s="2" t="b">
        <v>1</v>
      </c>
      <c r="T168" s="2" t="b">
        <f t="shared" si="22"/>
        <v>1</v>
      </c>
      <c r="U168" s="2" t="s">
        <v>1548</v>
      </c>
      <c r="V168" s="2" t="str">
        <f t="shared" si="23"/>
        <v>Heart Disease</v>
      </c>
      <c r="W168" s="2" t="s">
        <v>1506</v>
      </c>
      <c r="X168" s="2" t="s">
        <v>1507</v>
      </c>
      <c r="Y168" s="2" t="s">
        <v>1521</v>
      </c>
    </row>
    <row r="169" spans="1:25" ht="15.75" customHeight="1">
      <c r="A169" s="2" t="s">
        <v>354</v>
      </c>
      <c r="B169" s="2" t="s">
        <v>1514</v>
      </c>
      <c r="C169" s="2">
        <v>161</v>
      </c>
      <c r="D169" s="2">
        <f t="shared" si="16"/>
        <v>1.61</v>
      </c>
      <c r="E169" s="34">
        <f t="shared" si="17"/>
        <v>33.910728752748732</v>
      </c>
      <c r="F169" s="2">
        <v>87.9</v>
      </c>
      <c r="G169" s="2">
        <f t="shared" si="18"/>
        <v>87.9</v>
      </c>
      <c r="H169" s="2" t="b">
        <v>0</v>
      </c>
      <c r="I169" s="2" t="b">
        <v>1</v>
      </c>
      <c r="J169" s="2" t="b">
        <v>0</v>
      </c>
      <c r="K169" s="2" t="b">
        <v>1</v>
      </c>
      <c r="L169" s="13" t="b">
        <f t="shared" si="19"/>
        <v>1</v>
      </c>
      <c r="M169" s="2" t="s">
        <v>1684</v>
      </c>
      <c r="N169" s="2">
        <v>227</v>
      </c>
      <c r="O169" s="2" t="b">
        <v>1</v>
      </c>
      <c r="P169" s="13" t="b">
        <f t="shared" si="20"/>
        <v>1</v>
      </c>
      <c r="Q169" s="2" t="b">
        <v>1</v>
      </c>
      <c r="R169" s="2" t="b">
        <f t="shared" si="21"/>
        <v>1</v>
      </c>
      <c r="S169" s="2" t="b">
        <v>1</v>
      </c>
      <c r="T169" s="2" t="b">
        <f t="shared" si="22"/>
        <v>1</v>
      </c>
      <c r="U169" s="2" t="s">
        <v>1526</v>
      </c>
      <c r="V169" s="2" t="str">
        <f t="shared" si="23"/>
        <v>Fractured Arm</v>
      </c>
      <c r="W169" s="2" t="s">
        <v>1506</v>
      </c>
      <c r="X169" s="2" t="s">
        <v>1512</v>
      </c>
      <c r="Y169" s="2" t="s">
        <v>1513</v>
      </c>
    </row>
    <row r="170" spans="1:25" ht="15.75" customHeight="1">
      <c r="A170" s="2" t="s">
        <v>356</v>
      </c>
      <c r="B170" s="2" t="s">
        <v>1509</v>
      </c>
      <c r="C170" s="2">
        <v>156</v>
      </c>
      <c r="D170" s="2">
        <f t="shared" si="16"/>
        <v>1.56</v>
      </c>
      <c r="E170" s="34">
        <f t="shared" si="17"/>
        <v>26.339579224194605</v>
      </c>
      <c r="F170" s="2">
        <v>64.099999999999994</v>
      </c>
      <c r="G170" s="2">
        <f t="shared" si="18"/>
        <v>64.099999999999994</v>
      </c>
      <c r="H170" s="2" t="b">
        <v>1</v>
      </c>
      <c r="I170" s="2" t="b">
        <v>0</v>
      </c>
      <c r="J170" s="2" t="b">
        <v>1</v>
      </c>
      <c r="K170" s="2" t="b">
        <v>0</v>
      </c>
      <c r="L170" s="13" t="b">
        <f t="shared" si="19"/>
        <v>0</v>
      </c>
      <c r="M170" s="2" t="s">
        <v>1685</v>
      </c>
      <c r="N170" s="2">
        <v>215</v>
      </c>
      <c r="O170" s="2" t="b">
        <v>0</v>
      </c>
      <c r="P170" s="13" t="b">
        <f t="shared" si="20"/>
        <v>0</v>
      </c>
      <c r="Q170" s="2" t="b">
        <v>0</v>
      </c>
      <c r="R170" s="2" t="b">
        <f t="shared" si="21"/>
        <v>0</v>
      </c>
      <c r="S170" s="2" t="b">
        <v>0</v>
      </c>
      <c r="T170" s="2" t="b">
        <f t="shared" si="22"/>
        <v>0</v>
      </c>
      <c r="U170" s="2" t="s">
        <v>1555</v>
      </c>
      <c r="V170" s="2" t="str">
        <f t="shared" si="23"/>
        <v>Kidney Stones</v>
      </c>
      <c r="W170" s="2" t="s">
        <v>1524</v>
      </c>
      <c r="X170" s="2" t="s">
        <v>1512</v>
      </c>
      <c r="Y170" s="2" t="s">
        <v>1521</v>
      </c>
    </row>
    <row r="171" spans="1:25" ht="15.75" customHeight="1">
      <c r="A171" s="2" t="s">
        <v>357</v>
      </c>
      <c r="B171" s="2" t="s">
        <v>1503</v>
      </c>
      <c r="C171" s="2">
        <v>157</v>
      </c>
      <c r="D171" s="2">
        <f t="shared" si="16"/>
        <v>1.57</v>
      </c>
      <c r="E171" s="34">
        <f t="shared" si="17"/>
        <v>34.646435960890912</v>
      </c>
      <c r="F171" s="2">
        <v>85.4</v>
      </c>
      <c r="G171" s="2">
        <f t="shared" si="18"/>
        <v>85.4</v>
      </c>
      <c r="H171" s="2" t="b">
        <v>1</v>
      </c>
      <c r="I171" s="2" t="b">
        <v>1</v>
      </c>
      <c r="J171" s="2" t="b">
        <v>1</v>
      </c>
      <c r="K171" s="2" t="b">
        <v>0</v>
      </c>
      <c r="L171" s="13" t="b">
        <f t="shared" si="19"/>
        <v>0</v>
      </c>
      <c r="M171" s="2" t="s">
        <v>1686</v>
      </c>
      <c r="N171" s="2">
        <v>154</v>
      </c>
      <c r="O171" s="2" t="b">
        <v>0</v>
      </c>
      <c r="P171" s="13" t="b">
        <f t="shared" si="20"/>
        <v>0</v>
      </c>
      <c r="Q171" s="2" t="b">
        <v>1</v>
      </c>
      <c r="R171" s="2" t="b">
        <f t="shared" si="21"/>
        <v>1</v>
      </c>
      <c r="S171" s="2" t="b">
        <v>1</v>
      </c>
      <c r="T171" s="2" t="b">
        <f t="shared" si="22"/>
        <v>1</v>
      </c>
      <c r="U171" s="2" t="s">
        <v>1582</v>
      </c>
      <c r="V171" s="2" t="str">
        <f t="shared" si="23"/>
        <v>Osteoarthritis</v>
      </c>
      <c r="W171" s="2" t="s">
        <v>1524</v>
      </c>
      <c r="X171" s="2" t="s">
        <v>1535</v>
      </c>
      <c r="Y171" s="2" t="s">
        <v>1517</v>
      </c>
    </row>
    <row r="172" spans="1:25" ht="15.75" customHeight="1">
      <c r="A172" s="2" t="s">
        <v>359</v>
      </c>
      <c r="B172" s="2" t="s">
        <v>1509</v>
      </c>
      <c r="C172" s="2">
        <v>159</v>
      </c>
      <c r="D172" s="2">
        <f t="shared" si="16"/>
        <v>1.59</v>
      </c>
      <c r="E172" s="34">
        <f t="shared" si="17"/>
        <v>31.683873264506936</v>
      </c>
      <c r="F172" s="2">
        <v>80.099999999999994</v>
      </c>
      <c r="G172" s="2">
        <f t="shared" si="18"/>
        <v>80.099999999999994</v>
      </c>
      <c r="H172" s="2" t="b">
        <v>0</v>
      </c>
      <c r="I172" s="2" t="b">
        <v>0</v>
      </c>
      <c r="J172" s="2" t="b">
        <v>0</v>
      </c>
      <c r="K172" s="2" t="b">
        <v>0</v>
      </c>
      <c r="L172" s="13" t="b">
        <f t="shared" si="19"/>
        <v>0</v>
      </c>
      <c r="M172" s="2" t="s">
        <v>1615</v>
      </c>
      <c r="N172" s="2">
        <v>150</v>
      </c>
      <c r="O172" s="2" t="b">
        <v>1</v>
      </c>
      <c r="P172" s="13" t="b">
        <f t="shared" si="20"/>
        <v>1</v>
      </c>
      <c r="Q172" s="2" t="b">
        <v>0</v>
      </c>
      <c r="R172" s="2" t="b">
        <f t="shared" si="21"/>
        <v>0</v>
      </c>
      <c r="S172" s="2" t="b">
        <v>1</v>
      </c>
      <c r="T172" s="2" t="b">
        <f t="shared" si="22"/>
        <v>1</v>
      </c>
      <c r="U172" s="2" t="s">
        <v>1617</v>
      </c>
      <c r="V172" s="2" t="str">
        <f t="shared" si="23"/>
        <v>Heart Attack</v>
      </c>
      <c r="W172" s="2" t="s">
        <v>1524</v>
      </c>
      <c r="X172" s="2" t="s">
        <v>1535</v>
      </c>
      <c r="Y172" s="2" t="s">
        <v>1530</v>
      </c>
    </row>
    <row r="173" spans="1:25" ht="15.75" customHeight="1">
      <c r="A173" s="2" t="s">
        <v>361</v>
      </c>
      <c r="B173" s="2" t="s">
        <v>1503</v>
      </c>
      <c r="C173" s="2">
        <v>164</v>
      </c>
      <c r="D173" s="2">
        <f t="shared" si="16"/>
        <v>1.64</v>
      </c>
      <c r="E173" s="34">
        <f t="shared" si="17"/>
        <v>29.781380130874481</v>
      </c>
      <c r="F173" s="2">
        <v>80.099999999999994</v>
      </c>
      <c r="G173" s="2">
        <f t="shared" si="18"/>
        <v>80.099999999999994</v>
      </c>
      <c r="H173" s="2" t="b">
        <v>0</v>
      </c>
      <c r="I173" s="2" t="b">
        <v>0</v>
      </c>
      <c r="J173" s="2" t="b">
        <v>0</v>
      </c>
      <c r="K173" s="2" t="b">
        <v>1</v>
      </c>
      <c r="L173" s="13" t="b">
        <f t="shared" si="19"/>
        <v>1</v>
      </c>
      <c r="M173" s="2" t="s">
        <v>1680</v>
      </c>
      <c r="N173" s="2">
        <v>169</v>
      </c>
      <c r="O173" s="2" t="b">
        <v>1</v>
      </c>
      <c r="P173" s="13" t="b">
        <f t="shared" si="20"/>
        <v>1</v>
      </c>
      <c r="Q173" s="2" t="b">
        <v>0</v>
      </c>
      <c r="R173" s="2" t="b">
        <f t="shared" si="21"/>
        <v>0</v>
      </c>
      <c r="S173" s="2" t="b">
        <v>1</v>
      </c>
      <c r="T173" s="2" t="b">
        <f t="shared" si="22"/>
        <v>1</v>
      </c>
      <c r="U173" s="2" t="s">
        <v>1534</v>
      </c>
      <c r="V173" s="2" t="str">
        <f t="shared" si="23"/>
        <v>Respiratory Infection</v>
      </c>
      <c r="W173" s="2" t="s">
        <v>1506</v>
      </c>
      <c r="X173" s="2" t="s">
        <v>1535</v>
      </c>
      <c r="Y173" s="2" t="s">
        <v>1508</v>
      </c>
    </row>
    <row r="174" spans="1:25" ht="15.75" customHeight="1">
      <c r="A174" s="2" t="s">
        <v>363</v>
      </c>
      <c r="B174" s="2" t="s">
        <v>1518</v>
      </c>
      <c r="C174" s="2">
        <v>166</v>
      </c>
      <c r="D174" s="2">
        <f t="shared" si="16"/>
        <v>1.66</v>
      </c>
      <c r="E174" s="34">
        <f t="shared" si="17"/>
        <v>31.753520104514447</v>
      </c>
      <c r="F174" s="2">
        <v>87.5</v>
      </c>
      <c r="G174" s="2">
        <f t="shared" si="18"/>
        <v>87.5</v>
      </c>
      <c r="H174" s="2" t="b">
        <v>0</v>
      </c>
      <c r="I174" s="2" t="b">
        <v>0</v>
      </c>
      <c r="J174" s="2" t="b">
        <v>0</v>
      </c>
      <c r="K174" s="2" t="b">
        <v>0</v>
      </c>
      <c r="L174" s="13" t="b">
        <f t="shared" si="19"/>
        <v>0</v>
      </c>
      <c r="M174" s="2" t="s">
        <v>1572</v>
      </c>
      <c r="N174" s="2">
        <v>208</v>
      </c>
      <c r="O174" s="2" t="b">
        <v>0</v>
      </c>
      <c r="P174" s="13" t="b">
        <f t="shared" si="20"/>
        <v>0</v>
      </c>
      <c r="Q174" s="2" t="b">
        <v>1</v>
      </c>
      <c r="R174" s="2" t="b">
        <f t="shared" si="21"/>
        <v>1</v>
      </c>
      <c r="S174" s="2" t="b">
        <v>1</v>
      </c>
      <c r="T174" s="2" t="b">
        <f t="shared" si="22"/>
        <v>1</v>
      </c>
      <c r="U174" s="2" t="s">
        <v>1496</v>
      </c>
      <c r="V174" s="2" t="str">
        <f t="shared" si="23"/>
        <v>Diabetes</v>
      </c>
      <c r="W174" s="2" t="s">
        <v>1524</v>
      </c>
      <c r="X174" s="2" t="s">
        <v>1535</v>
      </c>
      <c r="Y174" s="2" t="s">
        <v>1530</v>
      </c>
    </row>
    <row r="175" spans="1:25" ht="15.75" customHeight="1">
      <c r="A175" s="2" t="s">
        <v>364</v>
      </c>
      <c r="B175" s="2" t="s">
        <v>1503</v>
      </c>
      <c r="C175" s="2">
        <v>152</v>
      </c>
      <c r="D175" s="2">
        <f t="shared" si="16"/>
        <v>1.52</v>
      </c>
      <c r="E175" s="34">
        <f t="shared" si="17"/>
        <v>31.552977839335181</v>
      </c>
      <c r="F175" s="2">
        <v>72.900000000000006</v>
      </c>
      <c r="G175" s="2">
        <f t="shared" si="18"/>
        <v>72.900000000000006</v>
      </c>
      <c r="H175" s="2" t="b">
        <v>0</v>
      </c>
      <c r="I175" s="2" t="b">
        <v>0</v>
      </c>
      <c r="J175" s="2" t="b">
        <v>0</v>
      </c>
      <c r="K175" s="2" t="b">
        <v>1</v>
      </c>
      <c r="L175" s="13" t="b">
        <f t="shared" si="19"/>
        <v>1</v>
      </c>
      <c r="M175" s="2" t="s">
        <v>1539</v>
      </c>
      <c r="N175" s="2">
        <v>173</v>
      </c>
      <c r="O175" s="2" t="b">
        <v>1</v>
      </c>
      <c r="P175" s="13" t="b">
        <f t="shared" si="20"/>
        <v>1</v>
      </c>
      <c r="Q175" s="2" t="b">
        <v>1</v>
      </c>
      <c r="R175" s="2" t="b">
        <f t="shared" si="21"/>
        <v>1</v>
      </c>
      <c r="S175" s="2" t="b">
        <v>1</v>
      </c>
      <c r="T175" s="2" t="b">
        <f t="shared" si="22"/>
        <v>1</v>
      </c>
      <c r="U175" s="2" t="s">
        <v>1516</v>
      </c>
      <c r="V175" s="2" t="str">
        <f t="shared" si="23"/>
        <v>Stroke</v>
      </c>
      <c r="W175" s="2" t="s">
        <v>1506</v>
      </c>
      <c r="X175" s="2" t="s">
        <v>1507</v>
      </c>
      <c r="Y175" s="2" t="s">
        <v>1508</v>
      </c>
    </row>
    <row r="176" spans="1:25" ht="15.75" customHeight="1">
      <c r="A176" s="2" t="s">
        <v>365</v>
      </c>
      <c r="B176" s="2" t="s">
        <v>1543</v>
      </c>
      <c r="C176" s="2">
        <v>166</v>
      </c>
      <c r="D176" s="2">
        <f t="shared" si="16"/>
        <v>1.66</v>
      </c>
      <c r="E176" s="34">
        <f t="shared" si="17"/>
        <v>26.418928726956018</v>
      </c>
      <c r="F176" s="2">
        <v>72.8</v>
      </c>
      <c r="G176" s="2">
        <f t="shared" si="18"/>
        <v>72.8</v>
      </c>
      <c r="H176" s="2" t="b">
        <v>0</v>
      </c>
      <c r="I176" s="2" t="b">
        <v>0</v>
      </c>
      <c r="J176" s="2" t="b">
        <v>0</v>
      </c>
      <c r="K176" s="2" t="b">
        <v>0</v>
      </c>
      <c r="L176" s="13" t="b">
        <f t="shared" si="19"/>
        <v>0</v>
      </c>
      <c r="M176" s="2" t="s">
        <v>1685</v>
      </c>
      <c r="N176" s="2">
        <v>168</v>
      </c>
      <c r="O176" s="2" t="b">
        <v>0</v>
      </c>
      <c r="P176" s="13" t="b">
        <f t="shared" si="20"/>
        <v>0</v>
      </c>
      <c r="Q176" s="2" t="b">
        <v>0</v>
      </c>
      <c r="R176" s="2" t="b">
        <f t="shared" si="21"/>
        <v>0</v>
      </c>
      <c r="S176" s="2" t="b">
        <v>0</v>
      </c>
      <c r="T176" s="2" t="b">
        <f t="shared" si="22"/>
        <v>0</v>
      </c>
      <c r="U176" s="2" t="s">
        <v>1571</v>
      </c>
      <c r="V176" s="2" t="str">
        <f t="shared" si="23"/>
        <v>Stroke</v>
      </c>
      <c r="W176" s="2" t="s">
        <v>1524</v>
      </c>
      <c r="X176" s="2" t="s">
        <v>1535</v>
      </c>
      <c r="Y176" s="2" t="s">
        <v>1517</v>
      </c>
    </row>
    <row r="177" spans="1:25" ht="15.75" customHeight="1">
      <c r="A177" s="2" t="s">
        <v>366</v>
      </c>
      <c r="B177" s="2" t="s">
        <v>1518</v>
      </c>
      <c r="C177" s="2">
        <v>151</v>
      </c>
      <c r="D177" s="2">
        <f t="shared" si="16"/>
        <v>1.51</v>
      </c>
      <c r="E177" s="34">
        <f t="shared" si="17"/>
        <v>29.077672031928422</v>
      </c>
      <c r="F177" s="2">
        <v>66.3</v>
      </c>
      <c r="G177" s="2">
        <f t="shared" si="18"/>
        <v>66.3</v>
      </c>
      <c r="H177" s="2" t="b">
        <v>0</v>
      </c>
      <c r="I177" s="2" t="b">
        <v>1</v>
      </c>
      <c r="J177" s="2" t="b">
        <v>1</v>
      </c>
      <c r="K177" s="2" t="b">
        <v>1</v>
      </c>
      <c r="L177" s="13" t="b">
        <f t="shared" si="19"/>
        <v>1</v>
      </c>
      <c r="M177" s="2" t="s">
        <v>1687</v>
      </c>
      <c r="N177" s="2">
        <v>211</v>
      </c>
      <c r="O177" s="2" t="b">
        <v>1</v>
      </c>
      <c r="P177" s="13" t="b">
        <f t="shared" si="20"/>
        <v>1</v>
      </c>
      <c r="Q177" s="2" t="b">
        <v>0</v>
      </c>
      <c r="R177" s="2" t="b">
        <f t="shared" si="21"/>
        <v>0</v>
      </c>
      <c r="S177" s="2" t="b">
        <v>1</v>
      </c>
      <c r="T177" s="2" t="b">
        <f t="shared" si="22"/>
        <v>1</v>
      </c>
      <c r="U177" s="2" t="s">
        <v>1580</v>
      </c>
      <c r="V177" s="2" t="str">
        <f t="shared" si="23"/>
        <v>Prostate Cancer</v>
      </c>
      <c r="W177" s="2" t="s">
        <v>1524</v>
      </c>
      <c r="X177" s="2" t="s">
        <v>1535</v>
      </c>
      <c r="Y177" s="2" t="s">
        <v>1530</v>
      </c>
    </row>
    <row r="178" spans="1:25" ht="15.75" customHeight="1">
      <c r="A178" s="2" t="s">
        <v>368</v>
      </c>
      <c r="B178" s="2" t="s">
        <v>1509</v>
      </c>
      <c r="C178" s="2">
        <v>176</v>
      </c>
      <c r="D178" s="2">
        <f t="shared" si="16"/>
        <v>1.76</v>
      </c>
      <c r="E178" s="34">
        <f t="shared" si="17"/>
        <v>34.994834710743802</v>
      </c>
      <c r="F178" s="2">
        <v>108.4</v>
      </c>
      <c r="G178" s="2">
        <f t="shared" si="18"/>
        <v>108.4</v>
      </c>
      <c r="H178" s="2" t="b">
        <v>0</v>
      </c>
      <c r="I178" s="2" t="b">
        <v>0</v>
      </c>
      <c r="J178" s="2" t="b">
        <v>0</v>
      </c>
      <c r="K178" s="2" t="b">
        <v>1</v>
      </c>
      <c r="L178" s="13" t="b">
        <f t="shared" si="19"/>
        <v>1</v>
      </c>
      <c r="M178" s="2" t="s">
        <v>1688</v>
      </c>
      <c r="N178" s="2">
        <v>163</v>
      </c>
      <c r="O178" s="2" t="b">
        <v>1</v>
      </c>
      <c r="P178" s="13" t="b">
        <f t="shared" si="20"/>
        <v>1</v>
      </c>
      <c r="Q178" s="2" t="b">
        <v>1</v>
      </c>
      <c r="R178" s="2" t="b">
        <f t="shared" si="21"/>
        <v>1</v>
      </c>
      <c r="S178" s="2" t="b">
        <v>1</v>
      </c>
      <c r="T178" s="2" t="b">
        <f t="shared" si="22"/>
        <v>1</v>
      </c>
      <c r="U178" s="2" t="s">
        <v>1545</v>
      </c>
      <c r="V178" s="2" t="str">
        <f t="shared" si="23"/>
        <v>Hypertension</v>
      </c>
      <c r="W178" s="2" t="s">
        <v>1506</v>
      </c>
      <c r="X178" s="2" t="s">
        <v>1507</v>
      </c>
      <c r="Y178" s="2" t="s">
        <v>1530</v>
      </c>
    </row>
    <row r="179" spans="1:25" ht="15.75" customHeight="1">
      <c r="A179" s="2" t="s">
        <v>370</v>
      </c>
      <c r="B179" s="2" t="s">
        <v>1556</v>
      </c>
      <c r="C179" s="2">
        <v>153</v>
      </c>
      <c r="D179" s="2">
        <f t="shared" si="16"/>
        <v>1.53</v>
      </c>
      <c r="E179" s="34">
        <f t="shared" si="17"/>
        <v>31.569054637105388</v>
      </c>
      <c r="F179" s="2">
        <v>73.900000000000006</v>
      </c>
      <c r="G179" s="2">
        <f t="shared" si="18"/>
        <v>73.900000000000006</v>
      </c>
      <c r="H179" s="2" t="b">
        <v>0</v>
      </c>
      <c r="I179" s="2" t="b">
        <v>1</v>
      </c>
      <c r="J179" s="2" t="b">
        <v>0</v>
      </c>
      <c r="K179" s="2" t="b">
        <v>0</v>
      </c>
      <c r="L179" s="13" t="b">
        <f t="shared" si="19"/>
        <v>0</v>
      </c>
      <c r="M179" s="2" t="s">
        <v>1684</v>
      </c>
      <c r="N179" s="2">
        <v>229</v>
      </c>
      <c r="O179" s="2" t="b">
        <v>1</v>
      </c>
      <c r="P179" s="13" t="b">
        <f t="shared" si="20"/>
        <v>1</v>
      </c>
      <c r="Q179" s="2" t="b">
        <v>0</v>
      </c>
      <c r="R179" s="2" t="b">
        <f t="shared" si="21"/>
        <v>0</v>
      </c>
      <c r="S179" s="2" t="b">
        <v>1</v>
      </c>
      <c r="T179" s="2" t="b">
        <f t="shared" si="22"/>
        <v>1</v>
      </c>
      <c r="U179" s="2" t="s">
        <v>1520</v>
      </c>
      <c r="V179" s="2" t="str">
        <f t="shared" si="23"/>
        <v>Heart Attack</v>
      </c>
      <c r="W179" s="2" t="s">
        <v>1506</v>
      </c>
      <c r="X179" s="2" t="s">
        <v>1535</v>
      </c>
      <c r="Y179" s="2" t="s">
        <v>1517</v>
      </c>
    </row>
    <row r="180" spans="1:25" ht="15.75" customHeight="1">
      <c r="A180" s="2" t="s">
        <v>372</v>
      </c>
      <c r="B180" s="2" t="s">
        <v>1518</v>
      </c>
      <c r="C180" s="2">
        <v>158</v>
      </c>
      <c r="D180" s="2">
        <f t="shared" si="16"/>
        <v>1.58</v>
      </c>
      <c r="E180" s="34">
        <f t="shared" si="17"/>
        <v>25.356513379266136</v>
      </c>
      <c r="F180" s="2">
        <v>63.3</v>
      </c>
      <c r="G180" s="2">
        <f t="shared" si="18"/>
        <v>63.3</v>
      </c>
      <c r="H180" s="2" t="b">
        <v>0</v>
      </c>
      <c r="I180" s="2" t="b">
        <v>0</v>
      </c>
      <c r="J180" s="2" t="b">
        <v>0</v>
      </c>
      <c r="K180" s="2" t="b">
        <v>0</v>
      </c>
      <c r="L180" s="13" t="b">
        <f t="shared" si="19"/>
        <v>0</v>
      </c>
      <c r="M180" s="2" t="s">
        <v>1515</v>
      </c>
      <c r="N180" s="2">
        <v>210</v>
      </c>
      <c r="O180" s="100"/>
      <c r="P180" s="13" t="b">
        <f t="shared" si="20"/>
        <v>0</v>
      </c>
      <c r="Q180" s="2" t="b">
        <v>0</v>
      </c>
      <c r="R180" s="2" t="b">
        <f t="shared" si="21"/>
        <v>0</v>
      </c>
      <c r="S180" s="2" t="b">
        <v>0</v>
      </c>
      <c r="T180" s="2" t="b">
        <f t="shared" si="22"/>
        <v>0</v>
      </c>
      <c r="U180" s="2" t="s">
        <v>1555</v>
      </c>
      <c r="V180" s="2" t="str">
        <f t="shared" si="23"/>
        <v>Kidney Stones</v>
      </c>
      <c r="W180" s="2" t="s">
        <v>1506</v>
      </c>
      <c r="X180" s="2" t="s">
        <v>1535</v>
      </c>
      <c r="Y180" s="2" t="s">
        <v>1513</v>
      </c>
    </row>
    <row r="181" spans="1:25" ht="15.75" customHeight="1">
      <c r="A181" s="2" t="s">
        <v>373</v>
      </c>
      <c r="B181" s="2" t="s">
        <v>1536</v>
      </c>
      <c r="C181" s="2">
        <v>177</v>
      </c>
      <c r="D181" s="2">
        <f t="shared" si="16"/>
        <v>1.77</v>
      </c>
      <c r="E181" s="34">
        <f t="shared" si="17"/>
        <v>21.162501196974048</v>
      </c>
      <c r="F181" s="2">
        <v>66.3</v>
      </c>
      <c r="G181" s="2">
        <f t="shared" si="18"/>
        <v>66.3</v>
      </c>
      <c r="H181" s="2" t="b">
        <v>0</v>
      </c>
      <c r="I181" s="2" t="b">
        <v>0</v>
      </c>
      <c r="J181" s="2" t="b">
        <v>0</v>
      </c>
      <c r="K181" s="2" t="b">
        <v>0</v>
      </c>
      <c r="L181" s="13" t="b">
        <f t="shared" si="19"/>
        <v>0</v>
      </c>
      <c r="M181" s="2" t="s">
        <v>1689</v>
      </c>
      <c r="N181" s="2">
        <v>183</v>
      </c>
      <c r="O181" s="2" t="b">
        <v>0</v>
      </c>
      <c r="P181" s="13" t="b">
        <f t="shared" si="20"/>
        <v>0</v>
      </c>
      <c r="Q181" s="2" t="b">
        <v>0</v>
      </c>
      <c r="R181" s="2" t="b">
        <f t="shared" si="21"/>
        <v>0</v>
      </c>
      <c r="S181" s="2" t="b">
        <v>0</v>
      </c>
      <c r="T181" s="2" t="b">
        <f t="shared" si="22"/>
        <v>0</v>
      </c>
      <c r="U181" s="2" t="s">
        <v>1545</v>
      </c>
      <c r="V181" s="2" t="str">
        <f t="shared" si="23"/>
        <v>Hypertension</v>
      </c>
      <c r="W181" s="2" t="s">
        <v>1524</v>
      </c>
      <c r="X181" s="2" t="s">
        <v>1512</v>
      </c>
      <c r="Y181" s="2" t="s">
        <v>1517</v>
      </c>
    </row>
    <row r="182" spans="1:25" ht="15.75" customHeight="1">
      <c r="A182" s="2" t="s">
        <v>375</v>
      </c>
      <c r="B182" s="2" t="s">
        <v>1503</v>
      </c>
      <c r="C182" s="2">
        <v>164</v>
      </c>
      <c r="D182" s="2">
        <f t="shared" si="16"/>
        <v>1.64</v>
      </c>
      <c r="E182" s="34">
        <f t="shared" si="17"/>
        <v>30.896787626412852</v>
      </c>
      <c r="F182" s="2">
        <v>83.1</v>
      </c>
      <c r="G182" s="2">
        <f t="shared" si="18"/>
        <v>83.1</v>
      </c>
      <c r="H182" s="2" t="b">
        <v>0</v>
      </c>
      <c r="I182" s="2" t="b">
        <v>1</v>
      </c>
      <c r="J182" s="2" t="b">
        <v>0</v>
      </c>
      <c r="K182" s="2" t="b">
        <v>0</v>
      </c>
      <c r="L182" s="13" t="b">
        <f t="shared" si="19"/>
        <v>0</v>
      </c>
      <c r="M182" s="2" t="s">
        <v>1690</v>
      </c>
      <c r="N182" s="2">
        <v>226</v>
      </c>
      <c r="O182" s="2" t="b">
        <v>0</v>
      </c>
      <c r="P182" s="13" t="b">
        <f t="shared" si="20"/>
        <v>0</v>
      </c>
      <c r="Q182" s="2" t="b">
        <v>1</v>
      </c>
      <c r="R182" s="2" t="b">
        <f t="shared" si="21"/>
        <v>1</v>
      </c>
      <c r="S182" s="2" t="b">
        <v>1</v>
      </c>
      <c r="T182" s="2" t="b">
        <f t="shared" si="22"/>
        <v>1</v>
      </c>
      <c r="U182" s="2" t="s">
        <v>1529</v>
      </c>
      <c r="V182" s="2" t="str">
        <f t="shared" si="23"/>
        <v>Childbirth</v>
      </c>
      <c r="W182" s="2" t="s">
        <v>1524</v>
      </c>
      <c r="X182" s="2" t="s">
        <v>1535</v>
      </c>
      <c r="Y182" s="2" t="s">
        <v>1508</v>
      </c>
    </row>
    <row r="183" spans="1:25" ht="15.75" customHeight="1">
      <c r="A183" s="2" t="s">
        <v>376</v>
      </c>
      <c r="B183" s="2" t="s">
        <v>1536</v>
      </c>
      <c r="C183" s="2">
        <v>167</v>
      </c>
      <c r="D183" s="2">
        <f t="shared" si="16"/>
        <v>1.67</v>
      </c>
      <c r="E183" s="34">
        <f t="shared" si="17"/>
        <v>33.776757861522469</v>
      </c>
      <c r="F183" s="2">
        <v>94.2</v>
      </c>
      <c r="G183" s="2">
        <f t="shared" si="18"/>
        <v>94.2</v>
      </c>
      <c r="H183" s="2" t="b">
        <v>0</v>
      </c>
      <c r="I183" s="2" t="b">
        <v>0</v>
      </c>
      <c r="J183" s="2" t="b">
        <v>0</v>
      </c>
      <c r="K183" s="2" t="b">
        <v>1</v>
      </c>
      <c r="L183" s="13" t="b">
        <f t="shared" si="19"/>
        <v>1</v>
      </c>
      <c r="M183" s="2" t="s">
        <v>1691</v>
      </c>
      <c r="N183" s="2">
        <v>168</v>
      </c>
      <c r="O183" s="2" t="b">
        <v>1</v>
      </c>
      <c r="P183" s="13" t="b">
        <f t="shared" si="20"/>
        <v>1</v>
      </c>
      <c r="Q183" s="2" t="b">
        <v>1</v>
      </c>
      <c r="R183" s="2" t="b">
        <f t="shared" si="21"/>
        <v>1</v>
      </c>
      <c r="S183" s="2" t="b">
        <v>1</v>
      </c>
      <c r="T183" s="2" t="b">
        <f t="shared" si="22"/>
        <v>1</v>
      </c>
      <c r="U183" s="2" t="s">
        <v>1529</v>
      </c>
      <c r="V183" s="2" t="str">
        <f t="shared" si="23"/>
        <v>Childbirth</v>
      </c>
      <c r="W183" s="2" t="s">
        <v>1506</v>
      </c>
      <c r="X183" s="2" t="s">
        <v>1507</v>
      </c>
      <c r="Y183" s="2" t="s">
        <v>1508</v>
      </c>
    </row>
    <row r="184" spans="1:25" ht="15.75" customHeight="1">
      <c r="A184" s="2" t="s">
        <v>377</v>
      </c>
      <c r="B184" s="2" t="s">
        <v>1556</v>
      </c>
      <c r="C184" s="2">
        <v>160</v>
      </c>
      <c r="D184" s="2">
        <f t="shared" si="16"/>
        <v>1.6</v>
      </c>
      <c r="E184" s="34">
        <f t="shared" si="17"/>
        <v>32.343749999999993</v>
      </c>
      <c r="F184" s="2">
        <v>82.8</v>
      </c>
      <c r="G184" s="2">
        <f t="shared" si="18"/>
        <v>82.8</v>
      </c>
      <c r="H184" s="2" t="b">
        <v>1</v>
      </c>
      <c r="I184" s="2" t="s">
        <v>1506</v>
      </c>
      <c r="J184" s="2" t="b">
        <v>1</v>
      </c>
      <c r="K184" s="2" t="b">
        <v>1</v>
      </c>
      <c r="L184" s="13" t="b">
        <f t="shared" si="19"/>
        <v>1</v>
      </c>
      <c r="M184" s="2" t="s">
        <v>1688</v>
      </c>
      <c r="N184" s="2">
        <v>153</v>
      </c>
      <c r="O184" s="2" t="b">
        <v>1</v>
      </c>
      <c r="P184" s="13" t="b">
        <f t="shared" si="20"/>
        <v>1</v>
      </c>
      <c r="Q184" s="2" t="b">
        <v>0</v>
      </c>
      <c r="R184" s="2" t="b">
        <f t="shared" si="21"/>
        <v>0</v>
      </c>
      <c r="S184" s="2" t="b">
        <v>1</v>
      </c>
      <c r="T184" s="2" t="b">
        <f t="shared" si="22"/>
        <v>1</v>
      </c>
      <c r="U184" s="2" t="s">
        <v>1534</v>
      </c>
      <c r="V184" s="2" t="str">
        <f t="shared" si="23"/>
        <v>Respiratory Infection</v>
      </c>
      <c r="W184" s="2" t="s">
        <v>1506</v>
      </c>
      <c r="X184" s="2" t="s">
        <v>1512</v>
      </c>
      <c r="Y184" s="2" t="s">
        <v>1517</v>
      </c>
    </row>
    <row r="185" spans="1:25" ht="15.75" customHeight="1">
      <c r="A185" s="2" t="s">
        <v>379</v>
      </c>
      <c r="B185" s="2" t="s">
        <v>1503</v>
      </c>
      <c r="C185" s="2">
        <v>171</v>
      </c>
      <c r="D185" s="2">
        <f t="shared" si="16"/>
        <v>1.71</v>
      </c>
      <c r="E185" s="34">
        <f t="shared" si="17"/>
        <v>31.667863616155401</v>
      </c>
      <c r="F185" s="2">
        <v>92.6</v>
      </c>
      <c r="G185" s="2">
        <f t="shared" si="18"/>
        <v>92.6</v>
      </c>
      <c r="H185" s="2" t="s">
        <v>1506</v>
      </c>
      <c r="I185" s="2" t="b">
        <v>1</v>
      </c>
      <c r="J185" s="2" t="b">
        <v>0</v>
      </c>
      <c r="K185" s="2" t="b">
        <v>1</v>
      </c>
      <c r="L185" s="13" t="b">
        <f t="shared" si="19"/>
        <v>1</v>
      </c>
      <c r="M185" s="2" t="s">
        <v>1522</v>
      </c>
      <c r="N185" s="2">
        <v>183</v>
      </c>
      <c r="O185" s="2" t="b">
        <v>1</v>
      </c>
      <c r="P185" s="13" t="b">
        <f t="shared" si="20"/>
        <v>1</v>
      </c>
      <c r="Q185" s="2" t="b">
        <v>0</v>
      </c>
      <c r="R185" s="2" t="b">
        <f t="shared" si="21"/>
        <v>0</v>
      </c>
      <c r="S185" s="2" t="b">
        <v>1</v>
      </c>
      <c r="T185" s="2" t="b">
        <f t="shared" si="22"/>
        <v>1</v>
      </c>
      <c r="U185" s="2" t="s">
        <v>1617</v>
      </c>
      <c r="V185" s="2" t="str">
        <f t="shared" si="23"/>
        <v>Heart Attack</v>
      </c>
      <c r="W185" s="2" t="s">
        <v>1524</v>
      </c>
      <c r="X185" s="2" t="s">
        <v>1535</v>
      </c>
      <c r="Y185" s="2" t="s">
        <v>1530</v>
      </c>
    </row>
    <row r="186" spans="1:25" ht="15.75" customHeight="1">
      <c r="A186" s="2" t="s">
        <v>380</v>
      </c>
      <c r="B186" s="2" t="s">
        <v>1543</v>
      </c>
      <c r="C186" s="2">
        <v>171</v>
      </c>
      <c r="D186" s="2">
        <f t="shared" si="16"/>
        <v>1.71</v>
      </c>
      <c r="E186" s="34">
        <f t="shared" si="17"/>
        <v>21.95547347901919</v>
      </c>
      <c r="F186" s="2">
        <v>64.2</v>
      </c>
      <c r="G186" s="2">
        <f t="shared" si="18"/>
        <v>64.2</v>
      </c>
      <c r="H186" s="2" t="b">
        <v>0</v>
      </c>
      <c r="I186" s="2" t="b">
        <v>0</v>
      </c>
      <c r="J186" s="2" t="s">
        <v>1506</v>
      </c>
      <c r="K186" s="2" t="b">
        <v>0</v>
      </c>
      <c r="L186" s="13" t="b">
        <f t="shared" si="19"/>
        <v>0</v>
      </c>
      <c r="M186" s="2" t="s">
        <v>1692</v>
      </c>
      <c r="N186" s="2">
        <v>189</v>
      </c>
      <c r="O186" s="2" t="b">
        <v>0</v>
      </c>
      <c r="P186" s="13" t="b">
        <f t="shared" si="20"/>
        <v>0</v>
      </c>
      <c r="Q186" s="2" t="b">
        <v>0</v>
      </c>
      <c r="R186" s="2" t="b">
        <f t="shared" si="21"/>
        <v>0</v>
      </c>
      <c r="S186" s="2" t="b">
        <v>0</v>
      </c>
      <c r="T186" s="2" t="b">
        <f t="shared" si="22"/>
        <v>0</v>
      </c>
      <c r="U186" s="2" t="s">
        <v>1582</v>
      </c>
      <c r="V186" s="2" t="str">
        <f t="shared" si="23"/>
        <v>Osteoarthritis</v>
      </c>
      <c r="W186" s="2" t="s">
        <v>1506</v>
      </c>
      <c r="X186" s="2" t="s">
        <v>1535</v>
      </c>
      <c r="Y186" s="2" t="s">
        <v>1508</v>
      </c>
    </row>
    <row r="187" spans="1:25" ht="15.75" customHeight="1">
      <c r="A187" s="2" t="s">
        <v>381</v>
      </c>
      <c r="B187" s="2" t="s">
        <v>1509</v>
      </c>
      <c r="C187" s="2">
        <v>164</v>
      </c>
      <c r="D187" s="2">
        <f t="shared" si="16"/>
        <v>1.64</v>
      </c>
      <c r="E187" s="34">
        <f t="shared" si="17"/>
        <v>31.714753123140991</v>
      </c>
      <c r="F187" s="2">
        <v>85.3</v>
      </c>
      <c r="G187" s="2">
        <f t="shared" si="18"/>
        <v>85.3</v>
      </c>
      <c r="H187" s="2" t="b">
        <v>0</v>
      </c>
      <c r="I187" s="2" t="b">
        <v>0</v>
      </c>
      <c r="J187" s="2" t="b">
        <v>0</v>
      </c>
      <c r="K187" s="2" t="b">
        <v>0</v>
      </c>
      <c r="L187" s="13" t="b">
        <f t="shared" si="19"/>
        <v>0</v>
      </c>
      <c r="M187" s="2" t="s">
        <v>1693</v>
      </c>
      <c r="N187" s="2">
        <v>169</v>
      </c>
      <c r="O187" s="2" t="b">
        <v>0</v>
      </c>
      <c r="P187" s="13" t="b">
        <f t="shared" si="20"/>
        <v>0</v>
      </c>
      <c r="Q187" s="2" t="b">
        <v>1</v>
      </c>
      <c r="R187" s="2" t="b">
        <f t="shared" si="21"/>
        <v>1</v>
      </c>
      <c r="S187" s="2" t="b">
        <v>1</v>
      </c>
      <c r="T187" s="2" t="b">
        <f t="shared" si="22"/>
        <v>1</v>
      </c>
      <c r="U187" s="2" t="s">
        <v>1561</v>
      </c>
      <c r="V187" s="2" t="str">
        <f t="shared" si="23"/>
        <v>Diabetes</v>
      </c>
      <c r="W187" s="100"/>
      <c r="X187" s="2" t="s">
        <v>1507</v>
      </c>
      <c r="Y187" s="2" t="s">
        <v>1513</v>
      </c>
    </row>
    <row r="188" spans="1:25" ht="15.75" customHeight="1">
      <c r="A188" s="2" t="s">
        <v>383</v>
      </c>
      <c r="B188" s="2" t="s">
        <v>1527</v>
      </c>
      <c r="C188" s="2">
        <v>178</v>
      </c>
      <c r="D188" s="2">
        <f t="shared" si="16"/>
        <v>1.78</v>
      </c>
      <c r="E188" s="34">
        <f t="shared" si="17"/>
        <v>25.912132306526949</v>
      </c>
      <c r="F188" s="2">
        <v>82.1</v>
      </c>
      <c r="G188" s="2">
        <f t="shared" si="18"/>
        <v>82.1</v>
      </c>
      <c r="H188" s="2" t="b">
        <v>1</v>
      </c>
      <c r="I188" s="2" t="s">
        <v>1524</v>
      </c>
      <c r="J188" s="2" t="b">
        <v>0</v>
      </c>
      <c r="K188" s="2" t="b">
        <v>0</v>
      </c>
      <c r="L188" s="13" t="b">
        <f t="shared" si="19"/>
        <v>0</v>
      </c>
      <c r="M188" s="2" t="s">
        <v>1694</v>
      </c>
      <c r="N188" s="2">
        <v>226</v>
      </c>
      <c r="O188" s="2" t="b">
        <v>0</v>
      </c>
      <c r="P188" s="13" t="b">
        <f t="shared" si="20"/>
        <v>0</v>
      </c>
      <c r="Q188" s="2" t="b">
        <v>0</v>
      </c>
      <c r="R188" s="2" t="b">
        <f t="shared" si="21"/>
        <v>0</v>
      </c>
      <c r="S188" s="2" t="b">
        <v>0</v>
      </c>
      <c r="T188" s="2" t="b">
        <f t="shared" si="22"/>
        <v>0</v>
      </c>
      <c r="U188" s="2" t="s">
        <v>1552</v>
      </c>
      <c r="V188" s="2" t="str">
        <f t="shared" si="23"/>
        <v>Allergic Reaction</v>
      </c>
      <c r="W188" s="2" t="s">
        <v>1524</v>
      </c>
      <c r="X188" s="2" t="s">
        <v>1535</v>
      </c>
      <c r="Y188" s="2" t="s">
        <v>1521</v>
      </c>
    </row>
    <row r="189" spans="1:25" ht="15.75" customHeight="1">
      <c r="A189" s="2" t="s">
        <v>385</v>
      </c>
      <c r="B189" s="2" t="s">
        <v>1536</v>
      </c>
      <c r="C189" s="2">
        <v>169</v>
      </c>
      <c r="D189" s="2">
        <f t="shared" si="16"/>
        <v>1.69</v>
      </c>
      <c r="E189" s="34">
        <f t="shared" si="17"/>
        <v>33.787332376317359</v>
      </c>
      <c r="F189" s="2">
        <v>96.5</v>
      </c>
      <c r="G189" s="2">
        <f t="shared" si="18"/>
        <v>96.5</v>
      </c>
      <c r="H189" s="2" t="b">
        <v>0</v>
      </c>
      <c r="I189" s="2" t="b">
        <v>0</v>
      </c>
      <c r="J189" s="2" t="b">
        <v>0</v>
      </c>
      <c r="K189" s="2" t="b">
        <v>1</v>
      </c>
      <c r="L189" s="13" t="b">
        <f t="shared" si="19"/>
        <v>1</v>
      </c>
      <c r="M189" s="2" t="s">
        <v>1695</v>
      </c>
      <c r="N189" s="2">
        <v>223</v>
      </c>
      <c r="O189" s="2" t="b">
        <v>1</v>
      </c>
      <c r="P189" s="13" t="b">
        <f t="shared" si="20"/>
        <v>1</v>
      </c>
      <c r="Q189" s="2" t="b">
        <v>0</v>
      </c>
      <c r="R189" s="2" t="b">
        <f t="shared" si="21"/>
        <v>0</v>
      </c>
      <c r="S189" s="2" t="b">
        <v>1</v>
      </c>
      <c r="T189" s="2" t="b">
        <f t="shared" si="22"/>
        <v>1</v>
      </c>
      <c r="U189" s="2" t="s">
        <v>1548</v>
      </c>
      <c r="V189" s="2" t="str">
        <f t="shared" si="23"/>
        <v>Heart Disease</v>
      </c>
      <c r="W189" s="2" t="s">
        <v>1524</v>
      </c>
      <c r="X189" s="2" t="s">
        <v>1512</v>
      </c>
      <c r="Y189" s="2" t="s">
        <v>1508</v>
      </c>
    </row>
    <row r="190" spans="1:25" ht="15.75" customHeight="1">
      <c r="A190" s="2" t="s">
        <v>386</v>
      </c>
      <c r="B190" s="2" t="s">
        <v>1543</v>
      </c>
      <c r="C190" s="2">
        <v>167</v>
      </c>
      <c r="D190" s="2">
        <f t="shared" si="16"/>
        <v>1.67</v>
      </c>
      <c r="E190" s="34">
        <f t="shared" si="17"/>
        <v>22.159274265839578</v>
      </c>
      <c r="F190" s="2">
        <v>61.8</v>
      </c>
      <c r="G190" s="2">
        <f t="shared" si="18"/>
        <v>61.8</v>
      </c>
      <c r="H190" s="2" t="b">
        <v>1</v>
      </c>
      <c r="I190" s="2" t="b">
        <v>0</v>
      </c>
      <c r="J190" s="2" t="b">
        <v>1</v>
      </c>
      <c r="K190" s="2" t="b">
        <v>0</v>
      </c>
      <c r="L190" s="13" t="b">
        <f t="shared" si="19"/>
        <v>0</v>
      </c>
      <c r="M190" s="2" t="s">
        <v>1653</v>
      </c>
      <c r="N190" s="2">
        <v>181</v>
      </c>
      <c r="O190" s="2" t="b">
        <v>0</v>
      </c>
      <c r="P190" s="13" t="b">
        <f t="shared" si="20"/>
        <v>0</v>
      </c>
      <c r="Q190" s="2" t="b">
        <v>0</v>
      </c>
      <c r="R190" s="2" t="b">
        <f t="shared" si="21"/>
        <v>0</v>
      </c>
      <c r="S190" s="2" t="b">
        <v>0</v>
      </c>
      <c r="T190" s="2" t="b">
        <f t="shared" si="22"/>
        <v>0</v>
      </c>
      <c r="U190" s="2" t="s">
        <v>1505</v>
      </c>
      <c r="V190" s="2" t="str">
        <f t="shared" si="23"/>
        <v>Fractured Leg</v>
      </c>
      <c r="W190" s="2" t="s">
        <v>1524</v>
      </c>
      <c r="X190" s="2" t="s">
        <v>1512</v>
      </c>
      <c r="Y190" s="2" t="s">
        <v>1513</v>
      </c>
    </row>
    <row r="191" spans="1:25" ht="15.75" customHeight="1">
      <c r="A191" s="2" t="s">
        <v>388</v>
      </c>
      <c r="B191" s="2" t="s">
        <v>1556</v>
      </c>
      <c r="C191" s="2">
        <v>176</v>
      </c>
      <c r="D191" s="2">
        <f t="shared" si="16"/>
        <v>1.76</v>
      </c>
      <c r="E191" s="34">
        <f t="shared" si="17"/>
        <v>31.088584710743802</v>
      </c>
      <c r="F191" s="2">
        <v>96.3</v>
      </c>
      <c r="G191" s="2">
        <f t="shared" si="18"/>
        <v>96.3</v>
      </c>
      <c r="H191" s="2" t="b">
        <v>0</v>
      </c>
      <c r="I191" s="2" t="b">
        <v>0</v>
      </c>
      <c r="J191" s="2" t="b">
        <v>0</v>
      </c>
      <c r="K191" s="2" t="b">
        <v>0</v>
      </c>
      <c r="L191" s="13" t="b">
        <f t="shared" si="19"/>
        <v>0</v>
      </c>
      <c r="M191" s="2" t="s">
        <v>1618</v>
      </c>
      <c r="N191" s="2">
        <v>180</v>
      </c>
      <c r="O191" s="2" t="b">
        <v>1</v>
      </c>
      <c r="P191" s="13" t="b">
        <f t="shared" si="20"/>
        <v>1</v>
      </c>
      <c r="Q191" s="2" t="b">
        <v>0</v>
      </c>
      <c r="R191" s="2" t="b">
        <f t="shared" si="21"/>
        <v>0</v>
      </c>
      <c r="S191" s="2" t="b">
        <v>1</v>
      </c>
      <c r="T191" s="2" t="b">
        <f t="shared" si="22"/>
        <v>1</v>
      </c>
      <c r="U191" s="2" t="s">
        <v>1548</v>
      </c>
      <c r="V191" s="2" t="str">
        <f t="shared" si="23"/>
        <v>Heart Disease</v>
      </c>
      <c r="W191" s="2" t="s">
        <v>1506</v>
      </c>
      <c r="X191" s="2" t="s">
        <v>1512</v>
      </c>
      <c r="Y191" s="2" t="s">
        <v>1513</v>
      </c>
    </row>
    <row r="192" spans="1:25" ht="15.75" customHeight="1">
      <c r="A192" s="2" t="s">
        <v>390</v>
      </c>
      <c r="B192" s="2" t="s">
        <v>1509</v>
      </c>
      <c r="C192" s="2">
        <v>164</v>
      </c>
      <c r="D192" s="2">
        <f t="shared" si="16"/>
        <v>1.64</v>
      </c>
      <c r="E192" s="34">
        <f t="shared" si="17"/>
        <v>28.96341463414635</v>
      </c>
      <c r="F192" s="2">
        <v>77.900000000000006</v>
      </c>
      <c r="G192" s="2">
        <f t="shared" si="18"/>
        <v>77.900000000000006</v>
      </c>
      <c r="H192" s="2" t="b">
        <v>0</v>
      </c>
      <c r="I192" s="2" t="b">
        <v>0</v>
      </c>
      <c r="J192" s="2" t="b">
        <v>0</v>
      </c>
      <c r="K192" s="2" t="b">
        <v>0</v>
      </c>
      <c r="L192" s="13" t="b">
        <f t="shared" si="19"/>
        <v>0</v>
      </c>
      <c r="M192" s="2" t="s">
        <v>1696</v>
      </c>
      <c r="N192" s="2">
        <v>211</v>
      </c>
      <c r="O192" s="2" t="b">
        <v>1</v>
      </c>
      <c r="P192" s="13" t="b">
        <f t="shared" si="20"/>
        <v>1</v>
      </c>
      <c r="Q192" s="2" t="b">
        <v>0</v>
      </c>
      <c r="R192" s="2" t="b">
        <f t="shared" si="21"/>
        <v>0</v>
      </c>
      <c r="S192" s="2" t="b">
        <v>1</v>
      </c>
      <c r="T192" s="2" t="b">
        <f t="shared" si="22"/>
        <v>1</v>
      </c>
      <c r="U192" s="2" t="s">
        <v>1520</v>
      </c>
      <c r="V192" s="2" t="str">
        <f t="shared" si="23"/>
        <v>Heart Attack</v>
      </c>
      <c r="W192" s="2" t="s">
        <v>1506</v>
      </c>
      <c r="X192" s="2" t="s">
        <v>1535</v>
      </c>
      <c r="Y192" s="2" t="s">
        <v>1508</v>
      </c>
    </row>
    <row r="193" spans="1:25" ht="15.75" customHeight="1">
      <c r="A193" s="2" t="s">
        <v>392</v>
      </c>
      <c r="B193" s="2" t="s">
        <v>1556</v>
      </c>
      <c r="C193" s="2">
        <v>171</v>
      </c>
      <c r="D193" s="2">
        <f t="shared" si="16"/>
        <v>1.71</v>
      </c>
      <c r="E193" s="34">
        <f t="shared" si="17"/>
        <v>34.916726514141104</v>
      </c>
      <c r="F193" s="2">
        <v>102.1</v>
      </c>
      <c r="G193" s="2">
        <f t="shared" si="18"/>
        <v>102.1</v>
      </c>
      <c r="H193" s="2" t="b">
        <v>1</v>
      </c>
      <c r="I193" s="2" t="s">
        <v>1506</v>
      </c>
      <c r="J193" s="2" t="b">
        <v>0</v>
      </c>
      <c r="K193" s="2" t="b">
        <v>1</v>
      </c>
      <c r="L193" s="13" t="b">
        <f t="shared" si="19"/>
        <v>1</v>
      </c>
      <c r="M193" s="2" t="s">
        <v>1640</v>
      </c>
      <c r="N193" s="2">
        <v>204</v>
      </c>
      <c r="O193" s="2" t="b">
        <v>1</v>
      </c>
      <c r="P193" s="13" t="b">
        <f t="shared" si="20"/>
        <v>1</v>
      </c>
      <c r="Q193" s="2" t="b">
        <v>0</v>
      </c>
      <c r="R193" s="2" t="b">
        <f t="shared" si="21"/>
        <v>0</v>
      </c>
      <c r="S193" s="2" t="b">
        <v>1</v>
      </c>
      <c r="T193" s="2" t="b">
        <f t="shared" si="22"/>
        <v>1</v>
      </c>
      <c r="U193" s="2" t="s">
        <v>1545</v>
      </c>
      <c r="V193" s="2" t="str">
        <f t="shared" si="23"/>
        <v>Hypertension</v>
      </c>
      <c r="W193" s="2" t="s">
        <v>1524</v>
      </c>
      <c r="X193" s="2" t="s">
        <v>1507</v>
      </c>
      <c r="Y193" s="2" t="s">
        <v>1530</v>
      </c>
    </row>
    <row r="194" spans="1:25" ht="15.75" customHeight="1">
      <c r="A194" s="2" t="s">
        <v>393</v>
      </c>
      <c r="B194" s="2" t="s">
        <v>1556</v>
      </c>
      <c r="C194" s="2">
        <v>162</v>
      </c>
      <c r="D194" s="2">
        <f t="shared" si="16"/>
        <v>1.62</v>
      </c>
      <c r="E194" s="34">
        <f t="shared" si="17"/>
        <v>30.292638317329668</v>
      </c>
      <c r="F194" s="2">
        <v>79.5</v>
      </c>
      <c r="G194" s="2">
        <f t="shared" si="18"/>
        <v>79.5</v>
      </c>
      <c r="H194" s="2" t="b">
        <v>0</v>
      </c>
      <c r="I194" s="2" t="b">
        <v>0</v>
      </c>
      <c r="J194" s="2" t="b">
        <v>0</v>
      </c>
      <c r="K194" s="2" t="s">
        <v>1524</v>
      </c>
      <c r="L194" s="13" t="b">
        <f t="shared" si="19"/>
        <v>1</v>
      </c>
      <c r="M194" s="2" t="s">
        <v>1697</v>
      </c>
      <c r="N194" s="2">
        <v>192</v>
      </c>
      <c r="O194" s="2" t="b">
        <v>1</v>
      </c>
      <c r="P194" s="13" t="b">
        <f t="shared" si="20"/>
        <v>1</v>
      </c>
      <c r="Q194" s="2" t="b">
        <v>1</v>
      </c>
      <c r="R194" s="2" t="b">
        <f t="shared" si="21"/>
        <v>1</v>
      </c>
      <c r="S194" s="2" t="b">
        <v>1</v>
      </c>
      <c r="T194" s="2" t="b">
        <f t="shared" si="22"/>
        <v>1</v>
      </c>
      <c r="U194" s="2" t="s">
        <v>1591</v>
      </c>
      <c r="V194" s="2" t="str">
        <f t="shared" si="23"/>
        <v>Respiratory Infection</v>
      </c>
      <c r="W194" s="2" t="s">
        <v>1524</v>
      </c>
      <c r="X194" s="2" t="s">
        <v>1535</v>
      </c>
      <c r="Y194" s="2" t="s">
        <v>1508</v>
      </c>
    </row>
    <row r="195" spans="1:25" ht="15.75" customHeight="1">
      <c r="A195" s="2" t="s">
        <v>394</v>
      </c>
      <c r="B195" s="2" t="s">
        <v>1509</v>
      </c>
      <c r="C195" s="2">
        <v>161</v>
      </c>
      <c r="D195" s="2">
        <f t="shared" ref="D195:D258" si="24">C195/100</f>
        <v>1.61</v>
      </c>
      <c r="E195" s="34">
        <f t="shared" ref="E195:E258" si="25">F195/(D195*D195)</f>
        <v>24.844720496894411</v>
      </c>
      <c r="F195" s="2">
        <v>64.400000000000006</v>
      </c>
      <c r="G195" s="2">
        <f t="shared" ref="G195:G258" si="26">ROUND(F195,1)</f>
        <v>64.400000000000006</v>
      </c>
      <c r="H195" s="2" t="b">
        <v>0</v>
      </c>
      <c r="I195" s="2" t="b">
        <v>0</v>
      </c>
      <c r="J195" s="2" t="b">
        <v>0</v>
      </c>
      <c r="K195" s="2" t="b">
        <v>0</v>
      </c>
      <c r="L195" s="13" t="b">
        <f t="shared" ref="L195:L258" si="27">IF(K195="Yes",TRUE,IF(K195="No", FALSE, K195))</f>
        <v>0</v>
      </c>
      <c r="M195" s="2" t="s">
        <v>1557</v>
      </c>
      <c r="N195" s="2">
        <v>169</v>
      </c>
      <c r="O195" s="100"/>
      <c r="P195" s="13" t="b">
        <f t="shared" ref="P195:P258" si="28">IF(ISBLANK(O195),FALSE,O195)</f>
        <v>0</v>
      </c>
      <c r="Q195" s="2" t="b">
        <v>0</v>
      </c>
      <c r="R195" s="2" t="b">
        <f t="shared" ref="R195:R258" si="29">IF(ISBLANK(Q195),FALSE,Q195)</f>
        <v>0</v>
      </c>
      <c r="S195" s="2" t="b">
        <v>0</v>
      </c>
      <c r="T195" s="2" t="b">
        <f t="shared" ref="T195:T258" si="30">IF(ISBLANK(S195),FALSE,S195)</f>
        <v>0</v>
      </c>
      <c r="U195" s="2" t="s">
        <v>1580</v>
      </c>
      <c r="V195" s="2" t="str">
        <f t="shared" ref="V195:V258" si="31">PROPER(U195)</f>
        <v>Prostate Cancer</v>
      </c>
      <c r="W195" s="2" t="s">
        <v>1524</v>
      </c>
      <c r="X195" s="2" t="s">
        <v>1512</v>
      </c>
      <c r="Y195" s="2" t="s">
        <v>1517</v>
      </c>
    </row>
    <row r="196" spans="1:25" ht="15.75" customHeight="1">
      <c r="A196" s="2" t="s">
        <v>395</v>
      </c>
      <c r="B196" s="2" t="s">
        <v>1503</v>
      </c>
      <c r="C196" s="2">
        <v>150</v>
      </c>
      <c r="D196" s="2">
        <f t="shared" si="24"/>
        <v>1.5</v>
      </c>
      <c r="E196" s="34">
        <f t="shared" si="25"/>
        <v>30.533333333333335</v>
      </c>
      <c r="F196" s="2">
        <v>68.7</v>
      </c>
      <c r="G196" s="2">
        <f t="shared" si="26"/>
        <v>68.7</v>
      </c>
      <c r="H196" s="2" t="b">
        <v>0</v>
      </c>
      <c r="I196" s="2" t="b">
        <v>0</v>
      </c>
      <c r="J196" s="2" t="b">
        <v>0</v>
      </c>
      <c r="K196" s="2" t="b">
        <v>0</v>
      </c>
      <c r="L196" s="13" t="b">
        <f t="shared" si="27"/>
        <v>0</v>
      </c>
      <c r="M196" s="2" t="s">
        <v>1563</v>
      </c>
      <c r="N196" s="2">
        <v>203</v>
      </c>
      <c r="O196" s="2" t="b">
        <v>0</v>
      </c>
      <c r="P196" s="13" t="b">
        <f t="shared" si="28"/>
        <v>0</v>
      </c>
      <c r="Q196" s="2" t="b">
        <v>1</v>
      </c>
      <c r="R196" s="2" t="b">
        <f t="shared" si="29"/>
        <v>1</v>
      </c>
      <c r="S196" s="2" t="b">
        <v>1</v>
      </c>
      <c r="T196" s="2" t="b">
        <f t="shared" si="30"/>
        <v>1</v>
      </c>
      <c r="U196" s="2" t="s">
        <v>1577</v>
      </c>
      <c r="V196" s="2" t="str">
        <f t="shared" si="31"/>
        <v>Appendicitis</v>
      </c>
      <c r="W196" s="100"/>
      <c r="X196" s="2" t="s">
        <v>1507</v>
      </c>
      <c r="Y196" s="2" t="s">
        <v>1517</v>
      </c>
    </row>
    <row r="197" spans="1:25" ht="15.75" customHeight="1">
      <c r="A197" s="2" t="s">
        <v>397</v>
      </c>
      <c r="B197" s="2" t="s">
        <v>1514</v>
      </c>
      <c r="C197" s="2">
        <v>173</v>
      </c>
      <c r="D197" s="2">
        <f t="shared" si="24"/>
        <v>1.73</v>
      </c>
      <c r="E197" s="34">
        <f t="shared" si="25"/>
        <v>29.436332653947673</v>
      </c>
      <c r="F197" s="2">
        <v>88.1</v>
      </c>
      <c r="G197" s="2">
        <f t="shared" si="26"/>
        <v>88.1</v>
      </c>
      <c r="H197" s="2" t="b">
        <v>0</v>
      </c>
      <c r="I197" s="2" t="b">
        <v>0</v>
      </c>
      <c r="J197" s="2" t="b">
        <v>0</v>
      </c>
      <c r="K197" s="2" t="b">
        <v>1</v>
      </c>
      <c r="L197" s="13" t="b">
        <f t="shared" si="27"/>
        <v>1</v>
      </c>
      <c r="M197" s="2" t="s">
        <v>1673</v>
      </c>
      <c r="N197" s="2">
        <v>223</v>
      </c>
      <c r="O197" s="2" t="b">
        <v>1</v>
      </c>
      <c r="P197" s="13" t="b">
        <f t="shared" si="28"/>
        <v>1</v>
      </c>
      <c r="Q197" s="2" t="b">
        <v>0</v>
      </c>
      <c r="R197" s="2" t="b">
        <f t="shared" si="29"/>
        <v>0</v>
      </c>
      <c r="S197" s="2" t="b">
        <v>1</v>
      </c>
      <c r="T197" s="2" t="b">
        <f t="shared" si="30"/>
        <v>1</v>
      </c>
      <c r="U197" s="2" t="s">
        <v>1540</v>
      </c>
      <c r="V197" s="2" t="str">
        <f t="shared" si="31"/>
        <v>Osteoarthritis</v>
      </c>
      <c r="W197" s="2" t="s">
        <v>1506</v>
      </c>
      <c r="X197" s="2" t="s">
        <v>1535</v>
      </c>
      <c r="Y197" s="2" t="s">
        <v>1517</v>
      </c>
    </row>
    <row r="198" spans="1:25" ht="15.75" customHeight="1">
      <c r="A198" s="2" t="s">
        <v>398</v>
      </c>
      <c r="B198" s="2" t="s">
        <v>1536</v>
      </c>
      <c r="C198" s="2">
        <v>162</v>
      </c>
      <c r="D198" s="2">
        <f t="shared" si="24"/>
        <v>1.62</v>
      </c>
      <c r="E198" s="34">
        <f t="shared" si="25"/>
        <v>29.873494894071023</v>
      </c>
      <c r="F198" s="2">
        <v>78.400000000000006</v>
      </c>
      <c r="G198" s="2">
        <f t="shared" si="26"/>
        <v>78.400000000000006</v>
      </c>
      <c r="H198" s="2" t="b">
        <v>0</v>
      </c>
      <c r="I198" s="2" t="b">
        <v>1</v>
      </c>
      <c r="J198" s="2" t="b">
        <v>0</v>
      </c>
      <c r="K198" s="2" t="s">
        <v>1524</v>
      </c>
      <c r="L198" s="13" t="b">
        <f t="shared" si="27"/>
        <v>1</v>
      </c>
      <c r="M198" s="2" t="s">
        <v>1698</v>
      </c>
      <c r="N198" s="2">
        <v>165</v>
      </c>
      <c r="O198" s="2" t="b">
        <v>1</v>
      </c>
      <c r="P198" s="13" t="b">
        <f t="shared" si="28"/>
        <v>1</v>
      </c>
      <c r="Q198" s="100"/>
      <c r="R198" s="2" t="b">
        <f t="shared" si="29"/>
        <v>0</v>
      </c>
      <c r="S198" s="2" t="b">
        <v>1</v>
      </c>
      <c r="T198" s="2" t="b">
        <f t="shared" si="30"/>
        <v>1</v>
      </c>
      <c r="U198" s="2" t="s">
        <v>1555</v>
      </c>
      <c r="V198" s="2" t="str">
        <f t="shared" si="31"/>
        <v>Kidney Stones</v>
      </c>
      <c r="W198" s="2" t="s">
        <v>1524</v>
      </c>
      <c r="X198" s="2" t="s">
        <v>1507</v>
      </c>
      <c r="Y198" s="2" t="s">
        <v>1530</v>
      </c>
    </row>
    <row r="199" spans="1:25" ht="15.75" customHeight="1">
      <c r="A199" s="2" t="s">
        <v>400</v>
      </c>
      <c r="B199" s="2" t="s">
        <v>1503</v>
      </c>
      <c r="C199" s="2">
        <v>160</v>
      </c>
      <c r="D199" s="2">
        <f t="shared" si="24"/>
        <v>1.6</v>
      </c>
      <c r="E199" s="34">
        <f t="shared" si="25"/>
        <v>24.335937499999993</v>
      </c>
      <c r="F199" s="2">
        <v>62.3</v>
      </c>
      <c r="G199" s="2">
        <f t="shared" si="26"/>
        <v>62.3</v>
      </c>
      <c r="H199" s="2" t="s">
        <v>1524</v>
      </c>
      <c r="I199" s="2" t="s">
        <v>1506</v>
      </c>
      <c r="J199" s="2" t="b">
        <v>1</v>
      </c>
      <c r="K199" s="2" t="b">
        <v>0</v>
      </c>
      <c r="L199" s="13" t="b">
        <f t="shared" si="27"/>
        <v>0</v>
      </c>
      <c r="M199" s="2" t="s">
        <v>1699</v>
      </c>
      <c r="N199" s="2">
        <v>158</v>
      </c>
      <c r="O199" s="100"/>
      <c r="P199" s="13" t="b">
        <f t="shared" si="28"/>
        <v>0</v>
      </c>
      <c r="Q199" s="100"/>
      <c r="R199" s="2" t="b">
        <f t="shared" si="29"/>
        <v>0</v>
      </c>
      <c r="S199" s="2" t="b">
        <v>0</v>
      </c>
      <c r="T199" s="2" t="b">
        <f t="shared" si="30"/>
        <v>0</v>
      </c>
      <c r="U199" s="2" t="s">
        <v>1542</v>
      </c>
      <c r="V199" s="2" t="str">
        <f t="shared" si="31"/>
        <v>Kidney Stones</v>
      </c>
      <c r="W199" s="2" t="s">
        <v>1524</v>
      </c>
      <c r="X199" s="2" t="s">
        <v>1535</v>
      </c>
      <c r="Y199" s="2" t="s">
        <v>1517</v>
      </c>
    </row>
    <row r="200" spans="1:25" ht="15.75" customHeight="1">
      <c r="A200" s="2" t="s">
        <v>401</v>
      </c>
      <c r="B200" s="2" t="s">
        <v>1543</v>
      </c>
      <c r="C200" s="2">
        <v>162</v>
      </c>
      <c r="D200" s="2">
        <f t="shared" si="24"/>
        <v>1.62</v>
      </c>
      <c r="E200" s="34">
        <f t="shared" si="25"/>
        <v>20.461819844535892</v>
      </c>
      <c r="F200" s="2">
        <v>53.7</v>
      </c>
      <c r="G200" s="2">
        <f t="shared" si="26"/>
        <v>53.7</v>
      </c>
      <c r="H200" s="2" t="b">
        <v>0</v>
      </c>
      <c r="I200" s="2" t="b">
        <v>0</v>
      </c>
      <c r="J200" s="2" t="b">
        <v>0</v>
      </c>
      <c r="K200" s="2" t="b">
        <v>0</v>
      </c>
      <c r="L200" s="13" t="b">
        <f t="shared" si="27"/>
        <v>0</v>
      </c>
      <c r="M200" s="2" t="s">
        <v>1590</v>
      </c>
      <c r="N200" s="2">
        <v>181</v>
      </c>
      <c r="O200" s="2" t="b">
        <v>0</v>
      </c>
      <c r="P200" s="13" t="b">
        <f t="shared" si="28"/>
        <v>0</v>
      </c>
      <c r="Q200" s="2" t="b">
        <v>0</v>
      </c>
      <c r="R200" s="2" t="b">
        <f t="shared" si="29"/>
        <v>0</v>
      </c>
      <c r="S200" s="100"/>
      <c r="T200" s="2" t="b">
        <f t="shared" si="30"/>
        <v>0</v>
      </c>
      <c r="U200" s="2" t="s">
        <v>1580</v>
      </c>
      <c r="V200" s="2" t="str">
        <f t="shared" si="31"/>
        <v>Prostate Cancer</v>
      </c>
      <c r="W200" s="2" t="s">
        <v>1506</v>
      </c>
      <c r="X200" s="2" t="s">
        <v>1507</v>
      </c>
      <c r="Y200" s="2" t="s">
        <v>1517</v>
      </c>
    </row>
    <row r="201" spans="1:25" ht="15.75" customHeight="1">
      <c r="A201" s="2" t="s">
        <v>402</v>
      </c>
      <c r="B201" s="2" t="s">
        <v>1514</v>
      </c>
      <c r="C201" s="2">
        <v>166</v>
      </c>
      <c r="D201" s="2">
        <f t="shared" si="24"/>
        <v>1.66</v>
      </c>
      <c r="E201" s="34">
        <f t="shared" si="25"/>
        <v>32.370445637973582</v>
      </c>
      <c r="F201" s="2">
        <v>89.2</v>
      </c>
      <c r="G201" s="2">
        <f t="shared" si="26"/>
        <v>89.2</v>
      </c>
      <c r="H201" s="2" t="b">
        <v>0</v>
      </c>
      <c r="I201" s="2" t="b">
        <v>0</v>
      </c>
      <c r="J201" s="2" t="b">
        <v>0</v>
      </c>
      <c r="K201" s="2" t="b">
        <v>1</v>
      </c>
      <c r="L201" s="13" t="b">
        <f t="shared" si="27"/>
        <v>1</v>
      </c>
      <c r="M201" s="2" t="s">
        <v>1700</v>
      </c>
      <c r="N201" s="2">
        <v>214</v>
      </c>
      <c r="O201" s="2" t="b">
        <v>1</v>
      </c>
      <c r="P201" s="13" t="b">
        <f t="shared" si="28"/>
        <v>1</v>
      </c>
      <c r="Q201" s="2" t="b">
        <v>0</v>
      </c>
      <c r="R201" s="2" t="b">
        <f t="shared" si="29"/>
        <v>0</v>
      </c>
      <c r="S201" s="2" t="b">
        <v>1</v>
      </c>
      <c r="T201" s="2" t="b">
        <f t="shared" si="30"/>
        <v>1</v>
      </c>
      <c r="U201" s="2" t="s">
        <v>1534</v>
      </c>
      <c r="V201" s="2" t="str">
        <f t="shared" si="31"/>
        <v>Respiratory Infection</v>
      </c>
      <c r="W201" s="2" t="s">
        <v>1524</v>
      </c>
      <c r="X201" s="2" t="s">
        <v>1512</v>
      </c>
      <c r="Y201" s="2" t="s">
        <v>1508</v>
      </c>
    </row>
    <row r="202" spans="1:25" ht="15.75" customHeight="1">
      <c r="A202" s="2" t="s">
        <v>403</v>
      </c>
      <c r="B202" s="2" t="s">
        <v>1518</v>
      </c>
      <c r="C202" s="2">
        <v>156</v>
      </c>
      <c r="D202" s="2">
        <f t="shared" si="24"/>
        <v>1.56</v>
      </c>
      <c r="E202" s="34">
        <f t="shared" si="25"/>
        <v>22.230440499671268</v>
      </c>
      <c r="F202" s="2">
        <v>54.1</v>
      </c>
      <c r="G202" s="2">
        <f t="shared" si="26"/>
        <v>54.1</v>
      </c>
      <c r="H202" s="2" t="b">
        <v>0</v>
      </c>
      <c r="I202" s="2" t="b">
        <v>1</v>
      </c>
      <c r="J202" s="2" t="b">
        <v>1</v>
      </c>
      <c r="K202" s="2" t="b">
        <v>0</v>
      </c>
      <c r="L202" s="13" t="b">
        <f t="shared" si="27"/>
        <v>0</v>
      </c>
      <c r="M202" s="2" t="s">
        <v>1664</v>
      </c>
      <c r="N202" s="2">
        <v>207</v>
      </c>
      <c r="O202" s="2" t="b">
        <v>0</v>
      </c>
      <c r="P202" s="13" t="b">
        <f t="shared" si="28"/>
        <v>0</v>
      </c>
      <c r="Q202" s="2" t="b">
        <v>0</v>
      </c>
      <c r="R202" s="2" t="b">
        <f t="shared" si="29"/>
        <v>0</v>
      </c>
      <c r="S202" s="2" t="b">
        <v>0</v>
      </c>
      <c r="T202" s="2" t="b">
        <f t="shared" si="30"/>
        <v>0</v>
      </c>
      <c r="U202" s="2" t="s">
        <v>1566</v>
      </c>
      <c r="V202" s="2" t="str">
        <f t="shared" si="31"/>
        <v>Cancer</v>
      </c>
      <c r="W202" s="2" t="s">
        <v>1524</v>
      </c>
      <c r="X202" s="2" t="s">
        <v>1512</v>
      </c>
      <c r="Y202" s="2" t="s">
        <v>1508</v>
      </c>
    </row>
    <row r="203" spans="1:25" ht="15.75" customHeight="1">
      <c r="A203" s="2" t="s">
        <v>404</v>
      </c>
      <c r="B203" s="2" t="s">
        <v>1518</v>
      </c>
      <c r="C203" s="2">
        <v>154</v>
      </c>
      <c r="D203" s="2">
        <f t="shared" si="24"/>
        <v>1.54</v>
      </c>
      <c r="E203" s="34">
        <f t="shared" si="25"/>
        <v>33.732501264968796</v>
      </c>
      <c r="F203" s="2">
        <v>80</v>
      </c>
      <c r="G203" s="2">
        <f t="shared" si="26"/>
        <v>80</v>
      </c>
      <c r="H203" s="2" t="b">
        <v>0</v>
      </c>
      <c r="I203" s="2" t="b">
        <v>1</v>
      </c>
      <c r="J203" s="2" t="b">
        <v>1</v>
      </c>
      <c r="K203" s="2" t="b">
        <v>1</v>
      </c>
      <c r="L203" s="13" t="b">
        <f t="shared" si="27"/>
        <v>1</v>
      </c>
      <c r="M203" s="2" t="s">
        <v>1662</v>
      </c>
      <c r="N203" s="2">
        <v>155</v>
      </c>
      <c r="O203" s="2" t="b">
        <v>1</v>
      </c>
      <c r="P203" s="13" t="b">
        <f t="shared" si="28"/>
        <v>1</v>
      </c>
      <c r="Q203" s="2" t="b">
        <v>1</v>
      </c>
      <c r="R203" s="2" t="b">
        <f t="shared" si="29"/>
        <v>1</v>
      </c>
      <c r="S203" s="2" t="b">
        <v>1</v>
      </c>
      <c r="T203" s="2" t="b">
        <f t="shared" si="30"/>
        <v>1</v>
      </c>
      <c r="U203" s="2" t="s">
        <v>1542</v>
      </c>
      <c r="V203" s="2" t="str">
        <f t="shared" si="31"/>
        <v>Kidney Stones</v>
      </c>
      <c r="W203" s="2" t="s">
        <v>1524</v>
      </c>
      <c r="X203" s="2" t="s">
        <v>1512</v>
      </c>
      <c r="Y203" s="2" t="s">
        <v>1521</v>
      </c>
    </row>
    <row r="204" spans="1:25" ht="15.75" customHeight="1">
      <c r="A204" s="2" t="s">
        <v>405</v>
      </c>
      <c r="B204" s="2" t="s">
        <v>1527</v>
      </c>
      <c r="C204" s="2">
        <v>168</v>
      </c>
      <c r="D204" s="2">
        <f t="shared" si="24"/>
        <v>1.68</v>
      </c>
      <c r="E204" s="34">
        <f t="shared" si="25"/>
        <v>32.171201814058961</v>
      </c>
      <c r="F204" s="2">
        <v>90.8</v>
      </c>
      <c r="G204" s="2">
        <f t="shared" si="26"/>
        <v>90.8</v>
      </c>
      <c r="H204" s="2" t="b">
        <v>0</v>
      </c>
      <c r="I204" s="2" t="b">
        <v>0</v>
      </c>
      <c r="J204" s="2" t="b">
        <v>0</v>
      </c>
      <c r="K204" s="2" t="b">
        <v>1</v>
      </c>
      <c r="L204" s="13" t="b">
        <f t="shared" si="27"/>
        <v>1</v>
      </c>
      <c r="M204" s="2" t="s">
        <v>1515</v>
      </c>
      <c r="N204" s="2">
        <v>196</v>
      </c>
      <c r="O204" s="2" t="b">
        <v>1</v>
      </c>
      <c r="P204" s="13" t="b">
        <f t="shared" si="28"/>
        <v>1</v>
      </c>
      <c r="Q204" s="2" t="b">
        <v>0</v>
      </c>
      <c r="R204" s="2" t="b">
        <f t="shared" si="29"/>
        <v>0</v>
      </c>
      <c r="S204" s="2" t="b">
        <v>1</v>
      </c>
      <c r="T204" s="2" t="b">
        <f t="shared" si="30"/>
        <v>1</v>
      </c>
      <c r="U204" s="2" t="s">
        <v>1542</v>
      </c>
      <c r="V204" s="2" t="str">
        <f t="shared" si="31"/>
        <v>Kidney Stones</v>
      </c>
      <c r="W204" s="2" t="s">
        <v>1506</v>
      </c>
      <c r="X204" s="2" t="s">
        <v>1535</v>
      </c>
      <c r="Y204" s="2" t="s">
        <v>1517</v>
      </c>
    </row>
    <row r="205" spans="1:25" ht="15.75" customHeight="1">
      <c r="A205" s="2" t="s">
        <v>407</v>
      </c>
      <c r="B205" s="2" t="s">
        <v>1527</v>
      </c>
      <c r="C205" s="2">
        <v>164</v>
      </c>
      <c r="D205" s="2">
        <f t="shared" si="24"/>
        <v>1.64</v>
      </c>
      <c r="E205" s="34">
        <f t="shared" si="25"/>
        <v>26.918500892326001</v>
      </c>
      <c r="F205" s="2">
        <v>72.400000000000006</v>
      </c>
      <c r="G205" s="2">
        <f t="shared" si="26"/>
        <v>72.400000000000006</v>
      </c>
      <c r="H205" s="2" t="b">
        <v>0</v>
      </c>
      <c r="I205" s="2" t="b">
        <v>0</v>
      </c>
      <c r="J205" s="2" t="b">
        <v>0</v>
      </c>
      <c r="K205" s="2" t="s">
        <v>1506</v>
      </c>
      <c r="L205" s="13" t="b">
        <f t="shared" si="27"/>
        <v>0</v>
      </c>
      <c r="M205" s="2" t="s">
        <v>1581</v>
      </c>
      <c r="N205" s="2">
        <v>170</v>
      </c>
      <c r="O205" s="2" t="b">
        <v>0</v>
      </c>
      <c r="P205" s="13" t="b">
        <f t="shared" si="28"/>
        <v>0</v>
      </c>
      <c r="Q205" s="2" t="b">
        <v>0</v>
      </c>
      <c r="R205" s="2" t="b">
        <f t="shared" si="29"/>
        <v>0</v>
      </c>
      <c r="S205" s="2" t="b">
        <v>0</v>
      </c>
      <c r="T205" s="2" t="b">
        <f t="shared" si="30"/>
        <v>0</v>
      </c>
      <c r="U205" s="2" t="s">
        <v>1526</v>
      </c>
      <c r="V205" s="2" t="str">
        <f t="shared" si="31"/>
        <v>Fractured Arm</v>
      </c>
      <c r="W205" s="2" t="s">
        <v>1524</v>
      </c>
      <c r="X205" s="2" t="s">
        <v>1535</v>
      </c>
      <c r="Y205" s="2" t="s">
        <v>1508</v>
      </c>
    </row>
    <row r="206" spans="1:25" ht="15.75" customHeight="1">
      <c r="A206" s="2" t="s">
        <v>409</v>
      </c>
      <c r="B206" s="2" t="s">
        <v>1514</v>
      </c>
      <c r="C206" s="2">
        <v>166</v>
      </c>
      <c r="D206" s="2">
        <f t="shared" si="24"/>
        <v>1.66</v>
      </c>
      <c r="E206" s="34">
        <f t="shared" si="25"/>
        <v>21.810132094643638</v>
      </c>
      <c r="F206" s="2">
        <v>60.1</v>
      </c>
      <c r="G206" s="2">
        <f t="shared" si="26"/>
        <v>60.1</v>
      </c>
      <c r="H206" s="2" t="b">
        <v>0</v>
      </c>
      <c r="I206" s="2" t="b">
        <v>0</v>
      </c>
      <c r="J206" s="2" t="b">
        <v>0</v>
      </c>
      <c r="K206" s="2" t="b">
        <v>0</v>
      </c>
      <c r="L206" s="13" t="b">
        <f t="shared" si="27"/>
        <v>0</v>
      </c>
      <c r="M206" s="2" t="s">
        <v>1661</v>
      </c>
      <c r="N206" s="2">
        <v>198</v>
      </c>
      <c r="O206" s="2" t="b">
        <v>0</v>
      </c>
      <c r="P206" s="13" t="b">
        <f t="shared" si="28"/>
        <v>0</v>
      </c>
      <c r="Q206" s="100"/>
      <c r="R206" s="2" t="b">
        <f t="shared" si="29"/>
        <v>0</v>
      </c>
      <c r="S206" s="2" t="b">
        <v>0</v>
      </c>
      <c r="T206" s="2" t="b">
        <f t="shared" si="30"/>
        <v>0</v>
      </c>
      <c r="U206" s="2" t="s">
        <v>1505</v>
      </c>
      <c r="V206" s="2" t="str">
        <f t="shared" si="31"/>
        <v>Fractured Leg</v>
      </c>
      <c r="W206" s="2" t="s">
        <v>1524</v>
      </c>
      <c r="X206" s="2" t="s">
        <v>1507</v>
      </c>
      <c r="Y206" s="2" t="s">
        <v>1508</v>
      </c>
    </row>
    <row r="207" spans="1:25" ht="15.75" customHeight="1">
      <c r="A207" s="2" t="s">
        <v>411</v>
      </c>
      <c r="B207" s="2" t="s">
        <v>1556</v>
      </c>
      <c r="C207" s="2">
        <v>167</v>
      </c>
      <c r="D207" s="2">
        <f t="shared" si="24"/>
        <v>1.67</v>
      </c>
      <c r="E207" s="34">
        <f t="shared" si="25"/>
        <v>25.924199505181253</v>
      </c>
      <c r="F207" s="2">
        <v>72.3</v>
      </c>
      <c r="G207" s="2">
        <f t="shared" si="26"/>
        <v>72.3</v>
      </c>
      <c r="H207" s="2" t="s">
        <v>1506</v>
      </c>
      <c r="I207" s="2" t="b">
        <v>0</v>
      </c>
      <c r="J207" s="2" t="b">
        <v>1</v>
      </c>
      <c r="K207" s="2" t="b">
        <v>0</v>
      </c>
      <c r="L207" s="13" t="b">
        <f t="shared" si="27"/>
        <v>0</v>
      </c>
      <c r="M207" s="2" t="s">
        <v>1701</v>
      </c>
      <c r="N207" s="2">
        <v>167</v>
      </c>
      <c r="O207" s="2" t="s">
        <v>1506</v>
      </c>
      <c r="P207" s="13" t="str">
        <f t="shared" si="28"/>
        <v>No</v>
      </c>
      <c r="Q207" s="2" t="s">
        <v>1506</v>
      </c>
      <c r="R207" s="2" t="str">
        <f t="shared" si="29"/>
        <v>No</v>
      </c>
      <c r="S207" s="2" t="s">
        <v>1506</v>
      </c>
      <c r="T207" s="2" t="str">
        <f t="shared" si="30"/>
        <v>No</v>
      </c>
      <c r="U207" s="2" t="s">
        <v>1552</v>
      </c>
      <c r="V207" s="2" t="str">
        <f t="shared" si="31"/>
        <v>Allergic Reaction</v>
      </c>
      <c r="W207" s="2" t="s">
        <v>1506</v>
      </c>
      <c r="X207" s="2" t="s">
        <v>1512</v>
      </c>
      <c r="Y207" s="2" t="s">
        <v>1530</v>
      </c>
    </row>
    <row r="208" spans="1:25" ht="15.75" customHeight="1">
      <c r="A208" s="2" t="s">
        <v>413</v>
      </c>
      <c r="B208" s="2" t="s">
        <v>1514</v>
      </c>
      <c r="C208" s="2">
        <v>176</v>
      </c>
      <c r="D208" s="2">
        <f t="shared" si="24"/>
        <v>1.76</v>
      </c>
      <c r="E208" s="34">
        <f t="shared" si="25"/>
        <v>29.054752066115704</v>
      </c>
      <c r="F208" s="2">
        <v>90</v>
      </c>
      <c r="G208" s="2">
        <f t="shared" si="26"/>
        <v>90</v>
      </c>
      <c r="H208" s="2" t="b">
        <v>0</v>
      </c>
      <c r="I208" s="2" t="s">
        <v>1506</v>
      </c>
      <c r="J208" s="2" t="b">
        <v>0</v>
      </c>
      <c r="K208" s="2" t="b">
        <v>0</v>
      </c>
      <c r="L208" s="13" t="b">
        <f t="shared" si="27"/>
        <v>0</v>
      </c>
      <c r="M208" s="2" t="s">
        <v>1702</v>
      </c>
      <c r="N208" s="2">
        <v>224</v>
      </c>
      <c r="O208" s="2" t="b">
        <v>0</v>
      </c>
      <c r="P208" s="13" t="b">
        <f t="shared" si="28"/>
        <v>0</v>
      </c>
      <c r="Q208" s="2" t="b">
        <v>1</v>
      </c>
      <c r="R208" s="2" t="b">
        <f t="shared" si="29"/>
        <v>1</v>
      </c>
      <c r="S208" s="2" t="b">
        <v>1</v>
      </c>
      <c r="T208" s="2" t="b">
        <f t="shared" si="30"/>
        <v>1</v>
      </c>
      <c r="U208" s="2" t="s">
        <v>1552</v>
      </c>
      <c r="V208" s="2" t="str">
        <f t="shared" si="31"/>
        <v>Allergic Reaction</v>
      </c>
      <c r="W208" s="2" t="s">
        <v>1524</v>
      </c>
      <c r="X208" s="2" t="s">
        <v>1535</v>
      </c>
      <c r="Y208" s="2" t="s">
        <v>1521</v>
      </c>
    </row>
    <row r="209" spans="1:25" ht="15.75" customHeight="1">
      <c r="A209" s="2" t="s">
        <v>415</v>
      </c>
      <c r="B209" s="2" t="s">
        <v>1509</v>
      </c>
      <c r="C209" s="2">
        <v>161</v>
      </c>
      <c r="D209" s="2">
        <f t="shared" si="24"/>
        <v>1.61</v>
      </c>
      <c r="E209" s="34">
        <f t="shared" si="25"/>
        <v>23.571621465221249</v>
      </c>
      <c r="F209" s="2">
        <v>61.1</v>
      </c>
      <c r="G209" s="2">
        <f t="shared" si="26"/>
        <v>61.1</v>
      </c>
      <c r="H209" s="2" t="b">
        <v>0</v>
      </c>
      <c r="I209" s="2" t="b">
        <v>0</v>
      </c>
      <c r="J209" s="2" t="b">
        <v>1</v>
      </c>
      <c r="K209" s="2" t="b">
        <v>0</v>
      </c>
      <c r="L209" s="13" t="b">
        <f t="shared" si="27"/>
        <v>0</v>
      </c>
      <c r="M209" s="2" t="s">
        <v>1703</v>
      </c>
      <c r="N209" s="2">
        <v>195</v>
      </c>
      <c r="O209" s="2" t="b">
        <v>0</v>
      </c>
      <c r="P209" s="13" t="b">
        <f t="shared" si="28"/>
        <v>0</v>
      </c>
      <c r="Q209" s="100"/>
      <c r="R209" s="2" t="b">
        <f t="shared" si="29"/>
        <v>0</v>
      </c>
      <c r="S209" s="2" t="b">
        <v>0</v>
      </c>
      <c r="T209" s="2" t="b">
        <f t="shared" si="30"/>
        <v>0</v>
      </c>
      <c r="U209" s="2" t="s">
        <v>1496</v>
      </c>
      <c r="V209" s="2" t="str">
        <f t="shared" si="31"/>
        <v>Diabetes</v>
      </c>
      <c r="W209" s="2" t="s">
        <v>1524</v>
      </c>
      <c r="X209" s="2" t="s">
        <v>1507</v>
      </c>
      <c r="Y209" s="2" t="s">
        <v>1521</v>
      </c>
    </row>
    <row r="210" spans="1:25" ht="15.75" customHeight="1">
      <c r="A210" s="2" t="s">
        <v>417</v>
      </c>
      <c r="B210" s="2" t="s">
        <v>1556</v>
      </c>
      <c r="C210" s="2">
        <v>161</v>
      </c>
      <c r="D210" s="2">
        <f t="shared" si="24"/>
        <v>1.61</v>
      </c>
      <c r="E210" s="34">
        <f t="shared" si="25"/>
        <v>26.542185872458621</v>
      </c>
      <c r="F210" s="2">
        <v>68.8</v>
      </c>
      <c r="G210" s="2">
        <f t="shared" si="26"/>
        <v>68.8</v>
      </c>
      <c r="H210" s="2" t="b">
        <v>0</v>
      </c>
      <c r="I210" s="2" t="b">
        <v>0</v>
      </c>
      <c r="J210" s="2" t="b">
        <v>0</v>
      </c>
      <c r="K210" s="2" t="b">
        <v>0</v>
      </c>
      <c r="L210" s="13" t="b">
        <f t="shared" si="27"/>
        <v>0</v>
      </c>
      <c r="M210" s="2" t="s">
        <v>1704</v>
      </c>
      <c r="N210" s="2">
        <v>154</v>
      </c>
      <c r="O210" s="2" t="b">
        <v>0</v>
      </c>
      <c r="P210" s="13" t="b">
        <f t="shared" si="28"/>
        <v>0</v>
      </c>
      <c r="Q210" s="2" t="b">
        <v>0</v>
      </c>
      <c r="R210" s="2" t="b">
        <f t="shared" si="29"/>
        <v>0</v>
      </c>
      <c r="S210" s="2" t="b">
        <v>0</v>
      </c>
      <c r="T210" s="2" t="b">
        <f t="shared" si="30"/>
        <v>0</v>
      </c>
      <c r="U210" s="2" t="s">
        <v>1529</v>
      </c>
      <c r="V210" s="2" t="str">
        <f t="shared" si="31"/>
        <v>Childbirth</v>
      </c>
      <c r="W210" s="2" t="s">
        <v>1524</v>
      </c>
      <c r="X210" s="2" t="s">
        <v>1507</v>
      </c>
      <c r="Y210" s="2" t="s">
        <v>1508</v>
      </c>
    </row>
    <row r="211" spans="1:25" ht="15.75" customHeight="1">
      <c r="A211" s="2" t="s">
        <v>419</v>
      </c>
      <c r="B211" s="2" t="s">
        <v>1509</v>
      </c>
      <c r="C211" s="2">
        <v>161</v>
      </c>
      <c r="D211" s="2">
        <f t="shared" si="24"/>
        <v>1.61</v>
      </c>
      <c r="E211" s="34">
        <f t="shared" si="25"/>
        <v>20.022375679950617</v>
      </c>
      <c r="F211" s="2">
        <v>51.9</v>
      </c>
      <c r="G211" s="2">
        <f t="shared" si="26"/>
        <v>51.9</v>
      </c>
      <c r="H211" s="2" t="b">
        <v>0</v>
      </c>
      <c r="I211" s="2" t="b">
        <v>0</v>
      </c>
      <c r="J211" s="2" t="b">
        <v>0</v>
      </c>
      <c r="K211" s="2" t="b">
        <v>0</v>
      </c>
      <c r="L211" s="13" t="b">
        <f t="shared" si="27"/>
        <v>0</v>
      </c>
      <c r="M211" s="2" t="s">
        <v>1676</v>
      </c>
      <c r="N211" s="2">
        <v>215</v>
      </c>
      <c r="O211" s="2" t="b">
        <v>0</v>
      </c>
      <c r="P211" s="13" t="b">
        <f t="shared" si="28"/>
        <v>0</v>
      </c>
      <c r="Q211" s="2" t="b">
        <v>0</v>
      </c>
      <c r="R211" s="2" t="b">
        <f t="shared" si="29"/>
        <v>0</v>
      </c>
      <c r="S211" s="2" t="b">
        <v>0</v>
      </c>
      <c r="T211" s="2" t="b">
        <f t="shared" si="30"/>
        <v>0</v>
      </c>
      <c r="U211" s="2" t="s">
        <v>1540</v>
      </c>
      <c r="V211" s="2" t="str">
        <f t="shared" si="31"/>
        <v>Osteoarthritis</v>
      </c>
      <c r="W211" s="2" t="s">
        <v>1524</v>
      </c>
      <c r="X211" s="2" t="s">
        <v>1507</v>
      </c>
      <c r="Y211" s="2" t="s">
        <v>1517</v>
      </c>
    </row>
    <row r="212" spans="1:25" ht="15.75" customHeight="1">
      <c r="A212" s="2" t="s">
        <v>421</v>
      </c>
      <c r="B212" s="2" t="s">
        <v>1543</v>
      </c>
      <c r="C212" s="2">
        <v>154</v>
      </c>
      <c r="D212" s="2">
        <f t="shared" si="24"/>
        <v>1.54</v>
      </c>
      <c r="E212" s="34">
        <f t="shared" si="25"/>
        <v>34.786641929499076</v>
      </c>
      <c r="F212" s="2">
        <v>82.5</v>
      </c>
      <c r="G212" s="2">
        <f t="shared" si="26"/>
        <v>82.5</v>
      </c>
      <c r="H212" s="2" t="b">
        <v>0</v>
      </c>
      <c r="I212" s="2" t="b">
        <v>0</v>
      </c>
      <c r="J212" s="2" t="b">
        <v>0</v>
      </c>
      <c r="K212" s="2" t="s">
        <v>1506</v>
      </c>
      <c r="L212" s="13" t="b">
        <f t="shared" si="27"/>
        <v>0</v>
      </c>
      <c r="M212" s="2" t="s">
        <v>1705</v>
      </c>
      <c r="N212" s="2">
        <v>159</v>
      </c>
      <c r="O212" s="2" t="b">
        <v>1</v>
      </c>
      <c r="P212" s="13" t="b">
        <f t="shared" si="28"/>
        <v>1</v>
      </c>
      <c r="Q212" s="100"/>
      <c r="R212" s="2" t="b">
        <f t="shared" si="29"/>
        <v>0</v>
      </c>
      <c r="S212" s="2" t="b">
        <v>1</v>
      </c>
      <c r="T212" s="2" t="b">
        <f t="shared" si="30"/>
        <v>1</v>
      </c>
      <c r="U212" s="2" t="s">
        <v>1548</v>
      </c>
      <c r="V212" s="2" t="str">
        <f t="shared" si="31"/>
        <v>Heart Disease</v>
      </c>
      <c r="W212" s="2" t="s">
        <v>1524</v>
      </c>
      <c r="X212" s="2" t="s">
        <v>1507</v>
      </c>
      <c r="Y212" s="2" t="s">
        <v>1530</v>
      </c>
    </row>
    <row r="213" spans="1:25" ht="15.75" customHeight="1">
      <c r="A213" s="2" t="s">
        <v>423</v>
      </c>
      <c r="B213" s="2" t="s">
        <v>1527</v>
      </c>
      <c r="C213" s="2">
        <v>170</v>
      </c>
      <c r="D213" s="2">
        <f t="shared" si="24"/>
        <v>1.7</v>
      </c>
      <c r="E213" s="34">
        <f t="shared" si="25"/>
        <v>34.775086505190316</v>
      </c>
      <c r="F213" s="2">
        <v>100.5</v>
      </c>
      <c r="G213" s="2">
        <f t="shared" si="26"/>
        <v>100.5</v>
      </c>
      <c r="H213" s="2" t="b">
        <v>0</v>
      </c>
      <c r="I213" s="2" t="b">
        <v>1</v>
      </c>
      <c r="J213" s="2" t="b">
        <v>1</v>
      </c>
      <c r="K213" s="2" t="b">
        <v>0</v>
      </c>
      <c r="L213" s="13" t="b">
        <f t="shared" si="27"/>
        <v>0</v>
      </c>
      <c r="M213" s="2" t="s">
        <v>1706</v>
      </c>
      <c r="N213" s="2">
        <v>177</v>
      </c>
      <c r="O213" s="2" t="b">
        <v>0</v>
      </c>
      <c r="P213" s="13" t="b">
        <f t="shared" si="28"/>
        <v>0</v>
      </c>
      <c r="Q213" s="2" t="b">
        <v>1</v>
      </c>
      <c r="R213" s="2" t="b">
        <f t="shared" si="29"/>
        <v>1</v>
      </c>
      <c r="S213" s="2" t="b">
        <v>1</v>
      </c>
      <c r="T213" s="2" t="b">
        <f t="shared" si="30"/>
        <v>1</v>
      </c>
      <c r="U213" s="2" t="s">
        <v>1526</v>
      </c>
      <c r="V213" s="2" t="str">
        <f t="shared" si="31"/>
        <v>Fractured Arm</v>
      </c>
      <c r="W213" s="2" t="s">
        <v>1506</v>
      </c>
      <c r="X213" s="2" t="s">
        <v>1507</v>
      </c>
      <c r="Y213" s="2" t="s">
        <v>1508</v>
      </c>
    </row>
    <row r="214" spans="1:25" ht="15.75" customHeight="1">
      <c r="A214" s="2" t="s">
        <v>424</v>
      </c>
      <c r="B214" s="2" t="s">
        <v>1556</v>
      </c>
      <c r="C214" s="2">
        <v>165</v>
      </c>
      <c r="D214" s="2">
        <f t="shared" si="24"/>
        <v>1.65</v>
      </c>
      <c r="E214" s="34">
        <f t="shared" si="25"/>
        <v>34.269972451790636</v>
      </c>
      <c r="F214" s="2">
        <v>93.3</v>
      </c>
      <c r="G214" s="2">
        <f t="shared" si="26"/>
        <v>93.3</v>
      </c>
      <c r="H214" s="2" t="b">
        <v>0</v>
      </c>
      <c r="I214" s="2" t="b">
        <v>0</v>
      </c>
      <c r="J214" s="2" t="b">
        <v>1</v>
      </c>
      <c r="K214" s="2" t="b">
        <v>0</v>
      </c>
      <c r="L214" s="13" t="b">
        <f t="shared" si="27"/>
        <v>0</v>
      </c>
      <c r="M214" s="2" t="s">
        <v>1707</v>
      </c>
      <c r="N214" s="2">
        <v>218</v>
      </c>
      <c r="O214" s="2" t="b">
        <v>1</v>
      </c>
      <c r="P214" s="13" t="b">
        <f t="shared" si="28"/>
        <v>1</v>
      </c>
      <c r="Q214" s="2" t="b">
        <v>0</v>
      </c>
      <c r="R214" s="2" t="b">
        <f t="shared" si="29"/>
        <v>0</v>
      </c>
      <c r="S214" s="2" t="b">
        <v>1</v>
      </c>
      <c r="T214" s="2" t="b">
        <f t="shared" si="30"/>
        <v>1</v>
      </c>
      <c r="U214" s="2" t="s">
        <v>1594</v>
      </c>
      <c r="V214" s="2" t="str">
        <f t="shared" si="31"/>
        <v>Heart Disease</v>
      </c>
      <c r="W214" s="2" t="s">
        <v>1524</v>
      </c>
      <c r="X214" s="2" t="s">
        <v>1535</v>
      </c>
      <c r="Y214" s="2" t="s">
        <v>1508</v>
      </c>
    </row>
    <row r="215" spans="1:25" ht="15.75" customHeight="1">
      <c r="A215" s="2" t="s">
        <v>426</v>
      </c>
      <c r="B215" s="2" t="s">
        <v>1503</v>
      </c>
      <c r="C215" s="2">
        <v>167</v>
      </c>
      <c r="D215" s="2">
        <f t="shared" si="24"/>
        <v>1.67</v>
      </c>
      <c r="E215" s="34">
        <f t="shared" si="25"/>
        <v>25.422209473269035</v>
      </c>
      <c r="F215" s="2">
        <v>70.900000000000006</v>
      </c>
      <c r="G215" s="2">
        <f t="shared" si="26"/>
        <v>70.900000000000006</v>
      </c>
      <c r="H215" s="2" t="b">
        <v>0</v>
      </c>
      <c r="I215" s="2" t="b">
        <v>1</v>
      </c>
      <c r="J215" s="2" t="b">
        <v>0</v>
      </c>
      <c r="K215" s="2" t="s">
        <v>1506</v>
      </c>
      <c r="L215" s="13" t="b">
        <f t="shared" si="27"/>
        <v>0</v>
      </c>
      <c r="M215" s="2" t="s">
        <v>1708</v>
      </c>
      <c r="N215" s="2">
        <v>189</v>
      </c>
      <c r="O215" s="2" t="b">
        <v>0</v>
      </c>
      <c r="P215" s="13" t="b">
        <f t="shared" si="28"/>
        <v>0</v>
      </c>
      <c r="Q215" s="2" t="b">
        <v>0</v>
      </c>
      <c r="R215" s="2" t="b">
        <f t="shared" si="29"/>
        <v>0</v>
      </c>
      <c r="S215" s="2" t="b">
        <v>0</v>
      </c>
      <c r="T215" s="2" t="b">
        <f t="shared" si="30"/>
        <v>0</v>
      </c>
      <c r="U215" s="2" t="s">
        <v>1496</v>
      </c>
      <c r="V215" s="2" t="str">
        <f t="shared" si="31"/>
        <v>Diabetes</v>
      </c>
      <c r="W215" s="2" t="s">
        <v>1524</v>
      </c>
      <c r="X215" s="2" t="s">
        <v>1507</v>
      </c>
      <c r="Y215" s="2" t="s">
        <v>1508</v>
      </c>
    </row>
    <row r="216" spans="1:25" ht="15.75" customHeight="1">
      <c r="A216" s="2" t="s">
        <v>427</v>
      </c>
      <c r="B216" s="2" t="s">
        <v>1543</v>
      </c>
      <c r="C216" s="2">
        <v>178</v>
      </c>
      <c r="D216" s="2">
        <f t="shared" si="24"/>
        <v>1.78</v>
      </c>
      <c r="E216" s="34">
        <f t="shared" si="25"/>
        <v>33.329125110465846</v>
      </c>
      <c r="F216" s="2">
        <v>105.6</v>
      </c>
      <c r="G216" s="2">
        <f t="shared" si="26"/>
        <v>105.6</v>
      </c>
      <c r="H216" s="2" t="s">
        <v>1506</v>
      </c>
      <c r="I216" s="2" t="b">
        <v>0</v>
      </c>
      <c r="J216" s="2" t="b">
        <v>1</v>
      </c>
      <c r="K216" s="2" t="b">
        <v>1</v>
      </c>
      <c r="L216" s="13" t="b">
        <f t="shared" si="27"/>
        <v>1</v>
      </c>
      <c r="M216" s="2" t="s">
        <v>1626</v>
      </c>
      <c r="N216" s="2">
        <v>168</v>
      </c>
      <c r="O216" s="2" t="b">
        <v>1</v>
      </c>
      <c r="P216" s="13" t="b">
        <f t="shared" si="28"/>
        <v>1</v>
      </c>
      <c r="Q216" s="2" t="b">
        <v>0</v>
      </c>
      <c r="R216" s="2" t="b">
        <f t="shared" si="29"/>
        <v>0</v>
      </c>
      <c r="S216" s="2" t="b">
        <v>1</v>
      </c>
      <c r="T216" s="2" t="b">
        <f t="shared" si="30"/>
        <v>1</v>
      </c>
      <c r="U216" s="2" t="s">
        <v>1623</v>
      </c>
      <c r="V216" s="2" t="str">
        <f t="shared" si="31"/>
        <v>Childbirth</v>
      </c>
      <c r="W216" s="2" t="s">
        <v>1506</v>
      </c>
      <c r="X216" s="2" t="s">
        <v>1507</v>
      </c>
      <c r="Y216" s="2" t="s">
        <v>1508</v>
      </c>
    </row>
    <row r="217" spans="1:25" ht="15.75" customHeight="1">
      <c r="A217" s="2" t="s">
        <v>428</v>
      </c>
      <c r="B217" s="2" t="s">
        <v>1556</v>
      </c>
      <c r="C217" s="2">
        <v>161</v>
      </c>
      <c r="D217" s="2">
        <f t="shared" si="24"/>
        <v>1.61</v>
      </c>
      <c r="E217" s="34">
        <f t="shared" si="25"/>
        <v>24.420354153003352</v>
      </c>
      <c r="F217" s="2">
        <v>63.3</v>
      </c>
      <c r="G217" s="2">
        <f t="shared" si="26"/>
        <v>63.3</v>
      </c>
      <c r="H217" s="2" t="b">
        <v>1</v>
      </c>
      <c r="I217" s="2" t="b">
        <v>0</v>
      </c>
      <c r="J217" s="2" t="b">
        <v>1</v>
      </c>
      <c r="K217" s="2" t="b">
        <v>0</v>
      </c>
      <c r="L217" s="13" t="b">
        <f t="shared" si="27"/>
        <v>0</v>
      </c>
      <c r="M217" s="2" t="s">
        <v>1519</v>
      </c>
      <c r="N217" s="2">
        <v>217</v>
      </c>
      <c r="O217" s="2" t="b">
        <v>0</v>
      </c>
      <c r="P217" s="13" t="b">
        <f t="shared" si="28"/>
        <v>0</v>
      </c>
      <c r="Q217" s="2" t="b">
        <v>0</v>
      </c>
      <c r="R217" s="2" t="b">
        <f t="shared" si="29"/>
        <v>0</v>
      </c>
      <c r="S217" s="2" t="b">
        <v>0</v>
      </c>
      <c r="T217" s="2" t="b">
        <f t="shared" si="30"/>
        <v>0</v>
      </c>
      <c r="U217" s="2" t="s">
        <v>1523</v>
      </c>
      <c r="V217" s="2" t="str">
        <f t="shared" si="31"/>
        <v>Appendicitis</v>
      </c>
      <c r="W217" s="2" t="s">
        <v>1506</v>
      </c>
      <c r="X217" s="2" t="s">
        <v>1507</v>
      </c>
      <c r="Y217" s="2" t="s">
        <v>1513</v>
      </c>
    </row>
    <row r="218" spans="1:25" ht="15.75" customHeight="1">
      <c r="A218" s="2" t="s">
        <v>429</v>
      </c>
      <c r="B218" s="2" t="s">
        <v>1527</v>
      </c>
      <c r="C218" s="2">
        <v>171</v>
      </c>
      <c r="D218" s="2">
        <f t="shared" si="24"/>
        <v>1.71</v>
      </c>
      <c r="E218" s="34">
        <f t="shared" si="25"/>
        <v>32.38603330939435</v>
      </c>
      <c r="F218" s="2">
        <v>94.7</v>
      </c>
      <c r="G218" s="2">
        <f t="shared" si="26"/>
        <v>94.7</v>
      </c>
      <c r="H218" s="2" t="b">
        <v>0</v>
      </c>
      <c r="I218" s="2" t="b">
        <v>1</v>
      </c>
      <c r="J218" s="2" t="b">
        <v>0</v>
      </c>
      <c r="K218" s="2" t="b">
        <v>0</v>
      </c>
      <c r="L218" s="13" t="b">
        <f t="shared" si="27"/>
        <v>0</v>
      </c>
      <c r="M218" s="2" t="s">
        <v>1614</v>
      </c>
      <c r="N218" s="2">
        <v>190</v>
      </c>
      <c r="O218" s="2" t="b">
        <v>0</v>
      </c>
      <c r="P218" s="13" t="b">
        <f t="shared" si="28"/>
        <v>0</v>
      </c>
      <c r="Q218" s="2" t="b">
        <v>1</v>
      </c>
      <c r="R218" s="2" t="b">
        <f t="shared" si="29"/>
        <v>1</v>
      </c>
      <c r="S218" s="2" t="b">
        <v>1</v>
      </c>
      <c r="T218" s="2" t="b">
        <f t="shared" si="30"/>
        <v>1</v>
      </c>
      <c r="U218" s="2" t="s">
        <v>1642</v>
      </c>
      <c r="V218" s="2" t="str">
        <f t="shared" si="31"/>
        <v>Fractured Arm</v>
      </c>
      <c r="W218" s="2" t="s">
        <v>1524</v>
      </c>
      <c r="X218" s="2" t="s">
        <v>1535</v>
      </c>
      <c r="Y218" s="2" t="s">
        <v>1530</v>
      </c>
    </row>
    <row r="219" spans="1:25" ht="15.75" customHeight="1">
      <c r="A219" s="2" t="s">
        <v>430</v>
      </c>
      <c r="B219" s="2" t="s">
        <v>1543</v>
      </c>
      <c r="C219" s="2">
        <v>163</v>
      </c>
      <c r="D219" s="2">
        <f t="shared" si="24"/>
        <v>1.63</v>
      </c>
      <c r="E219" s="34">
        <f t="shared" si="25"/>
        <v>26.083029094056986</v>
      </c>
      <c r="F219" s="2">
        <v>69.3</v>
      </c>
      <c r="G219" s="2">
        <f t="shared" si="26"/>
        <v>69.3</v>
      </c>
      <c r="H219" s="2" t="b">
        <v>1</v>
      </c>
      <c r="I219" s="2" t="b">
        <v>0</v>
      </c>
      <c r="J219" s="2" t="b">
        <v>0</v>
      </c>
      <c r="K219" s="2" t="b">
        <v>0</v>
      </c>
      <c r="L219" s="13" t="b">
        <f t="shared" si="27"/>
        <v>0</v>
      </c>
      <c r="M219" s="2" t="s">
        <v>1709</v>
      </c>
      <c r="N219" s="2">
        <v>199</v>
      </c>
      <c r="O219" s="2" t="b">
        <v>0</v>
      </c>
      <c r="P219" s="13" t="b">
        <f t="shared" si="28"/>
        <v>0</v>
      </c>
      <c r="Q219" s="2" t="b">
        <v>0</v>
      </c>
      <c r="R219" s="2" t="b">
        <f t="shared" si="29"/>
        <v>0</v>
      </c>
      <c r="S219" s="100"/>
      <c r="T219" s="2" t="b">
        <f t="shared" si="30"/>
        <v>0</v>
      </c>
      <c r="U219" s="2" t="s">
        <v>1561</v>
      </c>
      <c r="V219" s="2" t="str">
        <f t="shared" si="31"/>
        <v>Diabetes</v>
      </c>
      <c r="W219" s="2" t="s">
        <v>1506</v>
      </c>
      <c r="X219" s="2" t="s">
        <v>1535</v>
      </c>
      <c r="Y219" s="2" t="s">
        <v>1517</v>
      </c>
    </row>
    <row r="220" spans="1:25" ht="15.75" customHeight="1">
      <c r="A220" s="2" t="s">
        <v>432</v>
      </c>
      <c r="B220" s="2" t="s">
        <v>1536</v>
      </c>
      <c r="C220" s="2">
        <v>179</v>
      </c>
      <c r="D220" s="2">
        <f t="shared" si="24"/>
        <v>1.79</v>
      </c>
      <c r="E220" s="34">
        <f t="shared" si="25"/>
        <v>30.960332074529511</v>
      </c>
      <c r="F220" s="2">
        <v>99.2</v>
      </c>
      <c r="G220" s="2">
        <f t="shared" si="26"/>
        <v>99.2</v>
      </c>
      <c r="H220" s="2" t="b">
        <v>0</v>
      </c>
      <c r="I220" s="2" t="b">
        <v>1</v>
      </c>
      <c r="J220" s="2" t="b">
        <v>0</v>
      </c>
      <c r="K220" s="2" t="b">
        <v>1</v>
      </c>
      <c r="L220" s="13" t="b">
        <f t="shared" si="27"/>
        <v>1</v>
      </c>
      <c r="M220" s="2" t="s">
        <v>1669</v>
      </c>
      <c r="N220" s="2">
        <v>168</v>
      </c>
      <c r="O220" s="2" t="b">
        <v>1</v>
      </c>
      <c r="P220" s="13" t="b">
        <f t="shared" si="28"/>
        <v>1</v>
      </c>
      <c r="Q220" s="2" t="b">
        <v>0</v>
      </c>
      <c r="R220" s="2" t="b">
        <f t="shared" si="29"/>
        <v>0</v>
      </c>
      <c r="S220" s="2" t="b">
        <v>1</v>
      </c>
      <c r="T220" s="2" t="b">
        <f t="shared" si="30"/>
        <v>1</v>
      </c>
      <c r="U220" s="2" t="s">
        <v>1582</v>
      </c>
      <c r="V220" s="2" t="str">
        <f t="shared" si="31"/>
        <v>Osteoarthritis</v>
      </c>
      <c r="W220" s="2" t="s">
        <v>1524</v>
      </c>
      <c r="X220" s="2" t="s">
        <v>1535</v>
      </c>
      <c r="Y220" s="2" t="s">
        <v>1530</v>
      </c>
    </row>
    <row r="221" spans="1:25" ht="15.75" customHeight="1">
      <c r="A221" s="2" t="s">
        <v>433</v>
      </c>
      <c r="B221" s="2" t="s">
        <v>1543</v>
      </c>
      <c r="C221" s="2">
        <v>176</v>
      </c>
      <c r="D221" s="2">
        <f t="shared" si="24"/>
        <v>1.76</v>
      </c>
      <c r="E221" s="34">
        <f t="shared" si="25"/>
        <v>30.572055785123968</v>
      </c>
      <c r="F221" s="2">
        <v>94.7</v>
      </c>
      <c r="G221" s="2">
        <f t="shared" si="26"/>
        <v>94.7</v>
      </c>
      <c r="H221" s="2" t="b">
        <v>1</v>
      </c>
      <c r="I221" s="2" t="b">
        <v>1</v>
      </c>
      <c r="J221" s="2" t="b">
        <v>0</v>
      </c>
      <c r="K221" s="2" t="b">
        <v>0</v>
      </c>
      <c r="L221" s="13" t="b">
        <f t="shared" si="27"/>
        <v>0</v>
      </c>
      <c r="M221" s="2" t="s">
        <v>1710</v>
      </c>
      <c r="N221" s="2">
        <v>201</v>
      </c>
      <c r="O221" s="2" t="b">
        <v>0</v>
      </c>
      <c r="P221" s="13" t="b">
        <f t="shared" si="28"/>
        <v>0</v>
      </c>
      <c r="Q221" s="2" t="b">
        <v>1</v>
      </c>
      <c r="R221" s="2" t="b">
        <f t="shared" si="29"/>
        <v>1</v>
      </c>
      <c r="S221" s="2" t="b">
        <v>1</v>
      </c>
      <c r="T221" s="2" t="b">
        <f t="shared" si="30"/>
        <v>1</v>
      </c>
      <c r="U221" s="2" t="s">
        <v>1566</v>
      </c>
      <c r="V221" s="2" t="str">
        <f t="shared" si="31"/>
        <v>Cancer</v>
      </c>
      <c r="W221" s="2" t="s">
        <v>1506</v>
      </c>
      <c r="X221" s="2" t="s">
        <v>1512</v>
      </c>
      <c r="Y221" s="2" t="s">
        <v>1517</v>
      </c>
    </row>
    <row r="222" spans="1:25" ht="15.75" customHeight="1">
      <c r="A222" s="2" t="s">
        <v>434</v>
      </c>
      <c r="B222" s="2" t="s">
        <v>1543</v>
      </c>
      <c r="C222" s="2">
        <v>177</v>
      </c>
      <c r="D222" s="2">
        <f t="shared" si="24"/>
        <v>1.77</v>
      </c>
      <c r="E222" s="34">
        <f t="shared" si="25"/>
        <v>22.854224520412394</v>
      </c>
      <c r="F222" s="2">
        <v>71.599999999999994</v>
      </c>
      <c r="G222" s="2">
        <f t="shared" si="26"/>
        <v>71.599999999999994</v>
      </c>
      <c r="H222" s="2" t="b">
        <v>0</v>
      </c>
      <c r="I222" s="2" t="b">
        <v>0</v>
      </c>
      <c r="J222" s="2" t="b">
        <v>0</v>
      </c>
      <c r="K222" s="2" t="b">
        <v>0</v>
      </c>
      <c r="L222" s="13" t="b">
        <f t="shared" si="27"/>
        <v>0</v>
      </c>
      <c r="M222" s="2" t="s">
        <v>1711</v>
      </c>
      <c r="N222" s="2">
        <v>211</v>
      </c>
      <c r="O222" s="2" t="b">
        <v>0</v>
      </c>
      <c r="P222" s="13" t="b">
        <f t="shared" si="28"/>
        <v>0</v>
      </c>
      <c r="Q222" s="2" t="b">
        <v>0</v>
      </c>
      <c r="R222" s="2" t="b">
        <f t="shared" si="29"/>
        <v>0</v>
      </c>
      <c r="S222" s="2" t="b">
        <v>0</v>
      </c>
      <c r="T222" s="2" t="b">
        <f t="shared" si="30"/>
        <v>0</v>
      </c>
      <c r="U222" s="2" t="s">
        <v>1558</v>
      </c>
      <c r="V222" s="2" t="str">
        <f t="shared" si="31"/>
        <v>Fractured Leg</v>
      </c>
      <c r="W222" s="2" t="s">
        <v>1524</v>
      </c>
      <c r="X222" s="2" t="s">
        <v>1512</v>
      </c>
      <c r="Y222" s="2" t="s">
        <v>1508</v>
      </c>
    </row>
    <row r="223" spans="1:25" ht="15.75" customHeight="1">
      <c r="A223" s="2" t="s">
        <v>436</v>
      </c>
      <c r="B223" s="2" t="s">
        <v>1503</v>
      </c>
      <c r="C223" s="2">
        <v>173</v>
      </c>
      <c r="D223" s="2">
        <f t="shared" si="24"/>
        <v>1.73</v>
      </c>
      <c r="E223" s="34">
        <f t="shared" si="25"/>
        <v>21.317117177319655</v>
      </c>
      <c r="F223" s="2">
        <v>63.8</v>
      </c>
      <c r="G223" s="2">
        <f t="shared" si="26"/>
        <v>63.8</v>
      </c>
      <c r="H223" s="2" t="b">
        <v>0</v>
      </c>
      <c r="I223" s="2" t="b">
        <v>0</v>
      </c>
      <c r="J223" s="2" t="b">
        <v>0</v>
      </c>
      <c r="K223" s="2" t="b">
        <v>0</v>
      </c>
      <c r="L223" s="13" t="b">
        <f t="shared" si="27"/>
        <v>0</v>
      </c>
      <c r="M223" s="2" t="s">
        <v>1660</v>
      </c>
      <c r="N223" s="2">
        <v>191</v>
      </c>
      <c r="O223" s="2" t="b">
        <v>0</v>
      </c>
      <c r="P223" s="13" t="b">
        <f t="shared" si="28"/>
        <v>0</v>
      </c>
      <c r="Q223" s="2" t="b">
        <v>0</v>
      </c>
      <c r="R223" s="2" t="b">
        <f t="shared" si="29"/>
        <v>0</v>
      </c>
      <c r="S223" s="2" t="b">
        <v>0</v>
      </c>
      <c r="T223" s="2" t="b">
        <f t="shared" si="30"/>
        <v>0</v>
      </c>
      <c r="U223" s="2" t="s">
        <v>1523</v>
      </c>
      <c r="V223" s="2" t="str">
        <f t="shared" si="31"/>
        <v>Appendicitis</v>
      </c>
      <c r="W223" s="2" t="s">
        <v>1506</v>
      </c>
      <c r="X223" s="2" t="s">
        <v>1512</v>
      </c>
      <c r="Y223" s="2" t="s">
        <v>1513</v>
      </c>
    </row>
    <row r="224" spans="1:25" ht="15.75" customHeight="1">
      <c r="A224" s="2" t="s">
        <v>438</v>
      </c>
      <c r="B224" s="2" t="s">
        <v>1527</v>
      </c>
      <c r="C224" s="2">
        <v>150</v>
      </c>
      <c r="D224" s="2">
        <f t="shared" si="24"/>
        <v>1.5</v>
      </c>
      <c r="E224" s="34">
        <f t="shared" si="25"/>
        <v>24.488888888888891</v>
      </c>
      <c r="F224" s="2">
        <v>55.1</v>
      </c>
      <c r="G224" s="2">
        <f t="shared" si="26"/>
        <v>55.1</v>
      </c>
      <c r="H224" s="2" t="b">
        <v>0</v>
      </c>
      <c r="I224" s="2" t="b">
        <v>0</v>
      </c>
      <c r="J224" s="2" t="b">
        <v>0</v>
      </c>
      <c r="K224" s="2" t="b">
        <v>0</v>
      </c>
      <c r="L224" s="13" t="b">
        <f t="shared" si="27"/>
        <v>0</v>
      </c>
      <c r="M224" s="2" t="s">
        <v>1712</v>
      </c>
      <c r="N224" s="2">
        <v>212</v>
      </c>
      <c r="O224" s="2" t="b">
        <v>0</v>
      </c>
      <c r="P224" s="13" t="b">
        <f t="shared" si="28"/>
        <v>0</v>
      </c>
      <c r="Q224" s="2" t="b">
        <v>0</v>
      </c>
      <c r="R224" s="2" t="b">
        <f t="shared" si="29"/>
        <v>0</v>
      </c>
      <c r="S224" s="2" t="b">
        <v>0</v>
      </c>
      <c r="T224" s="2" t="b">
        <f t="shared" si="30"/>
        <v>0</v>
      </c>
      <c r="U224" s="2" t="s">
        <v>1511</v>
      </c>
      <c r="V224" s="2" t="str">
        <f t="shared" si="31"/>
        <v>Prostate Cancer</v>
      </c>
      <c r="W224" s="2" t="s">
        <v>1506</v>
      </c>
      <c r="X224" s="2" t="s">
        <v>1507</v>
      </c>
      <c r="Y224" s="2" t="s">
        <v>1530</v>
      </c>
    </row>
    <row r="225" spans="1:25" ht="15.75" customHeight="1">
      <c r="A225" s="2" t="s">
        <v>440</v>
      </c>
      <c r="B225" s="2" t="s">
        <v>1518</v>
      </c>
      <c r="C225" s="2">
        <v>169</v>
      </c>
      <c r="D225" s="2">
        <f t="shared" si="24"/>
        <v>1.69</v>
      </c>
      <c r="E225" s="34">
        <f t="shared" si="25"/>
        <v>22.653268442981691</v>
      </c>
      <c r="F225" s="2">
        <v>64.7</v>
      </c>
      <c r="G225" s="2">
        <f t="shared" si="26"/>
        <v>64.7</v>
      </c>
      <c r="H225" s="2" t="s">
        <v>1506</v>
      </c>
      <c r="I225" s="2" t="b">
        <v>0</v>
      </c>
      <c r="J225" s="2" t="b">
        <v>0</v>
      </c>
      <c r="K225" s="2" t="b">
        <v>0</v>
      </c>
      <c r="L225" s="13" t="b">
        <f t="shared" si="27"/>
        <v>0</v>
      </c>
      <c r="M225" s="2" t="s">
        <v>1666</v>
      </c>
      <c r="N225" s="2">
        <v>193</v>
      </c>
      <c r="O225" s="2" t="b">
        <v>0</v>
      </c>
      <c r="P225" s="13" t="b">
        <f t="shared" si="28"/>
        <v>0</v>
      </c>
      <c r="Q225" s="2" t="b">
        <v>0</v>
      </c>
      <c r="R225" s="2" t="b">
        <f t="shared" si="29"/>
        <v>0</v>
      </c>
      <c r="S225" s="2" t="b">
        <v>0</v>
      </c>
      <c r="T225" s="2" t="b">
        <f t="shared" si="30"/>
        <v>0</v>
      </c>
      <c r="U225" s="2" t="s">
        <v>1575</v>
      </c>
      <c r="V225" s="2" t="str">
        <f t="shared" si="31"/>
        <v>Cancer</v>
      </c>
      <c r="W225" s="2" t="s">
        <v>1524</v>
      </c>
      <c r="X225" s="2" t="s">
        <v>1535</v>
      </c>
      <c r="Y225" s="2" t="s">
        <v>1517</v>
      </c>
    </row>
    <row r="226" spans="1:25" ht="15.75" customHeight="1">
      <c r="A226" s="2" t="s">
        <v>441</v>
      </c>
      <c r="B226" s="2" t="s">
        <v>1527</v>
      </c>
      <c r="C226" s="2">
        <v>151</v>
      </c>
      <c r="D226" s="2">
        <f t="shared" si="24"/>
        <v>1.51</v>
      </c>
      <c r="E226" s="34">
        <f t="shared" si="25"/>
        <v>23.507740888557521</v>
      </c>
      <c r="F226" s="2">
        <v>53.6</v>
      </c>
      <c r="G226" s="2">
        <f t="shared" si="26"/>
        <v>53.6</v>
      </c>
      <c r="H226" s="2" t="b">
        <v>0</v>
      </c>
      <c r="I226" s="2" t="s">
        <v>1524</v>
      </c>
      <c r="J226" s="2" t="b">
        <v>1</v>
      </c>
      <c r="K226" s="2" t="b">
        <v>0</v>
      </c>
      <c r="L226" s="13" t="b">
        <f t="shared" si="27"/>
        <v>0</v>
      </c>
      <c r="M226" s="2" t="s">
        <v>1713</v>
      </c>
      <c r="N226" s="2">
        <v>179</v>
      </c>
      <c r="O226" s="2" t="b">
        <v>0</v>
      </c>
      <c r="P226" s="13" t="b">
        <f t="shared" si="28"/>
        <v>0</v>
      </c>
      <c r="Q226" s="2" t="b">
        <v>0</v>
      </c>
      <c r="R226" s="2" t="b">
        <f t="shared" si="29"/>
        <v>0</v>
      </c>
      <c r="S226" s="2" t="b">
        <v>0</v>
      </c>
      <c r="T226" s="2" t="b">
        <f t="shared" si="30"/>
        <v>0</v>
      </c>
      <c r="U226" s="2" t="s">
        <v>1568</v>
      </c>
      <c r="V226" s="2" t="str">
        <f t="shared" si="31"/>
        <v>Allergic Reaction</v>
      </c>
      <c r="W226" s="2" t="s">
        <v>1524</v>
      </c>
      <c r="X226" s="2" t="s">
        <v>1512</v>
      </c>
      <c r="Y226" s="2" t="s">
        <v>1508</v>
      </c>
    </row>
    <row r="227" spans="1:25" ht="15.75" customHeight="1">
      <c r="A227" s="2" t="s">
        <v>442</v>
      </c>
      <c r="B227" s="2" t="s">
        <v>1543</v>
      </c>
      <c r="C227" s="2">
        <v>164</v>
      </c>
      <c r="D227" s="2">
        <f t="shared" si="24"/>
        <v>1.64</v>
      </c>
      <c r="E227" s="34">
        <f t="shared" si="25"/>
        <v>31.268590124925641</v>
      </c>
      <c r="F227" s="2">
        <v>84.1</v>
      </c>
      <c r="G227" s="2">
        <f t="shared" si="26"/>
        <v>84.1</v>
      </c>
      <c r="H227" s="2" t="b">
        <v>0</v>
      </c>
      <c r="I227" s="2" t="b">
        <v>0</v>
      </c>
      <c r="J227" s="2" t="b">
        <v>0</v>
      </c>
      <c r="K227" s="2" t="b">
        <v>0</v>
      </c>
      <c r="L227" s="13" t="b">
        <f t="shared" si="27"/>
        <v>0</v>
      </c>
      <c r="M227" s="2" t="s">
        <v>1714</v>
      </c>
      <c r="N227" s="2">
        <v>191</v>
      </c>
      <c r="O227" s="2" t="b">
        <v>1</v>
      </c>
      <c r="P227" s="13" t="b">
        <f t="shared" si="28"/>
        <v>1</v>
      </c>
      <c r="Q227" s="2" t="b">
        <v>1</v>
      </c>
      <c r="R227" s="2" t="b">
        <f t="shared" si="29"/>
        <v>1</v>
      </c>
      <c r="S227" s="2" t="b">
        <v>1</v>
      </c>
      <c r="T227" s="2" t="b">
        <f t="shared" si="30"/>
        <v>1</v>
      </c>
      <c r="U227" s="2" t="s">
        <v>1548</v>
      </c>
      <c r="V227" s="2" t="str">
        <f t="shared" si="31"/>
        <v>Heart Disease</v>
      </c>
      <c r="W227" s="2" t="s">
        <v>1524</v>
      </c>
      <c r="X227" s="2" t="s">
        <v>1507</v>
      </c>
      <c r="Y227" s="2" t="s">
        <v>1508</v>
      </c>
    </row>
    <row r="228" spans="1:25" ht="15.75" customHeight="1">
      <c r="A228" s="2" t="s">
        <v>443</v>
      </c>
      <c r="B228" s="2" t="s">
        <v>1536</v>
      </c>
      <c r="C228" s="2">
        <v>150</v>
      </c>
      <c r="D228" s="2">
        <f t="shared" si="24"/>
        <v>1.5</v>
      </c>
      <c r="E228" s="34">
        <f t="shared" si="25"/>
        <v>25.066666666666666</v>
      </c>
      <c r="F228" s="2">
        <v>56.4</v>
      </c>
      <c r="G228" s="2">
        <f t="shared" si="26"/>
        <v>56.4</v>
      </c>
      <c r="H228" s="2" t="b">
        <v>1</v>
      </c>
      <c r="I228" s="2" t="b">
        <v>0</v>
      </c>
      <c r="J228" s="2" t="b">
        <v>0</v>
      </c>
      <c r="K228" s="2" t="b">
        <v>0</v>
      </c>
      <c r="L228" s="13" t="b">
        <f t="shared" si="27"/>
        <v>0</v>
      </c>
      <c r="M228" s="2" t="s">
        <v>1715</v>
      </c>
      <c r="N228" s="2">
        <v>198</v>
      </c>
      <c r="O228" s="2" t="b">
        <v>0</v>
      </c>
      <c r="P228" s="13" t="b">
        <f t="shared" si="28"/>
        <v>0</v>
      </c>
      <c r="Q228" s="2" t="b">
        <v>0</v>
      </c>
      <c r="R228" s="2" t="b">
        <f t="shared" si="29"/>
        <v>0</v>
      </c>
      <c r="S228" s="2" t="b">
        <v>0</v>
      </c>
      <c r="T228" s="2" t="b">
        <f t="shared" si="30"/>
        <v>0</v>
      </c>
      <c r="U228" s="2" t="s">
        <v>1580</v>
      </c>
      <c r="V228" s="2" t="str">
        <f t="shared" si="31"/>
        <v>Prostate Cancer</v>
      </c>
      <c r="W228" s="2" t="s">
        <v>1506</v>
      </c>
      <c r="X228" s="2" t="s">
        <v>1535</v>
      </c>
      <c r="Y228" s="2" t="s">
        <v>1530</v>
      </c>
    </row>
    <row r="229" spans="1:25" ht="15.75" customHeight="1">
      <c r="A229" s="2" t="s">
        <v>445</v>
      </c>
      <c r="B229" s="2" t="s">
        <v>1527</v>
      </c>
      <c r="C229" s="2">
        <v>169</v>
      </c>
      <c r="D229" s="2">
        <f t="shared" si="24"/>
        <v>1.69</v>
      </c>
      <c r="E229" s="34">
        <f t="shared" si="25"/>
        <v>28.360351528307834</v>
      </c>
      <c r="F229" s="2">
        <v>81</v>
      </c>
      <c r="G229" s="2">
        <f t="shared" si="26"/>
        <v>81</v>
      </c>
      <c r="H229" s="2" t="b">
        <v>0</v>
      </c>
      <c r="I229" s="2" t="b">
        <v>0</v>
      </c>
      <c r="J229" s="2" t="b">
        <v>0</v>
      </c>
      <c r="K229" s="2" t="b">
        <v>0</v>
      </c>
      <c r="L229" s="13" t="b">
        <f t="shared" si="27"/>
        <v>0</v>
      </c>
      <c r="M229" s="2" t="s">
        <v>1716</v>
      </c>
      <c r="N229" s="2">
        <v>202</v>
      </c>
      <c r="O229" s="2" t="b">
        <v>0</v>
      </c>
      <c r="P229" s="13" t="b">
        <f t="shared" si="28"/>
        <v>0</v>
      </c>
      <c r="Q229" s="2" t="b">
        <v>1</v>
      </c>
      <c r="R229" s="2" t="b">
        <f t="shared" si="29"/>
        <v>1</v>
      </c>
      <c r="S229" s="2" t="b">
        <v>1</v>
      </c>
      <c r="T229" s="2" t="b">
        <f t="shared" si="30"/>
        <v>1</v>
      </c>
      <c r="U229" s="2" t="s">
        <v>1575</v>
      </c>
      <c r="V229" s="2" t="str">
        <f t="shared" si="31"/>
        <v>Cancer</v>
      </c>
      <c r="W229" s="2" t="s">
        <v>1506</v>
      </c>
      <c r="X229" s="2" t="s">
        <v>1535</v>
      </c>
      <c r="Y229" s="2" t="s">
        <v>1508</v>
      </c>
    </row>
    <row r="230" spans="1:25" ht="15.75" customHeight="1">
      <c r="A230" s="2" t="s">
        <v>448</v>
      </c>
      <c r="B230" s="2" t="s">
        <v>1503</v>
      </c>
      <c r="C230" s="2">
        <v>178</v>
      </c>
      <c r="D230" s="2">
        <f t="shared" si="24"/>
        <v>1.78</v>
      </c>
      <c r="E230" s="34">
        <f t="shared" si="25"/>
        <v>22.093170054286073</v>
      </c>
      <c r="F230" s="2">
        <v>70</v>
      </c>
      <c r="G230" s="2">
        <f t="shared" si="26"/>
        <v>70</v>
      </c>
      <c r="H230" s="2" t="b">
        <v>0</v>
      </c>
      <c r="I230" s="2" t="b">
        <v>0</v>
      </c>
      <c r="J230" s="2" t="b">
        <v>1</v>
      </c>
      <c r="K230" s="2" t="b">
        <v>0</v>
      </c>
      <c r="L230" s="13" t="b">
        <f t="shared" si="27"/>
        <v>0</v>
      </c>
      <c r="M230" s="2" t="s">
        <v>1717</v>
      </c>
      <c r="N230" s="2">
        <v>162</v>
      </c>
      <c r="O230" s="2" t="b">
        <v>0</v>
      </c>
      <c r="P230" s="13" t="b">
        <f t="shared" si="28"/>
        <v>0</v>
      </c>
      <c r="Q230" s="2" t="b">
        <v>0</v>
      </c>
      <c r="R230" s="2" t="b">
        <f t="shared" si="29"/>
        <v>0</v>
      </c>
      <c r="S230" s="2" t="b">
        <v>0</v>
      </c>
      <c r="T230" s="2" t="b">
        <f t="shared" si="30"/>
        <v>0</v>
      </c>
      <c r="U230" s="2" t="s">
        <v>1505</v>
      </c>
      <c r="V230" s="2" t="str">
        <f t="shared" si="31"/>
        <v>Fractured Leg</v>
      </c>
      <c r="W230" s="2" t="s">
        <v>1524</v>
      </c>
      <c r="X230" s="2" t="s">
        <v>1507</v>
      </c>
      <c r="Y230" s="2" t="s">
        <v>1513</v>
      </c>
    </row>
    <row r="231" spans="1:25" ht="15.75" customHeight="1">
      <c r="A231" s="2" t="s">
        <v>450</v>
      </c>
      <c r="B231" s="2" t="s">
        <v>1556</v>
      </c>
      <c r="C231" s="2">
        <v>161</v>
      </c>
      <c r="D231" s="2">
        <f t="shared" si="24"/>
        <v>1.61</v>
      </c>
      <c r="E231" s="34">
        <f t="shared" si="25"/>
        <v>30.014274140658149</v>
      </c>
      <c r="F231" s="2">
        <v>77.8</v>
      </c>
      <c r="G231" s="2">
        <f t="shared" si="26"/>
        <v>77.8</v>
      </c>
      <c r="H231" s="2" t="b">
        <v>0</v>
      </c>
      <c r="I231" s="2" t="b">
        <v>1</v>
      </c>
      <c r="J231" s="2" t="b">
        <v>1</v>
      </c>
      <c r="K231" s="2" t="b">
        <v>1</v>
      </c>
      <c r="L231" s="13" t="b">
        <f t="shared" si="27"/>
        <v>1</v>
      </c>
      <c r="M231" s="2" t="s">
        <v>1718</v>
      </c>
      <c r="N231" s="2">
        <v>197</v>
      </c>
      <c r="O231" s="2" t="b">
        <v>1</v>
      </c>
      <c r="P231" s="13" t="b">
        <f t="shared" si="28"/>
        <v>1</v>
      </c>
      <c r="Q231" s="2" t="b">
        <v>0</v>
      </c>
      <c r="R231" s="2" t="b">
        <f t="shared" si="29"/>
        <v>0</v>
      </c>
      <c r="S231" s="2" t="b">
        <v>1</v>
      </c>
      <c r="T231" s="2" t="b">
        <f t="shared" si="30"/>
        <v>1</v>
      </c>
      <c r="U231" s="2" t="s">
        <v>1591</v>
      </c>
      <c r="V231" s="2" t="str">
        <f t="shared" si="31"/>
        <v>Respiratory Infection</v>
      </c>
      <c r="W231" s="2" t="s">
        <v>1506</v>
      </c>
      <c r="X231" s="2" t="s">
        <v>1535</v>
      </c>
      <c r="Y231" s="2" t="s">
        <v>1517</v>
      </c>
    </row>
    <row r="232" spans="1:25" ht="15.75" customHeight="1">
      <c r="A232" s="2" t="s">
        <v>452</v>
      </c>
      <c r="B232" s="2" t="s">
        <v>1518</v>
      </c>
      <c r="C232" s="2">
        <v>169</v>
      </c>
      <c r="D232" s="2">
        <f t="shared" si="24"/>
        <v>1.69</v>
      </c>
      <c r="E232" s="34">
        <f t="shared" si="25"/>
        <v>33.087076783025807</v>
      </c>
      <c r="F232" s="2">
        <v>94.5</v>
      </c>
      <c r="G232" s="2">
        <f t="shared" si="26"/>
        <v>94.5</v>
      </c>
      <c r="H232" s="2" t="b">
        <v>0</v>
      </c>
      <c r="I232" s="2" t="b">
        <v>1</v>
      </c>
      <c r="J232" s="2" t="b">
        <v>0</v>
      </c>
      <c r="K232" s="2" t="b">
        <v>1</v>
      </c>
      <c r="L232" s="13" t="b">
        <f t="shared" si="27"/>
        <v>1</v>
      </c>
      <c r="M232" s="2" t="s">
        <v>1719</v>
      </c>
      <c r="N232" s="2">
        <v>182</v>
      </c>
      <c r="O232" s="2" t="b">
        <v>1</v>
      </c>
      <c r="P232" s="13" t="b">
        <f t="shared" si="28"/>
        <v>1</v>
      </c>
      <c r="Q232" s="2" t="b">
        <v>0</v>
      </c>
      <c r="R232" s="2" t="b">
        <f t="shared" si="29"/>
        <v>0</v>
      </c>
      <c r="S232" s="2" t="b">
        <v>1</v>
      </c>
      <c r="T232" s="2" t="b">
        <f t="shared" si="30"/>
        <v>1</v>
      </c>
      <c r="U232" s="2" t="s">
        <v>1545</v>
      </c>
      <c r="V232" s="2" t="str">
        <f t="shared" si="31"/>
        <v>Hypertension</v>
      </c>
      <c r="W232" s="2" t="s">
        <v>1524</v>
      </c>
      <c r="X232" s="2" t="s">
        <v>1507</v>
      </c>
      <c r="Y232" s="2" t="s">
        <v>1521</v>
      </c>
    </row>
    <row r="233" spans="1:25" ht="15.75" customHeight="1">
      <c r="A233" s="2" t="s">
        <v>453</v>
      </c>
      <c r="B233" s="2" t="s">
        <v>1527</v>
      </c>
      <c r="C233" s="2">
        <v>154</v>
      </c>
      <c r="D233" s="2">
        <f t="shared" si="24"/>
        <v>1.54</v>
      </c>
      <c r="E233" s="34">
        <f t="shared" si="25"/>
        <v>32.720526227019732</v>
      </c>
      <c r="F233" s="2">
        <v>77.599999999999994</v>
      </c>
      <c r="G233" s="2">
        <f t="shared" si="26"/>
        <v>77.599999999999994</v>
      </c>
      <c r="H233" s="2" t="b">
        <v>1</v>
      </c>
      <c r="I233" s="2" t="b">
        <v>0</v>
      </c>
      <c r="J233" s="2" t="b">
        <v>1</v>
      </c>
      <c r="K233" s="2" t="b">
        <v>0</v>
      </c>
      <c r="L233" s="13" t="b">
        <f t="shared" si="27"/>
        <v>0</v>
      </c>
      <c r="M233" s="2" t="s">
        <v>1572</v>
      </c>
      <c r="N233" s="2">
        <v>204</v>
      </c>
      <c r="O233" s="2" t="b">
        <v>1</v>
      </c>
      <c r="P233" s="13" t="b">
        <f t="shared" si="28"/>
        <v>1</v>
      </c>
      <c r="Q233" s="2" t="b">
        <v>0</v>
      </c>
      <c r="R233" s="2" t="b">
        <f t="shared" si="29"/>
        <v>0</v>
      </c>
      <c r="S233" s="2" t="b">
        <v>1</v>
      </c>
      <c r="T233" s="2" t="b">
        <f t="shared" si="30"/>
        <v>1</v>
      </c>
      <c r="U233" s="2" t="s">
        <v>1594</v>
      </c>
      <c r="V233" s="2" t="str">
        <f t="shared" si="31"/>
        <v>Heart Disease</v>
      </c>
      <c r="W233" s="100"/>
      <c r="X233" s="2" t="s">
        <v>1507</v>
      </c>
      <c r="Y233" s="2" t="s">
        <v>1530</v>
      </c>
    </row>
    <row r="234" spans="1:25" ht="15.75" customHeight="1">
      <c r="A234" s="2" t="s">
        <v>454</v>
      </c>
      <c r="B234" s="2" t="s">
        <v>1518</v>
      </c>
      <c r="C234" s="2">
        <v>160</v>
      </c>
      <c r="D234" s="2">
        <f t="shared" si="24"/>
        <v>1.6</v>
      </c>
      <c r="E234" s="34">
        <f t="shared" si="25"/>
        <v>22.382812499999993</v>
      </c>
      <c r="F234" s="2">
        <v>57.3</v>
      </c>
      <c r="G234" s="2">
        <f t="shared" si="26"/>
        <v>57.3</v>
      </c>
      <c r="H234" s="2" t="b">
        <v>0</v>
      </c>
      <c r="I234" s="2" t="b">
        <v>0</v>
      </c>
      <c r="J234" s="2" t="b">
        <v>0</v>
      </c>
      <c r="K234" s="2" t="b">
        <v>0</v>
      </c>
      <c r="L234" s="13" t="b">
        <f t="shared" si="27"/>
        <v>0</v>
      </c>
      <c r="M234" s="2" t="s">
        <v>1587</v>
      </c>
      <c r="N234" s="2">
        <v>229</v>
      </c>
      <c r="O234" s="2" t="b">
        <v>0</v>
      </c>
      <c r="P234" s="13" t="b">
        <f t="shared" si="28"/>
        <v>0</v>
      </c>
      <c r="Q234" s="2" t="b">
        <v>0</v>
      </c>
      <c r="R234" s="2" t="b">
        <f t="shared" si="29"/>
        <v>0</v>
      </c>
      <c r="S234" s="2" t="b">
        <v>0</v>
      </c>
      <c r="T234" s="2" t="b">
        <f t="shared" si="30"/>
        <v>0</v>
      </c>
      <c r="U234" s="2" t="s">
        <v>1642</v>
      </c>
      <c r="V234" s="2" t="str">
        <f t="shared" si="31"/>
        <v>Fractured Arm</v>
      </c>
      <c r="W234" s="2" t="s">
        <v>1524</v>
      </c>
      <c r="X234" s="2" t="s">
        <v>1507</v>
      </c>
      <c r="Y234" s="2" t="s">
        <v>1513</v>
      </c>
    </row>
    <row r="235" spans="1:25" ht="15.75" customHeight="1">
      <c r="A235" s="2" t="s">
        <v>455</v>
      </c>
      <c r="B235" s="2" t="s">
        <v>1543</v>
      </c>
      <c r="C235" s="2">
        <v>176</v>
      </c>
      <c r="D235" s="2">
        <f t="shared" si="24"/>
        <v>1.76</v>
      </c>
      <c r="E235" s="34">
        <f t="shared" si="25"/>
        <v>34.349173553719012</v>
      </c>
      <c r="F235" s="2">
        <v>106.4</v>
      </c>
      <c r="G235" s="2">
        <f t="shared" si="26"/>
        <v>106.4</v>
      </c>
      <c r="H235" s="2" t="b">
        <v>0</v>
      </c>
      <c r="I235" s="2" t="b">
        <v>0</v>
      </c>
      <c r="J235" s="2" t="b">
        <v>0</v>
      </c>
      <c r="K235" s="2" t="b">
        <v>0</v>
      </c>
      <c r="L235" s="13" t="b">
        <f t="shared" si="27"/>
        <v>0</v>
      </c>
      <c r="M235" s="2" t="s">
        <v>1549</v>
      </c>
      <c r="N235" s="2">
        <v>189</v>
      </c>
      <c r="O235" s="2" t="b">
        <v>1</v>
      </c>
      <c r="P235" s="13" t="b">
        <f t="shared" si="28"/>
        <v>1</v>
      </c>
      <c r="Q235" s="2" t="b">
        <v>0</v>
      </c>
      <c r="R235" s="2" t="b">
        <f t="shared" si="29"/>
        <v>0</v>
      </c>
      <c r="S235" s="2" t="b">
        <v>1</v>
      </c>
      <c r="T235" s="2" t="b">
        <f t="shared" si="30"/>
        <v>1</v>
      </c>
      <c r="U235" s="2" t="s">
        <v>1548</v>
      </c>
      <c r="V235" s="2" t="str">
        <f t="shared" si="31"/>
        <v>Heart Disease</v>
      </c>
      <c r="W235" s="2" t="s">
        <v>1506</v>
      </c>
      <c r="X235" s="2" t="s">
        <v>1507</v>
      </c>
      <c r="Y235" s="2" t="s">
        <v>1508</v>
      </c>
    </row>
    <row r="236" spans="1:25" ht="15.75" customHeight="1">
      <c r="A236" s="2" t="s">
        <v>458</v>
      </c>
      <c r="B236" s="2" t="s">
        <v>1514</v>
      </c>
      <c r="C236" s="2">
        <v>173</v>
      </c>
      <c r="D236" s="2">
        <f t="shared" si="24"/>
        <v>1.73</v>
      </c>
      <c r="E236" s="34">
        <f t="shared" si="25"/>
        <v>29.937518794480265</v>
      </c>
      <c r="F236" s="2">
        <v>89.6</v>
      </c>
      <c r="G236" s="2">
        <f t="shared" si="26"/>
        <v>89.6</v>
      </c>
      <c r="H236" s="2" t="b">
        <v>0</v>
      </c>
      <c r="I236" s="2" t="b">
        <v>0</v>
      </c>
      <c r="J236" s="2" t="b">
        <v>1</v>
      </c>
      <c r="K236" s="2" t="b">
        <v>1</v>
      </c>
      <c r="L236" s="13" t="b">
        <f t="shared" si="27"/>
        <v>1</v>
      </c>
      <c r="M236" s="2" t="s">
        <v>1632</v>
      </c>
      <c r="N236" s="2">
        <v>155</v>
      </c>
      <c r="O236" s="2" t="b">
        <v>1</v>
      </c>
      <c r="P236" s="13" t="b">
        <f t="shared" si="28"/>
        <v>1</v>
      </c>
      <c r="Q236" s="2" t="b">
        <v>0</v>
      </c>
      <c r="R236" s="2" t="b">
        <f t="shared" si="29"/>
        <v>0</v>
      </c>
      <c r="S236" s="2" t="b">
        <v>1</v>
      </c>
      <c r="T236" s="2" t="b">
        <f t="shared" si="30"/>
        <v>1</v>
      </c>
      <c r="U236" s="2" t="s">
        <v>1561</v>
      </c>
      <c r="V236" s="2" t="str">
        <f t="shared" si="31"/>
        <v>Diabetes</v>
      </c>
      <c r="W236" s="2" t="s">
        <v>1524</v>
      </c>
      <c r="X236" s="2" t="s">
        <v>1512</v>
      </c>
      <c r="Y236" s="2" t="s">
        <v>1530</v>
      </c>
    </row>
    <row r="237" spans="1:25" ht="15.75" customHeight="1">
      <c r="A237" s="2" t="s">
        <v>459</v>
      </c>
      <c r="B237" s="2" t="s">
        <v>1514</v>
      </c>
      <c r="C237" s="2">
        <v>155</v>
      </c>
      <c r="D237" s="2">
        <f t="shared" si="24"/>
        <v>1.55</v>
      </c>
      <c r="E237" s="34">
        <f t="shared" si="25"/>
        <v>20.353798126951091</v>
      </c>
      <c r="F237" s="2">
        <v>48.9</v>
      </c>
      <c r="G237" s="2">
        <f t="shared" si="26"/>
        <v>48.9</v>
      </c>
      <c r="H237" s="2" t="b">
        <v>0</v>
      </c>
      <c r="I237" s="2" t="b">
        <v>0</v>
      </c>
      <c r="J237" s="2" t="b">
        <v>0</v>
      </c>
      <c r="K237" s="2" t="b">
        <v>0</v>
      </c>
      <c r="L237" s="13" t="b">
        <f t="shared" si="27"/>
        <v>0</v>
      </c>
      <c r="M237" s="2" t="s">
        <v>1720</v>
      </c>
      <c r="N237" s="2">
        <v>185</v>
      </c>
      <c r="O237" s="2" t="b">
        <v>0</v>
      </c>
      <c r="P237" s="13" t="b">
        <f t="shared" si="28"/>
        <v>0</v>
      </c>
      <c r="Q237" s="2" t="b">
        <v>0</v>
      </c>
      <c r="R237" s="2" t="b">
        <f t="shared" si="29"/>
        <v>0</v>
      </c>
      <c r="S237" s="2" t="b">
        <v>0</v>
      </c>
      <c r="T237" s="2" t="b">
        <f t="shared" si="30"/>
        <v>0</v>
      </c>
      <c r="U237" s="2" t="s">
        <v>1529</v>
      </c>
      <c r="V237" s="2" t="str">
        <f t="shared" si="31"/>
        <v>Childbirth</v>
      </c>
      <c r="W237" s="2" t="s">
        <v>1524</v>
      </c>
      <c r="X237" s="2" t="s">
        <v>1512</v>
      </c>
      <c r="Y237" s="2" t="s">
        <v>1508</v>
      </c>
    </row>
    <row r="238" spans="1:25" ht="15.75" customHeight="1">
      <c r="A238" s="2" t="s">
        <v>462</v>
      </c>
      <c r="B238" s="2" t="s">
        <v>1503</v>
      </c>
      <c r="C238" s="2">
        <v>161</v>
      </c>
      <c r="D238" s="2">
        <f t="shared" si="24"/>
        <v>1.61</v>
      </c>
      <c r="E238" s="34">
        <f t="shared" si="25"/>
        <v>34.566567647853084</v>
      </c>
      <c r="F238" s="2">
        <v>89.6</v>
      </c>
      <c r="G238" s="2">
        <f t="shared" si="26"/>
        <v>89.6</v>
      </c>
      <c r="H238" s="2" t="b">
        <v>0</v>
      </c>
      <c r="I238" s="2" t="b">
        <v>1</v>
      </c>
      <c r="J238" s="2" t="b">
        <v>0</v>
      </c>
      <c r="K238" s="2" t="b">
        <v>0</v>
      </c>
      <c r="L238" s="13" t="b">
        <f t="shared" si="27"/>
        <v>0</v>
      </c>
      <c r="M238" s="2" t="s">
        <v>1721</v>
      </c>
      <c r="N238" s="2">
        <v>191</v>
      </c>
      <c r="O238" s="2" t="b">
        <v>0</v>
      </c>
      <c r="P238" s="13" t="b">
        <f t="shared" si="28"/>
        <v>0</v>
      </c>
      <c r="Q238" s="2" t="b">
        <v>1</v>
      </c>
      <c r="R238" s="2" t="b">
        <f t="shared" si="29"/>
        <v>1</v>
      </c>
      <c r="S238" s="2" t="b">
        <v>1</v>
      </c>
      <c r="T238" s="2" t="b">
        <f t="shared" si="30"/>
        <v>1</v>
      </c>
      <c r="U238" s="2" t="s">
        <v>1580</v>
      </c>
      <c r="V238" s="2" t="str">
        <f t="shared" si="31"/>
        <v>Prostate Cancer</v>
      </c>
      <c r="W238" s="2" t="s">
        <v>1506</v>
      </c>
      <c r="X238" s="2" t="s">
        <v>1535</v>
      </c>
      <c r="Y238" s="2" t="s">
        <v>1530</v>
      </c>
    </row>
    <row r="239" spans="1:25" ht="15.75" customHeight="1">
      <c r="A239" s="2" t="s">
        <v>463</v>
      </c>
      <c r="B239" s="2" t="s">
        <v>1509</v>
      </c>
      <c r="C239" s="2">
        <v>171</v>
      </c>
      <c r="D239" s="2">
        <f t="shared" si="24"/>
        <v>1.71</v>
      </c>
      <c r="E239" s="34">
        <f t="shared" si="25"/>
        <v>30.128928559214803</v>
      </c>
      <c r="F239" s="2">
        <v>88.1</v>
      </c>
      <c r="G239" s="2">
        <f t="shared" si="26"/>
        <v>88.1</v>
      </c>
      <c r="H239" s="2" t="b">
        <v>0</v>
      </c>
      <c r="I239" s="2" t="b">
        <v>0</v>
      </c>
      <c r="J239" s="2" t="b">
        <v>1</v>
      </c>
      <c r="K239" s="2" t="b">
        <v>0</v>
      </c>
      <c r="L239" s="13" t="b">
        <f t="shared" si="27"/>
        <v>0</v>
      </c>
      <c r="M239" s="2" t="s">
        <v>1722</v>
      </c>
      <c r="N239" s="2">
        <v>198</v>
      </c>
      <c r="O239" s="2" t="b">
        <v>0</v>
      </c>
      <c r="P239" s="13" t="b">
        <f t="shared" si="28"/>
        <v>0</v>
      </c>
      <c r="Q239" s="2" t="b">
        <v>1</v>
      </c>
      <c r="R239" s="2" t="b">
        <f t="shared" si="29"/>
        <v>1</v>
      </c>
      <c r="S239" s="2" t="b">
        <v>1</v>
      </c>
      <c r="T239" s="2" t="b">
        <f t="shared" si="30"/>
        <v>1</v>
      </c>
      <c r="U239" s="2" t="s">
        <v>1516</v>
      </c>
      <c r="V239" s="2" t="str">
        <f t="shared" si="31"/>
        <v>Stroke</v>
      </c>
      <c r="W239" s="100"/>
      <c r="X239" s="2" t="s">
        <v>1507</v>
      </c>
      <c r="Y239" s="2" t="s">
        <v>1530</v>
      </c>
    </row>
    <row r="240" spans="1:25" ht="15.75" customHeight="1">
      <c r="A240" s="2" t="s">
        <v>465</v>
      </c>
      <c r="B240" s="2" t="s">
        <v>1509</v>
      </c>
      <c r="C240" s="2">
        <v>174</v>
      </c>
      <c r="D240" s="2">
        <f t="shared" si="24"/>
        <v>1.74</v>
      </c>
      <c r="E240" s="34">
        <f t="shared" si="25"/>
        <v>21.898533491874751</v>
      </c>
      <c r="F240" s="2">
        <v>66.3</v>
      </c>
      <c r="G240" s="2">
        <f t="shared" si="26"/>
        <v>66.3</v>
      </c>
      <c r="H240" s="2" t="b">
        <v>0</v>
      </c>
      <c r="I240" s="2" t="b">
        <v>0</v>
      </c>
      <c r="J240" s="2" t="b">
        <v>0</v>
      </c>
      <c r="K240" s="2" t="b">
        <v>0</v>
      </c>
      <c r="L240" s="13" t="b">
        <f t="shared" si="27"/>
        <v>0</v>
      </c>
      <c r="M240" s="2" t="s">
        <v>1723</v>
      </c>
      <c r="N240" s="2">
        <v>160</v>
      </c>
      <c r="O240" s="2" t="b">
        <v>0</v>
      </c>
      <c r="P240" s="13" t="b">
        <f t="shared" si="28"/>
        <v>0</v>
      </c>
      <c r="Q240" s="2" t="b">
        <v>0</v>
      </c>
      <c r="R240" s="2" t="b">
        <f t="shared" si="29"/>
        <v>0</v>
      </c>
      <c r="S240" s="2" t="b">
        <v>0</v>
      </c>
      <c r="T240" s="2" t="b">
        <f t="shared" si="30"/>
        <v>0</v>
      </c>
      <c r="U240" s="2" t="s">
        <v>1555</v>
      </c>
      <c r="V240" s="2" t="str">
        <f t="shared" si="31"/>
        <v>Kidney Stones</v>
      </c>
      <c r="W240" s="2" t="s">
        <v>1506</v>
      </c>
      <c r="X240" s="2" t="s">
        <v>1535</v>
      </c>
      <c r="Y240" s="2" t="s">
        <v>1513</v>
      </c>
    </row>
    <row r="241" spans="1:25" ht="15.75" customHeight="1">
      <c r="A241" s="2" t="s">
        <v>467</v>
      </c>
      <c r="B241" s="2" t="s">
        <v>1543</v>
      </c>
      <c r="C241" s="2">
        <v>161</v>
      </c>
      <c r="D241" s="2">
        <f t="shared" si="24"/>
        <v>1.61</v>
      </c>
      <c r="E241" s="34">
        <f t="shared" si="25"/>
        <v>26.045291462520733</v>
      </c>
      <c r="F241" s="2">
        <v>67.512</v>
      </c>
      <c r="G241" s="2">
        <f t="shared" si="26"/>
        <v>67.5</v>
      </c>
      <c r="H241" s="2" t="b">
        <v>0</v>
      </c>
      <c r="I241" s="2" t="b">
        <v>0</v>
      </c>
      <c r="J241" s="2" t="b">
        <v>0</v>
      </c>
      <c r="K241" s="2" t="b">
        <v>0</v>
      </c>
      <c r="L241" s="13" t="b">
        <f t="shared" si="27"/>
        <v>0</v>
      </c>
      <c r="M241" s="2" t="s">
        <v>1666</v>
      </c>
      <c r="N241" s="2">
        <v>209</v>
      </c>
      <c r="O241" s="2" t="b">
        <v>0</v>
      </c>
      <c r="P241" s="13" t="b">
        <f t="shared" si="28"/>
        <v>0</v>
      </c>
      <c r="Q241" s="2" t="b">
        <v>0</v>
      </c>
      <c r="R241" s="2" t="b">
        <f t="shared" si="29"/>
        <v>0</v>
      </c>
      <c r="S241" s="2" t="b">
        <v>0</v>
      </c>
      <c r="T241" s="2" t="b">
        <f t="shared" si="30"/>
        <v>0</v>
      </c>
      <c r="U241" s="2" t="s">
        <v>1529</v>
      </c>
      <c r="V241" s="2" t="str">
        <f t="shared" si="31"/>
        <v>Childbirth</v>
      </c>
      <c r="W241" s="2" t="s">
        <v>1506</v>
      </c>
      <c r="X241" s="2" t="s">
        <v>1535</v>
      </c>
      <c r="Y241" s="2" t="s">
        <v>1521</v>
      </c>
    </row>
    <row r="242" spans="1:25" ht="15.75" customHeight="1">
      <c r="A242" s="2" t="s">
        <v>469</v>
      </c>
      <c r="B242" s="2" t="s">
        <v>1518</v>
      </c>
      <c r="C242" s="2">
        <v>165</v>
      </c>
      <c r="D242" s="2">
        <f t="shared" si="24"/>
        <v>1.65</v>
      </c>
      <c r="E242" s="34">
        <f t="shared" si="25"/>
        <v>31.368227731864103</v>
      </c>
      <c r="F242" s="2">
        <v>85.4</v>
      </c>
      <c r="G242" s="2">
        <f t="shared" si="26"/>
        <v>85.4</v>
      </c>
      <c r="H242" s="2" t="b">
        <v>0</v>
      </c>
      <c r="I242" s="2" t="b">
        <v>0</v>
      </c>
      <c r="J242" s="2" t="b">
        <v>0</v>
      </c>
      <c r="K242" s="2" t="b">
        <v>0</v>
      </c>
      <c r="L242" s="13" t="b">
        <f t="shared" si="27"/>
        <v>0</v>
      </c>
      <c r="M242" s="2" t="s">
        <v>1724</v>
      </c>
      <c r="N242" s="2">
        <v>213</v>
      </c>
      <c r="O242" s="2" t="b">
        <v>0</v>
      </c>
      <c r="P242" s="13" t="b">
        <f t="shared" si="28"/>
        <v>0</v>
      </c>
      <c r="Q242" s="2" t="b">
        <v>1</v>
      </c>
      <c r="R242" s="2" t="b">
        <f t="shared" si="29"/>
        <v>1</v>
      </c>
      <c r="S242" s="2" t="b">
        <v>1</v>
      </c>
      <c r="T242" s="2" t="b">
        <f t="shared" si="30"/>
        <v>1</v>
      </c>
      <c r="U242" s="2" t="s">
        <v>1542</v>
      </c>
      <c r="V242" s="2" t="str">
        <f t="shared" si="31"/>
        <v>Kidney Stones</v>
      </c>
      <c r="W242" s="2" t="s">
        <v>1506</v>
      </c>
      <c r="X242" s="2" t="s">
        <v>1507</v>
      </c>
      <c r="Y242" s="2" t="s">
        <v>1513</v>
      </c>
    </row>
    <row r="243" spans="1:25" ht="15.75" customHeight="1">
      <c r="A243" s="2" t="s">
        <v>471</v>
      </c>
      <c r="B243" s="2" t="s">
        <v>1514</v>
      </c>
      <c r="C243" s="2">
        <v>166</v>
      </c>
      <c r="D243" s="2">
        <f t="shared" si="24"/>
        <v>1.66</v>
      </c>
      <c r="E243" s="34">
        <f t="shared" si="25"/>
        <v>29.213238496153291</v>
      </c>
      <c r="F243" s="2">
        <v>80.5</v>
      </c>
      <c r="G243" s="2">
        <f t="shared" si="26"/>
        <v>80.5</v>
      </c>
      <c r="H243" s="2" t="b">
        <v>1</v>
      </c>
      <c r="I243" s="2" t="b">
        <v>0</v>
      </c>
      <c r="J243" s="2" t="b">
        <v>0</v>
      </c>
      <c r="K243" s="2" t="b">
        <v>0</v>
      </c>
      <c r="L243" s="13" t="b">
        <f t="shared" si="27"/>
        <v>0</v>
      </c>
      <c r="M243" s="2" t="s">
        <v>1725</v>
      </c>
      <c r="N243" s="2">
        <v>179</v>
      </c>
      <c r="O243" s="2" t="b">
        <v>0</v>
      </c>
      <c r="P243" s="13" t="b">
        <f t="shared" si="28"/>
        <v>0</v>
      </c>
      <c r="Q243" s="2" t="b">
        <v>1</v>
      </c>
      <c r="R243" s="2" t="b">
        <f t="shared" si="29"/>
        <v>1</v>
      </c>
      <c r="S243" s="2" t="b">
        <v>1</v>
      </c>
      <c r="T243" s="2" t="b">
        <f t="shared" si="30"/>
        <v>1</v>
      </c>
      <c r="U243" s="2" t="s">
        <v>1561</v>
      </c>
      <c r="V243" s="2" t="str">
        <f t="shared" si="31"/>
        <v>Diabetes</v>
      </c>
      <c r="W243" s="2" t="s">
        <v>1524</v>
      </c>
      <c r="X243" s="2" t="s">
        <v>1507</v>
      </c>
      <c r="Y243" s="2" t="s">
        <v>1530</v>
      </c>
    </row>
    <row r="244" spans="1:25" ht="15.75" customHeight="1">
      <c r="A244" s="2" t="s">
        <v>473</v>
      </c>
      <c r="B244" s="2" t="s">
        <v>1518</v>
      </c>
      <c r="C244" s="2">
        <v>166</v>
      </c>
      <c r="D244" s="2">
        <f t="shared" si="24"/>
        <v>1.66</v>
      </c>
      <c r="E244" s="34">
        <f t="shared" si="25"/>
        <v>21.592393671069821</v>
      </c>
      <c r="F244" s="2">
        <v>59.5</v>
      </c>
      <c r="G244" s="2">
        <f t="shared" si="26"/>
        <v>59.5</v>
      </c>
      <c r="H244" s="2" t="b">
        <v>0</v>
      </c>
      <c r="I244" s="2" t="b">
        <v>0</v>
      </c>
      <c r="J244" s="2" t="b">
        <v>0</v>
      </c>
      <c r="K244" s="2" t="b">
        <v>0</v>
      </c>
      <c r="L244" s="13" t="b">
        <f t="shared" si="27"/>
        <v>0</v>
      </c>
      <c r="M244" s="2" t="s">
        <v>1726</v>
      </c>
      <c r="N244" s="2">
        <v>196</v>
      </c>
      <c r="O244" s="2" t="b">
        <v>0</v>
      </c>
      <c r="P244" s="13" t="b">
        <f t="shared" si="28"/>
        <v>0</v>
      </c>
      <c r="Q244" s="2" t="b">
        <v>0</v>
      </c>
      <c r="R244" s="2" t="b">
        <f t="shared" si="29"/>
        <v>0</v>
      </c>
      <c r="S244" s="2" t="b">
        <v>0</v>
      </c>
      <c r="T244" s="2" t="b">
        <f t="shared" si="30"/>
        <v>0</v>
      </c>
      <c r="U244" s="2" t="s">
        <v>1558</v>
      </c>
      <c r="V244" s="2" t="str">
        <f t="shared" si="31"/>
        <v>Fractured Leg</v>
      </c>
      <c r="W244" s="2" t="s">
        <v>1524</v>
      </c>
      <c r="X244" s="2" t="s">
        <v>1512</v>
      </c>
      <c r="Y244" s="2" t="s">
        <v>1513</v>
      </c>
    </row>
    <row r="245" spans="1:25" ht="15.75" customHeight="1">
      <c r="A245" s="2" t="s">
        <v>474</v>
      </c>
      <c r="B245" s="2" t="s">
        <v>1514</v>
      </c>
      <c r="C245" s="2">
        <v>161</v>
      </c>
      <c r="D245" s="2">
        <f t="shared" si="24"/>
        <v>1.61</v>
      </c>
      <c r="E245" s="34">
        <f t="shared" si="25"/>
        <v>28.70259635044944</v>
      </c>
      <c r="F245" s="2">
        <v>74.400000000000006</v>
      </c>
      <c r="G245" s="2">
        <f t="shared" si="26"/>
        <v>74.400000000000006</v>
      </c>
      <c r="H245" s="2" t="b">
        <v>0</v>
      </c>
      <c r="I245" s="2" t="b">
        <v>0</v>
      </c>
      <c r="J245" s="2" t="b">
        <v>0</v>
      </c>
      <c r="K245" s="2" t="b">
        <v>1</v>
      </c>
      <c r="L245" s="13" t="b">
        <f t="shared" si="27"/>
        <v>1</v>
      </c>
      <c r="M245" s="2" t="s">
        <v>1727</v>
      </c>
      <c r="N245" s="2">
        <v>178</v>
      </c>
      <c r="O245" s="2" t="b">
        <v>1</v>
      </c>
      <c r="P245" s="13" t="b">
        <f t="shared" si="28"/>
        <v>1</v>
      </c>
      <c r="Q245" s="2" t="b">
        <v>1</v>
      </c>
      <c r="R245" s="2" t="b">
        <f t="shared" si="29"/>
        <v>1</v>
      </c>
      <c r="S245" s="2" t="b">
        <v>1</v>
      </c>
      <c r="T245" s="2" t="b">
        <f t="shared" si="30"/>
        <v>1</v>
      </c>
      <c r="U245" s="2" t="s">
        <v>1571</v>
      </c>
      <c r="V245" s="2" t="str">
        <f t="shared" si="31"/>
        <v>Stroke</v>
      </c>
      <c r="W245" s="2" t="s">
        <v>1506</v>
      </c>
      <c r="X245" s="2" t="s">
        <v>1512</v>
      </c>
      <c r="Y245" s="2" t="s">
        <v>1530</v>
      </c>
    </row>
    <row r="246" spans="1:25" ht="15.75" customHeight="1">
      <c r="A246" s="2" t="s">
        <v>476</v>
      </c>
      <c r="B246" s="2" t="s">
        <v>1556</v>
      </c>
      <c r="C246" s="2">
        <v>155</v>
      </c>
      <c r="D246" s="2">
        <f t="shared" si="24"/>
        <v>1.55</v>
      </c>
      <c r="E246" s="34">
        <f t="shared" si="25"/>
        <v>24.557752341311129</v>
      </c>
      <c r="F246" s="2">
        <v>59</v>
      </c>
      <c r="G246" s="2">
        <f t="shared" si="26"/>
        <v>59</v>
      </c>
      <c r="H246" s="2" t="b">
        <v>0</v>
      </c>
      <c r="I246" s="2" t="b">
        <v>0</v>
      </c>
      <c r="J246" s="2" t="b">
        <v>0</v>
      </c>
      <c r="K246" s="2" t="b">
        <v>0</v>
      </c>
      <c r="L246" s="13" t="b">
        <f t="shared" si="27"/>
        <v>0</v>
      </c>
      <c r="M246" s="2" t="s">
        <v>1728</v>
      </c>
      <c r="N246" s="2">
        <v>194</v>
      </c>
      <c r="O246" s="2" t="b">
        <v>0</v>
      </c>
      <c r="P246" s="13" t="b">
        <f t="shared" si="28"/>
        <v>0</v>
      </c>
      <c r="Q246" s="2" t="b">
        <v>0</v>
      </c>
      <c r="R246" s="2" t="b">
        <f t="shared" si="29"/>
        <v>0</v>
      </c>
      <c r="S246" s="2" t="b">
        <v>0</v>
      </c>
      <c r="T246" s="2" t="b">
        <f t="shared" si="30"/>
        <v>0</v>
      </c>
      <c r="U246" s="2" t="s">
        <v>1577</v>
      </c>
      <c r="V246" s="2" t="str">
        <f t="shared" si="31"/>
        <v>Appendicitis</v>
      </c>
      <c r="W246" s="2" t="s">
        <v>1524</v>
      </c>
      <c r="X246" s="2" t="s">
        <v>1512</v>
      </c>
      <c r="Y246" s="2" t="s">
        <v>1521</v>
      </c>
    </row>
    <row r="247" spans="1:25" ht="15.75" customHeight="1">
      <c r="A247" s="2" t="s">
        <v>477</v>
      </c>
      <c r="B247" s="2" t="s">
        <v>1514</v>
      </c>
      <c r="C247" s="2">
        <v>156</v>
      </c>
      <c r="D247" s="2">
        <f t="shared" si="24"/>
        <v>1.56</v>
      </c>
      <c r="E247" s="34">
        <f t="shared" si="25"/>
        <v>28.353057199211044</v>
      </c>
      <c r="F247" s="2">
        <v>69</v>
      </c>
      <c r="G247" s="2">
        <f t="shared" si="26"/>
        <v>69</v>
      </c>
      <c r="H247" s="2" t="b">
        <v>0</v>
      </c>
      <c r="I247" s="2" t="b">
        <v>0</v>
      </c>
      <c r="J247" s="2" t="b">
        <v>1</v>
      </c>
      <c r="K247" s="2" t="b">
        <v>1</v>
      </c>
      <c r="L247" s="13" t="b">
        <f t="shared" si="27"/>
        <v>1</v>
      </c>
      <c r="M247" s="2" t="s">
        <v>1565</v>
      </c>
      <c r="N247" s="2">
        <v>160</v>
      </c>
      <c r="O247" s="2" t="b">
        <v>1</v>
      </c>
      <c r="P247" s="13" t="b">
        <f t="shared" si="28"/>
        <v>1</v>
      </c>
      <c r="Q247" s="2" t="b">
        <v>1</v>
      </c>
      <c r="R247" s="2" t="b">
        <f t="shared" si="29"/>
        <v>1</v>
      </c>
      <c r="S247" s="2" t="b">
        <v>1</v>
      </c>
      <c r="T247" s="2" t="b">
        <f t="shared" si="30"/>
        <v>1</v>
      </c>
      <c r="U247" s="2" t="s">
        <v>1577</v>
      </c>
      <c r="V247" s="2" t="str">
        <f t="shared" si="31"/>
        <v>Appendicitis</v>
      </c>
      <c r="W247" s="2" t="s">
        <v>1524</v>
      </c>
      <c r="X247" s="2" t="s">
        <v>1512</v>
      </c>
      <c r="Y247" s="2" t="s">
        <v>1517</v>
      </c>
    </row>
    <row r="248" spans="1:25" ht="15.75" customHeight="1">
      <c r="A248" s="2" t="s">
        <v>479</v>
      </c>
      <c r="B248" s="2" t="s">
        <v>1543</v>
      </c>
      <c r="C248" s="2">
        <v>161</v>
      </c>
      <c r="D248" s="2">
        <f t="shared" si="24"/>
        <v>1.61</v>
      </c>
      <c r="E248" s="34">
        <f t="shared" si="25"/>
        <v>29.937116623587048</v>
      </c>
      <c r="F248" s="2">
        <v>77.599999999999994</v>
      </c>
      <c r="G248" s="2">
        <f t="shared" si="26"/>
        <v>77.599999999999994</v>
      </c>
      <c r="H248" s="2" t="b">
        <v>0</v>
      </c>
      <c r="I248" s="2" t="b">
        <v>0</v>
      </c>
      <c r="J248" s="2" t="b">
        <v>0</v>
      </c>
      <c r="K248" s="2" t="b">
        <v>0</v>
      </c>
      <c r="L248" s="13" t="b">
        <f t="shared" si="27"/>
        <v>0</v>
      </c>
      <c r="M248" s="2" t="s">
        <v>1729</v>
      </c>
      <c r="N248" s="2">
        <v>169</v>
      </c>
      <c r="O248" s="2" t="b">
        <v>1</v>
      </c>
      <c r="P248" s="13" t="b">
        <f t="shared" si="28"/>
        <v>1</v>
      </c>
      <c r="Q248" s="2" t="b">
        <v>0</v>
      </c>
      <c r="R248" s="2" t="b">
        <f t="shared" si="29"/>
        <v>0</v>
      </c>
      <c r="S248" s="2" t="b">
        <v>1</v>
      </c>
      <c r="T248" s="2" t="b">
        <f t="shared" si="30"/>
        <v>1</v>
      </c>
      <c r="U248" s="2" t="s">
        <v>1594</v>
      </c>
      <c r="V248" s="2" t="str">
        <f t="shared" si="31"/>
        <v>Heart Disease</v>
      </c>
      <c r="W248" s="2" t="s">
        <v>1506</v>
      </c>
      <c r="X248" s="2" t="s">
        <v>1535</v>
      </c>
      <c r="Y248" s="2" t="s">
        <v>1530</v>
      </c>
    </row>
    <row r="249" spans="1:25" ht="15.75" customHeight="1">
      <c r="A249" s="2" t="s">
        <v>480</v>
      </c>
      <c r="B249" s="2" t="s">
        <v>1536</v>
      </c>
      <c r="C249" s="2">
        <v>168</v>
      </c>
      <c r="D249" s="2">
        <f t="shared" si="24"/>
        <v>1.68</v>
      </c>
      <c r="E249" s="34">
        <f t="shared" si="25"/>
        <v>29.7264739229025</v>
      </c>
      <c r="F249" s="2">
        <v>83.9</v>
      </c>
      <c r="G249" s="2">
        <f t="shared" si="26"/>
        <v>83.9</v>
      </c>
      <c r="H249" s="2" t="b">
        <v>0</v>
      </c>
      <c r="I249" s="2" t="b">
        <v>0</v>
      </c>
      <c r="J249" s="2" t="b">
        <v>0</v>
      </c>
      <c r="K249" s="2" t="s">
        <v>1506</v>
      </c>
      <c r="L249" s="13" t="b">
        <f t="shared" si="27"/>
        <v>0</v>
      </c>
      <c r="M249" s="2" t="s">
        <v>1609</v>
      </c>
      <c r="N249" s="2">
        <v>187</v>
      </c>
      <c r="O249" s="2" t="b">
        <v>1</v>
      </c>
      <c r="P249" s="13" t="b">
        <f t="shared" si="28"/>
        <v>1</v>
      </c>
      <c r="Q249" s="2" t="b">
        <v>0</v>
      </c>
      <c r="R249" s="2" t="b">
        <f t="shared" si="29"/>
        <v>0</v>
      </c>
      <c r="S249" s="2" t="b">
        <v>1</v>
      </c>
      <c r="T249" s="2" t="b">
        <f t="shared" si="30"/>
        <v>1</v>
      </c>
      <c r="U249" s="2" t="s">
        <v>1520</v>
      </c>
      <c r="V249" s="2" t="str">
        <f t="shared" si="31"/>
        <v>Heart Attack</v>
      </c>
      <c r="W249" s="2" t="s">
        <v>1524</v>
      </c>
      <c r="X249" s="2" t="s">
        <v>1512</v>
      </c>
      <c r="Y249" s="2" t="s">
        <v>1521</v>
      </c>
    </row>
    <row r="250" spans="1:25" ht="15.75" customHeight="1">
      <c r="A250" s="2" t="s">
        <v>481</v>
      </c>
      <c r="B250" s="2" t="s">
        <v>1514</v>
      </c>
      <c r="C250" s="2">
        <v>151</v>
      </c>
      <c r="D250" s="2">
        <f t="shared" si="24"/>
        <v>1.51</v>
      </c>
      <c r="E250" s="34">
        <f t="shared" si="25"/>
        <v>33.682733213455549</v>
      </c>
      <c r="F250" s="2">
        <v>76.8</v>
      </c>
      <c r="G250" s="2">
        <f t="shared" si="26"/>
        <v>76.8</v>
      </c>
      <c r="H250" s="2" t="b">
        <v>0</v>
      </c>
      <c r="I250" s="2" t="b">
        <v>0</v>
      </c>
      <c r="J250" s="2" t="b">
        <v>0</v>
      </c>
      <c r="K250" s="2" t="b">
        <v>1</v>
      </c>
      <c r="L250" s="13" t="b">
        <f t="shared" si="27"/>
        <v>1</v>
      </c>
      <c r="M250" s="2" t="s">
        <v>1730</v>
      </c>
      <c r="N250" s="2">
        <v>209</v>
      </c>
      <c r="O250" s="2" t="b">
        <v>1</v>
      </c>
      <c r="P250" s="13" t="b">
        <f t="shared" si="28"/>
        <v>1</v>
      </c>
      <c r="Q250" s="2" t="b">
        <v>0</v>
      </c>
      <c r="R250" s="2" t="b">
        <f t="shared" si="29"/>
        <v>0</v>
      </c>
      <c r="S250" s="2" t="b">
        <v>1</v>
      </c>
      <c r="T250" s="2" t="b">
        <f t="shared" si="30"/>
        <v>1</v>
      </c>
      <c r="U250" s="2" t="s">
        <v>1555</v>
      </c>
      <c r="V250" s="2" t="str">
        <f t="shared" si="31"/>
        <v>Kidney Stones</v>
      </c>
      <c r="W250" s="2" t="s">
        <v>1524</v>
      </c>
      <c r="X250" s="2" t="s">
        <v>1507</v>
      </c>
      <c r="Y250" s="2" t="s">
        <v>1513</v>
      </c>
    </row>
    <row r="251" spans="1:25" ht="15.75" customHeight="1">
      <c r="A251" s="2" t="s">
        <v>482</v>
      </c>
      <c r="B251" s="2" t="s">
        <v>1543</v>
      </c>
      <c r="C251" s="2">
        <v>165</v>
      </c>
      <c r="D251" s="2">
        <f t="shared" si="24"/>
        <v>1.65</v>
      </c>
      <c r="E251" s="34">
        <f t="shared" si="25"/>
        <v>24.499540863177231</v>
      </c>
      <c r="F251" s="2">
        <v>66.7</v>
      </c>
      <c r="G251" s="2">
        <f t="shared" si="26"/>
        <v>66.7</v>
      </c>
      <c r="H251" s="2" t="b">
        <v>0</v>
      </c>
      <c r="I251" s="2" t="b">
        <v>0</v>
      </c>
      <c r="J251" s="2" t="b">
        <v>0</v>
      </c>
      <c r="K251" s="2" t="b">
        <v>0</v>
      </c>
      <c r="L251" s="13" t="b">
        <f t="shared" si="27"/>
        <v>0</v>
      </c>
      <c r="M251" s="2" t="s">
        <v>1731</v>
      </c>
      <c r="N251" s="2">
        <v>219</v>
      </c>
      <c r="O251" s="2" t="b">
        <v>0</v>
      </c>
      <c r="P251" s="13" t="b">
        <f t="shared" si="28"/>
        <v>0</v>
      </c>
      <c r="Q251" s="2" t="b">
        <v>0</v>
      </c>
      <c r="R251" s="2" t="b">
        <f t="shared" si="29"/>
        <v>0</v>
      </c>
      <c r="S251" s="2" t="b">
        <v>0</v>
      </c>
      <c r="T251" s="2" t="b">
        <f t="shared" si="30"/>
        <v>0</v>
      </c>
      <c r="U251" s="2" t="s">
        <v>1568</v>
      </c>
      <c r="V251" s="2" t="str">
        <f t="shared" si="31"/>
        <v>Allergic Reaction</v>
      </c>
      <c r="W251" s="2" t="s">
        <v>1524</v>
      </c>
      <c r="X251" s="2" t="s">
        <v>1512</v>
      </c>
      <c r="Y251" s="2" t="s">
        <v>1513</v>
      </c>
    </row>
    <row r="252" spans="1:25" ht="15.75" customHeight="1">
      <c r="A252" s="2" t="s">
        <v>483</v>
      </c>
      <c r="B252" s="2" t="s">
        <v>1527</v>
      </c>
      <c r="C252" s="2">
        <v>166</v>
      </c>
      <c r="D252" s="2">
        <f t="shared" si="24"/>
        <v>1.66</v>
      </c>
      <c r="E252" s="34">
        <f t="shared" si="25"/>
        <v>25.91087240528379</v>
      </c>
      <c r="F252" s="2">
        <v>71.400000000000006</v>
      </c>
      <c r="G252" s="2">
        <f t="shared" si="26"/>
        <v>71.400000000000006</v>
      </c>
      <c r="H252" s="2" t="b">
        <v>0</v>
      </c>
      <c r="I252" s="2" t="b">
        <v>0</v>
      </c>
      <c r="J252" s="2" t="b">
        <v>0</v>
      </c>
      <c r="K252" s="2" t="b">
        <v>0</v>
      </c>
      <c r="L252" s="13" t="b">
        <f t="shared" si="27"/>
        <v>0</v>
      </c>
      <c r="M252" s="2" t="s">
        <v>1732</v>
      </c>
      <c r="N252" s="2">
        <v>191</v>
      </c>
      <c r="O252" s="2" t="b">
        <v>0</v>
      </c>
      <c r="P252" s="13" t="b">
        <f t="shared" si="28"/>
        <v>0</v>
      </c>
      <c r="Q252" s="2" t="b">
        <v>0</v>
      </c>
      <c r="R252" s="2" t="b">
        <f t="shared" si="29"/>
        <v>0</v>
      </c>
      <c r="S252" s="2" t="b">
        <v>0</v>
      </c>
      <c r="T252" s="2" t="b">
        <f t="shared" si="30"/>
        <v>0</v>
      </c>
      <c r="U252" s="2" t="s">
        <v>1552</v>
      </c>
      <c r="V252" s="2" t="str">
        <f t="shared" si="31"/>
        <v>Allergic Reaction</v>
      </c>
      <c r="W252" s="2" t="s">
        <v>1524</v>
      </c>
      <c r="X252" s="2" t="s">
        <v>1507</v>
      </c>
      <c r="Y252" s="2" t="s">
        <v>1521</v>
      </c>
    </row>
    <row r="253" spans="1:25" ht="15.75" customHeight="1">
      <c r="A253" s="2" t="s">
        <v>485</v>
      </c>
      <c r="B253" s="2" t="s">
        <v>1509</v>
      </c>
      <c r="C253" s="2">
        <v>173</v>
      </c>
      <c r="D253" s="2">
        <f t="shared" si="24"/>
        <v>1.73</v>
      </c>
      <c r="E253" s="34">
        <f t="shared" si="25"/>
        <v>21.918540545958766</v>
      </c>
      <c r="F253" s="2">
        <v>65.599999999999994</v>
      </c>
      <c r="G253" s="2">
        <f t="shared" si="26"/>
        <v>65.599999999999994</v>
      </c>
      <c r="H253" s="2" t="s">
        <v>1524</v>
      </c>
      <c r="I253" s="2" t="b">
        <v>1</v>
      </c>
      <c r="J253" s="2" t="b">
        <v>0</v>
      </c>
      <c r="K253" s="2" t="b">
        <v>0</v>
      </c>
      <c r="L253" s="13" t="b">
        <f t="shared" si="27"/>
        <v>0</v>
      </c>
      <c r="M253" s="2" t="s">
        <v>1565</v>
      </c>
      <c r="N253" s="2">
        <v>175</v>
      </c>
      <c r="O253" s="2" t="b">
        <v>0</v>
      </c>
      <c r="P253" s="13" t="b">
        <f t="shared" si="28"/>
        <v>0</v>
      </c>
      <c r="Q253" s="2" t="b">
        <v>0</v>
      </c>
      <c r="R253" s="2" t="b">
        <f t="shared" si="29"/>
        <v>0</v>
      </c>
      <c r="S253" s="2" t="b">
        <v>0</v>
      </c>
      <c r="T253" s="2" t="b">
        <f t="shared" si="30"/>
        <v>0</v>
      </c>
      <c r="U253" s="2" t="s">
        <v>1561</v>
      </c>
      <c r="V253" s="2" t="str">
        <f t="shared" si="31"/>
        <v>Diabetes</v>
      </c>
      <c r="W253" s="2" t="s">
        <v>1524</v>
      </c>
      <c r="X253" s="2" t="s">
        <v>1512</v>
      </c>
      <c r="Y253" s="2" t="s">
        <v>1530</v>
      </c>
    </row>
    <row r="254" spans="1:25" ht="15.75" customHeight="1">
      <c r="A254" s="2" t="s">
        <v>486</v>
      </c>
      <c r="B254" s="2" t="s">
        <v>1518</v>
      </c>
      <c r="C254" s="2">
        <v>165</v>
      </c>
      <c r="D254" s="2">
        <f t="shared" si="24"/>
        <v>1.65</v>
      </c>
      <c r="E254" s="34">
        <f t="shared" si="25"/>
        <v>31.294765840220389</v>
      </c>
      <c r="F254" s="2">
        <v>85.2</v>
      </c>
      <c r="G254" s="2">
        <f t="shared" si="26"/>
        <v>85.2</v>
      </c>
      <c r="H254" s="2" t="b">
        <v>0</v>
      </c>
      <c r="I254" s="2" t="b">
        <v>1</v>
      </c>
      <c r="J254" s="2" t="b">
        <v>0</v>
      </c>
      <c r="K254" s="2" t="b">
        <v>1</v>
      </c>
      <c r="L254" s="13" t="b">
        <f t="shared" si="27"/>
        <v>1</v>
      </c>
      <c r="M254" s="2" t="s">
        <v>1733</v>
      </c>
      <c r="N254" s="2">
        <v>210</v>
      </c>
      <c r="O254" s="2" t="b">
        <v>1</v>
      </c>
      <c r="P254" s="13" t="b">
        <f t="shared" si="28"/>
        <v>1</v>
      </c>
      <c r="Q254" s="2" t="b">
        <v>0</v>
      </c>
      <c r="R254" s="2" t="b">
        <f t="shared" si="29"/>
        <v>0</v>
      </c>
      <c r="S254" s="2" t="b">
        <v>1</v>
      </c>
      <c r="T254" s="2" t="b">
        <f t="shared" si="30"/>
        <v>1</v>
      </c>
      <c r="U254" s="2" t="s">
        <v>1571</v>
      </c>
      <c r="V254" s="2" t="str">
        <f t="shared" si="31"/>
        <v>Stroke</v>
      </c>
      <c r="W254" s="2" t="s">
        <v>1506</v>
      </c>
      <c r="X254" s="2" t="s">
        <v>1507</v>
      </c>
      <c r="Y254" s="2" t="s">
        <v>1530</v>
      </c>
    </row>
    <row r="255" spans="1:25" ht="15.75" customHeight="1">
      <c r="A255" s="2" t="s">
        <v>488</v>
      </c>
      <c r="B255" s="2" t="s">
        <v>1527</v>
      </c>
      <c r="C255" s="2">
        <v>171</v>
      </c>
      <c r="D255" s="2">
        <f t="shared" si="24"/>
        <v>1.71</v>
      </c>
      <c r="E255" s="34">
        <f t="shared" si="25"/>
        <v>21.852877808556482</v>
      </c>
      <c r="F255" s="2">
        <v>63.9</v>
      </c>
      <c r="G255" s="2">
        <f t="shared" si="26"/>
        <v>63.9</v>
      </c>
      <c r="H255" s="2" t="b">
        <v>0</v>
      </c>
      <c r="I255" s="2" t="b">
        <v>0</v>
      </c>
      <c r="J255" s="2" t="b">
        <v>0</v>
      </c>
      <c r="K255" s="2" t="b">
        <v>0</v>
      </c>
      <c r="L255" s="13" t="b">
        <f t="shared" si="27"/>
        <v>0</v>
      </c>
      <c r="M255" s="2" t="s">
        <v>1734</v>
      </c>
      <c r="N255" s="2">
        <v>215</v>
      </c>
      <c r="O255" s="2" t="b">
        <v>0</v>
      </c>
      <c r="P255" s="13" t="b">
        <f t="shared" si="28"/>
        <v>0</v>
      </c>
      <c r="Q255" s="2" t="b">
        <v>0</v>
      </c>
      <c r="R255" s="2" t="b">
        <f t="shared" si="29"/>
        <v>0</v>
      </c>
      <c r="S255" s="2" t="b">
        <v>0</v>
      </c>
      <c r="T255" s="2" t="b">
        <f t="shared" si="30"/>
        <v>0</v>
      </c>
      <c r="U255" s="2" t="s">
        <v>1552</v>
      </c>
      <c r="V255" s="2" t="str">
        <f t="shared" si="31"/>
        <v>Allergic Reaction</v>
      </c>
      <c r="W255" s="2" t="s">
        <v>1506</v>
      </c>
      <c r="X255" s="2" t="s">
        <v>1535</v>
      </c>
      <c r="Y255" s="2" t="s">
        <v>1517</v>
      </c>
    </row>
    <row r="256" spans="1:25" ht="15.75" customHeight="1">
      <c r="A256" s="2" t="s">
        <v>489</v>
      </c>
      <c r="B256" s="2" t="s">
        <v>1518</v>
      </c>
      <c r="C256" s="2">
        <v>171</v>
      </c>
      <c r="D256" s="2">
        <f t="shared" si="24"/>
        <v>1.71</v>
      </c>
      <c r="E256" s="34">
        <f t="shared" si="25"/>
        <v>29.615950206901271</v>
      </c>
      <c r="F256" s="2">
        <v>86.6</v>
      </c>
      <c r="G256" s="2">
        <f t="shared" si="26"/>
        <v>86.6</v>
      </c>
      <c r="H256" s="2" t="b">
        <v>0</v>
      </c>
      <c r="I256" s="2" t="s">
        <v>1524</v>
      </c>
      <c r="J256" s="2" t="b">
        <v>1</v>
      </c>
      <c r="K256" s="2" t="b">
        <v>0</v>
      </c>
      <c r="L256" s="13" t="b">
        <f t="shared" si="27"/>
        <v>0</v>
      </c>
      <c r="M256" s="2" t="s">
        <v>1703</v>
      </c>
      <c r="N256" s="2">
        <v>184</v>
      </c>
      <c r="O256" s="2" t="b">
        <v>1</v>
      </c>
      <c r="P256" s="13" t="b">
        <f t="shared" si="28"/>
        <v>1</v>
      </c>
      <c r="Q256" s="2" t="b">
        <v>0</v>
      </c>
      <c r="R256" s="2" t="b">
        <f t="shared" si="29"/>
        <v>0</v>
      </c>
      <c r="S256" s="2" t="b">
        <v>1</v>
      </c>
      <c r="T256" s="2" t="b">
        <f t="shared" si="30"/>
        <v>1</v>
      </c>
      <c r="U256" s="2" t="s">
        <v>1520</v>
      </c>
      <c r="V256" s="2" t="str">
        <f t="shared" si="31"/>
        <v>Heart Attack</v>
      </c>
      <c r="W256" s="2" t="s">
        <v>1524</v>
      </c>
      <c r="X256" s="2" t="s">
        <v>1512</v>
      </c>
      <c r="Y256" s="2" t="s">
        <v>1517</v>
      </c>
    </row>
    <row r="257" spans="1:25" ht="15.75" customHeight="1">
      <c r="A257" s="2" t="s">
        <v>490</v>
      </c>
      <c r="B257" s="2" t="s">
        <v>1556</v>
      </c>
      <c r="C257" s="2">
        <v>159</v>
      </c>
      <c r="D257" s="2">
        <f t="shared" si="24"/>
        <v>1.59</v>
      </c>
      <c r="E257" s="34">
        <f t="shared" si="25"/>
        <v>30.655432933823818</v>
      </c>
      <c r="F257" s="2">
        <v>77.5</v>
      </c>
      <c r="G257" s="2">
        <f t="shared" si="26"/>
        <v>77.5</v>
      </c>
      <c r="H257" s="2" t="b">
        <v>0</v>
      </c>
      <c r="I257" s="2" t="b">
        <v>1</v>
      </c>
      <c r="J257" s="2" t="b">
        <v>0</v>
      </c>
      <c r="K257" s="2" t="s">
        <v>1506</v>
      </c>
      <c r="L257" s="13" t="b">
        <f t="shared" si="27"/>
        <v>0</v>
      </c>
      <c r="M257" s="2" t="s">
        <v>1708</v>
      </c>
      <c r="N257" s="2">
        <v>155</v>
      </c>
      <c r="O257" s="2" t="b">
        <v>1</v>
      </c>
      <c r="P257" s="13" t="b">
        <f t="shared" si="28"/>
        <v>1</v>
      </c>
      <c r="Q257" s="100"/>
      <c r="R257" s="2" t="b">
        <f t="shared" si="29"/>
        <v>0</v>
      </c>
      <c r="S257" s="2" t="b">
        <v>1</v>
      </c>
      <c r="T257" s="2" t="b">
        <f t="shared" si="30"/>
        <v>1</v>
      </c>
      <c r="U257" s="2" t="s">
        <v>1520</v>
      </c>
      <c r="V257" s="2" t="str">
        <f t="shared" si="31"/>
        <v>Heart Attack</v>
      </c>
      <c r="W257" s="2" t="s">
        <v>1506</v>
      </c>
      <c r="X257" s="2" t="s">
        <v>1507</v>
      </c>
      <c r="Y257" s="2" t="s">
        <v>1521</v>
      </c>
    </row>
    <row r="258" spans="1:25" ht="15.75" customHeight="1">
      <c r="A258" s="2" t="s">
        <v>492</v>
      </c>
      <c r="B258" s="2" t="s">
        <v>1536</v>
      </c>
      <c r="C258" s="2">
        <v>163</v>
      </c>
      <c r="D258" s="2">
        <f t="shared" si="24"/>
        <v>1.63</v>
      </c>
      <c r="E258" s="34">
        <f t="shared" si="25"/>
        <v>25.970115548195267</v>
      </c>
      <c r="F258" s="2">
        <v>69</v>
      </c>
      <c r="G258" s="2">
        <f t="shared" si="26"/>
        <v>69</v>
      </c>
      <c r="H258" s="2" t="b">
        <v>0</v>
      </c>
      <c r="I258" s="2" t="b">
        <v>0</v>
      </c>
      <c r="J258" s="2" t="b">
        <v>0</v>
      </c>
      <c r="K258" s="2" t="b">
        <v>0</v>
      </c>
      <c r="L258" s="13" t="b">
        <f t="shared" si="27"/>
        <v>0</v>
      </c>
      <c r="M258" s="2" t="s">
        <v>1559</v>
      </c>
      <c r="N258" s="2">
        <v>164</v>
      </c>
      <c r="O258" s="2" t="b">
        <v>0</v>
      </c>
      <c r="P258" s="13" t="b">
        <f t="shared" si="28"/>
        <v>0</v>
      </c>
      <c r="Q258" s="2" t="b">
        <v>0</v>
      </c>
      <c r="R258" s="2" t="b">
        <f t="shared" si="29"/>
        <v>0</v>
      </c>
      <c r="S258" s="2" t="b">
        <v>0</v>
      </c>
      <c r="T258" s="2" t="b">
        <f t="shared" si="30"/>
        <v>0</v>
      </c>
      <c r="U258" s="2" t="s">
        <v>1642</v>
      </c>
      <c r="V258" s="2" t="str">
        <f t="shared" si="31"/>
        <v>Fractured Arm</v>
      </c>
      <c r="W258" s="2" t="s">
        <v>1524</v>
      </c>
      <c r="X258" s="2" t="s">
        <v>1512</v>
      </c>
      <c r="Y258" s="2" t="s">
        <v>1530</v>
      </c>
    </row>
    <row r="259" spans="1:25" ht="15.75" customHeight="1">
      <c r="A259" s="2" t="s">
        <v>494</v>
      </c>
      <c r="B259" s="2" t="s">
        <v>1503</v>
      </c>
      <c r="C259" s="2">
        <v>167</v>
      </c>
      <c r="D259" s="2">
        <f t="shared" ref="D259:D322" si="32">C259/100</f>
        <v>1.67</v>
      </c>
      <c r="E259" s="34">
        <f t="shared" ref="E259:E322" si="33">F259/(D259*D259)</f>
        <v>24.346516547742841</v>
      </c>
      <c r="F259" s="2">
        <v>67.900000000000006</v>
      </c>
      <c r="G259" s="2">
        <f t="shared" ref="G259:G322" si="34">ROUND(F259,1)</f>
        <v>67.900000000000006</v>
      </c>
      <c r="H259" s="2" t="b">
        <v>0</v>
      </c>
      <c r="I259" s="2" t="b">
        <v>0</v>
      </c>
      <c r="J259" s="2" t="b">
        <v>0</v>
      </c>
      <c r="K259" s="2" t="b">
        <v>0</v>
      </c>
      <c r="L259" s="13" t="b">
        <f t="shared" ref="L259:L322" si="35">IF(K259="Yes",TRUE,IF(K259="No", FALSE, K259))</f>
        <v>0</v>
      </c>
      <c r="M259" s="2" t="s">
        <v>1531</v>
      </c>
      <c r="N259" s="2">
        <v>225</v>
      </c>
      <c r="O259" s="2" t="b">
        <v>0</v>
      </c>
      <c r="P259" s="13" t="b">
        <f t="shared" ref="P259:P322" si="36">IF(ISBLANK(O259),FALSE,O259)</f>
        <v>0</v>
      </c>
      <c r="Q259" s="2" t="b">
        <v>0</v>
      </c>
      <c r="R259" s="2" t="b">
        <f t="shared" ref="R259:R322" si="37">IF(ISBLANK(Q259),FALSE,Q259)</f>
        <v>0</v>
      </c>
      <c r="S259" s="2" t="b">
        <v>0</v>
      </c>
      <c r="T259" s="2" t="b">
        <f t="shared" ref="T259:T322" si="38">IF(ISBLANK(S259),FALSE,S259)</f>
        <v>0</v>
      </c>
      <c r="U259" s="2" t="s">
        <v>1511</v>
      </c>
      <c r="V259" s="2" t="str">
        <f t="shared" ref="V259:V322" si="39">PROPER(U259)</f>
        <v>Prostate Cancer</v>
      </c>
      <c r="W259" s="2" t="s">
        <v>1506</v>
      </c>
      <c r="X259" s="2" t="s">
        <v>1512</v>
      </c>
      <c r="Y259" s="2" t="s">
        <v>1517</v>
      </c>
    </row>
    <row r="260" spans="1:25" ht="15.75" customHeight="1">
      <c r="A260" s="2" t="s">
        <v>495</v>
      </c>
      <c r="B260" s="2" t="s">
        <v>1543</v>
      </c>
      <c r="C260" s="2">
        <v>160</v>
      </c>
      <c r="D260" s="2">
        <f t="shared" si="32"/>
        <v>1.6</v>
      </c>
      <c r="E260" s="34">
        <f t="shared" si="33"/>
        <v>34.257812499999993</v>
      </c>
      <c r="F260" s="2">
        <v>87.7</v>
      </c>
      <c r="G260" s="2">
        <f t="shared" si="34"/>
        <v>87.7</v>
      </c>
      <c r="H260" s="2" t="b">
        <v>0</v>
      </c>
      <c r="I260" s="2" t="b">
        <v>0</v>
      </c>
      <c r="J260" s="2" t="b">
        <v>0</v>
      </c>
      <c r="K260" s="2" t="b">
        <v>1</v>
      </c>
      <c r="L260" s="13" t="b">
        <f t="shared" si="35"/>
        <v>1</v>
      </c>
      <c r="M260" s="2" t="s">
        <v>1735</v>
      </c>
      <c r="N260" s="2">
        <v>162</v>
      </c>
      <c r="O260" s="2" t="b">
        <v>1</v>
      </c>
      <c r="P260" s="13" t="b">
        <f t="shared" si="36"/>
        <v>1</v>
      </c>
      <c r="Q260" s="2" t="b">
        <v>0</v>
      </c>
      <c r="R260" s="2" t="b">
        <f t="shared" si="37"/>
        <v>0</v>
      </c>
      <c r="S260" s="2" t="b">
        <v>1</v>
      </c>
      <c r="T260" s="2" t="b">
        <f t="shared" si="38"/>
        <v>1</v>
      </c>
      <c r="U260" s="2" t="s">
        <v>1594</v>
      </c>
      <c r="V260" s="2" t="str">
        <f t="shared" si="39"/>
        <v>Heart Disease</v>
      </c>
      <c r="W260" s="2" t="s">
        <v>1506</v>
      </c>
      <c r="X260" s="2" t="s">
        <v>1507</v>
      </c>
      <c r="Y260" s="2" t="s">
        <v>1513</v>
      </c>
    </row>
    <row r="261" spans="1:25" ht="15.75" customHeight="1">
      <c r="A261" s="2" t="s">
        <v>496</v>
      </c>
      <c r="B261" s="2" t="s">
        <v>1543</v>
      </c>
      <c r="C261" s="2">
        <v>160</v>
      </c>
      <c r="D261" s="2">
        <f t="shared" si="32"/>
        <v>1.6</v>
      </c>
      <c r="E261" s="34">
        <f t="shared" si="33"/>
        <v>22.812499999999996</v>
      </c>
      <c r="F261" s="2">
        <v>58.4</v>
      </c>
      <c r="G261" s="2">
        <f t="shared" si="34"/>
        <v>58.4</v>
      </c>
      <c r="H261" s="2" t="b">
        <v>0</v>
      </c>
      <c r="I261" s="2" t="b">
        <v>1</v>
      </c>
      <c r="J261" s="2" t="b">
        <v>1</v>
      </c>
      <c r="K261" s="2" t="b">
        <v>0</v>
      </c>
      <c r="L261" s="13" t="b">
        <f t="shared" si="35"/>
        <v>0</v>
      </c>
      <c r="M261" s="2" t="s">
        <v>1736</v>
      </c>
      <c r="N261" s="2">
        <v>184</v>
      </c>
      <c r="O261" s="2" t="b">
        <v>0</v>
      </c>
      <c r="P261" s="13" t="b">
        <f t="shared" si="36"/>
        <v>0</v>
      </c>
      <c r="Q261" s="2" t="b">
        <v>0</v>
      </c>
      <c r="R261" s="2" t="b">
        <f t="shared" si="37"/>
        <v>0</v>
      </c>
      <c r="S261" s="2" t="b">
        <v>0</v>
      </c>
      <c r="T261" s="2" t="b">
        <f t="shared" si="38"/>
        <v>0</v>
      </c>
      <c r="U261" s="2" t="s">
        <v>1568</v>
      </c>
      <c r="V261" s="2" t="str">
        <f t="shared" si="39"/>
        <v>Allergic Reaction</v>
      </c>
      <c r="W261" s="2" t="s">
        <v>1506</v>
      </c>
      <c r="X261" s="2" t="s">
        <v>1512</v>
      </c>
      <c r="Y261" s="2" t="s">
        <v>1521</v>
      </c>
    </row>
    <row r="262" spans="1:25" ht="15.75" customHeight="1">
      <c r="A262" s="2" t="s">
        <v>498</v>
      </c>
      <c r="B262" s="2" t="s">
        <v>1509</v>
      </c>
      <c r="C262" s="2">
        <v>173</v>
      </c>
      <c r="D262" s="2">
        <f t="shared" si="32"/>
        <v>1.73</v>
      </c>
      <c r="E262" s="34">
        <f t="shared" si="33"/>
        <v>29.970931203849108</v>
      </c>
      <c r="F262" s="2">
        <v>89.7</v>
      </c>
      <c r="G262" s="2">
        <f t="shared" si="34"/>
        <v>89.7</v>
      </c>
      <c r="H262" s="2" t="b">
        <v>0</v>
      </c>
      <c r="I262" s="2" t="b">
        <v>1</v>
      </c>
      <c r="J262" s="2" t="b">
        <v>1</v>
      </c>
      <c r="K262" s="2" t="b">
        <v>0</v>
      </c>
      <c r="L262" s="13" t="b">
        <f t="shared" si="35"/>
        <v>0</v>
      </c>
      <c r="M262" s="2" t="s">
        <v>1553</v>
      </c>
      <c r="N262" s="2">
        <v>182</v>
      </c>
      <c r="O262" s="2" t="b">
        <v>0</v>
      </c>
      <c r="P262" s="13" t="b">
        <f t="shared" si="36"/>
        <v>0</v>
      </c>
      <c r="Q262" s="2" t="b">
        <v>1</v>
      </c>
      <c r="R262" s="2" t="b">
        <f t="shared" si="37"/>
        <v>1</v>
      </c>
      <c r="S262" s="2" t="b">
        <v>1</v>
      </c>
      <c r="T262" s="2" t="b">
        <f t="shared" si="38"/>
        <v>1</v>
      </c>
      <c r="U262" s="2" t="s">
        <v>1542</v>
      </c>
      <c r="V262" s="2" t="str">
        <f t="shared" si="39"/>
        <v>Kidney Stones</v>
      </c>
      <c r="W262" s="2" t="s">
        <v>1506</v>
      </c>
      <c r="X262" s="2" t="s">
        <v>1507</v>
      </c>
      <c r="Y262" s="2" t="s">
        <v>1513</v>
      </c>
    </row>
    <row r="263" spans="1:25" ht="15.75" customHeight="1">
      <c r="A263" s="2" t="s">
        <v>499</v>
      </c>
      <c r="B263" s="2" t="s">
        <v>1527</v>
      </c>
      <c r="C263" s="2">
        <v>170</v>
      </c>
      <c r="D263" s="2">
        <f t="shared" si="32"/>
        <v>1.7</v>
      </c>
      <c r="E263" s="34">
        <f t="shared" si="33"/>
        <v>22.491349480968861</v>
      </c>
      <c r="F263" s="2">
        <v>65</v>
      </c>
      <c r="G263" s="2">
        <f t="shared" si="34"/>
        <v>65</v>
      </c>
      <c r="H263" s="2" t="b">
        <v>0</v>
      </c>
      <c r="I263" s="2" t="b">
        <v>1</v>
      </c>
      <c r="J263" s="2" t="b">
        <v>0</v>
      </c>
      <c r="K263" s="2" t="b">
        <v>0</v>
      </c>
      <c r="L263" s="13" t="b">
        <f t="shared" si="35"/>
        <v>0</v>
      </c>
      <c r="M263" s="2" t="s">
        <v>1737</v>
      </c>
      <c r="N263" s="2">
        <v>221</v>
      </c>
      <c r="O263" s="2" t="b">
        <v>0</v>
      </c>
      <c r="P263" s="13" t="b">
        <f t="shared" si="36"/>
        <v>0</v>
      </c>
      <c r="Q263" s="2" t="b">
        <v>0</v>
      </c>
      <c r="R263" s="2" t="b">
        <f t="shared" si="37"/>
        <v>0</v>
      </c>
      <c r="S263" s="2" t="b">
        <v>0</v>
      </c>
      <c r="T263" s="2" t="b">
        <f t="shared" si="38"/>
        <v>0</v>
      </c>
      <c r="U263" s="2" t="s">
        <v>1523</v>
      </c>
      <c r="V263" s="2" t="str">
        <f t="shared" si="39"/>
        <v>Appendicitis</v>
      </c>
      <c r="W263" s="2" t="s">
        <v>1506</v>
      </c>
      <c r="X263" s="2" t="s">
        <v>1535</v>
      </c>
      <c r="Y263" s="2" t="s">
        <v>1508</v>
      </c>
    </row>
    <row r="264" spans="1:25" ht="15.75" customHeight="1">
      <c r="A264" s="2" t="s">
        <v>500</v>
      </c>
      <c r="B264" s="2" t="s">
        <v>1543</v>
      </c>
      <c r="C264" s="2">
        <v>159</v>
      </c>
      <c r="D264" s="2">
        <f t="shared" si="32"/>
        <v>1.59</v>
      </c>
      <c r="E264" s="34">
        <f t="shared" si="33"/>
        <v>22.230133301689015</v>
      </c>
      <c r="F264" s="2">
        <v>56.2</v>
      </c>
      <c r="G264" s="2">
        <f t="shared" si="34"/>
        <v>56.2</v>
      </c>
      <c r="H264" s="2" t="b">
        <v>0</v>
      </c>
      <c r="I264" s="2" t="b">
        <v>0</v>
      </c>
      <c r="J264" s="2" t="b">
        <v>1</v>
      </c>
      <c r="K264" s="2" t="b">
        <v>0</v>
      </c>
      <c r="L264" s="13" t="b">
        <f t="shared" si="35"/>
        <v>0</v>
      </c>
      <c r="M264" s="2" t="s">
        <v>1738</v>
      </c>
      <c r="N264" s="2">
        <v>219</v>
      </c>
      <c r="O264" s="2" t="b">
        <v>0</v>
      </c>
      <c r="P264" s="13" t="b">
        <f t="shared" si="36"/>
        <v>0</v>
      </c>
      <c r="Q264" s="2" t="b">
        <v>0</v>
      </c>
      <c r="R264" s="2" t="b">
        <f t="shared" si="37"/>
        <v>0</v>
      </c>
      <c r="S264" s="100"/>
      <c r="T264" s="2" t="b">
        <f t="shared" si="38"/>
        <v>0</v>
      </c>
      <c r="U264" s="2" t="s">
        <v>1540</v>
      </c>
      <c r="V264" s="2" t="str">
        <f t="shared" si="39"/>
        <v>Osteoarthritis</v>
      </c>
      <c r="W264" s="2" t="s">
        <v>1524</v>
      </c>
      <c r="X264" s="2" t="s">
        <v>1535</v>
      </c>
      <c r="Y264" s="2" t="s">
        <v>1508</v>
      </c>
    </row>
    <row r="265" spans="1:25" ht="15.75" customHeight="1">
      <c r="A265" s="2" t="s">
        <v>501</v>
      </c>
      <c r="B265" s="2" t="s">
        <v>1527</v>
      </c>
      <c r="C265" s="2">
        <v>168</v>
      </c>
      <c r="D265" s="2">
        <f t="shared" si="32"/>
        <v>1.68</v>
      </c>
      <c r="E265" s="34">
        <f t="shared" si="33"/>
        <v>34.049036281179141</v>
      </c>
      <c r="F265" s="2">
        <v>96.1</v>
      </c>
      <c r="G265" s="2">
        <f t="shared" si="34"/>
        <v>96.1</v>
      </c>
      <c r="H265" s="2" t="b">
        <v>0</v>
      </c>
      <c r="I265" s="2" t="b">
        <v>0</v>
      </c>
      <c r="J265" s="2" t="b">
        <v>0</v>
      </c>
      <c r="K265" s="2" t="b">
        <v>0</v>
      </c>
      <c r="L265" s="13" t="b">
        <f t="shared" si="35"/>
        <v>0</v>
      </c>
      <c r="M265" s="2" t="s">
        <v>1653</v>
      </c>
      <c r="N265" s="2">
        <v>179</v>
      </c>
      <c r="O265" s="2" t="b">
        <v>0</v>
      </c>
      <c r="P265" s="13" t="b">
        <f t="shared" si="36"/>
        <v>0</v>
      </c>
      <c r="Q265" s="2" t="b">
        <v>1</v>
      </c>
      <c r="R265" s="2" t="b">
        <f t="shared" si="37"/>
        <v>1</v>
      </c>
      <c r="S265" s="2" t="b">
        <v>1</v>
      </c>
      <c r="T265" s="2" t="b">
        <f t="shared" si="38"/>
        <v>1</v>
      </c>
      <c r="U265" s="2" t="s">
        <v>1545</v>
      </c>
      <c r="V265" s="2" t="str">
        <f t="shared" si="39"/>
        <v>Hypertension</v>
      </c>
      <c r="W265" s="2" t="s">
        <v>1524</v>
      </c>
      <c r="X265" s="2" t="s">
        <v>1512</v>
      </c>
      <c r="Y265" s="2" t="s">
        <v>1530</v>
      </c>
    </row>
    <row r="266" spans="1:25" ht="15.75" customHeight="1">
      <c r="A266" s="2" t="s">
        <v>503</v>
      </c>
      <c r="B266" s="2" t="s">
        <v>1556</v>
      </c>
      <c r="C266" s="2">
        <v>167</v>
      </c>
      <c r="D266" s="2">
        <f t="shared" si="32"/>
        <v>1.67</v>
      </c>
      <c r="E266" s="34">
        <f t="shared" si="33"/>
        <v>21.406289217971246</v>
      </c>
      <c r="F266" s="2">
        <v>59.7</v>
      </c>
      <c r="G266" s="2">
        <f t="shared" si="34"/>
        <v>59.7</v>
      </c>
      <c r="H266" s="2" t="b">
        <v>1</v>
      </c>
      <c r="I266" s="2" t="b">
        <v>0</v>
      </c>
      <c r="J266" s="2" t="b">
        <v>0</v>
      </c>
      <c r="K266" s="2" t="b">
        <v>0</v>
      </c>
      <c r="L266" s="13" t="b">
        <f t="shared" si="35"/>
        <v>0</v>
      </c>
      <c r="M266" s="2" t="s">
        <v>1739</v>
      </c>
      <c r="N266" s="2">
        <v>227</v>
      </c>
      <c r="O266" s="2" t="b">
        <v>0</v>
      </c>
      <c r="P266" s="13" t="b">
        <f t="shared" si="36"/>
        <v>0</v>
      </c>
      <c r="Q266" s="2" t="b">
        <v>0</v>
      </c>
      <c r="R266" s="2" t="b">
        <f t="shared" si="37"/>
        <v>0</v>
      </c>
      <c r="S266" s="100"/>
      <c r="T266" s="2" t="b">
        <f t="shared" si="38"/>
        <v>0</v>
      </c>
      <c r="U266" s="2" t="s">
        <v>1545</v>
      </c>
      <c r="V266" s="2" t="str">
        <f t="shared" si="39"/>
        <v>Hypertension</v>
      </c>
      <c r="W266" s="2" t="s">
        <v>1506</v>
      </c>
      <c r="X266" s="2" t="s">
        <v>1512</v>
      </c>
      <c r="Y266" s="2" t="s">
        <v>1521</v>
      </c>
    </row>
    <row r="267" spans="1:25" ht="15.75" customHeight="1">
      <c r="A267" s="2" t="s">
        <v>504</v>
      </c>
      <c r="B267" s="2" t="s">
        <v>1543</v>
      </c>
      <c r="C267" s="2">
        <v>178</v>
      </c>
      <c r="D267" s="2">
        <f t="shared" si="32"/>
        <v>1.78</v>
      </c>
      <c r="E267" s="34">
        <f t="shared" si="33"/>
        <v>29.85734124479232</v>
      </c>
      <c r="F267" s="2">
        <v>94.6</v>
      </c>
      <c r="G267" s="2">
        <f t="shared" si="34"/>
        <v>94.6</v>
      </c>
      <c r="H267" s="2" t="b">
        <v>0</v>
      </c>
      <c r="I267" s="2" t="b">
        <v>0</v>
      </c>
      <c r="J267" s="2" t="b">
        <v>0</v>
      </c>
      <c r="K267" s="2" t="b">
        <v>1</v>
      </c>
      <c r="L267" s="13" t="b">
        <f t="shared" si="35"/>
        <v>1</v>
      </c>
      <c r="M267" s="2" t="s">
        <v>1740</v>
      </c>
      <c r="N267" s="2">
        <v>206</v>
      </c>
      <c r="O267" s="2" t="b">
        <v>1</v>
      </c>
      <c r="P267" s="13" t="b">
        <f t="shared" si="36"/>
        <v>1</v>
      </c>
      <c r="Q267" s="2" t="b">
        <v>0</v>
      </c>
      <c r="R267" s="2" t="b">
        <f t="shared" si="37"/>
        <v>0</v>
      </c>
      <c r="S267" s="2" t="b">
        <v>1</v>
      </c>
      <c r="T267" s="2" t="b">
        <f t="shared" si="38"/>
        <v>1</v>
      </c>
      <c r="U267" s="2" t="s">
        <v>1516</v>
      </c>
      <c r="V267" s="2" t="str">
        <f t="shared" si="39"/>
        <v>Stroke</v>
      </c>
      <c r="W267" s="2" t="s">
        <v>1524</v>
      </c>
      <c r="X267" s="2" t="s">
        <v>1512</v>
      </c>
      <c r="Y267" s="2" t="s">
        <v>1517</v>
      </c>
    </row>
    <row r="268" spans="1:25" ht="15.75" customHeight="1">
      <c r="A268" s="2" t="s">
        <v>506</v>
      </c>
      <c r="B268" s="2" t="s">
        <v>1514</v>
      </c>
      <c r="C268" s="2">
        <v>170</v>
      </c>
      <c r="D268" s="2">
        <f t="shared" si="32"/>
        <v>1.7</v>
      </c>
      <c r="E268" s="34">
        <f t="shared" si="33"/>
        <v>22.525951557093425</v>
      </c>
      <c r="F268" s="2">
        <v>65.099999999999994</v>
      </c>
      <c r="G268" s="2">
        <f t="shared" si="34"/>
        <v>65.099999999999994</v>
      </c>
      <c r="H268" s="2" t="b">
        <v>1</v>
      </c>
      <c r="I268" s="2" t="b">
        <v>1</v>
      </c>
      <c r="J268" s="2" t="b">
        <v>0</v>
      </c>
      <c r="K268" s="2" t="b">
        <v>0</v>
      </c>
      <c r="L268" s="13" t="b">
        <f t="shared" si="35"/>
        <v>0</v>
      </c>
      <c r="M268" s="2" t="s">
        <v>1741</v>
      </c>
      <c r="N268" s="2">
        <v>208</v>
      </c>
      <c r="O268" s="2" t="b">
        <v>0</v>
      </c>
      <c r="P268" s="13" t="b">
        <f t="shared" si="36"/>
        <v>0</v>
      </c>
      <c r="Q268" s="2" t="b">
        <v>0</v>
      </c>
      <c r="R268" s="2" t="b">
        <f t="shared" si="37"/>
        <v>0</v>
      </c>
      <c r="S268" s="2" t="b">
        <v>0</v>
      </c>
      <c r="T268" s="2" t="b">
        <f t="shared" si="38"/>
        <v>0</v>
      </c>
      <c r="U268" s="2" t="s">
        <v>1552</v>
      </c>
      <c r="V268" s="2" t="str">
        <f t="shared" si="39"/>
        <v>Allergic Reaction</v>
      </c>
      <c r="W268" s="2" t="s">
        <v>1506</v>
      </c>
      <c r="X268" s="2" t="s">
        <v>1535</v>
      </c>
      <c r="Y268" s="2" t="s">
        <v>1521</v>
      </c>
    </row>
    <row r="269" spans="1:25" ht="15.75" customHeight="1">
      <c r="A269" s="2" t="s">
        <v>508</v>
      </c>
      <c r="B269" s="2" t="s">
        <v>1556</v>
      </c>
      <c r="C269" s="2">
        <v>173</v>
      </c>
      <c r="D269" s="2">
        <f t="shared" si="32"/>
        <v>1.73</v>
      </c>
      <c r="E269" s="34">
        <f t="shared" si="33"/>
        <v>34.98279260917505</v>
      </c>
      <c r="F269" s="2">
        <v>104.7</v>
      </c>
      <c r="G269" s="2">
        <f t="shared" si="34"/>
        <v>104.7</v>
      </c>
      <c r="H269" s="2" t="b">
        <v>1</v>
      </c>
      <c r="I269" s="2" t="b">
        <v>0</v>
      </c>
      <c r="J269" s="2" t="b">
        <v>0</v>
      </c>
      <c r="K269" s="2" t="b">
        <v>1</v>
      </c>
      <c r="L269" s="13" t="b">
        <f t="shared" si="35"/>
        <v>1</v>
      </c>
      <c r="M269" s="2" t="s">
        <v>1572</v>
      </c>
      <c r="N269" s="2">
        <v>217</v>
      </c>
      <c r="O269" s="2" t="b">
        <v>1</v>
      </c>
      <c r="P269" s="13" t="b">
        <f t="shared" si="36"/>
        <v>1</v>
      </c>
      <c r="Q269" s="2" t="b">
        <v>1</v>
      </c>
      <c r="R269" s="2" t="b">
        <f t="shared" si="37"/>
        <v>1</v>
      </c>
      <c r="S269" s="2" t="b">
        <v>1</v>
      </c>
      <c r="T269" s="2" t="b">
        <f t="shared" si="38"/>
        <v>1</v>
      </c>
      <c r="U269" s="2" t="s">
        <v>1534</v>
      </c>
      <c r="V269" s="2" t="str">
        <f t="shared" si="39"/>
        <v>Respiratory Infection</v>
      </c>
      <c r="W269" s="2" t="s">
        <v>1524</v>
      </c>
      <c r="X269" s="2" t="s">
        <v>1512</v>
      </c>
      <c r="Y269" s="2" t="s">
        <v>1508</v>
      </c>
    </row>
    <row r="270" spans="1:25" ht="15.75" customHeight="1">
      <c r="A270" s="2" t="s">
        <v>509</v>
      </c>
      <c r="B270" s="2" t="s">
        <v>1556</v>
      </c>
      <c r="C270" s="2">
        <v>160</v>
      </c>
      <c r="D270" s="2">
        <f t="shared" si="32"/>
        <v>1.6</v>
      </c>
      <c r="E270" s="34">
        <f t="shared" si="33"/>
        <v>28.515624999999993</v>
      </c>
      <c r="F270" s="2">
        <v>73</v>
      </c>
      <c r="G270" s="2">
        <f t="shared" si="34"/>
        <v>73</v>
      </c>
      <c r="H270" s="2" t="b">
        <v>0</v>
      </c>
      <c r="I270" s="2" t="b">
        <v>0</v>
      </c>
      <c r="J270" s="2" t="b">
        <v>0</v>
      </c>
      <c r="K270" s="2" t="b">
        <v>1</v>
      </c>
      <c r="L270" s="13" t="b">
        <f t="shared" si="35"/>
        <v>1</v>
      </c>
      <c r="M270" s="2" t="s">
        <v>1734</v>
      </c>
      <c r="N270" s="2">
        <v>214</v>
      </c>
      <c r="O270" s="2" t="b">
        <v>1</v>
      </c>
      <c r="P270" s="13" t="b">
        <f t="shared" si="36"/>
        <v>1</v>
      </c>
      <c r="Q270" s="2" t="b">
        <v>0</v>
      </c>
      <c r="R270" s="2" t="b">
        <f t="shared" si="37"/>
        <v>0</v>
      </c>
      <c r="S270" s="2" t="b">
        <v>1</v>
      </c>
      <c r="T270" s="2" t="b">
        <f t="shared" si="38"/>
        <v>1</v>
      </c>
      <c r="U270" s="2" t="s">
        <v>1591</v>
      </c>
      <c r="V270" s="2" t="str">
        <f t="shared" si="39"/>
        <v>Respiratory Infection</v>
      </c>
      <c r="W270" s="2" t="s">
        <v>1506</v>
      </c>
      <c r="X270" s="2" t="s">
        <v>1535</v>
      </c>
      <c r="Y270" s="2" t="s">
        <v>1521</v>
      </c>
    </row>
    <row r="271" spans="1:25" ht="15.75" customHeight="1">
      <c r="A271" s="2" t="s">
        <v>510</v>
      </c>
      <c r="B271" s="2" t="s">
        <v>1527</v>
      </c>
      <c r="C271" s="2">
        <v>174</v>
      </c>
      <c r="D271" s="2">
        <f t="shared" si="32"/>
        <v>1.74</v>
      </c>
      <c r="E271" s="34">
        <f t="shared" si="33"/>
        <v>24.177566389219184</v>
      </c>
      <c r="F271" s="2">
        <v>73.2</v>
      </c>
      <c r="G271" s="2">
        <f t="shared" si="34"/>
        <v>73.2</v>
      </c>
      <c r="H271" s="2" t="b">
        <v>0</v>
      </c>
      <c r="I271" s="2" t="b">
        <v>1</v>
      </c>
      <c r="J271" s="2" t="b">
        <v>1</v>
      </c>
      <c r="K271" s="2" t="b">
        <v>0</v>
      </c>
      <c r="L271" s="13" t="b">
        <f t="shared" si="35"/>
        <v>0</v>
      </c>
      <c r="M271" s="2" t="s">
        <v>1742</v>
      </c>
      <c r="N271" s="2">
        <v>166</v>
      </c>
      <c r="O271" s="2" t="b">
        <v>0</v>
      </c>
      <c r="P271" s="13" t="b">
        <f t="shared" si="36"/>
        <v>0</v>
      </c>
      <c r="Q271" s="2" t="b">
        <v>0</v>
      </c>
      <c r="R271" s="2" t="b">
        <f t="shared" si="37"/>
        <v>0</v>
      </c>
      <c r="S271" s="100"/>
      <c r="T271" s="2" t="b">
        <f t="shared" si="38"/>
        <v>0</v>
      </c>
      <c r="U271" s="2" t="s">
        <v>1571</v>
      </c>
      <c r="V271" s="2" t="str">
        <f t="shared" si="39"/>
        <v>Stroke</v>
      </c>
      <c r="W271" s="100"/>
      <c r="X271" s="2" t="s">
        <v>1535</v>
      </c>
      <c r="Y271" s="2" t="s">
        <v>1517</v>
      </c>
    </row>
    <row r="272" spans="1:25" ht="15.75" customHeight="1">
      <c r="A272" s="2" t="s">
        <v>511</v>
      </c>
      <c r="B272" s="2" t="s">
        <v>1518</v>
      </c>
      <c r="C272" s="2">
        <v>173</v>
      </c>
      <c r="D272" s="2">
        <f t="shared" si="32"/>
        <v>1.73</v>
      </c>
      <c r="E272" s="34">
        <f t="shared" si="33"/>
        <v>25.126131845367368</v>
      </c>
      <c r="F272" s="2">
        <v>75.2</v>
      </c>
      <c r="G272" s="2">
        <f t="shared" si="34"/>
        <v>75.2</v>
      </c>
      <c r="H272" s="2" t="b">
        <v>0</v>
      </c>
      <c r="I272" s="2" t="b">
        <v>0</v>
      </c>
      <c r="J272" s="2" t="b">
        <v>1</v>
      </c>
      <c r="K272" s="2" t="b">
        <v>0</v>
      </c>
      <c r="L272" s="13" t="b">
        <f t="shared" si="35"/>
        <v>0</v>
      </c>
      <c r="M272" s="2" t="s">
        <v>1743</v>
      </c>
      <c r="N272" s="2">
        <v>169</v>
      </c>
      <c r="O272" s="2" t="b">
        <v>0</v>
      </c>
      <c r="P272" s="13" t="b">
        <f t="shared" si="36"/>
        <v>0</v>
      </c>
      <c r="Q272" s="2" t="b">
        <v>0</v>
      </c>
      <c r="R272" s="2" t="b">
        <f t="shared" si="37"/>
        <v>0</v>
      </c>
      <c r="S272" s="2" t="b">
        <v>0</v>
      </c>
      <c r="T272" s="2" t="b">
        <f t="shared" si="38"/>
        <v>0</v>
      </c>
      <c r="U272" s="2" t="s">
        <v>1580</v>
      </c>
      <c r="V272" s="2" t="str">
        <f t="shared" si="39"/>
        <v>Prostate Cancer</v>
      </c>
      <c r="W272" s="2" t="s">
        <v>1524</v>
      </c>
      <c r="X272" s="2" t="s">
        <v>1507</v>
      </c>
      <c r="Y272" s="2" t="s">
        <v>1521</v>
      </c>
    </row>
    <row r="273" spans="1:25" ht="15.75" customHeight="1">
      <c r="A273" s="2" t="s">
        <v>512</v>
      </c>
      <c r="B273" s="2" t="s">
        <v>1556</v>
      </c>
      <c r="C273" s="2">
        <v>157</v>
      </c>
      <c r="D273" s="2">
        <f t="shared" si="32"/>
        <v>1.57</v>
      </c>
      <c r="E273" s="34">
        <f t="shared" si="33"/>
        <v>32.090551340825179</v>
      </c>
      <c r="F273" s="2">
        <v>79.099999999999994</v>
      </c>
      <c r="G273" s="2">
        <f t="shared" si="34"/>
        <v>79.099999999999994</v>
      </c>
      <c r="H273" s="2" t="b">
        <v>0</v>
      </c>
      <c r="I273" s="2" t="b">
        <v>0</v>
      </c>
      <c r="J273" s="2" t="b">
        <v>1</v>
      </c>
      <c r="K273" s="2" t="b">
        <v>0</v>
      </c>
      <c r="L273" s="13" t="b">
        <f t="shared" si="35"/>
        <v>0</v>
      </c>
      <c r="M273" s="2" t="s">
        <v>1744</v>
      </c>
      <c r="N273" s="2">
        <v>228</v>
      </c>
      <c r="O273" s="2" t="b">
        <v>1</v>
      </c>
      <c r="P273" s="13" t="b">
        <f t="shared" si="36"/>
        <v>1</v>
      </c>
      <c r="Q273" s="2" t="b">
        <v>0</v>
      </c>
      <c r="R273" s="2" t="b">
        <f t="shared" si="37"/>
        <v>0</v>
      </c>
      <c r="S273" s="2" t="b">
        <v>1</v>
      </c>
      <c r="T273" s="2" t="b">
        <f t="shared" si="38"/>
        <v>1</v>
      </c>
      <c r="U273" s="2" t="s">
        <v>1520</v>
      </c>
      <c r="V273" s="2" t="str">
        <f t="shared" si="39"/>
        <v>Heart Attack</v>
      </c>
      <c r="W273" s="100"/>
      <c r="X273" s="2" t="s">
        <v>1535</v>
      </c>
      <c r="Y273" s="2" t="s">
        <v>1521</v>
      </c>
    </row>
    <row r="274" spans="1:25" ht="15.75" customHeight="1">
      <c r="A274" s="2" t="s">
        <v>513</v>
      </c>
      <c r="B274" s="2" t="s">
        <v>1509</v>
      </c>
      <c r="C274" s="2">
        <v>173</v>
      </c>
      <c r="D274" s="2">
        <f t="shared" si="32"/>
        <v>1.73</v>
      </c>
      <c r="E274" s="34">
        <f t="shared" si="33"/>
        <v>26.061679307694877</v>
      </c>
      <c r="F274" s="2">
        <v>78</v>
      </c>
      <c r="G274" s="2">
        <f t="shared" si="34"/>
        <v>78</v>
      </c>
      <c r="H274" s="2" t="b">
        <v>1</v>
      </c>
      <c r="I274" s="2" t="b">
        <v>0</v>
      </c>
      <c r="J274" s="2" t="b">
        <v>1</v>
      </c>
      <c r="K274" s="2" t="b">
        <v>0</v>
      </c>
      <c r="L274" s="13" t="b">
        <f t="shared" si="35"/>
        <v>0</v>
      </c>
      <c r="M274" s="2" t="s">
        <v>1652</v>
      </c>
      <c r="N274" s="2">
        <v>165</v>
      </c>
      <c r="O274" s="2" t="b">
        <v>0</v>
      </c>
      <c r="P274" s="13" t="b">
        <f t="shared" si="36"/>
        <v>0</v>
      </c>
      <c r="Q274" s="2" t="b">
        <v>0</v>
      </c>
      <c r="R274" s="2" t="b">
        <f t="shared" si="37"/>
        <v>0</v>
      </c>
      <c r="S274" s="2" t="b">
        <v>0</v>
      </c>
      <c r="T274" s="2" t="b">
        <f t="shared" si="38"/>
        <v>0</v>
      </c>
      <c r="U274" s="2" t="s">
        <v>1511</v>
      </c>
      <c r="V274" s="2" t="str">
        <f t="shared" si="39"/>
        <v>Prostate Cancer</v>
      </c>
      <c r="W274" s="2" t="s">
        <v>1506</v>
      </c>
      <c r="X274" s="2" t="s">
        <v>1512</v>
      </c>
      <c r="Y274" s="2" t="s">
        <v>1521</v>
      </c>
    </row>
    <row r="275" spans="1:25" ht="15.75" customHeight="1">
      <c r="A275" s="2" t="s">
        <v>514</v>
      </c>
      <c r="B275" s="2" t="s">
        <v>1527</v>
      </c>
      <c r="C275" s="2">
        <v>153</v>
      </c>
      <c r="D275" s="2">
        <f t="shared" si="32"/>
        <v>1.53</v>
      </c>
      <c r="E275" s="34">
        <f t="shared" si="33"/>
        <v>21.060275962236744</v>
      </c>
      <c r="F275" s="2">
        <v>49.3</v>
      </c>
      <c r="G275" s="2">
        <f t="shared" si="34"/>
        <v>49.3</v>
      </c>
      <c r="H275" s="2" t="b">
        <v>0</v>
      </c>
      <c r="I275" s="2" t="b">
        <v>1</v>
      </c>
      <c r="J275" s="2" t="b">
        <v>0</v>
      </c>
      <c r="K275" s="2" t="b">
        <v>0</v>
      </c>
      <c r="L275" s="13" t="b">
        <f t="shared" si="35"/>
        <v>0</v>
      </c>
      <c r="M275" s="2" t="s">
        <v>1650</v>
      </c>
      <c r="N275" s="2">
        <v>177</v>
      </c>
      <c r="O275" s="100"/>
      <c r="P275" s="13" t="b">
        <f t="shared" si="36"/>
        <v>0</v>
      </c>
      <c r="Q275" s="2" t="b">
        <v>0</v>
      </c>
      <c r="R275" s="2" t="b">
        <f t="shared" si="37"/>
        <v>0</v>
      </c>
      <c r="S275" s="2" t="b">
        <v>0</v>
      </c>
      <c r="T275" s="2" t="b">
        <f t="shared" si="38"/>
        <v>0</v>
      </c>
      <c r="U275" s="2" t="s">
        <v>1566</v>
      </c>
      <c r="V275" s="2" t="str">
        <f t="shared" si="39"/>
        <v>Cancer</v>
      </c>
      <c r="W275" s="2" t="s">
        <v>1524</v>
      </c>
      <c r="X275" s="2" t="s">
        <v>1512</v>
      </c>
      <c r="Y275" s="2" t="s">
        <v>1508</v>
      </c>
    </row>
    <row r="276" spans="1:25" ht="15.75" customHeight="1">
      <c r="A276" s="2" t="s">
        <v>516</v>
      </c>
      <c r="B276" s="2" t="s">
        <v>1556</v>
      </c>
      <c r="C276" s="2">
        <v>178</v>
      </c>
      <c r="D276" s="2">
        <f t="shared" si="32"/>
        <v>1.78</v>
      </c>
      <c r="E276" s="34">
        <f t="shared" si="33"/>
        <v>29.699532887261707</v>
      </c>
      <c r="F276" s="2">
        <v>94.1</v>
      </c>
      <c r="G276" s="2">
        <f t="shared" si="34"/>
        <v>94.1</v>
      </c>
      <c r="H276" s="2" t="b">
        <v>1</v>
      </c>
      <c r="I276" s="2" t="b">
        <v>0</v>
      </c>
      <c r="J276" s="2" t="b">
        <v>0</v>
      </c>
      <c r="K276" s="2" t="b">
        <v>0</v>
      </c>
      <c r="L276" s="13" t="b">
        <f t="shared" si="35"/>
        <v>0</v>
      </c>
      <c r="M276" s="2" t="s">
        <v>1745</v>
      </c>
      <c r="N276" s="2">
        <v>173</v>
      </c>
      <c r="O276" s="2" t="b">
        <v>0</v>
      </c>
      <c r="P276" s="13" t="b">
        <f t="shared" si="36"/>
        <v>0</v>
      </c>
      <c r="Q276" s="2" t="b">
        <v>1</v>
      </c>
      <c r="R276" s="2" t="b">
        <f t="shared" si="37"/>
        <v>1</v>
      </c>
      <c r="S276" s="2" t="b">
        <v>1</v>
      </c>
      <c r="T276" s="2" t="b">
        <f t="shared" si="38"/>
        <v>1</v>
      </c>
      <c r="U276" s="2" t="s">
        <v>1566</v>
      </c>
      <c r="V276" s="2" t="str">
        <f t="shared" si="39"/>
        <v>Cancer</v>
      </c>
      <c r="W276" s="2" t="s">
        <v>1524</v>
      </c>
      <c r="X276" s="2" t="s">
        <v>1535</v>
      </c>
      <c r="Y276" s="2" t="s">
        <v>1508</v>
      </c>
    </row>
    <row r="277" spans="1:25" ht="15.75" customHeight="1">
      <c r="A277" s="2" t="s">
        <v>518</v>
      </c>
      <c r="B277" s="2" t="s">
        <v>1536</v>
      </c>
      <c r="C277" s="2">
        <v>175</v>
      </c>
      <c r="D277" s="2">
        <f t="shared" si="32"/>
        <v>1.75</v>
      </c>
      <c r="E277" s="34">
        <f t="shared" si="33"/>
        <v>32.881632653061224</v>
      </c>
      <c r="F277" s="2">
        <v>100.7</v>
      </c>
      <c r="G277" s="2">
        <f t="shared" si="34"/>
        <v>100.7</v>
      </c>
      <c r="H277" s="2" t="b">
        <v>0</v>
      </c>
      <c r="I277" s="2" t="b">
        <v>1</v>
      </c>
      <c r="J277" s="2" t="b">
        <v>0</v>
      </c>
      <c r="K277" s="2" t="b">
        <v>0</v>
      </c>
      <c r="L277" s="13" t="b">
        <f t="shared" si="35"/>
        <v>0</v>
      </c>
      <c r="M277" s="2" t="s">
        <v>1746</v>
      </c>
      <c r="N277" s="2">
        <v>217</v>
      </c>
      <c r="O277" s="100"/>
      <c r="P277" s="13" t="b">
        <f t="shared" si="36"/>
        <v>0</v>
      </c>
      <c r="Q277" s="2" t="b">
        <v>1</v>
      </c>
      <c r="R277" s="2" t="b">
        <f t="shared" si="37"/>
        <v>1</v>
      </c>
      <c r="S277" s="2" t="b">
        <v>1</v>
      </c>
      <c r="T277" s="2" t="b">
        <f t="shared" si="38"/>
        <v>1</v>
      </c>
      <c r="U277" s="2" t="s">
        <v>1526</v>
      </c>
      <c r="V277" s="2" t="str">
        <f t="shared" si="39"/>
        <v>Fractured Arm</v>
      </c>
      <c r="W277" s="2" t="s">
        <v>1524</v>
      </c>
      <c r="X277" s="2" t="s">
        <v>1535</v>
      </c>
      <c r="Y277" s="2" t="s">
        <v>1521</v>
      </c>
    </row>
    <row r="278" spans="1:25" ht="15.75" customHeight="1">
      <c r="A278" s="2" t="s">
        <v>519</v>
      </c>
      <c r="B278" s="2" t="s">
        <v>1509</v>
      </c>
      <c r="C278" s="2">
        <v>161</v>
      </c>
      <c r="D278" s="2">
        <f t="shared" si="32"/>
        <v>1.61</v>
      </c>
      <c r="E278" s="34">
        <f t="shared" si="33"/>
        <v>20.138111955557267</v>
      </c>
      <c r="F278" s="2">
        <v>52.2</v>
      </c>
      <c r="G278" s="2">
        <f t="shared" si="34"/>
        <v>52.2</v>
      </c>
      <c r="H278" s="2" t="b">
        <v>1</v>
      </c>
      <c r="I278" s="2" t="b">
        <v>1</v>
      </c>
      <c r="J278" s="2" t="b">
        <v>0</v>
      </c>
      <c r="K278" s="2" t="b">
        <v>0</v>
      </c>
      <c r="L278" s="13" t="b">
        <f t="shared" si="35"/>
        <v>0</v>
      </c>
      <c r="M278" s="2" t="s">
        <v>1747</v>
      </c>
      <c r="N278" s="2">
        <v>180</v>
      </c>
      <c r="O278" s="2" t="b">
        <v>0</v>
      </c>
      <c r="P278" s="13" t="b">
        <f t="shared" si="36"/>
        <v>0</v>
      </c>
      <c r="Q278" s="2" t="b">
        <v>0</v>
      </c>
      <c r="R278" s="2" t="b">
        <f t="shared" si="37"/>
        <v>0</v>
      </c>
      <c r="S278" s="2" t="b">
        <v>0</v>
      </c>
      <c r="T278" s="2" t="b">
        <f t="shared" si="38"/>
        <v>0</v>
      </c>
      <c r="U278" s="2" t="s">
        <v>1523</v>
      </c>
      <c r="V278" s="2" t="str">
        <f t="shared" si="39"/>
        <v>Appendicitis</v>
      </c>
      <c r="W278" s="2" t="s">
        <v>1524</v>
      </c>
      <c r="X278" s="2" t="s">
        <v>1507</v>
      </c>
      <c r="Y278" s="2" t="s">
        <v>1517</v>
      </c>
    </row>
    <row r="279" spans="1:25" ht="15.75" customHeight="1">
      <c r="A279" s="2" t="s">
        <v>520</v>
      </c>
      <c r="B279" s="2" t="s">
        <v>1503</v>
      </c>
      <c r="C279" s="2">
        <v>167</v>
      </c>
      <c r="D279" s="2">
        <f t="shared" si="32"/>
        <v>1.67</v>
      </c>
      <c r="E279" s="34">
        <f t="shared" si="33"/>
        <v>24.310660116891963</v>
      </c>
      <c r="F279" s="2">
        <v>67.8</v>
      </c>
      <c r="G279" s="2">
        <f t="shared" si="34"/>
        <v>67.8</v>
      </c>
      <c r="H279" s="2" t="b">
        <v>0</v>
      </c>
      <c r="I279" s="2" t="b">
        <v>1</v>
      </c>
      <c r="J279" s="2" t="b">
        <v>0</v>
      </c>
      <c r="K279" s="2" t="b">
        <v>0</v>
      </c>
      <c r="L279" s="13" t="b">
        <f t="shared" si="35"/>
        <v>0</v>
      </c>
      <c r="M279" s="2" t="s">
        <v>1672</v>
      </c>
      <c r="N279" s="2">
        <v>222</v>
      </c>
      <c r="O279" s="2" t="b">
        <v>0</v>
      </c>
      <c r="P279" s="13" t="b">
        <f t="shared" si="36"/>
        <v>0</v>
      </c>
      <c r="Q279" s="2" t="b">
        <v>0</v>
      </c>
      <c r="R279" s="2" t="b">
        <f t="shared" si="37"/>
        <v>0</v>
      </c>
      <c r="S279" s="2" t="b">
        <v>0</v>
      </c>
      <c r="T279" s="2" t="b">
        <f t="shared" si="38"/>
        <v>0</v>
      </c>
      <c r="U279" s="2" t="s">
        <v>1623</v>
      </c>
      <c r="V279" s="2" t="str">
        <f t="shared" si="39"/>
        <v>Childbirth</v>
      </c>
      <c r="W279" s="2" t="s">
        <v>1524</v>
      </c>
      <c r="X279" s="2" t="s">
        <v>1507</v>
      </c>
      <c r="Y279" s="2" t="s">
        <v>1530</v>
      </c>
    </row>
    <row r="280" spans="1:25" ht="15.75" customHeight="1">
      <c r="A280" s="2" t="s">
        <v>521</v>
      </c>
      <c r="B280" s="2" t="s">
        <v>1543</v>
      </c>
      <c r="C280" s="2">
        <v>164</v>
      </c>
      <c r="D280" s="2">
        <f t="shared" si="32"/>
        <v>1.64</v>
      </c>
      <c r="E280" s="34">
        <f t="shared" si="33"/>
        <v>26.472337894110655</v>
      </c>
      <c r="F280" s="2">
        <v>71.2</v>
      </c>
      <c r="G280" s="2">
        <f t="shared" si="34"/>
        <v>71.2</v>
      </c>
      <c r="H280" s="2" t="b">
        <v>0</v>
      </c>
      <c r="I280" s="2" t="b">
        <v>1</v>
      </c>
      <c r="J280" s="2" t="b">
        <v>1</v>
      </c>
      <c r="K280" s="2" t="b">
        <v>0</v>
      </c>
      <c r="L280" s="13" t="b">
        <f t="shared" si="35"/>
        <v>0</v>
      </c>
      <c r="M280" s="2" t="s">
        <v>1748</v>
      </c>
      <c r="N280" s="2">
        <v>197</v>
      </c>
      <c r="O280" s="2" t="b">
        <v>0</v>
      </c>
      <c r="P280" s="13" t="b">
        <f t="shared" si="36"/>
        <v>0</v>
      </c>
      <c r="Q280" s="2" t="b">
        <v>0</v>
      </c>
      <c r="R280" s="2" t="b">
        <f t="shared" si="37"/>
        <v>0</v>
      </c>
      <c r="S280" s="2" t="b">
        <v>0</v>
      </c>
      <c r="T280" s="2" t="b">
        <f t="shared" si="38"/>
        <v>0</v>
      </c>
      <c r="U280" s="2" t="s">
        <v>1529</v>
      </c>
      <c r="V280" s="2" t="str">
        <f t="shared" si="39"/>
        <v>Childbirth</v>
      </c>
      <c r="W280" s="2" t="s">
        <v>1524</v>
      </c>
      <c r="X280" s="2" t="s">
        <v>1507</v>
      </c>
      <c r="Y280" s="2" t="s">
        <v>1521</v>
      </c>
    </row>
    <row r="281" spans="1:25" ht="15.75" customHeight="1">
      <c r="A281" s="2" t="s">
        <v>523</v>
      </c>
      <c r="B281" s="2" t="s">
        <v>1543</v>
      </c>
      <c r="C281" s="2">
        <v>170</v>
      </c>
      <c r="D281" s="2">
        <f t="shared" si="32"/>
        <v>1.7</v>
      </c>
      <c r="E281" s="34">
        <f t="shared" si="33"/>
        <v>23.87543252595156</v>
      </c>
      <c r="F281" s="2">
        <v>69</v>
      </c>
      <c r="G281" s="2">
        <f t="shared" si="34"/>
        <v>69</v>
      </c>
      <c r="H281" s="2" t="b">
        <v>1</v>
      </c>
      <c r="I281" s="2" t="b">
        <v>0</v>
      </c>
      <c r="J281" s="2" t="b">
        <v>0</v>
      </c>
      <c r="K281" s="2" t="b">
        <v>0</v>
      </c>
      <c r="L281" s="13" t="b">
        <f t="shared" si="35"/>
        <v>0</v>
      </c>
      <c r="M281" s="2" t="s">
        <v>1720</v>
      </c>
      <c r="N281" s="2">
        <v>158</v>
      </c>
      <c r="O281" s="2" t="b">
        <v>0</v>
      </c>
      <c r="P281" s="13" t="b">
        <f t="shared" si="36"/>
        <v>0</v>
      </c>
      <c r="Q281" s="2" t="b">
        <v>0</v>
      </c>
      <c r="R281" s="2" t="b">
        <f t="shared" si="37"/>
        <v>0</v>
      </c>
      <c r="S281" s="2" t="b">
        <v>0</v>
      </c>
      <c r="T281" s="2" t="b">
        <f t="shared" si="38"/>
        <v>0</v>
      </c>
      <c r="U281" s="2" t="s">
        <v>1580</v>
      </c>
      <c r="V281" s="2" t="str">
        <f t="shared" si="39"/>
        <v>Prostate Cancer</v>
      </c>
      <c r="W281" s="100"/>
      <c r="X281" s="2" t="s">
        <v>1507</v>
      </c>
      <c r="Y281" s="2" t="s">
        <v>1521</v>
      </c>
    </row>
    <row r="282" spans="1:25" ht="15.75" customHeight="1">
      <c r="A282" s="2" t="s">
        <v>524</v>
      </c>
      <c r="B282" s="2" t="s">
        <v>1543</v>
      </c>
      <c r="C282" s="2">
        <v>161</v>
      </c>
      <c r="D282" s="2">
        <f t="shared" si="32"/>
        <v>1.61</v>
      </c>
      <c r="E282" s="34">
        <f t="shared" si="33"/>
        <v>21.064002160410475</v>
      </c>
      <c r="F282" s="2">
        <v>54.6</v>
      </c>
      <c r="G282" s="2">
        <f t="shared" si="34"/>
        <v>54.6</v>
      </c>
      <c r="H282" s="2" t="b">
        <v>0</v>
      </c>
      <c r="I282" s="2" t="b">
        <v>0</v>
      </c>
      <c r="J282" s="2" t="b">
        <v>1</v>
      </c>
      <c r="K282" s="2" t="b">
        <v>0</v>
      </c>
      <c r="L282" s="13" t="b">
        <f t="shared" si="35"/>
        <v>0</v>
      </c>
      <c r="M282" s="2" t="s">
        <v>1749</v>
      </c>
      <c r="N282" s="2">
        <v>194</v>
      </c>
      <c r="O282" s="2" t="b">
        <v>0</v>
      </c>
      <c r="P282" s="13" t="b">
        <f t="shared" si="36"/>
        <v>0</v>
      </c>
      <c r="Q282" s="100"/>
      <c r="R282" s="2" t="b">
        <f t="shared" si="37"/>
        <v>0</v>
      </c>
      <c r="S282" s="2" t="b">
        <v>0</v>
      </c>
      <c r="T282" s="2" t="b">
        <f t="shared" si="38"/>
        <v>0</v>
      </c>
      <c r="U282" s="2" t="s">
        <v>1580</v>
      </c>
      <c r="V282" s="2" t="str">
        <f t="shared" si="39"/>
        <v>Prostate Cancer</v>
      </c>
      <c r="W282" s="2" t="s">
        <v>1506</v>
      </c>
      <c r="X282" s="2" t="s">
        <v>1535</v>
      </c>
      <c r="Y282" s="2" t="s">
        <v>1521</v>
      </c>
    </row>
    <row r="283" spans="1:25" ht="15.75" customHeight="1">
      <c r="A283" s="2" t="s">
        <v>526</v>
      </c>
      <c r="B283" s="2" t="s">
        <v>1536</v>
      </c>
      <c r="C283" s="2">
        <v>164</v>
      </c>
      <c r="D283" s="2">
        <f t="shared" si="32"/>
        <v>1.64</v>
      </c>
      <c r="E283" s="34">
        <f t="shared" si="33"/>
        <v>22.270969660916126</v>
      </c>
      <c r="F283" s="2">
        <v>59.9</v>
      </c>
      <c r="G283" s="2">
        <f t="shared" si="34"/>
        <v>59.9</v>
      </c>
      <c r="H283" s="2" t="b">
        <v>1</v>
      </c>
      <c r="I283" s="2" t="b">
        <v>1</v>
      </c>
      <c r="J283" s="2" t="b">
        <v>1</v>
      </c>
      <c r="K283" s="2" t="b">
        <v>0</v>
      </c>
      <c r="L283" s="13" t="b">
        <f t="shared" si="35"/>
        <v>0</v>
      </c>
      <c r="M283" s="2" t="s">
        <v>1750</v>
      </c>
      <c r="N283" s="2">
        <v>172</v>
      </c>
      <c r="O283" s="2" t="b">
        <v>0</v>
      </c>
      <c r="P283" s="13" t="b">
        <f t="shared" si="36"/>
        <v>0</v>
      </c>
      <c r="Q283" s="100"/>
      <c r="R283" s="2" t="b">
        <f t="shared" si="37"/>
        <v>0</v>
      </c>
      <c r="S283" s="2" t="b">
        <v>0</v>
      </c>
      <c r="T283" s="2" t="b">
        <f t="shared" si="38"/>
        <v>0</v>
      </c>
      <c r="U283" s="2" t="s">
        <v>1566</v>
      </c>
      <c r="V283" s="2" t="str">
        <f t="shared" si="39"/>
        <v>Cancer</v>
      </c>
      <c r="W283" s="2" t="s">
        <v>1524</v>
      </c>
      <c r="X283" s="2" t="s">
        <v>1507</v>
      </c>
      <c r="Y283" s="2" t="s">
        <v>1508</v>
      </c>
    </row>
    <row r="284" spans="1:25" ht="15.75" customHeight="1">
      <c r="A284" s="2" t="s">
        <v>528</v>
      </c>
      <c r="B284" s="2" t="s">
        <v>1527</v>
      </c>
      <c r="C284" s="2">
        <v>174</v>
      </c>
      <c r="D284" s="2">
        <f t="shared" si="32"/>
        <v>1.74</v>
      </c>
      <c r="E284" s="34">
        <f t="shared" si="33"/>
        <v>24.441802087462015</v>
      </c>
      <c r="F284" s="2">
        <v>74</v>
      </c>
      <c r="G284" s="2">
        <f t="shared" si="34"/>
        <v>74</v>
      </c>
      <c r="H284" s="2" t="b">
        <v>1</v>
      </c>
      <c r="I284" s="2" t="b">
        <v>0</v>
      </c>
      <c r="J284" s="2" t="b">
        <v>0</v>
      </c>
      <c r="K284" s="2" t="b">
        <v>0</v>
      </c>
      <c r="L284" s="13" t="b">
        <f t="shared" si="35"/>
        <v>0</v>
      </c>
      <c r="M284" s="2" t="s">
        <v>1658</v>
      </c>
      <c r="N284" s="2">
        <v>229</v>
      </c>
      <c r="O284" s="2" t="b">
        <v>0</v>
      </c>
      <c r="P284" s="13" t="b">
        <f t="shared" si="36"/>
        <v>0</v>
      </c>
      <c r="Q284" s="2" t="b">
        <v>0</v>
      </c>
      <c r="R284" s="2" t="b">
        <f t="shared" si="37"/>
        <v>0</v>
      </c>
      <c r="S284" s="2" t="b">
        <v>0</v>
      </c>
      <c r="T284" s="2" t="b">
        <f t="shared" si="38"/>
        <v>0</v>
      </c>
      <c r="U284" s="2" t="s">
        <v>1542</v>
      </c>
      <c r="V284" s="2" t="str">
        <f t="shared" si="39"/>
        <v>Kidney Stones</v>
      </c>
      <c r="W284" s="2" t="s">
        <v>1506</v>
      </c>
      <c r="X284" s="2" t="s">
        <v>1507</v>
      </c>
      <c r="Y284" s="2" t="s">
        <v>1513</v>
      </c>
    </row>
    <row r="285" spans="1:25" ht="15.75" customHeight="1">
      <c r="A285" s="2" t="s">
        <v>530</v>
      </c>
      <c r="B285" s="2" t="s">
        <v>1543</v>
      </c>
      <c r="C285" s="2">
        <v>156</v>
      </c>
      <c r="D285" s="2">
        <f t="shared" si="32"/>
        <v>1.56</v>
      </c>
      <c r="E285" s="34">
        <f t="shared" si="33"/>
        <v>34.886587771203153</v>
      </c>
      <c r="F285" s="2">
        <v>84.9</v>
      </c>
      <c r="G285" s="2">
        <f t="shared" si="34"/>
        <v>84.9</v>
      </c>
      <c r="H285" s="2" t="b">
        <v>0</v>
      </c>
      <c r="I285" s="2" t="b">
        <v>0</v>
      </c>
      <c r="J285" s="2" t="b">
        <v>1</v>
      </c>
      <c r="K285" s="2" t="b">
        <v>0</v>
      </c>
      <c r="L285" s="13" t="b">
        <f t="shared" si="35"/>
        <v>0</v>
      </c>
      <c r="M285" s="2" t="s">
        <v>1751</v>
      </c>
      <c r="N285" s="2">
        <v>175</v>
      </c>
      <c r="O285" s="2" t="b">
        <v>1</v>
      </c>
      <c r="P285" s="13" t="b">
        <f t="shared" si="36"/>
        <v>1</v>
      </c>
      <c r="Q285" s="2" t="b">
        <v>1</v>
      </c>
      <c r="R285" s="2" t="b">
        <f t="shared" si="37"/>
        <v>1</v>
      </c>
      <c r="S285" s="2" t="b">
        <v>1</v>
      </c>
      <c r="T285" s="2" t="b">
        <f t="shared" si="38"/>
        <v>1</v>
      </c>
      <c r="U285" s="2" t="s">
        <v>1520</v>
      </c>
      <c r="V285" s="2" t="str">
        <f t="shared" si="39"/>
        <v>Heart Attack</v>
      </c>
      <c r="W285" s="2" t="s">
        <v>1524</v>
      </c>
      <c r="X285" s="2" t="s">
        <v>1507</v>
      </c>
      <c r="Y285" s="2" t="s">
        <v>1517</v>
      </c>
    </row>
    <row r="286" spans="1:25" ht="15.75" customHeight="1">
      <c r="A286" s="2" t="s">
        <v>531</v>
      </c>
      <c r="B286" s="2" t="s">
        <v>1536</v>
      </c>
      <c r="C286" s="2">
        <v>173</v>
      </c>
      <c r="D286" s="2">
        <f t="shared" si="32"/>
        <v>1.73</v>
      </c>
      <c r="E286" s="34">
        <f t="shared" si="33"/>
        <v>21.88512813658993</v>
      </c>
      <c r="F286" s="2">
        <v>65.5</v>
      </c>
      <c r="G286" s="2">
        <f t="shared" si="34"/>
        <v>65.5</v>
      </c>
      <c r="H286" s="2" t="b">
        <v>0</v>
      </c>
      <c r="I286" s="2" t="b">
        <v>1</v>
      </c>
      <c r="J286" s="2" t="b">
        <v>1</v>
      </c>
      <c r="K286" s="2" t="b">
        <v>0</v>
      </c>
      <c r="L286" s="13" t="b">
        <f t="shared" si="35"/>
        <v>0</v>
      </c>
      <c r="M286" s="2" t="s">
        <v>1719</v>
      </c>
      <c r="N286" s="2">
        <v>220</v>
      </c>
      <c r="O286" s="2" t="b">
        <v>0</v>
      </c>
      <c r="P286" s="13" t="b">
        <f t="shared" si="36"/>
        <v>0</v>
      </c>
      <c r="Q286" s="2" t="b">
        <v>0</v>
      </c>
      <c r="R286" s="2" t="b">
        <f t="shared" si="37"/>
        <v>0</v>
      </c>
      <c r="S286" s="2" t="b">
        <v>0</v>
      </c>
      <c r="T286" s="2" t="b">
        <f t="shared" si="38"/>
        <v>0</v>
      </c>
      <c r="U286" s="2" t="s">
        <v>1532</v>
      </c>
      <c r="V286" s="2" t="str">
        <f t="shared" si="39"/>
        <v>Hypertension</v>
      </c>
      <c r="W286" s="2" t="s">
        <v>1524</v>
      </c>
      <c r="X286" s="2" t="s">
        <v>1535</v>
      </c>
      <c r="Y286" s="2" t="s">
        <v>1530</v>
      </c>
    </row>
    <row r="287" spans="1:25" ht="15.75" customHeight="1">
      <c r="A287" s="2" t="s">
        <v>532</v>
      </c>
      <c r="B287" s="2" t="s">
        <v>1556</v>
      </c>
      <c r="C287" s="2">
        <v>174</v>
      </c>
      <c r="D287" s="2">
        <f t="shared" si="32"/>
        <v>1.74</v>
      </c>
      <c r="E287" s="34">
        <f t="shared" si="33"/>
        <v>31.807372175980973</v>
      </c>
      <c r="F287" s="2">
        <v>96.3</v>
      </c>
      <c r="G287" s="2">
        <f t="shared" si="34"/>
        <v>96.3</v>
      </c>
      <c r="H287" s="2" t="b">
        <v>0</v>
      </c>
      <c r="I287" s="2" t="b">
        <v>0</v>
      </c>
      <c r="J287" s="2" t="b">
        <v>0</v>
      </c>
      <c r="K287" s="2" t="b">
        <v>0</v>
      </c>
      <c r="L287" s="13" t="b">
        <f t="shared" si="35"/>
        <v>0</v>
      </c>
      <c r="M287" s="2" t="s">
        <v>1694</v>
      </c>
      <c r="N287" s="2">
        <v>180</v>
      </c>
      <c r="O287" s="2" t="b">
        <v>0</v>
      </c>
      <c r="P287" s="13" t="b">
        <f t="shared" si="36"/>
        <v>0</v>
      </c>
      <c r="Q287" s="2" t="b">
        <v>1</v>
      </c>
      <c r="R287" s="2" t="b">
        <f t="shared" si="37"/>
        <v>1</v>
      </c>
      <c r="S287" s="2" t="b">
        <v>1</v>
      </c>
      <c r="T287" s="2" t="b">
        <f t="shared" si="38"/>
        <v>1</v>
      </c>
      <c r="U287" s="2" t="s">
        <v>1540</v>
      </c>
      <c r="V287" s="2" t="str">
        <f t="shared" si="39"/>
        <v>Osteoarthritis</v>
      </c>
      <c r="W287" s="2" t="s">
        <v>1524</v>
      </c>
      <c r="X287" s="2" t="s">
        <v>1512</v>
      </c>
      <c r="Y287" s="2" t="s">
        <v>1508</v>
      </c>
    </row>
    <row r="288" spans="1:25" ht="15.75" customHeight="1">
      <c r="A288" s="2" t="s">
        <v>533</v>
      </c>
      <c r="B288" s="2" t="s">
        <v>1556</v>
      </c>
      <c r="C288" s="2">
        <v>167</v>
      </c>
      <c r="D288" s="2">
        <f t="shared" si="32"/>
        <v>1.67</v>
      </c>
      <c r="E288" s="34">
        <f t="shared" si="33"/>
        <v>28.003872494531894</v>
      </c>
      <c r="F288" s="2">
        <v>78.099999999999994</v>
      </c>
      <c r="G288" s="2">
        <f t="shared" si="34"/>
        <v>78.099999999999994</v>
      </c>
      <c r="H288" s="2" t="b">
        <v>1</v>
      </c>
      <c r="I288" s="2" t="b">
        <v>0</v>
      </c>
      <c r="J288" s="2" t="b">
        <v>0</v>
      </c>
      <c r="K288" s="2" t="b">
        <v>0</v>
      </c>
      <c r="L288" s="13" t="b">
        <f t="shared" si="35"/>
        <v>0</v>
      </c>
      <c r="M288" s="2" t="s">
        <v>1635</v>
      </c>
      <c r="N288" s="2">
        <v>162</v>
      </c>
      <c r="O288" s="2" t="b">
        <v>0</v>
      </c>
      <c r="P288" s="13" t="b">
        <f t="shared" si="36"/>
        <v>0</v>
      </c>
      <c r="Q288" s="2" t="b">
        <v>1</v>
      </c>
      <c r="R288" s="2" t="b">
        <f t="shared" si="37"/>
        <v>1</v>
      </c>
      <c r="S288" s="2" t="b">
        <v>1</v>
      </c>
      <c r="T288" s="2" t="b">
        <f t="shared" si="38"/>
        <v>1</v>
      </c>
      <c r="U288" s="2" t="s">
        <v>1505</v>
      </c>
      <c r="V288" s="2" t="str">
        <f t="shared" si="39"/>
        <v>Fractured Leg</v>
      </c>
      <c r="W288" s="2" t="s">
        <v>1506</v>
      </c>
      <c r="X288" s="2" t="s">
        <v>1507</v>
      </c>
      <c r="Y288" s="2" t="s">
        <v>1517</v>
      </c>
    </row>
    <row r="289" spans="1:25" ht="15.75" customHeight="1">
      <c r="A289" s="2" t="s">
        <v>535</v>
      </c>
      <c r="B289" s="2" t="s">
        <v>1509</v>
      </c>
      <c r="C289" s="2">
        <v>164</v>
      </c>
      <c r="D289" s="2">
        <f t="shared" si="32"/>
        <v>1.64</v>
      </c>
      <c r="E289" s="34">
        <f t="shared" si="33"/>
        <v>22.159428911362287</v>
      </c>
      <c r="F289" s="2">
        <v>59.6</v>
      </c>
      <c r="G289" s="2">
        <f t="shared" si="34"/>
        <v>59.6</v>
      </c>
      <c r="H289" s="2" t="b">
        <v>0</v>
      </c>
      <c r="I289" s="2" t="b">
        <v>1</v>
      </c>
      <c r="J289" s="2" t="b">
        <v>0</v>
      </c>
      <c r="K289" s="2" t="b">
        <v>0</v>
      </c>
      <c r="L289" s="13" t="b">
        <f t="shared" si="35"/>
        <v>0</v>
      </c>
      <c r="M289" s="2" t="s">
        <v>1752</v>
      </c>
      <c r="N289" s="2">
        <v>204</v>
      </c>
      <c r="O289" s="2" t="b">
        <v>0</v>
      </c>
      <c r="P289" s="13" t="b">
        <f t="shared" si="36"/>
        <v>0</v>
      </c>
      <c r="Q289" s="2" t="b">
        <v>0</v>
      </c>
      <c r="R289" s="2" t="b">
        <f t="shared" si="37"/>
        <v>0</v>
      </c>
      <c r="S289" s="2" t="b">
        <v>0</v>
      </c>
      <c r="T289" s="2" t="b">
        <f t="shared" si="38"/>
        <v>0</v>
      </c>
      <c r="U289" s="2" t="s">
        <v>1582</v>
      </c>
      <c r="V289" s="2" t="str">
        <f t="shared" si="39"/>
        <v>Osteoarthritis</v>
      </c>
      <c r="W289" s="2" t="s">
        <v>1506</v>
      </c>
      <c r="X289" s="2" t="s">
        <v>1512</v>
      </c>
      <c r="Y289" s="2" t="s">
        <v>1513</v>
      </c>
    </row>
    <row r="290" spans="1:25" ht="15.75" customHeight="1">
      <c r="A290" s="2" t="s">
        <v>537</v>
      </c>
      <c r="B290" s="2" t="s">
        <v>1527</v>
      </c>
      <c r="C290" s="2">
        <v>172</v>
      </c>
      <c r="D290" s="2">
        <f t="shared" si="32"/>
        <v>1.72</v>
      </c>
      <c r="E290" s="34">
        <f t="shared" si="33"/>
        <v>24.134667387777181</v>
      </c>
      <c r="F290" s="2">
        <v>71.400000000000006</v>
      </c>
      <c r="G290" s="2">
        <f t="shared" si="34"/>
        <v>71.400000000000006</v>
      </c>
      <c r="H290" s="2" t="b">
        <v>1</v>
      </c>
      <c r="I290" s="2" t="b">
        <v>0</v>
      </c>
      <c r="J290" s="2" t="b">
        <v>0</v>
      </c>
      <c r="K290" s="2" t="b">
        <v>0</v>
      </c>
      <c r="L290" s="13" t="b">
        <f t="shared" si="35"/>
        <v>0</v>
      </c>
      <c r="M290" s="2" t="s">
        <v>1750</v>
      </c>
      <c r="N290" s="2">
        <v>191</v>
      </c>
      <c r="O290" s="2" t="b">
        <v>0</v>
      </c>
      <c r="P290" s="13" t="b">
        <f t="shared" si="36"/>
        <v>0</v>
      </c>
      <c r="Q290" s="2" t="b">
        <v>0</v>
      </c>
      <c r="R290" s="2" t="b">
        <f t="shared" si="37"/>
        <v>0</v>
      </c>
      <c r="S290" s="2" t="b">
        <v>0</v>
      </c>
      <c r="T290" s="2" t="b">
        <f t="shared" si="38"/>
        <v>0</v>
      </c>
      <c r="U290" s="2" t="s">
        <v>1566</v>
      </c>
      <c r="V290" s="2" t="str">
        <f t="shared" si="39"/>
        <v>Cancer</v>
      </c>
      <c r="W290" s="2" t="s">
        <v>1506</v>
      </c>
      <c r="X290" s="2" t="s">
        <v>1507</v>
      </c>
      <c r="Y290" s="2" t="s">
        <v>1530</v>
      </c>
    </row>
    <row r="291" spans="1:25" ht="15.75" customHeight="1">
      <c r="A291" s="2" t="s">
        <v>538</v>
      </c>
      <c r="B291" s="2" t="s">
        <v>1556</v>
      </c>
      <c r="C291" s="2">
        <v>168</v>
      </c>
      <c r="D291" s="2">
        <f t="shared" si="32"/>
        <v>1.68</v>
      </c>
      <c r="E291" s="34">
        <f t="shared" si="33"/>
        <v>25.864512471655331</v>
      </c>
      <c r="F291" s="2">
        <v>73</v>
      </c>
      <c r="G291" s="2">
        <f t="shared" si="34"/>
        <v>73</v>
      </c>
      <c r="H291" s="2" t="b">
        <v>0</v>
      </c>
      <c r="I291" s="2" t="b">
        <v>0</v>
      </c>
      <c r="J291" s="2" t="b">
        <v>0</v>
      </c>
      <c r="K291" s="2" t="b">
        <v>0</v>
      </c>
      <c r="L291" s="13" t="b">
        <f t="shared" si="35"/>
        <v>0</v>
      </c>
      <c r="M291" s="2" t="s">
        <v>1753</v>
      </c>
      <c r="N291" s="2">
        <v>199</v>
      </c>
      <c r="O291" s="2" t="b">
        <v>0</v>
      </c>
      <c r="P291" s="13" t="b">
        <f t="shared" si="36"/>
        <v>0</v>
      </c>
      <c r="Q291" s="2" t="b">
        <v>0</v>
      </c>
      <c r="R291" s="2" t="b">
        <f t="shared" si="37"/>
        <v>0</v>
      </c>
      <c r="S291" s="2" t="b">
        <v>0</v>
      </c>
      <c r="T291" s="2" t="b">
        <f t="shared" si="38"/>
        <v>0</v>
      </c>
      <c r="U291" s="2" t="s">
        <v>1575</v>
      </c>
      <c r="V291" s="2" t="str">
        <f t="shared" si="39"/>
        <v>Cancer</v>
      </c>
      <c r="W291" s="2" t="s">
        <v>1506</v>
      </c>
      <c r="X291" s="2" t="s">
        <v>1512</v>
      </c>
      <c r="Y291" s="2" t="s">
        <v>1508</v>
      </c>
    </row>
    <row r="292" spans="1:25" ht="15.75" customHeight="1">
      <c r="A292" s="2" t="s">
        <v>539</v>
      </c>
      <c r="B292" s="2" t="s">
        <v>1536</v>
      </c>
      <c r="C292" s="2">
        <v>178</v>
      </c>
      <c r="D292" s="2">
        <f t="shared" si="32"/>
        <v>1.78</v>
      </c>
      <c r="E292" s="34">
        <f t="shared" si="33"/>
        <v>29.162984471657619</v>
      </c>
      <c r="F292" s="2">
        <v>92.4</v>
      </c>
      <c r="G292" s="2">
        <f t="shared" si="34"/>
        <v>92.4</v>
      </c>
      <c r="H292" s="2" t="b">
        <v>1</v>
      </c>
      <c r="I292" s="2" t="b">
        <v>1</v>
      </c>
      <c r="J292" s="2" t="b">
        <v>0</v>
      </c>
      <c r="K292" s="2" t="b">
        <v>1</v>
      </c>
      <c r="L292" s="13" t="b">
        <f t="shared" si="35"/>
        <v>1</v>
      </c>
      <c r="M292" s="2" t="s">
        <v>1636</v>
      </c>
      <c r="N292" s="2">
        <v>210</v>
      </c>
      <c r="O292" s="2" t="b">
        <v>1</v>
      </c>
      <c r="P292" s="13" t="b">
        <f t="shared" si="36"/>
        <v>1</v>
      </c>
      <c r="Q292" s="2" t="b">
        <v>0</v>
      </c>
      <c r="R292" s="2" t="b">
        <f t="shared" si="37"/>
        <v>0</v>
      </c>
      <c r="S292" s="2" t="b">
        <v>1</v>
      </c>
      <c r="T292" s="2" t="b">
        <f t="shared" si="38"/>
        <v>1</v>
      </c>
      <c r="U292" s="2" t="s">
        <v>1520</v>
      </c>
      <c r="V292" s="2" t="str">
        <f t="shared" si="39"/>
        <v>Heart Attack</v>
      </c>
      <c r="W292" s="2" t="s">
        <v>1524</v>
      </c>
      <c r="X292" s="2" t="s">
        <v>1507</v>
      </c>
      <c r="Y292" s="2" t="s">
        <v>1517</v>
      </c>
    </row>
    <row r="293" spans="1:25" ht="15.75" customHeight="1">
      <c r="A293" s="2" t="s">
        <v>540</v>
      </c>
      <c r="B293" s="2" t="s">
        <v>1536</v>
      </c>
      <c r="C293" s="2">
        <v>176</v>
      </c>
      <c r="D293" s="2">
        <f t="shared" si="32"/>
        <v>1.76</v>
      </c>
      <c r="E293" s="34">
        <f t="shared" si="33"/>
        <v>31.992510330578511</v>
      </c>
      <c r="F293" s="2">
        <v>99.1</v>
      </c>
      <c r="G293" s="2">
        <f t="shared" si="34"/>
        <v>99.1</v>
      </c>
      <c r="H293" s="2" t="b">
        <v>0</v>
      </c>
      <c r="I293" s="2" t="b">
        <v>0</v>
      </c>
      <c r="J293" s="2" t="b">
        <v>0</v>
      </c>
      <c r="K293" s="2" t="b">
        <v>0</v>
      </c>
      <c r="L293" s="13" t="b">
        <f t="shared" si="35"/>
        <v>0</v>
      </c>
      <c r="M293" s="2" t="s">
        <v>1754</v>
      </c>
      <c r="N293" s="2">
        <v>210</v>
      </c>
      <c r="O293" s="100"/>
      <c r="P293" s="13" t="b">
        <f t="shared" si="36"/>
        <v>0</v>
      </c>
      <c r="Q293" s="2" t="b">
        <v>1</v>
      </c>
      <c r="R293" s="2" t="b">
        <f t="shared" si="37"/>
        <v>1</v>
      </c>
      <c r="S293" s="2" t="b">
        <v>1</v>
      </c>
      <c r="T293" s="2" t="b">
        <f t="shared" si="38"/>
        <v>1</v>
      </c>
      <c r="U293" s="2" t="s">
        <v>1555</v>
      </c>
      <c r="V293" s="2" t="str">
        <f t="shared" si="39"/>
        <v>Kidney Stones</v>
      </c>
      <c r="W293" s="2" t="s">
        <v>1506</v>
      </c>
      <c r="X293" s="2" t="s">
        <v>1512</v>
      </c>
      <c r="Y293" s="2" t="s">
        <v>1521</v>
      </c>
    </row>
    <row r="294" spans="1:25" ht="15.75" customHeight="1">
      <c r="A294" s="2" t="s">
        <v>542</v>
      </c>
      <c r="B294" s="2" t="s">
        <v>1514</v>
      </c>
      <c r="C294" s="2">
        <v>170</v>
      </c>
      <c r="D294" s="2">
        <f t="shared" si="32"/>
        <v>1.7</v>
      </c>
      <c r="E294" s="34">
        <f t="shared" si="33"/>
        <v>32.733564013840834</v>
      </c>
      <c r="F294" s="2">
        <v>94.6</v>
      </c>
      <c r="G294" s="2">
        <f t="shared" si="34"/>
        <v>94.6</v>
      </c>
      <c r="H294" s="2" t="b">
        <v>0</v>
      </c>
      <c r="I294" s="2" t="b">
        <v>0</v>
      </c>
      <c r="J294" s="2" t="b">
        <v>0</v>
      </c>
      <c r="K294" s="2" t="b">
        <v>1</v>
      </c>
      <c r="L294" s="13" t="b">
        <f t="shared" si="35"/>
        <v>1</v>
      </c>
      <c r="M294" s="2" t="s">
        <v>1755</v>
      </c>
      <c r="N294" s="2">
        <v>166</v>
      </c>
      <c r="O294" s="2" t="b">
        <v>1</v>
      </c>
      <c r="P294" s="13" t="b">
        <f t="shared" si="36"/>
        <v>1</v>
      </c>
      <c r="Q294" s="2" t="b">
        <v>1</v>
      </c>
      <c r="R294" s="2" t="b">
        <f t="shared" si="37"/>
        <v>1</v>
      </c>
      <c r="S294" s="2" t="b">
        <v>1</v>
      </c>
      <c r="T294" s="2" t="b">
        <f t="shared" si="38"/>
        <v>1</v>
      </c>
      <c r="U294" s="2" t="s">
        <v>1555</v>
      </c>
      <c r="V294" s="2" t="str">
        <f t="shared" si="39"/>
        <v>Kidney Stones</v>
      </c>
      <c r="W294" s="2" t="s">
        <v>1506</v>
      </c>
      <c r="X294" s="2" t="s">
        <v>1512</v>
      </c>
      <c r="Y294" s="2" t="s">
        <v>1513</v>
      </c>
    </row>
    <row r="295" spans="1:25" ht="15.75" customHeight="1">
      <c r="A295" s="2" t="s">
        <v>543</v>
      </c>
      <c r="B295" s="2" t="s">
        <v>1556</v>
      </c>
      <c r="C295" s="2">
        <v>167</v>
      </c>
      <c r="D295" s="2">
        <f t="shared" si="32"/>
        <v>1.67</v>
      </c>
      <c r="E295" s="34">
        <f t="shared" si="33"/>
        <v>33.203054967908493</v>
      </c>
      <c r="F295" s="2">
        <v>92.6</v>
      </c>
      <c r="G295" s="2">
        <f t="shared" si="34"/>
        <v>92.6</v>
      </c>
      <c r="H295" s="2" t="b">
        <v>0</v>
      </c>
      <c r="I295" s="2" t="b">
        <v>0</v>
      </c>
      <c r="J295" s="2" t="b">
        <v>0</v>
      </c>
      <c r="K295" s="2" t="b">
        <v>1</v>
      </c>
      <c r="L295" s="13" t="b">
        <f t="shared" si="35"/>
        <v>1</v>
      </c>
      <c r="M295" s="2" t="s">
        <v>1756</v>
      </c>
      <c r="N295" s="2">
        <v>210</v>
      </c>
      <c r="O295" s="2" t="b">
        <v>1</v>
      </c>
      <c r="P295" s="13" t="b">
        <f t="shared" si="36"/>
        <v>1</v>
      </c>
      <c r="Q295" s="2" t="b">
        <v>0</v>
      </c>
      <c r="R295" s="2" t="b">
        <f t="shared" si="37"/>
        <v>0</v>
      </c>
      <c r="S295" s="2" t="b">
        <v>1</v>
      </c>
      <c r="T295" s="2" t="b">
        <f t="shared" si="38"/>
        <v>1</v>
      </c>
      <c r="U295" s="2" t="s">
        <v>1558</v>
      </c>
      <c r="V295" s="2" t="str">
        <f t="shared" si="39"/>
        <v>Fractured Leg</v>
      </c>
      <c r="W295" s="2" t="s">
        <v>1506</v>
      </c>
      <c r="X295" s="2" t="s">
        <v>1512</v>
      </c>
      <c r="Y295" s="2" t="s">
        <v>1530</v>
      </c>
    </row>
    <row r="296" spans="1:25" ht="15.75" customHeight="1">
      <c r="A296" s="2" t="s">
        <v>544</v>
      </c>
      <c r="B296" s="2" t="s">
        <v>1503</v>
      </c>
      <c r="C296" s="2">
        <v>177</v>
      </c>
      <c r="D296" s="2">
        <f t="shared" si="32"/>
        <v>1.77</v>
      </c>
      <c r="E296" s="34">
        <f t="shared" si="33"/>
        <v>22.343515592581952</v>
      </c>
      <c r="F296" s="2">
        <v>70</v>
      </c>
      <c r="G296" s="2">
        <f t="shared" si="34"/>
        <v>70</v>
      </c>
      <c r="H296" s="2" t="b">
        <v>0</v>
      </c>
      <c r="I296" s="2" t="b">
        <v>1</v>
      </c>
      <c r="J296" s="2" t="b">
        <v>0</v>
      </c>
      <c r="K296" s="2" t="b">
        <v>0</v>
      </c>
      <c r="L296" s="13" t="b">
        <f t="shared" si="35"/>
        <v>0</v>
      </c>
      <c r="M296" s="2" t="s">
        <v>1603</v>
      </c>
      <c r="N296" s="2">
        <v>186</v>
      </c>
      <c r="O296" s="2" t="b">
        <v>0</v>
      </c>
      <c r="P296" s="13" t="b">
        <f t="shared" si="36"/>
        <v>0</v>
      </c>
      <c r="Q296" s="2" t="b">
        <v>0</v>
      </c>
      <c r="R296" s="2" t="b">
        <f t="shared" si="37"/>
        <v>0</v>
      </c>
      <c r="S296" s="2" t="b">
        <v>0</v>
      </c>
      <c r="T296" s="2" t="b">
        <f t="shared" si="38"/>
        <v>0</v>
      </c>
      <c r="U296" s="2" t="s">
        <v>1532</v>
      </c>
      <c r="V296" s="2" t="str">
        <f t="shared" si="39"/>
        <v>Hypertension</v>
      </c>
      <c r="W296" s="2" t="s">
        <v>1506</v>
      </c>
      <c r="X296" s="2" t="s">
        <v>1512</v>
      </c>
      <c r="Y296" s="2" t="s">
        <v>1508</v>
      </c>
    </row>
    <row r="297" spans="1:25" ht="15.75" customHeight="1">
      <c r="A297" s="2" t="s">
        <v>547</v>
      </c>
      <c r="B297" s="2" t="s">
        <v>1556</v>
      </c>
      <c r="C297" s="2">
        <v>169</v>
      </c>
      <c r="D297" s="2">
        <f t="shared" si="32"/>
        <v>1.69</v>
      </c>
      <c r="E297" s="34">
        <f t="shared" si="33"/>
        <v>25.874444172122828</v>
      </c>
      <c r="F297" s="2">
        <v>73.900000000000006</v>
      </c>
      <c r="G297" s="2">
        <f t="shared" si="34"/>
        <v>73.900000000000006</v>
      </c>
      <c r="H297" s="2" t="b">
        <v>0</v>
      </c>
      <c r="I297" s="2" t="b">
        <v>0</v>
      </c>
      <c r="J297" s="2" t="b">
        <v>0</v>
      </c>
      <c r="K297" s="2" t="b">
        <v>0</v>
      </c>
      <c r="L297" s="13" t="b">
        <f t="shared" si="35"/>
        <v>0</v>
      </c>
      <c r="M297" s="2" t="s">
        <v>1664</v>
      </c>
      <c r="N297" s="2">
        <v>202</v>
      </c>
      <c r="O297" s="2" t="b">
        <v>0</v>
      </c>
      <c r="P297" s="13" t="b">
        <f t="shared" si="36"/>
        <v>0</v>
      </c>
      <c r="Q297" s="100"/>
      <c r="R297" s="2" t="b">
        <f t="shared" si="37"/>
        <v>0</v>
      </c>
      <c r="S297" s="2" t="b">
        <v>0</v>
      </c>
      <c r="T297" s="2" t="b">
        <f t="shared" si="38"/>
        <v>0</v>
      </c>
      <c r="U297" s="2" t="s">
        <v>1496</v>
      </c>
      <c r="V297" s="2" t="str">
        <f t="shared" si="39"/>
        <v>Diabetes</v>
      </c>
      <c r="W297" s="2" t="s">
        <v>1506</v>
      </c>
      <c r="X297" s="2" t="s">
        <v>1507</v>
      </c>
      <c r="Y297" s="2" t="s">
        <v>1508</v>
      </c>
    </row>
    <row r="298" spans="1:25" ht="15.75" customHeight="1">
      <c r="A298" s="2" t="s">
        <v>548</v>
      </c>
      <c r="B298" s="2" t="s">
        <v>1509</v>
      </c>
      <c r="C298" s="2">
        <v>154</v>
      </c>
      <c r="D298" s="2">
        <f t="shared" si="32"/>
        <v>1.54</v>
      </c>
      <c r="E298" s="34">
        <f t="shared" si="33"/>
        <v>20.281666385562492</v>
      </c>
      <c r="F298" s="2">
        <v>48.1</v>
      </c>
      <c r="G298" s="2">
        <f t="shared" si="34"/>
        <v>48.1</v>
      </c>
      <c r="H298" s="2" t="b">
        <v>0</v>
      </c>
      <c r="I298" s="2" t="b">
        <v>1</v>
      </c>
      <c r="J298" s="2" t="s">
        <v>1524</v>
      </c>
      <c r="K298" s="2" t="b">
        <v>0</v>
      </c>
      <c r="L298" s="13" t="b">
        <f t="shared" si="35"/>
        <v>0</v>
      </c>
      <c r="M298" s="2" t="s">
        <v>1550</v>
      </c>
      <c r="N298" s="2">
        <v>206</v>
      </c>
      <c r="O298" s="2" t="b">
        <v>0</v>
      </c>
      <c r="P298" s="13" t="b">
        <f t="shared" si="36"/>
        <v>0</v>
      </c>
      <c r="Q298" s="2" t="b">
        <v>0</v>
      </c>
      <c r="R298" s="2" t="b">
        <f t="shared" si="37"/>
        <v>0</v>
      </c>
      <c r="S298" s="2" t="b">
        <v>0</v>
      </c>
      <c r="T298" s="2" t="b">
        <f t="shared" si="38"/>
        <v>0</v>
      </c>
      <c r="U298" s="2" t="s">
        <v>1555</v>
      </c>
      <c r="V298" s="2" t="str">
        <f t="shared" si="39"/>
        <v>Kidney Stones</v>
      </c>
      <c r="W298" s="2" t="s">
        <v>1506</v>
      </c>
      <c r="X298" s="2" t="s">
        <v>1507</v>
      </c>
      <c r="Y298" s="2" t="s">
        <v>1521</v>
      </c>
    </row>
    <row r="299" spans="1:25" ht="15.75" customHeight="1">
      <c r="A299" s="2" t="s">
        <v>549</v>
      </c>
      <c r="B299" s="2" t="s">
        <v>1509</v>
      </c>
      <c r="C299" s="2">
        <v>155</v>
      </c>
      <c r="D299" s="2">
        <f t="shared" si="32"/>
        <v>1.55</v>
      </c>
      <c r="E299" s="34">
        <f t="shared" si="33"/>
        <v>26.139438085327779</v>
      </c>
      <c r="F299" s="2">
        <v>62.8</v>
      </c>
      <c r="G299" s="2">
        <f t="shared" si="34"/>
        <v>62.8</v>
      </c>
      <c r="H299" s="2" t="b">
        <v>1</v>
      </c>
      <c r="I299" s="2" t="b">
        <v>0</v>
      </c>
      <c r="J299" s="2" t="b">
        <v>0</v>
      </c>
      <c r="K299" s="2" t="b">
        <v>0</v>
      </c>
      <c r="L299" s="13" t="b">
        <f t="shared" si="35"/>
        <v>0</v>
      </c>
      <c r="M299" s="2" t="s">
        <v>1622</v>
      </c>
      <c r="N299" s="2">
        <v>171</v>
      </c>
      <c r="O299" s="2" t="b">
        <v>0</v>
      </c>
      <c r="P299" s="13" t="b">
        <f t="shared" si="36"/>
        <v>0</v>
      </c>
      <c r="Q299" s="2" t="b">
        <v>0</v>
      </c>
      <c r="R299" s="2" t="b">
        <f t="shared" si="37"/>
        <v>0</v>
      </c>
      <c r="S299" s="2" t="b">
        <v>0</v>
      </c>
      <c r="T299" s="2" t="b">
        <f t="shared" si="38"/>
        <v>0</v>
      </c>
      <c r="U299" s="2" t="s">
        <v>1571</v>
      </c>
      <c r="V299" s="2" t="str">
        <f t="shared" si="39"/>
        <v>Stroke</v>
      </c>
      <c r="W299" s="2" t="s">
        <v>1524</v>
      </c>
      <c r="X299" s="2" t="s">
        <v>1512</v>
      </c>
      <c r="Y299" s="2" t="s">
        <v>1517</v>
      </c>
    </row>
    <row r="300" spans="1:25" ht="15.75" customHeight="1">
      <c r="A300" s="2" t="s">
        <v>551</v>
      </c>
      <c r="B300" s="2" t="s">
        <v>1518</v>
      </c>
      <c r="C300" s="2">
        <v>158</v>
      </c>
      <c r="D300" s="2">
        <f t="shared" si="32"/>
        <v>1.58</v>
      </c>
      <c r="E300" s="34">
        <f t="shared" si="33"/>
        <v>22.632590930940552</v>
      </c>
      <c r="F300" s="2">
        <v>56.5</v>
      </c>
      <c r="G300" s="2">
        <f t="shared" si="34"/>
        <v>56.5</v>
      </c>
      <c r="H300" s="2" t="b">
        <v>1</v>
      </c>
      <c r="I300" s="2" t="b">
        <v>0</v>
      </c>
      <c r="J300" s="2" t="b">
        <v>0</v>
      </c>
      <c r="K300" s="2" t="b">
        <v>0</v>
      </c>
      <c r="L300" s="13" t="b">
        <f t="shared" si="35"/>
        <v>0</v>
      </c>
      <c r="M300" s="2" t="s">
        <v>1757</v>
      </c>
      <c r="N300" s="2">
        <v>222</v>
      </c>
      <c r="O300" s="2" t="b">
        <v>0</v>
      </c>
      <c r="P300" s="13" t="b">
        <f t="shared" si="36"/>
        <v>0</v>
      </c>
      <c r="Q300" s="2" t="b">
        <v>0</v>
      </c>
      <c r="R300" s="2" t="b">
        <f t="shared" si="37"/>
        <v>0</v>
      </c>
      <c r="S300" s="2" t="b">
        <v>0</v>
      </c>
      <c r="T300" s="2" t="b">
        <f t="shared" si="38"/>
        <v>0</v>
      </c>
      <c r="U300" s="2" t="s">
        <v>1642</v>
      </c>
      <c r="V300" s="2" t="str">
        <f t="shared" si="39"/>
        <v>Fractured Arm</v>
      </c>
      <c r="W300" s="2" t="s">
        <v>1524</v>
      </c>
      <c r="X300" s="2" t="s">
        <v>1535</v>
      </c>
      <c r="Y300" s="2" t="s">
        <v>1521</v>
      </c>
    </row>
    <row r="301" spans="1:25" ht="15.75" customHeight="1">
      <c r="A301" s="2" t="s">
        <v>553</v>
      </c>
      <c r="B301" s="2" t="s">
        <v>1536</v>
      </c>
      <c r="C301" s="2">
        <v>167</v>
      </c>
      <c r="D301" s="2">
        <f t="shared" si="32"/>
        <v>1.67</v>
      </c>
      <c r="E301" s="34">
        <f t="shared" si="33"/>
        <v>25.601491627523398</v>
      </c>
      <c r="F301" s="2">
        <v>71.400000000000006</v>
      </c>
      <c r="G301" s="2">
        <f t="shared" si="34"/>
        <v>71.400000000000006</v>
      </c>
      <c r="H301" s="2" t="b">
        <v>0</v>
      </c>
      <c r="I301" s="2" t="b">
        <v>0</v>
      </c>
      <c r="J301" s="2" t="b">
        <v>1</v>
      </c>
      <c r="K301" s="2" t="b">
        <v>0</v>
      </c>
      <c r="L301" s="13" t="b">
        <f t="shared" si="35"/>
        <v>0</v>
      </c>
      <c r="M301" s="2" t="s">
        <v>1758</v>
      </c>
      <c r="N301" s="2">
        <v>152</v>
      </c>
      <c r="O301" s="2" t="b">
        <v>0</v>
      </c>
      <c r="P301" s="13" t="b">
        <f t="shared" si="36"/>
        <v>0</v>
      </c>
      <c r="Q301" s="2" t="b">
        <v>0</v>
      </c>
      <c r="R301" s="2" t="b">
        <f t="shared" si="37"/>
        <v>0</v>
      </c>
      <c r="S301" s="2" t="b">
        <v>0</v>
      </c>
      <c r="T301" s="2" t="b">
        <f t="shared" si="38"/>
        <v>0</v>
      </c>
      <c r="U301" s="2" t="s">
        <v>1566</v>
      </c>
      <c r="V301" s="2" t="str">
        <f t="shared" si="39"/>
        <v>Cancer</v>
      </c>
      <c r="W301" s="2" t="s">
        <v>1524</v>
      </c>
      <c r="X301" s="2" t="s">
        <v>1507</v>
      </c>
      <c r="Y301" s="2" t="s">
        <v>1513</v>
      </c>
    </row>
    <row r="302" spans="1:25" ht="15.75" customHeight="1">
      <c r="A302" s="2" t="s">
        <v>555</v>
      </c>
      <c r="B302" s="2" t="s">
        <v>1503</v>
      </c>
      <c r="C302" s="2">
        <v>165</v>
      </c>
      <c r="D302" s="2">
        <f t="shared" si="32"/>
        <v>1.65</v>
      </c>
      <c r="E302" s="34">
        <f t="shared" si="33"/>
        <v>30.266299357208453</v>
      </c>
      <c r="F302" s="2">
        <v>82.4</v>
      </c>
      <c r="G302" s="2">
        <f t="shared" si="34"/>
        <v>82.4</v>
      </c>
      <c r="H302" s="2" t="b">
        <v>0</v>
      </c>
      <c r="I302" s="2" t="b">
        <v>0</v>
      </c>
      <c r="J302" s="2" t="b">
        <v>0</v>
      </c>
      <c r="K302" s="2" t="s">
        <v>1506</v>
      </c>
      <c r="L302" s="13" t="b">
        <f t="shared" si="35"/>
        <v>0</v>
      </c>
      <c r="M302" s="2" t="s">
        <v>1759</v>
      </c>
      <c r="N302" s="2">
        <v>206</v>
      </c>
      <c r="O302" s="100"/>
      <c r="P302" s="13" t="b">
        <f t="shared" si="36"/>
        <v>0</v>
      </c>
      <c r="Q302" s="2" t="b">
        <v>1</v>
      </c>
      <c r="R302" s="2" t="b">
        <f t="shared" si="37"/>
        <v>1</v>
      </c>
      <c r="S302" s="2" t="b">
        <v>1</v>
      </c>
      <c r="T302" s="2" t="b">
        <f t="shared" si="38"/>
        <v>1</v>
      </c>
      <c r="U302" s="2" t="s">
        <v>1575</v>
      </c>
      <c r="V302" s="2" t="str">
        <f t="shared" si="39"/>
        <v>Cancer</v>
      </c>
      <c r="W302" s="2" t="s">
        <v>1506</v>
      </c>
      <c r="X302" s="2" t="s">
        <v>1512</v>
      </c>
      <c r="Y302" s="2" t="s">
        <v>1513</v>
      </c>
    </row>
    <row r="303" spans="1:25" ht="15.75" customHeight="1">
      <c r="A303" s="2" t="s">
        <v>556</v>
      </c>
      <c r="B303" s="2" t="s">
        <v>1509</v>
      </c>
      <c r="C303" s="2">
        <v>161</v>
      </c>
      <c r="D303" s="2">
        <f t="shared" si="32"/>
        <v>1.61</v>
      </c>
      <c r="E303" s="34">
        <f t="shared" si="33"/>
        <v>29.088383935804945</v>
      </c>
      <c r="F303" s="2">
        <v>75.400000000000006</v>
      </c>
      <c r="G303" s="2">
        <f t="shared" si="34"/>
        <v>75.400000000000006</v>
      </c>
      <c r="H303" s="2" t="b">
        <v>0</v>
      </c>
      <c r="I303" s="2" t="b">
        <v>0</v>
      </c>
      <c r="J303" s="2" t="b">
        <v>1</v>
      </c>
      <c r="K303" s="2" t="b">
        <v>0</v>
      </c>
      <c r="L303" s="13" t="b">
        <f t="shared" si="35"/>
        <v>0</v>
      </c>
      <c r="M303" s="2" t="s">
        <v>1760</v>
      </c>
      <c r="N303" s="2">
        <v>217</v>
      </c>
      <c r="O303" s="2" t="b">
        <v>1</v>
      </c>
      <c r="P303" s="13" t="b">
        <f t="shared" si="36"/>
        <v>1</v>
      </c>
      <c r="Q303" s="2" t="b">
        <v>0</v>
      </c>
      <c r="R303" s="2" t="b">
        <f t="shared" si="37"/>
        <v>0</v>
      </c>
      <c r="S303" s="2" t="b">
        <v>1</v>
      </c>
      <c r="T303" s="2" t="b">
        <f t="shared" si="38"/>
        <v>1</v>
      </c>
      <c r="U303" s="2" t="s">
        <v>1617</v>
      </c>
      <c r="V303" s="2" t="str">
        <f t="shared" si="39"/>
        <v>Heart Attack</v>
      </c>
      <c r="W303" s="2" t="s">
        <v>1524</v>
      </c>
      <c r="X303" s="2" t="s">
        <v>1512</v>
      </c>
      <c r="Y303" s="2" t="s">
        <v>1521</v>
      </c>
    </row>
    <row r="304" spans="1:25" ht="15.75" customHeight="1">
      <c r="A304" s="2" t="s">
        <v>558</v>
      </c>
      <c r="B304" s="2" t="s">
        <v>1518</v>
      </c>
      <c r="C304" s="2">
        <v>164</v>
      </c>
      <c r="D304" s="2">
        <f t="shared" si="32"/>
        <v>1.64</v>
      </c>
      <c r="E304" s="34">
        <f t="shared" si="33"/>
        <v>33.685306365258775</v>
      </c>
      <c r="F304" s="2">
        <v>90.6</v>
      </c>
      <c r="G304" s="2">
        <f t="shared" si="34"/>
        <v>90.6</v>
      </c>
      <c r="H304" s="2" t="b">
        <v>1</v>
      </c>
      <c r="I304" s="2" t="b">
        <v>1</v>
      </c>
      <c r="J304" s="2" t="b">
        <v>0</v>
      </c>
      <c r="K304" s="2" t="b">
        <v>1</v>
      </c>
      <c r="L304" s="13" t="b">
        <f t="shared" si="35"/>
        <v>1</v>
      </c>
      <c r="M304" s="2" t="s">
        <v>1701</v>
      </c>
      <c r="N304" s="2">
        <v>191</v>
      </c>
      <c r="O304" s="2" t="b">
        <v>1</v>
      </c>
      <c r="P304" s="13" t="b">
        <f t="shared" si="36"/>
        <v>1</v>
      </c>
      <c r="Q304" s="2" t="b">
        <v>0</v>
      </c>
      <c r="R304" s="2" t="b">
        <f t="shared" si="37"/>
        <v>0</v>
      </c>
      <c r="S304" s="2" t="b">
        <v>1</v>
      </c>
      <c r="T304" s="2" t="b">
        <f t="shared" si="38"/>
        <v>1</v>
      </c>
      <c r="U304" s="2" t="s">
        <v>1540</v>
      </c>
      <c r="V304" s="2" t="str">
        <f t="shared" si="39"/>
        <v>Osteoarthritis</v>
      </c>
      <c r="W304" s="2" t="s">
        <v>1506</v>
      </c>
      <c r="X304" s="2" t="s">
        <v>1535</v>
      </c>
      <c r="Y304" s="2" t="s">
        <v>1517</v>
      </c>
    </row>
    <row r="305" spans="1:25" ht="15.75" customHeight="1">
      <c r="A305" s="2" t="s">
        <v>559</v>
      </c>
      <c r="B305" s="2" t="s">
        <v>1536</v>
      </c>
      <c r="C305" s="2">
        <v>167</v>
      </c>
      <c r="D305" s="2">
        <f t="shared" si="32"/>
        <v>1.67</v>
      </c>
      <c r="E305" s="34">
        <f t="shared" si="33"/>
        <v>29.58155545197031</v>
      </c>
      <c r="F305" s="2">
        <v>82.5</v>
      </c>
      <c r="G305" s="2">
        <f t="shared" si="34"/>
        <v>82.5</v>
      </c>
      <c r="H305" s="2" t="b">
        <v>1</v>
      </c>
      <c r="I305" s="2" t="b">
        <v>0</v>
      </c>
      <c r="J305" s="2" t="b">
        <v>1</v>
      </c>
      <c r="K305" s="2" t="b">
        <v>1</v>
      </c>
      <c r="L305" s="13" t="b">
        <f t="shared" si="35"/>
        <v>1</v>
      </c>
      <c r="M305" s="2" t="s">
        <v>1615</v>
      </c>
      <c r="N305" s="2">
        <v>214</v>
      </c>
      <c r="O305" s="2" t="b">
        <v>1</v>
      </c>
      <c r="P305" s="13" t="b">
        <f t="shared" si="36"/>
        <v>1</v>
      </c>
      <c r="Q305" s="2" t="b">
        <v>0</v>
      </c>
      <c r="R305" s="2" t="b">
        <f t="shared" si="37"/>
        <v>0</v>
      </c>
      <c r="S305" s="2" t="b">
        <v>1</v>
      </c>
      <c r="T305" s="2" t="b">
        <f t="shared" si="38"/>
        <v>1</v>
      </c>
      <c r="U305" s="2" t="s">
        <v>1534</v>
      </c>
      <c r="V305" s="2" t="str">
        <f t="shared" si="39"/>
        <v>Respiratory Infection</v>
      </c>
      <c r="W305" s="2" t="s">
        <v>1524</v>
      </c>
      <c r="X305" s="2" t="s">
        <v>1512</v>
      </c>
      <c r="Y305" s="2" t="s">
        <v>1517</v>
      </c>
    </row>
    <row r="306" spans="1:25" ht="15.75" customHeight="1">
      <c r="A306" s="2" t="s">
        <v>561</v>
      </c>
      <c r="B306" s="2" t="s">
        <v>1509</v>
      </c>
      <c r="C306" s="2">
        <v>168</v>
      </c>
      <c r="D306" s="2">
        <f t="shared" si="32"/>
        <v>1.68</v>
      </c>
      <c r="E306" s="34">
        <f t="shared" si="33"/>
        <v>26.289682539682545</v>
      </c>
      <c r="F306" s="2">
        <v>74.2</v>
      </c>
      <c r="G306" s="2">
        <f t="shared" si="34"/>
        <v>74.2</v>
      </c>
      <c r="H306" s="2" t="b">
        <v>1</v>
      </c>
      <c r="I306" s="2" t="b">
        <v>1</v>
      </c>
      <c r="J306" s="2" t="b">
        <v>0</v>
      </c>
      <c r="K306" s="2" t="b">
        <v>0</v>
      </c>
      <c r="L306" s="13" t="b">
        <f t="shared" si="35"/>
        <v>0</v>
      </c>
      <c r="M306" s="2" t="s">
        <v>1643</v>
      </c>
      <c r="N306" s="2">
        <v>180</v>
      </c>
      <c r="O306" s="2" t="b">
        <v>0</v>
      </c>
      <c r="P306" s="13" t="b">
        <f t="shared" si="36"/>
        <v>0</v>
      </c>
      <c r="Q306" s="2" t="b">
        <v>0</v>
      </c>
      <c r="R306" s="2" t="b">
        <f t="shared" si="37"/>
        <v>0</v>
      </c>
      <c r="S306" s="2" t="b">
        <v>0</v>
      </c>
      <c r="T306" s="2" t="b">
        <f t="shared" si="38"/>
        <v>0</v>
      </c>
      <c r="U306" s="2" t="s">
        <v>1516</v>
      </c>
      <c r="V306" s="2" t="str">
        <f t="shared" si="39"/>
        <v>Stroke</v>
      </c>
      <c r="W306" s="2" t="s">
        <v>1524</v>
      </c>
      <c r="X306" s="2" t="s">
        <v>1507</v>
      </c>
      <c r="Y306" s="2" t="s">
        <v>1513</v>
      </c>
    </row>
    <row r="307" spans="1:25" ht="15.75" customHeight="1">
      <c r="A307" s="2" t="s">
        <v>562</v>
      </c>
      <c r="B307" s="2" t="s">
        <v>1527</v>
      </c>
      <c r="C307" s="2">
        <v>168</v>
      </c>
      <c r="D307" s="2">
        <f t="shared" si="32"/>
        <v>1.68</v>
      </c>
      <c r="E307" s="34">
        <f t="shared" si="33"/>
        <v>23.66780045351474</v>
      </c>
      <c r="F307" s="2">
        <v>66.8</v>
      </c>
      <c r="G307" s="2">
        <f t="shared" si="34"/>
        <v>66.8</v>
      </c>
      <c r="H307" s="2" t="b">
        <v>0</v>
      </c>
      <c r="I307" s="2" t="b">
        <v>0</v>
      </c>
      <c r="J307" s="2" t="b">
        <v>1</v>
      </c>
      <c r="K307" s="2" t="b">
        <v>0</v>
      </c>
      <c r="L307" s="13" t="b">
        <f t="shared" si="35"/>
        <v>0</v>
      </c>
      <c r="M307" s="2" t="s">
        <v>1761</v>
      </c>
      <c r="N307" s="2">
        <v>180</v>
      </c>
      <c r="O307" s="2" t="b">
        <v>0</v>
      </c>
      <c r="P307" s="13" t="b">
        <f t="shared" si="36"/>
        <v>0</v>
      </c>
      <c r="Q307" s="2" t="b">
        <v>0</v>
      </c>
      <c r="R307" s="2" t="b">
        <f t="shared" si="37"/>
        <v>0</v>
      </c>
      <c r="S307" s="2" t="b">
        <v>0</v>
      </c>
      <c r="T307" s="2" t="b">
        <f t="shared" si="38"/>
        <v>0</v>
      </c>
      <c r="U307" s="2" t="s">
        <v>1623</v>
      </c>
      <c r="V307" s="2" t="str">
        <f t="shared" si="39"/>
        <v>Childbirth</v>
      </c>
      <c r="W307" s="2" t="s">
        <v>1506</v>
      </c>
      <c r="X307" s="2" t="s">
        <v>1512</v>
      </c>
      <c r="Y307" s="2" t="s">
        <v>1521</v>
      </c>
    </row>
    <row r="308" spans="1:25" ht="15.75" customHeight="1">
      <c r="A308" s="2" t="s">
        <v>563</v>
      </c>
      <c r="B308" s="2" t="s">
        <v>1527</v>
      </c>
      <c r="C308" s="2">
        <v>161</v>
      </c>
      <c r="D308" s="2">
        <f t="shared" si="32"/>
        <v>1.61</v>
      </c>
      <c r="E308" s="34">
        <f t="shared" si="33"/>
        <v>34.605146406388641</v>
      </c>
      <c r="F308" s="2">
        <v>89.7</v>
      </c>
      <c r="G308" s="2">
        <f t="shared" si="34"/>
        <v>89.7</v>
      </c>
      <c r="H308" s="2" t="s">
        <v>1524</v>
      </c>
      <c r="I308" s="2" t="b">
        <v>0</v>
      </c>
      <c r="J308" s="2" t="b">
        <v>0</v>
      </c>
      <c r="K308" s="2" t="b">
        <v>1</v>
      </c>
      <c r="L308" s="13" t="b">
        <f t="shared" si="35"/>
        <v>1</v>
      </c>
      <c r="M308" s="2" t="s">
        <v>1762</v>
      </c>
      <c r="N308" s="2">
        <v>152</v>
      </c>
      <c r="O308" s="2" t="s">
        <v>1524</v>
      </c>
      <c r="P308" s="13" t="str">
        <f t="shared" si="36"/>
        <v>Yes</v>
      </c>
      <c r="Q308" s="2" t="s">
        <v>1524</v>
      </c>
      <c r="R308" s="2" t="str">
        <f t="shared" si="37"/>
        <v>Yes</v>
      </c>
      <c r="S308" s="2" t="s">
        <v>1524</v>
      </c>
      <c r="T308" s="2" t="str">
        <f t="shared" si="38"/>
        <v>Yes</v>
      </c>
      <c r="U308" s="2" t="s">
        <v>1548</v>
      </c>
      <c r="V308" s="2" t="str">
        <f t="shared" si="39"/>
        <v>Heart Disease</v>
      </c>
      <c r="W308" s="2" t="s">
        <v>1506</v>
      </c>
      <c r="X308" s="2" t="s">
        <v>1535</v>
      </c>
      <c r="Y308" s="2" t="s">
        <v>1508</v>
      </c>
    </row>
    <row r="309" spans="1:25" ht="15.75" customHeight="1">
      <c r="A309" s="2" t="s">
        <v>564</v>
      </c>
      <c r="B309" s="2" t="s">
        <v>1543</v>
      </c>
      <c r="C309" s="2">
        <v>161</v>
      </c>
      <c r="D309" s="2">
        <f t="shared" si="32"/>
        <v>1.61</v>
      </c>
      <c r="E309" s="34">
        <f t="shared" si="33"/>
        <v>23.031518845723543</v>
      </c>
      <c r="F309" s="2">
        <v>59.7</v>
      </c>
      <c r="G309" s="2">
        <f t="shared" si="34"/>
        <v>59.7</v>
      </c>
      <c r="H309" s="2" t="b">
        <v>0</v>
      </c>
      <c r="I309" s="2" t="b">
        <v>0</v>
      </c>
      <c r="J309" s="2" t="b">
        <v>0</v>
      </c>
      <c r="K309" s="2" t="b">
        <v>0</v>
      </c>
      <c r="L309" s="13" t="b">
        <f t="shared" si="35"/>
        <v>0</v>
      </c>
      <c r="M309" s="2" t="s">
        <v>1647</v>
      </c>
      <c r="N309" s="2">
        <v>196</v>
      </c>
      <c r="O309" s="2" t="b">
        <v>0</v>
      </c>
      <c r="P309" s="13" t="b">
        <f t="shared" si="36"/>
        <v>0</v>
      </c>
      <c r="Q309" s="100"/>
      <c r="R309" s="2" t="b">
        <f t="shared" si="37"/>
        <v>0</v>
      </c>
      <c r="S309" s="2" t="b">
        <v>0</v>
      </c>
      <c r="T309" s="2" t="b">
        <f t="shared" si="38"/>
        <v>0</v>
      </c>
      <c r="U309" s="2" t="s">
        <v>1582</v>
      </c>
      <c r="V309" s="2" t="str">
        <f t="shared" si="39"/>
        <v>Osteoarthritis</v>
      </c>
      <c r="W309" s="2" t="s">
        <v>1524</v>
      </c>
      <c r="X309" s="2" t="s">
        <v>1507</v>
      </c>
      <c r="Y309" s="2" t="s">
        <v>1517</v>
      </c>
    </row>
    <row r="310" spans="1:25" ht="15.75" customHeight="1">
      <c r="A310" s="2" t="s">
        <v>566</v>
      </c>
      <c r="B310" s="2" t="s">
        <v>1536</v>
      </c>
      <c r="C310" s="2">
        <v>157</v>
      </c>
      <c r="D310" s="2">
        <f t="shared" si="32"/>
        <v>1.57</v>
      </c>
      <c r="E310" s="34">
        <f t="shared" si="33"/>
        <v>31.035741815083774</v>
      </c>
      <c r="F310" s="2">
        <v>76.5</v>
      </c>
      <c r="G310" s="2">
        <f t="shared" si="34"/>
        <v>76.5</v>
      </c>
      <c r="H310" s="2" t="b">
        <v>0</v>
      </c>
      <c r="I310" s="2" t="b">
        <v>0</v>
      </c>
      <c r="J310" s="2" t="b">
        <v>0</v>
      </c>
      <c r="K310" s="2" t="b">
        <v>1</v>
      </c>
      <c r="L310" s="13" t="b">
        <f t="shared" si="35"/>
        <v>1</v>
      </c>
      <c r="M310" s="2" t="s">
        <v>1763</v>
      </c>
      <c r="N310" s="2">
        <v>218</v>
      </c>
      <c r="O310" s="2" t="b">
        <v>1</v>
      </c>
      <c r="P310" s="13" t="b">
        <f t="shared" si="36"/>
        <v>1</v>
      </c>
      <c r="Q310" s="2" t="b">
        <v>0</v>
      </c>
      <c r="R310" s="2" t="b">
        <f t="shared" si="37"/>
        <v>0</v>
      </c>
      <c r="S310" s="2" t="b">
        <v>1</v>
      </c>
      <c r="T310" s="2" t="b">
        <f t="shared" si="38"/>
        <v>1</v>
      </c>
      <c r="U310" s="2" t="s">
        <v>1568</v>
      </c>
      <c r="V310" s="2" t="str">
        <f t="shared" si="39"/>
        <v>Allergic Reaction</v>
      </c>
      <c r="W310" s="2" t="s">
        <v>1524</v>
      </c>
      <c r="X310" s="2" t="s">
        <v>1512</v>
      </c>
      <c r="Y310" s="2" t="s">
        <v>1521</v>
      </c>
    </row>
    <row r="311" spans="1:25" ht="15.75" customHeight="1">
      <c r="A311" s="2" t="s">
        <v>568</v>
      </c>
      <c r="B311" s="2" t="s">
        <v>1503</v>
      </c>
      <c r="C311" s="2">
        <v>165</v>
      </c>
      <c r="D311" s="2">
        <f t="shared" si="32"/>
        <v>1.65</v>
      </c>
      <c r="E311" s="34">
        <f t="shared" si="33"/>
        <v>31.037649219467404</v>
      </c>
      <c r="F311" s="2">
        <v>84.5</v>
      </c>
      <c r="G311" s="2">
        <f t="shared" si="34"/>
        <v>84.5</v>
      </c>
      <c r="H311" s="2" t="b">
        <v>0</v>
      </c>
      <c r="I311" s="2" t="b">
        <v>0</v>
      </c>
      <c r="J311" s="2" t="b">
        <v>1</v>
      </c>
      <c r="K311" s="2" t="b">
        <v>0</v>
      </c>
      <c r="L311" s="13" t="b">
        <f t="shared" si="35"/>
        <v>0</v>
      </c>
      <c r="M311" s="2" t="s">
        <v>1764</v>
      </c>
      <c r="N311" s="2">
        <v>177</v>
      </c>
      <c r="O311" s="2" t="b">
        <v>0</v>
      </c>
      <c r="P311" s="13" t="b">
        <f t="shared" si="36"/>
        <v>0</v>
      </c>
      <c r="Q311" s="2" t="b">
        <v>1</v>
      </c>
      <c r="R311" s="2" t="b">
        <f t="shared" si="37"/>
        <v>1</v>
      </c>
      <c r="S311" s="2" t="b">
        <v>1</v>
      </c>
      <c r="T311" s="2" t="b">
        <f t="shared" si="38"/>
        <v>1</v>
      </c>
      <c r="U311" s="2" t="s">
        <v>1555</v>
      </c>
      <c r="V311" s="2" t="str">
        <f t="shared" si="39"/>
        <v>Kidney Stones</v>
      </c>
      <c r="W311" s="2" t="s">
        <v>1524</v>
      </c>
      <c r="X311" s="2" t="s">
        <v>1507</v>
      </c>
      <c r="Y311" s="2" t="s">
        <v>1508</v>
      </c>
    </row>
    <row r="312" spans="1:25" ht="15.75" customHeight="1">
      <c r="A312" s="2" t="s">
        <v>569</v>
      </c>
      <c r="B312" s="2" t="s">
        <v>1527</v>
      </c>
      <c r="C312" s="2">
        <v>176</v>
      </c>
      <c r="D312" s="2">
        <f t="shared" si="32"/>
        <v>1.76</v>
      </c>
      <c r="E312" s="34">
        <f t="shared" si="33"/>
        <v>33.283832644628099</v>
      </c>
      <c r="F312" s="2">
        <v>103.1</v>
      </c>
      <c r="G312" s="2">
        <f t="shared" si="34"/>
        <v>103.1</v>
      </c>
      <c r="H312" s="2" t="b">
        <v>0</v>
      </c>
      <c r="I312" s="2" t="b">
        <v>0</v>
      </c>
      <c r="J312" s="2" t="b">
        <v>1</v>
      </c>
      <c r="K312" s="2" t="b">
        <v>1</v>
      </c>
      <c r="L312" s="13" t="b">
        <f t="shared" si="35"/>
        <v>1</v>
      </c>
      <c r="M312" s="2" t="s">
        <v>1765</v>
      </c>
      <c r="N312" s="2">
        <v>202</v>
      </c>
      <c r="O312" s="2" t="b">
        <v>1</v>
      </c>
      <c r="P312" s="13" t="b">
        <f t="shared" si="36"/>
        <v>1</v>
      </c>
      <c r="Q312" s="2" t="b">
        <v>1</v>
      </c>
      <c r="R312" s="2" t="b">
        <f t="shared" si="37"/>
        <v>1</v>
      </c>
      <c r="S312" s="2" t="b">
        <v>1</v>
      </c>
      <c r="T312" s="2" t="b">
        <f t="shared" si="38"/>
        <v>1</v>
      </c>
      <c r="U312" s="2" t="s">
        <v>1529</v>
      </c>
      <c r="V312" s="2" t="str">
        <f t="shared" si="39"/>
        <v>Childbirth</v>
      </c>
      <c r="W312" s="2" t="s">
        <v>1506</v>
      </c>
      <c r="X312" s="2" t="s">
        <v>1507</v>
      </c>
      <c r="Y312" s="2" t="s">
        <v>1517</v>
      </c>
    </row>
    <row r="313" spans="1:25" ht="15.75" customHeight="1">
      <c r="A313" s="2" t="s">
        <v>571</v>
      </c>
      <c r="B313" s="2" t="s">
        <v>1527</v>
      </c>
      <c r="C313" s="2">
        <v>167</v>
      </c>
      <c r="D313" s="2">
        <f t="shared" si="32"/>
        <v>1.67</v>
      </c>
      <c r="E313" s="34">
        <f t="shared" si="33"/>
        <v>28.792713973251104</v>
      </c>
      <c r="F313" s="2">
        <v>80.3</v>
      </c>
      <c r="G313" s="2">
        <f t="shared" si="34"/>
        <v>80.3</v>
      </c>
      <c r="H313" s="2" t="b">
        <v>0</v>
      </c>
      <c r="I313" s="2" t="b">
        <v>0</v>
      </c>
      <c r="J313" s="2" t="b">
        <v>0</v>
      </c>
      <c r="K313" s="2" t="b">
        <v>1</v>
      </c>
      <c r="L313" s="13" t="b">
        <f t="shared" si="35"/>
        <v>1</v>
      </c>
      <c r="M313" s="2" t="s">
        <v>1766</v>
      </c>
      <c r="N313" s="2">
        <v>166</v>
      </c>
      <c r="O313" s="2" t="b">
        <v>1</v>
      </c>
      <c r="P313" s="13" t="b">
        <f t="shared" si="36"/>
        <v>1</v>
      </c>
      <c r="Q313" s="2" t="b">
        <v>1</v>
      </c>
      <c r="R313" s="2" t="b">
        <f t="shared" si="37"/>
        <v>1</v>
      </c>
      <c r="S313" s="2" t="b">
        <v>1</v>
      </c>
      <c r="T313" s="2" t="b">
        <f t="shared" si="38"/>
        <v>1</v>
      </c>
      <c r="U313" s="2" t="s">
        <v>1580</v>
      </c>
      <c r="V313" s="2" t="str">
        <f t="shared" si="39"/>
        <v>Prostate Cancer</v>
      </c>
      <c r="W313" s="2" t="s">
        <v>1524</v>
      </c>
      <c r="X313" s="2" t="s">
        <v>1535</v>
      </c>
      <c r="Y313" s="2" t="s">
        <v>1530</v>
      </c>
    </row>
    <row r="314" spans="1:25" ht="15.75" customHeight="1">
      <c r="A314" s="2" t="s">
        <v>572</v>
      </c>
      <c r="B314" s="2" t="s">
        <v>1536</v>
      </c>
      <c r="C314" s="2">
        <v>161</v>
      </c>
      <c r="D314" s="2">
        <f t="shared" si="32"/>
        <v>1.61</v>
      </c>
      <c r="E314" s="34">
        <f t="shared" si="33"/>
        <v>25.114771806643258</v>
      </c>
      <c r="F314" s="2">
        <v>65.099999999999994</v>
      </c>
      <c r="G314" s="2">
        <f t="shared" si="34"/>
        <v>65.099999999999994</v>
      </c>
      <c r="H314" s="2" t="b">
        <v>0</v>
      </c>
      <c r="I314" s="2" t="b">
        <v>1</v>
      </c>
      <c r="J314" s="2" t="b">
        <v>0</v>
      </c>
      <c r="K314" s="2" t="b">
        <v>0</v>
      </c>
      <c r="L314" s="13" t="b">
        <f t="shared" si="35"/>
        <v>0</v>
      </c>
      <c r="M314" s="2" t="s">
        <v>1767</v>
      </c>
      <c r="N314" s="2">
        <v>226</v>
      </c>
      <c r="O314" s="2" t="b">
        <v>0</v>
      </c>
      <c r="P314" s="13" t="b">
        <f t="shared" si="36"/>
        <v>0</v>
      </c>
      <c r="Q314" s="2" t="b">
        <v>0</v>
      </c>
      <c r="R314" s="2" t="b">
        <f t="shared" si="37"/>
        <v>0</v>
      </c>
      <c r="S314" s="2" t="b">
        <v>0</v>
      </c>
      <c r="T314" s="2" t="b">
        <f t="shared" si="38"/>
        <v>0</v>
      </c>
      <c r="U314" s="2" t="s">
        <v>1542</v>
      </c>
      <c r="V314" s="2" t="str">
        <f t="shared" si="39"/>
        <v>Kidney Stones</v>
      </c>
      <c r="W314" s="2" t="s">
        <v>1524</v>
      </c>
      <c r="X314" s="2" t="s">
        <v>1512</v>
      </c>
      <c r="Y314" s="2" t="s">
        <v>1513</v>
      </c>
    </row>
    <row r="315" spans="1:25" ht="15.75" customHeight="1">
      <c r="A315" s="2" t="s">
        <v>573</v>
      </c>
      <c r="B315" s="2" t="s">
        <v>1503</v>
      </c>
      <c r="C315" s="2">
        <v>162</v>
      </c>
      <c r="D315" s="2">
        <f t="shared" si="32"/>
        <v>1.62</v>
      </c>
      <c r="E315" s="34">
        <f t="shared" si="33"/>
        <v>23.395823807346435</v>
      </c>
      <c r="F315" s="2">
        <v>61.4</v>
      </c>
      <c r="G315" s="2">
        <f t="shared" si="34"/>
        <v>61.4</v>
      </c>
      <c r="H315" s="2" t="b">
        <v>0</v>
      </c>
      <c r="I315" s="2" t="b">
        <v>0</v>
      </c>
      <c r="J315" s="2" t="b">
        <v>1</v>
      </c>
      <c r="K315" s="2" t="b">
        <v>0</v>
      </c>
      <c r="L315" s="13" t="b">
        <f t="shared" si="35"/>
        <v>0</v>
      </c>
      <c r="M315" s="2" t="s">
        <v>1675</v>
      </c>
      <c r="N315" s="2">
        <v>157</v>
      </c>
      <c r="O315" s="2" t="b">
        <v>0</v>
      </c>
      <c r="P315" s="13" t="b">
        <f t="shared" si="36"/>
        <v>0</v>
      </c>
      <c r="Q315" s="2" t="b">
        <v>0</v>
      </c>
      <c r="R315" s="2" t="b">
        <f t="shared" si="37"/>
        <v>0</v>
      </c>
      <c r="S315" s="2" t="b">
        <v>0</v>
      </c>
      <c r="T315" s="2" t="b">
        <f t="shared" si="38"/>
        <v>0</v>
      </c>
      <c r="U315" s="2" t="s">
        <v>1568</v>
      </c>
      <c r="V315" s="2" t="str">
        <f t="shared" si="39"/>
        <v>Allergic Reaction</v>
      </c>
      <c r="W315" s="2" t="s">
        <v>1506</v>
      </c>
      <c r="X315" s="2" t="s">
        <v>1535</v>
      </c>
      <c r="Y315" s="2" t="s">
        <v>1521</v>
      </c>
    </row>
    <row r="316" spans="1:25" ht="15.75" customHeight="1">
      <c r="A316" s="2" t="s">
        <v>574</v>
      </c>
      <c r="B316" s="2" t="s">
        <v>1536</v>
      </c>
      <c r="C316" s="2">
        <v>178</v>
      </c>
      <c r="D316" s="2">
        <f t="shared" si="32"/>
        <v>1.78</v>
      </c>
      <c r="E316" s="34">
        <f t="shared" si="33"/>
        <v>26.101502335563691</v>
      </c>
      <c r="F316" s="2">
        <v>82.7</v>
      </c>
      <c r="G316" s="2">
        <f t="shared" si="34"/>
        <v>82.7</v>
      </c>
      <c r="H316" s="2" t="b">
        <v>0</v>
      </c>
      <c r="I316" s="2" t="b">
        <v>1</v>
      </c>
      <c r="J316" s="2" t="b">
        <v>1</v>
      </c>
      <c r="K316" s="2" t="b">
        <v>0</v>
      </c>
      <c r="L316" s="13" t="b">
        <f t="shared" si="35"/>
        <v>0</v>
      </c>
      <c r="M316" s="2" t="s">
        <v>1768</v>
      </c>
      <c r="N316" s="2">
        <v>201</v>
      </c>
      <c r="O316" s="2" t="b">
        <v>0</v>
      </c>
      <c r="P316" s="13" t="b">
        <f t="shared" si="36"/>
        <v>0</v>
      </c>
      <c r="Q316" s="2" t="b">
        <v>0</v>
      </c>
      <c r="R316" s="2" t="b">
        <f t="shared" si="37"/>
        <v>0</v>
      </c>
      <c r="S316" s="2" t="b">
        <v>0</v>
      </c>
      <c r="T316" s="2" t="b">
        <f t="shared" si="38"/>
        <v>0</v>
      </c>
      <c r="U316" s="2" t="s">
        <v>1516</v>
      </c>
      <c r="V316" s="2" t="str">
        <f t="shared" si="39"/>
        <v>Stroke</v>
      </c>
      <c r="W316" s="100"/>
      <c r="X316" s="2" t="s">
        <v>1535</v>
      </c>
      <c r="Y316" s="2" t="s">
        <v>1513</v>
      </c>
    </row>
    <row r="317" spans="1:25" ht="15.75" customHeight="1">
      <c r="A317" s="2" t="s">
        <v>576</v>
      </c>
      <c r="B317" s="2" t="s">
        <v>1518</v>
      </c>
      <c r="C317" s="2">
        <v>156</v>
      </c>
      <c r="D317" s="2">
        <f t="shared" si="32"/>
        <v>1.56</v>
      </c>
      <c r="E317" s="34">
        <f t="shared" si="33"/>
        <v>28.270874424720574</v>
      </c>
      <c r="F317" s="2">
        <v>68.8</v>
      </c>
      <c r="G317" s="2">
        <f t="shared" si="34"/>
        <v>68.8</v>
      </c>
      <c r="H317" s="2" t="b">
        <v>0</v>
      </c>
      <c r="I317" s="2" t="b">
        <v>0</v>
      </c>
      <c r="J317" s="2" t="b">
        <v>1</v>
      </c>
      <c r="K317" s="2" t="b">
        <v>1</v>
      </c>
      <c r="L317" s="13" t="b">
        <f t="shared" si="35"/>
        <v>1</v>
      </c>
      <c r="M317" s="2" t="s">
        <v>1697</v>
      </c>
      <c r="N317" s="2">
        <v>159</v>
      </c>
      <c r="O317" s="2" t="b">
        <v>1</v>
      </c>
      <c r="P317" s="13" t="b">
        <f t="shared" si="36"/>
        <v>1</v>
      </c>
      <c r="Q317" s="2" t="b">
        <v>1</v>
      </c>
      <c r="R317" s="2" t="b">
        <f t="shared" si="37"/>
        <v>1</v>
      </c>
      <c r="S317" s="2" t="b">
        <v>1</v>
      </c>
      <c r="T317" s="2" t="b">
        <f t="shared" si="38"/>
        <v>1</v>
      </c>
      <c r="U317" s="2" t="s">
        <v>1526</v>
      </c>
      <c r="V317" s="2" t="str">
        <f t="shared" si="39"/>
        <v>Fractured Arm</v>
      </c>
      <c r="W317" s="2" t="s">
        <v>1506</v>
      </c>
      <c r="X317" s="2" t="s">
        <v>1535</v>
      </c>
      <c r="Y317" s="2" t="s">
        <v>1513</v>
      </c>
    </row>
    <row r="318" spans="1:25" ht="15.75" customHeight="1">
      <c r="A318" s="2" t="s">
        <v>577</v>
      </c>
      <c r="B318" s="2" t="s">
        <v>1503</v>
      </c>
      <c r="C318" s="2">
        <v>176</v>
      </c>
      <c r="D318" s="2">
        <f t="shared" si="32"/>
        <v>1.76</v>
      </c>
      <c r="E318" s="34">
        <f t="shared" si="33"/>
        <v>25.471332644628102</v>
      </c>
      <c r="F318" s="2">
        <v>78.900000000000006</v>
      </c>
      <c r="G318" s="2">
        <f t="shared" si="34"/>
        <v>78.900000000000006</v>
      </c>
      <c r="H318" s="2" t="b">
        <v>0</v>
      </c>
      <c r="I318" s="2" t="b">
        <v>0</v>
      </c>
      <c r="J318" s="2" t="b">
        <v>0</v>
      </c>
      <c r="K318" s="2" t="b">
        <v>0</v>
      </c>
      <c r="L318" s="13" t="b">
        <f t="shared" si="35"/>
        <v>0</v>
      </c>
      <c r="M318" s="2" t="s">
        <v>1769</v>
      </c>
      <c r="N318" s="2">
        <v>226</v>
      </c>
      <c r="O318" s="2" t="b">
        <v>0</v>
      </c>
      <c r="P318" s="13" t="b">
        <f t="shared" si="36"/>
        <v>0</v>
      </c>
      <c r="Q318" s="2" t="b">
        <v>0</v>
      </c>
      <c r="R318" s="2" t="b">
        <f t="shared" si="37"/>
        <v>0</v>
      </c>
      <c r="S318" s="2" t="b">
        <v>0</v>
      </c>
      <c r="T318" s="2" t="b">
        <f t="shared" si="38"/>
        <v>0</v>
      </c>
      <c r="U318" s="2" t="s">
        <v>1566</v>
      </c>
      <c r="V318" s="2" t="str">
        <f t="shared" si="39"/>
        <v>Cancer</v>
      </c>
      <c r="W318" s="2" t="s">
        <v>1524</v>
      </c>
      <c r="X318" s="2" t="s">
        <v>1535</v>
      </c>
      <c r="Y318" s="2" t="s">
        <v>1530</v>
      </c>
    </row>
    <row r="319" spans="1:25" ht="15.75" customHeight="1">
      <c r="A319" s="2" t="s">
        <v>578</v>
      </c>
      <c r="B319" s="2" t="s">
        <v>1503</v>
      </c>
      <c r="C319" s="2">
        <v>161</v>
      </c>
      <c r="D319" s="2">
        <f t="shared" si="32"/>
        <v>1.61</v>
      </c>
      <c r="E319" s="34">
        <f t="shared" si="33"/>
        <v>24.150302843254501</v>
      </c>
      <c r="F319" s="2">
        <v>62.6</v>
      </c>
      <c r="G319" s="2">
        <f t="shared" si="34"/>
        <v>62.6</v>
      </c>
      <c r="H319" s="2" t="b">
        <v>0</v>
      </c>
      <c r="I319" s="2" t="b">
        <v>0</v>
      </c>
      <c r="J319" s="2" t="b">
        <v>0</v>
      </c>
      <c r="K319" s="2" t="b">
        <v>0</v>
      </c>
      <c r="L319" s="13" t="b">
        <f t="shared" si="35"/>
        <v>0</v>
      </c>
      <c r="M319" s="2" t="s">
        <v>1770</v>
      </c>
      <c r="N319" s="2">
        <v>168</v>
      </c>
      <c r="O319" s="2" t="b">
        <v>0</v>
      </c>
      <c r="P319" s="13" t="b">
        <f t="shared" si="36"/>
        <v>0</v>
      </c>
      <c r="Q319" s="2" t="b">
        <v>0</v>
      </c>
      <c r="R319" s="2" t="b">
        <f t="shared" si="37"/>
        <v>0</v>
      </c>
      <c r="S319" s="2" t="b">
        <v>0</v>
      </c>
      <c r="T319" s="2" t="b">
        <f t="shared" si="38"/>
        <v>0</v>
      </c>
      <c r="U319" s="2" t="s">
        <v>1552</v>
      </c>
      <c r="V319" s="2" t="str">
        <f t="shared" si="39"/>
        <v>Allergic Reaction</v>
      </c>
      <c r="W319" s="2" t="s">
        <v>1506</v>
      </c>
      <c r="X319" s="2" t="s">
        <v>1512</v>
      </c>
      <c r="Y319" s="2" t="s">
        <v>1517</v>
      </c>
    </row>
    <row r="320" spans="1:25" ht="15.75" customHeight="1">
      <c r="A320" s="2" t="s">
        <v>579</v>
      </c>
      <c r="B320" s="2" t="s">
        <v>1514</v>
      </c>
      <c r="C320" s="2">
        <v>162</v>
      </c>
      <c r="D320" s="2">
        <f t="shared" si="32"/>
        <v>1.62</v>
      </c>
      <c r="E320" s="34">
        <f t="shared" si="33"/>
        <v>23.967383020880959</v>
      </c>
      <c r="F320" s="2">
        <v>62.9</v>
      </c>
      <c r="G320" s="2">
        <f t="shared" si="34"/>
        <v>62.9</v>
      </c>
      <c r="H320" s="2" t="b">
        <v>0</v>
      </c>
      <c r="I320" s="2" t="b">
        <v>0</v>
      </c>
      <c r="J320" s="2" t="b">
        <v>0</v>
      </c>
      <c r="K320" s="2" t="b">
        <v>0</v>
      </c>
      <c r="L320" s="13" t="b">
        <f t="shared" si="35"/>
        <v>0</v>
      </c>
      <c r="M320" s="2" t="s">
        <v>1771</v>
      </c>
      <c r="N320" s="2">
        <v>196</v>
      </c>
      <c r="O320" s="2" t="b">
        <v>0</v>
      </c>
      <c r="P320" s="13" t="b">
        <f t="shared" si="36"/>
        <v>0</v>
      </c>
      <c r="Q320" s="2" t="b">
        <v>0</v>
      </c>
      <c r="R320" s="2" t="b">
        <f t="shared" si="37"/>
        <v>0</v>
      </c>
      <c r="S320" s="2" t="b">
        <v>0</v>
      </c>
      <c r="T320" s="2" t="b">
        <f t="shared" si="38"/>
        <v>0</v>
      </c>
      <c r="U320" s="2" t="s">
        <v>1571</v>
      </c>
      <c r="V320" s="2" t="str">
        <f t="shared" si="39"/>
        <v>Stroke</v>
      </c>
      <c r="W320" s="2" t="s">
        <v>1524</v>
      </c>
      <c r="X320" s="2" t="s">
        <v>1512</v>
      </c>
      <c r="Y320" s="2" t="s">
        <v>1508</v>
      </c>
    </row>
    <row r="321" spans="1:25" ht="15.75" customHeight="1">
      <c r="A321" s="2" t="s">
        <v>581</v>
      </c>
      <c r="B321" s="2" t="s">
        <v>1518</v>
      </c>
      <c r="C321" s="2">
        <v>161</v>
      </c>
      <c r="D321" s="2">
        <f t="shared" si="32"/>
        <v>1.61</v>
      </c>
      <c r="E321" s="34">
        <f t="shared" si="33"/>
        <v>25.654874426140964</v>
      </c>
      <c r="F321" s="2">
        <v>66.5</v>
      </c>
      <c r="G321" s="2">
        <f t="shared" si="34"/>
        <v>66.5</v>
      </c>
      <c r="H321" s="2" t="b">
        <v>0</v>
      </c>
      <c r="I321" s="2" t="b">
        <v>0</v>
      </c>
      <c r="J321" s="2" t="b">
        <v>1</v>
      </c>
      <c r="K321" s="2" t="b">
        <v>0</v>
      </c>
      <c r="L321" s="13" t="b">
        <f t="shared" si="35"/>
        <v>0</v>
      </c>
      <c r="M321" s="2" t="s">
        <v>1688</v>
      </c>
      <c r="N321" s="2">
        <v>154</v>
      </c>
      <c r="O321" s="2" t="b">
        <v>0</v>
      </c>
      <c r="P321" s="13" t="b">
        <f t="shared" si="36"/>
        <v>0</v>
      </c>
      <c r="Q321" s="2" t="b">
        <v>0</v>
      </c>
      <c r="R321" s="2" t="b">
        <f t="shared" si="37"/>
        <v>0</v>
      </c>
      <c r="S321" s="2" t="b">
        <v>0</v>
      </c>
      <c r="T321" s="2" t="b">
        <f t="shared" si="38"/>
        <v>0</v>
      </c>
      <c r="U321" s="2" t="s">
        <v>1623</v>
      </c>
      <c r="V321" s="2" t="str">
        <f t="shared" si="39"/>
        <v>Childbirth</v>
      </c>
      <c r="W321" s="100"/>
      <c r="X321" s="2" t="s">
        <v>1535</v>
      </c>
      <c r="Y321" s="2" t="s">
        <v>1530</v>
      </c>
    </row>
    <row r="322" spans="1:25" ht="15.75" customHeight="1">
      <c r="A322" s="2" t="s">
        <v>584</v>
      </c>
      <c r="B322" s="2" t="s">
        <v>1543</v>
      </c>
      <c r="C322" s="2">
        <v>179</v>
      </c>
      <c r="D322" s="2">
        <f t="shared" si="32"/>
        <v>1.79</v>
      </c>
      <c r="E322" s="34">
        <f t="shared" si="33"/>
        <v>26.029150151368562</v>
      </c>
      <c r="F322" s="2">
        <v>83.4</v>
      </c>
      <c r="G322" s="2">
        <f t="shared" si="34"/>
        <v>83.4</v>
      </c>
      <c r="H322" s="2" t="b">
        <v>0</v>
      </c>
      <c r="I322" s="2" t="b">
        <v>1</v>
      </c>
      <c r="J322" s="2" t="b">
        <v>0</v>
      </c>
      <c r="K322" s="2" t="b">
        <v>0</v>
      </c>
      <c r="L322" s="13" t="b">
        <f t="shared" si="35"/>
        <v>0</v>
      </c>
      <c r="M322" s="2" t="s">
        <v>1647</v>
      </c>
      <c r="N322" s="2">
        <v>169</v>
      </c>
      <c r="O322" s="2" t="b">
        <v>0</v>
      </c>
      <c r="P322" s="13" t="b">
        <f t="shared" si="36"/>
        <v>0</v>
      </c>
      <c r="Q322" s="2" t="b">
        <v>0</v>
      </c>
      <c r="R322" s="2" t="b">
        <f t="shared" si="37"/>
        <v>0</v>
      </c>
      <c r="S322" s="2" t="b">
        <v>0</v>
      </c>
      <c r="T322" s="2" t="b">
        <f t="shared" si="38"/>
        <v>0</v>
      </c>
      <c r="U322" s="2" t="s">
        <v>1511</v>
      </c>
      <c r="V322" s="2" t="str">
        <f t="shared" si="39"/>
        <v>Prostate Cancer</v>
      </c>
      <c r="W322" s="2" t="s">
        <v>1506</v>
      </c>
      <c r="X322" s="2" t="s">
        <v>1512</v>
      </c>
      <c r="Y322" s="2" t="s">
        <v>1517</v>
      </c>
    </row>
    <row r="323" spans="1:25" ht="15.75" customHeight="1">
      <c r="A323" s="2" t="s">
        <v>586</v>
      </c>
      <c r="B323" s="2" t="s">
        <v>1543</v>
      </c>
      <c r="C323" s="2">
        <v>160</v>
      </c>
      <c r="D323" s="2">
        <f t="shared" ref="D323:D386" si="40">C323/100</f>
        <v>1.6</v>
      </c>
      <c r="E323" s="34">
        <f t="shared" ref="E323:E386" si="41">F323/(D323*D323)</f>
        <v>22.382812499999993</v>
      </c>
      <c r="F323" s="2">
        <v>57.3</v>
      </c>
      <c r="G323" s="2">
        <f t="shared" ref="G323:G386" si="42">ROUND(F323,1)</f>
        <v>57.3</v>
      </c>
      <c r="H323" s="2" t="b">
        <v>0</v>
      </c>
      <c r="I323" s="2" t="b">
        <v>0</v>
      </c>
      <c r="J323" s="2" t="b">
        <v>0</v>
      </c>
      <c r="K323" s="2" t="b">
        <v>0</v>
      </c>
      <c r="L323" s="13" t="b">
        <f t="shared" ref="L323:L386" si="43">IF(K323="Yes",TRUE,IF(K323="No", FALSE, K323))</f>
        <v>0</v>
      </c>
      <c r="M323" s="2" t="s">
        <v>1637</v>
      </c>
      <c r="N323" s="2">
        <v>206</v>
      </c>
      <c r="O323" s="2" t="b">
        <v>0</v>
      </c>
      <c r="P323" s="13" t="b">
        <f t="shared" ref="P323:P386" si="44">IF(ISBLANK(O323),FALSE,O323)</f>
        <v>0</v>
      </c>
      <c r="Q323" s="2" t="b">
        <v>0</v>
      </c>
      <c r="R323" s="2" t="b">
        <f t="shared" ref="R323:R386" si="45">IF(ISBLANK(Q323),FALSE,Q323)</f>
        <v>0</v>
      </c>
      <c r="S323" s="2" t="b">
        <v>0</v>
      </c>
      <c r="T323" s="2" t="b">
        <f t="shared" ref="T323:T386" si="46">IF(ISBLANK(S323),FALSE,S323)</f>
        <v>0</v>
      </c>
      <c r="U323" s="2" t="s">
        <v>1552</v>
      </c>
      <c r="V323" s="2" t="str">
        <f t="shared" ref="V323:V386" si="47">PROPER(U323)</f>
        <v>Allergic Reaction</v>
      </c>
      <c r="W323" s="2" t="s">
        <v>1506</v>
      </c>
      <c r="X323" s="2" t="s">
        <v>1512</v>
      </c>
      <c r="Y323" s="2" t="s">
        <v>1521</v>
      </c>
    </row>
    <row r="324" spans="1:25" ht="15.75" customHeight="1">
      <c r="A324" s="2" t="s">
        <v>587</v>
      </c>
      <c r="B324" s="2" t="s">
        <v>1527</v>
      </c>
      <c r="C324" s="2">
        <v>170</v>
      </c>
      <c r="D324" s="2">
        <f t="shared" si="40"/>
        <v>1.7</v>
      </c>
      <c r="E324" s="34">
        <f t="shared" si="41"/>
        <v>33.391003460207614</v>
      </c>
      <c r="F324" s="2">
        <v>96.5</v>
      </c>
      <c r="G324" s="2">
        <f t="shared" si="42"/>
        <v>96.5</v>
      </c>
      <c r="H324" s="2" t="b">
        <v>1</v>
      </c>
      <c r="I324" s="2" t="b">
        <v>0</v>
      </c>
      <c r="J324" s="2" t="b">
        <v>0</v>
      </c>
      <c r="K324" s="2" t="b">
        <v>1</v>
      </c>
      <c r="L324" s="13" t="b">
        <f t="shared" si="43"/>
        <v>1</v>
      </c>
      <c r="M324" s="2" t="s">
        <v>1772</v>
      </c>
      <c r="N324" s="2">
        <v>219</v>
      </c>
      <c r="O324" s="2" t="b">
        <v>1</v>
      </c>
      <c r="P324" s="13" t="b">
        <f t="shared" si="44"/>
        <v>1</v>
      </c>
      <c r="Q324" s="2" t="b">
        <v>1</v>
      </c>
      <c r="R324" s="2" t="b">
        <f t="shared" si="45"/>
        <v>1</v>
      </c>
      <c r="S324" s="2" t="b">
        <v>1</v>
      </c>
      <c r="T324" s="2" t="b">
        <f t="shared" si="46"/>
        <v>1</v>
      </c>
      <c r="U324" s="2" t="s">
        <v>1555</v>
      </c>
      <c r="V324" s="2" t="str">
        <f t="shared" si="47"/>
        <v>Kidney Stones</v>
      </c>
      <c r="W324" s="2" t="s">
        <v>1524</v>
      </c>
      <c r="X324" s="2" t="s">
        <v>1512</v>
      </c>
      <c r="Y324" s="2" t="s">
        <v>1508</v>
      </c>
    </row>
    <row r="325" spans="1:25" ht="15.75" customHeight="1">
      <c r="A325" s="2" t="s">
        <v>589</v>
      </c>
      <c r="B325" s="2" t="s">
        <v>1514</v>
      </c>
      <c r="C325" s="2">
        <v>156</v>
      </c>
      <c r="D325" s="2">
        <f t="shared" si="40"/>
        <v>1.56</v>
      </c>
      <c r="E325" s="34">
        <f t="shared" si="41"/>
        <v>34.434582511505582</v>
      </c>
      <c r="F325" s="2">
        <v>83.8</v>
      </c>
      <c r="G325" s="2">
        <f t="shared" si="42"/>
        <v>83.8</v>
      </c>
      <c r="H325" s="2" t="b">
        <v>0</v>
      </c>
      <c r="I325" s="2" t="b">
        <v>0</v>
      </c>
      <c r="J325" s="2" t="b">
        <v>0</v>
      </c>
      <c r="K325" s="2" t="b">
        <v>1</v>
      </c>
      <c r="L325" s="13" t="b">
        <f t="shared" si="43"/>
        <v>1</v>
      </c>
      <c r="M325" s="2" t="s">
        <v>1773</v>
      </c>
      <c r="N325" s="2">
        <v>152</v>
      </c>
      <c r="O325" s="2" t="b">
        <v>1</v>
      </c>
      <c r="P325" s="13" t="b">
        <f t="shared" si="44"/>
        <v>1</v>
      </c>
      <c r="Q325" s="2" t="b">
        <v>0</v>
      </c>
      <c r="R325" s="2" t="b">
        <f t="shared" si="45"/>
        <v>0</v>
      </c>
      <c r="S325" s="2" t="b">
        <v>1</v>
      </c>
      <c r="T325" s="2" t="b">
        <f t="shared" si="46"/>
        <v>1</v>
      </c>
      <c r="U325" s="2" t="s">
        <v>1617</v>
      </c>
      <c r="V325" s="2" t="str">
        <f t="shared" si="47"/>
        <v>Heart Attack</v>
      </c>
      <c r="W325" s="2" t="s">
        <v>1524</v>
      </c>
      <c r="X325" s="2" t="s">
        <v>1512</v>
      </c>
      <c r="Y325" s="2" t="s">
        <v>1530</v>
      </c>
    </row>
    <row r="326" spans="1:25" ht="15.75" customHeight="1">
      <c r="A326" s="2" t="s">
        <v>591</v>
      </c>
      <c r="B326" s="2" t="s">
        <v>1509</v>
      </c>
      <c r="C326" s="2">
        <v>159</v>
      </c>
      <c r="D326" s="2">
        <f t="shared" si="40"/>
        <v>1.59</v>
      </c>
      <c r="E326" s="34">
        <f t="shared" si="41"/>
        <v>22.704798069696608</v>
      </c>
      <c r="F326" s="2">
        <v>57.4</v>
      </c>
      <c r="G326" s="2">
        <f t="shared" si="42"/>
        <v>57.4</v>
      </c>
      <c r="H326" s="2" t="b">
        <v>0</v>
      </c>
      <c r="I326" s="2" t="b">
        <v>1</v>
      </c>
      <c r="J326" s="2" t="b">
        <v>0</v>
      </c>
      <c r="K326" s="2" t="b">
        <v>0</v>
      </c>
      <c r="L326" s="13" t="b">
        <f t="shared" si="43"/>
        <v>0</v>
      </c>
      <c r="M326" s="2" t="s">
        <v>1747</v>
      </c>
      <c r="N326" s="2">
        <v>207</v>
      </c>
      <c r="O326" s="2" t="b">
        <v>0</v>
      </c>
      <c r="P326" s="13" t="b">
        <f t="shared" si="44"/>
        <v>0</v>
      </c>
      <c r="Q326" s="2" t="b">
        <v>0</v>
      </c>
      <c r="R326" s="2" t="b">
        <f t="shared" si="45"/>
        <v>0</v>
      </c>
      <c r="S326" s="100"/>
      <c r="T326" s="2" t="b">
        <f t="shared" si="46"/>
        <v>0</v>
      </c>
      <c r="U326" s="2" t="s">
        <v>1558</v>
      </c>
      <c r="V326" s="2" t="str">
        <f t="shared" si="47"/>
        <v>Fractured Leg</v>
      </c>
      <c r="W326" s="100"/>
      <c r="X326" s="2" t="s">
        <v>1535</v>
      </c>
      <c r="Y326" s="2" t="s">
        <v>1530</v>
      </c>
    </row>
    <row r="327" spans="1:25" ht="15.75" customHeight="1">
      <c r="A327" s="2" t="s">
        <v>592</v>
      </c>
      <c r="B327" s="2" t="s">
        <v>1514</v>
      </c>
      <c r="C327" s="2">
        <v>150</v>
      </c>
      <c r="D327" s="2">
        <f t="shared" si="40"/>
        <v>1.5</v>
      </c>
      <c r="E327" s="34">
        <f t="shared" si="41"/>
        <v>20.133333333333333</v>
      </c>
      <c r="F327" s="2">
        <v>45.3</v>
      </c>
      <c r="G327" s="2">
        <f t="shared" si="42"/>
        <v>45.3</v>
      </c>
      <c r="H327" s="2" t="b">
        <v>1</v>
      </c>
      <c r="I327" s="2" t="b">
        <v>1</v>
      </c>
      <c r="J327" s="2" t="b">
        <v>0</v>
      </c>
      <c r="K327" s="2" t="b">
        <v>0</v>
      </c>
      <c r="L327" s="13" t="b">
        <f t="shared" si="43"/>
        <v>0</v>
      </c>
      <c r="M327" s="2" t="s">
        <v>1544</v>
      </c>
      <c r="N327" s="2">
        <v>174</v>
      </c>
      <c r="O327" s="2" t="b">
        <v>0</v>
      </c>
      <c r="P327" s="13" t="b">
        <f t="shared" si="44"/>
        <v>0</v>
      </c>
      <c r="Q327" s="2" t="b">
        <v>0</v>
      </c>
      <c r="R327" s="2" t="b">
        <f t="shared" si="45"/>
        <v>0</v>
      </c>
      <c r="S327" s="2" t="b">
        <v>0</v>
      </c>
      <c r="T327" s="2" t="b">
        <f t="shared" si="46"/>
        <v>0</v>
      </c>
      <c r="U327" s="2" t="s">
        <v>1516</v>
      </c>
      <c r="V327" s="2" t="str">
        <f t="shared" si="47"/>
        <v>Stroke</v>
      </c>
      <c r="W327" s="2" t="s">
        <v>1524</v>
      </c>
      <c r="X327" s="2" t="s">
        <v>1512</v>
      </c>
      <c r="Y327" s="2" t="s">
        <v>1517</v>
      </c>
    </row>
    <row r="328" spans="1:25" ht="15.75" customHeight="1">
      <c r="A328" s="2" t="s">
        <v>593</v>
      </c>
      <c r="B328" s="2" t="s">
        <v>1503</v>
      </c>
      <c r="C328" s="2">
        <v>171</v>
      </c>
      <c r="D328" s="2">
        <f t="shared" si="40"/>
        <v>1.71</v>
      </c>
      <c r="E328" s="34">
        <f t="shared" si="41"/>
        <v>33.343592900379605</v>
      </c>
      <c r="F328" s="2">
        <v>97.5</v>
      </c>
      <c r="G328" s="2">
        <f t="shared" si="42"/>
        <v>97.5</v>
      </c>
      <c r="H328" s="2" t="b">
        <v>0</v>
      </c>
      <c r="I328" s="2" t="b">
        <v>0</v>
      </c>
      <c r="J328" s="2" t="b">
        <v>1</v>
      </c>
      <c r="K328" s="2" t="b">
        <v>1</v>
      </c>
      <c r="L328" s="13" t="b">
        <f t="shared" si="43"/>
        <v>1</v>
      </c>
      <c r="M328" s="2" t="s">
        <v>1762</v>
      </c>
      <c r="N328" s="2">
        <v>219</v>
      </c>
      <c r="O328" s="2" t="b">
        <v>1</v>
      </c>
      <c r="P328" s="13" t="b">
        <f t="shared" si="44"/>
        <v>1</v>
      </c>
      <c r="Q328" s="2" t="b">
        <v>0</v>
      </c>
      <c r="R328" s="2" t="b">
        <f t="shared" si="45"/>
        <v>0</v>
      </c>
      <c r="S328" s="2" t="b">
        <v>1</v>
      </c>
      <c r="T328" s="2" t="b">
        <f t="shared" si="46"/>
        <v>1</v>
      </c>
      <c r="U328" s="2" t="s">
        <v>1505</v>
      </c>
      <c r="V328" s="2" t="str">
        <f t="shared" si="47"/>
        <v>Fractured Leg</v>
      </c>
      <c r="W328" s="2" t="s">
        <v>1506</v>
      </c>
      <c r="X328" s="2" t="s">
        <v>1535</v>
      </c>
      <c r="Y328" s="2" t="s">
        <v>1517</v>
      </c>
    </row>
    <row r="329" spans="1:25" ht="15.75" customHeight="1">
      <c r="A329" s="2" t="s">
        <v>595</v>
      </c>
      <c r="B329" s="2" t="s">
        <v>1527</v>
      </c>
      <c r="C329" s="2">
        <v>169</v>
      </c>
      <c r="D329" s="2">
        <f t="shared" si="40"/>
        <v>1.69</v>
      </c>
      <c r="E329" s="34">
        <f t="shared" si="41"/>
        <v>34.977766884913002</v>
      </c>
      <c r="F329" s="2">
        <v>99.9</v>
      </c>
      <c r="G329" s="2">
        <f t="shared" si="42"/>
        <v>99.9</v>
      </c>
      <c r="H329" s="2" t="b">
        <v>0</v>
      </c>
      <c r="I329" s="2" t="b">
        <v>0</v>
      </c>
      <c r="J329" s="2" t="b">
        <v>0</v>
      </c>
      <c r="K329" s="2" t="b">
        <v>1</v>
      </c>
      <c r="L329" s="13" t="b">
        <f t="shared" si="43"/>
        <v>1</v>
      </c>
      <c r="M329" s="2" t="s">
        <v>1554</v>
      </c>
      <c r="N329" s="2">
        <v>218</v>
      </c>
      <c r="O329" s="2" t="b">
        <v>1</v>
      </c>
      <c r="P329" s="13" t="b">
        <f t="shared" si="44"/>
        <v>1</v>
      </c>
      <c r="Q329" s="2" t="b">
        <v>1</v>
      </c>
      <c r="R329" s="2" t="b">
        <f t="shared" si="45"/>
        <v>1</v>
      </c>
      <c r="S329" s="2" t="b">
        <v>1</v>
      </c>
      <c r="T329" s="2" t="b">
        <f t="shared" si="46"/>
        <v>1</v>
      </c>
      <c r="U329" s="2" t="s">
        <v>1545</v>
      </c>
      <c r="V329" s="2" t="str">
        <f t="shared" si="47"/>
        <v>Hypertension</v>
      </c>
      <c r="W329" s="2" t="s">
        <v>1524</v>
      </c>
      <c r="X329" s="2" t="s">
        <v>1512</v>
      </c>
      <c r="Y329" s="2" t="s">
        <v>1530</v>
      </c>
    </row>
    <row r="330" spans="1:25" ht="15.75" customHeight="1">
      <c r="A330" s="2" t="s">
        <v>596</v>
      </c>
      <c r="B330" s="2" t="s">
        <v>1518</v>
      </c>
      <c r="C330" s="2">
        <v>167</v>
      </c>
      <c r="D330" s="2">
        <f t="shared" si="40"/>
        <v>1.67</v>
      </c>
      <c r="E330" s="34">
        <f t="shared" si="41"/>
        <v>29.617411882821184</v>
      </c>
      <c r="F330" s="2">
        <v>82.6</v>
      </c>
      <c r="G330" s="2">
        <f t="shared" si="42"/>
        <v>82.6</v>
      </c>
      <c r="H330" s="2" t="b">
        <v>0</v>
      </c>
      <c r="I330" s="2" t="b">
        <v>0</v>
      </c>
      <c r="J330" s="2" t="b">
        <v>0</v>
      </c>
      <c r="K330" s="2" t="b">
        <v>0</v>
      </c>
      <c r="L330" s="13" t="b">
        <f t="shared" si="43"/>
        <v>0</v>
      </c>
      <c r="M330" s="2" t="s">
        <v>1774</v>
      </c>
      <c r="N330" s="2">
        <v>204</v>
      </c>
      <c r="O330" s="2" t="b">
        <v>1</v>
      </c>
      <c r="P330" s="13" t="b">
        <f t="shared" si="44"/>
        <v>1</v>
      </c>
      <c r="Q330" s="2" t="b">
        <v>0</v>
      </c>
      <c r="R330" s="2" t="b">
        <f t="shared" si="45"/>
        <v>0</v>
      </c>
      <c r="S330" s="2" t="b">
        <v>1</v>
      </c>
      <c r="T330" s="2" t="b">
        <f t="shared" si="46"/>
        <v>1</v>
      </c>
      <c r="U330" s="2" t="s">
        <v>1594</v>
      </c>
      <c r="V330" s="2" t="str">
        <f t="shared" si="47"/>
        <v>Heart Disease</v>
      </c>
      <c r="W330" s="2" t="s">
        <v>1506</v>
      </c>
      <c r="X330" s="2" t="s">
        <v>1535</v>
      </c>
      <c r="Y330" s="2" t="s">
        <v>1513</v>
      </c>
    </row>
    <row r="331" spans="1:25" ht="15.75" customHeight="1">
      <c r="A331" s="2" t="s">
        <v>597</v>
      </c>
      <c r="B331" s="2" t="s">
        <v>1536</v>
      </c>
      <c r="C331" s="2">
        <v>172</v>
      </c>
      <c r="D331" s="2">
        <f t="shared" si="40"/>
        <v>1.72</v>
      </c>
      <c r="E331" s="34">
        <f t="shared" si="41"/>
        <v>29.881016765819368</v>
      </c>
      <c r="F331" s="2">
        <v>88.4</v>
      </c>
      <c r="G331" s="2">
        <f t="shared" si="42"/>
        <v>88.4</v>
      </c>
      <c r="H331" s="2" t="b">
        <v>0</v>
      </c>
      <c r="I331" s="2" t="b">
        <v>0</v>
      </c>
      <c r="J331" s="2" t="b">
        <v>0</v>
      </c>
      <c r="K331" s="2" t="b">
        <v>1</v>
      </c>
      <c r="L331" s="13" t="b">
        <f t="shared" si="43"/>
        <v>1</v>
      </c>
      <c r="M331" s="2" t="s">
        <v>1682</v>
      </c>
      <c r="N331" s="2">
        <v>222</v>
      </c>
      <c r="O331" s="2" t="b">
        <v>1</v>
      </c>
      <c r="P331" s="13" t="b">
        <f t="shared" si="44"/>
        <v>1</v>
      </c>
      <c r="Q331" s="2" t="b">
        <v>0</v>
      </c>
      <c r="R331" s="2" t="b">
        <f t="shared" si="45"/>
        <v>0</v>
      </c>
      <c r="S331" s="2" t="b">
        <v>1</v>
      </c>
      <c r="T331" s="2" t="b">
        <f t="shared" si="46"/>
        <v>1</v>
      </c>
      <c r="U331" s="2" t="s">
        <v>1496</v>
      </c>
      <c r="V331" s="2" t="str">
        <f t="shared" si="47"/>
        <v>Diabetes</v>
      </c>
      <c r="W331" s="2" t="s">
        <v>1506</v>
      </c>
      <c r="X331" s="2" t="s">
        <v>1507</v>
      </c>
      <c r="Y331" s="2" t="s">
        <v>1508</v>
      </c>
    </row>
    <row r="332" spans="1:25" ht="15.75" customHeight="1">
      <c r="A332" s="2" t="s">
        <v>598</v>
      </c>
      <c r="B332" s="2" t="s">
        <v>1518</v>
      </c>
      <c r="C332" s="2">
        <v>178</v>
      </c>
      <c r="D332" s="2">
        <f t="shared" si="40"/>
        <v>1.78</v>
      </c>
      <c r="E332" s="34">
        <f t="shared" si="41"/>
        <v>32.192904936245419</v>
      </c>
      <c r="F332" s="2">
        <v>102</v>
      </c>
      <c r="G332" s="2">
        <f t="shared" si="42"/>
        <v>102</v>
      </c>
      <c r="H332" s="2" t="b">
        <v>0</v>
      </c>
      <c r="I332" s="2" t="b">
        <v>0</v>
      </c>
      <c r="J332" s="2" t="b">
        <v>0</v>
      </c>
      <c r="K332" s="2" t="b">
        <v>0</v>
      </c>
      <c r="L332" s="13" t="b">
        <f t="shared" si="43"/>
        <v>0</v>
      </c>
      <c r="M332" s="2" t="s">
        <v>1645</v>
      </c>
      <c r="N332" s="2">
        <v>185</v>
      </c>
      <c r="O332" s="2" t="b">
        <v>0</v>
      </c>
      <c r="P332" s="13" t="b">
        <f t="shared" si="44"/>
        <v>0</v>
      </c>
      <c r="Q332" s="2" t="b">
        <v>1</v>
      </c>
      <c r="R332" s="2" t="b">
        <f t="shared" si="45"/>
        <v>1</v>
      </c>
      <c r="S332" s="2" t="b">
        <v>1</v>
      </c>
      <c r="T332" s="2" t="b">
        <f t="shared" si="46"/>
        <v>1</v>
      </c>
      <c r="U332" s="2" t="s">
        <v>1523</v>
      </c>
      <c r="V332" s="2" t="str">
        <f t="shared" si="47"/>
        <v>Appendicitis</v>
      </c>
      <c r="W332" s="2" t="s">
        <v>1506</v>
      </c>
      <c r="X332" s="2" t="s">
        <v>1512</v>
      </c>
      <c r="Y332" s="2" t="s">
        <v>1521</v>
      </c>
    </row>
    <row r="333" spans="1:25" ht="15.75" customHeight="1">
      <c r="A333" s="2" t="s">
        <v>600</v>
      </c>
      <c r="B333" s="2" t="s">
        <v>1543</v>
      </c>
      <c r="C333" s="2">
        <v>150</v>
      </c>
      <c r="D333" s="2">
        <f t="shared" si="40"/>
        <v>1.5</v>
      </c>
      <c r="E333" s="34">
        <f t="shared" si="41"/>
        <v>32.577777777777776</v>
      </c>
      <c r="F333" s="2">
        <v>73.3</v>
      </c>
      <c r="G333" s="2">
        <f t="shared" si="42"/>
        <v>73.3</v>
      </c>
      <c r="H333" s="2" t="b">
        <v>1</v>
      </c>
      <c r="I333" s="2" t="b">
        <v>1</v>
      </c>
      <c r="J333" s="2" t="b">
        <v>0</v>
      </c>
      <c r="K333" s="2" t="b">
        <v>1</v>
      </c>
      <c r="L333" s="13" t="b">
        <f t="shared" si="43"/>
        <v>1</v>
      </c>
      <c r="M333" s="2" t="s">
        <v>1660</v>
      </c>
      <c r="N333" s="2">
        <v>212</v>
      </c>
      <c r="O333" s="2" t="b">
        <v>1</v>
      </c>
      <c r="P333" s="13" t="b">
        <f t="shared" si="44"/>
        <v>1</v>
      </c>
      <c r="Q333" s="2" t="b">
        <v>0</v>
      </c>
      <c r="R333" s="2" t="b">
        <f t="shared" si="45"/>
        <v>0</v>
      </c>
      <c r="S333" s="2" t="b">
        <v>1</v>
      </c>
      <c r="T333" s="2" t="b">
        <f t="shared" si="46"/>
        <v>1</v>
      </c>
      <c r="U333" s="2" t="s">
        <v>1617</v>
      </c>
      <c r="V333" s="2" t="str">
        <f t="shared" si="47"/>
        <v>Heart Attack</v>
      </c>
      <c r="W333" s="2" t="s">
        <v>1506</v>
      </c>
      <c r="X333" s="2" t="s">
        <v>1535</v>
      </c>
      <c r="Y333" s="2" t="s">
        <v>1508</v>
      </c>
    </row>
    <row r="334" spans="1:25" ht="15.75" customHeight="1">
      <c r="A334" s="2" t="s">
        <v>602</v>
      </c>
      <c r="B334" s="2" t="s">
        <v>1509</v>
      </c>
      <c r="C334" s="2">
        <v>166</v>
      </c>
      <c r="D334" s="2">
        <f t="shared" si="40"/>
        <v>1.66</v>
      </c>
      <c r="E334" s="34">
        <f t="shared" si="41"/>
        <v>33.023660908695021</v>
      </c>
      <c r="F334" s="2">
        <v>91</v>
      </c>
      <c r="G334" s="2">
        <f t="shared" si="42"/>
        <v>91</v>
      </c>
      <c r="H334" s="2" t="b">
        <v>0</v>
      </c>
      <c r="I334" s="2" t="b">
        <v>1</v>
      </c>
      <c r="J334" s="2" t="b">
        <v>1</v>
      </c>
      <c r="K334" s="2" t="b">
        <v>0</v>
      </c>
      <c r="L334" s="13" t="b">
        <f t="shared" si="43"/>
        <v>0</v>
      </c>
      <c r="M334" s="2" t="s">
        <v>1775</v>
      </c>
      <c r="N334" s="2">
        <v>226</v>
      </c>
      <c r="O334" s="2" t="b">
        <v>0</v>
      </c>
      <c r="P334" s="13" t="b">
        <f t="shared" si="44"/>
        <v>0</v>
      </c>
      <c r="Q334" s="2" t="b">
        <v>1</v>
      </c>
      <c r="R334" s="2" t="b">
        <f t="shared" si="45"/>
        <v>1</v>
      </c>
      <c r="S334" s="2" t="b">
        <v>1</v>
      </c>
      <c r="T334" s="2" t="b">
        <f t="shared" si="46"/>
        <v>1</v>
      </c>
      <c r="U334" s="2" t="s">
        <v>1577</v>
      </c>
      <c r="V334" s="2" t="str">
        <f t="shared" si="47"/>
        <v>Appendicitis</v>
      </c>
      <c r="W334" s="2" t="s">
        <v>1506</v>
      </c>
      <c r="X334" s="2" t="s">
        <v>1535</v>
      </c>
      <c r="Y334" s="2" t="s">
        <v>1521</v>
      </c>
    </row>
    <row r="335" spans="1:25" ht="15.75" customHeight="1">
      <c r="A335" s="2" t="s">
        <v>603</v>
      </c>
      <c r="B335" s="2" t="s">
        <v>1536</v>
      </c>
      <c r="C335" s="2">
        <v>168</v>
      </c>
      <c r="D335" s="2">
        <f t="shared" si="40"/>
        <v>1.68</v>
      </c>
      <c r="E335" s="34">
        <f t="shared" si="41"/>
        <v>33.517573696145128</v>
      </c>
      <c r="F335" s="2">
        <v>94.6</v>
      </c>
      <c r="G335" s="2">
        <f t="shared" si="42"/>
        <v>94.6</v>
      </c>
      <c r="H335" s="2" t="s">
        <v>1524</v>
      </c>
      <c r="I335" s="2" t="s">
        <v>1524</v>
      </c>
      <c r="J335" s="2" t="s">
        <v>1506</v>
      </c>
      <c r="K335" s="2" t="s">
        <v>1524</v>
      </c>
      <c r="L335" s="13" t="b">
        <f t="shared" si="43"/>
        <v>1</v>
      </c>
      <c r="M335" s="2" t="s">
        <v>1731</v>
      </c>
      <c r="N335" s="2">
        <v>203</v>
      </c>
      <c r="O335" s="2" t="b">
        <v>1</v>
      </c>
      <c r="P335" s="13" t="b">
        <f t="shared" si="44"/>
        <v>1</v>
      </c>
      <c r="Q335" s="2" t="b">
        <v>0</v>
      </c>
      <c r="R335" s="2" t="b">
        <f t="shared" si="45"/>
        <v>0</v>
      </c>
      <c r="S335" s="2" t="b">
        <v>1</v>
      </c>
      <c r="T335" s="2" t="b">
        <f t="shared" si="46"/>
        <v>1</v>
      </c>
      <c r="U335" s="2" t="s">
        <v>1545</v>
      </c>
      <c r="V335" s="2" t="str">
        <f t="shared" si="47"/>
        <v>Hypertension</v>
      </c>
      <c r="W335" s="2" t="s">
        <v>1524</v>
      </c>
      <c r="X335" s="2" t="s">
        <v>1507</v>
      </c>
      <c r="Y335" s="2" t="s">
        <v>1508</v>
      </c>
    </row>
    <row r="336" spans="1:25" ht="15.75" customHeight="1">
      <c r="A336" s="2" t="s">
        <v>604</v>
      </c>
      <c r="B336" s="2" t="s">
        <v>1543</v>
      </c>
      <c r="C336" s="2">
        <v>161</v>
      </c>
      <c r="D336" s="2">
        <f t="shared" si="40"/>
        <v>1.61</v>
      </c>
      <c r="E336" s="34">
        <f t="shared" si="41"/>
        <v>32.599050962540019</v>
      </c>
      <c r="F336" s="2">
        <v>84.5</v>
      </c>
      <c r="G336" s="2">
        <f t="shared" si="42"/>
        <v>84.5</v>
      </c>
      <c r="H336" s="2" t="b">
        <v>0</v>
      </c>
      <c r="I336" s="2" t="b">
        <v>0</v>
      </c>
      <c r="J336" s="2" t="b">
        <v>1</v>
      </c>
      <c r="K336" s="2" t="b">
        <v>1</v>
      </c>
      <c r="L336" s="13" t="b">
        <f t="shared" si="43"/>
        <v>1</v>
      </c>
      <c r="M336" s="2" t="s">
        <v>1776</v>
      </c>
      <c r="N336" s="2">
        <v>186</v>
      </c>
      <c r="O336" s="2" t="b">
        <v>1</v>
      </c>
      <c r="P336" s="13" t="b">
        <f t="shared" si="44"/>
        <v>1</v>
      </c>
      <c r="Q336" s="2" t="b">
        <v>0</v>
      </c>
      <c r="R336" s="2" t="b">
        <f t="shared" si="45"/>
        <v>0</v>
      </c>
      <c r="S336" s="2" t="b">
        <v>1</v>
      </c>
      <c r="T336" s="2" t="b">
        <f t="shared" si="46"/>
        <v>1</v>
      </c>
      <c r="U336" s="2" t="s">
        <v>1642</v>
      </c>
      <c r="V336" s="2" t="str">
        <f t="shared" si="47"/>
        <v>Fractured Arm</v>
      </c>
      <c r="W336" s="2" t="s">
        <v>1524</v>
      </c>
      <c r="X336" s="2" t="s">
        <v>1535</v>
      </c>
      <c r="Y336" s="2" t="s">
        <v>1508</v>
      </c>
    </row>
    <row r="337" spans="1:25" ht="15.75" customHeight="1">
      <c r="A337" s="2" t="s">
        <v>606</v>
      </c>
      <c r="B337" s="2" t="s">
        <v>1503</v>
      </c>
      <c r="C337" s="2">
        <v>167</v>
      </c>
      <c r="D337" s="2">
        <f t="shared" si="40"/>
        <v>1.67</v>
      </c>
      <c r="E337" s="34">
        <f t="shared" si="41"/>
        <v>31.230951271110474</v>
      </c>
      <c r="F337" s="2">
        <v>87.1</v>
      </c>
      <c r="G337" s="2">
        <f t="shared" si="42"/>
        <v>87.1</v>
      </c>
      <c r="H337" s="2" t="b">
        <v>0</v>
      </c>
      <c r="I337" s="2" t="b">
        <v>0</v>
      </c>
      <c r="J337" s="2" t="b">
        <v>0</v>
      </c>
      <c r="K337" s="2" t="b">
        <v>0</v>
      </c>
      <c r="L337" s="13" t="b">
        <f t="shared" si="43"/>
        <v>0</v>
      </c>
      <c r="M337" s="2" t="s">
        <v>1772</v>
      </c>
      <c r="N337" s="2">
        <v>229</v>
      </c>
      <c r="O337" s="2" t="b">
        <v>1</v>
      </c>
      <c r="P337" s="13" t="b">
        <f t="shared" si="44"/>
        <v>1</v>
      </c>
      <c r="Q337" s="2" t="b">
        <v>0</v>
      </c>
      <c r="R337" s="2" t="b">
        <f t="shared" si="45"/>
        <v>0</v>
      </c>
      <c r="S337" s="2" t="b">
        <v>1</v>
      </c>
      <c r="T337" s="2" t="b">
        <f t="shared" si="46"/>
        <v>1</v>
      </c>
      <c r="U337" s="2" t="s">
        <v>1617</v>
      </c>
      <c r="V337" s="2" t="str">
        <f t="shared" si="47"/>
        <v>Heart Attack</v>
      </c>
      <c r="W337" s="2" t="s">
        <v>1506</v>
      </c>
      <c r="X337" s="2" t="s">
        <v>1507</v>
      </c>
      <c r="Y337" s="2" t="s">
        <v>1513</v>
      </c>
    </row>
    <row r="338" spans="1:25" ht="15.75" customHeight="1">
      <c r="A338" s="2" t="s">
        <v>608</v>
      </c>
      <c r="B338" s="2" t="s">
        <v>1503</v>
      </c>
      <c r="C338" s="2">
        <v>160</v>
      </c>
      <c r="D338" s="2">
        <f t="shared" si="40"/>
        <v>1.6</v>
      </c>
      <c r="E338" s="34">
        <f t="shared" si="41"/>
        <v>33.828124999999993</v>
      </c>
      <c r="F338" s="2">
        <v>86.6</v>
      </c>
      <c r="G338" s="2">
        <f t="shared" si="42"/>
        <v>86.6</v>
      </c>
      <c r="H338" s="2" t="b">
        <v>1</v>
      </c>
      <c r="I338" s="2" t="b">
        <v>0</v>
      </c>
      <c r="J338" s="2" t="b">
        <v>0</v>
      </c>
      <c r="K338" s="2" t="b">
        <v>1</v>
      </c>
      <c r="L338" s="13" t="b">
        <f t="shared" si="43"/>
        <v>1</v>
      </c>
      <c r="M338" s="2" t="s">
        <v>1777</v>
      </c>
      <c r="N338" s="2">
        <v>185</v>
      </c>
      <c r="O338" s="2" t="b">
        <v>1</v>
      </c>
      <c r="P338" s="13" t="b">
        <f t="shared" si="44"/>
        <v>1</v>
      </c>
      <c r="Q338" s="2" t="b">
        <v>0</v>
      </c>
      <c r="R338" s="2" t="b">
        <f t="shared" si="45"/>
        <v>0</v>
      </c>
      <c r="S338" s="2" t="b">
        <v>1</v>
      </c>
      <c r="T338" s="2" t="b">
        <f t="shared" si="46"/>
        <v>1</v>
      </c>
      <c r="U338" s="2" t="s">
        <v>1505</v>
      </c>
      <c r="V338" s="2" t="str">
        <f t="shared" si="47"/>
        <v>Fractured Leg</v>
      </c>
      <c r="W338" s="2" t="s">
        <v>1524</v>
      </c>
      <c r="X338" s="2" t="s">
        <v>1507</v>
      </c>
      <c r="Y338" s="2" t="s">
        <v>1530</v>
      </c>
    </row>
    <row r="339" spans="1:25" ht="15.75" customHeight="1">
      <c r="A339" s="2" t="s">
        <v>609</v>
      </c>
      <c r="B339" s="2" t="s">
        <v>1543</v>
      </c>
      <c r="C339" s="2">
        <v>175</v>
      </c>
      <c r="D339" s="2">
        <f t="shared" si="40"/>
        <v>1.75</v>
      </c>
      <c r="E339" s="34">
        <f t="shared" si="41"/>
        <v>21.975510204081633</v>
      </c>
      <c r="F339" s="2">
        <v>67.3</v>
      </c>
      <c r="G339" s="2">
        <f t="shared" si="42"/>
        <v>67.3</v>
      </c>
      <c r="H339" s="2" t="b">
        <v>1</v>
      </c>
      <c r="I339" s="2" t="b">
        <v>1</v>
      </c>
      <c r="J339" s="2" t="b">
        <v>0</v>
      </c>
      <c r="K339" s="2" t="b">
        <v>0</v>
      </c>
      <c r="L339" s="13" t="b">
        <f t="shared" si="43"/>
        <v>0</v>
      </c>
      <c r="M339" s="2" t="s">
        <v>1701</v>
      </c>
      <c r="N339" s="2">
        <v>189</v>
      </c>
      <c r="O339" s="2" t="b">
        <v>0</v>
      </c>
      <c r="P339" s="13" t="b">
        <f t="shared" si="44"/>
        <v>0</v>
      </c>
      <c r="Q339" s="2" t="b">
        <v>0</v>
      </c>
      <c r="R339" s="2" t="b">
        <f t="shared" si="45"/>
        <v>0</v>
      </c>
      <c r="S339" s="2" t="b">
        <v>0</v>
      </c>
      <c r="T339" s="2" t="b">
        <f t="shared" si="46"/>
        <v>0</v>
      </c>
      <c r="U339" s="2" t="s">
        <v>1552</v>
      </c>
      <c r="V339" s="2" t="str">
        <f t="shared" si="47"/>
        <v>Allergic Reaction</v>
      </c>
      <c r="W339" s="2" t="s">
        <v>1506</v>
      </c>
      <c r="X339" s="2" t="s">
        <v>1512</v>
      </c>
      <c r="Y339" s="2" t="s">
        <v>1508</v>
      </c>
    </row>
    <row r="340" spans="1:25" ht="15.75" customHeight="1">
      <c r="A340" s="2" t="s">
        <v>611</v>
      </c>
      <c r="B340" s="2" t="s">
        <v>1518</v>
      </c>
      <c r="C340" s="2">
        <v>173</v>
      </c>
      <c r="D340" s="2">
        <f t="shared" si="40"/>
        <v>1.73</v>
      </c>
      <c r="E340" s="34">
        <f t="shared" si="41"/>
        <v>34.915967790437364</v>
      </c>
      <c r="F340" s="2">
        <v>104.5</v>
      </c>
      <c r="G340" s="2">
        <f t="shared" si="42"/>
        <v>104.5</v>
      </c>
      <c r="H340" s="2" t="b">
        <v>1</v>
      </c>
      <c r="I340" s="2" t="b">
        <v>0</v>
      </c>
      <c r="J340" s="2" t="b">
        <v>1</v>
      </c>
      <c r="K340" s="2" t="b">
        <v>1</v>
      </c>
      <c r="L340" s="13" t="b">
        <f t="shared" si="43"/>
        <v>1</v>
      </c>
      <c r="M340" s="2" t="s">
        <v>1778</v>
      </c>
      <c r="N340" s="2">
        <v>183</v>
      </c>
      <c r="O340" s="2" t="b">
        <v>1</v>
      </c>
      <c r="P340" s="13" t="b">
        <f t="shared" si="44"/>
        <v>1</v>
      </c>
      <c r="Q340" s="100"/>
      <c r="R340" s="2" t="b">
        <f t="shared" si="45"/>
        <v>0</v>
      </c>
      <c r="S340" s="2" t="b">
        <v>1</v>
      </c>
      <c r="T340" s="2" t="b">
        <f t="shared" si="46"/>
        <v>1</v>
      </c>
      <c r="U340" s="2" t="s">
        <v>1545</v>
      </c>
      <c r="V340" s="2" t="str">
        <f t="shared" si="47"/>
        <v>Hypertension</v>
      </c>
      <c r="W340" s="2" t="s">
        <v>1524</v>
      </c>
      <c r="X340" s="2" t="s">
        <v>1535</v>
      </c>
      <c r="Y340" s="2" t="s">
        <v>1530</v>
      </c>
    </row>
    <row r="341" spans="1:25" ht="15.75" customHeight="1">
      <c r="A341" s="2" t="s">
        <v>612</v>
      </c>
      <c r="B341" s="2" t="s">
        <v>1503</v>
      </c>
      <c r="C341" s="2">
        <v>160</v>
      </c>
      <c r="D341" s="2">
        <f t="shared" si="40"/>
        <v>1.6</v>
      </c>
      <c r="E341" s="34">
        <f t="shared" si="41"/>
        <v>28.671874999999996</v>
      </c>
      <c r="F341" s="2">
        <v>73.400000000000006</v>
      </c>
      <c r="G341" s="2">
        <f t="shared" si="42"/>
        <v>73.400000000000006</v>
      </c>
      <c r="H341" s="2" t="b">
        <v>0</v>
      </c>
      <c r="I341" s="2" t="b">
        <v>0</v>
      </c>
      <c r="J341" s="2" t="b">
        <v>0</v>
      </c>
      <c r="K341" s="2" t="b">
        <v>1</v>
      </c>
      <c r="L341" s="13" t="b">
        <f t="shared" si="43"/>
        <v>1</v>
      </c>
      <c r="M341" s="2" t="s">
        <v>1779</v>
      </c>
      <c r="N341" s="2">
        <v>193</v>
      </c>
      <c r="O341" s="2" t="b">
        <v>1</v>
      </c>
      <c r="P341" s="13" t="b">
        <f t="shared" si="44"/>
        <v>1</v>
      </c>
      <c r="Q341" s="2" t="b">
        <v>1</v>
      </c>
      <c r="R341" s="2" t="b">
        <f t="shared" si="45"/>
        <v>1</v>
      </c>
      <c r="S341" s="2" t="b">
        <v>1</v>
      </c>
      <c r="T341" s="2" t="b">
        <f t="shared" si="46"/>
        <v>1</v>
      </c>
      <c r="U341" s="2" t="s">
        <v>1540</v>
      </c>
      <c r="V341" s="2" t="str">
        <f t="shared" si="47"/>
        <v>Osteoarthritis</v>
      </c>
      <c r="W341" s="2" t="s">
        <v>1524</v>
      </c>
      <c r="X341" s="2" t="s">
        <v>1535</v>
      </c>
      <c r="Y341" s="2" t="s">
        <v>1508</v>
      </c>
    </row>
    <row r="342" spans="1:25" ht="15.75" customHeight="1">
      <c r="A342" s="2" t="s">
        <v>613</v>
      </c>
      <c r="B342" s="2" t="s">
        <v>1536</v>
      </c>
      <c r="C342" s="2">
        <v>160</v>
      </c>
      <c r="D342" s="2">
        <f t="shared" si="40"/>
        <v>1.6</v>
      </c>
      <c r="E342" s="34">
        <f t="shared" si="41"/>
        <v>31.562499999999993</v>
      </c>
      <c r="F342" s="2">
        <v>80.8</v>
      </c>
      <c r="G342" s="2">
        <f t="shared" si="42"/>
        <v>80.8</v>
      </c>
      <c r="H342" s="2" t="b">
        <v>1</v>
      </c>
      <c r="I342" s="2" t="b">
        <v>1</v>
      </c>
      <c r="J342" s="2" t="b">
        <v>1</v>
      </c>
      <c r="K342" s="2" t="b">
        <v>1</v>
      </c>
      <c r="L342" s="13" t="b">
        <f t="shared" si="43"/>
        <v>1</v>
      </c>
      <c r="M342" s="2" t="s">
        <v>1721</v>
      </c>
      <c r="N342" s="2">
        <v>229</v>
      </c>
      <c r="O342" s="2" t="b">
        <v>1</v>
      </c>
      <c r="P342" s="13" t="b">
        <f t="shared" si="44"/>
        <v>1</v>
      </c>
      <c r="Q342" s="2" t="b">
        <v>0</v>
      </c>
      <c r="R342" s="2" t="b">
        <f t="shared" si="45"/>
        <v>0</v>
      </c>
      <c r="S342" s="2" t="b">
        <v>1</v>
      </c>
      <c r="T342" s="2" t="b">
        <f t="shared" si="46"/>
        <v>1</v>
      </c>
      <c r="U342" s="2" t="s">
        <v>1526</v>
      </c>
      <c r="V342" s="2" t="str">
        <f t="shared" si="47"/>
        <v>Fractured Arm</v>
      </c>
      <c r="W342" s="2" t="s">
        <v>1524</v>
      </c>
      <c r="X342" s="2" t="s">
        <v>1512</v>
      </c>
      <c r="Y342" s="2" t="s">
        <v>1517</v>
      </c>
    </row>
    <row r="343" spans="1:25" ht="15.75" customHeight="1">
      <c r="A343" s="2" t="s">
        <v>615</v>
      </c>
      <c r="B343" s="2" t="s">
        <v>1556</v>
      </c>
      <c r="C343" s="2">
        <v>159</v>
      </c>
      <c r="D343" s="2">
        <f t="shared" si="40"/>
        <v>1.59</v>
      </c>
      <c r="E343" s="34">
        <f t="shared" si="41"/>
        <v>30.022546576480359</v>
      </c>
      <c r="F343" s="2">
        <v>75.900000000000006</v>
      </c>
      <c r="G343" s="2">
        <f t="shared" si="42"/>
        <v>75.900000000000006</v>
      </c>
      <c r="H343" s="2" t="b">
        <v>1</v>
      </c>
      <c r="I343" s="2" t="b">
        <v>0</v>
      </c>
      <c r="J343" s="2" t="b">
        <v>0</v>
      </c>
      <c r="K343" s="2" t="b">
        <v>1</v>
      </c>
      <c r="L343" s="13" t="b">
        <f t="shared" si="43"/>
        <v>1</v>
      </c>
      <c r="M343" s="2" t="s">
        <v>1780</v>
      </c>
      <c r="N343" s="2">
        <v>169</v>
      </c>
      <c r="O343" s="2" t="b">
        <v>1</v>
      </c>
      <c r="P343" s="13" t="b">
        <f t="shared" si="44"/>
        <v>1</v>
      </c>
      <c r="Q343" s="2" t="b">
        <v>0</v>
      </c>
      <c r="R343" s="2" t="b">
        <f t="shared" si="45"/>
        <v>0</v>
      </c>
      <c r="S343" s="2" t="b">
        <v>1</v>
      </c>
      <c r="T343" s="2" t="b">
        <f t="shared" si="46"/>
        <v>1</v>
      </c>
      <c r="U343" s="2" t="s">
        <v>1558</v>
      </c>
      <c r="V343" s="2" t="str">
        <f t="shared" si="47"/>
        <v>Fractured Leg</v>
      </c>
      <c r="W343" s="2" t="s">
        <v>1524</v>
      </c>
      <c r="X343" s="2" t="s">
        <v>1535</v>
      </c>
      <c r="Y343" s="2" t="s">
        <v>1517</v>
      </c>
    </row>
    <row r="344" spans="1:25" ht="15.75" customHeight="1">
      <c r="A344" s="2" t="s">
        <v>617</v>
      </c>
      <c r="B344" s="2" t="s">
        <v>1518</v>
      </c>
      <c r="C344" s="2">
        <v>157</v>
      </c>
      <c r="D344" s="2">
        <f t="shared" si="40"/>
        <v>1.57</v>
      </c>
      <c r="E344" s="34">
        <f t="shared" si="41"/>
        <v>33.267069657998292</v>
      </c>
      <c r="F344" s="2">
        <v>82</v>
      </c>
      <c r="G344" s="2">
        <f t="shared" si="42"/>
        <v>82</v>
      </c>
      <c r="H344" s="2" t="b">
        <v>0</v>
      </c>
      <c r="I344" s="2" t="b">
        <v>0</v>
      </c>
      <c r="J344" s="2" t="b">
        <v>0</v>
      </c>
      <c r="K344" s="2" t="b">
        <v>1</v>
      </c>
      <c r="L344" s="13" t="b">
        <f t="shared" si="43"/>
        <v>1</v>
      </c>
      <c r="M344" s="2" t="s">
        <v>1670</v>
      </c>
      <c r="N344" s="2">
        <v>163</v>
      </c>
      <c r="O344" s="2" t="b">
        <v>1</v>
      </c>
      <c r="P344" s="13" t="b">
        <f t="shared" si="44"/>
        <v>1</v>
      </c>
      <c r="Q344" s="2" t="b">
        <v>0</v>
      </c>
      <c r="R344" s="2" t="b">
        <f t="shared" si="45"/>
        <v>0</v>
      </c>
      <c r="S344" s="2" t="b">
        <v>1</v>
      </c>
      <c r="T344" s="2" t="b">
        <f t="shared" si="46"/>
        <v>1</v>
      </c>
      <c r="U344" s="2" t="s">
        <v>1542</v>
      </c>
      <c r="V344" s="2" t="str">
        <f t="shared" si="47"/>
        <v>Kidney Stones</v>
      </c>
      <c r="W344" s="2" t="s">
        <v>1524</v>
      </c>
      <c r="X344" s="2" t="s">
        <v>1507</v>
      </c>
      <c r="Y344" s="2" t="s">
        <v>1517</v>
      </c>
    </row>
    <row r="345" spans="1:25" ht="15.75" customHeight="1">
      <c r="A345" s="2" t="s">
        <v>618</v>
      </c>
      <c r="B345" s="2" t="s">
        <v>1514</v>
      </c>
      <c r="C345" s="2">
        <v>170</v>
      </c>
      <c r="D345" s="2">
        <f t="shared" si="40"/>
        <v>1.7</v>
      </c>
      <c r="E345" s="34">
        <f t="shared" si="41"/>
        <v>30.726643598615919</v>
      </c>
      <c r="F345" s="2">
        <v>88.8</v>
      </c>
      <c r="G345" s="2">
        <f t="shared" si="42"/>
        <v>88.8</v>
      </c>
      <c r="H345" s="2" t="b">
        <v>1</v>
      </c>
      <c r="I345" s="2" t="b">
        <v>0</v>
      </c>
      <c r="J345" s="2" t="b">
        <v>1</v>
      </c>
      <c r="K345" s="2" t="b">
        <v>0</v>
      </c>
      <c r="L345" s="13" t="b">
        <f t="shared" si="43"/>
        <v>0</v>
      </c>
      <c r="M345" s="2" t="s">
        <v>1667</v>
      </c>
      <c r="N345" s="2">
        <v>219</v>
      </c>
      <c r="O345" s="2" t="b">
        <v>0</v>
      </c>
      <c r="P345" s="13" t="b">
        <f t="shared" si="44"/>
        <v>0</v>
      </c>
      <c r="Q345" s="2" t="b">
        <v>1</v>
      </c>
      <c r="R345" s="2" t="b">
        <f t="shared" si="45"/>
        <v>1</v>
      </c>
      <c r="S345" s="2" t="b">
        <v>1</v>
      </c>
      <c r="T345" s="2" t="b">
        <f t="shared" si="46"/>
        <v>1</v>
      </c>
      <c r="U345" s="2" t="s">
        <v>1496</v>
      </c>
      <c r="V345" s="2" t="str">
        <f t="shared" si="47"/>
        <v>Diabetes</v>
      </c>
      <c r="W345" s="2" t="s">
        <v>1506</v>
      </c>
      <c r="X345" s="2" t="s">
        <v>1512</v>
      </c>
      <c r="Y345" s="2" t="s">
        <v>1521</v>
      </c>
    </row>
    <row r="346" spans="1:25" ht="15.75" customHeight="1">
      <c r="A346" s="2" t="s">
        <v>619</v>
      </c>
      <c r="B346" s="2" t="s">
        <v>1509</v>
      </c>
      <c r="C346" s="2">
        <v>170</v>
      </c>
      <c r="D346" s="2">
        <f t="shared" si="40"/>
        <v>1.7</v>
      </c>
      <c r="E346" s="34">
        <f t="shared" si="41"/>
        <v>29.480968858131494</v>
      </c>
      <c r="F346" s="2">
        <v>85.2</v>
      </c>
      <c r="G346" s="2">
        <f t="shared" si="42"/>
        <v>85.2</v>
      </c>
      <c r="H346" s="2" t="b">
        <v>0</v>
      </c>
      <c r="I346" s="2" t="b">
        <v>1</v>
      </c>
      <c r="J346" s="2" t="b">
        <v>1</v>
      </c>
      <c r="K346" s="2" t="b">
        <v>0</v>
      </c>
      <c r="L346" s="13" t="b">
        <f t="shared" si="43"/>
        <v>0</v>
      </c>
      <c r="M346" s="2" t="s">
        <v>1686</v>
      </c>
      <c r="N346" s="2">
        <v>207</v>
      </c>
      <c r="O346" s="2" t="b">
        <v>0</v>
      </c>
      <c r="P346" s="13" t="b">
        <f t="shared" si="44"/>
        <v>0</v>
      </c>
      <c r="Q346" s="2" t="b">
        <v>1</v>
      </c>
      <c r="R346" s="2" t="b">
        <f t="shared" si="45"/>
        <v>1</v>
      </c>
      <c r="S346" s="2" t="b">
        <v>1</v>
      </c>
      <c r="T346" s="2" t="b">
        <f t="shared" si="46"/>
        <v>1</v>
      </c>
      <c r="U346" s="2" t="s">
        <v>1568</v>
      </c>
      <c r="V346" s="2" t="str">
        <f t="shared" si="47"/>
        <v>Allergic Reaction</v>
      </c>
      <c r="W346" s="2" t="s">
        <v>1524</v>
      </c>
      <c r="X346" s="2" t="s">
        <v>1535</v>
      </c>
      <c r="Y346" s="2" t="s">
        <v>1530</v>
      </c>
    </row>
    <row r="347" spans="1:25" ht="15.75" customHeight="1">
      <c r="A347" s="2" t="s">
        <v>621</v>
      </c>
      <c r="B347" s="2" t="s">
        <v>1527</v>
      </c>
      <c r="C347" s="2">
        <v>160</v>
      </c>
      <c r="D347" s="2">
        <f t="shared" si="40"/>
        <v>1.6</v>
      </c>
      <c r="E347" s="34">
        <f t="shared" si="41"/>
        <v>23.515624999999996</v>
      </c>
      <c r="F347" s="2">
        <v>60.2</v>
      </c>
      <c r="G347" s="2">
        <f t="shared" si="42"/>
        <v>60.2</v>
      </c>
      <c r="H347" s="2" t="b">
        <v>1</v>
      </c>
      <c r="I347" s="2" t="b">
        <v>1</v>
      </c>
      <c r="J347" s="2" t="b">
        <v>1</v>
      </c>
      <c r="K347" s="2" t="b">
        <v>0</v>
      </c>
      <c r="L347" s="13" t="b">
        <f t="shared" si="43"/>
        <v>0</v>
      </c>
      <c r="M347" s="2" t="s">
        <v>1763</v>
      </c>
      <c r="N347" s="2">
        <v>166</v>
      </c>
      <c r="O347" s="100"/>
      <c r="P347" s="13" t="b">
        <f t="shared" si="44"/>
        <v>0</v>
      </c>
      <c r="Q347" s="2" t="b">
        <v>0</v>
      </c>
      <c r="R347" s="2" t="b">
        <f t="shared" si="45"/>
        <v>0</v>
      </c>
      <c r="S347" s="2" t="b">
        <v>0</v>
      </c>
      <c r="T347" s="2" t="b">
        <f t="shared" si="46"/>
        <v>0</v>
      </c>
      <c r="U347" s="2" t="s">
        <v>1580</v>
      </c>
      <c r="V347" s="2" t="str">
        <f t="shared" si="47"/>
        <v>Prostate Cancer</v>
      </c>
      <c r="W347" s="2" t="s">
        <v>1506</v>
      </c>
      <c r="X347" s="2" t="s">
        <v>1507</v>
      </c>
      <c r="Y347" s="2" t="s">
        <v>1530</v>
      </c>
    </row>
    <row r="348" spans="1:25" ht="15.75" customHeight="1">
      <c r="A348" s="2" t="s">
        <v>622</v>
      </c>
      <c r="B348" s="2" t="s">
        <v>1509</v>
      </c>
      <c r="C348" s="2">
        <v>167</v>
      </c>
      <c r="D348" s="2">
        <f t="shared" si="40"/>
        <v>1.67</v>
      </c>
      <c r="E348" s="34">
        <f t="shared" si="41"/>
        <v>31.804654164724447</v>
      </c>
      <c r="F348" s="2">
        <v>88.7</v>
      </c>
      <c r="G348" s="2">
        <f t="shared" si="42"/>
        <v>88.7</v>
      </c>
      <c r="H348" s="2" t="b">
        <v>0</v>
      </c>
      <c r="I348" s="2" t="b">
        <v>0</v>
      </c>
      <c r="J348" s="2" t="b">
        <v>0</v>
      </c>
      <c r="K348" s="2" t="b">
        <v>0</v>
      </c>
      <c r="L348" s="13" t="b">
        <f t="shared" si="43"/>
        <v>0</v>
      </c>
      <c r="M348" s="2" t="s">
        <v>1781</v>
      </c>
      <c r="N348" s="2">
        <v>156</v>
      </c>
      <c r="O348" s="2" t="b">
        <v>0</v>
      </c>
      <c r="P348" s="13" t="b">
        <f t="shared" si="44"/>
        <v>0</v>
      </c>
      <c r="Q348" s="2" t="b">
        <v>1</v>
      </c>
      <c r="R348" s="2" t="b">
        <f t="shared" si="45"/>
        <v>1</v>
      </c>
      <c r="S348" s="2" t="b">
        <v>1</v>
      </c>
      <c r="T348" s="2" t="b">
        <f t="shared" si="46"/>
        <v>1</v>
      </c>
      <c r="U348" s="2" t="s">
        <v>1542</v>
      </c>
      <c r="V348" s="2" t="str">
        <f t="shared" si="47"/>
        <v>Kidney Stones</v>
      </c>
      <c r="W348" s="100"/>
      <c r="X348" s="2" t="s">
        <v>1512</v>
      </c>
      <c r="Y348" s="2" t="s">
        <v>1508</v>
      </c>
    </row>
    <row r="349" spans="1:25" ht="15.75" customHeight="1">
      <c r="A349" s="2" t="s">
        <v>624</v>
      </c>
      <c r="B349" s="2" t="s">
        <v>1536</v>
      </c>
      <c r="C349" s="2">
        <v>153</v>
      </c>
      <c r="D349" s="2">
        <f t="shared" si="40"/>
        <v>1.53</v>
      </c>
      <c r="E349" s="34">
        <f t="shared" si="41"/>
        <v>29.903028749626213</v>
      </c>
      <c r="F349" s="2">
        <v>70</v>
      </c>
      <c r="G349" s="2">
        <f t="shared" si="42"/>
        <v>70</v>
      </c>
      <c r="H349" s="2" t="b">
        <v>0</v>
      </c>
      <c r="I349" s="2" t="b">
        <v>0</v>
      </c>
      <c r="J349" s="2" t="b">
        <v>1</v>
      </c>
      <c r="K349" s="2" t="b">
        <v>0</v>
      </c>
      <c r="L349" s="13" t="b">
        <f t="shared" si="43"/>
        <v>0</v>
      </c>
      <c r="M349" s="2" t="s">
        <v>1714</v>
      </c>
      <c r="N349" s="2">
        <v>227</v>
      </c>
      <c r="O349" s="2" t="b">
        <v>1</v>
      </c>
      <c r="P349" s="13" t="b">
        <f t="shared" si="44"/>
        <v>1</v>
      </c>
      <c r="Q349" s="2" t="b">
        <v>0</v>
      </c>
      <c r="R349" s="2" t="b">
        <f t="shared" si="45"/>
        <v>0</v>
      </c>
      <c r="S349" s="2" t="b">
        <v>1</v>
      </c>
      <c r="T349" s="2" t="b">
        <f t="shared" si="46"/>
        <v>1</v>
      </c>
      <c r="U349" s="2" t="s">
        <v>1520</v>
      </c>
      <c r="V349" s="2" t="str">
        <f t="shared" si="47"/>
        <v>Heart Attack</v>
      </c>
      <c r="W349" s="2" t="s">
        <v>1524</v>
      </c>
      <c r="X349" s="2" t="s">
        <v>1535</v>
      </c>
      <c r="Y349" s="2" t="s">
        <v>1513</v>
      </c>
    </row>
    <row r="350" spans="1:25" ht="15.75" customHeight="1">
      <c r="A350" s="2" t="s">
        <v>625</v>
      </c>
      <c r="B350" s="2" t="s">
        <v>1543</v>
      </c>
      <c r="C350" s="2">
        <v>164</v>
      </c>
      <c r="D350" s="2">
        <f t="shared" si="40"/>
        <v>1.64</v>
      </c>
      <c r="E350" s="34">
        <f t="shared" si="41"/>
        <v>34.205829863176689</v>
      </c>
      <c r="F350" s="2">
        <v>92</v>
      </c>
      <c r="G350" s="2">
        <f t="shared" si="42"/>
        <v>92</v>
      </c>
      <c r="H350" s="2" t="b">
        <v>0</v>
      </c>
      <c r="I350" s="2" t="b">
        <v>1</v>
      </c>
      <c r="J350" s="2" t="b">
        <v>1</v>
      </c>
      <c r="K350" s="2" t="b">
        <v>1</v>
      </c>
      <c r="L350" s="13" t="b">
        <f t="shared" si="43"/>
        <v>1</v>
      </c>
      <c r="M350" s="2" t="s">
        <v>1782</v>
      </c>
      <c r="N350" s="2">
        <v>155</v>
      </c>
      <c r="O350" s="2" t="b">
        <v>1</v>
      </c>
      <c r="P350" s="13" t="b">
        <f t="shared" si="44"/>
        <v>1</v>
      </c>
      <c r="Q350" s="2" t="b">
        <v>1</v>
      </c>
      <c r="R350" s="2" t="b">
        <f t="shared" si="45"/>
        <v>1</v>
      </c>
      <c r="S350" s="2" t="b">
        <v>1</v>
      </c>
      <c r="T350" s="2" t="b">
        <f t="shared" si="46"/>
        <v>1</v>
      </c>
      <c r="U350" s="2" t="s">
        <v>1580</v>
      </c>
      <c r="V350" s="2" t="str">
        <f t="shared" si="47"/>
        <v>Prostate Cancer</v>
      </c>
      <c r="W350" s="2" t="s">
        <v>1524</v>
      </c>
      <c r="X350" s="2" t="s">
        <v>1507</v>
      </c>
      <c r="Y350" s="2" t="s">
        <v>1513</v>
      </c>
    </row>
    <row r="351" spans="1:25" ht="15.75" customHeight="1">
      <c r="A351" s="2" t="s">
        <v>626</v>
      </c>
      <c r="B351" s="2" t="s">
        <v>1509</v>
      </c>
      <c r="C351" s="2">
        <v>179</v>
      </c>
      <c r="D351" s="2">
        <f t="shared" si="40"/>
        <v>1.79</v>
      </c>
      <c r="E351" s="34">
        <f t="shared" si="41"/>
        <v>33.269872975250458</v>
      </c>
      <c r="F351" s="2">
        <v>106.6</v>
      </c>
      <c r="G351" s="2">
        <f t="shared" si="42"/>
        <v>106.6</v>
      </c>
      <c r="H351" s="2" t="b">
        <v>1</v>
      </c>
      <c r="I351" s="2" t="b">
        <v>1</v>
      </c>
      <c r="J351" s="2" t="b">
        <v>0</v>
      </c>
      <c r="K351" s="2" t="b">
        <v>0</v>
      </c>
      <c r="L351" s="13" t="b">
        <f t="shared" si="43"/>
        <v>0</v>
      </c>
      <c r="M351" s="2" t="s">
        <v>1576</v>
      </c>
      <c r="N351" s="2">
        <v>222</v>
      </c>
      <c r="O351" s="2" t="b">
        <v>0</v>
      </c>
      <c r="P351" s="13" t="b">
        <f t="shared" si="44"/>
        <v>0</v>
      </c>
      <c r="Q351" s="2" t="b">
        <v>1</v>
      </c>
      <c r="R351" s="2" t="b">
        <f t="shared" si="45"/>
        <v>1</v>
      </c>
      <c r="S351" s="2" t="b">
        <v>1</v>
      </c>
      <c r="T351" s="2" t="b">
        <f t="shared" si="46"/>
        <v>1</v>
      </c>
      <c r="U351" s="2" t="s">
        <v>1580</v>
      </c>
      <c r="V351" s="2" t="str">
        <f t="shared" si="47"/>
        <v>Prostate Cancer</v>
      </c>
      <c r="W351" s="2" t="s">
        <v>1506</v>
      </c>
      <c r="X351" s="2" t="s">
        <v>1512</v>
      </c>
      <c r="Y351" s="2" t="s">
        <v>1521</v>
      </c>
    </row>
    <row r="352" spans="1:25" ht="15.75" customHeight="1">
      <c r="A352" s="2" t="s">
        <v>627</v>
      </c>
      <c r="B352" s="2" t="s">
        <v>1536</v>
      </c>
      <c r="C352" s="2">
        <v>177</v>
      </c>
      <c r="D352" s="2">
        <f t="shared" si="40"/>
        <v>1.77</v>
      </c>
      <c r="E352" s="34">
        <f t="shared" si="41"/>
        <v>30.674454977816076</v>
      </c>
      <c r="F352" s="2">
        <v>96.1</v>
      </c>
      <c r="G352" s="2">
        <f t="shared" si="42"/>
        <v>96.1</v>
      </c>
      <c r="H352" s="2" t="b">
        <v>0</v>
      </c>
      <c r="I352" s="2" t="b">
        <v>0</v>
      </c>
      <c r="J352" s="2" t="b">
        <v>0</v>
      </c>
      <c r="K352" s="2" t="b">
        <v>1</v>
      </c>
      <c r="L352" s="13" t="b">
        <f t="shared" si="43"/>
        <v>1</v>
      </c>
      <c r="M352" s="2" t="s">
        <v>1769</v>
      </c>
      <c r="N352" s="2">
        <v>192</v>
      </c>
      <c r="O352" s="2" t="b">
        <v>1</v>
      </c>
      <c r="P352" s="13" t="b">
        <f t="shared" si="44"/>
        <v>1</v>
      </c>
      <c r="Q352" s="2" t="b">
        <v>0</v>
      </c>
      <c r="R352" s="2" t="b">
        <f t="shared" si="45"/>
        <v>0</v>
      </c>
      <c r="S352" s="2" t="b">
        <v>1</v>
      </c>
      <c r="T352" s="2" t="b">
        <f t="shared" si="46"/>
        <v>1</v>
      </c>
      <c r="U352" s="2" t="s">
        <v>1571</v>
      </c>
      <c r="V352" s="2" t="str">
        <f t="shared" si="47"/>
        <v>Stroke</v>
      </c>
      <c r="W352" s="2" t="s">
        <v>1506</v>
      </c>
      <c r="X352" s="2" t="s">
        <v>1535</v>
      </c>
      <c r="Y352" s="2" t="s">
        <v>1517</v>
      </c>
    </row>
    <row r="353" spans="1:25" ht="15.75" customHeight="1">
      <c r="A353" s="2" t="s">
        <v>629</v>
      </c>
      <c r="B353" s="2" t="s">
        <v>1503</v>
      </c>
      <c r="C353" s="2">
        <v>161</v>
      </c>
      <c r="D353" s="2">
        <f t="shared" si="40"/>
        <v>1.61</v>
      </c>
      <c r="E353" s="34">
        <f t="shared" si="41"/>
        <v>28.00817869680953</v>
      </c>
      <c r="F353" s="2">
        <v>72.599999999999994</v>
      </c>
      <c r="G353" s="2">
        <f t="shared" si="42"/>
        <v>72.599999999999994</v>
      </c>
      <c r="H353" s="2" t="b">
        <v>0</v>
      </c>
      <c r="I353" s="2" t="b">
        <v>0</v>
      </c>
      <c r="J353" s="2" t="b">
        <v>0</v>
      </c>
      <c r="K353" s="2" t="b">
        <v>1</v>
      </c>
      <c r="L353" s="13" t="b">
        <f t="shared" si="43"/>
        <v>1</v>
      </c>
      <c r="M353" s="2" t="s">
        <v>1573</v>
      </c>
      <c r="N353" s="2">
        <v>204</v>
      </c>
      <c r="O353" s="2" t="b">
        <v>1</v>
      </c>
      <c r="P353" s="13" t="b">
        <f t="shared" si="44"/>
        <v>1</v>
      </c>
      <c r="Q353" s="2" t="b">
        <v>0</v>
      </c>
      <c r="R353" s="2" t="b">
        <f t="shared" si="45"/>
        <v>0</v>
      </c>
      <c r="S353" s="2" t="b">
        <v>1</v>
      </c>
      <c r="T353" s="2" t="b">
        <f t="shared" si="46"/>
        <v>1</v>
      </c>
      <c r="U353" s="2" t="s">
        <v>1555</v>
      </c>
      <c r="V353" s="2" t="str">
        <f t="shared" si="47"/>
        <v>Kidney Stones</v>
      </c>
      <c r="W353" s="2" t="s">
        <v>1524</v>
      </c>
      <c r="X353" s="2" t="s">
        <v>1535</v>
      </c>
      <c r="Y353" s="2" t="s">
        <v>1508</v>
      </c>
    </row>
    <row r="354" spans="1:25" ht="15.75" customHeight="1">
      <c r="A354" s="2" t="s">
        <v>630</v>
      </c>
      <c r="B354" s="2" t="s">
        <v>1536</v>
      </c>
      <c r="C354" s="2">
        <v>161</v>
      </c>
      <c r="D354" s="2">
        <f t="shared" si="40"/>
        <v>1.61</v>
      </c>
      <c r="E354" s="34">
        <f t="shared" si="41"/>
        <v>30.438640484549207</v>
      </c>
      <c r="F354" s="2">
        <v>78.900000000000006</v>
      </c>
      <c r="G354" s="2">
        <f t="shared" si="42"/>
        <v>78.900000000000006</v>
      </c>
      <c r="H354" s="2" t="b">
        <v>0</v>
      </c>
      <c r="I354" s="2" t="b">
        <v>0</v>
      </c>
      <c r="J354" s="2" t="b">
        <v>0</v>
      </c>
      <c r="K354" s="2" t="b">
        <v>1</v>
      </c>
      <c r="L354" s="13" t="b">
        <f t="shared" si="43"/>
        <v>1</v>
      </c>
      <c r="M354" s="2" t="s">
        <v>1697</v>
      </c>
      <c r="N354" s="2">
        <v>198</v>
      </c>
      <c r="O354" s="2" t="b">
        <v>1</v>
      </c>
      <c r="P354" s="13" t="b">
        <f t="shared" si="44"/>
        <v>1</v>
      </c>
      <c r="Q354" s="2" t="b">
        <v>1</v>
      </c>
      <c r="R354" s="2" t="b">
        <f t="shared" si="45"/>
        <v>1</v>
      </c>
      <c r="S354" s="2" t="b">
        <v>1</v>
      </c>
      <c r="T354" s="2" t="b">
        <f t="shared" si="46"/>
        <v>1</v>
      </c>
      <c r="U354" s="2" t="s">
        <v>1534</v>
      </c>
      <c r="V354" s="2" t="str">
        <f t="shared" si="47"/>
        <v>Respiratory Infection</v>
      </c>
      <c r="W354" s="2" t="s">
        <v>1506</v>
      </c>
      <c r="X354" s="2" t="s">
        <v>1535</v>
      </c>
      <c r="Y354" s="2" t="s">
        <v>1521</v>
      </c>
    </row>
    <row r="355" spans="1:25" ht="15.75" customHeight="1">
      <c r="A355" s="2" t="s">
        <v>632</v>
      </c>
      <c r="B355" s="2" t="s">
        <v>1503</v>
      </c>
      <c r="C355" s="2">
        <v>163</v>
      </c>
      <c r="D355" s="2">
        <f t="shared" si="40"/>
        <v>1.63</v>
      </c>
      <c r="E355" s="34">
        <f t="shared" si="41"/>
        <v>21.340660167864808</v>
      </c>
      <c r="F355" s="2">
        <v>56.7</v>
      </c>
      <c r="G355" s="2">
        <f t="shared" si="42"/>
        <v>56.7</v>
      </c>
      <c r="H355" s="2" t="b">
        <v>0</v>
      </c>
      <c r="I355" s="2" t="b">
        <v>1</v>
      </c>
      <c r="J355" s="2" t="b">
        <v>1</v>
      </c>
      <c r="K355" s="2" t="b">
        <v>0</v>
      </c>
      <c r="L355" s="13" t="b">
        <f t="shared" si="43"/>
        <v>0</v>
      </c>
      <c r="M355" s="2" t="s">
        <v>1656</v>
      </c>
      <c r="N355" s="2">
        <v>227</v>
      </c>
      <c r="O355" s="2" t="b">
        <v>0</v>
      </c>
      <c r="P355" s="13" t="b">
        <f t="shared" si="44"/>
        <v>0</v>
      </c>
      <c r="Q355" s="2" t="b">
        <v>0</v>
      </c>
      <c r="R355" s="2" t="b">
        <f t="shared" si="45"/>
        <v>0</v>
      </c>
      <c r="S355" s="2" t="b">
        <v>0</v>
      </c>
      <c r="T355" s="2" t="b">
        <f t="shared" si="46"/>
        <v>0</v>
      </c>
      <c r="U355" s="2" t="s">
        <v>1496</v>
      </c>
      <c r="V355" s="2" t="str">
        <f t="shared" si="47"/>
        <v>Diabetes</v>
      </c>
      <c r="W355" s="2" t="s">
        <v>1506</v>
      </c>
      <c r="X355" s="2" t="s">
        <v>1535</v>
      </c>
      <c r="Y355" s="2" t="s">
        <v>1513</v>
      </c>
    </row>
    <row r="356" spans="1:25" ht="15.75" customHeight="1">
      <c r="A356" s="2" t="s">
        <v>633</v>
      </c>
      <c r="B356" s="2" t="s">
        <v>1503</v>
      </c>
      <c r="C356" s="2">
        <v>155</v>
      </c>
      <c r="D356" s="2">
        <f t="shared" si="40"/>
        <v>1.55</v>
      </c>
      <c r="E356" s="34">
        <f t="shared" si="41"/>
        <v>22.476586888657646</v>
      </c>
      <c r="F356" s="2">
        <v>54</v>
      </c>
      <c r="G356" s="2">
        <f t="shared" si="42"/>
        <v>54</v>
      </c>
      <c r="H356" s="2" t="b">
        <v>0</v>
      </c>
      <c r="I356" s="2" t="b">
        <v>1</v>
      </c>
      <c r="J356" s="2" t="b">
        <v>1</v>
      </c>
      <c r="K356" s="2" t="b">
        <v>0</v>
      </c>
      <c r="L356" s="13" t="b">
        <f t="shared" si="43"/>
        <v>0</v>
      </c>
      <c r="M356" s="2" t="s">
        <v>1559</v>
      </c>
      <c r="N356" s="2">
        <v>161</v>
      </c>
      <c r="O356" s="2" t="b">
        <v>0</v>
      </c>
      <c r="P356" s="13" t="b">
        <f t="shared" si="44"/>
        <v>0</v>
      </c>
      <c r="Q356" s="2" t="b">
        <v>0</v>
      </c>
      <c r="R356" s="2" t="b">
        <f t="shared" si="45"/>
        <v>0</v>
      </c>
      <c r="S356" s="2" t="b">
        <v>0</v>
      </c>
      <c r="T356" s="2" t="b">
        <f t="shared" si="46"/>
        <v>0</v>
      </c>
      <c r="U356" s="2" t="s">
        <v>1496</v>
      </c>
      <c r="V356" s="2" t="str">
        <f t="shared" si="47"/>
        <v>Diabetes</v>
      </c>
      <c r="W356" s="2" t="s">
        <v>1524</v>
      </c>
      <c r="X356" s="2" t="s">
        <v>1535</v>
      </c>
      <c r="Y356" s="2" t="s">
        <v>1508</v>
      </c>
    </row>
    <row r="357" spans="1:25" ht="15.75" customHeight="1">
      <c r="A357" s="2" t="s">
        <v>634</v>
      </c>
      <c r="B357" s="2" t="s">
        <v>1527</v>
      </c>
      <c r="C357" s="2">
        <v>176</v>
      </c>
      <c r="D357" s="2">
        <f t="shared" si="40"/>
        <v>1.76</v>
      </c>
      <c r="E357" s="34">
        <f t="shared" si="41"/>
        <v>30.087809917355372</v>
      </c>
      <c r="F357" s="2">
        <v>93.2</v>
      </c>
      <c r="G357" s="2">
        <f t="shared" si="42"/>
        <v>93.2</v>
      </c>
      <c r="H357" s="2" t="b">
        <v>0</v>
      </c>
      <c r="I357" s="2" t="b">
        <v>1</v>
      </c>
      <c r="J357" s="2" t="b">
        <v>0</v>
      </c>
      <c r="K357" s="2" t="b">
        <v>1</v>
      </c>
      <c r="L357" s="13" t="b">
        <f t="shared" si="43"/>
        <v>1</v>
      </c>
      <c r="M357" s="2" t="s">
        <v>1783</v>
      </c>
      <c r="N357" s="2">
        <v>202</v>
      </c>
      <c r="O357" s="2" t="b">
        <v>1</v>
      </c>
      <c r="P357" s="13" t="b">
        <f t="shared" si="44"/>
        <v>1</v>
      </c>
      <c r="Q357" s="2" t="b">
        <v>0</v>
      </c>
      <c r="R357" s="2" t="b">
        <f t="shared" si="45"/>
        <v>0</v>
      </c>
      <c r="S357" s="2" t="b">
        <v>1</v>
      </c>
      <c r="T357" s="2" t="b">
        <f t="shared" si="46"/>
        <v>1</v>
      </c>
      <c r="U357" s="2" t="s">
        <v>1580</v>
      </c>
      <c r="V357" s="2" t="str">
        <f t="shared" si="47"/>
        <v>Prostate Cancer</v>
      </c>
      <c r="W357" s="2" t="s">
        <v>1506</v>
      </c>
      <c r="X357" s="2" t="s">
        <v>1535</v>
      </c>
      <c r="Y357" s="2" t="s">
        <v>1521</v>
      </c>
    </row>
    <row r="358" spans="1:25" ht="15.75" customHeight="1">
      <c r="A358" s="2" t="s">
        <v>635</v>
      </c>
      <c r="B358" s="2" t="s">
        <v>1543</v>
      </c>
      <c r="C358" s="2">
        <v>160</v>
      </c>
      <c r="D358" s="2">
        <f t="shared" si="40"/>
        <v>1.6</v>
      </c>
      <c r="E358" s="34">
        <f t="shared" si="41"/>
        <v>31.445312499999993</v>
      </c>
      <c r="F358" s="2">
        <v>80.5</v>
      </c>
      <c r="G358" s="2">
        <f t="shared" si="42"/>
        <v>80.5</v>
      </c>
      <c r="H358" s="2" t="b">
        <v>0</v>
      </c>
      <c r="I358" s="2" t="b">
        <v>0</v>
      </c>
      <c r="J358" s="2" t="b">
        <v>1</v>
      </c>
      <c r="K358" s="2" t="b">
        <v>1</v>
      </c>
      <c r="L358" s="13" t="b">
        <f t="shared" si="43"/>
        <v>1</v>
      </c>
      <c r="M358" s="2" t="s">
        <v>1649</v>
      </c>
      <c r="N358" s="2">
        <v>163</v>
      </c>
      <c r="O358" s="2" t="b">
        <v>1</v>
      </c>
      <c r="P358" s="13" t="b">
        <f t="shared" si="44"/>
        <v>1</v>
      </c>
      <c r="Q358" s="2" t="b">
        <v>0</v>
      </c>
      <c r="R358" s="2" t="b">
        <f t="shared" si="45"/>
        <v>0</v>
      </c>
      <c r="S358" s="2" t="b">
        <v>1</v>
      </c>
      <c r="T358" s="2" t="b">
        <f t="shared" si="46"/>
        <v>1</v>
      </c>
      <c r="U358" s="2" t="s">
        <v>1534</v>
      </c>
      <c r="V358" s="2" t="str">
        <f t="shared" si="47"/>
        <v>Respiratory Infection</v>
      </c>
      <c r="W358" s="2" t="s">
        <v>1506</v>
      </c>
      <c r="X358" s="2" t="s">
        <v>1512</v>
      </c>
      <c r="Y358" s="2" t="s">
        <v>1517</v>
      </c>
    </row>
    <row r="359" spans="1:25" ht="15.75" customHeight="1">
      <c r="A359" s="2" t="s">
        <v>637</v>
      </c>
      <c r="B359" s="2" t="s">
        <v>1509</v>
      </c>
      <c r="C359" s="2">
        <v>162</v>
      </c>
      <c r="D359" s="2">
        <f t="shared" si="40"/>
        <v>1.62</v>
      </c>
      <c r="E359" s="34">
        <f t="shared" si="41"/>
        <v>30.445054107605543</v>
      </c>
      <c r="F359" s="2">
        <v>79.900000000000006</v>
      </c>
      <c r="G359" s="2">
        <f t="shared" si="42"/>
        <v>79.900000000000006</v>
      </c>
      <c r="H359" s="2" t="b">
        <v>0</v>
      </c>
      <c r="I359" s="2" t="b">
        <v>0</v>
      </c>
      <c r="J359" s="2" t="b">
        <v>0</v>
      </c>
      <c r="K359" s="2" t="b">
        <v>0</v>
      </c>
      <c r="L359" s="13" t="b">
        <f t="shared" si="43"/>
        <v>0</v>
      </c>
      <c r="M359" s="2" t="s">
        <v>1784</v>
      </c>
      <c r="N359" s="2">
        <v>196</v>
      </c>
      <c r="O359" s="2" t="b">
        <v>1</v>
      </c>
      <c r="P359" s="13" t="b">
        <f t="shared" si="44"/>
        <v>1</v>
      </c>
      <c r="Q359" s="2" t="b">
        <v>0</v>
      </c>
      <c r="R359" s="2" t="b">
        <f t="shared" si="45"/>
        <v>0</v>
      </c>
      <c r="S359" s="2" t="b">
        <v>1</v>
      </c>
      <c r="T359" s="2" t="b">
        <f t="shared" si="46"/>
        <v>1</v>
      </c>
      <c r="U359" s="2" t="s">
        <v>1617</v>
      </c>
      <c r="V359" s="2" t="str">
        <f t="shared" si="47"/>
        <v>Heart Attack</v>
      </c>
      <c r="W359" s="100"/>
      <c r="X359" s="2" t="s">
        <v>1507</v>
      </c>
      <c r="Y359" s="2" t="s">
        <v>1513</v>
      </c>
    </row>
    <row r="360" spans="1:25" ht="15.75" customHeight="1">
      <c r="A360" s="2" t="s">
        <v>638</v>
      </c>
      <c r="B360" s="2" t="s">
        <v>1556</v>
      </c>
      <c r="C360" s="2">
        <v>177</v>
      </c>
      <c r="D360" s="2">
        <f t="shared" si="40"/>
        <v>1.77</v>
      </c>
      <c r="E360" s="34">
        <f t="shared" si="41"/>
        <v>32.174662453318007</v>
      </c>
      <c r="F360" s="2">
        <v>100.8</v>
      </c>
      <c r="G360" s="2">
        <f t="shared" si="42"/>
        <v>100.8</v>
      </c>
      <c r="H360" s="2" t="b">
        <v>0</v>
      </c>
      <c r="I360" s="2" t="b">
        <v>0</v>
      </c>
      <c r="J360" s="2" t="b">
        <v>0</v>
      </c>
      <c r="K360" s="2" t="b">
        <v>0</v>
      </c>
      <c r="L360" s="13" t="b">
        <f t="shared" si="43"/>
        <v>0</v>
      </c>
      <c r="M360" s="2" t="s">
        <v>1717</v>
      </c>
      <c r="N360" s="2">
        <v>197</v>
      </c>
      <c r="O360" s="100"/>
      <c r="P360" s="13" t="b">
        <f t="shared" si="44"/>
        <v>0</v>
      </c>
      <c r="Q360" s="2" t="b">
        <v>1</v>
      </c>
      <c r="R360" s="2" t="b">
        <f t="shared" si="45"/>
        <v>1</v>
      </c>
      <c r="S360" s="2" t="b">
        <v>1</v>
      </c>
      <c r="T360" s="2" t="b">
        <f t="shared" si="46"/>
        <v>1</v>
      </c>
      <c r="U360" s="2" t="s">
        <v>1496</v>
      </c>
      <c r="V360" s="2" t="str">
        <f t="shared" si="47"/>
        <v>Diabetes</v>
      </c>
      <c r="W360" s="2" t="s">
        <v>1506</v>
      </c>
      <c r="X360" s="2" t="s">
        <v>1535</v>
      </c>
      <c r="Y360" s="2" t="s">
        <v>1530</v>
      </c>
    </row>
    <row r="361" spans="1:25" ht="15.75" customHeight="1">
      <c r="A361" s="2" t="s">
        <v>639</v>
      </c>
      <c r="B361" s="2" t="s">
        <v>1509</v>
      </c>
      <c r="C361" s="2">
        <v>171</v>
      </c>
      <c r="D361" s="2">
        <f t="shared" si="40"/>
        <v>1.71</v>
      </c>
      <c r="E361" s="34">
        <f t="shared" si="41"/>
        <v>30.915495366095556</v>
      </c>
      <c r="F361" s="2">
        <v>90.4</v>
      </c>
      <c r="G361" s="2">
        <f t="shared" si="42"/>
        <v>90.4</v>
      </c>
      <c r="H361" s="2" t="b">
        <v>0</v>
      </c>
      <c r="I361" s="2" t="b">
        <v>0</v>
      </c>
      <c r="J361" s="2" t="b">
        <v>0</v>
      </c>
      <c r="K361" s="2" t="b">
        <v>0</v>
      </c>
      <c r="L361" s="13" t="b">
        <f t="shared" si="43"/>
        <v>0</v>
      </c>
      <c r="M361" s="2" t="s">
        <v>1585</v>
      </c>
      <c r="N361" s="2">
        <v>177</v>
      </c>
      <c r="O361" s="2" t="b">
        <v>0</v>
      </c>
      <c r="P361" s="13" t="b">
        <f t="shared" si="44"/>
        <v>0</v>
      </c>
      <c r="Q361" s="2" t="b">
        <v>1</v>
      </c>
      <c r="R361" s="2" t="b">
        <f t="shared" si="45"/>
        <v>1</v>
      </c>
      <c r="S361" s="2" t="b">
        <v>1</v>
      </c>
      <c r="T361" s="2" t="b">
        <f t="shared" si="46"/>
        <v>1</v>
      </c>
      <c r="U361" s="2" t="s">
        <v>1523</v>
      </c>
      <c r="V361" s="2" t="str">
        <f t="shared" si="47"/>
        <v>Appendicitis</v>
      </c>
      <c r="W361" s="2" t="s">
        <v>1524</v>
      </c>
      <c r="X361" s="2" t="s">
        <v>1535</v>
      </c>
      <c r="Y361" s="2" t="s">
        <v>1521</v>
      </c>
    </row>
    <row r="362" spans="1:25" ht="15.75" customHeight="1">
      <c r="A362" s="2" t="s">
        <v>640</v>
      </c>
      <c r="B362" s="2" t="s">
        <v>1527</v>
      </c>
      <c r="C362" s="2">
        <v>166</v>
      </c>
      <c r="D362" s="2">
        <f t="shared" si="40"/>
        <v>1.66</v>
      </c>
      <c r="E362" s="34">
        <f t="shared" si="41"/>
        <v>31.717230367252146</v>
      </c>
      <c r="F362" s="2">
        <v>87.4</v>
      </c>
      <c r="G362" s="2">
        <f t="shared" si="42"/>
        <v>87.4</v>
      </c>
      <c r="H362" s="2" t="b">
        <v>0</v>
      </c>
      <c r="I362" s="2" t="b">
        <v>0</v>
      </c>
      <c r="J362" s="2" t="b">
        <v>0</v>
      </c>
      <c r="K362" s="2" t="b">
        <v>1</v>
      </c>
      <c r="L362" s="13" t="b">
        <f t="shared" si="43"/>
        <v>1</v>
      </c>
      <c r="M362" s="2" t="s">
        <v>1785</v>
      </c>
      <c r="N362" s="2">
        <v>182</v>
      </c>
      <c r="O362" s="2" t="b">
        <v>1</v>
      </c>
      <c r="P362" s="13" t="b">
        <f t="shared" si="44"/>
        <v>1</v>
      </c>
      <c r="Q362" s="2" t="b">
        <v>0</v>
      </c>
      <c r="R362" s="2" t="b">
        <f t="shared" si="45"/>
        <v>0</v>
      </c>
      <c r="S362" s="2" t="b">
        <v>1</v>
      </c>
      <c r="T362" s="2" t="b">
        <f t="shared" si="46"/>
        <v>1</v>
      </c>
      <c r="U362" s="2" t="s">
        <v>1566</v>
      </c>
      <c r="V362" s="2" t="str">
        <f t="shared" si="47"/>
        <v>Cancer</v>
      </c>
      <c r="W362" s="2" t="s">
        <v>1524</v>
      </c>
      <c r="X362" s="2" t="s">
        <v>1507</v>
      </c>
      <c r="Y362" s="2" t="s">
        <v>1530</v>
      </c>
    </row>
    <row r="363" spans="1:25" ht="15.75" customHeight="1">
      <c r="A363" s="2" t="s">
        <v>641</v>
      </c>
      <c r="B363" s="2" t="s">
        <v>1514</v>
      </c>
      <c r="C363" s="2">
        <v>177</v>
      </c>
      <c r="D363" s="2">
        <f t="shared" si="40"/>
        <v>1.77</v>
      </c>
      <c r="E363" s="34">
        <f t="shared" si="41"/>
        <v>30.387181205911453</v>
      </c>
      <c r="F363" s="2">
        <v>95.2</v>
      </c>
      <c r="G363" s="2">
        <f t="shared" si="42"/>
        <v>95.2</v>
      </c>
      <c r="H363" s="2" t="b">
        <v>0</v>
      </c>
      <c r="I363" s="2" t="b">
        <v>0</v>
      </c>
      <c r="J363" s="2" t="b">
        <v>0</v>
      </c>
      <c r="K363" s="2" t="b">
        <v>0</v>
      </c>
      <c r="L363" s="13" t="b">
        <f t="shared" si="43"/>
        <v>0</v>
      </c>
      <c r="M363" s="2" t="s">
        <v>1781</v>
      </c>
      <c r="N363" s="2">
        <v>198</v>
      </c>
      <c r="O363" s="2" t="b">
        <v>0</v>
      </c>
      <c r="P363" s="13" t="b">
        <f t="shared" si="44"/>
        <v>0</v>
      </c>
      <c r="Q363" s="2" t="b">
        <v>1</v>
      </c>
      <c r="R363" s="2" t="b">
        <f t="shared" si="45"/>
        <v>1</v>
      </c>
      <c r="S363" s="2" t="b">
        <v>1</v>
      </c>
      <c r="T363" s="2" t="b">
        <f t="shared" si="46"/>
        <v>1</v>
      </c>
      <c r="U363" s="2" t="s">
        <v>1516</v>
      </c>
      <c r="V363" s="2" t="str">
        <f t="shared" si="47"/>
        <v>Stroke</v>
      </c>
      <c r="W363" s="2" t="s">
        <v>1506</v>
      </c>
      <c r="X363" s="2" t="s">
        <v>1507</v>
      </c>
      <c r="Y363" s="2" t="s">
        <v>1530</v>
      </c>
    </row>
    <row r="364" spans="1:25" ht="15.75" customHeight="1">
      <c r="A364" s="2" t="s">
        <v>643</v>
      </c>
      <c r="B364" s="2" t="s">
        <v>1527</v>
      </c>
      <c r="C364" s="2">
        <v>166</v>
      </c>
      <c r="D364" s="2">
        <f t="shared" si="40"/>
        <v>1.66</v>
      </c>
      <c r="E364" s="34">
        <f t="shared" si="41"/>
        <v>34.112353026564087</v>
      </c>
      <c r="F364" s="2">
        <v>94</v>
      </c>
      <c r="G364" s="2">
        <f t="shared" si="42"/>
        <v>94</v>
      </c>
      <c r="H364" s="2" t="b">
        <v>1</v>
      </c>
      <c r="I364" s="2" t="b">
        <v>0</v>
      </c>
      <c r="J364" s="2" t="b">
        <v>0</v>
      </c>
      <c r="K364" s="2" t="b">
        <v>0</v>
      </c>
      <c r="L364" s="13" t="b">
        <f t="shared" si="43"/>
        <v>0</v>
      </c>
      <c r="M364" s="2" t="s">
        <v>1786</v>
      </c>
      <c r="N364" s="2">
        <v>192</v>
      </c>
      <c r="O364" s="2" t="b">
        <v>0</v>
      </c>
      <c r="P364" s="13" t="b">
        <f t="shared" si="44"/>
        <v>0</v>
      </c>
      <c r="Q364" s="2" t="b">
        <v>1</v>
      </c>
      <c r="R364" s="2" t="b">
        <f t="shared" si="45"/>
        <v>1</v>
      </c>
      <c r="S364" s="2" t="b">
        <v>1</v>
      </c>
      <c r="T364" s="2" t="b">
        <f t="shared" si="46"/>
        <v>1</v>
      </c>
      <c r="U364" s="2" t="s">
        <v>1511</v>
      </c>
      <c r="V364" s="2" t="str">
        <f t="shared" si="47"/>
        <v>Prostate Cancer</v>
      </c>
      <c r="W364" s="2" t="s">
        <v>1506</v>
      </c>
      <c r="X364" s="2" t="s">
        <v>1507</v>
      </c>
      <c r="Y364" s="2" t="s">
        <v>1508</v>
      </c>
    </row>
    <row r="365" spans="1:25" ht="15.75" customHeight="1">
      <c r="A365" s="2" t="s">
        <v>644</v>
      </c>
      <c r="B365" s="2" t="s">
        <v>1556</v>
      </c>
      <c r="C365" s="2">
        <v>157</v>
      </c>
      <c r="D365" s="2">
        <f t="shared" si="40"/>
        <v>1.57</v>
      </c>
      <c r="E365" s="34">
        <f t="shared" si="41"/>
        <v>30.062071483630163</v>
      </c>
      <c r="F365" s="2">
        <v>74.099999999999994</v>
      </c>
      <c r="G365" s="2">
        <f t="shared" si="42"/>
        <v>74.099999999999994</v>
      </c>
      <c r="H365" s="2" t="b">
        <v>1</v>
      </c>
      <c r="I365" s="2" t="s">
        <v>1524</v>
      </c>
      <c r="J365" s="2" t="b">
        <v>1</v>
      </c>
      <c r="K365" s="2" t="b">
        <v>1</v>
      </c>
      <c r="L365" s="13" t="b">
        <f t="shared" si="43"/>
        <v>1</v>
      </c>
      <c r="M365" s="2" t="s">
        <v>1592</v>
      </c>
      <c r="N365" s="2">
        <v>157</v>
      </c>
      <c r="O365" s="2" t="b">
        <v>1</v>
      </c>
      <c r="P365" s="13" t="b">
        <f t="shared" si="44"/>
        <v>1</v>
      </c>
      <c r="Q365" s="2" t="b">
        <v>0</v>
      </c>
      <c r="R365" s="2" t="b">
        <f t="shared" si="45"/>
        <v>0</v>
      </c>
      <c r="S365" s="2" t="b">
        <v>1</v>
      </c>
      <c r="T365" s="2" t="b">
        <f t="shared" si="46"/>
        <v>1</v>
      </c>
      <c r="U365" s="2" t="s">
        <v>1568</v>
      </c>
      <c r="V365" s="2" t="str">
        <f t="shared" si="47"/>
        <v>Allergic Reaction</v>
      </c>
      <c r="W365" s="2" t="s">
        <v>1506</v>
      </c>
      <c r="X365" s="2" t="s">
        <v>1507</v>
      </c>
      <c r="Y365" s="2" t="s">
        <v>1530</v>
      </c>
    </row>
    <row r="366" spans="1:25" ht="15.75" customHeight="1">
      <c r="A366" s="2" t="s">
        <v>646</v>
      </c>
      <c r="B366" s="2" t="s">
        <v>1556</v>
      </c>
      <c r="C366" s="2">
        <v>162</v>
      </c>
      <c r="D366" s="2">
        <f t="shared" si="40"/>
        <v>1.62</v>
      </c>
      <c r="E366" s="34">
        <f t="shared" si="41"/>
        <v>33.340954122847123</v>
      </c>
      <c r="F366" s="2">
        <v>87.5</v>
      </c>
      <c r="G366" s="2">
        <f t="shared" si="42"/>
        <v>87.5</v>
      </c>
      <c r="H366" s="2" t="b">
        <v>0</v>
      </c>
      <c r="I366" s="2" t="b">
        <v>0</v>
      </c>
      <c r="J366" s="2" t="b">
        <v>0</v>
      </c>
      <c r="K366" s="2" t="b">
        <v>0</v>
      </c>
      <c r="L366" s="13" t="b">
        <f t="shared" si="43"/>
        <v>0</v>
      </c>
      <c r="M366" s="2" t="s">
        <v>1787</v>
      </c>
      <c r="N366" s="2">
        <v>172</v>
      </c>
      <c r="O366" s="2" t="b">
        <v>1</v>
      </c>
      <c r="P366" s="13" t="b">
        <f t="shared" si="44"/>
        <v>1</v>
      </c>
      <c r="Q366" s="2" t="b">
        <v>0</v>
      </c>
      <c r="R366" s="2" t="b">
        <f t="shared" si="45"/>
        <v>0</v>
      </c>
      <c r="S366" s="2" t="b">
        <v>1</v>
      </c>
      <c r="T366" s="2" t="b">
        <f t="shared" si="46"/>
        <v>1</v>
      </c>
      <c r="U366" s="2" t="s">
        <v>1520</v>
      </c>
      <c r="V366" s="2" t="str">
        <f t="shared" si="47"/>
        <v>Heart Attack</v>
      </c>
      <c r="W366" s="2" t="s">
        <v>1506</v>
      </c>
      <c r="X366" s="2" t="s">
        <v>1507</v>
      </c>
      <c r="Y366" s="2" t="s">
        <v>1521</v>
      </c>
    </row>
    <row r="367" spans="1:25" ht="15.75" customHeight="1">
      <c r="A367" s="2" t="s">
        <v>647</v>
      </c>
      <c r="B367" s="2" t="s">
        <v>1556</v>
      </c>
      <c r="C367" s="2">
        <v>168</v>
      </c>
      <c r="D367" s="2">
        <f t="shared" si="40"/>
        <v>1.68</v>
      </c>
      <c r="E367" s="34">
        <f t="shared" si="41"/>
        <v>25.722789115646261</v>
      </c>
      <c r="F367" s="2">
        <v>72.599999999999994</v>
      </c>
      <c r="G367" s="2">
        <f t="shared" si="42"/>
        <v>72.599999999999994</v>
      </c>
      <c r="H367" s="2" t="b">
        <v>0</v>
      </c>
      <c r="I367" s="2" t="b">
        <v>1</v>
      </c>
      <c r="J367" s="2" t="b">
        <v>1</v>
      </c>
      <c r="K367" s="2" t="b">
        <v>0</v>
      </c>
      <c r="L367" s="13" t="b">
        <f t="shared" si="43"/>
        <v>0</v>
      </c>
      <c r="M367" s="2" t="s">
        <v>1788</v>
      </c>
      <c r="N367" s="2">
        <v>194</v>
      </c>
      <c r="O367" s="2" t="b">
        <v>0</v>
      </c>
      <c r="P367" s="13" t="b">
        <f t="shared" si="44"/>
        <v>0</v>
      </c>
      <c r="Q367" s="2" t="b">
        <v>0</v>
      </c>
      <c r="R367" s="2" t="b">
        <f t="shared" si="45"/>
        <v>0</v>
      </c>
      <c r="S367" s="2" t="b">
        <v>0</v>
      </c>
      <c r="T367" s="2" t="b">
        <f t="shared" si="46"/>
        <v>0</v>
      </c>
      <c r="U367" s="2" t="s">
        <v>1529</v>
      </c>
      <c r="V367" s="2" t="str">
        <f t="shared" si="47"/>
        <v>Childbirth</v>
      </c>
      <c r="W367" s="2" t="s">
        <v>1506</v>
      </c>
      <c r="X367" s="2" t="s">
        <v>1512</v>
      </c>
      <c r="Y367" s="2" t="s">
        <v>1521</v>
      </c>
    </row>
    <row r="368" spans="1:25" ht="15.75" customHeight="1">
      <c r="A368" s="2" t="s">
        <v>648</v>
      </c>
      <c r="B368" s="2" t="s">
        <v>1509</v>
      </c>
      <c r="C368" s="2">
        <v>155</v>
      </c>
      <c r="D368" s="2">
        <f t="shared" si="40"/>
        <v>1.55</v>
      </c>
      <c r="E368" s="34">
        <f t="shared" si="41"/>
        <v>31.92507804370447</v>
      </c>
      <c r="F368" s="2">
        <v>76.7</v>
      </c>
      <c r="G368" s="2">
        <f t="shared" si="42"/>
        <v>76.7</v>
      </c>
      <c r="H368" s="2" t="b">
        <v>1</v>
      </c>
      <c r="I368" s="2" t="b">
        <v>1</v>
      </c>
      <c r="J368" s="2" t="b">
        <v>0</v>
      </c>
      <c r="K368" s="2" t="s">
        <v>1524</v>
      </c>
      <c r="L368" s="13" t="b">
        <f t="shared" si="43"/>
        <v>1</v>
      </c>
      <c r="M368" s="2" t="s">
        <v>1739</v>
      </c>
      <c r="N368" s="2">
        <v>158</v>
      </c>
      <c r="O368" s="2" t="b">
        <v>1</v>
      </c>
      <c r="P368" s="13" t="b">
        <f t="shared" si="44"/>
        <v>1</v>
      </c>
      <c r="Q368" s="2" t="b">
        <v>1</v>
      </c>
      <c r="R368" s="2" t="b">
        <f t="shared" si="45"/>
        <v>1</v>
      </c>
      <c r="S368" s="2" t="b">
        <v>1</v>
      </c>
      <c r="T368" s="2" t="b">
        <f t="shared" si="46"/>
        <v>1</v>
      </c>
      <c r="U368" s="2" t="s">
        <v>1505</v>
      </c>
      <c r="V368" s="2" t="str">
        <f t="shared" si="47"/>
        <v>Fractured Leg</v>
      </c>
      <c r="W368" s="2" t="s">
        <v>1506</v>
      </c>
      <c r="X368" s="2" t="s">
        <v>1512</v>
      </c>
      <c r="Y368" s="2" t="s">
        <v>1517</v>
      </c>
    </row>
    <row r="369" spans="1:25" ht="15.75" customHeight="1">
      <c r="A369" s="2" t="s">
        <v>650</v>
      </c>
      <c r="B369" s="2" t="s">
        <v>1514</v>
      </c>
      <c r="C369" s="2">
        <v>164</v>
      </c>
      <c r="D369" s="2">
        <f t="shared" si="40"/>
        <v>1.64</v>
      </c>
      <c r="E369" s="34">
        <f t="shared" si="41"/>
        <v>31.305770374776923</v>
      </c>
      <c r="F369" s="2">
        <v>84.2</v>
      </c>
      <c r="G369" s="2">
        <f t="shared" si="42"/>
        <v>84.2</v>
      </c>
      <c r="H369" s="2" t="b">
        <v>0</v>
      </c>
      <c r="I369" s="2" t="b">
        <v>1</v>
      </c>
      <c r="J369" s="2" t="b">
        <v>0</v>
      </c>
      <c r="K369" s="2" t="b">
        <v>0</v>
      </c>
      <c r="L369" s="13" t="b">
        <f t="shared" si="43"/>
        <v>0</v>
      </c>
      <c r="M369" s="2" t="s">
        <v>1671</v>
      </c>
      <c r="N369" s="2">
        <v>220</v>
      </c>
      <c r="O369" s="2" t="b">
        <v>0</v>
      </c>
      <c r="P369" s="13" t="b">
        <f t="shared" si="44"/>
        <v>0</v>
      </c>
      <c r="Q369" s="2" t="b">
        <v>1</v>
      </c>
      <c r="R369" s="2" t="b">
        <f t="shared" si="45"/>
        <v>1</v>
      </c>
      <c r="S369" s="2" t="b">
        <v>1</v>
      </c>
      <c r="T369" s="2" t="b">
        <f t="shared" si="46"/>
        <v>1</v>
      </c>
      <c r="U369" s="2" t="s">
        <v>1532</v>
      </c>
      <c r="V369" s="2" t="str">
        <f t="shared" si="47"/>
        <v>Hypertension</v>
      </c>
      <c r="W369" s="2" t="s">
        <v>1524</v>
      </c>
      <c r="X369" s="2" t="s">
        <v>1512</v>
      </c>
      <c r="Y369" s="2" t="s">
        <v>1517</v>
      </c>
    </row>
    <row r="370" spans="1:25" ht="15.75" customHeight="1">
      <c r="A370" s="2" t="s">
        <v>651</v>
      </c>
      <c r="B370" s="2" t="s">
        <v>1514</v>
      </c>
      <c r="C370" s="2">
        <v>153</v>
      </c>
      <c r="D370" s="2">
        <f t="shared" si="40"/>
        <v>1.53</v>
      </c>
      <c r="E370" s="34">
        <f t="shared" si="41"/>
        <v>33.918578324576018</v>
      </c>
      <c r="F370" s="2">
        <v>79.400000000000006</v>
      </c>
      <c r="G370" s="2">
        <f t="shared" si="42"/>
        <v>79.400000000000006</v>
      </c>
      <c r="H370" s="2" t="b">
        <v>0</v>
      </c>
      <c r="I370" s="2" t="b">
        <v>1</v>
      </c>
      <c r="J370" s="2" t="b">
        <v>0</v>
      </c>
      <c r="K370" s="2" t="b">
        <v>0</v>
      </c>
      <c r="L370" s="13" t="b">
        <f t="shared" si="43"/>
        <v>0</v>
      </c>
      <c r="M370" s="2" t="s">
        <v>1789</v>
      </c>
      <c r="N370" s="2">
        <v>200</v>
      </c>
      <c r="O370" s="2" t="b">
        <v>0</v>
      </c>
      <c r="P370" s="13" t="b">
        <f t="shared" si="44"/>
        <v>0</v>
      </c>
      <c r="Q370" s="2" t="b">
        <v>1</v>
      </c>
      <c r="R370" s="2" t="b">
        <f t="shared" si="45"/>
        <v>1</v>
      </c>
      <c r="S370" s="2" t="b">
        <v>1</v>
      </c>
      <c r="T370" s="2" t="b">
        <f t="shared" si="46"/>
        <v>1</v>
      </c>
      <c r="U370" s="2" t="s">
        <v>1566</v>
      </c>
      <c r="V370" s="2" t="str">
        <f t="shared" si="47"/>
        <v>Cancer</v>
      </c>
      <c r="W370" s="2" t="s">
        <v>1506</v>
      </c>
      <c r="X370" s="2" t="s">
        <v>1535</v>
      </c>
      <c r="Y370" s="2" t="s">
        <v>1508</v>
      </c>
    </row>
    <row r="371" spans="1:25" ht="15.75" customHeight="1">
      <c r="A371" s="2" t="s">
        <v>653</v>
      </c>
      <c r="B371" s="2" t="s">
        <v>1514</v>
      </c>
      <c r="C371" s="2">
        <v>154</v>
      </c>
      <c r="D371" s="2">
        <f t="shared" si="40"/>
        <v>1.54</v>
      </c>
      <c r="E371" s="34">
        <f t="shared" si="41"/>
        <v>30.780907404284029</v>
      </c>
      <c r="F371" s="2">
        <v>73</v>
      </c>
      <c r="G371" s="2">
        <f t="shared" si="42"/>
        <v>73</v>
      </c>
      <c r="H371" s="2" t="b">
        <v>0</v>
      </c>
      <c r="I371" s="2" t="b">
        <v>1</v>
      </c>
      <c r="J371" s="2" t="b">
        <v>0</v>
      </c>
      <c r="K371" s="2" t="b">
        <v>1</v>
      </c>
      <c r="L371" s="13" t="b">
        <f t="shared" si="43"/>
        <v>1</v>
      </c>
      <c r="M371" s="2" t="s">
        <v>1778</v>
      </c>
      <c r="N371" s="2">
        <v>195</v>
      </c>
      <c r="O371" s="2" t="b">
        <v>1</v>
      </c>
      <c r="P371" s="13" t="b">
        <f t="shared" si="44"/>
        <v>1</v>
      </c>
      <c r="Q371" s="2" t="b">
        <v>0</v>
      </c>
      <c r="R371" s="2" t="b">
        <f t="shared" si="45"/>
        <v>0</v>
      </c>
      <c r="S371" s="2" t="b">
        <v>1</v>
      </c>
      <c r="T371" s="2" t="b">
        <f t="shared" si="46"/>
        <v>1</v>
      </c>
      <c r="U371" s="2" t="s">
        <v>1555</v>
      </c>
      <c r="V371" s="2" t="str">
        <f t="shared" si="47"/>
        <v>Kidney Stones</v>
      </c>
      <c r="W371" s="2" t="s">
        <v>1524</v>
      </c>
      <c r="X371" s="2" t="s">
        <v>1507</v>
      </c>
      <c r="Y371" s="2" t="s">
        <v>1530</v>
      </c>
    </row>
    <row r="372" spans="1:25" ht="15.75" customHeight="1">
      <c r="A372" s="2" t="s">
        <v>654</v>
      </c>
      <c r="B372" s="2" t="s">
        <v>1536</v>
      </c>
      <c r="C372" s="2">
        <v>159</v>
      </c>
      <c r="D372" s="2">
        <f t="shared" si="40"/>
        <v>1.59</v>
      </c>
      <c r="E372" s="34">
        <f t="shared" si="41"/>
        <v>22.309244096356945</v>
      </c>
      <c r="F372" s="2">
        <v>56.4</v>
      </c>
      <c r="G372" s="2">
        <f t="shared" si="42"/>
        <v>56.4</v>
      </c>
      <c r="H372" s="2" t="b">
        <v>1</v>
      </c>
      <c r="I372" s="2" t="b">
        <v>0</v>
      </c>
      <c r="J372" s="2" t="b">
        <v>0</v>
      </c>
      <c r="K372" s="2" t="b">
        <v>0</v>
      </c>
      <c r="L372" s="13" t="b">
        <f t="shared" si="43"/>
        <v>0</v>
      </c>
      <c r="M372" s="2" t="s">
        <v>1790</v>
      </c>
      <c r="N372" s="2">
        <v>166</v>
      </c>
      <c r="O372" s="2" t="b">
        <v>0</v>
      </c>
      <c r="P372" s="13" t="b">
        <f t="shared" si="44"/>
        <v>0</v>
      </c>
      <c r="Q372" s="2" t="b">
        <v>0</v>
      </c>
      <c r="R372" s="2" t="b">
        <f t="shared" si="45"/>
        <v>0</v>
      </c>
      <c r="S372" s="2" t="b">
        <v>0</v>
      </c>
      <c r="T372" s="2" t="b">
        <f t="shared" si="46"/>
        <v>0</v>
      </c>
      <c r="U372" s="2" t="s">
        <v>1575</v>
      </c>
      <c r="V372" s="2" t="str">
        <f t="shared" si="47"/>
        <v>Cancer</v>
      </c>
      <c r="W372" s="2" t="s">
        <v>1524</v>
      </c>
      <c r="X372" s="2" t="s">
        <v>1507</v>
      </c>
      <c r="Y372" s="2" t="s">
        <v>1521</v>
      </c>
    </row>
    <row r="373" spans="1:25" ht="15.75" customHeight="1">
      <c r="A373" s="2" t="s">
        <v>656</v>
      </c>
      <c r="B373" s="2" t="s">
        <v>1514</v>
      </c>
      <c r="C373" s="2">
        <v>165</v>
      </c>
      <c r="D373" s="2">
        <f t="shared" si="40"/>
        <v>1.65</v>
      </c>
      <c r="E373" s="34">
        <f t="shared" si="41"/>
        <v>28.025711662075299</v>
      </c>
      <c r="F373" s="2">
        <v>76.3</v>
      </c>
      <c r="G373" s="2">
        <f t="shared" si="42"/>
        <v>76.3</v>
      </c>
      <c r="H373" s="2" t="b">
        <v>1</v>
      </c>
      <c r="I373" s="2" t="b">
        <v>0</v>
      </c>
      <c r="J373" s="2" t="b">
        <v>0</v>
      </c>
      <c r="K373" s="2" t="b">
        <v>0</v>
      </c>
      <c r="L373" s="13" t="b">
        <f t="shared" si="43"/>
        <v>0</v>
      </c>
      <c r="M373" s="2" t="s">
        <v>1641</v>
      </c>
      <c r="N373" s="2">
        <v>228</v>
      </c>
      <c r="O373" s="2" t="b">
        <v>1</v>
      </c>
      <c r="P373" s="13" t="b">
        <f t="shared" si="44"/>
        <v>1</v>
      </c>
      <c r="Q373" s="2" t="b">
        <v>1</v>
      </c>
      <c r="R373" s="2" t="b">
        <f t="shared" si="45"/>
        <v>1</v>
      </c>
      <c r="S373" s="2" t="b">
        <v>1</v>
      </c>
      <c r="T373" s="2" t="b">
        <f t="shared" si="46"/>
        <v>1</v>
      </c>
      <c r="U373" s="2" t="s">
        <v>1594</v>
      </c>
      <c r="V373" s="2" t="str">
        <f t="shared" si="47"/>
        <v>Heart Disease</v>
      </c>
      <c r="W373" s="2" t="s">
        <v>1506</v>
      </c>
      <c r="X373" s="2" t="s">
        <v>1507</v>
      </c>
      <c r="Y373" s="2" t="s">
        <v>1530</v>
      </c>
    </row>
    <row r="374" spans="1:25" ht="15.75" customHeight="1">
      <c r="A374" s="2" t="s">
        <v>657</v>
      </c>
      <c r="B374" s="2" t="s">
        <v>1527</v>
      </c>
      <c r="C374" s="2">
        <v>169</v>
      </c>
      <c r="D374" s="2">
        <f t="shared" si="40"/>
        <v>1.69</v>
      </c>
      <c r="E374" s="34">
        <f t="shared" si="41"/>
        <v>20.447463324113304</v>
      </c>
      <c r="F374" s="2">
        <v>58.4</v>
      </c>
      <c r="G374" s="2">
        <f t="shared" si="42"/>
        <v>58.4</v>
      </c>
      <c r="H374" s="2" t="b">
        <v>0</v>
      </c>
      <c r="I374" s="2" t="b">
        <v>0</v>
      </c>
      <c r="J374" s="2" t="s">
        <v>1524</v>
      </c>
      <c r="K374" s="2" t="b">
        <v>0</v>
      </c>
      <c r="L374" s="13" t="b">
        <f t="shared" si="43"/>
        <v>0</v>
      </c>
      <c r="M374" s="2" t="s">
        <v>1789</v>
      </c>
      <c r="N374" s="2">
        <v>166</v>
      </c>
      <c r="O374" s="2" t="b">
        <v>0</v>
      </c>
      <c r="P374" s="13" t="b">
        <f t="shared" si="44"/>
        <v>0</v>
      </c>
      <c r="Q374" s="2" t="b">
        <v>0</v>
      </c>
      <c r="R374" s="2" t="b">
        <f t="shared" si="45"/>
        <v>0</v>
      </c>
      <c r="S374" s="100"/>
      <c r="T374" s="2" t="b">
        <f t="shared" si="46"/>
        <v>0</v>
      </c>
      <c r="U374" s="2" t="s">
        <v>1623</v>
      </c>
      <c r="V374" s="2" t="str">
        <f t="shared" si="47"/>
        <v>Childbirth</v>
      </c>
      <c r="W374" s="2" t="s">
        <v>1524</v>
      </c>
      <c r="X374" s="2" t="s">
        <v>1535</v>
      </c>
      <c r="Y374" s="2" t="s">
        <v>1513</v>
      </c>
    </row>
    <row r="375" spans="1:25" ht="15.75" customHeight="1">
      <c r="A375" s="2" t="s">
        <v>658</v>
      </c>
      <c r="B375" s="2" t="s">
        <v>1556</v>
      </c>
      <c r="C375" s="2">
        <v>156</v>
      </c>
      <c r="D375" s="2">
        <f t="shared" si="40"/>
        <v>1.56</v>
      </c>
      <c r="E375" s="34">
        <f t="shared" si="41"/>
        <v>20.381328073635764</v>
      </c>
      <c r="F375" s="2">
        <v>49.6</v>
      </c>
      <c r="G375" s="2">
        <f t="shared" si="42"/>
        <v>49.6</v>
      </c>
      <c r="H375" s="2" t="b">
        <v>1</v>
      </c>
      <c r="I375" s="2" t="b">
        <v>1</v>
      </c>
      <c r="J375" s="2" t="b">
        <v>0</v>
      </c>
      <c r="K375" s="2" t="b">
        <v>0</v>
      </c>
      <c r="L375" s="13" t="b">
        <f t="shared" si="43"/>
        <v>0</v>
      </c>
      <c r="M375" s="2" t="s">
        <v>1791</v>
      </c>
      <c r="N375" s="2">
        <v>191</v>
      </c>
      <c r="O375" s="2" t="b">
        <v>0</v>
      </c>
      <c r="P375" s="13" t="b">
        <f t="shared" si="44"/>
        <v>0</v>
      </c>
      <c r="Q375" s="2" t="b">
        <v>0</v>
      </c>
      <c r="R375" s="2" t="b">
        <f t="shared" si="45"/>
        <v>0</v>
      </c>
      <c r="S375" s="2" t="b">
        <v>0</v>
      </c>
      <c r="T375" s="2" t="b">
        <f t="shared" si="46"/>
        <v>0</v>
      </c>
      <c r="U375" s="2" t="s">
        <v>1540</v>
      </c>
      <c r="V375" s="2" t="str">
        <f t="shared" si="47"/>
        <v>Osteoarthritis</v>
      </c>
      <c r="W375" s="2" t="s">
        <v>1524</v>
      </c>
      <c r="X375" s="2" t="s">
        <v>1512</v>
      </c>
      <c r="Y375" s="2" t="s">
        <v>1508</v>
      </c>
    </row>
    <row r="376" spans="1:25" ht="15.75" customHeight="1">
      <c r="A376" s="2" t="s">
        <v>659</v>
      </c>
      <c r="B376" s="2" t="s">
        <v>1527</v>
      </c>
      <c r="C376" s="2">
        <v>172</v>
      </c>
      <c r="D376" s="2">
        <f t="shared" si="40"/>
        <v>1.72</v>
      </c>
      <c r="E376" s="34">
        <f t="shared" si="41"/>
        <v>29.069767441860467</v>
      </c>
      <c r="F376" s="2">
        <v>86</v>
      </c>
      <c r="G376" s="2">
        <f t="shared" si="42"/>
        <v>86</v>
      </c>
      <c r="H376" s="2" t="b">
        <v>0</v>
      </c>
      <c r="I376" s="2" t="b">
        <v>0</v>
      </c>
      <c r="J376" s="2" t="b">
        <v>0</v>
      </c>
      <c r="K376" s="2" t="b">
        <v>0</v>
      </c>
      <c r="L376" s="13" t="b">
        <f t="shared" si="43"/>
        <v>0</v>
      </c>
      <c r="M376" s="2" t="s">
        <v>1792</v>
      </c>
      <c r="N376" s="2">
        <v>167</v>
      </c>
      <c r="O376" s="2" t="b">
        <v>0</v>
      </c>
      <c r="P376" s="13" t="b">
        <f t="shared" si="44"/>
        <v>0</v>
      </c>
      <c r="Q376" s="2" t="b">
        <v>1</v>
      </c>
      <c r="R376" s="2" t="b">
        <f t="shared" si="45"/>
        <v>1</v>
      </c>
      <c r="S376" s="2" t="b">
        <v>1</v>
      </c>
      <c r="T376" s="2" t="b">
        <f t="shared" si="46"/>
        <v>1</v>
      </c>
      <c r="U376" s="2" t="s">
        <v>1505</v>
      </c>
      <c r="V376" s="2" t="str">
        <f t="shared" si="47"/>
        <v>Fractured Leg</v>
      </c>
      <c r="W376" s="2" t="s">
        <v>1506</v>
      </c>
      <c r="X376" s="2" t="s">
        <v>1507</v>
      </c>
      <c r="Y376" s="2" t="s">
        <v>1508</v>
      </c>
    </row>
    <row r="377" spans="1:25" ht="15.75" customHeight="1">
      <c r="A377" s="2" t="s">
        <v>660</v>
      </c>
      <c r="B377" s="2" t="s">
        <v>1543</v>
      </c>
      <c r="C377" s="2">
        <v>152</v>
      </c>
      <c r="D377" s="2">
        <f t="shared" si="40"/>
        <v>1.52</v>
      </c>
      <c r="E377" s="34">
        <f t="shared" si="41"/>
        <v>23.71883656509695</v>
      </c>
      <c r="F377" s="2">
        <v>54.8</v>
      </c>
      <c r="G377" s="2">
        <f t="shared" si="42"/>
        <v>54.8</v>
      </c>
      <c r="H377" s="2" t="b">
        <v>0</v>
      </c>
      <c r="I377" s="2" t="b">
        <v>0</v>
      </c>
      <c r="J377" s="2" t="b">
        <v>0</v>
      </c>
      <c r="K377" s="2" t="b">
        <v>0</v>
      </c>
      <c r="L377" s="13" t="b">
        <f t="shared" si="43"/>
        <v>0</v>
      </c>
      <c r="M377" s="2" t="s">
        <v>1793</v>
      </c>
      <c r="N377" s="2">
        <v>210</v>
      </c>
      <c r="O377" s="2" t="b">
        <v>0</v>
      </c>
      <c r="P377" s="13" t="b">
        <f t="shared" si="44"/>
        <v>0</v>
      </c>
      <c r="Q377" s="2" t="b">
        <v>0</v>
      </c>
      <c r="R377" s="2" t="b">
        <f t="shared" si="45"/>
        <v>0</v>
      </c>
      <c r="S377" s="2" t="b">
        <v>0</v>
      </c>
      <c r="T377" s="2" t="b">
        <f t="shared" si="46"/>
        <v>0</v>
      </c>
      <c r="U377" s="2" t="s">
        <v>1505</v>
      </c>
      <c r="V377" s="2" t="str">
        <f t="shared" si="47"/>
        <v>Fractured Leg</v>
      </c>
      <c r="W377" s="2" t="s">
        <v>1524</v>
      </c>
      <c r="X377" s="2" t="s">
        <v>1535</v>
      </c>
      <c r="Y377" s="2" t="s">
        <v>1508</v>
      </c>
    </row>
    <row r="378" spans="1:25" ht="15.75" customHeight="1">
      <c r="A378" s="2" t="s">
        <v>662</v>
      </c>
      <c r="B378" s="2" t="s">
        <v>1518</v>
      </c>
      <c r="C378" s="2">
        <v>162</v>
      </c>
      <c r="D378" s="2">
        <f t="shared" si="40"/>
        <v>1.62</v>
      </c>
      <c r="E378" s="34">
        <f t="shared" si="41"/>
        <v>24.615150129553413</v>
      </c>
      <c r="F378" s="2">
        <v>64.599999999999994</v>
      </c>
      <c r="G378" s="2">
        <f t="shared" si="42"/>
        <v>64.599999999999994</v>
      </c>
      <c r="H378" s="2" t="b">
        <v>0</v>
      </c>
      <c r="I378" s="2" t="b">
        <v>1</v>
      </c>
      <c r="J378" s="2" t="b">
        <v>0</v>
      </c>
      <c r="K378" s="2" t="b">
        <v>0</v>
      </c>
      <c r="L378" s="13" t="b">
        <f t="shared" si="43"/>
        <v>0</v>
      </c>
      <c r="M378" s="2" t="s">
        <v>1693</v>
      </c>
      <c r="N378" s="2">
        <v>157</v>
      </c>
      <c r="O378" s="2" t="b">
        <v>0</v>
      </c>
      <c r="P378" s="13" t="b">
        <f t="shared" si="44"/>
        <v>0</v>
      </c>
      <c r="Q378" s="2" t="b">
        <v>0</v>
      </c>
      <c r="R378" s="2" t="b">
        <f t="shared" si="45"/>
        <v>0</v>
      </c>
      <c r="S378" s="100"/>
      <c r="T378" s="2" t="b">
        <f t="shared" si="46"/>
        <v>0</v>
      </c>
      <c r="U378" s="2" t="s">
        <v>1623</v>
      </c>
      <c r="V378" s="2" t="str">
        <f t="shared" si="47"/>
        <v>Childbirth</v>
      </c>
      <c r="W378" s="2" t="s">
        <v>1524</v>
      </c>
      <c r="X378" s="2" t="s">
        <v>1512</v>
      </c>
      <c r="Y378" s="2" t="s">
        <v>1513</v>
      </c>
    </row>
    <row r="379" spans="1:25" ht="15.75" customHeight="1">
      <c r="A379" s="2" t="s">
        <v>664</v>
      </c>
      <c r="B379" s="2" t="s">
        <v>1536</v>
      </c>
      <c r="C379" s="2">
        <v>162</v>
      </c>
      <c r="D379" s="2">
        <f t="shared" si="40"/>
        <v>1.62</v>
      </c>
      <c r="E379" s="34">
        <f t="shared" si="41"/>
        <v>34.484072549916164</v>
      </c>
      <c r="F379" s="2">
        <v>90.5</v>
      </c>
      <c r="G379" s="2">
        <f t="shared" si="42"/>
        <v>90.5</v>
      </c>
      <c r="H379" s="2" t="b">
        <v>1</v>
      </c>
      <c r="I379" s="2" t="b">
        <v>0</v>
      </c>
      <c r="J379" s="2" t="b">
        <v>1</v>
      </c>
      <c r="K379" s="2" t="b">
        <v>0</v>
      </c>
      <c r="L379" s="13" t="b">
        <f t="shared" si="43"/>
        <v>0</v>
      </c>
      <c r="M379" s="2" t="s">
        <v>1614</v>
      </c>
      <c r="N379" s="2">
        <v>158</v>
      </c>
      <c r="O379" s="100"/>
      <c r="P379" s="13" t="b">
        <f t="shared" si="44"/>
        <v>0</v>
      </c>
      <c r="Q379" s="2" t="b">
        <v>1</v>
      </c>
      <c r="R379" s="2" t="b">
        <f t="shared" si="45"/>
        <v>1</v>
      </c>
      <c r="S379" s="2" t="b">
        <v>1</v>
      </c>
      <c r="T379" s="2" t="b">
        <f t="shared" si="46"/>
        <v>1</v>
      </c>
      <c r="U379" s="2" t="s">
        <v>1558</v>
      </c>
      <c r="V379" s="2" t="str">
        <f t="shared" si="47"/>
        <v>Fractured Leg</v>
      </c>
      <c r="W379" s="2" t="s">
        <v>1524</v>
      </c>
      <c r="X379" s="2" t="s">
        <v>1512</v>
      </c>
      <c r="Y379" s="2" t="s">
        <v>1517</v>
      </c>
    </row>
    <row r="380" spans="1:25" ht="15.75" customHeight="1">
      <c r="A380" s="2" t="s">
        <v>665</v>
      </c>
      <c r="B380" s="2" t="s">
        <v>1556</v>
      </c>
      <c r="C380" s="2">
        <v>165</v>
      </c>
      <c r="D380" s="2">
        <f t="shared" si="40"/>
        <v>1.65</v>
      </c>
      <c r="E380" s="34">
        <f t="shared" si="41"/>
        <v>23.875114784205696</v>
      </c>
      <c r="F380" s="2">
        <v>65</v>
      </c>
      <c r="G380" s="2">
        <f t="shared" si="42"/>
        <v>65</v>
      </c>
      <c r="H380" s="2" t="b">
        <v>0</v>
      </c>
      <c r="I380" s="2" t="s">
        <v>1524</v>
      </c>
      <c r="J380" s="2" t="b">
        <v>0</v>
      </c>
      <c r="K380" s="2" t="b">
        <v>0</v>
      </c>
      <c r="L380" s="13" t="b">
        <f t="shared" si="43"/>
        <v>0</v>
      </c>
      <c r="M380" s="2" t="s">
        <v>1707</v>
      </c>
      <c r="N380" s="2">
        <v>182</v>
      </c>
      <c r="O380" s="2" t="b">
        <v>0</v>
      </c>
      <c r="P380" s="13" t="b">
        <f t="shared" si="44"/>
        <v>0</v>
      </c>
      <c r="Q380" s="2" t="b">
        <v>0</v>
      </c>
      <c r="R380" s="2" t="b">
        <f t="shared" si="45"/>
        <v>0</v>
      </c>
      <c r="S380" s="2" t="b">
        <v>0</v>
      </c>
      <c r="T380" s="2" t="b">
        <f t="shared" si="46"/>
        <v>0</v>
      </c>
      <c r="U380" s="2" t="s">
        <v>1505</v>
      </c>
      <c r="V380" s="2" t="str">
        <f t="shared" si="47"/>
        <v>Fractured Leg</v>
      </c>
      <c r="W380" s="2" t="s">
        <v>1506</v>
      </c>
      <c r="X380" s="2" t="s">
        <v>1512</v>
      </c>
      <c r="Y380" s="2" t="s">
        <v>1521</v>
      </c>
    </row>
    <row r="381" spans="1:25" ht="15.75" customHeight="1">
      <c r="A381" s="2" t="s">
        <v>666</v>
      </c>
      <c r="B381" s="2" t="s">
        <v>1556</v>
      </c>
      <c r="C381" s="2">
        <v>174</v>
      </c>
      <c r="D381" s="2">
        <f t="shared" si="40"/>
        <v>1.74</v>
      </c>
      <c r="E381" s="34">
        <f t="shared" si="41"/>
        <v>21.204914783987316</v>
      </c>
      <c r="F381" s="2">
        <v>64.2</v>
      </c>
      <c r="G381" s="2">
        <f t="shared" si="42"/>
        <v>64.2</v>
      </c>
      <c r="H381" s="2" t="b">
        <v>1</v>
      </c>
      <c r="I381" s="2" t="b">
        <v>0</v>
      </c>
      <c r="J381" s="2" t="b">
        <v>0</v>
      </c>
      <c r="K381" s="2" t="b">
        <v>0</v>
      </c>
      <c r="L381" s="13" t="b">
        <f t="shared" si="43"/>
        <v>0</v>
      </c>
      <c r="M381" s="2" t="s">
        <v>1794</v>
      </c>
      <c r="N381" s="2">
        <v>229</v>
      </c>
      <c r="O381" s="2" t="b">
        <v>0</v>
      </c>
      <c r="P381" s="13" t="b">
        <f t="shared" si="44"/>
        <v>0</v>
      </c>
      <c r="Q381" s="2" t="b">
        <v>0</v>
      </c>
      <c r="R381" s="2" t="b">
        <f t="shared" si="45"/>
        <v>0</v>
      </c>
      <c r="S381" s="100"/>
      <c r="T381" s="2" t="b">
        <f t="shared" si="46"/>
        <v>0</v>
      </c>
      <c r="U381" s="2" t="s">
        <v>1555</v>
      </c>
      <c r="V381" s="2" t="str">
        <f t="shared" si="47"/>
        <v>Kidney Stones</v>
      </c>
      <c r="W381" s="2" t="s">
        <v>1506</v>
      </c>
      <c r="X381" s="2" t="s">
        <v>1507</v>
      </c>
      <c r="Y381" s="2" t="s">
        <v>1508</v>
      </c>
    </row>
    <row r="382" spans="1:25" ht="15.75" customHeight="1">
      <c r="A382" s="2" t="s">
        <v>668</v>
      </c>
      <c r="B382" s="2" t="s">
        <v>1543</v>
      </c>
      <c r="C382" s="2">
        <v>157</v>
      </c>
      <c r="D382" s="2">
        <f t="shared" si="40"/>
        <v>1.57</v>
      </c>
      <c r="E382" s="34">
        <f t="shared" si="41"/>
        <v>26.532516532110836</v>
      </c>
      <c r="F382" s="2">
        <v>65.400000000000006</v>
      </c>
      <c r="G382" s="2">
        <f t="shared" si="42"/>
        <v>65.400000000000006</v>
      </c>
      <c r="H382" s="2" t="b">
        <v>0</v>
      </c>
      <c r="I382" s="2" t="b">
        <v>1</v>
      </c>
      <c r="J382" s="2" t="b">
        <v>0</v>
      </c>
      <c r="K382" s="2" t="b">
        <v>0</v>
      </c>
      <c r="L382" s="13" t="b">
        <f t="shared" si="43"/>
        <v>0</v>
      </c>
      <c r="M382" s="2" t="s">
        <v>1795</v>
      </c>
      <c r="N382" s="2">
        <v>219</v>
      </c>
      <c r="O382" s="2" t="b">
        <v>0</v>
      </c>
      <c r="P382" s="13" t="b">
        <f t="shared" si="44"/>
        <v>0</v>
      </c>
      <c r="Q382" s="2" t="b">
        <v>0</v>
      </c>
      <c r="R382" s="2" t="b">
        <f t="shared" si="45"/>
        <v>0</v>
      </c>
      <c r="S382" s="2" t="b">
        <v>0</v>
      </c>
      <c r="T382" s="2" t="b">
        <f t="shared" si="46"/>
        <v>0</v>
      </c>
      <c r="U382" s="2" t="s">
        <v>1516</v>
      </c>
      <c r="V382" s="2" t="str">
        <f t="shared" si="47"/>
        <v>Stroke</v>
      </c>
      <c r="W382" s="2" t="s">
        <v>1524</v>
      </c>
      <c r="X382" s="2" t="s">
        <v>1512</v>
      </c>
      <c r="Y382" s="2" t="s">
        <v>1530</v>
      </c>
    </row>
    <row r="383" spans="1:25" ht="15.75" customHeight="1">
      <c r="A383" s="2" t="s">
        <v>669</v>
      </c>
      <c r="B383" s="2" t="s">
        <v>1556</v>
      </c>
      <c r="C383" s="2">
        <v>175</v>
      </c>
      <c r="D383" s="2">
        <f t="shared" si="40"/>
        <v>1.75</v>
      </c>
      <c r="E383" s="34">
        <f t="shared" si="41"/>
        <v>20.571428571428573</v>
      </c>
      <c r="F383" s="2">
        <v>63</v>
      </c>
      <c r="G383" s="2">
        <f t="shared" si="42"/>
        <v>63</v>
      </c>
      <c r="H383" s="2" t="b">
        <v>0</v>
      </c>
      <c r="I383" s="2" t="b">
        <v>0</v>
      </c>
      <c r="J383" s="2" t="b">
        <v>0</v>
      </c>
      <c r="K383" s="2" t="b">
        <v>0</v>
      </c>
      <c r="L383" s="13" t="b">
        <f t="shared" si="43"/>
        <v>0</v>
      </c>
      <c r="M383" s="2" t="s">
        <v>1670</v>
      </c>
      <c r="N383" s="2">
        <v>180</v>
      </c>
      <c r="O383" s="2" t="b">
        <v>0</v>
      </c>
      <c r="P383" s="13" t="b">
        <f t="shared" si="44"/>
        <v>0</v>
      </c>
      <c r="Q383" s="100"/>
      <c r="R383" s="2" t="b">
        <f t="shared" si="45"/>
        <v>0</v>
      </c>
      <c r="S383" s="2" t="b">
        <v>0</v>
      </c>
      <c r="T383" s="2" t="b">
        <f t="shared" si="46"/>
        <v>0</v>
      </c>
      <c r="U383" s="2" t="s">
        <v>1580</v>
      </c>
      <c r="V383" s="2" t="str">
        <f t="shared" si="47"/>
        <v>Prostate Cancer</v>
      </c>
      <c r="W383" s="2" t="s">
        <v>1524</v>
      </c>
      <c r="X383" s="2" t="s">
        <v>1512</v>
      </c>
      <c r="Y383" s="2" t="s">
        <v>1521</v>
      </c>
    </row>
    <row r="384" spans="1:25" ht="15.75" customHeight="1">
      <c r="A384" s="2" t="s">
        <v>670</v>
      </c>
      <c r="B384" s="2" t="s">
        <v>1543</v>
      </c>
      <c r="C384" s="2">
        <v>166</v>
      </c>
      <c r="D384" s="2">
        <f t="shared" si="40"/>
        <v>1.66</v>
      </c>
      <c r="E384" s="34">
        <f t="shared" si="41"/>
        <v>33.822035128465672</v>
      </c>
      <c r="F384" s="2">
        <v>93.2</v>
      </c>
      <c r="G384" s="2">
        <f t="shared" si="42"/>
        <v>93.2</v>
      </c>
      <c r="H384" s="2" t="b">
        <v>0</v>
      </c>
      <c r="I384" s="2" t="b">
        <v>1</v>
      </c>
      <c r="J384" s="2" t="b">
        <v>0</v>
      </c>
      <c r="K384" s="2" t="b">
        <v>1</v>
      </c>
      <c r="L384" s="13" t="b">
        <f t="shared" si="43"/>
        <v>1</v>
      </c>
      <c r="M384" s="2" t="s">
        <v>1796</v>
      </c>
      <c r="N384" s="2">
        <v>213</v>
      </c>
      <c r="O384" s="2" t="b">
        <v>1</v>
      </c>
      <c r="P384" s="13" t="b">
        <f t="shared" si="44"/>
        <v>1</v>
      </c>
      <c r="Q384" s="2" t="b">
        <v>1</v>
      </c>
      <c r="R384" s="2" t="b">
        <f t="shared" si="45"/>
        <v>1</v>
      </c>
      <c r="S384" s="2" t="b">
        <v>1</v>
      </c>
      <c r="T384" s="2" t="b">
        <f t="shared" si="46"/>
        <v>1</v>
      </c>
      <c r="U384" s="2" t="s">
        <v>1575</v>
      </c>
      <c r="V384" s="2" t="str">
        <f t="shared" si="47"/>
        <v>Cancer</v>
      </c>
      <c r="W384" s="2" t="s">
        <v>1524</v>
      </c>
      <c r="X384" s="2" t="s">
        <v>1507</v>
      </c>
      <c r="Y384" s="2" t="s">
        <v>1530</v>
      </c>
    </row>
    <row r="385" spans="1:25" ht="15.75" customHeight="1">
      <c r="A385" s="2" t="s">
        <v>672</v>
      </c>
      <c r="B385" s="2" t="s">
        <v>1556</v>
      </c>
      <c r="C385" s="2">
        <v>162</v>
      </c>
      <c r="D385" s="2">
        <f t="shared" si="40"/>
        <v>1.62</v>
      </c>
      <c r="E385" s="34">
        <f t="shared" si="41"/>
        <v>30.864197530864192</v>
      </c>
      <c r="F385" s="2">
        <v>81</v>
      </c>
      <c r="G385" s="2">
        <f t="shared" si="42"/>
        <v>81</v>
      </c>
      <c r="H385" s="2" t="b">
        <v>1</v>
      </c>
      <c r="I385" s="2" t="b">
        <v>0</v>
      </c>
      <c r="J385" s="2" t="b">
        <v>0</v>
      </c>
      <c r="K385" s="2" t="b">
        <v>1</v>
      </c>
      <c r="L385" s="13" t="b">
        <f t="shared" si="43"/>
        <v>1</v>
      </c>
      <c r="M385" s="2" t="s">
        <v>1607</v>
      </c>
      <c r="N385" s="2">
        <v>221</v>
      </c>
      <c r="O385" s="2" t="b">
        <v>1</v>
      </c>
      <c r="P385" s="13" t="b">
        <f t="shared" si="44"/>
        <v>1</v>
      </c>
      <c r="Q385" s="2" t="b">
        <v>0</v>
      </c>
      <c r="R385" s="2" t="b">
        <f t="shared" si="45"/>
        <v>0</v>
      </c>
      <c r="S385" s="2" t="b">
        <v>1</v>
      </c>
      <c r="T385" s="2" t="b">
        <f t="shared" si="46"/>
        <v>1</v>
      </c>
      <c r="U385" s="2" t="s">
        <v>1545</v>
      </c>
      <c r="V385" s="2" t="str">
        <f t="shared" si="47"/>
        <v>Hypertension</v>
      </c>
      <c r="W385" s="2" t="s">
        <v>1524</v>
      </c>
      <c r="X385" s="2" t="s">
        <v>1507</v>
      </c>
      <c r="Y385" s="2" t="s">
        <v>1517</v>
      </c>
    </row>
    <row r="386" spans="1:25" ht="15.75" customHeight="1">
      <c r="A386" s="2" t="s">
        <v>674</v>
      </c>
      <c r="B386" s="2" t="s">
        <v>1518</v>
      </c>
      <c r="C386" s="2">
        <v>161</v>
      </c>
      <c r="D386" s="2">
        <f t="shared" si="40"/>
        <v>1.61</v>
      </c>
      <c r="E386" s="34">
        <f t="shared" si="41"/>
        <v>23.841672774970096</v>
      </c>
      <c r="F386" s="2">
        <v>61.8</v>
      </c>
      <c r="G386" s="2">
        <f t="shared" si="42"/>
        <v>61.8</v>
      </c>
      <c r="H386" s="2" t="b">
        <v>0</v>
      </c>
      <c r="I386" s="2" t="b">
        <v>0</v>
      </c>
      <c r="J386" s="2" t="b">
        <v>0</v>
      </c>
      <c r="K386" s="2" t="b">
        <v>0</v>
      </c>
      <c r="L386" s="13" t="b">
        <f t="shared" si="43"/>
        <v>0</v>
      </c>
      <c r="M386" s="2" t="s">
        <v>1730</v>
      </c>
      <c r="N386" s="2">
        <v>158</v>
      </c>
      <c r="O386" s="2" t="b">
        <v>0</v>
      </c>
      <c r="P386" s="13" t="b">
        <f t="shared" si="44"/>
        <v>0</v>
      </c>
      <c r="Q386" s="2" t="b">
        <v>0</v>
      </c>
      <c r="R386" s="2" t="b">
        <f t="shared" si="45"/>
        <v>0</v>
      </c>
      <c r="S386" s="2" t="b">
        <v>0</v>
      </c>
      <c r="T386" s="2" t="b">
        <f t="shared" si="46"/>
        <v>0</v>
      </c>
      <c r="U386" s="2" t="s">
        <v>1496</v>
      </c>
      <c r="V386" s="2" t="str">
        <f t="shared" si="47"/>
        <v>Diabetes</v>
      </c>
      <c r="W386" s="2" t="s">
        <v>1524</v>
      </c>
      <c r="X386" s="2" t="s">
        <v>1535</v>
      </c>
      <c r="Y386" s="2" t="s">
        <v>1513</v>
      </c>
    </row>
    <row r="387" spans="1:25" ht="15.75" customHeight="1">
      <c r="A387" s="2" t="s">
        <v>676</v>
      </c>
      <c r="B387" s="2" t="s">
        <v>1518</v>
      </c>
      <c r="C387" s="2">
        <v>179</v>
      </c>
      <c r="D387" s="2">
        <f t="shared" ref="D387:D450" si="48">C387/100</f>
        <v>1.79</v>
      </c>
      <c r="E387" s="34">
        <f t="shared" ref="E387:E450" si="49">F387/(D387*D387)</f>
        <v>29.150151368559037</v>
      </c>
      <c r="F387" s="2">
        <v>93.4</v>
      </c>
      <c r="G387" s="2">
        <f t="shared" ref="G387:G450" si="50">ROUND(F387,1)</f>
        <v>93.4</v>
      </c>
      <c r="H387" s="2" t="b">
        <v>0</v>
      </c>
      <c r="I387" s="2" t="b">
        <v>0</v>
      </c>
      <c r="J387" s="2" t="b">
        <v>0</v>
      </c>
      <c r="K387" s="2" t="b">
        <v>1</v>
      </c>
      <c r="L387" s="13" t="b">
        <f t="shared" ref="L387:L450" si="51">IF(K387="Yes",TRUE,IF(K387="No", FALSE, K387))</f>
        <v>1</v>
      </c>
      <c r="M387" s="2" t="s">
        <v>1710</v>
      </c>
      <c r="N387" s="2">
        <v>159</v>
      </c>
      <c r="O387" s="2" t="b">
        <v>1</v>
      </c>
      <c r="P387" s="13" t="b">
        <f t="shared" ref="P387:P450" si="52">IF(ISBLANK(O387),FALSE,O387)</f>
        <v>1</v>
      </c>
      <c r="Q387" s="2" t="b">
        <v>0</v>
      </c>
      <c r="R387" s="2" t="b">
        <f t="shared" ref="R387:R450" si="53">IF(ISBLANK(Q387),FALSE,Q387)</f>
        <v>0</v>
      </c>
      <c r="S387" s="2" t="b">
        <v>1</v>
      </c>
      <c r="T387" s="2" t="b">
        <f t="shared" ref="T387:T450" si="54">IF(ISBLANK(S387),FALSE,S387)</f>
        <v>1</v>
      </c>
      <c r="U387" s="2" t="s">
        <v>1529</v>
      </c>
      <c r="V387" s="2" t="str">
        <f t="shared" ref="V387:V450" si="55">PROPER(U387)</f>
        <v>Childbirth</v>
      </c>
      <c r="W387" s="2" t="s">
        <v>1506</v>
      </c>
      <c r="X387" s="2" t="s">
        <v>1512</v>
      </c>
      <c r="Y387" s="2" t="s">
        <v>1508</v>
      </c>
    </row>
    <row r="388" spans="1:25" ht="15.75" customHeight="1">
      <c r="A388" s="2" t="s">
        <v>678</v>
      </c>
      <c r="B388" s="2" t="s">
        <v>1556</v>
      </c>
      <c r="C388" s="2">
        <v>170</v>
      </c>
      <c r="D388" s="2">
        <f t="shared" si="48"/>
        <v>1.7</v>
      </c>
      <c r="E388" s="34">
        <f t="shared" si="49"/>
        <v>30.934256055363328</v>
      </c>
      <c r="F388" s="2">
        <v>89.4</v>
      </c>
      <c r="G388" s="2">
        <f t="shared" si="50"/>
        <v>89.4</v>
      </c>
      <c r="H388" s="2" t="b">
        <v>0</v>
      </c>
      <c r="I388" s="2" t="b">
        <v>0</v>
      </c>
      <c r="J388" s="2" t="b">
        <v>0</v>
      </c>
      <c r="K388" s="2" t="b">
        <v>0</v>
      </c>
      <c r="L388" s="13" t="b">
        <f t="shared" si="51"/>
        <v>0</v>
      </c>
      <c r="M388" s="2" t="s">
        <v>1612</v>
      </c>
      <c r="N388" s="2">
        <v>192</v>
      </c>
      <c r="O388" s="2" t="b">
        <v>1</v>
      </c>
      <c r="P388" s="13" t="b">
        <f t="shared" si="52"/>
        <v>1</v>
      </c>
      <c r="Q388" s="2" t="b">
        <v>1</v>
      </c>
      <c r="R388" s="2" t="b">
        <f t="shared" si="53"/>
        <v>1</v>
      </c>
      <c r="S388" s="2" t="b">
        <v>1</v>
      </c>
      <c r="T388" s="2" t="b">
        <f t="shared" si="54"/>
        <v>1</v>
      </c>
      <c r="U388" s="2" t="s">
        <v>1594</v>
      </c>
      <c r="V388" s="2" t="str">
        <f t="shared" si="55"/>
        <v>Heart Disease</v>
      </c>
      <c r="W388" s="2" t="s">
        <v>1506</v>
      </c>
      <c r="X388" s="2" t="s">
        <v>1507</v>
      </c>
      <c r="Y388" s="2" t="s">
        <v>1517</v>
      </c>
    </row>
    <row r="389" spans="1:25" ht="15.75" customHeight="1">
      <c r="A389" s="2" t="s">
        <v>679</v>
      </c>
      <c r="B389" s="2" t="s">
        <v>1556</v>
      </c>
      <c r="C389" s="2">
        <v>164</v>
      </c>
      <c r="D389" s="2">
        <f t="shared" si="48"/>
        <v>1.64</v>
      </c>
      <c r="E389" s="34">
        <f t="shared" si="49"/>
        <v>34.540452111838199</v>
      </c>
      <c r="F389" s="2">
        <v>92.9</v>
      </c>
      <c r="G389" s="2">
        <f t="shared" si="50"/>
        <v>92.9</v>
      </c>
      <c r="H389" s="2" t="b">
        <v>0</v>
      </c>
      <c r="I389" s="2" t="b">
        <v>0</v>
      </c>
      <c r="J389" s="2" t="b">
        <v>1</v>
      </c>
      <c r="K389" s="2" t="s">
        <v>1506</v>
      </c>
      <c r="L389" s="13" t="b">
        <f t="shared" si="51"/>
        <v>0</v>
      </c>
      <c r="M389" s="2" t="s">
        <v>1666</v>
      </c>
      <c r="N389" s="2">
        <v>221</v>
      </c>
      <c r="O389" s="2" t="b">
        <v>1</v>
      </c>
      <c r="P389" s="13" t="b">
        <f t="shared" si="52"/>
        <v>1</v>
      </c>
      <c r="Q389" s="2" t="b">
        <v>0</v>
      </c>
      <c r="R389" s="2" t="b">
        <f t="shared" si="53"/>
        <v>0</v>
      </c>
      <c r="S389" s="2" t="b">
        <v>1</v>
      </c>
      <c r="T389" s="2" t="b">
        <f t="shared" si="54"/>
        <v>1</v>
      </c>
      <c r="U389" s="2" t="s">
        <v>1548</v>
      </c>
      <c r="V389" s="2" t="str">
        <f t="shared" si="55"/>
        <v>Heart Disease</v>
      </c>
      <c r="W389" s="2" t="s">
        <v>1506</v>
      </c>
      <c r="X389" s="2" t="s">
        <v>1507</v>
      </c>
      <c r="Y389" s="2" t="s">
        <v>1521</v>
      </c>
    </row>
    <row r="390" spans="1:25" ht="15.75" customHeight="1">
      <c r="A390" s="2" t="s">
        <v>681</v>
      </c>
      <c r="B390" s="2" t="s">
        <v>1543</v>
      </c>
      <c r="C390" s="2">
        <v>156</v>
      </c>
      <c r="D390" s="2">
        <f t="shared" si="48"/>
        <v>1.56</v>
      </c>
      <c r="E390" s="34">
        <f t="shared" si="49"/>
        <v>33.448389217619983</v>
      </c>
      <c r="F390" s="2">
        <v>81.400000000000006</v>
      </c>
      <c r="G390" s="2">
        <f t="shared" si="50"/>
        <v>81.400000000000006</v>
      </c>
      <c r="H390" s="2" t="b">
        <v>0</v>
      </c>
      <c r="I390" s="2" t="b">
        <v>1</v>
      </c>
      <c r="J390" s="2" t="b">
        <v>1</v>
      </c>
      <c r="K390" s="2" t="b">
        <v>0</v>
      </c>
      <c r="L390" s="13" t="b">
        <f t="shared" si="51"/>
        <v>0</v>
      </c>
      <c r="M390" s="2" t="s">
        <v>1593</v>
      </c>
      <c r="N390" s="2">
        <v>166</v>
      </c>
      <c r="O390" s="2" t="b">
        <v>0</v>
      </c>
      <c r="P390" s="13" t="b">
        <f t="shared" si="52"/>
        <v>0</v>
      </c>
      <c r="Q390" s="2" t="b">
        <v>1</v>
      </c>
      <c r="R390" s="2" t="b">
        <f t="shared" si="53"/>
        <v>1</v>
      </c>
      <c r="S390" s="2" t="b">
        <v>1</v>
      </c>
      <c r="T390" s="2" t="b">
        <f t="shared" si="54"/>
        <v>1</v>
      </c>
      <c r="U390" s="2" t="s">
        <v>1496</v>
      </c>
      <c r="V390" s="2" t="str">
        <f t="shared" si="55"/>
        <v>Diabetes</v>
      </c>
      <c r="W390" s="2" t="s">
        <v>1524</v>
      </c>
      <c r="X390" s="2" t="s">
        <v>1507</v>
      </c>
      <c r="Y390" s="2" t="s">
        <v>1517</v>
      </c>
    </row>
    <row r="391" spans="1:25" ht="15.75" customHeight="1">
      <c r="A391" s="2" t="s">
        <v>682</v>
      </c>
      <c r="B391" s="2" t="s">
        <v>1527</v>
      </c>
      <c r="C391" s="2">
        <v>152</v>
      </c>
      <c r="D391" s="2">
        <f t="shared" si="48"/>
        <v>1.52</v>
      </c>
      <c r="E391" s="34">
        <f t="shared" si="49"/>
        <v>30.600761772853186</v>
      </c>
      <c r="F391" s="2">
        <v>70.7</v>
      </c>
      <c r="G391" s="2">
        <f t="shared" si="50"/>
        <v>70.7</v>
      </c>
      <c r="H391" s="2" t="b">
        <v>0</v>
      </c>
      <c r="I391" s="2" t="b">
        <v>0</v>
      </c>
      <c r="J391" s="2" t="b">
        <v>1</v>
      </c>
      <c r="K391" s="2" t="b">
        <v>1</v>
      </c>
      <c r="L391" s="13" t="b">
        <f t="shared" si="51"/>
        <v>1</v>
      </c>
      <c r="M391" s="2" t="s">
        <v>1649</v>
      </c>
      <c r="N391" s="2">
        <v>211</v>
      </c>
      <c r="O391" s="2" t="b">
        <v>1</v>
      </c>
      <c r="P391" s="13" t="b">
        <f t="shared" si="52"/>
        <v>1</v>
      </c>
      <c r="Q391" s="2" t="b">
        <v>0</v>
      </c>
      <c r="R391" s="2" t="b">
        <f t="shared" si="53"/>
        <v>0</v>
      </c>
      <c r="S391" s="2" t="b">
        <v>1</v>
      </c>
      <c r="T391" s="2" t="b">
        <f t="shared" si="54"/>
        <v>1</v>
      </c>
      <c r="U391" s="2" t="s">
        <v>1542</v>
      </c>
      <c r="V391" s="2" t="str">
        <f t="shared" si="55"/>
        <v>Kidney Stones</v>
      </c>
      <c r="W391" s="2" t="s">
        <v>1506</v>
      </c>
      <c r="X391" s="2" t="s">
        <v>1507</v>
      </c>
      <c r="Y391" s="2" t="s">
        <v>1517</v>
      </c>
    </row>
    <row r="392" spans="1:25" ht="15.75" customHeight="1">
      <c r="A392" s="2" t="s">
        <v>683</v>
      </c>
      <c r="B392" s="2" t="s">
        <v>1509</v>
      </c>
      <c r="C392" s="2">
        <v>161</v>
      </c>
      <c r="D392" s="2">
        <f t="shared" si="48"/>
        <v>1.61</v>
      </c>
      <c r="E392" s="34">
        <f t="shared" si="49"/>
        <v>28.085336213880634</v>
      </c>
      <c r="F392" s="2">
        <v>72.8</v>
      </c>
      <c r="G392" s="2">
        <f t="shared" si="50"/>
        <v>72.8</v>
      </c>
      <c r="H392" s="2" t="b">
        <v>0</v>
      </c>
      <c r="I392" s="2" t="b">
        <v>1</v>
      </c>
      <c r="J392" s="2" t="b">
        <v>0</v>
      </c>
      <c r="K392" s="2" t="b">
        <v>0</v>
      </c>
      <c r="L392" s="13" t="b">
        <f t="shared" si="51"/>
        <v>0</v>
      </c>
      <c r="M392" s="2" t="s">
        <v>1587</v>
      </c>
      <c r="N392" s="2">
        <v>220</v>
      </c>
      <c r="O392" s="2" t="b">
        <v>0</v>
      </c>
      <c r="P392" s="13" t="b">
        <f t="shared" si="52"/>
        <v>0</v>
      </c>
      <c r="Q392" s="2" t="b">
        <v>1</v>
      </c>
      <c r="R392" s="2" t="b">
        <f t="shared" si="53"/>
        <v>1</v>
      </c>
      <c r="S392" s="2" t="b">
        <v>1</v>
      </c>
      <c r="T392" s="2" t="b">
        <f t="shared" si="54"/>
        <v>1</v>
      </c>
      <c r="U392" s="2" t="s">
        <v>1529</v>
      </c>
      <c r="V392" s="2" t="str">
        <f t="shared" si="55"/>
        <v>Childbirth</v>
      </c>
      <c r="W392" s="2" t="s">
        <v>1506</v>
      </c>
      <c r="X392" s="2" t="s">
        <v>1507</v>
      </c>
      <c r="Y392" s="2" t="s">
        <v>1530</v>
      </c>
    </row>
    <row r="393" spans="1:25" ht="15.75" customHeight="1">
      <c r="A393" s="2" t="s">
        <v>684</v>
      </c>
      <c r="B393" s="2" t="s">
        <v>1543</v>
      </c>
      <c r="C393" s="2">
        <v>171</v>
      </c>
      <c r="D393" s="2">
        <f t="shared" si="48"/>
        <v>1.71</v>
      </c>
      <c r="E393" s="34">
        <f t="shared" si="49"/>
        <v>30.847098252453751</v>
      </c>
      <c r="F393" s="2">
        <v>90.2</v>
      </c>
      <c r="G393" s="2">
        <f t="shared" si="50"/>
        <v>90.2</v>
      </c>
      <c r="H393" s="2" t="b">
        <v>0</v>
      </c>
      <c r="I393" s="2" t="b">
        <v>0</v>
      </c>
      <c r="J393" s="2" t="s">
        <v>1524</v>
      </c>
      <c r="K393" s="2" t="b">
        <v>0</v>
      </c>
      <c r="L393" s="13" t="b">
        <f t="shared" si="51"/>
        <v>0</v>
      </c>
      <c r="M393" s="2" t="s">
        <v>1797</v>
      </c>
      <c r="N393" s="2">
        <v>222</v>
      </c>
      <c r="O393" s="2" t="b">
        <v>1</v>
      </c>
      <c r="P393" s="13" t="b">
        <f t="shared" si="52"/>
        <v>1</v>
      </c>
      <c r="Q393" s="2" t="b">
        <v>0</v>
      </c>
      <c r="R393" s="2" t="b">
        <f t="shared" si="53"/>
        <v>0</v>
      </c>
      <c r="S393" s="2" t="b">
        <v>1</v>
      </c>
      <c r="T393" s="2" t="b">
        <f t="shared" si="54"/>
        <v>1</v>
      </c>
      <c r="U393" s="2" t="s">
        <v>1594</v>
      </c>
      <c r="V393" s="2" t="str">
        <f t="shared" si="55"/>
        <v>Heart Disease</v>
      </c>
      <c r="W393" s="2" t="s">
        <v>1506</v>
      </c>
      <c r="X393" s="2" t="s">
        <v>1512</v>
      </c>
      <c r="Y393" s="2" t="s">
        <v>1517</v>
      </c>
    </row>
    <row r="394" spans="1:25" ht="15.75" customHeight="1">
      <c r="A394" s="2" t="s">
        <v>685</v>
      </c>
      <c r="B394" s="2" t="s">
        <v>1556</v>
      </c>
      <c r="C394" s="2">
        <v>159</v>
      </c>
      <c r="D394" s="2">
        <f t="shared" si="48"/>
        <v>1.59</v>
      </c>
      <c r="E394" s="34">
        <f t="shared" si="49"/>
        <v>30.299434357818118</v>
      </c>
      <c r="F394" s="2">
        <v>76.599999999999994</v>
      </c>
      <c r="G394" s="2">
        <f t="shared" si="50"/>
        <v>76.599999999999994</v>
      </c>
      <c r="H394" s="2" t="b">
        <v>0</v>
      </c>
      <c r="I394" s="2" t="b">
        <v>0</v>
      </c>
      <c r="J394" s="2" t="b">
        <v>0</v>
      </c>
      <c r="K394" s="2" t="b">
        <v>1</v>
      </c>
      <c r="L394" s="13" t="b">
        <f t="shared" si="51"/>
        <v>1</v>
      </c>
      <c r="M394" s="2" t="s">
        <v>1798</v>
      </c>
      <c r="N394" s="2">
        <v>216</v>
      </c>
      <c r="O394" s="2" t="b">
        <v>1</v>
      </c>
      <c r="P394" s="13" t="b">
        <f t="shared" si="52"/>
        <v>1</v>
      </c>
      <c r="Q394" s="2" t="b">
        <v>0</v>
      </c>
      <c r="R394" s="2" t="b">
        <f t="shared" si="53"/>
        <v>0</v>
      </c>
      <c r="S394" s="2" t="b">
        <v>1</v>
      </c>
      <c r="T394" s="2" t="b">
        <f t="shared" si="54"/>
        <v>1</v>
      </c>
      <c r="U394" s="2" t="s">
        <v>1523</v>
      </c>
      <c r="V394" s="2" t="str">
        <f t="shared" si="55"/>
        <v>Appendicitis</v>
      </c>
      <c r="W394" s="2" t="s">
        <v>1506</v>
      </c>
      <c r="X394" s="2" t="s">
        <v>1507</v>
      </c>
      <c r="Y394" s="2" t="s">
        <v>1513</v>
      </c>
    </row>
    <row r="395" spans="1:25" ht="15.75" customHeight="1">
      <c r="A395" s="2" t="s">
        <v>686</v>
      </c>
      <c r="B395" s="2" t="s">
        <v>1509</v>
      </c>
      <c r="C395" s="2">
        <v>159</v>
      </c>
      <c r="D395" s="2">
        <f t="shared" si="48"/>
        <v>1.59</v>
      </c>
      <c r="E395" s="34">
        <f t="shared" si="49"/>
        <v>32.079427237846602</v>
      </c>
      <c r="F395" s="2">
        <v>81.099999999999994</v>
      </c>
      <c r="G395" s="2">
        <f t="shared" si="50"/>
        <v>81.099999999999994</v>
      </c>
      <c r="H395" s="2" t="b">
        <v>0</v>
      </c>
      <c r="I395" s="2" t="b">
        <v>1</v>
      </c>
      <c r="J395" s="2" t="b">
        <v>0</v>
      </c>
      <c r="K395" s="2" t="b">
        <v>0</v>
      </c>
      <c r="L395" s="13" t="b">
        <f t="shared" si="51"/>
        <v>0</v>
      </c>
      <c r="M395" s="2" t="s">
        <v>1593</v>
      </c>
      <c r="N395" s="2">
        <v>225</v>
      </c>
      <c r="O395" s="2" t="b">
        <v>1</v>
      </c>
      <c r="P395" s="13" t="b">
        <f t="shared" si="52"/>
        <v>1</v>
      </c>
      <c r="Q395" s="2" t="b">
        <v>0</v>
      </c>
      <c r="R395" s="2" t="b">
        <f t="shared" si="53"/>
        <v>0</v>
      </c>
      <c r="S395" s="2" t="b">
        <v>1</v>
      </c>
      <c r="T395" s="2" t="b">
        <f t="shared" si="54"/>
        <v>1</v>
      </c>
      <c r="U395" s="2" t="s">
        <v>1594</v>
      </c>
      <c r="V395" s="2" t="str">
        <f t="shared" si="55"/>
        <v>Heart Disease</v>
      </c>
      <c r="W395" s="2" t="s">
        <v>1524</v>
      </c>
      <c r="X395" s="2" t="s">
        <v>1512</v>
      </c>
      <c r="Y395" s="2" t="s">
        <v>1517</v>
      </c>
    </row>
    <row r="396" spans="1:25" ht="15.75" customHeight="1">
      <c r="A396" s="2" t="s">
        <v>688</v>
      </c>
      <c r="B396" s="2" t="s">
        <v>1514</v>
      </c>
      <c r="C396" s="2">
        <v>163</v>
      </c>
      <c r="D396" s="2">
        <f t="shared" si="48"/>
        <v>1.63</v>
      </c>
      <c r="E396" s="34">
        <f t="shared" si="49"/>
        <v>29.846813956114268</v>
      </c>
      <c r="F396" s="2">
        <v>79.3</v>
      </c>
      <c r="G396" s="2">
        <f t="shared" si="50"/>
        <v>79.3</v>
      </c>
      <c r="H396" s="2" t="b">
        <v>0</v>
      </c>
      <c r="I396" s="2" t="b">
        <v>0</v>
      </c>
      <c r="J396" s="2" t="b">
        <v>0</v>
      </c>
      <c r="K396" s="2" t="b">
        <v>0</v>
      </c>
      <c r="L396" s="13" t="b">
        <f t="shared" si="51"/>
        <v>0</v>
      </c>
      <c r="M396" s="2" t="s">
        <v>1799</v>
      </c>
      <c r="N396" s="2">
        <v>158</v>
      </c>
      <c r="O396" s="2" t="b">
        <v>1</v>
      </c>
      <c r="P396" s="13" t="b">
        <f t="shared" si="52"/>
        <v>1</v>
      </c>
      <c r="Q396" s="2" t="b">
        <v>1</v>
      </c>
      <c r="R396" s="2" t="b">
        <f t="shared" si="53"/>
        <v>1</v>
      </c>
      <c r="S396" s="2" t="b">
        <v>1</v>
      </c>
      <c r="T396" s="2" t="b">
        <f t="shared" si="54"/>
        <v>1</v>
      </c>
      <c r="U396" s="2" t="s">
        <v>1594</v>
      </c>
      <c r="V396" s="2" t="str">
        <f t="shared" si="55"/>
        <v>Heart Disease</v>
      </c>
      <c r="W396" s="2" t="s">
        <v>1524</v>
      </c>
      <c r="X396" s="2" t="s">
        <v>1507</v>
      </c>
      <c r="Y396" s="2" t="s">
        <v>1530</v>
      </c>
    </row>
    <row r="397" spans="1:25" ht="15.75" customHeight="1">
      <c r="A397" s="2" t="s">
        <v>690</v>
      </c>
      <c r="B397" s="2" t="s">
        <v>1543</v>
      </c>
      <c r="C397" s="2">
        <v>167</v>
      </c>
      <c r="D397" s="2">
        <f t="shared" si="48"/>
        <v>1.67</v>
      </c>
      <c r="E397" s="34">
        <f t="shared" si="49"/>
        <v>29.904263329628172</v>
      </c>
      <c r="F397" s="2">
        <v>83.4</v>
      </c>
      <c r="G397" s="2">
        <f t="shared" si="50"/>
        <v>83.4</v>
      </c>
      <c r="H397" s="2" t="b">
        <v>0</v>
      </c>
      <c r="I397" s="2" t="b">
        <v>1</v>
      </c>
      <c r="J397" s="2" t="b">
        <v>0</v>
      </c>
      <c r="K397" s="2" t="b">
        <v>0</v>
      </c>
      <c r="L397" s="13" t="b">
        <f t="shared" si="51"/>
        <v>0</v>
      </c>
      <c r="M397" s="2" t="s">
        <v>1668</v>
      </c>
      <c r="N397" s="2">
        <v>175</v>
      </c>
      <c r="O397" s="2" t="b">
        <v>0</v>
      </c>
      <c r="P397" s="13" t="b">
        <f t="shared" si="52"/>
        <v>0</v>
      </c>
      <c r="Q397" s="2" t="b">
        <v>1</v>
      </c>
      <c r="R397" s="2" t="b">
        <f t="shared" si="53"/>
        <v>1</v>
      </c>
      <c r="S397" s="2" t="b">
        <v>1</v>
      </c>
      <c r="T397" s="2" t="b">
        <f t="shared" si="54"/>
        <v>1</v>
      </c>
      <c r="U397" s="2" t="s">
        <v>1566</v>
      </c>
      <c r="V397" s="2" t="str">
        <f t="shared" si="55"/>
        <v>Cancer</v>
      </c>
      <c r="W397" s="2" t="s">
        <v>1506</v>
      </c>
      <c r="X397" s="2" t="s">
        <v>1535</v>
      </c>
      <c r="Y397" s="2" t="s">
        <v>1517</v>
      </c>
    </row>
    <row r="398" spans="1:25" ht="15.75" customHeight="1">
      <c r="A398" s="2" t="s">
        <v>692</v>
      </c>
      <c r="B398" s="2" t="s">
        <v>1518</v>
      </c>
      <c r="C398" s="2">
        <v>173</v>
      </c>
      <c r="D398" s="2">
        <f t="shared" si="48"/>
        <v>1.73</v>
      </c>
      <c r="E398" s="34">
        <f t="shared" si="49"/>
        <v>29.035383741521603</v>
      </c>
      <c r="F398" s="2">
        <v>86.9</v>
      </c>
      <c r="G398" s="2">
        <f t="shared" si="50"/>
        <v>86.9</v>
      </c>
      <c r="H398" s="2" t="b">
        <v>0</v>
      </c>
      <c r="I398" s="2" t="b">
        <v>1</v>
      </c>
      <c r="J398" s="2" t="b">
        <v>1</v>
      </c>
      <c r="K398" s="2" t="s">
        <v>1524</v>
      </c>
      <c r="L398" s="13" t="b">
        <f t="shared" si="51"/>
        <v>1</v>
      </c>
      <c r="M398" s="2" t="s">
        <v>1800</v>
      </c>
      <c r="N398" s="2">
        <v>187</v>
      </c>
      <c r="O398" s="2" t="b">
        <v>1</v>
      </c>
      <c r="P398" s="13" t="b">
        <f t="shared" si="52"/>
        <v>1</v>
      </c>
      <c r="Q398" s="2" t="b">
        <v>1</v>
      </c>
      <c r="R398" s="2" t="b">
        <f t="shared" si="53"/>
        <v>1</v>
      </c>
      <c r="S398" s="2" t="b">
        <v>1</v>
      </c>
      <c r="T398" s="2" t="b">
        <f t="shared" si="54"/>
        <v>1</v>
      </c>
      <c r="U398" s="2" t="s">
        <v>1534</v>
      </c>
      <c r="V398" s="2" t="str">
        <f t="shared" si="55"/>
        <v>Respiratory Infection</v>
      </c>
      <c r="W398" s="2" t="s">
        <v>1506</v>
      </c>
      <c r="X398" s="2" t="s">
        <v>1512</v>
      </c>
      <c r="Y398" s="2" t="s">
        <v>1508</v>
      </c>
    </row>
    <row r="399" spans="1:25" ht="15.75" customHeight="1">
      <c r="A399" s="2" t="s">
        <v>693</v>
      </c>
      <c r="B399" s="2" t="s">
        <v>1536</v>
      </c>
      <c r="C399" s="2">
        <v>168</v>
      </c>
      <c r="D399" s="2">
        <f t="shared" si="48"/>
        <v>1.68</v>
      </c>
      <c r="E399" s="34">
        <f t="shared" si="49"/>
        <v>23.030045351473927</v>
      </c>
      <c r="F399" s="2">
        <v>65</v>
      </c>
      <c r="G399" s="2">
        <f t="shared" si="50"/>
        <v>65</v>
      </c>
      <c r="H399" s="2" t="b">
        <v>0</v>
      </c>
      <c r="I399" s="2" t="b">
        <v>1</v>
      </c>
      <c r="J399" s="2" t="b">
        <v>0</v>
      </c>
      <c r="K399" s="2" t="b">
        <v>0</v>
      </c>
      <c r="L399" s="13" t="b">
        <f t="shared" si="51"/>
        <v>0</v>
      </c>
      <c r="M399" s="2" t="s">
        <v>1656</v>
      </c>
      <c r="N399" s="2">
        <v>199</v>
      </c>
      <c r="O399" s="2" t="b">
        <v>0</v>
      </c>
      <c r="P399" s="13" t="b">
        <f t="shared" si="52"/>
        <v>0</v>
      </c>
      <c r="Q399" s="2" t="b">
        <v>0</v>
      </c>
      <c r="R399" s="2" t="b">
        <f t="shared" si="53"/>
        <v>0</v>
      </c>
      <c r="S399" s="2" t="b">
        <v>0</v>
      </c>
      <c r="T399" s="2" t="b">
        <f t="shared" si="54"/>
        <v>0</v>
      </c>
      <c r="U399" s="2" t="s">
        <v>1540</v>
      </c>
      <c r="V399" s="2" t="str">
        <f t="shared" si="55"/>
        <v>Osteoarthritis</v>
      </c>
      <c r="W399" s="2" t="s">
        <v>1524</v>
      </c>
      <c r="X399" s="2" t="s">
        <v>1512</v>
      </c>
      <c r="Y399" s="2" t="s">
        <v>1508</v>
      </c>
    </row>
    <row r="400" spans="1:25" ht="15.75" customHeight="1">
      <c r="A400" s="2" t="s">
        <v>694</v>
      </c>
      <c r="B400" s="2" t="s">
        <v>1543</v>
      </c>
      <c r="C400" s="2">
        <v>172</v>
      </c>
      <c r="D400" s="2">
        <f t="shared" si="48"/>
        <v>1.72</v>
      </c>
      <c r="E400" s="34">
        <f t="shared" si="49"/>
        <v>30.320443482963768</v>
      </c>
      <c r="F400" s="2">
        <v>89.7</v>
      </c>
      <c r="G400" s="2">
        <f t="shared" si="50"/>
        <v>89.7</v>
      </c>
      <c r="H400" s="2" t="b">
        <v>1</v>
      </c>
      <c r="I400" s="2" t="b">
        <v>1</v>
      </c>
      <c r="J400" s="2" t="b">
        <v>0</v>
      </c>
      <c r="K400" s="2" t="b">
        <v>1</v>
      </c>
      <c r="L400" s="13" t="b">
        <f t="shared" si="51"/>
        <v>1</v>
      </c>
      <c r="M400" s="2" t="s">
        <v>1691</v>
      </c>
      <c r="N400" s="2">
        <v>181</v>
      </c>
      <c r="O400" s="2" t="b">
        <v>1</v>
      </c>
      <c r="P400" s="13" t="b">
        <f t="shared" si="52"/>
        <v>1</v>
      </c>
      <c r="Q400" s="2" t="b">
        <v>0</v>
      </c>
      <c r="R400" s="2" t="b">
        <f t="shared" si="53"/>
        <v>0</v>
      </c>
      <c r="S400" s="2" t="b">
        <v>1</v>
      </c>
      <c r="T400" s="2" t="b">
        <f t="shared" si="54"/>
        <v>1</v>
      </c>
      <c r="U400" s="2" t="s">
        <v>1516</v>
      </c>
      <c r="V400" s="2" t="str">
        <f t="shared" si="55"/>
        <v>Stroke</v>
      </c>
      <c r="W400" s="2" t="s">
        <v>1524</v>
      </c>
      <c r="X400" s="2" t="s">
        <v>1507</v>
      </c>
      <c r="Y400" s="2" t="s">
        <v>1508</v>
      </c>
    </row>
    <row r="401" spans="1:25" ht="15.75" customHeight="1">
      <c r="A401" s="2" t="s">
        <v>695</v>
      </c>
      <c r="B401" s="2" t="s">
        <v>1518</v>
      </c>
      <c r="C401" s="2">
        <v>166</v>
      </c>
      <c r="D401" s="2">
        <f t="shared" si="48"/>
        <v>1.66</v>
      </c>
      <c r="E401" s="34">
        <f t="shared" si="49"/>
        <v>26.1286108288576</v>
      </c>
      <c r="F401" s="2">
        <v>72</v>
      </c>
      <c r="G401" s="2">
        <f t="shared" si="50"/>
        <v>72</v>
      </c>
      <c r="H401" s="2" t="s">
        <v>1506</v>
      </c>
      <c r="I401" s="2" t="b">
        <v>0</v>
      </c>
      <c r="J401" s="2" t="b">
        <v>0</v>
      </c>
      <c r="K401" s="2" t="b">
        <v>0</v>
      </c>
      <c r="L401" s="13" t="b">
        <f t="shared" si="51"/>
        <v>0</v>
      </c>
      <c r="M401" s="2" t="s">
        <v>1625</v>
      </c>
      <c r="N401" s="2">
        <v>206</v>
      </c>
      <c r="O401" s="2" t="b">
        <v>0</v>
      </c>
      <c r="P401" s="13" t="b">
        <f t="shared" si="52"/>
        <v>0</v>
      </c>
      <c r="Q401" s="2" t="b">
        <v>0</v>
      </c>
      <c r="R401" s="2" t="b">
        <f t="shared" si="53"/>
        <v>0</v>
      </c>
      <c r="S401" s="2" t="b">
        <v>0</v>
      </c>
      <c r="T401" s="2" t="b">
        <f t="shared" si="54"/>
        <v>0</v>
      </c>
      <c r="U401" s="2" t="s">
        <v>1561</v>
      </c>
      <c r="V401" s="2" t="str">
        <f t="shared" si="55"/>
        <v>Diabetes</v>
      </c>
      <c r="W401" s="2" t="s">
        <v>1506</v>
      </c>
      <c r="X401" s="2" t="s">
        <v>1512</v>
      </c>
      <c r="Y401" s="2" t="s">
        <v>1530</v>
      </c>
    </row>
    <row r="402" spans="1:25" ht="15.75" customHeight="1">
      <c r="A402" s="2" t="s">
        <v>697</v>
      </c>
      <c r="B402" s="2" t="s">
        <v>1527</v>
      </c>
      <c r="C402" s="2">
        <v>150</v>
      </c>
      <c r="D402" s="2">
        <f t="shared" si="48"/>
        <v>1.5</v>
      </c>
      <c r="E402" s="34">
        <f t="shared" si="49"/>
        <v>20.844444444444445</v>
      </c>
      <c r="F402" s="2">
        <v>46.9</v>
      </c>
      <c r="G402" s="2">
        <f t="shared" si="50"/>
        <v>46.9</v>
      </c>
      <c r="H402" s="2" t="b">
        <v>1</v>
      </c>
      <c r="I402" s="2" t="b">
        <v>1</v>
      </c>
      <c r="J402" s="2" t="b">
        <v>1</v>
      </c>
      <c r="K402" s="2" t="b">
        <v>0</v>
      </c>
      <c r="L402" s="13" t="b">
        <f t="shared" si="51"/>
        <v>0</v>
      </c>
      <c r="M402" s="2" t="s">
        <v>1801</v>
      </c>
      <c r="N402" s="2">
        <v>202</v>
      </c>
      <c r="O402" s="2" t="b">
        <v>0</v>
      </c>
      <c r="P402" s="13" t="b">
        <f t="shared" si="52"/>
        <v>0</v>
      </c>
      <c r="Q402" s="2" t="b">
        <v>0</v>
      </c>
      <c r="R402" s="2" t="b">
        <f t="shared" si="53"/>
        <v>0</v>
      </c>
      <c r="S402" s="2" t="b">
        <v>0</v>
      </c>
      <c r="T402" s="2" t="b">
        <f t="shared" si="54"/>
        <v>0</v>
      </c>
      <c r="U402" s="2" t="s">
        <v>1523</v>
      </c>
      <c r="V402" s="2" t="str">
        <f t="shared" si="55"/>
        <v>Appendicitis</v>
      </c>
      <c r="W402" s="2" t="s">
        <v>1524</v>
      </c>
      <c r="X402" s="2" t="s">
        <v>1507</v>
      </c>
      <c r="Y402" s="2" t="s">
        <v>1513</v>
      </c>
    </row>
    <row r="403" spans="1:25" ht="15.75" customHeight="1">
      <c r="A403" s="2" t="s">
        <v>698</v>
      </c>
      <c r="B403" s="2" t="s">
        <v>1518</v>
      </c>
      <c r="C403" s="2">
        <v>171</v>
      </c>
      <c r="D403" s="2">
        <f t="shared" si="48"/>
        <v>1.71</v>
      </c>
      <c r="E403" s="34">
        <f t="shared" si="49"/>
        <v>30.026332888752098</v>
      </c>
      <c r="F403" s="2">
        <v>87.8</v>
      </c>
      <c r="G403" s="2">
        <f t="shared" si="50"/>
        <v>87.8</v>
      </c>
      <c r="H403" s="2" t="b">
        <v>1</v>
      </c>
      <c r="I403" s="2" t="b">
        <v>1</v>
      </c>
      <c r="J403" s="2" t="b">
        <v>0</v>
      </c>
      <c r="K403" s="2" t="b">
        <v>0</v>
      </c>
      <c r="L403" s="13" t="b">
        <f t="shared" si="51"/>
        <v>0</v>
      </c>
      <c r="M403" s="2" t="s">
        <v>1641</v>
      </c>
      <c r="N403" s="2">
        <v>183</v>
      </c>
      <c r="O403" s="2" t="b">
        <v>0</v>
      </c>
      <c r="P403" s="13" t="b">
        <f t="shared" si="52"/>
        <v>0</v>
      </c>
      <c r="Q403" s="2" t="b">
        <v>1</v>
      </c>
      <c r="R403" s="2" t="b">
        <f t="shared" si="53"/>
        <v>1</v>
      </c>
      <c r="S403" s="2" t="b">
        <v>1</v>
      </c>
      <c r="T403" s="2" t="b">
        <f t="shared" si="54"/>
        <v>1</v>
      </c>
      <c r="U403" s="2" t="s">
        <v>1496</v>
      </c>
      <c r="V403" s="2" t="str">
        <f t="shared" si="55"/>
        <v>Diabetes</v>
      </c>
      <c r="W403" s="2" t="s">
        <v>1524</v>
      </c>
      <c r="X403" s="2" t="s">
        <v>1535</v>
      </c>
      <c r="Y403" s="2" t="s">
        <v>1530</v>
      </c>
    </row>
    <row r="404" spans="1:25" ht="15.75" customHeight="1">
      <c r="A404" s="2" t="s">
        <v>699</v>
      </c>
      <c r="B404" s="2" t="s">
        <v>1536</v>
      </c>
      <c r="C404" s="2">
        <v>163</v>
      </c>
      <c r="D404" s="2">
        <f t="shared" si="48"/>
        <v>1.63</v>
      </c>
      <c r="E404" s="34">
        <f t="shared" si="49"/>
        <v>34.894463472467919</v>
      </c>
      <c r="F404" s="2">
        <v>92.711100000000002</v>
      </c>
      <c r="G404" s="2">
        <f t="shared" si="50"/>
        <v>92.7</v>
      </c>
      <c r="H404" s="2" t="b">
        <v>1</v>
      </c>
      <c r="I404" s="2" t="b">
        <v>0</v>
      </c>
      <c r="J404" s="2" t="b">
        <v>0</v>
      </c>
      <c r="K404" s="2" t="b">
        <v>1</v>
      </c>
      <c r="L404" s="13" t="b">
        <f t="shared" si="51"/>
        <v>1</v>
      </c>
      <c r="M404" s="2" t="s">
        <v>1735</v>
      </c>
      <c r="N404" s="2">
        <v>156</v>
      </c>
      <c r="O404" s="2" t="b">
        <v>1</v>
      </c>
      <c r="P404" s="13" t="b">
        <f t="shared" si="52"/>
        <v>1</v>
      </c>
      <c r="Q404" s="2" t="b">
        <v>1</v>
      </c>
      <c r="R404" s="2" t="b">
        <f t="shared" si="53"/>
        <v>1</v>
      </c>
      <c r="S404" s="2" t="b">
        <v>1</v>
      </c>
      <c r="T404" s="2" t="b">
        <f t="shared" si="54"/>
        <v>1</v>
      </c>
      <c r="U404" s="2" t="s">
        <v>1594</v>
      </c>
      <c r="V404" s="2" t="str">
        <f t="shared" si="55"/>
        <v>Heart Disease</v>
      </c>
      <c r="W404" s="2" t="s">
        <v>1524</v>
      </c>
      <c r="X404" s="2" t="s">
        <v>1535</v>
      </c>
      <c r="Y404" s="2" t="s">
        <v>1513</v>
      </c>
    </row>
    <row r="405" spans="1:25" ht="15.75" customHeight="1">
      <c r="A405" s="2" t="s">
        <v>701</v>
      </c>
      <c r="B405" s="2" t="s">
        <v>1503</v>
      </c>
      <c r="C405" s="2">
        <v>167</v>
      </c>
      <c r="D405" s="2">
        <f t="shared" si="48"/>
        <v>1.67</v>
      </c>
      <c r="E405" s="34">
        <f t="shared" si="49"/>
        <v>34.924163648750408</v>
      </c>
      <c r="F405" s="2">
        <v>97.4</v>
      </c>
      <c r="G405" s="2">
        <f t="shared" si="50"/>
        <v>97.4</v>
      </c>
      <c r="H405" s="2" t="b">
        <v>1</v>
      </c>
      <c r="I405" s="2" t="s">
        <v>1524</v>
      </c>
      <c r="J405" s="2" t="b">
        <v>0</v>
      </c>
      <c r="K405" s="2" t="b">
        <v>0</v>
      </c>
      <c r="L405" s="13" t="b">
        <f t="shared" si="51"/>
        <v>0</v>
      </c>
      <c r="M405" s="2" t="s">
        <v>1754</v>
      </c>
      <c r="N405" s="2">
        <v>165</v>
      </c>
      <c r="O405" s="100"/>
      <c r="P405" s="13" t="b">
        <f t="shared" si="52"/>
        <v>0</v>
      </c>
      <c r="Q405" s="2" t="b">
        <v>1</v>
      </c>
      <c r="R405" s="2" t="b">
        <f t="shared" si="53"/>
        <v>1</v>
      </c>
      <c r="S405" s="2" t="b">
        <v>1</v>
      </c>
      <c r="T405" s="2" t="b">
        <f t="shared" si="54"/>
        <v>1</v>
      </c>
      <c r="U405" s="2" t="s">
        <v>1529</v>
      </c>
      <c r="V405" s="2" t="str">
        <f t="shared" si="55"/>
        <v>Childbirth</v>
      </c>
      <c r="W405" s="2" t="s">
        <v>1524</v>
      </c>
      <c r="X405" s="2" t="s">
        <v>1535</v>
      </c>
      <c r="Y405" s="2" t="s">
        <v>1521</v>
      </c>
    </row>
    <row r="406" spans="1:25" ht="15.75" customHeight="1">
      <c r="A406" s="2" t="s">
        <v>703</v>
      </c>
      <c r="B406" s="2" t="s">
        <v>1503</v>
      </c>
      <c r="C406" s="2">
        <v>162</v>
      </c>
      <c r="D406" s="2">
        <f t="shared" si="48"/>
        <v>1.62</v>
      </c>
      <c r="E406" s="34">
        <f t="shared" si="49"/>
        <v>22.13839353757049</v>
      </c>
      <c r="F406" s="2">
        <v>58.1</v>
      </c>
      <c r="G406" s="2">
        <f t="shared" si="50"/>
        <v>58.1</v>
      </c>
      <c r="H406" s="2" t="b">
        <v>1</v>
      </c>
      <c r="I406" s="2" t="b">
        <v>1</v>
      </c>
      <c r="J406" s="2" t="b">
        <v>0</v>
      </c>
      <c r="K406" s="2" t="b">
        <v>0</v>
      </c>
      <c r="L406" s="13" t="b">
        <f t="shared" si="51"/>
        <v>0</v>
      </c>
      <c r="M406" s="2" t="s">
        <v>1565</v>
      </c>
      <c r="N406" s="2">
        <v>188</v>
      </c>
      <c r="O406" s="2" t="b">
        <v>0</v>
      </c>
      <c r="P406" s="13" t="b">
        <f t="shared" si="52"/>
        <v>0</v>
      </c>
      <c r="Q406" s="2" t="b">
        <v>0</v>
      </c>
      <c r="R406" s="2" t="b">
        <f t="shared" si="53"/>
        <v>0</v>
      </c>
      <c r="S406" s="2" t="b">
        <v>0</v>
      </c>
      <c r="T406" s="2" t="b">
        <f t="shared" si="54"/>
        <v>0</v>
      </c>
      <c r="U406" s="2" t="s">
        <v>1526</v>
      </c>
      <c r="V406" s="2" t="str">
        <f t="shared" si="55"/>
        <v>Fractured Arm</v>
      </c>
      <c r="W406" s="2" t="s">
        <v>1506</v>
      </c>
      <c r="X406" s="2" t="s">
        <v>1535</v>
      </c>
      <c r="Y406" s="2" t="s">
        <v>1513</v>
      </c>
    </row>
    <row r="407" spans="1:25" ht="15.75" customHeight="1">
      <c r="A407" s="2" t="s">
        <v>705</v>
      </c>
      <c r="B407" s="2" t="s">
        <v>1514</v>
      </c>
      <c r="C407" s="2">
        <v>163</v>
      </c>
      <c r="D407" s="2">
        <f t="shared" si="48"/>
        <v>1.63</v>
      </c>
      <c r="E407" s="34">
        <f t="shared" si="49"/>
        <v>32.707290451277807</v>
      </c>
      <c r="F407" s="2">
        <v>86.9</v>
      </c>
      <c r="G407" s="2">
        <f t="shared" si="50"/>
        <v>86.9</v>
      </c>
      <c r="H407" s="2" t="b">
        <v>0</v>
      </c>
      <c r="I407" s="2" t="b">
        <v>0</v>
      </c>
      <c r="J407" s="2" t="b">
        <v>0</v>
      </c>
      <c r="K407" s="2" t="s">
        <v>1524</v>
      </c>
      <c r="L407" s="13" t="b">
        <f t="shared" si="51"/>
        <v>1</v>
      </c>
      <c r="M407" s="2" t="s">
        <v>1802</v>
      </c>
      <c r="N407" s="2">
        <v>158</v>
      </c>
      <c r="O407" s="2" t="b">
        <v>1</v>
      </c>
      <c r="P407" s="13" t="b">
        <f t="shared" si="52"/>
        <v>1</v>
      </c>
      <c r="Q407" s="100"/>
      <c r="R407" s="2" t="b">
        <f t="shared" si="53"/>
        <v>0</v>
      </c>
      <c r="S407" s="2" t="b">
        <v>1</v>
      </c>
      <c r="T407" s="2" t="b">
        <f t="shared" si="54"/>
        <v>1</v>
      </c>
      <c r="U407" s="2" t="s">
        <v>1505</v>
      </c>
      <c r="V407" s="2" t="str">
        <f t="shared" si="55"/>
        <v>Fractured Leg</v>
      </c>
      <c r="W407" s="2" t="s">
        <v>1506</v>
      </c>
      <c r="X407" s="2" t="s">
        <v>1507</v>
      </c>
      <c r="Y407" s="2" t="s">
        <v>1508</v>
      </c>
    </row>
    <row r="408" spans="1:25" ht="15.75" customHeight="1">
      <c r="A408" s="2" t="s">
        <v>707</v>
      </c>
      <c r="B408" s="2" t="s">
        <v>1543</v>
      </c>
      <c r="C408" s="2">
        <v>152</v>
      </c>
      <c r="D408" s="2">
        <f t="shared" si="48"/>
        <v>1.52</v>
      </c>
      <c r="E408" s="34">
        <f t="shared" si="49"/>
        <v>34.842451523545705</v>
      </c>
      <c r="F408" s="2">
        <v>80.5</v>
      </c>
      <c r="G408" s="2">
        <f t="shared" si="50"/>
        <v>80.5</v>
      </c>
      <c r="H408" s="2" t="b">
        <v>0</v>
      </c>
      <c r="I408" s="2" t="b">
        <v>0</v>
      </c>
      <c r="J408" s="2" t="b">
        <v>1</v>
      </c>
      <c r="K408" s="2" t="s">
        <v>1524</v>
      </c>
      <c r="L408" s="13" t="b">
        <f t="shared" si="51"/>
        <v>1</v>
      </c>
      <c r="M408" s="2" t="s">
        <v>1803</v>
      </c>
      <c r="N408" s="2">
        <v>178</v>
      </c>
      <c r="O408" s="2" t="b">
        <v>1</v>
      </c>
      <c r="P408" s="13" t="b">
        <f t="shared" si="52"/>
        <v>1</v>
      </c>
      <c r="Q408" s="2" t="b">
        <v>1</v>
      </c>
      <c r="R408" s="2" t="b">
        <f t="shared" si="53"/>
        <v>1</v>
      </c>
      <c r="S408" s="2" t="b">
        <v>1</v>
      </c>
      <c r="T408" s="2" t="b">
        <f t="shared" si="54"/>
        <v>1</v>
      </c>
      <c r="U408" s="2" t="s">
        <v>1529</v>
      </c>
      <c r="V408" s="2" t="str">
        <f t="shared" si="55"/>
        <v>Childbirth</v>
      </c>
      <c r="W408" s="2" t="s">
        <v>1524</v>
      </c>
      <c r="X408" s="2" t="s">
        <v>1507</v>
      </c>
      <c r="Y408" s="2" t="s">
        <v>1521</v>
      </c>
    </row>
    <row r="409" spans="1:25" ht="15.75" customHeight="1">
      <c r="A409" s="2" t="s">
        <v>708</v>
      </c>
      <c r="B409" s="2" t="s">
        <v>1514</v>
      </c>
      <c r="C409" s="2">
        <v>160</v>
      </c>
      <c r="D409" s="2">
        <f t="shared" si="48"/>
        <v>1.6</v>
      </c>
      <c r="E409" s="34">
        <f t="shared" si="49"/>
        <v>28.945312499999993</v>
      </c>
      <c r="F409" s="2">
        <v>74.099999999999994</v>
      </c>
      <c r="G409" s="2">
        <f t="shared" si="50"/>
        <v>74.099999999999994</v>
      </c>
      <c r="H409" s="2" t="b">
        <v>0</v>
      </c>
      <c r="I409" s="2" t="b">
        <v>0</v>
      </c>
      <c r="J409" s="2" t="b">
        <v>0</v>
      </c>
      <c r="K409" s="2" t="b">
        <v>1</v>
      </c>
      <c r="L409" s="13" t="b">
        <f t="shared" si="51"/>
        <v>1</v>
      </c>
      <c r="M409" s="2" t="s">
        <v>1804</v>
      </c>
      <c r="N409" s="2">
        <v>162</v>
      </c>
      <c r="O409" s="2" t="b">
        <v>1</v>
      </c>
      <c r="P409" s="13" t="b">
        <f t="shared" si="52"/>
        <v>1</v>
      </c>
      <c r="Q409" s="2" t="b">
        <v>0</v>
      </c>
      <c r="R409" s="2" t="b">
        <f t="shared" si="53"/>
        <v>0</v>
      </c>
      <c r="S409" s="2" t="b">
        <v>1</v>
      </c>
      <c r="T409" s="2" t="b">
        <f t="shared" si="54"/>
        <v>1</v>
      </c>
      <c r="U409" s="2" t="s">
        <v>1561</v>
      </c>
      <c r="V409" s="2" t="str">
        <f t="shared" si="55"/>
        <v>Diabetes</v>
      </c>
      <c r="W409" s="2" t="s">
        <v>1524</v>
      </c>
      <c r="X409" s="2" t="s">
        <v>1535</v>
      </c>
      <c r="Y409" s="2" t="s">
        <v>1530</v>
      </c>
    </row>
    <row r="410" spans="1:25" ht="15.75" customHeight="1">
      <c r="A410" s="2" t="s">
        <v>710</v>
      </c>
      <c r="B410" s="2" t="s">
        <v>1509</v>
      </c>
      <c r="C410" s="2">
        <v>167</v>
      </c>
      <c r="D410" s="2">
        <f t="shared" si="48"/>
        <v>1.67</v>
      </c>
      <c r="E410" s="34">
        <f t="shared" si="49"/>
        <v>30.334540499838646</v>
      </c>
      <c r="F410" s="2">
        <v>84.6</v>
      </c>
      <c r="G410" s="2">
        <f t="shared" si="50"/>
        <v>84.6</v>
      </c>
      <c r="H410" s="2" t="b">
        <v>0</v>
      </c>
      <c r="I410" s="2" t="b">
        <v>1</v>
      </c>
      <c r="J410" s="2" t="b">
        <v>0</v>
      </c>
      <c r="K410" s="2" t="b">
        <v>1</v>
      </c>
      <c r="L410" s="13" t="b">
        <f t="shared" si="51"/>
        <v>1</v>
      </c>
      <c r="M410" s="2" t="s">
        <v>1805</v>
      </c>
      <c r="N410" s="2">
        <v>166</v>
      </c>
      <c r="O410" s="2" t="b">
        <v>1</v>
      </c>
      <c r="P410" s="13" t="b">
        <f t="shared" si="52"/>
        <v>1</v>
      </c>
      <c r="Q410" s="2" t="b">
        <v>0</v>
      </c>
      <c r="R410" s="2" t="b">
        <f t="shared" si="53"/>
        <v>0</v>
      </c>
      <c r="S410" s="2" t="b">
        <v>1</v>
      </c>
      <c r="T410" s="2" t="b">
        <f t="shared" si="54"/>
        <v>1</v>
      </c>
      <c r="U410" s="2" t="s">
        <v>1642</v>
      </c>
      <c r="V410" s="2" t="str">
        <f t="shared" si="55"/>
        <v>Fractured Arm</v>
      </c>
      <c r="W410" s="2" t="s">
        <v>1524</v>
      </c>
      <c r="X410" s="2" t="s">
        <v>1507</v>
      </c>
      <c r="Y410" s="2" t="s">
        <v>1517</v>
      </c>
    </row>
    <row r="411" spans="1:25" ht="15.75" customHeight="1">
      <c r="A411" s="2" t="s">
        <v>712</v>
      </c>
      <c r="B411" s="2" t="s">
        <v>1536</v>
      </c>
      <c r="C411" s="2">
        <v>162</v>
      </c>
      <c r="D411" s="2">
        <f t="shared" si="48"/>
        <v>1.62</v>
      </c>
      <c r="E411" s="34">
        <f t="shared" si="49"/>
        <v>33.226642280140219</v>
      </c>
      <c r="F411" s="2">
        <v>87.2</v>
      </c>
      <c r="G411" s="2">
        <f t="shared" si="50"/>
        <v>87.2</v>
      </c>
      <c r="H411" s="2" t="b">
        <v>0</v>
      </c>
      <c r="I411" s="2" t="b">
        <v>0</v>
      </c>
      <c r="J411" s="2" t="b">
        <v>1</v>
      </c>
      <c r="K411" s="2" t="b">
        <v>1</v>
      </c>
      <c r="L411" s="13" t="b">
        <f t="shared" si="51"/>
        <v>1</v>
      </c>
      <c r="M411" s="2" t="s">
        <v>1806</v>
      </c>
      <c r="N411" s="2">
        <v>168</v>
      </c>
      <c r="O411" s="2" t="b">
        <v>1</v>
      </c>
      <c r="P411" s="13" t="b">
        <f t="shared" si="52"/>
        <v>1</v>
      </c>
      <c r="Q411" s="2" t="b">
        <v>1</v>
      </c>
      <c r="R411" s="2" t="b">
        <f t="shared" si="53"/>
        <v>1</v>
      </c>
      <c r="S411" s="2" t="b">
        <v>1</v>
      </c>
      <c r="T411" s="2" t="b">
        <f t="shared" si="54"/>
        <v>1</v>
      </c>
      <c r="U411" s="2" t="s">
        <v>1526</v>
      </c>
      <c r="V411" s="2" t="str">
        <f t="shared" si="55"/>
        <v>Fractured Arm</v>
      </c>
      <c r="W411" s="100"/>
      <c r="X411" s="2" t="s">
        <v>1512</v>
      </c>
      <c r="Y411" s="2" t="s">
        <v>1508</v>
      </c>
    </row>
    <row r="412" spans="1:25" ht="15.75" customHeight="1">
      <c r="A412" s="2" t="s">
        <v>713</v>
      </c>
      <c r="B412" s="2" t="s">
        <v>1509</v>
      </c>
      <c r="C412" s="2">
        <v>166</v>
      </c>
      <c r="D412" s="2">
        <f t="shared" si="48"/>
        <v>1.66</v>
      </c>
      <c r="E412" s="34">
        <f t="shared" si="49"/>
        <v>31.789809841776744</v>
      </c>
      <c r="F412" s="2">
        <v>87.6</v>
      </c>
      <c r="G412" s="2">
        <f t="shared" si="50"/>
        <v>87.6</v>
      </c>
      <c r="H412" s="2" t="b">
        <v>1</v>
      </c>
      <c r="I412" s="2" t="b">
        <v>0</v>
      </c>
      <c r="J412" s="2" t="b">
        <v>0</v>
      </c>
      <c r="K412" s="2" t="b">
        <v>0</v>
      </c>
      <c r="L412" s="13" t="b">
        <f t="shared" si="51"/>
        <v>0</v>
      </c>
      <c r="M412" s="2" t="s">
        <v>1770</v>
      </c>
      <c r="N412" s="2">
        <v>229</v>
      </c>
      <c r="O412" s="2" t="b">
        <v>1</v>
      </c>
      <c r="P412" s="13" t="b">
        <f t="shared" si="52"/>
        <v>1</v>
      </c>
      <c r="Q412" s="2" t="b">
        <v>1</v>
      </c>
      <c r="R412" s="2" t="b">
        <f t="shared" si="53"/>
        <v>1</v>
      </c>
      <c r="S412" s="2" t="b">
        <v>1</v>
      </c>
      <c r="T412" s="2" t="b">
        <f t="shared" si="54"/>
        <v>1</v>
      </c>
      <c r="U412" s="2" t="s">
        <v>1548</v>
      </c>
      <c r="V412" s="2" t="str">
        <f t="shared" si="55"/>
        <v>Heart Disease</v>
      </c>
      <c r="W412" s="2" t="s">
        <v>1506</v>
      </c>
      <c r="X412" s="2" t="s">
        <v>1535</v>
      </c>
      <c r="Y412" s="2" t="s">
        <v>1513</v>
      </c>
    </row>
    <row r="413" spans="1:25" ht="15.75" customHeight="1">
      <c r="A413" s="2" t="s">
        <v>715</v>
      </c>
      <c r="B413" s="2" t="s">
        <v>1503</v>
      </c>
      <c r="C413" s="2">
        <v>164</v>
      </c>
      <c r="D413" s="2">
        <f t="shared" si="48"/>
        <v>1.64</v>
      </c>
      <c r="E413" s="34">
        <f t="shared" si="49"/>
        <v>32.08655562165378</v>
      </c>
      <c r="F413" s="2">
        <v>86.3</v>
      </c>
      <c r="G413" s="2">
        <f t="shared" si="50"/>
        <v>86.3</v>
      </c>
      <c r="H413" s="2" t="b">
        <v>0</v>
      </c>
      <c r="I413" s="2" t="b">
        <v>0</v>
      </c>
      <c r="J413" s="2" t="b">
        <v>0</v>
      </c>
      <c r="K413" s="2" t="b">
        <v>1</v>
      </c>
      <c r="L413" s="13" t="b">
        <f t="shared" si="51"/>
        <v>1</v>
      </c>
      <c r="M413" s="2" t="s">
        <v>1758</v>
      </c>
      <c r="N413" s="2">
        <v>169</v>
      </c>
      <c r="O413" s="2" t="b">
        <v>1</v>
      </c>
      <c r="P413" s="13" t="b">
        <f t="shared" si="52"/>
        <v>1</v>
      </c>
      <c r="Q413" s="2" t="b">
        <v>0</v>
      </c>
      <c r="R413" s="2" t="b">
        <f t="shared" si="53"/>
        <v>0</v>
      </c>
      <c r="S413" s="2" t="b">
        <v>1</v>
      </c>
      <c r="T413" s="2" t="b">
        <f t="shared" si="54"/>
        <v>1</v>
      </c>
      <c r="U413" s="2" t="s">
        <v>1496</v>
      </c>
      <c r="V413" s="2" t="str">
        <f t="shared" si="55"/>
        <v>Diabetes</v>
      </c>
      <c r="W413" s="2" t="s">
        <v>1524</v>
      </c>
      <c r="X413" s="2" t="s">
        <v>1512</v>
      </c>
      <c r="Y413" s="2" t="s">
        <v>1508</v>
      </c>
    </row>
    <row r="414" spans="1:25" ht="15.75" customHeight="1">
      <c r="A414" s="2" t="s">
        <v>716</v>
      </c>
      <c r="B414" s="2" t="s">
        <v>1503</v>
      </c>
      <c r="C414" s="2">
        <v>159</v>
      </c>
      <c r="D414" s="2">
        <f t="shared" si="48"/>
        <v>1.59</v>
      </c>
      <c r="E414" s="34">
        <f t="shared" si="49"/>
        <v>29.033661643131204</v>
      </c>
      <c r="F414" s="2">
        <v>73.400000000000006</v>
      </c>
      <c r="G414" s="2">
        <f t="shared" si="50"/>
        <v>73.400000000000006</v>
      </c>
      <c r="H414" s="2" t="b">
        <v>0</v>
      </c>
      <c r="I414" s="2" t="b">
        <v>0</v>
      </c>
      <c r="J414" s="2" t="b">
        <v>0</v>
      </c>
      <c r="K414" s="2" t="b">
        <v>0</v>
      </c>
      <c r="L414" s="13" t="b">
        <f t="shared" si="51"/>
        <v>0</v>
      </c>
      <c r="M414" s="2" t="s">
        <v>1807</v>
      </c>
      <c r="N414" s="2">
        <v>184</v>
      </c>
      <c r="O414" s="2" t="b">
        <v>0</v>
      </c>
      <c r="P414" s="13" t="b">
        <f t="shared" si="52"/>
        <v>0</v>
      </c>
      <c r="Q414" s="2" t="b">
        <v>1</v>
      </c>
      <c r="R414" s="2" t="b">
        <f t="shared" si="53"/>
        <v>1</v>
      </c>
      <c r="S414" s="2" t="b">
        <v>1</v>
      </c>
      <c r="T414" s="2" t="b">
        <f t="shared" si="54"/>
        <v>1</v>
      </c>
      <c r="U414" s="2" t="s">
        <v>1505</v>
      </c>
      <c r="V414" s="2" t="str">
        <f t="shared" si="55"/>
        <v>Fractured Leg</v>
      </c>
      <c r="W414" s="2" t="s">
        <v>1524</v>
      </c>
      <c r="X414" s="2" t="s">
        <v>1512</v>
      </c>
      <c r="Y414" s="2" t="s">
        <v>1508</v>
      </c>
    </row>
    <row r="415" spans="1:25" ht="15.75" customHeight="1">
      <c r="A415" s="2" t="s">
        <v>717</v>
      </c>
      <c r="B415" s="2" t="s">
        <v>1503</v>
      </c>
      <c r="C415" s="2">
        <v>152</v>
      </c>
      <c r="D415" s="2">
        <f t="shared" si="48"/>
        <v>1.52</v>
      </c>
      <c r="E415" s="34">
        <f t="shared" si="49"/>
        <v>24.194944598337951</v>
      </c>
      <c r="F415" s="2">
        <v>55.9</v>
      </c>
      <c r="G415" s="2">
        <f t="shared" si="50"/>
        <v>55.9</v>
      </c>
      <c r="H415" s="2" t="b">
        <v>0</v>
      </c>
      <c r="I415" s="2" t="b">
        <v>0</v>
      </c>
      <c r="J415" s="2" t="b">
        <v>0</v>
      </c>
      <c r="K415" s="2" t="b">
        <v>0</v>
      </c>
      <c r="L415" s="13" t="b">
        <f t="shared" si="51"/>
        <v>0</v>
      </c>
      <c r="M415" s="2" t="s">
        <v>1808</v>
      </c>
      <c r="N415" s="2">
        <v>161</v>
      </c>
      <c r="O415" s="2" t="b">
        <v>0</v>
      </c>
      <c r="P415" s="13" t="b">
        <f t="shared" si="52"/>
        <v>0</v>
      </c>
      <c r="Q415" s="2" t="b">
        <v>0</v>
      </c>
      <c r="R415" s="2" t="b">
        <f t="shared" si="53"/>
        <v>0</v>
      </c>
      <c r="S415" s="100"/>
      <c r="T415" s="2" t="b">
        <f t="shared" si="54"/>
        <v>0</v>
      </c>
      <c r="U415" s="2" t="s">
        <v>1505</v>
      </c>
      <c r="V415" s="2" t="str">
        <f t="shared" si="55"/>
        <v>Fractured Leg</v>
      </c>
      <c r="W415" s="2" t="s">
        <v>1506</v>
      </c>
      <c r="X415" s="2" t="s">
        <v>1535</v>
      </c>
      <c r="Y415" s="2" t="s">
        <v>1530</v>
      </c>
    </row>
    <row r="416" spans="1:25" ht="15.75" customHeight="1">
      <c r="A416" s="2" t="s">
        <v>719</v>
      </c>
      <c r="B416" s="2" t="s">
        <v>1509</v>
      </c>
      <c r="C416" s="2">
        <v>155</v>
      </c>
      <c r="D416" s="2">
        <f t="shared" si="48"/>
        <v>1.55</v>
      </c>
      <c r="E416" s="34">
        <f t="shared" si="49"/>
        <v>22.892819979188342</v>
      </c>
      <c r="F416" s="2">
        <v>55</v>
      </c>
      <c r="G416" s="2">
        <f t="shared" si="50"/>
        <v>55</v>
      </c>
      <c r="H416" s="2" t="b">
        <v>1</v>
      </c>
      <c r="I416" s="2" t="b">
        <v>0</v>
      </c>
      <c r="J416" s="2" t="b">
        <v>0</v>
      </c>
      <c r="K416" s="2" t="b">
        <v>0</v>
      </c>
      <c r="L416" s="13" t="b">
        <f t="shared" si="51"/>
        <v>0</v>
      </c>
      <c r="M416" s="2" t="s">
        <v>1719</v>
      </c>
      <c r="N416" s="2">
        <v>163</v>
      </c>
      <c r="O416" s="100"/>
      <c r="P416" s="13" t="b">
        <f t="shared" si="52"/>
        <v>0</v>
      </c>
      <c r="Q416" s="2" t="b">
        <v>0</v>
      </c>
      <c r="R416" s="2" t="b">
        <f t="shared" si="53"/>
        <v>0</v>
      </c>
      <c r="S416" s="2" t="b">
        <v>0</v>
      </c>
      <c r="T416" s="2" t="b">
        <f t="shared" si="54"/>
        <v>0</v>
      </c>
      <c r="U416" s="2" t="s">
        <v>1580</v>
      </c>
      <c r="V416" s="2" t="str">
        <f t="shared" si="55"/>
        <v>Prostate Cancer</v>
      </c>
      <c r="W416" s="2" t="s">
        <v>1524</v>
      </c>
      <c r="X416" s="2" t="s">
        <v>1535</v>
      </c>
      <c r="Y416" s="2" t="s">
        <v>1521</v>
      </c>
    </row>
    <row r="417" spans="1:25" ht="15.75" customHeight="1">
      <c r="A417" s="2" t="s">
        <v>720</v>
      </c>
      <c r="B417" s="2" t="s">
        <v>1536</v>
      </c>
      <c r="C417" s="2">
        <v>163</v>
      </c>
      <c r="D417" s="2">
        <f t="shared" si="48"/>
        <v>1.63</v>
      </c>
      <c r="E417" s="34">
        <f t="shared" si="49"/>
        <v>32.632014754036661</v>
      </c>
      <c r="F417" s="2">
        <v>86.7</v>
      </c>
      <c r="G417" s="2">
        <f t="shared" si="50"/>
        <v>86.7</v>
      </c>
      <c r="H417" s="2" t="b">
        <v>0</v>
      </c>
      <c r="I417" s="2" t="b">
        <v>1</v>
      </c>
      <c r="J417" s="2" t="b">
        <v>1</v>
      </c>
      <c r="K417" s="2" t="b">
        <v>0</v>
      </c>
      <c r="L417" s="13" t="b">
        <f t="shared" si="51"/>
        <v>0</v>
      </c>
      <c r="M417" s="2" t="s">
        <v>1778</v>
      </c>
      <c r="N417" s="2">
        <v>207</v>
      </c>
      <c r="O417" s="2" t="b">
        <v>1</v>
      </c>
      <c r="P417" s="13" t="b">
        <f t="shared" si="52"/>
        <v>1</v>
      </c>
      <c r="Q417" s="2" t="b">
        <v>0</v>
      </c>
      <c r="R417" s="2" t="b">
        <f t="shared" si="53"/>
        <v>0</v>
      </c>
      <c r="S417" s="2" t="b">
        <v>1</v>
      </c>
      <c r="T417" s="2" t="b">
        <f t="shared" si="54"/>
        <v>1</v>
      </c>
      <c r="U417" s="2" t="s">
        <v>1548</v>
      </c>
      <c r="V417" s="2" t="str">
        <f t="shared" si="55"/>
        <v>Heart Disease</v>
      </c>
      <c r="W417" s="2" t="s">
        <v>1506</v>
      </c>
      <c r="X417" s="2" t="s">
        <v>1512</v>
      </c>
      <c r="Y417" s="2" t="s">
        <v>1517</v>
      </c>
    </row>
    <row r="418" spans="1:25" ht="15.75" customHeight="1">
      <c r="A418" s="2" t="s">
        <v>721</v>
      </c>
      <c r="B418" s="2" t="s">
        <v>1503</v>
      </c>
      <c r="C418" s="2">
        <v>173</v>
      </c>
      <c r="D418" s="2">
        <f t="shared" si="48"/>
        <v>1.73</v>
      </c>
      <c r="E418" s="34">
        <f t="shared" si="49"/>
        <v>31.875438537872967</v>
      </c>
      <c r="F418" s="2">
        <v>95.4</v>
      </c>
      <c r="G418" s="2">
        <f t="shared" si="50"/>
        <v>95.4</v>
      </c>
      <c r="H418" s="2" t="b">
        <v>1</v>
      </c>
      <c r="I418" s="2" t="b">
        <v>0</v>
      </c>
      <c r="J418" s="2" t="b">
        <v>0</v>
      </c>
      <c r="K418" s="2" t="b">
        <v>0</v>
      </c>
      <c r="L418" s="13" t="b">
        <f t="shared" si="51"/>
        <v>0</v>
      </c>
      <c r="M418" s="2" t="s">
        <v>1663</v>
      </c>
      <c r="N418" s="2">
        <v>224</v>
      </c>
      <c r="O418" s="2" t="b">
        <v>1</v>
      </c>
      <c r="P418" s="13" t="b">
        <f t="shared" si="52"/>
        <v>1</v>
      </c>
      <c r="Q418" s="2" t="b">
        <v>0</v>
      </c>
      <c r="R418" s="2" t="b">
        <f t="shared" si="53"/>
        <v>0</v>
      </c>
      <c r="S418" s="2" t="b">
        <v>1</v>
      </c>
      <c r="T418" s="2" t="b">
        <f t="shared" si="54"/>
        <v>1</v>
      </c>
      <c r="U418" s="2" t="s">
        <v>1617</v>
      </c>
      <c r="V418" s="2" t="str">
        <f t="shared" si="55"/>
        <v>Heart Attack</v>
      </c>
      <c r="W418" s="2" t="s">
        <v>1524</v>
      </c>
      <c r="X418" s="2" t="s">
        <v>1507</v>
      </c>
      <c r="Y418" s="2" t="s">
        <v>1513</v>
      </c>
    </row>
    <row r="419" spans="1:25" ht="15.75" customHeight="1">
      <c r="A419" s="2" t="s">
        <v>722</v>
      </c>
      <c r="B419" s="2" t="s">
        <v>1514</v>
      </c>
      <c r="C419" s="2">
        <v>175</v>
      </c>
      <c r="D419" s="2">
        <f t="shared" si="48"/>
        <v>1.75</v>
      </c>
      <c r="E419" s="34">
        <f t="shared" si="49"/>
        <v>22.432653061224492</v>
      </c>
      <c r="F419" s="2">
        <v>68.7</v>
      </c>
      <c r="G419" s="2">
        <f t="shared" si="50"/>
        <v>68.7</v>
      </c>
      <c r="H419" s="2" t="b">
        <v>0</v>
      </c>
      <c r="I419" s="2" t="b">
        <v>0</v>
      </c>
      <c r="J419" s="2" t="b">
        <v>0</v>
      </c>
      <c r="K419" s="2" t="b">
        <v>0</v>
      </c>
      <c r="L419" s="13" t="b">
        <f t="shared" si="51"/>
        <v>0</v>
      </c>
      <c r="M419" s="2" t="s">
        <v>1727</v>
      </c>
      <c r="N419" s="2">
        <v>205</v>
      </c>
      <c r="O419" s="2" t="b">
        <v>0</v>
      </c>
      <c r="P419" s="13" t="b">
        <f t="shared" si="52"/>
        <v>0</v>
      </c>
      <c r="Q419" s="2" t="b">
        <v>0</v>
      </c>
      <c r="R419" s="2" t="b">
        <f t="shared" si="53"/>
        <v>0</v>
      </c>
      <c r="S419" s="2" t="b">
        <v>0</v>
      </c>
      <c r="T419" s="2" t="b">
        <f t="shared" si="54"/>
        <v>0</v>
      </c>
      <c r="U419" s="2" t="s">
        <v>1580</v>
      </c>
      <c r="V419" s="2" t="str">
        <f t="shared" si="55"/>
        <v>Prostate Cancer</v>
      </c>
      <c r="W419" s="2" t="s">
        <v>1524</v>
      </c>
      <c r="X419" s="2" t="s">
        <v>1535</v>
      </c>
      <c r="Y419" s="2" t="s">
        <v>1521</v>
      </c>
    </row>
    <row r="420" spans="1:25" ht="15.75" customHeight="1">
      <c r="A420" s="2" t="s">
        <v>723</v>
      </c>
      <c r="B420" s="2" t="s">
        <v>1543</v>
      </c>
      <c r="C420" s="2">
        <v>161</v>
      </c>
      <c r="D420" s="2">
        <f t="shared" si="48"/>
        <v>1.61</v>
      </c>
      <c r="E420" s="34">
        <f t="shared" si="49"/>
        <v>33.370626133251029</v>
      </c>
      <c r="F420" s="2">
        <v>86.5</v>
      </c>
      <c r="G420" s="2">
        <f t="shared" si="50"/>
        <v>86.5</v>
      </c>
      <c r="H420" s="2" t="b">
        <v>1</v>
      </c>
      <c r="I420" s="2" t="b">
        <v>0</v>
      </c>
      <c r="J420" s="2" t="b">
        <v>0</v>
      </c>
      <c r="K420" s="2" t="s">
        <v>1524</v>
      </c>
      <c r="L420" s="13" t="b">
        <f t="shared" si="51"/>
        <v>1</v>
      </c>
      <c r="M420" s="2" t="s">
        <v>1732</v>
      </c>
      <c r="N420" s="2">
        <v>176</v>
      </c>
      <c r="O420" s="2" t="b">
        <v>1</v>
      </c>
      <c r="P420" s="13" t="b">
        <f t="shared" si="52"/>
        <v>1</v>
      </c>
      <c r="Q420" s="100"/>
      <c r="R420" s="2" t="b">
        <f t="shared" si="53"/>
        <v>0</v>
      </c>
      <c r="S420" s="2" t="b">
        <v>1</v>
      </c>
      <c r="T420" s="2" t="b">
        <f t="shared" si="54"/>
        <v>1</v>
      </c>
      <c r="U420" s="2" t="s">
        <v>1540</v>
      </c>
      <c r="V420" s="2" t="str">
        <f t="shared" si="55"/>
        <v>Osteoarthritis</v>
      </c>
      <c r="W420" s="2" t="s">
        <v>1524</v>
      </c>
      <c r="X420" s="2" t="s">
        <v>1535</v>
      </c>
      <c r="Y420" s="2" t="s">
        <v>1508</v>
      </c>
    </row>
    <row r="421" spans="1:25" ht="15.75" customHeight="1">
      <c r="A421" s="2" t="s">
        <v>724</v>
      </c>
      <c r="B421" s="2" t="s">
        <v>1518</v>
      </c>
      <c r="C421" s="2">
        <v>163</v>
      </c>
      <c r="D421" s="2">
        <f t="shared" si="48"/>
        <v>1.63</v>
      </c>
      <c r="E421" s="34">
        <f t="shared" si="49"/>
        <v>34.702096428168169</v>
      </c>
      <c r="F421" s="2">
        <v>92.2</v>
      </c>
      <c r="G421" s="2">
        <f t="shared" si="50"/>
        <v>92.2</v>
      </c>
      <c r="H421" s="2" t="b">
        <v>0</v>
      </c>
      <c r="I421" s="2" t="b">
        <v>1</v>
      </c>
      <c r="J421" s="2" t="b">
        <v>0</v>
      </c>
      <c r="K421" s="2" t="b">
        <v>1</v>
      </c>
      <c r="L421" s="13" t="b">
        <f t="shared" si="51"/>
        <v>1</v>
      </c>
      <c r="M421" s="2" t="s">
        <v>1663</v>
      </c>
      <c r="N421" s="2">
        <v>222</v>
      </c>
      <c r="O421" s="2" t="b">
        <v>1</v>
      </c>
      <c r="P421" s="13" t="b">
        <f t="shared" si="52"/>
        <v>1</v>
      </c>
      <c r="Q421" s="2" t="b">
        <v>0</v>
      </c>
      <c r="R421" s="2" t="b">
        <f t="shared" si="53"/>
        <v>0</v>
      </c>
      <c r="S421" s="2" t="b">
        <v>1</v>
      </c>
      <c r="T421" s="2" t="b">
        <f t="shared" si="54"/>
        <v>1</v>
      </c>
      <c r="U421" s="2" t="s">
        <v>1580</v>
      </c>
      <c r="V421" s="2" t="str">
        <f t="shared" si="55"/>
        <v>Prostate Cancer</v>
      </c>
      <c r="W421" s="2" t="s">
        <v>1506</v>
      </c>
      <c r="X421" s="2" t="s">
        <v>1507</v>
      </c>
      <c r="Y421" s="2" t="s">
        <v>1508</v>
      </c>
    </row>
    <row r="422" spans="1:25" ht="15.75" customHeight="1">
      <c r="A422" s="2" t="s">
        <v>725</v>
      </c>
      <c r="B422" s="2" t="s">
        <v>1543</v>
      </c>
      <c r="C422" s="2">
        <v>166</v>
      </c>
      <c r="D422" s="2">
        <f t="shared" si="48"/>
        <v>1.66</v>
      </c>
      <c r="E422" s="34">
        <f t="shared" si="49"/>
        <v>26.1286108288576</v>
      </c>
      <c r="F422" s="2">
        <v>72</v>
      </c>
      <c r="G422" s="2">
        <f t="shared" si="50"/>
        <v>72</v>
      </c>
      <c r="H422" s="2" t="b">
        <v>0</v>
      </c>
      <c r="I422" s="2" t="b">
        <v>1</v>
      </c>
      <c r="J422" s="2" t="b">
        <v>0</v>
      </c>
      <c r="K422" s="2" t="b">
        <v>0</v>
      </c>
      <c r="L422" s="13" t="b">
        <f t="shared" si="51"/>
        <v>0</v>
      </c>
      <c r="M422" s="2" t="s">
        <v>1590</v>
      </c>
      <c r="N422" s="2">
        <v>183</v>
      </c>
      <c r="O422" s="2" t="b">
        <v>0</v>
      </c>
      <c r="P422" s="13" t="b">
        <f t="shared" si="52"/>
        <v>0</v>
      </c>
      <c r="Q422" s="2" t="b">
        <v>0</v>
      </c>
      <c r="R422" s="2" t="b">
        <f t="shared" si="53"/>
        <v>0</v>
      </c>
      <c r="S422" s="2" t="b">
        <v>0</v>
      </c>
      <c r="T422" s="2" t="b">
        <f t="shared" si="54"/>
        <v>0</v>
      </c>
      <c r="U422" s="2" t="s">
        <v>1516</v>
      </c>
      <c r="V422" s="2" t="str">
        <f t="shared" si="55"/>
        <v>Stroke</v>
      </c>
      <c r="W422" s="2" t="s">
        <v>1524</v>
      </c>
      <c r="X422" s="2" t="s">
        <v>1512</v>
      </c>
      <c r="Y422" s="2" t="s">
        <v>1530</v>
      </c>
    </row>
    <row r="423" spans="1:25" ht="15.75" customHeight="1">
      <c r="A423" s="2" t="s">
        <v>726</v>
      </c>
      <c r="B423" s="2" t="s">
        <v>1518</v>
      </c>
      <c r="C423" s="2">
        <v>155</v>
      </c>
      <c r="D423" s="2">
        <f t="shared" si="48"/>
        <v>1.55</v>
      </c>
      <c r="E423" s="34">
        <f t="shared" si="49"/>
        <v>28.844953173777309</v>
      </c>
      <c r="F423" s="2">
        <v>69.3</v>
      </c>
      <c r="G423" s="2">
        <f t="shared" si="50"/>
        <v>69.3</v>
      </c>
      <c r="H423" s="2" t="b">
        <v>0</v>
      </c>
      <c r="I423" s="2" t="b">
        <v>1</v>
      </c>
      <c r="J423" s="2" t="b">
        <v>0</v>
      </c>
      <c r="K423" s="2" t="b">
        <v>1</v>
      </c>
      <c r="L423" s="13" t="b">
        <f t="shared" si="51"/>
        <v>1</v>
      </c>
      <c r="M423" s="2" t="s">
        <v>1809</v>
      </c>
      <c r="N423" s="2">
        <v>153</v>
      </c>
      <c r="O423" s="2" t="b">
        <v>1</v>
      </c>
      <c r="P423" s="13" t="b">
        <f t="shared" si="52"/>
        <v>1</v>
      </c>
      <c r="Q423" s="2" t="b">
        <v>0</v>
      </c>
      <c r="R423" s="2" t="b">
        <f t="shared" si="53"/>
        <v>0</v>
      </c>
      <c r="S423" s="2" t="b">
        <v>1</v>
      </c>
      <c r="T423" s="2" t="b">
        <f t="shared" si="54"/>
        <v>1</v>
      </c>
      <c r="U423" s="2" t="s">
        <v>1529</v>
      </c>
      <c r="V423" s="2" t="str">
        <f t="shared" si="55"/>
        <v>Childbirth</v>
      </c>
      <c r="W423" s="2" t="s">
        <v>1524</v>
      </c>
      <c r="X423" s="2" t="s">
        <v>1535</v>
      </c>
      <c r="Y423" s="2" t="s">
        <v>1513</v>
      </c>
    </row>
    <row r="424" spans="1:25" ht="15.75" customHeight="1">
      <c r="A424" s="2" t="s">
        <v>727</v>
      </c>
      <c r="B424" s="2" t="s">
        <v>1518</v>
      </c>
      <c r="C424" s="2">
        <v>179</v>
      </c>
      <c r="D424" s="2">
        <f t="shared" si="48"/>
        <v>1.79</v>
      </c>
      <c r="E424" s="34">
        <f t="shared" si="49"/>
        <v>33.113822914390937</v>
      </c>
      <c r="F424" s="2">
        <v>106.1</v>
      </c>
      <c r="G424" s="2">
        <f t="shared" si="50"/>
        <v>106.1</v>
      </c>
      <c r="H424" s="2" t="b">
        <v>0</v>
      </c>
      <c r="I424" s="2" t="b">
        <v>0</v>
      </c>
      <c r="J424" s="2" t="b">
        <v>0</v>
      </c>
      <c r="K424" s="2" t="b">
        <v>1</v>
      </c>
      <c r="L424" s="13" t="b">
        <f t="shared" si="51"/>
        <v>1</v>
      </c>
      <c r="M424" s="2" t="s">
        <v>1810</v>
      </c>
      <c r="N424" s="2">
        <v>221</v>
      </c>
      <c r="O424" s="2" t="b">
        <v>1</v>
      </c>
      <c r="P424" s="13" t="b">
        <f t="shared" si="52"/>
        <v>1</v>
      </c>
      <c r="Q424" s="2" t="b">
        <v>1</v>
      </c>
      <c r="R424" s="2" t="b">
        <f t="shared" si="53"/>
        <v>1</v>
      </c>
      <c r="S424" s="2" t="b">
        <v>1</v>
      </c>
      <c r="T424" s="2" t="b">
        <f t="shared" si="54"/>
        <v>1</v>
      </c>
      <c r="U424" s="2" t="s">
        <v>1617</v>
      </c>
      <c r="V424" s="2" t="str">
        <f t="shared" si="55"/>
        <v>Heart Attack</v>
      </c>
      <c r="W424" s="2" t="s">
        <v>1506</v>
      </c>
      <c r="X424" s="2" t="s">
        <v>1512</v>
      </c>
      <c r="Y424" s="2" t="s">
        <v>1517</v>
      </c>
    </row>
    <row r="425" spans="1:25" ht="15.75" customHeight="1">
      <c r="A425" s="2" t="s">
        <v>728</v>
      </c>
      <c r="B425" s="2" t="s">
        <v>1509</v>
      </c>
      <c r="C425" s="2">
        <v>158</v>
      </c>
      <c r="D425" s="2">
        <f t="shared" si="48"/>
        <v>1.58</v>
      </c>
      <c r="E425" s="34">
        <f t="shared" si="49"/>
        <v>34.569780483896807</v>
      </c>
      <c r="F425" s="2">
        <v>86.3</v>
      </c>
      <c r="G425" s="2">
        <f t="shared" si="50"/>
        <v>86.3</v>
      </c>
      <c r="H425" s="2" t="b">
        <v>0</v>
      </c>
      <c r="I425" s="2" t="b">
        <v>0</v>
      </c>
      <c r="J425" s="2" t="b">
        <v>0</v>
      </c>
      <c r="K425" s="2" t="b">
        <v>1</v>
      </c>
      <c r="L425" s="13" t="b">
        <f t="shared" si="51"/>
        <v>1</v>
      </c>
      <c r="M425" s="2" t="s">
        <v>1612</v>
      </c>
      <c r="N425" s="2">
        <v>175</v>
      </c>
      <c r="O425" s="2" t="b">
        <v>1</v>
      </c>
      <c r="P425" s="13" t="b">
        <f t="shared" si="52"/>
        <v>1</v>
      </c>
      <c r="Q425" s="2" t="b">
        <v>1</v>
      </c>
      <c r="R425" s="2" t="b">
        <f t="shared" si="53"/>
        <v>1</v>
      </c>
      <c r="S425" s="2" t="b">
        <v>1</v>
      </c>
      <c r="T425" s="2" t="b">
        <f t="shared" si="54"/>
        <v>1</v>
      </c>
      <c r="U425" s="2" t="s">
        <v>1566</v>
      </c>
      <c r="V425" s="2" t="str">
        <f t="shared" si="55"/>
        <v>Cancer</v>
      </c>
      <c r="W425" s="2" t="s">
        <v>1524</v>
      </c>
      <c r="X425" s="2" t="s">
        <v>1507</v>
      </c>
      <c r="Y425" s="2" t="s">
        <v>1517</v>
      </c>
    </row>
    <row r="426" spans="1:25" ht="15.75" customHeight="1">
      <c r="A426" s="2" t="s">
        <v>730</v>
      </c>
      <c r="B426" s="2" t="s">
        <v>1514</v>
      </c>
      <c r="C426" s="2">
        <v>165</v>
      </c>
      <c r="D426" s="2">
        <f t="shared" si="48"/>
        <v>1.65</v>
      </c>
      <c r="E426" s="34">
        <f t="shared" si="49"/>
        <v>22.369146005509645</v>
      </c>
      <c r="F426" s="2">
        <v>60.9</v>
      </c>
      <c r="G426" s="2">
        <f t="shared" si="50"/>
        <v>60.9</v>
      </c>
      <c r="H426" s="2" t="b">
        <v>1</v>
      </c>
      <c r="I426" s="2" t="s">
        <v>1506</v>
      </c>
      <c r="J426" s="2" t="s">
        <v>1506</v>
      </c>
      <c r="K426" s="2" t="s">
        <v>1506</v>
      </c>
      <c r="L426" s="13" t="b">
        <f t="shared" si="51"/>
        <v>0</v>
      </c>
      <c r="M426" s="2" t="s">
        <v>1625</v>
      </c>
      <c r="N426" s="2">
        <v>213</v>
      </c>
      <c r="O426" s="2" t="b">
        <v>0</v>
      </c>
      <c r="P426" s="13" t="b">
        <f t="shared" si="52"/>
        <v>0</v>
      </c>
      <c r="Q426" s="2" t="b">
        <v>0</v>
      </c>
      <c r="R426" s="2" t="b">
        <f t="shared" si="53"/>
        <v>0</v>
      </c>
      <c r="S426" s="2" t="b">
        <v>0</v>
      </c>
      <c r="T426" s="2" t="b">
        <f t="shared" si="54"/>
        <v>0</v>
      </c>
      <c r="U426" s="2" t="s">
        <v>1577</v>
      </c>
      <c r="V426" s="2" t="str">
        <f t="shared" si="55"/>
        <v>Appendicitis</v>
      </c>
      <c r="W426" s="2" t="s">
        <v>1506</v>
      </c>
      <c r="X426" s="2" t="s">
        <v>1512</v>
      </c>
      <c r="Y426" s="2" t="s">
        <v>1517</v>
      </c>
    </row>
    <row r="427" spans="1:25" ht="15.75" customHeight="1">
      <c r="A427" s="2" t="s">
        <v>731</v>
      </c>
      <c r="B427" s="2" t="s">
        <v>1503</v>
      </c>
      <c r="C427" s="2">
        <v>151</v>
      </c>
      <c r="D427" s="2">
        <f t="shared" si="48"/>
        <v>1.51</v>
      </c>
      <c r="E427" s="34">
        <f t="shared" si="49"/>
        <v>34.033595017762373</v>
      </c>
      <c r="F427" s="2">
        <v>77.599999999999994</v>
      </c>
      <c r="G427" s="2">
        <f t="shared" si="50"/>
        <v>77.599999999999994</v>
      </c>
      <c r="H427" s="2" t="b">
        <v>1</v>
      </c>
      <c r="I427" s="2" t="b">
        <v>0</v>
      </c>
      <c r="J427" s="2" t="b">
        <v>1</v>
      </c>
      <c r="K427" s="2" t="b">
        <v>0</v>
      </c>
      <c r="L427" s="13" t="b">
        <f t="shared" si="51"/>
        <v>0</v>
      </c>
      <c r="M427" s="2" t="s">
        <v>1736</v>
      </c>
      <c r="N427" s="2">
        <v>202</v>
      </c>
      <c r="O427" s="2" t="b">
        <v>0</v>
      </c>
      <c r="P427" s="13" t="b">
        <f t="shared" si="52"/>
        <v>0</v>
      </c>
      <c r="Q427" s="2" t="b">
        <v>1</v>
      </c>
      <c r="R427" s="2" t="b">
        <f t="shared" si="53"/>
        <v>1</v>
      </c>
      <c r="S427" s="2" t="b">
        <v>1</v>
      </c>
      <c r="T427" s="2" t="b">
        <f t="shared" si="54"/>
        <v>1</v>
      </c>
      <c r="U427" s="2" t="s">
        <v>1532</v>
      </c>
      <c r="V427" s="2" t="str">
        <f t="shared" si="55"/>
        <v>Hypertension</v>
      </c>
      <c r="W427" s="2" t="s">
        <v>1506</v>
      </c>
      <c r="X427" s="2" t="s">
        <v>1507</v>
      </c>
      <c r="Y427" s="2" t="s">
        <v>1508</v>
      </c>
    </row>
    <row r="428" spans="1:25" ht="15.75" customHeight="1">
      <c r="A428" s="2" t="s">
        <v>732</v>
      </c>
      <c r="B428" s="2" t="s">
        <v>1514</v>
      </c>
      <c r="C428" s="2">
        <v>172</v>
      </c>
      <c r="D428" s="2">
        <f t="shared" si="48"/>
        <v>1.72</v>
      </c>
      <c r="E428" s="34">
        <f t="shared" si="49"/>
        <v>22.309356408869661</v>
      </c>
      <c r="F428" s="2">
        <v>66</v>
      </c>
      <c r="G428" s="2">
        <f t="shared" si="50"/>
        <v>66</v>
      </c>
      <c r="H428" s="2" t="b">
        <v>0</v>
      </c>
      <c r="I428" s="2" t="b">
        <v>0</v>
      </c>
      <c r="J428" s="2" t="b">
        <v>0</v>
      </c>
      <c r="K428" s="2" t="b">
        <v>0</v>
      </c>
      <c r="L428" s="13" t="b">
        <f t="shared" si="51"/>
        <v>0</v>
      </c>
      <c r="M428" s="2" t="s">
        <v>1723</v>
      </c>
      <c r="N428" s="2">
        <v>182</v>
      </c>
      <c r="O428" s="2" t="b">
        <v>0</v>
      </c>
      <c r="P428" s="13" t="b">
        <f t="shared" si="52"/>
        <v>0</v>
      </c>
      <c r="Q428" s="2" t="b">
        <v>0</v>
      </c>
      <c r="R428" s="2" t="b">
        <f t="shared" si="53"/>
        <v>0</v>
      </c>
      <c r="S428" s="2" t="b">
        <v>0</v>
      </c>
      <c r="T428" s="2" t="b">
        <f t="shared" si="54"/>
        <v>0</v>
      </c>
      <c r="U428" s="2" t="s">
        <v>1545</v>
      </c>
      <c r="V428" s="2" t="str">
        <f t="shared" si="55"/>
        <v>Hypertension</v>
      </c>
      <c r="W428" s="2" t="s">
        <v>1506</v>
      </c>
      <c r="X428" s="2" t="s">
        <v>1535</v>
      </c>
      <c r="Y428" s="2" t="s">
        <v>1508</v>
      </c>
    </row>
    <row r="429" spans="1:25" ht="15.75" customHeight="1">
      <c r="A429" s="2" t="s">
        <v>733</v>
      </c>
      <c r="B429" s="2" t="s">
        <v>1536</v>
      </c>
      <c r="C429" s="2">
        <v>156</v>
      </c>
      <c r="D429" s="2">
        <f t="shared" si="48"/>
        <v>1.56</v>
      </c>
      <c r="E429" s="34">
        <f t="shared" si="49"/>
        <v>34.352399737015119</v>
      </c>
      <c r="F429" s="2">
        <v>83.6</v>
      </c>
      <c r="G429" s="2">
        <f t="shared" si="50"/>
        <v>83.6</v>
      </c>
      <c r="H429" s="2" t="b">
        <v>0</v>
      </c>
      <c r="I429" s="2" t="b">
        <v>0</v>
      </c>
      <c r="J429" s="2" t="b">
        <v>0</v>
      </c>
      <c r="K429" s="2" t="b">
        <v>1</v>
      </c>
      <c r="L429" s="13" t="b">
        <f t="shared" si="51"/>
        <v>1</v>
      </c>
      <c r="M429" s="2" t="s">
        <v>1811</v>
      </c>
      <c r="N429" s="2">
        <v>160</v>
      </c>
      <c r="O429" s="2" t="b">
        <v>1</v>
      </c>
      <c r="P429" s="13" t="b">
        <f t="shared" si="52"/>
        <v>1</v>
      </c>
      <c r="Q429" s="2" t="b">
        <v>0</v>
      </c>
      <c r="R429" s="2" t="b">
        <f t="shared" si="53"/>
        <v>0</v>
      </c>
      <c r="S429" s="2" t="b">
        <v>1</v>
      </c>
      <c r="T429" s="2" t="b">
        <f t="shared" si="54"/>
        <v>1</v>
      </c>
      <c r="U429" s="2" t="s">
        <v>1496</v>
      </c>
      <c r="V429" s="2" t="str">
        <f t="shared" si="55"/>
        <v>Diabetes</v>
      </c>
      <c r="W429" s="2" t="s">
        <v>1524</v>
      </c>
      <c r="X429" s="2" t="s">
        <v>1535</v>
      </c>
      <c r="Y429" s="2" t="s">
        <v>1521</v>
      </c>
    </row>
    <row r="430" spans="1:25" ht="15.75" customHeight="1">
      <c r="A430" s="2" t="s">
        <v>734</v>
      </c>
      <c r="B430" s="2" t="s">
        <v>1543</v>
      </c>
      <c r="C430" s="2">
        <v>163</v>
      </c>
      <c r="D430" s="2">
        <f t="shared" si="48"/>
        <v>1.63</v>
      </c>
      <c r="E430" s="34">
        <f t="shared" si="49"/>
        <v>22.168692837517408</v>
      </c>
      <c r="F430" s="2">
        <v>58.9</v>
      </c>
      <c r="G430" s="2">
        <f t="shared" si="50"/>
        <v>58.9</v>
      </c>
      <c r="H430" s="2" t="b">
        <v>0</v>
      </c>
      <c r="I430" s="2" t="b">
        <v>1</v>
      </c>
      <c r="J430" s="2" t="b">
        <v>0</v>
      </c>
      <c r="K430" s="2" t="b">
        <v>0</v>
      </c>
      <c r="L430" s="13" t="b">
        <f t="shared" si="51"/>
        <v>0</v>
      </c>
      <c r="M430" s="2" t="s">
        <v>1569</v>
      </c>
      <c r="N430" s="2">
        <v>215</v>
      </c>
      <c r="O430" s="2" t="b">
        <v>0</v>
      </c>
      <c r="P430" s="13" t="b">
        <f t="shared" si="52"/>
        <v>0</v>
      </c>
      <c r="Q430" s="2" t="b">
        <v>0</v>
      </c>
      <c r="R430" s="2" t="b">
        <f t="shared" si="53"/>
        <v>0</v>
      </c>
      <c r="S430" s="2" t="b">
        <v>0</v>
      </c>
      <c r="T430" s="2" t="b">
        <f t="shared" si="54"/>
        <v>0</v>
      </c>
      <c r="U430" s="2" t="s">
        <v>1558</v>
      </c>
      <c r="V430" s="2" t="str">
        <f t="shared" si="55"/>
        <v>Fractured Leg</v>
      </c>
      <c r="W430" s="2" t="s">
        <v>1506</v>
      </c>
      <c r="X430" s="2" t="s">
        <v>1512</v>
      </c>
      <c r="Y430" s="2" t="s">
        <v>1521</v>
      </c>
    </row>
    <row r="431" spans="1:25" ht="15.75" customHeight="1">
      <c r="A431" s="2" t="s">
        <v>735</v>
      </c>
      <c r="B431" s="2" t="s">
        <v>1556</v>
      </c>
      <c r="C431" s="2">
        <v>164</v>
      </c>
      <c r="D431" s="2">
        <f t="shared" si="48"/>
        <v>1.64</v>
      </c>
      <c r="E431" s="34">
        <f t="shared" si="49"/>
        <v>29.372397382510414</v>
      </c>
      <c r="F431" s="2">
        <v>79</v>
      </c>
      <c r="G431" s="2">
        <f t="shared" si="50"/>
        <v>79</v>
      </c>
      <c r="H431" s="2" t="b">
        <v>0</v>
      </c>
      <c r="I431" s="2" t="b">
        <v>0</v>
      </c>
      <c r="J431" s="2" t="b">
        <v>0</v>
      </c>
      <c r="K431" s="2" t="b">
        <v>0</v>
      </c>
      <c r="L431" s="13" t="b">
        <f t="shared" si="51"/>
        <v>0</v>
      </c>
      <c r="M431" s="2" t="s">
        <v>1658</v>
      </c>
      <c r="N431" s="2">
        <v>207</v>
      </c>
      <c r="O431" s="2" t="b">
        <v>1</v>
      </c>
      <c r="P431" s="13" t="b">
        <f t="shared" si="52"/>
        <v>1</v>
      </c>
      <c r="Q431" s="2" t="b">
        <v>0</v>
      </c>
      <c r="R431" s="2" t="b">
        <f t="shared" si="53"/>
        <v>0</v>
      </c>
      <c r="S431" s="2" t="b">
        <v>1</v>
      </c>
      <c r="T431" s="2" t="b">
        <f t="shared" si="54"/>
        <v>1</v>
      </c>
      <c r="U431" s="2" t="s">
        <v>1520</v>
      </c>
      <c r="V431" s="2" t="str">
        <f t="shared" si="55"/>
        <v>Heart Attack</v>
      </c>
      <c r="W431" s="100"/>
      <c r="X431" s="2" t="s">
        <v>1535</v>
      </c>
      <c r="Y431" s="2" t="s">
        <v>1517</v>
      </c>
    </row>
    <row r="432" spans="1:25" ht="15.75" customHeight="1">
      <c r="A432" s="2" t="s">
        <v>736</v>
      </c>
      <c r="B432" s="2" t="s">
        <v>1527</v>
      </c>
      <c r="C432" s="2">
        <v>177</v>
      </c>
      <c r="D432" s="2">
        <f t="shared" si="48"/>
        <v>1.77</v>
      </c>
      <c r="E432" s="34">
        <f t="shared" si="49"/>
        <v>31.34476044559354</v>
      </c>
      <c r="F432" s="2">
        <v>98.2</v>
      </c>
      <c r="G432" s="2">
        <f t="shared" si="50"/>
        <v>98.2</v>
      </c>
      <c r="H432" s="2" t="b">
        <v>0</v>
      </c>
      <c r="I432" s="2" t="b">
        <v>0</v>
      </c>
      <c r="J432" s="2" t="b">
        <v>0</v>
      </c>
      <c r="K432" s="2" t="b">
        <v>0</v>
      </c>
      <c r="L432" s="13" t="b">
        <f t="shared" si="51"/>
        <v>0</v>
      </c>
      <c r="M432" s="2" t="s">
        <v>1562</v>
      </c>
      <c r="N432" s="2">
        <v>217</v>
      </c>
      <c r="O432" s="100"/>
      <c r="P432" s="13" t="b">
        <f t="shared" si="52"/>
        <v>0</v>
      </c>
      <c r="Q432" s="2" t="b">
        <v>1</v>
      </c>
      <c r="R432" s="2" t="b">
        <f t="shared" si="53"/>
        <v>1</v>
      </c>
      <c r="S432" s="2" t="b">
        <v>1</v>
      </c>
      <c r="T432" s="2" t="b">
        <f t="shared" si="54"/>
        <v>1</v>
      </c>
      <c r="U432" s="2" t="s">
        <v>1555</v>
      </c>
      <c r="V432" s="2" t="str">
        <f t="shared" si="55"/>
        <v>Kidney Stones</v>
      </c>
      <c r="W432" s="2" t="s">
        <v>1506</v>
      </c>
      <c r="X432" s="2" t="s">
        <v>1535</v>
      </c>
      <c r="Y432" s="2" t="s">
        <v>1508</v>
      </c>
    </row>
    <row r="433" spans="1:25" ht="15.75" customHeight="1">
      <c r="A433" s="2" t="s">
        <v>737</v>
      </c>
      <c r="B433" s="2" t="s">
        <v>1518</v>
      </c>
      <c r="C433" s="2">
        <v>174</v>
      </c>
      <c r="D433" s="2">
        <f t="shared" si="48"/>
        <v>1.74</v>
      </c>
      <c r="E433" s="34">
        <f t="shared" si="49"/>
        <v>24.673008323424494</v>
      </c>
      <c r="F433" s="2">
        <v>74.7</v>
      </c>
      <c r="G433" s="2">
        <f t="shared" si="50"/>
        <v>74.7</v>
      </c>
      <c r="H433" s="2" t="b">
        <v>0</v>
      </c>
      <c r="I433" s="2" t="b">
        <v>1</v>
      </c>
      <c r="J433" s="2" t="b">
        <v>0</v>
      </c>
      <c r="K433" s="2" t="b">
        <v>0</v>
      </c>
      <c r="L433" s="13" t="b">
        <f t="shared" si="51"/>
        <v>0</v>
      </c>
      <c r="M433" s="2" t="s">
        <v>1812</v>
      </c>
      <c r="N433" s="2">
        <v>200</v>
      </c>
      <c r="O433" s="2" t="b">
        <v>0</v>
      </c>
      <c r="P433" s="13" t="b">
        <f t="shared" si="52"/>
        <v>0</v>
      </c>
      <c r="Q433" s="100"/>
      <c r="R433" s="2" t="b">
        <f t="shared" si="53"/>
        <v>0</v>
      </c>
      <c r="S433" s="2" t="b">
        <v>0</v>
      </c>
      <c r="T433" s="2" t="b">
        <f t="shared" si="54"/>
        <v>0</v>
      </c>
      <c r="U433" s="2" t="s">
        <v>1511</v>
      </c>
      <c r="V433" s="2" t="str">
        <f t="shared" si="55"/>
        <v>Prostate Cancer</v>
      </c>
      <c r="W433" s="2" t="s">
        <v>1524</v>
      </c>
      <c r="X433" s="2" t="s">
        <v>1535</v>
      </c>
      <c r="Y433" s="2" t="s">
        <v>1513</v>
      </c>
    </row>
    <row r="434" spans="1:25" ht="15.75" customHeight="1">
      <c r="A434" s="2" t="s">
        <v>739</v>
      </c>
      <c r="B434" s="2" t="s">
        <v>1527</v>
      </c>
      <c r="C434" s="2">
        <v>165</v>
      </c>
      <c r="D434" s="2">
        <f t="shared" si="48"/>
        <v>1.65</v>
      </c>
      <c r="E434" s="34">
        <f t="shared" si="49"/>
        <v>29.531680440771357</v>
      </c>
      <c r="F434" s="2">
        <v>80.400000000000006</v>
      </c>
      <c r="G434" s="2">
        <f t="shared" si="50"/>
        <v>80.400000000000006</v>
      </c>
      <c r="H434" s="2" t="b">
        <v>0</v>
      </c>
      <c r="I434" s="2" t="b">
        <v>1</v>
      </c>
      <c r="J434" s="2" t="b">
        <v>0</v>
      </c>
      <c r="K434" s="2" t="b">
        <v>1</v>
      </c>
      <c r="L434" s="13" t="b">
        <f t="shared" si="51"/>
        <v>1</v>
      </c>
      <c r="M434" s="2" t="s">
        <v>1734</v>
      </c>
      <c r="N434" s="2">
        <v>181</v>
      </c>
      <c r="O434" s="2" t="b">
        <v>1</v>
      </c>
      <c r="P434" s="13" t="b">
        <f t="shared" si="52"/>
        <v>1</v>
      </c>
      <c r="Q434" s="2" t="b">
        <v>1</v>
      </c>
      <c r="R434" s="2" t="b">
        <f t="shared" si="53"/>
        <v>1</v>
      </c>
      <c r="S434" s="2" t="b">
        <v>1</v>
      </c>
      <c r="T434" s="2" t="b">
        <f t="shared" si="54"/>
        <v>1</v>
      </c>
      <c r="U434" s="2" t="s">
        <v>1594</v>
      </c>
      <c r="V434" s="2" t="str">
        <f t="shared" si="55"/>
        <v>Heart Disease</v>
      </c>
      <c r="W434" s="2" t="s">
        <v>1524</v>
      </c>
      <c r="X434" s="2" t="s">
        <v>1507</v>
      </c>
      <c r="Y434" s="2" t="s">
        <v>1513</v>
      </c>
    </row>
    <row r="435" spans="1:25" ht="15.75" customHeight="1">
      <c r="A435" s="2" t="s">
        <v>740</v>
      </c>
      <c r="B435" s="2" t="s">
        <v>1527</v>
      </c>
      <c r="C435" s="2">
        <v>154</v>
      </c>
      <c r="D435" s="2">
        <f t="shared" si="48"/>
        <v>1.54</v>
      </c>
      <c r="E435" s="34">
        <f t="shared" si="49"/>
        <v>25.636700961376285</v>
      </c>
      <c r="F435" s="2">
        <v>60.8</v>
      </c>
      <c r="G435" s="2">
        <f t="shared" si="50"/>
        <v>60.8</v>
      </c>
      <c r="H435" s="2" t="b">
        <v>0</v>
      </c>
      <c r="I435" s="2" t="b">
        <v>0</v>
      </c>
      <c r="J435" s="2" t="b">
        <v>1</v>
      </c>
      <c r="K435" s="2" t="b">
        <v>0</v>
      </c>
      <c r="L435" s="13" t="b">
        <f t="shared" si="51"/>
        <v>0</v>
      </c>
      <c r="M435" s="2" t="s">
        <v>1813</v>
      </c>
      <c r="N435" s="2">
        <v>166</v>
      </c>
      <c r="O435" s="2" t="b">
        <v>0</v>
      </c>
      <c r="P435" s="13" t="b">
        <f t="shared" si="52"/>
        <v>0</v>
      </c>
      <c r="Q435" s="2" t="b">
        <v>0</v>
      </c>
      <c r="R435" s="2" t="b">
        <f t="shared" si="53"/>
        <v>0</v>
      </c>
      <c r="S435" s="2" t="b">
        <v>0</v>
      </c>
      <c r="T435" s="2" t="b">
        <f t="shared" si="54"/>
        <v>0</v>
      </c>
      <c r="U435" s="2" t="s">
        <v>1496</v>
      </c>
      <c r="V435" s="2" t="str">
        <f t="shared" si="55"/>
        <v>Diabetes</v>
      </c>
      <c r="W435" s="2" t="s">
        <v>1506</v>
      </c>
      <c r="X435" s="2" t="s">
        <v>1507</v>
      </c>
      <c r="Y435" s="2" t="s">
        <v>1530</v>
      </c>
    </row>
    <row r="436" spans="1:25" ht="15.75" customHeight="1">
      <c r="A436" s="2" t="s">
        <v>741</v>
      </c>
      <c r="B436" s="2" t="s">
        <v>1514</v>
      </c>
      <c r="C436" s="2">
        <v>162</v>
      </c>
      <c r="D436" s="2">
        <f t="shared" si="48"/>
        <v>1.62</v>
      </c>
      <c r="E436" s="34">
        <f t="shared" si="49"/>
        <v>21.338210638622158</v>
      </c>
      <c r="F436" s="2">
        <v>56</v>
      </c>
      <c r="G436" s="2">
        <f t="shared" si="50"/>
        <v>56</v>
      </c>
      <c r="H436" s="2" t="b">
        <v>0</v>
      </c>
      <c r="I436" s="2" t="b">
        <v>1</v>
      </c>
      <c r="J436" s="2" t="b">
        <v>0</v>
      </c>
      <c r="K436" s="2" t="b">
        <v>0</v>
      </c>
      <c r="L436" s="13" t="b">
        <f t="shared" si="51"/>
        <v>0</v>
      </c>
      <c r="M436" s="2" t="s">
        <v>1814</v>
      </c>
      <c r="N436" s="2">
        <v>158</v>
      </c>
      <c r="O436" s="2" t="b">
        <v>0</v>
      </c>
      <c r="P436" s="13" t="b">
        <f t="shared" si="52"/>
        <v>0</v>
      </c>
      <c r="Q436" s="2" t="b">
        <v>0</v>
      </c>
      <c r="R436" s="2" t="b">
        <f t="shared" si="53"/>
        <v>0</v>
      </c>
      <c r="S436" s="2" t="b">
        <v>0</v>
      </c>
      <c r="T436" s="2" t="b">
        <f t="shared" si="54"/>
        <v>0</v>
      </c>
      <c r="U436" s="2" t="s">
        <v>1575</v>
      </c>
      <c r="V436" s="2" t="str">
        <f t="shared" si="55"/>
        <v>Cancer</v>
      </c>
      <c r="W436" s="2" t="s">
        <v>1506</v>
      </c>
      <c r="X436" s="2" t="s">
        <v>1507</v>
      </c>
      <c r="Y436" s="2" t="s">
        <v>1521</v>
      </c>
    </row>
    <row r="437" spans="1:25" ht="15.75" customHeight="1">
      <c r="A437" s="2" t="s">
        <v>742</v>
      </c>
      <c r="B437" s="2" t="s">
        <v>1518</v>
      </c>
      <c r="C437" s="2">
        <v>160</v>
      </c>
      <c r="D437" s="2">
        <f t="shared" si="48"/>
        <v>1.6</v>
      </c>
      <c r="E437" s="34">
        <f t="shared" si="49"/>
        <v>29.062499999999996</v>
      </c>
      <c r="F437" s="2">
        <v>74.400000000000006</v>
      </c>
      <c r="G437" s="2">
        <f t="shared" si="50"/>
        <v>74.400000000000006</v>
      </c>
      <c r="H437" s="2" t="b">
        <v>0</v>
      </c>
      <c r="I437" s="2" t="b">
        <v>0</v>
      </c>
      <c r="J437" s="2" t="b">
        <v>0</v>
      </c>
      <c r="K437" s="2" t="b">
        <v>0</v>
      </c>
      <c r="L437" s="13" t="b">
        <f t="shared" si="51"/>
        <v>0</v>
      </c>
      <c r="M437" s="2" t="s">
        <v>1614</v>
      </c>
      <c r="N437" s="2">
        <v>204</v>
      </c>
      <c r="O437" s="2" t="b">
        <v>0</v>
      </c>
      <c r="P437" s="13" t="b">
        <f t="shared" si="52"/>
        <v>0</v>
      </c>
      <c r="Q437" s="2" t="b">
        <v>1</v>
      </c>
      <c r="R437" s="2" t="b">
        <f t="shared" si="53"/>
        <v>1</v>
      </c>
      <c r="S437" s="2" t="b">
        <v>1</v>
      </c>
      <c r="T437" s="2" t="b">
        <f t="shared" si="54"/>
        <v>1</v>
      </c>
      <c r="U437" s="2" t="s">
        <v>1555</v>
      </c>
      <c r="V437" s="2" t="str">
        <f t="shared" si="55"/>
        <v>Kidney Stones</v>
      </c>
      <c r="W437" s="2" t="s">
        <v>1524</v>
      </c>
      <c r="X437" s="2" t="s">
        <v>1507</v>
      </c>
      <c r="Y437" s="2" t="s">
        <v>1513</v>
      </c>
    </row>
    <row r="438" spans="1:25" ht="15.75" customHeight="1">
      <c r="A438" s="2" t="s">
        <v>744</v>
      </c>
      <c r="B438" s="2" t="s">
        <v>1543</v>
      </c>
      <c r="C438" s="2">
        <v>165</v>
      </c>
      <c r="D438" s="2">
        <f t="shared" si="48"/>
        <v>1.65</v>
      </c>
      <c r="E438" s="34">
        <f t="shared" si="49"/>
        <v>23.287419651056016</v>
      </c>
      <c r="F438" s="2">
        <v>63.4</v>
      </c>
      <c r="G438" s="2">
        <f t="shared" si="50"/>
        <v>63.4</v>
      </c>
      <c r="H438" s="2" t="b">
        <v>0</v>
      </c>
      <c r="I438" s="2" t="b">
        <v>0</v>
      </c>
      <c r="J438" s="2" t="b">
        <v>0</v>
      </c>
      <c r="K438" s="2" t="b">
        <v>0</v>
      </c>
      <c r="L438" s="13" t="b">
        <f t="shared" si="51"/>
        <v>0</v>
      </c>
      <c r="M438" s="2" t="s">
        <v>1635</v>
      </c>
      <c r="N438" s="2">
        <v>157</v>
      </c>
      <c r="O438" s="2" t="b">
        <v>0</v>
      </c>
      <c r="P438" s="13" t="b">
        <f t="shared" si="52"/>
        <v>0</v>
      </c>
      <c r="Q438" s="2" t="b">
        <v>0</v>
      </c>
      <c r="R438" s="2" t="b">
        <f t="shared" si="53"/>
        <v>0</v>
      </c>
      <c r="S438" s="2" t="b">
        <v>0</v>
      </c>
      <c r="T438" s="2" t="b">
        <f t="shared" si="54"/>
        <v>0</v>
      </c>
      <c r="U438" s="2" t="s">
        <v>1526</v>
      </c>
      <c r="V438" s="2" t="str">
        <f t="shared" si="55"/>
        <v>Fractured Arm</v>
      </c>
      <c r="W438" s="2" t="s">
        <v>1524</v>
      </c>
      <c r="X438" s="2" t="s">
        <v>1535</v>
      </c>
      <c r="Y438" s="2" t="s">
        <v>1513</v>
      </c>
    </row>
    <row r="439" spans="1:25" ht="15.75" customHeight="1">
      <c r="A439" s="2" t="s">
        <v>745</v>
      </c>
      <c r="B439" s="2" t="s">
        <v>1503</v>
      </c>
      <c r="C439" s="2">
        <v>162</v>
      </c>
      <c r="D439" s="2">
        <f t="shared" si="48"/>
        <v>1.62</v>
      </c>
      <c r="E439" s="34">
        <f t="shared" si="49"/>
        <v>32.769394909312595</v>
      </c>
      <c r="F439" s="2">
        <v>86</v>
      </c>
      <c r="G439" s="2">
        <f t="shared" si="50"/>
        <v>86</v>
      </c>
      <c r="H439" s="2" t="b">
        <v>0</v>
      </c>
      <c r="I439" s="2" t="b">
        <v>1</v>
      </c>
      <c r="J439" s="2" t="b">
        <v>1</v>
      </c>
      <c r="K439" s="2" t="b">
        <v>1</v>
      </c>
      <c r="L439" s="13" t="b">
        <f t="shared" si="51"/>
        <v>1</v>
      </c>
      <c r="M439" s="2" t="s">
        <v>1815</v>
      </c>
      <c r="N439" s="2">
        <v>170</v>
      </c>
      <c r="O439" s="2" t="b">
        <v>1</v>
      </c>
      <c r="P439" s="13" t="b">
        <f t="shared" si="52"/>
        <v>1</v>
      </c>
      <c r="Q439" s="2" t="b">
        <v>1</v>
      </c>
      <c r="R439" s="2" t="b">
        <f t="shared" si="53"/>
        <v>1</v>
      </c>
      <c r="S439" s="2" t="b">
        <v>1</v>
      </c>
      <c r="T439" s="2" t="b">
        <f t="shared" si="54"/>
        <v>1</v>
      </c>
      <c r="U439" s="2" t="s">
        <v>1555</v>
      </c>
      <c r="V439" s="2" t="str">
        <f t="shared" si="55"/>
        <v>Kidney Stones</v>
      </c>
      <c r="W439" s="2" t="s">
        <v>1524</v>
      </c>
      <c r="X439" s="2" t="s">
        <v>1535</v>
      </c>
      <c r="Y439" s="2" t="s">
        <v>1517</v>
      </c>
    </row>
    <row r="440" spans="1:25" ht="15.75" customHeight="1">
      <c r="A440" s="2" t="s">
        <v>747</v>
      </c>
      <c r="B440" s="2" t="s">
        <v>1556</v>
      </c>
      <c r="C440" s="2">
        <v>160</v>
      </c>
      <c r="D440" s="2">
        <f t="shared" si="48"/>
        <v>1.6</v>
      </c>
      <c r="E440" s="34">
        <f t="shared" si="49"/>
        <v>30.781249999999993</v>
      </c>
      <c r="F440" s="2">
        <v>78.8</v>
      </c>
      <c r="G440" s="2">
        <f t="shared" si="50"/>
        <v>78.8</v>
      </c>
      <c r="H440" s="2" t="b">
        <v>0</v>
      </c>
      <c r="I440" s="2" t="b">
        <v>0</v>
      </c>
      <c r="J440" s="2" t="b">
        <v>0</v>
      </c>
      <c r="K440" s="2" t="b">
        <v>0</v>
      </c>
      <c r="L440" s="13" t="b">
        <f t="shared" si="51"/>
        <v>0</v>
      </c>
      <c r="M440" s="2" t="s">
        <v>1799</v>
      </c>
      <c r="N440" s="2">
        <v>225</v>
      </c>
      <c r="O440" s="2" t="b">
        <v>0</v>
      </c>
      <c r="P440" s="13" t="b">
        <f t="shared" si="52"/>
        <v>0</v>
      </c>
      <c r="Q440" s="2" t="b">
        <v>1</v>
      </c>
      <c r="R440" s="2" t="b">
        <f t="shared" si="53"/>
        <v>1</v>
      </c>
      <c r="S440" s="2" t="b">
        <v>1</v>
      </c>
      <c r="T440" s="2" t="b">
        <f t="shared" si="54"/>
        <v>1</v>
      </c>
      <c r="U440" s="2" t="s">
        <v>1496</v>
      </c>
      <c r="V440" s="2" t="str">
        <f t="shared" si="55"/>
        <v>Diabetes</v>
      </c>
      <c r="W440" s="2" t="s">
        <v>1506</v>
      </c>
      <c r="X440" s="2" t="s">
        <v>1535</v>
      </c>
      <c r="Y440" s="2" t="s">
        <v>1513</v>
      </c>
    </row>
    <row r="441" spans="1:25" ht="15.75" customHeight="1">
      <c r="A441" s="2" t="s">
        <v>749</v>
      </c>
      <c r="B441" s="2" t="s">
        <v>1527</v>
      </c>
      <c r="C441" s="2">
        <v>171</v>
      </c>
      <c r="D441" s="2">
        <f t="shared" si="48"/>
        <v>1.71</v>
      </c>
      <c r="E441" s="34">
        <f t="shared" si="49"/>
        <v>25.512123388393011</v>
      </c>
      <c r="F441" s="2">
        <v>74.599999999999994</v>
      </c>
      <c r="G441" s="2">
        <f t="shared" si="50"/>
        <v>74.599999999999994</v>
      </c>
      <c r="H441" s="2" t="b">
        <v>0</v>
      </c>
      <c r="I441" s="2" t="b">
        <v>1</v>
      </c>
      <c r="J441" s="2" t="b">
        <v>1</v>
      </c>
      <c r="K441" s="2" t="b">
        <v>0</v>
      </c>
      <c r="L441" s="13" t="b">
        <f t="shared" si="51"/>
        <v>0</v>
      </c>
      <c r="M441" s="2" t="s">
        <v>1816</v>
      </c>
      <c r="N441" s="2">
        <v>165</v>
      </c>
      <c r="O441" s="2" t="b">
        <v>0</v>
      </c>
      <c r="P441" s="13" t="b">
        <f t="shared" si="52"/>
        <v>0</v>
      </c>
      <c r="Q441" s="2" t="b">
        <v>0</v>
      </c>
      <c r="R441" s="2" t="b">
        <f t="shared" si="53"/>
        <v>0</v>
      </c>
      <c r="S441" s="100"/>
      <c r="T441" s="2" t="b">
        <f t="shared" si="54"/>
        <v>0</v>
      </c>
      <c r="U441" s="2" t="s">
        <v>1516</v>
      </c>
      <c r="V441" s="2" t="str">
        <f t="shared" si="55"/>
        <v>Stroke</v>
      </c>
      <c r="W441" s="2" t="s">
        <v>1506</v>
      </c>
      <c r="X441" s="2" t="s">
        <v>1512</v>
      </c>
      <c r="Y441" s="2" t="s">
        <v>1530</v>
      </c>
    </row>
    <row r="442" spans="1:25" ht="15.75" customHeight="1">
      <c r="A442" s="2" t="s">
        <v>750</v>
      </c>
      <c r="B442" s="2" t="s">
        <v>1509</v>
      </c>
      <c r="C442" s="2">
        <v>160</v>
      </c>
      <c r="D442" s="2">
        <f t="shared" si="48"/>
        <v>1.6</v>
      </c>
      <c r="E442" s="34">
        <f t="shared" si="49"/>
        <v>34.570312499999993</v>
      </c>
      <c r="F442" s="2">
        <v>88.5</v>
      </c>
      <c r="G442" s="2">
        <f t="shared" si="50"/>
        <v>88.5</v>
      </c>
      <c r="H442" s="2" t="b">
        <v>0</v>
      </c>
      <c r="I442" s="2" t="b">
        <v>0</v>
      </c>
      <c r="J442" s="2" t="b">
        <v>0</v>
      </c>
      <c r="K442" s="2" t="b">
        <v>0</v>
      </c>
      <c r="L442" s="13" t="b">
        <f t="shared" si="51"/>
        <v>0</v>
      </c>
      <c r="M442" s="2" t="s">
        <v>1660</v>
      </c>
      <c r="N442" s="2">
        <v>174</v>
      </c>
      <c r="O442" s="2" t="b">
        <v>0</v>
      </c>
      <c r="P442" s="13" t="b">
        <f t="shared" si="52"/>
        <v>0</v>
      </c>
      <c r="Q442" s="2" t="b">
        <v>1</v>
      </c>
      <c r="R442" s="2" t="b">
        <f t="shared" si="53"/>
        <v>1</v>
      </c>
      <c r="S442" s="2" t="b">
        <v>1</v>
      </c>
      <c r="T442" s="2" t="b">
        <f t="shared" si="54"/>
        <v>1</v>
      </c>
      <c r="U442" s="2" t="s">
        <v>1526</v>
      </c>
      <c r="V442" s="2" t="str">
        <f t="shared" si="55"/>
        <v>Fractured Arm</v>
      </c>
      <c r="W442" s="2" t="s">
        <v>1506</v>
      </c>
      <c r="X442" s="2" t="s">
        <v>1535</v>
      </c>
      <c r="Y442" s="2" t="s">
        <v>1513</v>
      </c>
    </row>
    <row r="443" spans="1:25" ht="15.75" customHeight="1">
      <c r="A443" s="2" t="s">
        <v>751</v>
      </c>
      <c r="B443" s="2" t="s">
        <v>1556</v>
      </c>
      <c r="C443" s="2">
        <v>169</v>
      </c>
      <c r="D443" s="2">
        <f t="shared" si="48"/>
        <v>1.69</v>
      </c>
      <c r="E443" s="34">
        <f t="shared" si="49"/>
        <v>20.692552781765347</v>
      </c>
      <c r="F443" s="2">
        <v>59.1</v>
      </c>
      <c r="G443" s="2">
        <f t="shared" si="50"/>
        <v>59.1</v>
      </c>
      <c r="H443" s="2" t="b">
        <v>0</v>
      </c>
      <c r="I443" s="2" t="b">
        <v>0</v>
      </c>
      <c r="J443" s="2" t="b">
        <v>0</v>
      </c>
      <c r="K443" s="2" t="b">
        <v>0</v>
      </c>
      <c r="L443" s="13" t="b">
        <f t="shared" si="51"/>
        <v>0</v>
      </c>
      <c r="M443" s="2" t="s">
        <v>1624</v>
      </c>
      <c r="N443" s="2">
        <v>157</v>
      </c>
      <c r="O443" s="2" t="b">
        <v>0</v>
      </c>
      <c r="P443" s="13" t="b">
        <f t="shared" si="52"/>
        <v>0</v>
      </c>
      <c r="Q443" s="2" t="b">
        <v>0</v>
      </c>
      <c r="R443" s="2" t="b">
        <f t="shared" si="53"/>
        <v>0</v>
      </c>
      <c r="S443" s="2" t="b">
        <v>0</v>
      </c>
      <c r="T443" s="2" t="b">
        <f t="shared" si="54"/>
        <v>0</v>
      </c>
      <c r="U443" s="2" t="s">
        <v>1496</v>
      </c>
      <c r="V443" s="2" t="str">
        <f t="shared" si="55"/>
        <v>Diabetes</v>
      </c>
      <c r="W443" s="2" t="s">
        <v>1506</v>
      </c>
      <c r="X443" s="2" t="s">
        <v>1512</v>
      </c>
      <c r="Y443" s="2" t="s">
        <v>1513</v>
      </c>
    </row>
    <row r="444" spans="1:25" ht="15.75" customHeight="1">
      <c r="A444" s="2" t="s">
        <v>752</v>
      </c>
      <c r="B444" s="2" t="s">
        <v>1556</v>
      </c>
      <c r="C444" s="2">
        <v>169</v>
      </c>
      <c r="D444" s="2">
        <f t="shared" si="48"/>
        <v>1.69</v>
      </c>
      <c r="E444" s="34">
        <f t="shared" si="49"/>
        <v>25.524316375477053</v>
      </c>
      <c r="F444" s="2">
        <v>72.900000000000006</v>
      </c>
      <c r="G444" s="2">
        <f t="shared" si="50"/>
        <v>72.900000000000006</v>
      </c>
      <c r="H444" s="2" t="b">
        <v>0</v>
      </c>
      <c r="I444" s="2" t="b">
        <v>0</v>
      </c>
      <c r="J444" s="2" t="b">
        <v>0</v>
      </c>
      <c r="K444" s="2" t="b">
        <v>0</v>
      </c>
      <c r="L444" s="13" t="b">
        <f t="shared" si="51"/>
        <v>0</v>
      </c>
      <c r="M444" s="2" t="s">
        <v>1817</v>
      </c>
      <c r="N444" s="2">
        <v>194</v>
      </c>
      <c r="O444" s="2" t="b">
        <v>0</v>
      </c>
      <c r="P444" s="13" t="b">
        <f t="shared" si="52"/>
        <v>0</v>
      </c>
      <c r="Q444" s="2" t="b">
        <v>0</v>
      </c>
      <c r="R444" s="2" t="b">
        <f t="shared" si="53"/>
        <v>0</v>
      </c>
      <c r="S444" s="2" t="b">
        <v>0</v>
      </c>
      <c r="T444" s="2" t="b">
        <f t="shared" si="54"/>
        <v>0</v>
      </c>
      <c r="U444" s="2" t="s">
        <v>1558</v>
      </c>
      <c r="V444" s="2" t="str">
        <f t="shared" si="55"/>
        <v>Fractured Leg</v>
      </c>
      <c r="W444" s="2" t="s">
        <v>1506</v>
      </c>
      <c r="X444" s="2" t="s">
        <v>1535</v>
      </c>
      <c r="Y444" s="2" t="s">
        <v>1508</v>
      </c>
    </row>
    <row r="445" spans="1:25" ht="15.75" customHeight="1">
      <c r="A445" s="2" t="s">
        <v>753</v>
      </c>
      <c r="B445" s="2" t="s">
        <v>1514</v>
      </c>
      <c r="C445" s="2">
        <v>163</v>
      </c>
      <c r="D445" s="2">
        <f t="shared" si="48"/>
        <v>1.63</v>
      </c>
      <c r="E445" s="34">
        <f t="shared" si="49"/>
        <v>31.239414355075468</v>
      </c>
      <c r="F445" s="2">
        <v>83</v>
      </c>
      <c r="G445" s="2">
        <f t="shared" si="50"/>
        <v>83</v>
      </c>
      <c r="H445" s="2" t="b">
        <v>0</v>
      </c>
      <c r="I445" s="2" t="b">
        <v>0</v>
      </c>
      <c r="J445" s="2" t="b">
        <v>0</v>
      </c>
      <c r="K445" s="2" t="b">
        <v>1</v>
      </c>
      <c r="L445" s="13" t="b">
        <f t="shared" si="51"/>
        <v>1</v>
      </c>
      <c r="M445" s="2" t="s">
        <v>1734</v>
      </c>
      <c r="N445" s="2">
        <v>224</v>
      </c>
      <c r="O445" s="2" t="b">
        <v>1</v>
      </c>
      <c r="P445" s="13" t="b">
        <f t="shared" si="52"/>
        <v>1</v>
      </c>
      <c r="Q445" s="2" t="b">
        <v>0</v>
      </c>
      <c r="R445" s="2" t="b">
        <f t="shared" si="53"/>
        <v>0</v>
      </c>
      <c r="S445" s="2" t="b">
        <v>1</v>
      </c>
      <c r="T445" s="2" t="b">
        <f t="shared" si="54"/>
        <v>1</v>
      </c>
      <c r="U445" s="2" t="s">
        <v>1496</v>
      </c>
      <c r="V445" s="2" t="str">
        <f t="shared" si="55"/>
        <v>Diabetes</v>
      </c>
      <c r="W445" s="100"/>
      <c r="X445" s="2" t="s">
        <v>1507</v>
      </c>
      <c r="Y445" s="2" t="s">
        <v>1521</v>
      </c>
    </row>
    <row r="446" spans="1:25" ht="15.75" customHeight="1">
      <c r="A446" s="2" t="s">
        <v>754</v>
      </c>
      <c r="B446" s="2" t="s">
        <v>1536</v>
      </c>
      <c r="C446" s="2">
        <v>161</v>
      </c>
      <c r="D446" s="2">
        <f t="shared" si="48"/>
        <v>1.61</v>
      </c>
      <c r="E446" s="34">
        <f t="shared" si="49"/>
        <v>26.696500906600825</v>
      </c>
      <c r="F446" s="2">
        <v>69.2</v>
      </c>
      <c r="G446" s="2">
        <f t="shared" si="50"/>
        <v>69.2</v>
      </c>
      <c r="H446" s="2" t="b">
        <v>0</v>
      </c>
      <c r="I446" s="2" t="b">
        <v>0</v>
      </c>
      <c r="J446" s="2" t="b">
        <v>1</v>
      </c>
      <c r="K446" s="2" t="b">
        <v>0</v>
      </c>
      <c r="L446" s="13" t="b">
        <f t="shared" si="51"/>
        <v>0</v>
      </c>
      <c r="M446" s="2" t="s">
        <v>1631</v>
      </c>
      <c r="N446" s="2">
        <v>209</v>
      </c>
      <c r="O446" s="2" t="b">
        <v>0</v>
      </c>
      <c r="P446" s="13" t="b">
        <f t="shared" si="52"/>
        <v>0</v>
      </c>
      <c r="Q446" s="2" t="b">
        <v>0</v>
      </c>
      <c r="R446" s="2" t="b">
        <f t="shared" si="53"/>
        <v>0</v>
      </c>
      <c r="S446" s="2" t="b">
        <v>0</v>
      </c>
      <c r="T446" s="2" t="b">
        <f t="shared" si="54"/>
        <v>0</v>
      </c>
      <c r="U446" s="2" t="s">
        <v>1580</v>
      </c>
      <c r="V446" s="2" t="str">
        <f t="shared" si="55"/>
        <v>Prostate Cancer</v>
      </c>
      <c r="W446" s="2" t="s">
        <v>1506</v>
      </c>
      <c r="X446" s="2" t="s">
        <v>1507</v>
      </c>
      <c r="Y446" s="2" t="s">
        <v>1530</v>
      </c>
    </row>
    <row r="447" spans="1:25" ht="15.75" customHeight="1">
      <c r="A447" s="2" t="s">
        <v>757</v>
      </c>
      <c r="B447" s="2" t="s">
        <v>1503</v>
      </c>
      <c r="C447" s="2">
        <v>159</v>
      </c>
      <c r="D447" s="2">
        <f t="shared" si="48"/>
        <v>1.59</v>
      </c>
      <c r="E447" s="34">
        <f t="shared" si="49"/>
        <v>30.734543728491751</v>
      </c>
      <c r="F447" s="2">
        <v>77.7</v>
      </c>
      <c r="G447" s="2">
        <f t="shared" si="50"/>
        <v>77.7</v>
      </c>
      <c r="H447" s="2" t="b">
        <v>0</v>
      </c>
      <c r="I447" s="2" t="b">
        <v>0</v>
      </c>
      <c r="J447" s="2" t="b">
        <v>0</v>
      </c>
      <c r="K447" s="2" t="b">
        <v>1</v>
      </c>
      <c r="L447" s="13" t="b">
        <f t="shared" si="51"/>
        <v>1</v>
      </c>
      <c r="M447" s="2" t="s">
        <v>1714</v>
      </c>
      <c r="N447" s="2">
        <v>223</v>
      </c>
      <c r="O447" s="2" t="b">
        <v>1</v>
      </c>
      <c r="P447" s="13" t="b">
        <f t="shared" si="52"/>
        <v>1</v>
      </c>
      <c r="Q447" s="2" t="b">
        <v>0</v>
      </c>
      <c r="R447" s="2" t="b">
        <f t="shared" si="53"/>
        <v>0</v>
      </c>
      <c r="S447" s="2" t="b">
        <v>1</v>
      </c>
      <c r="T447" s="2" t="b">
        <f t="shared" si="54"/>
        <v>1</v>
      </c>
      <c r="U447" s="2" t="s">
        <v>1505</v>
      </c>
      <c r="V447" s="2" t="str">
        <f t="shared" si="55"/>
        <v>Fractured Leg</v>
      </c>
      <c r="W447" s="2" t="s">
        <v>1524</v>
      </c>
      <c r="X447" s="2" t="s">
        <v>1512</v>
      </c>
      <c r="Y447" s="2" t="s">
        <v>1517</v>
      </c>
    </row>
    <row r="448" spans="1:25" ht="15.75" customHeight="1">
      <c r="A448" s="2" t="s">
        <v>758</v>
      </c>
      <c r="B448" s="2" t="s">
        <v>1536</v>
      </c>
      <c r="C448" s="2">
        <v>163</v>
      </c>
      <c r="D448" s="2">
        <f t="shared" si="48"/>
        <v>1.63</v>
      </c>
      <c r="E448" s="34">
        <f t="shared" si="49"/>
        <v>33.836425909894992</v>
      </c>
      <c r="F448" s="2">
        <v>89.9</v>
      </c>
      <c r="G448" s="2">
        <f t="shared" si="50"/>
        <v>89.9</v>
      </c>
      <c r="H448" s="2" t="b">
        <v>0</v>
      </c>
      <c r="I448" s="2" t="b">
        <v>0</v>
      </c>
      <c r="J448" s="2" t="b">
        <v>0</v>
      </c>
      <c r="K448" s="2" t="b">
        <v>1</v>
      </c>
      <c r="L448" s="13" t="b">
        <f t="shared" si="51"/>
        <v>1</v>
      </c>
      <c r="M448" s="2" t="s">
        <v>1818</v>
      </c>
      <c r="N448" s="2">
        <v>165</v>
      </c>
      <c r="O448" s="2" t="b">
        <v>1</v>
      </c>
      <c r="P448" s="13" t="b">
        <f t="shared" si="52"/>
        <v>1</v>
      </c>
      <c r="Q448" s="2" t="b">
        <v>0</v>
      </c>
      <c r="R448" s="2" t="b">
        <f t="shared" si="53"/>
        <v>0</v>
      </c>
      <c r="S448" s="2" t="b">
        <v>1</v>
      </c>
      <c r="T448" s="2" t="b">
        <f t="shared" si="54"/>
        <v>1</v>
      </c>
      <c r="U448" s="2" t="s">
        <v>1617</v>
      </c>
      <c r="V448" s="2" t="str">
        <f t="shared" si="55"/>
        <v>Heart Attack</v>
      </c>
      <c r="W448" s="2" t="s">
        <v>1506</v>
      </c>
      <c r="X448" s="2" t="s">
        <v>1507</v>
      </c>
      <c r="Y448" s="2" t="s">
        <v>1517</v>
      </c>
    </row>
    <row r="449" spans="1:25" ht="15.75" customHeight="1">
      <c r="A449" s="2" t="s">
        <v>759</v>
      </c>
      <c r="B449" s="2" t="s">
        <v>1503</v>
      </c>
      <c r="C449" s="2">
        <v>164</v>
      </c>
      <c r="D449" s="2">
        <f t="shared" si="48"/>
        <v>1.64</v>
      </c>
      <c r="E449" s="34">
        <f t="shared" si="49"/>
        <v>31.491671624033319</v>
      </c>
      <c r="F449" s="2">
        <v>84.7</v>
      </c>
      <c r="G449" s="2">
        <f t="shared" si="50"/>
        <v>84.7</v>
      </c>
      <c r="H449" s="2" t="b">
        <v>0</v>
      </c>
      <c r="I449" s="2" t="b">
        <v>1</v>
      </c>
      <c r="J449" s="2" t="b">
        <v>0</v>
      </c>
      <c r="K449" s="2" t="b">
        <v>1</v>
      </c>
      <c r="L449" s="13" t="b">
        <f t="shared" si="51"/>
        <v>1</v>
      </c>
      <c r="M449" s="2" t="s">
        <v>1645</v>
      </c>
      <c r="N449" s="2">
        <v>200</v>
      </c>
      <c r="O449" s="2" t="b">
        <v>1</v>
      </c>
      <c r="P449" s="13" t="b">
        <f t="shared" si="52"/>
        <v>1</v>
      </c>
      <c r="Q449" s="2" t="b">
        <v>0</v>
      </c>
      <c r="R449" s="2" t="b">
        <f t="shared" si="53"/>
        <v>0</v>
      </c>
      <c r="S449" s="2" t="b">
        <v>1</v>
      </c>
      <c r="T449" s="2" t="b">
        <f t="shared" si="54"/>
        <v>1</v>
      </c>
      <c r="U449" s="2" t="s">
        <v>1511</v>
      </c>
      <c r="V449" s="2" t="str">
        <f t="shared" si="55"/>
        <v>Prostate Cancer</v>
      </c>
      <c r="W449" s="2" t="s">
        <v>1524</v>
      </c>
      <c r="X449" s="2" t="s">
        <v>1507</v>
      </c>
      <c r="Y449" s="2" t="s">
        <v>1508</v>
      </c>
    </row>
    <row r="450" spans="1:25" ht="15.75" customHeight="1">
      <c r="A450" s="2" t="s">
        <v>760</v>
      </c>
      <c r="B450" s="2" t="s">
        <v>1514</v>
      </c>
      <c r="C450" s="2">
        <v>159</v>
      </c>
      <c r="D450" s="2">
        <f t="shared" si="48"/>
        <v>1.59</v>
      </c>
      <c r="E450" s="34">
        <f t="shared" si="49"/>
        <v>29.508326411138796</v>
      </c>
      <c r="F450" s="2">
        <v>74.599999999999994</v>
      </c>
      <c r="G450" s="2">
        <f t="shared" si="50"/>
        <v>74.599999999999994</v>
      </c>
      <c r="H450" s="2" t="b">
        <v>0</v>
      </c>
      <c r="I450" s="2" t="b">
        <v>1</v>
      </c>
      <c r="J450" s="2" t="b">
        <v>0</v>
      </c>
      <c r="K450" s="2" t="b">
        <v>0</v>
      </c>
      <c r="L450" s="13" t="b">
        <f t="shared" si="51"/>
        <v>0</v>
      </c>
      <c r="M450" s="2" t="s">
        <v>1819</v>
      </c>
      <c r="N450" s="2">
        <v>224</v>
      </c>
      <c r="O450" s="2" t="b">
        <v>0</v>
      </c>
      <c r="P450" s="13" t="b">
        <f t="shared" si="52"/>
        <v>0</v>
      </c>
      <c r="Q450" s="2" t="b">
        <v>1</v>
      </c>
      <c r="R450" s="2" t="b">
        <f t="shared" si="53"/>
        <v>1</v>
      </c>
      <c r="S450" s="2" t="b">
        <v>1</v>
      </c>
      <c r="T450" s="2" t="b">
        <f t="shared" si="54"/>
        <v>1</v>
      </c>
      <c r="U450" s="2" t="s">
        <v>1558</v>
      </c>
      <c r="V450" s="2" t="str">
        <f t="shared" si="55"/>
        <v>Fractured Leg</v>
      </c>
      <c r="W450" s="2" t="s">
        <v>1524</v>
      </c>
      <c r="X450" s="2" t="s">
        <v>1507</v>
      </c>
      <c r="Y450" s="2" t="s">
        <v>1517</v>
      </c>
    </row>
    <row r="451" spans="1:25" ht="15.75" customHeight="1">
      <c r="A451" s="2" t="s">
        <v>761</v>
      </c>
      <c r="B451" s="2" t="s">
        <v>1518</v>
      </c>
      <c r="C451" s="2">
        <v>168</v>
      </c>
      <c r="D451" s="2">
        <f t="shared" ref="D451:D514" si="56">C451/100</f>
        <v>1.68</v>
      </c>
      <c r="E451" s="34">
        <f t="shared" ref="E451:E514" si="57">F451/(D451*D451)</f>
        <v>33.127834467120188</v>
      </c>
      <c r="F451" s="2">
        <v>93.5</v>
      </c>
      <c r="G451" s="2">
        <f t="shared" ref="G451:G514" si="58">ROUND(F451,1)</f>
        <v>93.5</v>
      </c>
      <c r="H451" s="2" t="b">
        <v>0</v>
      </c>
      <c r="I451" s="2" t="b">
        <v>1</v>
      </c>
      <c r="J451" s="2" t="b">
        <v>0</v>
      </c>
      <c r="K451" s="2" t="b">
        <v>1</v>
      </c>
      <c r="L451" s="13" t="b">
        <f t="shared" ref="L451:L514" si="59">IF(K451="Yes",TRUE,IF(K451="No", FALSE, K451))</f>
        <v>1</v>
      </c>
      <c r="M451" s="2" t="s">
        <v>1726</v>
      </c>
      <c r="N451" s="2">
        <v>151</v>
      </c>
      <c r="O451" s="2" t="b">
        <v>1</v>
      </c>
      <c r="P451" s="13" t="b">
        <f t="shared" ref="P451:P514" si="60">IF(ISBLANK(O451),FALSE,O451)</f>
        <v>1</v>
      </c>
      <c r="Q451" s="2" t="b">
        <v>1</v>
      </c>
      <c r="R451" s="2" t="b">
        <f t="shared" ref="R451:R514" si="61">IF(ISBLANK(Q451),FALSE,Q451)</f>
        <v>1</v>
      </c>
      <c r="S451" s="2" t="b">
        <v>1</v>
      </c>
      <c r="T451" s="2" t="b">
        <f t="shared" ref="T451:T514" si="62">IF(ISBLANK(S451),FALSE,S451)</f>
        <v>1</v>
      </c>
      <c r="U451" s="2" t="s">
        <v>1558</v>
      </c>
      <c r="V451" s="2" t="str">
        <f t="shared" ref="V451:V514" si="63">PROPER(U451)</f>
        <v>Fractured Leg</v>
      </c>
      <c r="W451" s="2" t="s">
        <v>1524</v>
      </c>
      <c r="X451" s="2" t="s">
        <v>1507</v>
      </c>
      <c r="Y451" s="2" t="s">
        <v>1517</v>
      </c>
    </row>
    <row r="452" spans="1:25" ht="15.75" customHeight="1">
      <c r="A452" s="2" t="s">
        <v>762</v>
      </c>
      <c r="B452" s="2" t="s">
        <v>1509</v>
      </c>
      <c r="C452" s="2">
        <v>164</v>
      </c>
      <c r="D452" s="2">
        <f t="shared" si="56"/>
        <v>1.64</v>
      </c>
      <c r="E452" s="34">
        <f t="shared" si="57"/>
        <v>31.082688875669248</v>
      </c>
      <c r="F452" s="2">
        <v>83.6</v>
      </c>
      <c r="G452" s="2">
        <f t="shared" si="58"/>
        <v>83.6</v>
      </c>
      <c r="H452" s="2" t="b">
        <v>1</v>
      </c>
      <c r="I452" s="2" t="b">
        <v>0</v>
      </c>
      <c r="J452" s="2" t="b">
        <v>0</v>
      </c>
      <c r="K452" s="2" t="b">
        <v>0</v>
      </c>
      <c r="L452" s="13" t="b">
        <f t="shared" si="59"/>
        <v>0</v>
      </c>
      <c r="M452" s="2" t="s">
        <v>1820</v>
      </c>
      <c r="N452" s="2">
        <v>153</v>
      </c>
      <c r="O452" s="2" t="b">
        <v>0</v>
      </c>
      <c r="P452" s="13" t="b">
        <f t="shared" si="60"/>
        <v>0</v>
      </c>
      <c r="Q452" s="2" t="b">
        <v>1</v>
      </c>
      <c r="R452" s="2" t="b">
        <f t="shared" si="61"/>
        <v>1</v>
      </c>
      <c r="S452" s="2" t="b">
        <v>1</v>
      </c>
      <c r="T452" s="2" t="b">
        <f t="shared" si="62"/>
        <v>1</v>
      </c>
      <c r="U452" s="2" t="s">
        <v>1545</v>
      </c>
      <c r="V452" s="2" t="str">
        <f t="shared" si="63"/>
        <v>Hypertension</v>
      </c>
      <c r="W452" s="2" t="s">
        <v>1524</v>
      </c>
      <c r="X452" s="2" t="s">
        <v>1507</v>
      </c>
      <c r="Y452" s="2" t="s">
        <v>1521</v>
      </c>
    </row>
    <row r="453" spans="1:25" ht="15.75" customHeight="1">
      <c r="A453" s="2" t="s">
        <v>764</v>
      </c>
      <c r="B453" s="2" t="s">
        <v>1503</v>
      </c>
      <c r="C453" s="2">
        <v>168</v>
      </c>
      <c r="D453" s="2">
        <f t="shared" si="56"/>
        <v>1.68</v>
      </c>
      <c r="E453" s="34">
        <f t="shared" si="57"/>
        <v>24.553571428571431</v>
      </c>
      <c r="F453" s="2">
        <v>69.3</v>
      </c>
      <c r="G453" s="2">
        <f t="shared" si="58"/>
        <v>69.3</v>
      </c>
      <c r="H453" s="2" t="b">
        <v>0</v>
      </c>
      <c r="I453" s="2" t="b">
        <v>0</v>
      </c>
      <c r="J453" s="2" t="b">
        <v>1</v>
      </c>
      <c r="K453" s="2" t="b">
        <v>0</v>
      </c>
      <c r="L453" s="13" t="b">
        <f t="shared" si="59"/>
        <v>0</v>
      </c>
      <c r="M453" s="2" t="s">
        <v>1802</v>
      </c>
      <c r="N453" s="2">
        <v>202</v>
      </c>
      <c r="O453" s="2" t="b">
        <v>0</v>
      </c>
      <c r="P453" s="13" t="b">
        <f t="shared" si="60"/>
        <v>0</v>
      </c>
      <c r="Q453" s="2" t="b">
        <v>0</v>
      </c>
      <c r="R453" s="2" t="b">
        <f t="shared" si="61"/>
        <v>0</v>
      </c>
      <c r="S453" s="2" t="b">
        <v>0</v>
      </c>
      <c r="T453" s="2" t="b">
        <f t="shared" si="62"/>
        <v>0</v>
      </c>
      <c r="U453" s="2" t="s">
        <v>1575</v>
      </c>
      <c r="V453" s="2" t="str">
        <f t="shared" si="63"/>
        <v>Cancer</v>
      </c>
      <c r="W453" s="2" t="s">
        <v>1524</v>
      </c>
      <c r="X453" s="2" t="s">
        <v>1512</v>
      </c>
      <c r="Y453" s="2" t="s">
        <v>1521</v>
      </c>
    </row>
    <row r="454" spans="1:25" ht="15.75" customHeight="1">
      <c r="A454" s="2" t="s">
        <v>765</v>
      </c>
      <c r="B454" s="2" t="s">
        <v>1556</v>
      </c>
      <c r="C454" s="2">
        <v>173</v>
      </c>
      <c r="D454" s="2">
        <f t="shared" si="56"/>
        <v>1.73</v>
      </c>
      <c r="E454" s="34">
        <f t="shared" si="57"/>
        <v>24.056934745564501</v>
      </c>
      <c r="F454" s="2">
        <v>72</v>
      </c>
      <c r="G454" s="2">
        <f t="shared" si="58"/>
        <v>72</v>
      </c>
      <c r="H454" s="2" t="b">
        <v>0</v>
      </c>
      <c r="I454" s="2" t="b">
        <v>0</v>
      </c>
      <c r="J454" s="2" t="b">
        <v>1</v>
      </c>
      <c r="K454" s="2" t="b">
        <v>0</v>
      </c>
      <c r="L454" s="13" t="b">
        <f t="shared" si="59"/>
        <v>0</v>
      </c>
      <c r="M454" s="2" t="s">
        <v>1780</v>
      </c>
      <c r="N454" s="2">
        <v>222</v>
      </c>
      <c r="O454" s="2" t="b">
        <v>0</v>
      </c>
      <c r="P454" s="13" t="b">
        <f t="shared" si="60"/>
        <v>0</v>
      </c>
      <c r="Q454" s="2" t="b">
        <v>0</v>
      </c>
      <c r="R454" s="2" t="b">
        <f t="shared" si="61"/>
        <v>0</v>
      </c>
      <c r="S454" s="2" t="b">
        <v>0</v>
      </c>
      <c r="T454" s="2" t="b">
        <f t="shared" si="62"/>
        <v>0</v>
      </c>
      <c r="U454" s="2" t="s">
        <v>1526</v>
      </c>
      <c r="V454" s="2" t="str">
        <f t="shared" si="63"/>
        <v>Fractured Arm</v>
      </c>
      <c r="W454" s="2" t="s">
        <v>1524</v>
      </c>
      <c r="X454" s="2" t="s">
        <v>1535</v>
      </c>
      <c r="Y454" s="2" t="s">
        <v>1521</v>
      </c>
    </row>
    <row r="455" spans="1:25" ht="15.75" customHeight="1">
      <c r="A455" s="2" t="s">
        <v>766</v>
      </c>
      <c r="B455" s="2" t="s">
        <v>1509</v>
      </c>
      <c r="C455" s="2">
        <v>178</v>
      </c>
      <c r="D455" s="2">
        <f t="shared" si="56"/>
        <v>1.78</v>
      </c>
      <c r="E455" s="34">
        <f t="shared" si="57"/>
        <v>26.764297437192273</v>
      </c>
      <c r="F455" s="2">
        <v>84.8</v>
      </c>
      <c r="G455" s="2">
        <f t="shared" si="58"/>
        <v>84.8</v>
      </c>
      <c r="H455" s="2" t="b">
        <v>0</v>
      </c>
      <c r="I455" s="2" t="b">
        <v>0</v>
      </c>
      <c r="J455" s="2" t="b">
        <v>1</v>
      </c>
      <c r="K455" s="2" t="b">
        <v>0</v>
      </c>
      <c r="L455" s="13" t="b">
        <f t="shared" si="59"/>
        <v>0</v>
      </c>
      <c r="M455" s="2" t="s">
        <v>1696</v>
      </c>
      <c r="N455" s="2">
        <v>159</v>
      </c>
      <c r="O455" s="2" t="b">
        <v>0</v>
      </c>
      <c r="P455" s="13" t="b">
        <f t="shared" si="60"/>
        <v>0</v>
      </c>
      <c r="Q455" s="2" t="b">
        <v>0</v>
      </c>
      <c r="R455" s="2" t="b">
        <f t="shared" si="61"/>
        <v>0</v>
      </c>
      <c r="S455" s="2" t="b">
        <v>0</v>
      </c>
      <c r="T455" s="2" t="b">
        <f t="shared" si="62"/>
        <v>0</v>
      </c>
      <c r="U455" s="2" t="s">
        <v>1623</v>
      </c>
      <c r="V455" s="2" t="str">
        <f t="shared" si="63"/>
        <v>Childbirth</v>
      </c>
      <c r="W455" s="2" t="s">
        <v>1506</v>
      </c>
      <c r="X455" s="2" t="s">
        <v>1535</v>
      </c>
      <c r="Y455" s="2" t="s">
        <v>1508</v>
      </c>
    </row>
    <row r="456" spans="1:25" ht="15.75" customHeight="1">
      <c r="A456" s="2" t="s">
        <v>767</v>
      </c>
      <c r="B456" s="2" t="s">
        <v>1509</v>
      </c>
      <c r="C456" s="2">
        <v>172</v>
      </c>
      <c r="D456" s="2">
        <f t="shared" si="56"/>
        <v>1.72</v>
      </c>
      <c r="E456" s="34">
        <f t="shared" si="57"/>
        <v>32.923201730665227</v>
      </c>
      <c r="F456" s="2">
        <v>97.4</v>
      </c>
      <c r="G456" s="2">
        <f t="shared" si="58"/>
        <v>97.4</v>
      </c>
      <c r="H456" s="2" t="s">
        <v>1506</v>
      </c>
      <c r="I456" s="2" t="s">
        <v>1506</v>
      </c>
      <c r="J456" s="2" t="s">
        <v>1506</v>
      </c>
      <c r="K456" s="2" t="b">
        <v>1</v>
      </c>
      <c r="L456" s="13" t="b">
        <f t="shared" si="59"/>
        <v>1</v>
      </c>
      <c r="M456" s="2" t="s">
        <v>1821</v>
      </c>
      <c r="N456" s="2">
        <v>196</v>
      </c>
      <c r="O456" s="2" t="b">
        <v>1</v>
      </c>
      <c r="P456" s="13" t="b">
        <f t="shared" si="60"/>
        <v>1</v>
      </c>
      <c r="Q456" s="100"/>
      <c r="R456" s="2" t="b">
        <f t="shared" si="61"/>
        <v>0</v>
      </c>
      <c r="S456" s="2" t="b">
        <v>1</v>
      </c>
      <c r="T456" s="2" t="b">
        <f t="shared" si="62"/>
        <v>1</v>
      </c>
      <c r="U456" s="2" t="s">
        <v>1526</v>
      </c>
      <c r="V456" s="2" t="str">
        <f t="shared" si="63"/>
        <v>Fractured Arm</v>
      </c>
      <c r="W456" s="2" t="s">
        <v>1506</v>
      </c>
      <c r="X456" s="2" t="s">
        <v>1512</v>
      </c>
      <c r="Y456" s="2" t="s">
        <v>1517</v>
      </c>
    </row>
    <row r="457" spans="1:25" ht="15.75" customHeight="1">
      <c r="A457" s="2" t="s">
        <v>769</v>
      </c>
      <c r="B457" s="2" t="s">
        <v>1503</v>
      </c>
      <c r="C457" s="2">
        <v>165</v>
      </c>
      <c r="D457" s="2">
        <f t="shared" si="56"/>
        <v>1.65</v>
      </c>
      <c r="E457" s="34">
        <f t="shared" si="57"/>
        <v>32.800734618916437</v>
      </c>
      <c r="F457" s="2">
        <v>89.3</v>
      </c>
      <c r="G457" s="2">
        <f t="shared" si="58"/>
        <v>89.3</v>
      </c>
      <c r="H457" s="2" t="b">
        <v>0</v>
      </c>
      <c r="I457" s="2" t="b">
        <v>0</v>
      </c>
      <c r="J457" s="2" t="b">
        <v>0</v>
      </c>
      <c r="K457" s="2" t="b">
        <v>0</v>
      </c>
      <c r="L457" s="13" t="b">
        <f t="shared" si="59"/>
        <v>0</v>
      </c>
      <c r="M457" s="2" t="s">
        <v>1822</v>
      </c>
      <c r="N457" s="2">
        <v>218</v>
      </c>
      <c r="O457" s="2" t="b">
        <v>0</v>
      </c>
      <c r="P457" s="13" t="b">
        <f t="shared" si="60"/>
        <v>0</v>
      </c>
      <c r="Q457" s="2" t="b">
        <v>1</v>
      </c>
      <c r="R457" s="2" t="b">
        <f t="shared" si="61"/>
        <v>1</v>
      </c>
      <c r="S457" s="2" t="b">
        <v>1</v>
      </c>
      <c r="T457" s="2" t="b">
        <f t="shared" si="62"/>
        <v>1</v>
      </c>
      <c r="U457" s="2" t="s">
        <v>1566</v>
      </c>
      <c r="V457" s="2" t="str">
        <f t="shared" si="63"/>
        <v>Cancer</v>
      </c>
      <c r="W457" s="2" t="s">
        <v>1524</v>
      </c>
      <c r="X457" s="2" t="s">
        <v>1512</v>
      </c>
      <c r="Y457" s="2" t="s">
        <v>1508</v>
      </c>
    </row>
    <row r="458" spans="1:25" ht="15.75" customHeight="1">
      <c r="A458" s="2" t="s">
        <v>771</v>
      </c>
      <c r="B458" s="2" t="s">
        <v>1509</v>
      </c>
      <c r="C458" s="2">
        <v>166</v>
      </c>
      <c r="D458" s="2">
        <f t="shared" si="56"/>
        <v>1.66</v>
      </c>
      <c r="E458" s="34">
        <f t="shared" si="57"/>
        <v>25.221367397300046</v>
      </c>
      <c r="F458" s="2">
        <v>69.5</v>
      </c>
      <c r="G458" s="2">
        <f t="shared" si="58"/>
        <v>69.5</v>
      </c>
      <c r="H458" s="2" t="b">
        <v>1</v>
      </c>
      <c r="I458" s="2" t="b">
        <v>0</v>
      </c>
      <c r="J458" s="2" t="b">
        <v>0</v>
      </c>
      <c r="K458" s="2" t="b">
        <v>0</v>
      </c>
      <c r="L458" s="13" t="b">
        <f t="shared" si="59"/>
        <v>0</v>
      </c>
      <c r="M458" s="2" t="s">
        <v>1823</v>
      </c>
      <c r="N458" s="2">
        <v>199</v>
      </c>
      <c r="O458" s="2" t="b">
        <v>0</v>
      </c>
      <c r="P458" s="13" t="b">
        <f t="shared" si="60"/>
        <v>0</v>
      </c>
      <c r="Q458" s="2" t="b">
        <v>0</v>
      </c>
      <c r="R458" s="2" t="b">
        <f t="shared" si="61"/>
        <v>0</v>
      </c>
      <c r="S458" s="2" t="b">
        <v>0</v>
      </c>
      <c r="T458" s="2" t="b">
        <f t="shared" si="62"/>
        <v>0</v>
      </c>
      <c r="U458" s="2" t="s">
        <v>1642</v>
      </c>
      <c r="V458" s="2" t="str">
        <f t="shared" si="63"/>
        <v>Fractured Arm</v>
      </c>
      <c r="W458" s="2" t="s">
        <v>1524</v>
      </c>
      <c r="X458" s="2" t="s">
        <v>1512</v>
      </c>
      <c r="Y458" s="2" t="s">
        <v>1530</v>
      </c>
    </row>
    <row r="459" spans="1:25" ht="15.75" customHeight="1">
      <c r="A459" s="2" t="s">
        <v>772</v>
      </c>
      <c r="B459" s="2" t="s">
        <v>1527</v>
      </c>
      <c r="C459" s="2">
        <v>166</v>
      </c>
      <c r="D459" s="2">
        <f t="shared" si="56"/>
        <v>1.66</v>
      </c>
      <c r="E459" s="34">
        <f t="shared" si="57"/>
        <v>31.826099579039052</v>
      </c>
      <c r="F459" s="2">
        <v>87.7</v>
      </c>
      <c r="G459" s="2">
        <f t="shared" si="58"/>
        <v>87.7</v>
      </c>
      <c r="H459" s="2" t="b">
        <v>0</v>
      </c>
      <c r="I459" s="2" t="b">
        <v>0</v>
      </c>
      <c r="J459" s="2" t="b">
        <v>0</v>
      </c>
      <c r="K459" s="2" t="b">
        <v>1</v>
      </c>
      <c r="L459" s="13" t="b">
        <f t="shared" si="59"/>
        <v>1</v>
      </c>
      <c r="M459" s="2" t="s">
        <v>1740</v>
      </c>
      <c r="N459" s="2">
        <v>184</v>
      </c>
      <c r="O459" s="2" t="b">
        <v>1</v>
      </c>
      <c r="P459" s="13" t="b">
        <f t="shared" si="60"/>
        <v>1</v>
      </c>
      <c r="Q459" s="2" t="b">
        <v>1</v>
      </c>
      <c r="R459" s="2" t="b">
        <f t="shared" si="61"/>
        <v>1</v>
      </c>
      <c r="S459" s="2" t="b">
        <v>1</v>
      </c>
      <c r="T459" s="2" t="b">
        <f t="shared" si="62"/>
        <v>1</v>
      </c>
      <c r="U459" s="2" t="s">
        <v>1529</v>
      </c>
      <c r="V459" s="2" t="str">
        <f t="shared" si="63"/>
        <v>Childbirth</v>
      </c>
      <c r="W459" s="2" t="s">
        <v>1524</v>
      </c>
      <c r="X459" s="2" t="s">
        <v>1535</v>
      </c>
      <c r="Y459" s="2" t="s">
        <v>1513</v>
      </c>
    </row>
    <row r="460" spans="1:25" ht="15.75" customHeight="1">
      <c r="A460" s="2" t="s">
        <v>774</v>
      </c>
      <c r="B460" s="2" t="s">
        <v>1556</v>
      </c>
      <c r="C460" s="2">
        <v>155</v>
      </c>
      <c r="D460" s="2">
        <f t="shared" si="56"/>
        <v>1.55</v>
      </c>
      <c r="E460" s="34">
        <f t="shared" si="57"/>
        <v>33.798126951092605</v>
      </c>
      <c r="F460" s="2">
        <v>81.2</v>
      </c>
      <c r="G460" s="2">
        <f t="shared" si="58"/>
        <v>81.2</v>
      </c>
      <c r="H460" s="2" t="b">
        <v>0</v>
      </c>
      <c r="I460" s="2" t="b">
        <v>1</v>
      </c>
      <c r="J460" s="2" t="b">
        <v>0</v>
      </c>
      <c r="K460" s="2" t="b">
        <v>0</v>
      </c>
      <c r="L460" s="13" t="b">
        <f t="shared" si="59"/>
        <v>0</v>
      </c>
      <c r="M460" s="2" t="s">
        <v>1824</v>
      </c>
      <c r="N460" s="2">
        <v>192</v>
      </c>
      <c r="O460" s="2" t="b">
        <v>1</v>
      </c>
      <c r="P460" s="13" t="b">
        <f t="shared" si="60"/>
        <v>1</v>
      </c>
      <c r="Q460" s="2" t="b">
        <v>0</v>
      </c>
      <c r="R460" s="2" t="b">
        <f t="shared" si="61"/>
        <v>0</v>
      </c>
      <c r="S460" s="2" t="b">
        <v>1</v>
      </c>
      <c r="T460" s="2" t="b">
        <f t="shared" si="62"/>
        <v>1</v>
      </c>
      <c r="U460" s="2" t="s">
        <v>1617</v>
      </c>
      <c r="V460" s="2" t="str">
        <f t="shared" si="63"/>
        <v>Heart Attack</v>
      </c>
      <c r="W460" s="2" t="s">
        <v>1524</v>
      </c>
      <c r="X460" s="2" t="s">
        <v>1512</v>
      </c>
      <c r="Y460" s="2" t="s">
        <v>1521</v>
      </c>
    </row>
    <row r="461" spans="1:25" ht="15.75" customHeight="1">
      <c r="A461" s="2" t="s">
        <v>775</v>
      </c>
      <c r="B461" s="2" t="s">
        <v>1518</v>
      </c>
      <c r="C461" s="2">
        <v>174</v>
      </c>
      <c r="D461" s="2">
        <f t="shared" si="56"/>
        <v>1.74</v>
      </c>
      <c r="E461" s="34">
        <f t="shared" si="57"/>
        <v>31.609195402298852</v>
      </c>
      <c r="F461" s="2">
        <v>95.7</v>
      </c>
      <c r="G461" s="2">
        <f t="shared" si="58"/>
        <v>95.7</v>
      </c>
      <c r="H461" s="2" t="b">
        <v>0</v>
      </c>
      <c r="I461" s="2" t="b">
        <v>0</v>
      </c>
      <c r="J461" s="2" t="b">
        <v>0</v>
      </c>
      <c r="K461" s="2" t="b">
        <v>0</v>
      </c>
      <c r="L461" s="13" t="b">
        <f t="shared" si="59"/>
        <v>0</v>
      </c>
      <c r="M461" s="2" t="s">
        <v>1585</v>
      </c>
      <c r="N461" s="2">
        <v>203</v>
      </c>
      <c r="O461" s="2" t="b">
        <v>0</v>
      </c>
      <c r="P461" s="13" t="b">
        <f t="shared" si="60"/>
        <v>0</v>
      </c>
      <c r="Q461" s="2" t="b">
        <v>1</v>
      </c>
      <c r="R461" s="2" t="b">
        <f t="shared" si="61"/>
        <v>1</v>
      </c>
      <c r="S461" s="2" t="b">
        <v>1</v>
      </c>
      <c r="T461" s="2" t="b">
        <f t="shared" si="62"/>
        <v>1</v>
      </c>
      <c r="U461" s="2" t="s">
        <v>1555</v>
      </c>
      <c r="V461" s="2" t="str">
        <f t="shared" si="63"/>
        <v>Kidney Stones</v>
      </c>
      <c r="W461" s="2" t="s">
        <v>1506</v>
      </c>
      <c r="X461" s="2" t="s">
        <v>1512</v>
      </c>
      <c r="Y461" s="2" t="s">
        <v>1508</v>
      </c>
    </row>
    <row r="462" spans="1:25" ht="15.75" customHeight="1">
      <c r="A462" s="2" t="s">
        <v>776</v>
      </c>
      <c r="B462" s="2" t="s">
        <v>1543</v>
      </c>
      <c r="C462" s="2">
        <v>162</v>
      </c>
      <c r="D462" s="2">
        <f t="shared" si="56"/>
        <v>1.62</v>
      </c>
      <c r="E462" s="34">
        <f t="shared" si="57"/>
        <v>20.919067215363508</v>
      </c>
      <c r="F462" s="2">
        <v>54.9</v>
      </c>
      <c r="G462" s="2">
        <f t="shared" si="58"/>
        <v>54.9</v>
      </c>
      <c r="H462" s="2" t="b">
        <v>0</v>
      </c>
      <c r="I462" s="2" t="b">
        <v>0</v>
      </c>
      <c r="J462" s="2" t="b">
        <v>0</v>
      </c>
      <c r="K462" s="2" t="b">
        <v>0</v>
      </c>
      <c r="L462" s="13" t="b">
        <f t="shared" si="59"/>
        <v>0</v>
      </c>
      <c r="M462" s="2" t="s">
        <v>1718</v>
      </c>
      <c r="N462" s="2">
        <v>215</v>
      </c>
      <c r="O462" s="2" t="s">
        <v>1506</v>
      </c>
      <c r="P462" s="13" t="str">
        <f t="shared" si="60"/>
        <v>No</v>
      </c>
      <c r="Q462" s="2" t="s">
        <v>1506</v>
      </c>
      <c r="R462" s="2" t="str">
        <f t="shared" si="61"/>
        <v>No</v>
      </c>
      <c r="S462" s="100"/>
      <c r="T462" s="2" t="b">
        <f t="shared" si="62"/>
        <v>0</v>
      </c>
      <c r="U462" s="2" t="s">
        <v>1529</v>
      </c>
      <c r="V462" s="2" t="str">
        <f t="shared" si="63"/>
        <v>Childbirth</v>
      </c>
      <c r="W462" s="2" t="s">
        <v>1506</v>
      </c>
      <c r="X462" s="2" t="s">
        <v>1512</v>
      </c>
      <c r="Y462" s="2" t="s">
        <v>1530</v>
      </c>
    </row>
    <row r="463" spans="1:25" ht="15.75" customHeight="1">
      <c r="A463" s="2" t="s">
        <v>777</v>
      </c>
      <c r="B463" s="2" t="s">
        <v>1503</v>
      </c>
      <c r="C463" s="2">
        <v>170</v>
      </c>
      <c r="D463" s="2">
        <f t="shared" si="56"/>
        <v>1.7</v>
      </c>
      <c r="E463" s="34">
        <f t="shared" si="57"/>
        <v>30.830449826989621</v>
      </c>
      <c r="F463" s="2">
        <v>89.1</v>
      </c>
      <c r="G463" s="2">
        <f t="shared" si="58"/>
        <v>89.1</v>
      </c>
      <c r="H463" s="2" t="b">
        <v>0</v>
      </c>
      <c r="I463" s="2" t="b">
        <v>1</v>
      </c>
      <c r="J463" s="2" t="b">
        <v>0</v>
      </c>
      <c r="K463" s="2" t="b">
        <v>0</v>
      </c>
      <c r="L463" s="13" t="b">
        <f t="shared" si="59"/>
        <v>0</v>
      </c>
      <c r="M463" s="2" t="s">
        <v>1825</v>
      </c>
      <c r="N463" s="2">
        <v>157</v>
      </c>
      <c r="O463" s="2" t="b">
        <v>0</v>
      </c>
      <c r="P463" s="13" t="b">
        <f t="shared" si="60"/>
        <v>0</v>
      </c>
      <c r="Q463" s="2" t="b">
        <v>1</v>
      </c>
      <c r="R463" s="2" t="b">
        <f t="shared" si="61"/>
        <v>1</v>
      </c>
      <c r="S463" s="2" t="b">
        <v>1</v>
      </c>
      <c r="T463" s="2" t="b">
        <f t="shared" si="62"/>
        <v>1</v>
      </c>
      <c r="U463" s="2" t="s">
        <v>1511</v>
      </c>
      <c r="V463" s="2" t="str">
        <f t="shared" si="63"/>
        <v>Prostate Cancer</v>
      </c>
      <c r="W463" s="2" t="s">
        <v>1524</v>
      </c>
      <c r="X463" s="2" t="s">
        <v>1507</v>
      </c>
      <c r="Y463" s="2" t="s">
        <v>1513</v>
      </c>
    </row>
    <row r="464" spans="1:25" ht="15.75" customHeight="1">
      <c r="A464" s="2" t="s">
        <v>779</v>
      </c>
      <c r="B464" s="2" t="s">
        <v>1556</v>
      </c>
      <c r="C464" s="2">
        <v>172</v>
      </c>
      <c r="D464" s="2">
        <f t="shared" si="56"/>
        <v>1.72</v>
      </c>
      <c r="E464" s="34">
        <f t="shared" si="57"/>
        <v>29.27257977285019</v>
      </c>
      <c r="F464" s="2">
        <v>86.6</v>
      </c>
      <c r="G464" s="2">
        <f t="shared" si="58"/>
        <v>86.6</v>
      </c>
      <c r="H464" s="2" t="b">
        <v>0</v>
      </c>
      <c r="I464" s="2" t="b">
        <v>1</v>
      </c>
      <c r="J464" s="2" t="b">
        <v>0</v>
      </c>
      <c r="K464" s="2" t="b">
        <v>1</v>
      </c>
      <c r="L464" s="13" t="b">
        <f t="shared" si="59"/>
        <v>1</v>
      </c>
      <c r="M464" s="2" t="s">
        <v>1679</v>
      </c>
      <c r="N464" s="2">
        <v>216</v>
      </c>
      <c r="O464" s="2" t="b">
        <v>1</v>
      </c>
      <c r="P464" s="13" t="b">
        <f t="shared" si="60"/>
        <v>1</v>
      </c>
      <c r="Q464" s="2" t="b">
        <v>0</v>
      </c>
      <c r="R464" s="2" t="b">
        <f t="shared" si="61"/>
        <v>0</v>
      </c>
      <c r="S464" s="2" t="b">
        <v>1</v>
      </c>
      <c r="T464" s="2" t="b">
        <f t="shared" si="62"/>
        <v>1</v>
      </c>
      <c r="U464" s="2" t="s">
        <v>1571</v>
      </c>
      <c r="V464" s="2" t="str">
        <f t="shared" si="63"/>
        <v>Stroke</v>
      </c>
      <c r="W464" s="2" t="s">
        <v>1506</v>
      </c>
      <c r="X464" s="2" t="s">
        <v>1535</v>
      </c>
      <c r="Y464" s="2" t="s">
        <v>1513</v>
      </c>
    </row>
    <row r="465" spans="1:25" ht="15.75" customHeight="1">
      <c r="A465" s="2" t="s">
        <v>780</v>
      </c>
      <c r="B465" s="2" t="s">
        <v>1503</v>
      </c>
      <c r="C465" s="2">
        <v>165</v>
      </c>
      <c r="D465" s="2">
        <f t="shared" si="56"/>
        <v>1.65</v>
      </c>
      <c r="E465" s="34">
        <f t="shared" si="57"/>
        <v>32.470156106519745</v>
      </c>
      <c r="F465" s="2">
        <v>88.4</v>
      </c>
      <c r="G465" s="2">
        <f t="shared" si="58"/>
        <v>88.4</v>
      </c>
      <c r="H465" s="2" t="b">
        <v>0</v>
      </c>
      <c r="I465" s="2" t="b">
        <v>1</v>
      </c>
      <c r="J465" s="2" t="b">
        <v>0</v>
      </c>
      <c r="K465" s="2" t="b">
        <v>0</v>
      </c>
      <c r="L465" s="13" t="b">
        <f t="shared" si="59"/>
        <v>0</v>
      </c>
      <c r="M465" s="2" t="s">
        <v>1826</v>
      </c>
      <c r="N465" s="2">
        <v>179</v>
      </c>
      <c r="O465" s="2" t="b">
        <v>0</v>
      </c>
      <c r="P465" s="13" t="b">
        <f t="shared" si="60"/>
        <v>0</v>
      </c>
      <c r="Q465" s="2" t="b">
        <v>1</v>
      </c>
      <c r="R465" s="2" t="b">
        <f t="shared" si="61"/>
        <v>1</v>
      </c>
      <c r="S465" s="2" t="b">
        <v>1</v>
      </c>
      <c r="T465" s="2" t="b">
        <f t="shared" si="62"/>
        <v>1</v>
      </c>
      <c r="U465" s="2" t="s">
        <v>1566</v>
      </c>
      <c r="V465" s="2" t="str">
        <f t="shared" si="63"/>
        <v>Cancer</v>
      </c>
      <c r="W465" s="2" t="s">
        <v>1524</v>
      </c>
      <c r="X465" s="2" t="s">
        <v>1512</v>
      </c>
      <c r="Y465" s="2" t="s">
        <v>1517</v>
      </c>
    </row>
    <row r="466" spans="1:25" ht="15.75" customHeight="1">
      <c r="A466" s="2" t="s">
        <v>782</v>
      </c>
      <c r="B466" s="2" t="s">
        <v>1518</v>
      </c>
      <c r="C466" s="2">
        <v>168</v>
      </c>
      <c r="D466" s="2">
        <f t="shared" si="56"/>
        <v>1.68</v>
      </c>
      <c r="E466" s="34">
        <f t="shared" si="57"/>
        <v>30.00992063492064</v>
      </c>
      <c r="F466" s="2">
        <v>84.7</v>
      </c>
      <c r="G466" s="2">
        <f t="shared" si="58"/>
        <v>84.7</v>
      </c>
      <c r="H466" s="2" t="b">
        <v>0</v>
      </c>
      <c r="I466" s="2" t="b">
        <v>0</v>
      </c>
      <c r="J466" s="2" t="b">
        <v>1</v>
      </c>
      <c r="K466" s="2" t="b">
        <v>1</v>
      </c>
      <c r="L466" s="13" t="b">
        <f t="shared" si="59"/>
        <v>1</v>
      </c>
      <c r="M466" s="2" t="s">
        <v>1633</v>
      </c>
      <c r="N466" s="2">
        <v>216</v>
      </c>
      <c r="O466" s="2" t="s">
        <v>1524</v>
      </c>
      <c r="P466" s="13" t="str">
        <f t="shared" si="60"/>
        <v>Yes</v>
      </c>
      <c r="Q466" s="2" t="s">
        <v>1524</v>
      </c>
      <c r="R466" s="2" t="str">
        <f t="shared" si="61"/>
        <v>Yes</v>
      </c>
      <c r="S466" s="2" t="s">
        <v>1524</v>
      </c>
      <c r="T466" s="2" t="str">
        <f t="shared" si="62"/>
        <v>Yes</v>
      </c>
      <c r="U466" s="2" t="s">
        <v>1548</v>
      </c>
      <c r="V466" s="2" t="str">
        <f t="shared" si="63"/>
        <v>Heart Disease</v>
      </c>
      <c r="W466" s="2" t="s">
        <v>1506</v>
      </c>
      <c r="X466" s="2" t="s">
        <v>1512</v>
      </c>
      <c r="Y466" s="2" t="s">
        <v>1517</v>
      </c>
    </row>
    <row r="467" spans="1:25" ht="15.75" customHeight="1">
      <c r="A467" s="2" t="s">
        <v>783</v>
      </c>
      <c r="B467" s="2" t="s">
        <v>1556</v>
      </c>
      <c r="C467" s="2">
        <v>155</v>
      </c>
      <c r="D467" s="2">
        <f t="shared" si="56"/>
        <v>1.55</v>
      </c>
      <c r="E467" s="34">
        <f t="shared" si="57"/>
        <v>31.134235171696144</v>
      </c>
      <c r="F467" s="2">
        <v>74.8</v>
      </c>
      <c r="G467" s="2">
        <f t="shared" si="58"/>
        <v>74.8</v>
      </c>
      <c r="H467" s="2" t="b">
        <v>0</v>
      </c>
      <c r="I467" s="2" t="b">
        <v>0</v>
      </c>
      <c r="J467" s="2" t="b">
        <v>1</v>
      </c>
      <c r="K467" s="2" t="b">
        <v>1</v>
      </c>
      <c r="L467" s="13" t="b">
        <f t="shared" si="59"/>
        <v>1</v>
      </c>
      <c r="M467" s="2" t="s">
        <v>1827</v>
      </c>
      <c r="N467" s="2">
        <v>205</v>
      </c>
      <c r="O467" s="2" t="b">
        <v>1</v>
      </c>
      <c r="P467" s="13" t="b">
        <f t="shared" si="60"/>
        <v>1</v>
      </c>
      <c r="Q467" s="2" t="b">
        <v>0</v>
      </c>
      <c r="R467" s="2" t="b">
        <f t="shared" si="61"/>
        <v>0</v>
      </c>
      <c r="S467" s="2" t="b">
        <v>1</v>
      </c>
      <c r="T467" s="2" t="b">
        <f t="shared" si="62"/>
        <v>1</v>
      </c>
      <c r="U467" s="2" t="s">
        <v>1516</v>
      </c>
      <c r="V467" s="2" t="str">
        <f t="shared" si="63"/>
        <v>Stroke</v>
      </c>
      <c r="W467" s="2" t="s">
        <v>1524</v>
      </c>
      <c r="X467" s="2" t="s">
        <v>1535</v>
      </c>
      <c r="Y467" s="2" t="s">
        <v>1513</v>
      </c>
    </row>
    <row r="468" spans="1:25" ht="15.75" customHeight="1">
      <c r="A468" s="2" t="s">
        <v>784</v>
      </c>
      <c r="B468" s="2" t="s">
        <v>1527</v>
      </c>
      <c r="C468" s="2">
        <v>159</v>
      </c>
      <c r="D468" s="2">
        <f t="shared" si="56"/>
        <v>1.59</v>
      </c>
      <c r="E468" s="34">
        <f t="shared" si="57"/>
        <v>33.701198528539216</v>
      </c>
      <c r="F468" s="2">
        <v>85.2</v>
      </c>
      <c r="G468" s="2">
        <f t="shared" si="58"/>
        <v>85.2</v>
      </c>
      <c r="H468" s="2" t="b">
        <v>1</v>
      </c>
      <c r="I468" s="2" t="b">
        <v>0</v>
      </c>
      <c r="J468" s="2" t="b">
        <v>1</v>
      </c>
      <c r="K468" s="2" t="b">
        <v>0</v>
      </c>
      <c r="L468" s="13" t="b">
        <f t="shared" si="59"/>
        <v>0</v>
      </c>
      <c r="M468" s="2" t="s">
        <v>1828</v>
      </c>
      <c r="N468" s="2">
        <v>225</v>
      </c>
      <c r="O468" s="100"/>
      <c r="P468" s="13" t="b">
        <f t="shared" si="60"/>
        <v>0</v>
      </c>
      <c r="Q468" s="2" t="b">
        <v>1</v>
      </c>
      <c r="R468" s="2" t="b">
        <f t="shared" si="61"/>
        <v>1</v>
      </c>
      <c r="S468" s="2" t="b">
        <v>1</v>
      </c>
      <c r="T468" s="2" t="b">
        <f t="shared" si="62"/>
        <v>1</v>
      </c>
      <c r="U468" s="2" t="s">
        <v>1545</v>
      </c>
      <c r="V468" s="2" t="str">
        <f t="shared" si="63"/>
        <v>Hypertension</v>
      </c>
      <c r="W468" s="2" t="s">
        <v>1524</v>
      </c>
      <c r="X468" s="2" t="s">
        <v>1535</v>
      </c>
      <c r="Y468" s="2" t="s">
        <v>1517</v>
      </c>
    </row>
    <row r="469" spans="1:25" ht="15.75" customHeight="1">
      <c r="A469" s="2" t="s">
        <v>785</v>
      </c>
      <c r="B469" s="2" t="s">
        <v>1556</v>
      </c>
      <c r="C469" s="2">
        <v>170</v>
      </c>
      <c r="D469" s="2">
        <f t="shared" si="56"/>
        <v>1.7</v>
      </c>
      <c r="E469" s="34">
        <f t="shared" si="57"/>
        <v>32.352941176470594</v>
      </c>
      <c r="F469" s="2">
        <v>93.5</v>
      </c>
      <c r="G469" s="2">
        <f t="shared" si="58"/>
        <v>93.5</v>
      </c>
      <c r="H469" s="2" t="b">
        <v>1</v>
      </c>
      <c r="I469" s="2" t="b">
        <v>1</v>
      </c>
      <c r="J469" s="2" t="b">
        <v>1</v>
      </c>
      <c r="K469" s="2" t="b">
        <v>0</v>
      </c>
      <c r="L469" s="13" t="b">
        <f t="shared" si="59"/>
        <v>0</v>
      </c>
      <c r="M469" s="2" t="s">
        <v>1829</v>
      </c>
      <c r="N469" s="2">
        <v>227</v>
      </c>
      <c r="O469" s="2" t="b">
        <v>0</v>
      </c>
      <c r="P469" s="13" t="b">
        <f t="shared" si="60"/>
        <v>0</v>
      </c>
      <c r="Q469" s="2" t="b">
        <v>1</v>
      </c>
      <c r="R469" s="2" t="b">
        <f t="shared" si="61"/>
        <v>1</v>
      </c>
      <c r="S469" s="2" t="b">
        <v>1</v>
      </c>
      <c r="T469" s="2" t="b">
        <f t="shared" si="62"/>
        <v>1</v>
      </c>
      <c r="U469" s="2" t="s">
        <v>1571</v>
      </c>
      <c r="V469" s="2" t="str">
        <f t="shared" si="63"/>
        <v>Stroke</v>
      </c>
      <c r="W469" s="2" t="s">
        <v>1524</v>
      </c>
      <c r="X469" s="2" t="s">
        <v>1507</v>
      </c>
      <c r="Y469" s="2" t="s">
        <v>1517</v>
      </c>
    </row>
    <row r="470" spans="1:25" ht="15.75" customHeight="1">
      <c r="A470" s="2" t="s">
        <v>786</v>
      </c>
      <c r="B470" s="2" t="s">
        <v>1556</v>
      </c>
      <c r="C470" s="2">
        <v>170</v>
      </c>
      <c r="D470" s="2">
        <f t="shared" si="56"/>
        <v>1.7</v>
      </c>
      <c r="E470" s="34">
        <f t="shared" si="57"/>
        <v>21.93771626297578</v>
      </c>
      <c r="F470" s="2">
        <v>63.4</v>
      </c>
      <c r="G470" s="2">
        <f t="shared" si="58"/>
        <v>63.4</v>
      </c>
      <c r="H470" s="2" t="b">
        <v>0</v>
      </c>
      <c r="I470" s="2" t="b">
        <v>0</v>
      </c>
      <c r="J470" s="2" t="b">
        <v>1</v>
      </c>
      <c r="K470" s="2" t="b">
        <v>0</v>
      </c>
      <c r="L470" s="13" t="b">
        <f t="shared" si="59"/>
        <v>0</v>
      </c>
      <c r="M470" s="2" t="s">
        <v>1592</v>
      </c>
      <c r="N470" s="2">
        <v>180</v>
      </c>
      <c r="O470" s="2" t="b">
        <v>0</v>
      </c>
      <c r="P470" s="13" t="b">
        <f t="shared" si="60"/>
        <v>0</v>
      </c>
      <c r="Q470" s="100"/>
      <c r="R470" s="2" t="b">
        <f t="shared" si="61"/>
        <v>0</v>
      </c>
      <c r="S470" s="100"/>
      <c r="T470" s="2" t="b">
        <f t="shared" si="62"/>
        <v>0</v>
      </c>
      <c r="U470" s="2" t="s">
        <v>1545</v>
      </c>
      <c r="V470" s="2" t="str">
        <f t="shared" si="63"/>
        <v>Hypertension</v>
      </c>
      <c r="W470" s="2" t="s">
        <v>1506</v>
      </c>
      <c r="X470" s="2" t="s">
        <v>1507</v>
      </c>
      <c r="Y470" s="2" t="s">
        <v>1530</v>
      </c>
    </row>
    <row r="471" spans="1:25" ht="15.75" customHeight="1">
      <c r="A471" s="2" t="s">
        <v>787</v>
      </c>
      <c r="B471" s="2" t="s">
        <v>1518</v>
      </c>
      <c r="C471" s="2">
        <v>163</v>
      </c>
      <c r="D471" s="2">
        <f t="shared" si="56"/>
        <v>1.63</v>
      </c>
      <c r="E471" s="34">
        <f t="shared" si="57"/>
        <v>34.438631487824161</v>
      </c>
      <c r="F471" s="2">
        <v>91.5</v>
      </c>
      <c r="G471" s="2">
        <f t="shared" si="58"/>
        <v>91.5</v>
      </c>
      <c r="H471" s="2" t="b">
        <v>1</v>
      </c>
      <c r="I471" s="2" t="b">
        <v>1</v>
      </c>
      <c r="J471" s="2" t="b">
        <v>1</v>
      </c>
      <c r="K471" s="2" t="b">
        <v>1</v>
      </c>
      <c r="L471" s="13" t="b">
        <f t="shared" si="59"/>
        <v>1</v>
      </c>
      <c r="M471" s="2" t="s">
        <v>1605</v>
      </c>
      <c r="N471" s="2">
        <v>203</v>
      </c>
      <c r="O471" s="2" t="b">
        <v>1</v>
      </c>
      <c r="P471" s="13" t="b">
        <f t="shared" si="60"/>
        <v>1</v>
      </c>
      <c r="Q471" s="2" t="b">
        <v>0</v>
      </c>
      <c r="R471" s="2" t="b">
        <f t="shared" si="61"/>
        <v>0</v>
      </c>
      <c r="S471" s="2" t="b">
        <v>1</v>
      </c>
      <c r="T471" s="2" t="b">
        <f t="shared" si="62"/>
        <v>1</v>
      </c>
      <c r="U471" s="2" t="s">
        <v>1577</v>
      </c>
      <c r="V471" s="2" t="str">
        <f t="shared" si="63"/>
        <v>Appendicitis</v>
      </c>
      <c r="W471" s="2" t="s">
        <v>1506</v>
      </c>
      <c r="X471" s="2" t="s">
        <v>1512</v>
      </c>
      <c r="Y471" s="2" t="s">
        <v>1513</v>
      </c>
    </row>
    <row r="472" spans="1:25" ht="15.75" customHeight="1">
      <c r="A472" s="2" t="s">
        <v>788</v>
      </c>
      <c r="B472" s="2" t="s">
        <v>1503</v>
      </c>
      <c r="C472" s="2">
        <v>171</v>
      </c>
      <c r="D472" s="2">
        <f t="shared" si="56"/>
        <v>1.71</v>
      </c>
      <c r="E472" s="34">
        <f t="shared" si="57"/>
        <v>31.941452070722622</v>
      </c>
      <c r="F472" s="2">
        <v>93.4</v>
      </c>
      <c r="G472" s="2">
        <f t="shared" si="58"/>
        <v>93.4</v>
      </c>
      <c r="H472" s="2" t="b">
        <v>1</v>
      </c>
      <c r="I472" s="2" t="b">
        <v>0</v>
      </c>
      <c r="J472" s="2" t="b">
        <v>1</v>
      </c>
      <c r="K472" s="2" t="b">
        <v>0</v>
      </c>
      <c r="L472" s="13" t="b">
        <f t="shared" si="59"/>
        <v>0</v>
      </c>
      <c r="M472" s="2" t="s">
        <v>1830</v>
      </c>
      <c r="N472" s="2">
        <v>157</v>
      </c>
      <c r="O472" s="2" t="b">
        <v>0</v>
      </c>
      <c r="P472" s="13" t="b">
        <f t="shared" si="60"/>
        <v>0</v>
      </c>
      <c r="Q472" s="2" t="b">
        <v>1</v>
      </c>
      <c r="R472" s="2" t="b">
        <f t="shared" si="61"/>
        <v>1</v>
      </c>
      <c r="S472" s="2" t="b">
        <v>1</v>
      </c>
      <c r="T472" s="2" t="b">
        <f t="shared" si="62"/>
        <v>1</v>
      </c>
      <c r="U472" s="2" t="s">
        <v>1516</v>
      </c>
      <c r="V472" s="2" t="str">
        <f t="shared" si="63"/>
        <v>Stroke</v>
      </c>
      <c r="W472" s="2" t="s">
        <v>1524</v>
      </c>
      <c r="X472" s="2" t="s">
        <v>1512</v>
      </c>
      <c r="Y472" s="2" t="s">
        <v>1517</v>
      </c>
    </row>
    <row r="473" spans="1:25" ht="15.75" customHeight="1">
      <c r="A473" s="2" t="s">
        <v>789</v>
      </c>
      <c r="B473" s="2" t="s">
        <v>1556</v>
      </c>
      <c r="C473" s="2">
        <v>160</v>
      </c>
      <c r="D473" s="2">
        <f t="shared" si="56"/>
        <v>1.6</v>
      </c>
      <c r="E473" s="34">
        <f t="shared" si="57"/>
        <v>20.390624999999996</v>
      </c>
      <c r="F473" s="2">
        <v>52.2</v>
      </c>
      <c r="G473" s="2">
        <f t="shared" si="58"/>
        <v>52.2</v>
      </c>
      <c r="H473" s="2" t="b">
        <v>0</v>
      </c>
      <c r="I473" s="2" t="b">
        <v>0</v>
      </c>
      <c r="J473" s="2" t="b">
        <v>1</v>
      </c>
      <c r="K473" s="2" t="b">
        <v>0</v>
      </c>
      <c r="L473" s="13" t="b">
        <f t="shared" si="59"/>
        <v>0</v>
      </c>
      <c r="M473" s="2" t="s">
        <v>1827</v>
      </c>
      <c r="N473" s="2">
        <v>160</v>
      </c>
      <c r="O473" s="2" t="b">
        <v>0</v>
      </c>
      <c r="P473" s="13" t="b">
        <f t="shared" si="60"/>
        <v>0</v>
      </c>
      <c r="Q473" s="2" t="b">
        <v>0</v>
      </c>
      <c r="R473" s="2" t="b">
        <f t="shared" si="61"/>
        <v>0</v>
      </c>
      <c r="S473" s="2" t="b">
        <v>0</v>
      </c>
      <c r="T473" s="2" t="b">
        <f t="shared" si="62"/>
        <v>0</v>
      </c>
      <c r="U473" s="2" t="s">
        <v>1542</v>
      </c>
      <c r="V473" s="2" t="str">
        <f t="shared" si="63"/>
        <v>Kidney Stones</v>
      </c>
      <c r="W473" s="2" t="s">
        <v>1524</v>
      </c>
      <c r="X473" s="2" t="s">
        <v>1507</v>
      </c>
      <c r="Y473" s="2" t="s">
        <v>1521</v>
      </c>
    </row>
    <row r="474" spans="1:25" ht="15.75" customHeight="1">
      <c r="A474" s="2" t="s">
        <v>791</v>
      </c>
      <c r="B474" s="2" t="s">
        <v>1527</v>
      </c>
      <c r="C474" s="2">
        <v>165</v>
      </c>
      <c r="D474" s="2">
        <f t="shared" si="56"/>
        <v>1.65</v>
      </c>
      <c r="E474" s="34">
        <f t="shared" si="57"/>
        <v>34.012855831037648</v>
      </c>
      <c r="F474" s="2">
        <v>92.6</v>
      </c>
      <c r="G474" s="2">
        <f t="shared" si="58"/>
        <v>92.6</v>
      </c>
      <c r="H474" s="2" t="b">
        <v>0</v>
      </c>
      <c r="I474" s="2" t="b">
        <v>1</v>
      </c>
      <c r="J474" s="2" t="b">
        <v>0</v>
      </c>
      <c r="K474" s="2" t="b">
        <v>0</v>
      </c>
      <c r="L474" s="13" t="b">
        <f t="shared" si="59"/>
        <v>0</v>
      </c>
      <c r="M474" s="2" t="s">
        <v>1831</v>
      </c>
      <c r="N474" s="2">
        <v>153</v>
      </c>
      <c r="O474" s="2" t="b">
        <v>0</v>
      </c>
      <c r="P474" s="13" t="b">
        <f t="shared" si="60"/>
        <v>0</v>
      </c>
      <c r="Q474" s="2" t="b">
        <v>1</v>
      </c>
      <c r="R474" s="2" t="b">
        <f t="shared" si="61"/>
        <v>1</v>
      </c>
      <c r="S474" s="2" t="b">
        <v>1</v>
      </c>
      <c r="T474" s="2" t="b">
        <f t="shared" si="62"/>
        <v>1</v>
      </c>
      <c r="U474" s="2" t="s">
        <v>1526</v>
      </c>
      <c r="V474" s="2" t="str">
        <f t="shared" si="63"/>
        <v>Fractured Arm</v>
      </c>
      <c r="W474" s="2" t="s">
        <v>1524</v>
      </c>
      <c r="X474" s="2" t="s">
        <v>1535</v>
      </c>
      <c r="Y474" s="2" t="s">
        <v>1517</v>
      </c>
    </row>
    <row r="475" spans="1:25" ht="15.75" customHeight="1">
      <c r="A475" s="2" t="s">
        <v>792</v>
      </c>
      <c r="B475" s="2" t="s">
        <v>1514</v>
      </c>
      <c r="C475" s="2">
        <v>152</v>
      </c>
      <c r="D475" s="2">
        <f t="shared" si="56"/>
        <v>1.52</v>
      </c>
      <c r="E475" s="34">
        <f t="shared" si="57"/>
        <v>28.133656509695292</v>
      </c>
      <c r="F475" s="2">
        <v>65</v>
      </c>
      <c r="G475" s="2">
        <f t="shared" si="58"/>
        <v>65</v>
      </c>
      <c r="H475" s="2" t="b">
        <v>0</v>
      </c>
      <c r="I475" s="2" t="b">
        <v>0</v>
      </c>
      <c r="J475" s="2" t="b">
        <v>0</v>
      </c>
      <c r="K475" s="2" t="b">
        <v>1</v>
      </c>
      <c r="L475" s="13" t="b">
        <f t="shared" si="59"/>
        <v>1</v>
      </c>
      <c r="M475" s="2" t="s">
        <v>1694</v>
      </c>
      <c r="N475" s="2">
        <v>156</v>
      </c>
      <c r="O475" s="2" t="b">
        <v>1</v>
      </c>
      <c r="P475" s="13" t="b">
        <f t="shared" si="60"/>
        <v>1</v>
      </c>
      <c r="Q475" s="2" t="b">
        <v>1</v>
      </c>
      <c r="R475" s="2" t="b">
        <f t="shared" si="61"/>
        <v>1</v>
      </c>
      <c r="S475" s="2" t="b">
        <v>1</v>
      </c>
      <c r="T475" s="2" t="b">
        <f t="shared" si="62"/>
        <v>1</v>
      </c>
      <c r="U475" s="2" t="s">
        <v>1623</v>
      </c>
      <c r="V475" s="2" t="str">
        <f t="shared" si="63"/>
        <v>Childbirth</v>
      </c>
      <c r="W475" s="2" t="s">
        <v>1506</v>
      </c>
      <c r="X475" s="2" t="s">
        <v>1535</v>
      </c>
      <c r="Y475" s="2" t="s">
        <v>1530</v>
      </c>
    </row>
    <row r="476" spans="1:25" ht="15.75" customHeight="1">
      <c r="A476" s="2" t="s">
        <v>794</v>
      </c>
      <c r="B476" s="2" t="s">
        <v>1556</v>
      </c>
      <c r="C476" s="2">
        <v>154</v>
      </c>
      <c r="D476" s="2">
        <f t="shared" si="56"/>
        <v>1.54</v>
      </c>
      <c r="E476" s="34">
        <f t="shared" si="57"/>
        <v>29.895429246078599</v>
      </c>
      <c r="F476" s="2">
        <v>70.900000000000006</v>
      </c>
      <c r="G476" s="2">
        <f t="shared" si="58"/>
        <v>70.900000000000006</v>
      </c>
      <c r="H476" s="2" t="b">
        <v>1</v>
      </c>
      <c r="I476" s="2" t="b">
        <v>1</v>
      </c>
      <c r="J476" s="2" t="b">
        <v>0</v>
      </c>
      <c r="K476" s="2" t="b">
        <v>0</v>
      </c>
      <c r="L476" s="13" t="b">
        <f t="shared" si="59"/>
        <v>0</v>
      </c>
      <c r="M476" s="2" t="s">
        <v>1832</v>
      </c>
      <c r="N476" s="2">
        <v>168</v>
      </c>
      <c r="O476" s="2" t="b">
        <v>0</v>
      </c>
      <c r="P476" s="13" t="b">
        <f t="shared" si="60"/>
        <v>0</v>
      </c>
      <c r="Q476" s="2" t="b">
        <v>1</v>
      </c>
      <c r="R476" s="2" t="b">
        <f t="shared" si="61"/>
        <v>1</v>
      </c>
      <c r="S476" s="2" t="b">
        <v>1</v>
      </c>
      <c r="T476" s="2" t="b">
        <f t="shared" si="62"/>
        <v>1</v>
      </c>
      <c r="U476" s="2" t="s">
        <v>1571</v>
      </c>
      <c r="V476" s="2" t="str">
        <f t="shared" si="63"/>
        <v>Stroke</v>
      </c>
      <c r="W476" s="2" t="s">
        <v>1524</v>
      </c>
      <c r="X476" s="2" t="s">
        <v>1512</v>
      </c>
      <c r="Y476" s="2" t="s">
        <v>1530</v>
      </c>
    </row>
    <row r="477" spans="1:25" ht="15.75" customHeight="1">
      <c r="A477" s="2" t="s">
        <v>796</v>
      </c>
      <c r="B477" s="2" t="s">
        <v>1503</v>
      </c>
      <c r="C477" s="2">
        <v>176</v>
      </c>
      <c r="D477" s="2">
        <f t="shared" si="56"/>
        <v>1.76</v>
      </c>
      <c r="E477" s="34">
        <f t="shared" si="57"/>
        <v>33.090134297520663</v>
      </c>
      <c r="F477" s="2">
        <v>102.5</v>
      </c>
      <c r="G477" s="2">
        <f t="shared" si="58"/>
        <v>102.5</v>
      </c>
      <c r="H477" s="2" t="b">
        <v>1</v>
      </c>
      <c r="I477" s="2" t="b">
        <v>0</v>
      </c>
      <c r="J477" s="2" t="b">
        <v>1</v>
      </c>
      <c r="K477" s="2" t="b">
        <v>0</v>
      </c>
      <c r="L477" s="13" t="b">
        <f t="shared" si="59"/>
        <v>0</v>
      </c>
      <c r="M477" s="2" t="s">
        <v>1820</v>
      </c>
      <c r="N477" s="2">
        <v>227</v>
      </c>
      <c r="O477" s="2" t="b">
        <v>0</v>
      </c>
      <c r="P477" s="13" t="b">
        <f t="shared" si="60"/>
        <v>0</v>
      </c>
      <c r="Q477" s="2" t="b">
        <v>1</v>
      </c>
      <c r="R477" s="2" t="b">
        <f t="shared" si="61"/>
        <v>1</v>
      </c>
      <c r="S477" s="2" t="b">
        <v>1</v>
      </c>
      <c r="T477" s="2" t="b">
        <f t="shared" si="62"/>
        <v>1</v>
      </c>
      <c r="U477" s="2" t="s">
        <v>1516</v>
      </c>
      <c r="V477" s="2" t="str">
        <f t="shared" si="63"/>
        <v>Stroke</v>
      </c>
      <c r="W477" s="2" t="s">
        <v>1506</v>
      </c>
      <c r="X477" s="2" t="s">
        <v>1512</v>
      </c>
      <c r="Y477" s="2" t="s">
        <v>1513</v>
      </c>
    </row>
    <row r="478" spans="1:25" ht="15.75" customHeight="1">
      <c r="A478" s="2" t="s">
        <v>797</v>
      </c>
      <c r="B478" s="2" t="s">
        <v>1536</v>
      </c>
      <c r="C478" s="2">
        <v>177</v>
      </c>
      <c r="D478" s="2">
        <f t="shared" si="56"/>
        <v>1.77</v>
      </c>
      <c r="E478" s="34">
        <f t="shared" si="57"/>
        <v>25.822720163426858</v>
      </c>
      <c r="F478" s="2">
        <v>80.900000000000006</v>
      </c>
      <c r="G478" s="2">
        <f t="shared" si="58"/>
        <v>80.900000000000006</v>
      </c>
      <c r="H478" s="2" t="b">
        <v>1</v>
      </c>
      <c r="I478" s="2" t="b">
        <v>0</v>
      </c>
      <c r="J478" s="2" t="b">
        <v>0</v>
      </c>
      <c r="K478" s="2" t="b">
        <v>0</v>
      </c>
      <c r="L478" s="13" t="b">
        <f t="shared" si="59"/>
        <v>0</v>
      </c>
      <c r="M478" s="2" t="s">
        <v>1634</v>
      </c>
      <c r="N478" s="2">
        <v>207</v>
      </c>
      <c r="O478" s="2" t="b">
        <v>0</v>
      </c>
      <c r="P478" s="13" t="b">
        <f t="shared" si="60"/>
        <v>0</v>
      </c>
      <c r="Q478" s="2" t="b">
        <v>0</v>
      </c>
      <c r="R478" s="2" t="b">
        <f t="shared" si="61"/>
        <v>0</v>
      </c>
      <c r="S478" s="2" t="b">
        <v>0</v>
      </c>
      <c r="T478" s="2" t="b">
        <f t="shared" si="62"/>
        <v>0</v>
      </c>
      <c r="U478" s="2" t="s">
        <v>1552</v>
      </c>
      <c r="V478" s="2" t="str">
        <f t="shared" si="63"/>
        <v>Allergic Reaction</v>
      </c>
      <c r="W478" s="2" t="s">
        <v>1506</v>
      </c>
      <c r="X478" s="2" t="s">
        <v>1507</v>
      </c>
      <c r="Y478" s="2" t="s">
        <v>1530</v>
      </c>
    </row>
    <row r="479" spans="1:25" ht="15.75" customHeight="1">
      <c r="A479" s="2" t="s">
        <v>798</v>
      </c>
      <c r="B479" s="2" t="s">
        <v>1509</v>
      </c>
      <c r="C479" s="2">
        <v>175</v>
      </c>
      <c r="D479" s="2">
        <f t="shared" si="56"/>
        <v>1.75</v>
      </c>
      <c r="E479" s="34">
        <f t="shared" si="57"/>
        <v>21.877551020408163</v>
      </c>
      <c r="F479" s="2">
        <v>67</v>
      </c>
      <c r="G479" s="2">
        <f t="shared" si="58"/>
        <v>67</v>
      </c>
      <c r="H479" s="2" t="b">
        <v>0</v>
      </c>
      <c r="I479" s="2" t="b">
        <v>0</v>
      </c>
      <c r="J479" s="2" t="b">
        <v>0</v>
      </c>
      <c r="K479" s="2" t="b">
        <v>0</v>
      </c>
      <c r="L479" s="13" t="b">
        <f t="shared" si="59"/>
        <v>0</v>
      </c>
      <c r="M479" s="2" t="s">
        <v>1833</v>
      </c>
      <c r="N479" s="2">
        <v>203</v>
      </c>
      <c r="O479" s="2" t="b">
        <v>0</v>
      </c>
      <c r="P479" s="13" t="b">
        <f t="shared" si="60"/>
        <v>0</v>
      </c>
      <c r="Q479" s="2" t="b">
        <v>0</v>
      </c>
      <c r="R479" s="2" t="b">
        <f t="shared" si="61"/>
        <v>0</v>
      </c>
      <c r="S479" s="2" t="b">
        <v>0</v>
      </c>
      <c r="T479" s="2" t="b">
        <f t="shared" si="62"/>
        <v>0</v>
      </c>
      <c r="U479" s="2" t="s">
        <v>1496</v>
      </c>
      <c r="V479" s="2" t="str">
        <f t="shared" si="63"/>
        <v>Diabetes</v>
      </c>
      <c r="W479" s="2" t="s">
        <v>1524</v>
      </c>
      <c r="X479" s="2" t="s">
        <v>1512</v>
      </c>
      <c r="Y479" s="2" t="s">
        <v>1521</v>
      </c>
    </row>
    <row r="480" spans="1:25" ht="15.75" customHeight="1">
      <c r="A480" s="2" t="s">
        <v>799</v>
      </c>
      <c r="B480" s="2" t="s">
        <v>1518</v>
      </c>
      <c r="C480" s="2">
        <v>160</v>
      </c>
      <c r="D480" s="2">
        <f t="shared" si="56"/>
        <v>1.6</v>
      </c>
      <c r="E480" s="34">
        <f t="shared" si="57"/>
        <v>28.281249999999996</v>
      </c>
      <c r="F480" s="2">
        <v>72.400000000000006</v>
      </c>
      <c r="G480" s="2">
        <f t="shared" si="58"/>
        <v>72.400000000000006</v>
      </c>
      <c r="H480" s="2" t="b">
        <v>1</v>
      </c>
      <c r="I480" s="2" t="b">
        <v>1</v>
      </c>
      <c r="J480" s="2" t="b">
        <v>0</v>
      </c>
      <c r="K480" s="2" t="b">
        <v>0</v>
      </c>
      <c r="L480" s="13" t="b">
        <f t="shared" si="59"/>
        <v>0</v>
      </c>
      <c r="M480" s="2" t="s">
        <v>1817</v>
      </c>
      <c r="N480" s="2">
        <v>191</v>
      </c>
      <c r="O480" s="2" t="b">
        <v>1</v>
      </c>
      <c r="P480" s="13" t="b">
        <f t="shared" si="60"/>
        <v>1</v>
      </c>
      <c r="Q480" s="2" t="b">
        <v>1</v>
      </c>
      <c r="R480" s="2" t="b">
        <f t="shared" si="61"/>
        <v>1</v>
      </c>
      <c r="S480" s="2" t="b">
        <v>1</v>
      </c>
      <c r="T480" s="2" t="b">
        <f t="shared" si="62"/>
        <v>1</v>
      </c>
      <c r="U480" s="2" t="s">
        <v>1548</v>
      </c>
      <c r="V480" s="2" t="str">
        <f t="shared" si="63"/>
        <v>Heart Disease</v>
      </c>
      <c r="W480" s="2" t="s">
        <v>1524</v>
      </c>
      <c r="X480" s="2" t="s">
        <v>1507</v>
      </c>
      <c r="Y480" s="2" t="s">
        <v>1521</v>
      </c>
    </row>
    <row r="481" spans="1:25" ht="15.75" customHeight="1">
      <c r="A481" s="2" t="s">
        <v>800</v>
      </c>
      <c r="B481" s="2" t="s">
        <v>1514</v>
      </c>
      <c r="C481" s="2">
        <v>166</v>
      </c>
      <c r="D481" s="2">
        <f t="shared" si="56"/>
        <v>1.66</v>
      </c>
      <c r="E481" s="34">
        <f t="shared" si="57"/>
        <v>20.576281027725361</v>
      </c>
      <c r="F481" s="2">
        <v>56.7</v>
      </c>
      <c r="G481" s="2">
        <f t="shared" si="58"/>
        <v>56.7</v>
      </c>
      <c r="H481" s="2" t="b">
        <v>0</v>
      </c>
      <c r="I481" s="2" t="b">
        <v>1</v>
      </c>
      <c r="J481" s="2" t="b">
        <v>0</v>
      </c>
      <c r="K481" s="2" t="b">
        <v>0</v>
      </c>
      <c r="L481" s="13" t="b">
        <f t="shared" si="59"/>
        <v>0</v>
      </c>
      <c r="M481" s="2" t="s">
        <v>1570</v>
      </c>
      <c r="N481" s="2">
        <v>180</v>
      </c>
      <c r="O481" s="2" t="b">
        <v>0</v>
      </c>
      <c r="P481" s="13" t="b">
        <f t="shared" si="60"/>
        <v>0</v>
      </c>
      <c r="Q481" s="2" t="b">
        <v>0</v>
      </c>
      <c r="R481" s="2" t="b">
        <f t="shared" si="61"/>
        <v>0</v>
      </c>
      <c r="S481" s="100"/>
      <c r="T481" s="2" t="b">
        <f t="shared" si="62"/>
        <v>0</v>
      </c>
      <c r="U481" s="2" t="s">
        <v>1532</v>
      </c>
      <c r="V481" s="2" t="str">
        <f t="shared" si="63"/>
        <v>Hypertension</v>
      </c>
      <c r="W481" s="2" t="s">
        <v>1524</v>
      </c>
      <c r="X481" s="2" t="s">
        <v>1512</v>
      </c>
      <c r="Y481" s="2" t="s">
        <v>1513</v>
      </c>
    </row>
    <row r="482" spans="1:25" ht="15.75" customHeight="1">
      <c r="A482" s="2" t="s">
        <v>801</v>
      </c>
      <c r="B482" s="2" t="s">
        <v>1536</v>
      </c>
      <c r="C482" s="2">
        <v>162</v>
      </c>
      <c r="D482" s="2">
        <f t="shared" si="56"/>
        <v>1.62</v>
      </c>
      <c r="E482" s="34">
        <f t="shared" si="57"/>
        <v>24.767565919829291</v>
      </c>
      <c r="F482" s="2">
        <v>65</v>
      </c>
      <c r="G482" s="2">
        <f t="shared" si="58"/>
        <v>65</v>
      </c>
      <c r="H482" s="2" t="b">
        <v>0</v>
      </c>
      <c r="I482" s="2" t="b">
        <v>0</v>
      </c>
      <c r="J482" s="2" t="b">
        <v>1</v>
      </c>
      <c r="K482" s="2" t="b">
        <v>0</v>
      </c>
      <c r="L482" s="13" t="b">
        <f t="shared" si="59"/>
        <v>0</v>
      </c>
      <c r="M482" s="2" t="s">
        <v>1565</v>
      </c>
      <c r="N482" s="2">
        <v>226</v>
      </c>
      <c r="O482" s="100"/>
      <c r="P482" s="13" t="b">
        <f t="shared" si="60"/>
        <v>0</v>
      </c>
      <c r="Q482" s="2" t="b">
        <v>0</v>
      </c>
      <c r="R482" s="2" t="b">
        <f t="shared" si="61"/>
        <v>0</v>
      </c>
      <c r="S482" s="2" t="b">
        <v>0</v>
      </c>
      <c r="T482" s="2" t="b">
        <f t="shared" si="62"/>
        <v>0</v>
      </c>
      <c r="U482" s="2" t="s">
        <v>1542</v>
      </c>
      <c r="V482" s="2" t="str">
        <f t="shared" si="63"/>
        <v>Kidney Stones</v>
      </c>
      <c r="W482" s="2" t="s">
        <v>1524</v>
      </c>
      <c r="X482" s="2" t="s">
        <v>1535</v>
      </c>
      <c r="Y482" s="2" t="s">
        <v>1508</v>
      </c>
    </row>
    <row r="483" spans="1:25" ht="15.75" customHeight="1">
      <c r="A483" s="2" t="s">
        <v>802</v>
      </c>
      <c r="B483" s="2" t="s">
        <v>1527</v>
      </c>
      <c r="C483" s="2">
        <v>160</v>
      </c>
      <c r="D483" s="2">
        <f t="shared" si="56"/>
        <v>1.6</v>
      </c>
      <c r="E483" s="34">
        <f t="shared" si="57"/>
        <v>32.539062499999993</v>
      </c>
      <c r="F483" s="2">
        <v>83.3</v>
      </c>
      <c r="G483" s="2">
        <f t="shared" si="58"/>
        <v>83.3</v>
      </c>
      <c r="H483" s="2" t="b">
        <v>0</v>
      </c>
      <c r="I483" s="2" t="b">
        <v>0</v>
      </c>
      <c r="J483" s="2" t="b">
        <v>0</v>
      </c>
      <c r="K483" s="2" t="b">
        <v>0</v>
      </c>
      <c r="L483" s="13" t="b">
        <f t="shared" si="59"/>
        <v>0</v>
      </c>
      <c r="M483" s="2" t="s">
        <v>1607</v>
      </c>
      <c r="N483" s="2">
        <v>212</v>
      </c>
      <c r="O483" s="2" t="b">
        <v>1</v>
      </c>
      <c r="P483" s="13" t="b">
        <f t="shared" si="60"/>
        <v>1</v>
      </c>
      <c r="Q483" s="2" t="b">
        <v>0</v>
      </c>
      <c r="R483" s="2" t="b">
        <f t="shared" si="61"/>
        <v>0</v>
      </c>
      <c r="S483" s="2" t="b">
        <v>1</v>
      </c>
      <c r="T483" s="2" t="b">
        <f t="shared" si="62"/>
        <v>1</v>
      </c>
      <c r="U483" s="2" t="s">
        <v>1520</v>
      </c>
      <c r="V483" s="2" t="str">
        <f t="shared" si="63"/>
        <v>Heart Attack</v>
      </c>
      <c r="W483" s="2" t="s">
        <v>1506</v>
      </c>
      <c r="X483" s="2" t="s">
        <v>1512</v>
      </c>
      <c r="Y483" s="2" t="s">
        <v>1508</v>
      </c>
    </row>
    <row r="484" spans="1:25" ht="15.75" customHeight="1">
      <c r="A484" s="2" t="s">
        <v>804</v>
      </c>
      <c r="B484" s="2" t="s">
        <v>1543</v>
      </c>
      <c r="C484" s="2">
        <v>153</v>
      </c>
      <c r="D484" s="2">
        <f t="shared" si="56"/>
        <v>1.53</v>
      </c>
      <c r="E484" s="34">
        <f t="shared" si="57"/>
        <v>34.943825024563203</v>
      </c>
      <c r="F484" s="2">
        <v>81.8</v>
      </c>
      <c r="G484" s="2">
        <f t="shared" si="58"/>
        <v>81.8</v>
      </c>
      <c r="H484" s="2" t="b">
        <v>0</v>
      </c>
      <c r="I484" s="2" t="b">
        <v>0</v>
      </c>
      <c r="J484" s="2" t="b">
        <v>0</v>
      </c>
      <c r="K484" s="2" t="b">
        <v>0</v>
      </c>
      <c r="L484" s="13" t="b">
        <f t="shared" si="59"/>
        <v>0</v>
      </c>
      <c r="M484" s="2" t="s">
        <v>1832</v>
      </c>
      <c r="N484" s="2">
        <v>204</v>
      </c>
      <c r="O484" s="2" t="b">
        <v>1</v>
      </c>
      <c r="P484" s="13" t="b">
        <f t="shared" si="60"/>
        <v>1</v>
      </c>
      <c r="Q484" s="2" t="b">
        <v>0</v>
      </c>
      <c r="R484" s="2" t="b">
        <f t="shared" si="61"/>
        <v>0</v>
      </c>
      <c r="S484" s="2" t="b">
        <v>1</v>
      </c>
      <c r="T484" s="2" t="b">
        <f t="shared" si="62"/>
        <v>1</v>
      </c>
      <c r="U484" s="2" t="s">
        <v>1520</v>
      </c>
      <c r="V484" s="2" t="str">
        <f t="shared" si="63"/>
        <v>Heart Attack</v>
      </c>
      <c r="W484" s="2" t="s">
        <v>1506</v>
      </c>
      <c r="X484" s="2" t="s">
        <v>1535</v>
      </c>
      <c r="Y484" s="2" t="s">
        <v>1521</v>
      </c>
    </row>
    <row r="485" spans="1:25" ht="15.75" customHeight="1">
      <c r="A485" s="2" t="s">
        <v>805</v>
      </c>
      <c r="B485" s="2" t="s">
        <v>1527</v>
      </c>
      <c r="C485" s="2">
        <v>165</v>
      </c>
      <c r="D485" s="2">
        <f t="shared" si="56"/>
        <v>1.65</v>
      </c>
      <c r="E485" s="34">
        <f t="shared" si="57"/>
        <v>24.691349862258956</v>
      </c>
      <c r="F485" s="2">
        <v>67.222200000000001</v>
      </c>
      <c r="G485" s="2">
        <f t="shared" si="58"/>
        <v>67.2</v>
      </c>
      <c r="H485" s="2" t="b">
        <v>0</v>
      </c>
      <c r="I485" s="2" t="b">
        <v>1</v>
      </c>
      <c r="J485" s="2" t="b">
        <v>0</v>
      </c>
      <c r="K485" s="2" t="b">
        <v>0</v>
      </c>
      <c r="L485" s="13" t="b">
        <f t="shared" si="59"/>
        <v>0</v>
      </c>
      <c r="M485" s="2" t="s">
        <v>1764</v>
      </c>
      <c r="N485" s="2">
        <v>226</v>
      </c>
      <c r="O485" s="2" t="b">
        <v>0</v>
      </c>
      <c r="P485" s="13" t="b">
        <f t="shared" si="60"/>
        <v>0</v>
      </c>
      <c r="Q485" s="2" t="b">
        <v>0</v>
      </c>
      <c r="R485" s="2" t="b">
        <f t="shared" si="61"/>
        <v>0</v>
      </c>
      <c r="S485" s="2" t="b">
        <v>0</v>
      </c>
      <c r="T485" s="2" t="b">
        <f t="shared" si="62"/>
        <v>0</v>
      </c>
      <c r="U485" s="2" t="s">
        <v>1566</v>
      </c>
      <c r="V485" s="2" t="str">
        <f t="shared" si="63"/>
        <v>Cancer</v>
      </c>
      <c r="W485" s="2" t="s">
        <v>1506</v>
      </c>
      <c r="X485" s="2" t="s">
        <v>1507</v>
      </c>
      <c r="Y485" s="2" t="s">
        <v>1521</v>
      </c>
    </row>
    <row r="486" spans="1:25" ht="15.75" customHeight="1">
      <c r="A486" s="2" t="s">
        <v>806</v>
      </c>
      <c r="B486" s="2" t="s">
        <v>1509</v>
      </c>
      <c r="C486" s="2">
        <v>152</v>
      </c>
      <c r="D486" s="2">
        <f t="shared" si="56"/>
        <v>1.52</v>
      </c>
      <c r="E486" s="34">
        <f t="shared" si="57"/>
        <v>28.826177285318558</v>
      </c>
      <c r="F486" s="2">
        <v>66.599999999999994</v>
      </c>
      <c r="G486" s="2">
        <f t="shared" si="58"/>
        <v>66.599999999999994</v>
      </c>
      <c r="H486" s="2" t="b">
        <v>1</v>
      </c>
      <c r="I486" s="2" t="b">
        <v>1</v>
      </c>
      <c r="J486" s="2" t="b">
        <v>1</v>
      </c>
      <c r="K486" s="2" t="b">
        <v>1</v>
      </c>
      <c r="L486" s="13" t="b">
        <f t="shared" si="59"/>
        <v>1</v>
      </c>
      <c r="M486" s="2" t="s">
        <v>1834</v>
      </c>
      <c r="N486" s="2">
        <v>183</v>
      </c>
      <c r="O486" s="2" t="b">
        <v>1</v>
      </c>
      <c r="P486" s="13" t="b">
        <f t="shared" si="60"/>
        <v>1</v>
      </c>
      <c r="Q486" s="2" t="b">
        <v>1</v>
      </c>
      <c r="R486" s="2" t="b">
        <f t="shared" si="61"/>
        <v>1</v>
      </c>
      <c r="S486" s="2" t="b">
        <v>1</v>
      </c>
      <c r="T486" s="2" t="b">
        <f t="shared" si="62"/>
        <v>1</v>
      </c>
      <c r="U486" s="2" t="s">
        <v>1591</v>
      </c>
      <c r="V486" s="2" t="str">
        <f t="shared" si="63"/>
        <v>Respiratory Infection</v>
      </c>
      <c r="W486" s="2" t="s">
        <v>1506</v>
      </c>
      <c r="X486" s="2" t="s">
        <v>1512</v>
      </c>
      <c r="Y486" s="2" t="s">
        <v>1521</v>
      </c>
    </row>
    <row r="487" spans="1:25" ht="15.75" customHeight="1">
      <c r="A487" s="2" t="s">
        <v>807</v>
      </c>
      <c r="B487" s="2" t="s">
        <v>1527</v>
      </c>
      <c r="C487" s="2">
        <v>165</v>
      </c>
      <c r="D487" s="2">
        <f t="shared" si="56"/>
        <v>1.65</v>
      </c>
      <c r="E487" s="34">
        <f t="shared" si="57"/>
        <v>33.976124885215796</v>
      </c>
      <c r="F487" s="2">
        <v>92.5</v>
      </c>
      <c r="G487" s="2">
        <f t="shared" si="58"/>
        <v>92.5</v>
      </c>
      <c r="H487" s="2" t="b">
        <v>0</v>
      </c>
      <c r="I487" s="2" t="b">
        <v>0</v>
      </c>
      <c r="J487" s="2" t="b">
        <v>0</v>
      </c>
      <c r="K487" s="2" t="b">
        <v>0</v>
      </c>
      <c r="L487" s="13" t="b">
        <f t="shared" si="59"/>
        <v>0</v>
      </c>
      <c r="M487" s="2" t="s">
        <v>1598</v>
      </c>
      <c r="N487" s="2">
        <v>212</v>
      </c>
      <c r="O487" s="2" t="b">
        <v>1</v>
      </c>
      <c r="P487" s="13" t="b">
        <f t="shared" si="60"/>
        <v>1</v>
      </c>
      <c r="Q487" s="2" t="b">
        <v>0</v>
      </c>
      <c r="R487" s="2" t="b">
        <f t="shared" si="61"/>
        <v>0</v>
      </c>
      <c r="S487" s="2" t="b">
        <v>1</v>
      </c>
      <c r="T487" s="2" t="b">
        <f t="shared" si="62"/>
        <v>1</v>
      </c>
      <c r="U487" s="2" t="s">
        <v>1594</v>
      </c>
      <c r="V487" s="2" t="str">
        <f t="shared" si="63"/>
        <v>Heart Disease</v>
      </c>
      <c r="W487" s="2" t="s">
        <v>1506</v>
      </c>
      <c r="X487" s="2" t="s">
        <v>1535</v>
      </c>
      <c r="Y487" s="2" t="s">
        <v>1513</v>
      </c>
    </row>
    <row r="488" spans="1:25" ht="15.75" customHeight="1">
      <c r="A488" s="2" t="s">
        <v>808</v>
      </c>
      <c r="B488" s="2" t="s">
        <v>1536</v>
      </c>
      <c r="C488" s="2">
        <v>175</v>
      </c>
      <c r="D488" s="2">
        <f t="shared" si="56"/>
        <v>1.75</v>
      </c>
      <c r="E488" s="34">
        <f t="shared" si="57"/>
        <v>30.66122448979592</v>
      </c>
      <c r="F488" s="2">
        <v>93.9</v>
      </c>
      <c r="G488" s="2">
        <f t="shared" si="58"/>
        <v>93.9</v>
      </c>
      <c r="H488" s="2" t="b">
        <v>0</v>
      </c>
      <c r="I488" s="2" t="b">
        <v>0</v>
      </c>
      <c r="J488" s="2" t="b">
        <v>0</v>
      </c>
      <c r="K488" s="2" t="b">
        <v>1</v>
      </c>
      <c r="L488" s="13" t="b">
        <f t="shared" si="59"/>
        <v>1</v>
      </c>
      <c r="M488" s="2" t="s">
        <v>1735</v>
      </c>
      <c r="N488" s="2">
        <v>204</v>
      </c>
      <c r="O488" s="2" t="b">
        <v>1</v>
      </c>
      <c r="P488" s="13" t="b">
        <f t="shared" si="60"/>
        <v>1</v>
      </c>
      <c r="Q488" s="2" t="b">
        <v>1</v>
      </c>
      <c r="R488" s="2" t="b">
        <f t="shared" si="61"/>
        <v>1</v>
      </c>
      <c r="S488" s="2" t="b">
        <v>1</v>
      </c>
      <c r="T488" s="2" t="b">
        <f t="shared" si="62"/>
        <v>1</v>
      </c>
      <c r="U488" s="2" t="s">
        <v>1575</v>
      </c>
      <c r="V488" s="2" t="str">
        <f t="shared" si="63"/>
        <v>Cancer</v>
      </c>
      <c r="W488" s="2" t="s">
        <v>1524</v>
      </c>
      <c r="X488" s="2" t="s">
        <v>1535</v>
      </c>
      <c r="Y488" s="2" t="s">
        <v>1530</v>
      </c>
    </row>
    <row r="489" spans="1:25" ht="15.75" customHeight="1">
      <c r="A489" s="2" t="s">
        <v>810</v>
      </c>
      <c r="B489" s="2" t="s">
        <v>1503</v>
      </c>
      <c r="C489" s="2">
        <v>178</v>
      </c>
      <c r="D489" s="2">
        <f t="shared" si="56"/>
        <v>1.78</v>
      </c>
      <c r="E489" s="34">
        <f t="shared" si="57"/>
        <v>30.267642974371924</v>
      </c>
      <c r="F489" s="2">
        <v>95.9</v>
      </c>
      <c r="G489" s="2">
        <f t="shared" si="58"/>
        <v>95.9</v>
      </c>
      <c r="H489" s="2" t="b">
        <v>0</v>
      </c>
      <c r="I489" s="2" t="b">
        <v>0</v>
      </c>
      <c r="J489" s="2" t="b">
        <v>0</v>
      </c>
      <c r="K489" s="2" t="b">
        <v>1</v>
      </c>
      <c r="L489" s="13" t="b">
        <f t="shared" si="59"/>
        <v>1</v>
      </c>
      <c r="M489" s="2" t="s">
        <v>1691</v>
      </c>
      <c r="N489" s="2">
        <v>164</v>
      </c>
      <c r="O489" s="2" t="b">
        <v>1</v>
      </c>
      <c r="P489" s="13" t="b">
        <f t="shared" si="60"/>
        <v>1</v>
      </c>
      <c r="Q489" s="2" t="b">
        <v>0</v>
      </c>
      <c r="R489" s="2" t="b">
        <f t="shared" si="61"/>
        <v>0</v>
      </c>
      <c r="S489" s="2" t="b">
        <v>1</v>
      </c>
      <c r="T489" s="2" t="b">
        <f t="shared" si="62"/>
        <v>1</v>
      </c>
      <c r="U489" s="2" t="s">
        <v>1580</v>
      </c>
      <c r="V489" s="2" t="str">
        <f t="shared" si="63"/>
        <v>Prostate Cancer</v>
      </c>
      <c r="W489" s="2" t="s">
        <v>1524</v>
      </c>
      <c r="X489" s="2" t="s">
        <v>1507</v>
      </c>
      <c r="Y489" s="2" t="s">
        <v>1530</v>
      </c>
    </row>
    <row r="490" spans="1:25" ht="15.75" customHeight="1">
      <c r="A490" s="2" t="s">
        <v>811</v>
      </c>
      <c r="B490" s="2" t="s">
        <v>1514</v>
      </c>
      <c r="C490" s="2">
        <v>150</v>
      </c>
      <c r="D490" s="2">
        <f t="shared" si="56"/>
        <v>1.5</v>
      </c>
      <c r="E490" s="34">
        <f t="shared" si="57"/>
        <v>28.444444444444443</v>
      </c>
      <c r="F490" s="2">
        <v>64</v>
      </c>
      <c r="G490" s="2">
        <f t="shared" si="58"/>
        <v>64</v>
      </c>
      <c r="H490" s="2" t="b">
        <v>0</v>
      </c>
      <c r="I490" s="2" t="s">
        <v>1524</v>
      </c>
      <c r="J490" s="2" t="s">
        <v>1524</v>
      </c>
      <c r="K490" s="2" t="s">
        <v>1524</v>
      </c>
      <c r="L490" s="13" t="b">
        <f t="shared" si="59"/>
        <v>1</v>
      </c>
      <c r="M490" s="2" t="s">
        <v>1835</v>
      </c>
      <c r="N490" s="2">
        <v>160</v>
      </c>
      <c r="O490" s="2" t="b">
        <v>1</v>
      </c>
      <c r="P490" s="13" t="b">
        <f t="shared" si="60"/>
        <v>1</v>
      </c>
      <c r="Q490" s="2" t="b">
        <v>0</v>
      </c>
      <c r="R490" s="2" t="b">
        <f t="shared" si="61"/>
        <v>0</v>
      </c>
      <c r="S490" s="2" t="b">
        <v>1</v>
      </c>
      <c r="T490" s="2" t="b">
        <f t="shared" si="62"/>
        <v>1</v>
      </c>
      <c r="U490" s="2" t="s">
        <v>1540</v>
      </c>
      <c r="V490" s="2" t="str">
        <f t="shared" si="63"/>
        <v>Osteoarthritis</v>
      </c>
      <c r="W490" s="2" t="s">
        <v>1506</v>
      </c>
      <c r="X490" s="2" t="s">
        <v>1512</v>
      </c>
      <c r="Y490" s="2" t="s">
        <v>1517</v>
      </c>
    </row>
    <row r="491" spans="1:25" ht="15.75" customHeight="1">
      <c r="A491" s="2" t="s">
        <v>813</v>
      </c>
      <c r="B491" s="2" t="s">
        <v>1543</v>
      </c>
      <c r="C491" s="2">
        <v>166</v>
      </c>
      <c r="D491" s="2">
        <f t="shared" si="56"/>
        <v>1.66</v>
      </c>
      <c r="E491" s="34">
        <f t="shared" si="57"/>
        <v>22.100449992742053</v>
      </c>
      <c r="F491" s="2">
        <v>60.9</v>
      </c>
      <c r="G491" s="2">
        <f t="shared" si="58"/>
        <v>60.9</v>
      </c>
      <c r="H491" s="2" t="b">
        <v>0</v>
      </c>
      <c r="I491" s="2" t="b">
        <v>0</v>
      </c>
      <c r="J491" s="2" t="b">
        <v>0</v>
      </c>
      <c r="K491" s="2" t="b">
        <v>0</v>
      </c>
      <c r="L491" s="13" t="b">
        <f t="shared" si="59"/>
        <v>0</v>
      </c>
      <c r="M491" s="2" t="s">
        <v>1821</v>
      </c>
      <c r="N491" s="2">
        <v>219</v>
      </c>
      <c r="O491" s="2" t="b">
        <v>0</v>
      </c>
      <c r="P491" s="13" t="b">
        <f t="shared" si="60"/>
        <v>0</v>
      </c>
      <c r="Q491" s="2" t="b">
        <v>0</v>
      </c>
      <c r="R491" s="2" t="b">
        <f t="shared" si="61"/>
        <v>0</v>
      </c>
      <c r="S491" s="2" t="b">
        <v>0</v>
      </c>
      <c r="T491" s="2" t="b">
        <f t="shared" si="62"/>
        <v>0</v>
      </c>
      <c r="U491" s="2" t="s">
        <v>1545</v>
      </c>
      <c r="V491" s="2" t="str">
        <f t="shared" si="63"/>
        <v>Hypertension</v>
      </c>
      <c r="W491" s="2" t="s">
        <v>1524</v>
      </c>
      <c r="X491" s="2" t="s">
        <v>1512</v>
      </c>
      <c r="Y491" s="2" t="s">
        <v>1517</v>
      </c>
    </row>
    <row r="492" spans="1:25" ht="15.75" customHeight="1">
      <c r="A492" s="2" t="s">
        <v>814</v>
      </c>
      <c r="B492" s="2" t="s">
        <v>1518</v>
      </c>
      <c r="C492" s="2">
        <v>161</v>
      </c>
      <c r="D492" s="2">
        <f t="shared" si="56"/>
        <v>1.61</v>
      </c>
      <c r="E492" s="34">
        <f t="shared" si="57"/>
        <v>32.907681030824421</v>
      </c>
      <c r="F492" s="2">
        <v>85.3</v>
      </c>
      <c r="G492" s="2">
        <f t="shared" si="58"/>
        <v>85.3</v>
      </c>
      <c r="H492" s="2" t="b">
        <v>0</v>
      </c>
      <c r="I492" s="2" t="b">
        <v>0</v>
      </c>
      <c r="J492" s="2" t="b">
        <v>0</v>
      </c>
      <c r="K492" s="2" t="b">
        <v>1</v>
      </c>
      <c r="L492" s="13" t="b">
        <f t="shared" si="59"/>
        <v>1</v>
      </c>
      <c r="M492" s="2" t="s">
        <v>1570</v>
      </c>
      <c r="N492" s="2">
        <v>171</v>
      </c>
      <c r="O492" s="2" t="b">
        <v>1</v>
      </c>
      <c r="P492" s="13" t="b">
        <f t="shared" si="60"/>
        <v>1</v>
      </c>
      <c r="Q492" s="2" t="b">
        <v>1</v>
      </c>
      <c r="R492" s="2" t="b">
        <f t="shared" si="61"/>
        <v>1</v>
      </c>
      <c r="S492" s="2" t="b">
        <v>1</v>
      </c>
      <c r="T492" s="2" t="b">
        <f t="shared" si="62"/>
        <v>1</v>
      </c>
      <c r="U492" s="2" t="s">
        <v>1540</v>
      </c>
      <c r="V492" s="2" t="str">
        <f t="shared" si="63"/>
        <v>Osteoarthritis</v>
      </c>
      <c r="W492" s="2" t="s">
        <v>1506</v>
      </c>
      <c r="X492" s="2" t="s">
        <v>1535</v>
      </c>
      <c r="Y492" s="2" t="s">
        <v>1521</v>
      </c>
    </row>
    <row r="493" spans="1:25" ht="15.75" customHeight="1">
      <c r="A493" s="2" t="s">
        <v>815</v>
      </c>
      <c r="B493" s="2" t="s">
        <v>1503</v>
      </c>
      <c r="C493" s="2">
        <v>175</v>
      </c>
      <c r="D493" s="2">
        <f t="shared" si="56"/>
        <v>1.75</v>
      </c>
      <c r="E493" s="34">
        <f t="shared" si="57"/>
        <v>28.114285714285714</v>
      </c>
      <c r="F493" s="2">
        <v>86.1</v>
      </c>
      <c r="G493" s="2">
        <f t="shared" si="58"/>
        <v>86.1</v>
      </c>
      <c r="H493" s="2" t="b">
        <v>0</v>
      </c>
      <c r="I493" s="2" t="b">
        <v>0</v>
      </c>
      <c r="J493" s="2" t="b">
        <v>0</v>
      </c>
      <c r="K493" s="2" t="b">
        <v>1</v>
      </c>
      <c r="L493" s="13" t="b">
        <f t="shared" si="59"/>
        <v>1</v>
      </c>
      <c r="M493" s="2" t="s">
        <v>1551</v>
      </c>
      <c r="N493" s="2">
        <v>212</v>
      </c>
      <c r="O493" s="2" t="b">
        <v>1</v>
      </c>
      <c r="P493" s="13" t="b">
        <f t="shared" si="60"/>
        <v>1</v>
      </c>
      <c r="Q493" s="2" t="b">
        <v>0</v>
      </c>
      <c r="R493" s="2" t="b">
        <f t="shared" si="61"/>
        <v>0</v>
      </c>
      <c r="S493" s="2" t="b">
        <v>1</v>
      </c>
      <c r="T493" s="2" t="b">
        <f t="shared" si="62"/>
        <v>1</v>
      </c>
      <c r="U493" s="2" t="s">
        <v>1496</v>
      </c>
      <c r="V493" s="2" t="str">
        <f t="shared" si="63"/>
        <v>Diabetes</v>
      </c>
      <c r="W493" s="2" t="s">
        <v>1524</v>
      </c>
      <c r="X493" s="2" t="s">
        <v>1512</v>
      </c>
      <c r="Y493" s="2" t="s">
        <v>1521</v>
      </c>
    </row>
    <row r="494" spans="1:25" ht="15.75" customHeight="1">
      <c r="A494" s="2" t="s">
        <v>816</v>
      </c>
      <c r="B494" s="2" t="s">
        <v>1514</v>
      </c>
      <c r="C494" s="2">
        <v>164</v>
      </c>
      <c r="D494" s="2">
        <f t="shared" si="56"/>
        <v>1.64</v>
      </c>
      <c r="E494" s="34">
        <f t="shared" si="57"/>
        <v>33.759666864961339</v>
      </c>
      <c r="F494" s="2">
        <v>90.8</v>
      </c>
      <c r="G494" s="2">
        <f t="shared" si="58"/>
        <v>90.8</v>
      </c>
      <c r="H494" s="2" t="b">
        <v>0</v>
      </c>
      <c r="I494" s="2" t="b">
        <v>1</v>
      </c>
      <c r="J494" s="2" t="b">
        <v>1</v>
      </c>
      <c r="K494" s="2" t="b">
        <v>1</v>
      </c>
      <c r="L494" s="13" t="b">
        <f t="shared" si="59"/>
        <v>1</v>
      </c>
      <c r="M494" s="2" t="s">
        <v>1836</v>
      </c>
      <c r="N494" s="2">
        <v>180</v>
      </c>
      <c r="O494" s="2" t="b">
        <v>1</v>
      </c>
      <c r="P494" s="13" t="b">
        <f t="shared" si="60"/>
        <v>1</v>
      </c>
      <c r="Q494" s="2" t="b">
        <v>1</v>
      </c>
      <c r="R494" s="2" t="b">
        <f t="shared" si="61"/>
        <v>1</v>
      </c>
      <c r="S494" s="2" t="b">
        <v>1</v>
      </c>
      <c r="T494" s="2" t="b">
        <f t="shared" si="62"/>
        <v>1</v>
      </c>
      <c r="U494" s="2" t="s">
        <v>1591</v>
      </c>
      <c r="V494" s="2" t="str">
        <f t="shared" si="63"/>
        <v>Respiratory Infection</v>
      </c>
      <c r="W494" s="100"/>
      <c r="X494" s="2" t="s">
        <v>1535</v>
      </c>
      <c r="Y494" s="2" t="s">
        <v>1521</v>
      </c>
    </row>
    <row r="495" spans="1:25" ht="15.75" customHeight="1">
      <c r="A495" s="2" t="s">
        <v>818</v>
      </c>
      <c r="B495" s="2" t="s">
        <v>1536</v>
      </c>
      <c r="C495" s="2">
        <v>160</v>
      </c>
      <c r="D495" s="2">
        <f t="shared" si="56"/>
        <v>1.6</v>
      </c>
      <c r="E495" s="34">
        <f t="shared" si="57"/>
        <v>22.109374999999996</v>
      </c>
      <c r="F495" s="2">
        <v>56.6</v>
      </c>
      <c r="G495" s="2">
        <f t="shared" si="58"/>
        <v>56.6</v>
      </c>
      <c r="H495" s="2" t="b">
        <v>0</v>
      </c>
      <c r="I495" s="2" t="b">
        <v>0</v>
      </c>
      <c r="J495" s="2" t="b">
        <v>0</v>
      </c>
      <c r="K495" s="2" t="b">
        <v>0</v>
      </c>
      <c r="L495" s="13" t="b">
        <f t="shared" si="59"/>
        <v>0</v>
      </c>
      <c r="M495" s="2" t="s">
        <v>1576</v>
      </c>
      <c r="N495" s="2">
        <v>195</v>
      </c>
      <c r="O495" s="2" t="b">
        <v>0</v>
      </c>
      <c r="P495" s="13" t="b">
        <f t="shared" si="60"/>
        <v>0</v>
      </c>
      <c r="Q495" s="2" t="b">
        <v>0</v>
      </c>
      <c r="R495" s="2" t="b">
        <f t="shared" si="61"/>
        <v>0</v>
      </c>
      <c r="S495" s="2" t="b">
        <v>0</v>
      </c>
      <c r="T495" s="2" t="b">
        <f t="shared" si="62"/>
        <v>0</v>
      </c>
      <c r="U495" s="2" t="s">
        <v>1561</v>
      </c>
      <c r="V495" s="2" t="str">
        <f t="shared" si="63"/>
        <v>Diabetes</v>
      </c>
      <c r="W495" s="2" t="s">
        <v>1506</v>
      </c>
      <c r="X495" s="2" t="s">
        <v>1507</v>
      </c>
      <c r="Y495" s="2" t="s">
        <v>1521</v>
      </c>
    </row>
    <row r="496" spans="1:25" ht="15.75" customHeight="1">
      <c r="A496" s="2" t="s">
        <v>820</v>
      </c>
      <c r="B496" s="2" t="s">
        <v>1556</v>
      </c>
      <c r="C496" s="2">
        <v>166</v>
      </c>
      <c r="D496" s="2">
        <f t="shared" si="56"/>
        <v>1.66</v>
      </c>
      <c r="E496" s="34">
        <f t="shared" si="57"/>
        <v>32.370445637973582</v>
      </c>
      <c r="F496" s="2">
        <v>89.2</v>
      </c>
      <c r="G496" s="2">
        <f t="shared" si="58"/>
        <v>89.2</v>
      </c>
      <c r="H496" s="2" t="b">
        <v>1</v>
      </c>
      <c r="I496" s="2" t="b">
        <v>0</v>
      </c>
      <c r="J496" s="2" t="b">
        <v>0</v>
      </c>
      <c r="K496" s="2" t="b">
        <v>1</v>
      </c>
      <c r="L496" s="13" t="b">
        <f t="shared" si="59"/>
        <v>1</v>
      </c>
      <c r="M496" s="2" t="s">
        <v>1837</v>
      </c>
      <c r="N496" s="2">
        <v>189</v>
      </c>
      <c r="O496" s="2" t="b">
        <v>1</v>
      </c>
      <c r="P496" s="13" t="b">
        <f t="shared" si="60"/>
        <v>1</v>
      </c>
      <c r="Q496" s="2" t="b">
        <v>1</v>
      </c>
      <c r="R496" s="2" t="b">
        <f t="shared" si="61"/>
        <v>1</v>
      </c>
      <c r="S496" s="2" t="b">
        <v>1</v>
      </c>
      <c r="T496" s="2" t="b">
        <f t="shared" si="62"/>
        <v>1</v>
      </c>
      <c r="U496" s="2" t="s">
        <v>1642</v>
      </c>
      <c r="V496" s="2" t="str">
        <f t="shared" si="63"/>
        <v>Fractured Arm</v>
      </c>
      <c r="W496" s="2" t="s">
        <v>1524</v>
      </c>
      <c r="X496" s="2" t="s">
        <v>1507</v>
      </c>
      <c r="Y496" s="2" t="s">
        <v>1513</v>
      </c>
    </row>
    <row r="497" spans="1:25" ht="15.75" customHeight="1">
      <c r="A497" s="2" t="s">
        <v>821</v>
      </c>
      <c r="B497" s="2" t="s">
        <v>1503</v>
      </c>
      <c r="C497" s="2">
        <v>162</v>
      </c>
      <c r="D497" s="2">
        <f t="shared" si="56"/>
        <v>1.62</v>
      </c>
      <c r="E497" s="34">
        <f t="shared" si="57"/>
        <v>22.976680384087786</v>
      </c>
      <c r="F497" s="2">
        <v>60.3</v>
      </c>
      <c r="G497" s="2">
        <f t="shared" si="58"/>
        <v>60.3</v>
      </c>
      <c r="H497" s="2" t="b">
        <v>0</v>
      </c>
      <c r="I497" s="2" t="b">
        <v>0</v>
      </c>
      <c r="J497" s="2" t="b">
        <v>1</v>
      </c>
      <c r="K497" s="2" t="b">
        <v>0</v>
      </c>
      <c r="L497" s="13" t="b">
        <f t="shared" si="59"/>
        <v>0</v>
      </c>
      <c r="M497" s="2" t="s">
        <v>1800</v>
      </c>
      <c r="N497" s="2">
        <v>175</v>
      </c>
      <c r="O497" s="100"/>
      <c r="P497" s="13" t="b">
        <f t="shared" si="60"/>
        <v>0</v>
      </c>
      <c r="Q497" s="2" t="b">
        <v>0</v>
      </c>
      <c r="R497" s="2" t="b">
        <f t="shared" si="61"/>
        <v>0</v>
      </c>
      <c r="S497" s="100"/>
      <c r="T497" s="2" t="b">
        <f t="shared" si="62"/>
        <v>0</v>
      </c>
      <c r="U497" s="2" t="s">
        <v>1555</v>
      </c>
      <c r="V497" s="2" t="str">
        <f t="shared" si="63"/>
        <v>Kidney Stones</v>
      </c>
      <c r="W497" s="2" t="s">
        <v>1524</v>
      </c>
      <c r="X497" s="2" t="s">
        <v>1507</v>
      </c>
      <c r="Y497" s="2" t="s">
        <v>1521</v>
      </c>
    </row>
    <row r="498" spans="1:25" ht="15.75" customHeight="1">
      <c r="A498" s="2" t="s">
        <v>822</v>
      </c>
      <c r="B498" s="2" t="s">
        <v>1518</v>
      </c>
      <c r="C498" s="2">
        <v>166</v>
      </c>
      <c r="D498" s="2">
        <f t="shared" si="56"/>
        <v>1.66</v>
      </c>
      <c r="E498" s="34">
        <f t="shared" si="57"/>
        <v>20.140804180577735</v>
      </c>
      <c r="F498" s="2">
        <v>55.5</v>
      </c>
      <c r="G498" s="2">
        <f t="shared" si="58"/>
        <v>55.5</v>
      </c>
      <c r="H498" s="2" t="b">
        <v>0</v>
      </c>
      <c r="I498" s="2" t="b">
        <v>0</v>
      </c>
      <c r="J498" s="2" t="b">
        <v>0</v>
      </c>
      <c r="K498" s="2" t="b">
        <v>0</v>
      </c>
      <c r="L498" s="13" t="b">
        <f t="shared" si="59"/>
        <v>0</v>
      </c>
      <c r="M498" s="2" t="s">
        <v>1838</v>
      </c>
      <c r="N498" s="2">
        <v>178</v>
      </c>
      <c r="O498" s="2" t="b">
        <v>0</v>
      </c>
      <c r="P498" s="13" t="b">
        <f t="shared" si="60"/>
        <v>0</v>
      </c>
      <c r="Q498" s="2" t="b">
        <v>0</v>
      </c>
      <c r="R498" s="2" t="b">
        <f t="shared" si="61"/>
        <v>0</v>
      </c>
      <c r="S498" s="2" t="b">
        <v>0</v>
      </c>
      <c r="T498" s="2" t="b">
        <f t="shared" si="62"/>
        <v>0</v>
      </c>
      <c r="U498" s="2" t="s">
        <v>1580</v>
      </c>
      <c r="V498" s="2" t="str">
        <f t="shared" si="63"/>
        <v>Prostate Cancer</v>
      </c>
      <c r="W498" s="2" t="s">
        <v>1506</v>
      </c>
      <c r="X498" s="2" t="s">
        <v>1507</v>
      </c>
      <c r="Y498" s="2" t="s">
        <v>1521</v>
      </c>
    </row>
    <row r="499" spans="1:25" ht="15.75" customHeight="1">
      <c r="A499" s="2" t="s">
        <v>824</v>
      </c>
      <c r="B499" s="2" t="s">
        <v>1527</v>
      </c>
      <c r="C499" s="2">
        <v>179</v>
      </c>
      <c r="D499" s="2">
        <f t="shared" si="56"/>
        <v>1.79</v>
      </c>
      <c r="E499" s="34">
        <f t="shared" si="57"/>
        <v>28.682001185980464</v>
      </c>
      <c r="F499" s="2">
        <v>91.9</v>
      </c>
      <c r="G499" s="2">
        <f t="shared" si="58"/>
        <v>91.9</v>
      </c>
      <c r="H499" s="2" t="b">
        <v>1</v>
      </c>
      <c r="I499" s="2" t="b">
        <v>0</v>
      </c>
      <c r="J499" s="2" t="b">
        <v>1</v>
      </c>
      <c r="K499" s="2" t="b">
        <v>0</v>
      </c>
      <c r="L499" s="13" t="b">
        <f t="shared" si="59"/>
        <v>0</v>
      </c>
      <c r="M499" s="2" t="s">
        <v>1711</v>
      </c>
      <c r="N499" s="2">
        <v>214</v>
      </c>
      <c r="O499" s="2" t="b">
        <v>0</v>
      </c>
      <c r="P499" s="13" t="b">
        <f t="shared" si="60"/>
        <v>0</v>
      </c>
      <c r="Q499" s="2" t="b">
        <v>1</v>
      </c>
      <c r="R499" s="2" t="b">
        <f t="shared" si="61"/>
        <v>1</v>
      </c>
      <c r="S499" s="2" t="b">
        <v>1</v>
      </c>
      <c r="T499" s="2" t="b">
        <f t="shared" si="62"/>
        <v>1</v>
      </c>
      <c r="U499" s="2" t="s">
        <v>1523</v>
      </c>
      <c r="V499" s="2" t="str">
        <f t="shared" si="63"/>
        <v>Appendicitis</v>
      </c>
      <c r="W499" s="2" t="s">
        <v>1506</v>
      </c>
      <c r="X499" s="2" t="s">
        <v>1512</v>
      </c>
      <c r="Y499" s="2" t="s">
        <v>1508</v>
      </c>
    </row>
    <row r="500" spans="1:25" ht="15.75" customHeight="1">
      <c r="A500" s="2" t="s">
        <v>825</v>
      </c>
      <c r="B500" s="2" t="s">
        <v>1556</v>
      </c>
      <c r="C500" s="2">
        <v>152</v>
      </c>
      <c r="D500" s="2">
        <f t="shared" si="56"/>
        <v>1.52</v>
      </c>
      <c r="E500" s="34">
        <f t="shared" si="57"/>
        <v>20.732340720221607</v>
      </c>
      <c r="F500" s="2">
        <v>47.9</v>
      </c>
      <c r="G500" s="2">
        <f t="shared" si="58"/>
        <v>47.9</v>
      </c>
      <c r="H500" s="2" t="b">
        <v>0</v>
      </c>
      <c r="I500" s="2" t="b">
        <v>1</v>
      </c>
      <c r="J500" s="2" t="b">
        <v>0</v>
      </c>
      <c r="K500" s="2" t="b">
        <v>0</v>
      </c>
      <c r="L500" s="13" t="b">
        <f t="shared" si="59"/>
        <v>0</v>
      </c>
      <c r="M500" s="2" t="s">
        <v>1644</v>
      </c>
      <c r="N500" s="2">
        <v>166</v>
      </c>
      <c r="O500" s="2" t="b">
        <v>0</v>
      </c>
      <c r="P500" s="13" t="b">
        <f t="shared" si="60"/>
        <v>0</v>
      </c>
      <c r="Q500" s="2" t="b">
        <v>0</v>
      </c>
      <c r="R500" s="2" t="b">
        <f t="shared" si="61"/>
        <v>0</v>
      </c>
      <c r="S500" s="2" t="b">
        <v>0</v>
      </c>
      <c r="T500" s="2" t="b">
        <f t="shared" si="62"/>
        <v>0</v>
      </c>
      <c r="U500" s="2" t="s">
        <v>1523</v>
      </c>
      <c r="V500" s="2" t="str">
        <f t="shared" si="63"/>
        <v>Appendicitis</v>
      </c>
      <c r="W500" s="2" t="s">
        <v>1524</v>
      </c>
      <c r="X500" s="2" t="s">
        <v>1512</v>
      </c>
      <c r="Y500" s="2" t="s">
        <v>1517</v>
      </c>
    </row>
    <row r="501" spans="1:25" ht="15.75" customHeight="1">
      <c r="A501" s="2" t="s">
        <v>826</v>
      </c>
      <c r="B501" s="2" t="s">
        <v>1536</v>
      </c>
      <c r="C501" s="2">
        <v>164</v>
      </c>
      <c r="D501" s="2">
        <f t="shared" si="56"/>
        <v>1.64</v>
      </c>
      <c r="E501" s="34">
        <f t="shared" si="57"/>
        <v>26.36079714455682</v>
      </c>
      <c r="F501" s="2">
        <v>70.900000000000006</v>
      </c>
      <c r="G501" s="2">
        <f t="shared" si="58"/>
        <v>70.900000000000006</v>
      </c>
      <c r="H501" s="2" t="b">
        <v>1</v>
      </c>
      <c r="I501" s="2" t="b">
        <v>1</v>
      </c>
      <c r="J501" s="2" t="b">
        <v>1</v>
      </c>
      <c r="K501" s="2" t="b">
        <v>0</v>
      </c>
      <c r="L501" s="13" t="b">
        <f t="shared" si="59"/>
        <v>0</v>
      </c>
      <c r="M501" s="2" t="s">
        <v>1839</v>
      </c>
      <c r="N501" s="2">
        <v>171</v>
      </c>
      <c r="O501" s="2" t="b">
        <v>0</v>
      </c>
      <c r="P501" s="13" t="b">
        <f t="shared" si="60"/>
        <v>0</v>
      </c>
      <c r="Q501" s="100"/>
      <c r="R501" s="2" t="b">
        <f t="shared" si="61"/>
        <v>0</v>
      </c>
      <c r="S501" s="100"/>
      <c r="T501" s="2" t="b">
        <f t="shared" si="62"/>
        <v>0</v>
      </c>
      <c r="U501" s="2" t="s">
        <v>1540</v>
      </c>
      <c r="V501" s="2" t="str">
        <f t="shared" si="63"/>
        <v>Osteoarthritis</v>
      </c>
      <c r="W501" s="2" t="s">
        <v>1524</v>
      </c>
      <c r="X501" s="2" t="s">
        <v>1512</v>
      </c>
      <c r="Y501" s="2" t="s">
        <v>1508</v>
      </c>
    </row>
    <row r="502" spans="1:25" ht="15.75" customHeight="1">
      <c r="A502" s="2" t="s">
        <v>827</v>
      </c>
      <c r="B502" s="2" t="s">
        <v>1536</v>
      </c>
      <c r="C502" s="2">
        <v>170</v>
      </c>
      <c r="D502" s="2">
        <f t="shared" si="56"/>
        <v>1.7</v>
      </c>
      <c r="E502" s="34">
        <f t="shared" si="57"/>
        <v>30.380622837370243</v>
      </c>
      <c r="F502" s="2">
        <v>87.8</v>
      </c>
      <c r="G502" s="2">
        <f t="shared" si="58"/>
        <v>87.8</v>
      </c>
      <c r="H502" s="2" t="b">
        <v>0</v>
      </c>
      <c r="I502" s="2" t="b">
        <v>0</v>
      </c>
      <c r="J502" s="2" t="b">
        <v>0</v>
      </c>
      <c r="K502" s="2" t="b">
        <v>0</v>
      </c>
      <c r="L502" s="13" t="b">
        <f t="shared" si="59"/>
        <v>0</v>
      </c>
      <c r="M502" s="2" t="s">
        <v>1840</v>
      </c>
      <c r="N502" s="2">
        <v>203</v>
      </c>
      <c r="O502" s="2" t="b">
        <v>1</v>
      </c>
      <c r="P502" s="13" t="b">
        <f t="shared" si="60"/>
        <v>1</v>
      </c>
      <c r="Q502" s="2" t="b">
        <v>1</v>
      </c>
      <c r="R502" s="2" t="b">
        <f t="shared" si="61"/>
        <v>1</v>
      </c>
      <c r="S502" s="2" t="b">
        <v>1</v>
      </c>
      <c r="T502" s="2" t="b">
        <f t="shared" si="62"/>
        <v>1</v>
      </c>
      <c r="U502" s="2" t="s">
        <v>1548</v>
      </c>
      <c r="V502" s="2" t="str">
        <f t="shared" si="63"/>
        <v>Heart Disease</v>
      </c>
      <c r="W502" s="2" t="s">
        <v>1506</v>
      </c>
      <c r="X502" s="2" t="s">
        <v>1512</v>
      </c>
      <c r="Y502" s="2" t="s">
        <v>1530</v>
      </c>
    </row>
    <row r="503" spans="1:25" ht="15.75" customHeight="1">
      <c r="A503" s="2" t="s">
        <v>828</v>
      </c>
      <c r="B503" s="2" t="s">
        <v>1536</v>
      </c>
      <c r="C503" s="2">
        <v>178</v>
      </c>
      <c r="D503" s="2">
        <f t="shared" si="56"/>
        <v>1.78</v>
      </c>
      <c r="E503" s="34">
        <f t="shared" si="57"/>
        <v>29.79421790178008</v>
      </c>
      <c r="F503" s="2">
        <v>94.4</v>
      </c>
      <c r="G503" s="2">
        <f t="shared" si="58"/>
        <v>94.4</v>
      </c>
      <c r="H503" s="2" t="b">
        <v>0</v>
      </c>
      <c r="I503" s="2" t="b">
        <v>0</v>
      </c>
      <c r="J503" s="2" t="b">
        <v>0</v>
      </c>
      <c r="K503" s="2" t="b">
        <v>1</v>
      </c>
      <c r="L503" s="13" t="b">
        <f t="shared" si="59"/>
        <v>1</v>
      </c>
      <c r="M503" s="2" t="s">
        <v>1627</v>
      </c>
      <c r="N503" s="2">
        <v>199</v>
      </c>
      <c r="O503" s="2" t="b">
        <v>1</v>
      </c>
      <c r="P503" s="13" t="b">
        <f t="shared" si="60"/>
        <v>1</v>
      </c>
      <c r="Q503" s="2" t="b">
        <v>0</v>
      </c>
      <c r="R503" s="2" t="b">
        <f t="shared" si="61"/>
        <v>0</v>
      </c>
      <c r="S503" s="2" t="b">
        <v>1</v>
      </c>
      <c r="T503" s="2" t="b">
        <f t="shared" si="62"/>
        <v>1</v>
      </c>
      <c r="U503" s="2" t="s">
        <v>1534</v>
      </c>
      <c r="V503" s="2" t="str">
        <f t="shared" si="63"/>
        <v>Respiratory Infection</v>
      </c>
      <c r="W503" s="2" t="s">
        <v>1524</v>
      </c>
      <c r="X503" s="2" t="s">
        <v>1512</v>
      </c>
      <c r="Y503" s="2" t="s">
        <v>1530</v>
      </c>
    </row>
    <row r="504" spans="1:25" ht="15.75" customHeight="1">
      <c r="A504" s="2" t="s">
        <v>829</v>
      </c>
      <c r="B504" s="2" t="s">
        <v>1503</v>
      </c>
      <c r="C504" s="2">
        <v>166</v>
      </c>
      <c r="D504" s="2">
        <f t="shared" si="56"/>
        <v>1.66</v>
      </c>
      <c r="E504" s="34">
        <f t="shared" si="57"/>
        <v>28.850341123530267</v>
      </c>
      <c r="F504" s="2">
        <v>79.5</v>
      </c>
      <c r="G504" s="2">
        <f t="shared" si="58"/>
        <v>79.5</v>
      </c>
      <c r="H504" s="2" t="b">
        <v>0</v>
      </c>
      <c r="I504" s="2" t="b">
        <v>0</v>
      </c>
      <c r="J504" s="2" t="b">
        <v>0</v>
      </c>
      <c r="K504" s="2" t="b">
        <v>1</v>
      </c>
      <c r="L504" s="13" t="b">
        <f t="shared" si="59"/>
        <v>1</v>
      </c>
      <c r="M504" s="2" t="s">
        <v>1757</v>
      </c>
      <c r="N504" s="2">
        <v>213</v>
      </c>
      <c r="O504" s="2" t="b">
        <v>1</v>
      </c>
      <c r="P504" s="13" t="b">
        <f t="shared" si="60"/>
        <v>1</v>
      </c>
      <c r="Q504" s="2" t="b">
        <v>0</v>
      </c>
      <c r="R504" s="2" t="b">
        <f t="shared" si="61"/>
        <v>0</v>
      </c>
      <c r="S504" s="2" t="b">
        <v>1</v>
      </c>
      <c r="T504" s="2" t="b">
        <f t="shared" si="62"/>
        <v>1</v>
      </c>
      <c r="U504" s="2" t="s">
        <v>1505</v>
      </c>
      <c r="V504" s="2" t="str">
        <f t="shared" si="63"/>
        <v>Fractured Leg</v>
      </c>
      <c r="W504" s="100"/>
      <c r="X504" s="2" t="s">
        <v>1512</v>
      </c>
      <c r="Y504" s="2" t="s">
        <v>1517</v>
      </c>
    </row>
    <row r="505" spans="1:25" ht="15.75" customHeight="1">
      <c r="A505" s="2" t="s">
        <v>831</v>
      </c>
      <c r="B505" s="2" t="s">
        <v>1514</v>
      </c>
      <c r="C505" s="2">
        <v>178</v>
      </c>
      <c r="D505" s="2">
        <f t="shared" si="56"/>
        <v>1.78</v>
      </c>
      <c r="E505" s="34">
        <f t="shared" si="57"/>
        <v>29.983587930816814</v>
      </c>
      <c r="F505" s="2">
        <v>95</v>
      </c>
      <c r="G505" s="2">
        <f t="shared" si="58"/>
        <v>95</v>
      </c>
      <c r="H505" s="2" t="b">
        <v>0</v>
      </c>
      <c r="I505" s="2" t="b">
        <v>0</v>
      </c>
      <c r="J505" s="2" t="b">
        <v>1</v>
      </c>
      <c r="K505" s="2" t="b">
        <v>1</v>
      </c>
      <c r="L505" s="13" t="b">
        <f t="shared" si="59"/>
        <v>1</v>
      </c>
      <c r="M505" s="2" t="s">
        <v>1635</v>
      </c>
      <c r="N505" s="2">
        <v>194</v>
      </c>
      <c r="O505" s="2" t="b">
        <v>1</v>
      </c>
      <c r="P505" s="13" t="b">
        <f t="shared" si="60"/>
        <v>1</v>
      </c>
      <c r="Q505" s="2" t="b">
        <v>1</v>
      </c>
      <c r="R505" s="2" t="b">
        <f t="shared" si="61"/>
        <v>1</v>
      </c>
      <c r="S505" s="2" t="b">
        <v>1</v>
      </c>
      <c r="T505" s="2" t="b">
        <f t="shared" si="62"/>
        <v>1</v>
      </c>
      <c r="U505" s="2" t="s">
        <v>1561</v>
      </c>
      <c r="V505" s="2" t="str">
        <f t="shared" si="63"/>
        <v>Diabetes</v>
      </c>
      <c r="W505" s="2" t="s">
        <v>1524</v>
      </c>
      <c r="X505" s="2" t="s">
        <v>1512</v>
      </c>
      <c r="Y505" s="2" t="s">
        <v>1508</v>
      </c>
    </row>
    <row r="506" spans="1:25" ht="15.75" customHeight="1">
      <c r="A506" s="2" t="s">
        <v>833</v>
      </c>
      <c r="B506" s="2" t="s">
        <v>1509</v>
      </c>
      <c r="C506" s="2">
        <v>176</v>
      </c>
      <c r="D506" s="2">
        <f t="shared" si="56"/>
        <v>1.76</v>
      </c>
      <c r="E506" s="34">
        <f t="shared" si="57"/>
        <v>29.60356404958678</v>
      </c>
      <c r="F506" s="2">
        <v>91.7</v>
      </c>
      <c r="G506" s="2">
        <f t="shared" si="58"/>
        <v>91.7</v>
      </c>
      <c r="H506" s="2" t="b">
        <v>0</v>
      </c>
      <c r="I506" s="2" t="b">
        <v>0</v>
      </c>
      <c r="J506" s="2" t="b">
        <v>0</v>
      </c>
      <c r="K506" s="2" t="b">
        <v>0</v>
      </c>
      <c r="L506" s="13" t="b">
        <f t="shared" si="59"/>
        <v>0</v>
      </c>
      <c r="M506" s="2" t="s">
        <v>1737</v>
      </c>
      <c r="N506" s="2">
        <v>225</v>
      </c>
      <c r="O506" s="2" t="b">
        <v>0</v>
      </c>
      <c r="P506" s="13" t="b">
        <f t="shared" si="60"/>
        <v>0</v>
      </c>
      <c r="Q506" s="2" t="b">
        <v>1</v>
      </c>
      <c r="R506" s="2" t="b">
        <f t="shared" si="61"/>
        <v>1</v>
      </c>
      <c r="S506" s="2" t="b">
        <v>1</v>
      </c>
      <c r="T506" s="2" t="b">
        <f t="shared" si="62"/>
        <v>1</v>
      </c>
      <c r="U506" s="2" t="s">
        <v>1496</v>
      </c>
      <c r="V506" s="2" t="str">
        <f t="shared" si="63"/>
        <v>Diabetes</v>
      </c>
      <c r="W506" s="2" t="s">
        <v>1524</v>
      </c>
      <c r="X506" s="2" t="s">
        <v>1507</v>
      </c>
      <c r="Y506" s="2" t="s">
        <v>1530</v>
      </c>
    </row>
    <row r="507" spans="1:25" ht="15.75" customHeight="1">
      <c r="A507" s="2" t="s">
        <v>834</v>
      </c>
      <c r="B507" s="2" t="s">
        <v>1556</v>
      </c>
      <c r="C507" s="2">
        <v>172</v>
      </c>
      <c r="D507" s="2">
        <f t="shared" si="56"/>
        <v>1.72</v>
      </c>
      <c r="E507" s="34">
        <f t="shared" si="57"/>
        <v>31.942942130881562</v>
      </c>
      <c r="F507" s="2">
        <v>94.5</v>
      </c>
      <c r="G507" s="2">
        <f t="shared" si="58"/>
        <v>94.5</v>
      </c>
      <c r="H507" s="2" t="b">
        <v>0</v>
      </c>
      <c r="I507" s="2" t="b">
        <v>0</v>
      </c>
      <c r="J507" s="2" t="b">
        <v>0</v>
      </c>
      <c r="K507" s="2" t="b">
        <v>1</v>
      </c>
      <c r="L507" s="13" t="b">
        <f t="shared" si="59"/>
        <v>1</v>
      </c>
      <c r="M507" s="2" t="s">
        <v>1676</v>
      </c>
      <c r="N507" s="2">
        <v>224</v>
      </c>
      <c r="O507" s="2" t="b">
        <v>1</v>
      </c>
      <c r="P507" s="13" t="b">
        <f t="shared" si="60"/>
        <v>1</v>
      </c>
      <c r="Q507" s="2" t="b">
        <v>1</v>
      </c>
      <c r="R507" s="2" t="b">
        <f t="shared" si="61"/>
        <v>1</v>
      </c>
      <c r="S507" s="2" t="b">
        <v>1</v>
      </c>
      <c r="T507" s="2" t="b">
        <f t="shared" si="62"/>
        <v>1</v>
      </c>
      <c r="U507" s="2" t="s">
        <v>1548</v>
      </c>
      <c r="V507" s="2" t="str">
        <f t="shared" si="63"/>
        <v>Heart Disease</v>
      </c>
      <c r="W507" s="2" t="s">
        <v>1506</v>
      </c>
      <c r="X507" s="2" t="s">
        <v>1507</v>
      </c>
      <c r="Y507" s="2" t="s">
        <v>1513</v>
      </c>
    </row>
    <row r="508" spans="1:25" ht="15.75" customHeight="1">
      <c r="A508" s="2" t="s">
        <v>836</v>
      </c>
      <c r="B508" s="2" t="s">
        <v>1518</v>
      </c>
      <c r="C508" s="2">
        <v>169</v>
      </c>
      <c r="D508" s="2">
        <f t="shared" si="56"/>
        <v>1.69</v>
      </c>
      <c r="E508" s="34">
        <f t="shared" si="57"/>
        <v>25.559329155141629</v>
      </c>
      <c r="F508" s="2">
        <v>73</v>
      </c>
      <c r="G508" s="2">
        <f t="shared" si="58"/>
        <v>73</v>
      </c>
      <c r="H508" s="2" t="b">
        <v>0</v>
      </c>
      <c r="I508" s="2" t="b">
        <v>1</v>
      </c>
      <c r="J508" s="2" t="b">
        <v>1</v>
      </c>
      <c r="K508" s="2" t="b">
        <v>0</v>
      </c>
      <c r="L508" s="13" t="b">
        <f t="shared" si="59"/>
        <v>0</v>
      </c>
      <c r="M508" s="2" t="s">
        <v>1639</v>
      </c>
      <c r="N508" s="2">
        <v>163</v>
      </c>
      <c r="O508" s="2" t="b">
        <v>0</v>
      </c>
      <c r="P508" s="13" t="b">
        <f t="shared" si="60"/>
        <v>0</v>
      </c>
      <c r="Q508" s="2" t="b">
        <v>0</v>
      </c>
      <c r="R508" s="2" t="b">
        <f t="shared" si="61"/>
        <v>0</v>
      </c>
      <c r="S508" s="2" t="b">
        <v>0</v>
      </c>
      <c r="T508" s="2" t="b">
        <f t="shared" si="62"/>
        <v>0</v>
      </c>
      <c r="U508" s="2" t="s">
        <v>1532</v>
      </c>
      <c r="V508" s="2" t="str">
        <f t="shared" si="63"/>
        <v>Hypertension</v>
      </c>
      <c r="W508" s="2" t="s">
        <v>1524</v>
      </c>
      <c r="X508" s="2" t="s">
        <v>1512</v>
      </c>
      <c r="Y508" s="2" t="s">
        <v>1513</v>
      </c>
    </row>
    <row r="509" spans="1:25" ht="15.75" customHeight="1">
      <c r="A509" s="2" t="s">
        <v>838</v>
      </c>
      <c r="B509" s="2" t="s">
        <v>1556</v>
      </c>
      <c r="C509" s="2">
        <v>167</v>
      </c>
      <c r="D509" s="2">
        <f t="shared" si="56"/>
        <v>1.67</v>
      </c>
      <c r="E509" s="34">
        <f t="shared" si="57"/>
        <v>28.685144680698485</v>
      </c>
      <c r="F509" s="2">
        <v>80</v>
      </c>
      <c r="G509" s="2">
        <f t="shared" si="58"/>
        <v>80</v>
      </c>
      <c r="H509" s="2" t="b">
        <v>0</v>
      </c>
      <c r="I509" s="2" t="b">
        <v>1</v>
      </c>
      <c r="J509" s="2" t="b">
        <v>1</v>
      </c>
      <c r="K509" s="2" t="b">
        <v>1</v>
      </c>
      <c r="L509" s="13" t="b">
        <f t="shared" si="59"/>
        <v>1</v>
      </c>
      <c r="M509" s="2" t="s">
        <v>1841</v>
      </c>
      <c r="N509" s="2">
        <v>154</v>
      </c>
      <c r="O509" s="2" t="b">
        <v>1</v>
      </c>
      <c r="P509" s="13" t="b">
        <f t="shared" si="60"/>
        <v>1</v>
      </c>
      <c r="Q509" s="2" t="b">
        <v>1</v>
      </c>
      <c r="R509" s="2" t="b">
        <f t="shared" si="61"/>
        <v>1</v>
      </c>
      <c r="S509" s="2" t="b">
        <v>1</v>
      </c>
      <c r="T509" s="2" t="b">
        <f t="shared" si="62"/>
        <v>1</v>
      </c>
      <c r="U509" s="2" t="s">
        <v>1580</v>
      </c>
      <c r="V509" s="2" t="str">
        <f t="shared" si="63"/>
        <v>Prostate Cancer</v>
      </c>
      <c r="W509" s="2" t="s">
        <v>1506</v>
      </c>
      <c r="X509" s="2" t="s">
        <v>1512</v>
      </c>
      <c r="Y509" s="2" t="s">
        <v>1513</v>
      </c>
    </row>
    <row r="510" spans="1:25" ht="15.75" customHeight="1">
      <c r="A510" s="2" t="s">
        <v>839</v>
      </c>
      <c r="B510" s="2" t="s">
        <v>1509</v>
      </c>
      <c r="C510" s="2">
        <v>172</v>
      </c>
      <c r="D510" s="2">
        <f t="shared" si="56"/>
        <v>1.72</v>
      </c>
      <c r="E510" s="34">
        <f t="shared" si="57"/>
        <v>29.441590048674961</v>
      </c>
      <c r="F510" s="2">
        <v>87.1</v>
      </c>
      <c r="G510" s="2">
        <f t="shared" si="58"/>
        <v>87.1</v>
      </c>
      <c r="H510" s="2" t="b">
        <v>0</v>
      </c>
      <c r="I510" s="2" t="b">
        <v>1</v>
      </c>
      <c r="J510" s="2" t="b">
        <v>1</v>
      </c>
      <c r="K510" s="2" t="b">
        <v>0</v>
      </c>
      <c r="L510" s="13" t="b">
        <f t="shared" si="59"/>
        <v>0</v>
      </c>
      <c r="M510" s="2" t="s">
        <v>1538</v>
      </c>
      <c r="N510" s="2">
        <v>220</v>
      </c>
      <c r="O510" s="2" t="b">
        <v>0</v>
      </c>
      <c r="P510" s="13" t="b">
        <f t="shared" si="60"/>
        <v>0</v>
      </c>
      <c r="Q510" s="2" t="b">
        <v>1</v>
      </c>
      <c r="R510" s="2" t="b">
        <f t="shared" si="61"/>
        <v>1</v>
      </c>
      <c r="S510" s="2" t="b">
        <v>1</v>
      </c>
      <c r="T510" s="2" t="b">
        <f t="shared" si="62"/>
        <v>1</v>
      </c>
      <c r="U510" s="2" t="s">
        <v>1571</v>
      </c>
      <c r="V510" s="2" t="str">
        <f t="shared" si="63"/>
        <v>Stroke</v>
      </c>
      <c r="W510" s="2" t="s">
        <v>1506</v>
      </c>
      <c r="X510" s="2" t="s">
        <v>1535</v>
      </c>
      <c r="Y510" s="2" t="s">
        <v>1530</v>
      </c>
    </row>
    <row r="511" spans="1:25" ht="15.75" customHeight="1">
      <c r="A511" s="2" t="s">
        <v>840</v>
      </c>
      <c r="B511" s="2" t="s">
        <v>1503</v>
      </c>
      <c r="C511" s="2">
        <v>163</v>
      </c>
      <c r="D511" s="2">
        <f t="shared" si="56"/>
        <v>1.63</v>
      </c>
      <c r="E511" s="34">
        <f t="shared" si="57"/>
        <v>29.545711167149687</v>
      </c>
      <c r="F511" s="2">
        <v>78.5</v>
      </c>
      <c r="G511" s="2">
        <f t="shared" si="58"/>
        <v>78.5</v>
      </c>
      <c r="H511" s="2" t="b">
        <v>1</v>
      </c>
      <c r="I511" s="2" t="b">
        <v>0</v>
      </c>
      <c r="J511" s="2" t="b">
        <v>0</v>
      </c>
      <c r="K511" s="2" t="b">
        <v>1</v>
      </c>
      <c r="L511" s="13" t="b">
        <f t="shared" si="59"/>
        <v>1</v>
      </c>
      <c r="M511" s="2" t="s">
        <v>1842</v>
      </c>
      <c r="N511" s="2">
        <v>187</v>
      </c>
      <c r="O511" s="2" t="b">
        <v>1</v>
      </c>
      <c r="P511" s="13" t="b">
        <f t="shared" si="60"/>
        <v>1</v>
      </c>
      <c r="Q511" s="2" t="b">
        <v>1</v>
      </c>
      <c r="R511" s="2" t="b">
        <f t="shared" si="61"/>
        <v>1</v>
      </c>
      <c r="S511" s="2" t="b">
        <v>1</v>
      </c>
      <c r="T511" s="2" t="b">
        <f t="shared" si="62"/>
        <v>1</v>
      </c>
      <c r="U511" s="2" t="s">
        <v>1505</v>
      </c>
      <c r="V511" s="2" t="str">
        <f t="shared" si="63"/>
        <v>Fractured Leg</v>
      </c>
      <c r="W511" s="2" t="s">
        <v>1506</v>
      </c>
      <c r="X511" s="2" t="s">
        <v>1512</v>
      </c>
      <c r="Y511" s="2" t="s">
        <v>1530</v>
      </c>
    </row>
    <row r="512" spans="1:25" ht="15.75" customHeight="1">
      <c r="A512" s="2" t="s">
        <v>841</v>
      </c>
      <c r="B512" s="2" t="s">
        <v>1556</v>
      </c>
      <c r="C512" s="2">
        <v>152</v>
      </c>
      <c r="D512" s="2">
        <f t="shared" si="56"/>
        <v>1.52</v>
      </c>
      <c r="E512" s="34">
        <f t="shared" si="57"/>
        <v>32.15893351800554</v>
      </c>
      <c r="F512" s="2">
        <v>74.3</v>
      </c>
      <c r="G512" s="2">
        <f t="shared" si="58"/>
        <v>74.3</v>
      </c>
      <c r="H512" s="2" t="b">
        <v>1</v>
      </c>
      <c r="I512" s="2" t="b">
        <v>1</v>
      </c>
      <c r="J512" s="2" t="b">
        <v>0</v>
      </c>
      <c r="K512" s="2" t="b">
        <v>1</v>
      </c>
      <c r="L512" s="13" t="b">
        <f t="shared" si="59"/>
        <v>1</v>
      </c>
      <c r="M512" s="2" t="s">
        <v>1559</v>
      </c>
      <c r="N512" s="2">
        <v>203</v>
      </c>
      <c r="O512" s="2" t="b">
        <v>1</v>
      </c>
      <c r="P512" s="13" t="b">
        <f t="shared" si="60"/>
        <v>1</v>
      </c>
      <c r="Q512" s="2" t="b">
        <v>0</v>
      </c>
      <c r="R512" s="2" t="b">
        <f t="shared" si="61"/>
        <v>0</v>
      </c>
      <c r="S512" s="2" t="b">
        <v>1</v>
      </c>
      <c r="T512" s="2" t="b">
        <f t="shared" si="62"/>
        <v>1</v>
      </c>
      <c r="U512" s="2" t="s">
        <v>1523</v>
      </c>
      <c r="V512" s="2" t="str">
        <f t="shared" si="63"/>
        <v>Appendicitis</v>
      </c>
      <c r="W512" s="2" t="s">
        <v>1524</v>
      </c>
      <c r="X512" s="2" t="s">
        <v>1535</v>
      </c>
      <c r="Y512" s="2" t="s">
        <v>1530</v>
      </c>
    </row>
    <row r="513" spans="1:25" ht="15.75" customHeight="1">
      <c r="A513" s="2" t="s">
        <v>842</v>
      </c>
      <c r="B513" s="2" t="s">
        <v>1503</v>
      </c>
      <c r="C513" s="2">
        <v>163</v>
      </c>
      <c r="D513" s="2">
        <f t="shared" si="56"/>
        <v>1.63</v>
      </c>
      <c r="E513" s="34">
        <f t="shared" si="57"/>
        <v>30.750122323008021</v>
      </c>
      <c r="F513" s="2">
        <v>81.7</v>
      </c>
      <c r="G513" s="2">
        <f t="shared" si="58"/>
        <v>81.7</v>
      </c>
      <c r="H513" s="2" t="b">
        <v>0</v>
      </c>
      <c r="I513" s="2" t="b">
        <v>0</v>
      </c>
      <c r="J513" s="2" t="b">
        <v>0</v>
      </c>
      <c r="K513" s="2" t="b">
        <v>1</v>
      </c>
      <c r="L513" s="13" t="b">
        <f t="shared" si="59"/>
        <v>1</v>
      </c>
      <c r="M513" s="2" t="s">
        <v>1602</v>
      </c>
      <c r="N513" s="2">
        <v>220</v>
      </c>
      <c r="O513" s="2" t="b">
        <v>1</v>
      </c>
      <c r="P513" s="13" t="b">
        <f t="shared" si="60"/>
        <v>1</v>
      </c>
      <c r="Q513" s="2" t="b">
        <v>0</v>
      </c>
      <c r="R513" s="2" t="b">
        <f t="shared" si="61"/>
        <v>0</v>
      </c>
      <c r="S513" s="2" t="b">
        <v>1</v>
      </c>
      <c r="T513" s="2" t="b">
        <f t="shared" si="62"/>
        <v>1</v>
      </c>
      <c r="U513" s="2" t="s">
        <v>1642</v>
      </c>
      <c r="V513" s="2" t="str">
        <f t="shared" si="63"/>
        <v>Fractured Arm</v>
      </c>
      <c r="W513" s="2" t="s">
        <v>1506</v>
      </c>
      <c r="X513" s="2" t="s">
        <v>1535</v>
      </c>
      <c r="Y513" s="2" t="s">
        <v>1521</v>
      </c>
    </row>
    <row r="514" spans="1:25" ht="15.75" customHeight="1">
      <c r="A514" s="2" t="s">
        <v>844</v>
      </c>
      <c r="B514" s="2" t="s">
        <v>1556</v>
      </c>
      <c r="C514" s="2">
        <v>165</v>
      </c>
      <c r="D514" s="2">
        <f t="shared" si="56"/>
        <v>1.65</v>
      </c>
      <c r="E514" s="34">
        <f t="shared" si="57"/>
        <v>22.699724517906336</v>
      </c>
      <c r="F514" s="2">
        <v>61.8</v>
      </c>
      <c r="G514" s="2">
        <f t="shared" si="58"/>
        <v>61.8</v>
      </c>
      <c r="H514" s="2" t="b">
        <v>0</v>
      </c>
      <c r="I514" s="2" t="b">
        <v>0</v>
      </c>
      <c r="J514" s="2" t="b">
        <v>0</v>
      </c>
      <c r="K514" s="2" t="b">
        <v>0</v>
      </c>
      <c r="L514" s="13" t="b">
        <f t="shared" si="59"/>
        <v>0</v>
      </c>
      <c r="M514" s="2" t="s">
        <v>1839</v>
      </c>
      <c r="N514" s="2">
        <v>208</v>
      </c>
      <c r="O514" s="2" t="b">
        <v>0</v>
      </c>
      <c r="P514" s="13" t="b">
        <f t="shared" si="60"/>
        <v>0</v>
      </c>
      <c r="Q514" s="2" t="b">
        <v>0</v>
      </c>
      <c r="R514" s="2" t="b">
        <f t="shared" si="61"/>
        <v>0</v>
      </c>
      <c r="S514" s="2" t="b">
        <v>0</v>
      </c>
      <c r="T514" s="2" t="b">
        <f t="shared" si="62"/>
        <v>0</v>
      </c>
      <c r="U514" s="2" t="s">
        <v>1558</v>
      </c>
      <c r="V514" s="2" t="str">
        <f t="shared" si="63"/>
        <v>Fractured Leg</v>
      </c>
      <c r="W514" s="2" t="s">
        <v>1524</v>
      </c>
      <c r="X514" s="2" t="s">
        <v>1507</v>
      </c>
      <c r="Y514" s="2" t="s">
        <v>1517</v>
      </c>
    </row>
    <row r="515" spans="1:25" ht="15.75" customHeight="1">
      <c r="A515" s="2" t="s">
        <v>845</v>
      </c>
      <c r="B515" s="2" t="s">
        <v>1503</v>
      </c>
      <c r="C515" s="2">
        <v>163</v>
      </c>
      <c r="D515" s="2">
        <f t="shared" ref="D515:D578" si="64">C515/100</f>
        <v>1.63</v>
      </c>
      <c r="E515" s="34">
        <f t="shared" ref="E515:E578" si="65">F515/(D515*D515)</f>
        <v>30.411381685422864</v>
      </c>
      <c r="F515" s="2">
        <v>80.8</v>
      </c>
      <c r="G515" s="2">
        <f t="shared" ref="G515:G578" si="66">ROUND(F515,1)</f>
        <v>80.8</v>
      </c>
      <c r="H515" s="2" t="b">
        <v>1</v>
      </c>
      <c r="I515" s="2" t="b">
        <v>1</v>
      </c>
      <c r="J515" s="2" t="b">
        <v>0</v>
      </c>
      <c r="K515" s="2" t="b">
        <v>0</v>
      </c>
      <c r="L515" s="13" t="b">
        <f t="shared" ref="L515:L578" si="67">IF(K515="Yes",TRUE,IF(K515="No", FALSE, K515))</f>
        <v>0</v>
      </c>
      <c r="M515" s="2" t="s">
        <v>1634</v>
      </c>
      <c r="N515" s="2">
        <v>178</v>
      </c>
      <c r="O515" s="2" t="b">
        <v>0</v>
      </c>
      <c r="P515" s="13" t="b">
        <f t="shared" ref="P515:P578" si="68">IF(ISBLANK(O515),FALSE,O515)</f>
        <v>0</v>
      </c>
      <c r="Q515" s="2" t="b">
        <v>1</v>
      </c>
      <c r="R515" s="2" t="b">
        <f t="shared" ref="R515:R578" si="69">IF(ISBLANK(Q515),FALSE,Q515)</f>
        <v>1</v>
      </c>
      <c r="S515" s="2" t="b">
        <v>1</v>
      </c>
      <c r="T515" s="2" t="b">
        <f t="shared" ref="T515:T578" si="70">IF(ISBLANK(S515),FALSE,S515)</f>
        <v>1</v>
      </c>
      <c r="U515" s="2" t="s">
        <v>1568</v>
      </c>
      <c r="V515" s="2" t="str">
        <f t="shared" ref="V515:V578" si="71">PROPER(U515)</f>
        <v>Allergic Reaction</v>
      </c>
      <c r="W515" s="2" t="s">
        <v>1524</v>
      </c>
      <c r="X515" s="2" t="s">
        <v>1507</v>
      </c>
      <c r="Y515" s="2" t="s">
        <v>1521</v>
      </c>
    </row>
    <row r="516" spans="1:25" ht="15.75" customHeight="1">
      <c r="A516" s="2" t="s">
        <v>846</v>
      </c>
      <c r="B516" s="2" t="s">
        <v>1536</v>
      </c>
      <c r="C516" s="2">
        <v>162</v>
      </c>
      <c r="D516" s="2">
        <f t="shared" si="64"/>
        <v>1.62</v>
      </c>
      <c r="E516" s="34">
        <f t="shared" si="65"/>
        <v>33.912513336381643</v>
      </c>
      <c r="F516" s="2">
        <v>89</v>
      </c>
      <c r="G516" s="2">
        <f t="shared" si="66"/>
        <v>89</v>
      </c>
      <c r="H516" s="2" t="b">
        <v>0</v>
      </c>
      <c r="I516" s="2" t="b">
        <v>0</v>
      </c>
      <c r="J516" s="2" t="b">
        <v>0</v>
      </c>
      <c r="K516" s="2" t="b">
        <v>1</v>
      </c>
      <c r="L516" s="13" t="b">
        <f t="shared" si="67"/>
        <v>1</v>
      </c>
      <c r="M516" s="2" t="s">
        <v>1843</v>
      </c>
      <c r="N516" s="2">
        <v>204</v>
      </c>
      <c r="O516" s="2" t="b">
        <v>1</v>
      </c>
      <c r="P516" s="13" t="b">
        <f t="shared" si="68"/>
        <v>1</v>
      </c>
      <c r="Q516" s="2" t="b">
        <v>0</v>
      </c>
      <c r="R516" s="2" t="b">
        <f t="shared" si="69"/>
        <v>0</v>
      </c>
      <c r="S516" s="2" t="b">
        <v>1</v>
      </c>
      <c r="T516" s="2" t="b">
        <f t="shared" si="70"/>
        <v>1</v>
      </c>
      <c r="U516" s="2" t="s">
        <v>1582</v>
      </c>
      <c r="V516" s="2" t="str">
        <f t="shared" si="71"/>
        <v>Osteoarthritis</v>
      </c>
      <c r="W516" s="2" t="s">
        <v>1524</v>
      </c>
      <c r="X516" s="2" t="s">
        <v>1535</v>
      </c>
      <c r="Y516" s="2" t="s">
        <v>1530</v>
      </c>
    </row>
    <row r="517" spans="1:25" ht="15.75" customHeight="1">
      <c r="A517" s="2" t="s">
        <v>847</v>
      </c>
      <c r="B517" s="2" t="s">
        <v>1543</v>
      </c>
      <c r="C517" s="2">
        <v>164</v>
      </c>
      <c r="D517" s="2">
        <f t="shared" si="64"/>
        <v>1.64</v>
      </c>
      <c r="E517" s="34">
        <f t="shared" si="65"/>
        <v>32.198096371207619</v>
      </c>
      <c r="F517" s="2">
        <v>86.6</v>
      </c>
      <c r="G517" s="2">
        <f t="shared" si="66"/>
        <v>86.6</v>
      </c>
      <c r="H517" s="2" t="b">
        <v>0</v>
      </c>
      <c r="I517" s="2" t="b">
        <v>0</v>
      </c>
      <c r="J517" s="2" t="b">
        <v>0</v>
      </c>
      <c r="K517" s="2" t="b">
        <v>0</v>
      </c>
      <c r="L517" s="13" t="b">
        <f t="shared" si="67"/>
        <v>0</v>
      </c>
      <c r="M517" s="2" t="s">
        <v>1844</v>
      </c>
      <c r="N517" s="2">
        <v>208</v>
      </c>
      <c r="O517" s="2" t="b">
        <v>0</v>
      </c>
      <c r="P517" s="13" t="b">
        <f t="shared" si="68"/>
        <v>0</v>
      </c>
      <c r="Q517" s="2" t="b">
        <v>1</v>
      </c>
      <c r="R517" s="2" t="b">
        <f t="shared" si="69"/>
        <v>1</v>
      </c>
      <c r="S517" s="2" t="b">
        <v>1</v>
      </c>
      <c r="T517" s="2" t="b">
        <f t="shared" si="70"/>
        <v>1</v>
      </c>
      <c r="U517" s="2" t="s">
        <v>1545</v>
      </c>
      <c r="V517" s="2" t="str">
        <f t="shared" si="71"/>
        <v>Hypertension</v>
      </c>
      <c r="W517" s="2" t="s">
        <v>1524</v>
      </c>
      <c r="X517" s="2" t="s">
        <v>1535</v>
      </c>
      <c r="Y517" s="2" t="s">
        <v>1517</v>
      </c>
    </row>
    <row r="518" spans="1:25" ht="15.75" customHeight="1">
      <c r="A518" s="2" t="s">
        <v>848</v>
      </c>
      <c r="B518" s="2" t="s">
        <v>1518</v>
      </c>
      <c r="C518" s="2">
        <v>160</v>
      </c>
      <c r="D518" s="2">
        <f t="shared" si="64"/>
        <v>1.6</v>
      </c>
      <c r="E518" s="34">
        <f t="shared" si="65"/>
        <v>32.304687499999993</v>
      </c>
      <c r="F518" s="2">
        <v>82.7</v>
      </c>
      <c r="G518" s="2">
        <f t="shared" si="66"/>
        <v>82.7</v>
      </c>
      <c r="H518" s="2" t="b">
        <v>0</v>
      </c>
      <c r="I518" s="2" t="b">
        <v>0</v>
      </c>
      <c r="J518" s="2" t="b">
        <v>0</v>
      </c>
      <c r="K518" s="2" t="b">
        <v>0</v>
      </c>
      <c r="L518" s="13" t="b">
        <f t="shared" si="67"/>
        <v>0</v>
      </c>
      <c r="M518" s="2" t="s">
        <v>1672</v>
      </c>
      <c r="N518" s="2">
        <v>166</v>
      </c>
      <c r="O518" s="2" t="b">
        <v>0</v>
      </c>
      <c r="P518" s="13" t="b">
        <f t="shared" si="68"/>
        <v>0</v>
      </c>
      <c r="Q518" s="2" t="b">
        <v>1</v>
      </c>
      <c r="R518" s="2" t="b">
        <f t="shared" si="69"/>
        <v>1</v>
      </c>
      <c r="S518" s="2" t="b">
        <v>1</v>
      </c>
      <c r="T518" s="2" t="b">
        <f t="shared" si="70"/>
        <v>1</v>
      </c>
      <c r="U518" s="2" t="s">
        <v>1545</v>
      </c>
      <c r="V518" s="2" t="str">
        <f t="shared" si="71"/>
        <v>Hypertension</v>
      </c>
      <c r="W518" s="2" t="s">
        <v>1506</v>
      </c>
      <c r="X518" s="2" t="s">
        <v>1507</v>
      </c>
      <c r="Y518" s="2" t="s">
        <v>1517</v>
      </c>
    </row>
    <row r="519" spans="1:25" ht="15.75" customHeight="1">
      <c r="A519" s="2" t="s">
        <v>849</v>
      </c>
      <c r="B519" s="2" t="s">
        <v>1543</v>
      </c>
      <c r="C519" s="2">
        <v>178</v>
      </c>
      <c r="D519" s="2">
        <f t="shared" si="64"/>
        <v>1.78</v>
      </c>
      <c r="E519" s="34">
        <f t="shared" si="65"/>
        <v>21.777553339224845</v>
      </c>
      <c r="F519" s="2">
        <v>69</v>
      </c>
      <c r="G519" s="2">
        <f t="shared" si="66"/>
        <v>69</v>
      </c>
      <c r="H519" s="2" t="b">
        <v>0</v>
      </c>
      <c r="I519" s="2" t="b">
        <v>1</v>
      </c>
      <c r="J519" s="2" t="b">
        <v>0</v>
      </c>
      <c r="K519" s="2" t="b">
        <v>0</v>
      </c>
      <c r="L519" s="13" t="b">
        <f t="shared" si="67"/>
        <v>0</v>
      </c>
      <c r="M519" s="2" t="s">
        <v>1786</v>
      </c>
      <c r="N519" s="2">
        <v>164</v>
      </c>
      <c r="O519" s="2" t="b">
        <v>0</v>
      </c>
      <c r="P519" s="13" t="b">
        <f t="shared" si="68"/>
        <v>0</v>
      </c>
      <c r="Q519" s="2" t="b">
        <v>0</v>
      </c>
      <c r="R519" s="2" t="b">
        <f t="shared" si="69"/>
        <v>0</v>
      </c>
      <c r="S519" s="2" t="b">
        <v>0</v>
      </c>
      <c r="T519" s="2" t="b">
        <f t="shared" si="70"/>
        <v>0</v>
      </c>
      <c r="U519" s="2" t="s">
        <v>1577</v>
      </c>
      <c r="V519" s="2" t="str">
        <f t="shared" si="71"/>
        <v>Appendicitis</v>
      </c>
      <c r="W519" s="2" t="s">
        <v>1524</v>
      </c>
      <c r="X519" s="2" t="s">
        <v>1507</v>
      </c>
      <c r="Y519" s="2" t="s">
        <v>1517</v>
      </c>
    </row>
    <row r="520" spans="1:25" ht="15.75" customHeight="1">
      <c r="A520" s="2" t="s">
        <v>851</v>
      </c>
      <c r="B520" s="2" t="s">
        <v>1527</v>
      </c>
      <c r="C520" s="2">
        <v>177</v>
      </c>
      <c r="D520" s="2">
        <f t="shared" si="64"/>
        <v>1.77</v>
      </c>
      <c r="E520" s="34">
        <f t="shared" si="65"/>
        <v>28.408184110568481</v>
      </c>
      <c r="F520" s="2">
        <v>89</v>
      </c>
      <c r="G520" s="2">
        <f t="shared" si="66"/>
        <v>89</v>
      </c>
      <c r="H520" s="2" t="b">
        <v>0</v>
      </c>
      <c r="I520" s="2" t="b">
        <v>1</v>
      </c>
      <c r="J520" s="2" t="b">
        <v>0</v>
      </c>
      <c r="K520" s="2" t="b">
        <v>1</v>
      </c>
      <c r="L520" s="13" t="b">
        <f t="shared" si="67"/>
        <v>1</v>
      </c>
      <c r="M520" s="2" t="s">
        <v>1845</v>
      </c>
      <c r="N520" s="2">
        <v>192</v>
      </c>
      <c r="O520" s="2" t="b">
        <v>1</v>
      </c>
      <c r="P520" s="13" t="b">
        <f t="shared" si="68"/>
        <v>1</v>
      </c>
      <c r="Q520" s="2" t="b">
        <v>0</v>
      </c>
      <c r="R520" s="2" t="b">
        <f t="shared" si="69"/>
        <v>0</v>
      </c>
      <c r="S520" s="2" t="b">
        <v>1</v>
      </c>
      <c r="T520" s="2" t="b">
        <f t="shared" si="70"/>
        <v>1</v>
      </c>
      <c r="U520" s="2" t="s">
        <v>1534</v>
      </c>
      <c r="V520" s="2" t="str">
        <f t="shared" si="71"/>
        <v>Respiratory Infection</v>
      </c>
      <c r="W520" s="2" t="s">
        <v>1506</v>
      </c>
      <c r="X520" s="2" t="s">
        <v>1512</v>
      </c>
      <c r="Y520" s="2" t="s">
        <v>1521</v>
      </c>
    </row>
    <row r="521" spans="1:25" ht="15.75" customHeight="1">
      <c r="A521" s="2" t="s">
        <v>853</v>
      </c>
      <c r="B521" s="2" t="s">
        <v>1518</v>
      </c>
      <c r="C521" s="2">
        <v>169</v>
      </c>
      <c r="D521" s="2">
        <f t="shared" si="64"/>
        <v>1.69</v>
      </c>
      <c r="E521" s="34">
        <f t="shared" si="65"/>
        <v>24.648996883862615</v>
      </c>
      <c r="F521" s="2">
        <v>70.400000000000006</v>
      </c>
      <c r="G521" s="2">
        <f t="shared" si="66"/>
        <v>70.400000000000006</v>
      </c>
      <c r="H521" s="2" t="b">
        <v>0</v>
      </c>
      <c r="I521" s="2" t="b">
        <v>1</v>
      </c>
      <c r="J521" s="2" t="b">
        <v>0</v>
      </c>
      <c r="K521" s="2" t="b">
        <v>0</v>
      </c>
      <c r="L521" s="13" t="b">
        <f t="shared" si="67"/>
        <v>0</v>
      </c>
      <c r="M521" s="2" t="s">
        <v>1834</v>
      </c>
      <c r="N521" s="2">
        <v>217</v>
      </c>
      <c r="O521" s="2" t="b">
        <v>0</v>
      </c>
      <c r="P521" s="13" t="b">
        <f t="shared" si="68"/>
        <v>0</v>
      </c>
      <c r="Q521" s="2" t="b">
        <v>0</v>
      </c>
      <c r="R521" s="2" t="b">
        <f t="shared" si="69"/>
        <v>0</v>
      </c>
      <c r="S521" s="2" t="b">
        <v>0</v>
      </c>
      <c r="T521" s="2" t="b">
        <f t="shared" si="70"/>
        <v>0</v>
      </c>
      <c r="U521" s="2" t="s">
        <v>1566</v>
      </c>
      <c r="V521" s="2" t="str">
        <f t="shared" si="71"/>
        <v>Cancer</v>
      </c>
      <c r="W521" s="2" t="s">
        <v>1506</v>
      </c>
      <c r="X521" s="2" t="s">
        <v>1507</v>
      </c>
      <c r="Y521" s="2" t="s">
        <v>1530</v>
      </c>
    </row>
    <row r="522" spans="1:25" ht="15.75" customHeight="1">
      <c r="A522" s="2" t="s">
        <v>854</v>
      </c>
      <c r="B522" s="2" t="s">
        <v>1518</v>
      </c>
      <c r="C522" s="2">
        <v>165</v>
      </c>
      <c r="D522" s="2">
        <f t="shared" si="64"/>
        <v>1.65</v>
      </c>
      <c r="E522" s="34">
        <f t="shared" si="65"/>
        <v>25.050505050505055</v>
      </c>
      <c r="F522" s="2">
        <v>68.2</v>
      </c>
      <c r="G522" s="2">
        <f t="shared" si="66"/>
        <v>68.2</v>
      </c>
      <c r="H522" s="2" t="b">
        <v>0</v>
      </c>
      <c r="I522" s="2" t="b">
        <v>0</v>
      </c>
      <c r="J522" s="2" t="b">
        <v>0</v>
      </c>
      <c r="K522" s="2" t="b">
        <v>0</v>
      </c>
      <c r="L522" s="13" t="b">
        <f t="shared" si="67"/>
        <v>0</v>
      </c>
      <c r="M522" s="2" t="s">
        <v>1639</v>
      </c>
      <c r="N522" s="2">
        <v>211</v>
      </c>
      <c r="O522" s="2" t="b">
        <v>0</v>
      </c>
      <c r="P522" s="13" t="b">
        <f t="shared" si="68"/>
        <v>0</v>
      </c>
      <c r="Q522" s="2" t="b">
        <v>0</v>
      </c>
      <c r="R522" s="2" t="b">
        <f t="shared" si="69"/>
        <v>0</v>
      </c>
      <c r="S522" s="2" t="b">
        <v>0</v>
      </c>
      <c r="T522" s="2" t="b">
        <f t="shared" si="70"/>
        <v>0</v>
      </c>
      <c r="U522" s="2" t="s">
        <v>1623</v>
      </c>
      <c r="V522" s="2" t="str">
        <f t="shared" si="71"/>
        <v>Childbirth</v>
      </c>
      <c r="W522" s="2" t="s">
        <v>1524</v>
      </c>
      <c r="X522" s="2" t="s">
        <v>1507</v>
      </c>
      <c r="Y522" s="2" t="s">
        <v>1530</v>
      </c>
    </row>
    <row r="523" spans="1:25" ht="15.75" customHeight="1">
      <c r="A523" s="2" t="s">
        <v>856</v>
      </c>
      <c r="B523" s="2" t="s">
        <v>1514</v>
      </c>
      <c r="C523" s="2">
        <v>178</v>
      </c>
      <c r="D523" s="2">
        <f t="shared" si="64"/>
        <v>1.78</v>
      </c>
      <c r="E523" s="34">
        <f t="shared" si="65"/>
        <v>29.983587930816814</v>
      </c>
      <c r="F523" s="2">
        <v>95</v>
      </c>
      <c r="G523" s="2">
        <f t="shared" si="66"/>
        <v>95</v>
      </c>
      <c r="H523" s="2" t="b">
        <v>1</v>
      </c>
      <c r="I523" s="2" t="b">
        <v>0</v>
      </c>
      <c r="J523" s="2" t="b">
        <v>0</v>
      </c>
      <c r="K523" s="2" t="b">
        <v>1</v>
      </c>
      <c r="L523" s="13" t="b">
        <f t="shared" si="67"/>
        <v>1</v>
      </c>
      <c r="M523" s="2" t="s">
        <v>1641</v>
      </c>
      <c r="N523" s="2">
        <v>158</v>
      </c>
      <c r="O523" s="2" t="b">
        <v>1</v>
      </c>
      <c r="P523" s="13" t="b">
        <f t="shared" si="68"/>
        <v>1</v>
      </c>
      <c r="Q523" s="2" t="b">
        <v>1</v>
      </c>
      <c r="R523" s="2" t="b">
        <f t="shared" si="69"/>
        <v>1</v>
      </c>
      <c r="S523" s="2" t="b">
        <v>1</v>
      </c>
      <c r="T523" s="2" t="b">
        <f t="shared" si="70"/>
        <v>1</v>
      </c>
      <c r="U523" s="2" t="s">
        <v>1575</v>
      </c>
      <c r="V523" s="2" t="str">
        <f t="shared" si="71"/>
        <v>Cancer</v>
      </c>
      <c r="W523" s="2" t="s">
        <v>1506</v>
      </c>
      <c r="X523" s="2" t="s">
        <v>1507</v>
      </c>
      <c r="Y523" s="2" t="s">
        <v>1521</v>
      </c>
    </row>
    <row r="524" spans="1:25" ht="15.75" customHeight="1">
      <c r="A524" s="2" t="s">
        <v>858</v>
      </c>
      <c r="B524" s="2" t="s">
        <v>1514</v>
      </c>
      <c r="C524" s="2">
        <v>161</v>
      </c>
      <c r="D524" s="2">
        <f t="shared" si="64"/>
        <v>1.61</v>
      </c>
      <c r="E524" s="34">
        <f t="shared" si="65"/>
        <v>32.406157169862269</v>
      </c>
      <c r="F524" s="2">
        <v>84</v>
      </c>
      <c r="G524" s="2">
        <f t="shared" si="66"/>
        <v>84</v>
      </c>
      <c r="H524" s="2" t="b">
        <v>0</v>
      </c>
      <c r="I524" s="2" t="b">
        <v>0</v>
      </c>
      <c r="J524" s="2" t="b">
        <v>0</v>
      </c>
      <c r="K524" s="2" t="b">
        <v>1</v>
      </c>
      <c r="L524" s="13" t="b">
        <f t="shared" si="67"/>
        <v>1</v>
      </c>
      <c r="M524" s="2" t="s">
        <v>1776</v>
      </c>
      <c r="N524" s="2">
        <v>201</v>
      </c>
      <c r="O524" s="2" t="b">
        <v>1</v>
      </c>
      <c r="P524" s="13" t="b">
        <f t="shared" si="68"/>
        <v>1</v>
      </c>
      <c r="Q524" s="2" t="b">
        <v>0</v>
      </c>
      <c r="R524" s="2" t="b">
        <f t="shared" si="69"/>
        <v>0</v>
      </c>
      <c r="S524" s="2" t="b">
        <v>1</v>
      </c>
      <c r="T524" s="2" t="b">
        <f t="shared" si="70"/>
        <v>1</v>
      </c>
      <c r="U524" s="2" t="s">
        <v>1545</v>
      </c>
      <c r="V524" s="2" t="str">
        <f t="shared" si="71"/>
        <v>Hypertension</v>
      </c>
      <c r="W524" s="2" t="s">
        <v>1506</v>
      </c>
      <c r="X524" s="2" t="s">
        <v>1512</v>
      </c>
      <c r="Y524" s="2" t="s">
        <v>1521</v>
      </c>
    </row>
    <row r="525" spans="1:25" ht="15.75" customHeight="1">
      <c r="A525" s="2" t="s">
        <v>859</v>
      </c>
      <c r="B525" s="2" t="s">
        <v>1503</v>
      </c>
      <c r="C525" s="2">
        <v>160</v>
      </c>
      <c r="D525" s="2">
        <f t="shared" si="64"/>
        <v>1.6</v>
      </c>
      <c r="E525" s="34">
        <f t="shared" si="65"/>
        <v>23.437499999999996</v>
      </c>
      <c r="F525" s="2">
        <v>60</v>
      </c>
      <c r="G525" s="2">
        <f t="shared" si="66"/>
        <v>60</v>
      </c>
      <c r="H525" s="2" t="b">
        <v>0</v>
      </c>
      <c r="I525" s="2" t="b">
        <v>0</v>
      </c>
      <c r="J525" s="2" t="b">
        <v>1</v>
      </c>
      <c r="K525" s="2" t="b">
        <v>0</v>
      </c>
      <c r="L525" s="13" t="b">
        <f t="shared" si="67"/>
        <v>0</v>
      </c>
      <c r="M525" s="2" t="s">
        <v>1648</v>
      </c>
      <c r="N525" s="2">
        <v>153</v>
      </c>
      <c r="O525" s="2" t="b">
        <v>0</v>
      </c>
      <c r="P525" s="13" t="b">
        <f t="shared" si="68"/>
        <v>0</v>
      </c>
      <c r="Q525" s="2" t="b">
        <v>0</v>
      </c>
      <c r="R525" s="2" t="b">
        <f t="shared" si="69"/>
        <v>0</v>
      </c>
      <c r="S525" s="2" t="b">
        <v>0</v>
      </c>
      <c r="T525" s="2" t="b">
        <f t="shared" si="70"/>
        <v>0</v>
      </c>
      <c r="U525" s="2" t="s">
        <v>1526</v>
      </c>
      <c r="V525" s="2" t="str">
        <f t="shared" si="71"/>
        <v>Fractured Arm</v>
      </c>
      <c r="W525" s="2" t="s">
        <v>1524</v>
      </c>
      <c r="X525" s="2" t="s">
        <v>1512</v>
      </c>
      <c r="Y525" s="2" t="s">
        <v>1513</v>
      </c>
    </row>
    <row r="526" spans="1:25" ht="15.75" customHeight="1">
      <c r="A526" s="2" t="s">
        <v>860</v>
      </c>
      <c r="B526" s="2" t="s">
        <v>1527</v>
      </c>
      <c r="C526" s="2">
        <v>178</v>
      </c>
      <c r="D526" s="2">
        <f t="shared" si="64"/>
        <v>1.78</v>
      </c>
      <c r="E526" s="34">
        <f t="shared" si="65"/>
        <v>23.86062365862896</v>
      </c>
      <c r="F526" s="2">
        <v>75.599999999999994</v>
      </c>
      <c r="G526" s="2">
        <f t="shared" si="66"/>
        <v>75.599999999999994</v>
      </c>
      <c r="H526" s="2" t="b">
        <v>0</v>
      </c>
      <c r="I526" s="2" t="b">
        <v>0</v>
      </c>
      <c r="J526" s="2" t="b">
        <v>1</v>
      </c>
      <c r="K526" s="2" t="b">
        <v>0</v>
      </c>
      <c r="L526" s="13" t="b">
        <f t="shared" si="67"/>
        <v>0</v>
      </c>
      <c r="M526" s="2" t="s">
        <v>1749</v>
      </c>
      <c r="N526" s="2">
        <v>153</v>
      </c>
      <c r="O526" s="100"/>
      <c r="P526" s="13" t="b">
        <f t="shared" si="68"/>
        <v>0</v>
      </c>
      <c r="Q526" s="2" t="b">
        <v>0</v>
      </c>
      <c r="R526" s="2" t="b">
        <f t="shared" si="69"/>
        <v>0</v>
      </c>
      <c r="S526" s="2" t="b">
        <v>0</v>
      </c>
      <c r="T526" s="2" t="b">
        <f t="shared" si="70"/>
        <v>0</v>
      </c>
      <c r="U526" s="2" t="s">
        <v>1511</v>
      </c>
      <c r="V526" s="2" t="str">
        <f t="shared" si="71"/>
        <v>Prostate Cancer</v>
      </c>
      <c r="W526" s="2" t="s">
        <v>1524</v>
      </c>
      <c r="X526" s="2" t="s">
        <v>1512</v>
      </c>
      <c r="Y526" s="2" t="s">
        <v>1508</v>
      </c>
    </row>
    <row r="527" spans="1:25" ht="15.75" customHeight="1">
      <c r="A527" s="2" t="s">
        <v>862</v>
      </c>
      <c r="B527" s="2" t="s">
        <v>1503</v>
      </c>
      <c r="C527" s="2">
        <v>166</v>
      </c>
      <c r="D527" s="2">
        <f t="shared" si="64"/>
        <v>1.66</v>
      </c>
      <c r="E527" s="34">
        <f t="shared" si="65"/>
        <v>31.064015096530699</v>
      </c>
      <c r="F527" s="2">
        <v>85.6</v>
      </c>
      <c r="G527" s="2">
        <f t="shared" si="66"/>
        <v>85.6</v>
      </c>
      <c r="H527" s="2" t="b">
        <v>0</v>
      </c>
      <c r="I527" s="2" t="b">
        <v>0</v>
      </c>
      <c r="J527" s="2" t="b">
        <v>0</v>
      </c>
      <c r="K527" s="2" t="b">
        <v>1</v>
      </c>
      <c r="L527" s="13" t="b">
        <f t="shared" si="67"/>
        <v>1</v>
      </c>
      <c r="M527" s="2" t="s">
        <v>1554</v>
      </c>
      <c r="N527" s="2">
        <v>225</v>
      </c>
      <c r="O527" s="2" t="b">
        <v>1</v>
      </c>
      <c r="P527" s="13" t="b">
        <f t="shared" si="68"/>
        <v>1</v>
      </c>
      <c r="Q527" s="2" t="b">
        <v>1</v>
      </c>
      <c r="R527" s="2" t="b">
        <f t="shared" si="69"/>
        <v>1</v>
      </c>
      <c r="S527" s="2" t="b">
        <v>1</v>
      </c>
      <c r="T527" s="2" t="b">
        <f t="shared" si="70"/>
        <v>1</v>
      </c>
      <c r="U527" s="2" t="s">
        <v>1520</v>
      </c>
      <c r="V527" s="2" t="str">
        <f t="shared" si="71"/>
        <v>Heart Attack</v>
      </c>
      <c r="W527" s="2" t="s">
        <v>1524</v>
      </c>
      <c r="X527" s="2" t="s">
        <v>1507</v>
      </c>
      <c r="Y527" s="2" t="s">
        <v>1508</v>
      </c>
    </row>
    <row r="528" spans="1:25" ht="15.75" customHeight="1">
      <c r="A528" s="2" t="s">
        <v>863</v>
      </c>
      <c r="B528" s="2" t="s">
        <v>1527</v>
      </c>
      <c r="C528" s="2">
        <v>168</v>
      </c>
      <c r="D528" s="2">
        <f t="shared" si="64"/>
        <v>1.68</v>
      </c>
      <c r="E528" s="34">
        <f t="shared" si="65"/>
        <v>31.143707482993204</v>
      </c>
      <c r="F528" s="2">
        <v>87.9</v>
      </c>
      <c r="G528" s="2">
        <f t="shared" si="66"/>
        <v>87.9</v>
      </c>
      <c r="H528" s="2" t="b">
        <v>0</v>
      </c>
      <c r="I528" s="2" t="b">
        <v>0</v>
      </c>
      <c r="J528" s="2" t="b">
        <v>1</v>
      </c>
      <c r="K528" s="2" t="b">
        <v>0</v>
      </c>
      <c r="L528" s="13" t="b">
        <f t="shared" si="67"/>
        <v>0</v>
      </c>
      <c r="M528" s="2" t="s">
        <v>1691</v>
      </c>
      <c r="N528" s="2">
        <v>153</v>
      </c>
      <c r="O528" s="2" t="b">
        <v>1</v>
      </c>
      <c r="P528" s="13" t="b">
        <f t="shared" si="68"/>
        <v>1</v>
      </c>
      <c r="Q528" s="2" t="b">
        <v>0</v>
      </c>
      <c r="R528" s="2" t="b">
        <f t="shared" si="69"/>
        <v>0</v>
      </c>
      <c r="S528" s="2" t="b">
        <v>1</v>
      </c>
      <c r="T528" s="2" t="b">
        <f t="shared" si="70"/>
        <v>1</v>
      </c>
      <c r="U528" s="2" t="s">
        <v>1548</v>
      </c>
      <c r="V528" s="2" t="str">
        <f t="shared" si="71"/>
        <v>Heart Disease</v>
      </c>
      <c r="W528" s="2" t="s">
        <v>1506</v>
      </c>
      <c r="X528" s="2" t="s">
        <v>1507</v>
      </c>
      <c r="Y528" s="2" t="s">
        <v>1508</v>
      </c>
    </row>
    <row r="529" spans="1:25" ht="15.75" customHeight="1">
      <c r="A529" s="2" t="s">
        <v>864</v>
      </c>
      <c r="B529" s="2" t="s">
        <v>1556</v>
      </c>
      <c r="C529" s="2">
        <v>163</v>
      </c>
      <c r="D529" s="2">
        <f t="shared" si="64"/>
        <v>1.63</v>
      </c>
      <c r="E529" s="34">
        <f t="shared" si="65"/>
        <v>33.121306786104107</v>
      </c>
      <c r="F529" s="2">
        <v>88</v>
      </c>
      <c r="G529" s="2">
        <f t="shared" si="66"/>
        <v>88</v>
      </c>
      <c r="H529" s="2" t="b">
        <v>0</v>
      </c>
      <c r="I529" s="2" t="b">
        <v>1</v>
      </c>
      <c r="J529" s="2" t="b">
        <v>0</v>
      </c>
      <c r="K529" s="2" t="b">
        <v>1</v>
      </c>
      <c r="L529" s="13" t="b">
        <f t="shared" si="67"/>
        <v>1</v>
      </c>
      <c r="M529" s="2" t="s">
        <v>1706</v>
      </c>
      <c r="N529" s="2">
        <v>223</v>
      </c>
      <c r="O529" s="2" t="b">
        <v>1</v>
      </c>
      <c r="P529" s="13" t="b">
        <f t="shared" si="68"/>
        <v>1</v>
      </c>
      <c r="Q529" s="2" t="b">
        <v>1</v>
      </c>
      <c r="R529" s="2" t="b">
        <f t="shared" si="69"/>
        <v>1</v>
      </c>
      <c r="S529" s="2" t="b">
        <v>1</v>
      </c>
      <c r="T529" s="2" t="b">
        <f t="shared" si="70"/>
        <v>1</v>
      </c>
      <c r="U529" s="2" t="s">
        <v>1594</v>
      </c>
      <c r="V529" s="2" t="str">
        <f t="shared" si="71"/>
        <v>Heart Disease</v>
      </c>
      <c r="W529" s="2" t="s">
        <v>1506</v>
      </c>
      <c r="X529" s="2" t="s">
        <v>1535</v>
      </c>
      <c r="Y529" s="2" t="s">
        <v>1517</v>
      </c>
    </row>
    <row r="530" spans="1:25" ht="15.75" customHeight="1">
      <c r="A530" s="2" t="s">
        <v>866</v>
      </c>
      <c r="B530" s="2" t="s">
        <v>1503</v>
      </c>
      <c r="C530" s="2">
        <v>161</v>
      </c>
      <c r="D530" s="2">
        <f t="shared" si="64"/>
        <v>1.61</v>
      </c>
      <c r="E530" s="34">
        <f t="shared" si="65"/>
        <v>30.592955518691404</v>
      </c>
      <c r="F530" s="2">
        <v>79.3</v>
      </c>
      <c r="G530" s="2">
        <f t="shared" si="66"/>
        <v>79.3</v>
      </c>
      <c r="H530" s="2" t="b">
        <v>0</v>
      </c>
      <c r="I530" s="2" t="b">
        <v>0</v>
      </c>
      <c r="J530" s="2" t="b">
        <v>1</v>
      </c>
      <c r="K530" s="2" t="b">
        <v>0</v>
      </c>
      <c r="L530" s="13" t="b">
        <f t="shared" si="67"/>
        <v>0</v>
      </c>
      <c r="M530" s="2" t="s">
        <v>1620</v>
      </c>
      <c r="N530" s="2">
        <v>178</v>
      </c>
      <c r="O530" s="2" t="b">
        <v>0</v>
      </c>
      <c r="P530" s="13" t="b">
        <f t="shared" si="68"/>
        <v>0</v>
      </c>
      <c r="Q530" s="2" t="b">
        <v>1</v>
      </c>
      <c r="R530" s="2" t="b">
        <f t="shared" si="69"/>
        <v>1</v>
      </c>
      <c r="S530" s="2" t="b">
        <v>1</v>
      </c>
      <c r="T530" s="2" t="b">
        <f t="shared" si="70"/>
        <v>1</v>
      </c>
      <c r="U530" s="2" t="s">
        <v>1623</v>
      </c>
      <c r="V530" s="2" t="str">
        <f t="shared" si="71"/>
        <v>Childbirth</v>
      </c>
      <c r="W530" s="2" t="s">
        <v>1524</v>
      </c>
      <c r="X530" s="2" t="s">
        <v>1507</v>
      </c>
      <c r="Y530" s="2" t="s">
        <v>1517</v>
      </c>
    </row>
    <row r="531" spans="1:25" ht="15.75" customHeight="1">
      <c r="A531" s="2" t="s">
        <v>868</v>
      </c>
      <c r="B531" s="2" t="s">
        <v>1514</v>
      </c>
      <c r="C531" s="2">
        <v>176</v>
      </c>
      <c r="D531" s="2">
        <f t="shared" si="64"/>
        <v>1.76</v>
      </c>
      <c r="E531" s="34">
        <f t="shared" si="65"/>
        <v>34.316890495867767</v>
      </c>
      <c r="F531" s="2">
        <v>106.3</v>
      </c>
      <c r="G531" s="2">
        <f t="shared" si="66"/>
        <v>106.3</v>
      </c>
      <c r="H531" s="2" t="b">
        <v>1</v>
      </c>
      <c r="I531" s="2" t="b">
        <v>1</v>
      </c>
      <c r="J531" s="2" t="b">
        <v>0</v>
      </c>
      <c r="K531" s="2" t="b">
        <v>1</v>
      </c>
      <c r="L531" s="13" t="b">
        <f t="shared" si="67"/>
        <v>1</v>
      </c>
      <c r="M531" s="2" t="s">
        <v>1735</v>
      </c>
      <c r="N531" s="2">
        <v>203</v>
      </c>
      <c r="O531" s="2" t="b">
        <v>1</v>
      </c>
      <c r="P531" s="13" t="b">
        <f t="shared" si="68"/>
        <v>1</v>
      </c>
      <c r="Q531" s="2" t="b">
        <v>0</v>
      </c>
      <c r="R531" s="2" t="b">
        <f t="shared" si="69"/>
        <v>0</v>
      </c>
      <c r="S531" s="2" t="b">
        <v>1</v>
      </c>
      <c r="T531" s="2" t="b">
        <f t="shared" si="70"/>
        <v>1</v>
      </c>
      <c r="U531" s="2" t="s">
        <v>1534</v>
      </c>
      <c r="V531" s="2" t="str">
        <f t="shared" si="71"/>
        <v>Respiratory Infection</v>
      </c>
      <c r="W531" s="2" t="s">
        <v>1524</v>
      </c>
      <c r="X531" s="2" t="s">
        <v>1507</v>
      </c>
      <c r="Y531" s="2" t="s">
        <v>1508</v>
      </c>
    </row>
    <row r="532" spans="1:25" ht="15.75" customHeight="1">
      <c r="A532" s="2" t="s">
        <v>869</v>
      </c>
      <c r="B532" s="2" t="s">
        <v>1514</v>
      </c>
      <c r="C532" s="2">
        <v>162</v>
      </c>
      <c r="D532" s="2">
        <f t="shared" si="64"/>
        <v>1.62</v>
      </c>
      <c r="E532" s="34">
        <f t="shared" si="65"/>
        <v>30.597469897881414</v>
      </c>
      <c r="F532" s="2">
        <v>80.3</v>
      </c>
      <c r="G532" s="2">
        <f t="shared" si="66"/>
        <v>80.3</v>
      </c>
      <c r="H532" s="2" t="b">
        <v>0</v>
      </c>
      <c r="I532" s="2" t="b">
        <v>0</v>
      </c>
      <c r="J532" s="2" t="b">
        <v>0</v>
      </c>
      <c r="K532" s="2" t="b">
        <v>1</v>
      </c>
      <c r="L532" s="13" t="b">
        <f t="shared" si="67"/>
        <v>1</v>
      </c>
      <c r="M532" s="2" t="s">
        <v>1682</v>
      </c>
      <c r="N532" s="2">
        <v>185</v>
      </c>
      <c r="O532" s="2" t="b">
        <v>1</v>
      </c>
      <c r="P532" s="13" t="b">
        <f t="shared" si="68"/>
        <v>1</v>
      </c>
      <c r="Q532" s="2" t="b">
        <v>1</v>
      </c>
      <c r="R532" s="2" t="b">
        <f t="shared" si="69"/>
        <v>1</v>
      </c>
      <c r="S532" s="2" t="b">
        <v>1</v>
      </c>
      <c r="T532" s="2" t="b">
        <f t="shared" si="70"/>
        <v>1</v>
      </c>
      <c r="U532" s="2" t="s">
        <v>1534</v>
      </c>
      <c r="V532" s="2" t="str">
        <f t="shared" si="71"/>
        <v>Respiratory Infection</v>
      </c>
      <c r="W532" s="2" t="s">
        <v>1524</v>
      </c>
      <c r="X532" s="2" t="s">
        <v>1507</v>
      </c>
      <c r="Y532" s="2" t="s">
        <v>1508</v>
      </c>
    </row>
    <row r="533" spans="1:25" ht="15.75" customHeight="1">
      <c r="A533" s="2" t="s">
        <v>870</v>
      </c>
      <c r="B533" s="2" t="s">
        <v>1509</v>
      </c>
      <c r="C533" s="2">
        <v>176</v>
      </c>
      <c r="D533" s="2">
        <f t="shared" si="64"/>
        <v>1.76</v>
      </c>
      <c r="E533" s="34">
        <f t="shared" si="65"/>
        <v>20.047778925619834</v>
      </c>
      <c r="F533" s="2">
        <v>62.1</v>
      </c>
      <c r="G533" s="2">
        <f t="shared" si="66"/>
        <v>62.1</v>
      </c>
      <c r="H533" s="2" t="b">
        <v>1</v>
      </c>
      <c r="I533" s="2" t="b">
        <v>1</v>
      </c>
      <c r="J533" s="2" t="b">
        <v>1</v>
      </c>
      <c r="K533" s="2" t="b">
        <v>0</v>
      </c>
      <c r="L533" s="13" t="b">
        <f t="shared" si="67"/>
        <v>0</v>
      </c>
      <c r="M533" s="2" t="s">
        <v>1759</v>
      </c>
      <c r="N533" s="2">
        <v>209</v>
      </c>
      <c r="O533" s="2" t="b">
        <v>0</v>
      </c>
      <c r="P533" s="13" t="b">
        <f t="shared" si="68"/>
        <v>0</v>
      </c>
      <c r="Q533" s="2" t="b">
        <v>0</v>
      </c>
      <c r="R533" s="2" t="b">
        <f t="shared" si="69"/>
        <v>0</v>
      </c>
      <c r="S533" s="2" t="b">
        <v>0</v>
      </c>
      <c r="T533" s="2" t="b">
        <f t="shared" si="70"/>
        <v>0</v>
      </c>
      <c r="U533" s="2" t="s">
        <v>1577</v>
      </c>
      <c r="V533" s="2" t="str">
        <f t="shared" si="71"/>
        <v>Appendicitis</v>
      </c>
      <c r="W533" s="2" t="s">
        <v>1506</v>
      </c>
      <c r="X533" s="2" t="s">
        <v>1535</v>
      </c>
      <c r="Y533" s="2" t="s">
        <v>1521</v>
      </c>
    </row>
    <row r="534" spans="1:25" ht="15.75" customHeight="1">
      <c r="A534" s="2" t="s">
        <v>871</v>
      </c>
      <c r="B534" s="2" t="s">
        <v>1514</v>
      </c>
      <c r="C534" s="2">
        <v>162</v>
      </c>
      <c r="D534" s="2">
        <f t="shared" si="64"/>
        <v>1.62</v>
      </c>
      <c r="E534" s="34">
        <f t="shared" si="65"/>
        <v>22.595640908398103</v>
      </c>
      <c r="F534" s="2">
        <v>59.3</v>
      </c>
      <c r="G534" s="2">
        <f t="shared" si="66"/>
        <v>59.3</v>
      </c>
      <c r="H534" s="2" t="b">
        <v>0</v>
      </c>
      <c r="I534" s="2" t="b">
        <v>0</v>
      </c>
      <c r="J534" s="2" t="b">
        <v>1</v>
      </c>
      <c r="K534" s="2" t="b">
        <v>0</v>
      </c>
      <c r="L534" s="13" t="b">
        <f t="shared" si="67"/>
        <v>0</v>
      </c>
      <c r="M534" s="2" t="s">
        <v>1715</v>
      </c>
      <c r="N534" s="2">
        <v>203</v>
      </c>
      <c r="O534" s="2" t="b">
        <v>0</v>
      </c>
      <c r="P534" s="13" t="b">
        <f t="shared" si="68"/>
        <v>0</v>
      </c>
      <c r="Q534" s="100"/>
      <c r="R534" s="2" t="b">
        <f t="shared" si="69"/>
        <v>0</v>
      </c>
      <c r="S534" s="2" t="b">
        <v>0</v>
      </c>
      <c r="T534" s="2" t="b">
        <f t="shared" si="70"/>
        <v>0</v>
      </c>
      <c r="U534" s="2" t="s">
        <v>1523</v>
      </c>
      <c r="V534" s="2" t="str">
        <f t="shared" si="71"/>
        <v>Appendicitis</v>
      </c>
      <c r="W534" s="2" t="s">
        <v>1506</v>
      </c>
      <c r="X534" s="2" t="s">
        <v>1512</v>
      </c>
      <c r="Y534" s="2" t="s">
        <v>1517</v>
      </c>
    </row>
    <row r="535" spans="1:25" ht="15.75" customHeight="1">
      <c r="A535" s="2" t="s">
        <v>872</v>
      </c>
      <c r="B535" s="2" t="s">
        <v>1514</v>
      </c>
      <c r="C535" s="2">
        <v>170</v>
      </c>
      <c r="D535" s="2">
        <f t="shared" si="64"/>
        <v>1.7</v>
      </c>
      <c r="E535" s="34">
        <f t="shared" si="65"/>
        <v>28.442906574394467</v>
      </c>
      <c r="F535" s="2">
        <v>82.2</v>
      </c>
      <c r="G535" s="2">
        <f t="shared" si="66"/>
        <v>82.2</v>
      </c>
      <c r="H535" s="2" t="b">
        <v>1</v>
      </c>
      <c r="I535" s="2" t="b">
        <v>0</v>
      </c>
      <c r="J535" s="2" t="b">
        <v>0</v>
      </c>
      <c r="K535" s="2" t="b">
        <v>1</v>
      </c>
      <c r="L535" s="13" t="b">
        <f t="shared" si="67"/>
        <v>1</v>
      </c>
      <c r="M535" s="2" t="s">
        <v>1718</v>
      </c>
      <c r="N535" s="2">
        <v>158</v>
      </c>
      <c r="O535" s="2" t="b">
        <v>1</v>
      </c>
      <c r="P535" s="13" t="b">
        <f t="shared" si="68"/>
        <v>1</v>
      </c>
      <c r="Q535" s="2" t="b">
        <v>0</v>
      </c>
      <c r="R535" s="2" t="b">
        <f t="shared" si="69"/>
        <v>0</v>
      </c>
      <c r="S535" s="2" t="b">
        <v>1</v>
      </c>
      <c r="T535" s="2" t="b">
        <f t="shared" si="70"/>
        <v>1</v>
      </c>
      <c r="U535" s="2" t="s">
        <v>1617</v>
      </c>
      <c r="V535" s="2" t="str">
        <f t="shared" si="71"/>
        <v>Heart Attack</v>
      </c>
      <c r="W535" s="2" t="s">
        <v>1506</v>
      </c>
      <c r="X535" s="2" t="s">
        <v>1512</v>
      </c>
      <c r="Y535" s="2" t="s">
        <v>1513</v>
      </c>
    </row>
    <row r="536" spans="1:25" ht="15.75" customHeight="1">
      <c r="A536" s="2" t="s">
        <v>873</v>
      </c>
      <c r="B536" s="2" t="s">
        <v>1518</v>
      </c>
      <c r="C536" s="2">
        <v>154</v>
      </c>
      <c r="D536" s="2">
        <f t="shared" si="64"/>
        <v>1.54</v>
      </c>
      <c r="E536" s="34">
        <f t="shared" si="65"/>
        <v>30.148423005565864</v>
      </c>
      <c r="F536" s="2">
        <v>71.5</v>
      </c>
      <c r="G536" s="2">
        <f t="shared" si="66"/>
        <v>71.5</v>
      </c>
      <c r="H536" s="2" t="b">
        <v>0</v>
      </c>
      <c r="I536" s="2" t="b">
        <v>0</v>
      </c>
      <c r="J536" s="2" t="b">
        <v>0</v>
      </c>
      <c r="K536" s="2" t="b">
        <v>0</v>
      </c>
      <c r="L536" s="13" t="b">
        <f t="shared" si="67"/>
        <v>0</v>
      </c>
      <c r="M536" s="2" t="s">
        <v>1733</v>
      </c>
      <c r="N536" s="2">
        <v>192</v>
      </c>
      <c r="O536" s="2" t="b">
        <v>0</v>
      </c>
      <c r="P536" s="13" t="b">
        <f t="shared" si="68"/>
        <v>0</v>
      </c>
      <c r="Q536" s="2" t="b">
        <v>1</v>
      </c>
      <c r="R536" s="2" t="b">
        <f t="shared" si="69"/>
        <v>1</v>
      </c>
      <c r="S536" s="2" t="b">
        <v>1</v>
      </c>
      <c r="T536" s="2" t="b">
        <f t="shared" si="70"/>
        <v>1</v>
      </c>
      <c r="U536" s="2" t="s">
        <v>1580</v>
      </c>
      <c r="V536" s="2" t="str">
        <f t="shared" si="71"/>
        <v>Prostate Cancer</v>
      </c>
      <c r="W536" s="2" t="s">
        <v>1506</v>
      </c>
      <c r="X536" s="2" t="s">
        <v>1512</v>
      </c>
      <c r="Y536" s="2" t="s">
        <v>1521</v>
      </c>
    </row>
    <row r="537" spans="1:25" ht="15.75" customHeight="1">
      <c r="A537" s="2" t="s">
        <v>874</v>
      </c>
      <c r="B537" s="2" t="s">
        <v>1514</v>
      </c>
      <c r="C537" s="2">
        <v>166</v>
      </c>
      <c r="D537" s="2">
        <f t="shared" si="64"/>
        <v>1.66</v>
      </c>
      <c r="E537" s="34">
        <f t="shared" si="65"/>
        <v>30.519669037596167</v>
      </c>
      <c r="F537" s="2">
        <v>84.1</v>
      </c>
      <c r="G537" s="2">
        <f t="shared" si="66"/>
        <v>84.1</v>
      </c>
      <c r="H537" s="2" t="b">
        <v>1</v>
      </c>
      <c r="I537" s="2" t="b">
        <v>1</v>
      </c>
      <c r="J537" s="2" t="b">
        <v>0</v>
      </c>
      <c r="K537" s="2" t="b">
        <v>0</v>
      </c>
      <c r="L537" s="13" t="b">
        <f t="shared" si="67"/>
        <v>0</v>
      </c>
      <c r="M537" s="2" t="s">
        <v>1823</v>
      </c>
      <c r="N537" s="2">
        <v>172</v>
      </c>
      <c r="O537" s="2" t="b">
        <v>0</v>
      </c>
      <c r="P537" s="13" t="b">
        <f t="shared" si="68"/>
        <v>0</v>
      </c>
      <c r="Q537" s="2" t="b">
        <v>1</v>
      </c>
      <c r="R537" s="2" t="b">
        <f t="shared" si="69"/>
        <v>1</v>
      </c>
      <c r="S537" s="2" t="b">
        <v>1</v>
      </c>
      <c r="T537" s="2" t="b">
        <f t="shared" si="70"/>
        <v>1</v>
      </c>
      <c r="U537" s="2" t="s">
        <v>1577</v>
      </c>
      <c r="V537" s="2" t="str">
        <f t="shared" si="71"/>
        <v>Appendicitis</v>
      </c>
      <c r="W537" s="2" t="s">
        <v>1506</v>
      </c>
      <c r="X537" s="2" t="s">
        <v>1507</v>
      </c>
      <c r="Y537" s="2" t="s">
        <v>1530</v>
      </c>
    </row>
    <row r="538" spans="1:25" ht="15.75" customHeight="1">
      <c r="A538" s="2" t="s">
        <v>875</v>
      </c>
      <c r="B538" s="2" t="s">
        <v>1543</v>
      </c>
      <c r="C538" s="2">
        <v>168</v>
      </c>
      <c r="D538" s="2">
        <f t="shared" si="64"/>
        <v>1.68</v>
      </c>
      <c r="E538" s="34">
        <f t="shared" si="65"/>
        <v>28.415532879818599</v>
      </c>
      <c r="F538" s="2">
        <v>80.2</v>
      </c>
      <c r="G538" s="2">
        <f t="shared" si="66"/>
        <v>80.2</v>
      </c>
      <c r="H538" s="2" t="b">
        <v>0</v>
      </c>
      <c r="I538" s="2" t="b">
        <v>1</v>
      </c>
      <c r="J538" s="2" t="b">
        <v>1</v>
      </c>
      <c r="K538" s="2" t="b">
        <v>1</v>
      </c>
      <c r="L538" s="13" t="b">
        <f t="shared" si="67"/>
        <v>1</v>
      </c>
      <c r="M538" s="2" t="s">
        <v>1830</v>
      </c>
      <c r="N538" s="2">
        <v>159</v>
      </c>
      <c r="O538" s="2" t="b">
        <v>1</v>
      </c>
      <c r="P538" s="13" t="b">
        <f t="shared" si="68"/>
        <v>1</v>
      </c>
      <c r="Q538" s="2" t="b">
        <v>0</v>
      </c>
      <c r="R538" s="2" t="b">
        <f t="shared" si="69"/>
        <v>0</v>
      </c>
      <c r="S538" s="2" t="b">
        <v>1</v>
      </c>
      <c r="T538" s="2" t="b">
        <f t="shared" si="70"/>
        <v>1</v>
      </c>
      <c r="U538" s="2" t="s">
        <v>1496</v>
      </c>
      <c r="V538" s="2" t="str">
        <f t="shared" si="71"/>
        <v>Diabetes</v>
      </c>
      <c r="W538" s="2" t="s">
        <v>1524</v>
      </c>
      <c r="X538" s="2" t="s">
        <v>1507</v>
      </c>
      <c r="Y538" s="2" t="s">
        <v>1508</v>
      </c>
    </row>
    <row r="539" spans="1:25" ht="15.75" customHeight="1">
      <c r="A539" s="2" t="s">
        <v>877</v>
      </c>
      <c r="B539" s="2" t="s">
        <v>1503</v>
      </c>
      <c r="C539" s="2">
        <v>153</v>
      </c>
      <c r="D539" s="2">
        <f t="shared" si="64"/>
        <v>1.53</v>
      </c>
      <c r="E539" s="34">
        <f t="shared" si="65"/>
        <v>30.714682387116071</v>
      </c>
      <c r="F539" s="2">
        <v>71.900000000000006</v>
      </c>
      <c r="G539" s="2">
        <f t="shared" si="66"/>
        <v>71.900000000000006</v>
      </c>
      <c r="H539" s="2" t="b">
        <v>1</v>
      </c>
      <c r="I539" s="2" t="b">
        <v>0</v>
      </c>
      <c r="J539" s="2" t="b">
        <v>0</v>
      </c>
      <c r="K539" s="2" t="b">
        <v>0</v>
      </c>
      <c r="L539" s="13" t="b">
        <f t="shared" si="67"/>
        <v>0</v>
      </c>
      <c r="M539" s="2" t="s">
        <v>1626</v>
      </c>
      <c r="N539" s="2">
        <v>174</v>
      </c>
      <c r="O539" s="2" t="b">
        <v>1</v>
      </c>
      <c r="P539" s="13" t="b">
        <f t="shared" si="68"/>
        <v>1</v>
      </c>
      <c r="Q539" s="2" t="b">
        <v>0</v>
      </c>
      <c r="R539" s="2" t="b">
        <f t="shared" si="69"/>
        <v>0</v>
      </c>
      <c r="S539" s="2" t="b">
        <v>1</v>
      </c>
      <c r="T539" s="2" t="b">
        <f t="shared" si="70"/>
        <v>1</v>
      </c>
      <c r="U539" s="2" t="s">
        <v>1594</v>
      </c>
      <c r="V539" s="2" t="str">
        <f t="shared" si="71"/>
        <v>Heart Disease</v>
      </c>
      <c r="W539" s="2" t="s">
        <v>1506</v>
      </c>
      <c r="X539" s="2" t="s">
        <v>1512</v>
      </c>
      <c r="Y539" s="2" t="s">
        <v>1530</v>
      </c>
    </row>
    <row r="540" spans="1:25" ht="15.75" customHeight="1">
      <c r="A540" s="2" t="s">
        <v>878</v>
      </c>
      <c r="B540" s="2" t="s">
        <v>1509</v>
      </c>
      <c r="C540" s="2">
        <v>174</v>
      </c>
      <c r="D540" s="2">
        <f t="shared" si="64"/>
        <v>1.74</v>
      </c>
      <c r="E540" s="34">
        <f t="shared" si="65"/>
        <v>34.978200554894968</v>
      </c>
      <c r="F540" s="2">
        <v>105.9</v>
      </c>
      <c r="G540" s="2">
        <f t="shared" si="66"/>
        <v>105.9</v>
      </c>
      <c r="H540" s="2" t="b">
        <v>1</v>
      </c>
      <c r="I540" s="2" t="b">
        <v>0</v>
      </c>
      <c r="J540" s="2" t="b">
        <v>0</v>
      </c>
      <c r="K540" s="2" t="b">
        <v>1</v>
      </c>
      <c r="L540" s="13" t="b">
        <f t="shared" si="67"/>
        <v>1</v>
      </c>
      <c r="M540" s="2" t="s">
        <v>1576</v>
      </c>
      <c r="N540" s="2">
        <v>204</v>
      </c>
      <c r="O540" s="2" t="b">
        <v>1</v>
      </c>
      <c r="P540" s="13" t="b">
        <f t="shared" si="68"/>
        <v>1</v>
      </c>
      <c r="Q540" s="2" t="b">
        <v>1</v>
      </c>
      <c r="R540" s="2" t="b">
        <f t="shared" si="69"/>
        <v>1</v>
      </c>
      <c r="S540" s="2" t="b">
        <v>1</v>
      </c>
      <c r="T540" s="2" t="b">
        <f t="shared" si="70"/>
        <v>1</v>
      </c>
      <c r="U540" s="2" t="s">
        <v>1552</v>
      </c>
      <c r="V540" s="2" t="str">
        <f t="shared" si="71"/>
        <v>Allergic Reaction</v>
      </c>
      <c r="W540" s="2" t="s">
        <v>1524</v>
      </c>
      <c r="X540" s="2" t="s">
        <v>1507</v>
      </c>
      <c r="Y540" s="2" t="s">
        <v>1530</v>
      </c>
    </row>
    <row r="541" spans="1:25" ht="15.75" customHeight="1">
      <c r="A541" s="2" t="s">
        <v>879</v>
      </c>
      <c r="B541" s="2" t="s">
        <v>1503</v>
      </c>
      <c r="C541" s="2">
        <v>179</v>
      </c>
      <c r="D541" s="2">
        <f t="shared" si="64"/>
        <v>1.79</v>
      </c>
      <c r="E541" s="34">
        <f t="shared" si="65"/>
        <v>21.035548203863801</v>
      </c>
      <c r="F541" s="2">
        <v>67.400000000000006</v>
      </c>
      <c r="G541" s="2">
        <f t="shared" si="66"/>
        <v>67.400000000000006</v>
      </c>
      <c r="H541" s="2" t="b">
        <v>1</v>
      </c>
      <c r="I541" s="2" t="b">
        <v>0</v>
      </c>
      <c r="J541" s="2" t="b">
        <v>0</v>
      </c>
      <c r="K541" s="2" t="b">
        <v>0</v>
      </c>
      <c r="L541" s="13" t="b">
        <f t="shared" si="67"/>
        <v>0</v>
      </c>
      <c r="M541" s="2" t="s">
        <v>1761</v>
      </c>
      <c r="N541" s="2">
        <v>188</v>
      </c>
      <c r="O541" s="2" t="b">
        <v>0</v>
      </c>
      <c r="P541" s="13" t="b">
        <f t="shared" si="68"/>
        <v>0</v>
      </c>
      <c r="Q541" s="2" t="b">
        <v>0</v>
      </c>
      <c r="R541" s="2" t="b">
        <f t="shared" si="69"/>
        <v>0</v>
      </c>
      <c r="S541" s="2" t="b">
        <v>0</v>
      </c>
      <c r="T541" s="2" t="b">
        <f t="shared" si="70"/>
        <v>0</v>
      </c>
      <c r="U541" s="2" t="s">
        <v>1545</v>
      </c>
      <c r="V541" s="2" t="str">
        <f t="shared" si="71"/>
        <v>Hypertension</v>
      </c>
      <c r="W541" s="2" t="s">
        <v>1524</v>
      </c>
      <c r="X541" s="2" t="s">
        <v>1507</v>
      </c>
      <c r="Y541" s="2" t="s">
        <v>1530</v>
      </c>
    </row>
    <row r="542" spans="1:25" ht="15.75" customHeight="1">
      <c r="A542" s="2" t="s">
        <v>881</v>
      </c>
      <c r="B542" s="2" t="s">
        <v>1514</v>
      </c>
      <c r="C542" s="2">
        <v>169</v>
      </c>
      <c r="D542" s="2">
        <f t="shared" si="64"/>
        <v>1.69</v>
      </c>
      <c r="E542" s="34">
        <f t="shared" si="65"/>
        <v>33.717306816988206</v>
      </c>
      <c r="F542" s="2">
        <v>96.3</v>
      </c>
      <c r="G542" s="2">
        <f t="shared" si="66"/>
        <v>96.3</v>
      </c>
      <c r="H542" s="2" t="b">
        <v>1</v>
      </c>
      <c r="I542" s="2" t="b">
        <v>1</v>
      </c>
      <c r="J542" s="2" t="b">
        <v>0</v>
      </c>
      <c r="K542" s="2" t="b">
        <v>0</v>
      </c>
      <c r="L542" s="13" t="b">
        <f t="shared" si="67"/>
        <v>0</v>
      </c>
      <c r="M542" s="2" t="s">
        <v>1846</v>
      </c>
      <c r="N542" s="2">
        <v>177</v>
      </c>
      <c r="O542" s="2" t="b">
        <v>1</v>
      </c>
      <c r="P542" s="13" t="b">
        <f t="shared" si="68"/>
        <v>1</v>
      </c>
      <c r="Q542" s="2" t="b">
        <v>0</v>
      </c>
      <c r="R542" s="2" t="b">
        <f t="shared" si="69"/>
        <v>0</v>
      </c>
      <c r="S542" s="2" t="b">
        <v>1</v>
      </c>
      <c r="T542" s="2" t="b">
        <f t="shared" si="70"/>
        <v>1</v>
      </c>
      <c r="U542" s="2" t="s">
        <v>1520</v>
      </c>
      <c r="V542" s="2" t="str">
        <f t="shared" si="71"/>
        <v>Heart Attack</v>
      </c>
      <c r="W542" s="2" t="s">
        <v>1524</v>
      </c>
      <c r="X542" s="2" t="s">
        <v>1507</v>
      </c>
      <c r="Y542" s="2" t="s">
        <v>1521</v>
      </c>
    </row>
    <row r="543" spans="1:25" ht="15.75" customHeight="1">
      <c r="A543" s="2" t="s">
        <v>882</v>
      </c>
      <c r="B543" s="2" t="s">
        <v>1514</v>
      </c>
      <c r="C543" s="2">
        <v>150</v>
      </c>
      <c r="D543" s="2">
        <f t="shared" si="64"/>
        <v>1.5</v>
      </c>
      <c r="E543" s="34">
        <f t="shared" si="65"/>
        <v>30.533333333333335</v>
      </c>
      <c r="F543" s="2">
        <v>68.7</v>
      </c>
      <c r="G543" s="2">
        <f t="shared" si="66"/>
        <v>68.7</v>
      </c>
      <c r="H543" s="2" t="b">
        <v>0</v>
      </c>
      <c r="I543" s="2" t="b">
        <v>1</v>
      </c>
      <c r="J543" s="2" t="b">
        <v>1</v>
      </c>
      <c r="K543" s="2" t="b">
        <v>1</v>
      </c>
      <c r="L543" s="13" t="b">
        <f t="shared" si="67"/>
        <v>1</v>
      </c>
      <c r="M543" s="2" t="s">
        <v>1847</v>
      </c>
      <c r="N543" s="2">
        <v>200</v>
      </c>
      <c r="O543" s="2" t="b">
        <v>1</v>
      </c>
      <c r="P543" s="13" t="b">
        <f t="shared" si="68"/>
        <v>1</v>
      </c>
      <c r="Q543" s="2" t="b">
        <v>0</v>
      </c>
      <c r="R543" s="2" t="b">
        <f t="shared" si="69"/>
        <v>0</v>
      </c>
      <c r="S543" s="2" t="b">
        <v>1</v>
      </c>
      <c r="T543" s="2" t="b">
        <f t="shared" si="70"/>
        <v>1</v>
      </c>
      <c r="U543" s="2" t="s">
        <v>1561</v>
      </c>
      <c r="V543" s="2" t="str">
        <f t="shared" si="71"/>
        <v>Diabetes</v>
      </c>
      <c r="W543" s="2" t="s">
        <v>1506</v>
      </c>
      <c r="X543" s="2" t="s">
        <v>1512</v>
      </c>
      <c r="Y543" s="2" t="s">
        <v>1521</v>
      </c>
    </row>
    <row r="544" spans="1:25" ht="15.75" customHeight="1">
      <c r="A544" s="2" t="s">
        <v>884</v>
      </c>
      <c r="B544" s="2" t="s">
        <v>1543</v>
      </c>
      <c r="C544" s="2">
        <v>168</v>
      </c>
      <c r="D544" s="2">
        <f t="shared" si="64"/>
        <v>1.68</v>
      </c>
      <c r="E544" s="34">
        <f t="shared" si="65"/>
        <v>29.443027210884356</v>
      </c>
      <c r="F544" s="2">
        <v>83.1</v>
      </c>
      <c r="G544" s="2">
        <f t="shared" si="66"/>
        <v>83.1</v>
      </c>
      <c r="H544" s="2" t="b">
        <v>0</v>
      </c>
      <c r="I544" s="2" t="b">
        <v>0</v>
      </c>
      <c r="J544" s="2" t="b">
        <v>0</v>
      </c>
      <c r="K544" s="2" t="b">
        <v>0</v>
      </c>
      <c r="L544" s="13" t="b">
        <f t="shared" si="67"/>
        <v>0</v>
      </c>
      <c r="M544" s="2" t="s">
        <v>1803</v>
      </c>
      <c r="N544" s="2">
        <v>191</v>
      </c>
      <c r="O544" s="2" t="b">
        <v>0</v>
      </c>
      <c r="P544" s="13" t="b">
        <f t="shared" si="68"/>
        <v>0</v>
      </c>
      <c r="Q544" s="2" t="b">
        <v>1</v>
      </c>
      <c r="R544" s="2" t="b">
        <f t="shared" si="69"/>
        <v>1</v>
      </c>
      <c r="S544" s="2" t="b">
        <v>1</v>
      </c>
      <c r="T544" s="2" t="b">
        <f t="shared" si="70"/>
        <v>1</v>
      </c>
      <c r="U544" s="2" t="s">
        <v>1532</v>
      </c>
      <c r="V544" s="2" t="str">
        <f t="shared" si="71"/>
        <v>Hypertension</v>
      </c>
      <c r="W544" s="2" t="s">
        <v>1506</v>
      </c>
      <c r="X544" s="2" t="s">
        <v>1535</v>
      </c>
      <c r="Y544" s="2" t="s">
        <v>1517</v>
      </c>
    </row>
    <row r="545" spans="1:25" ht="15.75" customHeight="1">
      <c r="A545" s="2" t="s">
        <v>885</v>
      </c>
      <c r="B545" s="2" t="s">
        <v>1509</v>
      </c>
      <c r="C545" s="2">
        <v>158</v>
      </c>
      <c r="D545" s="2">
        <f t="shared" si="64"/>
        <v>1.58</v>
      </c>
      <c r="E545" s="34">
        <f t="shared" si="65"/>
        <v>30.60406986059926</v>
      </c>
      <c r="F545" s="2">
        <v>76.400000000000006</v>
      </c>
      <c r="G545" s="2">
        <f t="shared" si="66"/>
        <v>76.400000000000006</v>
      </c>
      <c r="H545" s="2" t="b">
        <v>0</v>
      </c>
      <c r="I545" s="2" t="b">
        <v>0</v>
      </c>
      <c r="J545" s="2" t="b">
        <v>1</v>
      </c>
      <c r="K545" s="2" t="b">
        <v>1</v>
      </c>
      <c r="L545" s="13" t="b">
        <f t="shared" si="67"/>
        <v>1</v>
      </c>
      <c r="M545" s="2" t="s">
        <v>1712</v>
      </c>
      <c r="N545" s="2">
        <v>194</v>
      </c>
      <c r="O545" s="2" t="b">
        <v>1</v>
      </c>
      <c r="P545" s="13" t="b">
        <f t="shared" si="68"/>
        <v>1</v>
      </c>
      <c r="Q545" s="2" t="b">
        <v>0</v>
      </c>
      <c r="R545" s="2" t="b">
        <f t="shared" si="69"/>
        <v>0</v>
      </c>
      <c r="S545" s="2" t="b">
        <v>1</v>
      </c>
      <c r="T545" s="2" t="b">
        <f t="shared" si="70"/>
        <v>1</v>
      </c>
      <c r="U545" s="2" t="s">
        <v>1591</v>
      </c>
      <c r="V545" s="2" t="str">
        <f t="shared" si="71"/>
        <v>Respiratory Infection</v>
      </c>
      <c r="W545" s="2" t="s">
        <v>1524</v>
      </c>
      <c r="X545" s="2" t="s">
        <v>1512</v>
      </c>
      <c r="Y545" s="2" t="s">
        <v>1513</v>
      </c>
    </row>
    <row r="546" spans="1:25" ht="15.75" customHeight="1">
      <c r="A546" s="2" t="s">
        <v>887</v>
      </c>
      <c r="B546" s="2" t="s">
        <v>1509</v>
      </c>
      <c r="C546" s="2">
        <v>165</v>
      </c>
      <c r="D546" s="2">
        <f t="shared" si="64"/>
        <v>1.65</v>
      </c>
      <c r="E546" s="34">
        <f t="shared" si="65"/>
        <v>31.000918273645553</v>
      </c>
      <c r="F546" s="2">
        <v>84.4</v>
      </c>
      <c r="G546" s="2">
        <f t="shared" si="66"/>
        <v>84.4</v>
      </c>
      <c r="H546" s="2" t="b">
        <v>0</v>
      </c>
      <c r="I546" s="2" t="b">
        <v>0</v>
      </c>
      <c r="J546" s="2" t="b">
        <v>1</v>
      </c>
      <c r="K546" s="2" t="b">
        <v>1</v>
      </c>
      <c r="L546" s="13" t="b">
        <f t="shared" si="67"/>
        <v>1</v>
      </c>
      <c r="M546" s="2" t="s">
        <v>1627</v>
      </c>
      <c r="N546" s="2">
        <v>198</v>
      </c>
      <c r="O546" s="2" t="b">
        <v>1</v>
      </c>
      <c r="P546" s="13" t="b">
        <f t="shared" si="68"/>
        <v>1</v>
      </c>
      <c r="Q546" s="2" t="b">
        <v>1</v>
      </c>
      <c r="R546" s="2" t="b">
        <f t="shared" si="69"/>
        <v>1</v>
      </c>
      <c r="S546" s="2" t="b">
        <v>1</v>
      </c>
      <c r="T546" s="2" t="b">
        <f t="shared" si="70"/>
        <v>1</v>
      </c>
      <c r="U546" s="2" t="s">
        <v>1542</v>
      </c>
      <c r="V546" s="2" t="str">
        <f t="shared" si="71"/>
        <v>Kidney Stones</v>
      </c>
      <c r="W546" s="2" t="s">
        <v>1524</v>
      </c>
      <c r="X546" s="2" t="s">
        <v>1507</v>
      </c>
      <c r="Y546" s="2" t="s">
        <v>1521</v>
      </c>
    </row>
    <row r="547" spans="1:25" ht="15.75" customHeight="1">
      <c r="A547" s="2" t="s">
        <v>889</v>
      </c>
      <c r="B547" s="2" t="s">
        <v>1543</v>
      </c>
      <c r="C547" s="2">
        <v>158</v>
      </c>
      <c r="D547" s="2">
        <f t="shared" si="64"/>
        <v>1.58</v>
      </c>
      <c r="E547" s="34">
        <f t="shared" si="65"/>
        <v>31.365165838807876</v>
      </c>
      <c r="F547" s="2">
        <v>78.3</v>
      </c>
      <c r="G547" s="2">
        <f t="shared" si="66"/>
        <v>78.3</v>
      </c>
      <c r="H547" s="2" t="b">
        <v>1</v>
      </c>
      <c r="I547" s="2" t="b">
        <v>0</v>
      </c>
      <c r="J547" s="2" t="b">
        <v>0</v>
      </c>
      <c r="K547" s="2" t="b">
        <v>1</v>
      </c>
      <c r="L547" s="13" t="b">
        <f t="shared" si="67"/>
        <v>1</v>
      </c>
      <c r="M547" s="2" t="s">
        <v>1798</v>
      </c>
      <c r="N547" s="2">
        <v>193</v>
      </c>
      <c r="O547" s="2" t="b">
        <v>1</v>
      </c>
      <c r="P547" s="13" t="b">
        <f t="shared" si="68"/>
        <v>1</v>
      </c>
      <c r="Q547" s="2" t="b">
        <v>0</v>
      </c>
      <c r="R547" s="2" t="b">
        <f t="shared" si="69"/>
        <v>0</v>
      </c>
      <c r="S547" s="2" t="b">
        <v>1</v>
      </c>
      <c r="T547" s="2" t="b">
        <f t="shared" si="70"/>
        <v>1</v>
      </c>
      <c r="U547" s="2" t="s">
        <v>1566</v>
      </c>
      <c r="V547" s="2" t="str">
        <f t="shared" si="71"/>
        <v>Cancer</v>
      </c>
      <c r="W547" s="2" t="s">
        <v>1506</v>
      </c>
      <c r="X547" s="2" t="s">
        <v>1512</v>
      </c>
      <c r="Y547" s="2" t="s">
        <v>1521</v>
      </c>
    </row>
    <row r="548" spans="1:25" ht="15.75" customHeight="1">
      <c r="A548" s="2" t="s">
        <v>890</v>
      </c>
      <c r="B548" s="2" t="s">
        <v>1518</v>
      </c>
      <c r="C548" s="2">
        <v>166</v>
      </c>
      <c r="D548" s="2">
        <f t="shared" si="64"/>
        <v>1.66</v>
      </c>
      <c r="E548" s="34">
        <f t="shared" si="65"/>
        <v>29.322107707940194</v>
      </c>
      <c r="F548" s="2">
        <v>80.8</v>
      </c>
      <c r="G548" s="2">
        <f t="shared" si="66"/>
        <v>80.8</v>
      </c>
      <c r="H548" s="2" t="b">
        <v>1</v>
      </c>
      <c r="I548" s="2" t="b">
        <v>0</v>
      </c>
      <c r="J548" s="2" t="b">
        <v>1</v>
      </c>
      <c r="K548" s="2" t="b">
        <v>1</v>
      </c>
      <c r="L548" s="13" t="b">
        <f t="shared" si="67"/>
        <v>1</v>
      </c>
      <c r="M548" s="2" t="s">
        <v>1554</v>
      </c>
      <c r="N548" s="2">
        <v>184</v>
      </c>
      <c r="O548" s="2" t="b">
        <v>1</v>
      </c>
      <c r="P548" s="13" t="b">
        <f t="shared" si="68"/>
        <v>1</v>
      </c>
      <c r="Q548" s="2" t="b">
        <v>1</v>
      </c>
      <c r="R548" s="2" t="b">
        <f t="shared" si="69"/>
        <v>1</v>
      </c>
      <c r="S548" s="2" t="b">
        <v>1</v>
      </c>
      <c r="T548" s="2" t="b">
        <f t="shared" si="70"/>
        <v>1</v>
      </c>
      <c r="U548" s="2" t="s">
        <v>1529</v>
      </c>
      <c r="V548" s="2" t="str">
        <f t="shared" si="71"/>
        <v>Childbirth</v>
      </c>
      <c r="W548" s="2" t="s">
        <v>1506</v>
      </c>
      <c r="X548" s="2" t="s">
        <v>1512</v>
      </c>
      <c r="Y548" s="2" t="s">
        <v>1517</v>
      </c>
    </row>
    <row r="549" spans="1:25" ht="15.75" customHeight="1">
      <c r="A549" s="2" t="s">
        <v>892</v>
      </c>
      <c r="B549" s="2" t="s">
        <v>1518</v>
      </c>
      <c r="C549" s="2">
        <v>163</v>
      </c>
      <c r="D549" s="2">
        <f t="shared" si="64"/>
        <v>1.63</v>
      </c>
      <c r="E549" s="34">
        <f t="shared" si="65"/>
        <v>32.142722721969214</v>
      </c>
      <c r="F549" s="2">
        <v>85.4</v>
      </c>
      <c r="G549" s="2">
        <f t="shared" si="66"/>
        <v>85.4</v>
      </c>
      <c r="H549" s="2" t="b">
        <v>0</v>
      </c>
      <c r="I549" s="2" t="b">
        <v>1</v>
      </c>
      <c r="J549" s="2" t="b">
        <v>0</v>
      </c>
      <c r="K549" s="2" t="b">
        <v>0</v>
      </c>
      <c r="L549" s="13" t="b">
        <f t="shared" si="67"/>
        <v>0</v>
      </c>
      <c r="M549" s="2" t="s">
        <v>1773</v>
      </c>
      <c r="N549" s="2">
        <v>160</v>
      </c>
      <c r="O549" s="2" t="b">
        <v>1</v>
      </c>
      <c r="P549" s="13" t="b">
        <f t="shared" si="68"/>
        <v>1</v>
      </c>
      <c r="Q549" s="2" t="b">
        <v>0</v>
      </c>
      <c r="R549" s="2" t="b">
        <f t="shared" si="69"/>
        <v>0</v>
      </c>
      <c r="S549" s="2" t="b">
        <v>1</v>
      </c>
      <c r="T549" s="2" t="b">
        <f t="shared" si="70"/>
        <v>1</v>
      </c>
      <c r="U549" s="2" t="s">
        <v>1520</v>
      </c>
      <c r="V549" s="2" t="str">
        <f t="shared" si="71"/>
        <v>Heart Attack</v>
      </c>
      <c r="W549" s="2" t="s">
        <v>1506</v>
      </c>
      <c r="X549" s="2" t="s">
        <v>1535</v>
      </c>
      <c r="Y549" s="2" t="s">
        <v>1530</v>
      </c>
    </row>
    <row r="550" spans="1:25" ht="15.75" customHeight="1">
      <c r="A550" s="2" t="s">
        <v>893</v>
      </c>
      <c r="B550" s="2" t="s">
        <v>1514</v>
      </c>
      <c r="C550" s="2">
        <v>158</v>
      </c>
      <c r="D550" s="2">
        <f t="shared" si="64"/>
        <v>1.58</v>
      </c>
      <c r="E550" s="34">
        <f t="shared" si="65"/>
        <v>21.671206537413873</v>
      </c>
      <c r="F550" s="2">
        <v>54.1</v>
      </c>
      <c r="G550" s="2">
        <f t="shared" si="66"/>
        <v>54.1</v>
      </c>
      <c r="H550" s="2" t="b">
        <v>1</v>
      </c>
      <c r="I550" s="2" t="b">
        <v>0</v>
      </c>
      <c r="J550" s="2" t="b">
        <v>1</v>
      </c>
      <c r="K550" s="2" t="b">
        <v>0</v>
      </c>
      <c r="L550" s="13" t="b">
        <f t="shared" si="67"/>
        <v>0</v>
      </c>
      <c r="M550" s="2" t="s">
        <v>1848</v>
      </c>
      <c r="N550" s="2">
        <v>181</v>
      </c>
      <c r="O550" s="2" t="b">
        <v>0</v>
      </c>
      <c r="P550" s="13" t="b">
        <f t="shared" si="68"/>
        <v>0</v>
      </c>
      <c r="Q550" s="2" t="b">
        <v>0</v>
      </c>
      <c r="R550" s="2" t="b">
        <f t="shared" si="69"/>
        <v>0</v>
      </c>
      <c r="S550" s="2" t="b">
        <v>0</v>
      </c>
      <c r="T550" s="2" t="b">
        <f t="shared" si="70"/>
        <v>0</v>
      </c>
      <c r="U550" s="2" t="s">
        <v>1577</v>
      </c>
      <c r="V550" s="2" t="str">
        <f t="shared" si="71"/>
        <v>Appendicitis</v>
      </c>
      <c r="W550" s="2" t="s">
        <v>1506</v>
      </c>
      <c r="X550" s="2" t="s">
        <v>1507</v>
      </c>
      <c r="Y550" s="2" t="s">
        <v>1517</v>
      </c>
    </row>
    <row r="551" spans="1:25" ht="15.75" customHeight="1">
      <c r="A551" s="2" t="s">
        <v>895</v>
      </c>
      <c r="B551" s="2" t="s">
        <v>1509</v>
      </c>
      <c r="C551" s="2">
        <v>164</v>
      </c>
      <c r="D551" s="2">
        <f t="shared" si="64"/>
        <v>1.64</v>
      </c>
      <c r="E551" s="34">
        <f t="shared" si="65"/>
        <v>34.131469363474125</v>
      </c>
      <c r="F551" s="2">
        <v>91.8</v>
      </c>
      <c r="G551" s="2">
        <f t="shared" si="66"/>
        <v>91.8</v>
      </c>
      <c r="H551" s="2" t="b">
        <v>1</v>
      </c>
      <c r="I551" s="2" t="b">
        <v>1</v>
      </c>
      <c r="J551" s="2" t="b">
        <v>0</v>
      </c>
      <c r="K551" s="2" t="b">
        <v>0</v>
      </c>
      <c r="L551" s="13" t="b">
        <f t="shared" si="67"/>
        <v>0</v>
      </c>
      <c r="M551" s="2" t="s">
        <v>1626</v>
      </c>
      <c r="N551" s="2">
        <v>221</v>
      </c>
      <c r="O551" s="2" t="b">
        <v>0</v>
      </c>
      <c r="P551" s="13" t="b">
        <f t="shared" si="68"/>
        <v>0</v>
      </c>
      <c r="Q551" s="2" t="b">
        <v>1</v>
      </c>
      <c r="R551" s="2" t="b">
        <f t="shared" si="69"/>
        <v>1</v>
      </c>
      <c r="S551" s="2" t="b">
        <v>1</v>
      </c>
      <c r="T551" s="2" t="b">
        <f t="shared" si="70"/>
        <v>1</v>
      </c>
      <c r="U551" s="2" t="s">
        <v>1516</v>
      </c>
      <c r="V551" s="2" t="str">
        <f t="shared" si="71"/>
        <v>Stroke</v>
      </c>
      <c r="W551" s="2" t="s">
        <v>1506</v>
      </c>
      <c r="X551" s="2" t="s">
        <v>1507</v>
      </c>
      <c r="Y551" s="2" t="s">
        <v>1521</v>
      </c>
    </row>
    <row r="552" spans="1:25" ht="15.75" customHeight="1">
      <c r="A552" s="2" t="s">
        <v>897</v>
      </c>
      <c r="B552" s="2" t="s">
        <v>1518</v>
      </c>
      <c r="C552" s="2">
        <v>150</v>
      </c>
      <c r="D552" s="2">
        <f t="shared" si="64"/>
        <v>1.5</v>
      </c>
      <c r="E552" s="34">
        <f t="shared" si="65"/>
        <v>33.777777777777779</v>
      </c>
      <c r="F552" s="2">
        <v>76</v>
      </c>
      <c r="G552" s="2">
        <f t="shared" si="66"/>
        <v>76</v>
      </c>
      <c r="H552" s="2" t="b">
        <v>0</v>
      </c>
      <c r="I552" s="2" t="b">
        <v>0</v>
      </c>
      <c r="J552" s="2" t="b">
        <v>0</v>
      </c>
      <c r="K552" s="2" t="b">
        <v>1</v>
      </c>
      <c r="L552" s="13" t="b">
        <f t="shared" si="67"/>
        <v>1</v>
      </c>
      <c r="M552" s="2" t="s">
        <v>1833</v>
      </c>
      <c r="N552" s="2">
        <v>204</v>
      </c>
      <c r="O552" s="2" t="b">
        <v>1</v>
      </c>
      <c r="P552" s="13" t="b">
        <f t="shared" si="68"/>
        <v>1</v>
      </c>
      <c r="Q552" s="2" t="b">
        <v>0</v>
      </c>
      <c r="R552" s="2" t="b">
        <f t="shared" si="69"/>
        <v>0</v>
      </c>
      <c r="S552" s="2" t="b">
        <v>1</v>
      </c>
      <c r="T552" s="2" t="b">
        <f t="shared" si="70"/>
        <v>1</v>
      </c>
      <c r="U552" s="2" t="s">
        <v>1577</v>
      </c>
      <c r="V552" s="2" t="str">
        <f t="shared" si="71"/>
        <v>Appendicitis</v>
      </c>
      <c r="W552" s="2" t="s">
        <v>1524</v>
      </c>
      <c r="X552" s="2" t="s">
        <v>1507</v>
      </c>
      <c r="Y552" s="2" t="s">
        <v>1508</v>
      </c>
    </row>
    <row r="553" spans="1:25" ht="15.75" customHeight="1">
      <c r="A553" s="2" t="s">
        <v>898</v>
      </c>
      <c r="B553" s="2" t="s">
        <v>1509</v>
      </c>
      <c r="C553" s="2">
        <v>166</v>
      </c>
      <c r="D553" s="2">
        <f t="shared" si="64"/>
        <v>1.66</v>
      </c>
      <c r="E553" s="34">
        <f t="shared" si="65"/>
        <v>24.785890550152416</v>
      </c>
      <c r="F553" s="2">
        <v>68.3</v>
      </c>
      <c r="G553" s="2">
        <f t="shared" si="66"/>
        <v>68.3</v>
      </c>
      <c r="H553" s="2" t="b">
        <v>0</v>
      </c>
      <c r="I553" s="2" t="b">
        <v>0</v>
      </c>
      <c r="J553" s="2" t="b">
        <v>0</v>
      </c>
      <c r="K553" s="2" t="b">
        <v>0</v>
      </c>
      <c r="L553" s="13" t="b">
        <f t="shared" si="67"/>
        <v>0</v>
      </c>
      <c r="M553" s="2" t="s">
        <v>1584</v>
      </c>
      <c r="N553" s="2">
        <v>151</v>
      </c>
      <c r="O553" s="2" t="b">
        <v>0</v>
      </c>
      <c r="P553" s="13" t="b">
        <f t="shared" si="68"/>
        <v>0</v>
      </c>
      <c r="Q553" s="2" t="b">
        <v>0</v>
      </c>
      <c r="R553" s="2" t="b">
        <f t="shared" si="69"/>
        <v>0</v>
      </c>
      <c r="S553" s="2" t="b">
        <v>0</v>
      </c>
      <c r="T553" s="2" t="b">
        <f t="shared" si="70"/>
        <v>0</v>
      </c>
      <c r="U553" s="2" t="s">
        <v>1540</v>
      </c>
      <c r="V553" s="2" t="str">
        <f t="shared" si="71"/>
        <v>Osteoarthritis</v>
      </c>
      <c r="W553" s="2" t="s">
        <v>1524</v>
      </c>
      <c r="X553" s="2" t="s">
        <v>1535</v>
      </c>
      <c r="Y553" s="2" t="s">
        <v>1521</v>
      </c>
    </row>
    <row r="554" spans="1:25" ht="15.75" customHeight="1">
      <c r="A554" s="2" t="s">
        <v>899</v>
      </c>
      <c r="B554" s="2" t="s">
        <v>1503</v>
      </c>
      <c r="C554" s="2">
        <v>165</v>
      </c>
      <c r="D554" s="2">
        <f t="shared" si="64"/>
        <v>1.65</v>
      </c>
      <c r="E554" s="34">
        <f t="shared" si="65"/>
        <v>34.747474747474747</v>
      </c>
      <c r="F554" s="2">
        <v>94.6</v>
      </c>
      <c r="G554" s="2">
        <f t="shared" si="66"/>
        <v>94.6</v>
      </c>
      <c r="H554" s="2" t="b">
        <v>0</v>
      </c>
      <c r="I554" s="2" t="b">
        <v>0</v>
      </c>
      <c r="J554" s="2" t="b">
        <v>0</v>
      </c>
      <c r="K554" s="2" t="b">
        <v>1</v>
      </c>
      <c r="L554" s="13" t="b">
        <f t="shared" si="67"/>
        <v>1</v>
      </c>
      <c r="M554" s="2" t="s">
        <v>1849</v>
      </c>
      <c r="N554" s="2">
        <v>155</v>
      </c>
      <c r="O554" s="2" t="b">
        <v>1</v>
      </c>
      <c r="P554" s="13" t="b">
        <f t="shared" si="68"/>
        <v>1</v>
      </c>
      <c r="Q554" s="2" t="b">
        <v>0</v>
      </c>
      <c r="R554" s="2" t="b">
        <f t="shared" si="69"/>
        <v>0</v>
      </c>
      <c r="S554" s="2" t="b">
        <v>1</v>
      </c>
      <c r="T554" s="2" t="b">
        <f t="shared" si="70"/>
        <v>1</v>
      </c>
      <c r="U554" s="2" t="s">
        <v>1566</v>
      </c>
      <c r="V554" s="2" t="str">
        <f t="shared" si="71"/>
        <v>Cancer</v>
      </c>
      <c r="W554" s="2" t="s">
        <v>1524</v>
      </c>
      <c r="X554" s="2" t="s">
        <v>1507</v>
      </c>
      <c r="Y554" s="2" t="s">
        <v>1530</v>
      </c>
    </row>
    <row r="555" spans="1:25" ht="15.75" customHeight="1">
      <c r="A555" s="2" t="s">
        <v>900</v>
      </c>
      <c r="B555" s="2" t="s">
        <v>1556</v>
      </c>
      <c r="C555" s="2">
        <v>159</v>
      </c>
      <c r="D555" s="2">
        <f t="shared" si="64"/>
        <v>1.59</v>
      </c>
      <c r="E555" s="34">
        <f t="shared" si="65"/>
        <v>34.6505280645544</v>
      </c>
      <c r="F555" s="2">
        <v>87.6</v>
      </c>
      <c r="G555" s="2">
        <f t="shared" si="66"/>
        <v>87.6</v>
      </c>
      <c r="H555" s="2" t="b">
        <v>0</v>
      </c>
      <c r="I555" s="2" t="b">
        <v>0</v>
      </c>
      <c r="J555" s="2" t="b">
        <v>0</v>
      </c>
      <c r="K555" s="2" t="b">
        <v>0</v>
      </c>
      <c r="L555" s="13" t="b">
        <f t="shared" si="67"/>
        <v>0</v>
      </c>
      <c r="M555" s="2" t="s">
        <v>1850</v>
      </c>
      <c r="N555" s="2">
        <v>224</v>
      </c>
      <c r="O555" s="2" t="b">
        <v>1</v>
      </c>
      <c r="P555" s="13" t="b">
        <f t="shared" si="68"/>
        <v>1</v>
      </c>
      <c r="Q555" s="2" t="b">
        <v>0</v>
      </c>
      <c r="R555" s="2" t="b">
        <f t="shared" si="69"/>
        <v>0</v>
      </c>
      <c r="S555" s="2" t="b">
        <v>1</v>
      </c>
      <c r="T555" s="2" t="b">
        <f t="shared" si="70"/>
        <v>1</v>
      </c>
      <c r="U555" s="2" t="s">
        <v>1548</v>
      </c>
      <c r="V555" s="2" t="str">
        <f t="shared" si="71"/>
        <v>Heart Disease</v>
      </c>
      <c r="W555" s="2" t="s">
        <v>1524</v>
      </c>
      <c r="X555" s="2" t="s">
        <v>1512</v>
      </c>
      <c r="Y555" s="2" t="s">
        <v>1517</v>
      </c>
    </row>
    <row r="556" spans="1:25" ht="15.75" customHeight="1">
      <c r="A556" s="2" t="s">
        <v>902</v>
      </c>
      <c r="B556" s="2" t="s">
        <v>1509</v>
      </c>
      <c r="C556" s="2">
        <v>162</v>
      </c>
      <c r="D556" s="2">
        <f t="shared" si="64"/>
        <v>1.62</v>
      </c>
      <c r="E556" s="34">
        <f t="shared" si="65"/>
        <v>30.064014631915864</v>
      </c>
      <c r="F556" s="2">
        <v>78.900000000000006</v>
      </c>
      <c r="G556" s="2">
        <f t="shared" si="66"/>
        <v>78.900000000000006</v>
      </c>
      <c r="H556" s="2" t="b">
        <v>1</v>
      </c>
      <c r="I556" s="2" t="b">
        <v>0</v>
      </c>
      <c r="J556" s="2" t="b">
        <v>0</v>
      </c>
      <c r="K556" s="2" t="b">
        <v>1</v>
      </c>
      <c r="L556" s="13" t="b">
        <f t="shared" si="67"/>
        <v>1</v>
      </c>
      <c r="M556" s="2" t="s">
        <v>1640</v>
      </c>
      <c r="N556" s="2">
        <v>169</v>
      </c>
      <c r="O556" s="2" t="b">
        <v>1</v>
      </c>
      <c r="P556" s="13" t="b">
        <f t="shared" si="68"/>
        <v>1</v>
      </c>
      <c r="Q556" s="2" t="b">
        <v>0</v>
      </c>
      <c r="R556" s="2" t="b">
        <f t="shared" si="69"/>
        <v>0</v>
      </c>
      <c r="S556" s="2" t="b">
        <v>1</v>
      </c>
      <c r="T556" s="2" t="b">
        <f t="shared" si="70"/>
        <v>1</v>
      </c>
      <c r="U556" s="2" t="s">
        <v>1545</v>
      </c>
      <c r="V556" s="2" t="str">
        <f t="shared" si="71"/>
        <v>Hypertension</v>
      </c>
      <c r="W556" s="2" t="s">
        <v>1506</v>
      </c>
      <c r="X556" s="2" t="s">
        <v>1507</v>
      </c>
      <c r="Y556" s="2" t="s">
        <v>1521</v>
      </c>
    </row>
    <row r="557" spans="1:25" ht="15.75" customHeight="1">
      <c r="A557" s="2" t="s">
        <v>903</v>
      </c>
      <c r="B557" s="2" t="s">
        <v>1514</v>
      </c>
      <c r="C557" s="2">
        <v>177</v>
      </c>
      <c r="D557" s="2">
        <f t="shared" si="64"/>
        <v>1.77</v>
      </c>
      <c r="E557" s="34">
        <f t="shared" si="65"/>
        <v>29.397682658239965</v>
      </c>
      <c r="F557" s="2">
        <v>92.1</v>
      </c>
      <c r="G557" s="2">
        <f t="shared" si="66"/>
        <v>92.1</v>
      </c>
      <c r="H557" s="2" t="b">
        <v>1</v>
      </c>
      <c r="I557" s="2" t="b">
        <v>0</v>
      </c>
      <c r="J557" s="2" t="b">
        <v>0</v>
      </c>
      <c r="K557" s="2" t="b">
        <v>1</v>
      </c>
      <c r="L557" s="13" t="b">
        <f t="shared" si="67"/>
        <v>1</v>
      </c>
      <c r="M557" s="2" t="s">
        <v>1660</v>
      </c>
      <c r="N557" s="2">
        <v>202</v>
      </c>
      <c r="O557" s="2" t="b">
        <v>1</v>
      </c>
      <c r="P557" s="13" t="b">
        <f t="shared" si="68"/>
        <v>1</v>
      </c>
      <c r="Q557" s="2" t="b">
        <v>0</v>
      </c>
      <c r="R557" s="2" t="b">
        <f t="shared" si="69"/>
        <v>0</v>
      </c>
      <c r="S557" s="2" t="b">
        <v>1</v>
      </c>
      <c r="T557" s="2" t="b">
        <f t="shared" si="70"/>
        <v>1</v>
      </c>
      <c r="U557" s="2" t="s">
        <v>1511</v>
      </c>
      <c r="V557" s="2" t="str">
        <f t="shared" si="71"/>
        <v>Prostate Cancer</v>
      </c>
      <c r="W557" s="2" t="s">
        <v>1524</v>
      </c>
      <c r="X557" s="2" t="s">
        <v>1512</v>
      </c>
      <c r="Y557" s="2" t="s">
        <v>1521</v>
      </c>
    </row>
    <row r="558" spans="1:25" ht="15.75" customHeight="1">
      <c r="A558" s="2" t="s">
        <v>905</v>
      </c>
      <c r="B558" s="2" t="s">
        <v>1518</v>
      </c>
      <c r="C558" s="2">
        <v>162</v>
      </c>
      <c r="D558" s="2">
        <f t="shared" si="64"/>
        <v>1.62</v>
      </c>
      <c r="E558" s="34">
        <f t="shared" si="65"/>
        <v>23.54823959762231</v>
      </c>
      <c r="F558" s="2">
        <v>61.8</v>
      </c>
      <c r="G558" s="2">
        <f t="shared" si="66"/>
        <v>61.8</v>
      </c>
      <c r="H558" s="2" t="b">
        <v>0</v>
      </c>
      <c r="I558" s="2" t="b">
        <v>0</v>
      </c>
      <c r="J558" s="2" t="b">
        <v>1</v>
      </c>
      <c r="K558" s="2" t="b">
        <v>0</v>
      </c>
      <c r="L558" s="13" t="b">
        <f t="shared" si="67"/>
        <v>0</v>
      </c>
      <c r="M558" s="2" t="s">
        <v>1769</v>
      </c>
      <c r="N558" s="2">
        <v>207</v>
      </c>
      <c r="O558" s="2" t="b">
        <v>0</v>
      </c>
      <c r="P558" s="13" t="b">
        <f t="shared" si="68"/>
        <v>0</v>
      </c>
      <c r="Q558" s="2" t="b">
        <v>0</v>
      </c>
      <c r="R558" s="2" t="b">
        <f t="shared" si="69"/>
        <v>0</v>
      </c>
      <c r="S558" s="2" t="b">
        <v>0</v>
      </c>
      <c r="T558" s="2" t="b">
        <f t="shared" si="70"/>
        <v>0</v>
      </c>
      <c r="U558" s="2" t="s">
        <v>1580</v>
      </c>
      <c r="V558" s="2" t="str">
        <f t="shared" si="71"/>
        <v>Prostate Cancer</v>
      </c>
      <c r="W558" s="2" t="s">
        <v>1524</v>
      </c>
      <c r="X558" s="2" t="s">
        <v>1512</v>
      </c>
      <c r="Y558" s="2" t="s">
        <v>1513</v>
      </c>
    </row>
    <row r="559" spans="1:25" ht="15.75" customHeight="1">
      <c r="A559" s="2" t="s">
        <v>907</v>
      </c>
      <c r="B559" s="2" t="s">
        <v>1536</v>
      </c>
      <c r="C559" s="2">
        <v>168</v>
      </c>
      <c r="D559" s="2">
        <f t="shared" si="64"/>
        <v>1.68</v>
      </c>
      <c r="E559" s="34">
        <f t="shared" si="65"/>
        <v>25.368480725623584</v>
      </c>
      <c r="F559" s="2">
        <v>71.599999999999994</v>
      </c>
      <c r="G559" s="2">
        <f t="shared" si="66"/>
        <v>71.599999999999994</v>
      </c>
      <c r="H559" s="2" t="b">
        <v>0</v>
      </c>
      <c r="I559" s="2" t="b">
        <v>0</v>
      </c>
      <c r="J559" s="2" t="b">
        <v>1</v>
      </c>
      <c r="K559" s="2" t="b">
        <v>0</v>
      </c>
      <c r="L559" s="13" t="b">
        <f t="shared" si="67"/>
        <v>0</v>
      </c>
      <c r="M559" s="2" t="s">
        <v>1632</v>
      </c>
      <c r="N559" s="2">
        <v>159</v>
      </c>
      <c r="O559" s="2" t="b">
        <v>0</v>
      </c>
      <c r="P559" s="13" t="b">
        <f t="shared" si="68"/>
        <v>0</v>
      </c>
      <c r="Q559" s="2" t="b">
        <v>0</v>
      </c>
      <c r="R559" s="2" t="b">
        <f t="shared" si="69"/>
        <v>0</v>
      </c>
      <c r="S559" s="2" t="b">
        <v>0</v>
      </c>
      <c r="T559" s="2" t="b">
        <f t="shared" si="70"/>
        <v>0</v>
      </c>
      <c r="U559" s="2" t="s">
        <v>1555</v>
      </c>
      <c r="V559" s="2" t="str">
        <f t="shared" si="71"/>
        <v>Kidney Stones</v>
      </c>
      <c r="W559" s="2" t="s">
        <v>1506</v>
      </c>
      <c r="X559" s="2" t="s">
        <v>1512</v>
      </c>
      <c r="Y559" s="2" t="s">
        <v>1508</v>
      </c>
    </row>
    <row r="560" spans="1:25" ht="15.75" customHeight="1">
      <c r="A560" s="2" t="s">
        <v>908</v>
      </c>
      <c r="B560" s="2" t="s">
        <v>1514</v>
      </c>
      <c r="C560" s="2">
        <v>179</v>
      </c>
      <c r="D560" s="2">
        <f t="shared" si="64"/>
        <v>1.79</v>
      </c>
      <c r="E560" s="34">
        <f t="shared" si="65"/>
        <v>34.924003620361411</v>
      </c>
      <c r="F560" s="2">
        <v>111.9</v>
      </c>
      <c r="G560" s="2">
        <f t="shared" si="66"/>
        <v>111.9</v>
      </c>
      <c r="H560" s="2" t="b">
        <v>0</v>
      </c>
      <c r="I560" s="2" t="b">
        <v>0</v>
      </c>
      <c r="J560" s="2" t="b">
        <v>0</v>
      </c>
      <c r="K560" s="2" t="b">
        <v>1</v>
      </c>
      <c r="L560" s="13" t="b">
        <f t="shared" si="67"/>
        <v>1</v>
      </c>
      <c r="M560" s="2" t="s">
        <v>1851</v>
      </c>
      <c r="N560" s="2">
        <v>201</v>
      </c>
      <c r="O560" s="2" t="b">
        <v>1</v>
      </c>
      <c r="P560" s="13" t="b">
        <f t="shared" si="68"/>
        <v>1</v>
      </c>
      <c r="Q560" s="2" t="b">
        <v>0</v>
      </c>
      <c r="R560" s="2" t="b">
        <f t="shared" si="69"/>
        <v>0</v>
      </c>
      <c r="S560" s="2" t="b">
        <v>1</v>
      </c>
      <c r="T560" s="2" t="b">
        <f t="shared" si="70"/>
        <v>1</v>
      </c>
      <c r="U560" s="2" t="s">
        <v>1555</v>
      </c>
      <c r="V560" s="2" t="str">
        <f t="shared" si="71"/>
        <v>Kidney Stones</v>
      </c>
      <c r="W560" s="2" t="s">
        <v>1506</v>
      </c>
      <c r="X560" s="2" t="s">
        <v>1535</v>
      </c>
      <c r="Y560" s="2" t="s">
        <v>1513</v>
      </c>
    </row>
    <row r="561" spans="1:25" ht="15.75" customHeight="1">
      <c r="A561" s="2" t="s">
        <v>909</v>
      </c>
      <c r="B561" s="2" t="s">
        <v>1543</v>
      </c>
      <c r="C561" s="2">
        <v>174</v>
      </c>
      <c r="D561" s="2">
        <f t="shared" si="64"/>
        <v>1.74</v>
      </c>
      <c r="E561" s="34">
        <f t="shared" si="65"/>
        <v>32.732197119830886</v>
      </c>
      <c r="F561" s="2">
        <v>99.1</v>
      </c>
      <c r="G561" s="2">
        <f t="shared" si="66"/>
        <v>99.1</v>
      </c>
      <c r="H561" s="2" t="b">
        <v>0</v>
      </c>
      <c r="I561" s="2" t="b">
        <v>0</v>
      </c>
      <c r="J561" s="2" t="b">
        <v>0</v>
      </c>
      <c r="K561" s="2" t="b">
        <v>0</v>
      </c>
      <c r="L561" s="13" t="b">
        <f t="shared" si="67"/>
        <v>0</v>
      </c>
      <c r="M561" s="2" t="s">
        <v>1852</v>
      </c>
      <c r="N561" s="2">
        <v>225</v>
      </c>
      <c r="O561" s="2" t="b">
        <v>1</v>
      </c>
      <c r="P561" s="13" t="b">
        <f t="shared" si="68"/>
        <v>1</v>
      </c>
      <c r="Q561" s="2" t="b">
        <v>1</v>
      </c>
      <c r="R561" s="2" t="b">
        <f t="shared" si="69"/>
        <v>1</v>
      </c>
      <c r="S561" s="2" t="b">
        <v>1</v>
      </c>
      <c r="T561" s="2" t="b">
        <f t="shared" si="70"/>
        <v>1</v>
      </c>
      <c r="U561" s="2" t="s">
        <v>1548</v>
      </c>
      <c r="V561" s="2" t="str">
        <f t="shared" si="71"/>
        <v>Heart Disease</v>
      </c>
      <c r="W561" s="2" t="s">
        <v>1506</v>
      </c>
      <c r="X561" s="2" t="s">
        <v>1535</v>
      </c>
      <c r="Y561" s="2" t="s">
        <v>1517</v>
      </c>
    </row>
    <row r="562" spans="1:25" ht="15.75" customHeight="1">
      <c r="A562" s="2" t="s">
        <v>910</v>
      </c>
      <c r="B562" s="2" t="s">
        <v>1543</v>
      </c>
      <c r="C562" s="2">
        <v>168</v>
      </c>
      <c r="D562" s="2">
        <f t="shared" si="64"/>
        <v>1.68</v>
      </c>
      <c r="E562" s="34">
        <f t="shared" si="65"/>
        <v>33.694727891156468</v>
      </c>
      <c r="F562" s="2">
        <v>95.1</v>
      </c>
      <c r="G562" s="2">
        <f t="shared" si="66"/>
        <v>95.1</v>
      </c>
      <c r="H562" s="2" t="b">
        <v>1</v>
      </c>
      <c r="I562" s="2" t="b">
        <v>0</v>
      </c>
      <c r="J562" s="2" t="b">
        <v>1</v>
      </c>
      <c r="K562" s="2" t="b">
        <v>0</v>
      </c>
      <c r="L562" s="13" t="b">
        <f t="shared" si="67"/>
        <v>0</v>
      </c>
      <c r="M562" s="2" t="s">
        <v>1776</v>
      </c>
      <c r="N562" s="2">
        <v>179</v>
      </c>
      <c r="O562" s="2" t="b">
        <v>0</v>
      </c>
      <c r="P562" s="13" t="b">
        <f t="shared" si="68"/>
        <v>0</v>
      </c>
      <c r="Q562" s="2" t="b">
        <v>1</v>
      </c>
      <c r="R562" s="2" t="b">
        <f t="shared" si="69"/>
        <v>1</v>
      </c>
      <c r="S562" s="2" t="b">
        <v>1</v>
      </c>
      <c r="T562" s="2" t="b">
        <f t="shared" si="70"/>
        <v>1</v>
      </c>
      <c r="U562" s="2" t="s">
        <v>1496</v>
      </c>
      <c r="V562" s="2" t="str">
        <f t="shared" si="71"/>
        <v>Diabetes</v>
      </c>
      <c r="W562" s="2" t="s">
        <v>1506</v>
      </c>
      <c r="X562" s="2" t="s">
        <v>1507</v>
      </c>
      <c r="Y562" s="2" t="s">
        <v>1521</v>
      </c>
    </row>
    <row r="563" spans="1:25" ht="15.75" customHeight="1">
      <c r="A563" s="2" t="s">
        <v>911</v>
      </c>
      <c r="B563" s="2" t="s">
        <v>1518</v>
      </c>
      <c r="C563" s="2">
        <v>178</v>
      </c>
      <c r="D563" s="2">
        <f t="shared" si="64"/>
        <v>1.78</v>
      </c>
      <c r="E563" s="34">
        <f t="shared" si="65"/>
        <v>29.952026259310696</v>
      </c>
      <c r="F563" s="2">
        <v>94.9</v>
      </c>
      <c r="G563" s="2">
        <f t="shared" si="66"/>
        <v>94.9</v>
      </c>
      <c r="H563" s="2" t="b">
        <v>0</v>
      </c>
      <c r="I563" s="2" t="b">
        <v>0</v>
      </c>
      <c r="J563" s="2" t="b">
        <v>0</v>
      </c>
      <c r="K563" s="2" t="b">
        <v>0</v>
      </c>
      <c r="L563" s="13" t="b">
        <f t="shared" si="67"/>
        <v>0</v>
      </c>
      <c r="M563" s="2" t="s">
        <v>1846</v>
      </c>
      <c r="N563" s="2">
        <v>158</v>
      </c>
      <c r="O563" s="2" t="b">
        <v>1</v>
      </c>
      <c r="P563" s="13" t="b">
        <f t="shared" si="68"/>
        <v>1</v>
      </c>
      <c r="Q563" s="2" t="b">
        <v>0</v>
      </c>
      <c r="R563" s="2" t="b">
        <f t="shared" si="69"/>
        <v>0</v>
      </c>
      <c r="S563" s="2" t="b">
        <v>1</v>
      </c>
      <c r="T563" s="2" t="b">
        <f t="shared" si="70"/>
        <v>1</v>
      </c>
      <c r="U563" s="2" t="s">
        <v>1520</v>
      </c>
      <c r="V563" s="2" t="str">
        <f t="shared" si="71"/>
        <v>Heart Attack</v>
      </c>
      <c r="W563" s="2" t="s">
        <v>1506</v>
      </c>
      <c r="X563" s="2" t="s">
        <v>1535</v>
      </c>
      <c r="Y563" s="2" t="s">
        <v>1530</v>
      </c>
    </row>
    <row r="564" spans="1:25" ht="15.75" customHeight="1">
      <c r="A564" s="2" t="s">
        <v>912</v>
      </c>
      <c r="B564" s="2" t="s">
        <v>1509</v>
      </c>
      <c r="C564" s="2">
        <v>166</v>
      </c>
      <c r="D564" s="2">
        <f t="shared" si="64"/>
        <v>1.66</v>
      </c>
      <c r="E564" s="34">
        <f t="shared" si="65"/>
        <v>25.11249818551314</v>
      </c>
      <c r="F564" s="2">
        <v>69.2</v>
      </c>
      <c r="G564" s="2">
        <f t="shared" si="66"/>
        <v>69.2</v>
      </c>
      <c r="H564" s="2" t="b">
        <v>1</v>
      </c>
      <c r="I564" s="2" t="b">
        <v>0</v>
      </c>
      <c r="J564" s="2" t="b">
        <v>1</v>
      </c>
      <c r="K564" s="2" t="b">
        <v>0</v>
      </c>
      <c r="L564" s="13" t="b">
        <f t="shared" si="67"/>
        <v>0</v>
      </c>
      <c r="M564" s="2" t="s">
        <v>1702</v>
      </c>
      <c r="N564" s="2">
        <v>175</v>
      </c>
      <c r="O564" s="2" t="b">
        <v>0</v>
      </c>
      <c r="P564" s="13" t="b">
        <f t="shared" si="68"/>
        <v>0</v>
      </c>
      <c r="Q564" s="2" t="b">
        <v>0</v>
      </c>
      <c r="R564" s="2" t="b">
        <f t="shared" si="69"/>
        <v>0</v>
      </c>
      <c r="S564" s="2" t="b">
        <v>0</v>
      </c>
      <c r="T564" s="2" t="b">
        <f t="shared" si="70"/>
        <v>0</v>
      </c>
      <c r="U564" s="2" t="s">
        <v>1555</v>
      </c>
      <c r="V564" s="2" t="str">
        <f t="shared" si="71"/>
        <v>Kidney Stones</v>
      </c>
      <c r="W564" s="2" t="s">
        <v>1506</v>
      </c>
      <c r="X564" s="2" t="s">
        <v>1512</v>
      </c>
      <c r="Y564" s="2" t="s">
        <v>1508</v>
      </c>
    </row>
    <row r="565" spans="1:25" ht="15.75" customHeight="1">
      <c r="A565" s="2" t="s">
        <v>913</v>
      </c>
      <c r="B565" s="2" t="s">
        <v>1527</v>
      </c>
      <c r="C565" s="2">
        <v>165</v>
      </c>
      <c r="D565" s="2">
        <f t="shared" si="64"/>
        <v>1.65</v>
      </c>
      <c r="E565" s="34">
        <f t="shared" si="65"/>
        <v>29.237832874196513</v>
      </c>
      <c r="F565" s="2">
        <v>79.599999999999994</v>
      </c>
      <c r="G565" s="2">
        <f t="shared" si="66"/>
        <v>79.599999999999994</v>
      </c>
      <c r="H565" s="2" t="b">
        <v>0</v>
      </c>
      <c r="I565" s="2" t="b">
        <v>0</v>
      </c>
      <c r="J565" s="2" t="b">
        <v>1</v>
      </c>
      <c r="K565" s="2" t="b">
        <v>0</v>
      </c>
      <c r="L565" s="13" t="b">
        <f t="shared" si="67"/>
        <v>0</v>
      </c>
      <c r="M565" s="2" t="s">
        <v>1629</v>
      </c>
      <c r="N565" s="2">
        <v>207</v>
      </c>
      <c r="O565" s="2" t="b">
        <v>1</v>
      </c>
      <c r="P565" s="13" t="b">
        <f t="shared" si="68"/>
        <v>1</v>
      </c>
      <c r="Q565" s="2" t="b">
        <v>0</v>
      </c>
      <c r="R565" s="2" t="b">
        <f t="shared" si="69"/>
        <v>0</v>
      </c>
      <c r="S565" s="2" t="b">
        <v>1</v>
      </c>
      <c r="T565" s="2" t="b">
        <f t="shared" si="70"/>
        <v>1</v>
      </c>
      <c r="U565" s="2" t="s">
        <v>1520</v>
      </c>
      <c r="V565" s="2" t="str">
        <f t="shared" si="71"/>
        <v>Heart Attack</v>
      </c>
      <c r="W565" s="100"/>
      <c r="X565" s="2" t="s">
        <v>1512</v>
      </c>
      <c r="Y565" s="2" t="s">
        <v>1508</v>
      </c>
    </row>
    <row r="566" spans="1:25" ht="15.75" customHeight="1">
      <c r="A566" s="2" t="s">
        <v>914</v>
      </c>
      <c r="B566" s="2" t="s">
        <v>1556</v>
      </c>
      <c r="C566" s="2">
        <v>163</v>
      </c>
      <c r="D566" s="2">
        <f t="shared" si="64"/>
        <v>1.63</v>
      </c>
      <c r="E566" s="34">
        <f t="shared" si="65"/>
        <v>34.212804396100722</v>
      </c>
      <c r="F566" s="2">
        <v>90.9</v>
      </c>
      <c r="G566" s="2">
        <f t="shared" si="66"/>
        <v>90.9</v>
      </c>
      <c r="H566" s="2" t="b">
        <v>1</v>
      </c>
      <c r="I566" s="2" t="b">
        <v>0</v>
      </c>
      <c r="J566" s="2" t="b">
        <v>1</v>
      </c>
      <c r="K566" s="2" t="b">
        <v>1</v>
      </c>
      <c r="L566" s="13" t="b">
        <f t="shared" si="67"/>
        <v>1</v>
      </c>
      <c r="M566" s="2" t="s">
        <v>1636</v>
      </c>
      <c r="N566" s="2">
        <v>221</v>
      </c>
      <c r="O566" s="2" t="b">
        <v>1</v>
      </c>
      <c r="P566" s="13" t="b">
        <f t="shared" si="68"/>
        <v>1</v>
      </c>
      <c r="Q566" s="2" t="b">
        <v>0</v>
      </c>
      <c r="R566" s="2" t="b">
        <f t="shared" si="69"/>
        <v>0</v>
      </c>
      <c r="S566" s="2" t="b">
        <v>1</v>
      </c>
      <c r="T566" s="2" t="b">
        <f t="shared" si="70"/>
        <v>1</v>
      </c>
      <c r="U566" s="2" t="s">
        <v>1520</v>
      </c>
      <c r="V566" s="2" t="str">
        <f t="shared" si="71"/>
        <v>Heart Attack</v>
      </c>
      <c r="W566" s="2" t="s">
        <v>1524</v>
      </c>
      <c r="X566" s="2" t="s">
        <v>1512</v>
      </c>
      <c r="Y566" s="2" t="s">
        <v>1513</v>
      </c>
    </row>
    <row r="567" spans="1:25" ht="15.75" customHeight="1">
      <c r="A567" s="2" t="s">
        <v>915</v>
      </c>
      <c r="B567" s="2" t="s">
        <v>1556</v>
      </c>
      <c r="C567" s="2">
        <v>175</v>
      </c>
      <c r="D567" s="2">
        <f t="shared" si="64"/>
        <v>1.75</v>
      </c>
      <c r="E567" s="34">
        <f t="shared" si="65"/>
        <v>28.440816326530609</v>
      </c>
      <c r="F567" s="2">
        <v>87.1</v>
      </c>
      <c r="G567" s="2">
        <f t="shared" si="66"/>
        <v>87.1</v>
      </c>
      <c r="H567" s="2" t="b">
        <v>0</v>
      </c>
      <c r="I567" s="2" t="b">
        <v>0</v>
      </c>
      <c r="J567" s="2" t="b">
        <v>0</v>
      </c>
      <c r="K567" s="2" t="b">
        <v>0</v>
      </c>
      <c r="L567" s="13" t="b">
        <f t="shared" si="67"/>
        <v>0</v>
      </c>
      <c r="M567" s="2" t="s">
        <v>1777</v>
      </c>
      <c r="N567" s="2">
        <v>154</v>
      </c>
      <c r="O567" s="2" t="b">
        <v>1</v>
      </c>
      <c r="P567" s="13" t="b">
        <f t="shared" si="68"/>
        <v>1</v>
      </c>
      <c r="Q567" s="2" t="b">
        <v>0</v>
      </c>
      <c r="R567" s="2" t="b">
        <f t="shared" si="69"/>
        <v>0</v>
      </c>
      <c r="S567" s="2" t="b">
        <v>1</v>
      </c>
      <c r="T567" s="2" t="b">
        <f t="shared" si="70"/>
        <v>1</v>
      </c>
      <c r="U567" s="2" t="s">
        <v>1594</v>
      </c>
      <c r="V567" s="2" t="str">
        <f t="shared" si="71"/>
        <v>Heart Disease</v>
      </c>
      <c r="W567" s="2" t="s">
        <v>1506</v>
      </c>
      <c r="X567" s="2" t="s">
        <v>1507</v>
      </c>
      <c r="Y567" s="2" t="s">
        <v>1513</v>
      </c>
    </row>
    <row r="568" spans="1:25" ht="15.75" customHeight="1">
      <c r="A568" s="2" t="s">
        <v>917</v>
      </c>
      <c r="B568" s="2" t="s">
        <v>1518</v>
      </c>
      <c r="C568" s="2">
        <v>154</v>
      </c>
      <c r="D568" s="2">
        <f t="shared" si="64"/>
        <v>1.54</v>
      </c>
      <c r="E568" s="34">
        <f t="shared" si="65"/>
        <v>30.44358239163434</v>
      </c>
      <c r="F568" s="2">
        <v>72.2</v>
      </c>
      <c r="G568" s="2">
        <f t="shared" si="66"/>
        <v>72.2</v>
      </c>
      <c r="H568" s="2" t="b">
        <v>1</v>
      </c>
      <c r="I568" s="2" t="b">
        <v>0</v>
      </c>
      <c r="J568" s="2" t="b">
        <v>0</v>
      </c>
      <c r="K568" s="2" t="b">
        <v>0</v>
      </c>
      <c r="L568" s="13" t="b">
        <f t="shared" si="67"/>
        <v>0</v>
      </c>
      <c r="M568" s="2" t="s">
        <v>1853</v>
      </c>
      <c r="N568" s="2">
        <v>172</v>
      </c>
      <c r="O568" s="2" t="b">
        <v>0</v>
      </c>
      <c r="P568" s="13" t="b">
        <f t="shared" si="68"/>
        <v>0</v>
      </c>
      <c r="Q568" s="2" t="b">
        <v>1</v>
      </c>
      <c r="R568" s="2" t="b">
        <f t="shared" si="69"/>
        <v>1</v>
      </c>
      <c r="S568" s="2" t="b">
        <v>1</v>
      </c>
      <c r="T568" s="2" t="b">
        <f t="shared" si="70"/>
        <v>1</v>
      </c>
      <c r="U568" s="2" t="s">
        <v>1505</v>
      </c>
      <c r="V568" s="2" t="str">
        <f t="shared" si="71"/>
        <v>Fractured Leg</v>
      </c>
      <c r="W568" s="2" t="s">
        <v>1524</v>
      </c>
      <c r="X568" s="2" t="s">
        <v>1512</v>
      </c>
      <c r="Y568" s="2" t="s">
        <v>1521</v>
      </c>
    </row>
    <row r="569" spans="1:25" ht="15.75" customHeight="1">
      <c r="A569" s="2" t="s">
        <v>918</v>
      </c>
      <c r="B569" s="2" t="s">
        <v>1543</v>
      </c>
      <c r="C569" s="2">
        <v>155</v>
      </c>
      <c r="D569" s="2">
        <f t="shared" si="64"/>
        <v>1.55</v>
      </c>
      <c r="E569" s="34">
        <f t="shared" si="65"/>
        <v>28.886576482830385</v>
      </c>
      <c r="F569" s="2">
        <v>69.400000000000006</v>
      </c>
      <c r="G569" s="2">
        <f t="shared" si="66"/>
        <v>69.400000000000006</v>
      </c>
      <c r="H569" s="2" t="b">
        <v>1</v>
      </c>
      <c r="I569" s="2" t="b">
        <v>1</v>
      </c>
      <c r="J569" s="2" t="b">
        <v>0</v>
      </c>
      <c r="K569" s="2" t="b">
        <v>1</v>
      </c>
      <c r="L569" s="13" t="b">
        <f t="shared" si="67"/>
        <v>1</v>
      </c>
      <c r="M569" s="2" t="s">
        <v>1796</v>
      </c>
      <c r="N569" s="2">
        <v>203</v>
      </c>
      <c r="O569" s="2" t="b">
        <v>1</v>
      </c>
      <c r="P569" s="13" t="b">
        <f t="shared" si="68"/>
        <v>1</v>
      </c>
      <c r="Q569" s="2" t="b">
        <v>1</v>
      </c>
      <c r="R569" s="2" t="b">
        <f t="shared" si="69"/>
        <v>1</v>
      </c>
      <c r="S569" s="2" t="b">
        <v>1</v>
      </c>
      <c r="T569" s="2" t="b">
        <f t="shared" si="70"/>
        <v>1</v>
      </c>
      <c r="U569" s="2" t="s">
        <v>1532</v>
      </c>
      <c r="V569" s="2" t="str">
        <f t="shared" si="71"/>
        <v>Hypertension</v>
      </c>
      <c r="W569" s="2" t="s">
        <v>1524</v>
      </c>
      <c r="X569" s="2" t="s">
        <v>1507</v>
      </c>
      <c r="Y569" s="2" t="s">
        <v>1517</v>
      </c>
    </row>
    <row r="570" spans="1:25" ht="15.75" customHeight="1">
      <c r="A570" s="2" t="s">
        <v>919</v>
      </c>
      <c r="B570" s="2" t="s">
        <v>1536</v>
      </c>
      <c r="C570" s="2">
        <v>173</v>
      </c>
      <c r="D570" s="2">
        <f t="shared" si="64"/>
        <v>1.73</v>
      </c>
      <c r="E570" s="34">
        <f t="shared" si="65"/>
        <v>33.813358281265664</v>
      </c>
      <c r="F570" s="2">
        <v>101.2</v>
      </c>
      <c r="G570" s="2">
        <f t="shared" si="66"/>
        <v>101.2</v>
      </c>
      <c r="H570" s="2" t="b">
        <v>0</v>
      </c>
      <c r="I570" s="2" t="b">
        <v>0</v>
      </c>
      <c r="J570" s="2" t="b">
        <v>0</v>
      </c>
      <c r="K570" s="2" t="b">
        <v>1</v>
      </c>
      <c r="L570" s="13" t="b">
        <f t="shared" si="67"/>
        <v>1</v>
      </c>
      <c r="M570" s="2" t="s">
        <v>1691</v>
      </c>
      <c r="N570" s="2">
        <v>154</v>
      </c>
      <c r="O570" s="2" t="b">
        <v>1</v>
      </c>
      <c r="P570" s="13" t="b">
        <f t="shared" si="68"/>
        <v>1</v>
      </c>
      <c r="Q570" s="2" t="b">
        <v>0</v>
      </c>
      <c r="R570" s="2" t="b">
        <f t="shared" si="69"/>
        <v>0</v>
      </c>
      <c r="S570" s="2" t="b">
        <v>1</v>
      </c>
      <c r="T570" s="2" t="b">
        <f t="shared" si="70"/>
        <v>1</v>
      </c>
      <c r="U570" s="2" t="s">
        <v>1496</v>
      </c>
      <c r="V570" s="2" t="str">
        <f t="shared" si="71"/>
        <v>Diabetes</v>
      </c>
      <c r="W570" s="2" t="s">
        <v>1524</v>
      </c>
      <c r="X570" s="2" t="s">
        <v>1512</v>
      </c>
      <c r="Y570" s="2" t="s">
        <v>1513</v>
      </c>
    </row>
    <row r="571" spans="1:25" ht="15.75" customHeight="1">
      <c r="A571" s="2" t="s">
        <v>921</v>
      </c>
      <c r="B571" s="2" t="s">
        <v>1556</v>
      </c>
      <c r="C571" s="2">
        <v>164</v>
      </c>
      <c r="D571" s="2">
        <f t="shared" si="64"/>
        <v>1.64</v>
      </c>
      <c r="E571" s="34">
        <f t="shared" si="65"/>
        <v>33.31350386674599</v>
      </c>
      <c r="F571" s="2">
        <v>89.6</v>
      </c>
      <c r="G571" s="2">
        <f t="shared" si="66"/>
        <v>89.6</v>
      </c>
      <c r="H571" s="2" t="b">
        <v>0</v>
      </c>
      <c r="I571" s="2" t="b">
        <v>0</v>
      </c>
      <c r="J571" s="2" t="b">
        <v>0</v>
      </c>
      <c r="K571" s="2" t="b">
        <v>0</v>
      </c>
      <c r="L571" s="13" t="b">
        <f t="shared" si="67"/>
        <v>0</v>
      </c>
      <c r="M571" s="2" t="s">
        <v>1613</v>
      </c>
      <c r="N571" s="2">
        <v>223</v>
      </c>
      <c r="O571" s="2" t="b">
        <v>1</v>
      </c>
      <c r="P571" s="13" t="b">
        <f t="shared" si="68"/>
        <v>1</v>
      </c>
      <c r="Q571" s="2" t="b">
        <v>1</v>
      </c>
      <c r="R571" s="2" t="b">
        <f t="shared" si="69"/>
        <v>1</v>
      </c>
      <c r="S571" s="2" t="b">
        <v>1</v>
      </c>
      <c r="T571" s="2" t="b">
        <f t="shared" si="70"/>
        <v>1</v>
      </c>
      <c r="U571" s="2" t="s">
        <v>1594</v>
      </c>
      <c r="V571" s="2" t="str">
        <f t="shared" si="71"/>
        <v>Heart Disease</v>
      </c>
      <c r="W571" s="2" t="s">
        <v>1506</v>
      </c>
      <c r="X571" s="2" t="s">
        <v>1512</v>
      </c>
      <c r="Y571" s="2" t="s">
        <v>1513</v>
      </c>
    </row>
    <row r="572" spans="1:25" ht="15.75" customHeight="1">
      <c r="A572" s="2" t="s">
        <v>923</v>
      </c>
      <c r="B572" s="2" t="s">
        <v>1543</v>
      </c>
      <c r="C572" s="2">
        <v>173</v>
      </c>
      <c r="D572" s="2">
        <f t="shared" si="64"/>
        <v>1.73</v>
      </c>
      <c r="E572" s="34">
        <f t="shared" si="65"/>
        <v>29.369507835209998</v>
      </c>
      <c r="F572" s="2">
        <v>87.9</v>
      </c>
      <c r="G572" s="2">
        <f t="shared" si="66"/>
        <v>87.9</v>
      </c>
      <c r="H572" s="2" t="b">
        <v>0</v>
      </c>
      <c r="I572" s="2" t="b">
        <v>0</v>
      </c>
      <c r="J572" s="2" t="b">
        <v>0</v>
      </c>
      <c r="K572" s="2" t="b">
        <v>1</v>
      </c>
      <c r="L572" s="13" t="b">
        <f t="shared" si="67"/>
        <v>1</v>
      </c>
      <c r="M572" s="2" t="s">
        <v>1665</v>
      </c>
      <c r="N572" s="2">
        <v>164</v>
      </c>
      <c r="O572" s="2" t="b">
        <v>1</v>
      </c>
      <c r="P572" s="13" t="b">
        <f t="shared" si="68"/>
        <v>1</v>
      </c>
      <c r="Q572" s="2" t="b">
        <v>0</v>
      </c>
      <c r="R572" s="2" t="b">
        <f t="shared" si="69"/>
        <v>0</v>
      </c>
      <c r="S572" s="2" t="b">
        <v>1</v>
      </c>
      <c r="T572" s="2" t="b">
        <f t="shared" si="70"/>
        <v>1</v>
      </c>
      <c r="U572" s="2" t="s">
        <v>1591</v>
      </c>
      <c r="V572" s="2" t="str">
        <f t="shared" si="71"/>
        <v>Respiratory Infection</v>
      </c>
      <c r="W572" s="2" t="s">
        <v>1524</v>
      </c>
      <c r="X572" s="2" t="s">
        <v>1507</v>
      </c>
      <c r="Y572" s="2" t="s">
        <v>1508</v>
      </c>
    </row>
    <row r="573" spans="1:25" ht="15.75" customHeight="1">
      <c r="A573" s="2" t="s">
        <v>925</v>
      </c>
      <c r="B573" s="2" t="s">
        <v>1556</v>
      </c>
      <c r="C573" s="2">
        <v>165</v>
      </c>
      <c r="D573" s="2">
        <f t="shared" si="64"/>
        <v>1.65</v>
      </c>
      <c r="E573" s="34">
        <f t="shared" si="65"/>
        <v>25.491276400367315</v>
      </c>
      <c r="F573" s="2">
        <v>69.400000000000006</v>
      </c>
      <c r="G573" s="2">
        <f t="shared" si="66"/>
        <v>69.400000000000006</v>
      </c>
      <c r="H573" s="2" t="b">
        <v>0</v>
      </c>
      <c r="I573" s="2" t="b">
        <v>1</v>
      </c>
      <c r="J573" s="2" t="b">
        <v>0</v>
      </c>
      <c r="K573" s="2" t="b">
        <v>0</v>
      </c>
      <c r="L573" s="13" t="b">
        <f t="shared" si="67"/>
        <v>0</v>
      </c>
      <c r="M573" s="2" t="s">
        <v>1766</v>
      </c>
      <c r="N573" s="2">
        <v>170</v>
      </c>
      <c r="O573" s="2" t="b">
        <v>0</v>
      </c>
      <c r="P573" s="13" t="b">
        <f t="shared" si="68"/>
        <v>0</v>
      </c>
      <c r="Q573" s="2" t="b">
        <v>0</v>
      </c>
      <c r="R573" s="2" t="b">
        <f t="shared" si="69"/>
        <v>0</v>
      </c>
      <c r="S573" s="2" t="b">
        <v>0</v>
      </c>
      <c r="T573" s="2" t="b">
        <f t="shared" si="70"/>
        <v>0</v>
      </c>
      <c r="U573" s="2" t="s">
        <v>1552</v>
      </c>
      <c r="V573" s="2" t="str">
        <f t="shared" si="71"/>
        <v>Allergic Reaction</v>
      </c>
      <c r="W573" s="2" t="s">
        <v>1524</v>
      </c>
      <c r="X573" s="2" t="s">
        <v>1507</v>
      </c>
      <c r="Y573" s="2" t="s">
        <v>1530</v>
      </c>
    </row>
    <row r="574" spans="1:25" ht="15.75" customHeight="1">
      <c r="A574" s="2" t="s">
        <v>927</v>
      </c>
      <c r="B574" s="2" t="s">
        <v>1503</v>
      </c>
      <c r="C574" s="2">
        <v>150</v>
      </c>
      <c r="D574" s="2">
        <f t="shared" si="64"/>
        <v>1.5</v>
      </c>
      <c r="E574" s="34">
        <f t="shared" si="65"/>
        <v>30.311111111111114</v>
      </c>
      <c r="F574" s="2">
        <v>68.2</v>
      </c>
      <c r="G574" s="2">
        <f t="shared" si="66"/>
        <v>68.2</v>
      </c>
      <c r="H574" s="2" t="b">
        <v>1</v>
      </c>
      <c r="I574" s="2" t="b">
        <v>0</v>
      </c>
      <c r="J574" s="2" t="b">
        <v>1</v>
      </c>
      <c r="K574" s="2" t="b">
        <v>0</v>
      </c>
      <c r="L574" s="13" t="b">
        <f t="shared" si="67"/>
        <v>0</v>
      </c>
      <c r="M574" s="2" t="s">
        <v>1730</v>
      </c>
      <c r="N574" s="2">
        <v>207</v>
      </c>
      <c r="O574" s="2" t="b">
        <v>0</v>
      </c>
      <c r="P574" s="13" t="b">
        <f t="shared" si="68"/>
        <v>0</v>
      </c>
      <c r="Q574" s="2" t="b">
        <v>1</v>
      </c>
      <c r="R574" s="2" t="b">
        <f t="shared" si="69"/>
        <v>1</v>
      </c>
      <c r="S574" s="2" t="b">
        <v>1</v>
      </c>
      <c r="T574" s="2" t="b">
        <f t="shared" si="70"/>
        <v>1</v>
      </c>
      <c r="U574" s="2" t="s">
        <v>1555</v>
      </c>
      <c r="V574" s="2" t="str">
        <f t="shared" si="71"/>
        <v>Kidney Stones</v>
      </c>
      <c r="W574" s="2" t="s">
        <v>1506</v>
      </c>
      <c r="X574" s="2" t="s">
        <v>1507</v>
      </c>
      <c r="Y574" s="2" t="s">
        <v>1517</v>
      </c>
    </row>
    <row r="575" spans="1:25" ht="15.75" customHeight="1">
      <c r="A575" s="2" t="s">
        <v>929</v>
      </c>
      <c r="B575" s="2" t="s">
        <v>1514</v>
      </c>
      <c r="C575" s="2">
        <v>156</v>
      </c>
      <c r="D575" s="2">
        <f t="shared" si="64"/>
        <v>1.56</v>
      </c>
      <c r="E575" s="34">
        <f t="shared" si="65"/>
        <v>32.708744247205779</v>
      </c>
      <c r="F575" s="2">
        <v>79.599999999999994</v>
      </c>
      <c r="G575" s="2">
        <f t="shared" si="66"/>
        <v>79.599999999999994</v>
      </c>
      <c r="H575" s="2" t="b">
        <v>1</v>
      </c>
      <c r="I575" s="2" t="b">
        <v>0</v>
      </c>
      <c r="J575" s="2" t="b">
        <v>0</v>
      </c>
      <c r="K575" s="2" t="b">
        <v>0</v>
      </c>
      <c r="L575" s="13" t="b">
        <f t="shared" si="67"/>
        <v>0</v>
      </c>
      <c r="M575" s="2" t="s">
        <v>1570</v>
      </c>
      <c r="N575" s="2">
        <v>164</v>
      </c>
      <c r="O575" s="2" t="b">
        <v>1</v>
      </c>
      <c r="P575" s="13" t="b">
        <f t="shared" si="68"/>
        <v>1</v>
      </c>
      <c r="Q575" s="2" t="b">
        <v>0</v>
      </c>
      <c r="R575" s="2" t="b">
        <f t="shared" si="69"/>
        <v>0</v>
      </c>
      <c r="S575" s="2" t="b">
        <v>1</v>
      </c>
      <c r="T575" s="2" t="b">
        <f t="shared" si="70"/>
        <v>1</v>
      </c>
      <c r="U575" s="2" t="s">
        <v>1548</v>
      </c>
      <c r="V575" s="2" t="str">
        <f t="shared" si="71"/>
        <v>Heart Disease</v>
      </c>
      <c r="W575" s="2" t="s">
        <v>1524</v>
      </c>
      <c r="X575" s="2" t="s">
        <v>1512</v>
      </c>
      <c r="Y575" s="2" t="s">
        <v>1530</v>
      </c>
    </row>
    <row r="576" spans="1:25" ht="15.75" customHeight="1">
      <c r="A576" s="2" t="s">
        <v>931</v>
      </c>
      <c r="B576" s="2" t="s">
        <v>1527</v>
      </c>
      <c r="C576" s="2">
        <v>163</v>
      </c>
      <c r="D576" s="2">
        <f t="shared" si="64"/>
        <v>1.63</v>
      </c>
      <c r="E576" s="34">
        <f t="shared" si="65"/>
        <v>32.443825510933799</v>
      </c>
      <c r="F576" s="2">
        <v>86.2</v>
      </c>
      <c r="G576" s="2">
        <f t="shared" si="66"/>
        <v>86.2</v>
      </c>
      <c r="H576" s="2" t="b">
        <v>0</v>
      </c>
      <c r="I576" s="2" t="b">
        <v>0</v>
      </c>
      <c r="J576" s="2" t="b">
        <v>0</v>
      </c>
      <c r="K576" s="2" t="b">
        <v>0</v>
      </c>
      <c r="L576" s="13" t="b">
        <f t="shared" si="67"/>
        <v>0</v>
      </c>
      <c r="M576" s="2" t="s">
        <v>1838</v>
      </c>
      <c r="N576" s="2">
        <v>210</v>
      </c>
      <c r="O576" s="2" t="b">
        <v>0</v>
      </c>
      <c r="P576" s="13" t="b">
        <f t="shared" si="68"/>
        <v>0</v>
      </c>
      <c r="Q576" s="2" t="b">
        <v>1</v>
      </c>
      <c r="R576" s="2" t="b">
        <f t="shared" si="69"/>
        <v>1</v>
      </c>
      <c r="S576" s="2" t="b">
        <v>1</v>
      </c>
      <c r="T576" s="2" t="b">
        <f t="shared" si="70"/>
        <v>1</v>
      </c>
      <c r="U576" s="2" t="s">
        <v>1523</v>
      </c>
      <c r="V576" s="2" t="str">
        <f t="shared" si="71"/>
        <v>Appendicitis</v>
      </c>
      <c r="W576" s="2" t="s">
        <v>1524</v>
      </c>
      <c r="X576" s="2" t="s">
        <v>1507</v>
      </c>
      <c r="Y576" s="2" t="s">
        <v>1513</v>
      </c>
    </row>
    <row r="577" spans="1:25" ht="15.75" customHeight="1">
      <c r="A577" s="2" t="s">
        <v>933</v>
      </c>
      <c r="B577" s="2" t="s">
        <v>1527</v>
      </c>
      <c r="C577" s="2">
        <v>166</v>
      </c>
      <c r="D577" s="2">
        <f t="shared" si="64"/>
        <v>1.66</v>
      </c>
      <c r="E577" s="34">
        <f t="shared" si="65"/>
        <v>34.293801712875599</v>
      </c>
      <c r="F577" s="2">
        <v>94.5</v>
      </c>
      <c r="G577" s="2">
        <f t="shared" si="66"/>
        <v>94.5</v>
      </c>
      <c r="H577" s="2" t="b">
        <v>0</v>
      </c>
      <c r="I577" s="2" t="b">
        <v>0</v>
      </c>
      <c r="J577" s="2" t="b">
        <v>0</v>
      </c>
      <c r="K577" s="2" t="b">
        <v>0</v>
      </c>
      <c r="L577" s="13" t="b">
        <f t="shared" si="67"/>
        <v>0</v>
      </c>
      <c r="M577" s="2" t="s">
        <v>1655</v>
      </c>
      <c r="N577" s="2">
        <v>227</v>
      </c>
      <c r="O577" s="2" t="b">
        <v>1</v>
      </c>
      <c r="P577" s="13" t="b">
        <f t="shared" si="68"/>
        <v>1</v>
      </c>
      <c r="Q577" s="2" t="b">
        <v>0</v>
      </c>
      <c r="R577" s="2" t="b">
        <f t="shared" si="69"/>
        <v>0</v>
      </c>
      <c r="S577" s="2" t="b">
        <v>1</v>
      </c>
      <c r="T577" s="2" t="b">
        <f t="shared" si="70"/>
        <v>1</v>
      </c>
      <c r="U577" s="2" t="s">
        <v>1594</v>
      </c>
      <c r="V577" s="2" t="str">
        <f t="shared" si="71"/>
        <v>Heart Disease</v>
      </c>
      <c r="W577" s="2" t="s">
        <v>1506</v>
      </c>
      <c r="X577" s="2" t="s">
        <v>1535</v>
      </c>
      <c r="Y577" s="2" t="s">
        <v>1517</v>
      </c>
    </row>
    <row r="578" spans="1:25" ht="15.75" customHeight="1">
      <c r="A578" s="2" t="s">
        <v>934</v>
      </c>
      <c r="B578" s="2" t="s">
        <v>1556</v>
      </c>
      <c r="C578" s="2">
        <v>164</v>
      </c>
      <c r="D578" s="2">
        <f t="shared" si="64"/>
        <v>1.64</v>
      </c>
      <c r="E578" s="34">
        <f t="shared" si="65"/>
        <v>31.268590124925641</v>
      </c>
      <c r="F578" s="2">
        <v>84.1</v>
      </c>
      <c r="G578" s="2">
        <f t="shared" si="66"/>
        <v>84.1</v>
      </c>
      <c r="H578" s="2" t="b">
        <v>1</v>
      </c>
      <c r="I578" s="2" t="b">
        <v>0</v>
      </c>
      <c r="J578" s="2" t="b">
        <v>0</v>
      </c>
      <c r="K578" s="2" t="b">
        <v>1</v>
      </c>
      <c r="L578" s="13" t="b">
        <f t="shared" si="67"/>
        <v>1</v>
      </c>
      <c r="M578" s="2" t="s">
        <v>1654</v>
      </c>
      <c r="N578" s="2">
        <v>159</v>
      </c>
      <c r="O578" s="2" t="b">
        <v>1</v>
      </c>
      <c r="P578" s="13" t="b">
        <f t="shared" si="68"/>
        <v>1</v>
      </c>
      <c r="Q578" s="2" t="b">
        <v>1</v>
      </c>
      <c r="R578" s="2" t="b">
        <f t="shared" si="69"/>
        <v>1</v>
      </c>
      <c r="S578" s="2" t="b">
        <v>1</v>
      </c>
      <c r="T578" s="2" t="b">
        <f t="shared" si="70"/>
        <v>1</v>
      </c>
      <c r="U578" s="2" t="s">
        <v>1523</v>
      </c>
      <c r="V578" s="2" t="str">
        <f t="shared" si="71"/>
        <v>Appendicitis</v>
      </c>
      <c r="W578" s="2" t="s">
        <v>1524</v>
      </c>
      <c r="X578" s="2" t="s">
        <v>1512</v>
      </c>
      <c r="Y578" s="2" t="s">
        <v>1521</v>
      </c>
    </row>
    <row r="579" spans="1:25" ht="15.75" customHeight="1">
      <c r="A579" s="2" t="s">
        <v>936</v>
      </c>
      <c r="B579" s="2" t="s">
        <v>1514</v>
      </c>
      <c r="C579" s="2">
        <v>174</v>
      </c>
      <c r="D579" s="2">
        <f t="shared" ref="D579:D642" si="72">C579/100</f>
        <v>1.74</v>
      </c>
      <c r="E579" s="34">
        <f t="shared" ref="E579:E642" si="73">F579/(D579*D579)</f>
        <v>21.832474567314041</v>
      </c>
      <c r="F579" s="2">
        <v>66.099999999999994</v>
      </c>
      <c r="G579" s="2">
        <f t="shared" ref="G579:G642" si="74">ROUND(F579,1)</f>
        <v>66.099999999999994</v>
      </c>
      <c r="H579" s="2" t="b">
        <v>0</v>
      </c>
      <c r="I579" s="2" t="b">
        <v>0</v>
      </c>
      <c r="J579" s="2" t="b">
        <v>0</v>
      </c>
      <c r="K579" s="2" t="b">
        <v>0</v>
      </c>
      <c r="L579" s="13" t="b">
        <f t="shared" ref="L579:L642" si="75">IF(K579="Yes",TRUE,IF(K579="No", FALSE, K579))</f>
        <v>0</v>
      </c>
      <c r="M579" s="2" t="s">
        <v>1702</v>
      </c>
      <c r="N579" s="2">
        <v>170</v>
      </c>
      <c r="O579" s="2" t="b">
        <v>0</v>
      </c>
      <c r="P579" s="13" t="b">
        <f t="shared" ref="P579:P642" si="76">IF(ISBLANK(O579),FALSE,O579)</f>
        <v>0</v>
      </c>
      <c r="Q579" s="2" t="b">
        <v>0</v>
      </c>
      <c r="R579" s="2" t="b">
        <f t="shared" ref="R579:R642" si="77">IF(ISBLANK(Q579),FALSE,Q579)</f>
        <v>0</v>
      </c>
      <c r="S579" s="2" t="b">
        <v>0</v>
      </c>
      <c r="T579" s="2" t="b">
        <f t="shared" ref="T579:T642" si="78">IF(ISBLANK(S579),FALSE,S579)</f>
        <v>0</v>
      </c>
      <c r="U579" s="2" t="s">
        <v>1505</v>
      </c>
      <c r="V579" s="2" t="str">
        <f t="shared" ref="V579:V642" si="79">PROPER(U579)</f>
        <v>Fractured Leg</v>
      </c>
      <c r="W579" s="2" t="s">
        <v>1506</v>
      </c>
      <c r="X579" s="2" t="s">
        <v>1512</v>
      </c>
      <c r="Y579" s="2" t="s">
        <v>1530</v>
      </c>
    </row>
    <row r="580" spans="1:25" ht="15.75" customHeight="1">
      <c r="A580" s="2" t="s">
        <v>937</v>
      </c>
      <c r="B580" s="2" t="s">
        <v>1543</v>
      </c>
      <c r="C580" s="2">
        <v>166</v>
      </c>
      <c r="D580" s="2">
        <f t="shared" si="72"/>
        <v>1.66</v>
      </c>
      <c r="E580" s="34">
        <f t="shared" si="73"/>
        <v>34.112353026564087</v>
      </c>
      <c r="F580" s="2">
        <v>94</v>
      </c>
      <c r="G580" s="2">
        <f t="shared" si="74"/>
        <v>94</v>
      </c>
      <c r="H580" s="2" t="s">
        <v>1524</v>
      </c>
      <c r="I580" s="2" t="s">
        <v>1506</v>
      </c>
      <c r="J580" s="2" t="s">
        <v>1524</v>
      </c>
      <c r="K580" s="2" t="s">
        <v>1524</v>
      </c>
      <c r="L580" s="13" t="b">
        <f t="shared" si="75"/>
        <v>1</v>
      </c>
      <c r="M580" s="2" t="s">
        <v>1801</v>
      </c>
      <c r="N580" s="2">
        <v>209</v>
      </c>
      <c r="O580" s="2" t="b">
        <v>1</v>
      </c>
      <c r="P580" s="13" t="b">
        <f t="shared" si="76"/>
        <v>1</v>
      </c>
      <c r="Q580" s="2" t="b">
        <v>0</v>
      </c>
      <c r="R580" s="2" t="b">
        <f t="shared" si="77"/>
        <v>0</v>
      </c>
      <c r="S580" s="2" t="b">
        <v>1</v>
      </c>
      <c r="T580" s="2" t="b">
        <f t="shared" si="78"/>
        <v>1</v>
      </c>
      <c r="U580" s="2" t="s">
        <v>1526</v>
      </c>
      <c r="V580" s="2" t="str">
        <f t="shared" si="79"/>
        <v>Fractured Arm</v>
      </c>
      <c r="W580" s="2" t="s">
        <v>1506</v>
      </c>
      <c r="X580" s="2" t="s">
        <v>1507</v>
      </c>
      <c r="Y580" s="2" t="s">
        <v>1517</v>
      </c>
    </row>
    <row r="581" spans="1:25" ht="15.75" customHeight="1">
      <c r="A581" s="2" t="s">
        <v>939</v>
      </c>
      <c r="B581" s="2" t="s">
        <v>1536</v>
      </c>
      <c r="C581" s="2">
        <v>158</v>
      </c>
      <c r="D581" s="2">
        <f t="shared" si="72"/>
        <v>1.58</v>
      </c>
      <c r="E581" s="34">
        <f t="shared" si="73"/>
        <v>30.483896811408421</v>
      </c>
      <c r="F581" s="2">
        <v>76.099999999999994</v>
      </c>
      <c r="G581" s="2">
        <f t="shared" si="74"/>
        <v>76.099999999999994</v>
      </c>
      <c r="H581" s="2" t="b">
        <v>0</v>
      </c>
      <c r="I581" s="2" t="b">
        <v>1</v>
      </c>
      <c r="J581" s="2" t="b">
        <v>0</v>
      </c>
      <c r="K581" s="2" t="b">
        <v>1</v>
      </c>
      <c r="L581" s="13" t="b">
        <f t="shared" si="75"/>
        <v>1</v>
      </c>
      <c r="M581" s="2" t="s">
        <v>1664</v>
      </c>
      <c r="N581" s="2">
        <v>194</v>
      </c>
      <c r="O581" s="2" t="b">
        <v>1</v>
      </c>
      <c r="P581" s="13" t="b">
        <f t="shared" si="76"/>
        <v>1</v>
      </c>
      <c r="Q581" s="2" t="b">
        <v>1</v>
      </c>
      <c r="R581" s="2" t="b">
        <f t="shared" si="77"/>
        <v>1</v>
      </c>
      <c r="S581" s="2" t="b">
        <v>1</v>
      </c>
      <c r="T581" s="2" t="b">
        <f t="shared" si="78"/>
        <v>1</v>
      </c>
      <c r="U581" s="2" t="s">
        <v>1552</v>
      </c>
      <c r="V581" s="2" t="str">
        <f t="shared" si="79"/>
        <v>Allergic Reaction</v>
      </c>
      <c r="W581" s="2" t="s">
        <v>1506</v>
      </c>
      <c r="X581" s="2" t="s">
        <v>1507</v>
      </c>
      <c r="Y581" s="2" t="s">
        <v>1521</v>
      </c>
    </row>
    <row r="582" spans="1:25" ht="15.75" customHeight="1">
      <c r="A582" s="2" t="s">
        <v>940</v>
      </c>
      <c r="B582" s="2" t="s">
        <v>1543</v>
      </c>
      <c r="C582" s="2">
        <v>157</v>
      </c>
      <c r="D582" s="2">
        <f t="shared" si="72"/>
        <v>1.57</v>
      </c>
      <c r="E582" s="34">
        <f t="shared" si="73"/>
        <v>30.264919469349667</v>
      </c>
      <c r="F582" s="2">
        <v>74.599999999999994</v>
      </c>
      <c r="G582" s="2">
        <f t="shared" si="74"/>
        <v>74.599999999999994</v>
      </c>
      <c r="H582" s="2" t="b">
        <v>1</v>
      </c>
      <c r="I582" s="2" t="b">
        <v>1</v>
      </c>
      <c r="J582" s="2" t="b">
        <v>0</v>
      </c>
      <c r="K582" s="2" t="b">
        <v>1</v>
      </c>
      <c r="L582" s="13" t="b">
        <f t="shared" si="75"/>
        <v>1</v>
      </c>
      <c r="M582" s="2" t="s">
        <v>1753</v>
      </c>
      <c r="N582" s="2">
        <v>165</v>
      </c>
      <c r="O582" s="2" t="b">
        <v>1</v>
      </c>
      <c r="P582" s="13" t="b">
        <f t="shared" si="76"/>
        <v>1</v>
      </c>
      <c r="Q582" s="2" t="b">
        <v>0</v>
      </c>
      <c r="R582" s="2" t="b">
        <f t="shared" si="77"/>
        <v>0</v>
      </c>
      <c r="S582" s="2" t="b">
        <v>1</v>
      </c>
      <c r="T582" s="2" t="b">
        <f t="shared" si="78"/>
        <v>1</v>
      </c>
      <c r="U582" s="2" t="s">
        <v>1542</v>
      </c>
      <c r="V582" s="2" t="str">
        <f t="shared" si="79"/>
        <v>Kidney Stones</v>
      </c>
      <c r="W582" s="2" t="s">
        <v>1506</v>
      </c>
      <c r="X582" s="2" t="s">
        <v>1507</v>
      </c>
      <c r="Y582" s="2" t="s">
        <v>1508</v>
      </c>
    </row>
    <row r="583" spans="1:25" ht="15.75" customHeight="1">
      <c r="A583" s="2" t="s">
        <v>942</v>
      </c>
      <c r="B583" s="2" t="s">
        <v>1518</v>
      </c>
      <c r="C583" s="2">
        <v>167</v>
      </c>
      <c r="D583" s="2">
        <f t="shared" si="72"/>
        <v>1.67</v>
      </c>
      <c r="E583" s="34">
        <f t="shared" si="73"/>
        <v>33.310624260461118</v>
      </c>
      <c r="F583" s="2">
        <v>92.9</v>
      </c>
      <c r="G583" s="2">
        <f t="shared" si="74"/>
        <v>92.9</v>
      </c>
      <c r="H583" s="2" t="b">
        <v>0</v>
      </c>
      <c r="I583" s="2" t="b">
        <v>1</v>
      </c>
      <c r="J583" s="2" t="b">
        <v>0</v>
      </c>
      <c r="K583" s="2" t="b">
        <v>1</v>
      </c>
      <c r="L583" s="13" t="b">
        <f t="shared" si="75"/>
        <v>1</v>
      </c>
      <c r="M583" s="2" t="s">
        <v>1651</v>
      </c>
      <c r="N583" s="2">
        <v>218</v>
      </c>
      <c r="O583" s="2" t="b">
        <v>1</v>
      </c>
      <c r="P583" s="13" t="b">
        <f t="shared" si="76"/>
        <v>1</v>
      </c>
      <c r="Q583" s="2" t="b">
        <v>1</v>
      </c>
      <c r="R583" s="2" t="b">
        <f t="shared" si="77"/>
        <v>1</v>
      </c>
      <c r="S583" s="2" t="b">
        <v>1</v>
      </c>
      <c r="T583" s="2" t="b">
        <f t="shared" si="78"/>
        <v>1</v>
      </c>
      <c r="U583" s="2" t="s">
        <v>1582</v>
      </c>
      <c r="V583" s="2" t="str">
        <f t="shared" si="79"/>
        <v>Osteoarthritis</v>
      </c>
      <c r="W583" s="2" t="s">
        <v>1506</v>
      </c>
      <c r="X583" s="2" t="s">
        <v>1507</v>
      </c>
      <c r="Y583" s="2" t="s">
        <v>1521</v>
      </c>
    </row>
    <row r="584" spans="1:25" ht="15.75" customHeight="1">
      <c r="A584" s="2" t="s">
        <v>943</v>
      </c>
      <c r="B584" s="2" t="s">
        <v>1527</v>
      </c>
      <c r="C584" s="2">
        <v>166</v>
      </c>
      <c r="D584" s="2">
        <f t="shared" si="72"/>
        <v>1.66</v>
      </c>
      <c r="E584" s="34">
        <f t="shared" si="73"/>
        <v>26.455218464218323</v>
      </c>
      <c r="F584" s="2">
        <v>72.900000000000006</v>
      </c>
      <c r="G584" s="2">
        <f t="shared" si="74"/>
        <v>72.900000000000006</v>
      </c>
      <c r="H584" s="2" t="b">
        <v>0</v>
      </c>
      <c r="I584" s="2" t="b">
        <v>1</v>
      </c>
      <c r="J584" s="2" t="b">
        <v>0</v>
      </c>
      <c r="K584" s="2" t="b">
        <v>0</v>
      </c>
      <c r="L584" s="13" t="b">
        <f t="shared" si="75"/>
        <v>0</v>
      </c>
      <c r="M584" s="2" t="s">
        <v>1830</v>
      </c>
      <c r="N584" s="2">
        <v>219</v>
      </c>
      <c r="O584" s="2" t="b">
        <v>0</v>
      </c>
      <c r="P584" s="13" t="b">
        <f t="shared" si="76"/>
        <v>0</v>
      </c>
      <c r="Q584" s="2" t="b">
        <v>0</v>
      </c>
      <c r="R584" s="2" t="b">
        <f t="shared" si="77"/>
        <v>0</v>
      </c>
      <c r="S584" s="100"/>
      <c r="T584" s="2" t="b">
        <f t="shared" si="78"/>
        <v>0</v>
      </c>
      <c r="U584" s="2" t="s">
        <v>1555</v>
      </c>
      <c r="V584" s="2" t="str">
        <f t="shared" si="79"/>
        <v>Kidney Stones</v>
      </c>
      <c r="W584" s="2" t="s">
        <v>1524</v>
      </c>
      <c r="X584" s="2" t="s">
        <v>1535</v>
      </c>
      <c r="Y584" s="2" t="s">
        <v>1508</v>
      </c>
    </row>
    <row r="585" spans="1:25" ht="15.75" customHeight="1">
      <c r="A585" s="2" t="s">
        <v>944</v>
      </c>
      <c r="B585" s="2" t="s">
        <v>1556</v>
      </c>
      <c r="C585" s="2">
        <v>153</v>
      </c>
      <c r="D585" s="2">
        <f t="shared" si="72"/>
        <v>1.53</v>
      </c>
      <c r="E585" s="34">
        <f t="shared" si="73"/>
        <v>33.961296937075481</v>
      </c>
      <c r="F585" s="2">
        <v>79.5</v>
      </c>
      <c r="G585" s="2">
        <f t="shared" si="74"/>
        <v>79.5</v>
      </c>
      <c r="H585" s="2" t="b">
        <v>0</v>
      </c>
      <c r="I585" s="2" t="b">
        <v>1</v>
      </c>
      <c r="J585" s="2" t="b">
        <v>0</v>
      </c>
      <c r="K585" s="2" t="b">
        <v>1</v>
      </c>
      <c r="L585" s="13" t="b">
        <f t="shared" si="75"/>
        <v>1</v>
      </c>
      <c r="M585" s="2" t="s">
        <v>1854</v>
      </c>
      <c r="N585" s="2">
        <v>220</v>
      </c>
      <c r="O585" s="2" t="b">
        <v>1</v>
      </c>
      <c r="P585" s="13" t="b">
        <f t="shared" si="76"/>
        <v>1</v>
      </c>
      <c r="Q585" s="2" t="b">
        <v>0</v>
      </c>
      <c r="R585" s="2" t="b">
        <f t="shared" si="77"/>
        <v>0</v>
      </c>
      <c r="S585" s="2" t="b">
        <v>1</v>
      </c>
      <c r="T585" s="2" t="b">
        <f t="shared" si="78"/>
        <v>1</v>
      </c>
      <c r="U585" s="2" t="s">
        <v>1534</v>
      </c>
      <c r="V585" s="2" t="str">
        <f t="shared" si="79"/>
        <v>Respiratory Infection</v>
      </c>
      <c r="W585" s="2" t="s">
        <v>1524</v>
      </c>
      <c r="X585" s="2" t="s">
        <v>1507</v>
      </c>
      <c r="Y585" s="2" t="s">
        <v>1530</v>
      </c>
    </row>
    <row r="586" spans="1:25" ht="15.75" customHeight="1">
      <c r="A586" s="2" t="s">
        <v>945</v>
      </c>
      <c r="B586" s="2" t="s">
        <v>1503</v>
      </c>
      <c r="C586" s="2">
        <v>170</v>
      </c>
      <c r="D586" s="2">
        <f t="shared" si="72"/>
        <v>1.7</v>
      </c>
      <c r="E586" s="34">
        <f t="shared" si="73"/>
        <v>24.602076124567475</v>
      </c>
      <c r="F586" s="2">
        <v>71.099999999999994</v>
      </c>
      <c r="G586" s="2">
        <f t="shared" si="74"/>
        <v>71.099999999999994</v>
      </c>
      <c r="H586" s="2" t="b">
        <v>0</v>
      </c>
      <c r="I586" s="2" t="b">
        <v>1</v>
      </c>
      <c r="J586" s="2" t="b">
        <v>1</v>
      </c>
      <c r="K586" s="2" t="b">
        <v>0</v>
      </c>
      <c r="L586" s="13" t="b">
        <f t="shared" si="75"/>
        <v>0</v>
      </c>
      <c r="M586" s="2" t="s">
        <v>1605</v>
      </c>
      <c r="N586" s="2">
        <v>221</v>
      </c>
      <c r="O586" s="2" t="b">
        <v>0</v>
      </c>
      <c r="P586" s="13" t="b">
        <f t="shared" si="76"/>
        <v>0</v>
      </c>
      <c r="Q586" s="2" t="b">
        <v>0</v>
      </c>
      <c r="R586" s="2" t="b">
        <f t="shared" si="77"/>
        <v>0</v>
      </c>
      <c r="S586" s="2" t="b">
        <v>0</v>
      </c>
      <c r="T586" s="2" t="b">
        <f t="shared" si="78"/>
        <v>0</v>
      </c>
      <c r="U586" s="2" t="s">
        <v>1623</v>
      </c>
      <c r="V586" s="2" t="str">
        <f t="shared" si="79"/>
        <v>Childbirth</v>
      </c>
      <c r="W586" s="2" t="s">
        <v>1506</v>
      </c>
      <c r="X586" s="2" t="s">
        <v>1535</v>
      </c>
      <c r="Y586" s="2" t="s">
        <v>1513</v>
      </c>
    </row>
    <row r="587" spans="1:25" ht="15.75" customHeight="1">
      <c r="A587" s="2" t="s">
        <v>947</v>
      </c>
      <c r="B587" s="2" t="s">
        <v>1556</v>
      </c>
      <c r="C587" s="2">
        <v>175</v>
      </c>
      <c r="D587" s="2">
        <f t="shared" si="72"/>
        <v>1.75</v>
      </c>
      <c r="E587" s="34">
        <f t="shared" si="73"/>
        <v>26.546938775510203</v>
      </c>
      <c r="F587" s="2">
        <v>81.3</v>
      </c>
      <c r="G587" s="2">
        <f t="shared" si="74"/>
        <v>81.3</v>
      </c>
      <c r="H587" s="2" t="b">
        <v>1</v>
      </c>
      <c r="I587" s="2" t="b">
        <v>0</v>
      </c>
      <c r="J587" s="2" t="b">
        <v>0</v>
      </c>
      <c r="K587" s="2" t="b">
        <v>0</v>
      </c>
      <c r="L587" s="13" t="b">
        <f t="shared" si="75"/>
        <v>0</v>
      </c>
      <c r="M587" s="2" t="s">
        <v>1602</v>
      </c>
      <c r="N587" s="2">
        <v>214</v>
      </c>
      <c r="O587" s="2" t="b">
        <v>0</v>
      </c>
      <c r="P587" s="13" t="b">
        <f t="shared" si="76"/>
        <v>0</v>
      </c>
      <c r="Q587" s="2" t="b">
        <v>0</v>
      </c>
      <c r="R587" s="2" t="b">
        <f t="shared" si="77"/>
        <v>0</v>
      </c>
      <c r="S587" s="2" t="b">
        <v>0</v>
      </c>
      <c r="T587" s="2" t="b">
        <f t="shared" si="78"/>
        <v>0</v>
      </c>
      <c r="U587" s="2" t="s">
        <v>1542</v>
      </c>
      <c r="V587" s="2" t="str">
        <f t="shared" si="79"/>
        <v>Kidney Stones</v>
      </c>
      <c r="W587" s="2" t="s">
        <v>1506</v>
      </c>
      <c r="X587" s="2" t="s">
        <v>1512</v>
      </c>
      <c r="Y587" s="2" t="s">
        <v>1517</v>
      </c>
    </row>
    <row r="588" spans="1:25" ht="15.75" customHeight="1">
      <c r="A588" s="2" t="s">
        <v>949</v>
      </c>
      <c r="B588" s="2" t="s">
        <v>1509</v>
      </c>
      <c r="C588" s="2">
        <v>151</v>
      </c>
      <c r="D588" s="2">
        <f t="shared" si="72"/>
        <v>1.51</v>
      </c>
      <c r="E588" s="34">
        <f t="shared" si="73"/>
        <v>21.402570062716546</v>
      </c>
      <c r="F588" s="2">
        <v>48.8</v>
      </c>
      <c r="G588" s="2">
        <f t="shared" si="74"/>
        <v>48.8</v>
      </c>
      <c r="H588" s="2" t="b">
        <v>0</v>
      </c>
      <c r="I588" s="2" t="b">
        <v>0</v>
      </c>
      <c r="J588" s="2" t="b">
        <v>0</v>
      </c>
      <c r="K588" s="2" t="b">
        <v>0</v>
      </c>
      <c r="L588" s="13" t="b">
        <f t="shared" si="75"/>
        <v>0</v>
      </c>
      <c r="M588" s="2" t="s">
        <v>1572</v>
      </c>
      <c r="N588" s="2">
        <v>167</v>
      </c>
      <c r="O588" s="100"/>
      <c r="P588" s="13" t="b">
        <f t="shared" si="76"/>
        <v>0</v>
      </c>
      <c r="Q588" s="2" t="b">
        <v>0</v>
      </c>
      <c r="R588" s="2" t="b">
        <f t="shared" si="77"/>
        <v>0</v>
      </c>
      <c r="S588" s="2" t="b">
        <v>0</v>
      </c>
      <c r="T588" s="2" t="b">
        <f t="shared" si="78"/>
        <v>0</v>
      </c>
      <c r="U588" s="2" t="s">
        <v>1545</v>
      </c>
      <c r="V588" s="2" t="str">
        <f t="shared" si="79"/>
        <v>Hypertension</v>
      </c>
      <c r="W588" s="100"/>
      <c r="X588" s="2" t="s">
        <v>1507</v>
      </c>
      <c r="Y588" s="2" t="s">
        <v>1513</v>
      </c>
    </row>
    <row r="589" spans="1:25" ht="15.75" customHeight="1">
      <c r="A589" s="2" t="s">
        <v>950</v>
      </c>
      <c r="B589" s="2" t="s">
        <v>1503</v>
      </c>
      <c r="C589" s="2">
        <v>161</v>
      </c>
      <c r="D589" s="2">
        <f t="shared" si="72"/>
        <v>1.61</v>
      </c>
      <c r="E589" s="34">
        <f t="shared" si="73"/>
        <v>22.375679950619187</v>
      </c>
      <c r="F589" s="2">
        <v>58</v>
      </c>
      <c r="G589" s="2">
        <f t="shared" si="74"/>
        <v>58</v>
      </c>
      <c r="H589" s="2" t="b">
        <v>0</v>
      </c>
      <c r="I589" s="2" t="b">
        <v>0</v>
      </c>
      <c r="J589" s="2" t="b">
        <v>0</v>
      </c>
      <c r="K589" s="2" t="b">
        <v>0</v>
      </c>
      <c r="L589" s="13" t="b">
        <f t="shared" si="75"/>
        <v>0</v>
      </c>
      <c r="M589" s="2" t="s">
        <v>1812</v>
      </c>
      <c r="N589" s="2">
        <v>165</v>
      </c>
      <c r="O589" s="2" t="b">
        <v>0</v>
      </c>
      <c r="P589" s="13" t="b">
        <f t="shared" si="76"/>
        <v>0</v>
      </c>
      <c r="Q589" s="2" t="b">
        <v>0</v>
      </c>
      <c r="R589" s="2" t="b">
        <f t="shared" si="77"/>
        <v>0</v>
      </c>
      <c r="S589" s="2" t="b">
        <v>0</v>
      </c>
      <c r="T589" s="2" t="b">
        <f t="shared" si="78"/>
        <v>0</v>
      </c>
      <c r="U589" s="2" t="s">
        <v>1580</v>
      </c>
      <c r="V589" s="2" t="str">
        <f t="shared" si="79"/>
        <v>Prostate Cancer</v>
      </c>
      <c r="W589" s="2" t="s">
        <v>1524</v>
      </c>
      <c r="X589" s="2" t="s">
        <v>1507</v>
      </c>
      <c r="Y589" s="2" t="s">
        <v>1513</v>
      </c>
    </row>
    <row r="590" spans="1:25" ht="15.75" customHeight="1">
      <c r="A590" s="2" t="s">
        <v>951</v>
      </c>
      <c r="B590" s="2" t="s">
        <v>1514</v>
      </c>
      <c r="C590" s="2">
        <v>163</v>
      </c>
      <c r="D590" s="2">
        <f t="shared" si="72"/>
        <v>1.63</v>
      </c>
      <c r="E590" s="34">
        <f t="shared" si="73"/>
        <v>31.164138657834318</v>
      </c>
      <c r="F590" s="2">
        <v>82.8</v>
      </c>
      <c r="G590" s="2">
        <f t="shared" si="74"/>
        <v>82.8</v>
      </c>
      <c r="H590" s="2" t="b">
        <v>0</v>
      </c>
      <c r="I590" s="2" t="b">
        <v>0</v>
      </c>
      <c r="J590" s="2" t="b">
        <v>0</v>
      </c>
      <c r="K590" s="2" t="b">
        <v>1</v>
      </c>
      <c r="L590" s="13" t="b">
        <f t="shared" si="75"/>
        <v>1</v>
      </c>
      <c r="M590" s="2" t="s">
        <v>1855</v>
      </c>
      <c r="N590" s="2">
        <v>198</v>
      </c>
      <c r="O590" s="2" t="b">
        <v>1</v>
      </c>
      <c r="P590" s="13" t="b">
        <f t="shared" si="76"/>
        <v>1</v>
      </c>
      <c r="Q590" s="2" t="b">
        <v>1</v>
      </c>
      <c r="R590" s="2" t="b">
        <f t="shared" si="77"/>
        <v>1</v>
      </c>
      <c r="S590" s="2" t="b">
        <v>1</v>
      </c>
      <c r="T590" s="2" t="b">
        <f t="shared" si="78"/>
        <v>1</v>
      </c>
      <c r="U590" s="2" t="s">
        <v>1577</v>
      </c>
      <c r="V590" s="2" t="str">
        <f t="shared" si="79"/>
        <v>Appendicitis</v>
      </c>
      <c r="W590" s="2" t="s">
        <v>1506</v>
      </c>
      <c r="X590" s="2" t="s">
        <v>1535</v>
      </c>
      <c r="Y590" s="2" t="s">
        <v>1530</v>
      </c>
    </row>
    <row r="591" spans="1:25" ht="15.75" customHeight="1">
      <c r="A591" s="2" t="s">
        <v>952</v>
      </c>
      <c r="B591" s="2" t="s">
        <v>1518</v>
      </c>
      <c r="C591" s="2">
        <v>167</v>
      </c>
      <c r="D591" s="2">
        <f t="shared" si="72"/>
        <v>1.67</v>
      </c>
      <c r="E591" s="34">
        <f t="shared" si="73"/>
        <v>26.462045967944352</v>
      </c>
      <c r="F591" s="2">
        <v>73.8</v>
      </c>
      <c r="G591" s="2">
        <f t="shared" si="74"/>
        <v>73.8</v>
      </c>
      <c r="H591" s="2" t="b">
        <v>0</v>
      </c>
      <c r="I591" s="2" t="b">
        <v>0</v>
      </c>
      <c r="J591" s="2" t="b">
        <v>0</v>
      </c>
      <c r="K591" s="2" t="b">
        <v>0</v>
      </c>
      <c r="L591" s="13" t="b">
        <f t="shared" si="75"/>
        <v>0</v>
      </c>
      <c r="M591" s="2" t="s">
        <v>1537</v>
      </c>
      <c r="N591" s="2">
        <v>217</v>
      </c>
      <c r="O591" s="2" t="b">
        <v>0</v>
      </c>
      <c r="P591" s="13" t="b">
        <f t="shared" si="76"/>
        <v>0</v>
      </c>
      <c r="Q591" s="2" t="b">
        <v>0</v>
      </c>
      <c r="R591" s="2" t="b">
        <f t="shared" si="77"/>
        <v>0</v>
      </c>
      <c r="S591" s="2" t="b">
        <v>0</v>
      </c>
      <c r="T591" s="2" t="b">
        <f t="shared" si="78"/>
        <v>0</v>
      </c>
      <c r="U591" s="2" t="s">
        <v>1566</v>
      </c>
      <c r="V591" s="2" t="str">
        <f t="shared" si="79"/>
        <v>Cancer</v>
      </c>
      <c r="W591" s="2" t="s">
        <v>1506</v>
      </c>
      <c r="X591" s="2" t="s">
        <v>1535</v>
      </c>
      <c r="Y591" s="2" t="s">
        <v>1517</v>
      </c>
    </row>
    <row r="592" spans="1:25" ht="15.75" customHeight="1">
      <c r="A592" s="2" t="s">
        <v>953</v>
      </c>
      <c r="B592" s="2" t="s">
        <v>1503</v>
      </c>
      <c r="C592" s="2">
        <v>152</v>
      </c>
      <c r="D592" s="2">
        <f t="shared" si="72"/>
        <v>1.52</v>
      </c>
      <c r="E592" s="34">
        <f t="shared" si="73"/>
        <v>26.748614958448751</v>
      </c>
      <c r="F592" s="2">
        <v>61.8</v>
      </c>
      <c r="G592" s="2">
        <f t="shared" si="74"/>
        <v>61.8</v>
      </c>
      <c r="H592" s="2" t="b">
        <v>1</v>
      </c>
      <c r="I592" s="2" t="b">
        <v>1</v>
      </c>
      <c r="J592" s="2" t="b">
        <v>0</v>
      </c>
      <c r="K592" s="2" t="b">
        <v>0</v>
      </c>
      <c r="L592" s="13" t="b">
        <f t="shared" si="75"/>
        <v>0</v>
      </c>
      <c r="M592" s="2" t="s">
        <v>1639</v>
      </c>
      <c r="N592" s="2">
        <v>183</v>
      </c>
      <c r="O592" s="2" t="b">
        <v>0</v>
      </c>
      <c r="P592" s="13" t="b">
        <f t="shared" si="76"/>
        <v>0</v>
      </c>
      <c r="Q592" s="100"/>
      <c r="R592" s="2" t="b">
        <f t="shared" si="77"/>
        <v>0</v>
      </c>
      <c r="S592" s="2" t="b">
        <v>0</v>
      </c>
      <c r="T592" s="2" t="b">
        <f t="shared" si="78"/>
        <v>0</v>
      </c>
      <c r="U592" s="2" t="s">
        <v>1532</v>
      </c>
      <c r="V592" s="2" t="str">
        <f t="shared" si="79"/>
        <v>Hypertension</v>
      </c>
      <c r="W592" s="2" t="s">
        <v>1506</v>
      </c>
      <c r="X592" s="2" t="s">
        <v>1512</v>
      </c>
      <c r="Y592" s="2" t="s">
        <v>1508</v>
      </c>
    </row>
    <row r="593" spans="1:25" ht="15.75" customHeight="1">
      <c r="A593" s="2" t="s">
        <v>954</v>
      </c>
      <c r="B593" s="2" t="s">
        <v>1509</v>
      </c>
      <c r="C593" s="2">
        <v>168</v>
      </c>
      <c r="D593" s="2">
        <f t="shared" si="72"/>
        <v>1.68</v>
      </c>
      <c r="E593" s="34">
        <f t="shared" si="73"/>
        <v>32.419217687074834</v>
      </c>
      <c r="F593" s="2">
        <v>91.5</v>
      </c>
      <c r="G593" s="2">
        <f t="shared" si="74"/>
        <v>91.5</v>
      </c>
      <c r="H593" s="2" t="b">
        <v>0</v>
      </c>
      <c r="I593" s="2" t="b">
        <v>0</v>
      </c>
      <c r="J593" s="2" t="b">
        <v>0</v>
      </c>
      <c r="K593" s="2" t="b">
        <v>0</v>
      </c>
      <c r="L593" s="13" t="b">
        <f t="shared" si="75"/>
        <v>0</v>
      </c>
      <c r="M593" s="2" t="s">
        <v>1655</v>
      </c>
      <c r="N593" s="2">
        <v>165</v>
      </c>
      <c r="O593" s="2" t="b">
        <v>0</v>
      </c>
      <c r="P593" s="13" t="b">
        <f t="shared" si="76"/>
        <v>0</v>
      </c>
      <c r="Q593" s="2" t="b">
        <v>1</v>
      </c>
      <c r="R593" s="2" t="b">
        <f t="shared" si="77"/>
        <v>1</v>
      </c>
      <c r="S593" s="2" t="b">
        <v>1</v>
      </c>
      <c r="T593" s="2" t="b">
        <f t="shared" si="78"/>
        <v>1</v>
      </c>
      <c r="U593" s="2" t="s">
        <v>1516</v>
      </c>
      <c r="V593" s="2" t="str">
        <f t="shared" si="79"/>
        <v>Stroke</v>
      </c>
      <c r="W593" s="2" t="s">
        <v>1524</v>
      </c>
      <c r="X593" s="2" t="s">
        <v>1535</v>
      </c>
      <c r="Y593" s="2" t="s">
        <v>1530</v>
      </c>
    </row>
    <row r="594" spans="1:25" ht="15.75" customHeight="1">
      <c r="A594" s="2" t="s">
        <v>955</v>
      </c>
      <c r="B594" s="2" t="s">
        <v>1509</v>
      </c>
      <c r="C594" s="2">
        <v>152</v>
      </c>
      <c r="D594" s="2">
        <f t="shared" si="72"/>
        <v>1.52</v>
      </c>
      <c r="E594" s="34">
        <f t="shared" si="73"/>
        <v>28.826177285318558</v>
      </c>
      <c r="F594" s="2">
        <v>66.599999999999994</v>
      </c>
      <c r="G594" s="2">
        <f t="shared" si="74"/>
        <v>66.599999999999994</v>
      </c>
      <c r="H594" s="2" t="b">
        <v>0</v>
      </c>
      <c r="I594" s="2" t="b">
        <v>1</v>
      </c>
      <c r="J594" s="2" t="b">
        <v>0</v>
      </c>
      <c r="K594" s="2" t="b">
        <v>1</v>
      </c>
      <c r="L594" s="13" t="b">
        <f t="shared" si="75"/>
        <v>1</v>
      </c>
      <c r="M594" s="2" t="s">
        <v>1629</v>
      </c>
      <c r="N594" s="2">
        <v>163</v>
      </c>
      <c r="O594" s="2" t="b">
        <v>1</v>
      </c>
      <c r="P594" s="13" t="b">
        <f t="shared" si="76"/>
        <v>1</v>
      </c>
      <c r="Q594" s="2" t="b">
        <v>1</v>
      </c>
      <c r="R594" s="2" t="b">
        <f t="shared" si="77"/>
        <v>1</v>
      </c>
      <c r="S594" s="2" t="b">
        <v>1</v>
      </c>
      <c r="T594" s="2" t="b">
        <f t="shared" si="78"/>
        <v>1</v>
      </c>
      <c r="U594" s="2" t="s">
        <v>1591</v>
      </c>
      <c r="V594" s="2" t="str">
        <f t="shared" si="79"/>
        <v>Respiratory Infection</v>
      </c>
      <c r="W594" s="2" t="s">
        <v>1524</v>
      </c>
      <c r="X594" s="2" t="s">
        <v>1535</v>
      </c>
      <c r="Y594" s="2" t="s">
        <v>1517</v>
      </c>
    </row>
    <row r="595" spans="1:25" ht="15.75" customHeight="1">
      <c r="A595" s="2" t="s">
        <v>956</v>
      </c>
      <c r="B595" s="2" t="s">
        <v>1509</v>
      </c>
      <c r="C595" s="2">
        <v>175</v>
      </c>
      <c r="D595" s="2">
        <f t="shared" si="72"/>
        <v>1.75</v>
      </c>
      <c r="E595" s="34">
        <f t="shared" si="73"/>
        <v>20.930612244897958</v>
      </c>
      <c r="F595" s="2">
        <v>64.099999999999994</v>
      </c>
      <c r="G595" s="2">
        <f t="shared" si="74"/>
        <v>64.099999999999994</v>
      </c>
      <c r="H595" s="2" t="b">
        <v>0</v>
      </c>
      <c r="I595" s="2" t="b">
        <v>0</v>
      </c>
      <c r="J595" s="2" t="b">
        <v>0</v>
      </c>
      <c r="K595" s="2" t="b">
        <v>0</v>
      </c>
      <c r="L595" s="13" t="b">
        <f t="shared" si="75"/>
        <v>0</v>
      </c>
      <c r="M595" s="2" t="s">
        <v>1856</v>
      </c>
      <c r="N595" s="2">
        <v>197</v>
      </c>
      <c r="O595" s="2" t="b">
        <v>0</v>
      </c>
      <c r="P595" s="13" t="b">
        <f t="shared" si="76"/>
        <v>0</v>
      </c>
      <c r="Q595" s="2" t="b">
        <v>0</v>
      </c>
      <c r="R595" s="2" t="b">
        <f t="shared" si="77"/>
        <v>0</v>
      </c>
      <c r="S595" s="2" t="b">
        <v>0</v>
      </c>
      <c r="T595" s="2" t="b">
        <f t="shared" si="78"/>
        <v>0</v>
      </c>
      <c r="U595" s="2" t="s">
        <v>1575</v>
      </c>
      <c r="V595" s="2" t="str">
        <f t="shared" si="79"/>
        <v>Cancer</v>
      </c>
      <c r="W595" s="2" t="s">
        <v>1506</v>
      </c>
      <c r="X595" s="2" t="s">
        <v>1535</v>
      </c>
      <c r="Y595" s="2" t="s">
        <v>1530</v>
      </c>
    </row>
    <row r="596" spans="1:25" ht="15.75" customHeight="1">
      <c r="A596" s="2" t="s">
        <v>958</v>
      </c>
      <c r="B596" s="2" t="s">
        <v>1536</v>
      </c>
      <c r="C596" s="2">
        <v>160</v>
      </c>
      <c r="D596" s="2">
        <f t="shared" si="72"/>
        <v>1.6</v>
      </c>
      <c r="E596" s="34">
        <f t="shared" si="73"/>
        <v>33.828124999999993</v>
      </c>
      <c r="F596" s="2">
        <v>86.6</v>
      </c>
      <c r="G596" s="2">
        <f t="shared" si="74"/>
        <v>86.6</v>
      </c>
      <c r="H596" s="2" t="b">
        <v>0</v>
      </c>
      <c r="I596" s="2" t="b">
        <v>1</v>
      </c>
      <c r="J596" s="2" t="b">
        <v>0</v>
      </c>
      <c r="K596" s="2" t="b">
        <v>0</v>
      </c>
      <c r="L596" s="13" t="b">
        <f t="shared" si="75"/>
        <v>0</v>
      </c>
      <c r="M596" s="2" t="s">
        <v>1722</v>
      </c>
      <c r="N596" s="2">
        <v>210</v>
      </c>
      <c r="O596" s="2" t="b">
        <v>0</v>
      </c>
      <c r="P596" s="13" t="b">
        <f t="shared" si="76"/>
        <v>0</v>
      </c>
      <c r="Q596" s="2" t="b">
        <v>1</v>
      </c>
      <c r="R596" s="2" t="b">
        <f t="shared" si="77"/>
        <v>1</v>
      </c>
      <c r="S596" s="2" t="b">
        <v>1</v>
      </c>
      <c r="T596" s="2" t="b">
        <f t="shared" si="78"/>
        <v>1</v>
      </c>
      <c r="U596" s="2" t="s">
        <v>1529</v>
      </c>
      <c r="V596" s="2" t="str">
        <f t="shared" si="79"/>
        <v>Childbirth</v>
      </c>
      <c r="W596" s="2" t="s">
        <v>1524</v>
      </c>
      <c r="X596" s="2" t="s">
        <v>1507</v>
      </c>
      <c r="Y596" s="2" t="s">
        <v>1517</v>
      </c>
    </row>
    <row r="597" spans="1:25" ht="15.75" customHeight="1">
      <c r="A597" s="2" t="s">
        <v>959</v>
      </c>
      <c r="B597" s="2" t="s">
        <v>1536</v>
      </c>
      <c r="C597" s="2">
        <v>171</v>
      </c>
      <c r="D597" s="2">
        <f t="shared" si="72"/>
        <v>1.71</v>
      </c>
      <c r="E597" s="34">
        <f t="shared" si="73"/>
        <v>33.070004445812394</v>
      </c>
      <c r="F597" s="2">
        <v>96.7</v>
      </c>
      <c r="G597" s="2">
        <f t="shared" si="74"/>
        <v>96.7</v>
      </c>
      <c r="H597" s="2" t="b">
        <v>0</v>
      </c>
      <c r="I597" s="2" t="b">
        <v>0</v>
      </c>
      <c r="J597" s="2" t="b">
        <v>0</v>
      </c>
      <c r="K597" s="2" t="b">
        <v>1</v>
      </c>
      <c r="L597" s="13" t="b">
        <f t="shared" si="75"/>
        <v>1</v>
      </c>
      <c r="M597" s="2" t="s">
        <v>1706</v>
      </c>
      <c r="N597" s="2">
        <v>188</v>
      </c>
      <c r="O597" s="2" t="b">
        <v>1</v>
      </c>
      <c r="P597" s="13" t="b">
        <f t="shared" si="76"/>
        <v>1</v>
      </c>
      <c r="Q597" s="2" t="b">
        <v>0</v>
      </c>
      <c r="R597" s="2" t="b">
        <f t="shared" si="77"/>
        <v>0</v>
      </c>
      <c r="S597" s="2" t="b">
        <v>1</v>
      </c>
      <c r="T597" s="2" t="b">
        <f t="shared" si="78"/>
        <v>1</v>
      </c>
      <c r="U597" s="2" t="s">
        <v>1534</v>
      </c>
      <c r="V597" s="2" t="str">
        <f t="shared" si="79"/>
        <v>Respiratory Infection</v>
      </c>
      <c r="W597" s="2" t="s">
        <v>1506</v>
      </c>
      <c r="X597" s="2" t="s">
        <v>1535</v>
      </c>
      <c r="Y597" s="2" t="s">
        <v>1508</v>
      </c>
    </row>
    <row r="598" spans="1:25" ht="15.75" customHeight="1">
      <c r="A598" s="2" t="s">
        <v>961</v>
      </c>
      <c r="B598" s="2" t="s">
        <v>1509</v>
      </c>
      <c r="C598" s="2">
        <v>168</v>
      </c>
      <c r="D598" s="2">
        <f t="shared" si="72"/>
        <v>1.68</v>
      </c>
      <c r="E598" s="34">
        <f t="shared" si="73"/>
        <v>31.816893424036284</v>
      </c>
      <c r="F598" s="2">
        <v>89.8</v>
      </c>
      <c r="G598" s="2">
        <f t="shared" si="74"/>
        <v>89.8</v>
      </c>
      <c r="H598" s="2" t="b">
        <v>0</v>
      </c>
      <c r="I598" s="2" t="b">
        <v>0</v>
      </c>
      <c r="J598" s="2" t="b">
        <v>1</v>
      </c>
      <c r="K598" s="2" t="b">
        <v>1</v>
      </c>
      <c r="L598" s="13" t="b">
        <f t="shared" si="75"/>
        <v>1</v>
      </c>
      <c r="M598" s="2" t="s">
        <v>1809</v>
      </c>
      <c r="N598" s="2">
        <v>173</v>
      </c>
      <c r="O598" s="2" t="b">
        <v>1</v>
      </c>
      <c r="P598" s="13" t="b">
        <f t="shared" si="76"/>
        <v>1</v>
      </c>
      <c r="Q598" s="2" t="b">
        <v>0</v>
      </c>
      <c r="R598" s="2" t="b">
        <f t="shared" si="77"/>
        <v>0</v>
      </c>
      <c r="S598" s="2" t="b">
        <v>1</v>
      </c>
      <c r="T598" s="2" t="b">
        <f t="shared" si="78"/>
        <v>1</v>
      </c>
      <c r="U598" s="2" t="s">
        <v>1582</v>
      </c>
      <c r="V598" s="2" t="str">
        <f t="shared" si="79"/>
        <v>Osteoarthritis</v>
      </c>
      <c r="W598" s="100"/>
      <c r="X598" s="2" t="s">
        <v>1507</v>
      </c>
      <c r="Y598" s="2" t="s">
        <v>1517</v>
      </c>
    </row>
    <row r="599" spans="1:25" ht="15.75" customHeight="1">
      <c r="A599" s="2" t="s">
        <v>962</v>
      </c>
      <c r="B599" s="2" t="s">
        <v>1509</v>
      </c>
      <c r="C599" s="2">
        <v>160</v>
      </c>
      <c r="D599" s="2">
        <f t="shared" si="72"/>
        <v>1.6</v>
      </c>
      <c r="E599" s="34">
        <f t="shared" si="73"/>
        <v>33.398437499999993</v>
      </c>
      <c r="F599" s="2">
        <v>85.5</v>
      </c>
      <c r="G599" s="2">
        <f t="shared" si="74"/>
        <v>85.5</v>
      </c>
      <c r="H599" s="2" t="b">
        <v>0</v>
      </c>
      <c r="I599" s="2" t="b">
        <v>0</v>
      </c>
      <c r="J599" s="2" t="b">
        <v>0</v>
      </c>
      <c r="K599" s="2" t="b">
        <v>1</v>
      </c>
      <c r="L599" s="13" t="b">
        <f t="shared" si="75"/>
        <v>1</v>
      </c>
      <c r="M599" s="2" t="s">
        <v>1857</v>
      </c>
      <c r="N599" s="2">
        <v>153</v>
      </c>
      <c r="O599" s="2" t="b">
        <v>1</v>
      </c>
      <c r="P599" s="13" t="b">
        <f t="shared" si="76"/>
        <v>1</v>
      </c>
      <c r="Q599" s="2" t="b">
        <v>0</v>
      </c>
      <c r="R599" s="2" t="b">
        <f t="shared" si="77"/>
        <v>0</v>
      </c>
      <c r="S599" s="2" t="b">
        <v>1</v>
      </c>
      <c r="T599" s="2" t="b">
        <f t="shared" si="78"/>
        <v>1</v>
      </c>
      <c r="U599" s="2" t="s">
        <v>1532</v>
      </c>
      <c r="V599" s="2" t="str">
        <f t="shared" si="79"/>
        <v>Hypertension</v>
      </c>
      <c r="W599" s="2" t="s">
        <v>1524</v>
      </c>
      <c r="X599" s="2" t="s">
        <v>1512</v>
      </c>
      <c r="Y599" s="2" t="s">
        <v>1508</v>
      </c>
    </row>
    <row r="600" spans="1:25" ht="15.75" customHeight="1">
      <c r="A600" s="2" t="s">
        <v>964</v>
      </c>
      <c r="B600" s="2" t="s">
        <v>1503</v>
      </c>
      <c r="C600" s="2">
        <v>164</v>
      </c>
      <c r="D600" s="2">
        <f t="shared" si="72"/>
        <v>1.64</v>
      </c>
      <c r="E600" s="34">
        <f t="shared" si="73"/>
        <v>23.460737656157054</v>
      </c>
      <c r="F600" s="2">
        <v>63.1</v>
      </c>
      <c r="G600" s="2">
        <f t="shared" si="74"/>
        <v>63.1</v>
      </c>
      <c r="H600" s="2" t="b">
        <v>1</v>
      </c>
      <c r="I600" s="2" t="b">
        <v>0</v>
      </c>
      <c r="J600" s="2" t="b">
        <v>0</v>
      </c>
      <c r="K600" s="2" t="b">
        <v>0</v>
      </c>
      <c r="L600" s="13" t="b">
        <f t="shared" si="75"/>
        <v>0</v>
      </c>
      <c r="M600" s="2" t="s">
        <v>1738</v>
      </c>
      <c r="N600" s="2">
        <v>188</v>
      </c>
      <c r="O600" s="2" t="b">
        <v>0</v>
      </c>
      <c r="P600" s="13" t="b">
        <f t="shared" si="76"/>
        <v>0</v>
      </c>
      <c r="Q600" s="100"/>
      <c r="R600" s="2" t="b">
        <f t="shared" si="77"/>
        <v>0</v>
      </c>
      <c r="S600" s="2" t="b">
        <v>0</v>
      </c>
      <c r="T600" s="2" t="b">
        <f t="shared" si="78"/>
        <v>0</v>
      </c>
      <c r="U600" s="2" t="s">
        <v>1540</v>
      </c>
      <c r="V600" s="2" t="str">
        <f t="shared" si="79"/>
        <v>Osteoarthritis</v>
      </c>
      <c r="W600" s="2" t="s">
        <v>1524</v>
      </c>
      <c r="X600" s="2" t="s">
        <v>1507</v>
      </c>
      <c r="Y600" s="2" t="s">
        <v>1508</v>
      </c>
    </row>
    <row r="601" spans="1:25" ht="15.75" customHeight="1">
      <c r="A601" s="2" t="s">
        <v>965</v>
      </c>
      <c r="B601" s="2" t="s">
        <v>1527</v>
      </c>
      <c r="C601" s="2">
        <v>158</v>
      </c>
      <c r="D601" s="2">
        <f t="shared" si="72"/>
        <v>1.58</v>
      </c>
      <c r="E601" s="34">
        <f t="shared" si="73"/>
        <v>31.645569620253159</v>
      </c>
      <c r="F601" s="2">
        <v>79</v>
      </c>
      <c r="G601" s="2">
        <f t="shared" si="74"/>
        <v>79</v>
      </c>
      <c r="H601" s="2" t="b">
        <v>0</v>
      </c>
      <c r="I601" s="2" t="b">
        <v>0</v>
      </c>
      <c r="J601" s="2" t="b">
        <v>1</v>
      </c>
      <c r="K601" s="2" t="b">
        <v>0</v>
      </c>
      <c r="L601" s="13" t="b">
        <f t="shared" si="75"/>
        <v>0</v>
      </c>
      <c r="M601" s="2" t="s">
        <v>1596</v>
      </c>
      <c r="N601" s="2">
        <v>198</v>
      </c>
      <c r="O601" s="2" t="b">
        <v>1</v>
      </c>
      <c r="P601" s="13" t="b">
        <f t="shared" si="76"/>
        <v>1</v>
      </c>
      <c r="Q601" s="2" t="b">
        <v>0</v>
      </c>
      <c r="R601" s="2" t="b">
        <f t="shared" si="77"/>
        <v>0</v>
      </c>
      <c r="S601" s="2" t="b">
        <v>1</v>
      </c>
      <c r="T601" s="2" t="b">
        <f t="shared" si="78"/>
        <v>1</v>
      </c>
      <c r="U601" s="2" t="s">
        <v>1548</v>
      </c>
      <c r="V601" s="2" t="str">
        <f t="shared" si="79"/>
        <v>Heart Disease</v>
      </c>
      <c r="W601" s="2" t="s">
        <v>1506</v>
      </c>
      <c r="X601" s="2" t="s">
        <v>1512</v>
      </c>
      <c r="Y601" s="2" t="s">
        <v>1513</v>
      </c>
    </row>
    <row r="602" spans="1:25" ht="15.75" customHeight="1">
      <c r="A602" s="2" t="s">
        <v>966</v>
      </c>
      <c r="B602" s="2" t="s">
        <v>1503</v>
      </c>
      <c r="C602" s="2">
        <v>179</v>
      </c>
      <c r="D602" s="2">
        <f t="shared" si="72"/>
        <v>1.79</v>
      </c>
      <c r="E602" s="34">
        <f t="shared" si="73"/>
        <v>34.861583596017603</v>
      </c>
      <c r="F602" s="2">
        <v>111.7</v>
      </c>
      <c r="G602" s="2">
        <f t="shared" si="74"/>
        <v>111.7</v>
      </c>
      <c r="H602" s="2" t="b">
        <v>1</v>
      </c>
      <c r="I602" s="2" t="b">
        <v>0</v>
      </c>
      <c r="J602" s="2" t="b">
        <v>1</v>
      </c>
      <c r="K602" s="2" t="b">
        <v>0</v>
      </c>
      <c r="L602" s="13" t="b">
        <f t="shared" si="75"/>
        <v>0</v>
      </c>
      <c r="M602" s="2" t="s">
        <v>1750</v>
      </c>
      <c r="N602" s="2">
        <v>150</v>
      </c>
      <c r="O602" s="2" t="b">
        <v>0</v>
      </c>
      <c r="P602" s="13" t="b">
        <f t="shared" si="76"/>
        <v>0</v>
      </c>
      <c r="Q602" s="2" t="b">
        <v>1</v>
      </c>
      <c r="R602" s="2" t="b">
        <f t="shared" si="77"/>
        <v>1</v>
      </c>
      <c r="S602" s="2" t="b">
        <v>1</v>
      </c>
      <c r="T602" s="2" t="b">
        <f t="shared" si="78"/>
        <v>1</v>
      </c>
      <c r="U602" s="2" t="s">
        <v>1623</v>
      </c>
      <c r="V602" s="2" t="str">
        <f t="shared" si="79"/>
        <v>Childbirth</v>
      </c>
      <c r="W602" s="2" t="s">
        <v>1506</v>
      </c>
      <c r="X602" s="2" t="s">
        <v>1535</v>
      </c>
      <c r="Y602" s="2" t="s">
        <v>1517</v>
      </c>
    </row>
    <row r="603" spans="1:25" ht="15.75" customHeight="1">
      <c r="A603" s="2" t="s">
        <v>967</v>
      </c>
      <c r="B603" s="2" t="s">
        <v>1509</v>
      </c>
      <c r="C603" s="2">
        <v>169</v>
      </c>
      <c r="D603" s="2">
        <f t="shared" si="72"/>
        <v>1.69</v>
      </c>
      <c r="E603" s="34">
        <f t="shared" si="73"/>
        <v>21.462833934386051</v>
      </c>
      <c r="F603" s="2">
        <v>61.3</v>
      </c>
      <c r="G603" s="2">
        <f t="shared" si="74"/>
        <v>61.3</v>
      </c>
      <c r="H603" s="2" t="b">
        <v>1</v>
      </c>
      <c r="I603" s="2" t="b">
        <v>1</v>
      </c>
      <c r="J603" s="2" t="b">
        <v>1</v>
      </c>
      <c r="K603" s="2" t="b">
        <v>0</v>
      </c>
      <c r="L603" s="13" t="b">
        <f t="shared" si="75"/>
        <v>0</v>
      </c>
      <c r="M603" s="2" t="s">
        <v>1574</v>
      </c>
      <c r="N603" s="2">
        <v>170</v>
      </c>
      <c r="O603" s="2" t="b">
        <v>0</v>
      </c>
      <c r="P603" s="13" t="b">
        <f t="shared" si="76"/>
        <v>0</v>
      </c>
      <c r="Q603" s="2" t="b">
        <v>0</v>
      </c>
      <c r="R603" s="2" t="b">
        <f t="shared" si="77"/>
        <v>0</v>
      </c>
      <c r="S603" s="2" t="b">
        <v>0</v>
      </c>
      <c r="T603" s="2" t="b">
        <f t="shared" si="78"/>
        <v>0</v>
      </c>
      <c r="U603" s="2" t="s">
        <v>1577</v>
      </c>
      <c r="V603" s="2" t="str">
        <f t="shared" si="79"/>
        <v>Appendicitis</v>
      </c>
      <c r="W603" s="2" t="s">
        <v>1506</v>
      </c>
      <c r="X603" s="2" t="s">
        <v>1512</v>
      </c>
      <c r="Y603" s="2" t="s">
        <v>1530</v>
      </c>
    </row>
    <row r="604" spans="1:25" ht="15.75" customHeight="1">
      <c r="A604" s="2" t="s">
        <v>969</v>
      </c>
      <c r="B604" s="2" t="s">
        <v>1543</v>
      </c>
      <c r="C604" s="2">
        <v>169</v>
      </c>
      <c r="D604" s="2">
        <f t="shared" si="72"/>
        <v>1.69</v>
      </c>
      <c r="E604" s="34">
        <f t="shared" si="73"/>
        <v>31.651552816778128</v>
      </c>
      <c r="F604" s="2">
        <v>90.4</v>
      </c>
      <c r="G604" s="2">
        <f t="shared" si="74"/>
        <v>90.4</v>
      </c>
      <c r="H604" s="2" t="b">
        <v>0</v>
      </c>
      <c r="I604" s="2" t="b">
        <v>0</v>
      </c>
      <c r="J604" s="2" t="b">
        <v>0</v>
      </c>
      <c r="K604" s="2" t="b">
        <v>0</v>
      </c>
      <c r="L604" s="13" t="b">
        <f t="shared" si="75"/>
        <v>0</v>
      </c>
      <c r="M604" s="2" t="s">
        <v>1858</v>
      </c>
      <c r="N604" s="2">
        <v>208</v>
      </c>
      <c r="O604" s="2" t="b">
        <v>1</v>
      </c>
      <c r="P604" s="13" t="b">
        <f t="shared" si="76"/>
        <v>1</v>
      </c>
      <c r="Q604" s="2" t="b">
        <v>1</v>
      </c>
      <c r="R604" s="2" t="b">
        <f t="shared" si="77"/>
        <v>1</v>
      </c>
      <c r="S604" s="2" t="b">
        <v>1</v>
      </c>
      <c r="T604" s="2" t="b">
        <f t="shared" si="78"/>
        <v>1</v>
      </c>
      <c r="U604" s="2" t="s">
        <v>1617</v>
      </c>
      <c r="V604" s="2" t="str">
        <f t="shared" si="79"/>
        <v>Heart Attack</v>
      </c>
      <c r="W604" s="2" t="s">
        <v>1506</v>
      </c>
      <c r="X604" s="2" t="s">
        <v>1535</v>
      </c>
      <c r="Y604" s="2" t="s">
        <v>1530</v>
      </c>
    </row>
    <row r="605" spans="1:25" ht="15.75" customHeight="1">
      <c r="A605" s="2" t="s">
        <v>971</v>
      </c>
      <c r="B605" s="2" t="s">
        <v>1543</v>
      </c>
      <c r="C605" s="2">
        <v>161</v>
      </c>
      <c r="D605" s="2">
        <f t="shared" si="72"/>
        <v>1.61</v>
      </c>
      <c r="E605" s="34">
        <f t="shared" si="73"/>
        <v>28.316808765093938</v>
      </c>
      <c r="F605" s="2">
        <v>73.400000000000006</v>
      </c>
      <c r="G605" s="2">
        <f t="shared" si="74"/>
        <v>73.400000000000006</v>
      </c>
      <c r="H605" s="2" t="b">
        <v>1</v>
      </c>
      <c r="I605" s="2" t="b">
        <v>0</v>
      </c>
      <c r="J605" s="2" t="b">
        <v>1</v>
      </c>
      <c r="K605" s="2" t="b">
        <v>1</v>
      </c>
      <c r="L605" s="13" t="b">
        <f t="shared" si="75"/>
        <v>1</v>
      </c>
      <c r="M605" s="2" t="s">
        <v>1707</v>
      </c>
      <c r="N605" s="2">
        <v>190</v>
      </c>
      <c r="O605" s="2" t="b">
        <v>1</v>
      </c>
      <c r="P605" s="13" t="b">
        <f t="shared" si="76"/>
        <v>1</v>
      </c>
      <c r="Q605" s="2" t="b">
        <v>1</v>
      </c>
      <c r="R605" s="2" t="b">
        <f t="shared" si="77"/>
        <v>1</v>
      </c>
      <c r="S605" s="2" t="b">
        <v>1</v>
      </c>
      <c r="T605" s="2" t="b">
        <f t="shared" si="78"/>
        <v>1</v>
      </c>
      <c r="U605" s="2" t="s">
        <v>1534</v>
      </c>
      <c r="V605" s="2" t="str">
        <f t="shared" si="79"/>
        <v>Respiratory Infection</v>
      </c>
      <c r="W605" s="2" t="s">
        <v>1506</v>
      </c>
      <c r="X605" s="2" t="s">
        <v>1512</v>
      </c>
      <c r="Y605" s="2" t="s">
        <v>1513</v>
      </c>
    </row>
    <row r="606" spans="1:25" ht="15.75" customHeight="1">
      <c r="A606" s="2" t="s">
        <v>973</v>
      </c>
      <c r="B606" s="2" t="s">
        <v>1518</v>
      </c>
      <c r="C606" s="2">
        <v>167</v>
      </c>
      <c r="D606" s="2">
        <f t="shared" si="72"/>
        <v>1.67</v>
      </c>
      <c r="E606" s="34">
        <f t="shared" si="73"/>
        <v>26.9281795690057</v>
      </c>
      <c r="F606" s="2">
        <v>75.099999999999994</v>
      </c>
      <c r="G606" s="2">
        <f t="shared" si="74"/>
        <v>75.099999999999994</v>
      </c>
      <c r="H606" s="2" t="b">
        <v>0</v>
      </c>
      <c r="I606" s="2" t="b">
        <v>0</v>
      </c>
      <c r="J606" s="2" t="b">
        <v>1</v>
      </c>
      <c r="K606" s="2" t="b">
        <v>0</v>
      </c>
      <c r="L606" s="13" t="b">
        <f t="shared" si="75"/>
        <v>0</v>
      </c>
      <c r="M606" s="2" t="s">
        <v>1685</v>
      </c>
      <c r="N606" s="2">
        <v>161</v>
      </c>
      <c r="O606" s="2" t="b">
        <v>0</v>
      </c>
      <c r="P606" s="13" t="b">
        <f t="shared" si="76"/>
        <v>0</v>
      </c>
      <c r="Q606" s="2" t="b">
        <v>0</v>
      </c>
      <c r="R606" s="2" t="b">
        <f t="shared" si="77"/>
        <v>0</v>
      </c>
      <c r="S606" s="2" t="b">
        <v>0</v>
      </c>
      <c r="T606" s="2" t="b">
        <f t="shared" si="78"/>
        <v>0</v>
      </c>
      <c r="U606" s="2" t="s">
        <v>1642</v>
      </c>
      <c r="V606" s="2" t="str">
        <f t="shared" si="79"/>
        <v>Fractured Arm</v>
      </c>
      <c r="W606" s="2" t="s">
        <v>1524</v>
      </c>
      <c r="X606" s="2" t="s">
        <v>1535</v>
      </c>
      <c r="Y606" s="2" t="s">
        <v>1517</v>
      </c>
    </row>
    <row r="607" spans="1:25" ht="15.75" customHeight="1">
      <c r="A607" s="2" t="s">
        <v>974</v>
      </c>
      <c r="B607" s="2" t="s">
        <v>1514</v>
      </c>
      <c r="C607" s="2">
        <v>164</v>
      </c>
      <c r="D607" s="2">
        <f t="shared" si="72"/>
        <v>1.64</v>
      </c>
      <c r="E607" s="34">
        <f t="shared" si="73"/>
        <v>22.754312908982754</v>
      </c>
      <c r="F607" s="2">
        <v>61.2</v>
      </c>
      <c r="G607" s="2">
        <f t="shared" si="74"/>
        <v>61.2</v>
      </c>
      <c r="H607" s="2" t="b">
        <v>1</v>
      </c>
      <c r="I607" s="2" t="b">
        <v>0</v>
      </c>
      <c r="J607" s="2" t="b">
        <v>1</v>
      </c>
      <c r="K607" s="2" t="b">
        <v>0</v>
      </c>
      <c r="L607" s="13" t="b">
        <f t="shared" si="75"/>
        <v>0</v>
      </c>
      <c r="M607" s="2" t="s">
        <v>1839</v>
      </c>
      <c r="N607" s="2">
        <v>154</v>
      </c>
      <c r="O607" s="2" t="b">
        <v>0</v>
      </c>
      <c r="P607" s="13" t="b">
        <f t="shared" si="76"/>
        <v>0</v>
      </c>
      <c r="Q607" s="2" t="b">
        <v>0</v>
      </c>
      <c r="R607" s="2" t="b">
        <f t="shared" si="77"/>
        <v>0</v>
      </c>
      <c r="S607" s="100"/>
      <c r="T607" s="2" t="b">
        <f t="shared" si="78"/>
        <v>0</v>
      </c>
      <c r="U607" s="2" t="s">
        <v>1561</v>
      </c>
      <c r="V607" s="2" t="str">
        <f t="shared" si="79"/>
        <v>Diabetes</v>
      </c>
      <c r="W607" s="2" t="s">
        <v>1506</v>
      </c>
      <c r="X607" s="2" t="s">
        <v>1535</v>
      </c>
      <c r="Y607" s="2" t="s">
        <v>1508</v>
      </c>
    </row>
    <row r="608" spans="1:25" ht="15.75" customHeight="1">
      <c r="A608" s="2" t="s">
        <v>975</v>
      </c>
      <c r="B608" s="2" t="s">
        <v>1543</v>
      </c>
      <c r="C608" s="2">
        <v>170</v>
      </c>
      <c r="D608" s="2">
        <f t="shared" si="72"/>
        <v>1.7</v>
      </c>
      <c r="E608" s="34">
        <f t="shared" si="73"/>
        <v>28.996539792387544</v>
      </c>
      <c r="F608" s="2">
        <v>83.8</v>
      </c>
      <c r="G608" s="2">
        <f t="shared" si="74"/>
        <v>83.8</v>
      </c>
      <c r="H608" s="2" t="b">
        <v>0</v>
      </c>
      <c r="I608" s="2" t="b">
        <v>0</v>
      </c>
      <c r="J608" s="2" t="b">
        <v>0</v>
      </c>
      <c r="K608" s="2" t="b">
        <v>1</v>
      </c>
      <c r="L608" s="13" t="b">
        <f t="shared" si="75"/>
        <v>1</v>
      </c>
      <c r="M608" s="2" t="s">
        <v>1762</v>
      </c>
      <c r="N608" s="2">
        <v>206</v>
      </c>
      <c r="O608" s="2" t="b">
        <v>1</v>
      </c>
      <c r="P608" s="13" t="b">
        <f t="shared" si="76"/>
        <v>1</v>
      </c>
      <c r="Q608" s="2" t="b">
        <v>0</v>
      </c>
      <c r="R608" s="2" t="b">
        <f t="shared" si="77"/>
        <v>0</v>
      </c>
      <c r="S608" s="2" t="b">
        <v>1</v>
      </c>
      <c r="T608" s="2" t="b">
        <f t="shared" si="78"/>
        <v>1</v>
      </c>
      <c r="U608" s="2" t="s">
        <v>1591</v>
      </c>
      <c r="V608" s="2" t="str">
        <f t="shared" si="79"/>
        <v>Respiratory Infection</v>
      </c>
      <c r="W608" s="2" t="s">
        <v>1506</v>
      </c>
      <c r="X608" s="2" t="s">
        <v>1535</v>
      </c>
      <c r="Y608" s="2" t="s">
        <v>1521</v>
      </c>
    </row>
    <row r="609" spans="1:25" ht="15.75" customHeight="1">
      <c r="A609" s="2" t="s">
        <v>976</v>
      </c>
      <c r="B609" s="2" t="s">
        <v>1503</v>
      </c>
      <c r="C609" s="2">
        <v>168</v>
      </c>
      <c r="D609" s="2">
        <f t="shared" si="72"/>
        <v>1.68</v>
      </c>
      <c r="E609" s="34">
        <f t="shared" si="73"/>
        <v>29.832766439909303</v>
      </c>
      <c r="F609" s="2">
        <v>84.2</v>
      </c>
      <c r="G609" s="2">
        <f t="shared" si="74"/>
        <v>84.2</v>
      </c>
      <c r="H609" s="2" t="b">
        <v>0</v>
      </c>
      <c r="I609" s="2" t="b">
        <v>0</v>
      </c>
      <c r="J609" s="2" t="b">
        <v>0</v>
      </c>
      <c r="K609" s="2" t="b">
        <v>1</v>
      </c>
      <c r="L609" s="13" t="b">
        <f t="shared" si="75"/>
        <v>1</v>
      </c>
      <c r="M609" s="2" t="s">
        <v>1675</v>
      </c>
      <c r="N609" s="2">
        <v>180</v>
      </c>
      <c r="O609" s="2" t="b">
        <v>1</v>
      </c>
      <c r="P609" s="13" t="b">
        <f t="shared" si="76"/>
        <v>1</v>
      </c>
      <c r="Q609" s="100"/>
      <c r="R609" s="2" t="b">
        <f t="shared" si="77"/>
        <v>0</v>
      </c>
      <c r="S609" s="2" t="b">
        <v>1</v>
      </c>
      <c r="T609" s="2" t="b">
        <f t="shared" si="78"/>
        <v>1</v>
      </c>
      <c r="U609" s="2" t="s">
        <v>1534</v>
      </c>
      <c r="V609" s="2" t="str">
        <f t="shared" si="79"/>
        <v>Respiratory Infection</v>
      </c>
      <c r="W609" s="2" t="s">
        <v>1506</v>
      </c>
      <c r="X609" s="2" t="s">
        <v>1507</v>
      </c>
      <c r="Y609" s="2" t="s">
        <v>1530</v>
      </c>
    </row>
    <row r="610" spans="1:25" ht="15.75" customHeight="1">
      <c r="A610" s="2" t="s">
        <v>977</v>
      </c>
      <c r="B610" s="2" t="s">
        <v>1527</v>
      </c>
      <c r="C610" s="2">
        <v>176</v>
      </c>
      <c r="D610" s="2">
        <f t="shared" si="72"/>
        <v>1.76</v>
      </c>
      <c r="E610" s="34">
        <f t="shared" si="73"/>
        <v>25.665030991735538</v>
      </c>
      <c r="F610" s="2">
        <v>79.5</v>
      </c>
      <c r="G610" s="2">
        <f t="shared" si="74"/>
        <v>79.5</v>
      </c>
      <c r="H610" s="2" t="b">
        <v>1</v>
      </c>
      <c r="I610" s="2" t="b">
        <v>0</v>
      </c>
      <c r="J610" s="2" t="b">
        <v>1</v>
      </c>
      <c r="K610" s="2" t="b">
        <v>0</v>
      </c>
      <c r="L610" s="13" t="b">
        <f t="shared" si="75"/>
        <v>0</v>
      </c>
      <c r="M610" s="2" t="s">
        <v>1859</v>
      </c>
      <c r="N610" s="2">
        <v>221</v>
      </c>
      <c r="O610" s="2" t="b">
        <v>0</v>
      </c>
      <c r="P610" s="13" t="b">
        <f t="shared" si="76"/>
        <v>0</v>
      </c>
      <c r="Q610" s="2" t="b">
        <v>0</v>
      </c>
      <c r="R610" s="2" t="b">
        <f t="shared" si="77"/>
        <v>0</v>
      </c>
      <c r="S610" s="2" t="b">
        <v>0</v>
      </c>
      <c r="T610" s="2" t="b">
        <f t="shared" si="78"/>
        <v>0</v>
      </c>
      <c r="U610" s="2" t="s">
        <v>1580</v>
      </c>
      <c r="V610" s="2" t="str">
        <f t="shared" si="79"/>
        <v>Prostate Cancer</v>
      </c>
      <c r="W610" s="2" t="s">
        <v>1506</v>
      </c>
      <c r="X610" s="2" t="s">
        <v>1535</v>
      </c>
      <c r="Y610" s="2" t="s">
        <v>1521</v>
      </c>
    </row>
    <row r="611" spans="1:25" ht="15.75" customHeight="1">
      <c r="A611" s="2" t="s">
        <v>978</v>
      </c>
      <c r="B611" s="2" t="s">
        <v>1514</v>
      </c>
      <c r="C611" s="2">
        <v>171</v>
      </c>
      <c r="D611" s="2">
        <f t="shared" si="72"/>
        <v>1.71</v>
      </c>
      <c r="E611" s="34">
        <f t="shared" si="73"/>
        <v>23.63120276324339</v>
      </c>
      <c r="F611" s="2">
        <v>69.099999999999994</v>
      </c>
      <c r="G611" s="2">
        <f t="shared" si="74"/>
        <v>69.099999999999994</v>
      </c>
      <c r="H611" s="2" t="b">
        <v>0</v>
      </c>
      <c r="I611" s="2" t="b">
        <v>0</v>
      </c>
      <c r="J611" s="2" t="b">
        <v>1</v>
      </c>
      <c r="K611" s="2" t="b">
        <v>0</v>
      </c>
      <c r="L611" s="13" t="b">
        <f t="shared" si="75"/>
        <v>0</v>
      </c>
      <c r="M611" s="2" t="s">
        <v>1609</v>
      </c>
      <c r="N611" s="2">
        <v>185</v>
      </c>
      <c r="O611" s="2" t="b">
        <v>0</v>
      </c>
      <c r="P611" s="13" t="b">
        <f t="shared" si="76"/>
        <v>0</v>
      </c>
      <c r="Q611" s="2" t="b">
        <v>0</v>
      </c>
      <c r="R611" s="2" t="b">
        <f t="shared" si="77"/>
        <v>0</v>
      </c>
      <c r="S611" s="2" t="b">
        <v>0</v>
      </c>
      <c r="T611" s="2" t="b">
        <f t="shared" si="78"/>
        <v>0</v>
      </c>
      <c r="U611" s="2" t="s">
        <v>1529</v>
      </c>
      <c r="V611" s="2" t="str">
        <f t="shared" si="79"/>
        <v>Childbirth</v>
      </c>
      <c r="W611" s="2" t="s">
        <v>1506</v>
      </c>
      <c r="X611" s="2" t="s">
        <v>1512</v>
      </c>
      <c r="Y611" s="2" t="s">
        <v>1521</v>
      </c>
    </row>
    <row r="612" spans="1:25" ht="15.75" customHeight="1">
      <c r="A612" s="2" t="s">
        <v>979</v>
      </c>
      <c r="B612" s="2" t="s">
        <v>1543</v>
      </c>
      <c r="C612" s="2">
        <v>162</v>
      </c>
      <c r="D612" s="2">
        <f t="shared" si="72"/>
        <v>1.62</v>
      </c>
      <c r="E612" s="34">
        <f t="shared" si="73"/>
        <v>31.207133058984908</v>
      </c>
      <c r="F612" s="2">
        <v>81.900000000000006</v>
      </c>
      <c r="G612" s="2">
        <f t="shared" si="74"/>
        <v>81.900000000000006</v>
      </c>
      <c r="H612" s="2" t="b">
        <v>0</v>
      </c>
      <c r="I612" s="2" t="b">
        <v>0</v>
      </c>
      <c r="J612" s="2" t="b">
        <v>0</v>
      </c>
      <c r="K612" s="2" t="b">
        <v>1</v>
      </c>
      <c r="L612" s="13" t="b">
        <f t="shared" si="75"/>
        <v>1</v>
      </c>
      <c r="M612" s="2" t="s">
        <v>1829</v>
      </c>
      <c r="N612" s="2">
        <v>151</v>
      </c>
      <c r="O612" s="2" t="b">
        <v>1</v>
      </c>
      <c r="P612" s="13" t="b">
        <f t="shared" si="76"/>
        <v>1</v>
      </c>
      <c r="Q612" s="2" t="b">
        <v>0</v>
      </c>
      <c r="R612" s="2" t="b">
        <f t="shared" si="77"/>
        <v>0</v>
      </c>
      <c r="S612" s="2" t="b">
        <v>1</v>
      </c>
      <c r="T612" s="2" t="b">
        <f t="shared" si="78"/>
        <v>1</v>
      </c>
      <c r="U612" s="2" t="s">
        <v>1534</v>
      </c>
      <c r="V612" s="2" t="str">
        <f t="shared" si="79"/>
        <v>Respiratory Infection</v>
      </c>
      <c r="W612" s="2" t="s">
        <v>1524</v>
      </c>
      <c r="X612" s="2" t="s">
        <v>1507</v>
      </c>
      <c r="Y612" s="2" t="s">
        <v>1517</v>
      </c>
    </row>
    <row r="613" spans="1:25" ht="15.75" customHeight="1">
      <c r="A613" s="2" t="s">
        <v>981</v>
      </c>
      <c r="B613" s="2" t="s">
        <v>1503</v>
      </c>
      <c r="C613" s="2">
        <v>178</v>
      </c>
      <c r="D613" s="2">
        <f t="shared" si="72"/>
        <v>1.78</v>
      </c>
      <c r="E613" s="34">
        <f t="shared" si="73"/>
        <v>26.385557379118797</v>
      </c>
      <c r="F613" s="2">
        <v>83.6</v>
      </c>
      <c r="G613" s="2">
        <f t="shared" si="74"/>
        <v>83.6</v>
      </c>
      <c r="H613" s="2" t="b">
        <v>0</v>
      </c>
      <c r="I613" s="2" t="b">
        <v>0</v>
      </c>
      <c r="J613" s="2" t="b">
        <v>0</v>
      </c>
      <c r="K613" s="2" t="b">
        <v>0</v>
      </c>
      <c r="L613" s="13" t="b">
        <f t="shared" si="75"/>
        <v>0</v>
      </c>
      <c r="M613" s="2" t="s">
        <v>1635</v>
      </c>
      <c r="N613" s="2">
        <v>204</v>
      </c>
      <c r="O613" s="2" t="b">
        <v>0</v>
      </c>
      <c r="P613" s="13" t="b">
        <f t="shared" si="76"/>
        <v>0</v>
      </c>
      <c r="Q613" s="2" t="b">
        <v>0</v>
      </c>
      <c r="R613" s="2" t="b">
        <f t="shared" si="77"/>
        <v>0</v>
      </c>
      <c r="S613" s="2" t="b">
        <v>0</v>
      </c>
      <c r="T613" s="2" t="b">
        <f t="shared" si="78"/>
        <v>0</v>
      </c>
      <c r="U613" s="2" t="s">
        <v>1505</v>
      </c>
      <c r="V613" s="2" t="str">
        <f t="shared" si="79"/>
        <v>Fractured Leg</v>
      </c>
      <c r="W613" s="2" t="s">
        <v>1524</v>
      </c>
      <c r="X613" s="2" t="s">
        <v>1507</v>
      </c>
      <c r="Y613" s="2" t="s">
        <v>1513</v>
      </c>
    </row>
    <row r="614" spans="1:25" ht="15.75" customHeight="1">
      <c r="A614" s="2" t="s">
        <v>983</v>
      </c>
      <c r="B614" s="2" t="s">
        <v>1527</v>
      </c>
      <c r="C614" s="2">
        <v>157</v>
      </c>
      <c r="D614" s="2">
        <f t="shared" si="72"/>
        <v>1.57</v>
      </c>
      <c r="E614" s="34">
        <f t="shared" si="73"/>
        <v>29.250679540752156</v>
      </c>
      <c r="F614" s="2">
        <v>72.099999999999994</v>
      </c>
      <c r="G614" s="2">
        <f t="shared" si="74"/>
        <v>72.099999999999994</v>
      </c>
      <c r="H614" s="2" t="b">
        <v>0</v>
      </c>
      <c r="I614" s="2" t="b">
        <v>0</v>
      </c>
      <c r="J614" s="2" t="b">
        <v>0</v>
      </c>
      <c r="K614" s="2" t="b">
        <v>1</v>
      </c>
      <c r="L614" s="13" t="b">
        <f t="shared" si="75"/>
        <v>1</v>
      </c>
      <c r="M614" s="2" t="s">
        <v>1625</v>
      </c>
      <c r="N614" s="2">
        <v>219</v>
      </c>
      <c r="O614" s="2" t="b">
        <v>1</v>
      </c>
      <c r="P614" s="13" t="b">
        <f t="shared" si="76"/>
        <v>1</v>
      </c>
      <c r="Q614" s="2" t="b">
        <v>0</v>
      </c>
      <c r="R614" s="2" t="b">
        <f t="shared" si="77"/>
        <v>0</v>
      </c>
      <c r="S614" s="2" t="b">
        <v>1</v>
      </c>
      <c r="T614" s="2" t="b">
        <f t="shared" si="78"/>
        <v>1</v>
      </c>
      <c r="U614" s="2" t="s">
        <v>1548</v>
      </c>
      <c r="V614" s="2" t="str">
        <f t="shared" si="79"/>
        <v>Heart Disease</v>
      </c>
      <c r="W614" s="2" t="s">
        <v>1524</v>
      </c>
      <c r="X614" s="2" t="s">
        <v>1512</v>
      </c>
      <c r="Y614" s="2" t="s">
        <v>1513</v>
      </c>
    </row>
    <row r="615" spans="1:25" ht="15.75" customHeight="1">
      <c r="A615" s="2" t="s">
        <v>985</v>
      </c>
      <c r="B615" s="2" t="s">
        <v>1543</v>
      </c>
      <c r="C615" s="2">
        <v>152</v>
      </c>
      <c r="D615" s="2">
        <f t="shared" si="72"/>
        <v>1.52</v>
      </c>
      <c r="E615" s="34">
        <f t="shared" si="73"/>
        <v>26.662049861495845</v>
      </c>
      <c r="F615" s="2">
        <v>61.6</v>
      </c>
      <c r="G615" s="2">
        <f t="shared" si="74"/>
        <v>61.6</v>
      </c>
      <c r="H615" s="2" t="b">
        <v>1</v>
      </c>
      <c r="I615" s="2" t="b">
        <v>0</v>
      </c>
      <c r="J615" s="2" t="b">
        <v>0</v>
      </c>
      <c r="K615" s="2" t="b">
        <v>0</v>
      </c>
      <c r="L615" s="13" t="b">
        <f t="shared" si="75"/>
        <v>0</v>
      </c>
      <c r="M615" s="2" t="s">
        <v>1749</v>
      </c>
      <c r="N615" s="2">
        <v>226</v>
      </c>
      <c r="O615" s="2" t="b">
        <v>0</v>
      </c>
      <c r="P615" s="13" t="b">
        <f t="shared" si="76"/>
        <v>0</v>
      </c>
      <c r="Q615" s="100"/>
      <c r="R615" s="2" t="b">
        <f t="shared" si="77"/>
        <v>0</v>
      </c>
      <c r="S615" s="2" t="b">
        <v>0</v>
      </c>
      <c r="T615" s="2" t="b">
        <f t="shared" si="78"/>
        <v>0</v>
      </c>
      <c r="U615" s="2" t="s">
        <v>1496</v>
      </c>
      <c r="V615" s="2" t="str">
        <f t="shared" si="79"/>
        <v>Diabetes</v>
      </c>
      <c r="W615" s="2" t="s">
        <v>1524</v>
      </c>
      <c r="X615" s="2" t="s">
        <v>1512</v>
      </c>
      <c r="Y615" s="2" t="s">
        <v>1530</v>
      </c>
    </row>
    <row r="616" spans="1:25" ht="15.75" customHeight="1">
      <c r="A616" s="2" t="s">
        <v>986</v>
      </c>
      <c r="B616" s="2" t="s">
        <v>1518</v>
      </c>
      <c r="C616" s="2">
        <v>173</v>
      </c>
      <c r="D616" s="2">
        <f t="shared" si="72"/>
        <v>1.73</v>
      </c>
      <c r="E616" s="34">
        <f t="shared" si="73"/>
        <v>23.823047879982624</v>
      </c>
      <c r="F616" s="2">
        <v>71.3</v>
      </c>
      <c r="G616" s="2">
        <f t="shared" si="74"/>
        <v>71.3</v>
      </c>
      <c r="H616" s="2" t="b">
        <v>0</v>
      </c>
      <c r="I616" s="2" t="b">
        <v>0</v>
      </c>
      <c r="J616" s="2" t="b">
        <v>0</v>
      </c>
      <c r="K616" s="2" t="b">
        <v>0</v>
      </c>
      <c r="L616" s="13" t="b">
        <f t="shared" si="75"/>
        <v>0</v>
      </c>
      <c r="M616" s="2" t="s">
        <v>1554</v>
      </c>
      <c r="N616" s="2">
        <v>161</v>
      </c>
      <c r="O616" s="2" t="b">
        <v>0</v>
      </c>
      <c r="P616" s="13" t="b">
        <f t="shared" si="76"/>
        <v>0</v>
      </c>
      <c r="Q616" s="2" t="b">
        <v>0</v>
      </c>
      <c r="R616" s="2" t="b">
        <f t="shared" si="77"/>
        <v>0</v>
      </c>
      <c r="S616" s="2" t="b">
        <v>0</v>
      </c>
      <c r="T616" s="2" t="b">
        <f t="shared" si="78"/>
        <v>0</v>
      </c>
      <c r="U616" s="2" t="s">
        <v>1496</v>
      </c>
      <c r="V616" s="2" t="str">
        <f t="shared" si="79"/>
        <v>Diabetes</v>
      </c>
      <c r="W616" s="2" t="s">
        <v>1506</v>
      </c>
      <c r="X616" s="2" t="s">
        <v>1512</v>
      </c>
      <c r="Y616" s="2" t="s">
        <v>1513</v>
      </c>
    </row>
    <row r="617" spans="1:25" ht="15.75" customHeight="1">
      <c r="A617" s="2" t="s">
        <v>987</v>
      </c>
      <c r="B617" s="2" t="s">
        <v>1556</v>
      </c>
      <c r="C617" s="2">
        <v>170</v>
      </c>
      <c r="D617" s="2">
        <f t="shared" si="72"/>
        <v>1.7</v>
      </c>
      <c r="E617" s="34">
        <f t="shared" si="73"/>
        <v>29.134948096885818</v>
      </c>
      <c r="F617" s="2">
        <v>84.2</v>
      </c>
      <c r="G617" s="2">
        <f t="shared" si="74"/>
        <v>84.2</v>
      </c>
      <c r="H617" s="2" t="b">
        <v>1</v>
      </c>
      <c r="I617" s="2" t="b">
        <v>0</v>
      </c>
      <c r="J617" s="2" t="b">
        <v>1</v>
      </c>
      <c r="K617" s="2" t="b">
        <v>0</v>
      </c>
      <c r="L617" s="13" t="b">
        <f t="shared" si="75"/>
        <v>0</v>
      </c>
      <c r="M617" s="2" t="s">
        <v>1686</v>
      </c>
      <c r="N617" s="2">
        <v>150</v>
      </c>
      <c r="O617" s="2" t="b">
        <v>0</v>
      </c>
      <c r="P617" s="13" t="b">
        <f t="shared" si="76"/>
        <v>0</v>
      </c>
      <c r="Q617" s="2" t="b">
        <v>1</v>
      </c>
      <c r="R617" s="2" t="b">
        <f t="shared" si="77"/>
        <v>1</v>
      </c>
      <c r="S617" s="2" t="b">
        <v>1</v>
      </c>
      <c r="T617" s="2" t="b">
        <f t="shared" si="78"/>
        <v>1</v>
      </c>
      <c r="U617" s="2" t="s">
        <v>1526</v>
      </c>
      <c r="V617" s="2" t="str">
        <f t="shared" si="79"/>
        <v>Fractured Arm</v>
      </c>
      <c r="W617" s="2" t="s">
        <v>1506</v>
      </c>
      <c r="X617" s="2" t="s">
        <v>1535</v>
      </c>
      <c r="Y617" s="2" t="s">
        <v>1508</v>
      </c>
    </row>
    <row r="618" spans="1:25" ht="15.75" customHeight="1">
      <c r="A618" s="2" t="s">
        <v>988</v>
      </c>
      <c r="B618" s="2" t="s">
        <v>1509</v>
      </c>
      <c r="C618" s="2">
        <v>164</v>
      </c>
      <c r="D618" s="2">
        <f t="shared" si="72"/>
        <v>1.64</v>
      </c>
      <c r="E618" s="34">
        <f t="shared" si="73"/>
        <v>25.245389649018449</v>
      </c>
      <c r="F618" s="2">
        <v>67.900000000000006</v>
      </c>
      <c r="G618" s="2">
        <f t="shared" si="74"/>
        <v>67.900000000000006</v>
      </c>
      <c r="H618" s="2" t="b">
        <v>0</v>
      </c>
      <c r="I618" s="2" t="b">
        <v>0</v>
      </c>
      <c r="J618" s="2" t="b">
        <v>1</v>
      </c>
      <c r="K618" s="2" t="b">
        <v>0</v>
      </c>
      <c r="L618" s="13" t="b">
        <f t="shared" si="75"/>
        <v>0</v>
      </c>
      <c r="M618" s="2" t="s">
        <v>1819</v>
      </c>
      <c r="N618" s="2">
        <v>160</v>
      </c>
      <c r="O618" s="2" t="b">
        <v>0</v>
      </c>
      <c r="P618" s="13" t="b">
        <f t="shared" si="76"/>
        <v>0</v>
      </c>
      <c r="Q618" s="2" t="b">
        <v>0</v>
      </c>
      <c r="R618" s="2" t="b">
        <f t="shared" si="77"/>
        <v>0</v>
      </c>
      <c r="S618" s="2" t="b">
        <v>0</v>
      </c>
      <c r="T618" s="2" t="b">
        <f t="shared" si="78"/>
        <v>0</v>
      </c>
      <c r="U618" s="2" t="s">
        <v>1566</v>
      </c>
      <c r="V618" s="2" t="str">
        <f t="shared" si="79"/>
        <v>Cancer</v>
      </c>
      <c r="W618" s="2" t="s">
        <v>1524</v>
      </c>
      <c r="X618" s="2" t="s">
        <v>1512</v>
      </c>
      <c r="Y618" s="2" t="s">
        <v>1530</v>
      </c>
    </row>
    <row r="619" spans="1:25" ht="15.75" customHeight="1">
      <c r="A619" s="2" t="s">
        <v>990</v>
      </c>
      <c r="B619" s="2" t="s">
        <v>1503</v>
      </c>
      <c r="C619" s="2">
        <v>165</v>
      </c>
      <c r="D619" s="2">
        <f t="shared" si="72"/>
        <v>1.65</v>
      </c>
      <c r="E619" s="34">
        <f t="shared" si="73"/>
        <v>31.588613406795229</v>
      </c>
      <c r="F619" s="2">
        <v>86</v>
      </c>
      <c r="G619" s="2">
        <f t="shared" si="74"/>
        <v>86</v>
      </c>
      <c r="H619" s="2" t="b">
        <v>0</v>
      </c>
      <c r="I619" s="2" t="b">
        <v>1</v>
      </c>
      <c r="J619" s="2" t="b">
        <v>0</v>
      </c>
      <c r="K619" s="2" t="b">
        <v>0</v>
      </c>
      <c r="L619" s="13" t="b">
        <f t="shared" si="75"/>
        <v>0</v>
      </c>
      <c r="M619" s="2" t="s">
        <v>1578</v>
      </c>
      <c r="N619" s="2">
        <v>183</v>
      </c>
      <c r="O619" s="2" t="b">
        <v>1</v>
      </c>
      <c r="P619" s="13" t="b">
        <f t="shared" si="76"/>
        <v>1</v>
      </c>
      <c r="Q619" s="2" t="b">
        <v>1</v>
      </c>
      <c r="R619" s="2" t="b">
        <f t="shared" si="77"/>
        <v>1</v>
      </c>
      <c r="S619" s="2" t="b">
        <v>1</v>
      </c>
      <c r="T619" s="2" t="b">
        <f t="shared" si="78"/>
        <v>1</v>
      </c>
      <c r="U619" s="2" t="s">
        <v>1617</v>
      </c>
      <c r="V619" s="2" t="str">
        <f t="shared" si="79"/>
        <v>Heart Attack</v>
      </c>
      <c r="W619" s="2" t="s">
        <v>1524</v>
      </c>
      <c r="X619" s="2" t="s">
        <v>1512</v>
      </c>
      <c r="Y619" s="2" t="s">
        <v>1508</v>
      </c>
    </row>
    <row r="620" spans="1:25" ht="15.75" customHeight="1">
      <c r="A620" s="2" t="s">
        <v>991</v>
      </c>
      <c r="B620" s="2" t="s">
        <v>1518</v>
      </c>
      <c r="C620" s="2">
        <v>163</v>
      </c>
      <c r="D620" s="2">
        <f t="shared" si="72"/>
        <v>1.63</v>
      </c>
      <c r="E620" s="34">
        <f t="shared" si="73"/>
        <v>24.916255786819228</v>
      </c>
      <c r="F620" s="2">
        <v>66.2</v>
      </c>
      <c r="G620" s="2">
        <f t="shared" si="74"/>
        <v>66.2</v>
      </c>
      <c r="H620" s="2" t="b">
        <v>0</v>
      </c>
      <c r="I620" s="2" t="b">
        <v>0</v>
      </c>
      <c r="J620" s="2" t="b">
        <v>0</v>
      </c>
      <c r="K620" s="2" t="b">
        <v>0</v>
      </c>
      <c r="L620" s="13" t="b">
        <f t="shared" si="75"/>
        <v>0</v>
      </c>
      <c r="M620" s="2" t="s">
        <v>1753</v>
      </c>
      <c r="N620" s="2">
        <v>209</v>
      </c>
      <c r="O620" s="2" t="b">
        <v>0</v>
      </c>
      <c r="P620" s="13" t="b">
        <f t="shared" si="76"/>
        <v>0</v>
      </c>
      <c r="Q620" s="2" t="b">
        <v>0</v>
      </c>
      <c r="R620" s="2" t="b">
        <f t="shared" si="77"/>
        <v>0</v>
      </c>
      <c r="S620" s="2" t="b">
        <v>0</v>
      </c>
      <c r="T620" s="2" t="b">
        <f t="shared" si="78"/>
        <v>0</v>
      </c>
      <c r="U620" s="2" t="s">
        <v>1580</v>
      </c>
      <c r="V620" s="2" t="str">
        <f t="shared" si="79"/>
        <v>Prostate Cancer</v>
      </c>
      <c r="W620" s="2" t="s">
        <v>1524</v>
      </c>
      <c r="X620" s="2" t="s">
        <v>1535</v>
      </c>
      <c r="Y620" s="2" t="s">
        <v>1517</v>
      </c>
    </row>
    <row r="621" spans="1:25" ht="15.75" customHeight="1">
      <c r="A621" s="2" t="s">
        <v>992</v>
      </c>
      <c r="B621" s="2" t="s">
        <v>1514</v>
      </c>
      <c r="C621" s="2">
        <v>172</v>
      </c>
      <c r="D621" s="2">
        <f t="shared" si="72"/>
        <v>1.72</v>
      </c>
      <c r="E621" s="34">
        <f t="shared" si="73"/>
        <v>23.086803677663603</v>
      </c>
      <c r="F621" s="2">
        <v>68.3</v>
      </c>
      <c r="G621" s="2">
        <f t="shared" si="74"/>
        <v>68.3</v>
      </c>
      <c r="H621" s="2" t="b">
        <v>0</v>
      </c>
      <c r="I621" s="2" t="b">
        <v>0</v>
      </c>
      <c r="J621" s="2" t="b">
        <v>0</v>
      </c>
      <c r="K621" s="2" t="b">
        <v>0</v>
      </c>
      <c r="L621" s="13" t="b">
        <f t="shared" si="75"/>
        <v>0</v>
      </c>
      <c r="M621" s="2" t="s">
        <v>1860</v>
      </c>
      <c r="N621" s="2">
        <v>200</v>
      </c>
      <c r="O621" s="2" t="b">
        <v>0</v>
      </c>
      <c r="P621" s="13" t="b">
        <f t="shared" si="76"/>
        <v>0</v>
      </c>
      <c r="Q621" s="2" t="b">
        <v>0</v>
      </c>
      <c r="R621" s="2" t="b">
        <f t="shared" si="77"/>
        <v>0</v>
      </c>
      <c r="S621" s="2" t="b">
        <v>0</v>
      </c>
      <c r="T621" s="2" t="b">
        <f t="shared" si="78"/>
        <v>0</v>
      </c>
      <c r="U621" s="2" t="s">
        <v>1516</v>
      </c>
      <c r="V621" s="2" t="str">
        <f t="shared" si="79"/>
        <v>Stroke</v>
      </c>
      <c r="W621" s="2" t="s">
        <v>1506</v>
      </c>
      <c r="X621" s="2" t="s">
        <v>1535</v>
      </c>
      <c r="Y621" s="2" t="s">
        <v>1513</v>
      </c>
    </row>
    <row r="622" spans="1:25" ht="15.75" customHeight="1">
      <c r="A622" s="2" t="s">
        <v>994</v>
      </c>
      <c r="B622" s="2" t="s">
        <v>1556</v>
      </c>
      <c r="C622" s="2">
        <v>176</v>
      </c>
      <c r="D622" s="2">
        <f t="shared" si="72"/>
        <v>1.76</v>
      </c>
      <c r="E622" s="34">
        <f t="shared" si="73"/>
        <v>26.213842975206614</v>
      </c>
      <c r="F622" s="2">
        <v>81.2</v>
      </c>
      <c r="G622" s="2">
        <f t="shared" si="74"/>
        <v>81.2</v>
      </c>
      <c r="H622" s="2" t="b">
        <v>0</v>
      </c>
      <c r="I622" s="2" t="b">
        <v>0</v>
      </c>
      <c r="J622" s="2" t="b">
        <v>0</v>
      </c>
      <c r="K622" s="2" t="b">
        <v>0</v>
      </c>
      <c r="L622" s="13" t="b">
        <f t="shared" si="75"/>
        <v>0</v>
      </c>
      <c r="M622" s="2" t="s">
        <v>1528</v>
      </c>
      <c r="N622" s="2">
        <v>198</v>
      </c>
      <c r="O622" s="2" t="b">
        <v>0</v>
      </c>
      <c r="P622" s="13" t="b">
        <f t="shared" si="76"/>
        <v>0</v>
      </c>
      <c r="Q622" s="2" t="b">
        <v>0</v>
      </c>
      <c r="R622" s="2" t="b">
        <f t="shared" si="77"/>
        <v>0</v>
      </c>
      <c r="S622" s="2" t="b">
        <v>0</v>
      </c>
      <c r="T622" s="2" t="b">
        <f t="shared" si="78"/>
        <v>0</v>
      </c>
      <c r="U622" s="2" t="s">
        <v>1582</v>
      </c>
      <c r="V622" s="2" t="str">
        <f t="shared" si="79"/>
        <v>Osteoarthritis</v>
      </c>
      <c r="W622" s="2" t="s">
        <v>1524</v>
      </c>
      <c r="X622" s="2" t="s">
        <v>1507</v>
      </c>
      <c r="Y622" s="2" t="s">
        <v>1530</v>
      </c>
    </row>
    <row r="623" spans="1:25" ht="15.75" customHeight="1">
      <c r="A623" s="2" t="s">
        <v>996</v>
      </c>
      <c r="B623" s="2" t="s">
        <v>1509</v>
      </c>
      <c r="C623" s="2">
        <v>176</v>
      </c>
      <c r="D623" s="2">
        <f t="shared" si="72"/>
        <v>1.76</v>
      </c>
      <c r="E623" s="34">
        <f t="shared" si="73"/>
        <v>24.212293388429753</v>
      </c>
      <c r="F623" s="2">
        <v>75</v>
      </c>
      <c r="G623" s="2">
        <f t="shared" si="74"/>
        <v>75</v>
      </c>
      <c r="H623" s="2" t="b">
        <v>0</v>
      </c>
      <c r="I623" s="2" t="b">
        <v>0</v>
      </c>
      <c r="J623" s="2" t="b">
        <v>1</v>
      </c>
      <c r="K623" s="2" t="b">
        <v>0</v>
      </c>
      <c r="L623" s="13" t="b">
        <f t="shared" si="75"/>
        <v>0</v>
      </c>
      <c r="M623" s="2" t="s">
        <v>1686</v>
      </c>
      <c r="N623" s="2">
        <v>204</v>
      </c>
      <c r="O623" s="2" t="b">
        <v>0</v>
      </c>
      <c r="P623" s="13" t="b">
        <f t="shared" si="76"/>
        <v>0</v>
      </c>
      <c r="Q623" s="2" t="b">
        <v>0</v>
      </c>
      <c r="R623" s="2" t="b">
        <f t="shared" si="77"/>
        <v>0</v>
      </c>
      <c r="S623" s="2" t="b">
        <v>0</v>
      </c>
      <c r="T623" s="2" t="b">
        <f t="shared" si="78"/>
        <v>0</v>
      </c>
      <c r="U623" s="2" t="s">
        <v>1529</v>
      </c>
      <c r="V623" s="2" t="str">
        <f t="shared" si="79"/>
        <v>Childbirth</v>
      </c>
      <c r="W623" s="2" t="s">
        <v>1506</v>
      </c>
      <c r="X623" s="2" t="s">
        <v>1507</v>
      </c>
      <c r="Y623" s="2" t="s">
        <v>1508</v>
      </c>
    </row>
    <row r="624" spans="1:25" ht="15.75" customHeight="1">
      <c r="A624" s="2" t="s">
        <v>997</v>
      </c>
      <c r="B624" s="2" t="s">
        <v>1509</v>
      </c>
      <c r="C624" s="2">
        <v>166</v>
      </c>
      <c r="D624" s="2">
        <f t="shared" si="72"/>
        <v>1.66</v>
      </c>
      <c r="E624" s="34">
        <f t="shared" si="73"/>
        <v>28.451154013644945</v>
      </c>
      <c r="F624" s="2">
        <v>78.400000000000006</v>
      </c>
      <c r="G624" s="2">
        <f t="shared" si="74"/>
        <v>78.400000000000006</v>
      </c>
      <c r="H624" s="2" t="b">
        <v>0</v>
      </c>
      <c r="I624" s="2" t="b">
        <v>0</v>
      </c>
      <c r="J624" s="2" t="b">
        <v>0</v>
      </c>
      <c r="K624" s="2" t="b">
        <v>1</v>
      </c>
      <c r="L624" s="13" t="b">
        <f t="shared" si="75"/>
        <v>1</v>
      </c>
      <c r="M624" s="2" t="s">
        <v>1787</v>
      </c>
      <c r="N624" s="2">
        <v>202</v>
      </c>
      <c r="O624" s="2" t="b">
        <v>1</v>
      </c>
      <c r="P624" s="13" t="b">
        <f t="shared" si="76"/>
        <v>1</v>
      </c>
      <c r="Q624" s="2" t="b">
        <v>0</v>
      </c>
      <c r="R624" s="2" t="b">
        <f t="shared" si="77"/>
        <v>0</v>
      </c>
      <c r="S624" s="2" t="b">
        <v>1</v>
      </c>
      <c r="T624" s="2" t="b">
        <f t="shared" si="78"/>
        <v>1</v>
      </c>
      <c r="U624" s="2" t="s">
        <v>1534</v>
      </c>
      <c r="V624" s="2" t="str">
        <f t="shared" si="79"/>
        <v>Respiratory Infection</v>
      </c>
      <c r="W624" s="2" t="s">
        <v>1524</v>
      </c>
      <c r="X624" s="2" t="s">
        <v>1512</v>
      </c>
      <c r="Y624" s="2" t="s">
        <v>1508</v>
      </c>
    </row>
    <row r="625" spans="1:25" ht="15.75" customHeight="1">
      <c r="A625" s="2" t="s">
        <v>998</v>
      </c>
      <c r="B625" s="2" t="s">
        <v>1536</v>
      </c>
      <c r="C625" s="2">
        <v>165</v>
      </c>
      <c r="D625" s="2">
        <f t="shared" si="72"/>
        <v>1.65</v>
      </c>
      <c r="E625" s="34">
        <f t="shared" si="73"/>
        <v>34.490358126721766</v>
      </c>
      <c r="F625" s="2">
        <v>93.9</v>
      </c>
      <c r="G625" s="2">
        <f t="shared" si="74"/>
        <v>93.9</v>
      </c>
      <c r="H625" s="2" t="b">
        <v>1</v>
      </c>
      <c r="I625" s="2" t="b">
        <v>0</v>
      </c>
      <c r="J625" s="2" t="b">
        <v>0</v>
      </c>
      <c r="K625" s="2" t="b">
        <v>0</v>
      </c>
      <c r="L625" s="13" t="b">
        <f t="shared" si="75"/>
        <v>0</v>
      </c>
      <c r="M625" s="2" t="s">
        <v>1681</v>
      </c>
      <c r="N625" s="2">
        <v>204</v>
      </c>
      <c r="O625" s="2" t="b">
        <v>1</v>
      </c>
      <c r="P625" s="13" t="b">
        <f t="shared" si="76"/>
        <v>1</v>
      </c>
      <c r="Q625" s="100"/>
      <c r="R625" s="2" t="b">
        <f t="shared" si="77"/>
        <v>0</v>
      </c>
      <c r="S625" s="2" t="b">
        <v>1</v>
      </c>
      <c r="T625" s="2" t="b">
        <f t="shared" si="78"/>
        <v>1</v>
      </c>
      <c r="U625" s="2" t="s">
        <v>1594</v>
      </c>
      <c r="V625" s="2" t="str">
        <f t="shared" si="79"/>
        <v>Heart Disease</v>
      </c>
      <c r="W625" s="2" t="s">
        <v>1506</v>
      </c>
      <c r="X625" s="2" t="s">
        <v>1535</v>
      </c>
      <c r="Y625" s="2" t="s">
        <v>1530</v>
      </c>
    </row>
    <row r="626" spans="1:25" ht="15.75" customHeight="1">
      <c r="A626" s="2" t="s">
        <v>1000</v>
      </c>
      <c r="B626" s="2" t="s">
        <v>1518</v>
      </c>
      <c r="C626" s="2">
        <v>176</v>
      </c>
      <c r="D626" s="2">
        <f t="shared" si="72"/>
        <v>1.76</v>
      </c>
      <c r="E626" s="34">
        <f t="shared" si="73"/>
        <v>26.149276859504134</v>
      </c>
      <c r="F626" s="2">
        <v>81</v>
      </c>
      <c r="G626" s="2">
        <f t="shared" si="74"/>
        <v>81</v>
      </c>
      <c r="H626" s="2" t="b">
        <v>0</v>
      </c>
      <c r="I626" s="2" t="b">
        <v>0</v>
      </c>
      <c r="J626" s="2" t="b">
        <v>0</v>
      </c>
      <c r="K626" s="2" t="b">
        <v>0</v>
      </c>
      <c r="L626" s="13" t="b">
        <f t="shared" si="75"/>
        <v>0</v>
      </c>
      <c r="M626" s="2" t="s">
        <v>1861</v>
      </c>
      <c r="N626" s="2">
        <v>169</v>
      </c>
      <c r="O626" s="2" t="b">
        <v>0</v>
      </c>
      <c r="P626" s="13" t="b">
        <f t="shared" si="76"/>
        <v>0</v>
      </c>
      <c r="Q626" s="2" t="b">
        <v>0</v>
      </c>
      <c r="R626" s="2" t="b">
        <f t="shared" si="77"/>
        <v>0</v>
      </c>
      <c r="S626" s="2" t="b">
        <v>0</v>
      </c>
      <c r="T626" s="2" t="b">
        <f t="shared" si="78"/>
        <v>0</v>
      </c>
      <c r="U626" s="2" t="s">
        <v>1555</v>
      </c>
      <c r="V626" s="2" t="str">
        <f t="shared" si="79"/>
        <v>Kidney Stones</v>
      </c>
      <c r="W626" s="2" t="s">
        <v>1524</v>
      </c>
      <c r="X626" s="2" t="s">
        <v>1535</v>
      </c>
      <c r="Y626" s="2" t="s">
        <v>1521</v>
      </c>
    </row>
    <row r="627" spans="1:25" ht="15.75" customHeight="1">
      <c r="A627" s="2" t="s">
        <v>1002</v>
      </c>
      <c r="B627" s="2" t="s">
        <v>1503</v>
      </c>
      <c r="C627" s="2">
        <v>158</v>
      </c>
      <c r="D627" s="2">
        <f t="shared" si="72"/>
        <v>1.58</v>
      </c>
      <c r="E627" s="34">
        <f t="shared" si="73"/>
        <v>23.433744592212783</v>
      </c>
      <c r="F627" s="2">
        <v>58.5</v>
      </c>
      <c r="G627" s="2">
        <f t="shared" si="74"/>
        <v>58.5</v>
      </c>
      <c r="H627" s="2" t="b">
        <v>1</v>
      </c>
      <c r="I627" s="2" t="b">
        <v>0</v>
      </c>
      <c r="J627" s="2" t="b">
        <v>0</v>
      </c>
      <c r="K627" s="2" t="b">
        <v>0</v>
      </c>
      <c r="L627" s="13" t="b">
        <f t="shared" si="75"/>
        <v>0</v>
      </c>
      <c r="M627" s="2" t="s">
        <v>1607</v>
      </c>
      <c r="N627" s="2">
        <v>168</v>
      </c>
      <c r="O627" s="2" t="b">
        <v>0</v>
      </c>
      <c r="P627" s="13" t="b">
        <f t="shared" si="76"/>
        <v>0</v>
      </c>
      <c r="Q627" s="2" t="b">
        <v>0</v>
      </c>
      <c r="R627" s="2" t="b">
        <f t="shared" si="77"/>
        <v>0</v>
      </c>
      <c r="S627" s="2" t="b">
        <v>0</v>
      </c>
      <c r="T627" s="2" t="b">
        <f t="shared" si="78"/>
        <v>0</v>
      </c>
      <c r="U627" s="2" t="s">
        <v>1532</v>
      </c>
      <c r="V627" s="2" t="str">
        <f t="shared" si="79"/>
        <v>Hypertension</v>
      </c>
      <c r="W627" s="2" t="s">
        <v>1524</v>
      </c>
      <c r="X627" s="2" t="s">
        <v>1507</v>
      </c>
      <c r="Y627" s="2" t="s">
        <v>1513</v>
      </c>
    </row>
    <row r="628" spans="1:25" ht="15.75" customHeight="1">
      <c r="A628" s="2" t="s">
        <v>1003</v>
      </c>
      <c r="B628" s="2" t="s">
        <v>1503</v>
      </c>
      <c r="C628" s="2">
        <v>162</v>
      </c>
      <c r="D628" s="2">
        <f t="shared" si="72"/>
        <v>1.62</v>
      </c>
      <c r="E628" s="34">
        <f t="shared" si="73"/>
        <v>33.455265965554027</v>
      </c>
      <c r="F628" s="2">
        <v>87.8</v>
      </c>
      <c r="G628" s="2">
        <f t="shared" si="74"/>
        <v>87.8</v>
      </c>
      <c r="H628" s="2" t="b">
        <v>1</v>
      </c>
      <c r="I628" s="2" t="b">
        <v>1</v>
      </c>
      <c r="J628" s="2" t="b">
        <v>1</v>
      </c>
      <c r="K628" s="2" t="b">
        <v>1</v>
      </c>
      <c r="L628" s="13" t="b">
        <f t="shared" si="75"/>
        <v>1</v>
      </c>
      <c r="M628" s="2" t="s">
        <v>1862</v>
      </c>
      <c r="N628" s="2">
        <v>179</v>
      </c>
      <c r="O628" s="2" t="b">
        <v>1</v>
      </c>
      <c r="P628" s="13" t="b">
        <f t="shared" si="76"/>
        <v>1</v>
      </c>
      <c r="Q628" s="2" t="b">
        <v>0</v>
      </c>
      <c r="R628" s="2" t="b">
        <f t="shared" si="77"/>
        <v>0</v>
      </c>
      <c r="S628" s="2" t="b">
        <v>1</v>
      </c>
      <c r="T628" s="2" t="b">
        <f t="shared" si="78"/>
        <v>1</v>
      </c>
      <c r="U628" s="2" t="s">
        <v>1555</v>
      </c>
      <c r="V628" s="2" t="str">
        <f t="shared" si="79"/>
        <v>Kidney Stones</v>
      </c>
      <c r="W628" s="2" t="s">
        <v>1524</v>
      </c>
      <c r="X628" s="2" t="s">
        <v>1507</v>
      </c>
      <c r="Y628" s="2" t="s">
        <v>1508</v>
      </c>
    </row>
    <row r="629" spans="1:25" ht="15.75" customHeight="1">
      <c r="A629" s="2" t="s">
        <v>1005</v>
      </c>
      <c r="B629" s="2" t="s">
        <v>1556</v>
      </c>
      <c r="C629" s="2">
        <v>169</v>
      </c>
      <c r="D629" s="2">
        <f t="shared" si="72"/>
        <v>1.69</v>
      </c>
      <c r="E629" s="34">
        <f t="shared" si="73"/>
        <v>34.382549630615181</v>
      </c>
      <c r="F629" s="2">
        <v>98.2</v>
      </c>
      <c r="G629" s="2">
        <f t="shared" si="74"/>
        <v>98.2</v>
      </c>
      <c r="H629" s="2" t="b">
        <v>0</v>
      </c>
      <c r="I629" s="2" t="b">
        <v>0</v>
      </c>
      <c r="J629" s="2" t="b">
        <v>0</v>
      </c>
      <c r="K629" s="2" t="b">
        <v>1</v>
      </c>
      <c r="L629" s="13" t="b">
        <f t="shared" si="75"/>
        <v>1</v>
      </c>
      <c r="M629" s="2" t="s">
        <v>1758</v>
      </c>
      <c r="N629" s="2">
        <v>222</v>
      </c>
      <c r="O629" s="2" t="b">
        <v>1</v>
      </c>
      <c r="P629" s="13" t="b">
        <f t="shared" si="76"/>
        <v>1</v>
      </c>
      <c r="Q629" s="2" t="b">
        <v>0</v>
      </c>
      <c r="R629" s="2" t="b">
        <f t="shared" si="77"/>
        <v>0</v>
      </c>
      <c r="S629" s="2" t="b">
        <v>1</v>
      </c>
      <c r="T629" s="2" t="b">
        <f t="shared" si="78"/>
        <v>1</v>
      </c>
      <c r="U629" s="2" t="s">
        <v>1534</v>
      </c>
      <c r="V629" s="2" t="str">
        <f t="shared" si="79"/>
        <v>Respiratory Infection</v>
      </c>
      <c r="W629" s="2" t="s">
        <v>1506</v>
      </c>
      <c r="X629" s="2" t="s">
        <v>1507</v>
      </c>
      <c r="Y629" s="2" t="s">
        <v>1521</v>
      </c>
    </row>
    <row r="630" spans="1:25" ht="15.75" customHeight="1">
      <c r="A630" s="2" t="s">
        <v>1007</v>
      </c>
      <c r="B630" s="2" t="s">
        <v>1543</v>
      </c>
      <c r="C630" s="2">
        <v>166</v>
      </c>
      <c r="D630" s="2">
        <f t="shared" si="72"/>
        <v>1.66</v>
      </c>
      <c r="E630" s="34">
        <f t="shared" si="73"/>
        <v>28.850341123530267</v>
      </c>
      <c r="F630" s="2">
        <v>79.5</v>
      </c>
      <c r="G630" s="2">
        <f t="shared" si="74"/>
        <v>79.5</v>
      </c>
      <c r="H630" s="2" t="b">
        <v>0</v>
      </c>
      <c r="I630" s="2" t="b">
        <v>0</v>
      </c>
      <c r="J630" s="2" t="b">
        <v>0</v>
      </c>
      <c r="K630" s="2" t="b">
        <v>1</v>
      </c>
      <c r="L630" s="13" t="b">
        <f t="shared" si="75"/>
        <v>1</v>
      </c>
      <c r="M630" s="2" t="s">
        <v>1863</v>
      </c>
      <c r="N630" s="2">
        <v>184</v>
      </c>
      <c r="O630" s="2" t="b">
        <v>1</v>
      </c>
      <c r="P630" s="13" t="b">
        <f t="shared" si="76"/>
        <v>1</v>
      </c>
      <c r="Q630" s="2" t="b">
        <v>1</v>
      </c>
      <c r="R630" s="2" t="b">
        <f t="shared" si="77"/>
        <v>1</v>
      </c>
      <c r="S630" s="2" t="b">
        <v>1</v>
      </c>
      <c r="T630" s="2" t="b">
        <f t="shared" si="78"/>
        <v>1</v>
      </c>
      <c r="U630" s="2" t="s">
        <v>1496</v>
      </c>
      <c r="V630" s="2" t="str">
        <f t="shared" si="79"/>
        <v>Diabetes</v>
      </c>
      <c r="W630" s="2" t="s">
        <v>1524</v>
      </c>
      <c r="X630" s="2" t="s">
        <v>1507</v>
      </c>
      <c r="Y630" s="2" t="s">
        <v>1521</v>
      </c>
    </row>
    <row r="631" spans="1:25" ht="15.75" customHeight="1">
      <c r="A631" s="2" t="s">
        <v>1009</v>
      </c>
      <c r="B631" s="2" t="s">
        <v>1543</v>
      </c>
      <c r="C631" s="2">
        <v>171</v>
      </c>
      <c r="D631" s="2">
        <f t="shared" si="72"/>
        <v>1.71</v>
      </c>
      <c r="E631" s="34">
        <f t="shared" si="73"/>
        <v>29.615950206901271</v>
      </c>
      <c r="F631" s="2">
        <v>86.6</v>
      </c>
      <c r="G631" s="2">
        <f t="shared" si="74"/>
        <v>86.6</v>
      </c>
      <c r="H631" s="2" t="b">
        <v>0</v>
      </c>
      <c r="I631" s="2" t="b">
        <v>0</v>
      </c>
      <c r="J631" s="2" t="b">
        <v>0</v>
      </c>
      <c r="K631" s="2" t="b">
        <v>0</v>
      </c>
      <c r="L631" s="13" t="b">
        <f t="shared" si="75"/>
        <v>0</v>
      </c>
      <c r="M631" s="2" t="s">
        <v>1832</v>
      </c>
      <c r="N631" s="2">
        <v>164</v>
      </c>
      <c r="O631" s="2" t="b">
        <v>1</v>
      </c>
      <c r="P631" s="13" t="b">
        <f t="shared" si="76"/>
        <v>1</v>
      </c>
      <c r="Q631" s="2" t="b">
        <v>0</v>
      </c>
      <c r="R631" s="2" t="b">
        <f t="shared" si="77"/>
        <v>0</v>
      </c>
      <c r="S631" s="2" t="b">
        <v>1</v>
      </c>
      <c r="T631" s="2" t="b">
        <f t="shared" si="78"/>
        <v>1</v>
      </c>
      <c r="U631" s="2" t="s">
        <v>1520</v>
      </c>
      <c r="V631" s="2" t="str">
        <f t="shared" si="79"/>
        <v>Heart Attack</v>
      </c>
      <c r="W631" s="2" t="s">
        <v>1506</v>
      </c>
      <c r="X631" s="2" t="s">
        <v>1507</v>
      </c>
      <c r="Y631" s="2" t="s">
        <v>1521</v>
      </c>
    </row>
    <row r="632" spans="1:25" ht="15.75" customHeight="1">
      <c r="A632" s="2" t="s">
        <v>1010</v>
      </c>
      <c r="B632" s="2" t="s">
        <v>1536</v>
      </c>
      <c r="C632" s="2">
        <v>168</v>
      </c>
      <c r="D632" s="2">
        <f t="shared" si="72"/>
        <v>1.68</v>
      </c>
      <c r="E632" s="34">
        <f t="shared" si="73"/>
        <v>34.828514739229028</v>
      </c>
      <c r="F632" s="2">
        <v>98.3</v>
      </c>
      <c r="G632" s="2">
        <f t="shared" si="74"/>
        <v>98.3</v>
      </c>
      <c r="H632" s="2" t="b">
        <v>1</v>
      </c>
      <c r="I632" s="2" t="b">
        <v>1</v>
      </c>
      <c r="J632" s="2" t="b">
        <v>1</v>
      </c>
      <c r="K632" s="2" t="b">
        <v>1</v>
      </c>
      <c r="L632" s="13" t="b">
        <f t="shared" si="75"/>
        <v>1</v>
      </c>
      <c r="M632" s="2" t="s">
        <v>1519</v>
      </c>
      <c r="N632" s="2">
        <v>159</v>
      </c>
      <c r="O632" s="2" t="b">
        <v>1</v>
      </c>
      <c r="P632" s="13" t="b">
        <f t="shared" si="76"/>
        <v>1</v>
      </c>
      <c r="Q632" s="2" t="b">
        <v>0</v>
      </c>
      <c r="R632" s="2" t="b">
        <f t="shared" si="77"/>
        <v>0</v>
      </c>
      <c r="S632" s="2" t="b">
        <v>1</v>
      </c>
      <c r="T632" s="2" t="b">
        <f t="shared" si="78"/>
        <v>1</v>
      </c>
      <c r="U632" s="2" t="s">
        <v>1520</v>
      </c>
      <c r="V632" s="2" t="str">
        <f t="shared" si="79"/>
        <v>Heart Attack</v>
      </c>
      <c r="W632" s="2" t="s">
        <v>1524</v>
      </c>
      <c r="X632" s="2" t="s">
        <v>1512</v>
      </c>
      <c r="Y632" s="2" t="s">
        <v>1521</v>
      </c>
    </row>
    <row r="633" spans="1:25" ht="15.75" customHeight="1">
      <c r="A633" s="2" t="s">
        <v>1011</v>
      </c>
      <c r="B633" s="2" t="s">
        <v>1503</v>
      </c>
      <c r="C633" s="2">
        <v>175</v>
      </c>
      <c r="D633" s="2">
        <f t="shared" si="72"/>
        <v>1.75</v>
      </c>
      <c r="E633" s="34">
        <f t="shared" si="73"/>
        <v>22.889795918367344</v>
      </c>
      <c r="F633" s="2">
        <v>70.099999999999994</v>
      </c>
      <c r="G633" s="2">
        <f t="shared" si="74"/>
        <v>70.099999999999994</v>
      </c>
      <c r="H633" s="2" t="b">
        <v>0</v>
      </c>
      <c r="I633" s="2" t="b">
        <v>1</v>
      </c>
      <c r="J633" s="2" t="b">
        <v>1</v>
      </c>
      <c r="K633" s="2" t="b">
        <v>0</v>
      </c>
      <c r="L633" s="13" t="b">
        <f t="shared" si="75"/>
        <v>0</v>
      </c>
      <c r="M633" s="2" t="s">
        <v>1851</v>
      </c>
      <c r="N633" s="2">
        <v>196</v>
      </c>
      <c r="O633" s="2" t="b">
        <v>0</v>
      </c>
      <c r="P633" s="13" t="b">
        <f t="shared" si="76"/>
        <v>0</v>
      </c>
      <c r="Q633" s="2" t="b">
        <v>0</v>
      </c>
      <c r="R633" s="2" t="b">
        <f t="shared" si="77"/>
        <v>0</v>
      </c>
      <c r="S633" s="2" t="b">
        <v>0</v>
      </c>
      <c r="T633" s="2" t="b">
        <f t="shared" si="78"/>
        <v>0</v>
      </c>
      <c r="U633" s="2" t="s">
        <v>1623</v>
      </c>
      <c r="V633" s="2" t="str">
        <f t="shared" si="79"/>
        <v>Childbirth</v>
      </c>
      <c r="W633" s="2" t="s">
        <v>1524</v>
      </c>
      <c r="X633" s="2" t="s">
        <v>1535</v>
      </c>
      <c r="Y633" s="2" t="s">
        <v>1530</v>
      </c>
    </row>
    <row r="634" spans="1:25" ht="15.75" customHeight="1">
      <c r="A634" s="2" t="s">
        <v>1012</v>
      </c>
      <c r="B634" s="2" t="s">
        <v>1514</v>
      </c>
      <c r="C634" s="2">
        <v>162</v>
      </c>
      <c r="D634" s="2">
        <f t="shared" si="72"/>
        <v>1.62</v>
      </c>
      <c r="E634" s="34">
        <f t="shared" si="73"/>
        <v>25.377229080932779</v>
      </c>
      <c r="F634" s="2">
        <v>66.599999999999994</v>
      </c>
      <c r="G634" s="2">
        <f t="shared" si="74"/>
        <v>66.599999999999994</v>
      </c>
      <c r="H634" s="2" t="b">
        <v>0</v>
      </c>
      <c r="I634" s="2" t="b">
        <v>0</v>
      </c>
      <c r="J634" s="2" t="b">
        <v>1</v>
      </c>
      <c r="K634" s="2" t="b">
        <v>0</v>
      </c>
      <c r="L634" s="13" t="b">
        <f t="shared" si="75"/>
        <v>0</v>
      </c>
      <c r="M634" s="2" t="s">
        <v>1864</v>
      </c>
      <c r="N634" s="2">
        <v>223</v>
      </c>
      <c r="O634" s="2" t="b">
        <v>0</v>
      </c>
      <c r="P634" s="13" t="b">
        <f t="shared" si="76"/>
        <v>0</v>
      </c>
      <c r="Q634" s="2" t="b">
        <v>0</v>
      </c>
      <c r="R634" s="2" t="b">
        <f t="shared" si="77"/>
        <v>0</v>
      </c>
      <c r="S634" s="2" t="b">
        <v>0</v>
      </c>
      <c r="T634" s="2" t="b">
        <f t="shared" si="78"/>
        <v>0</v>
      </c>
      <c r="U634" s="2" t="s">
        <v>1577</v>
      </c>
      <c r="V634" s="2" t="str">
        <f t="shared" si="79"/>
        <v>Appendicitis</v>
      </c>
      <c r="W634" s="100"/>
      <c r="X634" s="2" t="s">
        <v>1507</v>
      </c>
      <c r="Y634" s="2" t="s">
        <v>1517</v>
      </c>
    </row>
    <row r="635" spans="1:25" ht="15.75" customHeight="1">
      <c r="A635" s="2" t="s">
        <v>1013</v>
      </c>
      <c r="B635" s="2" t="s">
        <v>1527</v>
      </c>
      <c r="C635" s="2">
        <v>155</v>
      </c>
      <c r="D635" s="2">
        <f t="shared" si="72"/>
        <v>1.55</v>
      </c>
      <c r="E635" s="34">
        <f t="shared" si="73"/>
        <v>25.140478668054108</v>
      </c>
      <c r="F635" s="2">
        <v>60.4</v>
      </c>
      <c r="G635" s="2">
        <f t="shared" si="74"/>
        <v>60.4</v>
      </c>
      <c r="H635" s="2" t="b">
        <v>0</v>
      </c>
      <c r="I635" s="2" t="b">
        <v>0</v>
      </c>
      <c r="J635" s="2" t="b">
        <v>1</v>
      </c>
      <c r="K635" s="2" t="b">
        <v>0</v>
      </c>
      <c r="L635" s="13" t="b">
        <f t="shared" si="75"/>
        <v>0</v>
      </c>
      <c r="M635" s="2" t="s">
        <v>1762</v>
      </c>
      <c r="N635" s="2">
        <v>161</v>
      </c>
      <c r="O635" s="2" t="s">
        <v>1506</v>
      </c>
      <c r="P635" s="13" t="str">
        <f t="shared" si="76"/>
        <v>No</v>
      </c>
      <c r="Q635" s="2" t="s">
        <v>1506</v>
      </c>
      <c r="R635" s="2" t="str">
        <f t="shared" si="77"/>
        <v>No</v>
      </c>
      <c r="S635" s="100"/>
      <c r="T635" s="2" t="b">
        <f t="shared" si="78"/>
        <v>0</v>
      </c>
      <c r="U635" s="2" t="s">
        <v>1496</v>
      </c>
      <c r="V635" s="2" t="str">
        <f t="shared" si="79"/>
        <v>Diabetes</v>
      </c>
      <c r="W635" s="2" t="s">
        <v>1524</v>
      </c>
      <c r="X635" s="2" t="s">
        <v>1535</v>
      </c>
      <c r="Y635" s="2" t="s">
        <v>1508</v>
      </c>
    </row>
    <row r="636" spans="1:25" ht="15.75" customHeight="1">
      <c r="A636" s="2" t="s">
        <v>1014</v>
      </c>
      <c r="B636" s="2" t="s">
        <v>1556</v>
      </c>
      <c r="C636" s="2">
        <v>170</v>
      </c>
      <c r="D636" s="2">
        <f t="shared" si="72"/>
        <v>1.7</v>
      </c>
      <c r="E636" s="34">
        <f t="shared" si="73"/>
        <v>30.13840830449827</v>
      </c>
      <c r="F636" s="2">
        <v>87.1</v>
      </c>
      <c r="G636" s="2">
        <f t="shared" si="74"/>
        <v>87.1</v>
      </c>
      <c r="H636" s="2" t="b">
        <v>1</v>
      </c>
      <c r="I636" s="2" t="b">
        <v>1</v>
      </c>
      <c r="J636" s="2" t="b">
        <v>0</v>
      </c>
      <c r="K636" s="2" t="b">
        <v>0</v>
      </c>
      <c r="L636" s="13" t="b">
        <f t="shared" si="75"/>
        <v>0</v>
      </c>
      <c r="M636" s="2" t="s">
        <v>1829</v>
      </c>
      <c r="N636" s="2">
        <v>218</v>
      </c>
      <c r="O636" s="2" t="b">
        <v>0</v>
      </c>
      <c r="P636" s="13" t="b">
        <f t="shared" si="76"/>
        <v>0</v>
      </c>
      <c r="Q636" s="2" t="b">
        <v>1</v>
      </c>
      <c r="R636" s="2" t="b">
        <f t="shared" si="77"/>
        <v>1</v>
      </c>
      <c r="S636" s="2" t="b">
        <v>1</v>
      </c>
      <c r="T636" s="2" t="b">
        <f t="shared" si="78"/>
        <v>1</v>
      </c>
      <c r="U636" s="2" t="s">
        <v>1568</v>
      </c>
      <c r="V636" s="2" t="str">
        <f t="shared" si="79"/>
        <v>Allergic Reaction</v>
      </c>
      <c r="W636" s="2" t="s">
        <v>1506</v>
      </c>
      <c r="X636" s="2" t="s">
        <v>1512</v>
      </c>
      <c r="Y636" s="2" t="s">
        <v>1521</v>
      </c>
    </row>
    <row r="637" spans="1:25" ht="15.75" customHeight="1">
      <c r="A637" s="2" t="s">
        <v>1015</v>
      </c>
      <c r="B637" s="2" t="s">
        <v>1509</v>
      </c>
      <c r="C637" s="2">
        <v>156</v>
      </c>
      <c r="D637" s="2">
        <f t="shared" si="72"/>
        <v>1.56</v>
      </c>
      <c r="E637" s="34">
        <f t="shared" si="73"/>
        <v>32.01019066403682</v>
      </c>
      <c r="F637" s="2">
        <v>77.900000000000006</v>
      </c>
      <c r="G637" s="2">
        <f t="shared" si="74"/>
        <v>77.900000000000006</v>
      </c>
      <c r="H637" s="2" t="b">
        <v>1</v>
      </c>
      <c r="I637" s="2" t="b">
        <v>0</v>
      </c>
      <c r="J637" s="2" t="b">
        <v>0</v>
      </c>
      <c r="K637" s="2" t="b">
        <v>0</v>
      </c>
      <c r="L637" s="13" t="b">
        <f t="shared" si="75"/>
        <v>0</v>
      </c>
      <c r="M637" s="2" t="s">
        <v>1748</v>
      </c>
      <c r="N637" s="2">
        <v>183</v>
      </c>
      <c r="O637" s="2" t="b">
        <v>0</v>
      </c>
      <c r="P637" s="13" t="b">
        <f t="shared" si="76"/>
        <v>0</v>
      </c>
      <c r="Q637" s="2" t="b">
        <v>1</v>
      </c>
      <c r="R637" s="2" t="b">
        <f t="shared" si="77"/>
        <v>1</v>
      </c>
      <c r="S637" s="2" t="b">
        <v>1</v>
      </c>
      <c r="T637" s="2" t="b">
        <f t="shared" si="78"/>
        <v>1</v>
      </c>
      <c r="U637" s="2" t="s">
        <v>1526</v>
      </c>
      <c r="V637" s="2" t="str">
        <f t="shared" si="79"/>
        <v>Fractured Arm</v>
      </c>
      <c r="W637" s="2" t="s">
        <v>1524</v>
      </c>
      <c r="X637" s="2" t="s">
        <v>1535</v>
      </c>
      <c r="Y637" s="2" t="s">
        <v>1508</v>
      </c>
    </row>
    <row r="638" spans="1:25" ht="15.75" customHeight="1">
      <c r="A638" s="2" t="s">
        <v>1017</v>
      </c>
      <c r="B638" s="2" t="s">
        <v>1556</v>
      </c>
      <c r="C638" s="2">
        <v>167</v>
      </c>
      <c r="D638" s="2">
        <f t="shared" si="72"/>
        <v>1.67</v>
      </c>
      <c r="E638" s="34">
        <f t="shared" si="73"/>
        <v>32.450069920040157</v>
      </c>
      <c r="F638" s="2">
        <v>90.5</v>
      </c>
      <c r="G638" s="2">
        <f t="shared" si="74"/>
        <v>90.5</v>
      </c>
      <c r="H638" s="2" t="b">
        <v>0</v>
      </c>
      <c r="I638" s="2" t="b">
        <v>0</v>
      </c>
      <c r="J638" s="2" t="b">
        <v>0</v>
      </c>
      <c r="K638" s="2" t="b">
        <v>0</v>
      </c>
      <c r="L638" s="13" t="b">
        <f t="shared" si="75"/>
        <v>0</v>
      </c>
      <c r="M638" s="2" t="s">
        <v>1781</v>
      </c>
      <c r="N638" s="2">
        <v>159</v>
      </c>
      <c r="O638" s="2" t="b">
        <v>1</v>
      </c>
      <c r="P638" s="13" t="b">
        <f t="shared" si="76"/>
        <v>1</v>
      </c>
      <c r="Q638" s="2" t="b">
        <v>0</v>
      </c>
      <c r="R638" s="2" t="b">
        <f t="shared" si="77"/>
        <v>0</v>
      </c>
      <c r="S638" s="2" t="b">
        <v>1</v>
      </c>
      <c r="T638" s="2" t="b">
        <f t="shared" si="78"/>
        <v>1</v>
      </c>
      <c r="U638" s="2" t="s">
        <v>1520</v>
      </c>
      <c r="V638" s="2" t="str">
        <f t="shared" si="79"/>
        <v>Heart Attack</v>
      </c>
      <c r="W638" s="2" t="s">
        <v>1524</v>
      </c>
      <c r="X638" s="2" t="s">
        <v>1535</v>
      </c>
      <c r="Y638" s="2" t="s">
        <v>1513</v>
      </c>
    </row>
    <row r="639" spans="1:25" ht="15.75" customHeight="1">
      <c r="A639" s="2" t="s">
        <v>1018</v>
      </c>
      <c r="B639" s="2" t="s">
        <v>1527</v>
      </c>
      <c r="C639" s="2">
        <v>166</v>
      </c>
      <c r="D639" s="2">
        <f t="shared" si="72"/>
        <v>1.66</v>
      </c>
      <c r="E639" s="34">
        <f t="shared" si="73"/>
        <v>32.29786616344898</v>
      </c>
      <c r="F639" s="2">
        <v>89</v>
      </c>
      <c r="G639" s="2">
        <f t="shared" si="74"/>
        <v>89</v>
      </c>
      <c r="H639" s="2" t="b">
        <v>1</v>
      </c>
      <c r="I639" s="2" t="b">
        <v>1</v>
      </c>
      <c r="J639" s="2" t="b">
        <v>0</v>
      </c>
      <c r="K639" s="2" t="b">
        <v>0</v>
      </c>
      <c r="L639" s="13" t="b">
        <f t="shared" si="75"/>
        <v>0</v>
      </c>
      <c r="M639" s="2" t="s">
        <v>1672</v>
      </c>
      <c r="N639" s="2">
        <v>184</v>
      </c>
      <c r="O639" s="2" t="b">
        <v>1</v>
      </c>
      <c r="P639" s="13" t="b">
        <f t="shared" si="76"/>
        <v>1</v>
      </c>
      <c r="Q639" s="2" t="b">
        <v>1</v>
      </c>
      <c r="R639" s="2" t="b">
        <f t="shared" si="77"/>
        <v>1</v>
      </c>
      <c r="S639" s="2" t="b">
        <v>1</v>
      </c>
      <c r="T639" s="2" t="b">
        <f t="shared" si="78"/>
        <v>1</v>
      </c>
      <c r="U639" s="2" t="s">
        <v>1617</v>
      </c>
      <c r="V639" s="2" t="str">
        <f t="shared" si="79"/>
        <v>Heart Attack</v>
      </c>
      <c r="W639" s="2" t="s">
        <v>1524</v>
      </c>
      <c r="X639" s="2" t="s">
        <v>1507</v>
      </c>
      <c r="Y639" s="2" t="s">
        <v>1521</v>
      </c>
    </row>
    <row r="640" spans="1:25" ht="15.75" customHeight="1">
      <c r="A640" s="2" t="s">
        <v>1019</v>
      </c>
      <c r="B640" s="2" t="s">
        <v>1556</v>
      </c>
      <c r="C640" s="2">
        <v>169</v>
      </c>
      <c r="D640" s="2">
        <f t="shared" si="72"/>
        <v>1.69</v>
      </c>
      <c r="E640" s="34">
        <f t="shared" si="73"/>
        <v>30.110990511536716</v>
      </c>
      <c r="F640" s="2">
        <v>86</v>
      </c>
      <c r="G640" s="2">
        <f t="shared" si="74"/>
        <v>86</v>
      </c>
      <c r="H640" s="2" t="b">
        <v>0</v>
      </c>
      <c r="I640" s="2" t="b">
        <v>0</v>
      </c>
      <c r="J640" s="2" t="b">
        <v>0</v>
      </c>
      <c r="K640" s="2" t="b">
        <v>1</v>
      </c>
      <c r="L640" s="13" t="b">
        <f t="shared" si="75"/>
        <v>1</v>
      </c>
      <c r="M640" s="2" t="s">
        <v>1713</v>
      </c>
      <c r="N640" s="2">
        <v>211</v>
      </c>
      <c r="O640" s="2" t="b">
        <v>1</v>
      </c>
      <c r="P640" s="13" t="b">
        <f t="shared" si="76"/>
        <v>1</v>
      </c>
      <c r="Q640" s="2" t="b">
        <v>0</v>
      </c>
      <c r="R640" s="2" t="b">
        <f t="shared" si="77"/>
        <v>0</v>
      </c>
      <c r="S640" s="2" t="b">
        <v>1</v>
      </c>
      <c r="T640" s="2" t="b">
        <f t="shared" si="78"/>
        <v>1</v>
      </c>
      <c r="U640" s="2" t="s">
        <v>1561</v>
      </c>
      <c r="V640" s="2" t="str">
        <f t="shared" si="79"/>
        <v>Diabetes</v>
      </c>
      <c r="W640" s="2" t="s">
        <v>1506</v>
      </c>
      <c r="X640" s="2" t="s">
        <v>1507</v>
      </c>
      <c r="Y640" s="2" t="s">
        <v>1521</v>
      </c>
    </row>
    <row r="641" spans="1:25" ht="15.75" customHeight="1">
      <c r="A641" s="2" t="s">
        <v>1021</v>
      </c>
      <c r="B641" s="2" t="s">
        <v>1518</v>
      </c>
      <c r="C641" s="2">
        <v>161</v>
      </c>
      <c r="D641" s="2">
        <f t="shared" si="72"/>
        <v>1.61</v>
      </c>
      <c r="E641" s="34">
        <f t="shared" si="73"/>
        <v>28.123914972416188</v>
      </c>
      <c r="F641" s="2">
        <v>72.900000000000006</v>
      </c>
      <c r="G641" s="2">
        <f t="shared" si="74"/>
        <v>72.900000000000006</v>
      </c>
      <c r="H641" s="2" t="b">
        <v>1</v>
      </c>
      <c r="I641" s="2" t="b">
        <v>0</v>
      </c>
      <c r="J641" s="2" t="b">
        <v>0</v>
      </c>
      <c r="K641" s="2" t="b">
        <v>1</v>
      </c>
      <c r="L641" s="13" t="b">
        <f t="shared" si="75"/>
        <v>1</v>
      </c>
      <c r="M641" s="2" t="s">
        <v>1581</v>
      </c>
      <c r="N641" s="2">
        <v>153</v>
      </c>
      <c r="O641" s="2" t="b">
        <v>1</v>
      </c>
      <c r="P641" s="13" t="b">
        <f t="shared" si="76"/>
        <v>1</v>
      </c>
      <c r="Q641" s="2" t="b">
        <v>0</v>
      </c>
      <c r="R641" s="2" t="b">
        <f t="shared" si="77"/>
        <v>0</v>
      </c>
      <c r="S641" s="2" t="b">
        <v>1</v>
      </c>
      <c r="T641" s="2" t="b">
        <f t="shared" si="78"/>
        <v>1</v>
      </c>
      <c r="U641" s="2" t="s">
        <v>1534</v>
      </c>
      <c r="V641" s="2" t="str">
        <f t="shared" si="79"/>
        <v>Respiratory Infection</v>
      </c>
      <c r="W641" s="2" t="s">
        <v>1506</v>
      </c>
      <c r="X641" s="2" t="s">
        <v>1507</v>
      </c>
      <c r="Y641" s="2" t="s">
        <v>1517</v>
      </c>
    </row>
    <row r="642" spans="1:25" ht="15.75" customHeight="1">
      <c r="A642" s="2" t="s">
        <v>1022</v>
      </c>
      <c r="B642" s="2" t="s">
        <v>1514</v>
      </c>
      <c r="C642" s="2">
        <v>171</v>
      </c>
      <c r="D642" s="2">
        <f t="shared" si="72"/>
        <v>1.71</v>
      </c>
      <c r="E642" s="34">
        <f t="shared" si="73"/>
        <v>28.555794945453304</v>
      </c>
      <c r="F642" s="2">
        <v>83.5</v>
      </c>
      <c r="G642" s="2">
        <f t="shared" si="74"/>
        <v>83.5</v>
      </c>
      <c r="H642" s="2" t="b">
        <v>0</v>
      </c>
      <c r="I642" s="2" t="b">
        <v>0</v>
      </c>
      <c r="J642" s="2" t="b">
        <v>0</v>
      </c>
      <c r="K642" s="2" t="b">
        <v>1</v>
      </c>
      <c r="L642" s="13" t="b">
        <f t="shared" si="75"/>
        <v>1</v>
      </c>
      <c r="M642" s="2" t="s">
        <v>1743</v>
      </c>
      <c r="N642" s="2">
        <v>206</v>
      </c>
      <c r="O642" s="2" t="b">
        <v>1</v>
      </c>
      <c r="P642" s="13" t="b">
        <f t="shared" si="76"/>
        <v>1</v>
      </c>
      <c r="Q642" s="2" t="b">
        <v>0</v>
      </c>
      <c r="R642" s="2" t="b">
        <f t="shared" si="77"/>
        <v>0</v>
      </c>
      <c r="S642" s="2" t="b">
        <v>1</v>
      </c>
      <c r="T642" s="2" t="b">
        <f t="shared" si="78"/>
        <v>1</v>
      </c>
      <c r="U642" s="2" t="s">
        <v>1580</v>
      </c>
      <c r="V642" s="2" t="str">
        <f t="shared" si="79"/>
        <v>Prostate Cancer</v>
      </c>
      <c r="W642" s="2" t="s">
        <v>1506</v>
      </c>
      <c r="X642" s="2" t="s">
        <v>1512</v>
      </c>
      <c r="Y642" s="2" t="s">
        <v>1517</v>
      </c>
    </row>
    <row r="643" spans="1:25" ht="15.75" customHeight="1">
      <c r="A643" s="2" t="s">
        <v>1024</v>
      </c>
      <c r="B643" s="2" t="s">
        <v>1527</v>
      </c>
      <c r="C643" s="2">
        <v>167</v>
      </c>
      <c r="D643" s="2">
        <f t="shared" ref="D643:D706" si="80">C643/100</f>
        <v>1.67</v>
      </c>
      <c r="E643" s="34">
        <f t="shared" ref="E643:E706" si="81">F643/(D643*D643)</f>
        <v>34.171178600882065</v>
      </c>
      <c r="F643" s="2">
        <v>95.3</v>
      </c>
      <c r="G643" s="2">
        <f t="shared" ref="G643:G706" si="82">ROUND(F643,1)</f>
        <v>95.3</v>
      </c>
      <c r="H643" s="2" t="b">
        <v>0</v>
      </c>
      <c r="I643" s="2" t="b">
        <v>0</v>
      </c>
      <c r="J643" s="2" t="b">
        <v>0</v>
      </c>
      <c r="K643" s="2" t="b">
        <v>0</v>
      </c>
      <c r="L643" s="13" t="b">
        <f t="shared" ref="L643:L706" si="83">IF(K643="Yes",TRUE,IF(K643="No", FALSE, K643))</f>
        <v>0</v>
      </c>
      <c r="M643" s="2" t="s">
        <v>1865</v>
      </c>
      <c r="N643" s="2">
        <v>222</v>
      </c>
      <c r="O643" s="100"/>
      <c r="P643" s="13" t="b">
        <f t="shared" ref="P643:P706" si="84">IF(ISBLANK(O643),FALSE,O643)</f>
        <v>0</v>
      </c>
      <c r="Q643" s="2" t="b">
        <v>1</v>
      </c>
      <c r="R643" s="2" t="b">
        <f t="shared" ref="R643:R706" si="85">IF(ISBLANK(Q643),FALSE,Q643)</f>
        <v>1</v>
      </c>
      <c r="S643" s="2" t="b">
        <v>1</v>
      </c>
      <c r="T643" s="2" t="b">
        <f t="shared" ref="T643:T706" si="86">IF(ISBLANK(S643),FALSE,S643)</f>
        <v>1</v>
      </c>
      <c r="U643" s="2" t="s">
        <v>1623</v>
      </c>
      <c r="V643" s="2" t="str">
        <f t="shared" ref="V643:V706" si="87">PROPER(U643)</f>
        <v>Childbirth</v>
      </c>
      <c r="W643" s="2" t="s">
        <v>1506</v>
      </c>
      <c r="X643" s="2" t="s">
        <v>1535</v>
      </c>
      <c r="Y643" s="2" t="s">
        <v>1521</v>
      </c>
    </row>
    <row r="644" spans="1:25" ht="15.75" customHeight="1">
      <c r="A644" s="2" t="s">
        <v>1025</v>
      </c>
      <c r="B644" s="2" t="s">
        <v>1514</v>
      </c>
      <c r="C644" s="2">
        <v>160</v>
      </c>
      <c r="D644" s="2">
        <f t="shared" si="80"/>
        <v>1.6</v>
      </c>
      <c r="E644" s="34">
        <f t="shared" si="81"/>
        <v>28.124999999999993</v>
      </c>
      <c r="F644" s="2">
        <v>72</v>
      </c>
      <c r="G644" s="2">
        <f t="shared" si="82"/>
        <v>72</v>
      </c>
      <c r="H644" s="2" t="b">
        <v>0</v>
      </c>
      <c r="I644" s="2" t="b">
        <v>0</v>
      </c>
      <c r="J644" s="2" t="b">
        <v>1</v>
      </c>
      <c r="K644" s="2" t="b">
        <v>1</v>
      </c>
      <c r="L644" s="13" t="b">
        <f t="shared" si="83"/>
        <v>1</v>
      </c>
      <c r="M644" s="2" t="s">
        <v>1806</v>
      </c>
      <c r="N644" s="2">
        <v>187</v>
      </c>
      <c r="O644" s="2" t="b">
        <v>1</v>
      </c>
      <c r="P644" s="13" t="b">
        <f t="shared" si="84"/>
        <v>1</v>
      </c>
      <c r="Q644" s="2" t="b">
        <v>0</v>
      </c>
      <c r="R644" s="2" t="b">
        <f t="shared" si="85"/>
        <v>0</v>
      </c>
      <c r="S644" s="2" t="b">
        <v>1</v>
      </c>
      <c r="T644" s="2" t="b">
        <f t="shared" si="86"/>
        <v>1</v>
      </c>
      <c r="U644" s="2" t="s">
        <v>1511</v>
      </c>
      <c r="V644" s="2" t="str">
        <f t="shared" si="87"/>
        <v>Prostate Cancer</v>
      </c>
      <c r="W644" s="2" t="s">
        <v>1524</v>
      </c>
      <c r="X644" s="2" t="s">
        <v>1535</v>
      </c>
      <c r="Y644" s="2" t="s">
        <v>1521</v>
      </c>
    </row>
    <row r="645" spans="1:25" ht="15.75" customHeight="1">
      <c r="A645" s="2" t="s">
        <v>1026</v>
      </c>
      <c r="B645" s="2" t="s">
        <v>1536</v>
      </c>
      <c r="C645" s="2">
        <v>157</v>
      </c>
      <c r="D645" s="2">
        <f t="shared" si="80"/>
        <v>1.57</v>
      </c>
      <c r="E645" s="34">
        <f t="shared" si="81"/>
        <v>29.494097123615564</v>
      </c>
      <c r="F645" s="2">
        <v>72.7</v>
      </c>
      <c r="G645" s="2">
        <f t="shared" si="82"/>
        <v>72.7</v>
      </c>
      <c r="H645" s="2" t="b">
        <v>1</v>
      </c>
      <c r="I645" s="2" t="b">
        <v>1</v>
      </c>
      <c r="J645" s="2" t="b">
        <v>0</v>
      </c>
      <c r="K645" s="2" t="b">
        <v>1</v>
      </c>
      <c r="L645" s="13" t="b">
        <f t="shared" si="83"/>
        <v>1</v>
      </c>
      <c r="M645" s="2" t="s">
        <v>1716</v>
      </c>
      <c r="N645" s="2">
        <v>179</v>
      </c>
      <c r="O645" s="2" t="b">
        <v>1</v>
      </c>
      <c r="P645" s="13" t="b">
        <f t="shared" si="84"/>
        <v>1</v>
      </c>
      <c r="Q645" s="2" t="b">
        <v>0</v>
      </c>
      <c r="R645" s="2" t="b">
        <f t="shared" si="85"/>
        <v>0</v>
      </c>
      <c r="S645" s="2" t="b">
        <v>1</v>
      </c>
      <c r="T645" s="2" t="b">
        <f t="shared" si="86"/>
        <v>1</v>
      </c>
      <c r="U645" s="2" t="s">
        <v>1534</v>
      </c>
      <c r="V645" s="2" t="str">
        <f t="shared" si="87"/>
        <v>Respiratory Infection</v>
      </c>
      <c r="W645" s="2" t="s">
        <v>1524</v>
      </c>
      <c r="X645" s="2" t="s">
        <v>1507</v>
      </c>
      <c r="Y645" s="2" t="s">
        <v>1513</v>
      </c>
    </row>
    <row r="646" spans="1:25" ht="15.75" customHeight="1">
      <c r="A646" s="2" t="s">
        <v>1027</v>
      </c>
      <c r="B646" s="2" t="s">
        <v>1556</v>
      </c>
      <c r="C646" s="2">
        <v>164</v>
      </c>
      <c r="D646" s="2">
        <f t="shared" si="80"/>
        <v>1.64</v>
      </c>
      <c r="E646" s="34">
        <f t="shared" si="81"/>
        <v>30.450624628197509</v>
      </c>
      <c r="F646" s="2">
        <v>81.900000000000006</v>
      </c>
      <c r="G646" s="2">
        <f t="shared" si="82"/>
        <v>81.900000000000006</v>
      </c>
      <c r="H646" s="2" t="b">
        <v>1</v>
      </c>
      <c r="I646" s="2" t="b">
        <v>0</v>
      </c>
      <c r="J646" s="2" t="b">
        <v>0</v>
      </c>
      <c r="K646" s="2" t="b">
        <v>0</v>
      </c>
      <c r="L646" s="13" t="b">
        <f t="shared" si="83"/>
        <v>0</v>
      </c>
      <c r="M646" s="2" t="s">
        <v>1866</v>
      </c>
      <c r="N646" s="2">
        <v>187</v>
      </c>
      <c r="O646" s="2" t="b">
        <v>1</v>
      </c>
      <c r="P646" s="13" t="b">
        <f t="shared" si="84"/>
        <v>1</v>
      </c>
      <c r="Q646" s="2" t="b">
        <v>0</v>
      </c>
      <c r="R646" s="2" t="b">
        <f t="shared" si="85"/>
        <v>0</v>
      </c>
      <c r="S646" s="2" t="b">
        <v>1</v>
      </c>
      <c r="T646" s="2" t="b">
        <f t="shared" si="86"/>
        <v>1</v>
      </c>
      <c r="U646" s="2" t="s">
        <v>1617</v>
      </c>
      <c r="V646" s="2" t="str">
        <f t="shared" si="87"/>
        <v>Heart Attack</v>
      </c>
      <c r="W646" s="2" t="s">
        <v>1524</v>
      </c>
      <c r="X646" s="2" t="s">
        <v>1507</v>
      </c>
      <c r="Y646" s="2" t="s">
        <v>1513</v>
      </c>
    </row>
    <row r="647" spans="1:25" ht="15.75" customHeight="1">
      <c r="A647" s="2" t="s">
        <v>1028</v>
      </c>
      <c r="B647" s="2" t="s">
        <v>1514</v>
      </c>
      <c r="C647" s="2">
        <v>163</v>
      </c>
      <c r="D647" s="2">
        <f t="shared" si="80"/>
        <v>1.63</v>
      </c>
      <c r="E647" s="34">
        <f t="shared" si="81"/>
        <v>29.809176107493698</v>
      </c>
      <c r="F647" s="2">
        <v>79.2</v>
      </c>
      <c r="G647" s="2">
        <f t="shared" si="82"/>
        <v>79.2</v>
      </c>
      <c r="H647" s="2" t="b">
        <v>0</v>
      </c>
      <c r="I647" s="2" t="b">
        <v>0</v>
      </c>
      <c r="J647" s="2" t="b">
        <v>0</v>
      </c>
      <c r="K647" s="2" t="b">
        <v>0</v>
      </c>
      <c r="L647" s="13" t="b">
        <f t="shared" si="83"/>
        <v>0</v>
      </c>
      <c r="M647" s="2" t="s">
        <v>1867</v>
      </c>
      <c r="N647" s="2">
        <v>211</v>
      </c>
      <c r="O647" s="2" t="b">
        <v>0</v>
      </c>
      <c r="P647" s="13" t="b">
        <f t="shared" si="84"/>
        <v>0</v>
      </c>
      <c r="Q647" s="2" t="b">
        <v>1</v>
      </c>
      <c r="R647" s="2" t="b">
        <f t="shared" si="85"/>
        <v>1</v>
      </c>
      <c r="S647" s="2" t="b">
        <v>1</v>
      </c>
      <c r="T647" s="2" t="b">
        <f t="shared" si="86"/>
        <v>1</v>
      </c>
      <c r="U647" s="2" t="s">
        <v>1545</v>
      </c>
      <c r="V647" s="2" t="str">
        <f t="shared" si="87"/>
        <v>Hypertension</v>
      </c>
      <c r="W647" s="2" t="s">
        <v>1506</v>
      </c>
      <c r="X647" s="2" t="s">
        <v>1512</v>
      </c>
      <c r="Y647" s="2" t="s">
        <v>1513</v>
      </c>
    </row>
    <row r="648" spans="1:25" ht="15.75" customHeight="1">
      <c r="A648" s="2" t="s">
        <v>1029</v>
      </c>
      <c r="B648" s="2" t="s">
        <v>1527</v>
      </c>
      <c r="C648" s="2">
        <v>154</v>
      </c>
      <c r="D648" s="2">
        <f t="shared" si="80"/>
        <v>1.54</v>
      </c>
      <c r="E648" s="34">
        <f t="shared" si="81"/>
        <v>33.142186709394501</v>
      </c>
      <c r="F648" s="2">
        <v>78.600009999999997</v>
      </c>
      <c r="G648" s="2">
        <f t="shared" si="82"/>
        <v>78.599999999999994</v>
      </c>
      <c r="H648" s="2" t="b">
        <v>1</v>
      </c>
      <c r="I648" s="2" t="b">
        <v>1</v>
      </c>
      <c r="J648" s="2" t="b">
        <v>0</v>
      </c>
      <c r="K648" s="2" t="b">
        <v>0</v>
      </c>
      <c r="L648" s="13" t="b">
        <f t="shared" si="83"/>
        <v>0</v>
      </c>
      <c r="M648" s="2" t="s">
        <v>1856</v>
      </c>
      <c r="N648" s="2">
        <v>209</v>
      </c>
      <c r="O648" s="2" t="b">
        <v>1</v>
      </c>
      <c r="P648" s="13" t="b">
        <f t="shared" si="84"/>
        <v>1</v>
      </c>
      <c r="Q648" s="2" t="b">
        <v>1</v>
      </c>
      <c r="R648" s="2" t="b">
        <f t="shared" si="85"/>
        <v>1</v>
      </c>
      <c r="S648" s="2" t="b">
        <v>1</v>
      </c>
      <c r="T648" s="2" t="b">
        <f t="shared" si="86"/>
        <v>1</v>
      </c>
      <c r="U648" s="2" t="s">
        <v>1520</v>
      </c>
      <c r="V648" s="2" t="str">
        <f t="shared" si="87"/>
        <v>Heart Attack</v>
      </c>
      <c r="W648" s="2" t="s">
        <v>1524</v>
      </c>
      <c r="X648" s="2" t="s">
        <v>1535</v>
      </c>
      <c r="Y648" s="2" t="s">
        <v>1517</v>
      </c>
    </row>
    <row r="649" spans="1:25" ht="15.75" customHeight="1">
      <c r="A649" s="2" t="s">
        <v>1030</v>
      </c>
      <c r="B649" s="2" t="s">
        <v>1518</v>
      </c>
      <c r="C649" s="2">
        <v>173</v>
      </c>
      <c r="D649" s="2">
        <f t="shared" si="80"/>
        <v>1.73</v>
      </c>
      <c r="E649" s="34">
        <f t="shared" si="81"/>
        <v>20.014033211934912</v>
      </c>
      <c r="F649" s="2">
        <v>59.9</v>
      </c>
      <c r="G649" s="2">
        <f t="shared" si="82"/>
        <v>59.9</v>
      </c>
      <c r="H649" s="2" t="b">
        <v>0</v>
      </c>
      <c r="I649" s="2" t="b">
        <v>0</v>
      </c>
      <c r="J649" s="2" t="b">
        <v>0</v>
      </c>
      <c r="K649" s="2" t="b">
        <v>0</v>
      </c>
      <c r="L649" s="13" t="b">
        <f t="shared" si="83"/>
        <v>0</v>
      </c>
      <c r="M649" s="2" t="s">
        <v>1853</v>
      </c>
      <c r="N649" s="2">
        <v>162</v>
      </c>
      <c r="O649" s="2" t="b">
        <v>0</v>
      </c>
      <c r="P649" s="13" t="b">
        <f t="shared" si="84"/>
        <v>0</v>
      </c>
      <c r="Q649" s="2" t="b">
        <v>0</v>
      </c>
      <c r="R649" s="2" t="b">
        <f t="shared" si="85"/>
        <v>0</v>
      </c>
      <c r="S649" s="100"/>
      <c r="T649" s="2" t="b">
        <f t="shared" si="86"/>
        <v>0</v>
      </c>
      <c r="U649" s="2" t="s">
        <v>1568</v>
      </c>
      <c r="V649" s="2" t="str">
        <f t="shared" si="87"/>
        <v>Allergic Reaction</v>
      </c>
      <c r="W649" s="2" t="s">
        <v>1506</v>
      </c>
      <c r="X649" s="2" t="s">
        <v>1535</v>
      </c>
      <c r="Y649" s="2" t="s">
        <v>1530</v>
      </c>
    </row>
    <row r="650" spans="1:25" ht="15.75" customHeight="1">
      <c r="A650" s="2" t="s">
        <v>1031</v>
      </c>
      <c r="B650" s="2" t="s">
        <v>1543</v>
      </c>
      <c r="C650" s="2">
        <v>152</v>
      </c>
      <c r="D650" s="2">
        <f t="shared" si="80"/>
        <v>1.52</v>
      </c>
      <c r="E650" s="34">
        <f t="shared" si="81"/>
        <v>23.848684210526315</v>
      </c>
      <c r="F650" s="2">
        <v>55.1</v>
      </c>
      <c r="G650" s="2">
        <f t="shared" si="82"/>
        <v>55.1</v>
      </c>
      <c r="H650" s="2" t="b">
        <v>0</v>
      </c>
      <c r="I650" s="2" t="b">
        <v>0</v>
      </c>
      <c r="J650" s="2" t="b">
        <v>0</v>
      </c>
      <c r="K650" s="2" t="b">
        <v>0</v>
      </c>
      <c r="L650" s="13" t="b">
        <f t="shared" si="83"/>
        <v>0</v>
      </c>
      <c r="M650" s="2" t="s">
        <v>1799</v>
      </c>
      <c r="N650" s="2">
        <v>191</v>
      </c>
      <c r="O650" s="2" t="b">
        <v>0</v>
      </c>
      <c r="P650" s="13" t="b">
        <f t="shared" si="84"/>
        <v>0</v>
      </c>
      <c r="Q650" s="100"/>
      <c r="R650" s="2" t="b">
        <f t="shared" si="85"/>
        <v>0</v>
      </c>
      <c r="S650" s="2" t="b">
        <v>0</v>
      </c>
      <c r="T650" s="2" t="b">
        <f t="shared" si="86"/>
        <v>0</v>
      </c>
      <c r="U650" s="2" t="s">
        <v>1575</v>
      </c>
      <c r="V650" s="2" t="str">
        <f t="shared" si="87"/>
        <v>Cancer</v>
      </c>
      <c r="W650" s="2" t="s">
        <v>1524</v>
      </c>
      <c r="X650" s="2" t="s">
        <v>1507</v>
      </c>
      <c r="Y650" s="2" t="s">
        <v>1517</v>
      </c>
    </row>
    <row r="651" spans="1:25" ht="15.75" customHeight="1">
      <c r="A651" s="2" t="s">
        <v>1032</v>
      </c>
      <c r="B651" s="2" t="s">
        <v>1527</v>
      </c>
      <c r="C651" s="2">
        <v>166</v>
      </c>
      <c r="D651" s="2">
        <f t="shared" si="80"/>
        <v>1.66</v>
      </c>
      <c r="E651" s="34">
        <f t="shared" si="81"/>
        <v>20.213383655102341</v>
      </c>
      <c r="F651" s="2">
        <v>55.7</v>
      </c>
      <c r="G651" s="2">
        <f t="shared" si="82"/>
        <v>55.7</v>
      </c>
      <c r="H651" s="2" t="b">
        <v>0</v>
      </c>
      <c r="I651" s="2" t="b">
        <v>0</v>
      </c>
      <c r="J651" s="2" t="b">
        <v>0</v>
      </c>
      <c r="K651" s="2" t="b">
        <v>0</v>
      </c>
      <c r="L651" s="13" t="b">
        <f t="shared" si="83"/>
        <v>0</v>
      </c>
      <c r="M651" s="2" t="s">
        <v>1808</v>
      </c>
      <c r="N651" s="2">
        <v>186</v>
      </c>
      <c r="O651" s="2" t="b">
        <v>0</v>
      </c>
      <c r="P651" s="13" t="b">
        <f t="shared" si="84"/>
        <v>0</v>
      </c>
      <c r="Q651" s="2" t="b">
        <v>0</v>
      </c>
      <c r="R651" s="2" t="b">
        <f t="shared" si="85"/>
        <v>0</v>
      </c>
      <c r="S651" s="2" t="b">
        <v>0</v>
      </c>
      <c r="T651" s="2" t="b">
        <f t="shared" si="86"/>
        <v>0</v>
      </c>
      <c r="U651" s="2" t="s">
        <v>1571</v>
      </c>
      <c r="V651" s="2" t="str">
        <f t="shared" si="87"/>
        <v>Stroke</v>
      </c>
      <c r="W651" s="2" t="s">
        <v>1524</v>
      </c>
      <c r="X651" s="2" t="s">
        <v>1535</v>
      </c>
      <c r="Y651" s="2" t="s">
        <v>1521</v>
      </c>
    </row>
    <row r="652" spans="1:25" ht="15.75" customHeight="1">
      <c r="A652" s="2" t="s">
        <v>1033</v>
      </c>
      <c r="B652" s="2" t="s">
        <v>1536</v>
      </c>
      <c r="C652" s="2">
        <v>165</v>
      </c>
      <c r="D652" s="2">
        <f t="shared" si="80"/>
        <v>1.65</v>
      </c>
      <c r="E652" s="34">
        <f t="shared" si="81"/>
        <v>22.99357208448118</v>
      </c>
      <c r="F652" s="2">
        <v>62.6</v>
      </c>
      <c r="G652" s="2">
        <f t="shared" si="82"/>
        <v>62.6</v>
      </c>
      <c r="H652" s="2" t="b">
        <v>0</v>
      </c>
      <c r="I652" s="2" t="b">
        <v>1</v>
      </c>
      <c r="J652" s="2" t="b">
        <v>0</v>
      </c>
      <c r="K652" s="2" t="b">
        <v>0</v>
      </c>
      <c r="L652" s="13" t="b">
        <f t="shared" si="83"/>
        <v>0</v>
      </c>
      <c r="M652" s="2" t="s">
        <v>1805</v>
      </c>
      <c r="N652" s="2">
        <v>201</v>
      </c>
      <c r="O652" s="2" t="b">
        <v>0</v>
      </c>
      <c r="P652" s="13" t="b">
        <f t="shared" si="84"/>
        <v>0</v>
      </c>
      <c r="Q652" s="2" t="b">
        <v>0</v>
      </c>
      <c r="R652" s="2" t="b">
        <f t="shared" si="85"/>
        <v>0</v>
      </c>
      <c r="S652" s="2" t="b">
        <v>0</v>
      </c>
      <c r="T652" s="2" t="b">
        <f t="shared" si="86"/>
        <v>0</v>
      </c>
      <c r="U652" s="2" t="s">
        <v>1540</v>
      </c>
      <c r="V652" s="2" t="str">
        <f t="shared" si="87"/>
        <v>Osteoarthritis</v>
      </c>
      <c r="W652" s="2" t="s">
        <v>1524</v>
      </c>
      <c r="X652" s="2" t="s">
        <v>1512</v>
      </c>
      <c r="Y652" s="2" t="s">
        <v>1517</v>
      </c>
    </row>
    <row r="653" spans="1:25" ht="15.75" customHeight="1">
      <c r="A653" s="2" t="s">
        <v>1034</v>
      </c>
      <c r="B653" s="2" t="s">
        <v>1514</v>
      </c>
      <c r="C653" s="2">
        <v>179</v>
      </c>
      <c r="D653" s="2">
        <f t="shared" si="80"/>
        <v>1.79</v>
      </c>
      <c r="E653" s="34">
        <f t="shared" si="81"/>
        <v>30.741861989326175</v>
      </c>
      <c r="F653" s="2">
        <v>98.5</v>
      </c>
      <c r="G653" s="2">
        <f t="shared" si="82"/>
        <v>98.5</v>
      </c>
      <c r="H653" s="2" t="b">
        <v>1</v>
      </c>
      <c r="I653" s="2" t="b">
        <v>1</v>
      </c>
      <c r="J653" s="2" t="b">
        <v>0</v>
      </c>
      <c r="K653" s="2" t="b">
        <v>0</v>
      </c>
      <c r="L653" s="13" t="b">
        <f t="shared" si="83"/>
        <v>0</v>
      </c>
      <c r="M653" s="2" t="s">
        <v>1868</v>
      </c>
      <c r="N653" s="2">
        <v>161</v>
      </c>
      <c r="O653" s="2" t="b">
        <v>1</v>
      </c>
      <c r="P653" s="13" t="b">
        <f t="shared" si="84"/>
        <v>1</v>
      </c>
      <c r="Q653" s="2" t="b">
        <v>1</v>
      </c>
      <c r="R653" s="2" t="b">
        <f t="shared" si="85"/>
        <v>1</v>
      </c>
      <c r="S653" s="2" t="b">
        <v>1</v>
      </c>
      <c r="T653" s="2" t="b">
        <f t="shared" si="86"/>
        <v>1</v>
      </c>
      <c r="U653" s="2" t="s">
        <v>1617</v>
      </c>
      <c r="V653" s="2" t="str">
        <f t="shared" si="87"/>
        <v>Heart Attack</v>
      </c>
      <c r="W653" s="2" t="s">
        <v>1524</v>
      </c>
      <c r="X653" s="2" t="s">
        <v>1535</v>
      </c>
      <c r="Y653" s="2" t="s">
        <v>1508</v>
      </c>
    </row>
    <row r="654" spans="1:25" ht="15.75" customHeight="1">
      <c r="A654" s="2" t="s">
        <v>1036</v>
      </c>
      <c r="B654" s="2" t="s">
        <v>1543</v>
      </c>
      <c r="C654" s="2">
        <v>174</v>
      </c>
      <c r="D654" s="2">
        <f t="shared" si="80"/>
        <v>1.74</v>
      </c>
      <c r="E654" s="34">
        <f t="shared" si="81"/>
        <v>26.52265821112432</v>
      </c>
      <c r="F654" s="2">
        <v>80.3</v>
      </c>
      <c r="G654" s="2">
        <f t="shared" si="82"/>
        <v>80.3</v>
      </c>
      <c r="H654" s="2" t="b">
        <v>0</v>
      </c>
      <c r="I654" s="2" t="b">
        <v>1</v>
      </c>
      <c r="J654" s="2" t="b">
        <v>1</v>
      </c>
      <c r="K654" s="2" t="b">
        <v>0</v>
      </c>
      <c r="L654" s="13" t="b">
        <f t="shared" si="83"/>
        <v>0</v>
      </c>
      <c r="M654" s="2" t="s">
        <v>1611</v>
      </c>
      <c r="N654" s="2">
        <v>186</v>
      </c>
      <c r="O654" s="2" t="b">
        <v>0</v>
      </c>
      <c r="P654" s="13" t="b">
        <f t="shared" si="84"/>
        <v>0</v>
      </c>
      <c r="Q654" s="2" t="b">
        <v>0</v>
      </c>
      <c r="R654" s="2" t="b">
        <f t="shared" si="85"/>
        <v>0</v>
      </c>
      <c r="S654" s="2" t="b">
        <v>0</v>
      </c>
      <c r="T654" s="2" t="b">
        <f t="shared" si="86"/>
        <v>0</v>
      </c>
      <c r="U654" s="2" t="s">
        <v>1505</v>
      </c>
      <c r="V654" s="2" t="str">
        <f t="shared" si="87"/>
        <v>Fractured Leg</v>
      </c>
      <c r="W654" s="2" t="s">
        <v>1506</v>
      </c>
      <c r="X654" s="2" t="s">
        <v>1512</v>
      </c>
      <c r="Y654" s="2" t="s">
        <v>1517</v>
      </c>
    </row>
    <row r="655" spans="1:25" ht="15.75" customHeight="1">
      <c r="A655" s="2" t="s">
        <v>1037</v>
      </c>
      <c r="B655" s="2" t="s">
        <v>1556</v>
      </c>
      <c r="C655" s="2">
        <v>150</v>
      </c>
      <c r="D655" s="2">
        <f t="shared" si="80"/>
        <v>1.5</v>
      </c>
      <c r="E655" s="34">
        <f t="shared" si="81"/>
        <v>22.044444444444444</v>
      </c>
      <c r="F655" s="2">
        <v>49.6</v>
      </c>
      <c r="G655" s="2">
        <f t="shared" si="82"/>
        <v>49.6</v>
      </c>
      <c r="H655" s="2" t="b">
        <v>0</v>
      </c>
      <c r="I655" s="2" t="b">
        <v>0</v>
      </c>
      <c r="J655" s="2" t="b">
        <v>1</v>
      </c>
      <c r="K655" s="2" t="b">
        <v>0</v>
      </c>
      <c r="L655" s="13" t="b">
        <f t="shared" si="83"/>
        <v>0</v>
      </c>
      <c r="M655" s="2" t="s">
        <v>1746</v>
      </c>
      <c r="N655" s="2">
        <v>214</v>
      </c>
      <c r="O655" s="2" t="b">
        <v>0</v>
      </c>
      <c r="P655" s="13" t="b">
        <f t="shared" si="84"/>
        <v>0</v>
      </c>
      <c r="Q655" s="2" t="b">
        <v>0</v>
      </c>
      <c r="R655" s="2" t="b">
        <f t="shared" si="85"/>
        <v>0</v>
      </c>
      <c r="S655" s="2" t="b">
        <v>0</v>
      </c>
      <c r="T655" s="2" t="b">
        <f t="shared" si="86"/>
        <v>0</v>
      </c>
      <c r="U655" s="2" t="s">
        <v>1642</v>
      </c>
      <c r="V655" s="2" t="str">
        <f t="shared" si="87"/>
        <v>Fractured Arm</v>
      </c>
      <c r="W655" s="2" t="s">
        <v>1506</v>
      </c>
      <c r="X655" s="2" t="s">
        <v>1535</v>
      </c>
      <c r="Y655" s="2" t="s">
        <v>1517</v>
      </c>
    </row>
    <row r="656" spans="1:25" ht="15.75" customHeight="1">
      <c r="A656" s="2" t="s">
        <v>1038</v>
      </c>
      <c r="B656" s="2" t="s">
        <v>1527</v>
      </c>
      <c r="C656" s="2">
        <v>177</v>
      </c>
      <c r="D656" s="2">
        <f t="shared" si="80"/>
        <v>1.77</v>
      </c>
      <c r="E656" s="34">
        <f t="shared" si="81"/>
        <v>33.13224169300009</v>
      </c>
      <c r="F656" s="2">
        <v>103.8</v>
      </c>
      <c r="G656" s="2">
        <f t="shared" si="82"/>
        <v>103.8</v>
      </c>
      <c r="H656" s="2" t="b">
        <v>0</v>
      </c>
      <c r="I656" s="2" t="b">
        <v>0</v>
      </c>
      <c r="J656" s="2" t="b">
        <v>1</v>
      </c>
      <c r="K656" s="2" t="b">
        <v>1</v>
      </c>
      <c r="L656" s="13" t="b">
        <f t="shared" si="83"/>
        <v>1</v>
      </c>
      <c r="M656" s="2" t="s">
        <v>1639</v>
      </c>
      <c r="N656" s="2">
        <v>201</v>
      </c>
      <c r="O656" s="2" t="b">
        <v>1</v>
      </c>
      <c r="P656" s="13" t="b">
        <f t="shared" si="84"/>
        <v>1</v>
      </c>
      <c r="Q656" s="2" t="b">
        <v>1</v>
      </c>
      <c r="R656" s="2" t="b">
        <f t="shared" si="85"/>
        <v>1</v>
      </c>
      <c r="S656" s="2" t="b">
        <v>1</v>
      </c>
      <c r="T656" s="2" t="b">
        <f t="shared" si="86"/>
        <v>1</v>
      </c>
      <c r="U656" s="2" t="s">
        <v>1534</v>
      </c>
      <c r="V656" s="2" t="str">
        <f t="shared" si="87"/>
        <v>Respiratory Infection</v>
      </c>
      <c r="W656" s="2" t="s">
        <v>1506</v>
      </c>
      <c r="X656" s="2" t="s">
        <v>1507</v>
      </c>
      <c r="Y656" s="2" t="s">
        <v>1530</v>
      </c>
    </row>
    <row r="657" spans="1:25" ht="15.75" customHeight="1">
      <c r="A657" s="2" t="s">
        <v>1039</v>
      </c>
      <c r="B657" s="2" t="s">
        <v>1514</v>
      </c>
      <c r="C657" s="2">
        <v>179</v>
      </c>
      <c r="D657" s="2">
        <f t="shared" si="80"/>
        <v>1.79</v>
      </c>
      <c r="E657" s="34">
        <f t="shared" si="81"/>
        <v>25.280109859242845</v>
      </c>
      <c r="F657" s="2">
        <v>81</v>
      </c>
      <c r="G657" s="2">
        <f t="shared" si="82"/>
        <v>81</v>
      </c>
      <c r="H657" s="2" t="b">
        <v>0</v>
      </c>
      <c r="I657" s="2" t="b">
        <v>0</v>
      </c>
      <c r="J657" s="2" t="b">
        <v>0</v>
      </c>
      <c r="K657" s="2" t="b">
        <v>0</v>
      </c>
      <c r="L657" s="13" t="b">
        <f t="shared" si="83"/>
        <v>0</v>
      </c>
      <c r="M657" s="2" t="s">
        <v>1772</v>
      </c>
      <c r="N657" s="2">
        <v>181</v>
      </c>
      <c r="O657" s="2" t="b">
        <v>0</v>
      </c>
      <c r="P657" s="13" t="b">
        <f t="shared" si="84"/>
        <v>0</v>
      </c>
      <c r="Q657" s="2" t="b">
        <v>0</v>
      </c>
      <c r="R657" s="2" t="b">
        <f t="shared" si="85"/>
        <v>0</v>
      </c>
      <c r="S657" s="100"/>
      <c r="T657" s="2" t="b">
        <f t="shared" si="86"/>
        <v>0</v>
      </c>
      <c r="U657" s="2" t="s">
        <v>1568</v>
      </c>
      <c r="V657" s="2" t="str">
        <f t="shared" si="87"/>
        <v>Allergic Reaction</v>
      </c>
      <c r="W657" s="2" t="s">
        <v>1506</v>
      </c>
      <c r="X657" s="2" t="s">
        <v>1535</v>
      </c>
      <c r="Y657" s="2" t="s">
        <v>1513</v>
      </c>
    </row>
    <row r="658" spans="1:25" ht="15.75" customHeight="1">
      <c r="A658" s="2" t="s">
        <v>1040</v>
      </c>
      <c r="B658" s="2" t="s">
        <v>1536</v>
      </c>
      <c r="C658" s="2">
        <v>178</v>
      </c>
      <c r="D658" s="2">
        <f t="shared" si="80"/>
        <v>1.78</v>
      </c>
      <c r="E658" s="34">
        <f t="shared" si="81"/>
        <v>26.890544123216767</v>
      </c>
      <c r="F658" s="2">
        <v>85.2</v>
      </c>
      <c r="G658" s="2">
        <f t="shared" si="82"/>
        <v>85.2</v>
      </c>
      <c r="H658" s="2" t="b">
        <v>1</v>
      </c>
      <c r="I658" s="2" t="b">
        <v>1</v>
      </c>
      <c r="J658" s="2" t="b">
        <v>1</v>
      </c>
      <c r="K658" s="2" t="b">
        <v>0</v>
      </c>
      <c r="L658" s="13" t="b">
        <f t="shared" si="83"/>
        <v>0</v>
      </c>
      <c r="M658" s="2" t="s">
        <v>1869</v>
      </c>
      <c r="N658" s="2">
        <v>226</v>
      </c>
      <c r="O658" s="2" t="b">
        <v>0</v>
      </c>
      <c r="P658" s="13" t="b">
        <f t="shared" si="84"/>
        <v>0</v>
      </c>
      <c r="Q658" s="2" t="b">
        <v>0</v>
      </c>
      <c r="R658" s="2" t="b">
        <f t="shared" si="85"/>
        <v>0</v>
      </c>
      <c r="S658" s="2" t="b">
        <v>0</v>
      </c>
      <c r="T658" s="2" t="b">
        <f t="shared" si="86"/>
        <v>0</v>
      </c>
      <c r="U658" s="2" t="s">
        <v>1516</v>
      </c>
      <c r="V658" s="2" t="str">
        <f t="shared" si="87"/>
        <v>Stroke</v>
      </c>
      <c r="W658" s="2" t="s">
        <v>1524</v>
      </c>
      <c r="X658" s="2" t="s">
        <v>1535</v>
      </c>
      <c r="Y658" s="2" t="s">
        <v>1521</v>
      </c>
    </row>
    <row r="659" spans="1:25" ht="15.75" customHeight="1">
      <c r="A659" s="2" t="s">
        <v>1042</v>
      </c>
      <c r="B659" s="2" t="s">
        <v>1543</v>
      </c>
      <c r="C659" s="2">
        <v>164</v>
      </c>
      <c r="D659" s="2">
        <f t="shared" si="80"/>
        <v>1.64</v>
      </c>
      <c r="E659" s="34">
        <f t="shared" si="81"/>
        <v>23.386377156454493</v>
      </c>
      <c r="F659" s="2">
        <v>62.9</v>
      </c>
      <c r="G659" s="2">
        <f t="shared" si="82"/>
        <v>62.9</v>
      </c>
      <c r="H659" s="2" t="b">
        <v>0</v>
      </c>
      <c r="I659" s="2" t="b">
        <v>0</v>
      </c>
      <c r="J659" s="2" t="b">
        <v>0</v>
      </c>
      <c r="K659" s="2" t="b">
        <v>0</v>
      </c>
      <c r="L659" s="13" t="b">
        <f t="shared" si="83"/>
        <v>0</v>
      </c>
      <c r="M659" s="2" t="s">
        <v>1595</v>
      </c>
      <c r="N659" s="2">
        <v>167</v>
      </c>
      <c r="O659" s="2" t="b">
        <v>0</v>
      </c>
      <c r="P659" s="13" t="b">
        <f t="shared" si="84"/>
        <v>0</v>
      </c>
      <c r="Q659" s="2" t="b">
        <v>0</v>
      </c>
      <c r="R659" s="2" t="b">
        <f t="shared" si="85"/>
        <v>0</v>
      </c>
      <c r="S659" s="2" t="b">
        <v>0</v>
      </c>
      <c r="T659" s="2" t="b">
        <f t="shared" si="86"/>
        <v>0</v>
      </c>
      <c r="U659" s="2" t="s">
        <v>1505</v>
      </c>
      <c r="V659" s="2" t="str">
        <f t="shared" si="87"/>
        <v>Fractured Leg</v>
      </c>
      <c r="W659" s="2" t="s">
        <v>1506</v>
      </c>
      <c r="X659" s="2" t="s">
        <v>1535</v>
      </c>
      <c r="Y659" s="2" t="s">
        <v>1513</v>
      </c>
    </row>
    <row r="660" spans="1:25" ht="15.75" customHeight="1">
      <c r="A660" s="2" t="s">
        <v>1044</v>
      </c>
      <c r="B660" s="2" t="s">
        <v>1556</v>
      </c>
      <c r="C660" s="2">
        <v>155</v>
      </c>
      <c r="D660" s="2">
        <f t="shared" si="80"/>
        <v>1.55</v>
      </c>
      <c r="E660" s="34">
        <f t="shared" si="81"/>
        <v>31.259105098855354</v>
      </c>
      <c r="F660" s="2">
        <v>75.099999999999994</v>
      </c>
      <c r="G660" s="2">
        <f t="shared" si="82"/>
        <v>75.099999999999994</v>
      </c>
      <c r="H660" s="2" t="b">
        <v>0</v>
      </c>
      <c r="I660" s="2" t="b">
        <v>0</v>
      </c>
      <c r="J660" s="2" t="b">
        <v>0</v>
      </c>
      <c r="K660" s="2" t="b">
        <v>1</v>
      </c>
      <c r="L660" s="13" t="b">
        <f t="shared" si="83"/>
        <v>1</v>
      </c>
      <c r="M660" s="2" t="s">
        <v>1627</v>
      </c>
      <c r="N660" s="2">
        <v>169</v>
      </c>
      <c r="O660" s="2" t="b">
        <v>1</v>
      </c>
      <c r="P660" s="13" t="b">
        <f t="shared" si="84"/>
        <v>1</v>
      </c>
      <c r="Q660" s="2" t="b">
        <v>1</v>
      </c>
      <c r="R660" s="2" t="b">
        <f t="shared" si="85"/>
        <v>1</v>
      </c>
      <c r="S660" s="2" t="b">
        <v>1</v>
      </c>
      <c r="T660" s="2" t="b">
        <f t="shared" si="86"/>
        <v>1</v>
      </c>
      <c r="U660" s="2" t="s">
        <v>1545</v>
      </c>
      <c r="V660" s="2" t="str">
        <f t="shared" si="87"/>
        <v>Hypertension</v>
      </c>
      <c r="W660" s="2" t="s">
        <v>1506</v>
      </c>
      <c r="X660" s="2" t="s">
        <v>1507</v>
      </c>
      <c r="Y660" s="2" t="s">
        <v>1508</v>
      </c>
    </row>
    <row r="661" spans="1:25" ht="15.75" customHeight="1">
      <c r="A661" s="2" t="s">
        <v>1045</v>
      </c>
      <c r="B661" s="2" t="s">
        <v>1503</v>
      </c>
      <c r="C661" s="2">
        <v>163</v>
      </c>
      <c r="D661" s="2">
        <f t="shared" si="80"/>
        <v>1.63</v>
      </c>
      <c r="E661" s="34">
        <f t="shared" si="81"/>
        <v>28.002559373706202</v>
      </c>
      <c r="F661" s="2">
        <v>74.400000000000006</v>
      </c>
      <c r="G661" s="2">
        <f t="shared" si="82"/>
        <v>74.400000000000006</v>
      </c>
      <c r="H661" s="2" t="b">
        <v>1</v>
      </c>
      <c r="I661" s="2" t="b">
        <v>0</v>
      </c>
      <c r="J661" s="2" t="b">
        <v>0</v>
      </c>
      <c r="K661" s="2" t="b">
        <v>1</v>
      </c>
      <c r="L661" s="13" t="b">
        <f t="shared" si="83"/>
        <v>1</v>
      </c>
      <c r="M661" s="2" t="s">
        <v>1541</v>
      </c>
      <c r="N661" s="2">
        <v>175</v>
      </c>
      <c r="O661" s="2" t="b">
        <v>1</v>
      </c>
      <c r="P661" s="13" t="b">
        <f t="shared" si="84"/>
        <v>1</v>
      </c>
      <c r="Q661" s="2" t="b">
        <v>0</v>
      </c>
      <c r="R661" s="2" t="b">
        <f t="shared" si="85"/>
        <v>0</v>
      </c>
      <c r="S661" s="2" t="b">
        <v>1</v>
      </c>
      <c r="T661" s="2" t="b">
        <f t="shared" si="86"/>
        <v>1</v>
      </c>
      <c r="U661" s="2" t="s">
        <v>1591</v>
      </c>
      <c r="V661" s="2" t="str">
        <f t="shared" si="87"/>
        <v>Respiratory Infection</v>
      </c>
      <c r="W661" s="2" t="s">
        <v>1506</v>
      </c>
      <c r="X661" s="2" t="s">
        <v>1512</v>
      </c>
      <c r="Y661" s="2" t="s">
        <v>1508</v>
      </c>
    </row>
    <row r="662" spans="1:25" ht="15.75" customHeight="1">
      <c r="A662" s="2" t="s">
        <v>1046</v>
      </c>
      <c r="B662" s="2" t="s">
        <v>1503</v>
      </c>
      <c r="C662" s="2">
        <v>169</v>
      </c>
      <c r="D662" s="2">
        <f t="shared" si="80"/>
        <v>1.69</v>
      </c>
      <c r="E662" s="34">
        <f t="shared" si="81"/>
        <v>25.24421413816043</v>
      </c>
      <c r="F662" s="2">
        <v>72.099999999999994</v>
      </c>
      <c r="G662" s="2">
        <f t="shared" si="82"/>
        <v>72.099999999999994</v>
      </c>
      <c r="H662" s="2" t="b">
        <v>1</v>
      </c>
      <c r="I662" s="2" t="b">
        <v>0</v>
      </c>
      <c r="J662" s="2" t="b">
        <v>1</v>
      </c>
      <c r="K662" s="2" t="b">
        <v>0</v>
      </c>
      <c r="L662" s="13" t="b">
        <f t="shared" si="83"/>
        <v>0</v>
      </c>
      <c r="M662" s="2" t="s">
        <v>1595</v>
      </c>
      <c r="N662" s="2">
        <v>169</v>
      </c>
      <c r="O662" s="2" t="b">
        <v>0</v>
      </c>
      <c r="P662" s="13" t="b">
        <f t="shared" si="84"/>
        <v>0</v>
      </c>
      <c r="Q662" s="2" t="b">
        <v>0</v>
      </c>
      <c r="R662" s="2" t="b">
        <f t="shared" si="85"/>
        <v>0</v>
      </c>
      <c r="S662" s="100"/>
      <c r="T662" s="2" t="b">
        <f t="shared" si="86"/>
        <v>0</v>
      </c>
      <c r="U662" s="2" t="s">
        <v>1496</v>
      </c>
      <c r="V662" s="2" t="str">
        <f t="shared" si="87"/>
        <v>Diabetes</v>
      </c>
      <c r="W662" s="2" t="s">
        <v>1506</v>
      </c>
      <c r="X662" s="2" t="s">
        <v>1507</v>
      </c>
      <c r="Y662" s="2" t="s">
        <v>1530</v>
      </c>
    </row>
    <row r="663" spans="1:25" ht="15.75" customHeight="1">
      <c r="A663" s="2" t="s">
        <v>1047</v>
      </c>
      <c r="B663" s="2" t="s">
        <v>1518</v>
      </c>
      <c r="C663" s="2">
        <v>165</v>
      </c>
      <c r="D663" s="2">
        <f t="shared" si="80"/>
        <v>1.65</v>
      </c>
      <c r="E663" s="34">
        <f t="shared" si="81"/>
        <v>21.377410468319564</v>
      </c>
      <c r="F663" s="2">
        <v>58.2</v>
      </c>
      <c r="G663" s="2">
        <f t="shared" si="82"/>
        <v>58.2</v>
      </c>
      <c r="H663" s="2" t="b">
        <v>1</v>
      </c>
      <c r="I663" s="2" t="b">
        <v>0</v>
      </c>
      <c r="J663" s="2" t="b">
        <v>0</v>
      </c>
      <c r="K663" s="2" t="b">
        <v>0</v>
      </c>
      <c r="L663" s="13" t="b">
        <f t="shared" si="83"/>
        <v>0</v>
      </c>
      <c r="M663" s="2" t="s">
        <v>1870</v>
      </c>
      <c r="N663" s="2">
        <v>222</v>
      </c>
      <c r="O663" s="2" t="b">
        <v>0</v>
      </c>
      <c r="P663" s="13" t="b">
        <f t="shared" si="84"/>
        <v>0</v>
      </c>
      <c r="Q663" s="2" t="b">
        <v>0</v>
      </c>
      <c r="R663" s="2" t="b">
        <f t="shared" si="85"/>
        <v>0</v>
      </c>
      <c r="S663" s="2" t="b">
        <v>0</v>
      </c>
      <c r="T663" s="2" t="b">
        <f t="shared" si="86"/>
        <v>0</v>
      </c>
      <c r="U663" s="2" t="s">
        <v>1511</v>
      </c>
      <c r="V663" s="2" t="str">
        <f t="shared" si="87"/>
        <v>Prostate Cancer</v>
      </c>
      <c r="W663" s="100"/>
      <c r="X663" s="2" t="s">
        <v>1535</v>
      </c>
      <c r="Y663" s="2" t="s">
        <v>1521</v>
      </c>
    </row>
    <row r="664" spans="1:25" ht="15.75" customHeight="1">
      <c r="A664" s="2" t="s">
        <v>1048</v>
      </c>
      <c r="B664" s="2" t="s">
        <v>1514</v>
      </c>
      <c r="C664" s="2">
        <v>158</v>
      </c>
      <c r="D664" s="2">
        <f t="shared" si="80"/>
        <v>1.58</v>
      </c>
      <c r="E664" s="34">
        <f t="shared" si="81"/>
        <v>33.207819259734016</v>
      </c>
      <c r="F664" s="2">
        <v>82.9</v>
      </c>
      <c r="G664" s="2">
        <f t="shared" si="82"/>
        <v>82.9</v>
      </c>
      <c r="H664" s="2" t="b">
        <v>0</v>
      </c>
      <c r="I664" s="2" t="b">
        <v>0</v>
      </c>
      <c r="J664" s="2" t="b">
        <v>0</v>
      </c>
      <c r="K664" s="2" t="b">
        <v>1</v>
      </c>
      <c r="L664" s="13" t="b">
        <f t="shared" si="83"/>
        <v>1</v>
      </c>
      <c r="M664" s="2" t="s">
        <v>1871</v>
      </c>
      <c r="N664" s="2">
        <v>170</v>
      </c>
      <c r="O664" s="2" t="b">
        <v>1</v>
      </c>
      <c r="P664" s="13" t="b">
        <f t="shared" si="84"/>
        <v>1</v>
      </c>
      <c r="Q664" s="2" t="b">
        <v>1</v>
      </c>
      <c r="R664" s="2" t="b">
        <f t="shared" si="85"/>
        <v>1</v>
      </c>
      <c r="S664" s="2" t="b">
        <v>1</v>
      </c>
      <c r="T664" s="2" t="b">
        <f t="shared" si="86"/>
        <v>1</v>
      </c>
      <c r="U664" s="2" t="s">
        <v>1511</v>
      </c>
      <c r="V664" s="2" t="str">
        <f t="shared" si="87"/>
        <v>Prostate Cancer</v>
      </c>
      <c r="W664" s="2" t="s">
        <v>1506</v>
      </c>
      <c r="X664" s="2" t="s">
        <v>1535</v>
      </c>
      <c r="Y664" s="2" t="s">
        <v>1530</v>
      </c>
    </row>
    <row r="665" spans="1:25" ht="15.75" customHeight="1">
      <c r="A665" s="2" t="s">
        <v>1050</v>
      </c>
      <c r="B665" s="2" t="s">
        <v>1509</v>
      </c>
      <c r="C665" s="2">
        <v>161</v>
      </c>
      <c r="D665" s="2">
        <f t="shared" si="80"/>
        <v>1.61</v>
      </c>
      <c r="E665" s="34">
        <f t="shared" si="81"/>
        <v>29.126962694340492</v>
      </c>
      <c r="F665" s="2">
        <v>75.5</v>
      </c>
      <c r="G665" s="2">
        <f t="shared" si="82"/>
        <v>75.5</v>
      </c>
      <c r="H665" s="2" t="b">
        <v>1</v>
      </c>
      <c r="I665" s="2" t="b">
        <v>0</v>
      </c>
      <c r="J665" s="2" t="b">
        <v>0</v>
      </c>
      <c r="K665" s="2" t="b">
        <v>1</v>
      </c>
      <c r="L665" s="13" t="b">
        <f t="shared" si="83"/>
        <v>1</v>
      </c>
      <c r="M665" s="2" t="s">
        <v>1872</v>
      </c>
      <c r="N665" s="2">
        <v>167</v>
      </c>
      <c r="O665" s="2" t="b">
        <v>1</v>
      </c>
      <c r="P665" s="13" t="b">
        <f t="shared" si="84"/>
        <v>1</v>
      </c>
      <c r="Q665" s="2" t="b">
        <v>0</v>
      </c>
      <c r="R665" s="2" t="b">
        <f t="shared" si="85"/>
        <v>0</v>
      </c>
      <c r="S665" s="2" t="b">
        <v>1</v>
      </c>
      <c r="T665" s="2" t="b">
        <f t="shared" si="86"/>
        <v>1</v>
      </c>
      <c r="U665" s="2" t="s">
        <v>1505</v>
      </c>
      <c r="V665" s="2" t="str">
        <f t="shared" si="87"/>
        <v>Fractured Leg</v>
      </c>
      <c r="W665" s="2" t="s">
        <v>1524</v>
      </c>
      <c r="X665" s="2" t="s">
        <v>1507</v>
      </c>
      <c r="Y665" s="2" t="s">
        <v>1517</v>
      </c>
    </row>
    <row r="666" spans="1:25" ht="15.75" customHeight="1">
      <c r="A666" s="2" t="s">
        <v>1051</v>
      </c>
      <c r="B666" s="2" t="s">
        <v>1556</v>
      </c>
      <c r="C666" s="2">
        <v>178</v>
      </c>
      <c r="D666" s="2">
        <f t="shared" si="80"/>
        <v>1.78</v>
      </c>
      <c r="E666" s="34">
        <f t="shared" si="81"/>
        <v>23.324075243024872</v>
      </c>
      <c r="F666" s="2">
        <v>73.900000000000006</v>
      </c>
      <c r="G666" s="2">
        <f t="shared" si="82"/>
        <v>73.900000000000006</v>
      </c>
      <c r="H666" s="2" t="b">
        <v>1</v>
      </c>
      <c r="I666" s="2" t="b">
        <v>0</v>
      </c>
      <c r="J666" s="2" t="b">
        <v>0</v>
      </c>
      <c r="K666" s="2" t="b">
        <v>0</v>
      </c>
      <c r="L666" s="13" t="b">
        <f t="shared" si="83"/>
        <v>0</v>
      </c>
      <c r="M666" s="2" t="s">
        <v>1597</v>
      </c>
      <c r="N666" s="2">
        <v>218</v>
      </c>
      <c r="O666" s="2" t="b">
        <v>0</v>
      </c>
      <c r="P666" s="13" t="b">
        <f t="shared" si="84"/>
        <v>0</v>
      </c>
      <c r="Q666" s="2" t="b">
        <v>0</v>
      </c>
      <c r="R666" s="2" t="b">
        <f t="shared" si="85"/>
        <v>0</v>
      </c>
      <c r="S666" s="2" t="b">
        <v>0</v>
      </c>
      <c r="T666" s="2" t="b">
        <f t="shared" si="86"/>
        <v>0</v>
      </c>
      <c r="U666" s="2" t="s">
        <v>1582</v>
      </c>
      <c r="V666" s="2" t="str">
        <f t="shared" si="87"/>
        <v>Osteoarthritis</v>
      </c>
      <c r="W666" s="2" t="s">
        <v>1524</v>
      </c>
      <c r="X666" s="2" t="s">
        <v>1512</v>
      </c>
      <c r="Y666" s="2" t="s">
        <v>1530</v>
      </c>
    </row>
    <row r="667" spans="1:25" ht="15.75" customHeight="1">
      <c r="A667" s="2" t="s">
        <v>1052</v>
      </c>
      <c r="B667" s="2" t="s">
        <v>1543</v>
      </c>
      <c r="C667" s="2">
        <v>162</v>
      </c>
      <c r="D667" s="2">
        <f t="shared" si="80"/>
        <v>1.62</v>
      </c>
      <c r="E667" s="34">
        <f t="shared" si="81"/>
        <v>23.738759335467147</v>
      </c>
      <c r="F667" s="2">
        <v>62.3</v>
      </c>
      <c r="G667" s="2">
        <f t="shared" si="82"/>
        <v>62.3</v>
      </c>
      <c r="H667" s="2" t="b">
        <v>0</v>
      </c>
      <c r="I667" s="2" t="b">
        <v>0</v>
      </c>
      <c r="J667" s="2" t="b">
        <v>1</v>
      </c>
      <c r="K667" s="2" t="b">
        <v>0</v>
      </c>
      <c r="L667" s="13" t="b">
        <f t="shared" si="83"/>
        <v>0</v>
      </c>
      <c r="M667" s="2" t="s">
        <v>1606</v>
      </c>
      <c r="N667" s="2">
        <v>184</v>
      </c>
      <c r="O667" s="2" t="b">
        <v>0</v>
      </c>
      <c r="P667" s="13" t="b">
        <f t="shared" si="84"/>
        <v>0</v>
      </c>
      <c r="Q667" s="2" t="b">
        <v>0</v>
      </c>
      <c r="R667" s="2" t="b">
        <f t="shared" si="85"/>
        <v>0</v>
      </c>
      <c r="S667" s="2" t="b">
        <v>0</v>
      </c>
      <c r="T667" s="2" t="b">
        <f t="shared" si="86"/>
        <v>0</v>
      </c>
      <c r="U667" s="2" t="s">
        <v>1542</v>
      </c>
      <c r="V667" s="2" t="str">
        <f t="shared" si="87"/>
        <v>Kidney Stones</v>
      </c>
      <c r="W667" s="2" t="s">
        <v>1524</v>
      </c>
      <c r="X667" s="2" t="s">
        <v>1535</v>
      </c>
      <c r="Y667" s="2" t="s">
        <v>1530</v>
      </c>
    </row>
    <row r="668" spans="1:25" ht="15.75" customHeight="1">
      <c r="A668" s="2" t="s">
        <v>1053</v>
      </c>
      <c r="B668" s="2" t="s">
        <v>1514</v>
      </c>
      <c r="C668" s="2">
        <v>169</v>
      </c>
      <c r="D668" s="2">
        <f t="shared" si="80"/>
        <v>1.69</v>
      </c>
      <c r="E668" s="34">
        <f t="shared" si="81"/>
        <v>30.321067189524179</v>
      </c>
      <c r="F668" s="2">
        <v>86.6</v>
      </c>
      <c r="G668" s="2">
        <f t="shared" si="82"/>
        <v>86.6</v>
      </c>
      <c r="H668" s="2" t="b">
        <v>0</v>
      </c>
      <c r="I668" s="2" t="b">
        <v>1</v>
      </c>
      <c r="J668" s="2" t="b">
        <v>1</v>
      </c>
      <c r="K668" s="2" t="b">
        <v>1</v>
      </c>
      <c r="L668" s="13" t="b">
        <f t="shared" si="83"/>
        <v>1</v>
      </c>
      <c r="M668" s="2" t="s">
        <v>1549</v>
      </c>
      <c r="N668" s="2">
        <v>190</v>
      </c>
      <c r="O668" s="2" t="b">
        <v>1</v>
      </c>
      <c r="P668" s="13" t="b">
        <f t="shared" si="84"/>
        <v>1</v>
      </c>
      <c r="Q668" s="2" t="b">
        <v>0</v>
      </c>
      <c r="R668" s="2" t="b">
        <f t="shared" si="85"/>
        <v>0</v>
      </c>
      <c r="S668" s="2" t="b">
        <v>1</v>
      </c>
      <c r="T668" s="2" t="b">
        <f t="shared" si="86"/>
        <v>1</v>
      </c>
      <c r="U668" s="2" t="s">
        <v>1591</v>
      </c>
      <c r="V668" s="2" t="str">
        <f t="shared" si="87"/>
        <v>Respiratory Infection</v>
      </c>
      <c r="W668" s="2" t="s">
        <v>1506</v>
      </c>
      <c r="X668" s="2" t="s">
        <v>1507</v>
      </c>
      <c r="Y668" s="2" t="s">
        <v>1530</v>
      </c>
    </row>
    <row r="669" spans="1:25" ht="15.75" customHeight="1">
      <c r="A669" s="2" t="s">
        <v>1055</v>
      </c>
      <c r="B669" s="2" t="s">
        <v>1518</v>
      </c>
      <c r="C669" s="2">
        <v>158</v>
      </c>
      <c r="D669" s="2">
        <f t="shared" si="80"/>
        <v>1.58</v>
      </c>
      <c r="E669" s="34">
        <f t="shared" si="81"/>
        <v>21.11039897452331</v>
      </c>
      <c r="F669" s="2">
        <v>52.7</v>
      </c>
      <c r="G669" s="2">
        <f t="shared" si="82"/>
        <v>52.7</v>
      </c>
      <c r="H669" s="2" t="b">
        <v>1</v>
      </c>
      <c r="I669" s="2" t="b">
        <v>1</v>
      </c>
      <c r="J669" s="2" t="b">
        <v>1</v>
      </c>
      <c r="K669" s="2" t="b">
        <v>0</v>
      </c>
      <c r="L669" s="13" t="b">
        <f t="shared" si="83"/>
        <v>0</v>
      </c>
      <c r="M669" s="2" t="s">
        <v>1581</v>
      </c>
      <c r="N669" s="2">
        <v>187</v>
      </c>
      <c r="O669" s="2" t="b">
        <v>0</v>
      </c>
      <c r="P669" s="13" t="b">
        <f t="shared" si="84"/>
        <v>0</v>
      </c>
      <c r="Q669" s="2" t="b">
        <v>0</v>
      </c>
      <c r="R669" s="2" t="b">
        <f t="shared" si="85"/>
        <v>0</v>
      </c>
      <c r="S669" s="100"/>
      <c r="T669" s="2" t="b">
        <f t="shared" si="86"/>
        <v>0</v>
      </c>
      <c r="U669" s="2" t="s">
        <v>1526</v>
      </c>
      <c r="V669" s="2" t="str">
        <f t="shared" si="87"/>
        <v>Fractured Arm</v>
      </c>
      <c r="W669" s="2" t="s">
        <v>1524</v>
      </c>
      <c r="X669" s="2" t="s">
        <v>1512</v>
      </c>
      <c r="Y669" s="2" t="s">
        <v>1530</v>
      </c>
    </row>
    <row r="670" spans="1:25" ht="15.75" customHeight="1">
      <c r="A670" s="2" t="s">
        <v>1056</v>
      </c>
      <c r="B670" s="2" t="s">
        <v>1518</v>
      </c>
      <c r="C670" s="2">
        <v>152</v>
      </c>
      <c r="D670" s="2">
        <f t="shared" si="80"/>
        <v>1.52</v>
      </c>
      <c r="E670" s="34">
        <f t="shared" si="81"/>
        <v>30.644044321329638</v>
      </c>
      <c r="F670" s="2">
        <v>70.8</v>
      </c>
      <c r="G670" s="2">
        <f t="shared" si="82"/>
        <v>70.8</v>
      </c>
      <c r="H670" s="2" t="b">
        <v>0</v>
      </c>
      <c r="I670" s="2" t="b">
        <v>0</v>
      </c>
      <c r="J670" s="2" t="b">
        <v>1</v>
      </c>
      <c r="K670" s="2" t="b">
        <v>1</v>
      </c>
      <c r="L670" s="13" t="b">
        <f t="shared" si="83"/>
        <v>1</v>
      </c>
      <c r="M670" s="2" t="s">
        <v>1721</v>
      </c>
      <c r="N670" s="2">
        <v>172</v>
      </c>
      <c r="O670" s="2" t="b">
        <v>1</v>
      </c>
      <c r="P670" s="13" t="b">
        <f t="shared" si="84"/>
        <v>1</v>
      </c>
      <c r="Q670" s="2" t="b">
        <v>0</v>
      </c>
      <c r="R670" s="2" t="b">
        <f t="shared" si="85"/>
        <v>0</v>
      </c>
      <c r="S670" s="2" t="b">
        <v>1</v>
      </c>
      <c r="T670" s="2" t="b">
        <f t="shared" si="86"/>
        <v>1</v>
      </c>
      <c r="U670" s="2" t="s">
        <v>1520</v>
      </c>
      <c r="V670" s="2" t="str">
        <f t="shared" si="87"/>
        <v>Heart Attack</v>
      </c>
      <c r="W670" s="2" t="s">
        <v>1524</v>
      </c>
      <c r="X670" s="2" t="s">
        <v>1535</v>
      </c>
      <c r="Y670" s="2" t="s">
        <v>1513</v>
      </c>
    </row>
    <row r="671" spans="1:25" ht="15.75" customHeight="1">
      <c r="A671" s="2" t="s">
        <v>1058</v>
      </c>
      <c r="B671" s="2" t="s">
        <v>1536</v>
      </c>
      <c r="C671" s="2">
        <v>166</v>
      </c>
      <c r="D671" s="2">
        <f t="shared" si="80"/>
        <v>1.66</v>
      </c>
      <c r="E671" s="34">
        <f t="shared" si="81"/>
        <v>28.414864276382641</v>
      </c>
      <c r="F671" s="2">
        <v>78.3</v>
      </c>
      <c r="G671" s="2">
        <f t="shared" si="82"/>
        <v>78.3</v>
      </c>
      <c r="H671" s="2" t="b">
        <v>0</v>
      </c>
      <c r="I671" s="2" t="b">
        <v>0</v>
      </c>
      <c r="J671" s="2" t="b">
        <v>0</v>
      </c>
      <c r="K671" s="2" t="b">
        <v>1</v>
      </c>
      <c r="L671" s="13" t="b">
        <f t="shared" si="83"/>
        <v>1</v>
      </c>
      <c r="M671" s="2" t="s">
        <v>1785</v>
      </c>
      <c r="N671" s="2">
        <v>174</v>
      </c>
      <c r="O671" s="2" t="b">
        <v>1</v>
      </c>
      <c r="P671" s="13" t="b">
        <f t="shared" si="84"/>
        <v>1</v>
      </c>
      <c r="Q671" s="2" t="b">
        <v>0</v>
      </c>
      <c r="R671" s="2" t="b">
        <f t="shared" si="85"/>
        <v>0</v>
      </c>
      <c r="S671" s="2" t="b">
        <v>1</v>
      </c>
      <c r="T671" s="2" t="b">
        <f t="shared" si="86"/>
        <v>1</v>
      </c>
      <c r="U671" s="2" t="s">
        <v>1575</v>
      </c>
      <c r="V671" s="2" t="str">
        <f t="shared" si="87"/>
        <v>Cancer</v>
      </c>
      <c r="W671" s="2" t="s">
        <v>1506</v>
      </c>
      <c r="X671" s="2" t="s">
        <v>1535</v>
      </c>
      <c r="Y671" s="2" t="s">
        <v>1521</v>
      </c>
    </row>
    <row r="672" spans="1:25" ht="15.75" customHeight="1">
      <c r="A672" s="2" t="s">
        <v>1059</v>
      </c>
      <c r="B672" s="2" t="s">
        <v>1503</v>
      </c>
      <c r="C672" s="2">
        <v>173</v>
      </c>
      <c r="D672" s="2">
        <f t="shared" si="80"/>
        <v>1.73</v>
      </c>
      <c r="E672" s="34">
        <f t="shared" si="81"/>
        <v>31.741788900397605</v>
      </c>
      <c r="F672" s="2">
        <v>95</v>
      </c>
      <c r="G672" s="2">
        <f t="shared" si="82"/>
        <v>95</v>
      </c>
      <c r="H672" s="2" t="b">
        <v>0</v>
      </c>
      <c r="I672" s="2" t="b">
        <v>1</v>
      </c>
      <c r="J672" s="2" t="b">
        <v>1</v>
      </c>
      <c r="K672" s="2" t="b">
        <v>0</v>
      </c>
      <c r="L672" s="13" t="b">
        <f t="shared" si="83"/>
        <v>0</v>
      </c>
      <c r="M672" s="2" t="s">
        <v>1531</v>
      </c>
      <c r="N672" s="2">
        <v>171</v>
      </c>
      <c r="O672" s="2" t="b">
        <v>0</v>
      </c>
      <c r="P672" s="13" t="b">
        <f t="shared" si="84"/>
        <v>0</v>
      </c>
      <c r="Q672" s="2" t="b">
        <v>1</v>
      </c>
      <c r="R672" s="2" t="b">
        <f t="shared" si="85"/>
        <v>1</v>
      </c>
      <c r="S672" s="2" t="b">
        <v>1</v>
      </c>
      <c r="T672" s="2" t="b">
        <f t="shared" si="86"/>
        <v>1</v>
      </c>
      <c r="U672" s="2" t="s">
        <v>1555</v>
      </c>
      <c r="V672" s="2" t="str">
        <f t="shared" si="87"/>
        <v>Kidney Stones</v>
      </c>
      <c r="W672" s="2" t="s">
        <v>1506</v>
      </c>
      <c r="X672" s="2" t="s">
        <v>1512</v>
      </c>
      <c r="Y672" s="2" t="s">
        <v>1508</v>
      </c>
    </row>
    <row r="673" spans="1:25" ht="15.75" customHeight="1">
      <c r="A673" s="2" t="s">
        <v>1060</v>
      </c>
      <c r="B673" s="2" t="s">
        <v>1536</v>
      </c>
      <c r="C673" s="2">
        <v>174</v>
      </c>
      <c r="D673" s="2">
        <f t="shared" si="80"/>
        <v>1.74</v>
      </c>
      <c r="E673" s="34">
        <f t="shared" si="81"/>
        <v>29.92469282600079</v>
      </c>
      <c r="F673" s="2">
        <v>90.6</v>
      </c>
      <c r="G673" s="2">
        <f t="shared" si="82"/>
        <v>90.6</v>
      </c>
      <c r="H673" s="2" t="b">
        <v>1</v>
      </c>
      <c r="I673" s="2" t="b">
        <v>0</v>
      </c>
      <c r="J673" s="2" t="b">
        <v>0</v>
      </c>
      <c r="K673" s="2" t="b">
        <v>0</v>
      </c>
      <c r="L673" s="13" t="b">
        <f t="shared" si="83"/>
        <v>0</v>
      </c>
      <c r="M673" s="2" t="s">
        <v>1666</v>
      </c>
      <c r="N673" s="2">
        <v>214</v>
      </c>
      <c r="O673" s="2" t="b">
        <v>1</v>
      </c>
      <c r="P673" s="13" t="b">
        <f t="shared" si="84"/>
        <v>1</v>
      </c>
      <c r="Q673" s="2" t="b">
        <v>0</v>
      </c>
      <c r="R673" s="2" t="b">
        <f t="shared" si="85"/>
        <v>0</v>
      </c>
      <c r="S673" s="2" t="b">
        <v>1</v>
      </c>
      <c r="T673" s="2" t="b">
        <f t="shared" si="86"/>
        <v>1</v>
      </c>
      <c r="U673" s="2" t="s">
        <v>1520</v>
      </c>
      <c r="V673" s="2" t="str">
        <f t="shared" si="87"/>
        <v>Heart Attack</v>
      </c>
      <c r="W673" s="2" t="s">
        <v>1506</v>
      </c>
      <c r="X673" s="2" t="s">
        <v>1535</v>
      </c>
      <c r="Y673" s="2" t="s">
        <v>1517</v>
      </c>
    </row>
    <row r="674" spans="1:25" ht="15.75" customHeight="1">
      <c r="A674" s="2" t="s">
        <v>1062</v>
      </c>
      <c r="B674" s="2" t="s">
        <v>1527</v>
      </c>
      <c r="C674" s="2">
        <v>153</v>
      </c>
      <c r="D674" s="2">
        <f t="shared" si="80"/>
        <v>1.53</v>
      </c>
      <c r="E674" s="34">
        <f t="shared" si="81"/>
        <v>28.279721474646504</v>
      </c>
      <c r="F674" s="2">
        <v>66.2</v>
      </c>
      <c r="G674" s="2">
        <f t="shared" si="82"/>
        <v>66.2</v>
      </c>
      <c r="H674" s="2" t="b">
        <v>1</v>
      </c>
      <c r="I674" s="2" t="b">
        <v>0</v>
      </c>
      <c r="J674" s="2" t="b">
        <v>1</v>
      </c>
      <c r="K674" s="2" t="b">
        <v>1</v>
      </c>
      <c r="L674" s="13" t="b">
        <f t="shared" si="83"/>
        <v>1</v>
      </c>
      <c r="M674" s="2" t="s">
        <v>1739</v>
      </c>
      <c r="N674" s="2">
        <v>220</v>
      </c>
      <c r="O674" s="2" t="b">
        <v>1</v>
      </c>
      <c r="P674" s="13" t="b">
        <f t="shared" si="84"/>
        <v>1</v>
      </c>
      <c r="Q674" s="2" t="b">
        <v>0</v>
      </c>
      <c r="R674" s="2" t="b">
        <f t="shared" si="85"/>
        <v>0</v>
      </c>
      <c r="S674" s="2" t="b">
        <v>1</v>
      </c>
      <c r="T674" s="2" t="b">
        <f t="shared" si="86"/>
        <v>1</v>
      </c>
      <c r="U674" s="2" t="s">
        <v>1623</v>
      </c>
      <c r="V674" s="2" t="str">
        <f t="shared" si="87"/>
        <v>Childbirth</v>
      </c>
      <c r="W674" s="2" t="s">
        <v>1506</v>
      </c>
      <c r="X674" s="2" t="s">
        <v>1507</v>
      </c>
      <c r="Y674" s="2" t="s">
        <v>1513</v>
      </c>
    </row>
    <row r="675" spans="1:25" ht="15.75" customHeight="1">
      <c r="A675" s="2" t="s">
        <v>1064</v>
      </c>
      <c r="B675" s="2" t="s">
        <v>1518</v>
      </c>
      <c r="C675" s="2">
        <v>176</v>
      </c>
      <c r="D675" s="2">
        <f t="shared" si="80"/>
        <v>1.76</v>
      </c>
      <c r="E675" s="34">
        <f t="shared" si="81"/>
        <v>21.59736570247934</v>
      </c>
      <c r="F675" s="2">
        <v>66.900000000000006</v>
      </c>
      <c r="G675" s="2">
        <f t="shared" si="82"/>
        <v>66.900000000000006</v>
      </c>
      <c r="H675" s="2" t="b">
        <v>0</v>
      </c>
      <c r="I675" s="2" t="b">
        <v>0</v>
      </c>
      <c r="J675" s="2" t="b">
        <v>0</v>
      </c>
      <c r="K675" s="2" t="b">
        <v>0</v>
      </c>
      <c r="L675" s="13" t="b">
        <f t="shared" si="83"/>
        <v>0</v>
      </c>
      <c r="M675" s="2" t="s">
        <v>1753</v>
      </c>
      <c r="N675" s="2">
        <v>177</v>
      </c>
      <c r="O675" s="2" t="b">
        <v>0</v>
      </c>
      <c r="P675" s="13" t="b">
        <f t="shared" si="84"/>
        <v>0</v>
      </c>
      <c r="Q675" s="2" t="b">
        <v>0</v>
      </c>
      <c r="R675" s="2" t="b">
        <f t="shared" si="85"/>
        <v>0</v>
      </c>
      <c r="S675" s="2" t="b">
        <v>0</v>
      </c>
      <c r="T675" s="2" t="b">
        <f t="shared" si="86"/>
        <v>0</v>
      </c>
      <c r="U675" s="2" t="s">
        <v>1580</v>
      </c>
      <c r="V675" s="2" t="str">
        <f t="shared" si="87"/>
        <v>Prostate Cancer</v>
      </c>
      <c r="W675" s="2" t="s">
        <v>1506</v>
      </c>
      <c r="X675" s="2" t="s">
        <v>1535</v>
      </c>
      <c r="Y675" s="2" t="s">
        <v>1521</v>
      </c>
    </row>
    <row r="676" spans="1:25" ht="15.75" customHeight="1">
      <c r="A676" s="2" t="s">
        <v>1065</v>
      </c>
      <c r="B676" s="2" t="s">
        <v>1509</v>
      </c>
      <c r="C676" s="2">
        <v>167</v>
      </c>
      <c r="D676" s="2">
        <f t="shared" si="80"/>
        <v>1.67</v>
      </c>
      <c r="E676" s="34">
        <f t="shared" si="81"/>
        <v>21.047724909462513</v>
      </c>
      <c r="F676" s="2">
        <v>58.7</v>
      </c>
      <c r="G676" s="2">
        <f t="shared" si="82"/>
        <v>58.7</v>
      </c>
      <c r="H676" s="2" t="b">
        <v>0</v>
      </c>
      <c r="I676" s="2" t="b">
        <v>0</v>
      </c>
      <c r="J676" s="2" t="b">
        <v>0</v>
      </c>
      <c r="K676" s="2" t="b">
        <v>0</v>
      </c>
      <c r="L676" s="13" t="b">
        <f t="shared" si="83"/>
        <v>0</v>
      </c>
      <c r="M676" s="2" t="s">
        <v>1873</v>
      </c>
      <c r="N676" s="2">
        <v>217</v>
      </c>
      <c r="O676" s="2" t="b">
        <v>0</v>
      </c>
      <c r="P676" s="13" t="b">
        <f t="shared" si="84"/>
        <v>0</v>
      </c>
      <c r="Q676" s="2" t="b">
        <v>0</v>
      </c>
      <c r="R676" s="2" t="b">
        <f t="shared" si="85"/>
        <v>0</v>
      </c>
      <c r="S676" s="2" t="b">
        <v>0</v>
      </c>
      <c r="T676" s="2" t="b">
        <f t="shared" si="86"/>
        <v>0</v>
      </c>
      <c r="U676" s="2" t="s">
        <v>1558</v>
      </c>
      <c r="V676" s="2" t="str">
        <f t="shared" si="87"/>
        <v>Fractured Leg</v>
      </c>
      <c r="W676" s="100"/>
      <c r="X676" s="2" t="s">
        <v>1507</v>
      </c>
      <c r="Y676" s="2" t="s">
        <v>1508</v>
      </c>
    </row>
    <row r="677" spans="1:25" ht="15.75" customHeight="1">
      <c r="A677" s="2" t="s">
        <v>1067</v>
      </c>
      <c r="B677" s="2" t="s">
        <v>1556</v>
      </c>
      <c r="C677" s="2">
        <v>177</v>
      </c>
      <c r="D677" s="2">
        <f t="shared" si="80"/>
        <v>1.77</v>
      </c>
      <c r="E677" s="34">
        <f t="shared" si="81"/>
        <v>33.41951546490472</v>
      </c>
      <c r="F677" s="2">
        <v>104.7</v>
      </c>
      <c r="G677" s="2">
        <f t="shared" si="82"/>
        <v>104.7</v>
      </c>
      <c r="H677" s="2" t="b">
        <v>0</v>
      </c>
      <c r="I677" s="2" t="b">
        <v>0</v>
      </c>
      <c r="J677" s="2" t="b">
        <v>0</v>
      </c>
      <c r="K677" s="2" t="b">
        <v>1</v>
      </c>
      <c r="L677" s="13" t="b">
        <f t="shared" si="83"/>
        <v>1</v>
      </c>
      <c r="M677" s="2" t="s">
        <v>1538</v>
      </c>
      <c r="N677" s="2">
        <v>175</v>
      </c>
      <c r="O677" s="2" t="b">
        <v>1</v>
      </c>
      <c r="P677" s="13" t="b">
        <f t="shared" si="84"/>
        <v>1</v>
      </c>
      <c r="Q677" s="2" t="b">
        <v>0</v>
      </c>
      <c r="R677" s="2" t="b">
        <f t="shared" si="85"/>
        <v>0</v>
      </c>
      <c r="S677" s="2" t="b">
        <v>1</v>
      </c>
      <c r="T677" s="2" t="b">
        <f t="shared" si="86"/>
        <v>1</v>
      </c>
      <c r="U677" s="2" t="s">
        <v>1534</v>
      </c>
      <c r="V677" s="2" t="str">
        <f t="shared" si="87"/>
        <v>Respiratory Infection</v>
      </c>
      <c r="W677" s="2" t="s">
        <v>1524</v>
      </c>
      <c r="X677" s="2" t="s">
        <v>1507</v>
      </c>
      <c r="Y677" s="2" t="s">
        <v>1530</v>
      </c>
    </row>
    <row r="678" spans="1:25" ht="15.75" customHeight="1">
      <c r="A678" s="2" t="s">
        <v>1068</v>
      </c>
      <c r="B678" s="2" t="s">
        <v>1509</v>
      </c>
      <c r="C678" s="2">
        <v>171</v>
      </c>
      <c r="D678" s="2">
        <f t="shared" si="80"/>
        <v>1.71</v>
      </c>
      <c r="E678" s="34">
        <f t="shared" si="81"/>
        <v>28.555794945453304</v>
      </c>
      <c r="F678" s="2">
        <v>83.5</v>
      </c>
      <c r="G678" s="2">
        <f t="shared" si="82"/>
        <v>83.5</v>
      </c>
      <c r="H678" s="2" t="b">
        <v>1</v>
      </c>
      <c r="I678" s="2" t="b">
        <v>0</v>
      </c>
      <c r="J678" s="2" t="b">
        <v>1</v>
      </c>
      <c r="K678" s="2" t="b">
        <v>0</v>
      </c>
      <c r="L678" s="13" t="b">
        <f t="shared" si="83"/>
        <v>0</v>
      </c>
      <c r="M678" s="2" t="s">
        <v>1841</v>
      </c>
      <c r="N678" s="2">
        <v>163</v>
      </c>
      <c r="O678" s="2" t="b">
        <v>1</v>
      </c>
      <c r="P678" s="13" t="b">
        <f t="shared" si="84"/>
        <v>1</v>
      </c>
      <c r="Q678" s="2" t="b">
        <v>0</v>
      </c>
      <c r="R678" s="2" t="b">
        <f t="shared" si="85"/>
        <v>0</v>
      </c>
      <c r="S678" s="2" t="b">
        <v>1</v>
      </c>
      <c r="T678" s="2" t="b">
        <f t="shared" si="86"/>
        <v>1</v>
      </c>
      <c r="U678" s="2" t="s">
        <v>1548</v>
      </c>
      <c r="V678" s="2" t="str">
        <f t="shared" si="87"/>
        <v>Heart Disease</v>
      </c>
      <c r="W678" s="2" t="s">
        <v>1506</v>
      </c>
      <c r="X678" s="2" t="s">
        <v>1535</v>
      </c>
      <c r="Y678" s="2" t="s">
        <v>1517</v>
      </c>
    </row>
    <row r="679" spans="1:25" ht="15.75" customHeight="1">
      <c r="A679" s="2" t="s">
        <v>1070</v>
      </c>
      <c r="B679" s="2" t="s">
        <v>1527</v>
      </c>
      <c r="C679" s="2">
        <v>160</v>
      </c>
      <c r="D679" s="2">
        <f t="shared" si="80"/>
        <v>1.6</v>
      </c>
      <c r="E679" s="34">
        <f t="shared" si="81"/>
        <v>34.296874999999993</v>
      </c>
      <c r="F679" s="2">
        <v>87.8</v>
      </c>
      <c r="G679" s="2">
        <f t="shared" si="82"/>
        <v>87.8</v>
      </c>
      <c r="H679" s="2" t="b">
        <v>1</v>
      </c>
      <c r="I679" s="2" t="b">
        <v>0</v>
      </c>
      <c r="J679" s="2" t="b">
        <v>0</v>
      </c>
      <c r="K679" s="2" t="b">
        <v>0</v>
      </c>
      <c r="L679" s="13" t="b">
        <f t="shared" si="83"/>
        <v>0</v>
      </c>
      <c r="M679" s="2" t="s">
        <v>1628</v>
      </c>
      <c r="N679" s="2">
        <v>187</v>
      </c>
      <c r="O679" s="2" t="b">
        <v>1</v>
      </c>
      <c r="P679" s="13" t="b">
        <f t="shared" si="84"/>
        <v>1</v>
      </c>
      <c r="Q679" s="2" t="b">
        <v>0</v>
      </c>
      <c r="R679" s="2" t="b">
        <f t="shared" si="85"/>
        <v>0</v>
      </c>
      <c r="S679" s="2" t="b">
        <v>1</v>
      </c>
      <c r="T679" s="2" t="b">
        <f t="shared" si="86"/>
        <v>1</v>
      </c>
      <c r="U679" s="2" t="s">
        <v>1548</v>
      </c>
      <c r="V679" s="2" t="str">
        <f t="shared" si="87"/>
        <v>Heart Disease</v>
      </c>
      <c r="W679" s="100"/>
      <c r="X679" s="2" t="s">
        <v>1512</v>
      </c>
      <c r="Y679" s="2" t="s">
        <v>1521</v>
      </c>
    </row>
    <row r="680" spans="1:25" ht="15.75" customHeight="1">
      <c r="A680" s="2" t="s">
        <v>1071</v>
      </c>
      <c r="B680" s="2" t="s">
        <v>1556</v>
      </c>
      <c r="C680" s="2">
        <v>150</v>
      </c>
      <c r="D680" s="2">
        <f t="shared" si="80"/>
        <v>1.5</v>
      </c>
      <c r="E680" s="34">
        <f t="shared" si="81"/>
        <v>20.488888888888891</v>
      </c>
      <c r="F680" s="2">
        <v>46.1</v>
      </c>
      <c r="G680" s="2">
        <f t="shared" si="82"/>
        <v>46.1</v>
      </c>
      <c r="H680" s="2" t="b">
        <v>1</v>
      </c>
      <c r="I680" s="2" t="b">
        <v>0</v>
      </c>
      <c r="J680" s="2" t="b">
        <v>1</v>
      </c>
      <c r="K680" s="2" t="b">
        <v>0</v>
      </c>
      <c r="L680" s="13" t="b">
        <f t="shared" si="83"/>
        <v>0</v>
      </c>
      <c r="M680" s="2" t="s">
        <v>1810</v>
      </c>
      <c r="N680" s="2">
        <v>160</v>
      </c>
      <c r="O680" s="2" t="b">
        <v>0</v>
      </c>
      <c r="P680" s="13" t="b">
        <f t="shared" si="84"/>
        <v>0</v>
      </c>
      <c r="Q680" s="2" t="b">
        <v>0</v>
      </c>
      <c r="R680" s="2" t="b">
        <f t="shared" si="85"/>
        <v>0</v>
      </c>
      <c r="S680" s="2" t="b">
        <v>0</v>
      </c>
      <c r="T680" s="2" t="b">
        <f t="shared" si="86"/>
        <v>0</v>
      </c>
      <c r="U680" s="2" t="s">
        <v>1540</v>
      </c>
      <c r="V680" s="2" t="str">
        <f t="shared" si="87"/>
        <v>Osteoarthritis</v>
      </c>
      <c r="W680" s="2" t="s">
        <v>1524</v>
      </c>
      <c r="X680" s="2" t="s">
        <v>1535</v>
      </c>
      <c r="Y680" s="2" t="s">
        <v>1513</v>
      </c>
    </row>
    <row r="681" spans="1:25" ht="15.75" customHeight="1">
      <c r="A681" s="2" t="s">
        <v>1072</v>
      </c>
      <c r="B681" s="2" t="s">
        <v>1509</v>
      </c>
      <c r="C681" s="2">
        <v>165</v>
      </c>
      <c r="D681" s="2">
        <f t="shared" si="80"/>
        <v>1.65</v>
      </c>
      <c r="E681" s="34">
        <f t="shared" si="81"/>
        <v>32.653810835629024</v>
      </c>
      <c r="F681" s="2">
        <v>88.9</v>
      </c>
      <c r="G681" s="2">
        <f t="shared" si="82"/>
        <v>88.9</v>
      </c>
      <c r="H681" s="2" t="b">
        <v>1</v>
      </c>
      <c r="I681" s="2" t="b">
        <v>0</v>
      </c>
      <c r="J681" s="2" t="b">
        <v>1</v>
      </c>
      <c r="K681" s="2" t="b">
        <v>0</v>
      </c>
      <c r="L681" s="13" t="b">
        <f t="shared" si="83"/>
        <v>0</v>
      </c>
      <c r="M681" s="2" t="s">
        <v>1574</v>
      </c>
      <c r="N681" s="2">
        <v>166</v>
      </c>
      <c r="O681" s="2" t="b">
        <v>1</v>
      </c>
      <c r="P681" s="13" t="b">
        <f t="shared" si="84"/>
        <v>1</v>
      </c>
      <c r="Q681" s="2" t="b">
        <v>0</v>
      </c>
      <c r="R681" s="2" t="b">
        <f t="shared" si="85"/>
        <v>0</v>
      </c>
      <c r="S681" s="2" t="b">
        <v>1</v>
      </c>
      <c r="T681" s="2" t="b">
        <f t="shared" si="86"/>
        <v>1</v>
      </c>
      <c r="U681" s="2" t="s">
        <v>1617</v>
      </c>
      <c r="V681" s="2" t="str">
        <f t="shared" si="87"/>
        <v>Heart Attack</v>
      </c>
      <c r="W681" s="2" t="s">
        <v>1506</v>
      </c>
      <c r="X681" s="2" t="s">
        <v>1512</v>
      </c>
      <c r="Y681" s="2" t="s">
        <v>1508</v>
      </c>
    </row>
    <row r="682" spans="1:25" ht="15.75" customHeight="1">
      <c r="A682" s="2" t="s">
        <v>1073</v>
      </c>
      <c r="B682" s="2" t="s">
        <v>1543</v>
      </c>
      <c r="C682" s="2">
        <v>169</v>
      </c>
      <c r="D682" s="2">
        <f t="shared" si="80"/>
        <v>1.69</v>
      </c>
      <c r="E682" s="34">
        <f t="shared" si="81"/>
        <v>23.633626273589865</v>
      </c>
      <c r="F682" s="2">
        <v>67.5</v>
      </c>
      <c r="G682" s="2">
        <f t="shared" si="82"/>
        <v>67.5</v>
      </c>
      <c r="H682" s="2" t="b">
        <v>0</v>
      </c>
      <c r="I682" s="2" t="b">
        <v>0</v>
      </c>
      <c r="J682" s="2" t="b">
        <v>0</v>
      </c>
      <c r="K682" s="2" t="b">
        <v>0</v>
      </c>
      <c r="L682" s="13" t="b">
        <f t="shared" si="83"/>
        <v>0</v>
      </c>
      <c r="M682" s="2" t="s">
        <v>1874</v>
      </c>
      <c r="N682" s="2">
        <v>206</v>
      </c>
      <c r="O682" s="2" t="b">
        <v>0</v>
      </c>
      <c r="P682" s="13" t="b">
        <f t="shared" si="84"/>
        <v>0</v>
      </c>
      <c r="Q682" s="2" t="b">
        <v>0</v>
      </c>
      <c r="R682" s="2" t="b">
        <f t="shared" si="85"/>
        <v>0</v>
      </c>
      <c r="S682" s="100"/>
      <c r="T682" s="2" t="b">
        <f t="shared" si="86"/>
        <v>0</v>
      </c>
      <c r="U682" s="2" t="s">
        <v>1542</v>
      </c>
      <c r="V682" s="2" t="str">
        <f t="shared" si="87"/>
        <v>Kidney Stones</v>
      </c>
      <c r="W682" s="2" t="s">
        <v>1524</v>
      </c>
      <c r="X682" s="2" t="s">
        <v>1512</v>
      </c>
      <c r="Y682" s="2" t="s">
        <v>1513</v>
      </c>
    </row>
    <row r="683" spans="1:25" ht="15.75" customHeight="1">
      <c r="A683" s="2" t="s">
        <v>1075</v>
      </c>
      <c r="B683" s="2" t="s">
        <v>1536</v>
      </c>
      <c r="C683" s="2">
        <v>159</v>
      </c>
      <c r="D683" s="2">
        <f t="shared" si="80"/>
        <v>1.59</v>
      </c>
      <c r="E683" s="34">
        <f t="shared" si="81"/>
        <v>23.931015387049559</v>
      </c>
      <c r="F683" s="2">
        <v>60.5</v>
      </c>
      <c r="G683" s="2">
        <f t="shared" si="82"/>
        <v>60.5</v>
      </c>
      <c r="H683" s="2" t="b">
        <v>0</v>
      </c>
      <c r="I683" s="2" t="b">
        <v>0</v>
      </c>
      <c r="J683" s="2" t="b">
        <v>1</v>
      </c>
      <c r="K683" s="2" t="b">
        <v>0</v>
      </c>
      <c r="L683" s="13" t="b">
        <f t="shared" si="83"/>
        <v>0</v>
      </c>
      <c r="M683" s="2" t="s">
        <v>1567</v>
      </c>
      <c r="N683" s="2">
        <v>171</v>
      </c>
      <c r="O683" s="2" t="b">
        <v>0</v>
      </c>
      <c r="P683" s="13" t="b">
        <f t="shared" si="84"/>
        <v>0</v>
      </c>
      <c r="Q683" s="2" t="b">
        <v>0</v>
      </c>
      <c r="R683" s="2" t="b">
        <f t="shared" si="85"/>
        <v>0</v>
      </c>
      <c r="S683" s="2" t="b">
        <v>0</v>
      </c>
      <c r="T683" s="2" t="b">
        <f t="shared" si="86"/>
        <v>0</v>
      </c>
      <c r="U683" s="2" t="s">
        <v>1540</v>
      </c>
      <c r="V683" s="2" t="str">
        <f t="shared" si="87"/>
        <v>Osteoarthritis</v>
      </c>
      <c r="W683" s="2" t="s">
        <v>1524</v>
      </c>
      <c r="X683" s="2" t="s">
        <v>1535</v>
      </c>
      <c r="Y683" s="2" t="s">
        <v>1508</v>
      </c>
    </row>
    <row r="684" spans="1:25" ht="15.75" customHeight="1">
      <c r="A684" s="2" t="s">
        <v>1077</v>
      </c>
      <c r="B684" s="2" t="s">
        <v>1527</v>
      </c>
      <c r="C684" s="2">
        <v>160</v>
      </c>
      <c r="D684" s="2">
        <f t="shared" si="80"/>
        <v>1.6</v>
      </c>
      <c r="E684" s="34">
        <f t="shared" si="81"/>
        <v>22.499999999999996</v>
      </c>
      <c r="F684" s="2">
        <v>57.6</v>
      </c>
      <c r="G684" s="2">
        <f t="shared" si="82"/>
        <v>57.6</v>
      </c>
      <c r="H684" s="2" t="b">
        <v>0</v>
      </c>
      <c r="I684" s="2" t="b">
        <v>0</v>
      </c>
      <c r="J684" s="2" t="b">
        <v>0</v>
      </c>
      <c r="K684" s="2" t="b">
        <v>0</v>
      </c>
      <c r="L684" s="13" t="b">
        <f t="shared" si="83"/>
        <v>0</v>
      </c>
      <c r="M684" s="2" t="s">
        <v>1585</v>
      </c>
      <c r="N684" s="2">
        <v>227</v>
      </c>
      <c r="O684" s="100"/>
      <c r="P684" s="13" t="b">
        <f t="shared" si="84"/>
        <v>0</v>
      </c>
      <c r="Q684" s="100"/>
      <c r="R684" s="2" t="b">
        <f t="shared" si="85"/>
        <v>0</v>
      </c>
      <c r="S684" s="2" t="b">
        <v>0</v>
      </c>
      <c r="T684" s="2" t="b">
        <f t="shared" si="86"/>
        <v>0</v>
      </c>
      <c r="U684" s="2" t="s">
        <v>1540</v>
      </c>
      <c r="V684" s="2" t="str">
        <f t="shared" si="87"/>
        <v>Osteoarthritis</v>
      </c>
      <c r="W684" s="100"/>
      <c r="X684" s="2" t="s">
        <v>1512</v>
      </c>
      <c r="Y684" s="2" t="s">
        <v>1513</v>
      </c>
    </row>
    <row r="685" spans="1:25" ht="15.75" customHeight="1">
      <c r="A685" s="2" t="s">
        <v>1078</v>
      </c>
      <c r="B685" s="2" t="s">
        <v>1536</v>
      </c>
      <c r="C685" s="2">
        <v>163</v>
      </c>
      <c r="D685" s="2">
        <f t="shared" si="80"/>
        <v>1.63</v>
      </c>
      <c r="E685" s="34">
        <f t="shared" si="81"/>
        <v>23.335466144755166</v>
      </c>
      <c r="F685" s="2">
        <v>62</v>
      </c>
      <c r="G685" s="2">
        <f t="shared" si="82"/>
        <v>62</v>
      </c>
      <c r="H685" s="2" t="b">
        <v>0</v>
      </c>
      <c r="I685" s="2" t="b">
        <v>0</v>
      </c>
      <c r="J685" s="2" t="b">
        <v>1</v>
      </c>
      <c r="K685" s="2" t="b">
        <v>0</v>
      </c>
      <c r="L685" s="13" t="b">
        <f t="shared" si="83"/>
        <v>0</v>
      </c>
      <c r="M685" s="2" t="s">
        <v>1610</v>
      </c>
      <c r="N685" s="2">
        <v>189</v>
      </c>
      <c r="O685" s="2" t="b">
        <v>0</v>
      </c>
      <c r="P685" s="13" t="b">
        <f t="shared" si="84"/>
        <v>0</v>
      </c>
      <c r="Q685" s="100"/>
      <c r="R685" s="2" t="b">
        <f t="shared" si="85"/>
        <v>0</v>
      </c>
      <c r="S685" s="2" t="b">
        <v>0</v>
      </c>
      <c r="T685" s="2" t="b">
        <f t="shared" si="86"/>
        <v>0</v>
      </c>
      <c r="U685" s="2" t="s">
        <v>1623</v>
      </c>
      <c r="V685" s="2" t="str">
        <f t="shared" si="87"/>
        <v>Childbirth</v>
      </c>
      <c r="W685" s="2" t="s">
        <v>1524</v>
      </c>
      <c r="X685" s="2" t="s">
        <v>1512</v>
      </c>
      <c r="Y685" s="2" t="s">
        <v>1508</v>
      </c>
    </row>
    <row r="686" spans="1:25" ht="15.75" customHeight="1">
      <c r="A686" s="2" t="s">
        <v>1080</v>
      </c>
      <c r="B686" s="2" t="s">
        <v>1503</v>
      </c>
      <c r="C686" s="2">
        <v>170</v>
      </c>
      <c r="D686" s="2">
        <f t="shared" si="80"/>
        <v>1.7</v>
      </c>
      <c r="E686" s="34">
        <f t="shared" si="81"/>
        <v>22.906574394463671</v>
      </c>
      <c r="F686" s="2">
        <v>66.2</v>
      </c>
      <c r="G686" s="2">
        <f t="shared" si="82"/>
        <v>66.2</v>
      </c>
      <c r="H686" s="2" t="b">
        <v>0</v>
      </c>
      <c r="I686" s="2" t="b">
        <v>0</v>
      </c>
      <c r="J686" s="2" t="b">
        <v>0</v>
      </c>
      <c r="K686" s="2" t="b">
        <v>0</v>
      </c>
      <c r="L686" s="13" t="b">
        <f t="shared" si="83"/>
        <v>0</v>
      </c>
      <c r="M686" s="2" t="s">
        <v>1604</v>
      </c>
      <c r="N686" s="2">
        <v>213</v>
      </c>
      <c r="O686" s="2" t="b">
        <v>0</v>
      </c>
      <c r="P686" s="13" t="b">
        <f t="shared" si="84"/>
        <v>0</v>
      </c>
      <c r="Q686" s="2" t="b">
        <v>0</v>
      </c>
      <c r="R686" s="2" t="b">
        <f t="shared" si="85"/>
        <v>0</v>
      </c>
      <c r="S686" s="2" t="b">
        <v>0</v>
      </c>
      <c r="T686" s="2" t="b">
        <f t="shared" si="86"/>
        <v>0</v>
      </c>
      <c r="U686" s="2" t="s">
        <v>1580</v>
      </c>
      <c r="V686" s="2" t="str">
        <f t="shared" si="87"/>
        <v>Prostate Cancer</v>
      </c>
      <c r="W686" s="2" t="s">
        <v>1524</v>
      </c>
      <c r="X686" s="2" t="s">
        <v>1507</v>
      </c>
      <c r="Y686" s="2" t="s">
        <v>1517</v>
      </c>
    </row>
    <row r="687" spans="1:25" ht="15.75" customHeight="1">
      <c r="A687" s="2" t="s">
        <v>1081</v>
      </c>
      <c r="B687" s="2" t="s">
        <v>1514</v>
      </c>
      <c r="C687" s="2">
        <v>167</v>
      </c>
      <c r="D687" s="2">
        <f t="shared" si="80"/>
        <v>1.67</v>
      </c>
      <c r="E687" s="34">
        <f t="shared" si="81"/>
        <v>23.952095808383234</v>
      </c>
      <c r="F687" s="2">
        <v>66.8</v>
      </c>
      <c r="G687" s="2">
        <f t="shared" si="82"/>
        <v>66.8</v>
      </c>
      <c r="H687" s="2" t="b">
        <v>1</v>
      </c>
      <c r="I687" s="2" t="b">
        <v>0</v>
      </c>
      <c r="J687" s="2" t="b">
        <v>0</v>
      </c>
      <c r="K687" s="2" t="b">
        <v>0</v>
      </c>
      <c r="L687" s="13" t="b">
        <f t="shared" si="83"/>
        <v>0</v>
      </c>
      <c r="M687" s="2" t="s">
        <v>1616</v>
      </c>
      <c r="N687" s="2">
        <v>152</v>
      </c>
      <c r="O687" s="2" t="b">
        <v>0</v>
      </c>
      <c r="P687" s="13" t="b">
        <f t="shared" si="84"/>
        <v>0</v>
      </c>
      <c r="Q687" s="100"/>
      <c r="R687" s="2" t="b">
        <f t="shared" si="85"/>
        <v>0</v>
      </c>
      <c r="S687" s="2" t="b">
        <v>0</v>
      </c>
      <c r="T687" s="2" t="b">
        <f t="shared" si="86"/>
        <v>0</v>
      </c>
      <c r="U687" s="2" t="s">
        <v>1496</v>
      </c>
      <c r="V687" s="2" t="str">
        <f t="shared" si="87"/>
        <v>Diabetes</v>
      </c>
      <c r="W687" s="2" t="s">
        <v>1524</v>
      </c>
      <c r="X687" s="2" t="s">
        <v>1535</v>
      </c>
      <c r="Y687" s="2" t="s">
        <v>1521</v>
      </c>
    </row>
    <row r="688" spans="1:25" ht="15.75" customHeight="1">
      <c r="A688" s="2" t="s">
        <v>1082</v>
      </c>
      <c r="B688" s="2" t="s">
        <v>1527</v>
      </c>
      <c r="C688" s="2">
        <v>159</v>
      </c>
      <c r="D688" s="2">
        <f t="shared" si="80"/>
        <v>1.59</v>
      </c>
      <c r="E688" s="34">
        <f t="shared" si="81"/>
        <v>26.581227008425298</v>
      </c>
      <c r="F688" s="2">
        <v>67.2</v>
      </c>
      <c r="G688" s="2">
        <f t="shared" si="82"/>
        <v>67.2</v>
      </c>
      <c r="H688" s="2" t="b">
        <v>0</v>
      </c>
      <c r="I688" s="2" t="b">
        <v>0</v>
      </c>
      <c r="J688" s="2" t="b">
        <v>0</v>
      </c>
      <c r="K688" s="2" t="b">
        <v>0</v>
      </c>
      <c r="L688" s="13" t="b">
        <f t="shared" si="83"/>
        <v>0</v>
      </c>
      <c r="M688" s="2" t="s">
        <v>1784</v>
      </c>
      <c r="N688" s="2">
        <v>202</v>
      </c>
      <c r="O688" s="2" t="b">
        <v>0</v>
      </c>
      <c r="P688" s="13" t="b">
        <f t="shared" si="84"/>
        <v>0</v>
      </c>
      <c r="Q688" s="2" t="b">
        <v>0</v>
      </c>
      <c r="R688" s="2" t="b">
        <f t="shared" si="85"/>
        <v>0</v>
      </c>
      <c r="S688" s="100"/>
      <c r="T688" s="2" t="b">
        <f t="shared" si="86"/>
        <v>0</v>
      </c>
      <c r="U688" s="2" t="s">
        <v>1532</v>
      </c>
      <c r="V688" s="2" t="str">
        <f t="shared" si="87"/>
        <v>Hypertension</v>
      </c>
      <c r="W688" s="2" t="s">
        <v>1524</v>
      </c>
      <c r="X688" s="2" t="s">
        <v>1512</v>
      </c>
      <c r="Y688" s="2" t="s">
        <v>1508</v>
      </c>
    </row>
    <row r="689" spans="1:25" ht="15.75" customHeight="1">
      <c r="A689" s="2" t="s">
        <v>1083</v>
      </c>
      <c r="B689" s="2" t="s">
        <v>1514</v>
      </c>
      <c r="C689" s="2">
        <v>178</v>
      </c>
      <c r="D689" s="2">
        <f t="shared" si="80"/>
        <v>1.78</v>
      </c>
      <c r="E689" s="34">
        <f t="shared" si="81"/>
        <v>28.721121070571897</v>
      </c>
      <c r="F689" s="2">
        <v>91</v>
      </c>
      <c r="G689" s="2">
        <f t="shared" si="82"/>
        <v>91</v>
      </c>
      <c r="H689" s="2" t="b">
        <v>0</v>
      </c>
      <c r="I689" s="2" t="b">
        <v>0</v>
      </c>
      <c r="J689" s="2" t="b">
        <v>1</v>
      </c>
      <c r="K689" s="2" t="b">
        <v>0</v>
      </c>
      <c r="L689" s="13" t="b">
        <f t="shared" si="83"/>
        <v>0</v>
      </c>
      <c r="M689" s="2" t="s">
        <v>1875</v>
      </c>
      <c r="N689" s="2">
        <v>184</v>
      </c>
      <c r="O689" s="2" t="b">
        <v>1</v>
      </c>
      <c r="P689" s="13" t="b">
        <f t="shared" si="84"/>
        <v>1</v>
      </c>
      <c r="Q689" s="2" t="b">
        <v>1</v>
      </c>
      <c r="R689" s="2" t="b">
        <f t="shared" si="85"/>
        <v>1</v>
      </c>
      <c r="S689" s="2" t="b">
        <v>1</v>
      </c>
      <c r="T689" s="2" t="b">
        <f t="shared" si="86"/>
        <v>1</v>
      </c>
      <c r="U689" s="2" t="s">
        <v>1520</v>
      </c>
      <c r="V689" s="2" t="str">
        <f t="shared" si="87"/>
        <v>Heart Attack</v>
      </c>
      <c r="W689" s="2" t="s">
        <v>1524</v>
      </c>
      <c r="X689" s="2" t="s">
        <v>1507</v>
      </c>
      <c r="Y689" s="2" t="s">
        <v>1513</v>
      </c>
    </row>
    <row r="690" spans="1:25" ht="15.75" customHeight="1">
      <c r="A690" s="2" t="s">
        <v>1084</v>
      </c>
      <c r="B690" s="2" t="s">
        <v>1543</v>
      </c>
      <c r="C690" s="2">
        <v>175</v>
      </c>
      <c r="D690" s="2">
        <f t="shared" si="80"/>
        <v>1.75</v>
      </c>
      <c r="E690" s="34">
        <f t="shared" si="81"/>
        <v>23.118367346938776</v>
      </c>
      <c r="F690" s="2">
        <v>70.8</v>
      </c>
      <c r="G690" s="2">
        <f t="shared" si="82"/>
        <v>70.8</v>
      </c>
      <c r="H690" s="2" t="b">
        <v>0</v>
      </c>
      <c r="I690" s="2" t="b">
        <v>0</v>
      </c>
      <c r="J690" s="2" t="b">
        <v>0</v>
      </c>
      <c r="K690" s="2" t="b">
        <v>0</v>
      </c>
      <c r="L690" s="13" t="b">
        <f t="shared" si="83"/>
        <v>0</v>
      </c>
      <c r="M690" s="2" t="s">
        <v>1872</v>
      </c>
      <c r="N690" s="2">
        <v>229</v>
      </c>
      <c r="O690" s="2" t="b">
        <v>0</v>
      </c>
      <c r="P690" s="13" t="b">
        <f t="shared" si="84"/>
        <v>0</v>
      </c>
      <c r="Q690" s="2" t="b">
        <v>0</v>
      </c>
      <c r="R690" s="2" t="b">
        <f t="shared" si="85"/>
        <v>0</v>
      </c>
      <c r="S690" s="2" t="b">
        <v>0</v>
      </c>
      <c r="T690" s="2" t="b">
        <f t="shared" si="86"/>
        <v>0</v>
      </c>
      <c r="U690" s="2" t="s">
        <v>1566</v>
      </c>
      <c r="V690" s="2" t="str">
        <f t="shared" si="87"/>
        <v>Cancer</v>
      </c>
      <c r="W690" s="2" t="s">
        <v>1506</v>
      </c>
      <c r="X690" s="2" t="s">
        <v>1512</v>
      </c>
      <c r="Y690" s="2" t="s">
        <v>1517</v>
      </c>
    </row>
    <row r="691" spans="1:25" ht="15.75" customHeight="1">
      <c r="A691" s="2" t="s">
        <v>1086</v>
      </c>
      <c r="B691" s="2" t="s">
        <v>1514</v>
      </c>
      <c r="C691" s="2">
        <v>164</v>
      </c>
      <c r="D691" s="2">
        <f t="shared" si="80"/>
        <v>1.64</v>
      </c>
      <c r="E691" s="34">
        <f t="shared" si="81"/>
        <v>31.863474122546108</v>
      </c>
      <c r="F691" s="2">
        <v>85.7</v>
      </c>
      <c r="G691" s="2">
        <f t="shared" si="82"/>
        <v>85.7</v>
      </c>
      <c r="H691" s="2" t="b">
        <v>1</v>
      </c>
      <c r="I691" s="2" t="b">
        <v>0</v>
      </c>
      <c r="J691" s="2" t="b">
        <v>0</v>
      </c>
      <c r="K691" s="2" t="b">
        <v>1</v>
      </c>
      <c r="L691" s="13" t="b">
        <f t="shared" si="83"/>
        <v>1</v>
      </c>
      <c r="M691" s="2" t="s">
        <v>1770</v>
      </c>
      <c r="N691" s="2">
        <v>228</v>
      </c>
      <c r="O691" s="2" t="b">
        <v>1</v>
      </c>
      <c r="P691" s="13" t="b">
        <f t="shared" si="84"/>
        <v>1</v>
      </c>
      <c r="Q691" s="2" t="b">
        <v>0</v>
      </c>
      <c r="R691" s="2" t="b">
        <f t="shared" si="85"/>
        <v>0</v>
      </c>
      <c r="S691" s="2" t="b">
        <v>1</v>
      </c>
      <c r="T691" s="2" t="b">
        <f t="shared" si="86"/>
        <v>1</v>
      </c>
      <c r="U691" s="2" t="s">
        <v>1496</v>
      </c>
      <c r="V691" s="2" t="str">
        <f t="shared" si="87"/>
        <v>Diabetes</v>
      </c>
      <c r="W691" s="2" t="s">
        <v>1506</v>
      </c>
      <c r="X691" s="2" t="s">
        <v>1512</v>
      </c>
      <c r="Y691" s="2" t="s">
        <v>1513</v>
      </c>
    </row>
    <row r="692" spans="1:25" ht="15.75" customHeight="1">
      <c r="A692" s="2" t="s">
        <v>1087</v>
      </c>
      <c r="B692" s="2" t="s">
        <v>1518</v>
      </c>
      <c r="C692" s="2">
        <v>166</v>
      </c>
      <c r="D692" s="2">
        <f t="shared" si="80"/>
        <v>1.66</v>
      </c>
      <c r="E692" s="34">
        <f t="shared" si="81"/>
        <v>26.92698504862825</v>
      </c>
      <c r="F692" s="2">
        <v>74.2</v>
      </c>
      <c r="G692" s="2">
        <f t="shared" si="82"/>
        <v>74.2</v>
      </c>
      <c r="H692" s="2" t="b">
        <v>1</v>
      </c>
      <c r="I692" s="2" t="b">
        <v>0</v>
      </c>
      <c r="J692" s="2" t="b">
        <v>0</v>
      </c>
      <c r="K692" s="2" t="b">
        <v>0</v>
      </c>
      <c r="L692" s="13" t="b">
        <f t="shared" si="83"/>
        <v>0</v>
      </c>
      <c r="M692" s="2" t="s">
        <v>1876</v>
      </c>
      <c r="N692" s="2">
        <v>188</v>
      </c>
      <c r="O692" s="2" t="b">
        <v>0</v>
      </c>
      <c r="P692" s="13" t="b">
        <f t="shared" si="84"/>
        <v>0</v>
      </c>
      <c r="Q692" s="2" t="b">
        <v>0</v>
      </c>
      <c r="R692" s="2" t="b">
        <f t="shared" si="85"/>
        <v>0</v>
      </c>
      <c r="S692" s="100"/>
      <c r="T692" s="2" t="b">
        <f t="shared" si="86"/>
        <v>0</v>
      </c>
      <c r="U692" s="2" t="s">
        <v>1545</v>
      </c>
      <c r="V692" s="2" t="str">
        <f t="shared" si="87"/>
        <v>Hypertension</v>
      </c>
      <c r="W692" s="2" t="s">
        <v>1524</v>
      </c>
      <c r="X692" s="2" t="s">
        <v>1535</v>
      </c>
      <c r="Y692" s="2" t="s">
        <v>1521</v>
      </c>
    </row>
    <row r="693" spans="1:25" ht="15.75" customHeight="1">
      <c r="A693" s="2" t="s">
        <v>1089</v>
      </c>
      <c r="B693" s="2" t="s">
        <v>1509</v>
      </c>
      <c r="C693" s="2">
        <v>174</v>
      </c>
      <c r="D693" s="2">
        <f t="shared" si="80"/>
        <v>1.74</v>
      </c>
      <c r="E693" s="34">
        <f t="shared" si="81"/>
        <v>23.087594133967499</v>
      </c>
      <c r="F693" s="2">
        <v>69.900000000000006</v>
      </c>
      <c r="G693" s="2">
        <f t="shared" si="82"/>
        <v>69.900000000000006</v>
      </c>
      <c r="H693" s="2" t="b">
        <v>1</v>
      </c>
      <c r="I693" s="2" t="b">
        <v>0</v>
      </c>
      <c r="J693" s="2" t="b">
        <v>0</v>
      </c>
      <c r="K693" s="2" t="b">
        <v>0</v>
      </c>
      <c r="L693" s="13" t="b">
        <f t="shared" si="83"/>
        <v>0</v>
      </c>
      <c r="M693" s="2" t="s">
        <v>1847</v>
      </c>
      <c r="N693" s="2">
        <v>181</v>
      </c>
      <c r="O693" s="2" t="b">
        <v>0</v>
      </c>
      <c r="P693" s="13" t="b">
        <f t="shared" si="84"/>
        <v>0</v>
      </c>
      <c r="Q693" s="2" t="b">
        <v>0</v>
      </c>
      <c r="R693" s="2" t="b">
        <f t="shared" si="85"/>
        <v>0</v>
      </c>
      <c r="S693" s="2" t="b">
        <v>0</v>
      </c>
      <c r="T693" s="2" t="b">
        <f t="shared" si="86"/>
        <v>0</v>
      </c>
      <c r="U693" s="2" t="s">
        <v>1566</v>
      </c>
      <c r="V693" s="2" t="str">
        <f t="shared" si="87"/>
        <v>Cancer</v>
      </c>
      <c r="W693" s="2" t="s">
        <v>1506</v>
      </c>
      <c r="X693" s="2" t="s">
        <v>1507</v>
      </c>
      <c r="Y693" s="2" t="s">
        <v>1530</v>
      </c>
    </row>
    <row r="694" spans="1:25" ht="15.75" customHeight="1">
      <c r="A694" s="2" t="s">
        <v>1090</v>
      </c>
      <c r="B694" s="2" t="s">
        <v>1543</v>
      </c>
      <c r="C694" s="2">
        <v>156</v>
      </c>
      <c r="D694" s="2">
        <f t="shared" si="80"/>
        <v>1.56</v>
      </c>
      <c r="E694" s="34">
        <f t="shared" si="81"/>
        <v>34.39349112426035</v>
      </c>
      <c r="F694" s="2">
        <v>83.7</v>
      </c>
      <c r="G694" s="2">
        <f t="shared" si="82"/>
        <v>83.7</v>
      </c>
      <c r="H694" s="2" t="b">
        <v>0</v>
      </c>
      <c r="I694" s="2" t="b">
        <v>0</v>
      </c>
      <c r="J694" s="2" t="b">
        <v>0</v>
      </c>
      <c r="K694" s="2" t="b">
        <v>1</v>
      </c>
      <c r="L694" s="13" t="b">
        <f t="shared" si="83"/>
        <v>1</v>
      </c>
      <c r="M694" s="2" t="s">
        <v>1845</v>
      </c>
      <c r="N694" s="2">
        <v>179</v>
      </c>
      <c r="O694" s="2" t="b">
        <v>1</v>
      </c>
      <c r="P694" s="13" t="b">
        <f t="shared" si="84"/>
        <v>1</v>
      </c>
      <c r="Q694" s="2" t="b">
        <v>0</v>
      </c>
      <c r="R694" s="2" t="b">
        <f t="shared" si="85"/>
        <v>0</v>
      </c>
      <c r="S694" s="2" t="b">
        <v>1</v>
      </c>
      <c r="T694" s="2" t="b">
        <f t="shared" si="86"/>
        <v>1</v>
      </c>
      <c r="U694" s="2" t="s">
        <v>1580</v>
      </c>
      <c r="V694" s="2" t="str">
        <f t="shared" si="87"/>
        <v>Prostate Cancer</v>
      </c>
      <c r="W694" s="2" t="s">
        <v>1524</v>
      </c>
      <c r="X694" s="2" t="s">
        <v>1507</v>
      </c>
      <c r="Y694" s="2" t="s">
        <v>1530</v>
      </c>
    </row>
    <row r="695" spans="1:25" ht="15.75" customHeight="1">
      <c r="A695" s="2" t="s">
        <v>1091</v>
      </c>
      <c r="B695" s="2" t="s">
        <v>1536</v>
      </c>
      <c r="C695" s="2">
        <v>175</v>
      </c>
      <c r="D695" s="2">
        <f t="shared" si="80"/>
        <v>1.75</v>
      </c>
      <c r="E695" s="34">
        <f t="shared" si="81"/>
        <v>33.012244897959185</v>
      </c>
      <c r="F695" s="2">
        <v>101.1</v>
      </c>
      <c r="G695" s="2">
        <f t="shared" si="82"/>
        <v>101.1</v>
      </c>
      <c r="H695" s="2" t="b">
        <v>0</v>
      </c>
      <c r="I695" s="2" t="b">
        <v>0</v>
      </c>
      <c r="J695" s="2" t="b">
        <v>1</v>
      </c>
      <c r="K695" s="2" t="b">
        <v>1</v>
      </c>
      <c r="L695" s="13" t="b">
        <f t="shared" si="83"/>
        <v>1</v>
      </c>
      <c r="M695" s="2" t="s">
        <v>1839</v>
      </c>
      <c r="N695" s="2">
        <v>166</v>
      </c>
      <c r="O695" s="2" t="b">
        <v>1</v>
      </c>
      <c r="P695" s="13" t="b">
        <f t="shared" si="84"/>
        <v>1</v>
      </c>
      <c r="Q695" s="2" t="b">
        <v>0</v>
      </c>
      <c r="R695" s="2" t="b">
        <f t="shared" si="85"/>
        <v>0</v>
      </c>
      <c r="S695" s="2" t="b">
        <v>1</v>
      </c>
      <c r="T695" s="2" t="b">
        <f t="shared" si="86"/>
        <v>1</v>
      </c>
      <c r="U695" s="2" t="s">
        <v>1542</v>
      </c>
      <c r="V695" s="2" t="str">
        <f t="shared" si="87"/>
        <v>Kidney Stones</v>
      </c>
      <c r="W695" s="2" t="s">
        <v>1524</v>
      </c>
      <c r="X695" s="2" t="s">
        <v>1507</v>
      </c>
      <c r="Y695" s="2" t="s">
        <v>1521</v>
      </c>
    </row>
    <row r="696" spans="1:25" ht="15.75" customHeight="1">
      <c r="A696" s="2" t="s">
        <v>1092</v>
      </c>
      <c r="B696" s="2" t="s">
        <v>1527</v>
      </c>
      <c r="C696" s="2">
        <v>164</v>
      </c>
      <c r="D696" s="2">
        <f t="shared" si="80"/>
        <v>1.64</v>
      </c>
      <c r="E696" s="34">
        <f t="shared" si="81"/>
        <v>30.301903628792392</v>
      </c>
      <c r="F696" s="2">
        <v>81.5</v>
      </c>
      <c r="G696" s="2">
        <f t="shared" si="82"/>
        <v>81.5</v>
      </c>
      <c r="H696" s="2" t="b">
        <v>0</v>
      </c>
      <c r="I696" s="2" t="b">
        <v>1</v>
      </c>
      <c r="J696" s="2" t="b">
        <v>1</v>
      </c>
      <c r="K696" s="2" t="b">
        <v>0</v>
      </c>
      <c r="L696" s="13" t="b">
        <f t="shared" si="83"/>
        <v>0</v>
      </c>
      <c r="M696" s="2" t="s">
        <v>1655</v>
      </c>
      <c r="N696" s="2">
        <v>199</v>
      </c>
      <c r="O696" s="2" t="b">
        <v>0</v>
      </c>
      <c r="P696" s="13" t="b">
        <f t="shared" si="84"/>
        <v>0</v>
      </c>
      <c r="Q696" s="2" t="b">
        <v>1</v>
      </c>
      <c r="R696" s="2" t="b">
        <f t="shared" si="85"/>
        <v>1</v>
      </c>
      <c r="S696" s="2" t="b">
        <v>1</v>
      </c>
      <c r="T696" s="2" t="b">
        <f t="shared" si="86"/>
        <v>1</v>
      </c>
      <c r="U696" s="2" t="s">
        <v>1580</v>
      </c>
      <c r="V696" s="2" t="str">
        <f t="shared" si="87"/>
        <v>Prostate Cancer</v>
      </c>
      <c r="W696" s="2" t="s">
        <v>1524</v>
      </c>
      <c r="X696" s="2" t="s">
        <v>1512</v>
      </c>
      <c r="Y696" s="2" t="s">
        <v>1521</v>
      </c>
    </row>
    <row r="697" spans="1:25" ht="15.75" customHeight="1">
      <c r="A697" s="2" t="s">
        <v>1093</v>
      </c>
      <c r="B697" s="2" t="s">
        <v>1514</v>
      </c>
      <c r="C697" s="2">
        <v>170</v>
      </c>
      <c r="D697" s="2">
        <f t="shared" si="80"/>
        <v>1.7</v>
      </c>
      <c r="E697" s="34">
        <f t="shared" si="81"/>
        <v>29.480968858131494</v>
      </c>
      <c r="F697" s="2">
        <v>85.2</v>
      </c>
      <c r="G697" s="2">
        <f t="shared" si="82"/>
        <v>85.2</v>
      </c>
      <c r="H697" s="2" t="b">
        <v>1</v>
      </c>
      <c r="I697" s="2" t="b">
        <v>0</v>
      </c>
      <c r="J697" s="2" t="b">
        <v>1</v>
      </c>
      <c r="K697" s="2" t="b">
        <v>1</v>
      </c>
      <c r="L697" s="13" t="b">
        <f t="shared" si="83"/>
        <v>1</v>
      </c>
      <c r="M697" s="2" t="s">
        <v>1843</v>
      </c>
      <c r="N697" s="2">
        <v>210</v>
      </c>
      <c r="O697" s="2" t="b">
        <v>1</v>
      </c>
      <c r="P697" s="13" t="b">
        <f t="shared" si="84"/>
        <v>1</v>
      </c>
      <c r="Q697" s="2" t="b">
        <v>0</v>
      </c>
      <c r="R697" s="2" t="b">
        <f t="shared" si="85"/>
        <v>0</v>
      </c>
      <c r="S697" s="2" t="b">
        <v>1</v>
      </c>
      <c r="T697" s="2" t="b">
        <f t="shared" si="86"/>
        <v>1</v>
      </c>
      <c r="U697" s="2" t="s">
        <v>1520</v>
      </c>
      <c r="V697" s="2" t="str">
        <f t="shared" si="87"/>
        <v>Heart Attack</v>
      </c>
      <c r="W697" s="2" t="s">
        <v>1524</v>
      </c>
      <c r="X697" s="2" t="s">
        <v>1535</v>
      </c>
      <c r="Y697" s="2" t="s">
        <v>1521</v>
      </c>
    </row>
    <row r="698" spans="1:25" ht="15.75" customHeight="1">
      <c r="A698" s="2" t="s">
        <v>1094</v>
      </c>
      <c r="B698" s="2" t="s">
        <v>1536</v>
      </c>
      <c r="C698" s="2">
        <v>164</v>
      </c>
      <c r="D698" s="2">
        <f t="shared" si="80"/>
        <v>1.64</v>
      </c>
      <c r="E698" s="34">
        <f t="shared" si="81"/>
        <v>31.305770374776923</v>
      </c>
      <c r="F698" s="2">
        <v>84.2</v>
      </c>
      <c r="G698" s="2">
        <f t="shared" si="82"/>
        <v>84.2</v>
      </c>
      <c r="H698" s="2" t="b">
        <v>0</v>
      </c>
      <c r="I698" s="2" t="b">
        <v>0</v>
      </c>
      <c r="J698" s="2" t="b">
        <v>1</v>
      </c>
      <c r="K698" s="2" t="b">
        <v>0</v>
      </c>
      <c r="L698" s="13" t="b">
        <f t="shared" si="83"/>
        <v>0</v>
      </c>
      <c r="M698" s="2" t="s">
        <v>1877</v>
      </c>
      <c r="N698" s="2">
        <v>217</v>
      </c>
      <c r="O698" s="2" t="b">
        <v>0</v>
      </c>
      <c r="P698" s="13" t="b">
        <f t="shared" si="84"/>
        <v>0</v>
      </c>
      <c r="Q698" s="2" t="b">
        <v>1</v>
      </c>
      <c r="R698" s="2" t="b">
        <f t="shared" si="85"/>
        <v>1</v>
      </c>
      <c r="S698" s="2" t="b">
        <v>1</v>
      </c>
      <c r="T698" s="2" t="b">
        <f t="shared" si="86"/>
        <v>1</v>
      </c>
      <c r="U698" s="2" t="s">
        <v>1532</v>
      </c>
      <c r="V698" s="2" t="str">
        <f t="shared" si="87"/>
        <v>Hypertension</v>
      </c>
      <c r="W698" s="2" t="s">
        <v>1506</v>
      </c>
      <c r="X698" s="2" t="s">
        <v>1507</v>
      </c>
      <c r="Y698" s="2" t="s">
        <v>1530</v>
      </c>
    </row>
    <row r="699" spans="1:25" ht="15.75" customHeight="1">
      <c r="A699" s="2" t="s">
        <v>1095</v>
      </c>
      <c r="B699" s="2" t="s">
        <v>1536</v>
      </c>
      <c r="C699" s="2">
        <v>173</v>
      </c>
      <c r="D699" s="2">
        <f t="shared" si="80"/>
        <v>1.73</v>
      </c>
      <c r="E699" s="34">
        <f t="shared" si="81"/>
        <v>20.247920077516788</v>
      </c>
      <c r="F699" s="2">
        <v>60.6</v>
      </c>
      <c r="G699" s="2">
        <f t="shared" si="82"/>
        <v>60.6</v>
      </c>
      <c r="H699" s="2" t="b">
        <v>1</v>
      </c>
      <c r="I699" s="2" t="b">
        <v>0</v>
      </c>
      <c r="J699" s="2" t="b">
        <v>0</v>
      </c>
      <c r="K699" s="2" t="b">
        <v>0</v>
      </c>
      <c r="L699" s="13" t="b">
        <f t="shared" si="83"/>
        <v>0</v>
      </c>
      <c r="M699" s="2" t="s">
        <v>1816</v>
      </c>
      <c r="N699" s="2">
        <v>190</v>
      </c>
      <c r="O699" s="2" t="b">
        <v>0</v>
      </c>
      <c r="P699" s="13" t="b">
        <f t="shared" si="84"/>
        <v>0</v>
      </c>
      <c r="Q699" s="2" t="b">
        <v>0</v>
      </c>
      <c r="R699" s="2" t="b">
        <f t="shared" si="85"/>
        <v>0</v>
      </c>
      <c r="S699" s="2" t="b">
        <v>0</v>
      </c>
      <c r="T699" s="2" t="b">
        <f t="shared" si="86"/>
        <v>0</v>
      </c>
      <c r="U699" s="2" t="s">
        <v>1558</v>
      </c>
      <c r="V699" s="2" t="str">
        <f t="shared" si="87"/>
        <v>Fractured Leg</v>
      </c>
      <c r="W699" s="2" t="s">
        <v>1524</v>
      </c>
      <c r="X699" s="2" t="s">
        <v>1512</v>
      </c>
      <c r="Y699" s="2" t="s">
        <v>1521</v>
      </c>
    </row>
    <row r="700" spans="1:25" ht="15.75" customHeight="1">
      <c r="A700" s="2" t="s">
        <v>1096</v>
      </c>
      <c r="B700" s="2" t="s">
        <v>1503</v>
      </c>
      <c r="C700" s="2">
        <v>179</v>
      </c>
      <c r="D700" s="2">
        <f t="shared" si="80"/>
        <v>1.79</v>
      </c>
      <c r="E700" s="34">
        <f t="shared" si="81"/>
        <v>29.212571392902841</v>
      </c>
      <c r="F700" s="2">
        <v>93.6</v>
      </c>
      <c r="G700" s="2">
        <f t="shared" si="82"/>
        <v>93.6</v>
      </c>
      <c r="H700" s="2" t="b">
        <v>0</v>
      </c>
      <c r="I700" s="2" t="b">
        <v>0</v>
      </c>
      <c r="J700" s="2" t="b">
        <v>0</v>
      </c>
      <c r="K700" s="2" t="b">
        <v>0</v>
      </c>
      <c r="L700" s="13" t="b">
        <f t="shared" si="83"/>
        <v>0</v>
      </c>
      <c r="M700" s="2" t="s">
        <v>1679</v>
      </c>
      <c r="N700" s="2">
        <v>196</v>
      </c>
      <c r="O700" s="2" t="b">
        <v>0</v>
      </c>
      <c r="P700" s="13" t="b">
        <f t="shared" si="84"/>
        <v>0</v>
      </c>
      <c r="Q700" s="2" t="b">
        <v>1</v>
      </c>
      <c r="R700" s="2" t="b">
        <f t="shared" si="85"/>
        <v>1</v>
      </c>
      <c r="S700" s="2" t="b">
        <v>1</v>
      </c>
      <c r="T700" s="2" t="b">
        <f t="shared" si="86"/>
        <v>1</v>
      </c>
      <c r="U700" s="2" t="s">
        <v>1575</v>
      </c>
      <c r="V700" s="2" t="str">
        <f t="shared" si="87"/>
        <v>Cancer</v>
      </c>
      <c r="W700" s="100"/>
      <c r="X700" s="2" t="s">
        <v>1512</v>
      </c>
      <c r="Y700" s="2" t="s">
        <v>1530</v>
      </c>
    </row>
    <row r="701" spans="1:25" ht="15.75" customHeight="1">
      <c r="A701" s="2" t="s">
        <v>1097</v>
      </c>
      <c r="B701" s="2" t="s">
        <v>1503</v>
      </c>
      <c r="C701" s="2">
        <v>166</v>
      </c>
      <c r="D701" s="2">
        <f t="shared" si="80"/>
        <v>1.66</v>
      </c>
      <c r="E701" s="34">
        <f t="shared" si="81"/>
        <v>33.422848018580346</v>
      </c>
      <c r="F701" s="2">
        <v>92.1</v>
      </c>
      <c r="G701" s="2">
        <f t="shared" si="82"/>
        <v>92.1</v>
      </c>
      <c r="H701" s="2" t="b">
        <v>0</v>
      </c>
      <c r="I701" s="2" t="b">
        <v>0</v>
      </c>
      <c r="J701" s="2" t="b">
        <v>0</v>
      </c>
      <c r="K701" s="2" t="b">
        <v>1</v>
      </c>
      <c r="L701" s="13" t="b">
        <f t="shared" si="83"/>
        <v>1</v>
      </c>
      <c r="M701" s="2" t="s">
        <v>1776</v>
      </c>
      <c r="N701" s="2">
        <v>167</v>
      </c>
      <c r="O701" s="2" t="b">
        <v>1</v>
      </c>
      <c r="P701" s="13" t="b">
        <f t="shared" si="84"/>
        <v>1</v>
      </c>
      <c r="Q701" s="2" t="b">
        <v>0</v>
      </c>
      <c r="R701" s="2" t="b">
        <f t="shared" si="85"/>
        <v>0</v>
      </c>
      <c r="S701" s="2" t="b">
        <v>1</v>
      </c>
      <c r="T701" s="2" t="b">
        <f t="shared" si="86"/>
        <v>1</v>
      </c>
      <c r="U701" s="2" t="s">
        <v>1496</v>
      </c>
      <c r="V701" s="2" t="str">
        <f t="shared" si="87"/>
        <v>Diabetes</v>
      </c>
      <c r="W701" s="2" t="s">
        <v>1524</v>
      </c>
      <c r="X701" s="2" t="s">
        <v>1535</v>
      </c>
      <c r="Y701" s="2" t="s">
        <v>1508</v>
      </c>
    </row>
    <row r="702" spans="1:25" ht="15.75" customHeight="1">
      <c r="A702" s="2" t="s">
        <v>1099</v>
      </c>
      <c r="B702" s="2" t="s">
        <v>1527</v>
      </c>
      <c r="C702" s="2">
        <v>162</v>
      </c>
      <c r="D702" s="2">
        <f t="shared" si="80"/>
        <v>1.62</v>
      </c>
      <c r="E702" s="34">
        <f t="shared" si="81"/>
        <v>21.223898795915254</v>
      </c>
      <c r="F702" s="2">
        <v>55.7</v>
      </c>
      <c r="G702" s="2">
        <f t="shared" si="82"/>
        <v>55.7</v>
      </c>
      <c r="H702" s="2" t="b">
        <v>1</v>
      </c>
      <c r="I702" s="2" t="b">
        <v>0</v>
      </c>
      <c r="J702" s="2" t="b">
        <v>1</v>
      </c>
      <c r="K702" s="2" t="b">
        <v>0</v>
      </c>
      <c r="L702" s="13" t="b">
        <f t="shared" si="83"/>
        <v>0</v>
      </c>
      <c r="M702" s="2" t="s">
        <v>1574</v>
      </c>
      <c r="N702" s="2">
        <v>164</v>
      </c>
      <c r="O702" s="100"/>
      <c r="P702" s="13" t="b">
        <f t="shared" si="84"/>
        <v>0</v>
      </c>
      <c r="Q702" s="2" t="b">
        <v>0</v>
      </c>
      <c r="R702" s="2" t="b">
        <f t="shared" si="85"/>
        <v>0</v>
      </c>
      <c r="S702" s="2" t="b">
        <v>0</v>
      </c>
      <c r="T702" s="2" t="b">
        <f t="shared" si="86"/>
        <v>0</v>
      </c>
      <c r="U702" s="2" t="s">
        <v>1555</v>
      </c>
      <c r="V702" s="2" t="str">
        <f t="shared" si="87"/>
        <v>Kidney Stones</v>
      </c>
      <c r="W702" s="100"/>
      <c r="X702" s="2" t="s">
        <v>1507</v>
      </c>
      <c r="Y702" s="2" t="s">
        <v>1508</v>
      </c>
    </row>
    <row r="703" spans="1:25" ht="15.75" customHeight="1">
      <c r="A703" s="2" t="s">
        <v>1101</v>
      </c>
      <c r="B703" s="2" t="s">
        <v>1527</v>
      </c>
      <c r="C703" s="2">
        <v>163</v>
      </c>
      <c r="D703" s="2">
        <f t="shared" si="80"/>
        <v>1.63</v>
      </c>
      <c r="E703" s="34">
        <f t="shared" si="81"/>
        <v>30.938311566110883</v>
      </c>
      <c r="F703" s="2">
        <v>82.2</v>
      </c>
      <c r="G703" s="2">
        <f t="shared" si="82"/>
        <v>82.2</v>
      </c>
      <c r="H703" s="2" t="b">
        <v>1</v>
      </c>
      <c r="I703" s="2" t="b">
        <v>0</v>
      </c>
      <c r="J703" s="2" t="b">
        <v>0</v>
      </c>
      <c r="K703" s="2" t="b">
        <v>1</v>
      </c>
      <c r="L703" s="13" t="b">
        <f t="shared" si="83"/>
        <v>1</v>
      </c>
      <c r="M703" s="2" t="s">
        <v>1715</v>
      </c>
      <c r="N703" s="2">
        <v>185</v>
      </c>
      <c r="O703" s="2" t="b">
        <v>1</v>
      </c>
      <c r="P703" s="13" t="b">
        <f t="shared" si="84"/>
        <v>1</v>
      </c>
      <c r="Q703" s="2" t="b">
        <v>0</v>
      </c>
      <c r="R703" s="2" t="b">
        <f t="shared" si="85"/>
        <v>0</v>
      </c>
      <c r="S703" s="2" t="b">
        <v>1</v>
      </c>
      <c r="T703" s="2" t="b">
        <f t="shared" si="86"/>
        <v>1</v>
      </c>
      <c r="U703" s="2" t="s">
        <v>1571</v>
      </c>
      <c r="V703" s="2" t="str">
        <f t="shared" si="87"/>
        <v>Stroke</v>
      </c>
      <c r="W703" s="2" t="s">
        <v>1524</v>
      </c>
      <c r="X703" s="2" t="s">
        <v>1507</v>
      </c>
      <c r="Y703" s="2" t="s">
        <v>1508</v>
      </c>
    </row>
    <row r="704" spans="1:25" ht="15.75" customHeight="1">
      <c r="A704" s="2" t="s">
        <v>1102</v>
      </c>
      <c r="B704" s="2" t="s">
        <v>1514</v>
      </c>
      <c r="C704" s="2">
        <v>159</v>
      </c>
      <c r="D704" s="2">
        <f t="shared" si="80"/>
        <v>1.59</v>
      </c>
      <c r="E704" s="34">
        <f t="shared" si="81"/>
        <v>21.43902535500969</v>
      </c>
      <c r="F704" s="2">
        <v>54.2</v>
      </c>
      <c r="G704" s="2">
        <f t="shared" si="82"/>
        <v>54.2</v>
      </c>
      <c r="H704" s="2" t="b">
        <v>0</v>
      </c>
      <c r="I704" s="2" t="b">
        <v>0</v>
      </c>
      <c r="J704" s="2" t="b">
        <v>1</v>
      </c>
      <c r="K704" s="2" t="b">
        <v>0</v>
      </c>
      <c r="L704" s="13" t="b">
        <f t="shared" si="83"/>
        <v>0</v>
      </c>
      <c r="M704" s="2" t="s">
        <v>1599</v>
      </c>
      <c r="N704" s="2">
        <v>225</v>
      </c>
      <c r="O704" s="100"/>
      <c r="P704" s="13" t="b">
        <f t="shared" si="84"/>
        <v>0</v>
      </c>
      <c r="Q704" s="2" t="b">
        <v>0</v>
      </c>
      <c r="R704" s="2" t="b">
        <f t="shared" si="85"/>
        <v>0</v>
      </c>
      <c r="S704" s="2" t="b">
        <v>0</v>
      </c>
      <c r="T704" s="2" t="b">
        <f t="shared" si="86"/>
        <v>0</v>
      </c>
      <c r="U704" s="2" t="s">
        <v>1582</v>
      </c>
      <c r="V704" s="2" t="str">
        <f t="shared" si="87"/>
        <v>Osteoarthritis</v>
      </c>
      <c r="W704" s="2" t="s">
        <v>1506</v>
      </c>
      <c r="X704" s="2" t="s">
        <v>1535</v>
      </c>
      <c r="Y704" s="2" t="s">
        <v>1521</v>
      </c>
    </row>
    <row r="705" spans="1:25" ht="15.75" customHeight="1">
      <c r="A705" s="2" t="s">
        <v>1104</v>
      </c>
      <c r="B705" s="2" t="s">
        <v>1543</v>
      </c>
      <c r="C705" s="2">
        <v>161</v>
      </c>
      <c r="D705" s="2">
        <f t="shared" si="80"/>
        <v>1.61</v>
      </c>
      <c r="E705" s="34">
        <f t="shared" si="81"/>
        <v>25.847768218818715</v>
      </c>
      <c r="F705" s="2">
        <v>67</v>
      </c>
      <c r="G705" s="2">
        <f t="shared" si="82"/>
        <v>67</v>
      </c>
      <c r="H705" s="2" t="b">
        <v>0</v>
      </c>
      <c r="I705" s="2" t="b">
        <v>0</v>
      </c>
      <c r="J705" s="2" t="b">
        <v>0</v>
      </c>
      <c r="K705" s="2" t="b">
        <v>0</v>
      </c>
      <c r="L705" s="13" t="b">
        <f t="shared" si="83"/>
        <v>0</v>
      </c>
      <c r="M705" s="2" t="s">
        <v>1541</v>
      </c>
      <c r="N705" s="2">
        <v>208</v>
      </c>
      <c r="O705" s="2" t="b">
        <v>0</v>
      </c>
      <c r="P705" s="13" t="b">
        <f t="shared" si="84"/>
        <v>0</v>
      </c>
      <c r="Q705" s="2" t="b">
        <v>0</v>
      </c>
      <c r="R705" s="2" t="b">
        <f t="shared" si="85"/>
        <v>0</v>
      </c>
      <c r="S705" s="2" t="b">
        <v>0</v>
      </c>
      <c r="T705" s="2" t="b">
        <f t="shared" si="86"/>
        <v>0</v>
      </c>
      <c r="U705" s="2" t="s">
        <v>1558</v>
      </c>
      <c r="V705" s="2" t="str">
        <f t="shared" si="87"/>
        <v>Fractured Leg</v>
      </c>
      <c r="W705" s="2" t="s">
        <v>1506</v>
      </c>
      <c r="X705" s="2" t="s">
        <v>1535</v>
      </c>
      <c r="Y705" s="2" t="s">
        <v>1517</v>
      </c>
    </row>
    <row r="706" spans="1:25" ht="15.75" customHeight="1">
      <c r="A706" s="2" t="s">
        <v>1105</v>
      </c>
      <c r="B706" s="2" t="s">
        <v>1509</v>
      </c>
      <c r="C706" s="2">
        <v>157</v>
      </c>
      <c r="D706" s="2">
        <f t="shared" si="80"/>
        <v>1.57</v>
      </c>
      <c r="E706" s="34">
        <f t="shared" si="81"/>
        <v>32.455677715120288</v>
      </c>
      <c r="F706" s="2">
        <v>80</v>
      </c>
      <c r="G706" s="2">
        <f t="shared" si="82"/>
        <v>80</v>
      </c>
      <c r="H706" s="2" t="b">
        <v>0</v>
      </c>
      <c r="I706" s="2" t="b">
        <v>0</v>
      </c>
      <c r="J706" s="2" t="b">
        <v>0</v>
      </c>
      <c r="K706" s="2" t="b">
        <v>0</v>
      </c>
      <c r="L706" s="13" t="b">
        <f t="shared" si="83"/>
        <v>0</v>
      </c>
      <c r="M706" s="2" t="s">
        <v>1531</v>
      </c>
      <c r="N706" s="2">
        <v>193</v>
      </c>
      <c r="O706" s="2" t="b">
        <v>1</v>
      </c>
      <c r="P706" s="13" t="b">
        <f t="shared" si="84"/>
        <v>1</v>
      </c>
      <c r="Q706" s="2" t="b">
        <v>0</v>
      </c>
      <c r="R706" s="2" t="b">
        <f t="shared" si="85"/>
        <v>0</v>
      </c>
      <c r="S706" s="2" t="b">
        <v>1</v>
      </c>
      <c r="T706" s="2" t="b">
        <f t="shared" si="86"/>
        <v>1</v>
      </c>
      <c r="U706" s="2" t="s">
        <v>1520</v>
      </c>
      <c r="V706" s="2" t="str">
        <f t="shared" si="87"/>
        <v>Heart Attack</v>
      </c>
      <c r="W706" s="2" t="s">
        <v>1524</v>
      </c>
      <c r="X706" s="2" t="s">
        <v>1512</v>
      </c>
      <c r="Y706" s="2" t="s">
        <v>1513</v>
      </c>
    </row>
    <row r="707" spans="1:25" ht="15.75" customHeight="1">
      <c r="A707" s="2" t="s">
        <v>1106</v>
      </c>
      <c r="B707" s="2" t="s">
        <v>1527</v>
      </c>
      <c r="C707" s="2">
        <v>158</v>
      </c>
      <c r="D707" s="2">
        <f t="shared" ref="D707:D770" si="88">C707/100</f>
        <v>1.58</v>
      </c>
      <c r="E707" s="34">
        <f t="shared" ref="E707:E770" si="89">F707/(D707*D707)</f>
        <v>32.286492549270946</v>
      </c>
      <c r="F707" s="2">
        <v>80.599999999999994</v>
      </c>
      <c r="G707" s="2">
        <f t="shared" ref="G707:G770" si="90">ROUND(F707,1)</f>
        <v>80.599999999999994</v>
      </c>
      <c r="H707" s="2" t="b">
        <v>0</v>
      </c>
      <c r="I707" s="2" t="b">
        <v>1</v>
      </c>
      <c r="J707" s="2" t="b">
        <v>0</v>
      </c>
      <c r="K707" s="2" t="b">
        <v>1</v>
      </c>
      <c r="L707" s="13" t="b">
        <f t="shared" ref="L707:L770" si="91">IF(K707="Yes",TRUE,IF(K707="No", FALSE, K707))</f>
        <v>1</v>
      </c>
      <c r="M707" s="2" t="s">
        <v>1564</v>
      </c>
      <c r="N707" s="2">
        <v>204</v>
      </c>
      <c r="O707" s="2" t="b">
        <v>1</v>
      </c>
      <c r="P707" s="13" t="b">
        <f t="shared" ref="P707:P770" si="92">IF(ISBLANK(O707),FALSE,O707)</f>
        <v>1</v>
      </c>
      <c r="Q707" s="100"/>
      <c r="R707" s="2" t="b">
        <f t="shared" ref="R707:R770" si="93">IF(ISBLANK(Q707),FALSE,Q707)</f>
        <v>0</v>
      </c>
      <c r="S707" s="2" t="b">
        <v>1</v>
      </c>
      <c r="T707" s="2" t="b">
        <f t="shared" ref="T707:T770" si="94">IF(ISBLANK(S707),FALSE,S707)</f>
        <v>1</v>
      </c>
      <c r="U707" s="2" t="s">
        <v>1552</v>
      </c>
      <c r="V707" s="2" t="str">
        <f t="shared" ref="V707:V770" si="95">PROPER(U707)</f>
        <v>Allergic Reaction</v>
      </c>
      <c r="W707" s="2" t="s">
        <v>1506</v>
      </c>
      <c r="X707" s="2" t="s">
        <v>1512</v>
      </c>
      <c r="Y707" s="2" t="s">
        <v>1521</v>
      </c>
    </row>
    <row r="708" spans="1:25" ht="15.75" customHeight="1">
      <c r="A708" s="2" t="s">
        <v>1107</v>
      </c>
      <c r="B708" s="2" t="s">
        <v>1503</v>
      </c>
      <c r="C708" s="2">
        <v>175</v>
      </c>
      <c r="D708" s="2">
        <f t="shared" si="88"/>
        <v>1.75</v>
      </c>
      <c r="E708" s="34">
        <f t="shared" si="89"/>
        <v>26.416326530612245</v>
      </c>
      <c r="F708" s="2">
        <v>80.900000000000006</v>
      </c>
      <c r="G708" s="2">
        <f t="shared" si="90"/>
        <v>80.900000000000006</v>
      </c>
      <c r="H708" s="2" t="b">
        <v>0</v>
      </c>
      <c r="I708" s="2" t="b">
        <v>0</v>
      </c>
      <c r="J708" s="2" t="b">
        <v>0</v>
      </c>
      <c r="K708" s="2" t="b">
        <v>0</v>
      </c>
      <c r="L708" s="13" t="b">
        <f t="shared" si="91"/>
        <v>0</v>
      </c>
      <c r="M708" s="2" t="s">
        <v>1647</v>
      </c>
      <c r="N708" s="2">
        <v>189</v>
      </c>
      <c r="O708" s="2" t="b">
        <v>0</v>
      </c>
      <c r="P708" s="13" t="b">
        <f t="shared" si="92"/>
        <v>0</v>
      </c>
      <c r="Q708" s="2" t="b">
        <v>0</v>
      </c>
      <c r="R708" s="2" t="b">
        <f t="shared" si="93"/>
        <v>0</v>
      </c>
      <c r="S708" s="2" t="b">
        <v>0</v>
      </c>
      <c r="T708" s="2" t="b">
        <f t="shared" si="94"/>
        <v>0</v>
      </c>
      <c r="U708" s="2" t="s">
        <v>1529</v>
      </c>
      <c r="V708" s="2" t="str">
        <f t="shared" si="95"/>
        <v>Childbirth</v>
      </c>
      <c r="W708" s="2" t="s">
        <v>1506</v>
      </c>
      <c r="X708" s="2" t="s">
        <v>1512</v>
      </c>
      <c r="Y708" s="2" t="s">
        <v>1508</v>
      </c>
    </row>
    <row r="709" spans="1:25" ht="15.75" customHeight="1">
      <c r="A709" s="2" t="s">
        <v>1108</v>
      </c>
      <c r="B709" s="2" t="s">
        <v>1536</v>
      </c>
      <c r="C709" s="2">
        <v>152</v>
      </c>
      <c r="D709" s="2">
        <f t="shared" si="88"/>
        <v>1.52</v>
      </c>
      <c r="E709" s="34">
        <f t="shared" si="89"/>
        <v>26.748614958448751</v>
      </c>
      <c r="F709" s="2">
        <v>61.8</v>
      </c>
      <c r="G709" s="2">
        <f t="shared" si="90"/>
        <v>61.8</v>
      </c>
      <c r="H709" s="2" t="b">
        <v>0</v>
      </c>
      <c r="I709" s="2" t="b">
        <v>0</v>
      </c>
      <c r="J709" s="2" t="b">
        <v>0</v>
      </c>
      <c r="K709" s="2" t="b">
        <v>0</v>
      </c>
      <c r="L709" s="13" t="b">
        <f t="shared" si="91"/>
        <v>0</v>
      </c>
      <c r="M709" s="2" t="s">
        <v>1858</v>
      </c>
      <c r="N709" s="2">
        <v>187</v>
      </c>
      <c r="O709" s="2" t="b">
        <v>0</v>
      </c>
      <c r="P709" s="13" t="b">
        <f t="shared" si="92"/>
        <v>0</v>
      </c>
      <c r="Q709" s="2" t="b">
        <v>0</v>
      </c>
      <c r="R709" s="2" t="b">
        <f t="shared" si="93"/>
        <v>0</v>
      </c>
      <c r="S709" s="2" t="b">
        <v>0</v>
      </c>
      <c r="T709" s="2" t="b">
        <f t="shared" si="94"/>
        <v>0</v>
      </c>
      <c r="U709" s="2" t="s">
        <v>1575</v>
      </c>
      <c r="V709" s="2" t="str">
        <f t="shared" si="95"/>
        <v>Cancer</v>
      </c>
      <c r="W709" s="2" t="s">
        <v>1524</v>
      </c>
      <c r="X709" s="2" t="s">
        <v>1512</v>
      </c>
      <c r="Y709" s="2" t="s">
        <v>1530</v>
      </c>
    </row>
    <row r="710" spans="1:25" ht="15.75" customHeight="1">
      <c r="A710" s="2" t="s">
        <v>1110</v>
      </c>
      <c r="B710" s="2" t="s">
        <v>1543</v>
      </c>
      <c r="C710" s="2">
        <v>173</v>
      </c>
      <c r="D710" s="2">
        <f t="shared" si="88"/>
        <v>1.73</v>
      </c>
      <c r="E710" s="34">
        <f t="shared" si="89"/>
        <v>28.96855892278392</v>
      </c>
      <c r="F710" s="2">
        <v>86.7</v>
      </c>
      <c r="G710" s="2">
        <f t="shared" si="90"/>
        <v>86.7</v>
      </c>
      <c r="H710" s="2" t="b">
        <v>1</v>
      </c>
      <c r="I710" s="2" t="b">
        <v>0</v>
      </c>
      <c r="J710" s="2" t="b">
        <v>0</v>
      </c>
      <c r="K710" s="2" t="b">
        <v>0</v>
      </c>
      <c r="L710" s="13" t="b">
        <f t="shared" si="91"/>
        <v>0</v>
      </c>
      <c r="M710" s="2" t="s">
        <v>1599</v>
      </c>
      <c r="N710" s="2">
        <v>198</v>
      </c>
      <c r="O710" s="2" t="b">
        <v>0</v>
      </c>
      <c r="P710" s="13" t="b">
        <f t="shared" si="92"/>
        <v>0</v>
      </c>
      <c r="Q710" s="2" t="b">
        <v>1</v>
      </c>
      <c r="R710" s="2" t="b">
        <f t="shared" si="93"/>
        <v>1</v>
      </c>
      <c r="S710" s="2" t="b">
        <v>1</v>
      </c>
      <c r="T710" s="2" t="b">
        <f t="shared" si="94"/>
        <v>1</v>
      </c>
      <c r="U710" s="2" t="s">
        <v>1577</v>
      </c>
      <c r="V710" s="2" t="str">
        <f t="shared" si="95"/>
        <v>Appendicitis</v>
      </c>
      <c r="W710" s="2" t="s">
        <v>1524</v>
      </c>
      <c r="X710" s="2" t="s">
        <v>1512</v>
      </c>
      <c r="Y710" s="2" t="s">
        <v>1530</v>
      </c>
    </row>
    <row r="711" spans="1:25" ht="15.75" customHeight="1">
      <c r="A711" s="2" t="s">
        <v>1111</v>
      </c>
      <c r="B711" s="2" t="s">
        <v>1527</v>
      </c>
      <c r="C711" s="2">
        <v>172</v>
      </c>
      <c r="D711" s="2">
        <f t="shared" si="88"/>
        <v>1.72</v>
      </c>
      <c r="E711" s="34">
        <f t="shared" si="89"/>
        <v>21.903731746890212</v>
      </c>
      <c r="F711" s="2">
        <v>64.8</v>
      </c>
      <c r="G711" s="2">
        <f t="shared" si="90"/>
        <v>64.8</v>
      </c>
      <c r="H711" s="2" t="b">
        <v>0</v>
      </c>
      <c r="I711" s="2" t="b">
        <v>0</v>
      </c>
      <c r="J711" s="2" t="b">
        <v>1</v>
      </c>
      <c r="K711" s="2" t="b">
        <v>0</v>
      </c>
      <c r="L711" s="13" t="b">
        <f t="shared" si="91"/>
        <v>0</v>
      </c>
      <c r="M711" s="2" t="s">
        <v>1504</v>
      </c>
      <c r="N711" s="2">
        <v>183</v>
      </c>
      <c r="O711" s="2" t="b">
        <v>0</v>
      </c>
      <c r="P711" s="13" t="b">
        <f t="shared" si="92"/>
        <v>0</v>
      </c>
      <c r="Q711" s="100"/>
      <c r="R711" s="2" t="b">
        <f t="shared" si="93"/>
        <v>0</v>
      </c>
      <c r="S711" s="2" t="b">
        <v>0</v>
      </c>
      <c r="T711" s="2" t="b">
        <f t="shared" si="94"/>
        <v>0</v>
      </c>
      <c r="U711" s="2" t="s">
        <v>1526</v>
      </c>
      <c r="V711" s="2" t="str">
        <f t="shared" si="95"/>
        <v>Fractured Arm</v>
      </c>
      <c r="W711" s="2" t="s">
        <v>1524</v>
      </c>
      <c r="X711" s="2" t="s">
        <v>1535</v>
      </c>
      <c r="Y711" s="2" t="s">
        <v>1517</v>
      </c>
    </row>
    <row r="712" spans="1:25" ht="15.75" customHeight="1">
      <c r="A712" s="2" t="s">
        <v>1113</v>
      </c>
      <c r="B712" s="2" t="s">
        <v>1556</v>
      </c>
      <c r="C712" s="2">
        <v>151</v>
      </c>
      <c r="D712" s="2">
        <f t="shared" si="88"/>
        <v>1.51</v>
      </c>
      <c r="E712" s="34">
        <f t="shared" si="89"/>
        <v>28.551379325468179</v>
      </c>
      <c r="F712" s="2">
        <v>65.099999999999994</v>
      </c>
      <c r="G712" s="2">
        <f t="shared" si="90"/>
        <v>65.099999999999994</v>
      </c>
      <c r="H712" s="2" t="b">
        <v>0</v>
      </c>
      <c r="I712" s="2" t="b">
        <v>1</v>
      </c>
      <c r="J712" s="2" t="b">
        <v>0</v>
      </c>
      <c r="K712" s="2" t="b">
        <v>1</v>
      </c>
      <c r="L712" s="13" t="b">
        <f t="shared" si="91"/>
        <v>1</v>
      </c>
      <c r="M712" s="2" t="s">
        <v>1837</v>
      </c>
      <c r="N712" s="2">
        <v>189</v>
      </c>
      <c r="O712" s="2" t="b">
        <v>1</v>
      </c>
      <c r="P712" s="13" t="b">
        <f t="shared" si="92"/>
        <v>1</v>
      </c>
      <c r="Q712" s="2" t="b">
        <v>1</v>
      </c>
      <c r="R712" s="2" t="b">
        <f t="shared" si="93"/>
        <v>1</v>
      </c>
      <c r="S712" s="2" t="b">
        <v>1</v>
      </c>
      <c r="T712" s="2" t="b">
        <f t="shared" si="94"/>
        <v>1</v>
      </c>
      <c r="U712" s="2" t="s">
        <v>1580</v>
      </c>
      <c r="V712" s="2" t="str">
        <f t="shared" si="95"/>
        <v>Prostate Cancer</v>
      </c>
      <c r="W712" s="2" t="s">
        <v>1524</v>
      </c>
      <c r="X712" s="2" t="s">
        <v>1507</v>
      </c>
      <c r="Y712" s="2" t="s">
        <v>1508</v>
      </c>
    </row>
    <row r="713" spans="1:25" ht="15.75" customHeight="1">
      <c r="A713" s="2" t="s">
        <v>1114</v>
      </c>
      <c r="B713" s="2" t="s">
        <v>1536</v>
      </c>
      <c r="C713" s="2">
        <v>169</v>
      </c>
      <c r="D713" s="2">
        <f t="shared" si="88"/>
        <v>1.69</v>
      </c>
      <c r="E713" s="34">
        <f t="shared" si="89"/>
        <v>33.752319596652782</v>
      </c>
      <c r="F713" s="2">
        <v>96.4</v>
      </c>
      <c r="G713" s="2">
        <f t="shared" si="90"/>
        <v>96.4</v>
      </c>
      <c r="H713" s="2" t="b">
        <v>1</v>
      </c>
      <c r="I713" s="2" t="b">
        <v>0</v>
      </c>
      <c r="J713" s="2" t="b">
        <v>0</v>
      </c>
      <c r="K713" s="2" t="b">
        <v>0</v>
      </c>
      <c r="L713" s="13" t="b">
        <f t="shared" si="91"/>
        <v>0</v>
      </c>
      <c r="M713" s="2" t="s">
        <v>1681</v>
      </c>
      <c r="N713" s="2">
        <v>164</v>
      </c>
      <c r="O713" s="2" t="b">
        <v>0</v>
      </c>
      <c r="P713" s="13" t="b">
        <f t="shared" si="92"/>
        <v>0</v>
      </c>
      <c r="Q713" s="2" t="b">
        <v>1</v>
      </c>
      <c r="R713" s="2" t="b">
        <f t="shared" si="93"/>
        <v>1</v>
      </c>
      <c r="S713" s="2" t="b">
        <v>1</v>
      </c>
      <c r="T713" s="2" t="b">
        <f t="shared" si="94"/>
        <v>1</v>
      </c>
      <c r="U713" s="2" t="s">
        <v>1505</v>
      </c>
      <c r="V713" s="2" t="str">
        <f t="shared" si="95"/>
        <v>Fractured Leg</v>
      </c>
      <c r="W713" s="2" t="s">
        <v>1524</v>
      </c>
      <c r="X713" s="2" t="s">
        <v>1507</v>
      </c>
      <c r="Y713" s="2" t="s">
        <v>1517</v>
      </c>
    </row>
    <row r="714" spans="1:25" ht="15.75" customHeight="1">
      <c r="A714" s="2" t="s">
        <v>1115</v>
      </c>
      <c r="B714" s="2" t="s">
        <v>1556</v>
      </c>
      <c r="C714" s="2">
        <v>165</v>
      </c>
      <c r="D714" s="2">
        <f t="shared" si="88"/>
        <v>1.65</v>
      </c>
      <c r="E714" s="34">
        <f t="shared" si="89"/>
        <v>23.801652892561986</v>
      </c>
      <c r="F714" s="2">
        <v>64.8</v>
      </c>
      <c r="G714" s="2">
        <f t="shared" si="90"/>
        <v>64.8</v>
      </c>
      <c r="H714" s="2" t="b">
        <v>0</v>
      </c>
      <c r="I714" s="2" t="b">
        <v>1</v>
      </c>
      <c r="J714" s="2" t="b">
        <v>0</v>
      </c>
      <c r="K714" s="2" t="b">
        <v>0</v>
      </c>
      <c r="L714" s="13" t="b">
        <f t="shared" si="91"/>
        <v>0</v>
      </c>
      <c r="M714" s="2" t="s">
        <v>1727</v>
      </c>
      <c r="N714" s="2">
        <v>158</v>
      </c>
      <c r="O714" s="2" t="b">
        <v>0</v>
      </c>
      <c r="P714" s="13" t="b">
        <f t="shared" si="92"/>
        <v>0</v>
      </c>
      <c r="Q714" s="2" t="b">
        <v>0</v>
      </c>
      <c r="R714" s="2" t="b">
        <f t="shared" si="93"/>
        <v>0</v>
      </c>
      <c r="S714" s="2" t="b">
        <v>0</v>
      </c>
      <c r="T714" s="2" t="b">
        <f t="shared" si="94"/>
        <v>0</v>
      </c>
      <c r="U714" s="2" t="s">
        <v>1555</v>
      </c>
      <c r="V714" s="2" t="str">
        <f t="shared" si="95"/>
        <v>Kidney Stones</v>
      </c>
      <c r="W714" s="2" t="s">
        <v>1524</v>
      </c>
      <c r="X714" s="2" t="s">
        <v>1535</v>
      </c>
      <c r="Y714" s="2" t="s">
        <v>1508</v>
      </c>
    </row>
    <row r="715" spans="1:25" ht="15.75" customHeight="1">
      <c r="A715" s="2" t="s">
        <v>1116</v>
      </c>
      <c r="B715" s="2" t="s">
        <v>1514</v>
      </c>
      <c r="C715" s="2">
        <v>172</v>
      </c>
      <c r="D715" s="2">
        <f t="shared" si="88"/>
        <v>1.72</v>
      </c>
      <c r="E715" s="34">
        <f t="shared" si="89"/>
        <v>23.154407787993513</v>
      </c>
      <c r="F715" s="2">
        <v>68.5</v>
      </c>
      <c r="G715" s="2">
        <f t="shared" si="90"/>
        <v>68.5</v>
      </c>
      <c r="H715" s="2" t="b">
        <v>1</v>
      </c>
      <c r="I715" s="2" t="b">
        <v>0</v>
      </c>
      <c r="J715" s="2" t="b">
        <v>1</v>
      </c>
      <c r="K715" s="2" t="b">
        <v>0</v>
      </c>
      <c r="L715" s="13" t="b">
        <f t="shared" si="91"/>
        <v>0</v>
      </c>
      <c r="M715" s="2" t="s">
        <v>1712</v>
      </c>
      <c r="N715" s="2">
        <v>195</v>
      </c>
      <c r="O715" s="2" t="b">
        <v>0</v>
      </c>
      <c r="P715" s="13" t="b">
        <f t="shared" si="92"/>
        <v>0</v>
      </c>
      <c r="Q715" s="2" t="b">
        <v>0</v>
      </c>
      <c r="R715" s="2" t="b">
        <f t="shared" si="93"/>
        <v>0</v>
      </c>
      <c r="S715" s="2" t="b">
        <v>0</v>
      </c>
      <c r="T715" s="2" t="b">
        <f t="shared" si="94"/>
        <v>0</v>
      </c>
      <c r="U715" s="2" t="s">
        <v>1580</v>
      </c>
      <c r="V715" s="2" t="str">
        <f t="shared" si="95"/>
        <v>Prostate Cancer</v>
      </c>
      <c r="W715" s="2" t="s">
        <v>1524</v>
      </c>
      <c r="X715" s="2" t="s">
        <v>1507</v>
      </c>
      <c r="Y715" s="2" t="s">
        <v>1521</v>
      </c>
    </row>
    <row r="716" spans="1:25" ht="15.75" customHeight="1">
      <c r="A716" s="2" t="s">
        <v>1117</v>
      </c>
      <c r="B716" s="2" t="s">
        <v>1527</v>
      </c>
      <c r="C716" s="2">
        <v>162</v>
      </c>
      <c r="D716" s="2">
        <f t="shared" si="88"/>
        <v>1.62</v>
      </c>
      <c r="E716" s="34">
        <f t="shared" si="89"/>
        <v>32.350251486053949</v>
      </c>
      <c r="F716" s="2">
        <v>84.9</v>
      </c>
      <c r="G716" s="2">
        <f t="shared" si="90"/>
        <v>84.9</v>
      </c>
      <c r="H716" s="2" t="b">
        <v>1</v>
      </c>
      <c r="I716" s="2" t="b">
        <v>0</v>
      </c>
      <c r="J716" s="2" t="b">
        <v>0</v>
      </c>
      <c r="K716" s="2" t="b">
        <v>1</v>
      </c>
      <c r="L716" s="13" t="b">
        <f t="shared" si="91"/>
        <v>1</v>
      </c>
      <c r="M716" s="2" t="s">
        <v>1590</v>
      </c>
      <c r="N716" s="2">
        <v>171</v>
      </c>
      <c r="O716" s="2" t="b">
        <v>1</v>
      </c>
      <c r="P716" s="13" t="b">
        <f t="shared" si="92"/>
        <v>1</v>
      </c>
      <c r="Q716" s="2" t="b">
        <v>0</v>
      </c>
      <c r="R716" s="2" t="b">
        <f t="shared" si="93"/>
        <v>0</v>
      </c>
      <c r="S716" s="2" t="b">
        <v>1</v>
      </c>
      <c r="T716" s="2" t="b">
        <f t="shared" si="94"/>
        <v>1</v>
      </c>
      <c r="U716" s="2" t="s">
        <v>1529</v>
      </c>
      <c r="V716" s="2" t="str">
        <f t="shared" si="95"/>
        <v>Childbirth</v>
      </c>
      <c r="W716" s="2" t="s">
        <v>1506</v>
      </c>
      <c r="X716" s="2" t="s">
        <v>1535</v>
      </c>
      <c r="Y716" s="2" t="s">
        <v>1517</v>
      </c>
    </row>
    <row r="717" spans="1:25" ht="15.75" customHeight="1">
      <c r="A717" s="2" t="s">
        <v>1119</v>
      </c>
      <c r="B717" s="2" t="s">
        <v>1518</v>
      </c>
      <c r="C717" s="2">
        <v>167</v>
      </c>
      <c r="D717" s="2">
        <f t="shared" si="88"/>
        <v>1.67</v>
      </c>
      <c r="E717" s="34">
        <f t="shared" si="89"/>
        <v>30.226971207286027</v>
      </c>
      <c r="F717" s="2">
        <v>84.3</v>
      </c>
      <c r="G717" s="2">
        <f t="shared" si="90"/>
        <v>84.3</v>
      </c>
      <c r="H717" s="2" t="b">
        <v>0</v>
      </c>
      <c r="I717" s="2" t="b">
        <v>0</v>
      </c>
      <c r="J717" s="2" t="b">
        <v>0</v>
      </c>
      <c r="K717" s="2" t="b">
        <v>1</v>
      </c>
      <c r="L717" s="13" t="b">
        <f t="shared" si="91"/>
        <v>1</v>
      </c>
      <c r="M717" s="2" t="s">
        <v>1740</v>
      </c>
      <c r="N717" s="2">
        <v>173</v>
      </c>
      <c r="O717" s="2" t="b">
        <v>1</v>
      </c>
      <c r="P717" s="13" t="b">
        <f t="shared" si="92"/>
        <v>1</v>
      </c>
      <c r="Q717" s="2" t="b">
        <v>0</v>
      </c>
      <c r="R717" s="2" t="b">
        <f t="shared" si="93"/>
        <v>0</v>
      </c>
      <c r="S717" s="2" t="b">
        <v>1</v>
      </c>
      <c r="T717" s="2" t="b">
        <f t="shared" si="94"/>
        <v>1</v>
      </c>
      <c r="U717" s="2" t="s">
        <v>1558</v>
      </c>
      <c r="V717" s="2" t="str">
        <f t="shared" si="95"/>
        <v>Fractured Leg</v>
      </c>
      <c r="W717" s="100"/>
      <c r="X717" s="2" t="s">
        <v>1535</v>
      </c>
      <c r="Y717" s="2" t="s">
        <v>1521</v>
      </c>
    </row>
    <row r="718" spans="1:25" ht="15.75" customHeight="1">
      <c r="A718" s="2" t="s">
        <v>1120</v>
      </c>
      <c r="B718" s="2" t="s">
        <v>1527</v>
      </c>
      <c r="C718" s="2">
        <v>168</v>
      </c>
      <c r="D718" s="2">
        <f t="shared" si="88"/>
        <v>1.68</v>
      </c>
      <c r="E718" s="34">
        <f t="shared" si="89"/>
        <v>20.443594104308396</v>
      </c>
      <c r="F718" s="2">
        <v>57.7</v>
      </c>
      <c r="G718" s="2">
        <f t="shared" si="90"/>
        <v>57.7</v>
      </c>
      <c r="H718" s="2" t="b">
        <v>0</v>
      </c>
      <c r="I718" s="2" t="b">
        <v>0</v>
      </c>
      <c r="J718" s="2" t="b">
        <v>0</v>
      </c>
      <c r="K718" s="2" t="b">
        <v>0</v>
      </c>
      <c r="L718" s="13" t="b">
        <f t="shared" si="91"/>
        <v>0</v>
      </c>
      <c r="M718" s="2" t="s">
        <v>1598</v>
      </c>
      <c r="N718" s="2">
        <v>219</v>
      </c>
      <c r="O718" s="2" t="b">
        <v>0</v>
      </c>
      <c r="P718" s="13" t="b">
        <f t="shared" si="92"/>
        <v>0</v>
      </c>
      <c r="Q718" s="2" t="b">
        <v>0</v>
      </c>
      <c r="R718" s="2" t="b">
        <f t="shared" si="93"/>
        <v>0</v>
      </c>
      <c r="S718" s="2" t="b">
        <v>0</v>
      </c>
      <c r="T718" s="2" t="b">
        <f t="shared" si="94"/>
        <v>0</v>
      </c>
      <c r="U718" s="2" t="s">
        <v>1582</v>
      </c>
      <c r="V718" s="2" t="str">
        <f t="shared" si="95"/>
        <v>Osteoarthritis</v>
      </c>
      <c r="W718" s="2" t="s">
        <v>1506</v>
      </c>
      <c r="X718" s="2" t="s">
        <v>1512</v>
      </c>
      <c r="Y718" s="2" t="s">
        <v>1513</v>
      </c>
    </row>
    <row r="719" spans="1:25" ht="15.75" customHeight="1">
      <c r="A719" s="2" t="s">
        <v>1122</v>
      </c>
      <c r="B719" s="2" t="s">
        <v>1503</v>
      </c>
      <c r="C719" s="2">
        <v>160</v>
      </c>
      <c r="D719" s="2">
        <f t="shared" si="88"/>
        <v>1.6</v>
      </c>
      <c r="E719" s="34">
        <f t="shared" si="89"/>
        <v>28.085937499999996</v>
      </c>
      <c r="F719" s="2">
        <v>71.900000000000006</v>
      </c>
      <c r="G719" s="2">
        <f t="shared" si="90"/>
        <v>71.900000000000006</v>
      </c>
      <c r="H719" s="2" t="b">
        <v>0</v>
      </c>
      <c r="I719" s="2" t="b">
        <v>0</v>
      </c>
      <c r="J719" s="2" t="b">
        <v>0</v>
      </c>
      <c r="K719" s="2" t="b">
        <v>1</v>
      </c>
      <c r="L719" s="13" t="b">
        <f t="shared" si="91"/>
        <v>1</v>
      </c>
      <c r="M719" s="2" t="s">
        <v>1627</v>
      </c>
      <c r="N719" s="2">
        <v>174</v>
      </c>
      <c r="O719" s="2" t="b">
        <v>1</v>
      </c>
      <c r="P719" s="13" t="b">
        <f t="shared" si="92"/>
        <v>1</v>
      </c>
      <c r="Q719" s="2" t="b">
        <v>0</v>
      </c>
      <c r="R719" s="2" t="b">
        <f t="shared" si="93"/>
        <v>0</v>
      </c>
      <c r="S719" s="2" t="b">
        <v>1</v>
      </c>
      <c r="T719" s="2" t="b">
        <f t="shared" si="94"/>
        <v>1</v>
      </c>
      <c r="U719" s="2" t="s">
        <v>1526</v>
      </c>
      <c r="V719" s="2" t="str">
        <f t="shared" si="95"/>
        <v>Fractured Arm</v>
      </c>
      <c r="W719" s="2" t="s">
        <v>1524</v>
      </c>
      <c r="X719" s="2" t="s">
        <v>1535</v>
      </c>
      <c r="Y719" s="2" t="s">
        <v>1513</v>
      </c>
    </row>
    <row r="720" spans="1:25" ht="15.75" customHeight="1">
      <c r="A720" s="2" t="s">
        <v>1123</v>
      </c>
      <c r="B720" s="2" t="s">
        <v>1514</v>
      </c>
      <c r="C720" s="2">
        <v>165</v>
      </c>
      <c r="D720" s="2">
        <f t="shared" si="88"/>
        <v>1.65</v>
      </c>
      <c r="E720" s="34">
        <f t="shared" si="89"/>
        <v>34.857667584940316</v>
      </c>
      <c r="F720" s="2">
        <v>94.9</v>
      </c>
      <c r="G720" s="2">
        <f t="shared" si="90"/>
        <v>94.9</v>
      </c>
      <c r="H720" s="2" t="b">
        <v>0</v>
      </c>
      <c r="I720" s="2" t="b">
        <v>0</v>
      </c>
      <c r="J720" s="2" t="b">
        <v>0</v>
      </c>
      <c r="K720" s="2" t="b">
        <v>0</v>
      </c>
      <c r="L720" s="13" t="b">
        <f t="shared" si="91"/>
        <v>0</v>
      </c>
      <c r="M720" s="2" t="s">
        <v>1776</v>
      </c>
      <c r="N720" s="2">
        <v>177</v>
      </c>
      <c r="O720" s="2" t="b">
        <v>1</v>
      </c>
      <c r="P720" s="13" t="b">
        <f t="shared" si="92"/>
        <v>1</v>
      </c>
      <c r="Q720" s="2" t="b">
        <v>0</v>
      </c>
      <c r="R720" s="2" t="b">
        <f t="shared" si="93"/>
        <v>0</v>
      </c>
      <c r="S720" s="2" t="b">
        <v>1</v>
      </c>
      <c r="T720" s="2" t="b">
        <f t="shared" si="94"/>
        <v>1</v>
      </c>
      <c r="U720" s="2" t="s">
        <v>1594</v>
      </c>
      <c r="V720" s="2" t="str">
        <f t="shared" si="95"/>
        <v>Heart Disease</v>
      </c>
      <c r="W720" s="2" t="s">
        <v>1506</v>
      </c>
      <c r="X720" s="2" t="s">
        <v>1535</v>
      </c>
      <c r="Y720" s="2" t="s">
        <v>1517</v>
      </c>
    </row>
    <row r="721" spans="1:25" ht="15.75" customHeight="1">
      <c r="A721" s="2" t="s">
        <v>1124</v>
      </c>
      <c r="B721" s="2" t="s">
        <v>1514</v>
      </c>
      <c r="C721" s="2">
        <v>161</v>
      </c>
      <c r="D721" s="2">
        <f t="shared" si="88"/>
        <v>1.61</v>
      </c>
      <c r="E721" s="34">
        <f t="shared" si="89"/>
        <v>31.17163689672466</v>
      </c>
      <c r="F721" s="2">
        <v>80.8</v>
      </c>
      <c r="G721" s="2">
        <f t="shared" si="90"/>
        <v>80.8</v>
      </c>
      <c r="H721" s="2" t="b">
        <v>1</v>
      </c>
      <c r="I721" s="2" t="b">
        <v>0</v>
      </c>
      <c r="J721" s="2" t="b">
        <v>0</v>
      </c>
      <c r="K721" s="2" t="b">
        <v>1</v>
      </c>
      <c r="L721" s="13" t="b">
        <f t="shared" si="91"/>
        <v>1</v>
      </c>
      <c r="M721" s="2" t="s">
        <v>1787</v>
      </c>
      <c r="N721" s="2">
        <v>193</v>
      </c>
      <c r="O721" s="2" t="b">
        <v>1</v>
      </c>
      <c r="P721" s="13" t="b">
        <f t="shared" si="92"/>
        <v>1</v>
      </c>
      <c r="Q721" s="2" t="b">
        <v>1</v>
      </c>
      <c r="R721" s="2" t="b">
        <f t="shared" si="93"/>
        <v>1</v>
      </c>
      <c r="S721" s="2" t="b">
        <v>1</v>
      </c>
      <c r="T721" s="2" t="b">
        <f t="shared" si="94"/>
        <v>1</v>
      </c>
      <c r="U721" s="2" t="s">
        <v>1523</v>
      </c>
      <c r="V721" s="2" t="str">
        <f t="shared" si="95"/>
        <v>Appendicitis</v>
      </c>
      <c r="W721" s="2" t="s">
        <v>1506</v>
      </c>
      <c r="X721" s="2" t="s">
        <v>1535</v>
      </c>
      <c r="Y721" s="2" t="s">
        <v>1517</v>
      </c>
    </row>
    <row r="722" spans="1:25" ht="15.75" customHeight="1">
      <c r="A722" s="2" t="s">
        <v>1126</v>
      </c>
      <c r="B722" s="2" t="s">
        <v>1503</v>
      </c>
      <c r="C722" s="2">
        <v>167</v>
      </c>
      <c r="D722" s="2">
        <f t="shared" si="88"/>
        <v>1.67</v>
      </c>
      <c r="E722" s="34">
        <f t="shared" si="89"/>
        <v>28.398293233891501</v>
      </c>
      <c r="F722" s="2">
        <v>79.2</v>
      </c>
      <c r="G722" s="2">
        <f t="shared" si="90"/>
        <v>79.2</v>
      </c>
      <c r="H722" s="2" t="b">
        <v>0</v>
      </c>
      <c r="I722" s="2" t="b">
        <v>0</v>
      </c>
      <c r="J722" s="2" t="b">
        <v>0</v>
      </c>
      <c r="K722" s="2" t="b">
        <v>0</v>
      </c>
      <c r="L722" s="13" t="b">
        <f t="shared" si="91"/>
        <v>0</v>
      </c>
      <c r="M722" s="2" t="s">
        <v>1794</v>
      </c>
      <c r="N722" s="2">
        <v>163</v>
      </c>
      <c r="O722" s="2" t="b">
        <v>1</v>
      </c>
      <c r="P722" s="13" t="b">
        <f t="shared" si="92"/>
        <v>1</v>
      </c>
      <c r="Q722" s="2" t="b">
        <v>0</v>
      </c>
      <c r="R722" s="2" t="b">
        <f t="shared" si="93"/>
        <v>0</v>
      </c>
      <c r="S722" s="2" t="b">
        <v>1</v>
      </c>
      <c r="T722" s="2" t="b">
        <f t="shared" si="94"/>
        <v>1</v>
      </c>
      <c r="U722" s="2" t="s">
        <v>1594</v>
      </c>
      <c r="V722" s="2" t="str">
        <f t="shared" si="95"/>
        <v>Heart Disease</v>
      </c>
      <c r="W722" s="2" t="s">
        <v>1506</v>
      </c>
      <c r="X722" s="2" t="s">
        <v>1512</v>
      </c>
      <c r="Y722" s="2" t="s">
        <v>1513</v>
      </c>
    </row>
    <row r="723" spans="1:25" ht="15.75" customHeight="1">
      <c r="A723" s="2" t="s">
        <v>1128</v>
      </c>
      <c r="B723" s="2" t="s">
        <v>1514</v>
      </c>
      <c r="C723" s="2">
        <v>170</v>
      </c>
      <c r="D723" s="2">
        <f t="shared" si="88"/>
        <v>1.7</v>
      </c>
      <c r="E723" s="34">
        <f t="shared" si="89"/>
        <v>29.688581314878896</v>
      </c>
      <c r="F723" s="2">
        <v>85.8</v>
      </c>
      <c r="G723" s="2">
        <f t="shared" si="90"/>
        <v>85.8</v>
      </c>
      <c r="H723" s="2" t="b">
        <v>0</v>
      </c>
      <c r="I723" s="2" t="b">
        <v>1</v>
      </c>
      <c r="J723" s="2" t="b">
        <v>0</v>
      </c>
      <c r="K723" s="2" t="b">
        <v>1</v>
      </c>
      <c r="L723" s="13" t="b">
        <f t="shared" si="91"/>
        <v>1</v>
      </c>
      <c r="M723" s="2" t="s">
        <v>1559</v>
      </c>
      <c r="N723" s="2">
        <v>215</v>
      </c>
      <c r="O723" s="2" t="b">
        <v>1</v>
      </c>
      <c r="P723" s="13" t="b">
        <f t="shared" si="92"/>
        <v>1</v>
      </c>
      <c r="Q723" s="2" t="b">
        <v>0</v>
      </c>
      <c r="R723" s="2" t="b">
        <f t="shared" si="93"/>
        <v>0</v>
      </c>
      <c r="S723" s="2" t="b">
        <v>1</v>
      </c>
      <c r="T723" s="2" t="b">
        <f t="shared" si="94"/>
        <v>1</v>
      </c>
      <c r="U723" s="2" t="s">
        <v>1558</v>
      </c>
      <c r="V723" s="2" t="str">
        <f t="shared" si="95"/>
        <v>Fractured Leg</v>
      </c>
      <c r="W723" s="2" t="s">
        <v>1506</v>
      </c>
      <c r="X723" s="2" t="s">
        <v>1535</v>
      </c>
      <c r="Y723" s="2" t="s">
        <v>1530</v>
      </c>
    </row>
    <row r="724" spans="1:25" ht="15.75" customHeight="1">
      <c r="A724" s="2" t="s">
        <v>1130</v>
      </c>
      <c r="B724" s="2" t="s">
        <v>1518</v>
      </c>
      <c r="C724" s="2">
        <v>177</v>
      </c>
      <c r="D724" s="2">
        <f t="shared" si="88"/>
        <v>1.77</v>
      </c>
      <c r="E724" s="34">
        <f t="shared" si="89"/>
        <v>28.472022726547287</v>
      </c>
      <c r="F724" s="2">
        <v>89.2</v>
      </c>
      <c r="G724" s="2">
        <f t="shared" si="90"/>
        <v>89.2</v>
      </c>
      <c r="H724" s="2" t="b">
        <v>0</v>
      </c>
      <c r="I724" s="2" t="b">
        <v>1</v>
      </c>
      <c r="J724" s="2" t="b">
        <v>0</v>
      </c>
      <c r="K724" s="2" t="b">
        <v>1</v>
      </c>
      <c r="L724" s="13" t="b">
        <f t="shared" si="91"/>
        <v>1</v>
      </c>
      <c r="M724" s="2" t="s">
        <v>1537</v>
      </c>
      <c r="N724" s="2">
        <v>220</v>
      </c>
      <c r="O724" s="2" t="b">
        <v>1</v>
      </c>
      <c r="P724" s="13" t="b">
        <f t="shared" si="92"/>
        <v>1</v>
      </c>
      <c r="Q724" s="2" t="b">
        <v>0</v>
      </c>
      <c r="R724" s="2" t="b">
        <f t="shared" si="93"/>
        <v>0</v>
      </c>
      <c r="S724" s="2" t="b">
        <v>1</v>
      </c>
      <c r="T724" s="2" t="b">
        <f t="shared" si="94"/>
        <v>1</v>
      </c>
      <c r="U724" s="2" t="s">
        <v>1591</v>
      </c>
      <c r="V724" s="2" t="str">
        <f t="shared" si="95"/>
        <v>Respiratory Infection</v>
      </c>
      <c r="W724" s="2" t="s">
        <v>1506</v>
      </c>
      <c r="X724" s="2" t="s">
        <v>1512</v>
      </c>
      <c r="Y724" s="2" t="s">
        <v>1508</v>
      </c>
    </row>
    <row r="725" spans="1:25" ht="15.75" customHeight="1">
      <c r="A725" s="2" t="s">
        <v>1131</v>
      </c>
      <c r="B725" s="2" t="s">
        <v>1518</v>
      </c>
      <c r="C725" s="2">
        <v>150</v>
      </c>
      <c r="D725" s="2">
        <f t="shared" si="88"/>
        <v>1.5</v>
      </c>
      <c r="E725" s="34">
        <f t="shared" si="89"/>
        <v>23.688888888888886</v>
      </c>
      <c r="F725" s="2">
        <v>53.3</v>
      </c>
      <c r="G725" s="2">
        <f t="shared" si="90"/>
        <v>53.3</v>
      </c>
      <c r="H725" s="2" t="b">
        <v>0</v>
      </c>
      <c r="I725" s="2" t="b">
        <v>0</v>
      </c>
      <c r="J725" s="2" t="b">
        <v>0</v>
      </c>
      <c r="K725" s="2" t="b">
        <v>0</v>
      </c>
      <c r="L725" s="13" t="b">
        <f t="shared" si="91"/>
        <v>0</v>
      </c>
      <c r="M725" s="2" t="s">
        <v>1853</v>
      </c>
      <c r="N725" s="2">
        <v>219</v>
      </c>
      <c r="O725" s="2" t="b">
        <v>0</v>
      </c>
      <c r="P725" s="13" t="b">
        <f t="shared" si="92"/>
        <v>0</v>
      </c>
      <c r="Q725" s="2" t="b">
        <v>0</v>
      </c>
      <c r="R725" s="2" t="b">
        <f t="shared" si="93"/>
        <v>0</v>
      </c>
      <c r="S725" s="2" t="b">
        <v>0</v>
      </c>
      <c r="T725" s="2" t="b">
        <f t="shared" si="94"/>
        <v>0</v>
      </c>
      <c r="U725" s="2" t="s">
        <v>1505</v>
      </c>
      <c r="V725" s="2" t="str">
        <f t="shared" si="95"/>
        <v>Fractured Leg</v>
      </c>
      <c r="W725" s="2" t="s">
        <v>1524</v>
      </c>
      <c r="X725" s="2" t="s">
        <v>1535</v>
      </c>
      <c r="Y725" s="2" t="s">
        <v>1513</v>
      </c>
    </row>
    <row r="726" spans="1:25" ht="15.75" customHeight="1">
      <c r="A726" s="2" t="s">
        <v>1132</v>
      </c>
      <c r="B726" s="2" t="s">
        <v>1556</v>
      </c>
      <c r="C726" s="2">
        <v>172</v>
      </c>
      <c r="D726" s="2">
        <f t="shared" si="88"/>
        <v>1.72</v>
      </c>
      <c r="E726" s="34">
        <f t="shared" si="89"/>
        <v>22.343158464034612</v>
      </c>
      <c r="F726" s="2">
        <v>66.099999999999994</v>
      </c>
      <c r="G726" s="2">
        <f t="shared" si="90"/>
        <v>66.099999999999994</v>
      </c>
      <c r="H726" s="2" t="b">
        <v>1</v>
      </c>
      <c r="I726" s="2" t="b">
        <v>1</v>
      </c>
      <c r="J726" s="2" t="b">
        <v>0</v>
      </c>
      <c r="K726" s="2" t="b">
        <v>0</v>
      </c>
      <c r="L726" s="13" t="b">
        <f t="shared" si="91"/>
        <v>0</v>
      </c>
      <c r="M726" s="2" t="s">
        <v>1541</v>
      </c>
      <c r="N726" s="2">
        <v>154</v>
      </c>
      <c r="O726" s="2" t="b">
        <v>0</v>
      </c>
      <c r="P726" s="13" t="b">
        <f t="shared" si="92"/>
        <v>0</v>
      </c>
      <c r="Q726" s="2" t="b">
        <v>0</v>
      </c>
      <c r="R726" s="2" t="b">
        <f t="shared" si="93"/>
        <v>0</v>
      </c>
      <c r="S726" s="2" t="b">
        <v>0</v>
      </c>
      <c r="T726" s="2" t="b">
        <f t="shared" si="94"/>
        <v>0</v>
      </c>
      <c r="U726" s="2" t="s">
        <v>1577</v>
      </c>
      <c r="V726" s="2" t="str">
        <f t="shared" si="95"/>
        <v>Appendicitis</v>
      </c>
      <c r="W726" s="2" t="s">
        <v>1506</v>
      </c>
      <c r="X726" s="2" t="s">
        <v>1507</v>
      </c>
      <c r="Y726" s="2" t="s">
        <v>1508</v>
      </c>
    </row>
    <row r="727" spans="1:25" ht="15.75" customHeight="1">
      <c r="A727" s="2" t="s">
        <v>1133</v>
      </c>
      <c r="B727" s="2" t="s">
        <v>1514</v>
      </c>
      <c r="C727" s="2">
        <v>158</v>
      </c>
      <c r="D727" s="2">
        <f t="shared" si="88"/>
        <v>1.58</v>
      </c>
      <c r="E727" s="34">
        <f t="shared" si="89"/>
        <v>28.200608876782564</v>
      </c>
      <c r="F727" s="2">
        <v>70.400000000000006</v>
      </c>
      <c r="G727" s="2">
        <f t="shared" si="90"/>
        <v>70.400000000000006</v>
      </c>
      <c r="H727" s="2" t="b">
        <v>0</v>
      </c>
      <c r="I727" s="2" t="b">
        <v>0</v>
      </c>
      <c r="J727" s="2" t="b">
        <v>0</v>
      </c>
      <c r="K727" s="2" t="b">
        <v>0</v>
      </c>
      <c r="L727" s="13" t="b">
        <f t="shared" si="91"/>
        <v>0</v>
      </c>
      <c r="M727" s="2" t="s">
        <v>1803</v>
      </c>
      <c r="N727" s="2">
        <v>172</v>
      </c>
      <c r="O727" s="2" t="b">
        <v>0</v>
      </c>
      <c r="P727" s="13" t="b">
        <f t="shared" si="92"/>
        <v>0</v>
      </c>
      <c r="Q727" s="2" t="b">
        <v>1</v>
      </c>
      <c r="R727" s="2" t="b">
        <f t="shared" si="93"/>
        <v>1</v>
      </c>
      <c r="S727" s="2" t="b">
        <v>1</v>
      </c>
      <c r="T727" s="2" t="b">
        <f t="shared" si="94"/>
        <v>1</v>
      </c>
      <c r="U727" s="2" t="s">
        <v>1526</v>
      </c>
      <c r="V727" s="2" t="str">
        <f t="shared" si="95"/>
        <v>Fractured Arm</v>
      </c>
      <c r="W727" s="2" t="s">
        <v>1524</v>
      </c>
      <c r="X727" s="2" t="s">
        <v>1512</v>
      </c>
      <c r="Y727" s="2" t="s">
        <v>1513</v>
      </c>
    </row>
    <row r="728" spans="1:25" ht="15.75" customHeight="1">
      <c r="A728" s="2" t="s">
        <v>1135</v>
      </c>
      <c r="B728" s="2" t="s">
        <v>1509</v>
      </c>
      <c r="C728" s="2">
        <v>169</v>
      </c>
      <c r="D728" s="2">
        <f t="shared" si="88"/>
        <v>1.69</v>
      </c>
      <c r="E728" s="34">
        <f t="shared" si="89"/>
        <v>33.472217359336163</v>
      </c>
      <c r="F728" s="2">
        <v>95.6</v>
      </c>
      <c r="G728" s="2">
        <f t="shared" si="90"/>
        <v>95.6</v>
      </c>
      <c r="H728" s="2" t="b">
        <v>0</v>
      </c>
      <c r="I728" s="2" t="b">
        <v>0</v>
      </c>
      <c r="J728" s="2" t="b">
        <v>1</v>
      </c>
      <c r="K728" s="2" t="b">
        <v>0</v>
      </c>
      <c r="L728" s="13" t="b">
        <f t="shared" si="91"/>
        <v>0</v>
      </c>
      <c r="M728" s="2" t="s">
        <v>1626</v>
      </c>
      <c r="N728" s="2">
        <v>221</v>
      </c>
      <c r="O728" s="2" t="b">
        <v>0</v>
      </c>
      <c r="P728" s="13" t="b">
        <f t="shared" si="92"/>
        <v>0</v>
      </c>
      <c r="Q728" s="2" t="b">
        <v>1</v>
      </c>
      <c r="R728" s="2" t="b">
        <f t="shared" si="93"/>
        <v>1</v>
      </c>
      <c r="S728" s="2" t="b">
        <v>1</v>
      </c>
      <c r="T728" s="2" t="b">
        <f t="shared" si="94"/>
        <v>1</v>
      </c>
      <c r="U728" s="2" t="s">
        <v>1523</v>
      </c>
      <c r="V728" s="2" t="str">
        <f t="shared" si="95"/>
        <v>Appendicitis</v>
      </c>
      <c r="W728" s="2" t="s">
        <v>1506</v>
      </c>
      <c r="X728" s="2" t="s">
        <v>1535</v>
      </c>
      <c r="Y728" s="2" t="s">
        <v>1530</v>
      </c>
    </row>
    <row r="729" spans="1:25" ht="15.75" customHeight="1">
      <c r="A729" s="2" t="s">
        <v>1136</v>
      </c>
      <c r="B729" s="2" t="s">
        <v>1527</v>
      </c>
      <c r="C729" s="2">
        <v>166</v>
      </c>
      <c r="D729" s="2">
        <f t="shared" si="88"/>
        <v>1.66</v>
      </c>
      <c r="E729" s="34">
        <f t="shared" si="89"/>
        <v>20.902888663086081</v>
      </c>
      <c r="F729" s="2">
        <v>57.6</v>
      </c>
      <c r="G729" s="2">
        <f t="shared" si="90"/>
        <v>57.6</v>
      </c>
      <c r="H729" s="2" t="b">
        <v>0</v>
      </c>
      <c r="I729" s="2" t="b">
        <v>0</v>
      </c>
      <c r="J729" s="2" t="b">
        <v>0</v>
      </c>
      <c r="K729" s="2" t="b">
        <v>0</v>
      </c>
      <c r="L729" s="13" t="b">
        <f t="shared" si="91"/>
        <v>0</v>
      </c>
      <c r="M729" s="2" t="s">
        <v>1564</v>
      </c>
      <c r="N729" s="2">
        <v>192</v>
      </c>
      <c r="O729" s="2" t="b">
        <v>0</v>
      </c>
      <c r="P729" s="13" t="b">
        <f t="shared" si="92"/>
        <v>0</v>
      </c>
      <c r="Q729" s="2" t="b">
        <v>0</v>
      </c>
      <c r="R729" s="2" t="b">
        <f t="shared" si="93"/>
        <v>0</v>
      </c>
      <c r="S729" s="2" t="b">
        <v>0</v>
      </c>
      <c r="T729" s="2" t="b">
        <f t="shared" si="94"/>
        <v>0</v>
      </c>
      <c r="U729" s="2" t="s">
        <v>1552</v>
      </c>
      <c r="V729" s="2" t="str">
        <f t="shared" si="95"/>
        <v>Allergic Reaction</v>
      </c>
      <c r="W729" s="2" t="s">
        <v>1524</v>
      </c>
      <c r="X729" s="2" t="s">
        <v>1535</v>
      </c>
      <c r="Y729" s="2" t="s">
        <v>1530</v>
      </c>
    </row>
    <row r="730" spans="1:25" ht="15.75" customHeight="1">
      <c r="A730" s="2" t="s">
        <v>1137</v>
      </c>
      <c r="B730" s="2" t="s">
        <v>1509</v>
      </c>
      <c r="C730" s="2">
        <v>151</v>
      </c>
      <c r="D730" s="2">
        <f t="shared" si="88"/>
        <v>1.51</v>
      </c>
      <c r="E730" s="34">
        <f t="shared" si="89"/>
        <v>20.393842375334415</v>
      </c>
      <c r="F730" s="2">
        <v>46.5</v>
      </c>
      <c r="G730" s="2">
        <f t="shared" si="90"/>
        <v>46.5</v>
      </c>
      <c r="H730" s="2" t="b">
        <v>0</v>
      </c>
      <c r="I730" s="2" t="b">
        <v>1</v>
      </c>
      <c r="J730" s="2" t="b">
        <v>1</v>
      </c>
      <c r="K730" s="2" t="b">
        <v>0</v>
      </c>
      <c r="L730" s="13" t="b">
        <f t="shared" si="91"/>
        <v>0</v>
      </c>
      <c r="M730" s="2" t="s">
        <v>1817</v>
      </c>
      <c r="N730" s="2">
        <v>165</v>
      </c>
      <c r="O730" s="2" t="b">
        <v>0</v>
      </c>
      <c r="P730" s="13" t="b">
        <f t="shared" si="92"/>
        <v>0</v>
      </c>
      <c r="Q730" s="2" t="b">
        <v>0</v>
      </c>
      <c r="R730" s="2" t="b">
        <f t="shared" si="93"/>
        <v>0</v>
      </c>
      <c r="S730" s="2" t="b">
        <v>0</v>
      </c>
      <c r="T730" s="2" t="b">
        <f t="shared" si="94"/>
        <v>0</v>
      </c>
      <c r="U730" s="2" t="s">
        <v>1529</v>
      </c>
      <c r="V730" s="2" t="str">
        <f t="shared" si="95"/>
        <v>Childbirth</v>
      </c>
      <c r="W730" s="2" t="s">
        <v>1506</v>
      </c>
      <c r="X730" s="2" t="s">
        <v>1512</v>
      </c>
      <c r="Y730" s="2" t="s">
        <v>1508</v>
      </c>
    </row>
    <row r="731" spans="1:25" ht="15.75" customHeight="1">
      <c r="A731" s="2" t="s">
        <v>1138</v>
      </c>
      <c r="B731" s="2" t="s">
        <v>1536</v>
      </c>
      <c r="C731" s="2">
        <v>162</v>
      </c>
      <c r="D731" s="2">
        <f t="shared" si="88"/>
        <v>1.62</v>
      </c>
      <c r="E731" s="34">
        <f t="shared" si="89"/>
        <v>28.158817253467458</v>
      </c>
      <c r="F731" s="2">
        <v>73.900000000000006</v>
      </c>
      <c r="G731" s="2">
        <f t="shared" si="90"/>
        <v>73.900000000000006</v>
      </c>
      <c r="H731" s="2" t="b">
        <v>0</v>
      </c>
      <c r="I731" s="2" t="b">
        <v>0</v>
      </c>
      <c r="J731" s="2" t="b">
        <v>0</v>
      </c>
      <c r="K731" s="2" t="b">
        <v>0</v>
      </c>
      <c r="L731" s="13" t="b">
        <f t="shared" si="91"/>
        <v>0</v>
      </c>
      <c r="M731" s="2" t="s">
        <v>1515</v>
      </c>
      <c r="N731" s="2">
        <v>180</v>
      </c>
      <c r="O731" s="2" t="b">
        <v>1</v>
      </c>
      <c r="P731" s="13" t="b">
        <f t="shared" si="92"/>
        <v>1</v>
      </c>
      <c r="Q731" s="2" t="b">
        <v>0</v>
      </c>
      <c r="R731" s="2" t="b">
        <f t="shared" si="93"/>
        <v>0</v>
      </c>
      <c r="S731" s="2" t="b">
        <v>1</v>
      </c>
      <c r="T731" s="2" t="b">
        <f t="shared" si="94"/>
        <v>1</v>
      </c>
      <c r="U731" s="2" t="s">
        <v>1548</v>
      </c>
      <c r="V731" s="2" t="str">
        <f t="shared" si="95"/>
        <v>Heart Disease</v>
      </c>
      <c r="W731" s="2" t="s">
        <v>1524</v>
      </c>
      <c r="X731" s="2" t="s">
        <v>1507</v>
      </c>
      <c r="Y731" s="2" t="s">
        <v>1530</v>
      </c>
    </row>
    <row r="732" spans="1:25" ht="15.75" customHeight="1">
      <c r="A732" s="2" t="s">
        <v>1139</v>
      </c>
      <c r="B732" s="2" t="s">
        <v>1527</v>
      </c>
      <c r="C732" s="2">
        <v>164</v>
      </c>
      <c r="D732" s="2">
        <f t="shared" si="88"/>
        <v>1.64</v>
      </c>
      <c r="E732" s="34">
        <f t="shared" si="89"/>
        <v>29.669839381320646</v>
      </c>
      <c r="F732" s="2">
        <v>79.8</v>
      </c>
      <c r="G732" s="2">
        <f t="shared" si="90"/>
        <v>79.8</v>
      </c>
      <c r="H732" s="2" t="b">
        <v>0</v>
      </c>
      <c r="I732" s="2" t="b">
        <v>0</v>
      </c>
      <c r="J732" s="2" t="b">
        <v>0</v>
      </c>
      <c r="K732" s="2" t="b">
        <v>1</v>
      </c>
      <c r="L732" s="13" t="b">
        <f t="shared" si="91"/>
        <v>1</v>
      </c>
      <c r="M732" s="2" t="s">
        <v>1832</v>
      </c>
      <c r="N732" s="2">
        <v>222</v>
      </c>
      <c r="O732" s="2" t="b">
        <v>1</v>
      </c>
      <c r="P732" s="13" t="b">
        <f t="shared" si="92"/>
        <v>1</v>
      </c>
      <c r="Q732" s="2" t="b">
        <v>0</v>
      </c>
      <c r="R732" s="2" t="b">
        <f t="shared" si="93"/>
        <v>0</v>
      </c>
      <c r="S732" s="2" t="b">
        <v>1</v>
      </c>
      <c r="T732" s="2" t="b">
        <f t="shared" si="94"/>
        <v>1</v>
      </c>
      <c r="U732" s="2" t="s">
        <v>1582</v>
      </c>
      <c r="V732" s="2" t="str">
        <f t="shared" si="95"/>
        <v>Osteoarthritis</v>
      </c>
      <c r="W732" s="2" t="s">
        <v>1524</v>
      </c>
      <c r="X732" s="2" t="s">
        <v>1512</v>
      </c>
      <c r="Y732" s="2" t="s">
        <v>1517</v>
      </c>
    </row>
    <row r="733" spans="1:25" ht="15.75" customHeight="1">
      <c r="A733" s="2" t="s">
        <v>1140</v>
      </c>
      <c r="B733" s="2" t="s">
        <v>1514</v>
      </c>
      <c r="C733" s="2">
        <v>175</v>
      </c>
      <c r="D733" s="2">
        <f t="shared" si="88"/>
        <v>1.75</v>
      </c>
      <c r="E733" s="34">
        <f t="shared" si="89"/>
        <v>29.812244897959182</v>
      </c>
      <c r="F733" s="2">
        <v>91.3</v>
      </c>
      <c r="G733" s="2">
        <f t="shared" si="90"/>
        <v>91.3</v>
      </c>
      <c r="H733" s="2" t="b">
        <v>1</v>
      </c>
      <c r="I733" s="2" t="b">
        <v>0</v>
      </c>
      <c r="J733" s="2" t="b">
        <v>0</v>
      </c>
      <c r="K733" s="2" t="b">
        <v>0</v>
      </c>
      <c r="L733" s="13" t="b">
        <f t="shared" si="91"/>
        <v>0</v>
      </c>
      <c r="M733" s="2" t="s">
        <v>1606</v>
      </c>
      <c r="N733" s="2">
        <v>165</v>
      </c>
      <c r="O733" s="2" t="b">
        <v>1</v>
      </c>
      <c r="P733" s="13" t="b">
        <f t="shared" si="92"/>
        <v>1</v>
      </c>
      <c r="Q733" s="2" t="b">
        <v>0</v>
      </c>
      <c r="R733" s="2" t="b">
        <f t="shared" si="93"/>
        <v>0</v>
      </c>
      <c r="S733" s="2" t="b">
        <v>1</v>
      </c>
      <c r="T733" s="2" t="b">
        <f t="shared" si="94"/>
        <v>1</v>
      </c>
      <c r="U733" s="2" t="s">
        <v>1617</v>
      </c>
      <c r="V733" s="2" t="str">
        <f t="shared" si="95"/>
        <v>Heart Attack</v>
      </c>
      <c r="W733" s="2" t="s">
        <v>1524</v>
      </c>
      <c r="X733" s="2" t="s">
        <v>1512</v>
      </c>
      <c r="Y733" s="2" t="s">
        <v>1521</v>
      </c>
    </row>
    <row r="734" spans="1:25" ht="15.75" customHeight="1">
      <c r="A734" s="2" t="s">
        <v>1141</v>
      </c>
      <c r="B734" s="2" t="s">
        <v>1536</v>
      </c>
      <c r="C734" s="2">
        <v>179</v>
      </c>
      <c r="D734" s="2">
        <f t="shared" si="88"/>
        <v>1.79</v>
      </c>
      <c r="E734" s="34">
        <f t="shared" si="89"/>
        <v>23.501139165444275</v>
      </c>
      <c r="F734" s="2">
        <v>75.3</v>
      </c>
      <c r="G734" s="2">
        <f t="shared" si="90"/>
        <v>75.3</v>
      </c>
      <c r="H734" s="2" t="b">
        <v>1</v>
      </c>
      <c r="I734" s="2" t="b">
        <v>1</v>
      </c>
      <c r="J734" s="2" t="b">
        <v>0</v>
      </c>
      <c r="K734" s="2" t="b">
        <v>0</v>
      </c>
      <c r="L734" s="13" t="b">
        <f t="shared" si="91"/>
        <v>0</v>
      </c>
      <c r="M734" s="2" t="s">
        <v>1704</v>
      </c>
      <c r="N734" s="2">
        <v>205</v>
      </c>
      <c r="O734" s="2" t="b">
        <v>0</v>
      </c>
      <c r="P734" s="13" t="b">
        <f t="shared" si="92"/>
        <v>0</v>
      </c>
      <c r="Q734" s="2" t="b">
        <v>0</v>
      </c>
      <c r="R734" s="2" t="b">
        <f t="shared" si="93"/>
        <v>0</v>
      </c>
      <c r="S734" s="2" t="b">
        <v>0</v>
      </c>
      <c r="T734" s="2" t="b">
        <f t="shared" si="94"/>
        <v>0</v>
      </c>
      <c r="U734" s="2" t="s">
        <v>1580</v>
      </c>
      <c r="V734" s="2" t="str">
        <f t="shared" si="95"/>
        <v>Prostate Cancer</v>
      </c>
      <c r="W734" s="2" t="s">
        <v>1524</v>
      </c>
      <c r="X734" s="2" t="s">
        <v>1512</v>
      </c>
      <c r="Y734" s="2" t="s">
        <v>1513</v>
      </c>
    </row>
    <row r="735" spans="1:25" ht="15.75" customHeight="1">
      <c r="A735" s="2" t="s">
        <v>1143</v>
      </c>
      <c r="B735" s="2" t="s">
        <v>1509</v>
      </c>
      <c r="C735" s="2">
        <v>160</v>
      </c>
      <c r="D735" s="2">
        <f t="shared" si="88"/>
        <v>1.6</v>
      </c>
      <c r="E735" s="34">
        <f t="shared" si="89"/>
        <v>30.898437499999993</v>
      </c>
      <c r="F735" s="2">
        <v>79.099999999999994</v>
      </c>
      <c r="G735" s="2">
        <f t="shared" si="90"/>
        <v>79.099999999999994</v>
      </c>
      <c r="H735" s="2" t="b">
        <v>0</v>
      </c>
      <c r="I735" s="2" t="b">
        <v>0</v>
      </c>
      <c r="J735" s="2" t="b">
        <v>0</v>
      </c>
      <c r="K735" s="2" t="b">
        <v>1</v>
      </c>
      <c r="L735" s="13" t="b">
        <f t="shared" si="91"/>
        <v>1</v>
      </c>
      <c r="M735" s="2" t="s">
        <v>1806</v>
      </c>
      <c r="N735" s="2">
        <v>194</v>
      </c>
      <c r="O735" s="2" t="b">
        <v>1</v>
      </c>
      <c r="P735" s="13" t="b">
        <f t="shared" si="92"/>
        <v>1</v>
      </c>
      <c r="Q735" s="2" t="b">
        <v>0</v>
      </c>
      <c r="R735" s="2" t="b">
        <f t="shared" si="93"/>
        <v>0</v>
      </c>
      <c r="S735" s="2" t="b">
        <v>1</v>
      </c>
      <c r="T735" s="2" t="b">
        <f t="shared" si="94"/>
        <v>1</v>
      </c>
      <c r="U735" s="2" t="s">
        <v>1534</v>
      </c>
      <c r="V735" s="2" t="str">
        <f t="shared" si="95"/>
        <v>Respiratory Infection</v>
      </c>
      <c r="W735" s="2" t="s">
        <v>1524</v>
      </c>
      <c r="X735" s="2" t="s">
        <v>1535</v>
      </c>
      <c r="Y735" s="2" t="s">
        <v>1521</v>
      </c>
    </row>
    <row r="736" spans="1:25" ht="15.75" customHeight="1">
      <c r="A736" s="2" t="s">
        <v>1145</v>
      </c>
      <c r="B736" s="2" t="s">
        <v>1503</v>
      </c>
      <c r="C736" s="2">
        <v>162</v>
      </c>
      <c r="D736" s="2">
        <f t="shared" si="88"/>
        <v>1.62</v>
      </c>
      <c r="E736" s="34">
        <f t="shared" si="89"/>
        <v>24.310318549001671</v>
      </c>
      <c r="F736" s="2">
        <v>63.8</v>
      </c>
      <c r="G736" s="2">
        <f t="shared" si="90"/>
        <v>63.8</v>
      </c>
      <c r="H736" s="2" t="b">
        <v>0</v>
      </c>
      <c r="I736" s="2" t="b">
        <v>0</v>
      </c>
      <c r="J736" s="2" t="b">
        <v>0</v>
      </c>
      <c r="K736" s="2" t="b">
        <v>0</v>
      </c>
      <c r="L736" s="13" t="b">
        <f t="shared" si="91"/>
        <v>0</v>
      </c>
      <c r="M736" s="2" t="s">
        <v>1878</v>
      </c>
      <c r="N736" s="2">
        <v>193</v>
      </c>
      <c r="O736" s="100"/>
      <c r="P736" s="13" t="b">
        <f t="shared" si="92"/>
        <v>0</v>
      </c>
      <c r="Q736" s="2" t="b">
        <v>0</v>
      </c>
      <c r="R736" s="2" t="b">
        <f t="shared" si="93"/>
        <v>0</v>
      </c>
      <c r="S736" s="2" t="b">
        <v>0</v>
      </c>
      <c r="T736" s="2" t="b">
        <f t="shared" si="94"/>
        <v>0</v>
      </c>
      <c r="U736" s="2" t="s">
        <v>1511</v>
      </c>
      <c r="V736" s="2" t="str">
        <f t="shared" si="95"/>
        <v>Prostate Cancer</v>
      </c>
      <c r="W736" s="2" t="s">
        <v>1506</v>
      </c>
      <c r="X736" s="2" t="s">
        <v>1512</v>
      </c>
      <c r="Y736" s="2" t="s">
        <v>1530</v>
      </c>
    </row>
    <row r="737" spans="1:25" ht="15.75" customHeight="1">
      <c r="A737" s="2" t="s">
        <v>1147</v>
      </c>
      <c r="B737" s="2" t="s">
        <v>1527</v>
      </c>
      <c r="C737" s="2">
        <v>169</v>
      </c>
      <c r="D737" s="2">
        <f t="shared" si="88"/>
        <v>1.69</v>
      </c>
      <c r="E737" s="34">
        <f t="shared" si="89"/>
        <v>22.793319561640001</v>
      </c>
      <c r="F737" s="2">
        <v>65.099999999999994</v>
      </c>
      <c r="G737" s="2">
        <f t="shared" si="90"/>
        <v>65.099999999999994</v>
      </c>
      <c r="H737" s="2" t="b">
        <v>0</v>
      </c>
      <c r="I737" s="2" t="b">
        <v>0</v>
      </c>
      <c r="J737" s="2" t="b">
        <v>0</v>
      </c>
      <c r="K737" s="2" t="b">
        <v>0</v>
      </c>
      <c r="L737" s="13" t="b">
        <f t="shared" si="91"/>
        <v>0</v>
      </c>
      <c r="M737" s="2" t="s">
        <v>1795</v>
      </c>
      <c r="N737" s="2">
        <v>160</v>
      </c>
      <c r="O737" s="2" t="b">
        <v>0</v>
      </c>
      <c r="P737" s="13" t="b">
        <f t="shared" si="92"/>
        <v>0</v>
      </c>
      <c r="Q737" s="2" t="b">
        <v>0</v>
      </c>
      <c r="R737" s="2" t="b">
        <f t="shared" si="93"/>
        <v>0</v>
      </c>
      <c r="S737" s="100"/>
      <c r="T737" s="2" t="b">
        <f t="shared" si="94"/>
        <v>0</v>
      </c>
      <c r="U737" s="2" t="s">
        <v>1575</v>
      </c>
      <c r="V737" s="2" t="str">
        <f t="shared" si="95"/>
        <v>Cancer</v>
      </c>
      <c r="W737" s="2" t="s">
        <v>1506</v>
      </c>
      <c r="X737" s="2" t="s">
        <v>1512</v>
      </c>
      <c r="Y737" s="2" t="s">
        <v>1530</v>
      </c>
    </row>
    <row r="738" spans="1:25" ht="15.75" customHeight="1">
      <c r="A738" s="2" t="s">
        <v>1148</v>
      </c>
      <c r="B738" s="2" t="s">
        <v>1527</v>
      </c>
      <c r="C738" s="2">
        <v>177</v>
      </c>
      <c r="D738" s="2">
        <f t="shared" si="88"/>
        <v>1.77</v>
      </c>
      <c r="E738" s="34">
        <f t="shared" si="89"/>
        <v>20.875227425069426</v>
      </c>
      <c r="F738" s="2">
        <v>65.400000000000006</v>
      </c>
      <c r="G738" s="2">
        <f t="shared" si="90"/>
        <v>65.400000000000006</v>
      </c>
      <c r="H738" s="2" t="b">
        <v>0</v>
      </c>
      <c r="I738" s="2" t="b">
        <v>1</v>
      </c>
      <c r="J738" s="2" t="b">
        <v>0</v>
      </c>
      <c r="K738" s="2" t="b">
        <v>0</v>
      </c>
      <c r="L738" s="13" t="b">
        <f t="shared" si="91"/>
        <v>0</v>
      </c>
      <c r="M738" s="2" t="s">
        <v>1679</v>
      </c>
      <c r="N738" s="2">
        <v>190</v>
      </c>
      <c r="O738" s="2" t="b">
        <v>0</v>
      </c>
      <c r="P738" s="13" t="b">
        <f t="shared" si="92"/>
        <v>0</v>
      </c>
      <c r="Q738" s="2" t="b">
        <v>0</v>
      </c>
      <c r="R738" s="2" t="b">
        <f t="shared" si="93"/>
        <v>0</v>
      </c>
      <c r="S738" s="2" t="b">
        <v>0</v>
      </c>
      <c r="T738" s="2" t="b">
        <f t="shared" si="94"/>
        <v>0</v>
      </c>
      <c r="U738" s="2" t="s">
        <v>1532</v>
      </c>
      <c r="V738" s="2" t="str">
        <f t="shared" si="95"/>
        <v>Hypertension</v>
      </c>
      <c r="W738" s="2" t="s">
        <v>1506</v>
      </c>
      <c r="X738" s="2" t="s">
        <v>1512</v>
      </c>
      <c r="Y738" s="2" t="s">
        <v>1530</v>
      </c>
    </row>
    <row r="739" spans="1:25" ht="15.75" customHeight="1">
      <c r="A739" s="2" t="s">
        <v>1150</v>
      </c>
      <c r="B739" s="2" t="s">
        <v>1518</v>
      </c>
      <c r="C739" s="2">
        <v>171</v>
      </c>
      <c r="D739" s="2">
        <f t="shared" si="88"/>
        <v>1.71</v>
      </c>
      <c r="E739" s="34">
        <f t="shared" si="89"/>
        <v>29.650148763722175</v>
      </c>
      <c r="F739" s="2">
        <v>86.7</v>
      </c>
      <c r="G739" s="2">
        <f t="shared" si="90"/>
        <v>86.7</v>
      </c>
      <c r="H739" s="2" t="b">
        <v>0</v>
      </c>
      <c r="I739" s="2" t="b">
        <v>0</v>
      </c>
      <c r="J739" s="2" t="b">
        <v>0</v>
      </c>
      <c r="K739" s="2" t="b">
        <v>1</v>
      </c>
      <c r="L739" s="13" t="b">
        <f t="shared" si="91"/>
        <v>1</v>
      </c>
      <c r="M739" s="2" t="s">
        <v>1643</v>
      </c>
      <c r="N739" s="2">
        <v>153</v>
      </c>
      <c r="O739" s="2" t="b">
        <v>1</v>
      </c>
      <c r="P739" s="13" t="b">
        <f t="shared" si="92"/>
        <v>1</v>
      </c>
      <c r="Q739" s="2" t="b">
        <v>1</v>
      </c>
      <c r="R739" s="2" t="b">
        <f t="shared" si="93"/>
        <v>1</v>
      </c>
      <c r="S739" s="2" t="b">
        <v>1</v>
      </c>
      <c r="T739" s="2" t="b">
        <f t="shared" si="94"/>
        <v>1</v>
      </c>
      <c r="U739" s="2" t="s">
        <v>1516</v>
      </c>
      <c r="V739" s="2" t="str">
        <f t="shared" si="95"/>
        <v>Stroke</v>
      </c>
      <c r="W739" s="2" t="s">
        <v>1524</v>
      </c>
      <c r="X739" s="2" t="s">
        <v>1535</v>
      </c>
      <c r="Y739" s="2" t="s">
        <v>1508</v>
      </c>
    </row>
    <row r="740" spans="1:25" ht="15.75" customHeight="1">
      <c r="A740" s="2" t="s">
        <v>1152</v>
      </c>
      <c r="B740" s="2" t="s">
        <v>1527</v>
      </c>
      <c r="C740" s="2">
        <v>166</v>
      </c>
      <c r="D740" s="2">
        <f t="shared" si="88"/>
        <v>1.66</v>
      </c>
      <c r="E740" s="34">
        <f t="shared" si="89"/>
        <v>30.084192190448544</v>
      </c>
      <c r="F740" s="2">
        <v>82.9</v>
      </c>
      <c r="G740" s="2">
        <f t="shared" si="90"/>
        <v>82.9</v>
      </c>
      <c r="H740" s="2" t="b">
        <v>0</v>
      </c>
      <c r="I740" s="2" t="b">
        <v>0</v>
      </c>
      <c r="J740" s="2" t="b">
        <v>0</v>
      </c>
      <c r="K740" s="2" t="b">
        <v>1</v>
      </c>
      <c r="L740" s="13" t="b">
        <f t="shared" si="91"/>
        <v>1</v>
      </c>
      <c r="M740" s="2" t="s">
        <v>1539</v>
      </c>
      <c r="N740" s="2">
        <v>196</v>
      </c>
      <c r="O740" s="2" t="b">
        <v>1</v>
      </c>
      <c r="P740" s="13" t="b">
        <f t="shared" si="92"/>
        <v>1</v>
      </c>
      <c r="Q740" s="2" t="b">
        <v>1</v>
      </c>
      <c r="R740" s="2" t="b">
        <f t="shared" si="93"/>
        <v>1</v>
      </c>
      <c r="S740" s="2" t="b">
        <v>1</v>
      </c>
      <c r="T740" s="2" t="b">
        <f t="shared" si="94"/>
        <v>1</v>
      </c>
      <c r="U740" s="2" t="s">
        <v>1540</v>
      </c>
      <c r="V740" s="2" t="str">
        <f t="shared" si="95"/>
        <v>Osteoarthritis</v>
      </c>
      <c r="W740" s="2" t="s">
        <v>1506</v>
      </c>
      <c r="X740" s="2" t="s">
        <v>1535</v>
      </c>
      <c r="Y740" s="2" t="s">
        <v>1517</v>
      </c>
    </row>
    <row r="741" spans="1:25" ht="15.75" customHeight="1">
      <c r="A741" s="2" t="s">
        <v>1154</v>
      </c>
      <c r="B741" s="2" t="s">
        <v>1556</v>
      </c>
      <c r="C741" s="2">
        <v>163</v>
      </c>
      <c r="D741" s="2">
        <f t="shared" si="88"/>
        <v>1.63</v>
      </c>
      <c r="E741" s="34">
        <f t="shared" si="89"/>
        <v>25.706650607851255</v>
      </c>
      <c r="F741" s="2">
        <v>68.3</v>
      </c>
      <c r="G741" s="2">
        <f t="shared" si="90"/>
        <v>68.3</v>
      </c>
      <c r="H741" s="2" t="b">
        <v>0</v>
      </c>
      <c r="I741" s="2" t="b">
        <v>1</v>
      </c>
      <c r="J741" s="2" t="b">
        <v>0</v>
      </c>
      <c r="K741" s="2" t="b">
        <v>0</v>
      </c>
      <c r="L741" s="13" t="b">
        <f t="shared" si="91"/>
        <v>0</v>
      </c>
      <c r="M741" s="2" t="s">
        <v>1877</v>
      </c>
      <c r="N741" s="2">
        <v>169</v>
      </c>
      <c r="O741" s="2" t="b">
        <v>0</v>
      </c>
      <c r="P741" s="13" t="b">
        <f t="shared" si="92"/>
        <v>0</v>
      </c>
      <c r="Q741" s="2" t="b">
        <v>0</v>
      </c>
      <c r="R741" s="2" t="b">
        <f t="shared" si="93"/>
        <v>0</v>
      </c>
      <c r="S741" s="2" t="b">
        <v>0</v>
      </c>
      <c r="T741" s="2" t="b">
        <f t="shared" si="94"/>
        <v>0</v>
      </c>
      <c r="U741" s="2" t="s">
        <v>1642</v>
      </c>
      <c r="V741" s="2" t="str">
        <f t="shared" si="95"/>
        <v>Fractured Arm</v>
      </c>
      <c r="W741" s="2" t="s">
        <v>1506</v>
      </c>
      <c r="X741" s="2" t="s">
        <v>1507</v>
      </c>
      <c r="Y741" s="2" t="s">
        <v>1530</v>
      </c>
    </row>
    <row r="742" spans="1:25" ht="15.75" customHeight="1">
      <c r="A742" s="2" t="s">
        <v>1155</v>
      </c>
      <c r="B742" s="2" t="s">
        <v>1518</v>
      </c>
      <c r="C742" s="2">
        <v>165</v>
      </c>
      <c r="D742" s="2">
        <f t="shared" si="88"/>
        <v>1.65</v>
      </c>
      <c r="E742" s="34">
        <f t="shared" si="89"/>
        <v>33.645546372819105</v>
      </c>
      <c r="F742" s="2">
        <v>91.6</v>
      </c>
      <c r="G742" s="2">
        <f t="shared" si="90"/>
        <v>91.6</v>
      </c>
      <c r="H742" s="2" t="b">
        <v>1</v>
      </c>
      <c r="I742" s="2" t="b">
        <v>1</v>
      </c>
      <c r="J742" s="2" t="b">
        <v>0</v>
      </c>
      <c r="K742" s="2" t="b">
        <v>1</v>
      </c>
      <c r="L742" s="13" t="b">
        <f t="shared" si="91"/>
        <v>1</v>
      </c>
      <c r="M742" s="2" t="s">
        <v>1679</v>
      </c>
      <c r="N742" s="2">
        <v>228</v>
      </c>
      <c r="O742" s="2" t="b">
        <v>1</v>
      </c>
      <c r="P742" s="13" t="b">
        <f t="shared" si="92"/>
        <v>1</v>
      </c>
      <c r="Q742" s="2" t="b">
        <v>1</v>
      </c>
      <c r="R742" s="2" t="b">
        <f t="shared" si="93"/>
        <v>1</v>
      </c>
      <c r="S742" s="2" t="b">
        <v>1</v>
      </c>
      <c r="T742" s="2" t="b">
        <f t="shared" si="94"/>
        <v>1</v>
      </c>
      <c r="U742" s="2" t="s">
        <v>1534</v>
      </c>
      <c r="V742" s="2" t="str">
        <f t="shared" si="95"/>
        <v>Respiratory Infection</v>
      </c>
      <c r="W742" s="2" t="s">
        <v>1524</v>
      </c>
      <c r="X742" s="2" t="s">
        <v>1507</v>
      </c>
      <c r="Y742" s="2" t="s">
        <v>1517</v>
      </c>
    </row>
    <row r="743" spans="1:25" ht="15.75" customHeight="1">
      <c r="A743" s="2" t="s">
        <v>1156</v>
      </c>
      <c r="B743" s="2" t="s">
        <v>1518</v>
      </c>
      <c r="C743" s="2">
        <v>167</v>
      </c>
      <c r="D743" s="2">
        <f t="shared" si="88"/>
        <v>1.67</v>
      </c>
      <c r="E743" s="34">
        <f t="shared" si="89"/>
        <v>23.952095808383234</v>
      </c>
      <c r="F743" s="2">
        <v>66.8</v>
      </c>
      <c r="G743" s="2">
        <f t="shared" si="90"/>
        <v>66.8</v>
      </c>
      <c r="H743" s="2" t="b">
        <v>1</v>
      </c>
      <c r="I743" s="2" t="b">
        <v>0</v>
      </c>
      <c r="J743" s="2" t="b">
        <v>0</v>
      </c>
      <c r="K743" s="2" t="b">
        <v>0</v>
      </c>
      <c r="L743" s="13" t="b">
        <f t="shared" si="91"/>
        <v>0</v>
      </c>
      <c r="M743" s="2" t="s">
        <v>1650</v>
      </c>
      <c r="N743" s="2">
        <v>229</v>
      </c>
      <c r="O743" s="2" t="b">
        <v>0</v>
      </c>
      <c r="P743" s="13" t="b">
        <f t="shared" si="92"/>
        <v>0</v>
      </c>
      <c r="Q743" s="2" t="b">
        <v>0</v>
      </c>
      <c r="R743" s="2" t="b">
        <f t="shared" si="93"/>
        <v>0</v>
      </c>
      <c r="S743" s="2" t="b">
        <v>0</v>
      </c>
      <c r="T743" s="2" t="b">
        <f t="shared" si="94"/>
        <v>0</v>
      </c>
      <c r="U743" s="2" t="s">
        <v>1580</v>
      </c>
      <c r="V743" s="2" t="str">
        <f t="shared" si="95"/>
        <v>Prostate Cancer</v>
      </c>
      <c r="W743" s="2" t="s">
        <v>1524</v>
      </c>
      <c r="X743" s="2" t="s">
        <v>1512</v>
      </c>
      <c r="Y743" s="2" t="s">
        <v>1513</v>
      </c>
    </row>
    <row r="744" spans="1:25" ht="15.75" customHeight="1">
      <c r="A744" s="2" t="s">
        <v>1157</v>
      </c>
      <c r="B744" s="2" t="s">
        <v>1514</v>
      </c>
      <c r="C744" s="2">
        <v>173</v>
      </c>
      <c r="D744" s="2">
        <f t="shared" si="88"/>
        <v>1.73</v>
      </c>
      <c r="E744" s="34">
        <f t="shared" si="89"/>
        <v>29.2024457883658</v>
      </c>
      <c r="F744" s="2">
        <v>87.4</v>
      </c>
      <c r="G744" s="2">
        <f t="shared" si="90"/>
        <v>87.4</v>
      </c>
      <c r="H744" s="2" t="b">
        <v>0</v>
      </c>
      <c r="I744" s="2" t="b">
        <v>0</v>
      </c>
      <c r="J744" s="2" t="b">
        <v>1</v>
      </c>
      <c r="K744" s="2" t="b">
        <v>1</v>
      </c>
      <c r="L744" s="13" t="b">
        <f t="shared" si="91"/>
        <v>1</v>
      </c>
      <c r="M744" s="2" t="s">
        <v>1797</v>
      </c>
      <c r="N744" s="2">
        <v>172</v>
      </c>
      <c r="O744" s="2" t="b">
        <v>1</v>
      </c>
      <c r="P744" s="13" t="b">
        <f t="shared" si="92"/>
        <v>1</v>
      </c>
      <c r="Q744" s="2" t="b">
        <v>1</v>
      </c>
      <c r="R744" s="2" t="b">
        <f t="shared" si="93"/>
        <v>1</v>
      </c>
      <c r="S744" s="2" t="b">
        <v>1</v>
      </c>
      <c r="T744" s="2" t="b">
        <f t="shared" si="94"/>
        <v>1</v>
      </c>
      <c r="U744" s="2" t="s">
        <v>1534</v>
      </c>
      <c r="V744" s="2" t="str">
        <f t="shared" si="95"/>
        <v>Respiratory Infection</v>
      </c>
      <c r="W744" s="2" t="s">
        <v>1524</v>
      </c>
      <c r="X744" s="2" t="s">
        <v>1535</v>
      </c>
      <c r="Y744" s="2" t="s">
        <v>1517</v>
      </c>
    </row>
    <row r="745" spans="1:25" ht="15.75" customHeight="1">
      <c r="A745" s="2" t="s">
        <v>1158</v>
      </c>
      <c r="B745" s="2" t="s">
        <v>1518</v>
      </c>
      <c r="C745" s="2">
        <v>171</v>
      </c>
      <c r="D745" s="2">
        <f t="shared" si="88"/>
        <v>1.71</v>
      </c>
      <c r="E745" s="34">
        <f t="shared" si="89"/>
        <v>29.342361752334053</v>
      </c>
      <c r="F745" s="2">
        <v>85.8</v>
      </c>
      <c r="G745" s="2">
        <f t="shared" si="90"/>
        <v>85.8</v>
      </c>
      <c r="H745" s="2" t="b">
        <v>1</v>
      </c>
      <c r="I745" s="2" t="b">
        <v>1</v>
      </c>
      <c r="J745" s="2" t="b">
        <v>0</v>
      </c>
      <c r="K745" s="2" t="b">
        <v>1</v>
      </c>
      <c r="L745" s="13" t="b">
        <f t="shared" si="91"/>
        <v>1</v>
      </c>
      <c r="M745" s="2" t="s">
        <v>1849</v>
      </c>
      <c r="N745" s="2">
        <v>155</v>
      </c>
      <c r="O745" s="2" t="b">
        <v>1</v>
      </c>
      <c r="P745" s="13" t="b">
        <f t="shared" si="92"/>
        <v>1</v>
      </c>
      <c r="Q745" s="2" t="b">
        <v>0</v>
      </c>
      <c r="R745" s="2" t="b">
        <f t="shared" si="93"/>
        <v>0</v>
      </c>
      <c r="S745" s="2" t="b">
        <v>1</v>
      </c>
      <c r="T745" s="2" t="b">
        <f t="shared" si="94"/>
        <v>1</v>
      </c>
      <c r="U745" s="2" t="s">
        <v>1526</v>
      </c>
      <c r="V745" s="2" t="str">
        <f t="shared" si="95"/>
        <v>Fractured Arm</v>
      </c>
      <c r="W745" s="2" t="s">
        <v>1524</v>
      </c>
      <c r="X745" s="2" t="s">
        <v>1512</v>
      </c>
      <c r="Y745" s="2" t="s">
        <v>1521</v>
      </c>
    </row>
    <row r="746" spans="1:25" ht="15.75" customHeight="1">
      <c r="A746" s="2" t="s">
        <v>1160</v>
      </c>
      <c r="B746" s="2" t="s">
        <v>1509</v>
      </c>
      <c r="C746" s="2">
        <v>175</v>
      </c>
      <c r="D746" s="2">
        <f t="shared" si="88"/>
        <v>1.75</v>
      </c>
      <c r="E746" s="34">
        <f t="shared" si="89"/>
        <v>24.620408163265306</v>
      </c>
      <c r="F746" s="2">
        <v>75.400000000000006</v>
      </c>
      <c r="G746" s="2">
        <f t="shared" si="90"/>
        <v>75.400000000000006</v>
      </c>
      <c r="H746" s="2" t="b">
        <v>1</v>
      </c>
      <c r="I746" s="2" t="b">
        <v>0</v>
      </c>
      <c r="J746" s="2" t="b">
        <v>0</v>
      </c>
      <c r="K746" s="2" t="b">
        <v>0</v>
      </c>
      <c r="L746" s="13" t="b">
        <f t="shared" si="91"/>
        <v>0</v>
      </c>
      <c r="M746" s="2" t="s">
        <v>1702</v>
      </c>
      <c r="N746" s="2">
        <v>157</v>
      </c>
      <c r="O746" s="100"/>
      <c r="P746" s="13" t="b">
        <f t="shared" si="92"/>
        <v>0</v>
      </c>
      <c r="Q746" s="2" t="b">
        <v>0</v>
      </c>
      <c r="R746" s="2" t="b">
        <f t="shared" si="93"/>
        <v>0</v>
      </c>
      <c r="S746" s="2" t="b">
        <v>0</v>
      </c>
      <c r="T746" s="2" t="b">
        <f t="shared" si="94"/>
        <v>0</v>
      </c>
      <c r="U746" s="2" t="s">
        <v>1552</v>
      </c>
      <c r="V746" s="2" t="str">
        <f t="shared" si="95"/>
        <v>Allergic Reaction</v>
      </c>
      <c r="W746" s="2" t="s">
        <v>1506</v>
      </c>
      <c r="X746" s="2" t="s">
        <v>1535</v>
      </c>
      <c r="Y746" s="2" t="s">
        <v>1513</v>
      </c>
    </row>
    <row r="747" spans="1:25" ht="15.75" customHeight="1">
      <c r="A747" s="2" t="s">
        <v>1161</v>
      </c>
      <c r="B747" s="2" t="s">
        <v>1503</v>
      </c>
      <c r="C747" s="2">
        <v>179</v>
      </c>
      <c r="D747" s="2">
        <f t="shared" si="88"/>
        <v>1.79</v>
      </c>
      <c r="E747" s="34">
        <f t="shared" si="89"/>
        <v>24.3125994819138</v>
      </c>
      <c r="F747" s="2">
        <v>77.900000000000006</v>
      </c>
      <c r="G747" s="2">
        <f t="shared" si="90"/>
        <v>77.900000000000006</v>
      </c>
      <c r="H747" s="2" t="b">
        <v>0</v>
      </c>
      <c r="I747" s="2" t="b">
        <v>1</v>
      </c>
      <c r="J747" s="2" t="b">
        <v>0</v>
      </c>
      <c r="K747" s="2" t="b">
        <v>0</v>
      </c>
      <c r="L747" s="13" t="b">
        <f t="shared" si="91"/>
        <v>0</v>
      </c>
      <c r="M747" s="2" t="s">
        <v>1860</v>
      </c>
      <c r="N747" s="2">
        <v>185</v>
      </c>
      <c r="O747" s="2" t="b">
        <v>0</v>
      </c>
      <c r="P747" s="13" t="b">
        <f t="shared" si="92"/>
        <v>0</v>
      </c>
      <c r="Q747" s="2" t="b">
        <v>0</v>
      </c>
      <c r="R747" s="2" t="b">
        <f t="shared" si="93"/>
        <v>0</v>
      </c>
      <c r="S747" s="2" t="b">
        <v>0</v>
      </c>
      <c r="T747" s="2" t="b">
        <f t="shared" si="94"/>
        <v>0</v>
      </c>
      <c r="U747" s="2" t="s">
        <v>1623</v>
      </c>
      <c r="V747" s="2" t="str">
        <f t="shared" si="95"/>
        <v>Childbirth</v>
      </c>
      <c r="W747" s="2" t="s">
        <v>1506</v>
      </c>
      <c r="X747" s="2" t="s">
        <v>1535</v>
      </c>
      <c r="Y747" s="2" t="s">
        <v>1521</v>
      </c>
    </row>
    <row r="748" spans="1:25" ht="15.75" customHeight="1">
      <c r="A748" s="2" t="s">
        <v>1162</v>
      </c>
      <c r="B748" s="2" t="s">
        <v>1527</v>
      </c>
      <c r="C748" s="2">
        <v>178</v>
      </c>
      <c r="D748" s="2">
        <f t="shared" si="88"/>
        <v>1.78</v>
      </c>
      <c r="E748" s="34">
        <f t="shared" si="89"/>
        <v>30.804191389976012</v>
      </c>
      <c r="F748" s="2">
        <v>97.6</v>
      </c>
      <c r="G748" s="2">
        <f t="shared" si="90"/>
        <v>97.6</v>
      </c>
      <c r="H748" s="2" t="b">
        <v>0</v>
      </c>
      <c r="I748" s="2" t="b">
        <v>1</v>
      </c>
      <c r="J748" s="2" t="b">
        <v>0</v>
      </c>
      <c r="K748" s="2" t="b">
        <v>1</v>
      </c>
      <c r="L748" s="13" t="b">
        <f t="shared" si="91"/>
        <v>1</v>
      </c>
      <c r="M748" s="2" t="s">
        <v>1643</v>
      </c>
      <c r="N748" s="2">
        <v>217</v>
      </c>
      <c r="O748" s="2" t="b">
        <v>1</v>
      </c>
      <c r="P748" s="13" t="b">
        <f t="shared" si="92"/>
        <v>1</v>
      </c>
      <c r="Q748" s="2" t="b">
        <v>1</v>
      </c>
      <c r="R748" s="2" t="b">
        <f t="shared" si="93"/>
        <v>1</v>
      </c>
      <c r="S748" s="2" t="b">
        <v>1</v>
      </c>
      <c r="T748" s="2" t="b">
        <f t="shared" si="94"/>
        <v>1</v>
      </c>
      <c r="U748" s="2" t="s">
        <v>1534</v>
      </c>
      <c r="V748" s="2" t="str">
        <f t="shared" si="95"/>
        <v>Respiratory Infection</v>
      </c>
      <c r="W748" s="2" t="s">
        <v>1506</v>
      </c>
      <c r="X748" s="2" t="s">
        <v>1535</v>
      </c>
      <c r="Y748" s="2" t="s">
        <v>1508</v>
      </c>
    </row>
    <row r="749" spans="1:25" ht="15.75" customHeight="1">
      <c r="A749" s="2" t="s">
        <v>1163</v>
      </c>
      <c r="B749" s="2" t="s">
        <v>1503</v>
      </c>
      <c r="C749" s="2">
        <v>179</v>
      </c>
      <c r="D749" s="2">
        <f t="shared" si="88"/>
        <v>1.79</v>
      </c>
      <c r="E749" s="34">
        <f t="shared" si="89"/>
        <v>30.304921818919507</v>
      </c>
      <c r="F749" s="2">
        <v>97.1</v>
      </c>
      <c r="G749" s="2">
        <f t="shared" si="90"/>
        <v>97.1</v>
      </c>
      <c r="H749" s="2" t="b">
        <v>0</v>
      </c>
      <c r="I749" s="2" t="b">
        <v>0</v>
      </c>
      <c r="J749" s="2" t="b">
        <v>0</v>
      </c>
      <c r="K749" s="2" t="b">
        <v>1</v>
      </c>
      <c r="L749" s="13" t="b">
        <f t="shared" si="91"/>
        <v>1</v>
      </c>
      <c r="M749" s="2" t="s">
        <v>1879</v>
      </c>
      <c r="N749" s="2">
        <v>210</v>
      </c>
      <c r="O749" s="2" t="b">
        <v>1</v>
      </c>
      <c r="P749" s="13" t="b">
        <f t="shared" si="92"/>
        <v>1</v>
      </c>
      <c r="Q749" s="2" t="b">
        <v>0</v>
      </c>
      <c r="R749" s="2" t="b">
        <f t="shared" si="93"/>
        <v>0</v>
      </c>
      <c r="S749" s="2" t="b">
        <v>1</v>
      </c>
      <c r="T749" s="2" t="b">
        <f t="shared" si="94"/>
        <v>1</v>
      </c>
      <c r="U749" s="2" t="s">
        <v>1532</v>
      </c>
      <c r="V749" s="2" t="str">
        <f t="shared" si="95"/>
        <v>Hypertension</v>
      </c>
      <c r="W749" s="2" t="s">
        <v>1524</v>
      </c>
      <c r="X749" s="2" t="s">
        <v>1507</v>
      </c>
      <c r="Y749" s="2" t="s">
        <v>1517</v>
      </c>
    </row>
    <row r="750" spans="1:25" ht="15.75" customHeight="1">
      <c r="A750" s="2" t="s">
        <v>1164</v>
      </c>
      <c r="B750" s="2" t="s">
        <v>1518</v>
      </c>
      <c r="C750" s="2">
        <v>160</v>
      </c>
      <c r="D750" s="2">
        <f t="shared" si="88"/>
        <v>1.6</v>
      </c>
      <c r="E750" s="34">
        <f t="shared" si="89"/>
        <v>28.515624999999993</v>
      </c>
      <c r="F750" s="2">
        <v>73</v>
      </c>
      <c r="G750" s="2">
        <f t="shared" si="90"/>
        <v>73</v>
      </c>
      <c r="H750" s="2" t="b">
        <v>1</v>
      </c>
      <c r="I750" s="2" t="b">
        <v>0</v>
      </c>
      <c r="J750" s="2" t="b">
        <v>0</v>
      </c>
      <c r="K750" s="2" t="b">
        <v>1</v>
      </c>
      <c r="L750" s="13" t="b">
        <f t="shared" si="91"/>
        <v>1</v>
      </c>
      <c r="M750" s="2" t="s">
        <v>1880</v>
      </c>
      <c r="N750" s="2">
        <v>174</v>
      </c>
      <c r="O750" s="2" t="b">
        <v>1</v>
      </c>
      <c r="P750" s="13" t="b">
        <f t="shared" si="92"/>
        <v>1</v>
      </c>
      <c r="Q750" s="2" t="b">
        <v>0</v>
      </c>
      <c r="R750" s="2" t="b">
        <f t="shared" si="93"/>
        <v>0</v>
      </c>
      <c r="S750" s="2" t="b">
        <v>1</v>
      </c>
      <c r="T750" s="2" t="b">
        <f t="shared" si="94"/>
        <v>1</v>
      </c>
      <c r="U750" s="2" t="s">
        <v>1548</v>
      </c>
      <c r="V750" s="2" t="str">
        <f t="shared" si="95"/>
        <v>Heart Disease</v>
      </c>
      <c r="W750" s="2" t="s">
        <v>1524</v>
      </c>
      <c r="X750" s="2" t="s">
        <v>1512</v>
      </c>
      <c r="Y750" s="2" t="s">
        <v>1521</v>
      </c>
    </row>
    <row r="751" spans="1:25" ht="15.75" customHeight="1">
      <c r="A751" s="2" t="s">
        <v>1165</v>
      </c>
      <c r="B751" s="2" t="s">
        <v>1503</v>
      </c>
      <c r="C751" s="2">
        <v>168</v>
      </c>
      <c r="D751" s="2">
        <f t="shared" si="88"/>
        <v>1.68</v>
      </c>
      <c r="E751" s="34">
        <f t="shared" si="89"/>
        <v>33.694727891156468</v>
      </c>
      <c r="F751" s="2">
        <v>95.1</v>
      </c>
      <c r="G751" s="2">
        <f t="shared" si="90"/>
        <v>95.1</v>
      </c>
      <c r="H751" s="2" t="b">
        <v>0</v>
      </c>
      <c r="I751" s="2" t="b">
        <v>1</v>
      </c>
      <c r="J751" s="2" t="b">
        <v>0</v>
      </c>
      <c r="K751" s="2" t="b">
        <v>0</v>
      </c>
      <c r="L751" s="13" t="b">
        <f t="shared" si="91"/>
        <v>0</v>
      </c>
      <c r="M751" s="2" t="s">
        <v>1733</v>
      </c>
      <c r="N751" s="2">
        <v>177</v>
      </c>
      <c r="O751" s="2" t="b">
        <v>1</v>
      </c>
      <c r="P751" s="13" t="b">
        <f t="shared" si="92"/>
        <v>1</v>
      </c>
      <c r="Q751" s="2" t="b">
        <v>0</v>
      </c>
      <c r="R751" s="2" t="b">
        <f t="shared" si="93"/>
        <v>0</v>
      </c>
      <c r="S751" s="2" t="b">
        <v>1</v>
      </c>
      <c r="T751" s="2" t="b">
        <f t="shared" si="94"/>
        <v>1</v>
      </c>
      <c r="U751" s="2" t="s">
        <v>1520</v>
      </c>
      <c r="V751" s="2" t="str">
        <f t="shared" si="95"/>
        <v>Heart Attack</v>
      </c>
      <c r="W751" s="2" t="s">
        <v>1524</v>
      </c>
      <c r="X751" s="2" t="s">
        <v>1535</v>
      </c>
      <c r="Y751" s="2" t="s">
        <v>1508</v>
      </c>
    </row>
    <row r="752" spans="1:25" ht="15.75" customHeight="1">
      <c r="A752" s="2" t="s">
        <v>1166</v>
      </c>
      <c r="B752" s="2" t="s">
        <v>1518</v>
      </c>
      <c r="C752" s="2">
        <v>165</v>
      </c>
      <c r="D752" s="2">
        <f t="shared" si="88"/>
        <v>1.65</v>
      </c>
      <c r="E752" s="34">
        <f t="shared" si="89"/>
        <v>30.927456382001839</v>
      </c>
      <c r="F752" s="2">
        <v>84.2</v>
      </c>
      <c r="G752" s="2">
        <f t="shared" si="90"/>
        <v>84.2</v>
      </c>
      <c r="H752" s="2" t="b">
        <v>1</v>
      </c>
      <c r="I752" s="2" t="b">
        <v>0</v>
      </c>
      <c r="J752" s="2" t="b">
        <v>1</v>
      </c>
      <c r="K752" s="2" t="b">
        <v>1</v>
      </c>
      <c r="L752" s="13" t="b">
        <f t="shared" si="91"/>
        <v>1</v>
      </c>
      <c r="M752" s="2" t="s">
        <v>1627</v>
      </c>
      <c r="N752" s="2">
        <v>218</v>
      </c>
      <c r="O752" s="2" t="s">
        <v>1524</v>
      </c>
      <c r="P752" s="13" t="str">
        <f t="shared" si="92"/>
        <v>Yes</v>
      </c>
      <c r="Q752" s="2" t="s">
        <v>1524</v>
      </c>
      <c r="R752" s="2" t="str">
        <f t="shared" si="93"/>
        <v>Yes</v>
      </c>
      <c r="S752" s="2" t="s">
        <v>1524</v>
      </c>
      <c r="T752" s="2" t="str">
        <f t="shared" si="94"/>
        <v>Yes</v>
      </c>
      <c r="U752" s="2" t="s">
        <v>1505</v>
      </c>
      <c r="V752" s="2" t="str">
        <f t="shared" si="95"/>
        <v>Fractured Leg</v>
      </c>
      <c r="W752" s="2" t="s">
        <v>1506</v>
      </c>
      <c r="X752" s="2" t="s">
        <v>1535</v>
      </c>
      <c r="Y752" s="2" t="s">
        <v>1530</v>
      </c>
    </row>
    <row r="753" spans="1:25" ht="15.75" customHeight="1">
      <c r="A753" s="2" t="s">
        <v>1167</v>
      </c>
      <c r="B753" s="2" t="s">
        <v>1527</v>
      </c>
      <c r="C753" s="2">
        <v>158</v>
      </c>
      <c r="D753" s="2">
        <f t="shared" si="88"/>
        <v>1.58</v>
      </c>
      <c r="E753" s="34">
        <f t="shared" si="89"/>
        <v>33.968915237942632</v>
      </c>
      <c r="F753" s="2">
        <v>84.8</v>
      </c>
      <c r="G753" s="2">
        <f t="shared" si="90"/>
        <v>84.8</v>
      </c>
      <c r="H753" s="2" t="b">
        <v>0</v>
      </c>
      <c r="I753" s="2" t="b">
        <v>0</v>
      </c>
      <c r="J753" s="2" t="b">
        <v>0</v>
      </c>
      <c r="K753" s="2" t="b">
        <v>1</v>
      </c>
      <c r="L753" s="13" t="b">
        <f t="shared" si="91"/>
        <v>1</v>
      </c>
      <c r="M753" s="2" t="s">
        <v>1848</v>
      </c>
      <c r="N753" s="2">
        <v>218</v>
      </c>
      <c r="O753" s="2" t="b">
        <v>1</v>
      </c>
      <c r="P753" s="13" t="b">
        <f t="shared" si="92"/>
        <v>1</v>
      </c>
      <c r="Q753" s="2" t="b">
        <v>1</v>
      </c>
      <c r="R753" s="2" t="b">
        <f t="shared" si="93"/>
        <v>1</v>
      </c>
      <c r="S753" s="2" t="b">
        <v>1</v>
      </c>
      <c r="T753" s="2" t="b">
        <f t="shared" si="94"/>
        <v>1</v>
      </c>
      <c r="U753" s="2" t="s">
        <v>1526</v>
      </c>
      <c r="V753" s="2" t="str">
        <f t="shared" si="95"/>
        <v>Fractured Arm</v>
      </c>
      <c r="W753" s="2" t="s">
        <v>1506</v>
      </c>
      <c r="X753" s="2" t="s">
        <v>1507</v>
      </c>
      <c r="Y753" s="2" t="s">
        <v>1513</v>
      </c>
    </row>
    <row r="754" spans="1:25" ht="15.75" customHeight="1">
      <c r="A754" s="2" t="s">
        <v>1168</v>
      </c>
      <c r="B754" s="2" t="s">
        <v>1527</v>
      </c>
      <c r="C754" s="2">
        <v>161</v>
      </c>
      <c r="D754" s="2">
        <f t="shared" si="88"/>
        <v>1.61</v>
      </c>
      <c r="E754" s="34">
        <f t="shared" si="89"/>
        <v>26.580764630994175</v>
      </c>
      <c r="F754" s="2">
        <v>68.900000000000006</v>
      </c>
      <c r="G754" s="2">
        <f t="shared" si="90"/>
        <v>68.900000000000006</v>
      </c>
      <c r="H754" s="2" t="b">
        <v>0</v>
      </c>
      <c r="I754" s="2" t="b">
        <v>1</v>
      </c>
      <c r="J754" s="2" t="b">
        <v>0</v>
      </c>
      <c r="K754" s="2" t="b">
        <v>0</v>
      </c>
      <c r="L754" s="13" t="b">
        <f t="shared" si="91"/>
        <v>0</v>
      </c>
      <c r="M754" s="2" t="s">
        <v>1663</v>
      </c>
      <c r="N754" s="2">
        <v>193</v>
      </c>
      <c r="O754" s="2" t="b">
        <v>0</v>
      </c>
      <c r="P754" s="13" t="b">
        <f t="shared" si="92"/>
        <v>0</v>
      </c>
      <c r="Q754" s="2" t="b">
        <v>0</v>
      </c>
      <c r="R754" s="2" t="b">
        <f t="shared" si="93"/>
        <v>0</v>
      </c>
      <c r="S754" s="2" t="b">
        <v>0</v>
      </c>
      <c r="T754" s="2" t="b">
        <f t="shared" si="94"/>
        <v>0</v>
      </c>
      <c r="U754" s="2" t="s">
        <v>1642</v>
      </c>
      <c r="V754" s="2" t="str">
        <f t="shared" si="95"/>
        <v>Fractured Arm</v>
      </c>
      <c r="W754" s="2" t="s">
        <v>1506</v>
      </c>
      <c r="X754" s="2" t="s">
        <v>1512</v>
      </c>
      <c r="Y754" s="2" t="s">
        <v>1513</v>
      </c>
    </row>
    <row r="755" spans="1:25" ht="15.75" customHeight="1">
      <c r="A755" s="2" t="s">
        <v>1170</v>
      </c>
      <c r="B755" s="2" t="s">
        <v>1527</v>
      </c>
      <c r="C755" s="2">
        <v>173</v>
      </c>
      <c r="D755" s="2">
        <f t="shared" si="88"/>
        <v>1.73</v>
      </c>
      <c r="E755" s="34">
        <f t="shared" si="89"/>
        <v>23.622573423769587</v>
      </c>
      <c r="F755" s="2">
        <v>70.7</v>
      </c>
      <c r="G755" s="2">
        <f t="shared" si="90"/>
        <v>70.7</v>
      </c>
      <c r="H755" s="2" t="b">
        <v>0</v>
      </c>
      <c r="I755" s="2" t="b">
        <v>0</v>
      </c>
      <c r="J755" s="2" t="b">
        <v>0</v>
      </c>
      <c r="K755" s="2" t="b">
        <v>0</v>
      </c>
      <c r="L755" s="13" t="b">
        <f t="shared" si="91"/>
        <v>0</v>
      </c>
      <c r="M755" s="2" t="s">
        <v>1825</v>
      </c>
      <c r="N755" s="2">
        <v>201</v>
      </c>
      <c r="O755" s="100"/>
      <c r="P755" s="13" t="b">
        <f t="shared" si="92"/>
        <v>0</v>
      </c>
      <c r="Q755" s="2" t="b">
        <v>0</v>
      </c>
      <c r="R755" s="2" t="b">
        <f t="shared" si="93"/>
        <v>0</v>
      </c>
      <c r="S755" s="2" t="b">
        <v>0</v>
      </c>
      <c r="T755" s="2" t="b">
        <f t="shared" si="94"/>
        <v>0</v>
      </c>
      <c r="U755" s="2" t="s">
        <v>1540</v>
      </c>
      <c r="V755" s="2" t="str">
        <f t="shared" si="95"/>
        <v>Osteoarthritis</v>
      </c>
      <c r="W755" s="2" t="s">
        <v>1506</v>
      </c>
      <c r="X755" s="2" t="s">
        <v>1512</v>
      </c>
      <c r="Y755" s="2" t="s">
        <v>1508</v>
      </c>
    </row>
    <row r="756" spans="1:25" ht="15.75" customHeight="1">
      <c r="A756" s="2" t="s">
        <v>1171</v>
      </c>
      <c r="B756" s="2" t="s">
        <v>1556</v>
      </c>
      <c r="C756" s="2">
        <v>158</v>
      </c>
      <c r="D756" s="2">
        <f t="shared" si="88"/>
        <v>1.58</v>
      </c>
      <c r="E756" s="34">
        <f t="shared" si="89"/>
        <v>24.359477647812845</v>
      </c>
      <c r="F756" s="2">
        <v>60.811</v>
      </c>
      <c r="G756" s="2">
        <f t="shared" si="90"/>
        <v>60.8</v>
      </c>
      <c r="H756" s="2" t="b">
        <v>0</v>
      </c>
      <c r="I756" s="2" t="b">
        <v>1</v>
      </c>
      <c r="J756" s="2" t="b">
        <v>0</v>
      </c>
      <c r="K756" s="2" t="b">
        <v>0</v>
      </c>
      <c r="L756" s="13" t="b">
        <f t="shared" si="91"/>
        <v>0</v>
      </c>
      <c r="M756" s="2" t="s">
        <v>1707</v>
      </c>
      <c r="N756" s="2">
        <v>182</v>
      </c>
      <c r="O756" s="2" t="b">
        <v>0</v>
      </c>
      <c r="P756" s="13" t="b">
        <f t="shared" si="92"/>
        <v>0</v>
      </c>
      <c r="Q756" s="2" t="b">
        <v>0</v>
      </c>
      <c r="R756" s="2" t="b">
        <f t="shared" si="93"/>
        <v>0</v>
      </c>
      <c r="S756" s="2" t="b">
        <v>0</v>
      </c>
      <c r="T756" s="2" t="b">
        <f t="shared" si="94"/>
        <v>0</v>
      </c>
      <c r="U756" s="2" t="s">
        <v>1566</v>
      </c>
      <c r="V756" s="2" t="str">
        <f t="shared" si="95"/>
        <v>Cancer</v>
      </c>
      <c r="W756" s="100"/>
      <c r="X756" s="2" t="s">
        <v>1512</v>
      </c>
      <c r="Y756" s="2" t="s">
        <v>1521</v>
      </c>
    </row>
    <row r="757" spans="1:25" ht="15.75" customHeight="1">
      <c r="A757" s="2" t="s">
        <v>1172</v>
      </c>
      <c r="B757" s="2" t="s">
        <v>1527</v>
      </c>
      <c r="C757" s="2">
        <v>159</v>
      </c>
      <c r="D757" s="2">
        <f t="shared" si="88"/>
        <v>1.59</v>
      </c>
      <c r="E757" s="34">
        <f t="shared" si="89"/>
        <v>22.942130453700404</v>
      </c>
      <c r="F757" s="2">
        <v>58</v>
      </c>
      <c r="G757" s="2">
        <f t="shared" si="90"/>
        <v>58</v>
      </c>
      <c r="H757" s="2" t="b">
        <v>0</v>
      </c>
      <c r="I757" s="2" t="b">
        <v>0</v>
      </c>
      <c r="J757" s="2" t="b">
        <v>1</v>
      </c>
      <c r="K757" s="2" t="b">
        <v>0</v>
      </c>
      <c r="L757" s="13" t="b">
        <f t="shared" si="91"/>
        <v>0</v>
      </c>
      <c r="M757" s="2" t="s">
        <v>1860</v>
      </c>
      <c r="N757" s="2">
        <v>159</v>
      </c>
      <c r="O757" s="2" t="b">
        <v>0</v>
      </c>
      <c r="P757" s="13" t="b">
        <f t="shared" si="92"/>
        <v>0</v>
      </c>
      <c r="Q757" s="2" t="b">
        <v>0</v>
      </c>
      <c r="R757" s="2" t="b">
        <f t="shared" si="93"/>
        <v>0</v>
      </c>
      <c r="S757" s="2" t="b">
        <v>0</v>
      </c>
      <c r="T757" s="2" t="b">
        <f t="shared" si="94"/>
        <v>0</v>
      </c>
      <c r="U757" s="2" t="s">
        <v>1523</v>
      </c>
      <c r="V757" s="2" t="str">
        <f t="shared" si="95"/>
        <v>Appendicitis</v>
      </c>
      <c r="W757" s="2" t="s">
        <v>1506</v>
      </c>
      <c r="X757" s="2" t="s">
        <v>1507</v>
      </c>
      <c r="Y757" s="2" t="s">
        <v>1521</v>
      </c>
    </row>
    <row r="758" spans="1:25" ht="15.75" customHeight="1">
      <c r="A758" s="2" t="s">
        <v>1173</v>
      </c>
      <c r="B758" s="2" t="s">
        <v>1543</v>
      </c>
      <c r="C758" s="2">
        <v>166</v>
      </c>
      <c r="D758" s="2">
        <f t="shared" si="88"/>
        <v>1.66</v>
      </c>
      <c r="E758" s="34">
        <f t="shared" si="89"/>
        <v>31.426912469153724</v>
      </c>
      <c r="F758" s="2">
        <v>86.6</v>
      </c>
      <c r="G758" s="2">
        <f t="shared" si="90"/>
        <v>86.6</v>
      </c>
      <c r="H758" s="2" t="b">
        <v>0</v>
      </c>
      <c r="I758" s="2" t="b">
        <v>0</v>
      </c>
      <c r="J758" s="2" t="b">
        <v>0</v>
      </c>
      <c r="K758" s="2" t="b">
        <v>0</v>
      </c>
      <c r="L758" s="13" t="b">
        <f t="shared" si="91"/>
        <v>0</v>
      </c>
      <c r="M758" s="2" t="s">
        <v>1812</v>
      </c>
      <c r="N758" s="2">
        <v>192</v>
      </c>
      <c r="O758" s="2" t="b">
        <v>1</v>
      </c>
      <c r="P758" s="13" t="b">
        <f t="shared" si="92"/>
        <v>1</v>
      </c>
      <c r="Q758" s="2" t="b">
        <v>0</v>
      </c>
      <c r="R758" s="2" t="b">
        <f t="shared" si="93"/>
        <v>0</v>
      </c>
      <c r="S758" s="2" t="b">
        <v>1</v>
      </c>
      <c r="T758" s="2" t="b">
        <f t="shared" si="94"/>
        <v>1</v>
      </c>
      <c r="U758" s="2" t="s">
        <v>1548</v>
      </c>
      <c r="V758" s="2" t="str">
        <f t="shared" si="95"/>
        <v>Heart Disease</v>
      </c>
      <c r="W758" s="2" t="s">
        <v>1506</v>
      </c>
      <c r="X758" s="2" t="s">
        <v>1512</v>
      </c>
      <c r="Y758" s="2" t="s">
        <v>1513</v>
      </c>
    </row>
    <row r="759" spans="1:25" ht="15.75" customHeight="1">
      <c r="A759" s="2" t="s">
        <v>1174</v>
      </c>
      <c r="B759" s="2" t="s">
        <v>1514</v>
      </c>
      <c r="C759" s="2">
        <v>165</v>
      </c>
      <c r="D759" s="2">
        <f t="shared" si="88"/>
        <v>1.65</v>
      </c>
      <c r="E759" s="34">
        <f t="shared" si="89"/>
        <v>33.021120293847574</v>
      </c>
      <c r="F759" s="2">
        <v>89.9</v>
      </c>
      <c r="G759" s="2">
        <f t="shared" si="90"/>
        <v>89.9</v>
      </c>
      <c r="H759" s="2" t="b">
        <v>1</v>
      </c>
      <c r="I759" s="2" t="b">
        <v>1</v>
      </c>
      <c r="J759" s="2" t="b">
        <v>0</v>
      </c>
      <c r="K759" s="2" t="b">
        <v>1</v>
      </c>
      <c r="L759" s="13" t="b">
        <f t="shared" si="91"/>
        <v>1</v>
      </c>
      <c r="M759" s="2" t="s">
        <v>1666</v>
      </c>
      <c r="N759" s="2">
        <v>171</v>
      </c>
      <c r="O759" s="2" t="b">
        <v>1</v>
      </c>
      <c r="P759" s="13" t="b">
        <f t="shared" si="92"/>
        <v>1</v>
      </c>
      <c r="Q759" s="2" t="b">
        <v>1</v>
      </c>
      <c r="R759" s="2" t="b">
        <f t="shared" si="93"/>
        <v>1</v>
      </c>
      <c r="S759" s="2" t="b">
        <v>1</v>
      </c>
      <c r="T759" s="2" t="b">
        <f t="shared" si="94"/>
        <v>1</v>
      </c>
      <c r="U759" s="2" t="s">
        <v>1552</v>
      </c>
      <c r="V759" s="2" t="str">
        <f t="shared" si="95"/>
        <v>Allergic Reaction</v>
      </c>
      <c r="W759" s="2" t="s">
        <v>1506</v>
      </c>
      <c r="X759" s="2" t="s">
        <v>1507</v>
      </c>
      <c r="Y759" s="2" t="s">
        <v>1517</v>
      </c>
    </row>
    <row r="760" spans="1:25" ht="15.75" customHeight="1">
      <c r="A760" s="2" t="s">
        <v>1176</v>
      </c>
      <c r="B760" s="2" t="s">
        <v>1536</v>
      </c>
      <c r="C760" s="2">
        <v>158</v>
      </c>
      <c r="D760" s="2">
        <f t="shared" si="88"/>
        <v>1.58</v>
      </c>
      <c r="E760" s="34">
        <f t="shared" si="89"/>
        <v>31.16487742348982</v>
      </c>
      <c r="F760" s="2">
        <v>77.8</v>
      </c>
      <c r="G760" s="2">
        <f t="shared" si="90"/>
        <v>77.8</v>
      </c>
      <c r="H760" s="2" t="b">
        <v>0</v>
      </c>
      <c r="I760" s="2" t="b">
        <v>1</v>
      </c>
      <c r="J760" s="2" t="b">
        <v>1</v>
      </c>
      <c r="K760" s="2" t="b">
        <v>0</v>
      </c>
      <c r="L760" s="13" t="b">
        <f t="shared" si="91"/>
        <v>0</v>
      </c>
      <c r="M760" s="2" t="s">
        <v>1598</v>
      </c>
      <c r="N760" s="2">
        <v>228</v>
      </c>
      <c r="O760" s="2" t="b">
        <v>0</v>
      </c>
      <c r="P760" s="13" t="b">
        <f t="shared" si="92"/>
        <v>0</v>
      </c>
      <c r="Q760" s="2" t="b">
        <v>1</v>
      </c>
      <c r="R760" s="2" t="b">
        <f t="shared" si="93"/>
        <v>1</v>
      </c>
      <c r="S760" s="2" t="b">
        <v>1</v>
      </c>
      <c r="T760" s="2" t="b">
        <f t="shared" si="94"/>
        <v>1</v>
      </c>
      <c r="U760" s="2" t="s">
        <v>1575</v>
      </c>
      <c r="V760" s="2" t="str">
        <f t="shared" si="95"/>
        <v>Cancer</v>
      </c>
      <c r="W760" s="2" t="s">
        <v>1524</v>
      </c>
      <c r="X760" s="2" t="s">
        <v>1535</v>
      </c>
      <c r="Y760" s="2" t="s">
        <v>1530</v>
      </c>
    </row>
    <row r="761" spans="1:25" ht="15.75" customHeight="1">
      <c r="A761" s="2" t="s">
        <v>1177</v>
      </c>
      <c r="B761" s="2" t="s">
        <v>1543</v>
      </c>
      <c r="C761" s="2">
        <v>178</v>
      </c>
      <c r="D761" s="2">
        <f t="shared" si="88"/>
        <v>1.78</v>
      </c>
      <c r="E761" s="34">
        <f t="shared" si="89"/>
        <v>33.392248453478096</v>
      </c>
      <c r="F761" s="2">
        <v>105.8</v>
      </c>
      <c r="G761" s="2">
        <f t="shared" si="90"/>
        <v>105.8</v>
      </c>
      <c r="H761" s="2" t="b">
        <v>0</v>
      </c>
      <c r="I761" s="2" t="b">
        <v>1</v>
      </c>
      <c r="J761" s="2" t="b">
        <v>0</v>
      </c>
      <c r="K761" s="2" t="b">
        <v>0</v>
      </c>
      <c r="L761" s="13" t="b">
        <f t="shared" si="91"/>
        <v>0</v>
      </c>
      <c r="M761" s="2" t="s">
        <v>1742</v>
      </c>
      <c r="N761" s="2">
        <v>172</v>
      </c>
      <c r="O761" s="2" t="b">
        <v>1</v>
      </c>
      <c r="P761" s="13" t="b">
        <f t="shared" si="92"/>
        <v>1</v>
      </c>
      <c r="Q761" s="2" t="b">
        <v>0</v>
      </c>
      <c r="R761" s="2" t="b">
        <f t="shared" si="93"/>
        <v>0</v>
      </c>
      <c r="S761" s="2" t="b">
        <v>1</v>
      </c>
      <c r="T761" s="2" t="b">
        <f t="shared" si="94"/>
        <v>1</v>
      </c>
      <c r="U761" s="2" t="s">
        <v>1520</v>
      </c>
      <c r="V761" s="2" t="str">
        <f t="shared" si="95"/>
        <v>Heart Attack</v>
      </c>
      <c r="W761" s="2" t="s">
        <v>1524</v>
      </c>
      <c r="X761" s="2" t="s">
        <v>1512</v>
      </c>
      <c r="Y761" s="2" t="s">
        <v>1530</v>
      </c>
    </row>
    <row r="762" spans="1:25" ht="15.75" customHeight="1">
      <c r="A762" s="2" t="s">
        <v>1179</v>
      </c>
      <c r="B762" s="2" t="s">
        <v>1527</v>
      </c>
      <c r="C762" s="2">
        <v>162</v>
      </c>
      <c r="D762" s="2">
        <f t="shared" si="88"/>
        <v>1.62</v>
      </c>
      <c r="E762" s="34">
        <f t="shared" si="89"/>
        <v>26.177411979881111</v>
      </c>
      <c r="F762" s="2">
        <v>68.7</v>
      </c>
      <c r="G762" s="2">
        <f t="shared" si="90"/>
        <v>68.7</v>
      </c>
      <c r="H762" s="2" t="b">
        <v>0</v>
      </c>
      <c r="I762" s="2" t="b">
        <v>0</v>
      </c>
      <c r="J762" s="2" t="b">
        <v>0</v>
      </c>
      <c r="K762" s="2" t="b">
        <v>0</v>
      </c>
      <c r="L762" s="13" t="b">
        <f t="shared" si="91"/>
        <v>0</v>
      </c>
      <c r="M762" s="2" t="s">
        <v>1795</v>
      </c>
      <c r="N762" s="2">
        <v>208</v>
      </c>
      <c r="O762" s="2" t="b">
        <v>0</v>
      </c>
      <c r="P762" s="13" t="b">
        <f t="shared" si="92"/>
        <v>0</v>
      </c>
      <c r="Q762" s="2" t="b">
        <v>0</v>
      </c>
      <c r="R762" s="2" t="b">
        <f t="shared" si="93"/>
        <v>0</v>
      </c>
      <c r="S762" s="100"/>
      <c r="T762" s="2" t="b">
        <f t="shared" si="94"/>
        <v>0</v>
      </c>
      <c r="U762" s="2" t="s">
        <v>1505</v>
      </c>
      <c r="V762" s="2" t="str">
        <f t="shared" si="95"/>
        <v>Fractured Leg</v>
      </c>
      <c r="W762" s="2" t="s">
        <v>1524</v>
      </c>
      <c r="X762" s="2" t="s">
        <v>1535</v>
      </c>
      <c r="Y762" s="2" t="s">
        <v>1513</v>
      </c>
    </row>
    <row r="763" spans="1:25" ht="15.75" customHeight="1">
      <c r="A763" s="2" t="s">
        <v>1180</v>
      </c>
      <c r="B763" s="2" t="s">
        <v>1509</v>
      </c>
      <c r="C763" s="2">
        <v>153</v>
      </c>
      <c r="D763" s="2">
        <f t="shared" si="88"/>
        <v>1.53</v>
      </c>
      <c r="E763" s="34">
        <f t="shared" si="89"/>
        <v>20.077747874749029</v>
      </c>
      <c r="F763" s="2">
        <v>47</v>
      </c>
      <c r="G763" s="2">
        <f t="shared" si="90"/>
        <v>47</v>
      </c>
      <c r="H763" s="2" t="b">
        <v>0</v>
      </c>
      <c r="I763" s="2" t="b">
        <v>0</v>
      </c>
      <c r="J763" s="2" t="b">
        <v>0</v>
      </c>
      <c r="K763" s="2" t="b">
        <v>0</v>
      </c>
      <c r="L763" s="13" t="b">
        <f t="shared" si="91"/>
        <v>0</v>
      </c>
      <c r="M763" s="2" t="s">
        <v>1881</v>
      </c>
      <c r="N763" s="2">
        <v>192</v>
      </c>
      <c r="O763" s="2" t="b">
        <v>0</v>
      </c>
      <c r="P763" s="13" t="b">
        <f t="shared" si="92"/>
        <v>0</v>
      </c>
      <c r="Q763" s="2" t="b">
        <v>0</v>
      </c>
      <c r="R763" s="2" t="b">
        <f t="shared" si="93"/>
        <v>0</v>
      </c>
      <c r="S763" s="2" t="b">
        <v>0</v>
      </c>
      <c r="T763" s="2" t="b">
        <f t="shared" si="94"/>
        <v>0</v>
      </c>
      <c r="U763" s="2" t="s">
        <v>1516</v>
      </c>
      <c r="V763" s="2" t="str">
        <f t="shared" si="95"/>
        <v>Stroke</v>
      </c>
      <c r="W763" s="2" t="s">
        <v>1524</v>
      </c>
      <c r="X763" s="2" t="s">
        <v>1512</v>
      </c>
      <c r="Y763" s="2" t="s">
        <v>1521</v>
      </c>
    </row>
    <row r="764" spans="1:25" ht="15.75" customHeight="1">
      <c r="A764" s="2" t="s">
        <v>1181</v>
      </c>
      <c r="B764" s="2" t="s">
        <v>1543</v>
      </c>
      <c r="C764" s="2">
        <v>153</v>
      </c>
      <c r="D764" s="2">
        <f t="shared" si="88"/>
        <v>1.53</v>
      </c>
      <c r="E764" s="34">
        <f t="shared" si="89"/>
        <v>23.92242299970097</v>
      </c>
      <c r="F764" s="2">
        <v>56</v>
      </c>
      <c r="G764" s="2">
        <f t="shared" si="90"/>
        <v>56</v>
      </c>
      <c r="H764" s="2" t="b">
        <v>0</v>
      </c>
      <c r="I764" s="2" t="b">
        <v>0</v>
      </c>
      <c r="J764" s="2" t="b">
        <v>0</v>
      </c>
      <c r="K764" s="2" t="b">
        <v>0</v>
      </c>
      <c r="L764" s="13" t="b">
        <f t="shared" si="91"/>
        <v>0</v>
      </c>
      <c r="M764" s="2" t="s">
        <v>1882</v>
      </c>
      <c r="N764" s="2">
        <v>198</v>
      </c>
      <c r="O764" s="2" t="b">
        <v>0</v>
      </c>
      <c r="P764" s="13" t="b">
        <f t="shared" si="92"/>
        <v>0</v>
      </c>
      <c r="Q764" s="2" t="b">
        <v>0</v>
      </c>
      <c r="R764" s="2" t="b">
        <f t="shared" si="93"/>
        <v>0</v>
      </c>
      <c r="S764" s="100"/>
      <c r="T764" s="2" t="b">
        <f t="shared" si="94"/>
        <v>0</v>
      </c>
      <c r="U764" s="2" t="s">
        <v>1566</v>
      </c>
      <c r="V764" s="2" t="str">
        <f t="shared" si="95"/>
        <v>Cancer</v>
      </c>
      <c r="W764" s="100"/>
      <c r="X764" s="2" t="s">
        <v>1507</v>
      </c>
      <c r="Y764" s="2" t="s">
        <v>1530</v>
      </c>
    </row>
    <row r="765" spans="1:25" ht="15.75" customHeight="1">
      <c r="A765" s="2" t="s">
        <v>1182</v>
      </c>
      <c r="B765" s="2" t="s">
        <v>1543</v>
      </c>
      <c r="C765" s="2">
        <v>175</v>
      </c>
      <c r="D765" s="2">
        <f t="shared" si="88"/>
        <v>1.75</v>
      </c>
      <c r="E765" s="34">
        <f t="shared" si="89"/>
        <v>30.138775510204081</v>
      </c>
      <c r="F765" s="2">
        <v>92.3</v>
      </c>
      <c r="G765" s="2">
        <f t="shared" si="90"/>
        <v>92.3</v>
      </c>
      <c r="H765" s="2" t="b">
        <v>0</v>
      </c>
      <c r="I765" s="2" t="b">
        <v>0</v>
      </c>
      <c r="J765" s="2" t="b">
        <v>1</v>
      </c>
      <c r="K765" s="2" t="b">
        <v>1</v>
      </c>
      <c r="L765" s="13" t="b">
        <f t="shared" si="91"/>
        <v>1</v>
      </c>
      <c r="M765" s="2" t="s">
        <v>1654</v>
      </c>
      <c r="N765" s="2">
        <v>208</v>
      </c>
      <c r="O765" s="2" t="b">
        <v>1</v>
      </c>
      <c r="P765" s="13" t="b">
        <f t="shared" si="92"/>
        <v>1</v>
      </c>
      <c r="Q765" s="2" t="b">
        <v>0</v>
      </c>
      <c r="R765" s="2" t="b">
        <f t="shared" si="93"/>
        <v>0</v>
      </c>
      <c r="S765" s="2" t="b">
        <v>1</v>
      </c>
      <c r="T765" s="2" t="b">
        <f t="shared" si="94"/>
        <v>1</v>
      </c>
      <c r="U765" s="2" t="s">
        <v>1575</v>
      </c>
      <c r="V765" s="2" t="str">
        <f t="shared" si="95"/>
        <v>Cancer</v>
      </c>
      <c r="W765" s="2" t="s">
        <v>1524</v>
      </c>
      <c r="X765" s="2" t="s">
        <v>1512</v>
      </c>
      <c r="Y765" s="2" t="s">
        <v>1517</v>
      </c>
    </row>
    <row r="766" spans="1:25" ht="15.75" customHeight="1">
      <c r="A766" s="2" t="s">
        <v>1183</v>
      </c>
      <c r="B766" s="2" t="s">
        <v>1543</v>
      </c>
      <c r="C766" s="2">
        <v>179</v>
      </c>
      <c r="D766" s="2">
        <f t="shared" si="88"/>
        <v>1.79</v>
      </c>
      <c r="E766" s="34">
        <f t="shared" si="89"/>
        <v>23.313879092412847</v>
      </c>
      <c r="F766" s="2">
        <v>74.7</v>
      </c>
      <c r="G766" s="2">
        <f t="shared" si="90"/>
        <v>74.7</v>
      </c>
      <c r="H766" s="2" t="b">
        <v>0</v>
      </c>
      <c r="I766" s="2" t="b">
        <v>0</v>
      </c>
      <c r="J766" s="2" t="b">
        <v>1</v>
      </c>
      <c r="K766" s="2" t="b">
        <v>0</v>
      </c>
      <c r="L766" s="13" t="b">
        <f t="shared" si="91"/>
        <v>0</v>
      </c>
      <c r="M766" s="2" t="s">
        <v>1883</v>
      </c>
      <c r="N766" s="2">
        <v>164</v>
      </c>
      <c r="O766" s="2" t="b">
        <v>0</v>
      </c>
      <c r="P766" s="13" t="b">
        <f t="shared" si="92"/>
        <v>0</v>
      </c>
      <c r="Q766" s="2" t="b">
        <v>0</v>
      </c>
      <c r="R766" s="2" t="b">
        <f t="shared" si="93"/>
        <v>0</v>
      </c>
      <c r="S766" s="2" t="b">
        <v>0</v>
      </c>
      <c r="T766" s="2" t="b">
        <f t="shared" si="94"/>
        <v>0</v>
      </c>
      <c r="U766" s="2" t="s">
        <v>1516</v>
      </c>
      <c r="V766" s="2" t="str">
        <f t="shared" si="95"/>
        <v>Stroke</v>
      </c>
      <c r="W766" s="100"/>
      <c r="X766" s="2" t="s">
        <v>1535</v>
      </c>
      <c r="Y766" s="2" t="s">
        <v>1521</v>
      </c>
    </row>
    <row r="767" spans="1:25" ht="15.75" customHeight="1">
      <c r="A767" s="2" t="s">
        <v>1184</v>
      </c>
      <c r="B767" s="2" t="s">
        <v>1556</v>
      </c>
      <c r="C767" s="2">
        <v>154</v>
      </c>
      <c r="D767" s="2">
        <f t="shared" si="88"/>
        <v>1.54</v>
      </c>
      <c r="E767" s="34">
        <f t="shared" si="89"/>
        <v>29.431607353685276</v>
      </c>
      <c r="F767" s="2">
        <v>69.8</v>
      </c>
      <c r="G767" s="2">
        <f t="shared" si="90"/>
        <v>69.8</v>
      </c>
      <c r="H767" s="2" t="b">
        <v>1</v>
      </c>
      <c r="I767" s="2" t="b">
        <v>0</v>
      </c>
      <c r="J767" s="2" t="b">
        <v>1</v>
      </c>
      <c r="K767" s="2" t="b">
        <v>1</v>
      </c>
      <c r="L767" s="13" t="b">
        <f t="shared" si="91"/>
        <v>1</v>
      </c>
      <c r="M767" s="2" t="s">
        <v>1819</v>
      </c>
      <c r="N767" s="2">
        <v>183</v>
      </c>
      <c r="O767" s="2" t="b">
        <v>1</v>
      </c>
      <c r="P767" s="13" t="b">
        <f t="shared" si="92"/>
        <v>1</v>
      </c>
      <c r="Q767" s="2" t="b">
        <v>0</v>
      </c>
      <c r="R767" s="2" t="b">
        <f t="shared" si="93"/>
        <v>0</v>
      </c>
      <c r="S767" s="2" t="b">
        <v>1</v>
      </c>
      <c r="T767" s="2" t="b">
        <f t="shared" si="94"/>
        <v>1</v>
      </c>
      <c r="U767" s="2" t="s">
        <v>1516</v>
      </c>
      <c r="V767" s="2" t="str">
        <f t="shared" si="95"/>
        <v>Stroke</v>
      </c>
      <c r="W767" s="2" t="s">
        <v>1524</v>
      </c>
      <c r="X767" s="2" t="s">
        <v>1512</v>
      </c>
      <c r="Y767" s="2" t="s">
        <v>1530</v>
      </c>
    </row>
    <row r="768" spans="1:25" ht="15.75" customHeight="1">
      <c r="A768" s="2" t="s">
        <v>1185</v>
      </c>
      <c r="B768" s="2" t="s">
        <v>1514</v>
      </c>
      <c r="C768" s="2">
        <v>164</v>
      </c>
      <c r="D768" s="2">
        <f t="shared" si="88"/>
        <v>1.64</v>
      </c>
      <c r="E768" s="34">
        <f t="shared" si="89"/>
        <v>33.834027364663896</v>
      </c>
      <c r="F768" s="2">
        <v>91</v>
      </c>
      <c r="G768" s="2">
        <f t="shared" si="90"/>
        <v>91</v>
      </c>
      <c r="H768" s="2" t="b">
        <v>0</v>
      </c>
      <c r="I768" s="2" t="b">
        <v>0</v>
      </c>
      <c r="J768" s="2" t="b">
        <v>1</v>
      </c>
      <c r="K768" s="2" t="b">
        <v>1</v>
      </c>
      <c r="L768" s="13" t="b">
        <f t="shared" si="91"/>
        <v>1</v>
      </c>
      <c r="M768" s="2" t="s">
        <v>1605</v>
      </c>
      <c r="N768" s="2">
        <v>219</v>
      </c>
      <c r="O768" s="2" t="b">
        <v>1</v>
      </c>
      <c r="P768" s="13" t="b">
        <f t="shared" si="92"/>
        <v>1</v>
      </c>
      <c r="Q768" s="2" t="b">
        <v>0</v>
      </c>
      <c r="R768" s="2" t="b">
        <f t="shared" si="93"/>
        <v>0</v>
      </c>
      <c r="S768" s="2" t="b">
        <v>1</v>
      </c>
      <c r="T768" s="2" t="b">
        <f t="shared" si="94"/>
        <v>1</v>
      </c>
      <c r="U768" s="2" t="s">
        <v>1561</v>
      </c>
      <c r="V768" s="2" t="str">
        <f t="shared" si="95"/>
        <v>Diabetes</v>
      </c>
      <c r="W768" s="2" t="s">
        <v>1524</v>
      </c>
      <c r="X768" s="2" t="s">
        <v>1512</v>
      </c>
      <c r="Y768" s="2" t="s">
        <v>1513</v>
      </c>
    </row>
    <row r="769" spans="1:25" ht="15.75" customHeight="1">
      <c r="A769" s="2" t="s">
        <v>1186</v>
      </c>
      <c r="B769" s="2" t="s">
        <v>1536</v>
      </c>
      <c r="C769" s="2">
        <v>173</v>
      </c>
      <c r="D769" s="2">
        <f t="shared" si="88"/>
        <v>1.73</v>
      </c>
      <c r="E769" s="34">
        <f t="shared" si="89"/>
        <v>23.422098967556547</v>
      </c>
      <c r="F769" s="2">
        <v>70.099999999999994</v>
      </c>
      <c r="G769" s="2">
        <f t="shared" si="90"/>
        <v>70.099999999999994</v>
      </c>
      <c r="H769" s="2" t="b">
        <v>1</v>
      </c>
      <c r="I769" s="2" t="b">
        <v>0</v>
      </c>
      <c r="J769" s="2" t="b">
        <v>1</v>
      </c>
      <c r="K769" s="2" t="b">
        <v>0</v>
      </c>
      <c r="L769" s="13" t="b">
        <f t="shared" si="91"/>
        <v>0</v>
      </c>
      <c r="M769" s="2" t="s">
        <v>1847</v>
      </c>
      <c r="N769" s="2">
        <v>169</v>
      </c>
      <c r="O769" s="100"/>
      <c r="P769" s="13" t="b">
        <f t="shared" si="92"/>
        <v>0</v>
      </c>
      <c r="Q769" s="2" t="b">
        <v>0</v>
      </c>
      <c r="R769" s="2" t="b">
        <f t="shared" si="93"/>
        <v>0</v>
      </c>
      <c r="S769" s="2" t="b">
        <v>0</v>
      </c>
      <c r="T769" s="2" t="b">
        <f t="shared" si="94"/>
        <v>0</v>
      </c>
      <c r="U769" s="2" t="s">
        <v>1561</v>
      </c>
      <c r="V769" s="2" t="str">
        <f t="shared" si="95"/>
        <v>Diabetes</v>
      </c>
      <c r="W769" s="2" t="s">
        <v>1506</v>
      </c>
      <c r="X769" s="2" t="s">
        <v>1535</v>
      </c>
      <c r="Y769" s="2" t="s">
        <v>1508</v>
      </c>
    </row>
    <row r="770" spans="1:25" ht="15.75" customHeight="1">
      <c r="A770" s="2" t="s">
        <v>1187</v>
      </c>
      <c r="B770" s="2" t="s">
        <v>1509</v>
      </c>
      <c r="C770" s="2">
        <v>162</v>
      </c>
      <c r="D770" s="2">
        <f t="shared" si="88"/>
        <v>1.62</v>
      </c>
      <c r="E770" s="34">
        <f t="shared" si="89"/>
        <v>33.150434385002278</v>
      </c>
      <c r="F770" s="2">
        <v>87</v>
      </c>
      <c r="G770" s="2">
        <f t="shared" si="90"/>
        <v>87</v>
      </c>
      <c r="H770" s="2" t="b">
        <v>0</v>
      </c>
      <c r="I770" s="2" t="b">
        <v>0</v>
      </c>
      <c r="J770" s="2" t="b">
        <v>1</v>
      </c>
      <c r="K770" s="2" t="b">
        <v>1</v>
      </c>
      <c r="L770" s="13" t="b">
        <f t="shared" si="91"/>
        <v>1</v>
      </c>
      <c r="M770" s="2" t="s">
        <v>1504</v>
      </c>
      <c r="N770" s="2">
        <v>163</v>
      </c>
      <c r="O770" s="2" t="b">
        <v>1</v>
      </c>
      <c r="P770" s="13" t="b">
        <f t="shared" si="92"/>
        <v>1</v>
      </c>
      <c r="Q770" s="100"/>
      <c r="R770" s="2" t="b">
        <f t="shared" si="93"/>
        <v>0</v>
      </c>
      <c r="S770" s="2" t="b">
        <v>1</v>
      </c>
      <c r="T770" s="2" t="b">
        <f t="shared" si="94"/>
        <v>1</v>
      </c>
      <c r="U770" s="2" t="s">
        <v>1580</v>
      </c>
      <c r="V770" s="2" t="str">
        <f t="shared" si="95"/>
        <v>Prostate Cancer</v>
      </c>
      <c r="W770" s="2" t="s">
        <v>1524</v>
      </c>
      <c r="X770" s="2" t="s">
        <v>1512</v>
      </c>
      <c r="Y770" s="2" t="s">
        <v>1517</v>
      </c>
    </row>
    <row r="771" spans="1:25" ht="15.75" customHeight="1">
      <c r="A771" s="2" t="s">
        <v>1188</v>
      </c>
      <c r="B771" s="2" t="s">
        <v>1503</v>
      </c>
      <c r="C771" s="2">
        <v>164</v>
      </c>
      <c r="D771" s="2">
        <f t="shared" ref="D771:D834" si="96">C771/100</f>
        <v>1.64</v>
      </c>
      <c r="E771" s="34">
        <f t="shared" ref="E771:E834" si="97">F771/(D771*D771)</f>
        <v>32.123735871505062</v>
      </c>
      <c r="F771" s="2">
        <v>86.4</v>
      </c>
      <c r="G771" s="2">
        <f t="shared" ref="G771:G834" si="98">ROUND(F771,1)</f>
        <v>86.4</v>
      </c>
      <c r="H771" s="2" t="b">
        <v>0</v>
      </c>
      <c r="I771" s="2" t="b">
        <v>0</v>
      </c>
      <c r="J771" s="2" t="b">
        <v>1</v>
      </c>
      <c r="K771" s="2" t="b">
        <v>1</v>
      </c>
      <c r="L771" s="13" t="b">
        <f t="shared" ref="L771:L834" si="99">IF(K771="Yes",TRUE,IF(K771="No", FALSE, K771))</f>
        <v>1</v>
      </c>
      <c r="M771" s="2" t="s">
        <v>1712</v>
      </c>
      <c r="N771" s="2">
        <v>223</v>
      </c>
      <c r="O771" s="2" t="b">
        <v>1</v>
      </c>
      <c r="P771" s="13" t="b">
        <f t="shared" ref="P771:P834" si="100">IF(ISBLANK(O771),FALSE,O771)</f>
        <v>1</v>
      </c>
      <c r="Q771" s="2" t="b">
        <v>1</v>
      </c>
      <c r="R771" s="2" t="b">
        <f t="shared" ref="R771:R834" si="101">IF(ISBLANK(Q771),FALSE,Q771)</f>
        <v>1</v>
      </c>
      <c r="S771" s="2" t="b">
        <v>1</v>
      </c>
      <c r="T771" s="2" t="b">
        <f t="shared" ref="T771:T834" si="102">IF(ISBLANK(S771),FALSE,S771)</f>
        <v>1</v>
      </c>
      <c r="U771" s="2" t="s">
        <v>1511</v>
      </c>
      <c r="V771" s="2" t="str">
        <f t="shared" ref="V771:V834" si="103">PROPER(U771)</f>
        <v>Prostate Cancer</v>
      </c>
      <c r="W771" s="2" t="s">
        <v>1506</v>
      </c>
      <c r="X771" s="2" t="s">
        <v>1512</v>
      </c>
      <c r="Y771" s="2" t="s">
        <v>1513</v>
      </c>
    </row>
    <row r="772" spans="1:25" ht="15.75" customHeight="1">
      <c r="A772" s="2" t="s">
        <v>1189</v>
      </c>
      <c r="B772" s="2" t="s">
        <v>1518</v>
      </c>
      <c r="C772" s="2">
        <v>179</v>
      </c>
      <c r="D772" s="2">
        <f t="shared" si="96"/>
        <v>1.79</v>
      </c>
      <c r="E772" s="34">
        <f t="shared" si="97"/>
        <v>24.156549421054276</v>
      </c>
      <c r="F772" s="2">
        <v>77.400000000000006</v>
      </c>
      <c r="G772" s="2">
        <f t="shared" si="98"/>
        <v>77.400000000000006</v>
      </c>
      <c r="H772" s="2" t="b">
        <v>0</v>
      </c>
      <c r="I772" s="2" t="b">
        <v>0</v>
      </c>
      <c r="J772" s="2" t="b">
        <v>0</v>
      </c>
      <c r="K772" s="2" t="b">
        <v>0</v>
      </c>
      <c r="L772" s="13" t="b">
        <f t="shared" si="99"/>
        <v>0</v>
      </c>
      <c r="M772" s="2" t="s">
        <v>1821</v>
      </c>
      <c r="N772" s="2">
        <v>182</v>
      </c>
      <c r="O772" s="2" t="b">
        <v>0</v>
      </c>
      <c r="P772" s="13" t="b">
        <f t="shared" si="100"/>
        <v>0</v>
      </c>
      <c r="Q772" s="2" t="b">
        <v>0</v>
      </c>
      <c r="R772" s="2" t="b">
        <f t="shared" si="101"/>
        <v>0</v>
      </c>
      <c r="S772" s="2" t="b">
        <v>0</v>
      </c>
      <c r="T772" s="2" t="b">
        <f t="shared" si="102"/>
        <v>0</v>
      </c>
      <c r="U772" s="2" t="s">
        <v>1505</v>
      </c>
      <c r="V772" s="2" t="str">
        <f t="shared" si="103"/>
        <v>Fractured Leg</v>
      </c>
      <c r="W772" s="2" t="s">
        <v>1524</v>
      </c>
      <c r="X772" s="2" t="s">
        <v>1535</v>
      </c>
      <c r="Y772" s="2" t="s">
        <v>1517</v>
      </c>
    </row>
    <row r="773" spans="1:25" ht="15.75" customHeight="1">
      <c r="A773" s="2" t="s">
        <v>1191</v>
      </c>
      <c r="B773" s="2" t="s">
        <v>1527</v>
      </c>
      <c r="C773" s="2">
        <v>150</v>
      </c>
      <c r="D773" s="2">
        <f t="shared" si="96"/>
        <v>1.5</v>
      </c>
      <c r="E773" s="34">
        <f t="shared" si="97"/>
        <v>22.4</v>
      </c>
      <c r="F773" s="2">
        <v>50.4</v>
      </c>
      <c r="G773" s="2">
        <f t="shared" si="98"/>
        <v>50.4</v>
      </c>
      <c r="H773" s="2" t="b">
        <v>1</v>
      </c>
      <c r="I773" s="2" t="b">
        <v>0</v>
      </c>
      <c r="J773" s="2" t="b">
        <v>0</v>
      </c>
      <c r="K773" s="2" t="b">
        <v>0</v>
      </c>
      <c r="L773" s="13" t="b">
        <f t="shared" si="99"/>
        <v>0</v>
      </c>
      <c r="M773" s="2" t="s">
        <v>1579</v>
      </c>
      <c r="N773" s="2">
        <v>192</v>
      </c>
      <c r="O773" s="2" t="b">
        <v>0</v>
      </c>
      <c r="P773" s="13" t="b">
        <f t="shared" si="100"/>
        <v>0</v>
      </c>
      <c r="Q773" s="2" t="b">
        <v>0</v>
      </c>
      <c r="R773" s="2" t="b">
        <f t="shared" si="101"/>
        <v>0</v>
      </c>
      <c r="S773" s="2" t="b">
        <v>0</v>
      </c>
      <c r="T773" s="2" t="b">
        <f t="shared" si="102"/>
        <v>0</v>
      </c>
      <c r="U773" s="2" t="s">
        <v>1568</v>
      </c>
      <c r="V773" s="2" t="str">
        <f t="shared" si="103"/>
        <v>Allergic Reaction</v>
      </c>
      <c r="W773" s="2" t="s">
        <v>1506</v>
      </c>
      <c r="X773" s="2" t="s">
        <v>1535</v>
      </c>
      <c r="Y773" s="2" t="s">
        <v>1517</v>
      </c>
    </row>
    <row r="774" spans="1:25" ht="15.75" customHeight="1">
      <c r="A774" s="2" t="s">
        <v>1193</v>
      </c>
      <c r="B774" s="2" t="s">
        <v>1514</v>
      </c>
      <c r="C774" s="2">
        <v>156</v>
      </c>
      <c r="D774" s="2">
        <f t="shared" si="96"/>
        <v>1.56</v>
      </c>
      <c r="E774" s="34">
        <f t="shared" si="97"/>
        <v>31.18836291913215</v>
      </c>
      <c r="F774" s="2">
        <v>75.900000000000006</v>
      </c>
      <c r="G774" s="2">
        <f t="shared" si="98"/>
        <v>75.900000000000006</v>
      </c>
      <c r="H774" s="2" t="b">
        <v>1</v>
      </c>
      <c r="I774" s="2" t="b">
        <v>0</v>
      </c>
      <c r="J774" s="2" t="b">
        <v>0</v>
      </c>
      <c r="K774" s="2" t="b">
        <v>1</v>
      </c>
      <c r="L774" s="13" t="b">
        <f t="shared" si="99"/>
        <v>1</v>
      </c>
      <c r="M774" s="2" t="s">
        <v>1884</v>
      </c>
      <c r="N774" s="2">
        <v>181</v>
      </c>
      <c r="O774" s="2" t="b">
        <v>1</v>
      </c>
      <c r="P774" s="13" t="b">
        <f t="shared" si="100"/>
        <v>1</v>
      </c>
      <c r="Q774" s="2" t="b">
        <v>1</v>
      </c>
      <c r="R774" s="2" t="b">
        <f t="shared" si="101"/>
        <v>1</v>
      </c>
      <c r="S774" s="2" t="b">
        <v>1</v>
      </c>
      <c r="T774" s="2" t="b">
        <f t="shared" si="102"/>
        <v>1</v>
      </c>
      <c r="U774" s="2" t="s">
        <v>1526</v>
      </c>
      <c r="V774" s="2" t="str">
        <f t="shared" si="103"/>
        <v>Fractured Arm</v>
      </c>
      <c r="W774" s="2" t="s">
        <v>1524</v>
      </c>
      <c r="X774" s="2" t="s">
        <v>1507</v>
      </c>
      <c r="Y774" s="2" t="s">
        <v>1530</v>
      </c>
    </row>
    <row r="775" spans="1:25" ht="15.75" customHeight="1">
      <c r="A775" s="2" t="s">
        <v>1194</v>
      </c>
      <c r="B775" s="2" t="s">
        <v>1543</v>
      </c>
      <c r="C775" s="2">
        <v>161</v>
      </c>
      <c r="D775" s="2">
        <f t="shared" si="96"/>
        <v>1.61</v>
      </c>
      <c r="E775" s="34">
        <f t="shared" si="97"/>
        <v>34.29651633810424</v>
      </c>
      <c r="F775" s="2">
        <v>88.9</v>
      </c>
      <c r="G775" s="2">
        <f t="shared" si="98"/>
        <v>88.9</v>
      </c>
      <c r="H775" s="2" t="b">
        <v>1</v>
      </c>
      <c r="I775" s="2" t="b">
        <v>1</v>
      </c>
      <c r="J775" s="2" t="b">
        <v>1</v>
      </c>
      <c r="K775" s="2" t="b">
        <v>1</v>
      </c>
      <c r="L775" s="13" t="b">
        <f t="shared" si="99"/>
        <v>1</v>
      </c>
      <c r="M775" s="2" t="s">
        <v>1885</v>
      </c>
      <c r="N775" s="2">
        <v>212</v>
      </c>
      <c r="O775" s="2" t="b">
        <v>1</v>
      </c>
      <c r="P775" s="13" t="b">
        <f t="shared" si="100"/>
        <v>1</v>
      </c>
      <c r="Q775" s="2" t="b">
        <v>0</v>
      </c>
      <c r="R775" s="2" t="b">
        <f t="shared" si="101"/>
        <v>0</v>
      </c>
      <c r="S775" s="2" t="b">
        <v>1</v>
      </c>
      <c r="T775" s="2" t="b">
        <f t="shared" si="102"/>
        <v>1</v>
      </c>
      <c r="U775" s="2" t="s">
        <v>1540</v>
      </c>
      <c r="V775" s="2" t="str">
        <f t="shared" si="103"/>
        <v>Osteoarthritis</v>
      </c>
      <c r="W775" s="2" t="s">
        <v>1524</v>
      </c>
      <c r="X775" s="2" t="s">
        <v>1507</v>
      </c>
      <c r="Y775" s="2" t="s">
        <v>1530</v>
      </c>
    </row>
    <row r="776" spans="1:25" ht="15.75" customHeight="1">
      <c r="A776" s="2" t="s">
        <v>1195</v>
      </c>
      <c r="B776" s="2" t="s">
        <v>1556</v>
      </c>
      <c r="C776" s="2">
        <v>166</v>
      </c>
      <c r="D776" s="2">
        <f t="shared" si="96"/>
        <v>1.66</v>
      </c>
      <c r="E776" s="34">
        <f t="shared" si="97"/>
        <v>20.104514443315431</v>
      </c>
      <c r="F776" s="2">
        <v>55.4</v>
      </c>
      <c r="G776" s="2">
        <f t="shared" si="98"/>
        <v>55.4</v>
      </c>
      <c r="H776" s="2" t="b">
        <v>0</v>
      </c>
      <c r="I776" s="2" t="b">
        <v>0</v>
      </c>
      <c r="J776" s="2" t="b">
        <v>1</v>
      </c>
      <c r="K776" s="2" t="b">
        <v>0</v>
      </c>
      <c r="L776" s="13" t="b">
        <f t="shared" si="99"/>
        <v>0</v>
      </c>
      <c r="M776" s="2" t="s">
        <v>1614</v>
      </c>
      <c r="N776" s="2">
        <v>171</v>
      </c>
      <c r="O776" s="2" t="b">
        <v>0</v>
      </c>
      <c r="P776" s="13" t="b">
        <f t="shared" si="100"/>
        <v>0</v>
      </c>
      <c r="Q776" s="2" t="b">
        <v>0</v>
      </c>
      <c r="R776" s="2" t="b">
        <f t="shared" si="101"/>
        <v>0</v>
      </c>
      <c r="S776" s="2" t="b">
        <v>0</v>
      </c>
      <c r="T776" s="2" t="b">
        <f t="shared" si="102"/>
        <v>0</v>
      </c>
      <c r="U776" s="2" t="s">
        <v>1526</v>
      </c>
      <c r="V776" s="2" t="str">
        <f t="shared" si="103"/>
        <v>Fractured Arm</v>
      </c>
      <c r="W776" s="2" t="s">
        <v>1524</v>
      </c>
      <c r="X776" s="2" t="s">
        <v>1535</v>
      </c>
      <c r="Y776" s="2" t="s">
        <v>1517</v>
      </c>
    </row>
    <row r="777" spans="1:25" ht="15.75" customHeight="1">
      <c r="A777" s="2" t="s">
        <v>1197</v>
      </c>
      <c r="B777" s="2" t="s">
        <v>1556</v>
      </c>
      <c r="C777" s="2">
        <v>176</v>
      </c>
      <c r="D777" s="2">
        <f t="shared" si="96"/>
        <v>1.76</v>
      </c>
      <c r="E777" s="34">
        <f t="shared" si="97"/>
        <v>31.701962809917358</v>
      </c>
      <c r="F777" s="2">
        <v>98.2</v>
      </c>
      <c r="G777" s="2">
        <f t="shared" si="98"/>
        <v>98.2</v>
      </c>
      <c r="H777" s="2" t="b">
        <v>0</v>
      </c>
      <c r="I777" s="2" t="b">
        <v>0</v>
      </c>
      <c r="J777" s="2" t="b">
        <v>0</v>
      </c>
      <c r="K777" s="2" t="b">
        <v>0</v>
      </c>
      <c r="L777" s="13" t="b">
        <f t="shared" si="99"/>
        <v>0</v>
      </c>
      <c r="M777" s="2" t="s">
        <v>1828</v>
      </c>
      <c r="N777" s="2">
        <v>186</v>
      </c>
      <c r="O777" s="2" t="b">
        <v>0</v>
      </c>
      <c r="P777" s="13" t="b">
        <f t="shared" si="100"/>
        <v>0</v>
      </c>
      <c r="Q777" s="2" t="b">
        <v>1</v>
      </c>
      <c r="R777" s="2" t="b">
        <f t="shared" si="101"/>
        <v>1</v>
      </c>
      <c r="S777" s="2" t="b">
        <v>1</v>
      </c>
      <c r="T777" s="2" t="b">
        <f t="shared" si="102"/>
        <v>1</v>
      </c>
      <c r="U777" s="2" t="s">
        <v>1561</v>
      </c>
      <c r="V777" s="2" t="str">
        <f t="shared" si="103"/>
        <v>Diabetes</v>
      </c>
      <c r="W777" s="2" t="s">
        <v>1524</v>
      </c>
      <c r="X777" s="2" t="s">
        <v>1512</v>
      </c>
      <c r="Y777" s="2" t="s">
        <v>1521</v>
      </c>
    </row>
    <row r="778" spans="1:25" ht="15.75" customHeight="1">
      <c r="A778" s="2" t="s">
        <v>1198</v>
      </c>
      <c r="B778" s="2" t="s">
        <v>1514</v>
      </c>
      <c r="C778" s="2">
        <v>168</v>
      </c>
      <c r="D778" s="2">
        <f t="shared" si="96"/>
        <v>1.68</v>
      </c>
      <c r="E778" s="34">
        <f t="shared" si="97"/>
        <v>30.541383219954653</v>
      </c>
      <c r="F778" s="2">
        <v>86.2</v>
      </c>
      <c r="G778" s="2">
        <f t="shared" si="98"/>
        <v>86.2</v>
      </c>
      <c r="H778" s="2" t="b">
        <v>0</v>
      </c>
      <c r="I778" s="2" t="b">
        <v>0</v>
      </c>
      <c r="J778" s="2" t="b">
        <v>1</v>
      </c>
      <c r="K778" s="2" t="b">
        <v>1</v>
      </c>
      <c r="L778" s="13" t="b">
        <f t="shared" si="99"/>
        <v>1</v>
      </c>
      <c r="M778" s="2" t="s">
        <v>1886</v>
      </c>
      <c r="N778" s="2">
        <v>187</v>
      </c>
      <c r="O778" s="2" t="b">
        <v>1</v>
      </c>
      <c r="P778" s="13" t="b">
        <f t="shared" si="100"/>
        <v>1</v>
      </c>
      <c r="Q778" s="2" t="b">
        <v>0</v>
      </c>
      <c r="R778" s="2" t="b">
        <f t="shared" si="101"/>
        <v>0</v>
      </c>
      <c r="S778" s="2" t="b">
        <v>1</v>
      </c>
      <c r="T778" s="2" t="b">
        <f t="shared" si="102"/>
        <v>1</v>
      </c>
      <c r="U778" s="2" t="s">
        <v>1566</v>
      </c>
      <c r="V778" s="2" t="str">
        <f t="shared" si="103"/>
        <v>Cancer</v>
      </c>
      <c r="W778" s="2" t="s">
        <v>1506</v>
      </c>
      <c r="X778" s="2" t="s">
        <v>1535</v>
      </c>
      <c r="Y778" s="2" t="s">
        <v>1521</v>
      </c>
    </row>
    <row r="779" spans="1:25" ht="15.75" customHeight="1">
      <c r="A779" s="2" t="s">
        <v>1199</v>
      </c>
      <c r="B779" s="2" t="s">
        <v>1543</v>
      </c>
      <c r="C779" s="2">
        <v>166</v>
      </c>
      <c r="D779" s="2">
        <f t="shared" si="96"/>
        <v>1.66</v>
      </c>
      <c r="E779" s="34">
        <f t="shared" si="97"/>
        <v>28.197125852808828</v>
      </c>
      <c r="F779" s="2">
        <v>77.7</v>
      </c>
      <c r="G779" s="2">
        <f t="shared" si="98"/>
        <v>77.7</v>
      </c>
      <c r="H779" s="2" t="b">
        <v>1</v>
      </c>
      <c r="I779" s="2" t="b">
        <v>0</v>
      </c>
      <c r="J779" s="2" t="b">
        <v>1</v>
      </c>
      <c r="K779" s="2" t="b">
        <v>1</v>
      </c>
      <c r="L779" s="13" t="b">
        <f t="shared" si="99"/>
        <v>1</v>
      </c>
      <c r="M779" s="2" t="s">
        <v>1887</v>
      </c>
      <c r="N779" s="2">
        <v>177</v>
      </c>
      <c r="O779" s="2" t="b">
        <v>1</v>
      </c>
      <c r="P779" s="13" t="b">
        <f t="shared" si="100"/>
        <v>1</v>
      </c>
      <c r="Q779" s="2" t="b">
        <v>1</v>
      </c>
      <c r="R779" s="2" t="b">
        <f t="shared" si="101"/>
        <v>1</v>
      </c>
      <c r="S779" s="2" t="b">
        <v>1</v>
      </c>
      <c r="T779" s="2" t="b">
        <f t="shared" si="102"/>
        <v>1</v>
      </c>
      <c r="U779" s="2" t="s">
        <v>1566</v>
      </c>
      <c r="V779" s="2" t="str">
        <f t="shared" si="103"/>
        <v>Cancer</v>
      </c>
      <c r="W779" s="2" t="s">
        <v>1524</v>
      </c>
      <c r="X779" s="2" t="s">
        <v>1512</v>
      </c>
      <c r="Y779" s="2" t="s">
        <v>1513</v>
      </c>
    </row>
    <row r="780" spans="1:25" ht="15.75" customHeight="1">
      <c r="A780" s="2" t="s">
        <v>1200</v>
      </c>
      <c r="B780" s="2" t="s">
        <v>1518</v>
      </c>
      <c r="C780" s="2">
        <v>179</v>
      </c>
      <c r="D780" s="2">
        <f t="shared" si="96"/>
        <v>1.79</v>
      </c>
      <c r="E780" s="34">
        <f t="shared" si="97"/>
        <v>28.026590930370464</v>
      </c>
      <c r="F780" s="2">
        <v>89.8</v>
      </c>
      <c r="G780" s="2">
        <f t="shared" si="98"/>
        <v>89.8</v>
      </c>
      <c r="H780" s="2" t="b">
        <v>0</v>
      </c>
      <c r="I780" s="2" t="b">
        <v>0</v>
      </c>
      <c r="J780" s="2" t="b">
        <v>0</v>
      </c>
      <c r="K780" s="2" t="b">
        <v>1</v>
      </c>
      <c r="L780" s="13" t="b">
        <f t="shared" si="99"/>
        <v>1</v>
      </c>
      <c r="M780" s="2" t="s">
        <v>1673</v>
      </c>
      <c r="N780" s="2">
        <v>170</v>
      </c>
      <c r="O780" s="2" t="b">
        <v>1</v>
      </c>
      <c r="P780" s="13" t="b">
        <f t="shared" si="100"/>
        <v>1</v>
      </c>
      <c r="Q780" s="2" t="b">
        <v>0</v>
      </c>
      <c r="R780" s="2" t="b">
        <f t="shared" si="101"/>
        <v>0</v>
      </c>
      <c r="S780" s="2" t="b">
        <v>1</v>
      </c>
      <c r="T780" s="2" t="b">
        <f t="shared" si="102"/>
        <v>1</v>
      </c>
      <c r="U780" s="2" t="s">
        <v>1529</v>
      </c>
      <c r="V780" s="2" t="str">
        <f t="shared" si="103"/>
        <v>Childbirth</v>
      </c>
      <c r="W780" s="2" t="s">
        <v>1506</v>
      </c>
      <c r="X780" s="2" t="s">
        <v>1535</v>
      </c>
      <c r="Y780" s="2" t="s">
        <v>1517</v>
      </c>
    </row>
    <row r="781" spans="1:25" ht="15.75" customHeight="1">
      <c r="A781" s="2" t="s">
        <v>1201</v>
      </c>
      <c r="B781" s="2" t="s">
        <v>1543</v>
      </c>
      <c r="C781" s="2">
        <v>162</v>
      </c>
      <c r="D781" s="2">
        <f t="shared" si="96"/>
        <v>1.62</v>
      </c>
      <c r="E781" s="34">
        <f t="shared" si="97"/>
        <v>33.417162017985056</v>
      </c>
      <c r="F781" s="2">
        <v>87.7</v>
      </c>
      <c r="G781" s="2">
        <f t="shared" si="98"/>
        <v>87.7</v>
      </c>
      <c r="H781" s="2" t="b">
        <v>0</v>
      </c>
      <c r="I781" s="2" t="b">
        <v>1</v>
      </c>
      <c r="J781" s="2" t="b">
        <v>0</v>
      </c>
      <c r="K781" s="2" t="b">
        <v>1</v>
      </c>
      <c r="L781" s="13" t="b">
        <f t="shared" si="99"/>
        <v>1</v>
      </c>
      <c r="M781" s="2" t="s">
        <v>1644</v>
      </c>
      <c r="N781" s="2">
        <v>222</v>
      </c>
      <c r="O781" s="2" t="b">
        <v>1</v>
      </c>
      <c r="P781" s="13" t="b">
        <f t="shared" si="100"/>
        <v>1</v>
      </c>
      <c r="Q781" s="2" t="b">
        <v>0</v>
      </c>
      <c r="R781" s="2" t="b">
        <f t="shared" si="101"/>
        <v>0</v>
      </c>
      <c r="S781" s="2" t="b">
        <v>1</v>
      </c>
      <c r="T781" s="2" t="b">
        <f t="shared" si="102"/>
        <v>1</v>
      </c>
      <c r="U781" s="2" t="s">
        <v>1520</v>
      </c>
      <c r="V781" s="2" t="str">
        <f t="shared" si="103"/>
        <v>Heart Attack</v>
      </c>
      <c r="W781" s="2" t="s">
        <v>1524</v>
      </c>
      <c r="X781" s="2" t="s">
        <v>1507</v>
      </c>
      <c r="Y781" s="2" t="s">
        <v>1508</v>
      </c>
    </row>
    <row r="782" spans="1:25" ht="15.75" customHeight="1">
      <c r="A782" s="2" t="s">
        <v>1202</v>
      </c>
      <c r="B782" s="2" t="s">
        <v>1514</v>
      </c>
      <c r="C782" s="2">
        <v>160</v>
      </c>
      <c r="D782" s="2">
        <f t="shared" si="96"/>
        <v>1.6</v>
      </c>
      <c r="E782" s="34">
        <f t="shared" si="97"/>
        <v>21.874999999999996</v>
      </c>
      <c r="F782" s="2">
        <v>56</v>
      </c>
      <c r="G782" s="2">
        <f t="shared" si="98"/>
        <v>56</v>
      </c>
      <c r="H782" s="2" t="b">
        <v>0</v>
      </c>
      <c r="I782" s="2" t="b">
        <v>1</v>
      </c>
      <c r="J782" s="2" t="b">
        <v>1</v>
      </c>
      <c r="K782" s="2" t="b">
        <v>0</v>
      </c>
      <c r="L782" s="13" t="b">
        <f t="shared" si="99"/>
        <v>0</v>
      </c>
      <c r="M782" s="2" t="s">
        <v>1888</v>
      </c>
      <c r="N782" s="2">
        <v>183</v>
      </c>
      <c r="O782" s="2" t="b">
        <v>0</v>
      </c>
      <c r="P782" s="13" t="b">
        <f t="shared" si="100"/>
        <v>0</v>
      </c>
      <c r="Q782" s="2" t="b">
        <v>0</v>
      </c>
      <c r="R782" s="2" t="b">
        <f t="shared" si="101"/>
        <v>0</v>
      </c>
      <c r="S782" s="2" t="b">
        <v>0</v>
      </c>
      <c r="T782" s="2" t="b">
        <f t="shared" si="102"/>
        <v>0</v>
      </c>
      <c r="U782" s="2" t="s">
        <v>1568</v>
      </c>
      <c r="V782" s="2" t="str">
        <f t="shared" si="103"/>
        <v>Allergic Reaction</v>
      </c>
      <c r="W782" s="2" t="s">
        <v>1524</v>
      </c>
      <c r="X782" s="2" t="s">
        <v>1512</v>
      </c>
      <c r="Y782" s="2" t="s">
        <v>1513</v>
      </c>
    </row>
    <row r="783" spans="1:25" ht="15.75" customHeight="1">
      <c r="A783" s="2" t="s">
        <v>1203</v>
      </c>
      <c r="B783" s="2" t="s">
        <v>1527</v>
      </c>
      <c r="C783" s="2">
        <v>150</v>
      </c>
      <c r="D783" s="2">
        <f t="shared" si="96"/>
        <v>1.5</v>
      </c>
      <c r="E783" s="34">
        <f t="shared" si="97"/>
        <v>24.977777777777778</v>
      </c>
      <c r="F783" s="2">
        <v>56.2</v>
      </c>
      <c r="G783" s="2">
        <f t="shared" si="98"/>
        <v>56.2</v>
      </c>
      <c r="H783" s="2" t="b">
        <v>1</v>
      </c>
      <c r="I783" s="2" t="b">
        <v>1</v>
      </c>
      <c r="J783" s="2" t="b">
        <v>1</v>
      </c>
      <c r="K783" s="2" t="b">
        <v>0</v>
      </c>
      <c r="L783" s="13" t="b">
        <f t="shared" si="99"/>
        <v>0</v>
      </c>
      <c r="M783" s="2" t="s">
        <v>1889</v>
      </c>
      <c r="N783" s="2">
        <v>182</v>
      </c>
      <c r="O783" s="2" t="b">
        <v>0</v>
      </c>
      <c r="P783" s="13" t="b">
        <f t="shared" si="100"/>
        <v>0</v>
      </c>
      <c r="Q783" s="2" t="b">
        <v>0</v>
      </c>
      <c r="R783" s="2" t="b">
        <f t="shared" si="101"/>
        <v>0</v>
      </c>
      <c r="S783" s="2" t="b">
        <v>0</v>
      </c>
      <c r="T783" s="2" t="b">
        <f t="shared" si="102"/>
        <v>0</v>
      </c>
      <c r="U783" s="2" t="s">
        <v>1558</v>
      </c>
      <c r="V783" s="2" t="str">
        <f t="shared" si="103"/>
        <v>Fractured Leg</v>
      </c>
      <c r="W783" s="100"/>
      <c r="X783" s="2" t="s">
        <v>1507</v>
      </c>
      <c r="Y783" s="2" t="s">
        <v>1521</v>
      </c>
    </row>
    <row r="784" spans="1:25" ht="15.75" customHeight="1">
      <c r="A784" s="2" t="s">
        <v>1204</v>
      </c>
      <c r="B784" s="2" t="s">
        <v>1509</v>
      </c>
      <c r="C784" s="2">
        <v>163</v>
      </c>
      <c r="D784" s="2">
        <f t="shared" si="96"/>
        <v>1.63</v>
      </c>
      <c r="E784" s="34">
        <f t="shared" si="97"/>
        <v>32.933117543001245</v>
      </c>
      <c r="F784" s="2">
        <v>87.5</v>
      </c>
      <c r="G784" s="2">
        <f t="shared" si="98"/>
        <v>87.5</v>
      </c>
      <c r="H784" s="2" t="b">
        <v>0</v>
      </c>
      <c r="I784" s="2" t="b">
        <v>0</v>
      </c>
      <c r="J784" s="2" t="b">
        <v>0</v>
      </c>
      <c r="K784" s="2" t="b">
        <v>1</v>
      </c>
      <c r="L784" s="13" t="b">
        <f t="shared" si="99"/>
        <v>1</v>
      </c>
      <c r="M784" s="2" t="s">
        <v>1632</v>
      </c>
      <c r="N784" s="2">
        <v>213</v>
      </c>
      <c r="O784" s="2" t="b">
        <v>1</v>
      </c>
      <c r="P784" s="13" t="b">
        <f t="shared" si="100"/>
        <v>1</v>
      </c>
      <c r="Q784" s="2" t="b">
        <v>0</v>
      </c>
      <c r="R784" s="2" t="b">
        <f t="shared" si="101"/>
        <v>0</v>
      </c>
      <c r="S784" s="2" t="b">
        <v>1</v>
      </c>
      <c r="T784" s="2" t="b">
        <f t="shared" si="102"/>
        <v>1</v>
      </c>
      <c r="U784" s="2" t="s">
        <v>1516</v>
      </c>
      <c r="V784" s="2" t="str">
        <f t="shared" si="103"/>
        <v>Stroke</v>
      </c>
      <c r="W784" s="2" t="s">
        <v>1506</v>
      </c>
      <c r="X784" s="2" t="s">
        <v>1507</v>
      </c>
      <c r="Y784" s="2" t="s">
        <v>1517</v>
      </c>
    </row>
    <row r="785" spans="1:25" ht="15.75" customHeight="1">
      <c r="A785" s="2" t="s">
        <v>1205</v>
      </c>
      <c r="B785" s="2" t="s">
        <v>1527</v>
      </c>
      <c r="C785" s="2">
        <v>173</v>
      </c>
      <c r="D785" s="2">
        <f t="shared" si="96"/>
        <v>1.73</v>
      </c>
      <c r="E785" s="34">
        <f t="shared" si="97"/>
        <v>20.882755855524742</v>
      </c>
      <c r="F785" s="2">
        <v>62.5</v>
      </c>
      <c r="G785" s="2">
        <f t="shared" si="98"/>
        <v>62.5</v>
      </c>
      <c r="H785" s="2" t="b">
        <v>0</v>
      </c>
      <c r="I785" s="2" t="b">
        <v>0</v>
      </c>
      <c r="J785" s="2" t="b">
        <v>0</v>
      </c>
      <c r="K785" s="2" t="b">
        <v>0</v>
      </c>
      <c r="L785" s="13" t="b">
        <f t="shared" si="99"/>
        <v>0</v>
      </c>
      <c r="M785" s="2" t="s">
        <v>1890</v>
      </c>
      <c r="N785" s="2">
        <v>178</v>
      </c>
      <c r="O785" s="2" t="b">
        <v>0</v>
      </c>
      <c r="P785" s="13" t="b">
        <f t="shared" si="100"/>
        <v>0</v>
      </c>
      <c r="Q785" s="2" t="b">
        <v>0</v>
      </c>
      <c r="R785" s="2" t="b">
        <f t="shared" si="101"/>
        <v>0</v>
      </c>
      <c r="S785" s="2" t="b">
        <v>0</v>
      </c>
      <c r="T785" s="2" t="b">
        <f t="shared" si="102"/>
        <v>0</v>
      </c>
      <c r="U785" s="2" t="s">
        <v>1505</v>
      </c>
      <c r="V785" s="2" t="str">
        <f t="shared" si="103"/>
        <v>Fractured Leg</v>
      </c>
      <c r="W785" s="2" t="s">
        <v>1506</v>
      </c>
      <c r="X785" s="2" t="s">
        <v>1512</v>
      </c>
      <c r="Y785" s="2" t="s">
        <v>1521</v>
      </c>
    </row>
    <row r="786" spans="1:25" ht="15.75" customHeight="1">
      <c r="A786" s="2" t="s">
        <v>1207</v>
      </c>
      <c r="B786" s="2" t="s">
        <v>1518</v>
      </c>
      <c r="C786" s="2">
        <v>153</v>
      </c>
      <c r="D786" s="2">
        <f t="shared" si="96"/>
        <v>1.53</v>
      </c>
      <c r="E786" s="34">
        <f t="shared" si="97"/>
        <v>31.739929087103249</v>
      </c>
      <c r="F786" s="2">
        <v>74.3</v>
      </c>
      <c r="G786" s="2">
        <f t="shared" si="98"/>
        <v>74.3</v>
      </c>
      <c r="H786" s="2" t="b">
        <v>0</v>
      </c>
      <c r="I786" s="2" t="b">
        <v>0</v>
      </c>
      <c r="J786" s="2" t="b">
        <v>0</v>
      </c>
      <c r="K786" s="2" t="b">
        <v>0</v>
      </c>
      <c r="L786" s="13" t="b">
        <f t="shared" si="99"/>
        <v>0</v>
      </c>
      <c r="M786" s="2" t="s">
        <v>1599</v>
      </c>
      <c r="N786" s="2">
        <v>180</v>
      </c>
      <c r="O786" s="2" t="b">
        <v>0</v>
      </c>
      <c r="P786" s="13" t="b">
        <f t="shared" si="100"/>
        <v>0</v>
      </c>
      <c r="Q786" s="2" t="b">
        <v>1</v>
      </c>
      <c r="R786" s="2" t="b">
        <f t="shared" si="101"/>
        <v>1</v>
      </c>
      <c r="S786" s="2" t="b">
        <v>1</v>
      </c>
      <c r="T786" s="2" t="b">
        <f t="shared" si="102"/>
        <v>1</v>
      </c>
      <c r="U786" s="2" t="s">
        <v>1642</v>
      </c>
      <c r="V786" s="2" t="str">
        <f t="shared" si="103"/>
        <v>Fractured Arm</v>
      </c>
      <c r="W786" s="2" t="s">
        <v>1506</v>
      </c>
      <c r="X786" s="2" t="s">
        <v>1512</v>
      </c>
      <c r="Y786" s="2" t="s">
        <v>1521</v>
      </c>
    </row>
    <row r="787" spans="1:25" ht="15.75" customHeight="1">
      <c r="A787" s="2" t="s">
        <v>1208</v>
      </c>
      <c r="B787" s="2" t="s">
        <v>1503</v>
      </c>
      <c r="C787" s="2">
        <v>174</v>
      </c>
      <c r="D787" s="2">
        <f t="shared" si="96"/>
        <v>1.74</v>
      </c>
      <c r="E787" s="34">
        <f t="shared" si="97"/>
        <v>31.37798916633637</v>
      </c>
      <c r="F787" s="2">
        <v>95</v>
      </c>
      <c r="G787" s="2">
        <f t="shared" si="98"/>
        <v>95</v>
      </c>
      <c r="H787" s="2" t="b">
        <v>1</v>
      </c>
      <c r="I787" s="2" t="b">
        <v>0</v>
      </c>
      <c r="J787" s="2" t="b">
        <v>0</v>
      </c>
      <c r="K787" s="2" t="b">
        <v>1</v>
      </c>
      <c r="L787" s="13" t="b">
        <f t="shared" si="99"/>
        <v>1</v>
      </c>
      <c r="M787" s="2" t="s">
        <v>1891</v>
      </c>
      <c r="N787" s="2">
        <v>222</v>
      </c>
      <c r="O787" s="2" t="b">
        <v>1</v>
      </c>
      <c r="P787" s="13" t="b">
        <f t="shared" si="100"/>
        <v>1</v>
      </c>
      <c r="Q787" s="2" t="b">
        <v>1</v>
      </c>
      <c r="R787" s="2" t="b">
        <f t="shared" si="101"/>
        <v>1</v>
      </c>
      <c r="S787" s="2" t="b">
        <v>1</v>
      </c>
      <c r="T787" s="2" t="b">
        <f t="shared" si="102"/>
        <v>1</v>
      </c>
      <c r="U787" s="2" t="s">
        <v>1548</v>
      </c>
      <c r="V787" s="2" t="str">
        <f t="shared" si="103"/>
        <v>Heart Disease</v>
      </c>
      <c r="W787" s="2" t="s">
        <v>1506</v>
      </c>
      <c r="X787" s="2" t="s">
        <v>1512</v>
      </c>
      <c r="Y787" s="2" t="s">
        <v>1508</v>
      </c>
    </row>
    <row r="788" spans="1:25" ht="15.75" customHeight="1">
      <c r="A788" s="2" t="s">
        <v>1210</v>
      </c>
      <c r="B788" s="2" t="s">
        <v>1503</v>
      </c>
      <c r="C788" s="2">
        <v>167</v>
      </c>
      <c r="D788" s="2">
        <f t="shared" si="96"/>
        <v>1.67</v>
      </c>
      <c r="E788" s="34">
        <f t="shared" si="97"/>
        <v>29.079565420058085</v>
      </c>
      <c r="F788" s="2">
        <v>81.099999999999994</v>
      </c>
      <c r="G788" s="2">
        <f t="shared" si="98"/>
        <v>81.099999999999994</v>
      </c>
      <c r="H788" s="2" t="b">
        <v>0</v>
      </c>
      <c r="I788" s="2" t="b">
        <v>1</v>
      </c>
      <c r="J788" s="2" t="b">
        <v>1</v>
      </c>
      <c r="K788" s="2" t="b">
        <v>1</v>
      </c>
      <c r="L788" s="13" t="b">
        <f t="shared" si="99"/>
        <v>1</v>
      </c>
      <c r="M788" s="2" t="s">
        <v>1801</v>
      </c>
      <c r="N788" s="2">
        <v>223</v>
      </c>
      <c r="O788" s="2" t="b">
        <v>1</v>
      </c>
      <c r="P788" s="13" t="b">
        <f t="shared" si="100"/>
        <v>1</v>
      </c>
      <c r="Q788" s="2" t="b">
        <v>1</v>
      </c>
      <c r="R788" s="2" t="b">
        <f t="shared" si="101"/>
        <v>1</v>
      </c>
      <c r="S788" s="2" t="b">
        <v>1</v>
      </c>
      <c r="T788" s="2" t="b">
        <f t="shared" si="102"/>
        <v>1</v>
      </c>
      <c r="U788" s="2" t="s">
        <v>1558</v>
      </c>
      <c r="V788" s="2" t="str">
        <f t="shared" si="103"/>
        <v>Fractured Leg</v>
      </c>
      <c r="W788" s="2" t="s">
        <v>1524</v>
      </c>
      <c r="X788" s="2" t="s">
        <v>1507</v>
      </c>
      <c r="Y788" s="2" t="s">
        <v>1530</v>
      </c>
    </row>
    <row r="789" spans="1:25" ht="15.75" customHeight="1">
      <c r="A789" s="2" t="s">
        <v>1211</v>
      </c>
      <c r="B789" s="2" t="s">
        <v>1518</v>
      </c>
      <c r="C789" s="2">
        <v>168</v>
      </c>
      <c r="D789" s="2">
        <f t="shared" si="96"/>
        <v>1.68</v>
      </c>
      <c r="E789" s="34">
        <f t="shared" si="97"/>
        <v>28.415532879818599</v>
      </c>
      <c r="F789" s="2">
        <v>80.2</v>
      </c>
      <c r="G789" s="2">
        <f t="shared" si="98"/>
        <v>80.2</v>
      </c>
      <c r="H789" s="2" t="b">
        <v>1</v>
      </c>
      <c r="I789" s="2" t="b">
        <v>1</v>
      </c>
      <c r="J789" s="2" t="b">
        <v>0</v>
      </c>
      <c r="K789" s="2" t="b">
        <v>0</v>
      </c>
      <c r="L789" s="13" t="b">
        <f t="shared" si="99"/>
        <v>0</v>
      </c>
      <c r="M789" s="2" t="s">
        <v>1892</v>
      </c>
      <c r="N789" s="2">
        <v>169</v>
      </c>
      <c r="O789" s="2" t="b">
        <v>1</v>
      </c>
      <c r="P789" s="13" t="b">
        <f t="shared" si="100"/>
        <v>1</v>
      </c>
      <c r="Q789" s="2" t="b">
        <v>1</v>
      </c>
      <c r="R789" s="2" t="b">
        <f t="shared" si="101"/>
        <v>1</v>
      </c>
      <c r="S789" s="2" t="b">
        <v>1</v>
      </c>
      <c r="T789" s="2" t="b">
        <f t="shared" si="102"/>
        <v>1</v>
      </c>
      <c r="U789" s="2" t="s">
        <v>1617</v>
      </c>
      <c r="V789" s="2" t="str">
        <f t="shared" si="103"/>
        <v>Heart Attack</v>
      </c>
      <c r="W789" s="2" t="s">
        <v>1506</v>
      </c>
      <c r="X789" s="2" t="s">
        <v>1535</v>
      </c>
      <c r="Y789" s="2" t="s">
        <v>1517</v>
      </c>
    </row>
    <row r="790" spans="1:25" ht="15.75" customHeight="1">
      <c r="A790" s="2" t="s">
        <v>1212</v>
      </c>
      <c r="B790" s="2" t="s">
        <v>1536</v>
      </c>
      <c r="C790" s="2">
        <v>156</v>
      </c>
      <c r="D790" s="2">
        <f t="shared" si="96"/>
        <v>1.56</v>
      </c>
      <c r="E790" s="34">
        <f t="shared" si="97"/>
        <v>29.010519395134775</v>
      </c>
      <c r="F790" s="2">
        <v>70.599999999999994</v>
      </c>
      <c r="G790" s="2">
        <f t="shared" si="98"/>
        <v>70.599999999999994</v>
      </c>
      <c r="H790" s="2" t="b">
        <v>1</v>
      </c>
      <c r="I790" s="2" t="b">
        <v>0</v>
      </c>
      <c r="J790" s="2" t="b">
        <v>0</v>
      </c>
      <c r="K790" s="2" t="b">
        <v>0</v>
      </c>
      <c r="L790" s="13" t="b">
        <f t="shared" si="99"/>
        <v>0</v>
      </c>
      <c r="M790" s="2" t="s">
        <v>1885</v>
      </c>
      <c r="N790" s="2">
        <v>186</v>
      </c>
      <c r="O790" s="2" t="b">
        <v>0</v>
      </c>
      <c r="P790" s="13" t="b">
        <f t="shared" si="100"/>
        <v>0</v>
      </c>
      <c r="Q790" s="2" t="b">
        <v>1</v>
      </c>
      <c r="R790" s="2" t="b">
        <f t="shared" si="101"/>
        <v>1</v>
      </c>
      <c r="S790" s="2" t="b">
        <v>1</v>
      </c>
      <c r="T790" s="2" t="b">
        <f t="shared" si="102"/>
        <v>1</v>
      </c>
      <c r="U790" s="2" t="s">
        <v>1542</v>
      </c>
      <c r="V790" s="2" t="str">
        <f t="shared" si="103"/>
        <v>Kidney Stones</v>
      </c>
      <c r="W790" s="2" t="s">
        <v>1524</v>
      </c>
      <c r="X790" s="2" t="s">
        <v>1535</v>
      </c>
      <c r="Y790" s="2" t="s">
        <v>1517</v>
      </c>
    </row>
    <row r="791" spans="1:25" ht="15.75" customHeight="1">
      <c r="A791" s="2" t="s">
        <v>1214</v>
      </c>
      <c r="B791" s="2" t="s">
        <v>1514</v>
      </c>
      <c r="C791" s="2">
        <v>162</v>
      </c>
      <c r="D791" s="2">
        <f t="shared" si="96"/>
        <v>1.62</v>
      </c>
      <c r="E791" s="34">
        <f t="shared" si="97"/>
        <v>21.604938271604937</v>
      </c>
      <c r="F791" s="2">
        <v>56.7</v>
      </c>
      <c r="G791" s="2">
        <f t="shared" si="98"/>
        <v>56.7</v>
      </c>
      <c r="H791" s="2" t="b">
        <v>0</v>
      </c>
      <c r="I791" s="2" t="b">
        <v>0</v>
      </c>
      <c r="J791" s="2" t="b">
        <v>0</v>
      </c>
      <c r="K791" s="2" t="b">
        <v>0</v>
      </c>
      <c r="L791" s="13" t="b">
        <f t="shared" si="99"/>
        <v>0</v>
      </c>
      <c r="M791" s="2" t="s">
        <v>1893</v>
      </c>
      <c r="N791" s="2">
        <v>151</v>
      </c>
      <c r="O791" s="2" t="b">
        <v>0</v>
      </c>
      <c r="P791" s="13" t="b">
        <f t="shared" si="100"/>
        <v>0</v>
      </c>
      <c r="Q791" s="100"/>
      <c r="R791" s="2" t="b">
        <f t="shared" si="101"/>
        <v>0</v>
      </c>
      <c r="S791" s="2" t="b">
        <v>0</v>
      </c>
      <c r="T791" s="2" t="b">
        <f t="shared" si="102"/>
        <v>0</v>
      </c>
      <c r="U791" s="2" t="s">
        <v>1552</v>
      </c>
      <c r="V791" s="2" t="str">
        <f t="shared" si="103"/>
        <v>Allergic Reaction</v>
      </c>
      <c r="W791" s="2" t="s">
        <v>1524</v>
      </c>
      <c r="X791" s="2" t="s">
        <v>1512</v>
      </c>
      <c r="Y791" s="2" t="s">
        <v>1513</v>
      </c>
    </row>
    <row r="792" spans="1:25" ht="15.75" customHeight="1">
      <c r="A792" s="2" t="s">
        <v>1216</v>
      </c>
      <c r="B792" s="2" t="s">
        <v>1518</v>
      </c>
      <c r="C792" s="2">
        <v>156</v>
      </c>
      <c r="D792" s="2">
        <f t="shared" si="96"/>
        <v>1.56</v>
      </c>
      <c r="E792" s="34">
        <f t="shared" si="97"/>
        <v>22.887902695595002</v>
      </c>
      <c r="F792" s="2">
        <v>55.7</v>
      </c>
      <c r="G792" s="2">
        <f t="shared" si="98"/>
        <v>55.7</v>
      </c>
      <c r="H792" s="2" t="b">
        <v>1</v>
      </c>
      <c r="I792" s="2" t="b">
        <v>1</v>
      </c>
      <c r="J792" s="2" t="b">
        <v>1</v>
      </c>
      <c r="K792" s="2" t="b">
        <v>0</v>
      </c>
      <c r="L792" s="13" t="b">
        <f t="shared" si="99"/>
        <v>0</v>
      </c>
      <c r="M792" s="2" t="s">
        <v>1729</v>
      </c>
      <c r="N792" s="2">
        <v>208</v>
      </c>
      <c r="O792" s="2" t="b">
        <v>0</v>
      </c>
      <c r="P792" s="13" t="b">
        <f t="shared" si="100"/>
        <v>0</v>
      </c>
      <c r="Q792" s="2" t="b">
        <v>0</v>
      </c>
      <c r="R792" s="2" t="b">
        <f t="shared" si="101"/>
        <v>0</v>
      </c>
      <c r="S792" s="2" t="b">
        <v>0</v>
      </c>
      <c r="T792" s="2" t="b">
        <f t="shared" si="102"/>
        <v>0</v>
      </c>
      <c r="U792" s="2" t="s">
        <v>1505</v>
      </c>
      <c r="V792" s="2" t="str">
        <f t="shared" si="103"/>
        <v>Fractured Leg</v>
      </c>
      <c r="W792" s="2" t="s">
        <v>1506</v>
      </c>
      <c r="X792" s="2" t="s">
        <v>1512</v>
      </c>
      <c r="Y792" s="2" t="s">
        <v>1521</v>
      </c>
    </row>
    <row r="793" spans="1:25" ht="15.75" customHeight="1">
      <c r="A793" s="2" t="s">
        <v>1217</v>
      </c>
      <c r="B793" s="2" t="s">
        <v>1514</v>
      </c>
      <c r="C793" s="2">
        <v>164</v>
      </c>
      <c r="D793" s="2">
        <f t="shared" si="96"/>
        <v>1.64</v>
      </c>
      <c r="E793" s="34">
        <f t="shared" si="97"/>
        <v>33.945568114217735</v>
      </c>
      <c r="F793" s="2">
        <v>91.3</v>
      </c>
      <c r="G793" s="2">
        <f t="shared" si="98"/>
        <v>91.3</v>
      </c>
      <c r="H793" s="2" t="b">
        <v>1</v>
      </c>
      <c r="I793" s="2" t="b">
        <v>0</v>
      </c>
      <c r="J793" s="2" t="b">
        <v>0</v>
      </c>
      <c r="K793" s="2" t="b">
        <v>0</v>
      </c>
      <c r="L793" s="13" t="b">
        <f t="shared" si="99"/>
        <v>0</v>
      </c>
      <c r="M793" s="2" t="s">
        <v>1579</v>
      </c>
      <c r="N793" s="2">
        <v>205</v>
      </c>
      <c r="O793" s="2" t="b">
        <v>1</v>
      </c>
      <c r="P793" s="13" t="b">
        <f t="shared" si="100"/>
        <v>1</v>
      </c>
      <c r="Q793" s="2" t="b">
        <v>1</v>
      </c>
      <c r="R793" s="2" t="b">
        <f t="shared" si="101"/>
        <v>1</v>
      </c>
      <c r="S793" s="2" t="b">
        <v>1</v>
      </c>
      <c r="T793" s="2" t="b">
        <f t="shared" si="102"/>
        <v>1</v>
      </c>
      <c r="U793" s="2" t="s">
        <v>1548</v>
      </c>
      <c r="V793" s="2" t="str">
        <f t="shared" si="103"/>
        <v>Heart Disease</v>
      </c>
      <c r="W793" s="2" t="s">
        <v>1506</v>
      </c>
      <c r="X793" s="2" t="s">
        <v>1512</v>
      </c>
      <c r="Y793" s="2" t="s">
        <v>1517</v>
      </c>
    </row>
    <row r="794" spans="1:25" ht="15.75" customHeight="1">
      <c r="A794" s="2" t="s">
        <v>1218</v>
      </c>
      <c r="B794" s="2" t="s">
        <v>1527</v>
      </c>
      <c r="C794" s="2">
        <v>160</v>
      </c>
      <c r="D794" s="2">
        <f t="shared" si="96"/>
        <v>1.6</v>
      </c>
      <c r="E794" s="34">
        <f t="shared" si="97"/>
        <v>32.031249999999993</v>
      </c>
      <c r="F794" s="2">
        <v>82</v>
      </c>
      <c r="G794" s="2">
        <f t="shared" si="98"/>
        <v>82</v>
      </c>
      <c r="H794" s="2" t="b">
        <v>1</v>
      </c>
      <c r="I794" s="2" t="b">
        <v>0</v>
      </c>
      <c r="J794" s="2" t="b">
        <v>0</v>
      </c>
      <c r="K794" s="2" t="b">
        <v>0</v>
      </c>
      <c r="L794" s="13" t="b">
        <f t="shared" si="99"/>
        <v>0</v>
      </c>
      <c r="M794" s="2" t="s">
        <v>1894</v>
      </c>
      <c r="N794" s="2">
        <v>182</v>
      </c>
      <c r="O794" s="2" t="b">
        <v>1</v>
      </c>
      <c r="P794" s="13" t="b">
        <f t="shared" si="100"/>
        <v>1</v>
      </c>
      <c r="Q794" s="2" t="b">
        <v>1</v>
      </c>
      <c r="R794" s="2" t="b">
        <f t="shared" si="101"/>
        <v>1</v>
      </c>
      <c r="S794" s="2" t="b">
        <v>1</v>
      </c>
      <c r="T794" s="2" t="b">
        <f t="shared" si="102"/>
        <v>1</v>
      </c>
      <c r="U794" s="2" t="s">
        <v>1617</v>
      </c>
      <c r="V794" s="2" t="str">
        <f t="shared" si="103"/>
        <v>Heart Attack</v>
      </c>
      <c r="W794" s="2" t="s">
        <v>1506</v>
      </c>
      <c r="X794" s="2" t="s">
        <v>1535</v>
      </c>
      <c r="Y794" s="2" t="s">
        <v>1530</v>
      </c>
    </row>
    <row r="795" spans="1:25" ht="15.75" customHeight="1">
      <c r="A795" s="2" t="s">
        <v>1220</v>
      </c>
      <c r="B795" s="2" t="s">
        <v>1503</v>
      </c>
      <c r="C795" s="2">
        <v>169</v>
      </c>
      <c r="D795" s="2">
        <f t="shared" si="96"/>
        <v>1.69</v>
      </c>
      <c r="E795" s="34">
        <f t="shared" si="97"/>
        <v>20.972655019081966</v>
      </c>
      <c r="F795" s="2">
        <v>59.9</v>
      </c>
      <c r="G795" s="2">
        <f t="shared" si="98"/>
        <v>59.9</v>
      </c>
      <c r="H795" s="2" t="b">
        <v>1</v>
      </c>
      <c r="I795" s="2" t="b">
        <v>1</v>
      </c>
      <c r="J795" s="2" t="b">
        <v>0</v>
      </c>
      <c r="K795" s="2" t="b">
        <v>0</v>
      </c>
      <c r="L795" s="13" t="b">
        <f t="shared" si="99"/>
        <v>0</v>
      </c>
      <c r="M795" s="2" t="s">
        <v>1765</v>
      </c>
      <c r="N795" s="2">
        <v>204</v>
      </c>
      <c r="O795" s="2" t="b">
        <v>0</v>
      </c>
      <c r="P795" s="13" t="b">
        <f t="shared" si="100"/>
        <v>0</v>
      </c>
      <c r="Q795" s="2" t="b">
        <v>0</v>
      </c>
      <c r="R795" s="2" t="b">
        <f t="shared" si="101"/>
        <v>0</v>
      </c>
      <c r="S795" s="2" t="b">
        <v>0</v>
      </c>
      <c r="T795" s="2" t="b">
        <f t="shared" si="102"/>
        <v>0</v>
      </c>
      <c r="U795" s="2" t="s">
        <v>1561</v>
      </c>
      <c r="V795" s="2" t="str">
        <f t="shared" si="103"/>
        <v>Diabetes</v>
      </c>
      <c r="W795" s="2" t="s">
        <v>1506</v>
      </c>
      <c r="X795" s="2" t="s">
        <v>1512</v>
      </c>
      <c r="Y795" s="2" t="s">
        <v>1530</v>
      </c>
    </row>
    <row r="796" spans="1:25" ht="15.75" customHeight="1">
      <c r="A796" s="2" t="s">
        <v>1221</v>
      </c>
      <c r="B796" s="2" t="s">
        <v>1543</v>
      </c>
      <c r="C796" s="2">
        <v>163</v>
      </c>
      <c r="D796" s="2">
        <f t="shared" si="96"/>
        <v>1.63</v>
      </c>
      <c r="E796" s="34">
        <f t="shared" si="97"/>
        <v>29.696262561631983</v>
      </c>
      <c r="F796" s="2">
        <v>78.900000000000006</v>
      </c>
      <c r="G796" s="2">
        <f t="shared" si="98"/>
        <v>78.900000000000006</v>
      </c>
      <c r="H796" s="2" t="b">
        <v>1</v>
      </c>
      <c r="I796" s="2" t="b">
        <v>0</v>
      </c>
      <c r="J796" s="2" t="b">
        <v>0</v>
      </c>
      <c r="K796" s="2" t="b">
        <v>1</v>
      </c>
      <c r="L796" s="13" t="b">
        <f t="shared" si="99"/>
        <v>1</v>
      </c>
      <c r="M796" s="2" t="s">
        <v>1579</v>
      </c>
      <c r="N796" s="2">
        <v>220</v>
      </c>
      <c r="O796" s="2" t="b">
        <v>1</v>
      </c>
      <c r="P796" s="13" t="b">
        <f t="shared" si="100"/>
        <v>1</v>
      </c>
      <c r="Q796" s="2" t="b">
        <v>0</v>
      </c>
      <c r="R796" s="2" t="b">
        <f t="shared" si="101"/>
        <v>0</v>
      </c>
      <c r="S796" s="2" t="b">
        <v>1</v>
      </c>
      <c r="T796" s="2" t="b">
        <f t="shared" si="102"/>
        <v>1</v>
      </c>
      <c r="U796" s="2" t="s">
        <v>1594</v>
      </c>
      <c r="V796" s="2" t="str">
        <f t="shared" si="103"/>
        <v>Heart Disease</v>
      </c>
      <c r="W796" s="2" t="s">
        <v>1506</v>
      </c>
      <c r="X796" s="2" t="s">
        <v>1512</v>
      </c>
      <c r="Y796" s="2" t="s">
        <v>1521</v>
      </c>
    </row>
    <row r="797" spans="1:25" ht="15.75" customHeight="1">
      <c r="A797" s="2" t="s">
        <v>1222</v>
      </c>
      <c r="B797" s="2" t="s">
        <v>1514</v>
      </c>
      <c r="C797" s="2">
        <v>171</v>
      </c>
      <c r="D797" s="2">
        <f t="shared" si="96"/>
        <v>1.71</v>
      </c>
      <c r="E797" s="34">
        <f t="shared" si="97"/>
        <v>28.760986286378717</v>
      </c>
      <c r="F797" s="2">
        <v>84.1</v>
      </c>
      <c r="G797" s="2">
        <f t="shared" si="98"/>
        <v>84.1</v>
      </c>
      <c r="H797" s="2" t="b">
        <v>0</v>
      </c>
      <c r="I797" s="2" t="b">
        <v>0</v>
      </c>
      <c r="J797" s="2" t="b">
        <v>0</v>
      </c>
      <c r="K797" s="2" t="b">
        <v>0</v>
      </c>
      <c r="L797" s="13" t="b">
        <f t="shared" si="99"/>
        <v>0</v>
      </c>
      <c r="M797" s="2" t="s">
        <v>1562</v>
      </c>
      <c r="N797" s="2">
        <v>152</v>
      </c>
      <c r="O797" s="2" t="b">
        <v>0</v>
      </c>
      <c r="P797" s="13" t="b">
        <f t="shared" si="100"/>
        <v>0</v>
      </c>
      <c r="Q797" s="2" t="b">
        <v>1</v>
      </c>
      <c r="R797" s="2" t="b">
        <f t="shared" si="101"/>
        <v>1</v>
      </c>
      <c r="S797" s="2" t="b">
        <v>1</v>
      </c>
      <c r="T797" s="2" t="b">
        <f t="shared" si="102"/>
        <v>1</v>
      </c>
      <c r="U797" s="2" t="s">
        <v>1555</v>
      </c>
      <c r="V797" s="2" t="str">
        <f t="shared" si="103"/>
        <v>Kidney Stones</v>
      </c>
      <c r="W797" s="2" t="s">
        <v>1506</v>
      </c>
      <c r="X797" s="2" t="s">
        <v>1507</v>
      </c>
      <c r="Y797" s="2" t="s">
        <v>1517</v>
      </c>
    </row>
    <row r="798" spans="1:25" ht="15.75" customHeight="1">
      <c r="A798" s="2" t="s">
        <v>1223</v>
      </c>
      <c r="B798" s="2" t="s">
        <v>1503</v>
      </c>
      <c r="C798" s="2">
        <v>173</v>
      </c>
      <c r="D798" s="2">
        <f t="shared" si="96"/>
        <v>1.73</v>
      </c>
      <c r="E798" s="34">
        <f t="shared" si="97"/>
        <v>24.558120886097097</v>
      </c>
      <c r="F798" s="2">
        <v>73.5</v>
      </c>
      <c r="G798" s="2">
        <f t="shared" si="98"/>
        <v>73.5</v>
      </c>
      <c r="H798" s="2" t="b">
        <v>0</v>
      </c>
      <c r="I798" s="2" t="b">
        <v>1</v>
      </c>
      <c r="J798" s="2" t="b">
        <v>0</v>
      </c>
      <c r="K798" s="2" t="b">
        <v>0</v>
      </c>
      <c r="L798" s="13" t="b">
        <f t="shared" si="99"/>
        <v>0</v>
      </c>
      <c r="M798" s="2" t="s">
        <v>1733</v>
      </c>
      <c r="N798" s="2">
        <v>176</v>
      </c>
      <c r="O798" s="2" t="b">
        <v>0</v>
      </c>
      <c r="P798" s="13" t="b">
        <f t="shared" si="100"/>
        <v>0</v>
      </c>
      <c r="Q798" s="2" t="b">
        <v>0</v>
      </c>
      <c r="R798" s="2" t="b">
        <f t="shared" si="101"/>
        <v>0</v>
      </c>
      <c r="S798" s="2" t="b">
        <v>0</v>
      </c>
      <c r="T798" s="2" t="b">
        <f t="shared" si="102"/>
        <v>0</v>
      </c>
      <c r="U798" s="2" t="s">
        <v>1582</v>
      </c>
      <c r="V798" s="2" t="str">
        <f t="shared" si="103"/>
        <v>Osteoarthritis</v>
      </c>
      <c r="W798" s="2" t="s">
        <v>1524</v>
      </c>
      <c r="X798" s="2" t="s">
        <v>1535</v>
      </c>
      <c r="Y798" s="2" t="s">
        <v>1513</v>
      </c>
    </row>
    <row r="799" spans="1:25" ht="15.75" customHeight="1">
      <c r="A799" s="2" t="s">
        <v>1224</v>
      </c>
      <c r="B799" s="2" t="s">
        <v>1509</v>
      </c>
      <c r="C799" s="2">
        <v>160</v>
      </c>
      <c r="D799" s="2">
        <f t="shared" si="96"/>
        <v>1.6</v>
      </c>
      <c r="E799" s="34">
        <f t="shared" si="97"/>
        <v>25.078124999999996</v>
      </c>
      <c r="F799" s="2">
        <v>64.2</v>
      </c>
      <c r="G799" s="2">
        <f t="shared" si="98"/>
        <v>64.2</v>
      </c>
      <c r="H799" s="2" t="b">
        <v>0</v>
      </c>
      <c r="I799" s="2" t="b">
        <v>0</v>
      </c>
      <c r="J799" s="2" t="b">
        <v>1</v>
      </c>
      <c r="K799" s="2" t="b">
        <v>0</v>
      </c>
      <c r="L799" s="13" t="b">
        <f t="shared" si="99"/>
        <v>0</v>
      </c>
      <c r="M799" s="2" t="s">
        <v>1730</v>
      </c>
      <c r="N799" s="2">
        <v>186</v>
      </c>
      <c r="O799" s="2" t="b">
        <v>0</v>
      </c>
      <c r="P799" s="13" t="b">
        <f t="shared" si="100"/>
        <v>0</v>
      </c>
      <c r="Q799" s="2" t="b">
        <v>0</v>
      </c>
      <c r="R799" s="2" t="b">
        <f t="shared" si="101"/>
        <v>0</v>
      </c>
      <c r="S799" s="2" t="b">
        <v>0</v>
      </c>
      <c r="T799" s="2" t="b">
        <f t="shared" si="102"/>
        <v>0</v>
      </c>
      <c r="U799" s="2" t="s">
        <v>1555</v>
      </c>
      <c r="V799" s="2" t="str">
        <f t="shared" si="103"/>
        <v>Kidney Stones</v>
      </c>
      <c r="W799" s="2" t="s">
        <v>1506</v>
      </c>
      <c r="X799" s="2" t="s">
        <v>1507</v>
      </c>
      <c r="Y799" s="2" t="s">
        <v>1521</v>
      </c>
    </row>
    <row r="800" spans="1:25" ht="15.75" customHeight="1">
      <c r="A800" s="2" t="s">
        <v>1225</v>
      </c>
      <c r="B800" s="2" t="s">
        <v>1509</v>
      </c>
      <c r="C800" s="2">
        <v>158</v>
      </c>
      <c r="D800" s="2">
        <f t="shared" si="96"/>
        <v>1.58</v>
      </c>
      <c r="E800" s="34">
        <f t="shared" si="97"/>
        <v>30.483896811408421</v>
      </c>
      <c r="F800" s="2">
        <v>76.099999999999994</v>
      </c>
      <c r="G800" s="2">
        <f t="shared" si="98"/>
        <v>76.099999999999994</v>
      </c>
      <c r="H800" s="2" t="b">
        <v>1</v>
      </c>
      <c r="I800" s="2" t="b">
        <v>1</v>
      </c>
      <c r="J800" s="2" t="b">
        <v>0</v>
      </c>
      <c r="K800" s="2" t="b">
        <v>1</v>
      </c>
      <c r="L800" s="13" t="b">
        <f t="shared" si="99"/>
        <v>1</v>
      </c>
      <c r="M800" s="2" t="s">
        <v>1878</v>
      </c>
      <c r="N800" s="2">
        <v>171</v>
      </c>
      <c r="O800" s="2" t="b">
        <v>1</v>
      </c>
      <c r="P800" s="13" t="b">
        <f t="shared" si="100"/>
        <v>1</v>
      </c>
      <c r="Q800" s="2" t="b">
        <v>0</v>
      </c>
      <c r="R800" s="2" t="b">
        <f t="shared" si="101"/>
        <v>0</v>
      </c>
      <c r="S800" s="2" t="b">
        <v>1</v>
      </c>
      <c r="T800" s="2" t="b">
        <f t="shared" si="102"/>
        <v>1</v>
      </c>
      <c r="U800" s="2" t="s">
        <v>1555</v>
      </c>
      <c r="V800" s="2" t="str">
        <f t="shared" si="103"/>
        <v>Kidney Stones</v>
      </c>
      <c r="W800" s="2" t="s">
        <v>1524</v>
      </c>
      <c r="X800" s="2" t="s">
        <v>1535</v>
      </c>
      <c r="Y800" s="2" t="s">
        <v>1521</v>
      </c>
    </row>
    <row r="801" spans="1:25" ht="15.75" customHeight="1">
      <c r="A801" s="2" t="s">
        <v>1227</v>
      </c>
      <c r="B801" s="2" t="s">
        <v>1543</v>
      </c>
      <c r="C801" s="2">
        <v>150</v>
      </c>
      <c r="D801" s="2">
        <f t="shared" si="96"/>
        <v>1.5</v>
      </c>
      <c r="E801" s="34">
        <f t="shared" si="97"/>
        <v>25.37777777777778</v>
      </c>
      <c r="F801" s="2">
        <v>57.1</v>
      </c>
      <c r="G801" s="2">
        <f t="shared" si="98"/>
        <v>57.1</v>
      </c>
      <c r="H801" s="2" t="b">
        <v>1</v>
      </c>
      <c r="I801" s="2" t="b">
        <v>0</v>
      </c>
      <c r="J801" s="2" t="b">
        <v>0</v>
      </c>
      <c r="K801" s="2" t="b">
        <v>0</v>
      </c>
      <c r="L801" s="13" t="b">
        <f t="shared" si="99"/>
        <v>0</v>
      </c>
      <c r="M801" s="2" t="s">
        <v>1724</v>
      </c>
      <c r="N801" s="2">
        <v>219</v>
      </c>
      <c r="O801" s="2" t="b">
        <v>0</v>
      </c>
      <c r="P801" s="13" t="b">
        <f t="shared" si="100"/>
        <v>0</v>
      </c>
      <c r="Q801" s="2" t="b">
        <v>0</v>
      </c>
      <c r="R801" s="2" t="b">
        <f t="shared" si="101"/>
        <v>0</v>
      </c>
      <c r="S801" s="2" t="b">
        <v>0</v>
      </c>
      <c r="T801" s="2" t="b">
        <f t="shared" si="102"/>
        <v>0</v>
      </c>
      <c r="U801" s="2" t="s">
        <v>1571</v>
      </c>
      <c r="V801" s="2" t="str">
        <f t="shared" si="103"/>
        <v>Stroke</v>
      </c>
      <c r="W801" s="2" t="s">
        <v>1524</v>
      </c>
      <c r="X801" s="2" t="s">
        <v>1507</v>
      </c>
      <c r="Y801" s="2" t="s">
        <v>1517</v>
      </c>
    </row>
    <row r="802" spans="1:25" ht="15.75" customHeight="1">
      <c r="A802" s="2" t="s">
        <v>1228</v>
      </c>
      <c r="B802" s="2" t="s">
        <v>1527</v>
      </c>
      <c r="C802" s="2">
        <v>160</v>
      </c>
      <c r="D802" s="2">
        <f t="shared" si="96"/>
        <v>1.6</v>
      </c>
      <c r="E802" s="34">
        <f t="shared" si="97"/>
        <v>26.367187499999996</v>
      </c>
      <c r="F802" s="2">
        <v>67.5</v>
      </c>
      <c r="G802" s="2">
        <f t="shared" si="98"/>
        <v>67.5</v>
      </c>
      <c r="H802" s="2" t="b">
        <v>0</v>
      </c>
      <c r="I802" s="2" t="b">
        <v>0</v>
      </c>
      <c r="J802" s="2" t="b">
        <v>0</v>
      </c>
      <c r="K802" s="2" t="b">
        <v>0</v>
      </c>
      <c r="L802" s="13" t="b">
        <f t="shared" si="99"/>
        <v>0</v>
      </c>
      <c r="M802" s="2" t="s">
        <v>1895</v>
      </c>
      <c r="N802" s="2">
        <v>200</v>
      </c>
      <c r="O802" s="2" t="b">
        <v>0</v>
      </c>
      <c r="P802" s="13" t="b">
        <f t="shared" si="100"/>
        <v>0</v>
      </c>
      <c r="Q802" s="2" t="b">
        <v>0</v>
      </c>
      <c r="R802" s="2" t="b">
        <f t="shared" si="101"/>
        <v>0</v>
      </c>
      <c r="S802" s="2" t="b">
        <v>0</v>
      </c>
      <c r="T802" s="2" t="b">
        <f t="shared" si="102"/>
        <v>0</v>
      </c>
      <c r="U802" s="2" t="s">
        <v>1571</v>
      </c>
      <c r="V802" s="2" t="str">
        <f t="shared" si="103"/>
        <v>Stroke</v>
      </c>
      <c r="W802" s="2" t="s">
        <v>1524</v>
      </c>
      <c r="X802" s="2" t="s">
        <v>1512</v>
      </c>
      <c r="Y802" s="2" t="s">
        <v>1530</v>
      </c>
    </row>
    <row r="803" spans="1:25" ht="15.75" customHeight="1">
      <c r="A803" s="2" t="s">
        <v>1229</v>
      </c>
      <c r="B803" s="2" t="s">
        <v>1527</v>
      </c>
      <c r="C803" s="2">
        <v>171</v>
      </c>
      <c r="D803" s="2">
        <f t="shared" si="96"/>
        <v>1.71</v>
      </c>
      <c r="E803" s="34">
        <f t="shared" si="97"/>
        <v>31.531069388871792</v>
      </c>
      <c r="F803" s="2">
        <v>92.2</v>
      </c>
      <c r="G803" s="2">
        <f t="shared" si="98"/>
        <v>92.2</v>
      </c>
      <c r="H803" s="2" t="b">
        <v>1</v>
      </c>
      <c r="I803" s="2" t="b">
        <v>0</v>
      </c>
      <c r="J803" s="2" t="b">
        <v>0</v>
      </c>
      <c r="K803" s="2" t="b">
        <v>1</v>
      </c>
      <c r="L803" s="13" t="b">
        <f t="shared" si="99"/>
        <v>1</v>
      </c>
      <c r="M803" s="2" t="s">
        <v>1801</v>
      </c>
      <c r="N803" s="2">
        <v>221</v>
      </c>
      <c r="O803" s="2" t="b">
        <v>1</v>
      </c>
      <c r="P803" s="13" t="b">
        <f t="shared" si="100"/>
        <v>1</v>
      </c>
      <c r="Q803" s="2" t="b">
        <v>0</v>
      </c>
      <c r="R803" s="2" t="b">
        <f t="shared" si="101"/>
        <v>0</v>
      </c>
      <c r="S803" s="2" t="b">
        <v>1</v>
      </c>
      <c r="T803" s="2" t="b">
        <f t="shared" si="102"/>
        <v>1</v>
      </c>
      <c r="U803" s="2" t="s">
        <v>1591</v>
      </c>
      <c r="V803" s="2" t="str">
        <f t="shared" si="103"/>
        <v>Respiratory Infection</v>
      </c>
      <c r="W803" s="2" t="s">
        <v>1506</v>
      </c>
      <c r="X803" s="2" t="s">
        <v>1512</v>
      </c>
      <c r="Y803" s="2" t="s">
        <v>1508</v>
      </c>
    </row>
    <row r="804" spans="1:25" ht="15.75" customHeight="1">
      <c r="A804" s="2" t="s">
        <v>1230</v>
      </c>
      <c r="B804" s="2" t="s">
        <v>1527</v>
      </c>
      <c r="C804" s="2">
        <v>166</v>
      </c>
      <c r="D804" s="2">
        <f t="shared" si="96"/>
        <v>1.66</v>
      </c>
      <c r="E804" s="34">
        <f t="shared" si="97"/>
        <v>25.293946871824652</v>
      </c>
      <c r="F804" s="2">
        <v>69.7</v>
      </c>
      <c r="G804" s="2">
        <f t="shared" si="98"/>
        <v>69.7</v>
      </c>
      <c r="H804" s="2" t="b">
        <v>1</v>
      </c>
      <c r="I804" s="2" t="b">
        <v>0</v>
      </c>
      <c r="J804" s="2" t="b">
        <v>1</v>
      </c>
      <c r="K804" s="2" t="b">
        <v>0</v>
      </c>
      <c r="L804" s="13" t="b">
        <f t="shared" si="99"/>
        <v>0</v>
      </c>
      <c r="M804" s="2" t="s">
        <v>1896</v>
      </c>
      <c r="N804" s="2">
        <v>187</v>
      </c>
      <c r="O804" s="2" t="b">
        <v>0</v>
      </c>
      <c r="P804" s="13" t="b">
        <f t="shared" si="100"/>
        <v>0</v>
      </c>
      <c r="Q804" s="2" t="b">
        <v>0</v>
      </c>
      <c r="R804" s="2" t="b">
        <f t="shared" si="101"/>
        <v>0</v>
      </c>
      <c r="S804" s="2" t="b">
        <v>0</v>
      </c>
      <c r="T804" s="2" t="b">
        <f t="shared" si="102"/>
        <v>0</v>
      </c>
      <c r="U804" s="2" t="s">
        <v>1516</v>
      </c>
      <c r="V804" s="2" t="str">
        <f t="shared" si="103"/>
        <v>Stroke</v>
      </c>
      <c r="W804" s="2" t="s">
        <v>1524</v>
      </c>
      <c r="X804" s="2" t="s">
        <v>1512</v>
      </c>
      <c r="Y804" s="2" t="s">
        <v>1508</v>
      </c>
    </row>
    <row r="805" spans="1:25" ht="15.75" customHeight="1">
      <c r="A805" s="2" t="s">
        <v>1232</v>
      </c>
      <c r="B805" s="2" t="s">
        <v>1527</v>
      </c>
      <c r="C805" s="2">
        <v>162</v>
      </c>
      <c r="D805" s="2">
        <f t="shared" si="96"/>
        <v>1.62</v>
      </c>
      <c r="E805" s="34">
        <f t="shared" si="97"/>
        <v>28.844688309708882</v>
      </c>
      <c r="F805" s="2">
        <v>75.7</v>
      </c>
      <c r="G805" s="2">
        <f t="shared" si="98"/>
        <v>75.7</v>
      </c>
      <c r="H805" s="2" t="b">
        <v>0</v>
      </c>
      <c r="I805" s="2" t="b">
        <v>0</v>
      </c>
      <c r="J805" s="2" t="b">
        <v>0</v>
      </c>
      <c r="K805" s="2" t="b">
        <v>1</v>
      </c>
      <c r="L805" s="13" t="b">
        <f t="shared" si="99"/>
        <v>1</v>
      </c>
      <c r="M805" s="2" t="s">
        <v>1780</v>
      </c>
      <c r="N805" s="2">
        <v>183</v>
      </c>
      <c r="O805" s="2" t="b">
        <v>1</v>
      </c>
      <c r="P805" s="13" t="b">
        <f t="shared" si="100"/>
        <v>1</v>
      </c>
      <c r="Q805" s="2" t="b">
        <v>1</v>
      </c>
      <c r="R805" s="2" t="b">
        <f t="shared" si="101"/>
        <v>1</v>
      </c>
      <c r="S805" s="2" t="b">
        <v>1</v>
      </c>
      <c r="T805" s="2" t="b">
        <f t="shared" si="102"/>
        <v>1</v>
      </c>
      <c r="U805" s="2" t="s">
        <v>1591</v>
      </c>
      <c r="V805" s="2" t="str">
        <f t="shared" si="103"/>
        <v>Respiratory Infection</v>
      </c>
      <c r="W805" s="2" t="s">
        <v>1506</v>
      </c>
      <c r="X805" s="2" t="s">
        <v>1535</v>
      </c>
      <c r="Y805" s="2" t="s">
        <v>1530</v>
      </c>
    </row>
    <row r="806" spans="1:25" ht="15.75" customHeight="1">
      <c r="A806" s="2" t="s">
        <v>1233</v>
      </c>
      <c r="B806" s="2" t="s">
        <v>1518</v>
      </c>
      <c r="C806" s="2">
        <v>165</v>
      </c>
      <c r="D806" s="2">
        <f t="shared" si="96"/>
        <v>1.65</v>
      </c>
      <c r="E806" s="34">
        <f t="shared" si="97"/>
        <v>33.425160697887975</v>
      </c>
      <c r="F806" s="2">
        <v>91</v>
      </c>
      <c r="G806" s="2">
        <f t="shared" si="98"/>
        <v>91</v>
      </c>
      <c r="H806" s="2" t="b">
        <v>1</v>
      </c>
      <c r="I806" s="2" t="b">
        <v>1</v>
      </c>
      <c r="J806" s="2" t="b">
        <v>1</v>
      </c>
      <c r="K806" s="2" t="b">
        <v>0</v>
      </c>
      <c r="L806" s="13" t="b">
        <f t="shared" si="99"/>
        <v>0</v>
      </c>
      <c r="M806" s="2" t="s">
        <v>1704</v>
      </c>
      <c r="N806" s="2">
        <v>190</v>
      </c>
      <c r="O806" s="2" t="b">
        <v>1</v>
      </c>
      <c r="P806" s="13" t="b">
        <f t="shared" si="100"/>
        <v>1</v>
      </c>
      <c r="Q806" s="2" t="b">
        <v>1</v>
      </c>
      <c r="R806" s="2" t="b">
        <f t="shared" si="101"/>
        <v>1</v>
      </c>
      <c r="S806" s="2" t="b">
        <v>1</v>
      </c>
      <c r="T806" s="2" t="b">
        <f t="shared" si="102"/>
        <v>1</v>
      </c>
      <c r="U806" s="2" t="s">
        <v>1548</v>
      </c>
      <c r="V806" s="2" t="str">
        <f t="shared" si="103"/>
        <v>Heart Disease</v>
      </c>
      <c r="W806" s="2" t="s">
        <v>1506</v>
      </c>
      <c r="X806" s="2" t="s">
        <v>1535</v>
      </c>
      <c r="Y806" s="2" t="s">
        <v>1517</v>
      </c>
    </row>
    <row r="807" spans="1:25" ht="15.75" customHeight="1">
      <c r="A807" s="2" t="s">
        <v>1234</v>
      </c>
      <c r="B807" s="2" t="s">
        <v>1518</v>
      </c>
      <c r="C807" s="2">
        <v>169</v>
      </c>
      <c r="D807" s="2">
        <f t="shared" si="96"/>
        <v>1.69</v>
      </c>
      <c r="E807" s="34">
        <f t="shared" si="97"/>
        <v>26.749763663737269</v>
      </c>
      <c r="F807" s="2">
        <v>76.400000000000006</v>
      </c>
      <c r="G807" s="2">
        <f t="shared" si="98"/>
        <v>76.400000000000006</v>
      </c>
      <c r="H807" s="2" t="b">
        <v>0</v>
      </c>
      <c r="I807" s="2" t="b">
        <v>0</v>
      </c>
      <c r="J807" s="2" t="b">
        <v>1</v>
      </c>
      <c r="K807" s="2" t="b">
        <v>0</v>
      </c>
      <c r="L807" s="13" t="b">
        <f t="shared" si="99"/>
        <v>0</v>
      </c>
      <c r="M807" s="2" t="s">
        <v>1823</v>
      </c>
      <c r="N807" s="2">
        <v>168</v>
      </c>
      <c r="O807" s="2" t="b">
        <v>0</v>
      </c>
      <c r="P807" s="13" t="b">
        <f t="shared" si="100"/>
        <v>0</v>
      </c>
      <c r="Q807" s="2" t="b">
        <v>0</v>
      </c>
      <c r="R807" s="2" t="b">
        <f t="shared" si="101"/>
        <v>0</v>
      </c>
      <c r="S807" s="2" t="b">
        <v>0</v>
      </c>
      <c r="T807" s="2" t="b">
        <f t="shared" si="102"/>
        <v>0</v>
      </c>
      <c r="U807" s="2" t="s">
        <v>1561</v>
      </c>
      <c r="V807" s="2" t="str">
        <f t="shared" si="103"/>
        <v>Diabetes</v>
      </c>
      <c r="W807" s="2" t="s">
        <v>1524</v>
      </c>
      <c r="X807" s="2" t="s">
        <v>1535</v>
      </c>
      <c r="Y807" s="2" t="s">
        <v>1517</v>
      </c>
    </row>
    <row r="808" spans="1:25" ht="15.75" customHeight="1">
      <c r="A808" s="2" t="s">
        <v>1235</v>
      </c>
      <c r="B808" s="2" t="s">
        <v>1527</v>
      </c>
      <c r="C808" s="2">
        <v>171</v>
      </c>
      <c r="D808" s="2">
        <f t="shared" si="96"/>
        <v>1.71</v>
      </c>
      <c r="E808" s="34">
        <f t="shared" si="97"/>
        <v>28.658390615916009</v>
      </c>
      <c r="F808" s="2">
        <v>83.8</v>
      </c>
      <c r="G808" s="2">
        <f t="shared" si="98"/>
        <v>83.8</v>
      </c>
      <c r="H808" s="2" t="b">
        <v>0</v>
      </c>
      <c r="I808" s="2" t="b">
        <v>0</v>
      </c>
      <c r="J808" s="2" t="b">
        <v>0</v>
      </c>
      <c r="K808" s="2" t="b">
        <v>1</v>
      </c>
      <c r="L808" s="13" t="b">
        <f t="shared" si="99"/>
        <v>1</v>
      </c>
      <c r="M808" s="2" t="s">
        <v>1752</v>
      </c>
      <c r="N808" s="2">
        <v>157</v>
      </c>
      <c r="O808" s="2" t="b">
        <v>1</v>
      </c>
      <c r="P808" s="13" t="b">
        <f t="shared" si="100"/>
        <v>1</v>
      </c>
      <c r="Q808" s="2" t="b">
        <v>0</v>
      </c>
      <c r="R808" s="2" t="b">
        <f t="shared" si="101"/>
        <v>0</v>
      </c>
      <c r="S808" s="2" t="b">
        <v>1</v>
      </c>
      <c r="T808" s="2" t="b">
        <f t="shared" si="102"/>
        <v>1</v>
      </c>
      <c r="U808" s="2" t="s">
        <v>1582</v>
      </c>
      <c r="V808" s="2" t="str">
        <f t="shared" si="103"/>
        <v>Osteoarthritis</v>
      </c>
      <c r="W808" s="2" t="s">
        <v>1524</v>
      </c>
      <c r="X808" s="2" t="s">
        <v>1512</v>
      </c>
      <c r="Y808" s="2" t="s">
        <v>1513</v>
      </c>
    </row>
    <row r="809" spans="1:25" ht="15.75" customHeight="1">
      <c r="A809" s="2" t="s">
        <v>1236</v>
      </c>
      <c r="B809" s="2" t="s">
        <v>1536</v>
      </c>
      <c r="C809" s="2">
        <v>160</v>
      </c>
      <c r="D809" s="2">
        <f t="shared" si="96"/>
        <v>1.6</v>
      </c>
      <c r="E809" s="34">
        <f t="shared" si="97"/>
        <v>32.226562499999993</v>
      </c>
      <c r="F809" s="2">
        <v>82.5</v>
      </c>
      <c r="G809" s="2">
        <f t="shared" si="98"/>
        <v>82.5</v>
      </c>
      <c r="H809" s="2" t="b">
        <v>0</v>
      </c>
      <c r="I809" s="2" t="b">
        <v>1</v>
      </c>
      <c r="J809" s="2" t="b">
        <v>0</v>
      </c>
      <c r="K809" s="2" t="b">
        <v>1</v>
      </c>
      <c r="L809" s="13" t="b">
        <f t="shared" si="99"/>
        <v>1</v>
      </c>
      <c r="M809" s="2" t="s">
        <v>1847</v>
      </c>
      <c r="N809" s="2">
        <v>168</v>
      </c>
      <c r="O809" s="2" t="b">
        <v>1</v>
      </c>
      <c r="P809" s="13" t="b">
        <f t="shared" si="100"/>
        <v>1</v>
      </c>
      <c r="Q809" s="2" t="b">
        <v>0</v>
      </c>
      <c r="R809" s="2" t="b">
        <f t="shared" si="101"/>
        <v>0</v>
      </c>
      <c r="S809" s="2" t="b">
        <v>1</v>
      </c>
      <c r="T809" s="2" t="b">
        <f t="shared" si="102"/>
        <v>1</v>
      </c>
      <c r="U809" s="2" t="s">
        <v>1623</v>
      </c>
      <c r="V809" s="2" t="str">
        <f t="shared" si="103"/>
        <v>Childbirth</v>
      </c>
      <c r="W809" s="100"/>
      <c r="X809" s="2" t="s">
        <v>1535</v>
      </c>
      <c r="Y809" s="2" t="s">
        <v>1513</v>
      </c>
    </row>
    <row r="810" spans="1:25" ht="15.75" customHeight="1">
      <c r="A810" s="2" t="s">
        <v>1237</v>
      </c>
      <c r="B810" s="2" t="s">
        <v>1518</v>
      </c>
      <c r="C810" s="2">
        <v>162</v>
      </c>
      <c r="D810" s="2">
        <f t="shared" si="96"/>
        <v>1.62</v>
      </c>
      <c r="E810" s="34">
        <f t="shared" si="97"/>
        <v>21.223898795915254</v>
      </c>
      <c r="F810" s="2">
        <v>55.7</v>
      </c>
      <c r="G810" s="2">
        <f t="shared" si="98"/>
        <v>55.7</v>
      </c>
      <c r="H810" s="2" t="b">
        <v>0</v>
      </c>
      <c r="I810" s="2" t="b">
        <v>0</v>
      </c>
      <c r="J810" s="2" t="b">
        <v>1</v>
      </c>
      <c r="K810" s="2" t="b">
        <v>0</v>
      </c>
      <c r="L810" s="13" t="b">
        <f t="shared" si="99"/>
        <v>0</v>
      </c>
      <c r="M810" s="2" t="s">
        <v>1583</v>
      </c>
      <c r="N810" s="2">
        <v>194</v>
      </c>
      <c r="O810" s="2" t="b">
        <v>0</v>
      </c>
      <c r="P810" s="13" t="b">
        <f t="shared" si="100"/>
        <v>0</v>
      </c>
      <c r="Q810" s="2" t="b">
        <v>0</v>
      </c>
      <c r="R810" s="2" t="b">
        <f t="shared" si="101"/>
        <v>0</v>
      </c>
      <c r="S810" s="2" t="b">
        <v>0</v>
      </c>
      <c r="T810" s="2" t="b">
        <f t="shared" si="102"/>
        <v>0</v>
      </c>
      <c r="U810" s="2" t="s">
        <v>1558</v>
      </c>
      <c r="V810" s="2" t="str">
        <f t="shared" si="103"/>
        <v>Fractured Leg</v>
      </c>
      <c r="W810" s="2" t="s">
        <v>1506</v>
      </c>
      <c r="X810" s="2" t="s">
        <v>1535</v>
      </c>
      <c r="Y810" s="2" t="s">
        <v>1521</v>
      </c>
    </row>
    <row r="811" spans="1:25" ht="15.75" customHeight="1">
      <c r="A811" s="2" t="s">
        <v>1239</v>
      </c>
      <c r="B811" s="2" t="s">
        <v>1514</v>
      </c>
      <c r="C811" s="2">
        <v>161</v>
      </c>
      <c r="D811" s="2">
        <f t="shared" si="96"/>
        <v>1.61</v>
      </c>
      <c r="E811" s="34">
        <f t="shared" si="97"/>
        <v>29.474171521160446</v>
      </c>
      <c r="F811" s="2">
        <v>76.400000000000006</v>
      </c>
      <c r="G811" s="2">
        <f t="shared" si="98"/>
        <v>76.400000000000006</v>
      </c>
      <c r="H811" s="2" t="b">
        <v>1</v>
      </c>
      <c r="I811" s="2" t="b">
        <v>0</v>
      </c>
      <c r="J811" s="2" t="b">
        <v>0</v>
      </c>
      <c r="K811" s="2" t="b">
        <v>1</v>
      </c>
      <c r="L811" s="13" t="b">
        <f t="shared" si="99"/>
        <v>1</v>
      </c>
      <c r="M811" s="2" t="s">
        <v>1764</v>
      </c>
      <c r="N811" s="2">
        <v>227</v>
      </c>
      <c r="O811" s="2" t="b">
        <v>1</v>
      </c>
      <c r="P811" s="13" t="b">
        <f t="shared" si="100"/>
        <v>1</v>
      </c>
      <c r="Q811" s="2" t="b">
        <v>1</v>
      </c>
      <c r="R811" s="2" t="b">
        <f t="shared" si="101"/>
        <v>1</v>
      </c>
      <c r="S811" s="2" t="b">
        <v>1</v>
      </c>
      <c r="T811" s="2" t="b">
        <f t="shared" si="102"/>
        <v>1</v>
      </c>
      <c r="U811" s="2" t="s">
        <v>1545</v>
      </c>
      <c r="V811" s="2" t="str">
        <f t="shared" si="103"/>
        <v>Hypertension</v>
      </c>
      <c r="W811" s="2" t="s">
        <v>1506</v>
      </c>
      <c r="X811" s="2" t="s">
        <v>1535</v>
      </c>
      <c r="Y811" s="2" t="s">
        <v>1517</v>
      </c>
    </row>
    <row r="812" spans="1:25" ht="15.75" customHeight="1">
      <c r="A812" s="2" t="s">
        <v>1240</v>
      </c>
      <c r="B812" s="2" t="s">
        <v>1556</v>
      </c>
      <c r="C812" s="2">
        <v>168</v>
      </c>
      <c r="D812" s="2">
        <f t="shared" si="96"/>
        <v>1.68</v>
      </c>
      <c r="E812" s="34">
        <f t="shared" si="97"/>
        <v>23.100907029478464</v>
      </c>
      <c r="F812" s="2">
        <v>65.2</v>
      </c>
      <c r="G812" s="2">
        <f t="shared" si="98"/>
        <v>65.2</v>
      </c>
      <c r="H812" s="2" t="b">
        <v>0</v>
      </c>
      <c r="I812" s="2" t="b">
        <v>0</v>
      </c>
      <c r="J812" s="2" t="b">
        <v>0</v>
      </c>
      <c r="K812" s="2" t="b">
        <v>0</v>
      </c>
      <c r="L812" s="13" t="b">
        <f t="shared" si="99"/>
        <v>0</v>
      </c>
      <c r="M812" s="2" t="s">
        <v>1817</v>
      </c>
      <c r="N812" s="2">
        <v>165</v>
      </c>
      <c r="O812" s="2" t="b">
        <v>0</v>
      </c>
      <c r="P812" s="13" t="b">
        <f t="shared" si="100"/>
        <v>0</v>
      </c>
      <c r="Q812" s="2" t="b">
        <v>0</v>
      </c>
      <c r="R812" s="2" t="b">
        <f t="shared" si="101"/>
        <v>0</v>
      </c>
      <c r="S812" s="100"/>
      <c r="T812" s="2" t="b">
        <f t="shared" si="102"/>
        <v>0</v>
      </c>
      <c r="U812" s="2" t="s">
        <v>1571</v>
      </c>
      <c r="V812" s="2" t="str">
        <f t="shared" si="103"/>
        <v>Stroke</v>
      </c>
      <c r="W812" s="2" t="s">
        <v>1524</v>
      </c>
      <c r="X812" s="2" t="s">
        <v>1507</v>
      </c>
      <c r="Y812" s="2" t="s">
        <v>1513</v>
      </c>
    </row>
    <row r="813" spans="1:25" ht="15.75" customHeight="1">
      <c r="A813" s="2" t="s">
        <v>1242</v>
      </c>
      <c r="B813" s="2" t="s">
        <v>1509</v>
      </c>
      <c r="C813" s="2">
        <v>173</v>
      </c>
      <c r="D813" s="2">
        <f t="shared" si="96"/>
        <v>1.73</v>
      </c>
      <c r="E813" s="34">
        <f t="shared" si="97"/>
        <v>24.725182932941294</v>
      </c>
      <c r="F813" s="2">
        <v>74</v>
      </c>
      <c r="G813" s="2">
        <f t="shared" si="98"/>
        <v>74</v>
      </c>
      <c r="H813" s="2" t="b">
        <v>1</v>
      </c>
      <c r="I813" s="2" t="b">
        <v>0</v>
      </c>
      <c r="J813" s="2" t="b">
        <v>1</v>
      </c>
      <c r="K813" s="2" t="b">
        <v>0</v>
      </c>
      <c r="L813" s="13" t="b">
        <f t="shared" si="99"/>
        <v>0</v>
      </c>
      <c r="M813" s="2" t="s">
        <v>1644</v>
      </c>
      <c r="N813" s="2">
        <v>210</v>
      </c>
      <c r="O813" s="2" t="b">
        <v>0</v>
      </c>
      <c r="P813" s="13" t="b">
        <f t="shared" si="100"/>
        <v>0</v>
      </c>
      <c r="Q813" s="2" t="b">
        <v>0</v>
      </c>
      <c r="R813" s="2" t="b">
        <f t="shared" si="101"/>
        <v>0</v>
      </c>
      <c r="S813" s="2" t="b">
        <v>0</v>
      </c>
      <c r="T813" s="2" t="b">
        <f t="shared" si="102"/>
        <v>0</v>
      </c>
      <c r="U813" s="2" t="s">
        <v>1526</v>
      </c>
      <c r="V813" s="2" t="str">
        <f t="shared" si="103"/>
        <v>Fractured Arm</v>
      </c>
      <c r="W813" s="2" t="s">
        <v>1524</v>
      </c>
      <c r="X813" s="2" t="s">
        <v>1507</v>
      </c>
      <c r="Y813" s="2" t="s">
        <v>1508</v>
      </c>
    </row>
    <row r="814" spans="1:25" ht="15.75" customHeight="1">
      <c r="A814" s="2" t="s">
        <v>1244</v>
      </c>
      <c r="B814" s="2" t="s">
        <v>1527</v>
      </c>
      <c r="C814" s="2">
        <v>178</v>
      </c>
      <c r="D814" s="2">
        <f t="shared" si="96"/>
        <v>1.78</v>
      </c>
      <c r="E814" s="34">
        <f t="shared" si="97"/>
        <v>34.433783613180154</v>
      </c>
      <c r="F814" s="2">
        <v>109.1</v>
      </c>
      <c r="G814" s="2">
        <f t="shared" si="98"/>
        <v>109.1</v>
      </c>
      <c r="H814" s="2" t="s">
        <v>1506</v>
      </c>
      <c r="I814" s="2" t="s">
        <v>1506</v>
      </c>
      <c r="J814" s="2" t="s">
        <v>1506</v>
      </c>
      <c r="K814" s="2" t="s">
        <v>1506</v>
      </c>
      <c r="L814" s="13" t="b">
        <f t="shared" si="99"/>
        <v>0</v>
      </c>
      <c r="M814" s="2" t="s">
        <v>1779</v>
      </c>
      <c r="N814" s="2">
        <v>154</v>
      </c>
      <c r="O814" s="2" t="b">
        <v>0</v>
      </c>
      <c r="P814" s="13" t="b">
        <f t="shared" si="100"/>
        <v>0</v>
      </c>
      <c r="Q814" s="2" t="b">
        <v>1</v>
      </c>
      <c r="R814" s="2" t="b">
        <f t="shared" si="101"/>
        <v>1</v>
      </c>
      <c r="S814" s="2" t="b">
        <v>1</v>
      </c>
      <c r="T814" s="2" t="b">
        <f t="shared" si="102"/>
        <v>1</v>
      </c>
      <c r="U814" s="2" t="s">
        <v>1529</v>
      </c>
      <c r="V814" s="2" t="str">
        <f t="shared" si="103"/>
        <v>Childbirth</v>
      </c>
      <c r="W814" s="2" t="s">
        <v>1506</v>
      </c>
      <c r="X814" s="2" t="s">
        <v>1507</v>
      </c>
      <c r="Y814" s="2" t="s">
        <v>1508</v>
      </c>
    </row>
    <row r="815" spans="1:25" ht="15.75" customHeight="1">
      <c r="A815" s="2" t="s">
        <v>1246</v>
      </c>
      <c r="B815" s="2" t="s">
        <v>1543</v>
      </c>
      <c r="C815" s="2">
        <v>166</v>
      </c>
      <c r="D815" s="2">
        <f t="shared" si="96"/>
        <v>1.66</v>
      </c>
      <c r="E815" s="34">
        <f t="shared" si="97"/>
        <v>34.656699085498623</v>
      </c>
      <c r="F815" s="2">
        <v>95.5</v>
      </c>
      <c r="G815" s="2">
        <f t="shared" si="98"/>
        <v>95.5</v>
      </c>
      <c r="H815" s="2" t="b">
        <v>0</v>
      </c>
      <c r="I815" s="2" t="b">
        <v>0</v>
      </c>
      <c r="J815" s="2" t="b">
        <v>0</v>
      </c>
      <c r="K815" s="2" t="b">
        <v>0</v>
      </c>
      <c r="L815" s="13" t="b">
        <f t="shared" si="99"/>
        <v>0</v>
      </c>
      <c r="M815" s="2" t="s">
        <v>1897</v>
      </c>
      <c r="N815" s="2">
        <v>228</v>
      </c>
      <c r="O815" s="2" t="b">
        <v>1</v>
      </c>
      <c r="P815" s="13" t="b">
        <f t="shared" si="100"/>
        <v>1</v>
      </c>
      <c r="Q815" s="2" t="b">
        <v>0</v>
      </c>
      <c r="R815" s="2" t="b">
        <f t="shared" si="101"/>
        <v>0</v>
      </c>
      <c r="S815" s="2" t="b">
        <v>1</v>
      </c>
      <c r="T815" s="2" t="b">
        <f t="shared" si="102"/>
        <v>1</v>
      </c>
      <c r="U815" s="2" t="s">
        <v>1548</v>
      </c>
      <c r="V815" s="2" t="str">
        <f t="shared" si="103"/>
        <v>Heart Disease</v>
      </c>
      <c r="W815" s="2" t="s">
        <v>1524</v>
      </c>
      <c r="X815" s="2" t="s">
        <v>1507</v>
      </c>
      <c r="Y815" s="2" t="s">
        <v>1508</v>
      </c>
    </row>
    <row r="816" spans="1:25" ht="15.75" customHeight="1">
      <c r="A816" s="2" t="s">
        <v>1247</v>
      </c>
      <c r="B816" s="2" t="s">
        <v>1518</v>
      </c>
      <c r="C816" s="2">
        <v>156</v>
      </c>
      <c r="D816" s="2">
        <f t="shared" si="96"/>
        <v>1.56</v>
      </c>
      <c r="E816" s="34">
        <f t="shared" si="97"/>
        <v>25.312294543063771</v>
      </c>
      <c r="F816" s="2">
        <v>61.6</v>
      </c>
      <c r="G816" s="2">
        <f t="shared" si="98"/>
        <v>61.6</v>
      </c>
      <c r="H816" s="2" t="b">
        <v>1</v>
      </c>
      <c r="I816" s="2" t="b">
        <v>1</v>
      </c>
      <c r="J816" s="2" t="b">
        <v>0</v>
      </c>
      <c r="K816" s="2" t="b">
        <v>0</v>
      </c>
      <c r="L816" s="13" t="b">
        <f t="shared" si="99"/>
        <v>0</v>
      </c>
      <c r="M816" s="2" t="s">
        <v>1819</v>
      </c>
      <c r="N816" s="2">
        <v>178</v>
      </c>
      <c r="O816" s="2" t="b">
        <v>0</v>
      </c>
      <c r="P816" s="13" t="b">
        <f t="shared" si="100"/>
        <v>0</v>
      </c>
      <c r="Q816" s="2" t="b">
        <v>0</v>
      </c>
      <c r="R816" s="2" t="b">
        <f t="shared" si="101"/>
        <v>0</v>
      </c>
      <c r="S816" s="2" t="b">
        <v>0</v>
      </c>
      <c r="T816" s="2" t="b">
        <f t="shared" si="102"/>
        <v>0</v>
      </c>
      <c r="U816" s="2" t="s">
        <v>1545</v>
      </c>
      <c r="V816" s="2" t="str">
        <f t="shared" si="103"/>
        <v>Hypertension</v>
      </c>
      <c r="W816" s="2" t="s">
        <v>1506</v>
      </c>
      <c r="X816" s="2" t="s">
        <v>1512</v>
      </c>
      <c r="Y816" s="2" t="s">
        <v>1508</v>
      </c>
    </row>
    <row r="817" spans="1:25" ht="15.75" customHeight="1">
      <c r="A817" s="2" t="s">
        <v>1249</v>
      </c>
      <c r="B817" s="2" t="s">
        <v>1527</v>
      </c>
      <c r="C817" s="2">
        <v>173</v>
      </c>
      <c r="D817" s="2">
        <f t="shared" si="96"/>
        <v>1.73</v>
      </c>
      <c r="E817" s="34">
        <f t="shared" si="97"/>
        <v>34.98279260917505</v>
      </c>
      <c r="F817" s="2">
        <v>104.7</v>
      </c>
      <c r="G817" s="2">
        <f t="shared" si="98"/>
        <v>104.7</v>
      </c>
      <c r="H817" s="2" t="b">
        <v>0</v>
      </c>
      <c r="I817" s="2" t="b">
        <v>0</v>
      </c>
      <c r="J817" s="2" t="b">
        <v>0</v>
      </c>
      <c r="K817" s="2" t="b">
        <v>0</v>
      </c>
      <c r="L817" s="13" t="b">
        <f t="shared" si="99"/>
        <v>0</v>
      </c>
      <c r="M817" s="2" t="s">
        <v>1898</v>
      </c>
      <c r="N817" s="2">
        <v>214</v>
      </c>
      <c r="O817" s="100"/>
      <c r="P817" s="13" t="b">
        <f t="shared" si="100"/>
        <v>0</v>
      </c>
      <c r="Q817" s="2" t="b">
        <v>1</v>
      </c>
      <c r="R817" s="2" t="b">
        <f t="shared" si="101"/>
        <v>1</v>
      </c>
      <c r="S817" s="2" t="b">
        <v>1</v>
      </c>
      <c r="T817" s="2" t="b">
        <f t="shared" si="102"/>
        <v>1</v>
      </c>
      <c r="U817" s="2" t="s">
        <v>1542</v>
      </c>
      <c r="V817" s="2" t="str">
        <f t="shared" si="103"/>
        <v>Kidney Stones</v>
      </c>
      <c r="W817" s="2" t="s">
        <v>1524</v>
      </c>
      <c r="X817" s="2" t="s">
        <v>1507</v>
      </c>
      <c r="Y817" s="2" t="s">
        <v>1517</v>
      </c>
    </row>
    <row r="818" spans="1:25" ht="15.75" customHeight="1">
      <c r="A818" s="2" t="s">
        <v>1251</v>
      </c>
      <c r="B818" s="2" t="s">
        <v>1556</v>
      </c>
      <c r="C818" s="2">
        <v>168</v>
      </c>
      <c r="D818" s="2">
        <f t="shared" si="96"/>
        <v>1.68</v>
      </c>
      <c r="E818" s="34">
        <f t="shared" si="97"/>
        <v>20.868764172335602</v>
      </c>
      <c r="F818" s="2">
        <v>58.9</v>
      </c>
      <c r="G818" s="2">
        <f t="shared" si="98"/>
        <v>58.9</v>
      </c>
      <c r="H818" s="2" t="b">
        <v>0</v>
      </c>
      <c r="I818" s="2" t="b">
        <v>0</v>
      </c>
      <c r="J818" s="2" t="b">
        <v>0</v>
      </c>
      <c r="K818" s="2" t="b">
        <v>0</v>
      </c>
      <c r="L818" s="13" t="b">
        <f t="shared" si="99"/>
        <v>0</v>
      </c>
      <c r="M818" s="2" t="s">
        <v>1867</v>
      </c>
      <c r="N818" s="2">
        <v>165</v>
      </c>
      <c r="O818" s="2" t="b">
        <v>0</v>
      </c>
      <c r="P818" s="13" t="b">
        <f t="shared" si="100"/>
        <v>0</v>
      </c>
      <c r="Q818" s="2" t="b">
        <v>0</v>
      </c>
      <c r="R818" s="2" t="b">
        <f t="shared" si="101"/>
        <v>0</v>
      </c>
      <c r="S818" s="100"/>
      <c r="T818" s="2" t="b">
        <f t="shared" si="102"/>
        <v>0</v>
      </c>
      <c r="U818" s="2" t="s">
        <v>1505</v>
      </c>
      <c r="V818" s="2" t="str">
        <f t="shared" si="103"/>
        <v>Fractured Leg</v>
      </c>
      <c r="W818" s="2" t="s">
        <v>1506</v>
      </c>
      <c r="X818" s="2" t="s">
        <v>1507</v>
      </c>
      <c r="Y818" s="2" t="s">
        <v>1513</v>
      </c>
    </row>
    <row r="819" spans="1:25" ht="15.75" customHeight="1">
      <c r="A819" s="2" t="s">
        <v>1252</v>
      </c>
      <c r="B819" s="2" t="s">
        <v>1536</v>
      </c>
      <c r="C819" s="2">
        <v>168</v>
      </c>
      <c r="D819" s="2">
        <f t="shared" si="96"/>
        <v>1.68</v>
      </c>
      <c r="E819" s="34">
        <f t="shared" si="97"/>
        <v>26.892006802721095</v>
      </c>
      <c r="F819" s="2">
        <v>75.900000000000006</v>
      </c>
      <c r="G819" s="2">
        <f t="shared" si="98"/>
        <v>75.900000000000006</v>
      </c>
      <c r="H819" s="2" t="b">
        <v>0</v>
      </c>
      <c r="I819" s="2" t="b">
        <v>1</v>
      </c>
      <c r="J819" s="2" t="b">
        <v>0</v>
      </c>
      <c r="K819" s="2" t="b">
        <v>0</v>
      </c>
      <c r="L819" s="13" t="b">
        <f t="shared" si="99"/>
        <v>0</v>
      </c>
      <c r="M819" s="2" t="s">
        <v>1785</v>
      </c>
      <c r="N819" s="2">
        <v>211</v>
      </c>
      <c r="O819" s="2" t="b">
        <v>0</v>
      </c>
      <c r="P819" s="13" t="b">
        <f t="shared" si="100"/>
        <v>0</v>
      </c>
      <c r="Q819" s="2" t="b">
        <v>0</v>
      </c>
      <c r="R819" s="2" t="b">
        <f t="shared" si="101"/>
        <v>0</v>
      </c>
      <c r="S819" s="2" t="b">
        <v>0</v>
      </c>
      <c r="T819" s="2" t="b">
        <f t="shared" si="102"/>
        <v>0</v>
      </c>
      <c r="U819" s="2" t="s">
        <v>1575</v>
      </c>
      <c r="V819" s="2" t="str">
        <f t="shared" si="103"/>
        <v>Cancer</v>
      </c>
      <c r="W819" s="2" t="s">
        <v>1524</v>
      </c>
      <c r="X819" s="2" t="s">
        <v>1507</v>
      </c>
      <c r="Y819" s="2" t="s">
        <v>1530</v>
      </c>
    </row>
    <row r="820" spans="1:25" ht="15.75" customHeight="1">
      <c r="A820" s="2" t="s">
        <v>1254</v>
      </c>
      <c r="B820" s="2" t="s">
        <v>1514</v>
      </c>
      <c r="C820" s="2">
        <v>166</v>
      </c>
      <c r="D820" s="2">
        <f t="shared" si="96"/>
        <v>1.66</v>
      </c>
      <c r="E820" s="34">
        <f t="shared" si="97"/>
        <v>24.785890550152416</v>
      </c>
      <c r="F820" s="2">
        <v>68.3</v>
      </c>
      <c r="G820" s="2">
        <f t="shared" si="98"/>
        <v>68.3</v>
      </c>
      <c r="H820" s="2" t="b">
        <v>1</v>
      </c>
      <c r="I820" s="2" t="b">
        <v>1</v>
      </c>
      <c r="J820" s="2" t="b">
        <v>0</v>
      </c>
      <c r="K820" s="2" t="b">
        <v>0</v>
      </c>
      <c r="L820" s="13" t="b">
        <f t="shared" si="99"/>
        <v>0</v>
      </c>
      <c r="M820" s="2" t="s">
        <v>1744</v>
      </c>
      <c r="N820" s="2">
        <v>177</v>
      </c>
      <c r="O820" s="100"/>
      <c r="P820" s="13" t="b">
        <f t="shared" si="100"/>
        <v>0</v>
      </c>
      <c r="Q820" s="2" t="b">
        <v>0</v>
      </c>
      <c r="R820" s="2" t="b">
        <f t="shared" si="101"/>
        <v>0</v>
      </c>
      <c r="S820" s="2" t="b">
        <v>0</v>
      </c>
      <c r="T820" s="2" t="b">
        <f t="shared" si="102"/>
        <v>0</v>
      </c>
      <c r="U820" s="2" t="s">
        <v>1577</v>
      </c>
      <c r="V820" s="2" t="str">
        <f t="shared" si="103"/>
        <v>Appendicitis</v>
      </c>
      <c r="W820" s="2" t="s">
        <v>1506</v>
      </c>
      <c r="X820" s="2" t="s">
        <v>1512</v>
      </c>
      <c r="Y820" s="2" t="s">
        <v>1513</v>
      </c>
    </row>
    <row r="821" spans="1:25" ht="15.75" customHeight="1">
      <c r="A821" s="2" t="s">
        <v>1255</v>
      </c>
      <c r="B821" s="2" t="s">
        <v>1536</v>
      </c>
      <c r="C821" s="2">
        <v>171</v>
      </c>
      <c r="D821" s="2">
        <f t="shared" si="96"/>
        <v>1.71</v>
      </c>
      <c r="E821" s="34">
        <f t="shared" si="97"/>
        <v>31.83885640025991</v>
      </c>
      <c r="F821" s="2">
        <v>93.1</v>
      </c>
      <c r="G821" s="2">
        <f t="shared" si="98"/>
        <v>93.1</v>
      </c>
      <c r="H821" s="2" t="b">
        <v>0</v>
      </c>
      <c r="I821" s="2" t="b">
        <v>0</v>
      </c>
      <c r="J821" s="2" t="b">
        <v>1</v>
      </c>
      <c r="K821" s="2" t="b">
        <v>0</v>
      </c>
      <c r="L821" s="13" t="b">
        <f t="shared" si="99"/>
        <v>0</v>
      </c>
      <c r="M821" s="2" t="s">
        <v>1770</v>
      </c>
      <c r="N821" s="2">
        <v>162</v>
      </c>
      <c r="O821" s="2" t="b">
        <v>0</v>
      </c>
      <c r="P821" s="13" t="b">
        <f t="shared" si="100"/>
        <v>0</v>
      </c>
      <c r="Q821" s="2" t="b">
        <v>1</v>
      </c>
      <c r="R821" s="2" t="b">
        <f t="shared" si="101"/>
        <v>1</v>
      </c>
      <c r="S821" s="2" t="b">
        <v>1</v>
      </c>
      <c r="T821" s="2" t="b">
        <f t="shared" si="102"/>
        <v>1</v>
      </c>
      <c r="U821" s="2" t="s">
        <v>1566</v>
      </c>
      <c r="V821" s="2" t="str">
        <f t="shared" si="103"/>
        <v>Cancer</v>
      </c>
      <c r="W821" s="2" t="s">
        <v>1506</v>
      </c>
      <c r="X821" s="2" t="s">
        <v>1507</v>
      </c>
      <c r="Y821" s="2" t="s">
        <v>1508</v>
      </c>
    </row>
    <row r="822" spans="1:25" ht="15.75" customHeight="1">
      <c r="A822" s="2" t="s">
        <v>1256</v>
      </c>
      <c r="B822" s="2" t="s">
        <v>1509</v>
      </c>
      <c r="C822" s="2">
        <v>177</v>
      </c>
      <c r="D822" s="2">
        <f t="shared" si="96"/>
        <v>1.77</v>
      </c>
      <c r="E822" s="34">
        <f t="shared" si="97"/>
        <v>33.515273388872927</v>
      </c>
      <c r="F822" s="2">
        <v>105</v>
      </c>
      <c r="G822" s="2">
        <f t="shared" si="98"/>
        <v>105</v>
      </c>
      <c r="H822" s="2" t="b">
        <v>0</v>
      </c>
      <c r="I822" s="2" t="b">
        <v>1</v>
      </c>
      <c r="J822" s="2" t="b">
        <v>0</v>
      </c>
      <c r="K822" s="2" t="b">
        <v>1</v>
      </c>
      <c r="L822" s="13" t="b">
        <f t="shared" si="99"/>
        <v>1</v>
      </c>
      <c r="M822" s="2" t="s">
        <v>1687</v>
      </c>
      <c r="N822" s="2">
        <v>217</v>
      </c>
      <c r="O822" s="2" t="b">
        <v>1</v>
      </c>
      <c r="P822" s="13" t="b">
        <f t="shared" si="100"/>
        <v>1</v>
      </c>
      <c r="Q822" s="2" t="b">
        <v>0</v>
      </c>
      <c r="R822" s="2" t="b">
        <f t="shared" si="101"/>
        <v>0</v>
      </c>
      <c r="S822" s="2" t="b">
        <v>1</v>
      </c>
      <c r="T822" s="2" t="b">
        <f t="shared" si="102"/>
        <v>1</v>
      </c>
      <c r="U822" s="2" t="s">
        <v>1496</v>
      </c>
      <c r="V822" s="2" t="str">
        <f t="shared" si="103"/>
        <v>Diabetes</v>
      </c>
      <c r="W822" s="2" t="s">
        <v>1506</v>
      </c>
      <c r="X822" s="2" t="s">
        <v>1512</v>
      </c>
      <c r="Y822" s="2" t="s">
        <v>1521</v>
      </c>
    </row>
    <row r="823" spans="1:25" ht="15.75" customHeight="1">
      <c r="A823" s="2" t="s">
        <v>1257</v>
      </c>
      <c r="B823" s="2" t="s">
        <v>1556</v>
      </c>
      <c r="C823" s="2">
        <v>169</v>
      </c>
      <c r="D823" s="2">
        <f t="shared" si="96"/>
        <v>1.69</v>
      </c>
      <c r="E823" s="34">
        <f t="shared" si="97"/>
        <v>33.822345155981935</v>
      </c>
      <c r="F823" s="2">
        <v>96.6</v>
      </c>
      <c r="G823" s="2">
        <f t="shared" si="98"/>
        <v>96.6</v>
      </c>
      <c r="H823" s="2" t="b">
        <v>1</v>
      </c>
      <c r="I823" s="2" t="b">
        <v>1</v>
      </c>
      <c r="J823" s="2" t="b">
        <v>1</v>
      </c>
      <c r="K823" s="2" t="b">
        <v>0</v>
      </c>
      <c r="L823" s="13" t="b">
        <f t="shared" si="99"/>
        <v>0</v>
      </c>
      <c r="M823" s="2" t="s">
        <v>1590</v>
      </c>
      <c r="N823" s="2">
        <v>224</v>
      </c>
      <c r="O823" s="2" t="b">
        <v>0</v>
      </c>
      <c r="P823" s="13" t="b">
        <f t="shared" si="100"/>
        <v>0</v>
      </c>
      <c r="Q823" s="2" t="b">
        <v>1</v>
      </c>
      <c r="R823" s="2" t="b">
        <f t="shared" si="101"/>
        <v>1</v>
      </c>
      <c r="S823" s="2" t="b">
        <v>1</v>
      </c>
      <c r="T823" s="2" t="b">
        <f t="shared" si="102"/>
        <v>1</v>
      </c>
      <c r="U823" s="2" t="s">
        <v>1552</v>
      </c>
      <c r="V823" s="2" t="str">
        <f t="shared" si="103"/>
        <v>Allergic Reaction</v>
      </c>
      <c r="W823" s="2" t="s">
        <v>1506</v>
      </c>
      <c r="X823" s="2" t="s">
        <v>1535</v>
      </c>
      <c r="Y823" s="2" t="s">
        <v>1530</v>
      </c>
    </row>
    <row r="824" spans="1:25" ht="15.75" customHeight="1">
      <c r="A824" s="2" t="s">
        <v>1258</v>
      </c>
      <c r="B824" s="2" t="s">
        <v>1509</v>
      </c>
      <c r="C824" s="2">
        <v>165</v>
      </c>
      <c r="D824" s="2">
        <f t="shared" si="96"/>
        <v>1.65</v>
      </c>
      <c r="E824" s="34">
        <f t="shared" si="97"/>
        <v>21.561065197428839</v>
      </c>
      <c r="F824" s="2">
        <v>58.7</v>
      </c>
      <c r="G824" s="2">
        <f t="shared" si="98"/>
        <v>58.7</v>
      </c>
      <c r="H824" s="2" t="b">
        <v>0</v>
      </c>
      <c r="I824" s="2" t="b">
        <v>0</v>
      </c>
      <c r="J824" s="2" t="b">
        <v>0</v>
      </c>
      <c r="K824" s="2" t="b">
        <v>0</v>
      </c>
      <c r="L824" s="13" t="b">
        <f t="shared" si="99"/>
        <v>0</v>
      </c>
      <c r="M824" s="2" t="s">
        <v>1754</v>
      </c>
      <c r="N824" s="2">
        <v>176</v>
      </c>
      <c r="O824" s="2" t="b">
        <v>0</v>
      </c>
      <c r="P824" s="13" t="b">
        <f t="shared" si="100"/>
        <v>0</v>
      </c>
      <c r="Q824" s="2" t="b">
        <v>0</v>
      </c>
      <c r="R824" s="2" t="b">
        <f t="shared" si="101"/>
        <v>0</v>
      </c>
      <c r="S824" s="100"/>
      <c r="T824" s="2" t="b">
        <f t="shared" si="102"/>
        <v>0</v>
      </c>
      <c r="U824" s="2" t="s">
        <v>1642</v>
      </c>
      <c r="V824" s="2" t="str">
        <f t="shared" si="103"/>
        <v>Fractured Arm</v>
      </c>
      <c r="W824" s="2" t="s">
        <v>1506</v>
      </c>
      <c r="X824" s="2" t="s">
        <v>1512</v>
      </c>
      <c r="Y824" s="2" t="s">
        <v>1521</v>
      </c>
    </row>
    <row r="825" spans="1:25" ht="15.75" customHeight="1">
      <c r="A825" s="2" t="s">
        <v>1260</v>
      </c>
      <c r="B825" s="2" t="s">
        <v>1503</v>
      </c>
      <c r="C825" s="2">
        <v>162</v>
      </c>
      <c r="D825" s="2">
        <f t="shared" si="96"/>
        <v>1.62</v>
      </c>
      <c r="E825" s="34">
        <f t="shared" si="97"/>
        <v>29.225727785398561</v>
      </c>
      <c r="F825" s="2">
        <v>76.7</v>
      </c>
      <c r="G825" s="2">
        <f t="shared" si="98"/>
        <v>76.7</v>
      </c>
      <c r="H825" s="2" t="b">
        <v>1</v>
      </c>
      <c r="I825" s="2" t="b">
        <v>0</v>
      </c>
      <c r="J825" s="2" t="b">
        <v>1</v>
      </c>
      <c r="K825" s="2" t="b">
        <v>0</v>
      </c>
      <c r="L825" s="13" t="b">
        <f t="shared" si="99"/>
        <v>0</v>
      </c>
      <c r="M825" s="2" t="s">
        <v>1899</v>
      </c>
      <c r="N825" s="2">
        <v>197</v>
      </c>
      <c r="O825" s="2" t="b">
        <v>0</v>
      </c>
      <c r="P825" s="13" t="b">
        <f t="shared" si="100"/>
        <v>0</v>
      </c>
      <c r="Q825" s="2" t="b">
        <v>1</v>
      </c>
      <c r="R825" s="2" t="b">
        <f t="shared" si="101"/>
        <v>1</v>
      </c>
      <c r="S825" s="2" t="b">
        <v>1</v>
      </c>
      <c r="T825" s="2" t="b">
        <f t="shared" si="102"/>
        <v>1</v>
      </c>
      <c r="U825" s="2" t="s">
        <v>1505</v>
      </c>
      <c r="V825" s="2" t="str">
        <f t="shared" si="103"/>
        <v>Fractured Leg</v>
      </c>
      <c r="W825" s="2" t="s">
        <v>1506</v>
      </c>
      <c r="X825" s="2" t="s">
        <v>1512</v>
      </c>
      <c r="Y825" s="2" t="s">
        <v>1513</v>
      </c>
    </row>
    <row r="826" spans="1:25" ht="15.75" customHeight="1">
      <c r="A826" s="2" t="s">
        <v>1261</v>
      </c>
      <c r="B826" s="2" t="s">
        <v>1543</v>
      </c>
      <c r="C826" s="2">
        <v>176</v>
      </c>
      <c r="D826" s="2">
        <f t="shared" si="96"/>
        <v>1.76</v>
      </c>
      <c r="E826" s="34">
        <f t="shared" si="97"/>
        <v>33.283832644628099</v>
      </c>
      <c r="F826" s="2">
        <v>103.1</v>
      </c>
      <c r="G826" s="2">
        <f t="shared" si="98"/>
        <v>103.1</v>
      </c>
      <c r="H826" s="2" t="b">
        <v>0</v>
      </c>
      <c r="I826" s="2" t="b">
        <v>0</v>
      </c>
      <c r="J826" s="2" t="b">
        <v>0</v>
      </c>
      <c r="K826" s="2" t="b">
        <v>0</v>
      </c>
      <c r="L826" s="13" t="b">
        <f t="shared" si="99"/>
        <v>0</v>
      </c>
      <c r="M826" s="2" t="s">
        <v>1539</v>
      </c>
      <c r="N826" s="2">
        <v>199</v>
      </c>
      <c r="O826" s="2" t="b">
        <v>0</v>
      </c>
      <c r="P826" s="13" t="b">
        <f t="shared" si="100"/>
        <v>0</v>
      </c>
      <c r="Q826" s="2" t="b">
        <v>1</v>
      </c>
      <c r="R826" s="2" t="b">
        <f t="shared" si="101"/>
        <v>1</v>
      </c>
      <c r="S826" s="2" t="b">
        <v>1</v>
      </c>
      <c r="T826" s="2" t="b">
        <f t="shared" si="102"/>
        <v>1</v>
      </c>
      <c r="U826" s="2" t="s">
        <v>1542</v>
      </c>
      <c r="V826" s="2" t="str">
        <f t="shared" si="103"/>
        <v>Kidney Stones</v>
      </c>
      <c r="W826" s="2" t="s">
        <v>1524</v>
      </c>
      <c r="X826" s="2" t="s">
        <v>1535</v>
      </c>
      <c r="Y826" s="2" t="s">
        <v>1517</v>
      </c>
    </row>
    <row r="827" spans="1:25" ht="15.75" customHeight="1">
      <c r="A827" s="2" t="s">
        <v>1262</v>
      </c>
      <c r="B827" s="2" t="s">
        <v>1514</v>
      </c>
      <c r="C827" s="2">
        <v>172</v>
      </c>
      <c r="D827" s="2">
        <f t="shared" si="96"/>
        <v>1.72</v>
      </c>
      <c r="E827" s="34">
        <f t="shared" si="97"/>
        <v>26.500811249323963</v>
      </c>
      <c r="F827" s="2">
        <v>78.400000000000006</v>
      </c>
      <c r="G827" s="2">
        <f t="shared" si="98"/>
        <v>78.400000000000006</v>
      </c>
      <c r="H827" s="2" t="b">
        <v>0</v>
      </c>
      <c r="I827" s="2" t="b">
        <v>0</v>
      </c>
      <c r="J827" s="2" t="b">
        <v>1</v>
      </c>
      <c r="K827" s="2" t="b">
        <v>0</v>
      </c>
      <c r="L827" s="13" t="b">
        <f t="shared" si="99"/>
        <v>0</v>
      </c>
      <c r="M827" s="2" t="s">
        <v>1601</v>
      </c>
      <c r="N827" s="2">
        <v>176</v>
      </c>
      <c r="O827" s="2" t="b">
        <v>0</v>
      </c>
      <c r="P827" s="13" t="b">
        <f t="shared" si="100"/>
        <v>0</v>
      </c>
      <c r="Q827" s="2" t="b">
        <v>0</v>
      </c>
      <c r="R827" s="2" t="b">
        <f t="shared" si="101"/>
        <v>0</v>
      </c>
      <c r="S827" s="2" t="b">
        <v>0</v>
      </c>
      <c r="T827" s="2" t="b">
        <f t="shared" si="102"/>
        <v>0</v>
      </c>
      <c r="U827" s="2" t="s">
        <v>1561</v>
      </c>
      <c r="V827" s="2" t="str">
        <f t="shared" si="103"/>
        <v>Diabetes</v>
      </c>
      <c r="W827" s="2" t="s">
        <v>1524</v>
      </c>
      <c r="X827" s="2" t="s">
        <v>1507</v>
      </c>
      <c r="Y827" s="2" t="s">
        <v>1513</v>
      </c>
    </row>
    <row r="828" spans="1:25" ht="15.75" customHeight="1">
      <c r="A828" s="2" t="s">
        <v>1263</v>
      </c>
      <c r="B828" s="2" t="s">
        <v>1518</v>
      </c>
      <c r="C828" s="2">
        <v>156</v>
      </c>
      <c r="D828" s="2">
        <f t="shared" si="96"/>
        <v>1.56</v>
      </c>
      <c r="E828" s="34">
        <f t="shared" si="97"/>
        <v>28.722879684418146</v>
      </c>
      <c r="F828" s="2">
        <v>69.900000000000006</v>
      </c>
      <c r="G828" s="2">
        <f t="shared" si="98"/>
        <v>69.900000000000006</v>
      </c>
      <c r="H828" s="2" t="b">
        <v>0</v>
      </c>
      <c r="I828" s="2" t="b">
        <v>0</v>
      </c>
      <c r="J828" s="2" t="b">
        <v>0</v>
      </c>
      <c r="K828" s="2" t="b">
        <v>1</v>
      </c>
      <c r="L828" s="13" t="b">
        <f t="shared" si="99"/>
        <v>1</v>
      </c>
      <c r="M828" s="2" t="s">
        <v>1661</v>
      </c>
      <c r="N828" s="2">
        <v>163</v>
      </c>
      <c r="O828" s="2" t="b">
        <v>1</v>
      </c>
      <c r="P828" s="13" t="b">
        <f t="shared" si="100"/>
        <v>1</v>
      </c>
      <c r="Q828" s="2" t="b">
        <v>0</v>
      </c>
      <c r="R828" s="2" t="b">
        <f t="shared" si="101"/>
        <v>0</v>
      </c>
      <c r="S828" s="2" t="b">
        <v>1</v>
      </c>
      <c r="T828" s="2" t="b">
        <f t="shared" si="102"/>
        <v>1</v>
      </c>
      <c r="U828" s="2" t="s">
        <v>1529</v>
      </c>
      <c r="V828" s="2" t="str">
        <f t="shared" si="103"/>
        <v>Childbirth</v>
      </c>
      <c r="W828" s="2" t="s">
        <v>1524</v>
      </c>
      <c r="X828" s="2" t="s">
        <v>1535</v>
      </c>
      <c r="Y828" s="2" t="s">
        <v>1517</v>
      </c>
    </row>
    <row r="829" spans="1:25" ht="15.75" customHeight="1">
      <c r="A829" s="2" t="s">
        <v>1264</v>
      </c>
      <c r="B829" s="2" t="s">
        <v>1509</v>
      </c>
      <c r="C829" s="2">
        <v>157</v>
      </c>
      <c r="D829" s="2">
        <f t="shared" si="96"/>
        <v>1.57</v>
      </c>
      <c r="E829" s="34">
        <f t="shared" si="97"/>
        <v>30.508337052213072</v>
      </c>
      <c r="F829" s="2">
        <v>75.2</v>
      </c>
      <c r="G829" s="2">
        <f t="shared" si="98"/>
        <v>75.2</v>
      </c>
      <c r="H829" s="2" t="b">
        <v>0</v>
      </c>
      <c r="I829" s="2" t="b">
        <v>1</v>
      </c>
      <c r="J829" s="2" t="b">
        <v>0</v>
      </c>
      <c r="K829" s="2" t="b">
        <v>0</v>
      </c>
      <c r="L829" s="13" t="b">
        <f t="shared" si="99"/>
        <v>0</v>
      </c>
      <c r="M829" s="2" t="s">
        <v>1748</v>
      </c>
      <c r="N829" s="2">
        <v>219</v>
      </c>
      <c r="O829" s="100"/>
      <c r="P829" s="13" t="b">
        <f t="shared" si="100"/>
        <v>0</v>
      </c>
      <c r="Q829" s="2" t="b">
        <v>1</v>
      </c>
      <c r="R829" s="2" t="b">
        <f t="shared" si="101"/>
        <v>1</v>
      </c>
      <c r="S829" s="2" t="b">
        <v>1</v>
      </c>
      <c r="T829" s="2" t="b">
        <f t="shared" si="102"/>
        <v>1</v>
      </c>
      <c r="U829" s="2" t="s">
        <v>1577</v>
      </c>
      <c r="V829" s="2" t="str">
        <f t="shared" si="103"/>
        <v>Appendicitis</v>
      </c>
      <c r="W829" s="2" t="s">
        <v>1524</v>
      </c>
      <c r="X829" s="2" t="s">
        <v>1535</v>
      </c>
      <c r="Y829" s="2" t="s">
        <v>1513</v>
      </c>
    </row>
    <row r="830" spans="1:25" ht="15.75" customHeight="1">
      <c r="A830" s="2" t="s">
        <v>1266</v>
      </c>
      <c r="B830" s="2" t="s">
        <v>1536</v>
      </c>
      <c r="C830" s="2">
        <v>171</v>
      </c>
      <c r="D830" s="2">
        <f t="shared" si="96"/>
        <v>1.71</v>
      </c>
      <c r="E830" s="34">
        <f t="shared" si="97"/>
        <v>28.692589172736916</v>
      </c>
      <c r="F830" s="2">
        <v>83.9</v>
      </c>
      <c r="G830" s="2">
        <f t="shared" si="98"/>
        <v>83.9</v>
      </c>
      <c r="H830" s="2" t="b">
        <v>0</v>
      </c>
      <c r="I830" s="2" t="b">
        <v>0</v>
      </c>
      <c r="J830" s="2" t="b">
        <v>1</v>
      </c>
      <c r="K830" s="2" t="b">
        <v>0</v>
      </c>
      <c r="L830" s="13" t="b">
        <f t="shared" si="99"/>
        <v>0</v>
      </c>
      <c r="M830" s="2" t="s">
        <v>1564</v>
      </c>
      <c r="N830" s="2">
        <v>224</v>
      </c>
      <c r="O830" s="2" t="b">
        <v>0</v>
      </c>
      <c r="P830" s="13" t="b">
        <f t="shared" si="100"/>
        <v>0</v>
      </c>
      <c r="Q830" s="2" t="b">
        <v>1</v>
      </c>
      <c r="R830" s="2" t="b">
        <f t="shared" si="101"/>
        <v>1</v>
      </c>
      <c r="S830" s="2" t="b">
        <v>1</v>
      </c>
      <c r="T830" s="2" t="b">
        <f t="shared" si="102"/>
        <v>1</v>
      </c>
      <c r="U830" s="2" t="s">
        <v>1580</v>
      </c>
      <c r="V830" s="2" t="str">
        <f t="shared" si="103"/>
        <v>Prostate Cancer</v>
      </c>
      <c r="W830" s="2" t="s">
        <v>1524</v>
      </c>
      <c r="X830" s="2" t="s">
        <v>1535</v>
      </c>
      <c r="Y830" s="2" t="s">
        <v>1530</v>
      </c>
    </row>
    <row r="831" spans="1:25" ht="15.75" customHeight="1">
      <c r="A831" s="2" t="s">
        <v>1267</v>
      </c>
      <c r="B831" s="2" t="s">
        <v>1509</v>
      </c>
      <c r="C831" s="2">
        <v>160</v>
      </c>
      <c r="D831" s="2">
        <f t="shared" si="96"/>
        <v>1.6</v>
      </c>
      <c r="E831" s="34">
        <f t="shared" si="97"/>
        <v>32.031249999999993</v>
      </c>
      <c r="F831" s="2">
        <v>82</v>
      </c>
      <c r="G831" s="2">
        <f t="shared" si="98"/>
        <v>82</v>
      </c>
      <c r="H831" s="2" t="b">
        <v>1</v>
      </c>
      <c r="I831" s="2" t="b">
        <v>0</v>
      </c>
      <c r="J831" s="2" t="b">
        <v>0</v>
      </c>
      <c r="K831" s="2" t="b">
        <v>1</v>
      </c>
      <c r="L831" s="13" t="b">
        <f t="shared" si="99"/>
        <v>1</v>
      </c>
      <c r="M831" s="2" t="s">
        <v>1640</v>
      </c>
      <c r="N831" s="2">
        <v>182</v>
      </c>
      <c r="O831" s="2" t="b">
        <v>1</v>
      </c>
      <c r="P831" s="13" t="b">
        <f t="shared" si="100"/>
        <v>1</v>
      </c>
      <c r="Q831" s="2" t="b">
        <v>0</v>
      </c>
      <c r="R831" s="2" t="b">
        <f t="shared" si="101"/>
        <v>0</v>
      </c>
      <c r="S831" s="2" t="b">
        <v>1</v>
      </c>
      <c r="T831" s="2" t="b">
        <f t="shared" si="102"/>
        <v>1</v>
      </c>
      <c r="U831" s="2" t="s">
        <v>1545</v>
      </c>
      <c r="V831" s="2" t="str">
        <f t="shared" si="103"/>
        <v>Hypertension</v>
      </c>
      <c r="W831" s="2" t="s">
        <v>1506</v>
      </c>
      <c r="X831" s="2" t="s">
        <v>1535</v>
      </c>
      <c r="Y831" s="2" t="s">
        <v>1517</v>
      </c>
    </row>
    <row r="832" spans="1:25" ht="15.75" customHeight="1">
      <c r="A832" s="2" t="s">
        <v>1268</v>
      </c>
      <c r="B832" s="2" t="s">
        <v>1556</v>
      </c>
      <c r="C832" s="2">
        <v>164</v>
      </c>
      <c r="D832" s="2">
        <f t="shared" si="96"/>
        <v>1.64</v>
      </c>
      <c r="E832" s="34">
        <f t="shared" si="97"/>
        <v>31.789113622843551</v>
      </c>
      <c r="F832" s="2">
        <v>85.5</v>
      </c>
      <c r="G832" s="2">
        <f t="shared" si="98"/>
        <v>85.5</v>
      </c>
      <c r="H832" s="2" t="b">
        <v>0</v>
      </c>
      <c r="I832" s="2" t="b">
        <v>0</v>
      </c>
      <c r="J832" s="2" t="b">
        <v>1</v>
      </c>
      <c r="K832" s="2" t="b">
        <v>0</v>
      </c>
      <c r="L832" s="13" t="b">
        <f t="shared" si="99"/>
        <v>0</v>
      </c>
      <c r="M832" s="2" t="s">
        <v>1786</v>
      </c>
      <c r="N832" s="2">
        <v>228</v>
      </c>
      <c r="O832" s="2" t="b">
        <v>0</v>
      </c>
      <c r="P832" s="13" t="b">
        <f t="shared" si="100"/>
        <v>0</v>
      </c>
      <c r="Q832" s="2" t="b">
        <v>1</v>
      </c>
      <c r="R832" s="2" t="b">
        <f t="shared" si="101"/>
        <v>1</v>
      </c>
      <c r="S832" s="2" t="b">
        <v>1</v>
      </c>
      <c r="T832" s="2" t="b">
        <f t="shared" si="102"/>
        <v>1</v>
      </c>
      <c r="U832" s="2" t="s">
        <v>1642</v>
      </c>
      <c r="V832" s="2" t="str">
        <f t="shared" si="103"/>
        <v>Fractured Arm</v>
      </c>
      <c r="W832" s="2" t="s">
        <v>1524</v>
      </c>
      <c r="X832" s="2" t="s">
        <v>1507</v>
      </c>
      <c r="Y832" s="2" t="s">
        <v>1530</v>
      </c>
    </row>
    <row r="833" spans="1:25" ht="15.75" customHeight="1">
      <c r="A833" s="2" t="s">
        <v>1269</v>
      </c>
      <c r="B833" s="2" t="s">
        <v>1527</v>
      </c>
      <c r="C833" s="2">
        <v>172</v>
      </c>
      <c r="D833" s="2">
        <f t="shared" si="96"/>
        <v>1.72</v>
      </c>
      <c r="E833" s="34">
        <f t="shared" si="97"/>
        <v>34.545700378583021</v>
      </c>
      <c r="F833" s="2">
        <v>102.2</v>
      </c>
      <c r="G833" s="2">
        <f t="shared" si="98"/>
        <v>102.2</v>
      </c>
      <c r="H833" s="2" t="b">
        <v>1</v>
      </c>
      <c r="I833" s="2" t="b">
        <v>0</v>
      </c>
      <c r="J833" s="2" t="b">
        <v>0</v>
      </c>
      <c r="K833" s="2" t="b">
        <v>1</v>
      </c>
      <c r="L833" s="13" t="b">
        <f t="shared" si="99"/>
        <v>1</v>
      </c>
      <c r="M833" s="2" t="s">
        <v>1852</v>
      </c>
      <c r="N833" s="2">
        <v>168</v>
      </c>
      <c r="O833" s="2" t="b">
        <v>1</v>
      </c>
      <c r="P833" s="13" t="b">
        <f t="shared" si="100"/>
        <v>1</v>
      </c>
      <c r="Q833" s="2" t="b">
        <v>0</v>
      </c>
      <c r="R833" s="2" t="b">
        <f t="shared" si="101"/>
        <v>0</v>
      </c>
      <c r="S833" s="2" t="b">
        <v>1</v>
      </c>
      <c r="T833" s="2" t="b">
        <f t="shared" si="102"/>
        <v>1</v>
      </c>
      <c r="U833" s="2" t="s">
        <v>1642</v>
      </c>
      <c r="V833" s="2" t="str">
        <f t="shared" si="103"/>
        <v>Fractured Arm</v>
      </c>
      <c r="W833" s="2" t="s">
        <v>1524</v>
      </c>
      <c r="X833" s="2" t="s">
        <v>1535</v>
      </c>
      <c r="Y833" s="2" t="s">
        <v>1508</v>
      </c>
    </row>
    <row r="834" spans="1:25" ht="15.75" customHeight="1">
      <c r="A834" s="2" t="s">
        <v>1270</v>
      </c>
      <c r="B834" s="2" t="s">
        <v>1556</v>
      </c>
      <c r="C834" s="2">
        <v>179</v>
      </c>
      <c r="D834" s="2">
        <f t="shared" si="96"/>
        <v>1.79</v>
      </c>
      <c r="E834" s="34">
        <f t="shared" si="97"/>
        <v>28.369901064261416</v>
      </c>
      <c r="F834" s="2">
        <v>90.9</v>
      </c>
      <c r="G834" s="2">
        <f t="shared" si="98"/>
        <v>90.9</v>
      </c>
      <c r="H834" s="2" t="b">
        <v>1</v>
      </c>
      <c r="I834" s="2" t="b">
        <v>0</v>
      </c>
      <c r="J834" s="2" t="b">
        <v>0</v>
      </c>
      <c r="K834" s="2" t="b">
        <v>1</v>
      </c>
      <c r="L834" s="13" t="b">
        <f t="shared" si="99"/>
        <v>1</v>
      </c>
      <c r="M834" s="2" t="s">
        <v>1850</v>
      </c>
      <c r="N834" s="2">
        <v>210</v>
      </c>
      <c r="O834" s="2" t="b">
        <v>1</v>
      </c>
      <c r="P834" s="13" t="b">
        <f t="shared" si="100"/>
        <v>1</v>
      </c>
      <c r="Q834" s="2" t="b">
        <v>0</v>
      </c>
      <c r="R834" s="2" t="b">
        <f t="shared" si="101"/>
        <v>0</v>
      </c>
      <c r="S834" s="2" t="b">
        <v>1</v>
      </c>
      <c r="T834" s="2" t="b">
        <f t="shared" si="102"/>
        <v>1</v>
      </c>
      <c r="U834" s="2" t="s">
        <v>1571</v>
      </c>
      <c r="V834" s="2" t="str">
        <f t="shared" si="103"/>
        <v>Stroke</v>
      </c>
      <c r="W834" s="2" t="s">
        <v>1524</v>
      </c>
      <c r="X834" s="2" t="s">
        <v>1535</v>
      </c>
      <c r="Y834" s="2" t="s">
        <v>1517</v>
      </c>
    </row>
    <row r="835" spans="1:25" ht="15.75" customHeight="1">
      <c r="A835" s="2" t="s">
        <v>1271</v>
      </c>
      <c r="B835" s="2" t="s">
        <v>1509</v>
      </c>
      <c r="C835" s="2">
        <v>159</v>
      </c>
      <c r="D835" s="2">
        <f t="shared" ref="D835:D898" si="104">C835/100</f>
        <v>1.59</v>
      </c>
      <c r="E835" s="34">
        <f t="shared" ref="E835:E898" si="105">F835/(D835*D835)</f>
        <v>23.258573632372133</v>
      </c>
      <c r="F835" s="2">
        <v>58.8</v>
      </c>
      <c r="G835" s="2">
        <f t="shared" ref="G835:G898" si="106">ROUND(F835,1)</f>
        <v>58.8</v>
      </c>
      <c r="H835" s="2" t="b">
        <v>0</v>
      </c>
      <c r="I835" s="2" t="b">
        <v>0</v>
      </c>
      <c r="J835" s="2" t="b">
        <v>0</v>
      </c>
      <c r="K835" s="2" t="b">
        <v>0</v>
      </c>
      <c r="L835" s="13" t="b">
        <f t="shared" ref="L835:L898" si="107">IF(K835="Yes",TRUE,IF(K835="No", FALSE, K835))</f>
        <v>0</v>
      </c>
      <c r="M835" s="2" t="s">
        <v>1745</v>
      </c>
      <c r="N835" s="2">
        <v>205</v>
      </c>
      <c r="O835" s="2" t="b">
        <v>0</v>
      </c>
      <c r="P835" s="13" t="b">
        <f t="shared" ref="P835:P898" si="108">IF(ISBLANK(O835),FALSE,O835)</f>
        <v>0</v>
      </c>
      <c r="Q835" s="2" t="b">
        <v>0</v>
      </c>
      <c r="R835" s="2" t="b">
        <f t="shared" ref="R835:R898" si="109">IF(ISBLANK(Q835),FALSE,Q835)</f>
        <v>0</v>
      </c>
      <c r="S835" s="2" t="b">
        <v>0</v>
      </c>
      <c r="T835" s="2" t="b">
        <f t="shared" ref="T835:T898" si="110">IF(ISBLANK(S835),FALSE,S835)</f>
        <v>0</v>
      </c>
      <c r="U835" s="2" t="s">
        <v>1558</v>
      </c>
      <c r="V835" s="2" t="str">
        <f t="shared" ref="V835:V898" si="111">PROPER(U835)</f>
        <v>Fractured Leg</v>
      </c>
      <c r="W835" s="2" t="s">
        <v>1506</v>
      </c>
      <c r="X835" s="2" t="s">
        <v>1512</v>
      </c>
      <c r="Y835" s="2" t="s">
        <v>1508</v>
      </c>
    </row>
    <row r="836" spans="1:25" ht="15.75" customHeight="1">
      <c r="A836" s="2" t="s">
        <v>1272</v>
      </c>
      <c r="B836" s="2" t="s">
        <v>1536</v>
      </c>
      <c r="C836" s="2">
        <v>178</v>
      </c>
      <c r="D836" s="2">
        <f t="shared" si="104"/>
        <v>1.78</v>
      </c>
      <c r="E836" s="34">
        <f t="shared" si="105"/>
        <v>28.878929428102513</v>
      </c>
      <c r="F836" s="2">
        <v>91.5</v>
      </c>
      <c r="G836" s="2">
        <f t="shared" si="106"/>
        <v>91.5</v>
      </c>
      <c r="H836" s="2" t="b">
        <v>0</v>
      </c>
      <c r="I836" s="2" t="b">
        <v>0</v>
      </c>
      <c r="J836" s="2" t="b">
        <v>1</v>
      </c>
      <c r="K836" s="2" t="b">
        <v>1</v>
      </c>
      <c r="L836" s="13" t="b">
        <f t="shared" si="107"/>
        <v>1</v>
      </c>
      <c r="M836" s="2" t="s">
        <v>1684</v>
      </c>
      <c r="N836" s="2">
        <v>202</v>
      </c>
      <c r="O836" s="2" t="b">
        <v>1</v>
      </c>
      <c r="P836" s="13" t="b">
        <f t="shared" si="108"/>
        <v>1</v>
      </c>
      <c r="Q836" s="2" t="b">
        <v>0</v>
      </c>
      <c r="R836" s="2" t="b">
        <f t="shared" si="109"/>
        <v>0</v>
      </c>
      <c r="S836" s="2" t="b">
        <v>1</v>
      </c>
      <c r="T836" s="2" t="b">
        <f t="shared" si="110"/>
        <v>1</v>
      </c>
      <c r="U836" s="2" t="s">
        <v>1566</v>
      </c>
      <c r="V836" s="2" t="str">
        <f t="shared" si="111"/>
        <v>Cancer</v>
      </c>
      <c r="W836" s="2" t="s">
        <v>1506</v>
      </c>
      <c r="X836" s="2" t="s">
        <v>1535</v>
      </c>
      <c r="Y836" s="2" t="s">
        <v>1530</v>
      </c>
    </row>
    <row r="837" spans="1:25" ht="15.75" customHeight="1">
      <c r="A837" s="2" t="s">
        <v>1273</v>
      </c>
      <c r="B837" s="2" t="s">
        <v>1509</v>
      </c>
      <c r="C837" s="2">
        <v>175</v>
      </c>
      <c r="D837" s="2">
        <f t="shared" si="104"/>
        <v>1.75</v>
      </c>
      <c r="E837" s="34">
        <f t="shared" si="105"/>
        <v>30.236734693877548</v>
      </c>
      <c r="F837" s="2">
        <v>92.6</v>
      </c>
      <c r="G837" s="2">
        <f t="shared" si="106"/>
        <v>92.6</v>
      </c>
      <c r="H837" s="2" t="b">
        <v>0</v>
      </c>
      <c r="I837" s="2" t="b">
        <v>0</v>
      </c>
      <c r="J837" s="2" t="b">
        <v>0</v>
      </c>
      <c r="K837" s="2" t="b">
        <v>0</v>
      </c>
      <c r="L837" s="13" t="b">
        <f t="shared" si="107"/>
        <v>0</v>
      </c>
      <c r="M837" s="2" t="s">
        <v>1761</v>
      </c>
      <c r="N837" s="2">
        <v>204</v>
      </c>
      <c r="O837" s="2" t="b">
        <v>1</v>
      </c>
      <c r="P837" s="13" t="b">
        <f t="shared" si="108"/>
        <v>1</v>
      </c>
      <c r="Q837" s="2" t="b">
        <v>0</v>
      </c>
      <c r="R837" s="2" t="b">
        <f t="shared" si="109"/>
        <v>0</v>
      </c>
      <c r="S837" s="2" t="b">
        <v>1</v>
      </c>
      <c r="T837" s="2" t="b">
        <f t="shared" si="110"/>
        <v>1</v>
      </c>
      <c r="U837" s="2" t="s">
        <v>1548</v>
      </c>
      <c r="V837" s="2" t="str">
        <f t="shared" si="111"/>
        <v>Heart Disease</v>
      </c>
      <c r="W837" s="2" t="s">
        <v>1524</v>
      </c>
      <c r="X837" s="2" t="s">
        <v>1535</v>
      </c>
      <c r="Y837" s="2" t="s">
        <v>1517</v>
      </c>
    </row>
    <row r="838" spans="1:25" ht="15.75" customHeight="1">
      <c r="A838" s="2" t="s">
        <v>1274</v>
      </c>
      <c r="B838" s="2" t="s">
        <v>1543</v>
      </c>
      <c r="C838" s="2">
        <v>167</v>
      </c>
      <c r="D838" s="2">
        <f t="shared" si="104"/>
        <v>1.67</v>
      </c>
      <c r="E838" s="34">
        <f t="shared" si="105"/>
        <v>24.418229409444582</v>
      </c>
      <c r="F838" s="2">
        <v>68.099999999999994</v>
      </c>
      <c r="G838" s="2">
        <f t="shared" si="106"/>
        <v>68.099999999999994</v>
      </c>
      <c r="H838" s="2" t="b">
        <v>0</v>
      </c>
      <c r="I838" s="2" t="b">
        <v>0</v>
      </c>
      <c r="J838" s="2" t="b">
        <v>0</v>
      </c>
      <c r="K838" s="2" t="b">
        <v>0</v>
      </c>
      <c r="L838" s="13" t="b">
        <f t="shared" si="107"/>
        <v>0</v>
      </c>
      <c r="M838" s="2" t="s">
        <v>1559</v>
      </c>
      <c r="N838" s="2">
        <v>176</v>
      </c>
      <c r="O838" s="2" t="b">
        <v>0</v>
      </c>
      <c r="P838" s="13" t="b">
        <f t="shared" si="108"/>
        <v>0</v>
      </c>
      <c r="Q838" s="2" t="b">
        <v>0</v>
      </c>
      <c r="R838" s="2" t="b">
        <f t="shared" si="109"/>
        <v>0</v>
      </c>
      <c r="S838" s="2" t="b">
        <v>0</v>
      </c>
      <c r="T838" s="2" t="b">
        <f t="shared" si="110"/>
        <v>0</v>
      </c>
      <c r="U838" s="2" t="s">
        <v>1568</v>
      </c>
      <c r="V838" s="2" t="str">
        <f t="shared" si="111"/>
        <v>Allergic Reaction</v>
      </c>
      <c r="W838" s="2" t="s">
        <v>1506</v>
      </c>
      <c r="X838" s="2" t="s">
        <v>1507</v>
      </c>
      <c r="Y838" s="2" t="s">
        <v>1517</v>
      </c>
    </row>
    <row r="839" spans="1:25" ht="15.75" customHeight="1">
      <c r="A839" s="2" t="s">
        <v>1275</v>
      </c>
      <c r="B839" s="2" t="s">
        <v>1503</v>
      </c>
      <c r="C839" s="2">
        <v>167</v>
      </c>
      <c r="D839" s="2">
        <f t="shared" si="104"/>
        <v>1.67</v>
      </c>
      <c r="E839" s="34">
        <f t="shared" si="105"/>
        <v>31.266807701961348</v>
      </c>
      <c r="F839" s="2">
        <v>87.2</v>
      </c>
      <c r="G839" s="2">
        <f t="shared" si="106"/>
        <v>87.2</v>
      </c>
      <c r="H839" s="2" t="b">
        <v>0</v>
      </c>
      <c r="I839" s="2" t="b">
        <v>1</v>
      </c>
      <c r="J839" s="2" t="b">
        <v>1</v>
      </c>
      <c r="K839" s="2" t="b">
        <v>0</v>
      </c>
      <c r="L839" s="13" t="b">
        <f t="shared" si="107"/>
        <v>0</v>
      </c>
      <c r="M839" s="2" t="s">
        <v>1814</v>
      </c>
      <c r="N839" s="2">
        <v>180</v>
      </c>
      <c r="O839" s="2" t="b">
        <v>0</v>
      </c>
      <c r="P839" s="13" t="b">
        <f t="shared" si="108"/>
        <v>0</v>
      </c>
      <c r="Q839" s="2" t="b">
        <v>1</v>
      </c>
      <c r="R839" s="2" t="b">
        <f t="shared" si="109"/>
        <v>1</v>
      </c>
      <c r="S839" s="2" t="b">
        <v>1</v>
      </c>
      <c r="T839" s="2" t="b">
        <f t="shared" si="110"/>
        <v>1</v>
      </c>
      <c r="U839" s="2" t="s">
        <v>1505</v>
      </c>
      <c r="V839" s="2" t="str">
        <f t="shared" si="111"/>
        <v>Fractured Leg</v>
      </c>
      <c r="W839" s="2" t="s">
        <v>1506</v>
      </c>
      <c r="X839" s="2" t="s">
        <v>1535</v>
      </c>
      <c r="Y839" s="2" t="s">
        <v>1513</v>
      </c>
    </row>
    <row r="840" spans="1:25" ht="15.75" customHeight="1">
      <c r="A840" s="2" t="s">
        <v>1276</v>
      </c>
      <c r="B840" s="2" t="s">
        <v>1518</v>
      </c>
      <c r="C840" s="2">
        <v>168</v>
      </c>
      <c r="D840" s="2">
        <f t="shared" si="104"/>
        <v>1.68</v>
      </c>
      <c r="E840" s="34">
        <f t="shared" si="105"/>
        <v>28.344671201814062</v>
      </c>
      <c r="F840" s="2">
        <v>80</v>
      </c>
      <c r="G840" s="2">
        <f t="shared" si="106"/>
        <v>80</v>
      </c>
      <c r="H840" s="2" t="b">
        <v>1</v>
      </c>
      <c r="I840" s="2" t="b">
        <v>0</v>
      </c>
      <c r="J840" s="2" t="b">
        <v>0</v>
      </c>
      <c r="K840" s="2" t="b">
        <v>0</v>
      </c>
      <c r="L840" s="13" t="b">
        <f t="shared" si="107"/>
        <v>0</v>
      </c>
      <c r="M840" s="2" t="s">
        <v>1900</v>
      </c>
      <c r="N840" s="2">
        <v>152</v>
      </c>
      <c r="O840" s="2" t="b">
        <v>0</v>
      </c>
      <c r="P840" s="13" t="b">
        <f t="shared" si="108"/>
        <v>0</v>
      </c>
      <c r="Q840" s="2" t="b">
        <v>1</v>
      </c>
      <c r="R840" s="2" t="b">
        <f t="shared" si="109"/>
        <v>1</v>
      </c>
      <c r="S840" s="2" t="b">
        <v>1</v>
      </c>
      <c r="T840" s="2" t="b">
        <f t="shared" si="110"/>
        <v>1</v>
      </c>
      <c r="U840" s="2" t="s">
        <v>1555</v>
      </c>
      <c r="V840" s="2" t="str">
        <f t="shared" si="111"/>
        <v>Kidney Stones</v>
      </c>
      <c r="W840" s="2" t="s">
        <v>1524</v>
      </c>
      <c r="X840" s="2" t="s">
        <v>1512</v>
      </c>
      <c r="Y840" s="2" t="s">
        <v>1517</v>
      </c>
    </row>
    <row r="841" spans="1:25" ht="15.75" customHeight="1">
      <c r="A841" s="2" t="s">
        <v>1277</v>
      </c>
      <c r="B841" s="2" t="s">
        <v>1518</v>
      </c>
      <c r="C841" s="2">
        <v>172</v>
      </c>
      <c r="D841" s="2">
        <f t="shared" si="104"/>
        <v>1.72</v>
      </c>
      <c r="E841" s="34">
        <f t="shared" si="105"/>
        <v>34.748580313683078</v>
      </c>
      <c r="F841" s="2">
        <v>102.8002</v>
      </c>
      <c r="G841" s="2">
        <f t="shared" si="106"/>
        <v>102.8</v>
      </c>
      <c r="H841" s="2" t="b">
        <v>0</v>
      </c>
      <c r="I841" s="2" t="b">
        <v>1</v>
      </c>
      <c r="J841" s="2" t="b">
        <v>0</v>
      </c>
      <c r="K841" s="2" t="b">
        <v>1</v>
      </c>
      <c r="L841" s="13" t="b">
        <f t="shared" si="107"/>
        <v>1</v>
      </c>
      <c r="M841" s="2" t="s">
        <v>1679</v>
      </c>
      <c r="N841" s="2">
        <v>206</v>
      </c>
      <c r="O841" s="2" t="b">
        <v>1</v>
      </c>
      <c r="P841" s="13" t="b">
        <f t="shared" si="108"/>
        <v>1</v>
      </c>
      <c r="Q841" s="2" t="b">
        <v>0</v>
      </c>
      <c r="R841" s="2" t="b">
        <f t="shared" si="109"/>
        <v>0</v>
      </c>
      <c r="S841" s="2" t="b">
        <v>1</v>
      </c>
      <c r="T841" s="2" t="b">
        <f t="shared" si="110"/>
        <v>1</v>
      </c>
      <c r="U841" s="2" t="s">
        <v>1534</v>
      </c>
      <c r="V841" s="2" t="str">
        <f t="shared" si="111"/>
        <v>Respiratory Infection</v>
      </c>
      <c r="W841" s="2" t="s">
        <v>1524</v>
      </c>
      <c r="X841" s="2" t="s">
        <v>1507</v>
      </c>
      <c r="Y841" s="2" t="s">
        <v>1521</v>
      </c>
    </row>
    <row r="842" spans="1:25" ht="15.75" customHeight="1">
      <c r="A842" s="2" t="s">
        <v>1279</v>
      </c>
      <c r="B842" s="2" t="s">
        <v>1509</v>
      </c>
      <c r="C842" s="2">
        <v>167</v>
      </c>
      <c r="D842" s="2">
        <f t="shared" si="104"/>
        <v>1.67</v>
      </c>
      <c r="E842" s="34">
        <f t="shared" si="105"/>
        <v>34.816594356197783</v>
      </c>
      <c r="F842" s="2">
        <v>97.1</v>
      </c>
      <c r="G842" s="2">
        <f t="shared" si="106"/>
        <v>97.1</v>
      </c>
      <c r="H842" s="2" t="b">
        <v>0</v>
      </c>
      <c r="I842" s="2" t="b">
        <v>0</v>
      </c>
      <c r="J842" s="2" t="b">
        <v>1</v>
      </c>
      <c r="K842" s="2" t="b">
        <v>1</v>
      </c>
      <c r="L842" s="13" t="b">
        <f t="shared" si="107"/>
        <v>1</v>
      </c>
      <c r="M842" s="2" t="s">
        <v>1768</v>
      </c>
      <c r="N842" s="2">
        <v>174</v>
      </c>
      <c r="O842" s="2" t="b">
        <v>1</v>
      </c>
      <c r="P842" s="13" t="b">
        <f t="shared" si="108"/>
        <v>1</v>
      </c>
      <c r="Q842" s="2" t="b">
        <v>1</v>
      </c>
      <c r="R842" s="2" t="b">
        <f t="shared" si="109"/>
        <v>1</v>
      </c>
      <c r="S842" s="2" t="b">
        <v>1</v>
      </c>
      <c r="T842" s="2" t="b">
        <f t="shared" si="110"/>
        <v>1</v>
      </c>
      <c r="U842" s="2" t="s">
        <v>1534</v>
      </c>
      <c r="V842" s="2" t="str">
        <f t="shared" si="111"/>
        <v>Respiratory Infection</v>
      </c>
      <c r="W842" s="2" t="s">
        <v>1506</v>
      </c>
      <c r="X842" s="2" t="s">
        <v>1512</v>
      </c>
      <c r="Y842" s="2" t="s">
        <v>1530</v>
      </c>
    </row>
    <row r="843" spans="1:25" ht="15.75" customHeight="1">
      <c r="A843" s="2" t="s">
        <v>1281</v>
      </c>
      <c r="B843" s="2" t="s">
        <v>1518</v>
      </c>
      <c r="C843" s="2">
        <v>169</v>
      </c>
      <c r="D843" s="2">
        <f t="shared" si="104"/>
        <v>1.69</v>
      </c>
      <c r="E843" s="34">
        <f t="shared" si="105"/>
        <v>31.441476138790662</v>
      </c>
      <c r="F843" s="2">
        <v>89.8</v>
      </c>
      <c r="G843" s="2">
        <f t="shared" si="106"/>
        <v>89.8</v>
      </c>
      <c r="H843" s="2" t="b">
        <v>0</v>
      </c>
      <c r="I843" s="2" t="b">
        <v>0</v>
      </c>
      <c r="J843" s="2" t="b">
        <v>0</v>
      </c>
      <c r="K843" s="2" t="b">
        <v>0</v>
      </c>
      <c r="L843" s="13" t="b">
        <f t="shared" si="107"/>
        <v>0</v>
      </c>
      <c r="M843" s="2" t="s">
        <v>1668</v>
      </c>
      <c r="N843" s="2">
        <v>171</v>
      </c>
      <c r="O843" s="2" t="b">
        <v>0</v>
      </c>
      <c r="P843" s="13" t="b">
        <f t="shared" si="108"/>
        <v>0</v>
      </c>
      <c r="Q843" s="2" t="b">
        <v>1</v>
      </c>
      <c r="R843" s="2" t="b">
        <f t="shared" si="109"/>
        <v>1</v>
      </c>
      <c r="S843" s="2" t="b">
        <v>1</v>
      </c>
      <c r="T843" s="2" t="b">
        <f t="shared" si="110"/>
        <v>1</v>
      </c>
      <c r="U843" s="2" t="s">
        <v>1568</v>
      </c>
      <c r="V843" s="2" t="str">
        <f t="shared" si="111"/>
        <v>Allergic Reaction</v>
      </c>
      <c r="W843" s="100"/>
      <c r="X843" s="2" t="s">
        <v>1507</v>
      </c>
      <c r="Y843" s="2" t="s">
        <v>1508</v>
      </c>
    </row>
    <row r="844" spans="1:25" ht="15.75" customHeight="1">
      <c r="A844" s="2" t="s">
        <v>1283</v>
      </c>
      <c r="B844" s="2" t="s">
        <v>1536</v>
      </c>
      <c r="C844" s="2">
        <v>163</v>
      </c>
      <c r="D844" s="2">
        <f t="shared" si="104"/>
        <v>1.63</v>
      </c>
      <c r="E844" s="34">
        <f t="shared" si="105"/>
        <v>26.609958974745005</v>
      </c>
      <c r="F844" s="2">
        <v>70.7</v>
      </c>
      <c r="G844" s="2">
        <f t="shared" si="106"/>
        <v>70.7</v>
      </c>
      <c r="H844" s="2" t="b">
        <v>0</v>
      </c>
      <c r="I844" s="2" t="b">
        <v>0</v>
      </c>
      <c r="J844" s="2" t="b">
        <v>1</v>
      </c>
      <c r="K844" s="2" t="b">
        <v>0</v>
      </c>
      <c r="L844" s="13" t="b">
        <f t="shared" si="107"/>
        <v>0</v>
      </c>
      <c r="M844" s="2" t="s">
        <v>1830</v>
      </c>
      <c r="N844" s="2">
        <v>189</v>
      </c>
      <c r="O844" s="2" t="b">
        <v>0</v>
      </c>
      <c r="P844" s="13" t="b">
        <f t="shared" si="108"/>
        <v>0</v>
      </c>
      <c r="Q844" s="2" t="b">
        <v>0</v>
      </c>
      <c r="R844" s="2" t="b">
        <f t="shared" si="109"/>
        <v>0</v>
      </c>
      <c r="S844" s="2" t="b">
        <v>0</v>
      </c>
      <c r="T844" s="2" t="b">
        <f t="shared" si="110"/>
        <v>0</v>
      </c>
      <c r="U844" s="2" t="s">
        <v>1532</v>
      </c>
      <c r="V844" s="2" t="str">
        <f t="shared" si="111"/>
        <v>Hypertension</v>
      </c>
      <c r="W844" s="2" t="s">
        <v>1524</v>
      </c>
      <c r="X844" s="2" t="s">
        <v>1512</v>
      </c>
      <c r="Y844" s="2" t="s">
        <v>1517</v>
      </c>
    </row>
    <row r="845" spans="1:25" ht="15.75" customHeight="1">
      <c r="A845" s="2" t="s">
        <v>1284</v>
      </c>
      <c r="B845" s="2" t="s">
        <v>1527</v>
      </c>
      <c r="C845" s="2">
        <v>168</v>
      </c>
      <c r="D845" s="2">
        <f t="shared" si="104"/>
        <v>1.68</v>
      </c>
      <c r="E845" s="34">
        <f t="shared" si="105"/>
        <v>23.95124716553288</v>
      </c>
      <c r="F845" s="2">
        <v>67.599999999999994</v>
      </c>
      <c r="G845" s="2">
        <f t="shared" si="106"/>
        <v>67.599999999999994</v>
      </c>
      <c r="H845" s="2" t="b">
        <v>0</v>
      </c>
      <c r="I845" s="2" t="b">
        <v>1</v>
      </c>
      <c r="J845" s="2" t="b">
        <v>0</v>
      </c>
      <c r="K845" s="2" t="b">
        <v>0</v>
      </c>
      <c r="L845" s="13" t="b">
        <f t="shared" si="107"/>
        <v>0</v>
      </c>
      <c r="M845" s="2" t="s">
        <v>1808</v>
      </c>
      <c r="N845" s="2">
        <v>228</v>
      </c>
      <c r="O845" s="2" t="b">
        <v>0</v>
      </c>
      <c r="P845" s="13" t="b">
        <f t="shared" si="108"/>
        <v>0</v>
      </c>
      <c r="Q845" s="100"/>
      <c r="R845" s="2" t="b">
        <f t="shared" si="109"/>
        <v>0</v>
      </c>
      <c r="S845" s="2" t="b">
        <v>0</v>
      </c>
      <c r="T845" s="2" t="b">
        <f t="shared" si="110"/>
        <v>0</v>
      </c>
      <c r="U845" s="2" t="s">
        <v>1505</v>
      </c>
      <c r="V845" s="2" t="str">
        <f t="shared" si="111"/>
        <v>Fractured Leg</v>
      </c>
      <c r="W845" s="2" t="s">
        <v>1506</v>
      </c>
      <c r="X845" s="2" t="s">
        <v>1507</v>
      </c>
      <c r="Y845" s="2" t="s">
        <v>1517</v>
      </c>
    </row>
    <row r="846" spans="1:25" ht="15.75" customHeight="1">
      <c r="A846" s="2" t="s">
        <v>1285</v>
      </c>
      <c r="B846" s="2" t="s">
        <v>1514</v>
      </c>
      <c r="C846" s="2">
        <v>150</v>
      </c>
      <c r="D846" s="2">
        <f t="shared" si="104"/>
        <v>1.5</v>
      </c>
      <c r="E846" s="34">
        <f t="shared" si="105"/>
        <v>26.62222222222222</v>
      </c>
      <c r="F846" s="2">
        <v>59.9</v>
      </c>
      <c r="G846" s="2">
        <f t="shared" si="106"/>
        <v>59.9</v>
      </c>
      <c r="H846" s="2" t="b">
        <v>0</v>
      </c>
      <c r="I846" s="2" t="b">
        <v>0</v>
      </c>
      <c r="J846" s="2" t="b">
        <v>0</v>
      </c>
      <c r="K846" s="2" t="b">
        <v>0</v>
      </c>
      <c r="L846" s="13" t="b">
        <f t="shared" si="107"/>
        <v>0</v>
      </c>
      <c r="M846" s="2" t="s">
        <v>1901</v>
      </c>
      <c r="N846" s="2">
        <v>189</v>
      </c>
      <c r="O846" s="2" t="b">
        <v>0</v>
      </c>
      <c r="P846" s="13" t="b">
        <f t="shared" si="108"/>
        <v>0</v>
      </c>
      <c r="Q846" s="100"/>
      <c r="R846" s="2" t="b">
        <f t="shared" si="109"/>
        <v>0</v>
      </c>
      <c r="S846" s="100"/>
      <c r="T846" s="2" t="b">
        <f t="shared" si="110"/>
        <v>0</v>
      </c>
      <c r="U846" s="2" t="s">
        <v>1545</v>
      </c>
      <c r="V846" s="2" t="str">
        <f t="shared" si="111"/>
        <v>Hypertension</v>
      </c>
      <c r="W846" s="2" t="s">
        <v>1524</v>
      </c>
      <c r="X846" s="2" t="s">
        <v>1535</v>
      </c>
      <c r="Y846" s="2" t="s">
        <v>1517</v>
      </c>
    </row>
    <row r="847" spans="1:25" ht="15.75" customHeight="1">
      <c r="A847" s="2" t="s">
        <v>1287</v>
      </c>
      <c r="B847" s="2" t="s">
        <v>1543</v>
      </c>
      <c r="C847" s="2">
        <v>175</v>
      </c>
      <c r="D847" s="2">
        <f t="shared" si="104"/>
        <v>1.75</v>
      </c>
      <c r="E847" s="34">
        <f t="shared" si="105"/>
        <v>33.044897959183672</v>
      </c>
      <c r="F847" s="2">
        <v>101.2</v>
      </c>
      <c r="G847" s="2">
        <f t="shared" si="106"/>
        <v>101.2</v>
      </c>
      <c r="H847" s="2" t="b">
        <v>0</v>
      </c>
      <c r="I847" s="2" t="b">
        <v>0</v>
      </c>
      <c r="J847" s="2" t="b">
        <v>0</v>
      </c>
      <c r="K847" s="2" t="b">
        <v>1</v>
      </c>
      <c r="L847" s="13" t="b">
        <f t="shared" si="107"/>
        <v>1</v>
      </c>
      <c r="M847" s="2" t="s">
        <v>1533</v>
      </c>
      <c r="N847" s="2">
        <v>228</v>
      </c>
      <c r="O847" s="2" t="b">
        <v>1</v>
      </c>
      <c r="P847" s="13" t="b">
        <f t="shared" si="108"/>
        <v>1</v>
      </c>
      <c r="Q847" s="2" t="b">
        <v>0</v>
      </c>
      <c r="R847" s="2" t="b">
        <f t="shared" si="109"/>
        <v>0</v>
      </c>
      <c r="S847" s="2" t="b">
        <v>1</v>
      </c>
      <c r="T847" s="2" t="b">
        <f t="shared" si="110"/>
        <v>1</v>
      </c>
      <c r="U847" s="2" t="s">
        <v>1561</v>
      </c>
      <c r="V847" s="2" t="str">
        <f t="shared" si="111"/>
        <v>Diabetes</v>
      </c>
      <c r="W847" s="100"/>
      <c r="X847" s="2" t="s">
        <v>1507</v>
      </c>
      <c r="Y847" s="2" t="s">
        <v>1517</v>
      </c>
    </row>
    <row r="848" spans="1:25" ht="15.75" customHeight="1">
      <c r="A848" s="2" t="s">
        <v>1288</v>
      </c>
      <c r="B848" s="2" t="s">
        <v>1527</v>
      </c>
      <c r="C848" s="2">
        <v>155</v>
      </c>
      <c r="D848" s="2">
        <f t="shared" si="104"/>
        <v>1.55</v>
      </c>
      <c r="E848" s="34">
        <f t="shared" si="105"/>
        <v>29.136316337148799</v>
      </c>
      <c r="F848" s="2">
        <v>70</v>
      </c>
      <c r="G848" s="2">
        <f t="shared" si="106"/>
        <v>70</v>
      </c>
      <c r="H848" s="2" t="b">
        <v>0</v>
      </c>
      <c r="I848" s="2" t="b">
        <v>0</v>
      </c>
      <c r="J848" s="2" t="b">
        <v>1</v>
      </c>
      <c r="K848" s="2" t="b">
        <v>0</v>
      </c>
      <c r="L848" s="13" t="b">
        <f t="shared" si="107"/>
        <v>0</v>
      </c>
      <c r="M848" s="2" t="s">
        <v>1598</v>
      </c>
      <c r="N848" s="2">
        <v>224</v>
      </c>
      <c r="O848" s="2" t="b">
        <v>0</v>
      </c>
      <c r="P848" s="13" t="b">
        <f t="shared" si="108"/>
        <v>0</v>
      </c>
      <c r="Q848" s="2" t="b">
        <v>1</v>
      </c>
      <c r="R848" s="2" t="b">
        <f t="shared" si="109"/>
        <v>1</v>
      </c>
      <c r="S848" s="2" t="b">
        <v>1</v>
      </c>
      <c r="T848" s="2" t="b">
        <f t="shared" si="110"/>
        <v>1</v>
      </c>
      <c r="U848" s="2" t="s">
        <v>1516</v>
      </c>
      <c r="V848" s="2" t="str">
        <f t="shared" si="111"/>
        <v>Stroke</v>
      </c>
      <c r="W848" s="2" t="s">
        <v>1506</v>
      </c>
      <c r="X848" s="2" t="s">
        <v>1535</v>
      </c>
      <c r="Y848" s="2" t="s">
        <v>1530</v>
      </c>
    </row>
    <row r="849" spans="1:25" ht="15.75" customHeight="1">
      <c r="A849" s="2" t="s">
        <v>1289</v>
      </c>
      <c r="B849" s="2" t="s">
        <v>1536</v>
      </c>
      <c r="C849" s="2">
        <v>169</v>
      </c>
      <c r="D849" s="2">
        <f t="shared" si="104"/>
        <v>1.69</v>
      </c>
      <c r="E849" s="34">
        <f t="shared" si="105"/>
        <v>29.725849935226364</v>
      </c>
      <c r="F849" s="2">
        <v>84.9</v>
      </c>
      <c r="G849" s="2">
        <f t="shared" si="106"/>
        <v>84.9</v>
      </c>
      <c r="H849" s="2" t="b">
        <v>1</v>
      </c>
      <c r="I849" s="2" t="b">
        <v>0</v>
      </c>
      <c r="J849" s="2" t="b">
        <v>1</v>
      </c>
      <c r="K849" s="2" t="b">
        <v>0</v>
      </c>
      <c r="L849" s="13" t="b">
        <f t="shared" si="107"/>
        <v>0</v>
      </c>
      <c r="M849" s="2" t="s">
        <v>1902</v>
      </c>
      <c r="N849" s="2">
        <v>158</v>
      </c>
      <c r="O849" s="2" t="b">
        <v>0</v>
      </c>
      <c r="P849" s="13" t="b">
        <f t="shared" si="108"/>
        <v>0</v>
      </c>
      <c r="Q849" s="2" t="b">
        <v>1</v>
      </c>
      <c r="R849" s="2" t="b">
        <f t="shared" si="109"/>
        <v>1</v>
      </c>
      <c r="S849" s="2" t="b">
        <v>1</v>
      </c>
      <c r="T849" s="2" t="b">
        <f t="shared" si="110"/>
        <v>1</v>
      </c>
      <c r="U849" s="2" t="s">
        <v>1568</v>
      </c>
      <c r="V849" s="2" t="str">
        <f t="shared" si="111"/>
        <v>Allergic Reaction</v>
      </c>
      <c r="W849" s="2" t="s">
        <v>1524</v>
      </c>
      <c r="X849" s="2" t="s">
        <v>1535</v>
      </c>
      <c r="Y849" s="2" t="s">
        <v>1513</v>
      </c>
    </row>
    <row r="850" spans="1:25" ht="15.75" customHeight="1">
      <c r="A850" s="2" t="s">
        <v>1290</v>
      </c>
      <c r="B850" s="2" t="s">
        <v>1503</v>
      </c>
      <c r="C850" s="2">
        <v>161</v>
      </c>
      <c r="D850" s="2">
        <f t="shared" si="104"/>
        <v>1.61</v>
      </c>
      <c r="E850" s="34">
        <f t="shared" si="105"/>
        <v>31.866054550364563</v>
      </c>
      <c r="F850" s="2">
        <v>82.6</v>
      </c>
      <c r="G850" s="2">
        <f t="shared" si="106"/>
        <v>82.6</v>
      </c>
      <c r="H850" s="2" t="b">
        <v>0</v>
      </c>
      <c r="I850" s="2" t="b">
        <v>0</v>
      </c>
      <c r="J850" s="2" t="b">
        <v>0</v>
      </c>
      <c r="K850" s="2" t="b">
        <v>1</v>
      </c>
      <c r="L850" s="13" t="b">
        <f t="shared" si="107"/>
        <v>1</v>
      </c>
      <c r="M850" s="2" t="s">
        <v>1550</v>
      </c>
      <c r="N850" s="2">
        <v>205</v>
      </c>
      <c r="O850" s="2" t="b">
        <v>1</v>
      </c>
      <c r="P850" s="13" t="b">
        <f t="shared" si="108"/>
        <v>1</v>
      </c>
      <c r="Q850" s="2" t="b">
        <v>0</v>
      </c>
      <c r="R850" s="2" t="b">
        <f t="shared" si="109"/>
        <v>0</v>
      </c>
      <c r="S850" s="2" t="b">
        <v>1</v>
      </c>
      <c r="T850" s="2" t="b">
        <f t="shared" si="110"/>
        <v>1</v>
      </c>
      <c r="U850" s="2" t="s">
        <v>1617</v>
      </c>
      <c r="V850" s="2" t="str">
        <f t="shared" si="111"/>
        <v>Heart Attack</v>
      </c>
      <c r="W850" s="2" t="s">
        <v>1506</v>
      </c>
      <c r="X850" s="2" t="s">
        <v>1535</v>
      </c>
      <c r="Y850" s="2" t="s">
        <v>1521</v>
      </c>
    </row>
    <row r="851" spans="1:25" ht="15.75" customHeight="1">
      <c r="A851" s="2" t="s">
        <v>1291</v>
      </c>
      <c r="B851" s="2" t="s">
        <v>1536</v>
      </c>
      <c r="C851" s="2">
        <v>175</v>
      </c>
      <c r="D851" s="2">
        <f t="shared" si="104"/>
        <v>1.75</v>
      </c>
      <c r="E851" s="34">
        <f t="shared" si="105"/>
        <v>20.473469387755102</v>
      </c>
      <c r="F851" s="2">
        <v>62.7</v>
      </c>
      <c r="G851" s="2">
        <f t="shared" si="106"/>
        <v>62.7</v>
      </c>
      <c r="H851" s="2" t="b">
        <v>0</v>
      </c>
      <c r="I851" s="2" t="b">
        <v>0</v>
      </c>
      <c r="J851" s="2" t="b">
        <v>0</v>
      </c>
      <c r="K851" s="2" t="b">
        <v>0</v>
      </c>
      <c r="L851" s="13" t="b">
        <f t="shared" si="107"/>
        <v>0</v>
      </c>
      <c r="M851" s="2" t="s">
        <v>1797</v>
      </c>
      <c r="N851" s="2">
        <v>160</v>
      </c>
      <c r="O851" s="2" t="b">
        <v>0</v>
      </c>
      <c r="P851" s="13" t="b">
        <f t="shared" si="108"/>
        <v>0</v>
      </c>
      <c r="Q851" s="2" t="b">
        <v>0</v>
      </c>
      <c r="R851" s="2" t="b">
        <f t="shared" si="109"/>
        <v>0</v>
      </c>
      <c r="S851" s="2" t="b">
        <v>0</v>
      </c>
      <c r="T851" s="2" t="b">
        <f t="shared" si="110"/>
        <v>0</v>
      </c>
      <c r="U851" s="2" t="s">
        <v>1496</v>
      </c>
      <c r="V851" s="2" t="str">
        <f t="shared" si="111"/>
        <v>Diabetes</v>
      </c>
      <c r="W851" s="100"/>
      <c r="X851" s="2" t="s">
        <v>1535</v>
      </c>
      <c r="Y851" s="2" t="s">
        <v>1508</v>
      </c>
    </row>
    <row r="852" spans="1:25" ht="15.75" customHeight="1">
      <c r="A852" s="2" t="s">
        <v>1292</v>
      </c>
      <c r="B852" s="2" t="s">
        <v>1556</v>
      </c>
      <c r="C852" s="2">
        <v>152</v>
      </c>
      <c r="D852" s="2">
        <f t="shared" si="104"/>
        <v>1.52</v>
      </c>
      <c r="E852" s="34">
        <f t="shared" si="105"/>
        <v>32.461911357340718</v>
      </c>
      <c r="F852" s="2">
        <v>75</v>
      </c>
      <c r="G852" s="2">
        <f t="shared" si="106"/>
        <v>75</v>
      </c>
      <c r="H852" s="2" t="b">
        <v>1</v>
      </c>
      <c r="I852" s="2" t="b">
        <v>0</v>
      </c>
      <c r="J852" s="2" t="b">
        <v>0</v>
      </c>
      <c r="K852" s="2" t="b">
        <v>1</v>
      </c>
      <c r="L852" s="13" t="b">
        <f t="shared" si="107"/>
        <v>1</v>
      </c>
      <c r="M852" s="2" t="s">
        <v>1830</v>
      </c>
      <c r="N852" s="2">
        <v>226</v>
      </c>
      <c r="O852" s="2" t="b">
        <v>1</v>
      </c>
      <c r="P852" s="13" t="b">
        <f t="shared" si="108"/>
        <v>1</v>
      </c>
      <c r="Q852" s="100"/>
      <c r="R852" s="2" t="b">
        <f t="shared" si="109"/>
        <v>0</v>
      </c>
      <c r="S852" s="2" t="b">
        <v>1</v>
      </c>
      <c r="T852" s="2" t="b">
        <f t="shared" si="110"/>
        <v>1</v>
      </c>
      <c r="U852" s="2" t="s">
        <v>1526</v>
      </c>
      <c r="V852" s="2" t="str">
        <f t="shared" si="111"/>
        <v>Fractured Arm</v>
      </c>
      <c r="W852" s="2" t="s">
        <v>1524</v>
      </c>
      <c r="X852" s="2" t="s">
        <v>1507</v>
      </c>
      <c r="Y852" s="2" t="s">
        <v>1508</v>
      </c>
    </row>
    <row r="853" spans="1:25" ht="15.75" customHeight="1">
      <c r="A853" s="2" t="s">
        <v>1293</v>
      </c>
      <c r="B853" s="2" t="s">
        <v>1556</v>
      </c>
      <c r="C853" s="2">
        <v>157</v>
      </c>
      <c r="D853" s="2">
        <f t="shared" si="104"/>
        <v>1.57</v>
      </c>
      <c r="E853" s="34">
        <f t="shared" si="105"/>
        <v>23.205809566311007</v>
      </c>
      <c r="F853" s="2">
        <v>57.2</v>
      </c>
      <c r="G853" s="2">
        <f t="shared" si="106"/>
        <v>57.2</v>
      </c>
      <c r="H853" s="2" t="b">
        <v>0</v>
      </c>
      <c r="I853" s="2" t="b">
        <v>0</v>
      </c>
      <c r="J853" s="2" t="b">
        <v>0</v>
      </c>
      <c r="K853" s="2" t="b">
        <v>0</v>
      </c>
      <c r="L853" s="13" t="b">
        <f t="shared" si="107"/>
        <v>0</v>
      </c>
      <c r="M853" s="2" t="s">
        <v>1831</v>
      </c>
      <c r="N853" s="2">
        <v>210</v>
      </c>
      <c r="O853" s="2" t="b">
        <v>0</v>
      </c>
      <c r="P853" s="13" t="b">
        <f t="shared" si="108"/>
        <v>0</v>
      </c>
      <c r="Q853" s="2" t="b">
        <v>0</v>
      </c>
      <c r="R853" s="2" t="b">
        <f t="shared" si="109"/>
        <v>0</v>
      </c>
      <c r="S853" s="2" t="b">
        <v>0</v>
      </c>
      <c r="T853" s="2" t="b">
        <f t="shared" si="110"/>
        <v>0</v>
      </c>
      <c r="U853" s="2" t="s">
        <v>1529</v>
      </c>
      <c r="V853" s="2" t="str">
        <f t="shared" si="111"/>
        <v>Childbirth</v>
      </c>
      <c r="W853" s="2" t="s">
        <v>1506</v>
      </c>
      <c r="X853" s="2" t="s">
        <v>1507</v>
      </c>
      <c r="Y853" s="2" t="s">
        <v>1513</v>
      </c>
    </row>
    <row r="854" spans="1:25" ht="15.75" customHeight="1">
      <c r="A854" s="2" t="s">
        <v>1294</v>
      </c>
      <c r="B854" s="2" t="s">
        <v>1518</v>
      </c>
      <c r="C854" s="2">
        <v>179</v>
      </c>
      <c r="D854" s="2">
        <f t="shared" si="104"/>
        <v>1.79</v>
      </c>
      <c r="E854" s="34">
        <f t="shared" si="105"/>
        <v>21.285228301239037</v>
      </c>
      <c r="F854" s="2">
        <v>68.2</v>
      </c>
      <c r="G854" s="2">
        <f t="shared" si="106"/>
        <v>68.2</v>
      </c>
      <c r="H854" s="2" t="b">
        <v>0</v>
      </c>
      <c r="I854" s="2" t="b">
        <v>0</v>
      </c>
      <c r="J854" s="2" t="b">
        <v>0</v>
      </c>
      <c r="K854" s="2" t="b">
        <v>0</v>
      </c>
      <c r="L854" s="13" t="b">
        <f t="shared" si="107"/>
        <v>0</v>
      </c>
      <c r="M854" s="2" t="s">
        <v>1589</v>
      </c>
      <c r="N854" s="2">
        <v>172</v>
      </c>
      <c r="O854" s="2" t="b">
        <v>0</v>
      </c>
      <c r="P854" s="13" t="b">
        <f t="shared" si="108"/>
        <v>0</v>
      </c>
      <c r="Q854" s="2" t="b">
        <v>0</v>
      </c>
      <c r="R854" s="2" t="b">
        <f t="shared" si="109"/>
        <v>0</v>
      </c>
      <c r="S854" s="2" t="b">
        <v>0</v>
      </c>
      <c r="T854" s="2" t="b">
        <f t="shared" si="110"/>
        <v>0</v>
      </c>
      <c r="U854" s="2" t="s">
        <v>1496</v>
      </c>
      <c r="V854" s="2" t="str">
        <f t="shared" si="111"/>
        <v>Diabetes</v>
      </c>
      <c r="W854" s="2" t="s">
        <v>1506</v>
      </c>
      <c r="X854" s="2" t="s">
        <v>1507</v>
      </c>
      <c r="Y854" s="2" t="s">
        <v>1508</v>
      </c>
    </row>
    <row r="855" spans="1:25" ht="15.75" customHeight="1">
      <c r="A855" s="2" t="s">
        <v>1295</v>
      </c>
      <c r="B855" s="2" t="s">
        <v>1556</v>
      </c>
      <c r="C855" s="2">
        <v>162</v>
      </c>
      <c r="D855" s="2">
        <f t="shared" si="104"/>
        <v>1.62</v>
      </c>
      <c r="E855" s="34">
        <f t="shared" si="105"/>
        <v>29.797286998933085</v>
      </c>
      <c r="F855" s="2">
        <v>78.2</v>
      </c>
      <c r="G855" s="2">
        <f t="shared" si="106"/>
        <v>78.2</v>
      </c>
      <c r="H855" s="2" t="b">
        <v>1</v>
      </c>
      <c r="I855" s="2" t="b">
        <v>1</v>
      </c>
      <c r="J855" s="2" t="b">
        <v>0</v>
      </c>
      <c r="K855" s="2" t="b">
        <v>1</v>
      </c>
      <c r="L855" s="13" t="b">
        <f t="shared" si="107"/>
        <v>1</v>
      </c>
      <c r="M855" s="2" t="s">
        <v>1876</v>
      </c>
      <c r="N855" s="2">
        <v>184</v>
      </c>
      <c r="O855" s="2" t="b">
        <v>1</v>
      </c>
      <c r="P855" s="13" t="b">
        <f t="shared" si="108"/>
        <v>1</v>
      </c>
      <c r="Q855" s="2" t="b">
        <v>1</v>
      </c>
      <c r="R855" s="2" t="b">
        <f t="shared" si="109"/>
        <v>1</v>
      </c>
      <c r="S855" s="2" t="b">
        <v>1</v>
      </c>
      <c r="T855" s="2" t="b">
        <f t="shared" si="110"/>
        <v>1</v>
      </c>
      <c r="U855" s="2" t="s">
        <v>1529</v>
      </c>
      <c r="V855" s="2" t="str">
        <f t="shared" si="111"/>
        <v>Childbirth</v>
      </c>
      <c r="W855" s="2" t="s">
        <v>1506</v>
      </c>
      <c r="X855" s="2" t="s">
        <v>1535</v>
      </c>
      <c r="Y855" s="2" t="s">
        <v>1517</v>
      </c>
    </row>
    <row r="856" spans="1:25" ht="15.75" customHeight="1">
      <c r="A856" s="2" t="s">
        <v>1296</v>
      </c>
      <c r="B856" s="2" t="s">
        <v>1543</v>
      </c>
      <c r="C856" s="2">
        <v>161</v>
      </c>
      <c r="D856" s="2">
        <f t="shared" si="104"/>
        <v>1.61</v>
      </c>
      <c r="E856" s="34">
        <f t="shared" si="105"/>
        <v>31.248794413795761</v>
      </c>
      <c r="F856" s="2">
        <v>81</v>
      </c>
      <c r="G856" s="2">
        <f t="shared" si="106"/>
        <v>81</v>
      </c>
      <c r="H856" s="2" t="b">
        <v>1</v>
      </c>
      <c r="I856" s="2" t="b">
        <v>0</v>
      </c>
      <c r="J856" s="2" t="b">
        <v>0</v>
      </c>
      <c r="K856" s="2" t="b">
        <v>1</v>
      </c>
      <c r="L856" s="13" t="b">
        <f t="shared" si="107"/>
        <v>1</v>
      </c>
      <c r="M856" s="2" t="s">
        <v>1595</v>
      </c>
      <c r="N856" s="2">
        <v>169</v>
      </c>
      <c r="O856" s="2" t="b">
        <v>1</v>
      </c>
      <c r="P856" s="13" t="b">
        <f t="shared" si="108"/>
        <v>1</v>
      </c>
      <c r="Q856" s="2" t="b">
        <v>0</v>
      </c>
      <c r="R856" s="2" t="b">
        <f t="shared" si="109"/>
        <v>0</v>
      </c>
      <c r="S856" s="2" t="b">
        <v>1</v>
      </c>
      <c r="T856" s="2" t="b">
        <f t="shared" si="110"/>
        <v>1</v>
      </c>
      <c r="U856" s="2" t="s">
        <v>1548</v>
      </c>
      <c r="V856" s="2" t="str">
        <f t="shared" si="111"/>
        <v>Heart Disease</v>
      </c>
      <c r="W856" s="2" t="s">
        <v>1506</v>
      </c>
      <c r="X856" s="2" t="s">
        <v>1507</v>
      </c>
      <c r="Y856" s="2" t="s">
        <v>1517</v>
      </c>
    </row>
    <row r="857" spans="1:25" ht="15.75" customHeight="1">
      <c r="A857" s="2" t="s">
        <v>1297</v>
      </c>
      <c r="B857" s="2" t="s">
        <v>1503</v>
      </c>
      <c r="C857" s="2">
        <v>163</v>
      </c>
      <c r="D857" s="2">
        <f t="shared" si="104"/>
        <v>1.63</v>
      </c>
      <c r="E857" s="34">
        <f t="shared" si="105"/>
        <v>22.507433475102562</v>
      </c>
      <c r="F857" s="2">
        <v>59.8</v>
      </c>
      <c r="G857" s="2">
        <f t="shared" si="106"/>
        <v>59.8</v>
      </c>
      <c r="H857" s="2" t="b">
        <v>0</v>
      </c>
      <c r="I857" s="2" t="b">
        <v>1</v>
      </c>
      <c r="J857" s="2" t="b">
        <v>0</v>
      </c>
      <c r="K857" s="2" t="b">
        <v>0</v>
      </c>
      <c r="L857" s="13" t="b">
        <f t="shared" si="107"/>
        <v>0</v>
      </c>
      <c r="M857" s="2" t="s">
        <v>1851</v>
      </c>
      <c r="N857" s="2">
        <v>183</v>
      </c>
      <c r="O857" s="2" t="b">
        <v>0</v>
      </c>
      <c r="P857" s="13" t="b">
        <f t="shared" si="108"/>
        <v>0</v>
      </c>
      <c r="Q857" s="2" t="b">
        <v>0</v>
      </c>
      <c r="R857" s="2" t="b">
        <f t="shared" si="109"/>
        <v>0</v>
      </c>
      <c r="S857" s="2" t="b">
        <v>0</v>
      </c>
      <c r="T857" s="2" t="b">
        <f t="shared" si="110"/>
        <v>0</v>
      </c>
      <c r="U857" s="2" t="s">
        <v>1555</v>
      </c>
      <c r="V857" s="2" t="str">
        <f t="shared" si="111"/>
        <v>Kidney Stones</v>
      </c>
      <c r="W857" s="100"/>
      <c r="X857" s="2" t="s">
        <v>1512</v>
      </c>
      <c r="Y857" s="2" t="s">
        <v>1530</v>
      </c>
    </row>
    <row r="858" spans="1:25" ht="15.75" customHeight="1">
      <c r="A858" s="2" t="s">
        <v>1298</v>
      </c>
      <c r="B858" s="2" t="s">
        <v>1556</v>
      </c>
      <c r="C858" s="2">
        <v>156</v>
      </c>
      <c r="D858" s="2">
        <f t="shared" si="104"/>
        <v>1.56</v>
      </c>
      <c r="E858" s="34">
        <f t="shared" si="105"/>
        <v>20.668967784352397</v>
      </c>
      <c r="F858" s="2">
        <v>50.3</v>
      </c>
      <c r="G858" s="2">
        <f t="shared" si="106"/>
        <v>50.3</v>
      </c>
      <c r="H858" s="2" t="b">
        <v>0</v>
      </c>
      <c r="I858" s="2" t="b">
        <v>0</v>
      </c>
      <c r="J858" s="2" t="b">
        <v>0</v>
      </c>
      <c r="K858" s="2" t="b">
        <v>0</v>
      </c>
      <c r="L858" s="13" t="b">
        <f t="shared" si="107"/>
        <v>0</v>
      </c>
      <c r="M858" s="2" t="s">
        <v>1889</v>
      </c>
      <c r="N858" s="2">
        <v>202</v>
      </c>
      <c r="O858" s="2" t="b">
        <v>0</v>
      </c>
      <c r="P858" s="13" t="b">
        <f t="shared" si="108"/>
        <v>0</v>
      </c>
      <c r="Q858" s="2" t="b">
        <v>0</v>
      </c>
      <c r="R858" s="2" t="b">
        <f t="shared" si="109"/>
        <v>0</v>
      </c>
      <c r="S858" s="2" t="b">
        <v>0</v>
      </c>
      <c r="T858" s="2" t="b">
        <f t="shared" si="110"/>
        <v>0</v>
      </c>
      <c r="U858" s="2" t="s">
        <v>1566</v>
      </c>
      <c r="V858" s="2" t="str">
        <f t="shared" si="111"/>
        <v>Cancer</v>
      </c>
      <c r="W858" s="2" t="s">
        <v>1506</v>
      </c>
      <c r="X858" s="2" t="s">
        <v>1512</v>
      </c>
      <c r="Y858" s="2" t="s">
        <v>1513</v>
      </c>
    </row>
    <row r="859" spans="1:25" ht="15.75" customHeight="1">
      <c r="A859" s="2" t="s">
        <v>1299</v>
      </c>
      <c r="B859" s="2" t="s">
        <v>1543</v>
      </c>
      <c r="C859" s="2">
        <v>174</v>
      </c>
      <c r="D859" s="2">
        <f t="shared" si="104"/>
        <v>1.74</v>
      </c>
      <c r="E859" s="34">
        <f t="shared" si="105"/>
        <v>31.906460562822033</v>
      </c>
      <c r="F859" s="2">
        <v>96.6</v>
      </c>
      <c r="G859" s="2">
        <f t="shared" si="106"/>
        <v>96.6</v>
      </c>
      <c r="H859" s="2" t="b">
        <v>0</v>
      </c>
      <c r="I859" s="2" t="b">
        <v>0</v>
      </c>
      <c r="J859" s="2" t="b">
        <v>0</v>
      </c>
      <c r="K859" s="2" t="b">
        <v>1</v>
      </c>
      <c r="L859" s="13" t="b">
        <f t="shared" si="107"/>
        <v>1</v>
      </c>
      <c r="M859" s="2" t="s">
        <v>1801</v>
      </c>
      <c r="N859" s="2">
        <v>221</v>
      </c>
      <c r="O859" s="2" t="b">
        <v>1</v>
      </c>
      <c r="P859" s="13" t="b">
        <f t="shared" si="108"/>
        <v>1</v>
      </c>
      <c r="Q859" s="2" t="b">
        <v>0</v>
      </c>
      <c r="R859" s="2" t="b">
        <f t="shared" si="109"/>
        <v>0</v>
      </c>
      <c r="S859" s="2" t="b">
        <v>1</v>
      </c>
      <c r="T859" s="2" t="b">
        <f t="shared" si="110"/>
        <v>1</v>
      </c>
      <c r="U859" s="2" t="s">
        <v>1529</v>
      </c>
      <c r="V859" s="2" t="str">
        <f t="shared" si="111"/>
        <v>Childbirth</v>
      </c>
      <c r="W859" s="2" t="s">
        <v>1524</v>
      </c>
      <c r="X859" s="2" t="s">
        <v>1535</v>
      </c>
      <c r="Y859" s="2" t="s">
        <v>1517</v>
      </c>
    </row>
    <row r="860" spans="1:25" ht="15.75" customHeight="1">
      <c r="A860" s="2" t="s">
        <v>1301</v>
      </c>
      <c r="B860" s="2" t="s">
        <v>1536</v>
      </c>
      <c r="C860" s="2">
        <v>162</v>
      </c>
      <c r="D860" s="2">
        <f t="shared" si="104"/>
        <v>1.62</v>
      </c>
      <c r="E860" s="34">
        <f t="shared" si="105"/>
        <v>32.655083066605698</v>
      </c>
      <c r="F860" s="2">
        <v>85.7</v>
      </c>
      <c r="G860" s="2">
        <f t="shared" si="106"/>
        <v>85.7</v>
      </c>
      <c r="H860" s="2" t="b">
        <v>0</v>
      </c>
      <c r="I860" s="2" t="b">
        <v>1</v>
      </c>
      <c r="J860" s="2" t="b">
        <v>1</v>
      </c>
      <c r="K860" s="2" t="b">
        <v>1</v>
      </c>
      <c r="L860" s="13" t="b">
        <f t="shared" si="107"/>
        <v>1</v>
      </c>
      <c r="M860" s="2" t="s">
        <v>1609</v>
      </c>
      <c r="N860" s="2">
        <v>181</v>
      </c>
      <c r="O860" s="2" t="b">
        <v>1</v>
      </c>
      <c r="P860" s="13" t="b">
        <f t="shared" si="108"/>
        <v>1</v>
      </c>
      <c r="Q860" s="2" t="b">
        <v>1</v>
      </c>
      <c r="R860" s="2" t="b">
        <f t="shared" si="109"/>
        <v>1</v>
      </c>
      <c r="S860" s="2" t="b">
        <v>1</v>
      </c>
      <c r="T860" s="2" t="b">
        <f t="shared" si="110"/>
        <v>1</v>
      </c>
      <c r="U860" s="2" t="s">
        <v>1496</v>
      </c>
      <c r="V860" s="2" t="str">
        <f t="shared" si="111"/>
        <v>Diabetes</v>
      </c>
      <c r="W860" s="2" t="s">
        <v>1506</v>
      </c>
      <c r="X860" s="2" t="s">
        <v>1512</v>
      </c>
      <c r="Y860" s="2" t="s">
        <v>1508</v>
      </c>
    </row>
    <row r="861" spans="1:25" ht="15.75" customHeight="1">
      <c r="A861" s="2" t="s">
        <v>1302</v>
      </c>
      <c r="B861" s="2" t="s">
        <v>1509</v>
      </c>
      <c r="C861" s="2">
        <v>160</v>
      </c>
      <c r="D861" s="2">
        <f t="shared" si="104"/>
        <v>1.6</v>
      </c>
      <c r="E861" s="34">
        <f t="shared" si="105"/>
        <v>28.593749999999996</v>
      </c>
      <c r="F861" s="2">
        <v>73.2</v>
      </c>
      <c r="G861" s="2">
        <f t="shared" si="106"/>
        <v>73.2</v>
      </c>
      <c r="H861" s="2" t="b">
        <v>0</v>
      </c>
      <c r="I861" s="2" t="b">
        <v>0</v>
      </c>
      <c r="J861" s="2" t="b">
        <v>1</v>
      </c>
      <c r="K861" s="2" t="b">
        <v>1</v>
      </c>
      <c r="L861" s="13" t="b">
        <f t="shared" si="107"/>
        <v>1</v>
      </c>
      <c r="M861" s="2" t="s">
        <v>1877</v>
      </c>
      <c r="N861" s="2">
        <v>212</v>
      </c>
      <c r="O861" s="2" t="b">
        <v>1</v>
      </c>
      <c r="P861" s="13" t="b">
        <f t="shared" si="108"/>
        <v>1</v>
      </c>
      <c r="Q861" s="2" t="b">
        <v>1</v>
      </c>
      <c r="R861" s="2" t="b">
        <f t="shared" si="109"/>
        <v>1</v>
      </c>
      <c r="S861" s="2" t="b">
        <v>1</v>
      </c>
      <c r="T861" s="2" t="b">
        <f t="shared" si="110"/>
        <v>1</v>
      </c>
      <c r="U861" s="2" t="s">
        <v>1534</v>
      </c>
      <c r="V861" s="2" t="str">
        <f t="shared" si="111"/>
        <v>Respiratory Infection</v>
      </c>
      <c r="W861" s="2" t="s">
        <v>1506</v>
      </c>
      <c r="X861" s="2" t="s">
        <v>1535</v>
      </c>
      <c r="Y861" s="2" t="s">
        <v>1521</v>
      </c>
    </row>
    <row r="862" spans="1:25" ht="15.75" customHeight="1">
      <c r="A862" s="2" t="s">
        <v>1304</v>
      </c>
      <c r="B862" s="2" t="s">
        <v>1503</v>
      </c>
      <c r="C862" s="2">
        <v>160</v>
      </c>
      <c r="D862" s="2">
        <f t="shared" si="104"/>
        <v>1.6</v>
      </c>
      <c r="E862" s="34">
        <f t="shared" si="105"/>
        <v>20.898437499999996</v>
      </c>
      <c r="F862" s="2">
        <v>53.5</v>
      </c>
      <c r="G862" s="2">
        <f t="shared" si="106"/>
        <v>53.5</v>
      </c>
      <c r="H862" s="2" t="b">
        <v>0</v>
      </c>
      <c r="I862" s="2" t="b">
        <v>1</v>
      </c>
      <c r="J862" s="2" t="b">
        <v>0</v>
      </c>
      <c r="K862" s="2" t="b">
        <v>0</v>
      </c>
      <c r="L862" s="13" t="b">
        <f t="shared" si="107"/>
        <v>0</v>
      </c>
      <c r="M862" s="2" t="s">
        <v>1593</v>
      </c>
      <c r="N862" s="2">
        <v>172</v>
      </c>
      <c r="O862" s="2" t="b">
        <v>0</v>
      </c>
      <c r="P862" s="13" t="b">
        <f t="shared" si="108"/>
        <v>0</v>
      </c>
      <c r="Q862" s="2" t="b">
        <v>0</v>
      </c>
      <c r="R862" s="2" t="b">
        <f t="shared" si="109"/>
        <v>0</v>
      </c>
      <c r="S862" s="2" t="b">
        <v>0</v>
      </c>
      <c r="T862" s="2" t="b">
        <f t="shared" si="110"/>
        <v>0</v>
      </c>
      <c r="U862" s="2" t="s">
        <v>1516</v>
      </c>
      <c r="V862" s="2" t="str">
        <f t="shared" si="111"/>
        <v>Stroke</v>
      </c>
      <c r="W862" s="2" t="s">
        <v>1524</v>
      </c>
      <c r="X862" s="2" t="s">
        <v>1507</v>
      </c>
      <c r="Y862" s="2" t="s">
        <v>1530</v>
      </c>
    </row>
    <row r="863" spans="1:25" ht="15.75" customHeight="1">
      <c r="A863" s="2" t="s">
        <v>1305</v>
      </c>
      <c r="B863" s="2" t="s">
        <v>1518</v>
      </c>
      <c r="C863" s="2">
        <v>165</v>
      </c>
      <c r="D863" s="2">
        <f t="shared" si="104"/>
        <v>1.65</v>
      </c>
      <c r="E863" s="34">
        <f t="shared" si="105"/>
        <v>34.306703397612495</v>
      </c>
      <c r="F863" s="2">
        <v>93.4</v>
      </c>
      <c r="G863" s="2">
        <f t="shared" si="106"/>
        <v>93.4</v>
      </c>
      <c r="H863" s="2" t="b">
        <v>0</v>
      </c>
      <c r="I863" s="2" t="b">
        <v>0</v>
      </c>
      <c r="J863" s="2" t="b">
        <v>0</v>
      </c>
      <c r="K863" s="2" t="b">
        <v>0</v>
      </c>
      <c r="L863" s="13" t="b">
        <f t="shared" si="107"/>
        <v>0</v>
      </c>
      <c r="M863" s="2" t="s">
        <v>1872</v>
      </c>
      <c r="N863" s="2">
        <v>152</v>
      </c>
      <c r="O863" s="2" t="b">
        <v>0</v>
      </c>
      <c r="P863" s="13" t="b">
        <f t="shared" si="108"/>
        <v>0</v>
      </c>
      <c r="Q863" s="2" t="b">
        <v>1</v>
      </c>
      <c r="R863" s="2" t="b">
        <f t="shared" si="109"/>
        <v>1</v>
      </c>
      <c r="S863" s="2" t="b">
        <v>1</v>
      </c>
      <c r="T863" s="2" t="b">
        <f t="shared" si="110"/>
        <v>1</v>
      </c>
      <c r="U863" s="2" t="s">
        <v>1532</v>
      </c>
      <c r="V863" s="2" t="str">
        <f t="shared" si="111"/>
        <v>Hypertension</v>
      </c>
      <c r="W863" s="100"/>
      <c r="X863" s="2" t="s">
        <v>1507</v>
      </c>
      <c r="Y863" s="2" t="s">
        <v>1530</v>
      </c>
    </row>
    <row r="864" spans="1:25" ht="15.75" customHeight="1">
      <c r="A864" s="2" t="s">
        <v>1306</v>
      </c>
      <c r="B864" s="2" t="s">
        <v>1536</v>
      </c>
      <c r="C864" s="2">
        <v>161</v>
      </c>
      <c r="D864" s="2">
        <f t="shared" si="104"/>
        <v>1.61</v>
      </c>
      <c r="E864" s="34">
        <f t="shared" si="105"/>
        <v>34.643725164924184</v>
      </c>
      <c r="F864" s="2">
        <v>89.8</v>
      </c>
      <c r="G864" s="2">
        <f t="shared" si="106"/>
        <v>89.8</v>
      </c>
      <c r="H864" s="2" t="b">
        <v>0</v>
      </c>
      <c r="I864" s="2" t="b">
        <v>0</v>
      </c>
      <c r="J864" s="2" t="b">
        <v>0</v>
      </c>
      <c r="K864" s="2" t="b">
        <v>0</v>
      </c>
      <c r="L864" s="13" t="b">
        <f t="shared" si="107"/>
        <v>0</v>
      </c>
      <c r="M864" s="2" t="s">
        <v>1890</v>
      </c>
      <c r="N864" s="2">
        <v>212</v>
      </c>
      <c r="O864" s="2" t="b">
        <v>0</v>
      </c>
      <c r="P864" s="13" t="b">
        <f t="shared" si="108"/>
        <v>0</v>
      </c>
      <c r="Q864" s="2" t="b">
        <v>1</v>
      </c>
      <c r="R864" s="2" t="b">
        <f t="shared" si="109"/>
        <v>1</v>
      </c>
      <c r="S864" s="2" t="b">
        <v>1</v>
      </c>
      <c r="T864" s="2" t="b">
        <f t="shared" si="110"/>
        <v>1</v>
      </c>
      <c r="U864" s="2" t="s">
        <v>1540</v>
      </c>
      <c r="V864" s="2" t="str">
        <f t="shared" si="111"/>
        <v>Osteoarthritis</v>
      </c>
      <c r="W864" s="2" t="s">
        <v>1524</v>
      </c>
      <c r="X864" s="2" t="s">
        <v>1512</v>
      </c>
      <c r="Y864" s="2" t="s">
        <v>1530</v>
      </c>
    </row>
    <row r="865" spans="1:25" ht="15.75" customHeight="1">
      <c r="A865" s="2" t="s">
        <v>1307</v>
      </c>
      <c r="B865" s="2" t="s">
        <v>1527</v>
      </c>
      <c r="C865" s="2">
        <v>155</v>
      </c>
      <c r="D865" s="2">
        <f t="shared" si="104"/>
        <v>1.55</v>
      </c>
      <c r="E865" s="34">
        <f t="shared" si="105"/>
        <v>34.214360041623308</v>
      </c>
      <c r="F865" s="2">
        <v>82.2</v>
      </c>
      <c r="G865" s="2">
        <f t="shared" si="106"/>
        <v>82.2</v>
      </c>
      <c r="H865" s="2" t="b">
        <v>1</v>
      </c>
      <c r="I865" s="2" t="b">
        <v>0</v>
      </c>
      <c r="J865" s="2" t="b">
        <v>0</v>
      </c>
      <c r="K865" s="2" t="b">
        <v>0</v>
      </c>
      <c r="L865" s="13" t="b">
        <f t="shared" si="107"/>
        <v>0</v>
      </c>
      <c r="M865" s="2" t="s">
        <v>1656</v>
      </c>
      <c r="N865" s="2">
        <v>164</v>
      </c>
      <c r="O865" s="2" t="b">
        <v>0</v>
      </c>
      <c r="P865" s="13" t="b">
        <f t="shared" si="108"/>
        <v>0</v>
      </c>
      <c r="Q865" s="2" t="b">
        <v>1</v>
      </c>
      <c r="R865" s="2" t="b">
        <f t="shared" si="109"/>
        <v>1</v>
      </c>
      <c r="S865" s="2" t="b">
        <v>1</v>
      </c>
      <c r="T865" s="2" t="b">
        <f t="shared" si="110"/>
        <v>1</v>
      </c>
      <c r="U865" s="2" t="s">
        <v>1561</v>
      </c>
      <c r="V865" s="2" t="str">
        <f t="shared" si="111"/>
        <v>Diabetes</v>
      </c>
      <c r="W865" s="2" t="s">
        <v>1524</v>
      </c>
      <c r="X865" s="2" t="s">
        <v>1512</v>
      </c>
      <c r="Y865" s="2" t="s">
        <v>1508</v>
      </c>
    </row>
    <row r="866" spans="1:25" ht="15.75" customHeight="1">
      <c r="A866" s="2" t="s">
        <v>1309</v>
      </c>
      <c r="B866" s="2" t="s">
        <v>1509</v>
      </c>
      <c r="C866" s="2">
        <v>179</v>
      </c>
      <c r="D866" s="2">
        <f t="shared" si="104"/>
        <v>1.79</v>
      </c>
      <c r="E866" s="34">
        <f t="shared" si="105"/>
        <v>26.684560406978559</v>
      </c>
      <c r="F866" s="2">
        <v>85.5</v>
      </c>
      <c r="G866" s="2">
        <f t="shared" si="106"/>
        <v>85.5</v>
      </c>
      <c r="H866" s="2" t="b">
        <v>1</v>
      </c>
      <c r="I866" s="2" t="b">
        <v>1</v>
      </c>
      <c r="J866" s="2" t="b">
        <v>1</v>
      </c>
      <c r="K866" s="2" t="b">
        <v>0</v>
      </c>
      <c r="L866" s="13" t="b">
        <f t="shared" si="107"/>
        <v>0</v>
      </c>
      <c r="M866" s="2" t="s">
        <v>1903</v>
      </c>
      <c r="N866" s="2">
        <v>168</v>
      </c>
      <c r="O866" s="2" t="b">
        <v>0</v>
      </c>
      <c r="P866" s="13" t="b">
        <f t="shared" si="108"/>
        <v>0</v>
      </c>
      <c r="Q866" s="2" t="b">
        <v>0</v>
      </c>
      <c r="R866" s="2" t="b">
        <f t="shared" si="109"/>
        <v>0</v>
      </c>
      <c r="S866" s="2" t="b">
        <v>0</v>
      </c>
      <c r="T866" s="2" t="b">
        <f t="shared" si="110"/>
        <v>0</v>
      </c>
      <c r="U866" s="2" t="s">
        <v>1568</v>
      </c>
      <c r="V866" s="2" t="str">
        <f t="shared" si="111"/>
        <v>Allergic Reaction</v>
      </c>
      <c r="W866" s="2" t="s">
        <v>1524</v>
      </c>
      <c r="X866" s="2" t="s">
        <v>1512</v>
      </c>
      <c r="Y866" s="2" t="s">
        <v>1521</v>
      </c>
    </row>
    <row r="867" spans="1:25" ht="15.75" customHeight="1">
      <c r="A867" s="2" t="s">
        <v>1310</v>
      </c>
      <c r="B867" s="2" t="s">
        <v>1518</v>
      </c>
      <c r="C867" s="2">
        <v>151</v>
      </c>
      <c r="D867" s="2">
        <f t="shared" si="104"/>
        <v>1.51</v>
      </c>
      <c r="E867" s="34">
        <f t="shared" si="105"/>
        <v>34.823034077452746</v>
      </c>
      <c r="F867" s="2">
        <v>79.400000000000006</v>
      </c>
      <c r="G867" s="2">
        <f t="shared" si="106"/>
        <v>79.400000000000006</v>
      </c>
      <c r="H867" s="2" t="b">
        <v>1</v>
      </c>
      <c r="I867" s="2" t="b">
        <v>1</v>
      </c>
      <c r="J867" s="2" t="b">
        <v>0</v>
      </c>
      <c r="K867" s="2" t="b">
        <v>0</v>
      </c>
      <c r="L867" s="13" t="b">
        <f t="shared" si="107"/>
        <v>0</v>
      </c>
      <c r="M867" s="2" t="s">
        <v>1753</v>
      </c>
      <c r="N867" s="2">
        <v>175</v>
      </c>
      <c r="O867" s="2" t="b">
        <v>1</v>
      </c>
      <c r="P867" s="13" t="b">
        <f t="shared" si="108"/>
        <v>1</v>
      </c>
      <c r="Q867" s="2" t="b">
        <v>0</v>
      </c>
      <c r="R867" s="2" t="b">
        <f t="shared" si="109"/>
        <v>0</v>
      </c>
      <c r="S867" s="2" t="b">
        <v>1</v>
      </c>
      <c r="T867" s="2" t="b">
        <f t="shared" si="110"/>
        <v>1</v>
      </c>
      <c r="U867" s="2" t="s">
        <v>1548</v>
      </c>
      <c r="V867" s="2" t="str">
        <f t="shared" si="111"/>
        <v>Heart Disease</v>
      </c>
      <c r="W867" s="2" t="s">
        <v>1524</v>
      </c>
      <c r="X867" s="2" t="s">
        <v>1507</v>
      </c>
      <c r="Y867" s="2" t="s">
        <v>1508</v>
      </c>
    </row>
    <row r="868" spans="1:25" ht="15.75" customHeight="1">
      <c r="A868" s="2" t="s">
        <v>1311</v>
      </c>
      <c r="B868" s="2" t="s">
        <v>1527</v>
      </c>
      <c r="C868" s="2">
        <v>169</v>
      </c>
      <c r="D868" s="2">
        <f t="shared" si="104"/>
        <v>1.69</v>
      </c>
      <c r="E868" s="34">
        <f t="shared" si="105"/>
        <v>25.419278036483316</v>
      </c>
      <c r="F868" s="2">
        <v>72.599999999999994</v>
      </c>
      <c r="G868" s="2">
        <f t="shared" si="106"/>
        <v>72.599999999999994</v>
      </c>
      <c r="H868" s="2" t="b">
        <v>1</v>
      </c>
      <c r="I868" s="2" t="b">
        <v>1</v>
      </c>
      <c r="J868" s="2" t="b">
        <v>1</v>
      </c>
      <c r="K868" s="2" t="b">
        <v>0</v>
      </c>
      <c r="L868" s="13" t="b">
        <f t="shared" si="107"/>
        <v>0</v>
      </c>
      <c r="M868" s="2" t="s">
        <v>1904</v>
      </c>
      <c r="N868" s="2">
        <v>152</v>
      </c>
      <c r="O868" s="2" t="b">
        <v>0</v>
      </c>
      <c r="P868" s="13" t="b">
        <f t="shared" si="108"/>
        <v>0</v>
      </c>
      <c r="Q868" s="2" t="b">
        <v>0</v>
      </c>
      <c r="R868" s="2" t="b">
        <f t="shared" si="109"/>
        <v>0</v>
      </c>
      <c r="S868" s="2" t="b">
        <v>0</v>
      </c>
      <c r="T868" s="2" t="b">
        <f t="shared" si="110"/>
        <v>0</v>
      </c>
      <c r="U868" s="2" t="s">
        <v>1545</v>
      </c>
      <c r="V868" s="2" t="str">
        <f t="shared" si="111"/>
        <v>Hypertension</v>
      </c>
      <c r="W868" s="2" t="s">
        <v>1524</v>
      </c>
      <c r="X868" s="2" t="s">
        <v>1535</v>
      </c>
      <c r="Y868" s="2" t="s">
        <v>1521</v>
      </c>
    </row>
    <row r="869" spans="1:25" ht="15.75" customHeight="1">
      <c r="A869" s="2" t="s">
        <v>1312</v>
      </c>
      <c r="B869" s="2" t="s">
        <v>1543</v>
      </c>
      <c r="C869" s="2">
        <v>158</v>
      </c>
      <c r="D869" s="2">
        <f t="shared" si="104"/>
        <v>1.58</v>
      </c>
      <c r="E869" s="34">
        <f t="shared" si="105"/>
        <v>28.961704854991183</v>
      </c>
      <c r="F869" s="2">
        <v>72.3</v>
      </c>
      <c r="G869" s="2">
        <f t="shared" si="106"/>
        <v>72.3</v>
      </c>
      <c r="H869" s="2" t="b">
        <v>0</v>
      </c>
      <c r="I869" s="2" t="b">
        <v>0</v>
      </c>
      <c r="J869" s="2" t="b">
        <v>0</v>
      </c>
      <c r="K869" s="2" t="b">
        <v>0</v>
      </c>
      <c r="L869" s="13" t="b">
        <f t="shared" si="107"/>
        <v>0</v>
      </c>
      <c r="M869" s="2" t="s">
        <v>1597</v>
      </c>
      <c r="N869" s="2">
        <v>214</v>
      </c>
      <c r="O869" s="2" t="b">
        <v>1</v>
      </c>
      <c r="P869" s="13" t="b">
        <f t="shared" si="108"/>
        <v>1</v>
      </c>
      <c r="Q869" s="2" t="b">
        <v>1</v>
      </c>
      <c r="R869" s="2" t="b">
        <f t="shared" si="109"/>
        <v>1</v>
      </c>
      <c r="S869" s="2" t="b">
        <v>1</v>
      </c>
      <c r="T869" s="2" t="b">
        <f t="shared" si="110"/>
        <v>1</v>
      </c>
      <c r="U869" s="2" t="s">
        <v>1520</v>
      </c>
      <c r="V869" s="2" t="str">
        <f t="shared" si="111"/>
        <v>Heart Attack</v>
      </c>
      <c r="W869" s="2" t="s">
        <v>1506</v>
      </c>
      <c r="X869" s="2" t="s">
        <v>1535</v>
      </c>
      <c r="Y869" s="2" t="s">
        <v>1508</v>
      </c>
    </row>
    <row r="870" spans="1:25" ht="15.75" customHeight="1">
      <c r="A870" s="2" t="s">
        <v>1314</v>
      </c>
      <c r="B870" s="2" t="s">
        <v>1527</v>
      </c>
      <c r="C870" s="2">
        <v>165</v>
      </c>
      <c r="D870" s="2">
        <f t="shared" si="104"/>
        <v>1.65</v>
      </c>
      <c r="E870" s="34">
        <f t="shared" si="105"/>
        <v>21.193755739210289</v>
      </c>
      <c r="F870" s="2">
        <v>57.7</v>
      </c>
      <c r="G870" s="2">
        <f t="shared" si="106"/>
        <v>57.7</v>
      </c>
      <c r="H870" s="2" t="b">
        <v>1</v>
      </c>
      <c r="I870" s="2" t="b">
        <v>1</v>
      </c>
      <c r="J870" s="2" t="b">
        <v>1</v>
      </c>
      <c r="K870" s="2" t="b">
        <v>0</v>
      </c>
      <c r="L870" s="13" t="b">
        <f t="shared" si="107"/>
        <v>0</v>
      </c>
      <c r="M870" s="2" t="s">
        <v>1831</v>
      </c>
      <c r="N870" s="2">
        <v>150</v>
      </c>
      <c r="O870" s="100"/>
      <c r="P870" s="13" t="b">
        <f t="shared" si="108"/>
        <v>0</v>
      </c>
      <c r="Q870" s="2" t="b">
        <v>0</v>
      </c>
      <c r="R870" s="2" t="b">
        <f t="shared" si="109"/>
        <v>0</v>
      </c>
      <c r="S870" s="2" t="b">
        <v>0</v>
      </c>
      <c r="T870" s="2" t="b">
        <f t="shared" si="110"/>
        <v>0</v>
      </c>
      <c r="U870" s="2" t="s">
        <v>1523</v>
      </c>
      <c r="V870" s="2" t="str">
        <f t="shared" si="111"/>
        <v>Appendicitis</v>
      </c>
      <c r="W870" s="2" t="s">
        <v>1524</v>
      </c>
      <c r="X870" s="2" t="s">
        <v>1535</v>
      </c>
      <c r="Y870" s="2" t="s">
        <v>1517</v>
      </c>
    </row>
    <row r="871" spans="1:25" ht="15.75" customHeight="1">
      <c r="A871" s="2" t="s">
        <v>1315</v>
      </c>
      <c r="B871" s="2" t="s">
        <v>1536</v>
      </c>
      <c r="C871" s="2">
        <v>175</v>
      </c>
      <c r="D871" s="2">
        <f t="shared" si="104"/>
        <v>1.75</v>
      </c>
      <c r="E871" s="34">
        <f t="shared" si="105"/>
        <v>26.481632653061222</v>
      </c>
      <c r="F871" s="2">
        <v>81.099999999999994</v>
      </c>
      <c r="G871" s="2">
        <f t="shared" si="106"/>
        <v>81.099999999999994</v>
      </c>
      <c r="H871" s="2" t="b">
        <v>1</v>
      </c>
      <c r="I871" s="2" t="b">
        <v>0</v>
      </c>
      <c r="J871" s="2" t="b">
        <v>0</v>
      </c>
      <c r="K871" s="2" t="b">
        <v>0</v>
      </c>
      <c r="L871" s="13" t="b">
        <f t="shared" si="107"/>
        <v>0</v>
      </c>
      <c r="M871" s="2" t="s">
        <v>1593</v>
      </c>
      <c r="N871" s="2">
        <v>187</v>
      </c>
      <c r="O871" s="2" t="b">
        <v>0</v>
      </c>
      <c r="P871" s="13" t="b">
        <f t="shared" si="108"/>
        <v>0</v>
      </c>
      <c r="Q871" s="2" t="b">
        <v>0</v>
      </c>
      <c r="R871" s="2" t="b">
        <f t="shared" si="109"/>
        <v>0</v>
      </c>
      <c r="S871" s="2" t="b">
        <v>0</v>
      </c>
      <c r="T871" s="2" t="b">
        <f t="shared" si="110"/>
        <v>0</v>
      </c>
      <c r="U871" s="2" t="s">
        <v>1642</v>
      </c>
      <c r="V871" s="2" t="str">
        <f t="shared" si="111"/>
        <v>Fractured Arm</v>
      </c>
      <c r="W871" s="2" t="s">
        <v>1524</v>
      </c>
      <c r="X871" s="2" t="s">
        <v>1507</v>
      </c>
      <c r="Y871" s="2" t="s">
        <v>1521</v>
      </c>
    </row>
    <row r="872" spans="1:25" ht="15.75" customHeight="1">
      <c r="A872" s="2" t="s">
        <v>1317</v>
      </c>
      <c r="B872" s="2" t="s">
        <v>1503</v>
      </c>
      <c r="C872" s="2">
        <v>167</v>
      </c>
      <c r="D872" s="2">
        <f t="shared" si="104"/>
        <v>1.67</v>
      </c>
      <c r="E872" s="34">
        <f t="shared" si="105"/>
        <v>25.027788733909425</v>
      </c>
      <c r="F872" s="2">
        <v>69.8</v>
      </c>
      <c r="G872" s="2">
        <f t="shared" si="106"/>
        <v>69.8</v>
      </c>
      <c r="H872" s="2" t="b">
        <v>0</v>
      </c>
      <c r="I872" s="2" t="b">
        <v>1</v>
      </c>
      <c r="J872" s="2" t="b">
        <v>0</v>
      </c>
      <c r="K872" s="2" t="b">
        <v>0</v>
      </c>
      <c r="L872" s="13" t="b">
        <f t="shared" si="107"/>
        <v>0</v>
      </c>
      <c r="M872" s="2" t="s">
        <v>1718</v>
      </c>
      <c r="N872" s="2">
        <v>165</v>
      </c>
      <c r="O872" s="2" t="b">
        <v>0</v>
      </c>
      <c r="P872" s="13" t="b">
        <f t="shared" si="108"/>
        <v>0</v>
      </c>
      <c r="Q872" s="2" t="b">
        <v>0</v>
      </c>
      <c r="R872" s="2" t="b">
        <f t="shared" si="109"/>
        <v>0</v>
      </c>
      <c r="S872" s="2" t="b">
        <v>0</v>
      </c>
      <c r="T872" s="2" t="b">
        <f t="shared" si="110"/>
        <v>0</v>
      </c>
      <c r="U872" s="2" t="s">
        <v>1511</v>
      </c>
      <c r="V872" s="2" t="str">
        <f t="shared" si="111"/>
        <v>Prostate Cancer</v>
      </c>
      <c r="W872" s="2" t="s">
        <v>1524</v>
      </c>
      <c r="X872" s="2" t="s">
        <v>1535</v>
      </c>
      <c r="Y872" s="2" t="s">
        <v>1521</v>
      </c>
    </row>
    <row r="873" spans="1:25" ht="15.75" customHeight="1">
      <c r="A873" s="2" t="s">
        <v>1318</v>
      </c>
      <c r="B873" s="2" t="s">
        <v>1543</v>
      </c>
      <c r="C873" s="2">
        <v>163</v>
      </c>
      <c r="D873" s="2">
        <f t="shared" si="104"/>
        <v>1.63</v>
      </c>
      <c r="E873" s="34">
        <f t="shared" si="105"/>
        <v>31.992171327486922</v>
      </c>
      <c r="F873" s="2">
        <v>85</v>
      </c>
      <c r="G873" s="2">
        <f t="shared" si="106"/>
        <v>85</v>
      </c>
      <c r="H873" s="2" t="b">
        <v>0</v>
      </c>
      <c r="I873" s="2" t="b">
        <v>0</v>
      </c>
      <c r="J873" s="2" t="b">
        <v>0</v>
      </c>
      <c r="K873" s="2" t="b">
        <v>0</v>
      </c>
      <c r="L873" s="13" t="b">
        <f t="shared" si="107"/>
        <v>0</v>
      </c>
      <c r="M873" s="2" t="s">
        <v>1715</v>
      </c>
      <c r="N873" s="2">
        <v>158</v>
      </c>
      <c r="O873" s="2" t="b">
        <v>0</v>
      </c>
      <c r="P873" s="13" t="b">
        <f t="shared" si="108"/>
        <v>0</v>
      </c>
      <c r="Q873" s="2" t="b">
        <v>1</v>
      </c>
      <c r="R873" s="2" t="b">
        <f t="shared" si="109"/>
        <v>1</v>
      </c>
      <c r="S873" s="2" t="b">
        <v>1</v>
      </c>
      <c r="T873" s="2" t="b">
        <f t="shared" si="110"/>
        <v>1</v>
      </c>
      <c r="U873" s="2" t="s">
        <v>1523</v>
      </c>
      <c r="V873" s="2" t="str">
        <f t="shared" si="111"/>
        <v>Appendicitis</v>
      </c>
      <c r="W873" s="2" t="s">
        <v>1524</v>
      </c>
      <c r="X873" s="2" t="s">
        <v>1507</v>
      </c>
      <c r="Y873" s="2" t="s">
        <v>1513</v>
      </c>
    </row>
    <row r="874" spans="1:25" ht="15.75" customHeight="1">
      <c r="A874" s="2" t="s">
        <v>1320</v>
      </c>
      <c r="B874" s="2" t="s">
        <v>1518</v>
      </c>
      <c r="C874" s="2">
        <v>169</v>
      </c>
      <c r="D874" s="2">
        <f t="shared" si="104"/>
        <v>1.69</v>
      </c>
      <c r="E874" s="34">
        <f t="shared" si="105"/>
        <v>26.399635867091494</v>
      </c>
      <c r="F874" s="2">
        <v>75.400000000000006</v>
      </c>
      <c r="G874" s="2">
        <f t="shared" si="106"/>
        <v>75.400000000000006</v>
      </c>
      <c r="H874" s="2" t="b">
        <v>0</v>
      </c>
      <c r="I874" s="2" t="b">
        <v>0</v>
      </c>
      <c r="J874" s="2" t="b">
        <v>0</v>
      </c>
      <c r="K874" s="2" t="b">
        <v>0</v>
      </c>
      <c r="L874" s="13" t="b">
        <f t="shared" si="107"/>
        <v>0</v>
      </c>
      <c r="M874" s="2" t="s">
        <v>1658</v>
      </c>
      <c r="N874" s="2">
        <v>201</v>
      </c>
      <c r="O874" s="2" t="b">
        <v>0</v>
      </c>
      <c r="P874" s="13" t="b">
        <f t="shared" si="108"/>
        <v>0</v>
      </c>
      <c r="Q874" s="2" t="b">
        <v>0</v>
      </c>
      <c r="R874" s="2" t="b">
        <f t="shared" si="109"/>
        <v>0</v>
      </c>
      <c r="S874" s="2" t="b">
        <v>0</v>
      </c>
      <c r="T874" s="2" t="b">
        <f t="shared" si="110"/>
        <v>0</v>
      </c>
      <c r="U874" s="2" t="s">
        <v>1532</v>
      </c>
      <c r="V874" s="2" t="str">
        <f t="shared" si="111"/>
        <v>Hypertension</v>
      </c>
      <c r="W874" s="2" t="s">
        <v>1506</v>
      </c>
      <c r="X874" s="2" t="s">
        <v>1512</v>
      </c>
      <c r="Y874" s="2" t="s">
        <v>1513</v>
      </c>
    </row>
    <row r="875" spans="1:25" ht="15.75" customHeight="1">
      <c r="A875" s="2" t="s">
        <v>1322</v>
      </c>
      <c r="B875" s="2" t="s">
        <v>1556</v>
      </c>
      <c r="C875" s="2">
        <v>176</v>
      </c>
      <c r="D875" s="2">
        <f t="shared" si="104"/>
        <v>1.76</v>
      </c>
      <c r="E875" s="34">
        <f t="shared" si="105"/>
        <v>34.284607438016529</v>
      </c>
      <c r="F875" s="2">
        <v>106.2</v>
      </c>
      <c r="G875" s="2">
        <f t="shared" si="106"/>
        <v>106.2</v>
      </c>
      <c r="H875" s="2" t="b">
        <v>1</v>
      </c>
      <c r="I875" s="2" t="b">
        <v>0</v>
      </c>
      <c r="J875" s="2" t="b">
        <v>0</v>
      </c>
      <c r="K875" s="2" t="b">
        <v>1</v>
      </c>
      <c r="L875" s="13" t="b">
        <f t="shared" si="107"/>
        <v>1</v>
      </c>
      <c r="M875" s="2" t="s">
        <v>1515</v>
      </c>
      <c r="N875" s="2">
        <v>167</v>
      </c>
      <c r="O875" s="2" t="b">
        <v>1</v>
      </c>
      <c r="P875" s="13" t="b">
        <f t="shared" si="108"/>
        <v>1</v>
      </c>
      <c r="Q875" s="2" t="b">
        <v>0</v>
      </c>
      <c r="R875" s="2" t="b">
        <f t="shared" si="109"/>
        <v>0</v>
      </c>
      <c r="S875" s="2" t="b">
        <v>1</v>
      </c>
      <c r="T875" s="2" t="b">
        <f t="shared" si="110"/>
        <v>1</v>
      </c>
      <c r="U875" s="2" t="s">
        <v>1575</v>
      </c>
      <c r="V875" s="2" t="str">
        <f t="shared" si="111"/>
        <v>Cancer</v>
      </c>
      <c r="W875" s="2" t="s">
        <v>1506</v>
      </c>
      <c r="X875" s="2" t="s">
        <v>1535</v>
      </c>
      <c r="Y875" s="2" t="s">
        <v>1521</v>
      </c>
    </row>
    <row r="876" spans="1:25" ht="15.75" customHeight="1">
      <c r="A876" s="2" t="s">
        <v>1323</v>
      </c>
      <c r="B876" s="2" t="s">
        <v>1556</v>
      </c>
      <c r="C876" s="2">
        <v>163</v>
      </c>
      <c r="D876" s="2">
        <f t="shared" si="104"/>
        <v>1.63</v>
      </c>
      <c r="E876" s="34">
        <f t="shared" si="105"/>
        <v>21.94286574579397</v>
      </c>
      <c r="F876" s="2">
        <v>58.3</v>
      </c>
      <c r="G876" s="2">
        <f t="shared" si="106"/>
        <v>58.3</v>
      </c>
      <c r="H876" s="2" t="b">
        <v>1</v>
      </c>
      <c r="I876" s="2" t="b">
        <v>0</v>
      </c>
      <c r="J876" s="2" t="b">
        <v>0</v>
      </c>
      <c r="K876" s="2" t="b">
        <v>0</v>
      </c>
      <c r="L876" s="13" t="b">
        <f t="shared" si="107"/>
        <v>0</v>
      </c>
      <c r="M876" s="2" t="s">
        <v>1901</v>
      </c>
      <c r="N876" s="2">
        <v>217</v>
      </c>
      <c r="O876" s="2" t="b">
        <v>0</v>
      </c>
      <c r="P876" s="13" t="b">
        <f t="shared" si="108"/>
        <v>0</v>
      </c>
      <c r="Q876" s="2" t="b">
        <v>0</v>
      </c>
      <c r="R876" s="2" t="b">
        <f t="shared" si="109"/>
        <v>0</v>
      </c>
      <c r="S876" s="2" t="b">
        <v>0</v>
      </c>
      <c r="T876" s="2" t="b">
        <f t="shared" si="110"/>
        <v>0</v>
      </c>
      <c r="U876" s="2" t="s">
        <v>1511</v>
      </c>
      <c r="V876" s="2" t="str">
        <f t="shared" si="111"/>
        <v>Prostate Cancer</v>
      </c>
      <c r="W876" s="2" t="s">
        <v>1506</v>
      </c>
      <c r="X876" s="2" t="s">
        <v>1535</v>
      </c>
      <c r="Y876" s="2" t="s">
        <v>1521</v>
      </c>
    </row>
    <row r="877" spans="1:25" ht="15.75" customHeight="1">
      <c r="A877" s="2" t="s">
        <v>1324</v>
      </c>
      <c r="B877" s="2" t="s">
        <v>1509</v>
      </c>
      <c r="C877" s="2">
        <v>161</v>
      </c>
      <c r="D877" s="2">
        <f t="shared" si="104"/>
        <v>1.61</v>
      </c>
      <c r="E877" s="34">
        <f t="shared" si="105"/>
        <v>21.64268353844373</v>
      </c>
      <c r="F877" s="2">
        <v>56.1</v>
      </c>
      <c r="G877" s="2">
        <f t="shared" si="106"/>
        <v>56.1</v>
      </c>
      <c r="H877" s="2" t="b">
        <v>1</v>
      </c>
      <c r="I877" s="2" t="b">
        <v>0</v>
      </c>
      <c r="J877" s="2" t="b">
        <v>0</v>
      </c>
      <c r="K877" s="2" t="b">
        <v>0</v>
      </c>
      <c r="L877" s="13" t="b">
        <f t="shared" si="107"/>
        <v>0</v>
      </c>
      <c r="M877" s="2" t="s">
        <v>1819</v>
      </c>
      <c r="N877" s="2">
        <v>224</v>
      </c>
      <c r="O877" s="2" t="b">
        <v>0</v>
      </c>
      <c r="P877" s="13" t="b">
        <f t="shared" si="108"/>
        <v>0</v>
      </c>
      <c r="Q877" s="2" t="b">
        <v>0</v>
      </c>
      <c r="R877" s="2" t="b">
        <f t="shared" si="109"/>
        <v>0</v>
      </c>
      <c r="S877" s="2" t="b">
        <v>0</v>
      </c>
      <c r="T877" s="2" t="b">
        <f t="shared" si="110"/>
        <v>0</v>
      </c>
      <c r="U877" s="2" t="s">
        <v>1516</v>
      </c>
      <c r="V877" s="2" t="str">
        <f t="shared" si="111"/>
        <v>Stroke</v>
      </c>
      <c r="W877" s="2" t="s">
        <v>1524</v>
      </c>
      <c r="X877" s="2" t="s">
        <v>1535</v>
      </c>
      <c r="Y877" s="2" t="s">
        <v>1508</v>
      </c>
    </row>
    <row r="878" spans="1:25" ht="15.75" customHeight="1">
      <c r="A878" s="2" t="s">
        <v>1326</v>
      </c>
      <c r="B878" s="2" t="s">
        <v>1527</v>
      </c>
      <c r="C878" s="2">
        <v>163</v>
      </c>
      <c r="D878" s="2">
        <f t="shared" si="104"/>
        <v>1.63</v>
      </c>
      <c r="E878" s="34">
        <f t="shared" si="105"/>
        <v>22.620347020964285</v>
      </c>
      <c r="F878" s="2">
        <v>60.1</v>
      </c>
      <c r="G878" s="2">
        <f t="shared" si="106"/>
        <v>60.1</v>
      </c>
      <c r="H878" s="2" t="b">
        <v>0</v>
      </c>
      <c r="I878" s="2" t="b">
        <v>0</v>
      </c>
      <c r="J878" s="2" t="b">
        <v>0</v>
      </c>
      <c r="K878" s="2" t="b">
        <v>0</v>
      </c>
      <c r="L878" s="13" t="b">
        <f t="shared" si="107"/>
        <v>0</v>
      </c>
      <c r="M878" s="2" t="s">
        <v>1750</v>
      </c>
      <c r="N878" s="2">
        <v>209</v>
      </c>
      <c r="O878" s="100"/>
      <c r="P878" s="13" t="b">
        <f t="shared" si="108"/>
        <v>0</v>
      </c>
      <c r="Q878" s="2" t="b">
        <v>0</v>
      </c>
      <c r="R878" s="2" t="b">
        <f t="shared" si="109"/>
        <v>0</v>
      </c>
      <c r="S878" s="2" t="b">
        <v>0</v>
      </c>
      <c r="T878" s="2" t="b">
        <f t="shared" si="110"/>
        <v>0</v>
      </c>
      <c r="U878" s="2" t="s">
        <v>1523</v>
      </c>
      <c r="V878" s="2" t="str">
        <f t="shared" si="111"/>
        <v>Appendicitis</v>
      </c>
      <c r="W878" s="2" t="s">
        <v>1506</v>
      </c>
      <c r="X878" s="2" t="s">
        <v>1512</v>
      </c>
      <c r="Y878" s="2" t="s">
        <v>1530</v>
      </c>
    </row>
    <row r="879" spans="1:25" ht="15.75" customHeight="1">
      <c r="A879" s="2" t="s">
        <v>1328</v>
      </c>
      <c r="B879" s="2" t="s">
        <v>1536</v>
      </c>
      <c r="C879" s="2">
        <v>163</v>
      </c>
      <c r="D879" s="2">
        <f t="shared" si="104"/>
        <v>1.63</v>
      </c>
      <c r="E879" s="34">
        <f t="shared" si="105"/>
        <v>32.368549813692653</v>
      </c>
      <c r="F879" s="2">
        <v>86</v>
      </c>
      <c r="G879" s="2">
        <f t="shared" si="106"/>
        <v>86</v>
      </c>
      <c r="H879" s="2" t="b">
        <v>1</v>
      </c>
      <c r="I879" s="2" t="b">
        <v>0</v>
      </c>
      <c r="J879" s="2" t="b">
        <v>0</v>
      </c>
      <c r="K879" s="2" t="b">
        <v>1</v>
      </c>
      <c r="L879" s="13" t="b">
        <f t="shared" si="107"/>
        <v>1</v>
      </c>
      <c r="M879" s="2" t="s">
        <v>1896</v>
      </c>
      <c r="N879" s="2">
        <v>189</v>
      </c>
      <c r="O879" s="2" t="b">
        <v>1</v>
      </c>
      <c r="P879" s="13" t="b">
        <f t="shared" si="108"/>
        <v>1</v>
      </c>
      <c r="Q879" s="2" t="b">
        <v>0</v>
      </c>
      <c r="R879" s="2" t="b">
        <f t="shared" si="109"/>
        <v>0</v>
      </c>
      <c r="S879" s="2" t="b">
        <v>1</v>
      </c>
      <c r="T879" s="2" t="b">
        <f t="shared" si="110"/>
        <v>1</v>
      </c>
      <c r="U879" s="2" t="s">
        <v>1545</v>
      </c>
      <c r="V879" s="2" t="str">
        <f t="shared" si="111"/>
        <v>Hypertension</v>
      </c>
      <c r="W879" s="2" t="s">
        <v>1524</v>
      </c>
      <c r="X879" s="2" t="s">
        <v>1507</v>
      </c>
      <c r="Y879" s="2" t="s">
        <v>1508</v>
      </c>
    </row>
    <row r="880" spans="1:25" ht="15.75" customHeight="1">
      <c r="A880" s="2" t="s">
        <v>1329</v>
      </c>
      <c r="B880" s="2" t="s">
        <v>1543</v>
      </c>
      <c r="C880" s="2">
        <v>167</v>
      </c>
      <c r="D880" s="2">
        <f t="shared" si="104"/>
        <v>1.67</v>
      </c>
      <c r="E880" s="34">
        <f t="shared" si="105"/>
        <v>34.601455771092546</v>
      </c>
      <c r="F880" s="2">
        <v>96.5</v>
      </c>
      <c r="G880" s="2">
        <f t="shared" si="106"/>
        <v>96.5</v>
      </c>
      <c r="H880" s="2" t="b">
        <v>0</v>
      </c>
      <c r="I880" s="2" t="b">
        <v>1</v>
      </c>
      <c r="J880" s="2" t="b">
        <v>0</v>
      </c>
      <c r="K880" s="2" t="b">
        <v>0</v>
      </c>
      <c r="L880" s="13" t="b">
        <f t="shared" si="107"/>
        <v>0</v>
      </c>
      <c r="M880" s="2" t="s">
        <v>1547</v>
      </c>
      <c r="N880" s="2">
        <v>175</v>
      </c>
      <c r="O880" s="2" t="b">
        <v>0</v>
      </c>
      <c r="P880" s="13" t="b">
        <f t="shared" si="108"/>
        <v>0</v>
      </c>
      <c r="Q880" s="2" t="b">
        <v>1</v>
      </c>
      <c r="R880" s="2" t="b">
        <f t="shared" si="109"/>
        <v>1</v>
      </c>
      <c r="S880" s="2" t="b">
        <v>1</v>
      </c>
      <c r="T880" s="2" t="b">
        <f t="shared" si="110"/>
        <v>1</v>
      </c>
      <c r="U880" s="2" t="s">
        <v>1529</v>
      </c>
      <c r="V880" s="2" t="str">
        <f t="shared" si="111"/>
        <v>Childbirth</v>
      </c>
      <c r="W880" s="2" t="s">
        <v>1506</v>
      </c>
      <c r="X880" s="2" t="s">
        <v>1507</v>
      </c>
      <c r="Y880" s="2" t="s">
        <v>1513</v>
      </c>
    </row>
    <row r="881" spans="1:25" ht="15.75" customHeight="1">
      <c r="A881" s="2" t="s">
        <v>1330</v>
      </c>
      <c r="B881" s="2" t="s">
        <v>1536</v>
      </c>
      <c r="C881" s="2">
        <v>168</v>
      </c>
      <c r="D881" s="2">
        <f t="shared" si="104"/>
        <v>1.68</v>
      </c>
      <c r="E881" s="34">
        <f t="shared" si="105"/>
        <v>30.116213151927443</v>
      </c>
      <c r="F881" s="2">
        <v>85</v>
      </c>
      <c r="G881" s="2">
        <f t="shared" si="106"/>
        <v>85</v>
      </c>
      <c r="H881" s="2" t="b">
        <v>1</v>
      </c>
      <c r="I881" s="2" t="b">
        <v>0</v>
      </c>
      <c r="J881" s="2" t="b">
        <v>1</v>
      </c>
      <c r="K881" s="2" t="b">
        <v>1</v>
      </c>
      <c r="L881" s="13" t="b">
        <f t="shared" si="107"/>
        <v>1</v>
      </c>
      <c r="M881" s="2" t="s">
        <v>1690</v>
      </c>
      <c r="N881" s="2">
        <v>218</v>
      </c>
      <c r="O881" s="2" t="b">
        <v>1</v>
      </c>
      <c r="P881" s="13" t="b">
        <f t="shared" si="108"/>
        <v>1</v>
      </c>
      <c r="Q881" s="2" t="b">
        <v>0</v>
      </c>
      <c r="R881" s="2" t="b">
        <f t="shared" si="109"/>
        <v>0</v>
      </c>
      <c r="S881" s="2" t="b">
        <v>1</v>
      </c>
      <c r="T881" s="2" t="b">
        <f t="shared" si="110"/>
        <v>1</v>
      </c>
      <c r="U881" s="2" t="s">
        <v>1623</v>
      </c>
      <c r="V881" s="2" t="str">
        <f t="shared" si="111"/>
        <v>Childbirth</v>
      </c>
      <c r="W881" s="2" t="s">
        <v>1524</v>
      </c>
      <c r="X881" s="2" t="s">
        <v>1507</v>
      </c>
      <c r="Y881" s="2" t="s">
        <v>1513</v>
      </c>
    </row>
    <row r="882" spans="1:25" ht="15.75" customHeight="1">
      <c r="A882" s="2" t="s">
        <v>1331</v>
      </c>
      <c r="B882" s="2" t="s">
        <v>1503</v>
      </c>
      <c r="C882" s="2">
        <v>161</v>
      </c>
      <c r="D882" s="2">
        <f t="shared" si="104"/>
        <v>1.61</v>
      </c>
      <c r="E882" s="34">
        <f t="shared" si="105"/>
        <v>32.251842135720068</v>
      </c>
      <c r="F882" s="2">
        <v>83.6</v>
      </c>
      <c r="G882" s="2">
        <f t="shared" si="106"/>
        <v>83.6</v>
      </c>
      <c r="H882" s="2" t="b">
        <v>1</v>
      </c>
      <c r="I882" s="2" t="b">
        <v>1</v>
      </c>
      <c r="J882" s="2" t="b">
        <v>0</v>
      </c>
      <c r="K882" s="2" t="b">
        <v>0</v>
      </c>
      <c r="L882" s="13" t="b">
        <f t="shared" si="107"/>
        <v>0</v>
      </c>
      <c r="M882" s="2" t="s">
        <v>1836</v>
      </c>
      <c r="N882" s="2">
        <v>208</v>
      </c>
      <c r="O882" s="2" t="b">
        <v>1</v>
      </c>
      <c r="P882" s="13" t="b">
        <f t="shared" si="108"/>
        <v>1</v>
      </c>
      <c r="Q882" s="2" t="b">
        <v>0</v>
      </c>
      <c r="R882" s="2" t="b">
        <f t="shared" si="109"/>
        <v>0</v>
      </c>
      <c r="S882" s="2" t="b">
        <v>1</v>
      </c>
      <c r="T882" s="2" t="b">
        <f t="shared" si="110"/>
        <v>1</v>
      </c>
      <c r="U882" s="2" t="s">
        <v>1617</v>
      </c>
      <c r="V882" s="2" t="str">
        <f t="shared" si="111"/>
        <v>Heart Attack</v>
      </c>
      <c r="W882" s="2" t="s">
        <v>1506</v>
      </c>
      <c r="X882" s="2" t="s">
        <v>1507</v>
      </c>
      <c r="Y882" s="2" t="s">
        <v>1508</v>
      </c>
    </row>
    <row r="883" spans="1:25" ht="15.75" customHeight="1">
      <c r="A883" s="2" t="s">
        <v>1333</v>
      </c>
      <c r="B883" s="2" t="s">
        <v>1556</v>
      </c>
      <c r="C883" s="2">
        <v>165</v>
      </c>
      <c r="D883" s="2">
        <f t="shared" si="104"/>
        <v>1.65</v>
      </c>
      <c r="E883" s="34">
        <f t="shared" si="105"/>
        <v>34.380165289256198</v>
      </c>
      <c r="F883" s="2">
        <v>93.6</v>
      </c>
      <c r="G883" s="2">
        <f t="shared" si="106"/>
        <v>93.6</v>
      </c>
      <c r="H883" s="2" t="b">
        <v>0</v>
      </c>
      <c r="I883" s="2" t="b">
        <v>0</v>
      </c>
      <c r="J883" s="2" t="b">
        <v>0</v>
      </c>
      <c r="K883" s="2" t="b">
        <v>0</v>
      </c>
      <c r="L883" s="13" t="b">
        <f t="shared" si="107"/>
        <v>0</v>
      </c>
      <c r="M883" s="2" t="s">
        <v>1600</v>
      </c>
      <c r="N883" s="2">
        <v>225</v>
      </c>
      <c r="O883" s="2" t="b">
        <v>0</v>
      </c>
      <c r="P883" s="13" t="b">
        <f t="shared" si="108"/>
        <v>0</v>
      </c>
      <c r="Q883" s="2" t="b">
        <v>1</v>
      </c>
      <c r="R883" s="2" t="b">
        <f t="shared" si="109"/>
        <v>1</v>
      </c>
      <c r="S883" s="2" t="b">
        <v>1</v>
      </c>
      <c r="T883" s="2" t="b">
        <f t="shared" si="110"/>
        <v>1</v>
      </c>
      <c r="U883" s="2" t="s">
        <v>1571</v>
      </c>
      <c r="V883" s="2" t="str">
        <f t="shared" si="111"/>
        <v>Stroke</v>
      </c>
      <c r="W883" s="2" t="s">
        <v>1506</v>
      </c>
      <c r="X883" s="2" t="s">
        <v>1535</v>
      </c>
      <c r="Y883" s="2" t="s">
        <v>1513</v>
      </c>
    </row>
    <row r="884" spans="1:25" ht="15.75" customHeight="1">
      <c r="A884" s="2" t="s">
        <v>1334</v>
      </c>
      <c r="B884" s="2" t="s">
        <v>1556</v>
      </c>
      <c r="C884" s="2">
        <v>173</v>
      </c>
      <c r="D884" s="2">
        <f t="shared" si="104"/>
        <v>1.73</v>
      </c>
      <c r="E884" s="34">
        <f t="shared" si="105"/>
        <v>30.639179391225902</v>
      </c>
      <c r="F884" s="2">
        <v>91.7</v>
      </c>
      <c r="G884" s="2">
        <f t="shared" si="106"/>
        <v>91.7</v>
      </c>
      <c r="H884" s="2" t="b">
        <v>0</v>
      </c>
      <c r="I884" s="2" t="b">
        <v>0</v>
      </c>
      <c r="J884" s="2" t="b">
        <v>0</v>
      </c>
      <c r="K884" s="2" t="b">
        <v>0</v>
      </c>
      <c r="L884" s="13" t="b">
        <f t="shared" si="107"/>
        <v>0</v>
      </c>
      <c r="M884" s="2" t="s">
        <v>1807</v>
      </c>
      <c r="N884" s="2">
        <v>185</v>
      </c>
      <c r="O884" s="2" t="b">
        <v>1</v>
      </c>
      <c r="P884" s="13" t="b">
        <f t="shared" si="108"/>
        <v>1</v>
      </c>
      <c r="Q884" s="2" t="b">
        <v>0</v>
      </c>
      <c r="R884" s="2" t="b">
        <f t="shared" si="109"/>
        <v>0</v>
      </c>
      <c r="S884" s="2" t="b">
        <v>1</v>
      </c>
      <c r="T884" s="2" t="b">
        <f t="shared" si="110"/>
        <v>1</v>
      </c>
      <c r="U884" s="2" t="s">
        <v>1594</v>
      </c>
      <c r="V884" s="2" t="str">
        <f t="shared" si="111"/>
        <v>Heart Disease</v>
      </c>
      <c r="W884" s="2" t="s">
        <v>1506</v>
      </c>
      <c r="X884" s="2" t="s">
        <v>1507</v>
      </c>
      <c r="Y884" s="2" t="s">
        <v>1521</v>
      </c>
    </row>
    <row r="885" spans="1:25" ht="15.75" customHeight="1">
      <c r="A885" s="2" t="s">
        <v>1335</v>
      </c>
      <c r="B885" s="2" t="s">
        <v>1509</v>
      </c>
      <c r="C885" s="2">
        <v>160</v>
      </c>
      <c r="D885" s="2">
        <f t="shared" si="104"/>
        <v>1.6</v>
      </c>
      <c r="E885" s="34">
        <f t="shared" si="105"/>
        <v>29.140624999999993</v>
      </c>
      <c r="F885" s="2">
        <v>74.599999999999994</v>
      </c>
      <c r="G885" s="2">
        <f t="shared" si="106"/>
        <v>74.599999999999994</v>
      </c>
      <c r="H885" s="2" t="b">
        <v>1</v>
      </c>
      <c r="I885" s="2" t="b">
        <v>0</v>
      </c>
      <c r="J885" s="2" t="b">
        <v>0</v>
      </c>
      <c r="K885" s="2" t="b">
        <v>0</v>
      </c>
      <c r="L885" s="13" t="b">
        <f t="shared" si="107"/>
        <v>0</v>
      </c>
      <c r="M885" s="2" t="s">
        <v>1820</v>
      </c>
      <c r="N885" s="2">
        <v>181</v>
      </c>
      <c r="O885" s="2" t="b">
        <v>1</v>
      </c>
      <c r="P885" s="13" t="b">
        <f t="shared" si="108"/>
        <v>1</v>
      </c>
      <c r="Q885" s="2" t="b">
        <v>0</v>
      </c>
      <c r="R885" s="2" t="b">
        <f t="shared" si="109"/>
        <v>0</v>
      </c>
      <c r="S885" s="2" t="b">
        <v>1</v>
      </c>
      <c r="T885" s="2" t="b">
        <f t="shared" si="110"/>
        <v>1</v>
      </c>
      <c r="U885" s="2" t="s">
        <v>1594</v>
      </c>
      <c r="V885" s="2" t="str">
        <f t="shared" si="111"/>
        <v>Heart Disease</v>
      </c>
      <c r="W885" s="2" t="s">
        <v>1524</v>
      </c>
      <c r="X885" s="2" t="s">
        <v>1507</v>
      </c>
      <c r="Y885" s="2" t="s">
        <v>1513</v>
      </c>
    </row>
    <row r="886" spans="1:25" ht="15.75" customHeight="1">
      <c r="A886" s="2" t="s">
        <v>1336</v>
      </c>
      <c r="B886" s="2" t="s">
        <v>1509</v>
      </c>
      <c r="C886" s="2">
        <v>161</v>
      </c>
      <c r="D886" s="2">
        <f t="shared" si="104"/>
        <v>1.61</v>
      </c>
      <c r="E886" s="34">
        <f t="shared" si="105"/>
        <v>24.690405462752206</v>
      </c>
      <c r="F886" s="2">
        <v>64</v>
      </c>
      <c r="G886" s="2">
        <f t="shared" si="106"/>
        <v>64</v>
      </c>
      <c r="H886" s="2" t="b">
        <v>0</v>
      </c>
      <c r="I886" s="2" t="b">
        <v>0</v>
      </c>
      <c r="J886" s="2" t="b">
        <v>1</v>
      </c>
      <c r="K886" s="2" t="b">
        <v>0</v>
      </c>
      <c r="L886" s="13" t="b">
        <f t="shared" si="107"/>
        <v>0</v>
      </c>
      <c r="M886" s="2" t="s">
        <v>1841</v>
      </c>
      <c r="N886" s="2">
        <v>154</v>
      </c>
      <c r="O886" s="100"/>
      <c r="P886" s="13" t="b">
        <f t="shared" si="108"/>
        <v>0</v>
      </c>
      <c r="Q886" s="2" t="b">
        <v>0</v>
      </c>
      <c r="R886" s="2" t="b">
        <f t="shared" si="109"/>
        <v>0</v>
      </c>
      <c r="S886" s="2" t="b">
        <v>0</v>
      </c>
      <c r="T886" s="2" t="b">
        <f t="shared" si="110"/>
        <v>0</v>
      </c>
      <c r="U886" s="2" t="s">
        <v>1552</v>
      </c>
      <c r="V886" s="2" t="str">
        <f t="shared" si="111"/>
        <v>Allergic Reaction</v>
      </c>
      <c r="W886" s="2" t="s">
        <v>1506</v>
      </c>
      <c r="X886" s="2" t="s">
        <v>1507</v>
      </c>
      <c r="Y886" s="2" t="s">
        <v>1513</v>
      </c>
    </row>
    <row r="887" spans="1:25" ht="15.75" customHeight="1">
      <c r="A887" s="2" t="s">
        <v>1337</v>
      </c>
      <c r="B887" s="2" t="s">
        <v>1527</v>
      </c>
      <c r="C887" s="2">
        <v>170</v>
      </c>
      <c r="D887" s="2">
        <f t="shared" si="104"/>
        <v>1.7</v>
      </c>
      <c r="E887" s="34">
        <f t="shared" si="105"/>
        <v>29.792387543252598</v>
      </c>
      <c r="F887" s="2">
        <v>86.1</v>
      </c>
      <c r="G887" s="2">
        <f t="shared" si="106"/>
        <v>86.1</v>
      </c>
      <c r="H887" s="2" t="b">
        <v>1</v>
      </c>
      <c r="I887" s="2" t="b">
        <v>1</v>
      </c>
      <c r="J887" s="2" t="b">
        <v>1</v>
      </c>
      <c r="K887" s="2" t="b">
        <v>0</v>
      </c>
      <c r="L887" s="13" t="b">
        <f t="shared" si="107"/>
        <v>0</v>
      </c>
      <c r="M887" s="2" t="s">
        <v>1714</v>
      </c>
      <c r="N887" s="2">
        <v>175</v>
      </c>
      <c r="O887" s="2" t="b">
        <v>1</v>
      </c>
      <c r="P887" s="13" t="b">
        <f t="shared" si="108"/>
        <v>1</v>
      </c>
      <c r="Q887" s="2" t="b">
        <v>1</v>
      </c>
      <c r="R887" s="2" t="b">
        <f t="shared" si="109"/>
        <v>1</v>
      </c>
      <c r="S887" s="2" t="b">
        <v>1</v>
      </c>
      <c r="T887" s="2" t="b">
        <f t="shared" si="110"/>
        <v>1</v>
      </c>
      <c r="U887" s="2" t="s">
        <v>1548</v>
      </c>
      <c r="V887" s="2" t="str">
        <f t="shared" si="111"/>
        <v>Heart Disease</v>
      </c>
      <c r="W887" s="2" t="s">
        <v>1506</v>
      </c>
      <c r="X887" s="2" t="s">
        <v>1512</v>
      </c>
      <c r="Y887" s="2" t="s">
        <v>1517</v>
      </c>
    </row>
    <row r="888" spans="1:25" ht="15.75" customHeight="1">
      <c r="A888" s="2" t="s">
        <v>1338</v>
      </c>
      <c r="B888" s="2" t="s">
        <v>1527</v>
      </c>
      <c r="C888" s="2">
        <v>156</v>
      </c>
      <c r="D888" s="2">
        <f t="shared" si="104"/>
        <v>1.56</v>
      </c>
      <c r="E888" s="34">
        <f t="shared" si="105"/>
        <v>31.147271531886911</v>
      </c>
      <c r="F888" s="2">
        <v>75.8</v>
      </c>
      <c r="G888" s="2">
        <f t="shared" si="106"/>
        <v>75.8</v>
      </c>
      <c r="H888" s="2" t="b">
        <v>0</v>
      </c>
      <c r="I888" s="2" t="b">
        <v>0</v>
      </c>
      <c r="J888" s="2" t="b">
        <v>1</v>
      </c>
      <c r="K888" s="2" t="b">
        <v>0</v>
      </c>
      <c r="L888" s="13" t="b">
        <f t="shared" si="107"/>
        <v>0</v>
      </c>
      <c r="M888" s="2" t="s">
        <v>1905</v>
      </c>
      <c r="N888" s="2">
        <v>180</v>
      </c>
      <c r="O888" s="2" t="b">
        <v>0</v>
      </c>
      <c r="P888" s="13" t="b">
        <f t="shared" si="108"/>
        <v>0</v>
      </c>
      <c r="Q888" s="2" t="b">
        <v>1</v>
      </c>
      <c r="R888" s="2" t="b">
        <f t="shared" si="109"/>
        <v>1</v>
      </c>
      <c r="S888" s="2" t="b">
        <v>1</v>
      </c>
      <c r="T888" s="2" t="b">
        <f t="shared" si="110"/>
        <v>1</v>
      </c>
      <c r="U888" s="2" t="s">
        <v>1540</v>
      </c>
      <c r="V888" s="2" t="str">
        <f t="shared" si="111"/>
        <v>Osteoarthritis</v>
      </c>
      <c r="W888" s="2" t="s">
        <v>1524</v>
      </c>
      <c r="X888" s="2" t="s">
        <v>1512</v>
      </c>
      <c r="Y888" s="2" t="s">
        <v>1517</v>
      </c>
    </row>
    <row r="889" spans="1:25" ht="15.75" customHeight="1">
      <c r="A889" s="2" t="s">
        <v>1339</v>
      </c>
      <c r="B889" s="2" t="s">
        <v>1556</v>
      </c>
      <c r="C889" s="2">
        <v>176</v>
      </c>
      <c r="D889" s="2">
        <f t="shared" si="104"/>
        <v>1.76</v>
      </c>
      <c r="E889" s="34">
        <f t="shared" si="105"/>
        <v>25.406766528925623</v>
      </c>
      <c r="F889" s="2">
        <v>78.7</v>
      </c>
      <c r="G889" s="2">
        <f t="shared" si="106"/>
        <v>78.7</v>
      </c>
      <c r="H889" s="2" t="b">
        <v>0</v>
      </c>
      <c r="I889" s="2" t="b">
        <v>0</v>
      </c>
      <c r="J889" s="2" t="b">
        <v>0</v>
      </c>
      <c r="K889" s="2" t="b">
        <v>0</v>
      </c>
      <c r="L889" s="13" t="b">
        <f t="shared" si="107"/>
        <v>0</v>
      </c>
      <c r="M889" s="2" t="s">
        <v>1574</v>
      </c>
      <c r="N889" s="2">
        <v>205</v>
      </c>
      <c r="O889" s="2" t="b">
        <v>0</v>
      </c>
      <c r="P889" s="13" t="b">
        <f t="shared" si="108"/>
        <v>0</v>
      </c>
      <c r="Q889" s="100"/>
      <c r="R889" s="2" t="b">
        <f t="shared" si="109"/>
        <v>0</v>
      </c>
      <c r="S889" s="2" t="b">
        <v>0</v>
      </c>
      <c r="T889" s="2" t="b">
        <f t="shared" si="110"/>
        <v>0</v>
      </c>
      <c r="U889" s="2" t="s">
        <v>1496</v>
      </c>
      <c r="V889" s="2" t="str">
        <f t="shared" si="111"/>
        <v>Diabetes</v>
      </c>
      <c r="W889" s="2" t="s">
        <v>1524</v>
      </c>
      <c r="X889" s="2" t="s">
        <v>1535</v>
      </c>
      <c r="Y889" s="2" t="s">
        <v>1508</v>
      </c>
    </row>
    <row r="890" spans="1:25" ht="15.75" customHeight="1">
      <c r="A890" s="2" t="s">
        <v>1340</v>
      </c>
      <c r="B890" s="2" t="s">
        <v>1514</v>
      </c>
      <c r="C890" s="2">
        <v>175</v>
      </c>
      <c r="D890" s="2">
        <f t="shared" si="104"/>
        <v>1.75</v>
      </c>
      <c r="E890" s="34">
        <f t="shared" si="105"/>
        <v>29.159183673469386</v>
      </c>
      <c r="F890" s="2">
        <v>89.3</v>
      </c>
      <c r="G890" s="2">
        <f t="shared" si="106"/>
        <v>89.3</v>
      </c>
      <c r="H890" s="2" t="b">
        <v>0</v>
      </c>
      <c r="I890" s="2" t="b">
        <v>0</v>
      </c>
      <c r="J890" s="2" t="b">
        <v>1</v>
      </c>
      <c r="K890" s="2" t="b">
        <v>0</v>
      </c>
      <c r="L890" s="13" t="b">
        <f t="shared" si="107"/>
        <v>0</v>
      </c>
      <c r="M890" s="2" t="s">
        <v>1661</v>
      </c>
      <c r="N890" s="2">
        <v>162</v>
      </c>
      <c r="O890" s="2" t="b">
        <v>0</v>
      </c>
      <c r="P890" s="13" t="b">
        <f t="shared" si="108"/>
        <v>0</v>
      </c>
      <c r="Q890" s="2" t="b">
        <v>1</v>
      </c>
      <c r="R890" s="2" t="b">
        <f t="shared" si="109"/>
        <v>1</v>
      </c>
      <c r="S890" s="2" t="b">
        <v>1</v>
      </c>
      <c r="T890" s="2" t="b">
        <f t="shared" si="110"/>
        <v>1</v>
      </c>
      <c r="U890" s="2" t="s">
        <v>1571</v>
      </c>
      <c r="V890" s="2" t="str">
        <f t="shared" si="111"/>
        <v>Stroke</v>
      </c>
      <c r="W890" s="2" t="s">
        <v>1506</v>
      </c>
      <c r="X890" s="2" t="s">
        <v>1507</v>
      </c>
      <c r="Y890" s="2" t="s">
        <v>1521</v>
      </c>
    </row>
    <row r="891" spans="1:25" ht="15.75" customHeight="1">
      <c r="A891" s="2" t="s">
        <v>1341</v>
      </c>
      <c r="B891" s="2" t="s">
        <v>1556</v>
      </c>
      <c r="C891" s="2">
        <v>177</v>
      </c>
      <c r="D891" s="2">
        <f t="shared" si="104"/>
        <v>1.77</v>
      </c>
      <c r="E891" s="34">
        <f t="shared" si="105"/>
        <v>20.109164033323754</v>
      </c>
      <c r="F891" s="2">
        <v>63</v>
      </c>
      <c r="G891" s="2">
        <f t="shared" si="106"/>
        <v>63</v>
      </c>
      <c r="H891" s="2" t="b">
        <v>1</v>
      </c>
      <c r="I891" s="2" t="b">
        <v>1</v>
      </c>
      <c r="J891" s="2" t="b">
        <v>0</v>
      </c>
      <c r="K891" s="2" t="b">
        <v>0</v>
      </c>
      <c r="L891" s="13" t="b">
        <f t="shared" si="107"/>
        <v>0</v>
      </c>
      <c r="M891" s="2" t="s">
        <v>1777</v>
      </c>
      <c r="N891" s="2">
        <v>165</v>
      </c>
      <c r="O891" s="2" t="b">
        <v>0</v>
      </c>
      <c r="P891" s="13" t="b">
        <f t="shared" si="108"/>
        <v>0</v>
      </c>
      <c r="Q891" s="2" t="b">
        <v>0</v>
      </c>
      <c r="R891" s="2" t="b">
        <f t="shared" si="109"/>
        <v>0</v>
      </c>
      <c r="S891" s="2" t="b">
        <v>0</v>
      </c>
      <c r="T891" s="2" t="b">
        <f t="shared" si="110"/>
        <v>0</v>
      </c>
      <c r="U891" s="2" t="s">
        <v>1496</v>
      </c>
      <c r="V891" s="2" t="str">
        <f t="shared" si="111"/>
        <v>Diabetes</v>
      </c>
      <c r="W891" s="2" t="s">
        <v>1506</v>
      </c>
      <c r="X891" s="2" t="s">
        <v>1535</v>
      </c>
      <c r="Y891" s="2" t="s">
        <v>1517</v>
      </c>
    </row>
    <row r="892" spans="1:25" ht="15.75" customHeight="1">
      <c r="A892" s="2" t="s">
        <v>1343</v>
      </c>
      <c r="B892" s="2" t="s">
        <v>1556</v>
      </c>
      <c r="C892" s="2">
        <v>170</v>
      </c>
      <c r="D892" s="2">
        <f t="shared" si="104"/>
        <v>1.7</v>
      </c>
      <c r="E892" s="34">
        <f t="shared" si="105"/>
        <v>24.567474048442911</v>
      </c>
      <c r="F892" s="2">
        <v>71</v>
      </c>
      <c r="G892" s="2">
        <f t="shared" si="106"/>
        <v>71</v>
      </c>
      <c r="H892" s="2" t="b">
        <v>0</v>
      </c>
      <c r="I892" s="2" t="b">
        <v>1</v>
      </c>
      <c r="J892" s="2" t="b">
        <v>0</v>
      </c>
      <c r="K892" s="2" t="b">
        <v>0</v>
      </c>
      <c r="L892" s="13" t="b">
        <f t="shared" si="107"/>
        <v>0</v>
      </c>
      <c r="M892" s="2" t="s">
        <v>1565</v>
      </c>
      <c r="N892" s="2">
        <v>175</v>
      </c>
      <c r="O892" s="100"/>
      <c r="P892" s="13" t="b">
        <f t="shared" si="108"/>
        <v>0</v>
      </c>
      <c r="Q892" s="2" t="b">
        <v>0</v>
      </c>
      <c r="R892" s="2" t="b">
        <f t="shared" si="109"/>
        <v>0</v>
      </c>
      <c r="S892" s="100"/>
      <c r="T892" s="2" t="b">
        <f t="shared" si="110"/>
        <v>0</v>
      </c>
      <c r="U892" s="2" t="s">
        <v>1566</v>
      </c>
      <c r="V892" s="2" t="str">
        <f t="shared" si="111"/>
        <v>Cancer</v>
      </c>
      <c r="W892" s="2" t="s">
        <v>1506</v>
      </c>
      <c r="X892" s="2" t="s">
        <v>1512</v>
      </c>
      <c r="Y892" s="2" t="s">
        <v>1521</v>
      </c>
    </row>
    <row r="893" spans="1:25" ht="15.75" customHeight="1">
      <c r="A893" s="2" t="s">
        <v>1344</v>
      </c>
      <c r="B893" s="2" t="s">
        <v>1543</v>
      </c>
      <c r="C893" s="2">
        <v>174</v>
      </c>
      <c r="D893" s="2">
        <f t="shared" si="104"/>
        <v>1.74</v>
      </c>
      <c r="E893" s="34">
        <f t="shared" si="105"/>
        <v>23.550006605892456</v>
      </c>
      <c r="F893" s="2">
        <v>71.3</v>
      </c>
      <c r="G893" s="2">
        <f t="shared" si="106"/>
        <v>71.3</v>
      </c>
      <c r="H893" s="2" t="b">
        <v>0</v>
      </c>
      <c r="I893" s="2" t="b">
        <v>1</v>
      </c>
      <c r="J893" s="2" t="b">
        <v>0</v>
      </c>
      <c r="K893" s="2" t="b">
        <v>0</v>
      </c>
      <c r="L893" s="13" t="b">
        <f t="shared" si="107"/>
        <v>0</v>
      </c>
      <c r="M893" s="2" t="s">
        <v>1825</v>
      </c>
      <c r="N893" s="2">
        <v>168</v>
      </c>
      <c r="O893" s="2" t="b">
        <v>0</v>
      </c>
      <c r="P893" s="13" t="b">
        <f t="shared" si="108"/>
        <v>0</v>
      </c>
      <c r="Q893" s="2" t="b">
        <v>0</v>
      </c>
      <c r="R893" s="2" t="b">
        <f t="shared" si="109"/>
        <v>0</v>
      </c>
      <c r="S893" s="2" t="b">
        <v>0</v>
      </c>
      <c r="T893" s="2" t="b">
        <f t="shared" si="110"/>
        <v>0</v>
      </c>
      <c r="U893" s="2" t="s">
        <v>1523</v>
      </c>
      <c r="V893" s="2" t="str">
        <f t="shared" si="111"/>
        <v>Appendicitis</v>
      </c>
      <c r="W893" s="2" t="s">
        <v>1506</v>
      </c>
      <c r="X893" s="2" t="s">
        <v>1512</v>
      </c>
      <c r="Y893" s="2" t="s">
        <v>1513</v>
      </c>
    </row>
    <row r="894" spans="1:25" ht="15.75" customHeight="1">
      <c r="A894" s="2" t="s">
        <v>1346</v>
      </c>
      <c r="B894" s="2" t="s">
        <v>1527</v>
      </c>
      <c r="C894" s="2">
        <v>161</v>
      </c>
      <c r="D894" s="2">
        <f t="shared" si="104"/>
        <v>1.61</v>
      </c>
      <c r="E894" s="34">
        <f t="shared" si="105"/>
        <v>30.631534277226958</v>
      </c>
      <c r="F894" s="2">
        <v>79.400000000000006</v>
      </c>
      <c r="G894" s="2">
        <f t="shared" si="106"/>
        <v>79.400000000000006</v>
      </c>
      <c r="H894" s="2" t="b">
        <v>0</v>
      </c>
      <c r="I894" s="2" t="b">
        <v>0</v>
      </c>
      <c r="J894" s="2" t="b">
        <v>1</v>
      </c>
      <c r="K894" s="2" t="b">
        <v>0</v>
      </c>
      <c r="L894" s="13" t="b">
        <f t="shared" si="107"/>
        <v>0</v>
      </c>
      <c r="M894" s="2" t="s">
        <v>1606</v>
      </c>
      <c r="N894" s="2">
        <v>217</v>
      </c>
      <c r="O894" s="2" t="b">
        <v>0</v>
      </c>
      <c r="P894" s="13" t="b">
        <f t="shared" si="108"/>
        <v>0</v>
      </c>
      <c r="Q894" s="2" t="b">
        <v>1</v>
      </c>
      <c r="R894" s="2" t="b">
        <f t="shared" si="109"/>
        <v>1</v>
      </c>
      <c r="S894" s="2" t="b">
        <v>1</v>
      </c>
      <c r="T894" s="2" t="b">
        <f t="shared" si="110"/>
        <v>1</v>
      </c>
      <c r="U894" s="2" t="s">
        <v>1561</v>
      </c>
      <c r="V894" s="2" t="str">
        <f t="shared" si="111"/>
        <v>Diabetes</v>
      </c>
      <c r="W894" s="2" t="s">
        <v>1524</v>
      </c>
      <c r="X894" s="2" t="s">
        <v>1512</v>
      </c>
      <c r="Y894" s="2" t="s">
        <v>1513</v>
      </c>
    </row>
    <row r="895" spans="1:25" ht="15.75" customHeight="1">
      <c r="A895" s="2" t="s">
        <v>1347</v>
      </c>
      <c r="B895" s="2" t="s">
        <v>1514</v>
      </c>
      <c r="C895" s="2">
        <v>178</v>
      </c>
      <c r="D895" s="2">
        <f t="shared" si="104"/>
        <v>1.78</v>
      </c>
      <c r="E895" s="34">
        <f t="shared" si="105"/>
        <v>20.231031435424818</v>
      </c>
      <c r="F895" s="2">
        <v>64.099999999999994</v>
      </c>
      <c r="G895" s="2">
        <f t="shared" si="106"/>
        <v>64.099999999999994</v>
      </c>
      <c r="H895" s="2" t="b">
        <v>0</v>
      </c>
      <c r="I895" s="2" t="b">
        <v>1</v>
      </c>
      <c r="J895" s="2" t="b">
        <v>0</v>
      </c>
      <c r="K895" s="2" t="b">
        <v>0</v>
      </c>
      <c r="L895" s="13" t="b">
        <f t="shared" si="107"/>
        <v>0</v>
      </c>
      <c r="M895" s="2" t="s">
        <v>1696</v>
      </c>
      <c r="N895" s="2">
        <v>213</v>
      </c>
      <c r="O895" s="2" t="b">
        <v>0</v>
      </c>
      <c r="P895" s="13" t="b">
        <f t="shared" si="108"/>
        <v>0</v>
      </c>
      <c r="Q895" s="2" t="b">
        <v>0</v>
      </c>
      <c r="R895" s="2" t="b">
        <f t="shared" si="109"/>
        <v>0</v>
      </c>
      <c r="S895" s="2" t="b">
        <v>0</v>
      </c>
      <c r="T895" s="2" t="b">
        <f t="shared" si="110"/>
        <v>0</v>
      </c>
      <c r="U895" s="2" t="s">
        <v>1642</v>
      </c>
      <c r="V895" s="2" t="str">
        <f t="shared" si="111"/>
        <v>Fractured Arm</v>
      </c>
      <c r="W895" s="2" t="s">
        <v>1506</v>
      </c>
      <c r="X895" s="2" t="s">
        <v>1535</v>
      </c>
      <c r="Y895" s="2" t="s">
        <v>1521</v>
      </c>
    </row>
    <row r="896" spans="1:25" ht="15.75" customHeight="1">
      <c r="A896" s="2" t="s">
        <v>1348</v>
      </c>
      <c r="B896" s="2" t="s">
        <v>1514</v>
      </c>
      <c r="C896" s="2">
        <v>161</v>
      </c>
      <c r="D896" s="2">
        <f t="shared" si="104"/>
        <v>1.61</v>
      </c>
      <c r="E896" s="34">
        <f t="shared" si="105"/>
        <v>29.975695382122602</v>
      </c>
      <c r="F896" s="2">
        <v>77.7</v>
      </c>
      <c r="G896" s="2">
        <f t="shared" si="106"/>
        <v>77.7</v>
      </c>
      <c r="H896" s="2" t="b">
        <v>0</v>
      </c>
      <c r="I896" s="2" t="b">
        <v>0</v>
      </c>
      <c r="J896" s="2" t="b">
        <v>0</v>
      </c>
      <c r="K896" s="2" t="b">
        <v>0</v>
      </c>
      <c r="L896" s="13" t="b">
        <f t="shared" si="107"/>
        <v>0</v>
      </c>
      <c r="M896" s="2" t="s">
        <v>1906</v>
      </c>
      <c r="N896" s="2">
        <v>169</v>
      </c>
      <c r="O896" s="2" t="b">
        <v>0</v>
      </c>
      <c r="P896" s="13" t="b">
        <f t="shared" si="108"/>
        <v>0</v>
      </c>
      <c r="Q896" s="2" t="b">
        <v>1</v>
      </c>
      <c r="R896" s="2" t="b">
        <f t="shared" si="109"/>
        <v>1</v>
      </c>
      <c r="S896" s="2" t="b">
        <v>1</v>
      </c>
      <c r="T896" s="2" t="b">
        <f t="shared" si="110"/>
        <v>1</v>
      </c>
      <c r="U896" s="2" t="s">
        <v>1561</v>
      </c>
      <c r="V896" s="2" t="str">
        <f t="shared" si="111"/>
        <v>Diabetes</v>
      </c>
      <c r="W896" s="100"/>
      <c r="X896" s="2" t="s">
        <v>1512</v>
      </c>
      <c r="Y896" s="2" t="s">
        <v>1508</v>
      </c>
    </row>
    <row r="897" spans="1:25" ht="15.75" customHeight="1">
      <c r="A897" s="2" t="s">
        <v>1349</v>
      </c>
      <c r="B897" s="2" t="s">
        <v>1518</v>
      </c>
      <c r="C897" s="2">
        <v>169</v>
      </c>
      <c r="D897" s="2">
        <f t="shared" si="104"/>
        <v>1.69</v>
      </c>
      <c r="E897" s="34">
        <f t="shared" si="105"/>
        <v>33.892370715311095</v>
      </c>
      <c r="F897" s="2">
        <v>96.8</v>
      </c>
      <c r="G897" s="2">
        <f t="shared" si="106"/>
        <v>96.8</v>
      </c>
      <c r="H897" s="2" t="b">
        <v>1</v>
      </c>
      <c r="I897" s="2" t="b">
        <v>1</v>
      </c>
      <c r="J897" s="2" t="b">
        <v>0</v>
      </c>
      <c r="K897" s="2" t="b">
        <v>0</v>
      </c>
      <c r="L897" s="13" t="b">
        <f t="shared" si="107"/>
        <v>0</v>
      </c>
      <c r="M897" s="2" t="s">
        <v>1733</v>
      </c>
      <c r="N897" s="2">
        <v>221</v>
      </c>
      <c r="O897" s="2" t="b">
        <v>0</v>
      </c>
      <c r="P897" s="13" t="b">
        <f t="shared" si="108"/>
        <v>0</v>
      </c>
      <c r="Q897" s="2" t="b">
        <v>1</v>
      </c>
      <c r="R897" s="2" t="b">
        <f t="shared" si="109"/>
        <v>1</v>
      </c>
      <c r="S897" s="2" t="b">
        <v>1</v>
      </c>
      <c r="T897" s="2" t="b">
        <f t="shared" si="110"/>
        <v>1</v>
      </c>
      <c r="U897" s="2" t="s">
        <v>1526</v>
      </c>
      <c r="V897" s="2" t="str">
        <f t="shared" si="111"/>
        <v>Fractured Arm</v>
      </c>
      <c r="W897" s="2" t="s">
        <v>1506</v>
      </c>
      <c r="X897" s="2" t="s">
        <v>1507</v>
      </c>
      <c r="Y897" s="2" t="s">
        <v>1513</v>
      </c>
    </row>
    <row r="898" spans="1:25" ht="15.75" customHeight="1">
      <c r="A898" s="2" t="s">
        <v>1350</v>
      </c>
      <c r="B898" s="2" t="s">
        <v>1536</v>
      </c>
      <c r="C898" s="2">
        <v>168</v>
      </c>
      <c r="D898" s="2">
        <f t="shared" si="104"/>
        <v>1.68</v>
      </c>
      <c r="E898" s="34">
        <f t="shared" si="105"/>
        <v>31.427154195011344</v>
      </c>
      <c r="F898" s="2">
        <v>88.7</v>
      </c>
      <c r="G898" s="2">
        <f t="shared" si="106"/>
        <v>88.7</v>
      </c>
      <c r="H898" s="2" t="b">
        <v>1</v>
      </c>
      <c r="I898" s="2" t="b">
        <v>0</v>
      </c>
      <c r="J898" s="2" t="b">
        <v>0</v>
      </c>
      <c r="K898" s="2" t="b">
        <v>1</v>
      </c>
      <c r="L898" s="13" t="b">
        <f t="shared" si="107"/>
        <v>1</v>
      </c>
      <c r="M898" s="2" t="s">
        <v>1753</v>
      </c>
      <c r="N898" s="2">
        <v>213</v>
      </c>
      <c r="O898" s="2" t="b">
        <v>1</v>
      </c>
      <c r="P898" s="13" t="b">
        <f t="shared" si="108"/>
        <v>1</v>
      </c>
      <c r="Q898" s="2" t="b">
        <v>1</v>
      </c>
      <c r="R898" s="2" t="b">
        <f t="shared" si="109"/>
        <v>1</v>
      </c>
      <c r="S898" s="2" t="b">
        <v>1</v>
      </c>
      <c r="T898" s="2" t="b">
        <f t="shared" si="110"/>
        <v>1</v>
      </c>
      <c r="U898" s="2" t="s">
        <v>1552</v>
      </c>
      <c r="V898" s="2" t="str">
        <f t="shared" si="111"/>
        <v>Allergic Reaction</v>
      </c>
      <c r="W898" s="100"/>
      <c r="X898" s="2" t="s">
        <v>1512</v>
      </c>
      <c r="Y898" s="2" t="s">
        <v>1530</v>
      </c>
    </row>
    <row r="899" spans="1:25" ht="15.75" customHeight="1">
      <c r="A899" s="2" t="s">
        <v>1351</v>
      </c>
      <c r="B899" s="2" t="s">
        <v>1518</v>
      </c>
      <c r="C899" s="2">
        <v>155</v>
      </c>
      <c r="D899" s="2">
        <f t="shared" ref="D899:D962" si="112">C899/100</f>
        <v>1.55</v>
      </c>
      <c r="E899" s="34">
        <f t="shared" ref="E899:E962" si="113">F899/(D899*D899)</f>
        <v>23.309053069719038</v>
      </c>
      <c r="F899" s="2">
        <v>56</v>
      </c>
      <c r="G899" s="2">
        <f t="shared" ref="G899:G962" si="114">ROUND(F899,1)</f>
        <v>56</v>
      </c>
      <c r="H899" s="2" t="b">
        <v>0</v>
      </c>
      <c r="I899" s="2" t="b">
        <v>1</v>
      </c>
      <c r="J899" s="2" t="b">
        <v>0</v>
      </c>
      <c r="K899" s="2" t="b">
        <v>0</v>
      </c>
      <c r="L899" s="13" t="b">
        <f t="shared" ref="L899:L962" si="115">IF(K899="Yes",TRUE,IF(K899="No", FALSE, K899))</f>
        <v>0</v>
      </c>
      <c r="M899" s="2" t="s">
        <v>1624</v>
      </c>
      <c r="N899" s="2">
        <v>161</v>
      </c>
      <c r="O899" s="2" t="b">
        <v>0</v>
      </c>
      <c r="P899" s="13" t="b">
        <f t="shared" ref="P899:P962" si="116">IF(ISBLANK(O899),FALSE,O899)</f>
        <v>0</v>
      </c>
      <c r="Q899" s="2" t="b">
        <v>0</v>
      </c>
      <c r="R899" s="2" t="b">
        <f t="shared" ref="R899:R962" si="117">IF(ISBLANK(Q899),FALSE,Q899)</f>
        <v>0</v>
      </c>
      <c r="S899" s="2" t="b">
        <v>0</v>
      </c>
      <c r="T899" s="2" t="b">
        <f t="shared" ref="T899:T962" si="118">IF(ISBLANK(S899),FALSE,S899)</f>
        <v>0</v>
      </c>
      <c r="U899" s="2" t="s">
        <v>1542</v>
      </c>
      <c r="V899" s="2" t="str">
        <f t="shared" ref="V899:V962" si="119">PROPER(U899)</f>
        <v>Kidney Stones</v>
      </c>
      <c r="W899" s="2" t="s">
        <v>1506</v>
      </c>
      <c r="X899" s="2" t="s">
        <v>1535</v>
      </c>
      <c r="Y899" s="2" t="s">
        <v>1521</v>
      </c>
    </row>
    <row r="900" spans="1:25" ht="15.75" customHeight="1">
      <c r="A900" s="2" t="s">
        <v>1352</v>
      </c>
      <c r="B900" s="2" t="s">
        <v>1514</v>
      </c>
      <c r="C900" s="2">
        <v>166</v>
      </c>
      <c r="D900" s="2">
        <f t="shared" si="112"/>
        <v>1.66</v>
      </c>
      <c r="E900" s="34">
        <f t="shared" si="113"/>
        <v>22.826244737988098</v>
      </c>
      <c r="F900" s="2">
        <v>62.9</v>
      </c>
      <c r="G900" s="2">
        <f t="shared" si="114"/>
        <v>62.9</v>
      </c>
      <c r="H900" s="2" t="b">
        <v>0</v>
      </c>
      <c r="I900" s="2" t="b">
        <v>0</v>
      </c>
      <c r="J900" s="2" t="b">
        <v>0</v>
      </c>
      <c r="K900" s="2" t="b">
        <v>0</v>
      </c>
      <c r="L900" s="13" t="b">
        <f t="shared" si="115"/>
        <v>0</v>
      </c>
      <c r="M900" s="2" t="s">
        <v>1907</v>
      </c>
      <c r="N900" s="2">
        <v>169</v>
      </c>
      <c r="O900" s="2" t="b">
        <v>0</v>
      </c>
      <c r="P900" s="13" t="b">
        <f t="shared" si="116"/>
        <v>0</v>
      </c>
      <c r="Q900" s="2" t="b">
        <v>0</v>
      </c>
      <c r="R900" s="2" t="b">
        <f t="shared" si="117"/>
        <v>0</v>
      </c>
      <c r="S900" s="2" t="b">
        <v>0</v>
      </c>
      <c r="T900" s="2" t="b">
        <f t="shared" si="118"/>
        <v>0</v>
      </c>
      <c r="U900" s="2" t="s">
        <v>1561</v>
      </c>
      <c r="V900" s="2" t="str">
        <f t="shared" si="119"/>
        <v>Diabetes</v>
      </c>
      <c r="W900" s="2" t="s">
        <v>1506</v>
      </c>
      <c r="X900" s="2" t="s">
        <v>1507</v>
      </c>
      <c r="Y900" s="2" t="s">
        <v>1517</v>
      </c>
    </row>
    <row r="901" spans="1:25" ht="15.75" customHeight="1">
      <c r="A901" s="2" t="s">
        <v>1353</v>
      </c>
      <c r="B901" s="2" t="s">
        <v>1509</v>
      </c>
      <c r="C901" s="2">
        <v>173</v>
      </c>
      <c r="D901" s="2">
        <f t="shared" si="112"/>
        <v>1.73</v>
      </c>
      <c r="E901" s="34">
        <f t="shared" si="113"/>
        <v>20.615456580574026</v>
      </c>
      <c r="F901" s="2">
        <v>61.7</v>
      </c>
      <c r="G901" s="2">
        <f t="shared" si="114"/>
        <v>61.7</v>
      </c>
      <c r="H901" s="2" t="b">
        <v>0</v>
      </c>
      <c r="I901" s="2" t="b">
        <v>0</v>
      </c>
      <c r="J901" s="2" t="b">
        <v>1</v>
      </c>
      <c r="K901" s="2" t="b">
        <v>0</v>
      </c>
      <c r="L901" s="13" t="b">
        <f t="shared" si="115"/>
        <v>0</v>
      </c>
      <c r="M901" s="2" t="s">
        <v>1810</v>
      </c>
      <c r="N901" s="2">
        <v>166</v>
      </c>
      <c r="O901" s="2" t="b">
        <v>0</v>
      </c>
      <c r="P901" s="13" t="b">
        <f t="shared" si="116"/>
        <v>0</v>
      </c>
      <c r="Q901" s="2" t="b">
        <v>0</v>
      </c>
      <c r="R901" s="2" t="b">
        <f t="shared" si="117"/>
        <v>0</v>
      </c>
      <c r="S901" s="2" t="b">
        <v>0</v>
      </c>
      <c r="T901" s="2" t="b">
        <f t="shared" si="118"/>
        <v>0</v>
      </c>
      <c r="U901" s="2" t="s">
        <v>1568</v>
      </c>
      <c r="V901" s="2" t="str">
        <f t="shared" si="119"/>
        <v>Allergic Reaction</v>
      </c>
      <c r="W901" s="2" t="s">
        <v>1506</v>
      </c>
      <c r="X901" s="2" t="s">
        <v>1507</v>
      </c>
      <c r="Y901" s="2" t="s">
        <v>1521</v>
      </c>
    </row>
    <row r="902" spans="1:25" ht="15.75" customHeight="1">
      <c r="A902" s="2" t="s">
        <v>1354</v>
      </c>
      <c r="B902" s="2" t="s">
        <v>1509</v>
      </c>
      <c r="C902" s="2">
        <v>160</v>
      </c>
      <c r="D902" s="2">
        <f t="shared" si="112"/>
        <v>1.6</v>
      </c>
      <c r="E902" s="34">
        <f t="shared" si="113"/>
        <v>21.328124999999996</v>
      </c>
      <c r="F902" s="2">
        <v>54.6</v>
      </c>
      <c r="G902" s="2">
        <f t="shared" si="114"/>
        <v>54.6</v>
      </c>
      <c r="H902" s="2" t="b">
        <v>0</v>
      </c>
      <c r="I902" s="2" t="b">
        <v>1</v>
      </c>
      <c r="J902" s="2" t="b">
        <v>0</v>
      </c>
      <c r="K902" s="2" t="b">
        <v>0</v>
      </c>
      <c r="L902" s="13" t="b">
        <f t="shared" si="115"/>
        <v>0</v>
      </c>
      <c r="M902" s="2" t="s">
        <v>1676</v>
      </c>
      <c r="N902" s="2">
        <v>151</v>
      </c>
      <c r="O902" s="2" t="b">
        <v>0</v>
      </c>
      <c r="P902" s="13" t="b">
        <f t="shared" si="116"/>
        <v>0</v>
      </c>
      <c r="Q902" s="2" t="b">
        <v>0</v>
      </c>
      <c r="R902" s="2" t="b">
        <f t="shared" si="117"/>
        <v>0</v>
      </c>
      <c r="S902" s="2" t="b">
        <v>0</v>
      </c>
      <c r="T902" s="2" t="b">
        <f t="shared" si="118"/>
        <v>0</v>
      </c>
      <c r="U902" s="2" t="s">
        <v>1552</v>
      </c>
      <c r="V902" s="2" t="str">
        <f t="shared" si="119"/>
        <v>Allergic Reaction</v>
      </c>
      <c r="W902" s="2" t="s">
        <v>1524</v>
      </c>
      <c r="X902" s="2" t="s">
        <v>1535</v>
      </c>
      <c r="Y902" s="2" t="s">
        <v>1508</v>
      </c>
    </row>
    <row r="903" spans="1:25" ht="15.75" customHeight="1">
      <c r="A903" s="2" t="s">
        <v>1356</v>
      </c>
      <c r="B903" s="2" t="s">
        <v>1536</v>
      </c>
      <c r="C903" s="2">
        <v>177</v>
      </c>
      <c r="D903" s="2">
        <f t="shared" si="112"/>
        <v>1.77</v>
      </c>
      <c r="E903" s="34">
        <f t="shared" si="113"/>
        <v>28.312426186600273</v>
      </c>
      <c r="F903" s="2">
        <v>88.7</v>
      </c>
      <c r="G903" s="2">
        <f t="shared" si="114"/>
        <v>88.7</v>
      </c>
      <c r="H903" s="2" t="b">
        <v>0</v>
      </c>
      <c r="I903" s="2" t="b">
        <v>1</v>
      </c>
      <c r="J903" s="2" t="b">
        <v>0</v>
      </c>
      <c r="K903" s="2" t="b">
        <v>1</v>
      </c>
      <c r="L903" s="13" t="b">
        <f t="shared" si="115"/>
        <v>1</v>
      </c>
      <c r="M903" s="2" t="s">
        <v>1553</v>
      </c>
      <c r="N903" s="2">
        <v>165</v>
      </c>
      <c r="O903" s="2" t="b">
        <v>1</v>
      </c>
      <c r="P903" s="13" t="b">
        <f t="shared" si="116"/>
        <v>1</v>
      </c>
      <c r="Q903" s="100"/>
      <c r="R903" s="2" t="b">
        <f t="shared" si="117"/>
        <v>0</v>
      </c>
      <c r="S903" s="2" t="b">
        <v>1</v>
      </c>
      <c r="T903" s="2" t="b">
        <f t="shared" si="118"/>
        <v>1</v>
      </c>
      <c r="U903" s="2" t="s">
        <v>1548</v>
      </c>
      <c r="V903" s="2" t="str">
        <f t="shared" si="119"/>
        <v>Heart Disease</v>
      </c>
      <c r="W903" s="100"/>
      <c r="X903" s="2" t="s">
        <v>1535</v>
      </c>
      <c r="Y903" s="2" t="s">
        <v>1513</v>
      </c>
    </row>
    <row r="904" spans="1:25" ht="15.75" customHeight="1">
      <c r="A904" s="2" t="s">
        <v>1358</v>
      </c>
      <c r="B904" s="2" t="s">
        <v>1514</v>
      </c>
      <c r="C904" s="2">
        <v>178</v>
      </c>
      <c r="D904" s="2">
        <f t="shared" si="112"/>
        <v>1.78</v>
      </c>
      <c r="E904" s="34">
        <f t="shared" si="113"/>
        <v>25.186213861886124</v>
      </c>
      <c r="F904" s="2">
        <v>79.8</v>
      </c>
      <c r="G904" s="2">
        <f t="shared" si="114"/>
        <v>79.8</v>
      </c>
      <c r="H904" s="2" t="b">
        <v>0</v>
      </c>
      <c r="I904" s="2" t="b">
        <v>0</v>
      </c>
      <c r="J904" s="2" t="b">
        <v>0</v>
      </c>
      <c r="K904" s="2" t="b">
        <v>0</v>
      </c>
      <c r="L904" s="13" t="b">
        <f t="shared" si="115"/>
        <v>0</v>
      </c>
      <c r="M904" s="2" t="s">
        <v>1792</v>
      </c>
      <c r="N904" s="2">
        <v>179</v>
      </c>
      <c r="O904" s="2" t="b">
        <v>0</v>
      </c>
      <c r="P904" s="13" t="b">
        <f t="shared" si="116"/>
        <v>0</v>
      </c>
      <c r="Q904" s="2" t="b">
        <v>0</v>
      </c>
      <c r="R904" s="2" t="b">
        <f t="shared" si="117"/>
        <v>0</v>
      </c>
      <c r="S904" s="2" t="b">
        <v>0</v>
      </c>
      <c r="T904" s="2" t="b">
        <f t="shared" si="118"/>
        <v>0</v>
      </c>
      <c r="U904" s="2" t="s">
        <v>1540</v>
      </c>
      <c r="V904" s="2" t="str">
        <f t="shared" si="119"/>
        <v>Osteoarthritis</v>
      </c>
      <c r="W904" s="2" t="s">
        <v>1524</v>
      </c>
      <c r="X904" s="2" t="s">
        <v>1507</v>
      </c>
      <c r="Y904" s="2" t="s">
        <v>1521</v>
      </c>
    </row>
    <row r="905" spans="1:25" ht="15.75" customHeight="1">
      <c r="A905" s="2" t="s">
        <v>1360</v>
      </c>
      <c r="B905" s="2" t="s">
        <v>1543</v>
      </c>
      <c r="C905" s="2">
        <v>165</v>
      </c>
      <c r="D905" s="2">
        <f t="shared" si="112"/>
        <v>1.65</v>
      </c>
      <c r="E905" s="34">
        <f t="shared" si="113"/>
        <v>22.442607897153355</v>
      </c>
      <c r="F905" s="2">
        <v>61.1</v>
      </c>
      <c r="G905" s="2">
        <f t="shared" si="114"/>
        <v>61.1</v>
      </c>
      <c r="H905" s="2" t="b">
        <v>0</v>
      </c>
      <c r="I905" s="2" t="b">
        <v>0</v>
      </c>
      <c r="J905" s="2" t="b">
        <v>0</v>
      </c>
      <c r="K905" s="2" t="b">
        <v>0</v>
      </c>
      <c r="L905" s="13" t="b">
        <f t="shared" si="115"/>
        <v>0</v>
      </c>
      <c r="M905" s="2" t="s">
        <v>1730</v>
      </c>
      <c r="N905" s="2">
        <v>224</v>
      </c>
      <c r="O905" s="2" t="s">
        <v>1506</v>
      </c>
      <c r="P905" s="13" t="str">
        <f t="shared" si="116"/>
        <v>No</v>
      </c>
      <c r="Q905" s="2" t="s">
        <v>1506</v>
      </c>
      <c r="R905" s="2" t="str">
        <f t="shared" si="117"/>
        <v>No</v>
      </c>
      <c r="S905" s="2" t="s">
        <v>1506</v>
      </c>
      <c r="T905" s="2" t="str">
        <f t="shared" si="118"/>
        <v>No</v>
      </c>
      <c r="U905" s="2" t="s">
        <v>1623</v>
      </c>
      <c r="V905" s="2" t="str">
        <f t="shared" si="119"/>
        <v>Childbirth</v>
      </c>
      <c r="W905" s="2" t="s">
        <v>1506</v>
      </c>
      <c r="X905" s="2" t="s">
        <v>1535</v>
      </c>
      <c r="Y905" s="2" t="s">
        <v>1530</v>
      </c>
    </row>
    <row r="906" spans="1:25" ht="15.75" customHeight="1">
      <c r="A906" s="2" t="s">
        <v>1362</v>
      </c>
      <c r="B906" s="2" t="s">
        <v>1536</v>
      </c>
      <c r="C906" s="2">
        <v>168</v>
      </c>
      <c r="D906" s="2">
        <f t="shared" si="112"/>
        <v>1.68</v>
      </c>
      <c r="E906" s="34">
        <f t="shared" si="113"/>
        <v>31.816893424036284</v>
      </c>
      <c r="F906" s="2">
        <v>89.8</v>
      </c>
      <c r="G906" s="2">
        <f t="shared" si="114"/>
        <v>89.8</v>
      </c>
      <c r="H906" s="2" t="b">
        <v>1</v>
      </c>
      <c r="I906" s="2" t="b">
        <v>1</v>
      </c>
      <c r="J906" s="2" t="b">
        <v>0</v>
      </c>
      <c r="K906" s="2" t="b">
        <v>0</v>
      </c>
      <c r="L906" s="13" t="b">
        <f t="shared" si="115"/>
        <v>0</v>
      </c>
      <c r="M906" s="2" t="s">
        <v>1797</v>
      </c>
      <c r="N906" s="2">
        <v>204</v>
      </c>
      <c r="O906" s="2" t="b">
        <v>0</v>
      </c>
      <c r="P906" s="13" t="b">
        <f t="shared" si="116"/>
        <v>0</v>
      </c>
      <c r="Q906" s="2" t="b">
        <v>1</v>
      </c>
      <c r="R906" s="2" t="b">
        <f t="shared" si="117"/>
        <v>1</v>
      </c>
      <c r="S906" s="2" t="b">
        <v>1</v>
      </c>
      <c r="T906" s="2" t="b">
        <f t="shared" si="118"/>
        <v>1</v>
      </c>
      <c r="U906" s="2" t="s">
        <v>1532</v>
      </c>
      <c r="V906" s="2" t="str">
        <f t="shared" si="119"/>
        <v>Hypertension</v>
      </c>
      <c r="W906" s="2" t="s">
        <v>1524</v>
      </c>
      <c r="X906" s="2" t="s">
        <v>1535</v>
      </c>
      <c r="Y906" s="2" t="s">
        <v>1513</v>
      </c>
    </row>
    <row r="907" spans="1:25" ht="15.75" customHeight="1">
      <c r="A907" s="2" t="s">
        <v>1363</v>
      </c>
      <c r="B907" s="2" t="s">
        <v>1518</v>
      </c>
      <c r="C907" s="2">
        <v>162</v>
      </c>
      <c r="D907" s="2">
        <f t="shared" si="112"/>
        <v>1.62</v>
      </c>
      <c r="E907" s="34">
        <f t="shared" si="113"/>
        <v>25.643956713915557</v>
      </c>
      <c r="F907" s="2">
        <v>67.3</v>
      </c>
      <c r="G907" s="2">
        <f t="shared" si="114"/>
        <v>67.3</v>
      </c>
      <c r="H907" s="2" t="b">
        <v>0</v>
      </c>
      <c r="I907" s="2" t="b">
        <v>0</v>
      </c>
      <c r="J907" s="2" t="b">
        <v>0</v>
      </c>
      <c r="K907" s="2" t="b">
        <v>0</v>
      </c>
      <c r="L907" s="13" t="b">
        <f t="shared" si="115"/>
        <v>0</v>
      </c>
      <c r="M907" s="2" t="s">
        <v>1826</v>
      </c>
      <c r="N907" s="2">
        <v>162</v>
      </c>
      <c r="O907" s="2" t="b">
        <v>0</v>
      </c>
      <c r="P907" s="13" t="b">
        <f t="shared" si="116"/>
        <v>0</v>
      </c>
      <c r="Q907" s="2" t="b">
        <v>0</v>
      </c>
      <c r="R907" s="2" t="b">
        <f t="shared" si="117"/>
        <v>0</v>
      </c>
      <c r="S907" s="2" t="b">
        <v>0</v>
      </c>
      <c r="T907" s="2" t="b">
        <f t="shared" si="118"/>
        <v>0</v>
      </c>
      <c r="U907" s="2" t="s">
        <v>1496</v>
      </c>
      <c r="V907" s="2" t="str">
        <f t="shared" si="119"/>
        <v>Diabetes</v>
      </c>
      <c r="W907" s="2" t="s">
        <v>1524</v>
      </c>
      <c r="X907" s="2" t="s">
        <v>1512</v>
      </c>
      <c r="Y907" s="2" t="s">
        <v>1508</v>
      </c>
    </row>
    <row r="908" spans="1:25" ht="15.75" customHeight="1">
      <c r="A908" s="2" t="s">
        <v>1364</v>
      </c>
      <c r="B908" s="2" t="s">
        <v>1518</v>
      </c>
      <c r="C908" s="2">
        <v>157</v>
      </c>
      <c r="D908" s="2">
        <f t="shared" si="112"/>
        <v>1.57</v>
      </c>
      <c r="E908" s="34">
        <f t="shared" si="113"/>
        <v>22.800113594872002</v>
      </c>
      <c r="F908" s="2">
        <v>56.2</v>
      </c>
      <c r="G908" s="2">
        <f t="shared" si="114"/>
        <v>56.2</v>
      </c>
      <c r="H908" s="2" t="b">
        <v>0</v>
      </c>
      <c r="I908" s="2" t="b">
        <v>0</v>
      </c>
      <c r="J908" s="2" t="b">
        <v>1</v>
      </c>
      <c r="K908" s="2" t="b">
        <v>0</v>
      </c>
      <c r="L908" s="13" t="b">
        <f t="shared" si="115"/>
        <v>0</v>
      </c>
      <c r="M908" s="2" t="s">
        <v>1908</v>
      </c>
      <c r="N908" s="2">
        <v>166</v>
      </c>
      <c r="O908" s="2" t="b">
        <v>0</v>
      </c>
      <c r="P908" s="13" t="b">
        <f t="shared" si="116"/>
        <v>0</v>
      </c>
      <c r="Q908" s="2" t="b">
        <v>0</v>
      </c>
      <c r="R908" s="2" t="b">
        <f t="shared" si="117"/>
        <v>0</v>
      </c>
      <c r="S908" s="2" t="b">
        <v>0</v>
      </c>
      <c r="T908" s="2" t="b">
        <f t="shared" si="118"/>
        <v>0</v>
      </c>
      <c r="U908" s="2" t="s">
        <v>1577</v>
      </c>
      <c r="V908" s="2" t="str">
        <f t="shared" si="119"/>
        <v>Appendicitis</v>
      </c>
      <c r="W908" s="2" t="s">
        <v>1524</v>
      </c>
      <c r="X908" s="2" t="s">
        <v>1535</v>
      </c>
      <c r="Y908" s="2" t="s">
        <v>1508</v>
      </c>
    </row>
    <row r="909" spans="1:25" ht="15.75" customHeight="1">
      <c r="A909" s="2" t="s">
        <v>1366</v>
      </c>
      <c r="B909" s="2" t="s">
        <v>1514</v>
      </c>
      <c r="C909" s="2">
        <v>151</v>
      </c>
      <c r="D909" s="2">
        <f t="shared" si="112"/>
        <v>1.51</v>
      </c>
      <c r="E909" s="34">
        <f t="shared" si="113"/>
        <v>20.613131003026183</v>
      </c>
      <c r="F909" s="2">
        <v>47</v>
      </c>
      <c r="G909" s="2">
        <f t="shared" si="114"/>
        <v>47</v>
      </c>
      <c r="H909" s="2" t="b">
        <v>0</v>
      </c>
      <c r="I909" s="2" t="b">
        <v>1</v>
      </c>
      <c r="J909" s="2" t="b">
        <v>0</v>
      </c>
      <c r="K909" s="2" t="b">
        <v>0</v>
      </c>
      <c r="L909" s="13" t="b">
        <f t="shared" si="115"/>
        <v>0</v>
      </c>
      <c r="M909" s="2" t="s">
        <v>1909</v>
      </c>
      <c r="N909" s="2">
        <v>228</v>
      </c>
      <c r="O909" s="2" t="b">
        <v>0</v>
      </c>
      <c r="P909" s="13" t="b">
        <f t="shared" si="116"/>
        <v>0</v>
      </c>
      <c r="Q909" s="2" t="b">
        <v>0</v>
      </c>
      <c r="R909" s="2" t="b">
        <f t="shared" si="117"/>
        <v>0</v>
      </c>
      <c r="S909" s="2" t="b">
        <v>0</v>
      </c>
      <c r="T909" s="2" t="b">
        <f t="shared" si="118"/>
        <v>0</v>
      </c>
      <c r="U909" s="2" t="s">
        <v>1523</v>
      </c>
      <c r="V909" s="2" t="str">
        <f t="shared" si="119"/>
        <v>Appendicitis</v>
      </c>
      <c r="W909" s="2" t="s">
        <v>1506</v>
      </c>
      <c r="X909" s="2" t="s">
        <v>1507</v>
      </c>
      <c r="Y909" s="2" t="s">
        <v>1521</v>
      </c>
    </row>
    <row r="910" spans="1:25" ht="15.75" customHeight="1">
      <c r="A910" s="2" t="s">
        <v>1367</v>
      </c>
      <c r="B910" s="2" t="s">
        <v>1518</v>
      </c>
      <c r="C910" s="2">
        <v>173</v>
      </c>
      <c r="D910" s="2">
        <f t="shared" si="112"/>
        <v>1.73</v>
      </c>
      <c r="E910" s="34">
        <f t="shared" si="113"/>
        <v>33.779945871896821</v>
      </c>
      <c r="F910" s="2">
        <v>101.1</v>
      </c>
      <c r="G910" s="2">
        <f t="shared" si="114"/>
        <v>101.1</v>
      </c>
      <c r="H910" s="2" t="b">
        <v>0</v>
      </c>
      <c r="I910" s="2" t="b">
        <v>0</v>
      </c>
      <c r="J910" s="2" t="b">
        <v>0</v>
      </c>
      <c r="K910" s="2" t="b">
        <v>1</v>
      </c>
      <c r="L910" s="13" t="b">
        <f t="shared" si="115"/>
        <v>1</v>
      </c>
      <c r="M910" s="2" t="s">
        <v>1848</v>
      </c>
      <c r="N910" s="2">
        <v>160</v>
      </c>
      <c r="O910" s="2" t="b">
        <v>1</v>
      </c>
      <c r="P910" s="13" t="b">
        <f t="shared" si="116"/>
        <v>1</v>
      </c>
      <c r="Q910" s="2" t="b">
        <v>0</v>
      </c>
      <c r="R910" s="2" t="b">
        <f t="shared" si="117"/>
        <v>0</v>
      </c>
      <c r="S910" s="2" t="b">
        <v>1</v>
      </c>
      <c r="T910" s="2" t="b">
        <f t="shared" si="118"/>
        <v>1</v>
      </c>
      <c r="U910" s="2" t="s">
        <v>1529</v>
      </c>
      <c r="V910" s="2" t="str">
        <f t="shared" si="119"/>
        <v>Childbirth</v>
      </c>
      <c r="W910" s="2" t="s">
        <v>1524</v>
      </c>
      <c r="X910" s="2" t="s">
        <v>1512</v>
      </c>
      <c r="Y910" s="2" t="s">
        <v>1513</v>
      </c>
    </row>
    <row r="911" spans="1:25" ht="15.75" customHeight="1">
      <c r="A911" s="2" t="s">
        <v>1368</v>
      </c>
      <c r="B911" s="2" t="s">
        <v>1514</v>
      </c>
      <c r="C911" s="2">
        <v>168</v>
      </c>
      <c r="D911" s="2">
        <f t="shared" si="112"/>
        <v>1.68</v>
      </c>
      <c r="E911" s="34">
        <f t="shared" si="113"/>
        <v>35.005668934240369</v>
      </c>
      <c r="F911" s="2">
        <v>98.8</v>
      </c>
      <c r="G911" s="2">
        <f t="shared" si="114"/>
        <v>98.8</v>
      </c>
      <c r="H911" s="2" t="b">
        <v>1</v>
      </c>
      <c r="I911" s="2" t="b">
        <v>0</v>
      </c>
      <c r="J911" s="2" t="b">
        <v>0</v>
      </c>
      <c r="K911" s="2" t="b">
        <v>0</v>
      </c>
      <c r="L911" s="13" t="b">
        <f t="shared" si="115"/>
        <v>0</v>
      </c>
      <c r="M911" s="2" t="s">
        <v>1799</v>
      </c>
      <c r="N911" s="2">
        <v>194</v>
      </c>
      <c r="O911" s="2" t="b">
        <v>0</v>
      </c>
      <c r="P911" s="13" t="b">
        <f t="shared" si="116"/>
        <v>0</v>
      </c>
      <c r="Q911" s="2" t="b">
        <v>1</v>
      </c>
      <c r="R911" s="2" t="b">
        <f t="shared" si="117"/>
        <v>1</v>
      </c>
      <c r="S911" s="2" t="b">
        <v>1</v>
      </c>
      <c r="T911" s="2" t="b">
        <f t="shared" si="118"/>
        <v>1</v>
      </c>
      <c r="U911" s="2" t="s">
        <v>1555</v>
      </c>
      <c r="V911" s="2" t="str">
        <f t="shared" si="119"/>
        <v>Kidney Stones</v>
      </c>
      <c r="W911" s="2" t="s">
        <v>1506</v>
      </c>
      <c r="X911" s="2" t="s">
        <v>1535</v>
      </c>
      <c r="Y911" s="2" t="s">
        <v>1517</v>
      </c>
    </row>
    <row r="912" spans="1:25" ht="15.75" customHeight="1">
      <c r="A912" s="2" t="s">
        <v>1369</v>
      </c>
      <c r="B912" s="2" t="s">
        <v>1536</v>
      </c>
      <c r="C912" s="2">
        <v>170</v>
      </c>
      <c r="D912" s="2">
        <f t="shared" si="112"/>
        <v>1.7</v>
      </c>
      <c r="E912" s="34">
        <f t="shared" si="113"/>
        <v>30.62283737024222</v>
      </c>
      <c r="F912" s="2">
        <v>88.5</v>
      </c>
      <c r="G912" s="2">
        <f t="shared" si="114"/>
        <v>88.5</v>
      </c>
      <c r="H912" s="2" t="b">
        <v>0</v>
      </c>
      <c r="I912" s="2" t="b">
        <v>0</v>
      </c>
      <c r="J912" s="2" t="b">
        <v>0</v>
      </c>
      <c r="K912" s="2" t="b">
        <v>1</v>
      </c>
      <c r="L912" s="13" t="b">
        <f t="shared" si="115"/>
        <v>1</v>
      </c>
      <c r="M912" s="2" t="s">
        <v>1804</v>
      </c>
      <c r="N912" s="2">
        <v>225</v>
      </c>
      <c r="O912" s="2" t="b">
        <v>1</v>
      </c>
      <c r="P912" s="13" t="b">
        <f t="shared" si="116"/>
        <v>1</v>
      </c>
      <c r="Q912" s="2" t="b">
        <v>0</v>
      </c>
      <c r="R912" s="2" t="b">
        <f t="shared" si="117"/>
        <v>0</v>
      </c>
      <c r="S912" s="2" t="b">
        <v>1</v>
      </c>
      <c r="T912" s="2" t="b">
        <f t="shared" si="118"/>
        <v>1</v>
      </c>
      <c r="U912" s="2" t="s">
        <v>1555</v>
      </c>
      <c r="V912" s="2" t="str">
        <f t="shared" si="119"/>
        <v>Kidney Stones</v>
      </c>
      <c r="W912" s="2" t="s">
        <v>1506</v>
      </c>
      <c r="X912" s="2" t="s">
        <v>1507</v>
      </c>
      <c r="Y912" s="2" t="s">
        <v>1521</v>
      </c>
    </row>
    <row r="913" spans="1:25" ht="15.75" customHeight="1">
      <c r="A913" s="2" t="s">
        <v>1371</v>
      </c>
      <c r="B913" s="2" t="s">
        <v>1518</v>
      </c>
      <c r="C913" s="2">
        <v>165</v>
      </c>
      <c r="D913" s="2">
        <f t="shared" si="112"/>
        <v>1.65</v>
      </c>
      <c r="E913" s="34">
        <f t="shared" si="113"/>
        <v>23.764921946740131</v>
      </c>
      <c r="F913" s="2">
        <v>64.7</v>
      </c>
      <c r="G913" s="2">
        <f t="shared" si="114"/>
        <v>64.7</v>
      </c>
      <c r="H913" s="2" t="b">
        <v>0</v>
      </c>
      <c r="I913" s="2" t="b">
        <v>1</v>
      </c>
      <c r="J913" s="2" t="b">
        <v>0</v>
      </c>
      <c r="K913" s="2" t="b">
        <v>0</v>
      </c>
      <c r="L913" s="13" t="b">
        <f t="shared" si="115"/>
        <v>0</v>
      </c>
      <c r="M913" s="2" t="s">
        <v>1822</v>
      </c>
      <c r="N913" s="2">
        <v>166</v>
      </c>
      <c r="O913" s="2" t="b">
        <v>0</v>
      </c>
      <c r="P913" s="13" t="b">
        <f t="shared" si="116"/>
        <v>0</v>
      </c>
      <c r="Q913" s="2" t="b">
        <v>0</v>
      </c>
      <c r="R913" s="2" t="b">
        <f t="shared" si="117"/>
        <v>0</v>
      </c>
      <c r="S913" s="2" t="b">
        <v>0</v>
      </c>
      <c r="T913" s="2" t="b">
        <f t="shared" si="118"/>
        <v>0</v>
      </c>
      <c r="U913" s="2" t="s">
        <v>1542</v>
      </c>
      <c r="V913" s="2" t="str">
        <f t="shared" si="119"/>
        <v>Kidney Stones</v>
      </c>
      <c r="W913" s="2" t="s">
        <v>1524</v>
      </c>
      <c r="X913" s="2" t="s">
        <v>1512</v>
      </c>
      <c r="Y913" s="2" t="s">
        <v>1508</v>
      </c>
    </row>
    <row r="914" spans="1:25" ht="15.75" customHeight="1">
      <c r="A914" s="2" t="s">
        <v>1372</v>
      </c>
      <c r="B914" s="2" t="s">
        <v>1514</v>
      </c>
      <c r="C914" s="2">
        <v>168</v>
      </c>
      <c r="D914" s="2">
        <f t="shared" si="112"/>
        <v>1.68</v>
      </c>
      <c r="E914" s="34">
        <f t="shared" si="113"/>
        <v>21.860827664399096</v>
      </c>
      <c r="F914" s="2">
        <v>61.7</v>
      </c>
      <c r="G914" s="2">
        <f t="shared" si="114"/>
        <v>61.7</v>
      </c>
      <c r="H914" s="2" t="b">
        <v>0</v>
      </c>
      <c r="I914" s="2" t="b">
        <v>0</v>
      </c>
      <c r="J914" s="2" t="b">
        <v>0</v>
      </c>
      <c r="K914" s="2" t="b">
        <v>0</v>
      </c>
      <c r="L914" s="13" t="b">
        <f t="shared" si="115"/>
        <v>0</v>
      </c>
      <c r="M914" s="2" t="s">
        <v>1588</v>
      </c>
      <c r="N914" s="2">
        <v>229</v>
      </c>
      <c r="O914" s="2" t="b">
        <v>0</v>
      </c>
      <c r="P914" s="13" t="b">
        <f t="shared" si="116"/>
        <v>0</v>
      </c>
      <c r="Q914" s="2" t="b">
        <v>0</v>
      </c>
      <c r="R914" s="2" t="b">
        <f t="shared" si="117"/>
        <v>0</v>
      </c>
      <c r="S914" s="2" t="b">
        <v>0</v>
      </c>
      <c r="T914" s="2" t="b">
        <f t="shared" si="118"/>
        <v>0</v>
      </c>
      <c r="U914" s="2" t="s">
        <v>1496</v>
      </c>
      <c r="V914" s="2" t="str">
        <f t="shared" si="119"/>
        <v>Diabetes</v>
      </c>
      <c r="W914" s="2" t="s">
        <v>1506</v>
      </c>
      <c r="X914" s="2" t="s">
        <v>1507</v>
      </c>
      <c r="Y914" s="2" t="s">
        <v>1508</v>
      </c>
    </row>
    <row r="915" spans="1:25" ht="15.75" customHeight="1">
      <c r="A915" s="2" t="s">
        <v>1373</v>
      </c>
      <c r="B915" s="2" t="s">
        <v>1503</v>
      </c>
      <c r="C915" s="2">
        <v>177</v>
      </c>
      <c r="D915" s="2">
        <f t="shared" si="112"/>
        <v>1.77</v>
      </c>
      <c r="E915" s="34">
        <f t="shared" si="113"/>
        <v>26.237671167289093</v>
      </c>
      <c r="F915" s="2">
        <v>82.2</v>
      </c>
      <c r="G915" s="2">
        <f t="shared" si="114"/>
        <v>82.2</v>
      </c>
      <c r="H915" s="2" t="b">
        <v>1</v>
      </c>
      <c r="I915" s="2" t="b">
        <v>0</v>
      </c>
      <c r="J915" s="2" t="b">
        <v>0</v>
      </c>
      <c r="K915" s="2" t="b">
        <v>0</v>
      </c>
      <c r="L915" s="13" t="b">
        <f t="shared" si="115"/>
        <v>0</v>
      </c>
      <c r="M915" s="2" t="s">
        <v>1908</v>
      </c>
      <c r="N915" s="2">
        <v>177</v>
      </c>
      <c r="O915" s="2" t="b">
        <v>0</v>
      </c>
      <c r="P915" s="13" t="b">
        <f t="shared" si="116"/>
        <v>0</v>
      </c>
      <c r="Q915" s="2" t="b">
        <v>0</v>
      </c>
      <c r="R915" s="2" t="b">
        <f t="shared" si="117"/>
        <v>0</v>
      </c>
      <c r="S915" s="2" t="b">
        <v>0</v>
      </c>
      <c r="T915" s="2" t="b">
        <f t="shared" si="118"/>
        <v>0</v>
      </c>
      <c r="U915" s="2" t="s">
        <v>1577</v>
      </c>
      <c r="V915" s="2" t="str">
        <f t="shared" si="119"/>
        <v>Appendicitis</v>
      </c>
      <c r="W915" s="2" t="s">
        <v>1506</v>
      </c>
      <c r="X915" s="2" t="s">
        <v>1512</v>
      </c>
      <c r="Y915" s="2" t="s">
        <v>1521</v>
      </c>
    </row>
    <row r="916" spans="1:25" ht="15.75" customHeight="1">
      <c r="A916" s="2" t="s">
        <v>1375</v>
      </c>
      <c r="B916" s="2" t="s">
        <v>1556</v>
      </c>
      <c r="C916" s="2">
        <v>175</v>
      </c>
      <c r="D916" s="2">
        <f t="shared" si="112"/>
        <v>1.75</v>
      </c>
      <c r="E916" s="34">
        <f t="shared" si="113"/>
        <v>34.057142857142857</v>
      </c>
      <c r="F916" s="2">
        <v>104.3</v>
      </c>
      <c r="G916" s="2">
        <f t="shared" si="114"/>
        <v>104.3</v>
      </c>
      <c r="H916" s="2" t="b">
        <v>0</v>
      </c>
      <c r="I916" s="2" t="b">
        <v>0</v>
      </c>
      <c r="J916" s="2" t="b">
        <v>1</v>
      </c>
      <c r="K916" s="2" t="b">
        <v>1</v>
      </c>
      <c r="L916" s="13" t="b">
        <f t="shared" si="115"/>
        <v>1</v>
      </c>
      <c r="M916" s="2" t="s">
        <v>1767</v>
      </c>
      <c r="N916" s="2">
        <v>201</v>
      </c>
      <c r="O916" s="2" t="b">
        <v>1</v>
      </c>
      <c r="P916" s="13" t="b">
        <f t="shared" si="116"/>
        <v>1</v>
      </c>
      <c r="Q916" s="2" t="b">
        <v>0</v>
      </c>
      <c r="R916" s="2" t="b">
        <f t="shared" si="117"/>
        <v>0</v>
      </c>
      <c r="S916" s="2" t="b">
        <v>1</v>
      </c>
      <c r="T916" s="2" t="b">
        <f t="shared" si="118"/>
        <v>1</v>
      </c>
      <c r="U916" s="2" t="s">
        <v>1591</v>
      </c>
      <c r="V916" s="2" t="str">
        <f t="shared" si="119"/>
        <v>Respiratory Infection</v>
      </c>
      <c r="W916" s="2" t="s">
        <v>1524</v>
      </c>
      <c r="X916" s="2" t="s">
        <v>1512</v>
      </c>
      <c r="Y916" s="2" t="s">
        <v>1517</v>
      </c>
    </row>
    <row r="917" spans="1:25" ht="15.75" customHeight="1">
      <c r="A917" s="2" t="s">
        <v>1377</v>
      </c>
      <c r="B917" s="2" t="s">
        <v>1543</v>
      </c>
      <c r="C917" s="2">
        <v>152</v>
      </c>
      <c r="D917" s="2">
        <f t="shared" si="112"/>
        <v>1.52</v>
      </c>
      <c r="E917" s="34">
        <f t="shared" si="113"/>
        <v>32.851454293628812</v>
      </c>
      <c r="F917" s="2">
        <v>75.900000000000006</v>
      </c>
      <c r="G917" s="2">
        <f t="shared" si="114"/>
        <v>75.900000000000006</v>
      </c>
      <c r="H917" s="2" t="b">
        <v>0</v>
      </c>
      <c r="I917" s="2" t="b">
        <v>1</v>
      </c>
      <c r="J917" s="2" t="b">
        <v>1</v>
      </c>
      <c r="K917" s="2" t="b">
        <v>1</v>
      </c>
      <c r="L917" s="13" t="b">
        <f t="shared" si="115"/>
        <v>1</v>
      </c>
      <c r="M917" s="2" t="s">
        <v>1562</v>
      </c>
      <c r="N917" s="2">
        <v>184</v>
      </c>
      <c r="O917" s="2" t="b">
        <v>1</v>
      </c>
      <c r="P917" s="13" t="b">
        <f t="shared" si="116"/>
        <v>1</v>
      </c>
      <c r="Q917" s="2" t="b">
        <v>1</v>
      </c>
      <c r="R917" s="2" t="b">
        <f t="shared" si="117"/>
        <v>1</v>
      </c>
      <c r="S917" s="2" t="b">
        <v>1</v>
      </c>
      <c r="T917" s="2" t="b">
        <f t="shared" si="118"/>
        <v>1</v>
      </c>
      <c r="U917" s="2" t="s">
        <v>1526</v>
      </c>
      <c r="V917" s="2" t="str">
        <f t="shared" si="119"/>
        <v>Fractured Arm</v>
      </c>
      <c r="W917" s="2" t="s">
        <v>1524</v>
      </c>
      <c r="X917" s="2" t="s">
        <v>1507</v>
      </c>
      <c r="Y917" s="2" t="s">
        <v>1508</v>
      </c>
    </row>
    <row r="918" spans="1:25" ht="15.75" customHeight="1">
      <c r="A918" s="2" t="s">
        <v>1379</v>
      </c>
      <c r="B918" s="2" t="s">
        <v>1503</v>
      </c>
      <c r="C918" s="2">
        <v>163</v>
      </c>
      <c r="D918" s="2">
        <f t="shared" si="112"/>
        <v>1.63</v>
      </c>
      <c r="E918" s="34">
        <f t="shared" si="113"/>
        <v>31.766344235763487</v>
      </c>
      <c r="F918" s="2">
        <v>84.4</v>
      </c>
      <c r="G918" s="2">
        <f t="shared" si="114"/>
        <v>84.4</v>
      </c>
      <c r="H918" s="2" t="b">
        <v>1</v>
      </c>
      <c r="I918" s="2" t="b">
        <v>0</v>
      </c>
      <c r="J918" s="2" t="b">
        <v>0</v>
      </c>
      <c r="K918" s="2" t="b">
        <v>0</v>
      </c>
      <c r="L918" s="13" t="b">
        <f t="shared" si="115"/>
        <v>0</v>
      </c>
      <c r="M918" s="2" t="s">
        <v>1910</v>
      </c>
      <c r="N918" s="2">
        <v>203</v>
      </c>
      <c r="O918" s="2" t="b">
        <v>1</v>
      </c>
      <c r="P918" s="13" t="b">
        <f t="shared" si="116"/>
        <v>1</v>
      </c>
      <c r="Q918" s="2" t="b">
        <v>0</v>
      </c>
      <c r="R918" s="2" t="b">
        <f t="shared" si="117"/>
        <v>0</v>
      </c>
      <c r="S918" s="2" t="b">
        <v>1</v>
      </c>
      <c r="T918" s="2" t="b">
        <f t="shared" si="118"/>
        <v>1</v>
      </c>
      <c r="U918" s="2" t="s">
        <v>1617</v>
      </c>
      <c r="V918" s="2" t="str">
        <f t="shared" si="119"/>
        <v>Heart Attack</v>
      </c>
      <c r="W918" s="2" t="s">
        <v>1524</v>
      </c>
      <c r="X918" s="2" t="s">
        <v>1512</v>
      </c>
      <c r="Y918" s="2" t="s">
        <v>1530</v>
      </c>
    </row>
    <row r="919" spans="1:25" ht="15.75" customHeight="1">
      <c r="A919" s="2" t="s">
        <v>1380</v>
      </c>
      <c r="B919" s="2" t="s">
        <v>1509</v>
      </c>
      <c r="C919" s="2">
        <v>166</v>
      </c>
      <c r="D919" s="2">
        <f t="shared" si="112"/>
        <v>1.66</v>
      </c>
      <c r="E919" s="34">
        <f t="shared" si="113"/>
        <v>32.914791696908118</v>
      </c>
      <c r="F919" s="2">
        <v>90.7</v>
      </c>
      <c r="G919" s="2">
        <f t="shared" si="114"/>
        <v>90.7</v>
      </c>
      <c r="H919" s="2" t="b">
        <v>1</v>
      </c>
      <c r="I919" s="2" t="b">
        <v>1</v>
      </c>
      <c r="J919" s="2" t="b">
        <v>0</v>
      </c>
      <c r="K919" s="2" t="b">
        <v>1</v>
      </c>
      <c r="L919" s="13" t="b">
        <f t="shared" si="115"/>
        <v>1</v>
      </c>
      <c r="M919" s="2" t="s">
        <v>1725</v>
      </c>
      <c r="N919" s="2">
        <v>189</v>
      </c>
      <c r="O919" s="2" t="b">
        <v>1</v>
      </c>
      <c r="P919" s="13" t="b">
        <f t="shared" si="116"/>
        <v>1</v>
      </c>
      <c r="Q919" s="2" t="b">
        <v>0</v>
      </c>
      <c r="R919" s="2" t="b">
        <f t="shared" si="117"/>
        <v>0</v>
      </c>
      <c r="S919" s="2" t="b">
        <v>1</v>
      </c>
      <c r="T919" s="2" t="b">
        <f t="shared" si="118"/>
        <v>1</v>
      </c>
      <c r="U919" s="2" t="s">
        <v>1548</v>
      </c>
      <c r="V919" s="2" t="str">
        <f t="shared" si="119"/>
        <v>Heart Disease</v>
      </c>
      <c r="W919" s="2" t="s">
        <v>1506</v>
      </c>
      <c r="X919" s="2" t="s">
        <v>1512</v>
      </c>
      <c r="Y919" s="2" t="s">
        <v>1521</v>
      </c>
    </row>
    <row r="920" spans="1:25" ht="15.75" customHeight="1">
      <c r="A920" s="2" t="s">
        <v>1381</v>
      </c>
      <c r="B920" s="2" t="s">
        <v>1527</v>
      </c>
      <c r="C920" s="2">
        <v>161</v>
      </c>
      <c r="D920" s="2">
        <f t="shared" si="112"/>
        <v>1.61</v>
      </c>
      <c r="E920" s="34">
        <f t="shared" si="113"/>
        <v>33.794992477142081</v>
      </c>
      <c r="F920" s="2">
        <v>87.6</v>
      </c>
      <c r="G920" s="2">
        <f t="shared" si="114"/>
        <v>87.6</v>
      </c>
      <c r="H920" s="2" t="b">
        <v>1</v>
      </c>
      <c r="I920" s="2" t="b">
        <v>0</v>
      </c>
      <c r="J920" s="2" t="b">
        <v>0</v>
      </c>
      <c r="K920" s="2" t="b">
        <v>1</v>
      </c>
      <c r="L920" s="13" t="b">
        <f t="shared" si="115"/>
        <v>1</v>
      </c>
      <c r="M920" s="2" t="s">
        <v>1629</v>
      </c>
      <c r="N920" s="2">
        <v>151</v>
      </c>
      <c r="O920" s="2" t="b">
        <v>1</v>
      </c>
      <c r="P920" s="13" t="b">
        <f t="shared" si="116"/>
        <v>1</v>
      </c>
      <c r="Q920" s="2" t="b">
        <v>0</v>
      </c>
      <c r="R920" s="2" t="b">
        <f t="shared" si="117"/>
        <v>0</v>
      </c>
      <c r="S920" s="2" t="b">
        <v>1</v>
      </c>
      <c r="T920" s="2" t="b">
        <f t="shared" si="118"/>
        <v>1</v>
      </c>
      <c r="U920" s="2" t="s">
        <v>1523</v>
      </c>
      <c r="V920" s="2" t="str">
        <f t="shared" si="119"/>
        <v>Appendicitis</v>
      </c>
      <c r="W920" s="100"/>
      <c r="X920" s="2" t="s">
        <v>1512</v>
      </c>
      <c r="Y920" s="2" t="s">
        <v>1513</v>
      </c>
    </row>
    <row r="921" spans="1:25" ht="15.75" customHeight="1">
      <c r="A921" s="2" t="s">
        <v>1383</v>
      </c>
      <c r="B921" s="2" t="s">
        <v>1543</v>
      </c>
      <c r="C921" s="2">
        <v>172</v>
      </c>
      <c r="D921" s="2">
        <f t="shared" si="112"/>
        <v>1.72</v>
      </c>
      <c r="E921" s="34">
        <f t="shared" si="113"/>
        <v>20.855868036776638</v>
      </c>
      <c r="F921" s="2">
        <v>61.7</v>
      </c>
      <c r="G921" s="2">
        <f t="shared" si="114"/>
        <v>61.7</v>
      </c>
      <c r="H921" s="2" t="b">
        <v>0</v>
      </c>
      <c r="I921" s="2" t="b">
        <v>1</v>
      </c>
      <c r="J921" s="2" t="b">
        <v>1</v>
      </c>
      <c r="K921" s="2" t="b">
        <v>0</v>
      </c>
      <c r="L921" s="13" t="b">
        <f t="shared" si="115"/>
        <v>0</v>
      </c>
      <c r="M921" s="2" t="s">
        <v>1869</v>
      </c>
      <c r="N921" s="2">
        <v>195</v>
      </c>
      <c r="O921" s="2" t="b">
        <v>0</v>
      </c>
      <c r="P921" s="13" t="b">
        <f t="shared" si="116"/>
        <v>0</v>
      </c>
      <c r="Q921" s="2" t="b">
        <v>0</v>
      </c>
      <c r="R921" s="2" t="b">
        <f t="shared" si="117"/>
        <v>0</v>
      </c>
      <c r="S921" s="2" t="b">
        <v>0</v>
      </c>
      <c r="T921" s="2" t="b">
        <f t="shared" si="118"/>
        <v>0</v>
      </c>
      <c r="U921" s="2" t="s">
        <v>1555</v>
      </c>
      <c r="V921" s="2" t="str">
        <f t="shared" si="119"/>
        <v>Kidney Stones</v>
      </c>
      <c r="W921" s="2" t="s">
        <v>1506</v>
      </c>
      <c r="X921" s="2" t="s">
        <v>1512</v>
      </c>
      <c r="Y921" s="2" t="s">
        <v>1513</v>
      </c>
    </row>
    <row r="922" spans="1:25" ht="15.75" customHeight="1">
      <c r="A922" s="2" t="s">
        <v>1384</v>
      </c>
      <c r="B922" s="2" t="s">
        <v>1536</v>
      </c>
      <c r="C922" s="2">
        <v>173</v>
      </c>
      <c r="D922" s="2">
        <f t="shared" si="112"/>
        <v>1.73</v>
      </c>
      <c r="E922" s="34">
        <f t="shared" si="113"/>
        <v>26.262153763907911</v>
      </c>
      <c r="F922" s="2">
        <v>78.599999999999994</v>
      </c>
      <c r="G922" s="2">
        <f t="shared" si="114"/>
        <v>78.599999999999994</v>
      </c>
      <c r="H922" s="2" t="b">
        <v>0</v>
      </c>
      <c r="I922" s="2" t="b">
        <v>0</v>
      </c>
      <c r="J922" s="2" t="b">
        <v>1</v>
      </c>
      <c r="K922" s="2" t="b">
        <v>0</v>
      </c>
      <c r="L922" s="13" t="b">
        <f t="shared" si="115"/>
        <v>0</v>
      </c>
      <c r="M922" s="2" t="s">
        <v>1754</v>
      </c>
      <c r="N922" s="2">
        <v>201</v>
      </c>
      <c r="O922" s="2" t="b">
        <v>0</v>
      </c>
      <c r="P922" s="13" t="b">
        <f t="shared" si="116"/>
        <v>0</v>
      </c>
      <c r="Q922" s="2" t="b">
        <v>0</v>
      </c>
      <c r="R922" s="2" t="b">
        <f t="shared" si="117"/>
        <v>0</v>
      </c>
      <c r="S922" s="2" t="b">
        <v>0</v>
      </c>
      <c r="T922" s="2" t="b">
        <f t="shared" si="118"/>
        <v>0</v>
      </c>
      <c r="U922" s="2" t="s">
        <v>1505</v>
      </c>
      <c r="V922" s="2" t="str">
        <f t="shared" si="119"/>
        <v>Fractured Leg</v>
      </c>
      <c r="W922" s="2" t="s">
        <v>1506</v>
      </c>
      <c r="X922" s="2" t="s">
        <v>1507</v>
      </c>
      <c r="Y922" s="2" t="s">
        <v>1530</v>
      </c>
    </row>
    <row r="923" spans="1:25" ht="15.75" customHeight="1">
      <c r="A923" s="2" t="s">
        <v>1385</v>
      </c>
      <c r="B923" s="2" t="s">
        <v>1509</v>
      </c>
      <c r="C923" s="2">
        <v>162</v>
      </c>
      <c r="D923" s="2">
        <f t="shared" si="112"/>
        <v>1.62</v>
      </c>
      <c r="E923" s="34">
        <f t="shared" si="113"/>
        <v>28.158817253467458</v>
      </c>
      <c r="F923" s="2">
        <v>73.900000000000006</v>
      </c>
      <c r="G923" s="2">
        <f t="shared" si="114"/>
        <v>73.900000000000006</v>
      </c>
      <c r="H923" s="2" t="b">
        <v>0</v>
      </c>
      <c r="I923" s="2" t="b">
        <v>0</v>
      </c>
      <c r="J923" s="2" t="b">
        <v>1</v>
      </c>
      <c r="K923" s="2" t="b">
        <v>1</v>
      </c>
      <c r="L923" s="13" t="b">
        <f t="shared" si="115"/>
        <v>1</v>
      </c>
      <c r="M923" s="2" t="s">
        <v>1596</v>
      </c>
      <c r="N923" s="2">
        <v>227</v>
      </c>
      <c r="O923" s="2" t="b">
        <v>1</v>
      </c>
      <c r="P923" s="13" t="b">
        <f t="shared" si="116"/>
        <v>1</v>
      </c>
      <c r="Q923" s="2" t="b">
        <v>0</v>
      </c>
      <c r="R923" s="2" t="b">
        <f t="shared" si="117"/>
        <v>0</v>
      </c>
      <c r="S923" s="2" t="b">
        <v>1</v>
      </c>
      <c r="T923" s="2" t="b">
        <f t="shared" si="118"/>
        <v>1</v>
      </c>
      <c r="U923" s="2" t="s">
        <v>1505</v>
      </c>
      <c r="V923" s="2" t="str">
        <f t="shared" si="119"/>
        <v>Fractured Leg</v>
      </c>
      <c r="W923" s="2" t="s">
        <v>1524</v>
      </c>
      <c r="X923" s="2" t="s">
        <v>1512</v>
      </c>
      <c r="Y923" s="2" t="s">
        <v>1508</v>
      </c>
    </row>
    <row r="924" spans="1:25" ht="15.75" customHeight="1">
      <c r="A924" s="2" t="s">
        <v>1386</v>
      </c>
      <c r="B924" s="2" t="s">
        <v>1536</v>
      </c>
      <c r="C924" s="2">
        <v>168</v>
      </c>
      <c r="D924" s="2">
        <f t="shared" si="112"/>
        <v>1.68</v>
      </c>
      <c r="E924" s="34">
        <f t="shared" si="113"/>
        <v>32.596371882086174</v>
      </c>
      <c r="F924" s="2">
        <v>92</v>
      </c>
      <c r="G924" s="2">
        <f t="shared" si="114"/>
        <v>92</v>
      </c>
      <c r="H924" s="2" t="b">
        <v>0</v>
      </c>
      <c r="I924" s="2" t="b">
        <v>1</v>
      </c>
      <c r="J924" s="2" t="b">
        <v>0</v>
      </c>
      <c r="K924" s="2" t="b">
        <v>0</v>
      </c>
      <c r="L924" s="13" t="b">
        <f t="shared" si="115"/>
        <v>0</v>
      </c>
      <c r="M924" s="2" t="s">
        <v>1831</v>
      </c>
      <c r="N924" s="2">
        <v>159</v>
      </c>
      <c r="O924" s="2" t="b">
        <v>0</v>
      </c>
      <c r="P924" s="13" t="b">
        <f t="shared" si="116"/>
        <v>0</v>
      </c>
      <c r="Q924" s="2" t="b">
        <v>1</v>
      </c>
      <c r="R924" s="2" t="b">
        <f t="shared" si="117"/>
        <v>1</v>
      </c>
      <c r="S924" s="2" t="b">
        <v>1</v>
      </c>
      <c r="T924" s="2" t="b">
        <f t="shared" si="118"/>
        <v>1</v>
      </c>
      <c r="U924" s="2" t="s">
        <v>1568</v>
      </c>
      <c r="V924" s="2" t="str">
        <f t="shared" si="119"/>
        <v>Allergic Reaction</v>
      </c>
      <c r="W924" s="2" t="s">
        <v>1506</v>
      </c>
      <c r="X924" s="2" t="s">
        <v>1535</v>
      </c>
      <c r="Y924" s="2" t="s">
        <v>1508</v>
      </c>
    </row>
    <row r="925" spans="1:25" ht="15.75" customHeight="1">
      <c r="A925" s="2" t="s">
        <v>1387</v>
      </c>
      <c r="B925" s="2" t="s">
        <v>1556</v>
      </c>
      <c r="C925" s="2">
        <v>175</v>
      </c>
      <c r="D925" s="2">
        <f t="shared" si="112"/>
        <v>1.75</v>
      </c>
      <c r="E925" s="34">
        <f t="shared" si="113"/>
        <v>31.412244897959184</v>
      </c>
      <c r="F925" s="2">
        <v>96.2</v>
      </c>
      <c r="G925" s="2">
        <f t="shared" si="114"/>
        <v>96.2</v>
      </c>
      <c r="H925" s="2" t="b">
        <v>0</v>
      </c>
      <c r="I925" s="2" t="b">
        <v>0</v>
      </c>
      <c r="J925" s="2" t="b">
        <v>1</v>
      </c>
      <c r="K925" s="2" t="b">
        <v>0</v>
      </c>
      <c r="L925" s="13" t="b">
        <f t="shared" si="115"/>
        <v>0</v>
      </c>
      <c r="M925" s="2" t="s">
        <v>1911</v>
      </c>
      <c r="N925" s="2">
        <v>214</v>
      </c>
      <c r="O925" s="100"/>
      <c r="P925" s="13" t="b">
        <f t="shared" si="116"/>
        <v>0</v>
      </c>
      <c r="Q925" s="2" t="b">
        <v>1</v>
      </c>
      <c r="R925" s="2" t="b">
        <f t="shared" si="117"/>
        <v>1</v>
      </c>
      <c r="S925" s="2" t="b">
        <v>1</v>
      </c>
      <c r="T925" s="2" t="b">
        <f t="shared" si="118"/>
        <v>1</v>
      </c>
      <c r="U925" s="2" t="s">
        <v>1577</v>
      </c>
      <c r="V925" s="2" t="str">
        <f t="shared" si="119"/>
        <v>Appendicitis</v>
      </c>
      <c r="W925" s="2" t="s">
        <v>1506</v>
      </c>
      <c r="X925" s="2" t="s">
        <v>1535</v>
      </c>
      <c r="Y925" s="2" t="s">
        <v>1530</v>
      </c>
    </row>
    <row r="926" spans="1:25" ht="15.75" customHeight="1">
      <c r="A926" s="2" t="s">
        <v>1388</v>
      </c>
      <c r="B926" s="2" t="s">
        <v>1556</v>
      </c>
      <c r="C926" s="2">
        <v>163</v>
      </c>
      <c r="D926" s="2">
        <f t="shared" si="112"/>
        <v>1.63</v>
      </c>
      <c r="E926" s="34">
        <f t="shared" si="113"/>
        <v>26.233580488539278</v>
      </c>
      <c r="F926" s="2">
        <v>69.7</v>
      </c>
      <c r="G926" s="2">
        <f t="shared" si="114"/>
        <v>69.7</v>
      </c>
      <c r="H926" s="2" t="b">
        <v>1</v>
      </c>
      <c r="I926" s="2" t="b">
        <v>0</v>
      </c>
      <c r="J926" s="2" t="b">
        <v>1</v>
      </c>
      <c r="K926" s="2" t="b">
        <v>0</v>
      </c>
      <c r="L926" s="13" t="b">
        <f t="shared" si="115"/>
        <v>0</v>
      </c>
      <c r="M926" s="2" t="s">
        <v>1881</v>
      </c>
      <c r="N926" s="2">
        <v>164</v>
      </c>
      <c r="O926" s="2" t="b">
        <v>0</v>
      </c>
      <c r="P926" s="13" t="b">
        <f t="shared" si="116"/>
        <v>0</v>
      </c>
      <c r="Q926" s="2" t="b">
        <v>0</v>
      </c>
      <c r="R926" s="2" t="b">
        <f t="shared" si="117"/>
        <v>0</v>
      </c>
      <c r="S926" s="2" t="b">
        <v>0</v>
      </c>
      <c r="T926" s="2" t="b">
        <f t="shared" si="118"/>
        <v>0</v>
      </c>
      <c r="U926" s="2" t="s">
        <v>1496</v>
      </c>
      <c r="V926" s="2" t="str">
        <f t="shared" si="119"/>
        <v>Diabetes</v>
      </c>
      <c r="W926" s="2" t="s">
        <v>1524</v>
      </c>
      <c r="X926" s="2" t="s">
        <v>1535</v>
      </c>
      <c r="Y926" s="2" t="s">
        <v>1517</v>
      </c>
    </row>
    <row r="927" spans="1:25" ht="15.75" customHeight="1">
      <c r="A927" s="2" t="s">
        <v>1391</v>
      </c>
      <c r="B927" s="2" t="s">
        <v>1556</v>
      </c>
      <c r="C927" s="2">
        <v>179</v>
      </c>
      <c r="D927" s="2">
        <f t="shared" si="112"/>
        <v>1.79</v>
      </c>
      <c r="E927" s="34">
        <f t="shared" si="113"/>
        <v>28.994101307699513</v>
      </c>
      <c r="F927" s="2">
        <v>92.9</v>
      </c>
      <c r="G927" s="2">
        <f t="shared" si="114"/>
        <v>92.9</v>
      </c>
      <c r="H927" s="2" t="b">
        <v>0</v>
      </c>
      <c r="I927" s="2" t="b">
        <v>0</v>
      </c>
      <c r="J927" s="2" t="b">
        <v>0</v>
      </c>
      <c r="K927" s="2" t="b">
        <v>1</v>
      </c>
      <c r="L927" s="13" t="b">
        <f t="shared" si="115"/>
        <v>1</v>
      </c>
      <c r="M927" s="2" t="s">
        <v>1585</v>
      </c>
      <c r="N927" s="2">
        <v>207</v>
      </c>
      <c r="O927" s="2" t="b">
        <v>1</v>
      </c>
      <c r="P927" s="13" t="b">
        <f t="shared" si="116"/>
        <v>1</v>
      </c>
      <c r="Q927" s="2" t="b">
        <v>1</v>
      </c>
      <c r="R927" s="2" t="b">
        <f t="shared" si="117"/>
        <v>1</v>
      </c>
      <c r="S927" s="2" t="b">
        <v>1</v>
      </c>
      <c r="T927" s="2" t="b">
        <f t="shared" si="118"/>
        <v>1</v>
      </c>
      <c r="U927" s="2" t="s">
        <v>1545</v>
      </c>
      <c r="V927" s="2" t="str">
        <f t="shared" si="119"/>
        <v>Hypertension</v>
      </c>
      <c r="W927" s="2" t="s">
        <v>1506</v>
      </c>
      <c r="X927" s="2" t="s">
        <v>1512</v>
      </c>
      <c r="Y927" s="2" t="s">
        <v>1517</v>
      </c>
    </row>
    <row r="928" spans="1:25" ht="15.75" customHeight="1">
      <c r="A928" s="2" t="s">
        <v>1392</v>
      </c>
      <c r="B928" s="2" t="s">
        <v>1527</v>
      </c>
      <c r="C928" s="2">
        <v>155</v>
      </c>
      <c r="D928" s="2">
        <f t="shared" si="112"/>
        <v>1.55</v>
      </c>
      <c r="E928" s="34">
        <f t="shared" si="113"/>
        <v>31.467221644120702</v>
      </c>
      <c r="F928" s="2">
        <v>75.599999999999994</v>
      </c>
      <c r="G928" s="2">
        <f t="shared" si="114"/>
        <v>75.599999999999994</v>
      </c>
      <c r="H928" s="2" t="b">
        <v>1</v>
      </c>
      <c r="I928" s="2" t="b">
        <v>0</v>
      </c>
      <c r="J928" s="2" t="b">
        <v>0</v>
      </c>
      <c r="K928" s="2" t="b">
        <v>0</v>
      </c>
      <c r="L928" s="13" t="b">
        <f t="shared" si="115"/>
        <v>0</v>
      </c>
      <c r="M928" s="2" t="s">
        <v>1726</v>
      </c>
      <c r="N928" s="2">
        <v>150</v>
      </c>
      <c r="O928" s="2" t="b">
        <v>1</v>
      </c>
      <c r="P928" s="13" t="b">
        <f t="shared" si="116"/>
        <v>1</v>
      </c>
      <c r="Q928" s="2" t="b">
        <v>0</v>
      </c>
      <c r="R928" s="2" t="b">
        <f t="shared" si="117"/>
        <v>0</v>
      </c>
      <c r="S928" s="2" t="b">
        <v>1</v>
      </c>
      <c r="T928" s="2" t="b">
        <f t="shared" si="118"/>
        <v>1</v>
      </c>
      <c r="U928" s="2" t="s">
        <v>1617</v>
      </c>
      <c r="V928" s="2" t="str">
        <f t="shared" si="119"/>
        <v>Heart Attack</v>
      </c>
      <c r="W928" s="2" t="s">
        <v>1524</v>
      </c>
      <c r="X928" s="2" t="s">
        <v>1535</v>
      </c>
      <c r="Y928" s="2" t="s">
        <v>1513</v>
      </c>
    </row>
    <row r="929" spans="1:25" ht="15.75" customHeight="1">
      <c r="A929" s="2" t="s">
        <v>1393</v>
      </c>
      <c r="B929" s="2" t="s">
        <v>1543</v>
      </c>
      <c r="C929" s="2">
        <v>160</v>
      </c>
      <c r="D929" s="2">
        <f t="shared" si="112"/>
        <v>1.6</v>
      </c>
      <c r="E929" s="34">
        <f t="shared" si="113"/>
        <v>34.570312499999993</v>
      </c>
      <c r="F929" s="2">
        <v>88.5</v>
      </c>
      <c r="G929" s="2">
        <f t="shared" si="114"/>
        <v>88.5</v>
      </c>
      <c r="H929" s="2" t="b">
        <v>1</v>
      </c>
      <c r="I929" s="2" t="b">
        <v>0</v>
      </c>
      <c r="J929" s="2" t="b">
        <v>0</v>
      </c>
      <c r="K929" s="2" t="b">
        <v>1</v>
      </c>
      <c r="L929" s="13" t="b">
        <f t="shared" si="115"/>
        <v>1</v>
      </c>
      <c r="M929" s="2" t="s">
        <v>1711</v>
      </c>
      <c r="N929" s="2">
        <v>208</v>
      </c>
      <c r="O929" s="2" t="b">
        <v>1</v>
      </c>
      <c r="P929" s="13" t="b">
        <f t="shared" si="116"/>
        <v>1</v>
      </c>
      <c r="Q929" s="2" t="b">
        <v>0</v>
      </c>
      <c r="R929" s="2" t="b">
        <f t="shared" si="117"/>
        <v>0</v>
      </c>
      <c r="S929" s="2" t="b">
        <v>1</v>
      </c>
      <c r="T929" s="2" t="b">
        <f t="shared" si="118"/>
        <v>1</v>
      </c>
      <c r="U929" s="2" t="s">
        <v>1561</v>
      </c>
      <c r="V929" s="2" t="str">
        <f t="shared" si="119"/>
        <v>Diabetes</v>
      </c>
      <c r="W929" s="2" t="s">
        <v>1506</v>
      </c>
      <c r="X929" s="2" t="s">
        <v>1535</v>
      </c>
      <c r="Y929" s="2" t="s">
        <v>1530</v>
      </c>
    </row>
    <row r="930" spans="1:25" ht="15.75" customHeight="1">
      <c r="A930" s="2" t="s">
        <v>1394</v>
      </c>
      <c r="B930" s="2" t="s">
        <v>1509</v>
      </c>
      <c r="C930" s="2">
        <v>154</v>
      </c>
      <c r="D930" s="2">
        <f t="shared" si="112"/>
        <v>1.54</v>
      </c>
      <c r="E930" s="34">
        <f t="shared" si="113"/>
        <v>28.461797942317425</v>
      </c>
      <c r="F930" s="2">
        <v>67.5</v>
      </c>
      <c r="G930" s="2">
        <f t="shared" si="114"/>
        <v>67.5</v>
      </c>
      <c r="H930" s="2" t="b">
        <v>1</v>
      </c>
      <c r="I930" s="2" t="b">
        <v>1</v>
      </c>
      <c r="J930" s="2" t="b">
        <v>1</v>
      </c>
      <c r="K930" s="2" t="b">
        <v>0</v>
      </c>
      <c r="L930" s="13" t="b">
        <f t="shared" si="115"/>
        <v>0</v>
      </c>
      <c r="M930" s="2" t="s">
        <v>1908</v>
      </c>
      <c r="N930" s="2">
        <v>199</v>
      </c>
      <c r="O930" s="2" t="b">
        <v>0</v>
      </c>
      <c r="P930" s="13" t="b">
        <f t="shared" si="116"/>
        <v>0</v>
      </c>
      <c r="Q930" s="2" t="b">
        <v>1</v>
      </c>
      <c r="R930" s="2" t="b">
        <f t="shared" si="117"/>
        <v>1</v>
      </c>
      <c r="S930" s="2" t="b">
        <v>1</v>
      </c>
      <c r="T930" s="2" t="b">
        <f t="shared" si="118"/>
        <v>1</v>
      </c>
      <c r="U930" s="2" t="s">
        <v>1529</v>
      </c>
      <c r="V930" s="2" t="str">
        <f t="shared" si="119"/>
        <v>Childbirth</v>
      </c>
      <c r="W930" s="2" t="s">
        <v>1524</v>
      </c>
      <c r="X930" s="2" t="s">
        <v>1507</v>
      </c>
      <c r="Y930" s="2" t="s">
        <v>1521</v>
      </c>
    </row>
    <row r="931" spans="1:25" ht="15.75" customHeight="1">
      <c r="A931" s="2" t="s">
        <v>1396</v>
      </c>
      <c r="B931" s="2" t="s">
        <v>1514</v>
      </c>
      <c r="C931" s="2">
        <v>168</v>
      </c>
      <c r="D931" s="2">
        <f t="shared" si="112"/>
        <v>1.68</v>
      </c>
      <c r="E931" s="34">
        <f t="shared" si="113"/>
        <v>33.127834467120188</v>
      </c>
      <c r="F931" s="2">
        <v>93.5</v>
      </c>
      <c r="G931" s="2">
        <f t="shared" si="114"/>
        <v>93.5</v>
      </c>
      <c r="H931" s="2" t="b">
        <v>0</v>
      </c>
      <c r="I931" s="2" t="b">
        <v>1</v>
      </c>
      <c r="J931" s="2" t="b">
        <v>0</v>
      </c>
      <c r="K931" s="2" t="b">
        <v>1</v>
      </c>
      <c r="L931" s="13" t="b">
        <f t="shared" si="115"/>
        <v>1</v>
      </c>
      <c r="M931" s="2" t="s">
        <v>1875</v>
      </c>
      <c r="N931" s="2">
        <v>189</v>
      </c>
      <c r="O931" s="2" t="b">
        <v>1</v>
      </c>
      <c r="P931" s="13" t="b">
        <f t="shared" si="116"/>
        <v>1</v>
      </c>
      <c r="Q931" s="2" t="b">
        <v>0</v>
      </c>
      <c r="R931" s="2" t="b">
        <f t="shared" si="117"/>
        <v>0</v>
      </c>
      <c r="S931" s="2" t="b">
        <v>1</v>
      </c>
      <c r="T931" s="2" t="b">
        <f t="shared" si="118"/>
        <v>1</v>
      </c>
      <c r="U931" s="2" t="s">
        <v>1516</v>
      </c>
      <c r="V931" s="2" t="str">
        <f t="shared" si="119"/>
        <v>Stroke</v>
      </c>
      <c r="W931" s="2" t="s">
        <v>1506</v>
      </c>
      <c r="X931" s="2" t="s">
        <v>1512</v>
      </c>
      <c r="Y931" s="2" t="s">
        <v>1530</v>
      </c>
    </row>
    <row r="932" spans="1:25" ht="15.75" customHeight="1">
      <c r="A932" s="2" t="s">
        <v>1397</v>
      </c>
      <c r="B932" s="2" t="s">
        <v>1527</v>
      </c>
      <c r="C932" s="2">
        <v>173</v>
      </c>
      <c r="D932" s="2">
        <f t="shared" si="112"/>
        <v>1.73</v>
      </c>
      <c r="E932" s="34">
        <f t="shared" si="113"/>
        <v>30.605766981857059</v>
      </c>
      <c r="F932" s="2">
        <v>91.6</v>
      </c>
      <c r="G932" s="2">
        <f t="shared" si="114"/>
        <v>91.6</v>
      </c>
      <c r="H932" s="2" t="b">
        <v>1</v>
      </c>
      <c r="I932" s="2" t="b">
        <v>0</v>
      </c>
      <c r="J932" s="2" t="b">
        <v>0</v>
      </c>
      <c r="K932" s="2" t="b">
        <v>0</v>
      </c>
      <c r="L932" s="13" t="b">
        <f t="shared" si="115"/>
        <v>0</v>
      </c>
      <c r="M932" s="2" t="s">
        <v>1537</v>
      </c>
      <c r="N932" s="2">
        <v>191</v>
      </c>
      <c r="O932" s="2" t="b">
        <v>0</v>
      </c>
      <c r="P932" s="13" t="b">
        <f t="shared" si="116"/>
        <v>0</v>
      </c>
      <c r="Q932" s="2" t="b">
        <v>1</v>
      </c>
      <c r="R932" s="2" t="b">
        <f t="shared" si="117"/>
        <v>1</v>
      </c>
      <c r="S932" s="2" t="b">
        <v>1</v>
      </c>
      <c r="T932" s="2" t="b">
        <f t="shared" si="118"/>
        <v>1</v>
      </c>
      <c r="U932" s="2" t="s">
        <v>1529</v>
      </c>
      <c r="V932" s="2" t="str">
        <f t="shared" si="119"/>
        <v>Childbirth</v>
      </c>
      <c r="W932" s="2" t="s">
        <v>1506</v>
      </c>
      <c r="X932" s="2" t="s">
        <v>1512</v>
      </c>
      <c r="Y932" s="2" t="s">
        <v>1513</v>
      </c>
    </row>
    <row r="933" spans="1:25" ht="15.75" customHeight="1">
      <c r="A933" s="2" t="s">
        <v>1398</v>
      </c>
      <c r="B933" s="2" t="s">
        <v>1536</v>
      </c>
      <c r="C933" s="2">
        <v>164</v>
      </c>
      <c r="D933" s="2">
        <f t="shared" si="112"/>
        <v>1.64</v>
      </c>
      <c r="E933" s="34">
        <f t="shared" si="113"/>
        <v>25.096668649613331</v>
      </c>
      <c r="F933" s="2">
        <v>67.5</v>
      </c>
      <c r="G933" s="2">
        <f t="shared" si="114"/>
        <v>67.5</v>
      </c>
      <c r="H933" s="2" t="b">
        <v>0</v>
      </c>
      <c r="I933" s="2" t="b">
        <v>0</v>
      </c>
      <c r="J933" s="2" t="b">
        <v>1</v>
      </c>
      <c r="K933" s="2" t="b">
        <v>0</v>
      </c>
      <c r="L933" s="13" t="b">
        <f t="shared" si="115"/>
        <v>0</v>
      </c>
      <c r="M933" s="2" t="s">
        <v>1576</v>
      </c>
      <c r="N933" s="2">
        <v>178</v>
      </c>
      <c r="O933" s="2" t="b">
        <v>0</v>
      </c>
      <c r="P933" s="13" t="b">
        <f t="shared" si="116"/>
        <v>0</v>
      </c>
      <c r="Q933" s="2" t="b">
        <v>0</v>
      </c>
      <c r="R933" s="2" t="b">
        <f t="shared" si="117"/>
        <v>0</v>
      </c>
      <c r="S933" s="2" t="b">
        <v>0</v>
      </c>
      <c r="T933" s="2" t="b">
        <f t="shared" si="118"/>
        <v>0</v>
      </c>
      <c r="U933" s="2" t="s">
        <v>1571</v>
      </c>
      <c r="V933" s="2" t="str">
        <f t="shared" si="119"/>
        <v>Stroke</v>
      </c>
      <c r="W933" s="2" t="s">
        <v>1524</v>
      </c>
      <c r="X933" s="2" t="s">
        <v>1507</v>
      </c>
      <c r="Y933" s="2" t="s">
        <v>1508</v>
      </c>
    </row>
    <row r="934" spans="1:25" ht="15.75" customHeight="1">
      <c r="A934" s="2" t="s">
        <v>1399</v>
      </c>
      <c r="B934" s="2" t="s">
        <v>1514</v>
      </c>
      <c r="C934" s="2">
        <v>171</v>
      </c>
      <c r="D934" s="2">
        <f t="shared" si="112"/>
        <v>1.71</v>
      </c>
      <c r="E934" s="34">
        <f t="shared" si="113"/>
        <v>30.573509797886533</v>
      </c>
      <c r="F934" s="2">
        <v>89.4</v>
      </c>
      <c r="G934" s="2">
        <f t="shared" si="114"/>
        <v>89.4</v>
      </c>
      <c r="H934" s="2" t="b">
        <v>0</v>
      </c>
      <c r="I934" s="2" t="b">
        <v>0</v>
      </c>
      <c r="J934" s="2" t="b">
        <v>0</v>
      </c>
      <c r="K934" s="2" t="b">
        <v>1</v>
      </c>
      <c r="L934" s="13" t="b">
        <f t="shared" si="115"/>
        <v>1</v>
      </c>
      <c r="M934" s="2" t="s">
        <v>1842</v>
      </c>
      <c r="N934" s="2">
        <v>211</v>
      </c>
      <c r="O934" s="2" t="b">
        <v>1</v>
      </c>
      <c r="P934" s="13" t="b">
        <f t="shared" si="116"/>
        <v>1</v>
      </c>
      <c r="Q934" s="2" t="b">
        <v>0</v>
      </c>
      <c r="R934" s="2" t="b">
        <f t="shared" si="117"/>
        <v>0</v>
      </c>
      <c r="S934" s="2" t="b">
        <v>1</v>
      </c>
      <c r="T934" s="2" t="b">
        <f t="shared" si="118"/>
        <v>1</v>
      </c>
      <c r="U934" s="2" t="s">
        <v>1545</v>
      </c>
      <c r="V934" s="2" t="str">
        <f t="shared" si="119"/>
        <v>Hypertension</v>
      </c>
      <c r="W934" s="2" t="s">
        <v>1524</v>
      </c>
      <c r="X934" s="2" t="s">
        <v>1512</v>
      </c>
      <c r="Y934" s="2" t="s">
        <v>1521</v>
      </c>
    </row>
    <row r="935" spans="1:25" ht="15.75" customHeight="1">
      <c r="A935" s="2" t="s">
        <v>1400</v>
      </c>
      <c r="B935" s="2" t="s">
        <v>1527</v>
      </c>
      <c r="C935" s="2">
        <v>166</v>
      </c>
      <c r="D935" s="2">
        <f t="shared" si="112"/>
        <v>1.66</v>
      </c>
      <c r="E935" s="34">
        <f t="shared" si="113"/>
        <v>30.011612715923938</v>
      </c>
      <c r="F935" s="2">
        <v>82.7</v>
      </c>
      <c r="G935" s="2">
        <f t="shared" si="114"/>
        <v>82.7</v>
      </c>
      <c r="H935" s="2" t="b">
        <v>0</v>
      </c>
      <c r="I935" s="2" t="b">
        <v>0</v>
      </c>
      <c r="J935" s="2" t="b">
        <v>0</v>
      </c>
      <c r="K935" s="2" t="b">
        <v>0</v>
      </c>
      <c r="L935" s="13" t="b">
        <f t="shared" si="115"/>
        <v>0</v>
      </c>
      <c r="M935" s="2" t="s">
        <v>1565</v>
      </c>
      <c r="N935" s="2">
        <v>188</v>
      </c>
      <c r="O935" s="2" t="b">
        <v>0</v>
      </c>
      <c r="P935" s="13" t="b">
        <f t="shared" si="116"/>
        <v>0</v>
      </c>
      <c r="Q935" s="2" t="b">
        <v>1</v>
      </c>
      <c r="R935" s="2" t="b">
        <f t="shared" si="117"/>
        <v>1</v>
      </c>
      <c r="S935" s="2" t="b">
        <v>1</v>
      </c>
      <c r="T935" s="2" t="b">
        <f t="shared" si="118"/>
        <v>1</v>
      </c>
      <c r="U935" s="2" t="s">
        <v>1545</v>
      </c>
      <c r="V935" s="2" t="str">
        <f t="shared" si="119"/>
        <v>Hypertension</v>
      </c>
      <c r="W935" s="2" t="s">
        <v>1524</v>
      </c>
      <c r="X935" s="2" t="s">
        <v>1535</v>
      </c>
      <c r="Y935" s="2" t="s">
        <v>1513</v>
      </c>
    </row>
    <row r="936" spans="1:25" ht="15.75" customHeight="1">
      <c r="A936" s="2" t="s">
        <v>1401</v>
      </c>
      <c r="B936" s="2" t="s">
        <v>1509</v>
      </c>
      <c r="C936" s="2">
        <v>168</v>
      </c>
      <c r="D936" s="2">
        <f t="shared" si="112"/>
        <v>1.68</v>
      </c>
      <c r="E936" s="34">
        <f t="shared" si="113"/>
        <v>34.863945578231302</v>
      </c>
      <c r="F936" s="2">
        <v>98.4</v>
      </c>
      <c r="G936" s="2">
        <f t="shared" si="114"/>
        <v>98.4</v>
      </c>
      <c r="H936" s="2" t="b">
        <v>0</v>
      </c>
      <c r="I936" s="2" t="b">
        <v>0</v>
      </c>
      <c r="J936" s="2" t="b">
        <v>0</v>
      </c>
      <c r="K936" s="2" t="b">
        <v>0</v>
      </c>
      <c r="L936" s="13" t="b">
        <f t="shared" si="115"/>
        <v>0</v>
      </c>
      <c r="M936" s="2" t="s">
        <v>1692</v>
      </c>
      <c r="N936" s="2">
        <v>175</v>
      </c>
      <c r="O936" s="2" t="b">
        <v>0</v>
      </c>
      <c r="P936" s="13" t="b">
        <f t="shared" si="116"/>
        <v>0</v>
      </c>
      <c r="Q936" s="2" t="b">
        <v>1</v>
      </c>
      <c r="R936" s="2" t="b">
        <f t="shared" si="117"/>
        <v>1</v>
      </c>
      <c r="S936" s="2" t="b">
        <v>1</v>
      </c>
      <c r="T936" s="2" t="b">
        <f t="shared" si="118"/>
        <v>1</v>
      </c>
      <c r="U936" s="2" t="s">
        <v>1566</v>
      </c>
      <c r="V936" s="2" t="str">
        <f t="shared" si="119"/>
        <v>Cancer</v>
      </c>
      <c r="W936" s="2" t="s">
        <v>1524</v>
      </c>
      <c r="X936" s="2" t="s">
        <v>1535</v>
      </c>
      <c r="Y936" s="2" t="s">
        <v>1521</v>
      </c>
    </row>
    <row r="937" spans="1:25" ht="15.75" customHeight="1">
      <c r="A937" s="2" t="s">
        <v>1402</v>
      </c>
      <c r="B937" s="2" t="s">
        <v>1536</v>
      </c>
      <c r="C937" s="2">
        <v>156</v>
      </c>
      <c r="D937" s="2">
        <f t="shared" si="112"/>
        <v>1.56</v>
      </c>
      <c r="E937" s="34">
        <f t="shared" si="113"/>
        <v>26.709401709401707</v>
      </c>
      <c r="F937" s="2">
        <v>65</v>
      </c>
      <c r="G937" s="2">
        <f t="shared" si="114"/>
        <v>65</v>
      </c>
      <c r="H937" s="2" t="b">
        <v>0</v>
      </c>
      <c r="I937" s="2" t="b">
        <v>0</v>
      </c>
      <c r="J937" s="2" t="b">
        <v>1</v>
      </c>
      <c r="K937" s="2" t="b">
        <v>0</v>
      </c>
      <c r="L937" s="13" t="b">
        <f t="shared" si="115"/>
        <v>0</v>
      </c>
      <c r="M937" s="2" t="s">
        <v>1681</v>
      </c>
      <c r="N937" s="2">
        <v>185</v>
      </c>
      <c r="O937" s="2" t="b">
        <v>0</v>
      </c>
      <c r="P937" s="13" t="b">
        <f t="shared" si="116"/>
        <v>0</v>
      </c>
      <c r="Q937" s="2" t="b">
        <v>0</v>
      </c>
      <c r="R937" s="2" t="b">
        <f t="shared" si="117"/>
        <v>0</v>
      </c>
      <c r="S937" s="2" t="b">
        <v>0</v>
      </c>
      <c r="T937" s="2" t="b">
        <f t="shared" si="118"/>
        <v>0</v>
      </c>
      <c r="U937" s="2" t="s">
        <v>1532</v>
      </c>
      <c r="V937" s="2" t="str">
        <f t="shared" si="119"/>
        <v>Hypertension</v>
      </c>
      <c r="W937" s="100"/>
      <c r="X937" s="2" t="s">
        <v>1512</v>
      </c>
      <c r="Y937" s="2" t="s">
        <v>1521</v>
      </c>
    </row>
    <row r="938" spans="1:25" ht="15.75" customHeight="1">
      <c r="A938" s="2" t="s">
        <v>1403</v>
      </c>
      <c r="B938" s="2" t="s">
        <v>1527</v>
      </c>
      <c r="C938" s="2">
        <v>152</v>
      </c>
      <c r="D938" s="2">
        <f t="shared" si="112"/>
        <v>1.52</v>
      </c>
      <c r="E938" s="34">
        <f t="shared" si="113"/>
        <v>30.860457063711909</v>
      </c>
      <c r="F938" s="2">
        <v>71.3</v>
      </c>
      <c r="G938" s="2">
        <f t="shared" si="114"/>
        <v>71.3</v>
      </c>
      <c r="H938" s="2" t="b">
        <v>0</v>
      </c>
      <c r="I938" s="2" t="b">
        <v>0</v>
      </c>
      <c r="J938" s="2" t="b">
        <v>1</v>
      </c>
      <c r="K938" s="2" t="b">
        <v>1</v>
      </c>
      <c r="L938" s="13" t="b">
        <f t="shared" si="115"/>
        <v>1</v>
      </c>
      <c r="M938" s="2" t="s">
        <v>1901</v>
      </c>
      <c r="N938" s="2">
        <v>185</v>
      </c>
      <c r="O938" s="2" t="b">
        <v>1</v>
      </c>
      <c r="P938" s="13" t="b">
        <f t="shared" si="116"/>
        <v>1</v>
      </c>
      <c r="Q938" s="2" t="b">
        <v>1</v>
      </c>
      <c r="R938" s="2" t="b">
        <f t="shared" si="117"/>
        <v>1</v>
      </c>
      <c r="S938" s="2" t="b">
        <v>1</v>
      </c>
      <c r="T938" s="2" t="b">
        <f t="shared" si="118"/>
        <v>1</v>
      </c>
      <c r="U938" s="2" t="s">
        <v>1523</v>
      </c>
      <c r="V938" s="2" t="str">
        <f t="shared" si="119"/>
        <v>Appendicitis</v>
      </c>
      <c r="W938" s="2" t="s">
        <v>1506</v>
      </c>
      <c r="X938" s="2" t="s">
        <v>1507</v>
      </c>
      <c r="Y938" s="2" t="s">
        <v>1508</v>
      </c>
    </row>
    <row r="939" spans="1:25" ht="15.75" customHeight="1">
      <c r="A939" s="2" t="s">
        <v>1405</v>
      </c>
      <c r="B939" s="2" t="s">
        <v>1536</v>
      </c>
      <c r="C939" s="2">
        <v>173</v>
      </c>
      <c r="D939" s="2">
        <f t="shared" si="112"/>
        <v>1.73</v>
      </c>
      <c r="E939" s="34">
        <f t="shared" si="113"/>
        <v>30.204818069430988</v>
      </c>
      <c r="F939" s="2">
        <v>90.4</v>
      </c>
      <c r="G939" s="2">
        <f t="shared" si="114"/>
        <v>90.4</v>
      </c>
      <c r="H939" s="2" t="b">
        <v>0</v>
      </c>
      <c r="I939" s="2" t="b">
        <v>0</v>
      </c>
      <c r="J939" s="2" t="b">
        <v>0</v>
      </c>
      <c r="K939" s="2" t="b">
        <v>0</v>
      </c>
      <c r="L939" s="13" t="b">
        <f t="shared" si="115"/>
        <v>0</v>
      </c>
      <c r="M939" s="2" t="s">
        <v>1658</v>
      </c>
      <c r="N939" s="2">
        <v>206</v>
      </c>
      <c r="O939" s="2" t="b">
        <v>0</v>
      </c>
      <c r="P939" s="13" t="b">
        <f t="shared" si="116"/>
        <v>0</v>
      </c>
      <c r="Q939" s="2" t="b">
        <v>1</v>
      </c>
      <c r="R939" s="2" t="b">
        <f t="shared" si="117"/>
        <v>1</v>
      </c>
      <c r="S939" s="2" t="b">
        <v>1</v>
      </c>
      <c r="T939" s="2" t="b">
        <f t="shared" si="118"/>
        <v>1</v>
      </c>
      <c r="U939" s="2" t="s">
        <v>1558</v>
      </c>
      <c r="V939" s="2" t="str">
        <f t="shared" si="119"/>
        <v>Fractured Leg</v>
      </c>
      <c r="W939" s="2" t="s">
        <v>1506</v>
      </c>
      <c r="X939" s="2" t="s">
        <v>1507</v>
      </c>
      <c r="Y939" s="2" t="s">
        <v>1508</v>
      </c>
    </row>
    <row r="940" spans="1:25" ht="15.75" customHeight="1">
      <c r="A940" s="2" t="s">
        <v>1406</v>
      </c>
      <c r="B940" s="2" t="s">
        <v>1509</v>
      </c>
      <c r="C940" s="2">
        <v>166</v>
      </c>
      <c r="D940" s="2">
        <f t="shared" si="112"/>
        <v>1.66</v>
      </c>
      <c r="E940" s="34">
        <f t="shared" si="113"/>
        <v>34.184932501088696</v>
      </c>
      <c r="F940" s="2">
        <v>94.2</v>
      </c>
      <c r="G940" s="2">
        <f t="shared" si="114"/>
        <v>94.2</v>
      </c>
      <c r="H940" s="2" t="b">
        <v>1</v>
      </c>
      <c r="I940" s="2" t="b">
        <v>0</v>
      </c>
      <c r="J940" s="2" t="b">
        <v>0</v>
      </c>
      <c r="K940" s="2" t="b">
        <v>1</v>
      </c>
      <c r="L940" s="13" t="b">
        <f t="shared" si="115"/>
        <v>1</v>
      </c>
      <c r="M940" s="2" t="s">
        <v>1690</v>
      </c>
      <c r="N940" s="2">
        <v>187</v>
      </c>
      <c r="O940" s="2" t="b">
        <v>1</v>
      </c>
      <c r="P940" s="13" t="b">
        <f t="shared" si="116"/>
        <v>1</v>
      </c>
      <c r="Q940" s="2" t="b">
        <v>0</v>
      </c>
      <c r="R940" s="2" t="b">
        <f t="shared" si="117"/>
        <v>0</v>
      </c>
      <c r="S940" s="2" t="b">
        <v>1</v>
      </c>
      <c r="T940" s="2" t="b">
        <f t="shared" si="118"/>
        <v>1</v>
      </c>
      <c r="U940" s="2" t="s">
        <v>1526</v>
      </c>
      <c r="V940" s="2" t="str">
        <f t="shared" si="119"/>
        <v>Fractured Arm</v>
      </c>
      <c r="W940" s="2" t="s">
        <v>1524</v>
      </c>
      <c r="X940" s="2" t="s">
        <v>1507</v>
      </c>
      <c r="Y940" s="2" t="s">
        <v>1513</v>
      </c>
    </row>
    <row r="941" spans="1:25" ht="15.75" customHeight="1">
      <c r="A941" s="2" t="s">
        <v>1408</v>
      </c>
      <c r="B941" s="2" t="s">
        <v>1518</v>
      </c>
      <c r="C941" s="2">
        <v>157</v>
      </c>
      <c r="D941" s="2">
        <f t="shared" si="112"/>
        <v>1.57</v>
      </c>
      <c r="E941" s="34">
        <f t="shared" si="113"/>
        <v>32.415108117976388</v>
      </c>
      <c r="F941" s="2">
        <v>79.900000000000006</v>
      </c>
      <c r="G941" s="2">
        <f t="shared" si="114"/>
        <v>79.900000000000006</v>
      </c>
      <c r="H941" s="2" t="b">
        <v>1</v>
      </c>
      <c r="I941" s="2" t="b">
        <v>0</v>
      </c>
      <c r="J941" s="2" t="b">
        <v>0</v>
      </c>
      <c r="K941" s="2" t="b">
        <v>0</v>
      </c>
      <c r="L941" s="13" t="b">
        <f t="shared" si="115"/>
        <v>0</v>
      </c>
      <c r="M941" s="2" t="s">
        <v>1864</v>
      </c>
      <c r="N941" s="2">
        <v>217</v>
      </c>
      <c r="O941" s="2" t="b">
        <v>1</v>
      </c>
      <c r="P941" s="13" t="b">
        <f t="shared" si="116"/>
        <v>1</v>
      </c>
      <c r="Q941" s="2" t="b">
        <v>1</v>
      </c>
      <c r="R941" s="2" t="b">
        <f t="shared" si="117"/>
        <v>1</v>
      </c>
      <c r="S941" s="2" t="b">
        <v>1</v>
      </c>
      <c r="T941" s="2" t="b">
        <f t="shared" si="118"/>
        <v>1</v>
      </c>
      <c r="U941" s="2" t="s">
        <v>1594</v>
      </c>
      <c r="V941" s="2" t="str">
        <f t="shared" si="119"/>
        <v>Heart Disease</v>
      </c>
      <c r="W941" s="2" t="s">
        <v>1506</v>
      </c>
      <c r="X941" s="2" t="s">
        <v>1535</v>
      </c>
      <c r="Y941" s="2" t="s">
        <v>1530</v>
      </c>
    </row>
    <row r="942" spans="1:25" ht="15.75" customHeight="1">
      <c r="A942" s="2" t="s">
        <v>1409</v>
      </c>
      <c r="B942" s="2" t="s">
        <v>1556</v>
      </c>
      <c r="C942" s="2">
        <v>167</v>
      </c>
      <c r="D942" s="2">
        <f t="shared" si="112"/>
        <v>1.67</v>
      </c>
      <c r="E942" s="34">
        <f t="shared" si="113"/>
        <v>23.880382946681486</v>
      </c>
      <c r="F942" s="2">
        <v>66.599999999999994</v>
      </c>
      <c r="G942" s="2">
        <f t="shared" si="114"/>
        <v>66.599999999999994</v>
      </c>
      <c r="H942" s="2" t="b">
        <v>0</v>
      </c>
      <c r="I942" s="2" t="b">
        <v>1</v>
      </c>
      <c r="J942" s="2" t="b">
        <v>0</v>
      </c>
      <c r="K942" s="2" t="b">
        <v>0</v>
      </c>
      <c r="L942" s="13" t="b">
        <f t="shared" si="115"/>
        <v>0</v>
      </c>
      <c r="M942" s="2" t="s">
        <v>1611</v>
      </c>
      <c r="N942" s="2">
        <v>196</v>
      </c>
      <c r="O942" s="100"/>
      <c r="P942" s="13" t="b">
        <f t="shared" si="116"/>
        <v>0</v>
      </c>
      <c r="Q942" s="2" t="b">
        <v>0</v>
      </c>
      <c r="R942" s="2" t="b">
        <f t="shared" si="117"/>
        <v>0</v>
      </c>
      <c r="S942" s="2" t="b">
        <v>0</v>
      </c>
      <c r="T942" s="2" t="b">
        <f t="shared" si="118"/>
        <v>0</v>
      </c>
      <c r="U942" s="2" t="s">
        <v>1526</v>
      </c>
      <c r="V942" s="2" t="str">
        <f t="shared" si="119"/>
        <v>Fractured Arm</v>
      </c>
      <c r="W942" s="2" t="s">
        <v>1524</v>
      </c>
      <c r="X942" s="2" t="s">
        <v>1535</v>
      </c>
      <c r="Y942" s="2" t="s">
        <v>1517</v>
      </c>
    </row>
    <row r="943" spans="1:25" ht="15.75" customHeight="1">
      <c r="A943" s="2" t="s">
        <v>1410</v>
      </c>
      <c r="B943" s="2" t="s">
        <v>1503</v>
      </c>
      <c r="C943" s="2">
        <v>163</v>
      </c>
      <c r="D943" s="2">
        <f t="shared" si="112"/>
        <v>1.63</v>
      </c>
      <c r="E943" s="34">
        <f t="shared" si="113"/>
        <v>34.927923519891607</v>
      </c>
      <c r="F943" s="2">
        <v>92.8</v>
      </c>
      <c r="G943" s="2">
        <f t="shared" si="114"/>
        <v>92.8</v>
      </c>
      <c r="H943" s="2" t="b">
        <v>1</v>
      </c>
      <c r="I943" s="2" t="b">
        <v>0</v>
      </c>
      <c r="J943" s="2" t="b">
        <v>0</v>
      </c>
      <c r="K943" s="2" t="b">
        <v>1</v>
      </c>
      <c r="L943" s="13" t="b">
        <f t="shared" si="115"/>
        <v>1</v>
      </c>
      <c r="M943" s="2" t="s">
        <v>1912</v>
      </c>
      <c r="N943" s="2">
        <v>190</v>
      </c>
      <c r="O943" s="2" t="b">
        <v>1</v>
      </c>
      <c r="P943" s="13" t="b">
        <f t="shared" si="116"/>
        <v>1</v>
      </c>
      <c r="Q943" s="2" t="b">
        <v>0</v>
      </c>
      <c r="R943" s="2" t="b">
        <f t="shared" si="117"/>
        <v>0</v>
      </c>
      <c r="S943" s="2" t="b">
        <v>1</v>
      </c>
      <c r="T943" s="2" t="b">
        <f t="shared" si="118"/>
        <v>1</v>
      </c>
      <c r="U943" s="2" t="s">
        <v>1534</v>
      </c>
      <c r="V943" s="2" t="str">
        <f t="shared" si="119"/>
        <v>Respiratory Infection</v>
      </c>
      <c r="W943" s="2" t="s">
        <v>1524</v>
      </c>
      <c r="X943" s="2" t="s">
        <v>1507</v>
      </c>
      <c r="Y943" s="2" t="s">
        <v>1517</v>
      </c>
    </row>
    <row r="944" spans="1:25" ht="15.75" customHeight="1">
      <c r="A944" s="2" t="s">
        <v>1412</v>
      </c>
      <c r="B944" s="2" t="s">
        <v>1543</v>
      </c>
      <c r="C944" s="2">
        <v>156</v>
      </c>
      <c r="D944" s="2">
        <f t="shared" si="112"/>
        <v>1.56</v>
      </c>
      <c r="E944" s="34">
        <f t="shared" si="113"/>
        <v>20.586785009861931</v>
      </c>
      <c r="F944" s="2">
        <v>50.1</v>
      </c>
      <c r="G944" s="2">
        <f t="shared" si="114"/>
        <v>50.1</v>
      </c>
      <c r="H944" s="2" t="b">
        <v>0</v>
      </c>
      <c r="I944" s="2" t="b">
        <v>1</v>
      </c>
      <c r="J944" s="2" t="b">
        <v>1</v>
      </c>
      <c r="K944" s="2" t="b">
        <v>0</v>
      </c>
      <c r="L944" s="13" t="b">
        <f t="shared" si="115"/>
        <v>0</v>
      </c>
      <c r="M944" s="2" t="s">
        <v>1760</v>
      </c>
      <c r="N944" s="2">
        <v>229</v>
      </c>
      <c r="O944" s="2" t="b">
        <v>0</v>
      </c>
      <c r="P944" s="13" t="b">
        <f t="shared" si="116"/>
        <v>0</v>
      </c>
      <c r="Q944" s="2" t="b">
        <v>0</v>
      </c>
      <c r="R944" s="2" t="b">
        <f t="shared" si="117"/>
        <v>0</v>
      </c>
      <c r="S944" s="2" t="b">
        <v>0</v>
      </c>
      <c r="T944" s="2" t="b">
        <f t="shared" si="118"/>
        <v>0</v>
      </c>
      <c r="U944" s="2" t="s">
        <v>1496</v>
      </c>
      <c r="V944" s="2" t="str">
        <f t="shared" si="119"/>
        <v>Diabetes</v>
      </c>
      <c r="W944" s="2" t="s">
        <v>1524</v>
      </c>
      <c r="X944" s="2" t="s">
        <v>1512</v>
      </c>
      <c r="Y944" s="2" t="s">
        <v>1521</v>
      </c>
    </row>
    <row r="945" spans="1:25" ht="15.75" customHeight="1">
      <c r="A945" s="2" t="s">
        <v>1413</v>
      </c>
      <c r="B945" s="2" t="s">
        <v>1518</v>
      </c>
      <c r="C945" s="2">
        <v>161</v>
      </c>
      <c r="D945" s="2">
        <f t="shared" si="112"/>
        <v>1.61</v>
      </c>
      <c r="E945" s="34">
        <f t="shared" si="113"/>
        <v>34.990933991744143</v>
      </c>
      <c r="F945" s="2">
        <v>90.7</v>
      </c>
      <c r="G945" s="2">
        <f t="shared" si="114"/>
        <v>90.7</v>
      </c>
      <c r="H945" s="2" t="b">
        <v>0</v>
      </c>
      <c r="I945" s="2" t="b">
        <v>0</v>
      </c>
      <c r="J945" s="2" t="b">
        <v>0</v>
      </c>
      <c r="K945" s="2" t="b">
        <v>0</v>
      </c>
      <c r="L945" s="13" t="b">
        <f t="shared" si="115"/>
        <v>0</v>
      </c>
      <c r="M945" s="2" t="s">
        <v>1879</v>
      </c>
      <c r="N945" s="2">
        <v>229</v>
      </c>
      <c r="O945" s="2" t="b">
        <v>0</v>
      </c>
      <c r="P945" s="13" t="b">
        <f t="shared" si="116"/>
        <v>0</v>
      </c>
      <c r="Q945" s="2" t="b">
        <v>1</v>
      </c>
      <c r="R945" s="2" t="b">
        <f t="shared" si="117"/>
        <v>1</v>
      </c>
      <c r="S945" s="2" t="b">
        <v>1</v>
      </c>
      <c r="T945" s="2" t="b">
        <f t="shared" si="118"/>
        <v>1</v>
      </c>
      <c r="U945" s="2" t="s">
        <v>1526</v>
      </c>
      <c r="V945" s="2" t="str">
        <f t="shared" si="119"/>
        <v>Fractured Arm</v>
      </c>
      <c r="W945" s="2" t="s">
        <v>1506</v>
      </c>
      <c r="X945" s="2" t="s">
        <v>1535</v>
      </c>
      <c r="Y945" s="2" t="s">
        <v>1521</v>
      </c>
    </row>
    <row r="946" spans="1:25" ht="15.75" customHeight="1">
      <c r="A946" s="2" t="s">
        <v>1415</v>
      </c>
      <c r="B946" s="2" t="s">
        <v>1527</v>
      </c>
      <c r="C946" s="2">
        <v>177</v>
      </c>
      <c r="D946" s="2">
        <f t="shared" si="112"/>
        <v>1.77</v>
      </c>
      <c r="E946" s="34">
        <f t="shared" si="113"/>
        <v>33.674869928819938</v>
      </c>
      <c r="F946" s="2">
        <v>105.5</v>
      </c>
      <c r="G946" s="2">
        <f t="shared" si="114"/>
        <v>105.5</v>
      </c>
      <c r="H946" s="2" t="b">
        <v>0</v>
      </c>
      <c r="I946" s="2" t="b">
        <v>0</v>
      </c>
      <c r="J946" s="2" t="b">
        <v>0</v>
      </c>
      <c r="K946" s="2" t="b">
        <v>0</v>
      </c>
      <c r="L946" s="13" t="b">
        <f t="shared" si="115"/>
        <v>0</v>
      </c>
      <c r="M946" s="2" t="s">
        <v>1913</v>
      </c>
      <c r="N946" s="2">
        <v>207</v>
      </c>
      <c r="O946" s="2" t="b">
        <v>0</v>
      </c>
      <c r="P946" s="13" t="b">
        <f t="shared" si="116"/>
        <v>0</v>
      </c>
      <c r="Q946" s="2" t="b">
        <v>1</v>
      </c>
      <c r="R946" s="2" t="b">
        <f t="shared" si="117"/>
        <v>1</v>
      </c>
      <c r="S946" s="2" t="b">
        <v>1</v>
      </c>
      <c r="T946" s="2" t="b">
        <f t="shared" si="118"/>
        <v>1</v>
      </c>
      <c r="U946" s="2" t="s">
        <v>1623</v>
      </c>
      <c r="V946" s="2" t="str">
        <f t="shared" si="119"/>
        <v>Childbirth</v>
      </c>
      <c r="W946" s="2" t="s">
        <v>1506</v>
      </c>
      <c r="X946" s="2" t="s">
        <v>1512</v>
      </c>
      <c r="Y946" s="2" t="s">
        <v>1530</v>
      </c>
    </row>
    <row r="947" spans="1:25" ht="15.75" customHeight="1">
      <c r="A947" s="2" t="s">
        <v>1417</v>
      </c>
      <c r="B947" s="2" t="s">
        <v>1556</v>
      </c>
      <c r="C947" s="2">
        <v>167</v>
      </c>
      <c r="D947" s="2">
        <f t="shared" si="112"/>
        <v>1.67</v>
      </c>
      <c r="E947" s="34">
        <f t="shared" si="113"/>
        <v>28.254867510488005</v>
      </c>
      <c r="F947" s="2">
        <v>78.8</v>
      </c>
      <c r="G947" s="2">
        <f t="shared" si="114"/>
        <v>78.8</v>
      </c>
      <c r="H947" s="2" t="b">
        <v>0</v>
      </c>
      <c r="I947" s="2" t="b">
        <v>0</v>
      </c>
      <c r="J947" s="2" t="b">
        <v>0</v>
      </c>
      <c r="K947" s="2" t="b">
        <v>0</v>
      </c>
      <c r="L947" s="13" t="b">
        <f t="shared" si="115"/>
        <v>0</v>
      </c>
      <c r="M947" s="2" t="s">
        <v>1711</v>
      </c>
      <c r="N947" s="2">
        <v>192</v>
      </c>
      <c r="O947" s="2" t="b">
        <v>1</v>
      </c>
      <c r="P947" s="13" t="b">
        <f t="shared" si="116"/>
        <v>1</v>
      </c>
      <c r="Q947" s="2" t="b">
        <v>0</v>
      </c>
      <c r="R947" s="2" t="b">
        <f t="shared" si="117"/>
        <v>0</v>
      </c>
      <c r="S947" s="2" t="b">
        <v>1</v>
      </c>
      <c r="T947" s="2" t="b">
        <f t="shared" si="118"/>
        <v>1</v>
      </c>
      <c r="U947" s="2" t="s">
        <v>1617</v>
      </c>
      <c r="V947" s="2" t="str">
        <f t="shared" si="119"/>
        <v>Heart Attack</v>
      </c>
      <c r="W947" s="2" t="s">
        <v>1506</v>
      </c>
      <c r="X947" s="2" t="s">
        <v>1535</v>
      </c>
      <c r="Y947" s="2" t="s">
        <v>1521</v>
      </c>
    </row>
    <row r="948" spans="1:25" ht="15.75" customHeight="1">
      <c r="A948" s="2" t="s">
        <v>1418</v>
      </c>
      <c r="B948" s="2" t="s">
        <v>1536</v>
      </c>
      <c r="C948" s="2">
        <v>162</v>
      </c>
      <c r="D948" s="2">
        <f t="shared" si="112"/>
        <v>1.62</v>
      </c>
      <c r="E948" s="34">
        <f t="shared" si="113"/>
        <v>26.291723822588015</v>
      </c>
      <c r="F948" s="2">
        <v>69</v>
      </c>
      <c r="G948" s="2">
        <f t="shared" si="114"/>
        <v>69</v>
      </c>
      <c r="H948" s="2" t="b">
        <v>0</v>
      </c>
      <c r="I948" s="2" t="b">
        <v>1</v>
      </c>
      <c r="J948" s="2" t="b">
        <v>0</v>
      </c>
      <c r="K948" s="2" t="b">
        <v>0</v>
      </c>
      <c r="L948" s="13" t="b">
        <f t="shared" si="115"/>
        <v>0</v>
      </c>
      <c r="M948" s="2" t="s">
        <v>1862</v>
      </c>
      <c r="N948" s="2">
        <v>220</v>
      </c>
      <c r="O948" s="2" t="b">
        <v>0</v>
      </c>
      <c r="P948" s="13" t="b">
        <f t="shared" si="116"/>
        <v>0</v>
      </c>
      <c r="Q948" s="2" t="b">
        <v>0</v>
      </c>
      <c r="R948" s="2" t="b">
        <f t="shared" si="117"/>
        <v>0</v>
      </c>
      <c r="S948" s="2" t="b">
        <v>0</v>
      </c>
      <c r="T948" s="2" t="b">
        <f t="shared" si="118"/>
        <v>0</v>
      </c>
      <c r="U948" s="2" t="s">
        <v>1511</v>
      </c>
      <c r="V948" s="2" t="str">
        <f t="shared" si="119"/>
        <v>Prostate Cancer</v>
      </c>
      <c r="W948" s="2" t="s">
        <v>1506</v>
      </c>
      <c r="X948" s="2" t="s">
        <v>1535</v>
      </c>
      <c r="Y948" s="2" t="s">
        <v>1508</v>
      </c>
    </row>
    <row r="949" spans="1:25" ht="15.75" customHeight="1">
      <c r="A949" s="2" t="s">
        <v>1419</v>
      </c>
      <c r="B949" s="2" t="s">
        <v>1536</v>
      </c>
      <c r="C949" s="2">
        <v>164</v>
      </c>
      <c r="D949" s="2">
        <f t="shared" si="112"/>
        <v>1.64</v>
      </c>
      <c r="E949" s="34">
        <f t="shared" si="113"/>
        <v>34.205829863176689</v>
      </c>
      <c r="F949" s="2">
        <v>92</v>
      </c>
      <c r="G949" s="2">
        <f t="shared" si="114"/>
        <v>92</v>
      </c>
      <c r="H949" s="2" t="b">
        <v>1</v>
      </c>
      <c r="I949" s="2" t="b">
        <v>0</v>
      </c>
      <c r="J949" s="2" t="b">
        <v>0</v>
      </c>
      <c r="K949" s="2" t="b">
        <v>1</v>
      </c>
      <c r="L949" s="13" t="b">
        <f t="shared" si="115"/>
        <v>1</v>
      </c>
      <c r="M949" s="2" t="s">
        <v>1893</v>
      </c>
      <c r="N949" s="2">
        <v>177</v>
      </c>
      <c r="O949" s="2" t="b">
        <v>1</v>
      </c>
      <c r="P949" s="13" t="b">
        <f t="shared" si="116"/>
        <v>1</v>
      </c>
      <c r="Q949" s="2" t="b">
        <v>0</v>
      </c>
      <c r="R949" s="2" t="b">
        <f t="shared" si="117"/>
        <v>0</v>
      </c>
      <c r="S949" s="2" t="b">
        <v>1</v>
      </c>
      <c r="T949" s="2" t="b">
        <f t="shared" si="118"/>
        <v>1</v>
      </c>
      <c r="U949" s="2" t="s">
        <v>1575</v>
      </c>
      <c r="V949" s="2" t="str">
        <f t="shared" si="119"/>
        <v>Cancer</v>
      </c>
      <c r="W949" s="2" t="s">
        <v>1506</v>
      </c>
      <c r="X949" s="2" t="s">
        <v>1507</v>
      </c>
      <c r="Y949" s="2" t="s">
        <v>1517</v>
      </c>
    </row>
    <row r="950" spans="1:25" ht="15.75" customHeight="1">
      <c r="A950" s="2" t="s">
        <v>1420</v>
      </c>
      <c r="B950" s="2" t="s">
        <v>1509</v>
      </c>
      <c r="C950" s="2">
        <v>158</v>
      </c>
      <c r="D950" s="2">
        <f t="shared" si="112"/>
        <v>1.58</v>
      </c>
      <c r="E950" s="34">
        <f t="shared" si="113"/>
        <v>31.445281204935103</v>
      </c>
      <c r="F950" s="2">
        <v>78.5</v>
      </c>
      <c r="G950" s="2">
        <f t="shared" si="114"/>
        <v>78.5</v>
      </c>
      <c r="H950" s="2" t="b">
        <v>1</v>
      </c>
      <c r="I950" s="2" t="b">
        <v>0</v>
      </c>
      <c r="J950" s="2" t="b">
        <v>0</v>
      </c>
      <c r="K950" s="2" t="b">
        <v>1</v>
      </c>
      <c r="L950" s="13" t="b">
        <f t="shared" si="115"/>
        <v>1</v>
      </c>
      <c r="M950" s="2" t="s">
        <v>1743</v>
      </c>
      <c r="N950" s="2">
        <v>152</v>
      </c>
      <c r="O950" s="2" t="b">
        <v>1</v>
      </c>
      <c r="P950" s="13" t="b">
        <f t="shared" si="116"/>
        <v>1</v>
      </c>
      <c r="Q950" s="100"/>
      <c r="R950" s="2" t="b">
        <f t="shared" si="117"/>
        <v>0</v>
      </c>
      <c r="S950" s="2" t="b">
        <v>1</v>
      </c>
      <c r="T950" s="2" t="b">
        <f t="shared" si="118"/>
        <v>1</v>
      </c>
      <c r="U950" s="2" t="s">
        <v>1555</v>
      </c>
      <c r="V950" s="2" t="str">
        <f t="shared" si="119"/>
        <v>Kidney Stones</v>
      </c>
      <c r="W950" s="2" t="s">
        <v>1506</v>
      </c>
      <c r="X950" s="2" t="s">
        <v>1507</v>
      </c>
      <c r="Y950" s="2" t="s">
        <v>1517</v>
      </c>
    </row>
    <row r="951" spans="1:25" ht="15.75" customHeight="1">
      <c r="A951" s="2" t="s">
        <v>1421</v>
      </c>
      <c r="B951" s="2" t="s">
        <v>1536</v>
      </c>
      <c r="C951" s="2">
        <v>172</v>
      </c>
      <c r="D951" s="2">
        <f t="shared" si="112"/>
        <v>1.72</v>
      </c>
      <c r="E951" s="34">
        <f t="shared" si="113"/>
        <v>33.058409951325046</v>
      </c>
      <c r="F951" s="2">
        <v>97.8</v>
      </c>
      <c r="G951" s="2">
        <f t="shared" si="114"/>
        <v>97.8</v>
      </c>
      <c r="H951" s="2" t="b">
        <v>0</v>
      </c>
      <c r="I951" s="2" t="b">
        <v>0</v>
      </c>
      <c r="J951" s="2" t="b">
        <v>1</v>
      </c>
      <c r="K951" s="2" t="b">
        <v>1</v>
      </c>
      <c r="L951" s="13" t="b">
        <f t="shared" si="115"/>
        <v>1</v>
      </c>
      <c r="M951" s="2" t="s">
        <v>1739</v>
      </c>
      <c r="N951" s="2">
        <v>201</v>
      </c>
      <c r="O951" s="2" t="b">
        <v>1</v>
      </c>
      <c r="P951" s="13" t="b">
        <f t="shared" si="116"/>
        <v>1</v>
      </c>
      <c r="Q951" s="2" t="b">
        <v>0</v>
      </c>
      <c r="R951" s="2" t="b">
        <f t="shared" si="117"/>
        <v>0</v>
      </c>
      <c r="S951" s="2" t="b">
        <v>1</v>
      </c>
      <c r="T951" s="2" t="b">
        <f t="shared" si="118"/>
        <v>1</v>
      </c>
      <c r="U951" s="2" t="s">
        <v>1534</v>
      </c>
      <c r="V951" s="2" t="str">
        <f t="shared" si="119"/>
        <v>Respiratory Infection</v>
      </c>
      <c r="W951" s="2" t="s">
        <v>1506</v>
      </c>
      <c r="X951" s="2" t="s">
        <v>1507</v>
      </c>
      <c r="Y951" s="2" t="s">
        <v>1508</v>
      </c>
    </row>
    <row r="952" spans="1:25" ht="15.75" customHeight="1">
      <c r="A952" s="2" t="s">
        <v>1422</v>
      </c>
      <c r="B952" s="2" t="s">
        <v>1543</v>
      </c>
      <c r="C952" s="2">
        <v>164</v>
      </c>
      <c r="D952" s="2">
        <f t="shared" si="112"/>
        <v>1.64</v>
      </c>
      <c r="E952" s="34">
        <f t="shared" si="113"/>
        <v>26.583878643664491</v>
      </c>
      <c r="F952" s="2">
        <v>71.5</v>
      </c>
      <c r="G952" s="2">
        <f t="shared" si="114"/>
        <v>71.5</v>
      </c>
      <c r="H952" s="2" t="b">
        <v>0</v>
      </c>
      <c r="I952" s="2" t="b">
        <v>0</v>
      </c>
      <c r="J952" s="2" t="b">
        <v>0</v>
      </c>
      <c r="K952" s="2" t="b">
        <v>0</v>
      </c>
      <c r="L952" s="13" t="b">
        <f t="shared" si="115"/>
        <v>0</v>
      </c>
      <c r="M952" s="2" t="s">
        <v>1840</v>
      </c>
      <c r="N952" s="2">
        <v>206</v>
      </c>
      <c r="O952" s="2" t="b">
        <v>0</v>
      </c>
      <c r="P952" s="13" t="b">
        <f t="shared" si="116"/>
        <v>0</v>
      </c>
      <c r="Q952" s="2" t="b">
        <v>0</v>
      </c>
      <c r="R952" s="2" t="b">
        <f t="shared" si="117"/>
        <v>0</v>
      </c>
      <c r="S952" s="2" t="b">
        <v>0</v>
      </c>
      <c r="T952" s="2" t="b">
        <f t="shared" si="118"/>
        <v>0</v>
      </c>
      <c r="U952" s="2" t="s">
        <v>1623</v>
      </c>
      <c r="V952" s="2" t="str">
        <f t="shared" si="119"/>
        <v>Childbirth</v>
      </c>
      <c r="W952" s="2" t="s">
        <v>1506</v>
      </c>
      <c r="X952" s="2" t="s">
        <v>1507</v>
      </c>
      <c r="Y952" s="2" t="s">
        <v>1508</v>
      </c>
    </row>
    <row r="953" spans="1:25" ht="15.75" customHeight="1">
      <c r="A953" s="2" t="s">
        <v>1423</v>
      </c>
      <c r="B953" s="2" t="s">
        <v>1509</v>
      </c>
      <c r="C953" s="2">
        <v>155</v>
      </c>
      <c r="D953" s="2">
        <f t="shared" si="112"/>
        <v>1.55</v>
      </c>
      <c r="E953" s="34">
        <f t="shared" si="113"/>
        <v>32.133194588969822</v>
      </c>
      <c r="F953" s="2">
        <v>77.2</v>
      </c>
      <c r="G953" s="2">
        <f t="shared" si="114"/>
        <v>77.2</v>
      </c>
      <c r="H953" s="2" t="b">
        <v>0</v>
      </c>
      <c r="I953" s="2" t="b">
        <v>1</v>
      </c>
      <c r="J953" s="2" t="b">
        <v>0</v>
      </c>
      <c r="K953" s="2" t="b">
        <v>1</v>
      </c>
      <c r="L953" s="13" t="b">
        <f t="shared" si="115"/>
        <v>1</v>
      </c>
      <c r="M953" s="2" t="s">
        <v>1850</v>
      </c>
      <c r="N953" s="2">
        <v>199</v>
      </c>
      <c r="O953" s="2" t="b">
        <v>1</v>
      </c>
      <c r="P953" s="13" t="b">
        <f t="shared" si="116"/>
        <v>1</v>
      </c>
      <c r="Q953" s="2" t="b">
        <v>0</v>
      </c>
      <c r="R953" s="2" t="b">
        <f t="shared" si="117"/>
        <v>0</v>
      </c>
      <c r="S953" s="2" t="b">
        <v>1</v>
      </c>
      <c r="T953" s="2" t="b">
        <f t="shared" si="118"/>
        <v>1</v>
      </c>
      <c r="U953" s="2" t="s">
        <v>1561</v>
      </c>
      <c r="V953" s="2" t="str">
        <f t="shared" si="119"/>
        <v>Diabetes</v>
      </c>
      <c r="W953" s="2" t="s">
        <v>1506</v>
      </c>
      <c r="X953" s="2" t="s">
        <v>1512</v>
      </c>
      <c r="Y953" s="2" t="s">
        <v>1521</v>
      </c>
    </row>
    <row r="954" spans="1:25" ht="15.75" customHeight="1">
      <c r="A954" s="2" t="s">
        <v>1424</v>
      </c>
      <c r="B954" s="2" t="s">
        <v>1503</v>
      </c>
      <c r="C954" s="2">
        <v>156</v>
      </c>
      <c r="D954" s="2">
        <f t="shared" si="112"/>
        <v>1.56</v>
      </c>
      <c r="E954" s="34">
        <f t="shared" si="113"/>
        <v>26.462853385930309</v>
      </c>
      <c r="F954" s="2">
        <v>64.400000000000006</v>
      </c>
      <c r="G954" s="2">
        <f t="shared" si="114"/>
        <v>64.400000000000006</v>
      </c>
      <c r="H954" s="2" t="b">
        <v>0</v>
      </c>
      <c r="I954" s="2" t="b">
        <v>0</v>
      </c>
      <c r="J954" s="2" t="b">
        <v>0</v>
      </c>
      <c r="K954" s="2" t="b">
        <v>0</v>
      </c>
      <c r="L954" s="13" t="b">
        <f t="shared" si="115"/>
        <v>0</v>
      </c>
      <c r="M954" s="2" t="s">
        <v>1597</v>
      </c>
      <c r="N954" s="2">
        <v>162</v>
      </c>
      <c r="O954" s="100"/>
      <c r="P954" s="13" t="b">
        <f t="shared" si="116"/>
        <v>0</v>
      </c>
      <c r="Q954" s="2" t="b">
        <v>0</v>
      </c>
      <c r="R954" s="2" t="b">
        <f t="shared" si="117"/>
        <v>0</v>
      </c>
      <c r="S954" s="2" t="b">
        <v>0</v>
      </c>
      <c r="T954" s="2" t="b">
        <f t="shared" si="118"/>
        <v>0</v>
      </c>
      <c r="U954" s="2" t="s">
        <v>1540</v>
      </c>
      <c r="V954" s="2" t="str">
        <f t="shared" si="119"/>
        <v>Osteoarthritis</v>
      </c>
      <c r="W954" s="2" t="s">
        <v>1506</v>
      </c>
      <c r="X954" s="2" t="s">
        <v>1507</v>
      </c>
      <c r="Y954" s="2" t="s">
        <v>1530</v>
      </c>
    </row>
    <row r="955" spans="1:25" ht="15.75" customHeight="1">
      <c r="A955" s="2" t="s">
        <v>1425</v>
      </c>
      <c r="B955" s="2" t="s">
        <v>1509</v>
      </c>
      <c r="C955" s="2">
        <v>171</v>
      </c>
      <c r="D955" s="2">
        <f t="shared" si="112"/>
        <v>1.71</v>
      </c>
      <c r="E955" s="34">
        <f t="shared" si="113"/>
        <v>23.562805649601589</v>
      </c>
      <c r="F955" s="2">
        <v>68.900000000000006</v>
      </c>
      <c r="G955" s="2">
        <f t="shared" si="114"/>
        <v>68.900000000000006</v>
      </c>
      <c r="H955" s="2" t="b">
        <v>1</v>
      </c>
      <c r="I955" s="2" t="b">
        <v>1</v>
      </c>
      <c r="J955" s="2" t="b">
        <v>1</v>
      </c>
      <c r="K955" s="2" t="b">
        <v>0</v>
      </c>
      <c r="L955" s="13" t="b">
        <f t="shared" si="115"/>
        <v>0</v>
      </c>
      <c r="M955" s="2" t="s">
        <v>1742</v>
      </c>
      <c r="N955" s="2">
        <v>159</v>
      </c>
      <c r="O955" s="2" t="b">
        <v>0</v>
      </c>
      <c r="P955" s="13" t="b">
        <f t="shared" si="116"/>
        <v>0</v>
      </c>
      <c r="Q955" s="2" t="b">
        <v>0</v>
      </c>
      <c r="R955" s="2" t="b">
        <f t="shared" si="117"/>
        <v>0</v>
      </c>
      <c r="S955" s="2" t="b">
        <v>0</v>
      </c>
      <c r="T955" s="2" t="b">
        <f t="shared" si="118"/>
        <v>0</v>
      </c>
      <c r="U955" s="2" t="s">
        <v>1523</v>
      </c>
      <c r="V955" s="2" t="str">
        <f t="shared" si="119"/>
        <v>Appendicitis</v>
      </c>
      <c r="W955" s="2" t="s">
        <v>1506</v>
      </c>
      <c r="X955" s="2" t="s">
        <v>1507</v>
      </c>
      <c r="Y955" s="2" t="s">
        <v>1508</v>
      </c>
    </row>
    <row r="956" spans="1:25" ht="15.75" customHeight="1">
      <c r="A956" s="2" t="s">
        <v>1426</v>
      </c>
      <c r="B956" s="2" t="s">
        <v>1527</v>
      </c>
      <c r="C956" s="2">
        <v>161</v>
      </c>
      <c r="D956" s="2">
        <f t="shared" si="112"/>
        <v>1.61</v>
      </c>
      <c r="E956" s="34">
        <f t="shared" si="113"/>
        <v>20.022375679950617</v>
      </c>
      <c r="F956" s="2">
        <v>51.9</v>
      </c>
      <c r="G956" s="2">
        <f t="shared" si="114"/>
        <v>51.9</v>
      </c>
      <c r="H956" s="2" t="b">
        <v>0</v>
      </c>
      <c r="I956" s="2" t="b">
        <v>0</v>
      </c>
      <c r="J956" s="2" t="b">
        <v>1</v>
      </c>
      <c r="K956" s="2" t="b">
        <v>0</v>
      </c>
      <c r="L956" s="13" t="b">
        <f t="shared" si="115"/>
        <v>0</v>
      </c>
      <c r="M956" s="2" t="s">
        <v>1652</v>
      </c>
      <c r="N956" s="2">
        <v>166</v>
      </c>
      <c r="O956" s="2" t="b">
        <v>0</v>
      </c>
      <c r="P956" s="13" t="b">
        <f t="shared" si="116"/>
        <v>0</v>
      </c>
      <c r="Q956" s="2" t="b">
        <v>0</v>
      </c>
      <c r="R956" s="2" t="b">
        <f t="shared" si="117"/>
        <v>0</v>
      </c>
      <c r="S956" s="2" t="b">
        <v>0</v>
      </c>
      <c r="T956" s="2" t="b">
        <f t="shared" si="118"/>
        <v>0</v>
      </c>
      <c r="U956" s="2" t="s">
        <v>1566</v>
      </c>
      <c r="V956" s="2" t="str">
        <f t="shared" si="119"/>
        <v>Cancer</v>
      </c>
      <c r="W956" s="2" t="s">
        <v>1506</v>
      </c>
      <c r="X956" s="2" t="s">
        <v>1507</v>
      </c>
      <c r="Y956" s="2" t="s">
        <v>1530</v>
      </c>
    </row>
    <row r="957" spans="1:25" ht="15.75" customHeight="1">
      <c r="A957" s="2" t="s">
        <v>1427</v>
      </c>
      <c r="B957" s="2" t="s">
        <v>1527</v>
      </c>
      <c r="C957" s="2">
        <v>162</v>
      </c>
      <c r="D957" s="2">
        <f t="shared" si="112"/>
        <v>1.62</v>
      </c>
      <c r="E957" s="34">
        <f t="shared" si="113"/>
        <v>33.150434385002278</v>
      </c>
      <c r="F957" s="2">
        <v>87</v>
      </c>
      <c r="G957" s="2">
        <f t="shared" si="114"/>
        <v>87</v>
      </c>
      <c r="H957" s="2" t="b">
        <v>0</v>
      </c>
      <c r="I957" s="2" t="b">
        <v>0</v>
      </c>
      <c r="J957" s="2" t="b">
        <v>1</v>
      </c>
      <c r="K957" s="2" t="b">
        <v>0</v>
      </c>
      <c r="L957" s="13" t="b">
        <f t="shared" si="115"/>
        <v>0</v>
      </c>
      <c r="M957" s="2" t="s">
        <v>1622</v>
      </c>
      <c r="N957" s="2">
        <v>214</v>
      </c>
      <c r="O957" s="2" t="b">
        <v>0</v>
      </c>
      <c r="P957" s="13" t="b">
        <f t="shared" si="116"/>
        <v>0</v>
      </c>
      <c r="Q957" s="2" t="b">
        <v>1</v>
      </c>
      <c r="R957" s="2" t="b">
        <f t="shared" si="117"/>
        <v>1</v>
      </c>
      <c r="S957" s="2" t="b">
        <v>1</v>
      </c>
      <c r="T957" s="2" t="b">
        <f t="shared" si="118"/>
        <v>1</v>
      </c>
      <c r="U957" s="2" t="s">
        <v>1561</v>
      </c>
      <c r="V957" s="2" t="str">
        <f t="shared" si="119"/>
        <v>Diabetes</v>
      </c>
      <c r="W957" s="2" t="s">
        <v>1524</v>
      </c>
      <c r="X957" s="2" t="s">
        <v>1512</v>
      </c>
      <c r="Y957" s="2" t="s">
        <v>1508</v>
      </c>
    </row>
    <row r="958" spans="1:25" ht="15.75" customHeight="1">
      <c r="A958" s="2" t="s">
        <v>1428</v>
      </c>
      <c r="B958" s="2" t="s">
        <v>1543</v>
      </c>
      <c r="C958" s="2">
        <v>173</v>
      </c>
      <c r="D958" s="2">
        <f t="shared" si="112"/>
        <v>1.73</v>
      </c>
      <c r="E958" s="34">
        <f t="shared" si="113"/>
        <v>32.610511543987435</v>
      </c>
      <c r="F958" s="2">
        <v>97.6</v>
      </c>
      <c r="G958" s="2">
        <f t="shared" si="114"/>
        <v>97.6</v>
      </c>
      <c r="H958" s="2" t="b">
        <v>0</v>
      </c>
      <c r="I958" s="2" t="b">
        <v>0</v>
      </c>
      <c r="J958" s="2" t="b">
        <v>1</v>
      </c>
      <c r="K958" s="2" t="b">
        <v>0</v>
      </c>
      <c r="L958" s="13" t="b">
        <f t="shared" si="115"/>
        <v>0</v>
      </c>
      <c r="M958" s="2" t="s">
        <v>1914</v>
      </c>
      <c r="N958" s="2">
        <v>178</v>
      </c>
      <c r="O958" s="2" t="b">
        <v>0</v>
      </c>
      <c r="P958" s="13" t="b">
        <f t="shared" si="116"/>
        <v>0</v>
      </c>
      <c r="Q958" s="2" t="b">
        <v>1</v>
      </c>
      <c r="R958" s="2" t="b">
        <f t="shared" si="117"/>
        <v>1</v>
      </c>
      <c r="S958" s="2" t="b">
        <v>1</v>
      </c>
      <c r="T958" s="2" t="b">
        <f t="shared" si="118"/>
        <v>1</v>
      </c>
      <c r="U958" s="2" t="s">
        <v>1558</v>
      </c>
      <c r="V958" s="2" t="str">
        <f t="shared" si="119"/>
        <v>Fractured Leg</v>
      </c>
      <c r="W958" s="2" t="s">
        <v>1506</v>
      </c>
      <c r="X958" s="2" t="s">
        <v>1512</v>
      </c>
      <c r="Y958" s="2" t="s">
        <v>1521</v>
      </c>
    </row>
    <row r="959" spans="1:25" ht="15.75" customHeight="1">
      <c r="A959" s="2" t="s">
        <v>1429</v>
      </c>
      <c r="B959" s="2" t="s">
        <v>1536</v>
      </c>
      <c r="C959" s="2">
        <v>174</v>
      </c>
      <c r="D959" s="2">
        <f t="shared" si="112"/>
        <v>1.74</v>
      </c>
      <c r="E959" s="34">
        <f t="shared" si="113"/>
        <v>28.207160787422382</v>
      </c>
      <c r="F959" s="2">
        <v>85.4</v>
      </c>
      <c r="G959" s="2">
        <f t="shared" si="114"/>
        <v>85.4</v>
      </c>
      <c r="H959" s="2" t="b">
        <v>0</v>
      </c>
      <c r="I959" s="2" t="b">
        <v>0</v>
      </c>
      <c r="J959" s="2" t="b">
        <v>0</v>
      </c>
      <c r="K959" s="2" t="b">
        <v>1</v>
      </c>
      <c r="L959" s="13" t="b">
        <f t="shared" si="115"/>
        <v>1</v>
      </c>
      <c r="M959" s="2" t="s">
        <v>1652</v>
      </c>
      <c r="N959" s="2">
        <v>187</v>
      </c>
      <c r="O959" s="2" t="b">
        <v>1</v>
      </c>
      <c r="P959" s="13" t="b">
        <f t="shared" si="116"/>
        <v>1</v>
      </c>
      <c r="Q959" s="2" t="b">
        <v>1</v>
      </c>
      <c r="R959" s="2" t="b">
        <f t="shared" si="117"/>
        <v>1</v>
      </c>
      <c r="S959" s="2" t="b">
        <v>1</v>
      </c>
      <c r="T959" s="2" t="b">
        <f t="shared" si="118"/>
        <v>1</v>
      </c>
      <c r="U959" s="2" t="s">
        <v>1591</v>
      </c>
      <c r="V959" s="2" t="str">
        <f t="shared" si="119"/>
        <v>Respiratory Infection</v>
      </c>
      <c r="W959" s="2" t="s">
        <v>1506</v>
      </c>
      <c r="X959" s="2" t="s">
        <v>1535</v>
      </c>
      <c r="Y959" s="2" t="s">
        <v>1513</v>
      </c>
    </row>
    <row r="960" spans="1:25" ht="15.75" customHeight="1">
      <c r="A960" s="2" t="s">
        <v>1430</v>
      </c>
      <c r="B960" s="2" t="s">
        <v>1527</v>
      </c>
      <c r="C960" s="2">
        <v>160</v>
      </c>
      <c r="D960" s="2">
        <f t="shared" si="112"/>
        <v>1.6</v>
      </c>
      <c r="E960" s="34">
        <f t="shared" si="113"/>
        <v>21.953124999999996</v>
      </c>
      <c r="F960" s="2">
        <v>56.2</v>
      </c>
      <c r="G960" s="2">
        <f t="shared" si="114"/>
        <v>56.2</v>
      </c>
      <c r="H960" s="2" t="b">
        <v>0</v>
      </c>
      <c r="I960" s="2" t="b">
        <v>0</v>
      </c>
      <c r="J960" s="2" t="b">
        <v>0</v>
      </c>
      <c r="K960" s="2" t="b">
        <v>0</v>
      </c>
      <c r="L960" s="13" t="b">
        <f t="shared" si="115"/>
        <v>0</v>
      </c>
      <c r="M960" s="2" t="s">
        <v>1680</v>
      </c>
      <c r="N960" s="2">
        <v>187</v>
      </c>
      <c r="O960" s="2" t="b">
        <v>0</v>
      </c>
      <c r="P960" s="13" t="b">
        <f t="shared" si="116"/>
        <v>0</v>
      </c>
      <c r="Q960" s="2" t="b">
        <v>0</v>
      </c>
      <c r="R960" s="2" t="b">
        <f t="shared" si="117"/>
        <v>0</v>
      </c>
      <c r="S960" s="100"/>
      <c r="T960" s="2" t="b">
        <f t="shared" si="118"/>
        <v>0</v>
      </c>
      <c r="U960" s="2" t="s">
        <v>1511</v>
      </c>
      <c r="V960" s="2" t="str">
        <f t="shared" si="119"/>
        <v>Prostate Cancer</v>
      </c>
      <c r="W960" s="2" t="s">
        <v>1506</v>
      </c>
      <c r="X960" s="2" t="s">
        <v>1512</v>
      </c>
      <c r="Y960" s="2" t="s">
        <v>1521</v>
      </c>
    </row>
    <row r="961" spans="1:25" ht="15.75" customHeight="1">
      <c r="A961" s="2" t="s">
        <v>1431</v>
      </c>
      <c r="B961" s="2" t="s">
        <v>1543</v>
      </c>
      <c r="C961" s="2">
        <v>164</v>
      </c>
      <c r="D961" s="2">
        <f t="shared" si="112"/>
        <v>1.64</v>
      </c>
      <c r="E961" s="34">
        <f t="shared" si="113"/>
        <v>22.41969066032124</v>
      </c>
      <c r="F961" s="2">
        <v>60.3</v>
      </c>
      <c r="G961" s="2">
        <f t="shared" si="114"/>
        <v>60.3</v>
      </c>
      <c r="H961" s="2" t="b">
        <v>0</v>
      </c>
      <c r="I961" s="2" t="b">
        <v>0</v>
      </c>
      <c r="J961" s="2" t="b">
        <v>0</v>
      </c>
      <c r="K961" s="2" t="b">
        <v>0</v>
      </c>
      <c r="L961" s="13" t="b">
        <f t="shared" si="115"/>
        <v>0</v>
      </c>
      <c r="M961" s="2" t="s">
        <v>1816</v>
      </c>
      <c r="N961" s="2">
        <v>225</v>
      </c>
      <c r="O961" s="2" t="b">
        <v>0</v>
      </c>
      <c r="P961" s="13" t="b">
        <f t="shared" si="116"/>
        <v>0</v>
      </c>
      <c r="Q961" s="2" t="b">
        <v>0</v>
      </c>
      <c r="R961" s="2" t="b">
        <f t="shared" si="117"/>
        <v>0</v>
      </c>
      <c r="S961" s="2" t="b">
        <v>0</v>
      </c>
      <c r="T961" s="2" t="b">
        <f t="shared" si="118"/>
        <v>0</v>
      </c>
      <c r="U961" s="2" t="s">
        <v>1542</v>
      </c>
      <c r="V961" s="2" t="str">
        <f t="shared" si="119"/>
        <v>Kidney Stones</v>
      </c>
      <c r="W961" s="2" t="s">
        <v>1524</v>
      </c>
      <c r="X961" s="2" t="s">
        <v>1507</v>
      </c>
      <c r="Y961" s="2" t="s">
        <v>1530</v>
      </c>
    </row>
    <row r="962" spans="1:25" ht="15.75" customHeight="1">
      <c r="A962" s="2" t="s">
        <v>1433</v>
      </c>
      <c r="B962" s="2" t="s">
        <v>1509</v>
      </c>
      <c r="C962" s="2">
        <v>163</v>
      </c>
      <c r="D962" s="2">
        <f t="shared" si="112"/>
        <v>1.63</v>
      </c>
      <c r="E962" s="34">
        <f t="shared" si="113"/>
        <v>31.239414355075468</v>
      </c>
      <c r="F962" s="2">
        <v>83</v>
      </c>
      <c r="G962" s="2">
        <f t="shared" si="114"/>
        <v>83</v>
      </c>
      <c r="H962" s="2" t="b">
        <v>0</v>
      </c>
      <c r="I962" s="2" t="b">
        <v>0</v>
      </c>
      <c r="J962" s="2" t="b">
        <v>0</v>
      </c>
      <c r="K962" s="2" t="b">
        <v>0</v>
      </c>
      <c r="L962" s="13" t="b">
        <f t="shared" si="115"/>
        <v>0</v>
      </c>
      <c r="M962" s="2" t="s">
        <v>1905</v>
      </c>
      <c r="N962" s="2">
        <v>169</v>
      </c>
      <c r="O962" s="2" t="b">
        <v>0</v>
      </c>
      <c r="P962" s="13" t="b">
        <f t="shared" si="116"/>
        <v>0</v>
      </c>
      <c r="Q962" s="2" t="b">
        <v>1</v>
      </c>
      <c r="R962" s="2" t="b">
        <f t="shared" si="117"/>
        <v>1</v>
      </c>
      <c r="S962" s="2" t="b">
        <v>1</v>
      </c>
      <c r="T962" s="2" t="b">
        <f t="shared" si="118"/>
        <v>1</v>
      </c>
      <c r="U962" s="2" t="s">
        <v>1571</v>
      </c>
      <c r="V962" s="2" t="str">
        <f t="shared" si="119"/>
        <v>Stroke</v>
      </c>
      <c r="W962" s="2" t="s">
        <v>1506</v>
      </c>
      <c r="X962" s="2" t="s">
        <v>1507</v>
      </c>
      <c r="Y962" s="2" t="s">
        <v>1517</v>
      </c>
    </row>
    <row r="963" spans="1:25" ht="15.75" customHeight="1">
      <c r="A963" s="2" t="s">
        <v>1434</v>
      </c>
      <c r="B963" s="2" t="s">
        <v>1518</v>
      </c>
      <c r="C963" s="2">
        <v>171</v>
      </c>
      <c r="D963" s="2">
        <f t="shared" ref="D963:D1001" si="120">C963/100</f>
        <v>1.71</v>
      </c>
      <c r="E963" s="34">
        <f t="shared" ref="E963:E1001" si="121">F963/(D963*D963)</f>
        <v>34.540542389111181</v>
      </c>
      <c r="F963" s="2">
        <v>101</v>
      </c>
      <c r="G963" s="2">
        <f t="shared" ref="G963:G1001" si="122">ROUND(F963,1)</f>
        <v>101</v>
      </c>
      <c r="H963" s="2" t="b">
        <v>0</v>
      </c>
      <c r="I963" s="2" t="b">
        <v>0</v>
      </c>
      <c r="J963" s="2" t="b">
        <v>0</v>
      </c>
      <c r="K963" s="2" t="b">
        <v>1</v>
      </c>
      <c r="L963" s="13" t="b">
        <f t="shared" ref="L963:L1001" si="123">IF(K963="Yes",TRUE,IF(K963="No", FALSE, K963))</f>
        <v>1</v>
      </c>
      <c r="M963" s="2" t="s">
        <v>1645</v>
      </c>
      <c r="N963" s="2">
        <v>188</v>
      </c>
      <c r="O963" s="2" t="b">
        <v>1</v>
      </c>
      <c r="P963" s="13" t="b">
        <f t="shared" ref="P963:P1001" si="124">IF(ISBLANK(O963),FALSE,O963)</f>
        <v>1</v>
      </c>
      <c r="Q963" s="2" t="b">
        <v>1</v>
      </c>
      <c r="R963" s="2" t="b">
        <f t="shared" ref="R963:R1001" si="125">IF(ISBLANK(Q963),FALSE,Q963)</f>
        <v>1</v>
      </c>
      <c r="S963" s="2" t="b">
        <v>1</v>
      </c>
      <c r="T963" s="2" t="b">
        <f t="shared" ref="T963:T1001" si="126">IF(ISBLANK(S963),FALSE,S963)</f>
        <v>1</v>
      </c>
      <c r="U963" s="2" t="s">
        <v>1523</v>
      </c>
      <c r="V963" s="2" t="str">
        <f t="shared" ref="V963:V1001" si="127">PROPER(U963)</f>
        <v>Appendicitis</v>
      </c>
      <c r="W963" s="2" t="s">
        <v>1524</v>
      </c>
      <c r="X963" s="2" t="s">
        <v>1512</v>
      </c>
      <c r="Y963" s="2" t="s">
        <v>1508</v>
      </c>
    </row>
    <row r="964" spans="1:25" ht="15.75" customHeight="1">
      <c r="A964" s="2" t="s">
        <v>1435</v>
      </c>
      <c r="B964" s="2" t="s">
        <v>1514</v>
      </c>
      <c r="C964" s="2">
        <v>163</v>
      </c>
      <c r="D964" s="2">
        <f t="shared" si="120"/>
        <v>1.63</v>
      </c>
      <c r="E964" s="34">
        <f t="shared" si="121"/>
        <v>30.449019534043437</v>
      </c>
      <c r="F964" s="2">
        <v>80.900000000000006</v>
      </c>
      <c r="G964" s="2">
        <f t="shared" si="122"/>
        <v>80.900000000000006</v>
      </c>
      <c r="H964" s="2" t="b">
        <v>1</v>
      </c>
      <c r="I964" s="2" t="b">
        <v>0</v>
      </c>
      <c r="J964" s="2" t="b">
        <v>1</v>
      </c>
      <c r="K964" s="2" t="b">
        <v>1</v>
      </c>
      <c r="L964" s="13" t="b">
        <f t="shared" si="123"/>
        <v>1</v>
      </c>
      <c r="M964" s="2" t="s">
        <v>1915</v>
      </c>
      <c r="N964" s="2">
        <v>214</v>
      </c>
      <c r="O964" s="2" t="b">
        <v>1</v>
      </c>
      <c r="P964" s="13" t="b">
        <f t="shared" si="124"/>
        <v>1</v>
      </c>
      <c r="Q964" s="2" t="b">
        <v>1</v>
      </c>
      <c r="R964" s="2" t="b">
        <f t="shared" si="125"/>
        <v>1</v>
      </c>
      <c r="S964" s="2" t="b">
        <v>1</v>
      </c>
      <c r="T964" s="2" t="b">
        <f t="shared" si="126"/>
        <v>1</v>
      </c>
      <c r="U964" s="2" t="s">
        <v>1591</v>
      </c>
      <c r="V964" s="2" t="str">
        <f t="shared" si="127"/>
        <v>Respiratory Infection</v>
      </c>
      <c r="W964" s="2" t="s">
        <v>1506</v>
      </c>
      <c r="X964" s="2" t="s">
        <v>1535</v>
      </c>
      <c r="Y964" s="2" t="s">
        <v>1521</v>
      </c>
    </row>
    <row r="965" spans="1:25" ht="15.75" customHeight="1">
      <c r="A965" s="2" t="s">
        <v>1436</v>
      </c>
      <c r="B965" s="2" t="s">
        <v>1503</v>
      </c>
      <c r="C965" s="2">
        <v>170</v>
      </c>
      <c r="D965" s="2">
        <f t="shared" si="120"/>
        <v>1.7</v>
      </c>
      <c r="E965" s="34">
        <f t="shared" si="121"/>
        <v>21.384083044982699</v>
      </c>
      <c r="F965" s="2">
        <v>61.8</v>
      </c>
      <c r="G965" s="2">
        <f t="shared" si="122"/>
        <v>61.8</v>
      </c>
      <c r="H965" s="2" t="s">
        <v>1506</v>
      </c>
      <c r="I965" s="2" t="s">
        <v>1506</v>
      </c>
      <c r="J965" s="2" t="b">
        <v>1</v>
      </c>
      <c r="K965" s="2" t="s">
        <v>1506</v>
      </c>
      <c r="L965" s="13" t="b">
        <f t="shared" si="123"/>
        <v>0</v>
      </c>
      <c r="M965" s="2" t="s">
        <v>1705</v>
      </c>
      <c r="N965" s="2">
        <v>206</v>
      </c>
      <c r="O965" s="2" t="b">
        <v>0</v>
      </c>
      <c r="P965" s="13" t="b">
        <f t="shared" si="124"/>
        <v>0</v>
      </c>
      <c r="Q965" s="2" t="b">
        <v>0</v>
      </c>
      <c r="R965" s="2" t="b">
        <f t="shared" si="125"/>
        <v>0</v>
      </c>
      <c r="S965" s="2" t="b">
        <v>0</v>
      </c>
      <c r="T965" s="2" t="b">
        <f t="shared" si="126"/>
        <v>0</v>
      </c>
      <c r="U965" s="2" t="s">
        <v>1529</v>
      </c>
      <c r="V965" s="2" t="str">
        <f t="shared" si="127"/>
        <v>Childbirth</v>
      </c>
      <c r="W965" s="2" t="s">
        <v>1506</v>
      </c>
      <c r="X965" s="2" t="s">
        <v>1512</v>
      </c>
      <c r="Y965" s="2" t="s">
        <v>1517</v>
      </c>
    </row>
    <row r="966" spans="1:25" ht="15.75" customHeight="1">
      <c r="A966" s="2" t="s">
        <v>1437</v>
      </c>
      <c r="B966" s="2" t="s">
        <v>1536</v>
      </c>
      <c r="C966" s="2">
        <v>168</v>
      </c>
      <c r="D966" s="2">
        <f t="shared" si="120"/>
        <v>1.68</v>
      </c>
      <c r="E966" s="34">
        <f t="shared" si="121"/>
        <v>29.159580498866216</v>
      </c>
      <c r="F966" s="2">
        <v>82.3</v>
      </c>
      <c r="G966" s="2">
        <f t="shared" si="122"/>
        <v>82.3</v>
      </c>
      <c r="H966" s="2" t="b">
        <v>0</v>
      </c>
      <c r="I966" s="2" t="b">
        <v>0</v>
      </c>
      <c r="J966" s="2" t="b">
        <v>0</v>
      </c>
      <c r="K966" s="2" t="b">
        <v>1</v>
      </c>
      <c r="L966" s="13" t="b">
        <f t="shared" si="123"/>
        <v>1</v>
      </c>
      <c r="M966" s="2" t="s">
        <v>1741</v>
      </c>
      <c r="N966" s="2">
        <v>156</v>
      </c>
      <c r="O966" s="2" t="b">
        <v>1</v>
      </c>
      <c r="P966" s="13" t="b">
        <f t="shared" si="124"/>
        <v>1</v>
      </c>
      <c r="Q966" s="2" t="b">
        <v>0</v>
      </c>
      <c r="R966" s="2" t="b">
        <f t="shared" si="125"/>
        <v>0</v>
      </c>
      <c r="S966" s="2" t="b">
        <v>1</v>
      </c>
      <c r="T966" s="2" t="b">
        <f t="shared" si="126"/>
        <v>1</v>
      </c>
      <c r="U966" s="2" t="s">
        <v>1534</v>
      </c>
      <c r="V966" s="2" t="str">
        <f t="shared" si="127"/>
        <v>Respiratory Infection</v>
      </c>
      <c r="W966" s="2" t="s">
        <v>1524</v>
      </c>
      <c r="X966" s="2" t="s">
        <v>1535</v>
      </c>
      <c r="Y966" s="2" t="s">
        <v>1517</v>
      </c>
    </row>
    <row r="967" spans="1:25" ht="15.75" customHeight="1">
      <c r="A967" s="2" t="s">
        <v>1438</v>
      </c>
      <c r="B967" s="2" t="s">
        <v>1556</v>
      </c>
      <c r="C967" s="2">
        <v>169</v>
      </c>
      <c r="D967" s="2">
        <f t="shared" si="120"/>
        <v>1.69</v>
      </c>
      <c r="E967" s="34">
        <f t="shared" si="121"/>
        <v>30.531143867511645</v>
      </c>
      <c r="F967" s="2">
        <v>87.2</v>
      </c>
      <c r="G967" s="2">
        <f t="shared" si="122"/>
        <v>87.2</v>
      </c>
      <c r="H967" s="2" t="b">
        <v>0</v>
      </c>
      <c r="I967" s="2" t="b">
        <v>0</v>
      </c>
      <c r="J967" s="2" t="b">
        <v>0</v>
      </c>
      <c r="K967" s="2" t="b">
        <v>1</v>
      </c>
      <c r="L967" s="13" t="b">
        <f t="shared" si="123"/>
        <v>1</v>
      </c>
      <c r="M967" s="2" t="s">
        <v>1864</v>
      </c>
      <c r="N967" s="2">
        <v>207</v>
      </c>
      <c r="O967" s="2" t="b">
        <v>1</v>
      </c>
      <c r="P967" s="13" t="b">
        <f t="shared" si="124"/>
        <v>1</v>
      </c>
      <c r="Q967" s="2" t="b">
        <v>0</v>
      </c>
      <c r="R967" s="2" t="b">
        <f t="shared" si="125"/>
        <v>0</v>
      </c>
      <c r="S967" s="2" t="b">
        <v>1</v>
      </c>
      <c r="T967" s="2" t="b">
        <f t="shared" si="126"/>
        <v>1</v>
      </c>
      <c r="U967" s="2" t="s">
        <v>1566</v>
      </c>
      <c r="V967" s="2" t="str">
        <f t="shared" si="127"/>
        <v>Cancer</v>
      </c>
      <c r="W967" s="2" t="s">
        <v>1524</v>
      </c>
      <c r="X967" s="2" t="s">
        <v>1507</v>
      </c>
      <c r="Y967" s="2" t="s">
        <v>1508</v>
      </c>
    </row>
    <row r="968" spans="1:25" ht="15.75" customHeight="1">
      <c r="A968" s="2" t="s">
        <v>1439</v>
      </c>
      <c r="B968" s="2" t="s">
        <v>1509</v>
      </c>
      <c r="C968" s="2">
        <v>165</v>
      </c>
      <c r="D968" s="2">
        <f t="shared" si="120"/>
        <v>1.65</v>
      </c>
      <c r="E968" s="34">
        <f t="shared" si="121"/>
        <v>31.294765840220389</v>
      </c>
      <c r="F968" s="2">
        <v>85.2</v>
      </c>
      <c r="G968" s="2">
        <f t="shared" si="122"/>
        <v>85.2</v>
      </c>
      <c r="H968" s="2" t="b">
        <v>0</v>
      </c>
      <c r="I968" s="2" t="b">
        <v>0</v>
      </c>
      <c r="J968" s="2" t="b">
        <v>0</v>
      </c>
      <c r="K968" s="2" t="b">
        <v>1</v>
      </c>
      <c r="L968" s="13" t="b">
        <f t="shared" si="123"/>
        <v>1</v>
      </c>
      <c r="M968" s="2" t="s">
        <v>1763</v>
      </c>
      <c r="N968" s="2">
        <v>218</v>
      </c>
      <c r="O968" s="2" t="b">
        <v>1</v>
      </c>
      <c r="P968" s="13" t="b">
        <f t="shared" si="124"/>
        <v>1</v>
      </c>
      <c r="Q968" s="2" t="b">
        <v>1</v>
      </c>
      <c r="R968" s="2" t="b">
        <f t="shared" si="125"/>
        <v>1</v>
      </c>
      <c r="S968" s="2" t="b">
        <v>1</v>
      </c>
      <c r="T968" s="2" t="b">
        <f t="shared" si="126"/>
        <v>1</v>
      </c>
      <c r="U968" s="2" t="s">
        <v>1520</v>
      </c>
      <c r="V968" s="2" t="str">
        <f t="shared" si="127"/>
        <v>Heart Attack</v>
      </c>
      <c r="W968" s="2" t="s">
        <v>1524</v>
      </c>
      <c r="X968" s="2" t="s">
        <v>1512</v>
      </c>
      <c r="Y968" s="2" t="s">
        <v>1513</v>
      </c>
    </row>
    <row r="969" spans="1:25" ht="15.75" customHeight="1">
      <c r="A969" s="2" t="s">
        <v>1440</v>
      </c>
      <c r="B969" s="2" t="s">
        <v>1509</v>
      </c>
      <c r="C969" s="2">
        <v>161</v>
      </c>
      <c r="D969" s="2">
        <f t="shared" si="120"/>
        <v>1.61</v>
      </c>
      <c r="E969" s="34">
        <f t="shared" si="121"/>
        <v>22.800046294510242</v>
      </c>
      <c r="F969" s="2">
        <v>59.1</v>
      </c>
      <c r="G969" s="2">
        <f t="shared" si="122"/>
        <v>59.1</v>
      </c>
      <c r="H969" s="2" t="b">
        <v>1</v>
      </c>
      <c r="I969" s="2" t="b">
        <v>0</v>
      </c>
      <c r="J969" s="2" t="b">
        <v>0</v>
      </c>
      <c r="K969" s="2" t="b">
        <v>0</v>
      </c>
      <c r="L969" s="13" t="b">
        <f t="shared" si="123"/>
        <v>0</v>
      </c>
      <c r="M969" s="2" t="s">
        <v>1759</v>
      </c>
      <c r="N969" s="2">
        <v>163</v>
      </c>
      <c r="O969" s="2" t="b">
        <v>0</v>
      </c>
      <c r="P969" s="13" t="b">
        <f t="shared" si="124"/>
        <v>0</v>
      </c>
      <c r="Q969" s="2" t="b">
        <v>0</v>
      </c>
      <c r="R969" s="2" t="b">
        <f t="shared" si="125"/>
        <v>0</v>
      </c>
      <c r="S969" s="2" t="b">
        <v>0</v>
      </c>
      <c r="T969" s="2" t="b">
        <f t="shared" si="126"/>
        <v>0</v>
      </c>
      <c r="U969" s="2" t="s">
        <v>1511</v>
      </c>
      <c r="V969" s="2" t="str">
        <f t="shared" si="127"/>
        <v>Prostate Cancer</v>
      </c>
      <c r="W969" s="2" t="s">
        <v>1506</v>
      </c>
      <c r="X969" s="2" t="s">
        <v>1512</v>
      </c>
      <c r="Y969" s="2" t="s">
        <v>1521</v>
      </c>
    </row>
    <row r="970" spans="1:25" ht="15.75" customHeight="1">
      <c r="A970" s="2" t="s">
        <v>1441</v>
      </c>
      <c r="B970" s="2" t="s">
        <v>1509</v>
      </c>
      <c r="C970" s="2">
        <v>161</v>
      </c>
      <c r="D970" s="2">
        <f t="shared" si="120"/>
        <v>1.61</v>
      </c>
      <c r="E970" s="34">
        <f t="shared" si="121"/>
        <v>31.788897033293466</v>
      </c>
      <c r="F970" s="2">
        <v>82.4</v>
      </c>
      <c r="G970" s="2">
        <f t="shared" si="122"/>
        <v>82.4</v>
      </c>
      <c r="H970" s="2" t="b">
        <v>0</v>
      </c>
      <c r="I970" s="2" t="b">
        <v>0</v>
      </c>
      <c r="J970" s="2" t="b">
        <v>0</v>
      </c>
      <c r="K970" s="2" t="b">
        <v>1</v>
      </c>
      <c r="L970" s="13" t="b">
        <f t="shared" si="123"/>
        <v>1</v>
      </c>
      <c r="M970" s="2" t="s">
        <v>1679</v>
      </c>
      <c r="N970" s="2">
        <v>188</v>
      </c>
      <c r="O970" s="2" t="b">
        <v>1</v>
      </c>
      <c r="P970" s="13" t="b">
        <f t="shared" si="124"/>
        <v>1</v>
      </c>
      <c r="Q970" s="100"/>
      <c r="R970" s="2" t="b">
        <f t="shared" si="125"/>
        <v>0</v>
      </c>
      <c r="S970" s="2" t="b">
        <v>1</v>
      </c>
      <c r="T970" s="2" t="b">
        <f t="shared" si="126"/>
        <v>1</v>
      </c>
      <c r="U970" s="2" t="s">
        <v>1534</v>
      </c>
      <c r="V970" s="2" t="str">
        <f t="shared" si="127"/>
        <v>Respiratory Infection</v>
      </c>
      <c r="W970" s="2" t="s">
        <v>1524</v>
      </c>
      <c r="X970" s="2" t="s">
        <v>1535</v>
      </c>
      <c r="Y970" s="2" t="s">
        <v>1517</v>
      </c>
    </row>
    <row r="971" spans="1:25" ht="15.75" customHeight="1">
      <c r="A971" s="2" t="s">
        <v>1442</v>
      </c>
      <c r="B971" s="2" t="s">
        <v>1536</v>
      </c>
      <c r="C971" s="2">
        <v>161</v>
      </c>
      <c r="D971" s="2">
        <f t="shared" si="120"/>
        <v>1.61</v>
      </c>
      <c r="E971" s="34">
        <f t="shared" si="121"/>
        <v>33.254889857644379</v>
      </c>
      <c r="F971" s="2">
        <v>86.2</v>
      </c>
      <c r="G971" s="2">
        <f t="shared" si="122"/>
        <v>86.2</v>
      </c>
      <c r="H971" s="2" t="b">
        <v>0</v>
      </c>
      <c r="I971" s="2" t="b">
        <v>1</v>
      </c>
      <c r="J971" s="2" t="b">
        <v>0</v>
      </c>
      <c r="K971" s="2" t="b">
        <v>1</v>
      </c>
      <c r="L971" s="13" t="b">
        <f t="shared" si="123"/>
        <v>1</v>
      </c>
      <c r="M971" s="2" t="s">
        <v>1882</v>
      </c>
      <c r="N971" s="2">
        <v>155</v>
      </c>
      <c r="O971" s="2" t="b">
        <v>1</v>
      </c>
      <c r="P971" s="13" t="b">
        <f t="shared" si="124"/>
        <v>1</v>
      </c>
      <c r="Q971" s="2" t="b">
        <v>1</v>
      </c>
      <c r="R971" s="2" t="b">
        <f t="shared" si="125"/>
        <v>1</v>
      </c>
      <c r="S971" s="2" t="b">
        <v>1</v>
      </c>
      <c r="T971" s="2" t="b">
        <f t="shared" si="126"/>
        <v>1</v>
      </c>
      <c r="U971" s="2" t="s">
        <v>1571</v>
      </c>
      <c r="V971" s="2" t="str">
        <f t="shared" si="127"/>
        <v>Stroke</v>
      </c>
      <c r="W971" s="2" t="s">
        <v>1506</v>
      </c>
      <c r="X971" s="2" t="s">
        <v>1535</v>
      </c>
      <c r="Y971" s="2" t="s">
        <v>1530</v>
      </c>
    </row>
    <row r="972" spans="1:25" ht="15.75" customHeight="1">
      <c r="A972" s="2" t="s">
        <v>1443</v>
      </c>
      <c r="B972" s="2" t="s">
        <v>1556</v>
      </c>
      <c r="C972" s="2">
        <v>163</v>
      </c>
      <c r="D972" s="2">
        <f t="shared" si="120"/>
        <v>1.63</v>
      </c>
      <c r="E972" s="34">
        <f t="shared" si="121"/>
        <v>23.26019044751402</v>
      </c>
      <c r="F972" s="2">
        <v>61.8</v>
      </c>
      <c r="G972" s="2">
        <f t="shared" si="122"/>
        <v>61.8</v>
      </c>
      <c r="H972" s="2" t="b">
        <v>0</v>
      </c>
      <c r="I972" s="2" t="b">
        <v>0</v>
      </c>
      <c r="J972" s="2" t="b">
        <v>0</v>
      </c>
      <c r="K972" s="2" t="b">
        <v>0</v>
      </c>
      <c r="L972" s="13" t="b">
        <f t="shared" si="123"/>
        <v>0</v>
      </c>
      <c r="M972" s="2" t="s">
        <v>1626</v>
      </c>
      <c r="N972" s="2">
        <v>195</v>
      </c>
      <c r="O972" s="2" t="b">
        <v>0</v>
      </c>
      <c r="P972" s="13" t="b">
        <f t="shared" si="124"/>
        <v>0</v>
      </c>
      <c r="Q972" s="2" t="b">
        <v>0</v>
      </c>
      <c r="R972" s="2" t="b">
        <f t="shared" si="125"/>
        <v>0</v>
      </c>
      <c r="S972" s="2" t="b">
        <v>0</v>
      </c>
      <c r="T972" s="2" t="b">
        <f t="shared" si="126"/>
        <v>0</v>
      </c>
      <c r="U972" s="2" t="s">
        <v>1577</v>
      </c>
      <c r="V972" s="2" t="str">
        <f t="shared" si="127"/>
        <v>Appendicitis</v>
      </c>
      <c r="W972" s="2" t="s">
        <v>1506</v>
      </c>
      <c r="X972" s="2" t="s">
        <v>1507</v>
      </c>
      <c r="Y972" s="2" t="s">
        <v>1521</v>
      </c>
    </row>
    <row r="973" spans="1:25" ht="15.75" customHeight="1">
      <c r="A973" s="2" t="s">
        <v>1444</v>
      </c>
      <c r="B973" s="2" t="s">
        <v>1509</v>
      </c>
      <c r="C973" s="2">
        <v>155</v>
      </c>
      <c r="D973" s="2">
        <f t="shared" si="120"/>
        <v>1.55</v>
      </c>
      <c r="E973" s="34">
        <f t="shared" si="121"/>
        <v>23.267429760665969</v>
      </c>
      <c r="F973" s="2">
        <v>55.9</v>
      </c>
      <c r="G973" s="2">
        <f t="shared" si="122"/>
        <v>55.9</v>
      </c>
      <c r="H973" s="2" t="b">
        <v>0</v>
      </c>
      <c r="I973" s="2" t="b">
        <v>1</v>
      </c>
      <c r="J973" s="2" t="b">
        <v>0</v>
      </c>
      <c r="K973" s="2" t="b">
        <v>0</v>
      </c>
      <c r="L973" s="13" t="b">
        <f t="shared" si="123"/>
        <v>0</v>
      </c>
      <c r="M973" s="2" t="s">
        <v>1860</v>
      </c>
      <c r="N973" s="2">
        <v>200</v>
      </c>
      <c r="O973" s="2" t="b">
        <v>0</v>
      </c>
      <c r="P973" s="13" t="b">
        <f t="shared" si="124"/>
        <v>0</v>
      </c>
      <c r="Q973" s="100"/>
      <c r="R973" s="2" t="b">
        <f t="shared" si="125"/>
        <v>0</v>
      </c>
      <c r="S973" s="2" t="b">
        <v>0</v>
      </c>
      <c r="T973" s="2" t="b">
        <f t="shared" si="126"/>
        <v>0</v>
      </c>
      <c r="U973" s="2" t="s">
        <v>1516</v>
      </c>
      <c r="V973" s="2" t="str">
        <f t="shared" si="127"/>
        <v>Stroke</v>
      </c>
      <c r="W973" s="2" t="s">
        <v>1524</v>
      </c>
      <c r="X973" s="2" t="s">
        <v>1535</v>
      </c>
      <c r="Y973" s="2" t="s">
        <v>1513</v>
      </c>
    </row>
    <row r="974" spans="1:25" ht="15.75" customHeight="1">
      <c r="A974" s="2" t="s">
        <v>1445</v>
      </c>
      <c r="B974" s="2" t="s">
        <v>1536</v>
      </c>
      <c r="C974" s="2">
        <v>166</v>
      </c>
      <c r="D974" s="2">
        <f t="shared" si="120"/>
        <v>1.66</v>
      </c>
      <c r="E974" s="34">
        <f t="shared" si="121"/>
        <v>28.015677166497316</v>
      </c>
      <c r="F974" s="2">
        <v>77.2</v>
      </c>
      <c r="G974" s="2">
        <f t="shared" si="122"/>
        <v>77.2</v>
      </c>
      <c r="H974" s="2" t="b">
        <v>0</v>
      </c>
      <c r="I974" s="2" t="b">
        <v>0</v>
      </c>
      <c r="J974" s="2" t="b">
        <v>1</v>
      </c>
      <c r="K974" s="2" t="b">
        <v>1</v>
      </c>
      <c r="L974" s="13" t="b">
        <f t="shared" si="123"/>
        <v>1</v>
      </c>
      <c r="M974" s="2" t="s">
        <v>1841</v>
      </c>
      <c r="N974" s="2">
        <v>215</v>
      </c>
      <c r="O974" s="2" t="b">
        <v>1</v>
      </c>
      <c r="P974" s="13" t="b">
        <f t="shared" si="124"/>
        <v>1</v>
      </c>
      <c r="Q974" s="2" t="b">
        <v>0</v>
      </c>
      <c r="R974" s="2" t="b">
        <f t="shared" si="125"/>
        <v>0</v>
      </c>
      <c r="S974" s="2" t="b">
        <v>1</v>
      </c>
      <c r="T974" s="2" t="b">
        <f t="shared" si="126"/>
        <v>1</v>
      </c>
      <c r="U974" s="2" t="s">
        <v>1594</v>
      </c>
      <c r="V974" s="2" t="str">
        <f t="shared" si="127"/>
        <v>Heart Disease</v>
      </c>
      <c r="W974" s="2" t="s">
        <v>1524</v>
      </c>
      <c r="X974" s="2" t="s">
        <v>1507</v>
      </c>
      <c r="Y974" s="2" t="s">
        <v>1508</v>
      </c>
    </row>
    <row r="975" spans="1:25" ht="15.75" customHeight="1">
      <c r="A975" s="2" t="s">
        <v>1446</v>
      </c>
      <c r="B975" s="2" t="s">
        <v>1527</v>
      </c>
      <c r="C975" s="2">
        <v>170</v>
      </c>
      <c r="D975" s="2">
        <f t="shared" si="120"/>
        <v>1.7</v>
      </c>
      <c r="E975" s="34">
        <f t="shared" si="121"/>
        <v>24.463667820069208</v>
      </c>
      <c r="F975" s="2">
        <v>70.7</v>
      </c>
      <c r="G975" s="2">
        <f t="shared" si="122"/>
        <v>70.7</v>
      </c>
      <c r="H975" s="2" t="b">
        <v>1</v>
      </c>
      <c r="I975" s="2" t="b">
        <v>0</v>
      </c>
      <c r="J975" s="2" t="b">
        <v>0</v>
      </c>
      <c r="K975" s="2" t="b">
        <v>0</v>
      </c>
      <c r="L975" s="13" t="b">
        <f t="shared" si="123"/>
        <v>0</v>
      </c>
      <c r="M975" s="2" t="s">
        <v>1764</v>
      </c>
      <c r="N975" s="2">
        <v>166</v>
      </c>
      <c r="O975" s="2" t="b">
        <v>0</v>
      </c>
      <c r="P975" s="13" t="b">
        <f t="shared" si="124"/>
        <v>0</v>
      </c>
      <c r="Q975" s="2" t="b">
        <v>0</v>
      </c>
      <c r="R975" s="2" t="b">
        <f t="shared" si="125"/>
        <v>0</v>
      </c>
      <c r="S975" s="2" t="b">
        <v>0</v>
      </c>
      <c r="T975" s="2" t="b">
        <f t="shared" si="126"/>
        <v>0</v>
      </c>
      <c r="U975" s="2" t="s">
        <v>1582</v>
      </c>
      <c r="V975" s="2" t="str">
        <f t="shared" si="127"/>
        <v>Osteoarthritis</v>
      </c>
      <c r="W975" s="2" t="s">
        <v>1506</v>
      </c>
      <c r="X975" s="2" t="s">
        <v>1507</v>
      </c>
      <c r="Y975" s="2" t="s">
        <v>1530</v>
      </c>
    </row>
    <row r="976" spans="1:25" ht="15.75" customHeight="1">
      <c r="A976" s="2" t="s">
        <v>1447</v>
      </c>
      <c r="B976" s="2" t="s">
        <v>1509</v>
      </c>
      <c r="C976" s="2">
        <v>178</v>
      </c>
      <c r="D976" s="2">
        <f t="shared" si="120"/>
        <v>1.78</v>
      </c>
      <c r="E976" s="34">
        <f t="shared" si="121"/>
        <v>28.910491099608631</v>
      </c>
      <c r="F976" s="2">
        <v>91.6</v>
      </c>
      <c r="G976" s="2">
        <f t="shared" si="122"/>
        <v>91.6</v>
      </c>
      <c r="H976" s="2" t="b">
        <v>1</v>
      </c>
      <c r="I976" s="2" t="b">
        <v>0</v>
      </c>
      <c r="J976" s="2" t="b">
        <v>0</v>
      </c>
      <c r="K976" s="2" t="b">
        <v>1</v>
      </c>
      <c r="L976" s="13" t="b">
        <f t="shared" si="123"/>
        <v>1</v>
      </c>
      <c r="M976" s="2" t="s">
        <v>1773</v>
      </c>
      <c r="N976" s="2">
        <v>190</v>
      </c>
      <c r="O976" s="2" t="b">
        <v>1</v>
      </c>
      <c r="P976" s="13" t="b">
        <f t="shared" si="124"/>
        <v>1</v>
      </c>
      <c r="Q976" s="2" t="b">
        <v>1</v>
      </c>
      <c r="R976" s="2" t="b">
        <f t="shared" si="125"/>
        <v>1</v>
      </c>
      <c r="S976" s="2" t="b">
        <v>1</v>
      </c>
      <c r="T976" s="2" t="b">
        <f t="shared" si="126"/>
        <v>1</v>
      </c>
      <c r="U976" s="2" t="s">
        <v>1558</v>
      </c>
      <c r="V976" s="2" t="str">
        <f t="shared" si="127"/>
        <v>Fractured Leg</v>
      </c>
      <c r="W976" s="2" t="s">
        <v>1506</v>
      </c>
      <c r="X976" s="2" t="s">
        <v>1507</v>
      </c>
      <c r="Y976" s="2" t="s">
        <v>1508</v>
      </c>
    </row>
    <row r="977" spans="1:25" ht="15.75" customHeight="1">
      <c r="A977" s="2" t="s">
        <v>1449</v>
      </c>
      <c r="B977" s="2" t="s">
        <v>1556</v>
      </c>
      <c r="C977" s="2">
        <v>172</v>
      </c>
      <c r="D977" s="2">
        <f t="shared" si="120"/>
        <v>1.72</v>
      </c>
      <c r="E977" s="34">
        <f t="shared" si="121"/>
        <v>28.461330448891296</v>
      </c>
      <c r="F977" s="2">
        <v>84.2</v>
      </c>
      <c r="G977" s="2">
        <f t="shared" si="122"/>
        <v>84.2</v>
      </c>
      <c r="H977" s="2" t="b">
        <v>1</v>
      </c>
      <c r="I977" s="2" t="b">
        <v>0</v>
      </c>
      <c r="J977" s="2" t="b">
        <v>1</v>
      </c>
      <c r="K977" s="2" t="b">
        <v>1</v>
      </c>
      <c r="L977" s="13" t="b">
        <f t="shared" si="123"/>
        <v>1</v>
      </c>
      <c r="M977" s="2" t="s">
        <v>1878</v>
      </c>
      <c r="N977" s="2">
        <v>214</v>
      </c>
      <c r="O977" s="2" t="b">
        <v>1</v>
      </c>
      <c r="P977" s="13" t="b">
        <f t="shared" si="124"/>
        <v>1</v>
      </c>
      <c r="Q977" s="2" t="b">
        <v>0</v>
      </c>
      <c r="R977" s="2" t="b">
        <f t="shared" si="125"/>
        <v>0</v>
      </c>
      <c r="S977" s="2" t="b">
        <v>1</v>
      </c>
      <c r="T977" s="2" t="b">
        <f t="shared" si="126"/>
        <v>1</v>
      </c>
      <c r="U977" s="2" t="s">
        <v>1591</v>
      </c>
      <c r="V977" s="2" t="str">
        <f t="shared" si="127"/>
        <v>Respiratory Infection</v>
      </c>
      <c r="W977" s="2" t="s">
        <v>1506</v>
      </c>
      <c r="X977" s="2" t="s">
        <v>1535</v>
      </c>
      <c r="Y977" s="2" t="s">
        <v>1521</v>
      </c>
    </row>
    <row r="978" spans="1:25" ht="15.75" customHeight="1">
      <c r="A978" s="2" t="s">
        <v>1451</v>
      </c>
      <c r="B978" s="2" t="s">
        <v>1556</v>
      </c>
      <c r="C978" s="2">
        <v>167</v>
      </c>
      <c r="D978" s="2">
        <f t="shared" si="120"/>
        <v>1.67</v>
      </c>
      <c r="E978" s="34">
        <f t="shared" si="121"/>
        <v>22.697120728602673</v>
      </c>
      <c r="F978" s="2">
        <v>63.3</v>
      </c>
      <c r="G978" s="2">
        <f t="shared" si="122"/>
        <v>63.3</v>
      </c>
      <c r="H978" s="2" t="b">
        <v>0</v>
      </c>
      <c r="I978" s="2" t="b">
        <v>1</v>
      </c>
      <c r="J978" s="2" t="b">
        <v>0</v>
      </c>
      <c r="K978" s="2" t="b">
        <v>0</v>
      </c>
      <c r="L978" s="13" t="b">
        <f t="shared" si="123"/>
        <v>0</v>
      </c>
      <c r="M978" s="2" t="s">
        <v>1724</v>
      </c>
      <c r="N978" s="2">
        <v>199</v>
      </c>
      <c r="O978" s="2" t="b">
        <v>0</v>
      </c>
      <c r="P978" s="13" t="b">
        <f t="shared" si="124"/>
        <v>0</v>
      </c>
      <c r="Q978" s="2" t="b">
        <v>0</v>
      </c>
      <c r="R978" s="2" t="b">
        <f t="shared" si="125"/>
        <v>0</v>
      </c>
      <c r="S978" s="2" t="b">
        <v>0</v>
      </c>
      <c r="T978" s="2" t="b">
        <f t="shared" si="126"/>
        <v>0</v>
      </c>
      <c r="U978" s="2" t="s">
        <v>1526</v>
      </c>
      <c r="V978" s="2" t="str">
        <f t="shared" si="127"/>
        <v>Fractured Arm</v>
      </c>
      <c r="W978" s="2" t="s">
        <v>1506</v>
      </c>
      <c r="X978" s="2" t="s">
        <v>1512</v>
      </c>
      <c r="Y978" s="2" t="s">
        <v>1513</v>
      </c>
    </row>
    <row r="979" spans="1:25" ht="15.75" customHeight="1">
      <c r="A979" s="2" t="s">
        <v>1452</v>
      </c>
      <c r="B979" s="2" t="s">
        <v>1509</v>
      </c>
      <c r="C979" s="2">
        <v>164</v>
      </c>
      <c r="D979" s="2">
        <f t="shared" si="120"/>
        <v>1.64</v>
      </c>
      <c r="E979" s="34">
        <f t="shared" si="121"/>
        <v>33.20196311719215</v>
      </c>
      <c r="F979" s="2">
        <v>89.3</v>
      </c>
      <c r="G979" s="2">
        <f t="shared" si="122"/>
        <v>89.3</v>
      </c>
      <c r="H979" s="2" t="b">
        <v>0</v>
      </c>
      <c r="I979" s="2" t="b">
        <v>0</v>
      </c>
      <c r="J979" s="2" t="b">
        <v>1</v>
      </c>
      <c r="K979" s="2" t="b">
        <v>0</v>
      </c>
      <c r="L979" s="13" t="b">
        <f t="shared" si="123"/>
        <v>0</v>
      </c>
      <c r="M979" s="2" t="s">
        <v>1649</v>
      </c>
      <c r="N979" s="2">
        <v>197</v>
      </c>
      <c r="O979" s="100"/>
      <c r="P979" s="13" t="b">
        <f t="shared" si="124"/>
        <v>0</v>
      </c>
      <c r="Q979" s="2" t="b">
        <v>1</v>
      </c>
      <c r="R979" s="2" t="b">
        <f t="shared" si="125"/>
        <v>1</v>
      </c>
      <c r="S979" s="2" t="b">
        <v>1</v>
      </c>
      <c r="T979" s="2" t="b">
        <f t="shared" si="126"/>
        <v>1</v>
      </c>
      <c r="U979" s="2" t="s">
        <v>1532</v>
      </c>
      <c r="V979" s="2" t="str">
        <f t="shared" si="127"/>
        <v>Hypertension</v>
      </c>
      <c r="W979" s="2" t="s">
        <v>1506</v>
      </c>
      <c r="X979" s="2" t="s">
        <v>1507</v>
      </c>
      <c r="Y979" s="2" t="s">
        <v>1521</v>
      </c>
    </row>
    <row r="980" spans="1:25" ht="15.75" customHeight="1">
      <c r="A980" s="2" t="s">
        <v>1453</v>
      </c>
      <c r="B980" s="2" t="s">
        <v>1509</v>
      </c>
      <c r="C980" s="2">
        <v>169</v>
      </c>
      <c r="D980" s="2">
        <f t="shared" si="120"/>
        <v>1.69</v>
      </c>
      <c r="E980" s="34">
        <f t="shared" si="121"/>
        <v>33.787332376317359</v>
      </c>
      <c r="F980" s="2">
        <v>96.5</v>
      </c>
      <c r="G980" s="2">
        <f t="shared" si="122"/>
        <v>96.5</v>
      </c>
      <c r="H980" s="2" t="b">
        <v>1</v>
      </c>
      <c r="I980" s="2" t="b">
        <v>1</v>
      </c>
      <c r="J980" s="2" t="b">
        <v>0</v>
      </c>
      <c r="K980" s="2" t="b">
        <v>1</v>
      </c>
      <c r="L980" s="13" t="b">
        <f t="shared" si="123"/>
        <v>1</v>
      </c>
      <c r="M980" s="2" t="s">
        <v>1684</v>
      </c>
      <c r="N980" s="2">
        <v>170</v>
      </c>
      <c r="O980" s="2" t="b">
        <v>1</v>
      </c>
      <c r="P980" s="13" t="b">
        <f t="shared" si="124"/>
        <v>1</v>
      </c>
      <c r="Q980" s="2" t="b">
        <v>0</v>
      </c>
      <c r="R980" s="2" t="b">
        <f t="shared" si="125"/>
        <v>0</v>
      </c>
      <c r="S980" s="2" t="b">
        <v>1</v>
      </c>
      <c r="T980" s="2" t="b">
        <f t="shared" si="126"/>
        <v>1</v>
      </c>
      <c r="U980" s="2" t="s">
        <v>1511</v>
      </c>
      <c r="V980" s="2" t="str">
        <f t="shared" si="127"/>
        <v>Prostate Cancer</v>
      </c>
      <c r="W980" s="2" t="s">
        <v>1506</v>
      </c>
      <c r="X980" s="2" t="s">
        <v>1512</v>
      </c>
      <c r="Y980" s="2" t="s">
        <v>1530</v>
      </c>
    </row>
    <row r="981" spans="1:25" ht="15.75" customHeight="1">
      <c r="A981" s="2" t="s">
        <v>1454</v>
      </c>
      <c r="B981" s="2" t="s">
        <v>1514</v>
      </c>
      <c r="C981" s="2">
        <v>155</v>
      </c>
      <c r="D981" s="2">
        <f t="shared" si="120"/>
        <v>1.55</v>
      </c>
      <c r="E981" s="34">
        <f t="shared" si="121"/>
        <v>33.548387096774185</v>
      </c>
      <c r="F981" s="2">
        <v>80.599999999999994</v>
      </c>
      <c r="G981" s="2">
        <f t="shared" si="122"/>
        <v>80.599999999999994</v>
      </c>
      <c r="H981" s="2" t="b">
        <v>0</v>
      </c>
      <c r="I981" s="2" t="b">
        <v>0</v>
      </c>
      <c r="J981" s="2" t="b">
        <v>0</v>
      </c>
      <c r="K981" s="2" t="b">
        <v>1</v>
      </c>
      <c r="L981" s="13" t="b">
        <f t="shared" si="123"/>
        <v>1</v>
      </c>
      <c r="M981" s="2" t="s">
        <v>1721</v>
      </c>
      <c r="N981" s="2">
        <v>150</v>
      </c>
      <c r="O981" s="2" t="b">
        <v>1</v>
      </c>
      <c r="P981" s="13" t="b">
        <f t="shared" si="124"/>
        <v>1</v>
      </c>
      <c r="Q981" s="2" t="b">
        <v>1</v>
      </c>
      <c r="R981" s="2" t="b">
        <f t="shared" si="125"/>
        <v>1</v>
      </c>
      <c r="S981" s="2" t="b">
        <v>1</v>
      </c>
      <c r="T981" s="2" t="b">
        <f t="shared" si="126"/>
        <v>1</v>
      </c>
      <c r="U981" s="2" t="s">
        <v>1516</v>
      </c>
      <c r="V981" s="2" t="str">
        <f t="shared" si="127"/>
        <v>Stroke</v>
      </c>
      <c r="W981" s="2" t="s">
        <v>1524</v>
      </c>
      <c r="X981" s="2" t="s">
        <v>1512</v>
      </c>
      <c r="Y981" s="2" t="s">
        <v>1521</v>
      </c>
    </row>
    <row r="982" spans="1:25" ht="15.75" customHeight="1">
      <c r="A982" s="2" t="s">
        <v>1455</v>
      </c>
      <c r="B982" s="2" t="s">
        <v>1536</v>
      </c>
      <c r="C982" s="2">
        <v>170</v>
      </c>
      <c r="D982" s="2">
        <f t="shared" si="120"/>
        <v>1.7</v>
      </c>
      <c r="E982" s="34">
        <f t="shared" si="121"/>
        <v>23.49480968858132</v>
      </c>
      <c r="F982" s="2">
        <v>67.900000000000006</v>
      </c>
      <c r="G982" s="2">
        <f t="shared" si="122"/>
        <v>67.900000000000006</v>
      </c>
      <c r="H982" s="2" t="b">
        <v>0</v>
      </c>
      <c r="I982" s="2" t="b">
        <v>0</v>
      </c>
      <c r="J982" s="2" t="b">
        <v>0</v>
      </c>
      <c r="K982" s="2" t="b">
        <v>0</v>
      </c>
      <c r="L982" s="13" t="b">
        <f t="shared" si="123"/>
        <v>0</v>
      </c>
      <c r="M982" s="2" t="s">
        <v>1883</v>
      </c>
      <c r="N982" s="2">
        <v>200</v>
      </c>
      <c r="O982" s="2" t="b">
        <v>0</v>
      </c>
      <c r="P982" s="13" t="b">
        <f t="shared" si="124"/>
        <v>0</v>
      </c>
      <c r="Q982" s="2" t="b">
        <v>0</v>
      </c>
      <c r="R982" s="2" t="b">
        <f t="shared" si="125"/>
        <v>0</v>
      </c>
      <c r="S982" s="2" t="b">
        <v>0</v>
      </c>
      <c r="T982" s="2" t="b">
        <f t="shared" si="126"/>
        <v>0</v>
      </c>
      <c r="U982" s="2" t="s">
        <v>1580</v>
      </c>
      <c r="V982" s="2" t="str">
        <f t="shared" si="127"/>
        <v>Prostate Cancer</v>
      </c>
      <c r="W982" s="2" t="s">
        <v>1524</v>
      </c>
      <c r="X982" s="2" t="s">
        <v>1507</v>
      </c>
      <c r="Y982" s="2" t="s">
        <v>1508</v>
      </c>
    </row>
    <row r="983" spans="1:25" ht="15.75" customHeight="1">
      <c r="A983" s="2" t="s">
        <v>1457</v>
      </c>
      <c r="B983" s="2" t="s">
        <v>1514</v>
      </c>
      <c r="C983" s="2">
        <v>169</v>
      </c>
      <c r="D983" s="2">
        <f t="shared" si="120"/>
        <v>1.69</v>
      </c>
      <c r="E983" s="34">
        <f t="shared" si="121"/>
        <v>28.045236511326635</v>
      </c>
      <c r="F983" s="2">
        <v>80.099999999999994</v>
      </c>
      <c r="G983" s="2">
        <f t="shared" si="122"/>
        <v>80.099999999999994</v>
      </c>
      <c r="H983" s="2" t="b">
        <v>1</v>
      </c>
      <c r="I983" s="2" t="b">
        <v>0</v>
      </c>
      <c r="J983" s="2" t="b">
        <v>0</v>
      </c>
      <c r="K983" s="2" t="b">
        <v>0</v>
      </c>
      <c r="L983" s="13" t="b">
        <f t="shared" si="123"/>
        <v>0</v>
      </c>
      <c r="M983" s="2" t="s">
        <v>1899</v>
      </c>
      <c r="N983" s="2">
        <v>229</v>
      </c>
      <c r="O983" s="2" t="b">
        <v>1</v>
      </c>
      <c r="P983" s="13" t="b">
        <f t="shared" si="124"/>
        <v>1</v>
      </c>
      <c r="Q983" s="2" t="b">
        <v>0</v>
      </c>
      <c r="R983" s="2" t="b">
        <f t="shared" si="125"/>
        <v>0</v>
      </c>
      <c r="S983" s="2" t="b">
        <v>1</v>
      </c>
      <c r="T983" s="2" t="b">
        <f t="shared" si="126"/>
        <v>1</v>
      </c>
      <c r="U983" s="2" t="s">
        <v>1594</v>
      </c>
      <c r="V983" s="2" t="str">
        <f t="shared" si="127"/>
        <v>Heart Disease</v>
      </c>
      <c r="W983" s="2" t="s">
        <v>1524</v>
      </c>
      <c r="X983" s="2" t="s">
        <v>1507</v>
      </c>
      <c r="Y983" s="2" t="s">
        <v>1517</v>
      </c>
    </row>
    <row r="984" spans="1:25" ht="15.75" customHeight="1">
      <c r="A984" s="2" t="s">
        <v>1459</v>
      </c>
      <c r="B984" s="2" t="s">
        <v>1543</v>
      </c>
      <c r="C984" s="2">
        <v>156</v>
      </c>
      <c r="D984" s="2">
        <f t="shared" si="120"/>
        <v>1.56</v>
      </c>
      <c r="E984" s="34">
        <f t="shared" si="121"/>
        <v>28.270874424720574</v>
      </c>
      <c r="F984" s="2">
        <v>68.8</v>
      </c>
      <c r="G984" s="2">
        <f t="shared" si="122"/>
        <v>68.8</v>
      </c>
      <c r="H984" s="2" t="b">
        <v>1</v>
      </c>
      <c r="I984" s="2" t="b">
        <v>1</v>
      </c>
      <c r="J984" s="2" t="b">
        <v>0</v>
      </c>
      <c r="K984" s="2" t="b">
        <v>1</v>
      </c>
      <c r="L984" s="13" t="b">
        <f t="shared" si="123"/>
        <v>1</v>
      </c>
      <c r="M984" s="2" t="s">
        <v>1639</v>
      </c>
      <c r="N984" s="2">
        <v>181</v>
      </c>
      <c r="O984" s="2" t="b">
        <v>1</v>
      </c>
      <c r="P984" s="13" t="b">
        <f t="shared" si="124"/>
        <v>1</v>
      </c>
      <c r="Q984" s="2" t="b">
        <v>1</v>
      </c>
      <c r="R984" s="2" t="b">
        <f t="shared" si="125"/>
        <v>1</v>
      </c>
      <c r="S984" s="2" t="b">
        <v>1</v>
      </c>
      <c r="T984" s="2" t="b">
        <f t="shared" si="126"/>
        <v>1</v>
      </c>
      <c r="U984" s="2" t="s">
        <v>1555</v>
      </c>
      <c r="V984" s="2" t="str">
        <f t="shared" si="127"/>
        <v>Kidney Stones</v>
      </c>
      <c r="W984" s="2" t="s">
        <v>1506</v>
      </c>
      <c r="X984" s="2" t="s">
        <v>1512</v>
      </c>
      <c r="Y984" s="2" t="s">
        <v>1513</v>
      </c>
    </row>
    <row r="985" spans="1:25" ht="15.75" customHeight="1">
      <c r="A985" s="2" t="s">
        <v>1460</v>
      </c>
      <c r="B985" s="2" t="s">
        <v>1518</v>
      </c>
      <c r="C985" s="2">
        <v>155</v>
      </c>
      <c r="D985" s="2">
        <f t="shared" si="120"/>
        <v>1.55</v>
      </c>
      <c r="E985" s="34">
        <f t="shared" si="121"/>
        <v>25.848074921956293</v>
      </c>
      <c r="F985" s="2">
        <v>62.1</v>
      </c>
      <c r="G985" s="2">
        <f t="shared" si="122"/>
        <v>62.1</v>
      </c>
      <c r="H985" s="2" t="b">
        <v>0</v>
      </c>
      <c r="I985" s="2" t="b">
        <v>0</v>
      </c>
      <c r="J985" s="2" t="b">
        <v>0</v>
      </c>
      <c r="K985" s="2" t="b">
        <v>0</v>
      </c>
      <c r="L985" s="13" t="b">
        <f t="shared" si="123"/>
        <v>0</v>
      </c>
      <c r="M985" s="2" t="s">
        <v>1838</v>
      </c>
      <c r="N985" s="2">
        <v>161</v>
      </c>
      <c r="O985" s="2" t="b">
        <v>0</v>
      </c>
      <c r="P985" s="13" t="b">
        <f t="shared" si="124"/>
        <v>0</v>
      </c>
      <c r="Q985" s="2" t="b">
        <v>0</v>
      </c>
      <c r="R985" s="2" t="b">
        <f t="shared" si="125"/>
        <v>0</v>
      </c>
      <c r="S985" s="2" t="b">
        <v>0</v>
      </c>
      <c r="T985" s="2" t="b">
        <f t="shared" si="126"/>
        <v>0</v>
      </c>
      <c r="U985" s="2" t="s">
        <v>1566</v>
      </c>
      <c r="V985" s="2" t="str">
        <f t="shared" si="127"/>
        <v>Cancer</v>
      </c>
      <c r="W985" s="2" t="s">
        <v>1524</v>
      </c>
      <c r="X985" s="2" t="s">
        <v>1512</v>
      </c>
      <c r="Y985" s="2" t="s">
        <v>1521</v>
      </c>
    </row>
    <row r="986" spans="1:25" ht="15.75" customHeight="1">
      <c r="A986" s="2" t="s">
        <v>1461</v>
      </c>
      <c r="B986" s="2" t="s">
        <v>1527</v>
      </c>
      <c r="C986" s="2">
        <v>155</v>
      </c>
      <c r="D986" s="2">
        <f t="shared" si="120"/>
        <v>1.55</v>
      </c>
      <c r="E986" s="34">
        <f t="shared" si="121"/>
        <v>29.21956295525494</v>
      </c>
      <c r="F986" s="2">
        <v>70.2</v>
      </c>
      <c r="G986" s="2">
        <f t="shared" si="122"/>
        <v>70.2</v>
      </c>
      <c r="H986" s="2" t="b">
        <v>0</v>
      </c>
      <c r="I986" s="2" t="b">
        <v>0</v>
      </c>
      <c r="J986" s="2" t="b">
        <v>0</v>
      </c>
      <c r="K986" s="2" t="b">
        <v>1</v>
      </c>
      <c r="L986" s="13" t="b">
        <f t="shared" si="123"/>
        <v>1</v>
      </c>
      <c r="M986" s="2" t="s">
        <v>1728</v>
      </c>
      <c r="N986" s="2">
        <v>162</v>
      </c>
      <c r="O986" s="2" t="b">
        <v>1</v>
      </c>
      <c r="P986" s="13" t="b">
        <f t="shared" si="124"/>
        <v>1</v>
      </c>
      <c r="Q986" s="2" t="b">
        <v>0</v>
      </c>
      <c r="R986" s="2" t="b">
        <f t="shared" si="125"/>
        <v>0</v>
      </c>
      <c r="S986" s="2" t="b">
        <v>1</v>
      </c>
      <c r="T986" s="2" t="b">
        <f t="shared" si="126"/>
        <v>1</v>
      </c>
      <c r="U986" s="2" t="s">
        <v>1591</v>
      </c>
      <c r="V986" s="2" t="str">
        <f t="shared" si="127"/>
        <v>Respiratory Infection</v>
      </c>
      <c r="W986" s="2" t="s">
        <v>1524</v>
      </c>
      <c r="X986" s="2" t="s">
        <v>1507</v>
      </c>
      <c r="Y986" s="2" t="s">
        <v>1508</v>
      </c>
    </row>
    <row r="987" spans="1:25" ht="15.75" customHeight="1">
      <c r="A987" s="2" t="s">
        <v>1462</v>
      </c>
      <c r="B987" s="2" t="s">
        <v>1556</v>
      </c>
      <c r="C987" s="2">
        <v>166</v>
      </c>
      <c r="D987" s="2">
        <f t="shared" si="120"/>
        <v>1.66</v>
      </c>
      <c r="E987" s="34">
        <f t="shared" si="121"/>
        <v>28.37857453912034</v>
      </c>
      <c r="F987" s="2">
        <v>78.2</v>
      </c>
      <c r="G987" s="2">
        <f t="shared" si="122"/>
        <v>78.2</v>
      </c>
      <c r="H987" s="2" t="b">
        <v>0</v>
      </c>
      <c r="I987" s="2" t="b">
        <v>1</v>
      </c>
      <c r="J987" s="2" t="b">
        <v>1</v>
      </c>
      <c r="K987" s="2" t="b">
        <v>1</v>
      </c>
      <c r="L987" s="13" t="b">
        <f t="shared" si="123"/>
        <v>1</v>
      </c>
      <c r="M987" s="2" t="s">
        <v>1660</v>
      </c>
      <c r="N987" s="2">
        <v>187</v>
      </c>
      <c r="O987" s="2" t="b">
        <v>1</v>
      </c>
      <c r="P987" s="13" t="b">
        <f t="shared" si="124"/>
        <v>1</v>
      </c>
      <c r="Q987" s="2" t="b">
        <v>0</v>
      </c>
      <c r="R987" s="2" t="b">
        <f t="shared" si="125"/>
        <v>0</v>
      </c>
      <c r="S987" s="2" t="b">
        <v>1</v>
      </c>
      <c r="T987" s="2" t="b">
        <f t="shared" si="126"/>
        <v>1</v>
      </c>
      <c r="U987" s="2" t="s">
        <v>1534</v>
      </c>
      <c r="V987" s="2" t="str">
        <f t="shared" si="127"/>
        <v>Respiratory Infection</v>
      </c>
      <c r="W987" s="2" t="s">
        <v>1524</v>
      </c>
      <c r="X987" s="2" t="s">
        <v>1512</v>
      </c>
      <c r="Y987" s="2" t="s">
        <v>1521</v>
      </c>
    </row>
    <row r="988" spans="1:25" ht="15.75" customHeight="1">
      <c r="A988" s="2" t="s">
        <v>1463</v>
      </c>
      <c r="B988" s="2" t="s">
        <v>1536</v>
      </c>
      <c r="C988" s="2">
        <v>178</v>
      </c>
      <c r="D988" s="2">
        <f t="shared" si="120"/>
        <v>1.78</v>
      </c>
      <c r="E988" s="34">
        <f t="shared" si="121"/>
        <v>26.448680722131041</v>
      </c>
      <c r="F988" s="2">
        <v>83.8</v>
      </c>
      <c r="G988" s="2">
        <f t="shared" si="122"/>
        <v>83.8</v>
      </c>
      <c r="H988" s="2" t="b">
        <v>0</v>
      </c>
      <c r="I988" s="2" t="b">
        <v>1</v>
      </c>
      <c r="J988" s="2" t="b">
        <v>0</v>
      </c>
      <c r="K988" s="2" t="b">
        <v>0</v>
      </c>
      <c r="L988" s="13" t="b">
        <f t="shared" si="123"/>
        <v>0</v>
      </c>
      <c r="M988" s="2" t="s">
        <v>1538</v>
      </c>
      <c r="N988" s="2">
        <v>201</v>
      </c>
      <c r="O988" s="2" t="b">
        <v>0</v>
      </c>
      <c r="P988" s="13" t="b">
        <f t="shared" si="124"/>
        <v>0</v>
      </c>
      <c r="Q988" s="2" t="b">
        <v>0</v>
      </c>
      <c r="R988" s="2" t="b">
        <f t="shared" si="125"/>
        <v>0</v>
      </c>
      <c r="S988" s="100"/>
      <c r="T988" s="2" t="b">
        <f t="shared" si="126"/>
        <v>0</v>
      </c>
      <c r="U988" s="2" t="s">
        <v>1561</v>
      </c>
      <c r="V988" s="2" t="str">
        <f t="shared" si="127"/>
        <v>Diabetes</v>
      </c>
      <c r="W988" s="2" t="s">
        <v>1524</v>
      </c>
      <c r="X988" s="2" t="s">
        <v>1507</v>
      </c>
      <c r="Y988" s="2" t="s">
        <v>1513</v>
      </c>
    </row>
    <row r="989" spans="1:25" ht="15.75" customHeight="1">
      <c r="A989" s="2" t="s">
        <v>1464</v>
      </c>
      <c r="B989" s="2" t="s">
        <v>1536</v>
      </c>
      <c r="C989" s="2">
        <v>174</v>
      </c>
      <c r="D989" s="2">
        <f t="shared" si="120"/>
        <v>1.74</v>
      </c>
      <c r="E989" s="34">
        <f t="shared" si="121"/>
        <v>34.251552384727177</v>
      </c>
      <c r="F989" s="2">
        <v>103.7</v>
      </c>
      <c r="G989" s="2">
        <f t="shared" si="122"/>
        <v>103.7</v>
      </c>
      <c r="H989" s="2" t="b">
        <v>0</v>
      </c>
      <c r="I989" s="2" t="b">
        <v>0</v>
      </c>
      <c r="J989" s="2" t="b">
        <v>1</v>
      </c>
      <c r="K989" s="2" t="b">
        <v>1</v>
      </c>
      <c r="L989" s="13" t="b">
        <f t="shared" si="123"/>
        <v>1</v>
      </c>
      <c r="M989" s="2" t="s">
        <v>1916</v>
      </c>
      <c r="N989" s="2">
        <v>181</v>
      </c>
      <c r="O989" s="2" t="b">
        <v>1</v>
      </c>
      <c r="P989" s="13" t="b">
        <f t="shared" si="124"/>
        <v>1</v>
      </c>
      <c r="Q989" s="2" t="b">
        <v>0</v>
      </c>
      <c r="R989" s="2" t="b">
        <f t="shared" si="125"/>
        <v>0</v>
      </c>
      <c r="S989" s="2" t="b">
        <v>1</v>
      </c>
      <c r="T989" s="2" t="b">
        <f t="shared" si="126"/>
        <v>1</v>
      </c>
      <c r="U989" s="2" t="s">
        <v>1511</v>
      </c>
      <c r="V989" s="2" t="str">
        <f t="shared" si="127"/>
        <v>Prostate Cancer</v>
      </c>
      <c r="W989" s="2" t="s">
        <v>1506</v>
      </c>
      <c r="X989" s="2" t="s">
        <v>1507</v>
      </c>
      <c r="Y989" s="2" t="s">
        <v>1513</v>
      </c>
    </row>
    <row r="990" spans="1:25" ht="15.75" customHeight="1">
      <c r="A990" s="2" t="s">
        <v>1465</v>
      </c>
      <c r="B990" s="2" t="s">
        <v>1543</v>
      </c>
      <c r="C990" s="2">
        <v>165</v>
      </c>
      <c r="D990" s="2">
        <f t="shared" si="120"/>
        <v>1.65</v>
      </c>
      <c r="E990" s="34">
        <f t="shared" si="121"/>
        <v>24.209774104683195</v>
      </c>
      <c r="F990" s="2">
        <v>65.911109999999994</v>
      </c>
      <c r="G990" s="2">
        <f t="shared" si="122"/>
        <v>65.900000000000006</v>
      </c>
      <c r="H990" s="2" t="b">
        <v>1</v>
      </c>
      <c r="I990" s="2" t="b">
        <v>0</v>
      </c>
      <c r="J990" s="2" t="b">
        <v>0</v>
      </c>
      <c r="K990" s="2" t="b">
        <v>0</v>
      </c>
      <c r="L990" s="13" t="b">
        <f t="shared" si="123"/>
        <v>0</v>
      </c>
      <c r="M990" s="2" t="s">
        <v>1801</v>
      </c>
      <c r="N990" s="2">
        <v>182</v>
      </c>
      <c r="O990" s="2" t="s">
        <v>1506</v>
      </c>
      <c r="P990" s="13" t="str">
        <f t="shared" si="124"/>
        <v>No</v>
      </c>
      <c r="Q990" s="2" t="s">
        <v>1506</v>
      </c>
      <c r="R990" s="2" t="str">
        <f t="shared" si="125"/>
        <v>No</v>
      </c>
      <c r="S990" s="100"/>
      <c r="T990" s="2" t="b">
        <f t="shared" si="126"/>
        <v>0</v>
      </c>
      <c r="U990" s="2" t="s">
        <v>1623</v>
      </c>
      <c r="V990" s="2" t="str">
        <f t="shared" si="127"/>
        <v>Childbirth</v>
      </c>
      <c r="W990" s="2" t="s">
        <v>1524</v>
      </c>
      <c r="X990" s="2" t="s">
        <v>1512</v>
      </c>
      <c r="Y990" s="2" t="s">
        <v>1530</v>
      </c>
    </row>
    <row r="991" spans="1:25" ht="15.75" customHeight="1">
      <c r="A991" s="2" t="s">
        <v>1466</v>
      </c>
      <c r="B991" s="2" t="s">
        <v>1536</v>
      </c>
      <c r="C991" s="2">
        <v>169</v>
      </c>
      <c r="D991" s="2">
        <f t="shared" si="120"/>
        <v>1.69</v>
      </c>
      <c r="E991" s="34">
        <f t="shared" si="121"/>
        <v>30.07597773187214</v>
      </c>
      <c r="F991" s="2">
        <v>85.9</v>
      </c>
      <c r="G991" s="2">
        <f t="shared" si="122"/>
        <v>85.9</v>
      </c>
      <c r="H991" s="2" t="b">
        <v>0</v>
      </c>
      <c r="I991" s="2" t="b">
        <v>0</v>
      </c>
      <c r="J991" s="2" t="b">
        <v>0</v>
      </c>
      <c r="K991" s="2" t="b">
        <v>0</v>
      </c>
      <c r="L991" s="13" t="b">
        <f t="shared" si="123"/>
        <v>0</v>
      </c>
      <c r="M991" s="2" t="s">
        <v>1903</v>
      </c>
      <c r="N991" s="2">
        <v>195</v>
      </c>
      <c r="O991" s="2" t="b">
        <v>0</v>
      </c>
      <c r="P991" s="13" t="b">
        <f t="shared" si="124"/>
        <v>0</v>
      </c>
      <c r="Q991" s="2" t="b">
        <v>1</v>
      </c>
      <c r="R991" s="2" t="b">
        <f t="shared" si="125"/>
        <v>1</v>
      </c>
      <c r="S991" s="2" t="b">
        <v>1</v>
      </c>
      <c r="T991" s="2" t="b">
        <f t="shared" si="126"/>
        <v>1</v>
      </c>
      <c r="U991" s="2" t="s">
        <v>1511</v>
      </c>
      <c r="V991" s="2" t="str">
        <f t="shared" si="127"/>
        <v>Prostate Cancer</v>
      </c>
      <c r="W991" s="2" t="s">
        <v>1524</v>
      </c>
      <c r="X991" s="2" t="s">
        <v>1512</v>
      </c>
      <c r="Y991" s="2" t="s">
        <v>1530</v>
      </c>
    </row>
    <row r="992" spans="1:25" ht="15.75" customHeight="1">
      <c r="A992" s="2" t="s">
        <v>1467</v>
      </c>
      <c r="B992" s="2" t="s">
        <v>1514</v>
      </c>
      <c r="C992" s="2">
        <v>175</v>
      </c>
      <c r="D992" s="2">
        <f t="shared" si="120"/>
        <v>1.75</v>
      </c>
      <c r="E992" s="34">
        <f t="shared" si="121"/>
        <v>26.089795918367347</v>
      </c>
      <c r="F992" s="2">
        <v>79.900000000000006</v>
      </c>
      <c r="G992" s="2">
        <f t="shared" si="122"/>
        <v>79.900000000000006</v>
      </c>
      <c r="H992" s="2" t="b">
        <v>0</v>
      </c>
      <c r="I992" s="2" t="b">
        <v>1</v>
      </c>
      <c r="J992" s="2" t="b">
        <v>1</v>
      </c>
      <c r="K992" s="2" t="b">
        <v>0</v>
      </c>
      <c r="L992" s="13" t="b">
        <f t="shared" si="123"/>
        <v>0</v>
      </c>
      <c r="M992" s="2" t="s">
        <v>1686</v>
      </c>
      <c r="N992" s="2">
        <v>201</v>
      </c>
      <c r="O992" s="2" t="b">
        <v>0</v>
      </c>
      <c r="P992" s="13" t="b">
        <f t="shared" si="124"/>
        <v>0</v>
      </c>
      <c r="Q992" s="2" t="b">
        <v>0</v>
      </c>
      <c r="R992" s="2" t="b">
        <f t="shared" si="125"/>
        <v>0</v>
      </c>
      <c r="S992" s="2" t="b">
        <v>0</v>
      </c>
      <c r="T992" s="2" t="b">
        <f t="shared" si="126"/>
        <v>0</v>
      </c>
      <c r="U992" s="2" t="s">
        <v>1532</v>
      </c>
      <c r="V992" s="2" t="str">
        <f t="shared" si="127"/>
        <v>Hypertension</v>
      </c>
      <c r="W992" s="2" t="s">
        <v>1506</v>
      </c>
      <c r="X992" s="2" t="s">
        <v>1512</v>
      </c>
      <c r="Y992" s="2" t="s">
        <v>1521</v>
      </c>
    </row>
    <row r="993" spans="1:25" ht="15.75" customHeight="1">
      <c r="A993" s="2" t="s">
        <v>1468</v>
      </c>
      <c r="B993" s="2" t="s">
        <v>1527</v>
      </c>
      <c r="C993" s="2">
        <v>153</v>
      </c>
      <c r="D993" s="2">
        <f t="shared" si="120"/>
        <v>1.53</v>
      </c>
      <c r="E993" s="34">
        <f t="shared" si="121"/>
        <v>20.462215387244221</v>
      </c>
      <c r="F993" s="2">
        <v>47.9</v>
      </c>
      <c r="G993" s="2">
        <f t="shared" si="122"/>
        <v>47.9</v>
      </c>
      <c r="H993" s="2" t="b">
        <v>0</v>
      </c>
      <c r="I993" s="2" t="b">
        <v>0</v>
      </c>
      <c r="J993" s="2" t="b">
        <v>1</v>
      </c>
      <c r="K993" s="2" t="b">
        <v>0</v>
      </c>
      <c r="L993" s="13" t="b">
        <f t="shared" si="123"/>
        <v>0</v>
      </c>
      <c r="M993" s="2" t="s">
        <v>1871</v>
      </c>
      <c r="N993" s="2">
        <v>206</v>
      </c>
      <c r="O993" s="100"/>
      <c r="P993" s="13" t="b">
        <f t="shared" si="124"/>
        <v>0</v>
      </c>
      <c r="Q993" s="100"/>
      <c r="R993" s="2" t="b">
        <f t="shared" si="125"/>
        <v>0</v>
      </c>
      <c r="S993" s="2" t="b">
        <v>0</v>
      </c>
      <c r="T993" s="2" t="b">
        <f t="shared" si="126"/>
        <v>0</v>
      </c>
      <c r="U993" s="2" t="s">
        <v>1496</v>
      </c>
      <c r="V993" s="2" t="str">
        <f t="shared" si="127"/>
        <v>Diabetes</v>
      </c>
      <c r="W993" s="2" t="s">
        <v>1524</v>
      </c>
      <c r="X993" s="2" t="s">
        <v>1512</v>
      </c>
      <c r="Y993" s="2" t="s">
        <v>1508</v>
      </c>
    </row>
    <row r="994" spans="1:25" ht="15.75" customHeight="1">
      <c r="A994" s="2" t="s">
        <v>1469</v>
      </c>
      <c r="B994" s="2" t="s">
        <v>1514</v>
      </c>
      <c r="C994" s="2">
        <v>167</v>
      </c>
      <c r="D994" s="2">
        <f t="shared" si="120"/>
        <v>1.67</v>
      </c>
      <c r="E994" s="34">
        <f t="shared" si="121"/>
        <v>33.744845638065186</v>
      </c>
      <c r="F994" s="2">
        <v>94.111000000000004</v>
      </c>
      <c r="G994" s="2">
        <f t="shared" si="122"/>
        <v>94.1</v>
      </c>
      <c r="H994" s="2" t="b">
        <v>0</v>
      </c>
      <c r="I994" s="2" t="b">
        <v>1</v>
      </c>
      <c r="J994" s="2" t="b">
        <v>0</v>
      </c>
      <c r="K994" s="2" t="b">
        <v>1</v>
      </c>
      <c r="L994" s="13" t="b">
        <f t="shared" si="123"/>
        <v>1</v>
      </c>
      <c r="M994" s="2" t="s">
        <v>1616</v>
      </c>
      <c r="N994" s="2">
        <v>150</v>
      </c>
      <c r="O994" s="2" t="b">
        <v>1</v>
      </c>
      <c r="P994" s="13" t="b">
        <f t="shared" si="124"/>
        <v>1</v>
      </c>
      <c r="Q994" s="2" t="b">
        <v>0</v>
      </c>
      <c r="R994" s="2" t="b">
        <f t="shared" si="125"/>
        <v>0</v>
      </c>
      <c r="S994" s="2" t="b">
        <v>1</v>
      </c>
      <c r="T994" s="2" t="b">
        <f t="shared" si="126"/>
        <v>1</v>
      </c>
      <c r="U994" s="2" t="s">
        <v>1575</v>
      </c>
      <c r="V994" s="2" t="str">
        <f t="shared" si="127"/>
        <v>Cancer</v>
      </c>
      <c r="W994" s="2" t="s">
        <v>1524</v>
      </c>
      <c r="X994" s="2" t="s">
        <v>1507</v>
      </c>
      <c r="Y994" s="2" t="s">
        <v>1517</v>
      </c>
    </row>
    <row r="995" spans="1:25" ht="15.75" customHeight="1">
      <c r="A995" s="2" t="s">
        <v>1471</v>
      </c>
      <c r="B995" s="2" t="s">
        <v>1509</v>
      </c>
      <c r="C995" s="2">
        <v>160</v>
      </c>
      <c r="D995" s="2">
        <f t="shared" si="120"/>
        <v>1.6</v>
      </c>
      <c r="E995" s="34">
        <f t="shared" si="121"/>
        <v>23.749999999999993</v>
      </c>
      <c r="F995" s="2">
        <v>60.8</v>
      </c>
      <c r="G995" s="2">
        <f t="shared" si="122"/>
        <v>60.8</v>
      </c>
      <c r="H995" s="2" t="b">
        <v>0</v>
      </c>
      <c r="I995" s="2" t="b">
        <v>1</v>
      </c>
      <c r="J995" s="2" t="b">
        <v>1</v>
      </c>
      <c r="K995" s="2" t="b">
        <v>0</v>
      </c>
      <c r="L995" s="13" t="b">
        <f t="shared" si="123"/>
        <v>0</v>
      </c>
      <c r="M995" s="2" t="s">
        <v>1579</v>
      </c>
      <c r="N995" s="2">
        <v>215</v>
      </c>
      <c r="O995" s="2" t="b">
        <v>0</v>
      </c>
      <c r="P995" s="13" t="b">
        <f t="shared" si="124"/>
        <v>0</v>
      </c>
      <c r="Q995" s="2" t="b">
        <v>0</v>
      </c>
      <c r="R995" s="2" t="b">
        <f t="shared" si="125"/>
        <v>0</v>
      </c>
      <c r="S995" s="2" t="b">
        <v>0</v>
      </c>
      <c r="T995" s="2" t="b">
        <f t="shared" si="126"/>
        <v>0</v>
      </c>
      <c r="U995" s="2" t="s">
        <v>1532</v>
      </c>
      <c r="V995" s="2" t="str">
        <f t="shared" si="127"/>
        <v>Hypertension</v>
      </c>
      <c r="W995" s="2" t="s">
        <v>1524</v>
      </c>
      <c r="X995" s="2" t="s">
        <v>1535</v>
      </c>
      <c r="Y995" s="2" t="s">
        <v>1530</v>
      </c>
    </row>
    <row r="996" spans="1:25" ht="15.75" customHeight="1">
      <c r="A996" s="2" t="s">
        <v>1472</v>
      </c>
      <c r="B996" s="2" t="s">
        <v>1543</v>
      </c>
      <c r="C996" s="2">
        <v>167</v>
      </c>
      <c r="D996" s="2">
        <f t="shared" si="120"/>
        <v>1.67</v>
      </c>
      <c r="E996" s="34">
        <f t="shared" si="121"/>
        <v>21.155294202015131</v>
      </c>
      <c r="F996" s="2">
        <v>59</v>
      </c>
      <c r="G996" s="2">
        <f t="shared" si="122"/>
        <v>59</v>
      </c>
      <c r="H996" s="2" t="b">
        <v>0</v>
      </c>
      <c r="I996" s="2" t="b">
        <v>1</v>
      </c>
      <c r="J996" s="2" t="b">
        <v>0</v>
      </c>
      <c r="K996" s="2" t="b">
        <v>0</v>
      </c>
      <c r="L996" s="13" t="b">
        <f t="shared" si="123"/>
        <v>0</v>
      </c>
      <c r="M996" s="2" t="s">
        <v>1911</v>
      </c>
      <c r="N996" s="2">
        <v>151</v>
      </c>
      <c r="O996" s="2" t="b">
        <v>0</v>
      </c>
      <c r="P996" s="13" t="b">
        <f t="shared" si="124"/>
        <v>0</v>
      </c>
      <c r="Q996" s="2" t="b">
        <v>0</v>
      </c>
      <c r="R996" s="2" t="b">
        <f t="shared" si="125"/>
        <v>0</v>
      </c>
      <c r="S996" s="2" t="b">
        <v>0</v>
      </c>
      <c r="T996" s="2" t="b">
        <f t="shared" si="126"/>
        <v>0</v>
      </c>
      <c r="U996" s="2" t="s">
        <v>1642</v>
      </c>
      <c r="V996" s="2" t="str">
        <f t="shared" si="127"/>
        <v>Fractured Arm</v>
      </c>
      <c r="W996" s="2" t="s">
        <v>1506</v>
      </c>
      <c r="X996" s="2" t="s">
        <v>1507</v>
      </c>
      <c r="Y996" s="2" t="s">
        <v>1521</v>
      </c>
    </row>
    <row r="997" spans="1:25" ht="15.75" customHeight="1">
      <c r="A997" s="2" t="s">
        <v>1473</v>
      </c>
      <c r="B997" s="2" t="s">
        <v>1543</v>
      </c>
      <c r="C997" s="2">
        <v>160</v>
      </c>
      <c r="D997" s="2">
        <f t="shared" si="120"/>
        <v>1.6</v>
      </c>
      <c r="E997" s="34">
        <f t="shared" si="121"/>
        <v>31.874999999999993</v>
      </c>
      <c r="F997" s="2">
        <v>81.599999999999994</v>
      </c>
      <c r="G997" s="2">
        <f t="shared" si="122"/>
        <v>81.599999999999994</v>
      </c>
      <c r="H997" s="2" t="b">
        <v>0</v>
      </c>
      <c r="I997" s="2" t="b">
        <v>0</v>
      </c>
      <c r="J997" s="2" t="s">
        <v>1506</v>
      </c>
      <c r="K997" s="2" t="b">
        <v>1</v>
      </c>
      <c r="L997" s="13" t="b">
        <f t="shared" si="123"/>
        <v>1</v>
      </c>
      <c r="M997" s="2" t="s">
        <v>1730</v>
      </c>
      <c r="N997" s="2">
        <v>162</v>
      </c>
      <c r="O997" s="2" t="b">
        <v>1</v>
      </c>
      <c r="P997" s="13" t="b">
        <f t="shared" si="124"/>
        <v>1</v>
      </c>
      <c r="Q997" s="2" t="b">
        <v>0</v>
      </c>
      <c r="R997" s="2" t="b">
        <f t="shared" si="125"/>
        <v>0</v>
      </c>
      <c r="S997" s="2" t="b">
        <v>1</v>
      </c>
      <c r="T997" s="2" t="b">
        <f t="shared" si="126"/>
        <v>1</v>
      </c>
      <c r="U997" s="2" t="s">
        <v>1552</v>
      </c>
      <c r="V997" s="2" t="str">
        <f t="shared" si="127"/>
        <v>Allergic Reaction</v>
      </c>
      <c r="W997" s="2" t="s">
        <v>1524</v>
      </c>
      <c r="X997" s="2" t="s">
        <v>1535</v>
      </c>
      <c r="Y997" s="2" t="s">
        <v>1513</v>
      </c>
    </row>
    <row r="998" spans="1:25" ht="15.75" customHeight="1">
      <c r="A998" s="2" t="s">
        <v>1474</v>
      </c>
      <c r="B998" s="2" t="s">
        <v>1556</v>
      </c>
      <c r="C998" s="2">
        <v>166</v>
      </c>
      <c r="D998" s="2">
        <f t="shared" si="120"/>
        <v>1.66</v>
      </c>
      <c r="E998" s="34">
        <f t="shared" si="121"/>
        <v>21.810132094643638</v>
      </c>
      <c r="F998" s="2">
        <v>60.1</v>
      </c>
      <c r="G998" s="2">
        <f t="shared" si="122"/>
        <v>60.1</v>
      </c>
      <c r="H998" s="2" t="b">
        <v>0</v>
      </c>
      <c r="I998" s="2" t="b">
        <v>0</v>
      </c>
      <c r="J998" s="2" t="b">
        <v>0</v>
      </c>
      <c r="K998" s="2" t="b">
        <v>0</v>
      </c>
      <c r="L998" s="13" t="b">
        <f t="shared" si="123"/>
        <v>0</v>
      </c>
      <c r="M998" s="2" t="s">
        <v>1716</v>
      </c>
      <c r="N998" s="2">
        <v>198</v>
      </c>
      <c r="O998" s="2" t="b">
        <v>0</v>
      </c>
      <c r="P998" s="13" t="b">
        <f t="shared" si="124"/>
        <v>0</v>
      </c>
      <c r="Q998" s="2" t="b">
        <v>0</v>
      </c>
      <c r="R998" s="2" t="b">
        <f t="shared" si="125"/>
        <v>0</v>
      </c>
      <c r="S998" s="2" t="b">
        <v>0</v>
      </c>
      <c r="T998" s="2" t="b">
        <f t="shared" si="126"/>
        <v>0</v>
      </c>
      <c r="U998" s="2" t="s">
        <v>1542</v>
      </c>
      <c r="V998" s="2" t="str">
        <f t="shared" si="127"/>
        <v>Kidney Stones</v>
      </c>
      <c r="W998" s="2" t="s">
        <v>1506</v>
      </c>
      <c r="X998" s="2" t="s">
        <v>1507</v>
      </c>
      <c r="Y998" s="2" t="s">
        <v>1521</v>
      </c>
    </row>
    <row r="999" spans="1:25" ht="15.75" customHeight="1">
      <c r="A999" s="2" t="s">
        <v>1475</v>
      </c>
      <c r="B999" s="2" t="s">
        <v>1518</v>
      </c>
      <c r="C999" s="2">
        <v>179</v>
      </c>
      <c r="D999" s="2">
        <f t="shared" si="120"/>
        <v>1.79</v>
      </c>
      <c r="E999" s="34">
        <f t="shared" si="121"/>
        <v>30.460971879779031</v>
      </c>
      <c r="F999" s="2">
        <v>97.6</v>
      </c>
      <c r="G999" s="2">
        <f t="shared" si="122"/>
        <v>97.6</v>
      </c>
      <c r="H999" s="2" t="b">
        <v>0</v>
      </c>
      <c r="I999" s="2" t="b">
        <v>1</v>
      </c>
      <c r="J999" s="2" t="b">
        <v>1</v>
      </c>
      <c r="K999" s="2" t="s">
        <v>1524</v>
      </c>
      <c r="L999" s="13" t="b">
        <f t="shared" si="123"/>
        <v>1</v>
      </c>
      <c r="M999" s="2" t="s">
        <v>1657</v>
      </c>
      <c r="N999" s="2">
        <v>206</v>
      </c>
      <c r="O999" s="2" t="b">
        <v>1</v>
      </c>
      <c r="P999" s="13" t="b">
        <f t="shared" si="124"/>
        <v>1</v>
      </c>
      <c r="Q999" s="2" t="b">
        <v>0</v>
      </c>
      <c r="R999" s="2" t="b">
        <f t="shared" si="125"/>
        <v>0</v>
      </c>
      <c r="S999" s="2" t="b">
        <v>1</v>
      </c>
      <c r="T999" s="2" t="b">
        <f t="shared" si="126"/>
        <v>1</v>
      </c>
      <c r="U999" s="2" t="s">
        <v>1516</v>
      </c>
      <c r="V999" s="2" t="str">
        <f t="shared" si="127"/>
        <v>Stroke</v>
      </c>
      <c r="W999" s="2" t="s">
        <v>1524</v>
      </c>
      <c r="X999" s="2" t="s">
        <v>1507</v>
      </c>
      <c r="Y999" s="2" t="s">
        <v>1513</v>
      </c>
    </row>
    <row r="1000" spans="1:25" ht="15.75" customHeight="1">
      <c r="A1000" s="2" t="s">
        <v>1477</v>
      </c>
      <c r="B1000" s="2" t="s">
        <v>1527</v>
      </c>
      <c r="C1000" s="2">
        <v>158</v>
      </c>
      <c r="D1000" s="2">
        <f t="shared" si="120"/>
        <v>1.58</v>
      </c>
      <c r="E1000" s="34">
        <f t="shared" si="121"/>
        <v>29.843053997756769</v>
      </c>
      <c r="F1000" s="2">
        <v>74.500200000000007</v>
      </c>
      <c r="G1000" s="2">
        <f t="shared" si="122"/>
        <v>74.5</v>
      </c>
      <c r="H1000" s="2" t="b">
        <v>0</v>
      </c>
      <c r="I1000" s="2" t="b">
        <v>1</v>
      </c>
      <c r="J1000" s="2" t="b">
        <v>1</v>
      </c>
      <c r="K1000" s="2" t="b">
        <v>0</v>
      </c>
      <c r="L1000" s="13" t="b">
        <f t="shared" si="123"/>
        <v>0</v>
      </c>
      <c r="M1000" s="2" t="s">
        <v>1645</v>
      </c>
      <c r="N1000" s="2">
        <v>175</v>
      </c>
      <c r="O1000" s="2" t="b">
        <v>1</v>
      </c>
      <c r="P1000" s="13" t="b">
        <f t="shared" si="124"/>
        <v>1</v>
      </c>
      <c r="Q1000" s="2" t="b">
        <v>1</v>
      </c>
      <c r="R1000" s="2" t="b">
        <f t="shared" si="125"/>
        <v>1</v>
      </c>
      <c r="S1000" s="2" t="b">
        <v>1</v>
      </c>
      <c r="T1000" s="2" t="b">
        <f t="shared" si="126"/>
        <v>1</v>
      </c>
      <c r="U1000" s="2" t="s">
        <v>1520</v>
      </c>
      <c r="V1000" s="2" t="str">
        <f t="shared" si="127"/>
        <v>Heart Attack</v>
      </c>
      <c r="W1000" s="2" t="s">
        <v>1506</v>
      </c>
      <c r="X1000" s="2" t="s">
        <v>1507</v>
      </c>
      <c r="Y1000" s="2" t="s">
        <v>1513</v>
      </c>
    </row>
    <row r="1001" spans="1:25" ht="15.75" customHeight="1">
      <c r="A1001" s="2" t="s">
        <v>1478</v>
      </c>
      <c r="B1001" s="2" t="s">
        <v>1527</v>
      </c>
      <c r="C1001" s="2">
        <v>164</v>
      </c>
      <c r="D1001" s="2">
        <f t="shared" si="120"/>
        <v>1.64</v>
      </c>
      <c r="E1001" s="34">
        <f t="shared" si="121"/>
        <v>23.497917906008333</v>
      </c>
      <c r="F1001" s="2">
        <v>63.2</v>
      </c>
      <c r="G1001" s="2">
        <f t="shared" si="122"/>
        <v>63.2</v>
      </c>
      <c r="H1001" s="2" t="b">
        <v>0</v>
      </c>
      <c r="I1001" s="2" t="b">
        <v>1</v>
      </c>
      <c r="J1001" s="2" t="b">
        <v>0</v>
      </c>
      <c r="K1001" s="2" t="b">
        <v>0</v>
      </c>
      <c r="L1001" s="13" t="b">
        <f t="shared" si="123"/>
        <v>0</v>
      </c>
      <c r="M1001" s="2" t="s">
        <v>1675</v>
      </c>
      <c r="N1001" s="2">
        <v>225</v>
      </c>
      <c r="O1001" s="2" t="b">
        <v>0</v>
      </c>
      <c r="P1001" s="13" t="b">
        <f t="shared" si="124"/>
        <v>0</v>
      </c>
      <c r="Q1001" s="2" t="b">
        <v>0</v>
      </c>
      <c r="R1001" s="2" t="b">
        <f t="shared" si="125"/>
        <v>0</v>
      </c>
      <c r="S1001" s="2" t="b">
        <v>0</v>
      </c>
      <c r="T1001" s="2" t="b">
        <f t="shared" si="126"/>
        <v>0</v>
      </c>
      <c r="U1001" s="2" t="s">
        <v>1577</v>
      </c>
      <c r="V1001" s="2" t="str">
        <f t="shared" si="127"/>
        <v>Appendicitis</v>
      </c>
      <c r="W1001" s="2" t="s">
        <v>1524</v>
      </c>
      <c r="X1001" s="2" t="s">
        <v>1512</v>
      </c>
      <c r="Y1001" s="2" t="s">
        <v>1513</v>
      </c>
    </row>
  </sheetData>
  <conditionalFormatting sqref="A1:Y1001">
    <cfRule type="containsBlanks" dxfId="11" priority="1">
      <formula>LEN(TRIM(A1))=0</formula>
    </cfRule>
  </conditionalFormatting>
  <dataValidations count="1">
    <dataValidation type="list" allowBlank="1" showInputMessage="1" showErrorMessage="1" sqref="P2:P1001 R2:R1001 T2:T1001" xr:uid="{C8320983-D2DE-412A-91FC-B6F4F3EF3230}">
      <formula1>"TRUE, FALSE"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1"/>
  <sheetViews>
    <sheetView workbookViewId="0">
      <pane ySplit="1" topLeftCell="A2" activePane="bottomLeft" state="frozen"/>
      <selection pane="bottomLeft" activeCell="C1" sqref="C1"/>
    </sheetView>
  </sheetViews>
  <sheetFormatPr defaultColWidth="14.42578125" defaultRowHeight="15" customHeight="1"/>
  <cols>
    <col min="1" max="1" width="9.42578125" customWidth="1"/>
    <col min="2" max="2" width="16.42578125" customWidth="1"/>
    <col min="3" max="3" width="16.7109375" customWidth="1"/>
    <col min="4" max="4" width="14" customWidth="1"/>
    <col min="5" max="26" width="8.7109375" customWidth="1"/>
  </cols>
  <sheetData>
    <row r="1" spans="1:8" ht="14.25" customHeight="1">
      <c r="A1" s="1" t="s">
        <v>0</v>
      </c>
      <c r="B1" s="1" t="s">
        <v>1917</v>
      </c>
      <c r="C1" s="1" t="s">
        <v>1918</v>
      </c>
      <c r="D1" s="4" t="s">
        <v>1919</v>
      </c>
      <c r="E1" s="5"/>
      <c r="F1" s="5"/>
      <c r="G1" s="5"/>
      <c r="H1" s="5"/>
    </row>
    <row r="2" spans="1:8" ht="14.25" customHeight="1">
      <c r="A2" s="2" t="s">
        <v>23</v>
      </c>
      <c r="B2" s="3" t="s">
        <v>1920</v>
      </c>
      <c r="C2" s="3" t="s">
        <v>1921</v>
      </c>
      <c r="D2" s="3" t="s">
        <v>1922</v>
      </c>
      <c r="E2" s="100"/>
      <c r="F2" s="100"/>
      <c r="G2" s="100"/>
      <c r="H2" s="100"/>
    </row>
    <row r="3" spans="1:8" ht="14.25" customHeight="1">
      <c r="A3" s="2" t="s">
        <v>30</v>
      </c>
      <c r="B3" s="3" t="s">
        <v>1923</v>
      </c>
      <c r="C3" s="3" t="s">
        <v>1924</v>
      </c>
      <c r="D3" s="3" t="s">
        <v>1922</v>
      </c>
      <c r="E3" s="100"/>
      <c r="F3" s="100"/>
      <c r="G3" s="100"/>
      <c r="H3" s="100"/>
    </row>
    <row r="4" spans="1:8" ht="14.25" customHeight="1">
      <c r="A4" s="2" t="s">
        <v>35</v>
      </c>
      <c r="B4" s="3" t="s">
        <v>1925</v>
      </c>
      <c r="C4" s="3" t="s">
        <v>1926</v>
      </c>
      <c r="D4" s="3" t="s">
        <v>1927</v>
      </c>
      <c r="E4" s="100"/>
      <c r="F4" s="100"/>
      <c r="G4" s="100"/>
      <c r="H4" s="100"/>
    </row>
    <row r="5" spans="1:8" ht="14.25" customHeight="1">
      <c r="A5" s="2" t="s">
        <v>40</v>
      </c>
      <c r="B5" s="3" t="s">
        <v>1925</v>
      </c>
      <c r="C5" s="3" t="s">
        <v>1928</v>
      </c>
      <c r="D5" s="3" t="s">
        <v>1927</v>
      </c>
      <c r="E5" s="100"/>
      <c r="F5" s="100"/>
      <c r="G5" s="100"/>
      <c r="H5" s="100"/>
    </row>
    <row r="6" spans="1:8" ht="14.25" customHeight="1">
      <c r="A6" s="2" t="s">
        <v>44</v>
      </c>
      <c r="B6" s="3" t="s">
        <v>1929</v>
      </c>
      <c r="C6" s="3" t="s">
        <v>1930</v>
      </c>
      <c r="D6" s="3" t="s">
        <v>1922</v>
      </c>
      <c r="E6" s="100"/>
      <c r="F6" s="100"/>
      <c r="G6" s="100"/>
      <c r="H6" s="100"/>
    </row>
    <row r="7" spans="1:8" ht="14.25" customHeight="1">
      <c r="A7" s="2" t="s">
        <v>48</v>
      </c>
      <c r="B7" s="3" t="s">
        <v>1931</v>
      </c>
      <c r="C7" s="3" t="s">
        <v>1932</v>
      </c>
      <c r="D7" s="3" t="s">
        <v>1933</v>
      </c>
      <c r="E7" s="100"/>
      <c r="F7" s="100"/>
      <c r="G7" s="100"/>
      <c r="H7" s="100"/>
    </row>
    <row r="8" spans="1:8" ht="14.25" customHeight="1">
      <c r="A8" s="2" t="s">
        <v>51</v>
      </c>
      <c r="B8" s="3" t="s">
        <v>1934</v>
      </c>
      <c r="C8" s="3" t="s">
        <v>1935</v>
      </c>
      <c r="D8" s="3" t="s">
        <v>1936</v>
      </c>
      <c r="E8" s="100"/>
      <c r="F8" s="100"/>
      <c r="G8" s="100"/>
      <c r="H8" s="100"/>
    </row>
    <row r="9" spans="1:8" ht="14.25" customHeight="1">
      <c r="A9" s="2" t="s">
        <v>53</v>
      </c>
      <c r="B9" s="3" t="s">
        <v>1934</v>
      </c>
      <c r="C9" s="3" t="s">
        <v>1937</v>
      </c>
      <c r="D9" s="3" t="s">
        <v>1936</v>
      </c>
      <c r="E9" s="100"/>
      <c r="F9" s="100"/>
      <c r="G9" s="100"/>
      <c r="H9" s="100"/>
    </row>
    <row r="10" spans="1:8" ht="14.25" customHeight="1">
      <c r="A10" s="2" t="s">
        <v>58</v>
      </c>
      <c r="B10" s="3" t="s">
        <v>1925</v>
      </c>
      <c r="C10" s="3" t="s">
        <v>1938</v>
      </c>
      <c r="D10" s="3" t="s">
        <v>1927</v>
      </c>
      <c r="E10" s="100"/>
      <c r="F10" s="100"/>
      <c r="G10" s="100"/>
      <c r="H10" s="100"/>
    </row>
    <row r="11" spans="1:8" ht="14.25" customHeight="1">
      <c r="A11" s="2" t="s">
        <v>61</v>
      </c>
      <c r="B11" s="3" t="s">
        <v>1920</v>
      </c>
      <c r="C11" s="3" t="s">
        <v>1939</v>
      </c>
      <c r="D11" s="3" t="s">
        <v>1922</v>
      </c>
      <c r="E11" s="100"/>
      <c r="F11" s="100"/>
      <c r="G11" s="100"/>
      <c r="H11" s="100"/>
    </row>
    <row r="12" spans="1:8" ht="14.25" customHeight="1">
      <c r="A12" s="2" t="s">
        <v>66</v>
      </c>
      <c r="B12" s="3" t="s">
        <v>1920</v>
      </c>
      <c r="C12" s="3" t="s">
        <v>1939</v>
      </c>
      <c r="D12" s="3" t="s">
        <v>1927</v>
      </c>
      <c r="E12" s="100"/>
      <c r="F12" s="100"/>
      <c r="G12" s="100"/>
      <c r="H12" s="100"/>
    </row>
    <row r="13" spans="1:8" ht="14.25" customHeight="1">
      <c r="A13" s="2" t="s">
        <v>69</v>
      </c>
      <c r="B13" s="3" t="s">
        <v>1923</v>
      </c>
      <c r="C13" s="3" t="s">
        <v>1940</v>
      </c>
      <c r="D13" s="3" t="s">
        <v>1927</v>
      </c>
      <c r="E13" s="100"/>
      <c r="F13" s="100"/>
      <c r="G13" s="100"/>
      <c r="H13" s="100"/>
    </row>
    <row r="14" spans="1:8" ht="14.25" customHeight="1">
      <c r="A14" s="2" t="s">
        <v>71</v>
      </c>
      <c r="B14" s="3" t="s">
        <v>1923</v>
      </c>
      <c r="C14" s="3" t="s">
        <v>1941</v>
      </c>
      <c r="D14" s="3" t="s">
        <v>1922</v>
      </c>
      <c r="E14" s="100"/>
      <c r="F14" s="100"/>
      <c r="G14" s="100"/>
      <c r="H14" s="100"/>
    </row>
    <row r="15" spans="1:8" ht="14.25" customHeight="1">
      <c r="A15" s="2" t="s">
        <v>73</v>
      </c>
      <c r="B15" s="3" t="s">
        <v>1923</v>
      </c>
      <c r="C15" s="3" t="s">
        <v>1940</v>
      </c>
      <c r="D15" s="3" t="s">
        <v>1933</v>
      </c>
      <c r="E15" s="100"/>
      <c r="F15" s="100"/>
      <c r="G15" s="100"/>
      <c r="H15" s="100"/>
    </row>
    <row r="16" spans="1:8" ht="14.25" customHeight="1">
      <c r="A16" s="2" t="s">
        <v>76</v>
      </c>
      <c r="B16" s="3" t="s">
        <v>1925</v>
      </c>
      <c r="C16" s="3" t="s">
        <v>1928</v>
      </c>
      <c r="D16" s="3" t="s">
        <v>1927</v>
      </c>
      <c r="E16" s="100"/>
      <c r="F16" s="100"/>
      <c r="G16" s="100"/>
      <c r="H16" s="100"/>
    </row>
    <row r="17" spans="1:4" ht="14.25" customHeight="1">
      <c r="A17" s="2" t="s">
        <v>78</v>
      </c>
      <c r="B17" s="3" t="s">
        <v>1923</v>
      </c>
      <c r="C17" s="3" t="s">
        <v>1942</v>
      </c>
      <c r="D17" s="3" t="s">
        <v>1922</v>
      </c>
    </row>
    <row r="18" spans="1:4" ht="14.25" customHeight="1">
      <c r="A18" s="2" t="s">
        <v>81</v>
      </c>
      <c r="B18" s="3" t="s">
        <v>1920</v>
      </c>
      <c r="C18" s="3" t="s">
        <v>1921</v>
      </c>
      <c r="D18" s="3" t="s">
        <v>1927</v>
      </c>
    </row>
    <row r="19" spans="1:4" ht="14.25" customHeight="1">
      <c r="A19" s="2" t="s">
        <v>83</v>
      </c>
      <c r="B19" s="3" t="s">
        <v>1920</v>
      </c>
      <c r="C19" s="3" t="s">
        <v>1939</v>
      </c>
      <c r="D19" s="3" t="s">
        <v>1922</v>
      </c>
    </row>
    <row r="20" spans="1:4" ht="14.25" customHeight="1">
      <c r="A20" s="2" t="s">
        <v>87</v>
      </c>
      <c r="B20" s="3" t="s">
        <v>1925</v>
      </c>
      <c r="C20" s="3" t="s">
        <v>1928</v>
      </c>
      <c r="D20" s="3" t="s">
        <v>1927</v>
      </c>
    </row>
    <row r="21" spans="1:4" ht="14.25" customHeight="1">
      <c r="A21" s="2" t="s">
        <v>89</v>
      </c>
      <c r="B21" s="3" t="s">
        <v>1923</v>
      </c>
      <c r="C21" s="3" t="s">
        <v>1941</v>
      </c>
      <c r="D21" s="3" t="s">
        <v>1922</v>
      </c>
    </row>
    <row r="22" spans="1:4" ht="14.25" customHeight="1">
      <c r="A22" s="2" t="s">
        <v>92</v>
      </c>
      <c r="B22" s="3" t="s">
        <v>1943</v>
      </c>
      <c r="C22" s="3" t="s">
        <v>1935</v>
      </c>
      <c r="D22" s="3" t="s">
        <v>1936</v>
      </c>
    </row>
    <row r="23" spans="1:4" ht="14.25" customHeight="1">
      <c r="A23" s="2" t="s">
        <v>95</v>
      </c>
      <c r="B23" s="3" t="s">
        <v>1920</v>
      </c>
      <c r="C23" s="3" t="s">
        <v>1944</v>
      </c>
      <c r="D23" s="3" t="s">
        <v>1933</v>
      </c>
    </row>
    <row r="24" spans="1:4" ht="14.25" customHeight="1">
      <c r="A24" s="2" t="s">
        <v>97</v>
      </c>
      <c r="B24" s="3" t="s">
        <v>1931</v>
      </c>
      <c r="C24" s="3" t="s">
        <v>1932</v>
      </c>
      <c r="D24" s="3" t="s">
        <v>1927</v>
      </c>
    </row>
    <row r="25" spans="1:4" ht="14.25" customHeight="1">
      <c r="A25" s="2" t="s">
        <v>99</v>
      </c>
      <c r="B25" s="3" t="s">
        <v>1920</v>
      </c>
      <c r="C25" s="3" t="s">
        <v>1945</v>
      </c>
      <c r="D25" s="3" t="s">
        <v>1922</v>
      </c>
    </row>
    <row r="26" spans="1:4" ht="14.25" customHeight="1">
      <c r="A26" s="2" t="s">
        <v>101</v>
      </c>
      <c r="B26" s="3" t="s">
        <v>1925</v>
      </c>
      <c r="C26" s="3" t="s">
        <v>1928</v>
      </c>
      <c r="D26" s="3" t="s">
        <v>1927</v>
      </c>
    </row>
    <row r="27" spans="1:4" ht="14.25" customHeight="1">
      <c r="A27" s="2" t="s">
        <v>103</v>
      </c>
      <c r="B27" s="3" t="s">
        <v>1925</v>
      </c>
      <c r="C27" s="3" t="s">
        <v>1938</v>
      </c>
      <c r="D27" s="3" t="s">
        <v>1927</v>
      </c>
    </row>
    <row r="28" spans="1:4" ht="14.25" customHeight="1">
      <c r="A28" s="2" t="s">
        <v>105</v>
      </c>
      <c r="B28" s="3" t="s">
        <v>1943</v>
      </c>
      <c r="C28" s="3" t="s">
        <v>1935</v>
      </c>
      <c r="D28" s="3" t="s">
        <v>1936</v>
      </c>
    </row>
    <row r="29" spans="1:4" ht="14.25" customHeight="1">
      <c r="A29" s="2" t="s">
        <v>108</v>
      </c>
      <c r="B29" s="3" t="s">
        <v>1929</v>
      </c>
      <c r="C29" s="3" t="s">
        <v>1932</v>
      </c>
      <c r="D29" s="3" t="s">
        <v>1922</v>
      </c>
    </row>
    <row r="30" spans="1:4" ht="14.25" customHeight="1">
      <c r="A30" s="2" t="s">
        <v>110</v>
      </c>
      <c r="B30" s="3" t="s">
        <v>1920</v>
      </c>
      <c r="C30" s="3" t="s">
        <v>1921</v>
      </c>
      <c r="D30" s="3" t="s">
        <v>1922</v>
      </c>
    </row>
    <row r="31" spans="1:4" ht="14.25" customHeight="1">
      <c r="A31" s="2" t="s">
        <v>112</v>
      </c>
      <c r="B31" s="3" t="s">
        <v>1925</v>
      </c>
      <c r="C31" s="3" t="s">
        <v>1938</v>
      </c>
      <c r="D31" s="3" t="s">
        <v>1927</v>
      </c>
    </row>
    <row r="32" spans="1:4" ht="14.25" customHeight="1">
      <c r="A32" s="2" t="s">
        <v>114</v>
      </c>
      <c r="B32" s="3" t="s">
        <v>1920</v>
      </c>
      <c r="C32" s="3" t="s">
        <v>1939</v>
      </c>
      <c r="D32" s="3" t="s">
        <v>1922</v>
      </c>
    </row>
    <row r="33" spans="1:4" ht="14.25" customHeight="1">
      <c r="A33" s="2" t="s">
        <v>115</v>
      </c>
      <c r="B33" s="3" t="s">
        <v>1920</v>
      </c>
      <c r="C33" s="3" t="s">
        <v>1921</v>
      </c>
      <c r="D33" s="3" t="s">
        <v>1933</v>
      </c>
    </row>
    <row r="34" spans="1:4" ht="14.25" customHeight="1">
      <c r="A34" s="2" t="s">
        <v>117</v>
      </c>
      <c r="B34" s="3" t="s">
        <v>1923</v>
      </c>
      <c r="C34" s="3" t="s">
        <v>1940</v>
      </c>
      <c r="D34" s="3" t="s">
        <v>1927</v>
      </c>
    </row>
    <row r="35" spans="1:4" ht="14.25" customHeight="1">
      <c r="A35" s="2" t="s">
        <v>119</v>
      </c>
      <c r="B35" s="3" t="s">
        <v>1925</v>
      </c>
      <c r="C35" s="3" t="s">
        <v>1928</v>
      </c>
      <c r="D35" s="3" t="s">
        <v>1927</v>
      </c>
    </row>
    <row r="36" spans="1:4" ht="14.25" customHeight="1">
      <c r="A36" s="2" t="s">
        <v>121</v>
      </c>
      <c r="B36" s="3" t="s">
        <v>1923</v>
      </c>
      <c r="C36" s="3" t="s">
        <v>1924</v>
      </c>
      <c r="D36" s="3" t="s">
        <v>1927</v>
      </c>
    </row>
    <row r="37" spans="1:4" ht="14.25" customHeight="1">
      <c r="A37" s="2" t="s">
        <v>123</v>
      </c>
      <c r="B37" s="3" t="s">
        <v>1920</v>
      </c>
      <c r="C37" s="3" t="s">
        <v>1921</v>
      </c>
      <c r="D37" s="3" t="s">
        <v>1927</v>
      </c>
    </row>
    <row r="38" spans="1:4" ht="14.25" customHeight="1">
      <c r="A38" s="2" t="s">
        <v>125</v>
      </c>
      <c r="B38" s="3" t="s">
        <v>1923</v>
      </c>
      <c r="C38" s="3" t="s">
        <v>1942</v>
      </c>
      <c r="D38" s="3" t="s">
        <v>1927</v>
      </c>
    </row>
    <row r="39" spans="1:4" ht="14.25" customHeight="1">
      <c r="A39" s="2" t="s">
        <v>127</v>
      </c>
      <c r="B39" s="3" t="s">
        <v>1920</v>
      </c>
      <c r="C39" s="3" t="s">
        <v>1944</v>
      </c>
      <c r="D39" s="3" t="s">
        <v>1922</v>
      </c>
    </row>
    <row r="40" spans="1:4" ht="14.25" customHeight="1">
      <c r="A40" s="2" t="s">
        <v>130</v>
      </c>
      <c r="B40" s="3" t="s">
        <v>1920</v>
      </c>
      <c r="C40" s="3" t="s">
        <v>1945</v>
      </c>
      <c r="D40" s="3" t="s">
        <v>1922</v>
      </c>
    </row>
    <row r="41" spans="1:4" ht="14.25" customHeight="1">
      <c r="A41" s="2" t="s">
        <v>132</v>
      </c>
      <c r="B41" s="3" t="s">
        <v>1929</v>
      </c>
      <c r="C41" s="3" t="s">
        <v>1932</v>
      </c>
      <c r="D41" s="3" t="s">
        <v>1922</v>
      </c>
    </row>
    <row r="42" spans="1:4" ht="14.25" customHeight="1">
      <c r="A42" s="2" t="s">
        <v>135</v>
      </c>
      <c r="B42" s="3" t="s">
        <v>1920</v>
      </c>
      <c r="C42" s="3" t="s">
        <v>1939</v>
      </c>
      <c r="D42" s="3" t="s">
        <v>1922</v>
      </c>
    </row>
    <row r="43" spans="1:4" ht="14.25" customHeight="1">
      <c r="A43" s="2" t="s">
        <v>137</v>
      </c>
      <c r="B43" s="3" t="s">
        <v>1920</v>
      </c>
      <c r="C43" s="3" t="s">
        <v>1944</v>
      </c>
      <c r="D43" s="3" t="s">
        <v>1922</v>
      </c>
    </row>
    <row r="44" spans="1:4" ht="14.25" customHeight="1">
      <c r="A44" s="2" t="s">
        <v>139</v>
      </c>
      <c r="B44" s="3" t="s">
        <v>1920</v>
      </c>
      <c r="C44" s="3" t="s">
        <v>1945</v>
      </c>
      <c r="D44" s="3" t="s">
        <v>1933</v>
      </c>
    </row>
    <row r="45" spans="1:4" ht="14.25" customHeight="1">
      <c r="A45" s="2" t="s">
        <v>140</v>
      </c>
      <c r="B45" s="3" t="s">
        <v>1923</v>
      </c>
      <c r="C45" s="3" t="s">
        <v>1941</v>
      </c>
      <c r="D45" s="3" t="s">
        <v>1922</v>
      </c>
    </row>
    <row r="46" spans="1:4" ht="14.25" customHeight="1">
      <c r="A46" s="2" t="s">
        <v>143</v>
      </c>
      <c r="B46" s="3" t="s">
        <v>1929</v>
      </c>
      <c r="C46" s="3" t="s">
        <v>1930</v>
      </c>
      <c r="D46" s="3" t="s">
        <v>1922</v>
      </c>
    </row>
    <row r="47" spans="1:4" ht="14.25" customHeight="1">
      <c r="A47" s="2" t="s">
        <v>145</v>
      </c>
      <c r="B47" s="3" t="s">
        <v>1920</v>
      </c>
      <c r="C47" s="3" t="s">
        <v>1939</v>
      </c>
      <c r="D47" s="3" t="s">
        <v>1922</v>
      </c>
    </row>
    <row r="48" spans="1:4" ht="14.25" customHeight="1">
      <c r="A48" s="2" t="s">
        <v>148</v>
      </c>
      <c r="B48" s="3" t="s">
        <v>1920</v>
      </c>
      <c r="C48" s="3" t="s">
        <v>1939</v>
      </c>
      <c r="D48" s="3" t="s">
        <v>1922</v>
      </c>
    </row>
    <row r="49" spans="1:4" ht="14.25" customHeight="1">
      <c r="A49" s="2" t="s">
        <v>150</v>
      </c>
      <c r="B49" s="3" t="s">
        <v>1920</v>
      </c>
      <c r="C49" s="3" t="s">
        <v>1944</v>
      </c>
      <c r="D49" s="3" t="s">
        <v>1927</v>
      </c>
    </row>
    <row r="50" spans="1:4" ht="14.25" customHeight="1">
      <c r="A50" s="2" t="s">
        <v>152</v>
      </c>
      <c r="B50" s="3" t="s">
        <v>1929</v>
      </c>
      <c r="C50" s="3" t="s">
        <v>1930</v>
      </c>
      <c r="D50" s="3" t="s">
        <v>1922</v>
      </c>
    </row>
    <row r="51" spans="1:4" ht="14.25" customHeight="1">
      <c r="A51" s="2" t="s">
        <v>154</v>
      </c>
      <c r="B51" s="3" t="s">
        <v>1923</v>
      </c>
      <c r="C51" s="3" t="s">
        <v>1942</v>
      </c>
      <c r="D51" s="3" t="s">
        <v>1927</v>
      </c>
    </row>
    <row r="52" spans="1:4" ht="14.25" customHeight="1">
      <c r="A52" s="2" t="s">
        <v>155</v>
      </c>
      <c r="B52" s="3" t="s">
        <v>1923</v>
      </c>
      <c r="C52" s="3" t="s">
        <v>1942</v>
      </c>
      <c r="D52" s="3" t="s">
        <v>1922</v>
      </c>
    </row>
    <row r="53" spans="1:4" ht="14.25" customHeight="1">
      <c r="A53" s="2" t="s">
        <v>158</v>
      </c>
      <c r="B53" s="3" t="s">
        <v>1920</v>
      </c>
      <c r="C53" s="3" t="s">
        <v>1944</v>
      </c>
      <c r="D53" s="3" t="s">
        <v>1922</v>
      </c>
    </row>
    <row r="54" spans="1:4" ht="14.25" customHeight="1">
      <c r="A54" s="2" t="s">
        <v>160</v>
      </c>
      <c r="B54" s="3" t="s">
        <v>1920</v>
      </c>
      <c r="C54" s="3" t="s">
        <v>1939</v>
      </c>
      <c r="D54" s="3" t="s">
        <v>1922</v>
      </c>
    </row>
    <row r="55" spans="1:4" ht="14.25" customHeight="1">
      <c r="A55" s="2" t="s">
        <v>161</v>
      </c>
      <c r="B55" s="3" t="s">
        <v>1920</v>
      </c>
      <c r="C55" s="3" t="s">
        <v>1945</v>
      </c>
      <c r="D55" s="3" t="s">
        <v>1933</v>
      </c>
    </row>
    <row r="56" spans="1:4" ht="14.25" customHeight="1">
      <c r="A56" s="2" t="s">
        <v>163</v>
      </c>
      <c r="B56" s="3" t="s">
        <v>1923</v>
      </c>
      <c r="C56" s="3" t="s">
        <v>1940</v>
      </c>
      <c r="D56" s="3" t="s">
        <v>1933</v>
      </c>
    </row>
    <row r="57" spans="1:4" ht="14.25" customHeight="1">
      <c r="A57" s="2" t="s">
        <v>165</v>
      </c>
      <c r="B57" s="3" t="s">
        <v>1923</v>
      </c>
      <c r="C57" s="3" t="s">
        <v>1924</v>
      </c>
      <c r="D57" s="3" t="s">
        <v>1927</v>
      </c>
    </row>
    <row r="58" spans="1:4" ht="14.25" customHeight="1">
      <c r="A58" s="2" t="s">
        <v>166</v>
      </c>
      <c r="B58" s="3" t="s">
        <v>1920</v>
      </c>
      <c r="C58" s="3" t="s">
        <v>1921</v>
      </c>
      <c r="D58" s="3" t="s">
        <v>1933</v>
      </c>
    </row>
    <row r="59" spans="1:4" ht="14.25" customHeight="1">
      <c r="A59" s="2" t="s">
        <v>169</v>
      </c>
      <c r="B59" s="3" t="s">
        <v>1923</v>
      </c>
      <c r="C59" s="3" t="s">
        <v>1942</v>
      </c>
      <c r="D59" s="3" t="s">
        <v>1922</v>
      </c>
    </row>
    <row r="60" spans="1:4" ht="14.25" customHeight="1">
      <c r="A60" s="2" t="s">
        <v>171</v>
      </c>
      <c r="B60" s="3" t="s">
        <v>1925</v>
      </c>
      <c r="C60" s="3" t="s">
        <v>1926</v>
      </c>
      <c r="D60" s="3" t="s">
        <v>1927</v>
      </c>
    </row>
    <row r="61" spans="1:4" ht="14.25" customHeight="1">
      <c r="A61" s="2" t="s">
        <v>173</v>
      </c>
      <c r="B61" s="3" t="s">
        <v>1923</v>
      </c>
      <c r="C61" s="3" t="s">
        <v>1941</v>
      </c>
      <c r="D61" s="3" t="s">
        <v>1933</v>
      </c>
    </row>
    <row r="62" spans="1:4" ht="14.25" customHeight="1">
      <c r="A62" s="2" t="s">
        <v>176</v>
      </c>
      <c r="B62" s="3" t="s">
        <v>1923</v>
      </c>
      <c r="C62" s="3" t="s">
        <v>1924</v>
      </c>
      <c r="D62" s="3" t="s">
        <v>1933</v>
      </c>
    </row>
    <row r="63" spans="1:4" ht="14.25" customHeight="1">
      <c r="A63" s="2" t="s">
        <v>177</v>
      </c>
      <c r="B63" s="3" t="s">
        <v>1920</v>
      </c>
      <c r="C63" s="3" t="s">
        <v>1939</v>
      </c>
      <c r="D63" s="3" t="s">
        <v>1927</v>
      </c>
    </row>
    <row r="64" spans="1:4" ht="14.25" customHeight="1">
      <c r="A64" s="2" t="s">
        <v>179</v>
      </c>
      <c r="B64" s="3" t="s">
        <v>1943</v>
      </c>
      <c r="C64" s="3" t="s">
        <v>1935</v>
      </c>
      <c r="D64" s="3" t="s">
        <v>1936</v>
      </c>
    </row>
    <row r="65" spans="1:4" ht="14.25" customHeight="1">
      <c r="A65" s="2" t="s">
        <v>180</v>
      </c>
      <c r="B65" s="3" t="s">
        <v>1931</v>
      </c>
      <c r="C65" s="3" t="s">
        <v>1946</v>
      </c>
      <c r="D65" s="3" t="s">
        <v>1933</v>
      </c>
    </row>
    <row r="66" spans="1:4" ht="14.25" customHeight="1">
      <c r="A66" s="2" t="s">
        <v>182</v>
      </c>
      <c r="B66" s="3" t="s">
        <v>1923</v>
      </c>
      <c r="C66" s="3" t="s">
        <v>1940</v>
      </c>
      <c r="D66" s="3" t="s">
        <v>1927</v>
      </c>
    </row>
    <row r="67" spans="1:4" ht="14.25" customHeight="1">
      <c r="A67" s="2" t="s">
        <v>185</v>
      </c>
      <c r="B67" s="3" t="s">
        <v>1920</v>
      </c>
      <c r="C67" s="3" t="s">
        <v>1945</v>
      </c>
      <c r="D67" s="3" t="s">
        <v>1933</v>
      </c>
    </row>
    <row r="68" spans="1:4" ht="14.25" customHeight="1">
      <c r="A68" s="2" t="s">
        <v>186</v>
      </c>
      <c r="B68" s="3" t="s">
        <v>1929</v>
      </c>
      <c r="C68" s="3" t="s">
        <v>1946</v>
      </c>
      <c r="D68" s="3" t="s">
        <v>1927</v>
      </c>
    </row>
    <row r="69" spans="1:4" ht="14.25" customHeight="1">
      <c r="A69" s="2" t="s">
        <v>188</v>
      </c>
      <c r="B69" s="3" t="s">
        <v>1920</v>
      </c>
      <c r="C69" s="3" t="s">
        <v>1921</v>
      </c>
      <c r="D69" s="3" t="s">
        <v>1922</v>
      </c>
    </row>
    <row r="70" spans="1:4" ht="14.25" customHeight="1">
      <c r="A70" s="2" t="s">
        <v>190</v>
      </c>
      <c r="B70" s="3" t="s">
        <v>1925</v>
      </c>
      <c r="C70" s="3" t="s">
        <v>1938</v>
      </c>
      <c r="D70" s="3" t="s">
        <v>1927</v>
      </c>
    </row>
    <row r="71" spans="1:4" ht="14.25" customHeight="1">
      <c r="A71" s="2" t="s">
        <v>192</v>
      </c>
      <c r="B71" s="3" t="s">
        <v>1923</v>
      </c>
      <c r="C71" s="3" t="s">
        <v>1940</v>
      </c>
      <c r="D71" s="3" t="s">
        <v>1927</v>
      </c>
    </row>
    <row r="72" spans="1:4" ht="14.25" customHeight="1">
      <c r="A72" s="2" t="s">
        <v>194</v>
      </c>
      <c r="B72" s="3" t="s">
        <v>1923</v>
      </c>
      <c r="C72" s="3" t="s">
        <v>1942</v>
      </c>
      <c r="D72" s="3" t="s">
        <v>1933</v>
      </c>
    </row>
    <row r="73" spans="1:4" ht="14.25" customHeight="1">
      <c r="A73" s="2" t="s">
        <v>196</v>
      </c>
      <c r="B73" s="3" t="s">
        <v>1920</v>
      </c>
      <c r="C73" s="3" t="s">
        <v>1921</v>
      </c>
      <c r="D73" s="3" t="s">
        <v>1922</v>
      </c>
    </row>
    <row r="74" spans="1:4" ht="14.25" customHeight="1">
      <c r="A74" s="2" t="s">
        <v>198</v>
      </c>
      <c r="B74" s="3" t="s">
        <v>1923</v>
      </c>
      <c r="C74" s="3" t="s">
        <v>1942</v>
      </c>
      <c r="D74" s="3" t="s">
        <v>1922</v>
      </c>
    </row>
    <row r="75" spans="1:4" ht="14.25" customHeight="1">
      <c r="A75" s="2" t="s">
        <v>199</v>
      </c>
      <c r="B75" s="3" t="s">
        <v>1943</v>
      </c>
      <c r="C75" s="3" t="s">
        <v>1935</v>
      </c>
      <c r="D75" s="3" t="s">
        <v>1936</v>
      </c>
    </row>
    <row r="76" spans="1:4" ht="14.25" customHeight="1">
      <c r="A76" s="2" t="s">
        <v>200</v>
      </c>
      <c r="B76" s="3" t="s">
        <v>1943</v>
      </c>
      <c r="C76" s="3" t="s">
        <v>1935</v>
      </c>
      <c r="D76" s="3" t="s">
        <v>1936</v>
      </c>
    </row>
    <row r="77" spans="1:4" ht="14.25" customHeight="1">
      <c r="A77" s="2" t="s">
        <v>202</v>
      </c>
      <c r="B77" s="3" t="s">
        <v>1920</v>
      </c>
      <c r="C77" s="3" t="s">
        <v>1939</v>
      </c>
      <c r="D77" s="3" t="s">
        <v>1922</v>
      </c>
    </row>
    <row r="78" spans="1:4" ht="14.25" customHeight="1">
      <c r="A78" s="2" t="s">
        <v>204</v>
      </c>
      <c r="B78" s="3" t="s">
        <v>1931</v>
      </c>
      <c r="C78" s="3" t="s">
        <v>1946</v>
      </c>
      <c r="D78" s="3" t="s">
        <v>1927</v>
      </c>
    </row>
    <row r="79" spans="1:4" ht="14.25" customHeight="1">
      <c r="A79" s="2" t="s">
        <v>205</v>
      </c>
      <c r="B79" s="3" t="s">
        <v>1923</v>
      </c>
      <c r="C79" s="3" t="s">
        <v>1924</v>
      </c>
      <c r="D79" s="3" t="s">
        <v>1922</v>
      </c>
    </row>
    <row r="80" spans="1:4" ht="14.25" customHeight="1">
      <c r="A80" s="2" t="s">
        <v>207</v>
      </c>
      <c r="B80" s="3" t="s">
        <v>1929</v>
      </c>
      <c r="C80" s="3" t="s">
        <v>1930</v>
      </c>
      <c r="D80" s="3" t="s">
        <v>1933</v>
      </c>
    </row>
    <row r="81" spans="1:4" ht="14.25" customHeight="1">
      <c r="A81" s="2" t="s">
        <v>209</v>
      </c>
      <c r="B81" s="3" t="s">
        <v>1920</v>
      </c>
      <c r="C81" s="3" t="s">
        <v>1945</v>
      </c>
      <c r="D81" s="3" t="s">
        <v>1933</v>
      </c>
    </row>
    <row r="82" spans="1:4" ht="14.25" customHeight="1">
      <c r="A82" s="2" t="s">
        <v>211</v>
      </c>
      <c r="B82" s="3" t="s">
        <v>1923</v>
      </c>
      <c r="C82" s="3" t="s">
        <v>1924</v>
      </c>
      <c r="D82" s="3" t="s">
        <v>1933</v>
      </c>
    </row>
    <row r="83" spans="1:4" ht="14.25" customHeight="1">
      <c r="A83" s="2" t="s">
        <v>212</v>
      </c>
      <c r="B83" s="3" t="s">
        <v>1923</v>
      </c>
      <c r="C83" s="3" t="s">
        <v>1924</v>
      </c>
      <c r="D83" s="3" t="s">
        <v>1927</v>
      </c>
    </row>
    <row r="84" spans="1:4" ht="14.25" customHeight="1">
      <c r="A84" s="2" t="s">
        <v>213</v>
      </c>
      <c r="B84" s="3" t="s">
        <v>1920</v>
      </c>
      <c r="C84" s="3" t="s">
        <v>1939</v>
      </c>
      <c r="D84" s="3" t="s">
        <v>1927</v>
      </c>
    </row>
    <row r="85" spans="1:4" ht="14.25" customHeight="1">
      <c r="A85" s="2" t="s">
        <v>215</v>
      </c>
      <c r="B85" s="3" t="s">
        <v>1925</v>
      </c>
      <c r="C85" s="3" t="s">
        <v>1926</v>
      </c>
      <c r="D85" s="3" t="s">
        <v>1927</v>
      </c>
    </row>
    <row r="86" spans="1:4" ht="14.25" customHeight="1">
      <c r="A86" s="2" t="s">
        <v>217</v>
      </c>
      <c r="B86" s="3" t="s">
        <v>1920</v>
      </c>
      <c r="C86" s="3" t="s">
        <v>1944</v>
      </c>
      <c r="D86" s="3" t="s">
        <v>1922</v>
      </c>
    </row>
    <row r="87" spans="1:4" ht="14.25" customHeight="1">
      <c r="A87" s="2" t="s">
        <v>220</v>
      </c>
      <c r="B87" s="3" t="s">
        <v>1923</v>
      </c>
      <c r="C87" s="3" t="s">
        <v>1941</v>
      </c>
      <c r="D87" s="3" t="s">
        <v>1927</v>
      </c>
    </row>
    <row r="88" spans="1:4" ht="14.25" customHeight="1">
      <c r="A88" s="2" t="s">
        <v>222</v>
      </c>
      <c r="B88" s="3" t="s">
        <v>1923</v>
      </c>
      <c r="C88" s="3" t="s">
        <v>1942</v>
      </c>
      <c r="D88" s="3" t="s">
        <v>1933</v>
      </c>
    </row>
    <row r="89" spans="1:4" ht="14.25" customHeight="1">
      <c r="A89" s="2" t="s">
        <v>224</v>
      </c>
      <c r="B89" s="3" t="s">
        <v>1923</v>
      </c>
      <c r="C89" s="3" t="s">
        <v>1940</v>
      </c>
      <c r="D89" s="3" t="s">
        <v>1922</v>
      </c>
    </row>
    <row r="90" spans="1:4" ht="14.25" customHeight="1">
      <c r="A90" s="2" t="s">
        <v>226</v>
      </c>
      <c r="B90" s="3" t="s">
        <v>1925</v>
      </c>
      <c r="C90" s="3" t="s">
        <v>1938</v>
      </c>
      <c r="D90" s="3" t="s">
        <v>1927</v>
      </c>
    </row>
    <row r="91" spans="1:4" ht="14.25" customHeight="1">
      <c r="A91" s="2" t="s">
        <v>228</v>
      </c>
      <c r="B91" s="3" t="s">
        <v>1931</v>
      </c>
      <c r="C91" s="3" t="s">
        <v>1932</v>
      </c>
      <c r="D91" s="3" t="s">
        <v>1927</v>
      </c>
    </row>
    <row r="92" spans="1:4" ht="14.25" customHeight="1">
      <c r="A92" s="2" t="s">
        <v>230</v>
      </c>
      <c r="B92" s="3" t="s">
        <v>1931</v>
      </c>
      <c r="C92" s="3" t="s">
        <v>1932</v>
      </c>
      <c r="D92" s="3" t="s">
        <v>1922</v>
      </c>
    </row>
    <row r="93" spans="1:4" ht="14.25" customHeight="1">
      <c r="A93" s="2" t="s">
        <v>232</v>
      </c>
      <c r="B93" s="3" t="s">
        <v>1920</v>
      </c>
      <c r="C93" s="3" t="s">
        <v>1921</v>
      </c>
      <c r="D93" s="3" t="s">
        <v>1922</v>
      </c>
    </row>
    <row r="94" spans="1:4" ht="14.25" customHeight="1">
      <c r="A94" s="2" t="s">
        <v>234</v>
      </c>
      <c r="B94" s="3" t="s">
        <v>1923</v>
      </c>
      <c r="C94" s="3" t="s">
        <v>1940</v>
      </c>
      <c r="D94" s="3" t="s">
        <v>1933</v>
      </c>
    </row>
    <row r="95" spans="1:4" ht="14.25" customHeight="1">
      <c r="A95" s="2" t="s">
        <v>236</v>
      </c>
      <c r="B95" s="3" t="s">
        <v>1923</v>
      </c>
      <c r="C95" s="3" t="s">
        <v>1940</v>
      </c>
      <c r="D95" s="3" t="s">
        <v>1933</v>
      </c>
    </row>
    <row r="96" spans="1:4" ht="14.25" customHeight="1">
      <c r="A96" s="2" t="s">
        <v>237</v>
      </c>
      <c r="B96" s="3" t="s">
        <v>1931</v>
      </c>
      <c r="C96" s="3" t="s">
        <v>1946</v>
      </c>
      <c r="D96" s="3" t="s">
        <v>1927</v>
      </c>
    </row>
    <row r="97" spans="1:4" ht="14.25" customHeight="1">
      <c r="A97" s="2" t="s">
        <v>238</v>
      </c>
      <c r="B97" s="3" t="s">
        <v>1943</v>
      </c>
      <c r="C97" s="3" t="s">
        <v>1935</v>
      </c>
      <c r="D97" s="3" t="s">
        <v>1936</v>
      </c>
    </row>
    <row r="98" spans="1:4" ht="14.25" customHeight="1">
      <c r="A98" s="2" t="s">
        <v>240</v>
      </c>
      <c r="B98" s="3" t="s">
        <v>1920</v>
      </c>
      <c r="C98" s="3" t="s">
        <v>1944</v>
      </c>
      <c r="D98" s="3" t="s">
        <v>1922</v>
      </c>
    </row>
    <row r="99" spans="1:4" ht="14.25" customHeight="1">
      <c r="A99" s="2" t="s">
        <v>242</v>
      </c>
      <c r="B99" s="3" t="s">
        <v>1920</v>
      </c>
      <c r="C99" s="3" t="s">
        <v>1939</v>
      </c>
      <c r="D99" s="3" t="s">
        <v>1922</v>
      </c>
    </row>
    <row r="100" spans="1:4" ht="14.25" customHeight="1">
      <c r="A100" s="2" t="s">
        <v>243</v>
      </c>
      <c r="B100" s="3" t="s">
        <v>1931</v>
      </c>
      <c r="C100" s="3" t="s">
        <v>1930</v>
      </c>
      <c r="D100" s="3" t="s">
        <v>1927</v>
      </c>
    </row>
    <row r="101" spans="1:4" ht="14.25" customHeight="1">
      <c r="A101" s="2" t="s">
        <v>245</v>
      </c>
      <c r="B101" s="3" t="s">
        <v>1923</v>
      </c>
      <c r="C101" s="3" t="s">
        <v>1941</v>
      </c>
      <c r="D101" s="3" t="s">
        <v>1922</v>
      </c>
    </row>
    <row r="102" spans="1:4" ht="14.25" customHeight="1">
      <c r="A102" s="2" t="s">
        <v>247</v>
      </c>
      <c r="B102" s="3" t="s">
        <v>1920</v>
      </c>
      <c r="C102" s="3" t="s">
        <v>1945</v>
      </c>
      <c r="D102" s="3" t="s">
        <v>1922</v>
      </c>
    </row>
    <row r="103" spans="1:4" ht="14.25" customHeight="1">
      <c r="A103" s="2" t="s">
        <v>249</v>
      </c>
      <c r="B103" s="3" t="s">
        <v>1923</v>
      </c>
      <c r="C103" s="3" t="s">
        <v>1941</v>
      </c>
      <c r="D103" s="3" t="s">
        <v>1933</v>
      </c>
    </row>
    <row r="104" spans="1:4" ht="14.25" customHeight="1">
      <c r="A104" s="2" t="s">
        <v>251</v>
      </c>
      <c r="B104" s="3" t="s">
        <v>1920</v>
      </c>
      <c r="C104" s="3" t="s">
        <v>1944</v>
      </c>
      <c r="D104" s="3" t="s">
        <v>1927</v>
      </c>
    </row>
    <row r="105" spans="1:4" ht="14.25" customHeight="1">
      <c r="A105" s="2" t="s">
        <v>252</v>
      </c>
      <c r="B105" s="3" t="s">
        <v>1923</v>
      </c>
      <c r="C105" s="3" t="s">
        <v>1941</v>
      </c>
      <c r="D105" s="3" t="s">
        <v>1922</v>
      </c>
    </row>
    <row r="106" spans="1:4" ht="14.25" customHeight="1">
      <c r="A106" s="2" t="s">
        <v>253</v>
      </c>
      <c r="B106" s="3" t="s">
        <v>1920</v>
      </c>
      <c r="C106" s="3" t="s">
        <v>1944</v>
      </c>
      <c r="D106" s="3" t="s">
        <v>1933</v>
      </c>
    </row>
    <row r="107" spans="1:4" ht="14.25" customHeight="1">
      <c r="A107" s="2" t="s">
        <v>255</v>
      </c>
      <c r="B107" s="3" t="s">
        <v>1923</v>
      </c>
      <c r="C107" s="3" t="s">
        <v>1924</v>
      </c>
      <c r="D107" s="3" t="s">
        <v>1927</v>
      </c>
    </row>
    <row r="108" spans="1:4" ht="14.25" customHeight="1">
      <c r="A108" s="2" t="s">
        <v>256</v>
      </c>
      <c r="B108" s="3" t="s">
        <v>1943</v>
      </c>
      <c r="C108" s="3" t="s">
        <v>1935</v>
      </c>
      <c r="D108" s="3" t="s">
        <v>1936</v>
      </c>
    </row>
    <row r="109" spans="1:4" ht="14.25" customHeight="1">
      <c r="A109" s="2" t="s">
        <v>258</v>
      </c>
      <c r="B109" s="3" t="s">
        <v>1920</v>
      </c>
      <c r="C109" s="3" t="s">
        <v>1939</v>
      </c>
      <c r="D109" s="3" t="s">
        <v>1933</v>
      </c>
    </row>
    <row r="110" spans="1:4" ht="14.25" customHeight="1">
      <c r="A110" s="2" t="s">
        <v>260</v>
      </c>
      <c r="B110" s="3" t="s">
        <v>1943</v>
      </c>
      <c r="C110" s="3" t="s">
        <v>1935</v>
      </c>
      <c r="D110" s="3" t="s">
        <v>1936</v>
      </c>
    </row>
    <row r="111" spans="1:4" ht="14.25" customHeight="1">
      <c r="A111" s="2" t="s">
        <v>261</v>
      </c>
      <c r="B111" s="3" t="s">
        <v>1931</v>
      </c>
      <c r="C111" s="3" t="s">
        <v>1946</v>
      </c>
      <c r="D111" s="3" t="s">
        <v>1922</v>
      </c>
    </row>
    <row r="112" spans="1:4" ht="14.25" customHeight="1">
      <c r="A112" s="2" t="s">
        <v>262</v>
      </c>
      <c r="B112" s="3" t="s">
        <v>1920</v>
      </c>
      <c r="C112" s="3" t="s">
        <v>1945</v>
      </c>
      <c r="D112" s="3" t="s">
        <v>1933</v>
      </c>
    </row>
    <row r="113" spans="1:4" ht="14.25" customHeight="1">
      <c r="A113" s="2" t="s">
        <v>264</v>
      </c>
      <c r="B113" s="3" t="s">
        <v>1923</v>
      </c>
      <c r="C113" s="3" t="s">
        <v>1924</v>
      </c>
      <c r="D113" s="3" t="s">
        <v>1927</v>
      </c>
    </row>
    <row r="114" spans="1:4" ht="14.25" customHeight="1">
      <c r="A114" s="2" t="s">
        <v>265</v>
      </c>
      <c r="B114" s="3" t="s">
        <v>1923</v>
      </c>
      <c r="C114" s="3" t="s">
        <v>1940</v>
      </c>
      <c r="D114" s="3" t="s">
        <v>1927</v>
      </c>
    </row>
    <row r="115" spans="1:4" ht="14.25" customHeight="1">
      <c r="A115" s="2" t="s">
        <v>267</v>
      </c>
      <c r="B115" s="3" t="s">
        <v>1931</v>
      </c>
      <c r="C115" s="3" t="s">
        <v>1947</v>
      </c>
      <c r="D115" s="3" t="s">
        <v>1922</v>
      </c>
    </row>
    <row r="116" spans="1:4" ht="14.25" customHeight="1">
      <c r="A116" s="2" t="s">
        <v>269</v>
      </c>
      <c r="B116" s="3" t="s">
        <v>1920</v>
      </c>
      <c r="C116" s="3" t="s">
        <v>1944</v>
      </c>
      <c r="D116" s="3" t="s">
        <v>1933</v>
      </c>
    </row>
    <row r="117" spans="1:4" ht="14.25" customHeight="1">
      <c r="A117" s="2" t="s">
        <v>270</v>
      </c>
      <c r="B117" s="3" t="s">
        <v>1929</v>
      </c>
      <c r="C117" s="3" t="s">
        <v>1930</v>
      </c>
      <c r="D117" s="3" t="s">
        <v>1933</v>
      </c>
    </row>
    <row r="118" spans="1:4" ht="14.25" customHeight="1">
      <c r="A118" s="2" t="s">
        <v>272</v>
      </c>
      <c r="B118" s="3" t="s">
        <v>1931</v>
      </c>
      <c r="C118" s="3" t="s">
        <v>1932</v>
      </c>
      <c r="D118" s="3" t="s">
        <v>1933</v>
      </c>
    </row>
    <row r="119" spans="1:4" ht="14.25" customHeight="1">
      <c r="A119" s="2" t="s">
        <v>274</v>
      </c>
      <c r="B119" s="3" t="s">
        <v>1920</v>
      </c>
      <c r="C119" s="3" t="s">
        <v>1945</v>
      </c>
      <c r="D119" s="3" t="s">
        <v>1922</v>
      </c>
    </row>
    <row r="120" spans="1:4" ht="14.25" customHeight="1">
      <c r="A120" s="2" t="s">
        <v>275</v>
      </c>
      <c r="B120" s="3" t="s">
        <v>1931</v>
      </c>
      <c r="C120" s="3" t="s">
        <v>1947</v>
      </c>
      <c r="D120" s="3" t="s">
        <v>1927</v>
      </c>
    </row>
    <row r="121" spans="1:4" ht="14.25" customHeight="1">
      <c r="A121" s="2" t="s">
        <v>276</v>
      </c>
      <c r="B121" s="3" t="s">
        <v>1925</v>
      </c>
      <c r="C121" s="3" t="s">
        <v>1938</v>
      </c>
      <c r="D121" s="3" t="s">
        <v>1927</v>
      </c>
    </row>
    <row r="122" spans="1:4" ht="14.25" customHeight="1">
      <c r="A122" s="2" t="s">
        <v>278</v>
      </c>
      <c r="B122" s="3" t="s">
        <v>1925</v>
      </c>
      <c r="C122" s="3" t="s">
        <v>1938</v>
      </c>
      <c r="D122" s="3" t="s">
        <v>1927</v>
      </c>
    </row>
    <row r="123" spans="1:4" ht="14.25" customHeight="1">
      <c r="A123" s="2" t="s">
        <v>279</v>
      </c>
      <c r="B123" s="3" t="s">
        <v>1925</v>
      </c>
      <c r="C123" s="3" t="s">
        <v>1926</v>
      </c>
      <c r="D123" s="3" t="s">
        <v>1927</v>
      </c>
    </row>
    <row r="124" spans="1:4" ht="14.25" customHeight="1">
      <c r="A124" s="2" t="s">
        <v>281</v>
      </c>
      <c r="B124" s="3" t="s">
        <v>1920</v>
      </c>
      <c r="C124" s="3" t="s">
        <v>1921</v>
      </c>
      <c r="D124" s="3" t="s">
        <v>1933</v>
      </c>
    </row>
    <row r="125" spans="1:4" ht="14.25" customHeight="1">
      <c r="A125" s="2" t="s">
        <v>283</v>
      </c>
      <c r="B125" s="3" t="s">
        <v>1931</v>
      </c>
      <c r="C125" s="3" t="s">
        <v>1932</v>
      </c>
      <c r="D125" s="3" t="s">
        <v>1933</v>
      </c>
    </row>
    <row r="126" spans="1:4" ht="14.25" customHeight="1">
      <c r="A126" s="2" t="s">
        <v>285</v>
      </c>
      <c r="B126" s="3" t="s">
        <v>1923</v>
      </c>
      <c r="C126" s="3" t="s">
        <v>1924</v>
      </c>
      <c r="D126" s="3" t="s">
        <v>1933</v>
      </c>
    </row>
    <row r="127" spans="1:4" ht="14.25" customHeight="1">
      <c r="A127" s="2" t="s">
        <v>286</v>
      </c>
      <c r="B127" s="3" t="s">
        <v>1943</v>
      </c>
      <c r="C127" s="3" t="s">
        <v>1935</v>
      </c>
      <c r="D127" s="3" t="s">
        <v>1936</v>
      </c>
    </row>
    <row r="128" spans="1:4" ht="14.25" customHeight="1">
      <c r="A128" s="2" t="s">
        <v>288</v>
      </c>
      <c r="B128" s="3" t="s">
        <v>1929</v>
      </c>
      <c r="C128" s="3" t="s">
        <v>1946</v>
      </c>
      <c r="D128" s="3" t="s">
        <v>1922</v>
      </c>
    </row>
    <row r="129" spans="1:4" ht="14.25" customHeight="1">
      <c r="A129" s="2" t="s">
        <v>290</v>
      </c>
      <c r="B129" s="3" t="s">
        <v>1923</v>
      </c>
      <c r="C129" s="3" t="s">
        <v>1942</v>
      </c>
      <c r="D129" s="3" t="s">
        <v>1922</v>
      </c>
    </row>
    <row r="130" spans="1:4" ht="14.25" customHeight="1">
      <c r="A130" s="2" t="s">
        <v>292</v>
      </c>
      <c r="B130" s="3" t="s">
        <v>1925</v>
      </c>
      <c r="C130" s="3" t="s">
        <v>1938</v>
      </c>
      <c r="D130" s="3" t="s">
        <v>1927</v>
      </c>
    </row>
    <row r="131" spans="1:4" ht="14.25" customHeight="1">
      <c r="A131" s="2" t="s">
        <v>294</v>
      </c>
      <c r="B131" s="3" t="s">
        <v>1923</v>
      </c>
      <c r="C131" s="3" t="s">
        <v>1924</v>
      </c>
      <c r="D131" s="3" t="s">
        <v>1927</v>
      </c>
    </row>
    <row r="132" spans="1:4" ht="14.25" customHeight="1">
      <c r="A132" s="2" t="s">
        <v>295</v>
      </c>
      <c r="B132" s="3" t="s">
        <v>1929</v>
      </c>
      <c r="C132" s="3" t="s">
        <v>1930</v>
      </c>
      <c r="D132" s="3" t="s">
        <v>1927</v>
      </c>
    </row>
    <row r="133" spans="1:4" ht="14.25" customHeight="1">
      <c r="A133" s="2" t="s">
        <v>296</v>
      </c>
      <c r="B133" s="3" t="s">
        <v>1931</v>
      </c>
      <c r="C133" s="3" t="s">
        <v>1947</v>
      </c>
      <c r="D133" s="3" t="s">
        <v>1927</v>
      </c>
    </row>
    <row r="134" spans="1:4" ht="14.25" customHeight="1">
      <c r="A134" s="2" t="s">
        <v>298</v>
      </c>
      <c r="B134" s="3" t="s">
        <v>1923</v>
      </c>
      <c r="C134" s="3" t="s">
        <v>1942</v>
      </c>
      <c r="D134" s="3" t="s">
        <v>1922</v>
      </c>
    </row>
    <row r="135" spans="1:4" ht="14.25" customHeight="1">
      <c r="A135" s="2" t="s">
        <v>299</v>
      </c>
      <c r="B135" s="3" t="s">
        <v>1943</v>
      </c>
      <c r="C135" s="3" t="s">
        <v>1935</v>
      </c>
      <c r="D135" s="3" t="s">
        <v>1936</v>
      </c>
    </row>
    <row r="136" spans="1:4" ht="14.25" customHeight="1">
      <c r="A136" s="2" t="s">
        <v>301</v>
      </c>
      <c r="B136" s="3" t="s">
        <v>1920</v>
      </c>
      <c r="C136" s="3" t="s">
        <v>1944</v>
      </c>
      <c r="D136" s="3" t="s">
        <v>1922</v>
      </c>
    </row>
    <row r="137" spans="1:4" ht="14.25" customHeight="1">
      <c r="A137" s="2" t="s">
        <v>302</v>
      </c>
      <c r="B137" s="3" t="s">
        <v>1925</v>
      </c>
      <c r="C137" s="3" t="s">
        <v>1938</v>
      </c>
      <c r="D137" s="3" t="s">
        <v>1927</v>
      </c>
    </row>
    <row r="138" spans="1:4" ht="14.25" customHeight="1">
      <c r="A138" s="2" t="s">
        <v>304</v>
      </c>
      <c r="B138" s="3" t="s">
        <v>1934</v>
      </c>
      <c r="C138" s="3" t="s">
        <v>1935</v>
      </c>
      <c r="D138" s="3" t="s">
        <v>1936</v>
      </c>
    </row>
    <row r="139" spans="1:4" ht="14.25" customHeight="1">
      <c r="A139" s="2" t="s">
        <v>306</v>
      </c>
      <c r="B139" s="3" t="s">
        <v>1920</v>
      </c>
      <c r="C139" s="3" t="s">
        <v>1921</v>
      </c>
      <c r="D139" s="3" t="s">
        <v>1933</v>
      </c>
    </row>
    <row r="140" spans="1:4" ht="14.25" customHeight="1">
      <c r="A140" s="2" t="s">
        <v>307</v>
      </c>
      <c r="B140" s="3" t="s">
        <v>1920</v>
      </c>
      <c r="C140" s="3" t="s">
        <v>1921</v>
      </c>
      <c r="D140" s="3" t="s">
        <v>1927</v>
      </c>
    </row>
    <row r="141" spans="1:4" ht="14.25" customHeight="1">
      <c r="A141" s="2" t="s">
        <v>308</v>
      </c>
      <c r="B141" s="3" t="s">
        <v>1925</v>
      </c>
      <c r="C141" s="3" t="s">
        <v>1928</v>
      </c>
      <c r="D141" s="3" t="s">
        <v>1927</v>
      </c>
    </row>
    <row r="142" spans="1:4" ht="14.25" customHeight="1">
      <c r="A142" s="2" t="s">
        <v>309</v>
      </c>
      <c r="B142" s="3" t="s">
        <v>1923</v>
      </c>
      <c r="C142" s="3" t="s">
        <v>1924</v>
      </c>
      <c r="D142" s="3" t="s">
        <v>1927</v>
      </c>
    </row>
    <row r="143" spans="1:4" ht="14.25" customHeight="1">
      <c r="A143" s="2" t="s">
        <v>311</v>
      </c>
      <c r="B143" s="3" t="s">
        <v>1923</v>
      </c>
      <c r="C143" s="3" t="s">
        <v>1924</v>
      </c>
      <c r="D143" s="3" t="s">
        <v>1933</v>
      </c>
    </row>
    <row r="144" spans="1:4" ht="14.25" customHeight="1">
      <c r="A144" s="2" t="s">
        <v>313</v>
      </c>
      <c r="B144" s="3" t="s">
        <v>1923</v>
      </c>
      <c r="C144" s="3" t="s">
        <v>1924</v>
      </c>
      <c r="D144" s="3" t="s">
        <v>1922</v>
      </c>
    </row>
    <row r="145" spans="1:4" ht="14.25" customHeight="1">
      <c r="A145" s="2" t="s">
        <v>314</v>
      </c>
      <c r="B145" s="3" t="s">
        <v>1925</v>
      </c>
      <c r="C145" s="3" t="s">
        <v>1938</v>
      </c>
      <c r="D145" s="3" t="s">
        <v>1927</v>
      </c>
    </row>
    <row r="146" spans="1:4" ht="14.25" customHeight="1">
      <c r="A146" s="2" t="s">
        <v>316</v>
      </c>
      <c r="B146" s="3" t="s">
        <v>1923</v>
      </c>
      <c r="C146" s="3" t="s">
        <v>1940</v>
      </c>
      <c r="D146" s="3" t="s">
        <v>1927</v>
      </c>
    </row>
    <row r="147" spans="1:4" ht="14.25" customHeight="1">
      <c r="A147" s="2" t="s">
        <v>319</v>
      </c>
      <c r="B147" s="3" t="s">
        <v>1923</v>
      </c>
      <c r="C147" s="3" t="s">
        <v>1942</v>
      </c>
      <c r="D147" s="3" t="s">
        <v>1933</v>
      </c>
    </row>
    <row r="148" spans="1:4" ht="14.25" customHeight="1">
      <c r="A148" s="2" t="s">
        <v>321</v>
      </c>
      <c r="B148" s="3" t="s">
        <v>1920</v>
      </c>
      <c r="C148" s="3" t="s">
        <v>1939</v>
      </c>
      <c r="D148" s="3" t="s">
        <v>1922</v>
      </c>
    </row>
    <row r="149" spans="1:4" ht="14.25" customHeight="1">
      <c r="A149" s="2" t="s">
        <v>323</v>
      </c>
      <c r="B149" s="3" t="s">
        <v>1929</v>
      </c>
      <c r="C149" s="3" t="s">
        <v>1947</v>
      </c>
      <c r="D149" s="3" t="s">
        <v>1927</v>
      </c>
    </row>
    <row r="150" spans="1:4" ht="14.25" customHeight="1">
      <c r="A150" s="2" t="s">
        <v>324</v>
      </c>
      <c r="B150" s="3" t="s">
        <v>1925</v>
      </c>
      <c r="C150" s="3" t="s">
        <v>1938</v>
      </c>
      <c r="D150" s="3" t="s">
        <v>1927</v>
      </c>
    </row>
    <row r="151" spans="1:4" ht="14.25" customHeight="1">
      <c r="A151" s="2" t="s">
        <v>325</v>
      </c>
      <c r="B151" s="3" t="s">
        <v>1925</v>
      </c>
      <c r="C151" s="3" t="s">
        <v>1928</v>
      </c>
      <c r="D151" s="3" t="s">
        <v>1927</v>
      </c>
    </row>
    <row r="152" spans="1:4" ht="14.25" customHeight="1">
      <c r="A152" s="2" t="s">
        <v>327</v>
      </c>
      <c r="B152" s="3" t="s">
        <v>1925</v>
      </c>
      <c r="C152" s="3" t="s">
        <v>1938</v>
      </c>
      <c r="D152" s="3" t="s">
        <v>1927</v>
      </c>
    </row>
    <row r="153" spans="1:4" ht="14.25" customHeight="1">
      <c r="A153" s="2" t="s">
        <v>329</v>
      </c>
      <c r="B153" s="3" t="s">
        <v>1931</v>
      </c>
      <c r="C153" s="3" t="s">
        <v>1946</v>
      </c>
      <c r="D153" s="3" t="s">
        <v>1922</v>
      </c>
    </row>
    <row r="154" spans="1:4" ht="14.25" customHeight="1">
      <c r="A154" s="2" t="s">
        <v>331</v>
      </c>
      <c r="B154" s="3" t="s">
        <v>1920</v>
      </c>
      <c r="C154" s="3" t="s">
        <v>1945</v>
      </c>
      <c r="D154" s="3" t="s">
        <v>1927</v>
      </c>
    </row>
    <row r="155" spans="1:4" ht="14.25" customHeight="1">
      <c r="A155" s="2" t="s">
        <v>332</v>
      </c>
      <c r="B155" s="3" t="s">
        <v>1923</v>
      </c>
      <c r="C155" s="3" t="s">
        <v>1940</v>
      </c>
      <c r="D155" s="3" t="s">
        <v>1933</v>
      </c>
    </row>
    <row r="156" spans="1:4" ht="14.25" customHeight="1">
      <c r="A156" s="2" t="s">
        <v>333</v>
      </c>
      <c r="B156" s="3" t="s">
        <v>1925</v>
      </c>
      <c r="C156" s="3" t="s">
        <v>1938</v>
      </c>
      <c r="D156" s="3" t="s">
        <v>1927</v>
      </c>
    </row>
    <row r="157" spans="1:4" ht="14.25" customHeight="1">
      <c r="A157" s="2" t="s">
        <v>334</v>
      </c>
      <c r="B157" s="3" t="s">
        <v>1923</v>
      </c>
      <c r="C157" s="3" t="s">
        <v>1940</v>
      </c>
      <c r="D157" s="3" t="s">
        <v>1922</v>
      </c>
    </row>
    <row r="158" spans="1:4" ht="14.25" customHeight="1">
      <c r="A158" s="2" t="s">
        <v>336</v>
      </c>
      <c r="B158" s="3" t="s">
        <v>1923</v>
      </c>
      <c r="C158" s="3" t="s">
        <v>1940</v>
      </c>
      <c r="D158" s="3" t="s">
        <v>1927</v>
      </c>
    </row>
    <row r="159" spans="1:4" ht="14.25" customHeight="1">
      <c r="A159" s="2" t="s">
        <v>337</v>
      </c>
      <c r="B159" s="3" t="s">
        <v>1920</v>
      </c>
      <c r="C159" s="3" t="s">
        <v>1921</v>
      </c>
      <c r="D159" s="3" t="s">
        <v>1922</v>
      </c>
    </row>
    <row r="160" spans="1:4" ht="14.25" customHeight="1">
      <c r="A160" s="2" t="s">
        <v>340</v>
      </c>
      <c r="B160" s="3" t="s">
        <v>1929</v>
      </c>
      <c r="C160" s="3" t="s">
        <v>1932</v>
      </c>
      <c r="D160" s="3" t="s">
        <v>1927</v>
      </c>
    </row>
    <row r="161" spans="1:4" ht="14.25" customHeight="1">
      <c r="A161" s="2" t="s">
        <v>342</v>
      </c>
      <c r="B161" s="3" t="s">
        <v>1923</v>
      </c>
      <c r="C161" s="3" t="s">
        <v>1941</v>
      </c>
      <c r="D161" s="3" t="s">
        <v>1922</v>
      </c>
    </row>
    <row r="162" spans="1:4" ht="14.25" customHeight="1">
      <c r="A162" s="2" t="s">
        <v>343</v>
      </c>
      <c r="B162" s="3" t="s">
        <v>1925</v>
      </c>
      <c r="C162" s="3" t="s">
        <v>1926</v>
      </c>
      <c r="D162" s="3" t="s">
        <v>1927</v>
      </c>
    </row>
    <row r="163" spans="1:4" ht="14.25" customHeight="1">
      <c r="A163" s="2" t="s">
        <v>345</v>
      </c>
      <c r="B163" s="3" t="s">
        <v>1920</v>
      </c>
      <c r="C163" s="3" t="s">
        <v>1921</v>
      </c>
      <c r="D163" s="3" t="s">
        <v>1933</v>
      </c>
    </row>
    <row r="164" spans="1:4" ht="14.25" customHeight="1">
      <c r="A164" s="2" t="s">
        <v>347</v>
      </c>
      <c r="B164" s="3" t="s">
        <v>1925</v>
      </c>
      <c r="C164" s="3" t="s">
        <v>1928</v>
      </c>
      <c r="D164" s="3" t="s">
        <v>1927</v>
      </c>
    </row>
    <row r="165" spans="1:4" ht="14.25" customHeight="1">
      <c r="A165" s="2" t="s">
        <v>348</v>
      </c>
      <c r="B165" s="3" t="s">
        <v>1929</v>
      </c>
      <c r="C165" s="3" t="s">
        <v>1947</v>
      </c>
      <c r="D165" s="3" t="s">
        <v>1922</v>
      </c>
    </row>
    <row r="166" spans="1:4" ht="14.25" customHeight="1">
      <c r="A166" s="2" t="s">
        <v>350</v>
      </c>
      <c r="B166" s="3" t="s">
        <v>1925</v>
      </c>
      <c r="C166" s="3" t="s">
        <v>1928</v>
      </c>
      <c r="D166" s="3" t="s">
        <v>1927</v>
      </c>
    </row>
    <row r="167" spans="1:4" ht="14.25" customHeight="1">
      <c r="A167" s="2" t="s">
        <v>351</v>
      </c>
      <c r="B167" s="3" t="s">
        <v>1925</v>
      </c>
      <c r="C167" s="3" t="s">
        <v>1938</v>
      </c>
      <c r="D167" s="3" t="s">
        <v>1927</v>
      </c>
    </row>
    <row r="168" spans="1:4" ht="14.25" customHeight="1">
      <c r="A168" s="2" t="s">
        <v>352</v>
      </c>
      <c r="B168" s="3" t="s">
        <v>1931</v>
      </c>
      <c r="C168" s="3" t="s">
        <v>1946</v>
      </c>
      <c r="D168" s="3" t="s">
        <v>1933</v>
      </c>
    </row>
    <row r="169" spans="1:4" ht="14.25" customHeight="1">
      <c r="A169" s="2" t="s">
        <v>354</v>
      </c>
      <c r="B169" s="3" t="s">
        <v>1920</v>
      </c>
      <c r="C169" s="3" t="s">
        <v>1921</v>
      </c>
      <c r="D169" s="3" t="s">
        <v>1933</v>
      </c>
    </row>
    <row r="170" spans="1:4" ht="14.25" customHeight="1">
      <c r="A170" s="2" t="s">
        <v>356</v>
      </c>
      <c r="B170" s="3" t="s">
        <v>1931</v>
      </c>
      <c r="C170" s="3" t="s">
        <v>1932</v>
      </c>
      <c r="D170" s="3" t="s">
        <v>1922</v>
      </c>
    </row>
    <row r="171" spans="1:4" ht="14.25" customHeight="1">
      <c r="A171" s="2" t="s">
        <v>357</v>
      </c>
      <c r="B171" s="3" t="s">
        <v>1934</v>
      </c>
      <c r="C171" s="3" t="s">
        <v>1948</v>
      </c>
      <c r="D171" s="3" t="s">
        <v>1936</v>
      </c>
    </row>
    <row r="172" spans="1:4" ht="14.25" customHeight="1">
      <c r="A172" s="2" t="s">
        <v>359</v>
      </c>
      <c r="B172" s="3" t="s">
        <v>1923</v>
      </c>
      <c r="C172" s="3" t="s">
        <v>1941</v>
      </c>
      <c r="D172" s="3" t="s">
        <v>1927</v>
      </c>
    </row>
    <row r="173" spans="1:4" ht="14.25" customHeight="1">
      <c r="A173" s="2" t="s">
        <v>361</v>
      </c>
      <c r="B173" s="3" t="s">
        <v>1925</v>
      </c>
      <c r="C173" s="3" t="s">
        <v>1926</v>
      </c>
      <c r="D173" s="3" t="s">
        <v>1927</v>
      </c>
    </row>
    <row r="174" spans="1:4" ht="14.25" customHeight="1">
      <c r="A174" s="2" t="s">
        <v>363</v>
      </c>
      <c r="B174" s="3" t="s">
        <v>1920</v>
      </c>
      <c r="C174" s="3" t="s">
        <v>1945</v>
      </c>
      <c r="D174" s="3" t="s">
        <v>1933</v>
      </c>
    </row>
    <row r="175" spans="1:4" ht="14.25" customHeight="1">
      <c r="A175" s="2" t="s">
        <v>364</v>
      </c>
      <c r="B175" s="3" t="s">
        <v>1925</v>
      </c>
      <c r="C175" s="3" t="s">
        <v>1926</v>
      </c>
      <c r="D175" s="3" t="s">
        <v>1927</v>
      </c>
    </row>
    <row r="176" spans="1:4" ht="14.25" customHeight="1">
      <c r="A176" s="2" t="s">
        <v>365</v>
      </c>
      <c r="B176" s="3" t="s">
        <v>1923</v>
      </c>
      <c r="C176" s="3" t="s">
        <v>1942</v>
      </c>
      <c r="D176" s="3" t="s">
        <v>1933</v>
      </c>
    </row>
    <row r="177" spans="1:4" ht="14.25" customHeight="1">
      <c r="A177" s="2" t="s">
        <v>366</v>
      </c>
      <c r="B177" s="3" t="s">
        <v>1923</v>
      </c>
      <c r="C177" s="3" t="s">
        <v>1941</v>
      </c>
      <c r="D177" s="3" t="s">
        <v>1927</v>
      </c>
    </row>
    <row r="178" spans="1:4" ht="14.25" customHeight="1">
      <c r="A178" s="2" t="s">
        <v>368</v>
      </c>
      <c r="B178" s="3" t="s">
        <v>1925</v>
      </c>
      <c r="C178" s="3" t="s">
        <v>1926</v>
      </c>
      <c r="D178" s="3" t="s">
        <v>1927</v>
      </c>
    </row>
    <row r="179" spans="1:4" ht="14.25" customHeight="1">
      <c r="A179" s="2" t="s">
        <v>370</v>
      </c>
      <c r="B179" s="3" t="s">
        <v>1923</v>
      </c>
      <c r="C179" s="3" t="s">
        <v>1940</v>
      </c>
      <c r="D179" s="3" t="s">
        <v>1922</v>
      </c>
    </row>
    <row r="180" spans="1:4" ht="14.25" customHeight="1">
      <c r="A180" s="2" t="s">
        <v>372</v>
      </c>
      <c r="B180" s="3" t="s">
        <v>1929</v>
      </c>
      <c r="C180" s="3" t="s">
        <v>1946</v>
      </c>
      <c r="D180" s="3" t="s">
        <v>1933</v>
      </c>
    </row>
    <row r="181" spans="1:4" ht="14.25" customHeight="1">
      <c r="A181" s="2" t="s">
        <v>373</v>
      </c>
      <c r="B181" s="3" t="s">
        <v>1923</v>
      </c>
      <c r="C181" s="3" t="s">
        <v>1924</v>
      </c>
      <c r="D181" s="3" t="s">
        <v>1922</v>
      </c>
    </row>
    <row r="182" spans="1:4" ht="14.25" customHeight="1">
      <c r="A182" s="2" t="s">
        <v>375</v>
      </c>
      <c r="B182" s="3" t="s">
        <v>1925</v>
      </c>
      <c r="C182" s="3" t="s">
        <v>1938</v>
      </c>
      <c r="D182" s="3" t="s">
        <v>1927</v>
      </c>
    </row>
    <row r="183" spans="1:4" ht="14.25" customHeight="1">
      <c r="A183" s="2" t="s">
        <v>376</v>
      </c>
      <c r="B183" s="3" t="s">
        <v>1943</v>
      </c>
      <c r="C183" s="3" t="s">
        <v>1935</v>
      </c>
      <c r="D183" s="3" t="s">
        <v>1936</v>
      </c>
    </row>
    <row r="184" spans="1:4" ht="14.25" customHeight="1">
      <c r="A184" s="2" t="s">
        <v>377</v>
      </c>
      <c r="B184" s="3" t="s">
        <v>1929</v>
      </c>
      <c r="C184" s="3" t="s">
        <v>1932</v>
      </c>
      <c r="D184" s="3" t="s">
        <v>1927</v>
      </c>
    </row>
    <row r="185" spans="1:4" ht="14.25" customHeight="1">
      <c r="A185" s="2" t="s">
        <v>379</v>
      </c>
      <c r="B185" s="3" t="s">
        <v>1923</v>
      </c>
      <c r="C185" s="3" t="s">
        <v>1942</v>
      </c>
      <c r="D185" s="3" t="s">
        <v>1927</v>
      </c>
    </row>
    <row r="186" spans="1:4" ht="14.25" customHeight="1">
      <c r="A186" s="2" t="s">
        <v>380</v>
      </c>
      <c r="B186" s="3" t="s">
        <v>1923</v>
      </c>
      <c r="C186" s="3" t="s">
        <v>1924</v>
      </c>
      <c r="D186" s="3" t="s">
        <v>1933</v>
      </c>
    </row>
    <row r="187" spans="1:4" ht="14.25" customHeight="1">
      <c r="A187" s="2" t="s">
        <v>381</v>
      </c>
      <c r="B187" s="3" t="s">
        <v>1920</v>
      </c>
      <c r="C187" s="3" t="s">
        <v>1921</v>
      </c>
      <c r="D187" s="3" t="s">
        <v>1933</v>
      </c>
    </row>
    <row r="188" spans="1:4" ht="14.25" customHeight="1">
      <c r="A188" s="2" t="s">
        <v>383</v>
      </c>
      <c r="B188" s="3" t="s">
        <v>1925</v>
      </c>
      <c r="C188" s="3" t="s">
        <v>1926</v>
      </c>
      <c r="D188" s="3" t="s">
        <v>1927</v>
      </c>
    </row>
    <row r="189" spans="1:4" ht="14.25" customHeight="1">
      <c r="A189" s="2" t="s">
        <v>385</v>
      </c>
      <c r="B189" s="3" t="s">
        <v>1920</v>
      </c>
      <c r="C189" s="3" t="s">
        <v>1945</v>
      </c>
      <c r="D189" s="3" t="s">
        <v>1933</v>
      </c>
    </row>
    <row r="190" spans="1:4" ht="14.25" customHeight="1">
      <c r="A190" s="2" t="s">
        <v>386</v>
      </c>
      <c r="B190" s="3" t="s">
        <v>1925</v>
      </c>
      <c r="C190" s="3" t="s">
        <v>1938</v>
      </c>
      <c r="D190" s="3" t="s">
        <v>1927</v>
      </c>
    </row>
    <row r="191" spans="1:4" ht="14.25" customHeight="1">
      <c r="A191" s="2" t="s">
        <v>388</v>
      </c>
      <c r="B191" s="3" t="s">
        <v>1923</v>
      </c>
      <c r="C191" s="3" t="s">
        <v>1940</v>
      </c>
      <c r="D191" s="3" t="s">
        <v>1933</v>
      </c>
    </row>
    <row r="192" spans="1:4" ht="14.25" customHeight="1">
      <c r="A192" s="2" t="s">
        <v>390</v>
      </c>
      <c r="B192" s="3" t="s">
        <v>1923</v>
      </c>
      <c r="C192" s="3" t="s">
        <v>1940</v>
      </c>
      <c r="D192" s="3" t="s">
        <v>1933</v>
      </c>
    </row>
    <row r="193" spans="1:4" ht="14.25" customHeight="1">
      <c r="A193" s="2" t="s">
        <v>392</v>
      </c>
      <c r="B193" s="3" t="s">
        <v>1923</v>
      </c>
      <c r="C193" s="3" t="s">
        <v>1924</v>
      </c>
      <c r="D193" s="3" t="s">
        <v>1922</v>
      </c>
    </row>
    <row r="194" spans="1:4" ht="14.25" customHeight="1">
      <c r="A194" s="2" t="s">
        <v>393</v>
      </c>
      <c r="B194" s="3" t="s">
        <v>1920</v>
      </c>
      <c r="C194" s="3" t="s">
        <v>1939</v>
      </c>
      <c r="D194" s="3" t="s">
        <v>1927</v>
      </c>
    </row>
    <row r="195" spans="1:4" ht="14.25" customHeight="1">
      <c r="A195" s="2" t="s">
        <v>394</v>
      </c>
      <c r="B195" s="3" t="s">
        <v>1923</v>
      </c>
      <c r="C195" s="3" t="s">
        <v>1941</v>
      </c>
      <c r="D195" s="3" t="s">
        <v>1933</v>
      </c>
    </row>
    <row r="196" spans="1:4" ht="14.25" customHeight="1">
      <c r="A196" s="2" t="s">
        <v>395</v>
      </c>
      <c r="B196" s="3" t="s">
        <v>1943</v>
      </c>
      <c r="C196" s="3" t="s">
        <v>1935</v>
      </c>
      <c r="D196" s="3" t="s">
        <v>1936</v>
      </c>
    </row>
    <row r="197" spans="1:4" ht="14.25" customHeight="1">
      <c r="A197" s="2" t="s">
        <v>397</v>
      </c>
      <c r="B197" s="3" t="s">
        <v>1931</v>
      </c>
      <c r="C197" s="3" t="s">
        <v>1946</v>
      </c>
      <c r="D197" s="3" t="s">
        <v>1933</v>
      </c>
    </row>
    <row r="198" spans="1:4" ht="14.25" customHeight="1">
      <c r="A198" s="2" t="s">
        <v>398</v>
      </c>
      <c r="B198" s="3" t="s">
        <v>1934</v>
      </c>
      <c r="C198" s="3" t="s">
        <v>1937</v>
      </c>
      <c r="D198" s="3" t="s">
        <v>1936</v>
      </c>
    </row>
    <row r="199" spans="1:4" ht="14.25" customHeight="1">
      <c r="A199" s="2" t="s">
        <v>400</v>
      </c>
      <c r="B199" s="3" t="s">
        <v>1931</v>
      </c>
      <c r="C199" s="3" t="s">
        <v>1930</v>
      </c>
      <c r="D199" s="3" t="s">
        <v>1933</v>
      </c>
    </row>
    <row r="200" spans="1:4" ht="14.25" customHeight="1">
      <c r="A200" s="2" t="s">
        <v>401</v>
      </c>
      <c r="B200" s="3" t="s">
        <v>1920</v>
      </c>
      <c r="C200" s="3" t="s">
        <v>1944</v>
      </c>
      <c r="D200" s="3" t="s">
        <v>1927</v>
      </c>
    </row>
    <row r="201" spans="1:4" ht="14.25" customHeight="1">
      <c r="A201" s="2" t="s">
        <v>402</v>
      </c>
      <c r="B201" s="3" t="s">
        <v>1929</v>
      </c>
      <c r="C201" s="3" t="s">
        <v>1932</v>
      </c>
      <c r="D201" s="3" t="s">
        <v>1927</v>
      </c>
    </row>
    <row r="202" spans="1:4" ht="14.25" customHeight="1">
      <c r="A202" s="2" t="s">
        <v>403</v>
      </c>
      <c r="B202" s="3" t="s">
        <v>1920</v>
      </c>
      <c r="C202" s="3" t="s">
        <v>1945</v>
      </c>
      <c r="D202" s="3" t="s">
        <v>1933</v>
      </c>
    </row>
    <row r="203" spans="1:4" ht="14.25" customHeight="1">
      <c r="A203" s="2" t="s">
        <v>404</v>
      </c>
      <c r="B203" s="3" t="s">
        <v>1923</v>
      </c>
      <c r="C203" s="3" t="s">
        <v>1942</v>
      </c>
      <c r="D203" s="3" t="s">
        <v>1927</v>
      </c>
    </row>
    <row r="204" spans="1:4" ht="14.25" customHeight="1">
      <c r="A204" s="2" t="s">
        <v>405</v>
      </c>
      <c r="B204" s="3" t="s">
        <v>1923</v>
      </c>
      <c r="C204" s="3" t="s">
        <v>1940</v>
      </c>
      <c r="D204" s="3" t="s">
        <v>1933</v>
      </c>
    </row>
    <row r="205" spans="1:4" ht="14.25" customHeight="1">
      <c r="A205" s="2" t="s">
        <v>407</v>
      </c>
      <c r="B205" s="3" t="s">
        <v>1925</v>
      </c>
      <c r="C205" s="3" t="s">
        <v>1938</v>
      </c>
      <c r="D205" s="3" t="s">
        <v>1927</v>
      </c>
    </row>
    <row r="206" spans="1:4" ht="14.25" customHeight="1">
      <c r="A206" s="2" t="s">
        <v>409</v>
      </c>
      <c r="B206" s="3" t="s">
        <v>1920</v>
      </c>
      <c r="C206" s="3" t="s">
        <v>1939</v>
      </c>
      <c r="D206" s="3" t="s">
        <v>1933</v>
      </c>
    </row>
    <row r="207" spans="1:4" ht="14.25" customHeight="1">
      <c r="A207" s="2" t="s">
        <v>411</v>
      </c>
      <c r="B207" s="3" t="s">
        <v>1925</v>
      </c>
      <c r="C207" s="3" t="s">
        <v>1928</v>
      </c>
      <c r="D207" s="3" t="s">
        <v>1927</v>
      </c>
    </row>
    <row r="208" spans="1:4" ht="14.25" customHeight="1">
      <c r="A208" s="2" t="s">
        <v>413</v>
      </c>
      <c r="B208" s="3" t="s">
        <v>1929</v>
      </c>
      <c r="C208" s="3" t="s">
        <v>1930</v>
      </c>
      <c r="D208" s="3" t="s">
        <v>1927</v>
      </c>
    </row>
    <row r="209" spans="1:4" ht="14.25" customHeight="1">
      <c r="A209" s="2" t="s">
        <v>415</v>
      </c>
      <c r="B209" s="3" t="s">
        <v>1920</v>
      </c>
      <c r="C209" s="3" t="s">
        <v>1944</v>
      </c>
      <c r="D209" s="3" t="s">
        <v>1933</v>
      </c>
    </row>
    <row r="210" spans="1:4" ht="14.25" customHeight="1">
      <c r="A210" s="2" t="s">
        <v>417</v>
      </c>
      <c r="B210" s="3" t="s">
        <v>1920</v>
      </c>
      <c r="C210" s="3" t="s">
        <v>1945</v>
      </c>
      <c r="D210" s="3" t="s">
        <v>1922</v>
      </c>
    </row>
    <row r="211" spans="1:4" ht="14.25" customHeight="1">
      <c r="A211" s="2" t="s">
        <v>419</v>
      </c>
      <c r="B211" s="3" t="s">
        <v>1925</v>
      </c>
      <c r="C211" s="3" t="s">
        <v>1938</v>
      </c>
      <c r="D211" s="3" t="s">
        <v>1927</v>
      </c>
    </row>
    <row r="212" spans="1:4" ht="14.25" customHeight="1">
      <c r="A212" s="2" t="s">
        <v>421</v>
      </c>
      <c r="B212" s="3" t="s">
        <v>1925</v>
      </c>
      <c r="C212" s="3" t="s">
        <v>1938</v>
      </c>
      <c r="D212" s="3" t="s">
        <v>1927</v>
      </c>
    </row>
    <row r="213" spans="1:4" ht="14.25" customHeight="1">
      <c r="A213" s="2" t="s">
        <v>423</v>
      </c>
      <c r="B213" s="3" t="s">
        <v>1923</v>
      </c>
      <c r="C213" s="3" t="s">
        <v>1924</v>
      </c>
      <c r="D213" s="3" t="s">
        <v>1927</v>
      </c>
    </row>
    <row r="214" spans="1:4" ht="14.25" customHeight="1">
      <c r="A214" s="2" t="s">
        <v>424</v>
      </c>
      <c r="B214" s="3" t="s">
        <v>1923</v>
      </c>
      <c r="C214" s="3" t="s">
        <v>1940</v>
      </c>
      <c r="D214" s="3" t="s">
        <v>1933</v>
      </c>
    </row>
    <row r="215" spans="1:4" ht="14.25" customHeight="1">
      <c r="A215" s="2" t="s">
        <v>426</v>
      </c>
      <c r="B215" s="3" t="s">
        <v>1923</v>
      </c>
      <c r="C215" s="3" t="s">
        <v>1941</v>
      </c>
      <c r="D215" s="3" t="s">
        <v>1933</v>
      </c>
    </row>
    <row r="216" spans="1:4" ht="14.25" customHeight="1">
      <c r="A216" s="2" t="s">
        <v>427</v>
      </c>
      <c r="B216" s="3" t="s">
        <v>1920</v>
      </c>
      <c r="C216" s="3" t="s">
        <v>1939</v>
      </c>
      <c r="D216" s="3" t="s">
        <v>1933</v>
      </c>
    </row>
    <row r="217" spans="1:4" ht="14.25" customHeight="1">
      <c r="A217" s="2" t="s">
        <v>428</v>
      </c>
      <c r="B217" s="3" t="s">
        <v>1931</v>
      </c>
      <c r="C217" s="3" t="s">
        <v>1932</v>
      </c>
      <c r="D217" s="3" t="s">
        <v>1933</v>
      </c>
    </row>
    <row r="218" spans="1:4" ht="14.25" customHeight="1">
      <c r="A218" s="2" t="s">
        <v>429</v>
      </c>
      <c r="B218" s="3" t="s">
        <v>1920</v>
      </c>
      <c r="C218" s="3" t="s">
        <v>1944</v>
      </c>
      <c r="D218" s="3" t="s">
        <v>1927</v>
      </c>
    </row>
    <row r="219" spans="1:4" ht="14.25" customHeight="1">
      <c r="A219" s="2" t="s">
        <v>430</v>
      </c>
      <c r="B219" s="3" t="s">
        <v>1925</v>
      </c>
      <c r="C219" s="3" t="s">
        <v>1926</v>
      </c>
      <c r="D219" s="3" t="s">
        <v>1927</v>
      </c>
    </row>
    <row r="220" spans="1:4" ht="14.25" customHeight="1">
      <c r="A220" s="2" t="s">
        <v>432</v>
      </c>
      <c r="B220" s="3" t="s">
        <v>1925</v>
      </c>
      <c r="C220" s="3" t="s">
        <v>1938</v>
      </c>
      <c r="D220" s="3" t="s">
        <v>1927</v>
      </c>
    </row>
    <row r="221" spans="1:4" ht="14.25" customHeight="1">
      <c r="A221" s="2" t="s">
        <v>433</v>
      </c>
      <c r="B221" s="3" t="s">
        <v>1920</v>
      </c>
      <c r="C221" s="3" t="s">
        <v>1939</v>
      </c>
      <c r="D221" s="3" t="s">
        <v>1927</v>
      </c>
    </row>
    <row r="222" spans="1:4" ht="14.25" customHeight="1">
      <c r="A222" s="2" t="s">
        <v>434</v>
      </c>
      <c r="B222" s="3" t="s">
        <v>1929</v>
      </c>
      <c r="C222" s="3" t="s">
        <v>1930</v>
      </c>
      <c r="D222" s="3" t="s">
        <v>1922</v>
      </c>
    </row>
    <row r="223" spans="1:4" ht="14.25" customHeight="1">
      <c r="A223" s="2" t="s">
        <v>436</v>
      </c>
      <c r="B223" s="3" t="s">
        <v>1920</v>
      </c>
      <c r="C223" s="3" t="s">
        <v>1945</v>
      </c>
      <c r="D223" s="3" t="s">
        <v>1922</v>
      </c>
    </row>
    <row r="224" spans="1:4" ht="14.25" customHeight="1">
      <c r="A224" s="2" t="s">
        <v>438</v>
      </c>
      <c r="B224" s="3" t="s">
        <v>1920</v>
      </c>
      <c r="C224" s="3" t="s">
        <v>1921</v>
      </c>
      <c r="D224" s="3" t="s">
        <v>1927</v>
      </c>
    </row>
    <row r="225" spans="1:4" ht="14.25" customHeight="1">
      <c r="A225" s="2" t="s">
        <v>440</v>
      </c>
      <c r="B225" s="3" t="s">
        <v>1923</v>
      </c>
      <c r="C225" s="3" t="s">
        <v>1941</v>
      </c>
      <c r="D225" s="3" t="s">
        <v>1927</v>
      </c>
    </row>
    <row r="226" spans="1:4" ht="14.25" customHeight="1">
      <c r="A226" s="2" t="s">
        <v>441</v>
      </c>
      <c r="B226" s="3" t="s">
        <v>1923</v>
      </c>
      <c r="C226" s="3" t="s">
        <v>1942</v>
      </c>
      <c r="D226" s="3" t="s">
        <v>1927</v>
      </c>
    </row>
    <row r="227" spans="1:4" ht="14.25" customHeight="1">
      <c r="A227" s="2" t="s">
        <v>442</v>
      </c>
      <c r="B227" s="3" t="s">
        <v>1925</v>
      </c>
      <c r="C227" s="3" t="s">
        <v>1938</v>
      </c>
      <c r="D227" s="3" t="s">
        <v>1927</v>
      </c>
    </row>
    <row r="228" spans="1:4" ht="14.25" customHeight="1">
      <c r="A228" s="2" t="s">
        <v>443</v>
      </c>
      <c r="B228" s="3" t="s">
        <v>1931</v>
      </c>
      <c r="C228" s="3" t="s">
        <v>1932</v>
      </c>
      <c r="D228" s="3" t="s">
        <v>1933</v>
      </c>
    </row>
    <row r="229" spans="1:4" ht="14.25" customHeight="1">
      <c r="A229" s="2" t="s">
        <v>445</v>
      </c>
      <c r="B229" s="3" t="s">
        <v>1925</v>
      </c>
      <c r="C229" s="3" t="s">
        <v>1928</v>
      </c>
      <c r="D229" s="3" t="s">
        <v>1927</v>
      </c>
    </row>
    <row r="230" spans="1:4" ht="14.25" customHeight="1">
      <c r="A230" s="2" t="s">
        <v>448</v>
      </c>
      <c r="B230" s="3" t="s">
        <v>1925</v>
      </c>
      <c r="C230" s="3" t="s">
        <v>1926</v>
      </c>
      <c r="D230" s="3" t="s">
        <v>1927</v>
      </c>
    </row>
    <row r="231" spans="1:4" ht="14.25" customHeight="1">
      <c r="A231" s="2" t="s">
        <v>450</v>
      </c>
      <c r="B231" s="3" t="s">
        <v>1920</v>
      </c>
      <c r="C231" s="3" t="s">
        <v>1939</v>
      </c>
      <c r="D231" s="3" t="s">
        <v>1933</v>
      </c>
    </row>
    <row r="232" spans="1:4" ht="14.25" customHeight="1">
      <c r="A232" s="2" t="s">
        <v>452</v>
      </c>
      <c r="B232" s="3" t="s">
        <v>1923</v>
      </c>
      <c r="C232" s="3" t="s">
        <v>1924</v>
      </c>
      <c r="D232" s="3" t="s">
        <v>1933</v>
      </c>
    </row>
    <row r="233" spans="1:4" ht="14.25" customHeight="1">
      <c r="A233" s="2" t="s">
        <v>453</v>
      </c>
      <c r="B233" s="3" t="s">
        <v>1929</v>
      </c>
      <c r="C233" s="3" t="s">
        <v>1930</v>
      </c>
      <c r="D233" s="3" t="s">
        <v>1922</v>
      </c>
    </row>
    <row r="234" spans="1:4" ht="14.25" customHeight="1">
      <c r="A234" s="2" t="s">
        <v>454</v>
      </c>
      <c r="B234" s="3" t="s">
        <v>1934</v>
      </c>
      <c r="C234" s="3" t="s">
        <v>1935</v>
      </c>
      <c r="D234" s="3" t="s">
        <v>1936</v>
      </c>
    </row>
    <row r="235" spans="1:4" ht="14.25" customHeight="1">
      <c r="A235" s="2" t="s">
        <v>455</v>
      </c>
      <c r="B235" s="3" t="s">
        <v>1923</v>
      </c>
      <c r="C235" s="3" t="s">
        <v>1942</v>
      </c>
      <c r="D235" s="3" t="s">
        <v>1933</v>
      </c>
    </row>
    <row r="236" spans="1:4" ht="14.25" customHeight="1">
      <c r="A236" s="2" t="s">
        <v>458</v>
      </c>
      <c r="B236" s="3" t="s">
        <v>1920</v>
      </c>
      <c r="C236" s="3" t="s">
        <v>1944</v>
      </c>
      <c r="D236" s="3" t="s">
        <v>1922</v>
      </c>
    </row>
    <row r="237" spans="1:4" ht="14.25" customHeight="1">
      <c r="A237" s="2" t="s">
        <v>459</v>
      </c>
      <c r="B237" s="3" t="s">
        <v>1925</v>
      </c>
      <c r="C237" s="3" t="s">
        <v>1928</v>
      </c>
      <c r="D237" s="3" t="s">
        <v>1927</v>
      </c>
    </row>
    <row r="238" spans="1:4" ht="14.25" customHeight="1">
      <c r="A238" s="2" t="s">
        <v>462</v>
      </c>
      <c r="B238" s="3" t="s">
        <v>1920</v>
      </c>
      <c r="C238" s="3" t="s">
        <v>1944</v>
      </c>
      <c r="D238" s="3" t="s">
        <v>1933</v>
      </c>
    </row>
    <row r="239" spans="1:4" ht="14.25" customHeight="1">
      <c r="A239" s="2" t="s">
        <v>463</v>
      </c>
      <c r="B239" s="3" t="s">
        <v>1925</v>
      </c>
      <c r="C239" s="3" t="s">
        <v>1926</v>
      </c>
      <c r="D239" s="3" t="s">
        <v>1927</v>
      </c>
    </row>
    <row r="240" spans="1:4" ht="14.25" customHeight="1">
      <c r="A240" s="2" t="s">
        <v>465</v>
      </c>
      <c r="B240" s="3" t="s">
        <v>1920</v>
      </c>
      <c r="C240" s="3" t="s">
        <v>1945</v>
      </c>
      <c r="D240" s="3" t="s">
        <v>1927</v>
      </c>
    </row>
    <row r="241" spans="1:4" ht="14.25" customHeight="1">
      <c r="A241" s="2" t="s">
        <v>467</v>
      </c>
      <c r="B241" s="3" t="s">
        <v>1920</v>
      </c>
      <c r="C241" s="3" t="s">
        <v>1921</v>
      </c>
      <c r="D241" s="3" t="s">
        <v>1927</v>
      </c>
    </row>
    <row r="242" spans="1:4" ht="14.25" customHeight="1">
      <c r="A242" s="2" t="s">
        <v>469</v>
      </c>
      <c r="B242" s="3" t="s">
        <v>1929</v>
      </c>
      <c r="C242" s="3" t="s">
        <v>1946</v>
      </c>
      <c r="D242" s="3" t="s">
        <v>1933</v>
      </c>
    </row>
    <row r="243" spans="1:4" ht="14.25" customHeight="1">
      <c r="A243" s="2" t="s">
        <v>471</v>
      </c>
      <c r="B243" s="3" t="s">
        <v>1920</v>
      </c>
      <c r="C243" s="3" t="s">
        <v>1939</v>
      </c>
      <c r="D243" s="3" t="s">
        <v>1933</v>
      </c>
    </row>
    <row r="244" spans="1:4" ht="14.25" customHeight="1">
      <c r="A244" s="2" t="s">
        <v>473</v>
      </c>
      <c r="B244" s="3" t="s">
        <v>1920</v>
      </c>
      <c r="C244" s="3" t="s">
        <v>1945</v>
      </c>
      <c r="D244" s="3" t="s">
        <v>1927</v>
      </c>
    </row>
    <row r="245" spans="1:4" ht="14.25" customHeight="1">
      <c r="A245" s="2" t="s">
        <v>474</v>
      </c>
      <c r="B245" s="3" t="s">
        <v>1925</v>
      </c>
      <c r="C245" s="3" t="s">
        <v>1926</v>
      </c>
      <c r="D245" s="3" t="s">
        <v>1927</v>
      </c>
    </row>
    <row r="246" spans="1:4" ht="14.25" customHeight="1">
      <c r="A246" s="2" t="s">
        <v>476</v>
      </c>
      <c r="B246" s="3" t="s">
        <v>1943</v>
      </c>
      <c r="C246" s="3" t="s">
        <v>1935</v>
      </c>
      <c r="D246" s="3" t="s">
        <v>1936</v>
      </c>
    </row>
    <row r="247" spans="1:4" ht="14.25" customHeight="1">
      <c r="A247" s="2" t="s">
        <v>477</v>
      </c>
      <c r="B247" s="3" t="s">
        <v>1920</v>
      </c>
      <c r="C247" s="3" t="s">
        <v>1944</v>
      </c>
      <c r="D247" s="3" t="s">
        <v>1922</v>
      </c>
    </row>
    <row r="248" spans="1:4" ht="14.25" customHeight="1">
      <c r="A248" s="2" t="s">
        <v>479</v>
      </c>
      <c r="B248" s="3" t="s">
        <v>1920</v>
      </c>
      <c r="C248" s="3" t="s">
        <v>1945</v>
      </c>
      <c r="D248" s="3" t="s">
        <v>1933</v>
      </c>
    </row>
    <row r="249" spans="1:4" ht="14.25" customHeight="1">
      <c r="A249" s="2" t="s">
        <v>480</v>
      </c>
      <c r="B249" s="3" t="s">
        <v>1923</v>
      </c>
      <c r="C249" s="3" t="s">
        <v>1924</v>
      </c>
      <c r="D249" s="3" t="s">
        <v>1927</v>
      </c>
    </row>
    <row r="250" spans="1:4" ht="14.25" customHeight="1">
      <c r="A250" s="2" t="s">
        <v>481</v>
      </c>
      <c r="B250" s="3" t="s">
        <v>1925</v>
      </c>
      <c r="C250" s="3" t="s">
        <v>1938</v>
      </c>
      <c r="D250" s="3" t="s">
        <v>1927</v>
      </c>
    </row>
    <row r="251" spans="1:4" ht="14.25" customHeight="1">
      <c r="A251" s="2" t="s">
        <v>482</v>
      </c>
      <c r="B251" s="3" t="s">
        <v>1925</v>
      </c>
      <c r="C251" s="3" t="s">
        <v>1928</v>
      </c>
      <c r="D251" s="3" t="s">
        <v>1927</v>
      </c>
    </row>
    <row r="252" spans="1:4" ht="14.25" customHeight="1">
      <c r="A252" s="2" t="s">
        <v>483</v>
      </c>
      <c r="B252" s="3" t="s">
        <v>1920</v>
      </c>
      <c r="C252" s="3" t="s">
        <v>1939</v>
      </c>
      <c r="D252" s="3" t="s">
        <v>1933</v>
      </c>
    </row>
    <row r="253" spans="1:4" ht="14.25" customHeight="1">
      <c r="A253" s="2" t="s">
        <v>485</v>
      </c>
      <c r="B253" s="3" t="s">
        <v>1923</v>
      </c>
      <c r="C253" s="3" t="s">
        <v>1941</v>
      </c>
      <c r="D253" s="3" t="s">
        <v>1922</v>
      </c>
    </row>
    <row r="254" spans="1:4" ht="14.25" customHeight="1">
      <c r="A254" s="2" t="s">
        <v>486</v>
      </c>
      <c r="B254" s="3" t="s">
        <v>1929</v>
      </c>
      <c r="C254" s="3" t="s">
        <v>1947</v>
      </c>
      <c r="D254" s="3" t="s">
        <v>1933</v>
      </c>
    </row>
    <row r="255" spans="1:4" ht="14.25" customHeight="1">
      <c r="A255" s="2" t="s">
        <v>488</v>
      </c>
      <c r="B255" s="3" t="s">
        <v>1920</v>
      </c>
      <c r="C255" s="3" t="s">
        <v>1945</v>
      </c>
      <c r="D255" s="3" t="s">
        <v>1933</v>
      </c>
    </row>
    <row r="256" spans="1:4" ht="14.25" customHeight="1">
      <c r="A256" s="2" t="s">
        <v>489</v>
      </c>
      <c r="B256" s="3" t="s">
        <v>1925</v>
      </c>
      <c r="C256" s="3" t="s">
        <v>1928</v>
      </c>
      <c r="D256" s="3" t="s">
        <v>1927</v>
      </c>
    </row>
    <row r="257" spans="1:4" ht="14.25" customHeight="1">
      <c r="A257" s="2" t="s">
        <v>490</v>
      </c>
      <c r="B257" s="3" t="s">
        <v>1920</v>
      </c>
      <c r="C257" s="3" t="s">
        <v>1945</v>
      </c>
      <c r="D257" s="3" t="s">
        <v>1927</v>
      </c>
    </row>
    <row r="258" spans="1:4" ht="14.25" customHeight="1">
      <c r="A258" s="2" t="s">
        <v>492</v>
      </c>
      <c r="B258" s="3" t="s">
        <v>1925</v>
      </c>
      <c r="C258" s="3" t="s">
        <v>1928</v>
      </c>
      <c r="D258" s="3" t="s">
        <v>1927</v>
      </c>
    </row>
    <row r="259" spans="1:4" ht="14.25" customHeight="1">
      <c r="A259" s="2" t="s">
        <v>494</v>
      </c>
      <c r="B259" s="3" t="s">
        <v>1923</v>
      </c>
      <c r="C259" s="3" t="s">
        <v>1942</v>
      </c>
      <c r="D259" s="3" t="s">
        <v>1927</v>
      </c>
    </row>
    <row r="260" spans="1:4" ht="14.25" customHeight="1">
      <c r="A260" s="2" t="s">
        <v>495</v>
      </c>
      <c r="B260" s="3" t="s">
        <v>1920</v>
      </c>
      <c r="C260" s="3" t="s">
        <v>1939</v>
      </c>
      <c r="D260" s="3" t="s">
        <v>1922</v>
      </c>
    </row>
    <row r="261" spans="1:4" ht="14.25" customHeight="1">
      <c r="A261" s="2" t="s">
        <v>496</v>
      </c>
      <c r="B261" s="3" t="s">
        <v>1920</v>
      </c>
      <c r="C261" s="3" t="s">
        <v>1939</v>
      </c>
      <c r="D261" s="3" t="s">
        <v>1927</v>
      </c>
    </row>
    <row r="262" spans="1:4" ht="14.25" customHeight="1">
      <c r="A262" s="2" t="s">
        <v>498</v>
      </c>
      <c r="B262" s="3" t="s">
        <v>1923</v>
      </c>
      <c r="C262" s="3" t="s">
        <v>1940</v>
      </c>
      <c r="D262" s="3" t="s">
        <v>1927</v>
      </c>
    </row>
    <row r="263" spans="1:4" ht="14.25" customHeight="1">
      <c r="A263" s="2" t="s">
        <v>499</v>
      </c>
      <c r="B263" s="3" t="s">
        <v>1931</v>
      </c>
      <c r="C263" s="3" t="s">
        <v>1932</v>
      </c>
      <c r="D263" s="3" t="s">
        <v>1927</v>
      </c>
    </row>
    <row r="264" spans="1:4" ht="14.25" customHeight="1">
      <c r="A264" s="2" t="s">
        <v>500</v>
      </c>
      <c r="B264" s="3" t="s">
        <v>1920</v>
      </c>
      <c r="C264" s="3" t="s">
        <v>1921</v>
      </c>
      <c r="D264" s="3" t="s">
        <v>1922</v>
      </c>
    </row>
    <row r="265" spans="1:4" ht="14.25" customHeight="1">
      <c r="A265" s="2" t="s">
        <v>501</v>
      </c>
      <c r="B265" s="3" t="s">
        <v>1923</v>
      </c>
      <c r="C265" s="3" t="s">
        <v>1924</v>
      </c>
      <c r="D265" s="3" t="s">
        <v>1927</v>
      </c>
    </row>
    <row r="266" spans="1:4" ht="14.25" customHeight="1">
      <c r="A266" s="2" t="s">
        <v>503</v>
      </c>
      <c r="B266" s="3" t="s">
        <v>1920</v>
      </c>
      <c r="C266" s="3" t="s">
        <v>1921</v>
      </c>
      <c r="D266" s="3" t="s">
        <v>1933</v>
      </c>
    </row>
    <row r="267" spans="1:4" ht="14.25" customHeight="1">
      <c r="A267" s="2" t="s">
        <v>504</v>
      </c>
      <c r="B267" s="3" t="s">
        <v>1925</v>
      </c>
      <c r="C267" s="3" t="s">
        <v>1938</v>
      </c>
      <c r="D267" s="3" t="s">
        <v>1927</v>
      </c>
    </row>
    <row r="268" spans="1:4" ht="14.25" customHeight="1">
      <c r="A268" s="2" t="s">
        <v>506</v>
      </c>
      <c r="B268" s="3" t="s">
        <v>1920</v>
      </c>
      <c r="C268" s="3" t="s">
        <v>1945</v>
      </c>
      <c r="D268" s="3" t="s">
        <v>1927</v>
      </c>
    </row>
    <row r="269" spans="1:4" ht="14.25" customHeight="1">
      <c r="A269" s="2" t="s">
        <v>508</v>
      </c>
      <c r="B269" s="3" t="s">
        <v>1943</v>
      </c>
      <c r="C269" s="3" t="s">
        <v>1935</v>
      </c>
      <c r="D269" s="3" t="s">
        <v>1936</v>
      </c>
    </row>
    <row r="270" spans="1:4" ht="14.25" customHeight="1">
      <c r="A270" s="2" t="s">
        <v>509</v>
      </c>
      <c r="B270" s="3" t="s">
        <v>1920</v>
      </c>
      <c r="C270" s="3" t="s">
        <v>1921</v>
      </c>
      <c r="D270" s="3" t="s">
        <v>1927</v>
      </c>
    </row>
    <row r="271" spans="1:4" ht="14.25" customHeight="1">
      <c r="A271" s="2" t="s">
        <v>510</v>
      </c>
      <c r="B271" s="3" t="s">
        <v>1923</v>
      </c>
      <c r="C271" s="3" t="s">
        <v>1924</v>
      </c>
      <c r="D271" s="3" t="s">
        <v>1933</v>
      </c>
    </row>
    <row r="272" spans="1:4" ht="14.25" customHeight="1">
      <c r="A272" s="2" t="s">
        <v>511</v>
      </c>
      <c r="B272" s="3" t="s">
        <v>1931</v>
      </c>
      <c r="C272" s="3" t="s">
        <v>1946</v>
      </c>
      <c r="D272" s="3" t="s">
        <v>1927</v>
      </c>
    </row>
    <row r="273" spans="1:4" ht="14.25" customHeight="1">
      <c r="A273" s="2" t="s">
        <v>512</v>
      </c>
      <c r="B273" s="3" t="s">
        <v>1925</v>
      </c>
      <c r="C273" s="3" t="s">
        <v>1938</v>
      </c>
      <c r="D273" s="3" t="s">
        <v>1927</v>
      </c>
    </row>
    <row r="274" spans="1:4" ht="14.25" customHeight="1">
      <c r="A274" s="2" t="s">
        <v>513</v>
      </c>
      <c r="B274" s="3" t="s">
        <v>1923</v>
      </c>
      <c r="C274" s="3" t="s">
        <v>1924</v>
      </c>
      <c r="D274" s="3" t="s">
        <v>1933</v>
      </c>
    </row>
    <row r="275" spans="1:4" ht="14.25" customHeight="1">
      <c r="A275" s="2" t="s">
        <v>514</v>
      </c>
      <c r="B275" s="3" t="s">
        <v>1920</v>
      </c>
      <c r="C275" s="3" t="s">
        <v>1939</v>
      </c>
      <c r="D275" s="3" t="s">
        <v>1933</v>
      </c>
    </row>
    <row r="276" spans="1:4" ht="14.25" customHeight="1">
      <c r="A276" s="2" t="s">
        <v>516</v>
      </c>
      <c r="B276" s="3" t="s">
        <v>1923</v>
      </c>
      <c r="C276" s="3" t="s">
        <v>1940</v>
      </c>
      <c r="D276" s="3" t="s">
        <v>1933</v>
      </c>
    </row>
    <row r="277" spans="1:4" ht="14.25" customHeight="1">
      <c r="A277" s="2" t="s">
        <v>518</v>
      </c>
      <c r="B277" s="3" t="s">
        <v>1920</v>
      </c>
      <c r="C277" s="3" t="s">
        <v>1944</v>
      </c>
      <c r="D277" s="3" t="s">
        <v>1933</v>
      </c>
    </row>
    <row r="278" spans="1:4" ht="14.25" customHeight="1">
      <c r="A278" s="2" t="s">
        <v>519</v>
      </c>
      <c r="B278" s="3" t="s">
        <v>1920</v>
      </c>
      <c r="C278" s="3" t="s">
        <v>1945</v>
      </c>
      <c r="D278" s="3" t="s">
        <v>1922</v>
      </c>
    </row>
    <row r="279" spans="1:4" ht="14.25" customHeight="1">
      <c r="A279" s="2" t="s">
        <v>520</v>
      </c>
      <c r="B279" s="3" t="s">
        <v>1943</v>
      </c>
      <c r="C279" s="3" t="s">
        <v>1935</v>
      </c>
      <c r="D279" s="3" t="s">
        <v>1936</v>
      </c>
    </row>
    <row r="280" spans="1:4" ht="14.25" customHeight="1">
      <c r="A280" s="2" t="s">
        <v>521</v>
      </c>
      <c r="B280" s="3" t="s">
        <v>1923</v>
      </c>
      <c r="C280" s="3" t="s">
        <v>1924</v>
      </c>
      <c r="D280" s="3" t="s">
        <v>1933</v>
      </c>
    </row>
    <row r="281" spans="1:4" ht="14.25" customHeight="1">
      <c r="A281" s="2" t="s">
        <v>523</v>
      </c>
      <c r="B281" s="3" t="s">
        <v>1923</v>
      </c>
      <c r="C281" s="3" t="s">
        <v>1941</v>
      </c>
      <c r="D281" s="3" t="s">
        <v>1927</v>
      </c>
    </row>
    <row r="282" spans="1:4" ht="14.25" customHeight="1">
      <c r="A282" s="2" t="s">
        <v>524</v>
      </c>
      <c r="B282" s="3" t="s">
        <v>1925</v>
      </c>
      <c r="C282" s="3" t="s">
        <v>1938</v>
      </c>
      <c r="D282" s="3" t="s">
        <v>1927</v>
      </c>
    </row>
    <row r="283" spans="1:4" ht="14.25" customHeight="1">
      <c r="A283" s="2" t="s">
        <v>526</v>
      </c>
      <c r="B283" s="3" t="s">
        <v>1920</v>
      </c>
      <c r="C283" s="3" t="s">
        <v>1944</v>
      </c>
      <c r="D283" s="3" t="s">
        <v>1927</v>
      </c>
    </row>
    <row r="284" spans="1:4" ht="14.25" customHeight="1">
      <c r="A284" s="2" t="s">
        <v>528</v>
      </c>
      <c r="B284" s="3" t="s">
        <v>1931</v>
      </c>
      <c r="C284" s="3" t="s">
        <v>1932</v>
      </c>
      <c r="D284" s="3" t="s">
        <v>1922</v>
      </c>
    </row>
    <row r="285" spans="1:4" ht="14.25" customHeight="1">
      <c r="A285" s="2" t="s">
        <v>530</v>
      </c>
      <c r="B285" s="3" t="s">
        <v>1923</v>
      </c>
      <c r="C285" s="3" t="s">
        <v>1942</v>
      </c>
      <c r="D285" s="3" t="s">
        <v>1922</v>
      </c>
    </row>
    <row r="286" spans="1:4" ht="14.25" customHeight="1">
      <c r="A286" s="2" t="s">
        <v>531</v>
      </c>
      <c r="B286" s="3" t="s">
        <v>1934</v>
      </c>
      <c r="C286" s="3" t="s">
        <v>1948</v>
      </c>
      <c r="D286" s="3" t="s">
        <v>1936</v>
      </c>
    </row>
    <row r="287" spans="1:4" ht="14.25" customHeight="1">
      <c r="A287" s="2" t="s">
        <v>532</v>
      </c>
      <c r="B287" s="3" t="s">
        <v>1929</v>
      </c>
      <c r="C287" s="3" t="s">
        <v>1932</v>
      </c>
      <c r="D287" s="3" t="s">
        <v>1933</v>
      </c>
    </row>
    <row r="288" spans="1:4" ht="14.25" customHeight="1">
      <c r="A288" s="2" t="s">
        <v>533</v>
      </c>
      <c r="B288" s="3" t="s">
        <v>1920</v>
      </c>
      <c r="C288" s="3" t="s">
        <v>1939</v>
      </c>
      <c r="D288" s="3" t="s">
        <v>1922</v>
      </c>
    </row>
    <row r="289" spans="1:4" ht="14.25" customHeight="1">
      <c r="A289" s="2" t="s">
        <v>535</v>
      </c>
      <c r="B289" s="3" t="s">
        <v>1931</v>
      </c>
      <c r="C289" s="3" t="s">
        <v>1932</v>
      </c>
      <c r="D289" s="3" t="s">
        <v>1922</v>
      </c>
    </row>
    <row r="290" spans="1:4" ht="14.25" customHeight="1">
      <c r="A290" s="2" t="s">
        <v>537</v>
      </c>
      <c r="B290" s="3" t="s">
        <v>1920</v>
      </c>
      <c r="C290" s="3" t="s">
        <v>1945</v>
      </c>
      <c r="D290" s="3" t="s">
        <v>1927</v>
      </c>
    </row>
    <row r="291" spans="1:4" ht="14.25" customHeight="1">
      <c r="A291" s="2" t="s">
        <v>538</v>
      </c>
      <c r="B291" s="3" t="s">
        <v>1923</v>
      </c>
      <c r="C291" s="3" t="s">
        <v>1941</v>
      </c>
      <c r="D291" s="3" t="s">
        <v>1933</v>
      </c>
    </row>
    <row r="292" spans="1:4" ht="14.25" customHeight="1">
      <c r="A292" s="2" t="s">
        <v>539</v>
      </c>
      <c r="B292" s="3" t="s">
        <v>1920</v>
      </c>
      <c r="C292" s="3" t="s">
        <v>1939</v>
      </c>
      <c r="D292" s="3" t="s">
        <v>1922</v>
      </c>
    </row>
    <row r="293" spans="1:4" ht="14.25" customHeight="1">
      <c r="A293" s="2" t="s">
        <v>540</v>
      </c>
      <c r="B293" s="3" t="s">
        <v>1925</v>
      </c>
      <c r="C293" s="3" t="s">
        <v>1938</v>
      </c>
      <c r="D293" s="3" t="s">
        <v>1927</v>
      </c>
    </row>
    <row r="294" spans="1:4" ht="14.25" customHeight="1">
      <c r="A294" s="2" t="s">
        <v>542</v>
      </c>
      <c r="B294" s="3" t="s">
        <v>1925</v>
      </c>
      <c r="C294" s="3" t="s">
        <v>1928</v>
      </c>
      <c r="D294" s="3" t="s">
        <v>1927</v>
      </c>
    </row>
    <row r="295" spans="1:4" ht="14.25" customHeight="1">
      <c r="A295" s="2" t="s">
        <v>543</v>
      </c>
      <c r="B295" s="3" t="s">
        <v>1920</v>
      </c>
      <c r="C295" s="3" t="s">
        <v>1939</v>
      </c>
      <c r="D295" s="3" t="s">
        <v>1927</v>
      </c>
    </row>
    <row r="296" spans="1:4" ht="14.25" customHeight="1">
      <c r="A296" s="2" t="s">
        <v>544</v>
      </c>
      <c r="B296" s="3" t="s">
        <v>1923</v>
      </c>
      <c r="C296" s="3" t="s">
        <v>1940</v>
      </c>
      <c r="D296" s="3" t="s">
        <v>1922</v>
      </c>
    </row>
    <row r="297" spans="1:4" ht="14.25" customHeight="1">
      <c r="A297" s="2" t="s">
        <v>547</v>
      </c>
      <c r="B297" s="3" t="s">
        <v>1931</v>
      </c>
      <c r="C297" s="3" t="s">
        <v>1947</v>
      </c>
      <c r="D297" s="3" t="s">
        <v>1933</v>
      </c>
    </row>
    <row r="298" spans="1:4" ht="14.25" customHeight="1">
      <c r="A298" s="2" t="s">
        <v>548</v>
      </c>
      <c r="B298" s="3" t="s">
        <v>1920</v>
      </c>
      <c r="C298" s="3" t="s">
        <v>1944</v>
      </c>
      <c r="D298" s="3" t="s">
        <v>1933</v>
      </c>
    </row>
    <row r="299" spans="1:4" ht="14.25" customHeight="1">
      <c r="A299" s="2" t="s">
        <v>549</v>
      </c>
      <c r="B299" s="3" t="s">
        <v>1931</v>
      </c>
      <c r="C299" s="3" t="s">
        <v>1947</v>
      </c>
      <c r="D299" s="3" t="s">
        <v>1933</v>
      </c>
    </row>
    <row r="300" spans="1:4" ht="14.25" customHeight="1">
      <c r="A300" s="2" t="s">
        <v>551</v>
      </c>
      <c r="B300" s="3" t="s">
        <v>1920</v>
      </c>
      <c r="C300" s="3" t="s">
        <v>1939</v>
      </c>
      <c r="D300" s="3" t="s">
        <v>1927</v>
      </c>
    </row>
    <row r="301" spans="1:4" ht="14.25" customHeight="1">
      <c r="A301" s="2" t="s">
        <v>553</v>
      </c>
      <c r="B301" s="3" t="s">
        <v>1923</v>
      </c>
      <c r="C301" s="3" t="s">
        <v>1941</v>
      </c>
      <c r="D301" s="3" t="s">
        <v>1927</v>
      </c>
    </row>
    <row r="302" spans="1:4" ht="14.25" customHeight="1">
      <c r="A302" s="2" t="s">
        <v>555</v>
      </c>
      <c r="B302" s="3" t="s">
        <v>1920</v>
      </c>
      <c r="C302" s="3" t="s">
        <v>1939</v>
      </c>
      <c r="D302" s="3" t="s">
        <v>1927</v>
      </c>
    </row>
    <row r="303" spans="1:4" ht="14.25" customHeight="1">
      <c r="A303" s="2" t="s">
        <v>556</v>
      </c>
      <c r="B303" s="3" t="s">
        <v>1920</v>
      </c>
      <c r="C303" s="3" t="s">
        <v>1921</v>
      </c>
      <c r="D303" s="3" t="s">
        <v>1927</v>
      </c>
    </row>
    <row r="304" spans="1:4" ht="14.25" customHeight="1">
      <c r="A304" s="2" t="s">
        <v>558</v>
      </c>
      <c r="B304" s="3" t="s">
        <v>1923</v>
      </c>
      <c r="C304" s="3" t="s">
        <v>1941</v>
      </c>
      <c r="D304" s="3" t="s">
        <v>1933</v>
      </c>
    </row>
    <row r="305" spans="1:4" ht="14.25" customHeight="1">
      <c r="A305" s="2" t="s">
        <v>559</v>
      </c>
      <c r="B305" s="3" t="s">
        <v>1920</v>
      </c>
      <c r="C305" s="3" t="s">
        <v>1945</v>
      </c>
      <c r="D305" s="3" t="s">
        <v>1922</v>
      </c>
    </row>
    <row r="306" spans="1:4" ht="14.25" customHeight="1">
      <c r="A306" s="2" t="s">
        <v>561</v>
      </c>
      <c r="B306" s="3" t="s">
        <v>1925</v>
      </c>
      <c r="C306" s="3" t="s">
        <v>1926</v>
      </c>
      <c r="D306" s="3" t="s">
        <v>1927</v>
      </c>
    </row>
    <row r="307" spans="1:4" ht="14.25" customHeight="1">
      <c r="A307" s="2" t="s">
        <v>562</v>
      </c>
      <c r="B307" s="3" t="s">
        <v>1925</v>
      </c>
      <c r="C307" s="3" t="s">
        <v>1926</v>
      </c>
      <c r="D307" s="3" t="s">
        <v>1927</v>
      </c>
    </row>
    <row r="308" spans="1:4" ht="14.25" customHeight="1">
      <c r="A308" s="2" t="s">
        <v>563</v>
      </c>
      <c r="B308" s="3" t="s">
        <v>1920</v>
      </c>
      <c r="C308" s="3" t="s">
        <v>1939</v>
      </c>
      <c r="D308" s="3" t="s">
        <v>1927</v>
      </c>
    </row>
    <row r="309" spans="1:4" ht="14.25" customHeight="1">
      <c r="A309" s="2" t="s">
        <v>564</v>
      </c>
      <c r="B309" s="3" t="s">
        <v>1920</v>
      </c>
      <c r="C309" s="3" t="s">
        <v>1945</v>
      </c>
      <c r="D309" s="3" t="s">
        <v>1933</v>
      </c>
    </row>
    <row r="310" spans="1:4" ht="14.25" customHeight="1">
      <c r="A310" s="2" t="s">
        <v>566</v>
      </c>
      <c r="B310" s="3" t="s">
        <v>1920</v>
      </c>
      <c r="C310" s="3" t="s">
        <v>1921</v>
      </c>
      <c r="D310" s="3" t="s">
        <v>1922</v>
      </c>
    </row>
    <row r="311" spans="1:4" ht="14.25" customHeight="1">
      <c r="A311" s="2" t="s">
        <v>568</v>
      </c>
      <c r="B311" s="3" t="s">
        <v>1920</v>
      </c>
      <c r="C311" s="3" t="s">
        <v>1944</v>
      </c>
      <c r="D311" s="3" t="s">
        <v>1927</v>
      </c>
    </row>
    <row r="312" spans="1:4" ht="14.25" customHeight="1">
      <c r="A312" s="2" t="s">
        <v>569</v>
      </c>
      <c r="B312" s="3" t="s">
        <v>1925</v>
      </c>
      <c r="C312" s="3" t="s">
        <v>1926</v>
      </c>
      <c r="D312" s="3" t="s">
        <v>1927</v>
      </c>
    </row>
    <row r="313" spans="1:4" ht="14.25" customHeight="1">
      <c r="A313" s="2" t="s">
        <v>571</v>
      </c>
      <c r="B313" s="3" t="s">
        <v>1929</v>
      </c>
      <c r="C313" s="3" t="s">
        <v>1930</v>
      </c>
      <c r="D313" s="3" t="s">
        <v>1933</v>
      </c>
    </row>
    <row r="314" spans="1:4" ht="14.25" customHeight="1">
      <c r="A314" s="2" t="s">
        <v>572</v>
      </c>
      <c r="B314" s="3" t="s">
        <v>1920</v>
      </c>
      <c r="C314" s="3" t="s">
        <v>1944</v>
      </c>
      <c r="D314" s="3" t="s">
        <v>1922</v>
      </c>
    </row>
    <row r="315" spans="1:4" ht="14.25" customHeight="1">
      <c r="A315" s="2" t="s">
        <v>573</v>
      </c>
      <c r="B315" s="3" t="s">
        <v>1934</v>
      </c>
      <c r="C315" s="3" t="s">
        <v>1935</v>
      </c>
      <c r="D315" s="3" t="s">
        <v>1936</v>
      </c>
    </row>
    <row r="316" spans="1:4" ht="14.25" customHeight="1">
      <c r="A316" s="2" t="s">
        <v>574</v>
      </c>
      <c r="B316" s="3" t="s">
        <v>1923</v>
      </c>
      <c r="C316" s="3" t="s">
        <v>1940</v>
      </c>
      <c r="D316" s="3" t="s">
        <v>1927</v>
      </c>
    </row>
    <row r="317" spans="1:4" ht="14.25" customHeight="1">
      <c r="A317" s="2" t="s">
        <v>576</v>
      </c>
      <c r="B317" s="3" t="s">
        <v>1925</v>
      </c>
      <c r="C317" s="3" t="s">
        <v>1928</v>
      </c>
      <c r="D317" s="3" t="s">
        <v>1927</v>
      </c>
    </row>
    <row r="318" spans="1:4" ht="14.25" customHeight="1">
      <c r="A318" s="2" t="s">
        <v>577</v>
      </c>
      <c r="B318" s="3" t="s">
        <v>1920</v>
      </c>
      <c r="C318" s="3" t="s">
        <v>1944</v>
      </c>
      <c r="D318" s="3" t="s">
        <v>1933</v>
      </c>
    </row>
    <row r="319" spans="1:4" ht="14.25" customHeight="1">
      <c r="A319" s="2" t="s">
        <v>578</v>
      </c>
      <c r="B319" s="3" t="s">
        <v>1925</v>
      </c>
      <c r="C319" s="3" t="s">
        <v>1928</v>
      </c>
      <c r="D319" s="3" t="s">
        <v>1927</v>
      </c>
    </row>
    <row r="320" spans="1:4" ht="14.25" customHeight="1">
      <c r="A320" s="2" t="s">
        <v>579</v>
      </c>
      <c r="B320" s="3" t="s">
        <v>1920</v>
      </c>
      <c r="C320" s="3" t="s">
        <v>1945</v>
      </c>
      <c r="D320" s="3" t="s">
        <v>1933</v>
      </c>
    </row>
    <row r="321" spans="1:4" ht="14.25" customHeight="1">
      <c r="A321" s="2" t="s">
        <v>581</v>
      </c>
      <c r="B321" s="3" t="s">
        <v>1929</v>
      </c>
      <c r="C321" s="3" t="s">
        <v>1946</v>
      </c>
      <c r="D321" s="3" t="s">
        <v>1922</v>
      </c>
    </row>
    <row r="322" spans="1:4" ht="14.25" customHeight="1">
      <c r="A322" s="2" t="s">
        <v>584</v>
      </c>
      <c r="B322" s="3" t="s">
        <v>1925</v>
      </c>
      <c r="C322" s="3" t="s">
        <v>1938</v>
      </c>
      <c r="D322" s="3" t="s">
        <v>1927</v>
      </c>
    </row>
    <row r="323" spans="1:4" ht="14.25" customHeight="1">
      <c r="A323" s="2" t="s">
        <v>586</v>
      </c>
      <c r="B323" s="3" t="s">
        <v>1923</v>
      </c>
      <c r="C323" s="3" t="s">
        <v>1924</v>
      </c>
      <c r="D323" s="3" t="s">
        <v>1922</v>
      </c>
    </row>
    <row r="324" spans="1:4" ht="14.25" customHeight="1">
      <c r="A324" s="2" t="s">
        <v>587</v>
      </c>
      <c r="B324" s="3" t="s">
        <v>1929</v>
      </c>
      <c r="C324" s="3" t="s">
        <v>1947</v>
      </c>
      <c r="D324" s="3" t="s">
        <v>1927</v>
      </c>
    </row>
    <row r="325" spans="1:4" ht="14.25" customHeight="1">
      <c r="A325" s="2" t="s">
        <v>589</v>
      </c>
      <c r="B325" s="3" t="s">
        <v>1920</v>
      </c>
      <c r="C325" s="3" t="s">
        <v>1939</v>
      </c>
      <c r="D325" s="3" t="s">
        <v>1933</v>
      </c>
    </row>
    <row r="326" spans="1:4" ht="14.25" customHeight="1">
      <c r="A326" s="2" t="s">
        <v>591</v>
      </c>
      <c r="B326" s="3" t="s">
        <v>1920</v>
      </c>
      <c r="C326" s="3" t="s">
        <v>1944</v>
      </c>
      <c r="D326" s="3" t="s">
        <v>1922</v>
      </c>
    </row>
    <row r="327" spans="1:4" ht="14.25" customHeight="1">
      <c r="A327" s="2" t="s">
        <v>592</v>
      </c>
      <c r="B327" s="3" t="s">
        <v>1920</v>
      </c>
      <c r="C327" s="3" t="s">
        <v>1945</v>
      </c>
      <c r="D327" s="3" t="s">
        <v>1933</v>
      </c>
    </row>
    <row r="328" spans="1:4" ht="14.25" customHeight="1">
      <c r="A328" s="2" t="s">
        <v>593</v>
      </c>
      <c r="B328" s="3" t="s">
        <v>1920</v>
      </c>
      <c r="C328" s="3" t="s">
        <v>1944</v>
      </c>
      <c r="D328" s="3" t="s">
        <v>1922</v>
      </c>
    </row>
    <row r="329" spans="1:4" ht="14.25" customHeight="1">
      <c r="A329" s="2" t="s">
        <v>595</v>
      </c>
      <c r="B329" s="3" t="s">
        <v>1923</v>
      </c>
      <c r="C329" s="3" t="s">
        <v>1941</v>
      </c>
      <c r="D329" s="3" t="s">
        <v>1927</v>
      </c>
    </row>
    <row r="330" spans="1:4" ht="14.25" customHeight="1">
      <c r="A330" s="2" t="s">
        <v>596</v>
      </c>
      <c r="B330" s="3" t="s">
        <v>1923</v>
      </c>
      <c r="C330" s="3" t="s">
        <v>1941</v>
      </c>
      <c r="D330" s="3" t="s">
        <v>1922</v>
      </c>
    </row>
    <row r="331" spans="1:4" ht="14.25" customHeight="1">
      <c r="A331" s="2" t="s">
        <v>597</v>
      </c>
      <c r="B331" s="3" t="s">
        <v>1920</v>
      </c>
      <c r="C331" s="3" t="s">
        <v>1939</v>
      </c>
      <c r="D331" s="3" t="s">
        <v>1922</v>
      </c>
    </row>
    <row r="332" spans="1:4" ht="14.25" customHeight="1">
      <c r="A332" s="2" t="s">
        <v>598</v>
      </c>
      <c r="B332" s="3" t="s">
        <v>1923</v>
      </c>
      <c r="C332" s="3" t="s">
        <v>1941</v>
      </c>
      <c r="D332" s="3" t="s">
        <v>1933</v>
      </c>
    </row>
    <row r="333" spans="1:4" ht="14.25" customHeight="1">
      <c r="A333" s="2" t="s">
        <v>600</v>
      </c>
      <c r="B333" s="3" t="s">
        <v>1925</v>
      </c>
      <c r="C333" s="3" t="s">
        <v>1926</v>
      </c>
      <c r="D333" s="3" t="s">
        <v>1927</v>
      </c>
    </row>
    <row r="334" spans="1:4" ht="14.25" customHeight="1">
      <c r="A334" s="2" t="s">
        <v>602</v>
      </c>
      <c r="B334" s="3" t="s">
        <v>1929</v>
      </c>
      <c r="C334" s="3" t="s">
        <v>1947</v>
      </c>
      <c r="D334" s="3" t="s">
        <v>1933</v>
      </c>
    </row>
    <row r="335" spans="1:4" ht="14.25" customHeight="1">
      <c r="A335" s="2" t="s">
        <v>603</v>
      </c>
      <c r="B335" s="3" t="s">
        <v>1923</v>
      </c>
      <c r="C335" s="3" t="s">
        <v>1941</v>
      </c>
      <c r="D335" s="3" t="s">
        <v>1933</v>
      </c>
    </row>
    <row r="336" spans="1:4" ht="14.25" customHeight="1">
      <c r="A336" s="2" t="s">
        <v>604</v>
      </c>
      <c r="B336" s="3" t="s">
        <v>1920</v>
      </c>
      <c r="C336" s="3" t="s">
        <v>1939</v>
      </c>
      <c r="D336" s="3" t="s">
        <v>1922</v>
      </c>
    </row>
    <row r="337" spans="1:4" ht="14.25" customHeight="1">
      <c r="A337" s="2" t="s">
        <v>606</v>
      </c>
      <c r="B337" s="3" t="s">
        <v>1920</v>
      </c>
      <c r="C337" s="3" t="s">
        <v>1921</v>
      </c>
      <c r="D337" s="3" t="s">
        <v>1933</v>
      </c>
    </row>
    <row r="338" spans="1:4" ht="14.25" customHeight="1">
      <c r="A338" s="2" t="s">
        <v>608</v>
      </c>
      <c r="B338" s="3" t="s">
        <v>1943</v>
      </c>
      <c r="C338" s="3" t="s">
        <v>1935</v>
      </c>
      <c r="D338" s="3" t="s">
        <v>1936</v>
      </c>
    </row>
    <row r="339" spans="1:4" ht="14.25" customHeight="1">
      <c r="A339" s="2" t="s">
        <v>609</v>
      </c>
      <c r="B339" s="3" t="s">
        <v>1925</v>
      </c>
      <c r="C339" s="3" t="s">
        <v>1926</v>
      </c>
      <c r="D339" s="3" t="s">
        <v>1927</v>
      </c>
    </row>
    <row r="340" spans="1:4" ht="14.25" customHeight="1">
      <c r="A340" s="2" t="s">
        <v>611</v>
      </c>
      <c r="B340" s="3" t="s">
        <v>1920</v>
      </c>
      <c r="C340" s="3" t="s">
        <v>1939</v>
      </c>
      <c r="D340" s="3" t="s">
        <v>1922</v>
      </c>
    </row>
    <row r="341" spans="1:4" ht="14.25" customHeight="1">
      <c r="A341" s="2" t="s">
        <v>612</v>
      </c>
      <c r="B341" s="3" t="s">
        <v>1920</v>
      </c>
      <c r="C341" s="3" t="s">
        <v>1939</v>
      </c>
      <c r="D341" s="3" t="s">
        <v>1933</v>
      </c>
    </row>
    <row r="342" spans="1:4" ht="14.25" customHeight="1">
      <c r="A342" s="2" t="s">
        <v>613</v>
      </c>
      <c r="B342" s="3" t="s">
        <v>1934</v>
      </c>
      <c r="C342" s="3" t="s">
        <v>1937</v>
      </c>
      <c r="D342" s="3" t="s">
        <v>1936</v>
      </c>
    </row>
    <row r="343" spans="1:4" ht="14.25" customHeight="1">
      <c r="A343" s="2" t="s">
        <v>615</v>
      </c>
      <c r="B343" s="3" t="s">
        <v>1925</v>
      </c>
      <c r="C343" s="3" t="s">
        <v>1928</v>
      </c>
      <c r="D343" s="3" t="s">
        <v>1927</v>
      </c>
    </row>
    <row r="344" spans="1:4" ht="14.25" customHeight="1">
      <c r="A344" s="2" t="s">
        <v>617</v>
      </c>
      <c r="B344" s="3" t="s">
        <v>1920</v>
      </c>
      <c r="C344" s="3" t="s">
        <v>1945</v>
      </c>
      <c r="D344" s="3" t="s">
        <v>1922</v>
      </c>
    </row>
    <row r="345" spans="1:4" ht="14.25" customHeight="1">
      <c r="A345" s="2" t="s">
        <v>618</v>
      </c>
      <c r="B345" s="3" t="s">
        <v>1920</v>
      </c>
      <c r="C345" s="3" t="s">
        <v>1939</v>
      </c>
      <c r="D345" s="3" t="s">
        <v>1927</v>
      </c>
    </row>
    <row r="346" spans="1:4" ht="14.25" customHeight="1">
      <c r="A346" s="2" t="s">
        <v>619</v>
      </c>
      <c r="B346" s="3" t="s">
        <v>1920</v>
      </c>
      <c r="C346" s="3" t="s">
        <v>1939</v>
      </c>
      <c r="D346" s="3" t="s">
        <v>1933</v>
      </c>
    </row>
    <row r="347" spans="1:4" ht="14.25" customHeight="1">
      <c r="A347" s="2" t="s">
        <v>621</v>
      </c>
      <c r="B347" s="3" t="s">
        <v>1931</v>
      </c>
      <c r="C347" s="3" t="s">
        <v>1930</v>
      </c>
      <c r="D347" s="3" t="s">
        <v>1927</v>
      </c>
    </row>
    <row r="348" spans="1:4" ht="14.25" customHeight="1">
      <c r="A348" s="2" t="s">
        <v>622</v>
      </c>
      <c r="B348" s="3" t="s">
        <v>1931</v>
      </c>
      <c r="C348" s="3" t="s">
        <v>1946</v>
      </c>
      <c r="D348" s="3" t="s">
        <v>1927</v>
      </c>
    </row>
    <row r="349" spans="1:4" ht="14.25" customHeight="1">
      <c r="A349" s="2" t="s">
        <v>624</v>
      </c>
      <c r="B349" s="3" t="s">
        <v>1929</v>
      </c>
      <c r="C349" s="3" t="s">
        <v>1930</v>
      </c>
      <c r="D349" s="3" t="s">
        <v>1922</v>
      </c>
    </row>
    <row r="350" spans="1:4" ht="14.25" customHeight="1">
      <c r="A350" s="2" t="s">
        <v>625</v>
      </c>
      <c r="B350" s="3" t="s">
        <v>1925</v>
      </c>
      <c r="C350" s="3" t="s">
        <v>1938</v>
      </c>
      <c r="D350" s="3" t="s">
        <v>1927</v>
      </c>
    </row>
    <row r="351" spans="1:4" ht="14.25" customHeight="1">
      <c r="A351" s="2" t="s">
        <v>626</v>
      </c>
      <c r="B351" s="3" t="s">
        <v>1920</v>
      </c>
      <c r="C351" s="3" t="s">
        <v>1921</v>
      </c>
      <c r="D351" s="3" t="s">
        <v>1933</v>
      </c>
    </row>
    <row r="352" spans="1:4" ht="14.25" customHeight="1">
      <c r="A352" s="2" t="s">
        <v>627</v>
      </c>
      <c r="B352" s="3" t="s">
        <v>1920</v>
      </c>
      <c r="C352" s="3" t="s">
        <v>1944</v>
      </c>
      <c r="D352" s="3" t="s">
        <v>1933</v>
      </c>
    </row>
    <row r="353" spans="1:4" ht="14.25" customHeight="1">
      <c r="A353" s="2" t="s">
        <v>629</v>
      </c>
      <c r="B353" s="3" t="s">
        <v>1929</v>
      </c>
      <c r="C353" s="3" t="s">
        <v>1946</v>
      </c>
      <c r="D353" s="3" t="s">
        <v>1927</v>
      </c>
    </row>
    <row r="354" spans="1:4" ht="14.25" customHeight="1">
      <c r="A354" s="2" t="s">
        <v>630</v>
      </c>
      <c r="B354" s="3" t="s">
        <v>1920</v>
      </c>
      <c r="C354" s="3" t="s">
        <v>1921</v>
      </c>
      <c r="D354" s="3" t="s">
        <v>1927</v>
      </c>
    </row>
    <row r="355" spans="1:4" ht="14.25" customHeight="1">
      <c r="A355" s="2" t="s">
        <v>632</v>
      </c>
      <c r="B355" s="3" t="s">
        <v>1920</v>
      </c>
      <c r="C355" s="3" t="s">
        <v>1944</v>
      </c>
      <c r="D355" s="3" t="s">
        <v>1922</v>
      </c>
    </row>
    <row r="356" spans="1:4" ht="14.25" customHeight="1">
      <c r="A356" s="2" t="s">
        <v>633</v>
      </c>
      <c r="B356" s="3" t="s">
        <v>1931</v>
      </c>
      <c r="C356" s="3" t="s">
        <v>1932</v>
      </c>
      <c r="D356" s="3" t="s">
        <v>1933</v>
      </c>
    </row>
    <row r="357" spans="1:4" ht="14.25" customHeight="1">
      <c r="A357" s="2" t="s">
        <v>634</v>
      </c>
      <c r="B357" s="3" t="s">
        <v>1923</v>
      </c>
      <c r="C357" s="3" t="s">
        <v>1924</v>
      </c>
      <c r="D357" s="3" t="s">
        <v>1933</v>
      </c>
    </row>
    <row r="358" spans="1:4" ht="14.25" customHeight="1">
      <c r="A358" s="2" t="s">
        <v>635</v>
      </c>
      <c r="B358" s="3" t="s">
        <v>1920</v>
      </c>
      <c r="C358" s="3" t="s">
        <v>1939</v>
      </c>
      <c r="D358" s="3" t="s">
        <v>1933</v>
      </c>
    </row>
    <row r="359" spans="1:4" ht="14.25" customHeight="1">
      <c r="A359" s="2" t="s">
        <v>637</v>
      </c>
      <c r="B359" s="3" t="s">
        <v>1923</v>
      </c>
      <c r="C359" s="3" t="s">
        <v>1940</v>
      </c>
      <c r="D359" s="3" t="s">
        <v>1927</v>
      </c>
    </row>
    <row r="360" spans="1:4" ht="14.25" customHeight="1">
      <c r="A360" s="2" t="s">
        <v>638</v>
      </c>
      <c r="B360" s="3" t="s">
        <v>1929</v>
      </c>
      <c r="C360" s="3" t="s">
        <v>1947</v>
      </c>
      <c r="D360" s="3" t="s">
        <v>1933</v>
      </c>
    </row>
    <row r="361" spans="1:4" ht="14.25" customHeight="1">
      <c r="A361" s="2" t="s">
        <v>639</v>
      </c>
      <c r="B361" s="3" t="s">
        <v>1929</v>
      </c>
      <c r="C361" s="3" t="s">
        <v>1932</v>
      </c>
      <c r="D361" s="3" t="s">
        <v>1922</v>
      </c>
    </row>
    <row r="362" spans="1:4" ht="14.25" customHeight="1">
      <c r="A362" s="2" t="s">
        <v>640</v>
      </c>
      <c r="B362" s="3" t="s">
        <v>1925</v>
      </c>
      <c r="C362" s="3" t="s">
        <v>1938</v>
      </c>
      <c r="D362" s="3" t="s">
        <v>1927</v>
      </c>
    </row>
    <row r="363" spans="1:4" ht="14.25" customHeight="1">
      <c r="A363" s="2" t="s">
        <v>641</v>
      </c>
      <c r="B363" s="3" t="s">
        <v>1920</v>
      </c>
      <c r="C363" s="3" t="s">
        <v>1939</v>
      </c>
      <c r="D363" s="3" t="s">
        <v>1922</v>
      </c>
    </row>
    <row r="364" spans="1:4" ht="14.25" customHeight="1">
      <c r="A364" s="2" t="s">
        <v>643</v>
      </c>
      <c r="B364" s="3" t="s">
        <v>1925</v>
      </c>
      <c r="C364" s="3" t="s">
        <v>1928</v>
      </c>
      <c r="D364" s="3" t="s">
        <v>1927</v>
      </c>
    </row>
    <row r="365" spans="1:4" ht="14.25" customHeight="1">
      <c r="A365" s="2" t="s">
        <v>644</v>
      </c>
      <c r="B365" s="3" t="s">
        <v>1920</v>
      </c>
      <c r="C365" s="3" t="s">
        <v>1939</v>
      </c>
      <c r="D365" s="3" t="s">
        <v>1933</v>
      </c>
    </row>
    <row r="366" spans="1:4" ht="14.25" customHeight="1">
      <c r="A366" s="2" t="s">
        <v>646</v>
      </c>
      <c r="B366" s="3" t="s">
        <v>1943</v>
      </c>
      <c r="C366" s="3" t="s">
        <v>1935</v>
      </c>
      <c r="D366" s="3" t="s">
        <v>1936</v>
      </c>
    </row>
    <row r="367" spans="1:4" ht="14.25" customHeight="1">
      <c r="A367" s="2" t="s">
        <v>647</v>
      </c>
      <c r="B367" s="3" t="s">
        <v>1920</v>
      </c>
      <c r="C367" s="3" t="s">
        <v>1945</v>
      </c>
      <c r="D367" s="3" t="s">
        <v>1933</v>
      </c>
    </row>
    <row r="368" spans="1:4" ht="14.25" customHeight="1">
      <c r="A368" s="2" t="s">
        <v>648</v>
      </c>
      <c r="B368" s="3" t="s">
        <v>1943</v>
      </c>
      <c r="C368" s="3" t="s">
        <v>1935</v>
      </c>
      <c r="D368" s="3" t="s">
        <v>1936</v>
      </c>
    </row>
    <row r="369" spans="1:4" ht="14.25" customHeight="1">
      <c r="A369" s="2" t="s">
        <v>650</v>
      </c>
      <c r="B369" s="3" t="s">
        <v>1929</v>
      </c>
      <c r="C369" s="3" t="s">
        <v>1930</v>
      </c>
      <c r="D369" s="3" t="s">
        <v>1922</v>
      </c>
    </row>
    <row r="370" spans="1:4" ht="14.25" customHeight="1">
      <c r="A370" s="2" t="s">
        <v>651</v>
      </c>
      <c r="B370" s="3" t="s">
        <v>1925</v>
      </c>
      <c r="C370" s="3" t="s">
        <v>1938</v>
      </c>
      <c r="D370" s="3" t="s">
        <v>1927</v>
      </c>
    </row>
    <row r="371" spans="1:4" ht="14.25" customHeight="1">
      <c r="A371" s="2" t="s">
        <v>653</v>
      </c>
      <c r="B371" s="3" t="s">
        <v>1923</v>
      </c>
      <c r="C371" s="3" t="s">
        <v>1940</v>
      </c>
      <c r="D371" s="3" t="s">
        <v>1933</v>
      </c>
    </row>
    <row r="372" spans="1:4" ht="14.25" customHeight="1">
      <c r="A372" s="2" t="s">
        <v>654</v>
      </c>
      <c r="B372" s="3" t="s">
        <v>1920</v>
      </c>
      <c r="C372" s="3" t="s">
        <v>1939</v>
      </c>
      <c r="D372" s="3" t="s">
        <v>1933</v>
      </c>
    </row>
    <row r="373" spans="1:4" ht="14.25" customHeight="1">
      <c r="A373" s="2" t="s">
        <v>656</v>
      </c>
      <c r="B373" s="3" t="s">
        <v>1925</v>
      </c>
      <c r="C373" s="3" t="s">
        <v>1928</v>
      </c>
      <c r="D373" s="3" t="s">
        <v>1927</v>
      </c>
    </row>
    <row r="374" spans="1:4" ht="14.25" customHeight="1">
      <c r="A374" s="2" t="s">
        <v>657</v>
      </c>
      <c r="B374" s="3" t="s">
        <v>1923</v>
      </c>
      <c r="C374" s="3" t="s">
        <v>1941</v>
      </c>
      <c r="D374" s="3" t="s">
        <v>1933</v>
      </c>
    </row>
    <row r="375" spans="1:4" ht="14.25" customHeight="1">
      <c r="A375" s="2" t="s">
        <v>658</v>
      </c>
      <c r="B375" s="3" t="s">
        <v>1920</v>
      </c>
      <c r="C375" s="3" t="s">
        <v>1939</v>
      </c>
      <c r="D375" s="3" t="s">
        <v>1927</v>
      </c>
    </row>
    <row r="376" spans="1:4" ht="14.25" customHeight="1">
      <c r="A376" s="2" t="s">
        <v>659</v>
      </c>
      <c r="B376" s="3" t="s">
        <v>1920</v>
      </c>
      <c r="C376" s="3" t="s">
        <v>1945</v>
      </c>
      <c r="D376" s="3" t="s">
        <v>1922</v>
      </c>
    </row>
    <row r="377" spans="1:4" ht="14.25" customHeight="1">
      <c r="A377" s="2" t="s">
        <v>660</v>
      </c>
      <c r="B377" s="3" t="s">
        <v>1943</v>
      </c>
      <c r="C377" s="3" t="s">
        <v>1935</v>
      </c>
      <c r="D377" s="3" t="s">
        <v>1936</v>
      </c>
    </row>
    <row r="378" spans="1:4" ht="14.25" customHeight="1">
      <c r="A378" s="2" t="s">
        <v>662</v>
      </c>
      <c r="B378" s="3" t="s">
        <v>1920</v>
      </c>
      <c r="C378" s="3" t="s">
        <v>1921</v>
      </c>
      <c r="D378" s="3" t="s">
        <v>1933</v>
      </c>
    </row>
    <row r="379" spans="1:4" ht="14.25" customHeight="1">
      <c r="A379" s="2" t="s">
        <v>664</v>
      </c>
      <c r="B379" s="3" t="s">
        <v>1923</v>
      </c>
      <c r="C379" s="3" t="s">
        <v>1941</v>
      </c>
      <c r="D379" s="3" t="s">
        <v>1922</v>
      </c>
    </row>
    <row r="380" spans="1:4" ht="14.25" customHeight="1">
      <c r="A380" s="2" t="s">
        <v>665</v>
      </c>
      <c r="B380" s="3" t="s">
        <v>1929</v>
      </c>
      <c r="C380" s="3" t="s">
        <v>1947</v>
      </c>
      <c r="D380" s="3" t="s">
        <v>1933</v>
      </c>
    </row>
    <row r="381" spans="1:4" ht="14.25" customHeight="1">
      <c r="A381" s="2" t="s">
        <v>666</v>
      </c>
      <c r="B381" s="3" t="s">
        <v>1920</v>
      </c>
      <c r="C381" s="3" t="s">
        <v>1944</v>
      </c>
      <c r="D381" s="3" t="s">
        <v>1922</v>
      </c>
    </row>
    <row r="382" spans="1:4" ht="14.25" customHeight="1">
      <c r="A382" s="2" t="s">
        <v>668</v>
      </c>
      <c r="B382" s="3" t="s">
        <v>1920</v>
      </c>
      <c r="C382" s="3" t="s">
        <v>1939</v>
      </c>
      <c r="D382" s="3" t="s">
        <v>1927</v>
      </c>
    </row>
    <row r="383" spans="1:4" ht="14.25" customHeight="1">
      <c r="A383" s="2" t="s">
        <v>669</v>
      </c>
      <c r="B383" s="3" t="s">
        <v>1920</v>
      </c>
      <c r="C383" s="3" t="s">
        <v>1921</v>
      </c>
      <c r="D383" s="3" t="s">
        <v>1927</v>
      </c>
    </row>
    <row r="384" spans="1:4" ht="14.25" customHeight="1">
      <c r="A384" s="2" t="s">
        <v>670</v>
      </c>
      <c r="B384" s="3" t="s">
        <v>1923</v>
      </c>
      <c r="C384" s="3" t="s">
        <v>1941</v>
      </c>
      <c r="D384" s="3" t="s">
        <v>1927</v>
      </c>
    </row>
    <row r="385" spans="1:4" ht="14.25" customHeight="1">
      <c r="A385" s="2" t="s">
        <v>672</v>
      </c>
      <c r="B385" s="3" t="s">
        <v>1931</v>
      </c>
      <c r="C385" s="3" t="s">
        <v>1932</v>
      </c>
      <c r="D385" s="3" t="s">
        <v>1922</v>
      </c>
    </row>
    <row r="386" spans="1:4" ht="14.25" customHeight="1">
      <c r="A386" s="2" t="s">
        <v>674</v>
      </c>
      <c r="B386" s="3" t="s">
        <v>1923</v>
      </c>
      <c r="C386" s="3" t="s">
        <v>1942</v>
      </c>
      <c r="D386" s="3" t="s">
        <v>1927</v>
      </c>
    </row>
    <row r="387" spans="1:4" ht="14.25" customHeight="1">
      <c r="A387" s="2" t="s">
        <v>676</v>
      </c>
      <c r="B387" s="3" t="s">
        <v>1920</v>
      </c>
      <c r="C387" s="3" t="s">
        <v>1944</v>
      </c>
      <c r="D387" s="3" t="s">
        <v>1927</v>
      </c>
    </row>
    <row r="388" spans="1:4" ht="14.25" customHeight="1">
      <c r="A388" s="2" t="s">
        <v>678</v>
      </c>
      <c r="B388" s="3" t="s">
        <v>1929</v>
      </c>
      <c r="C388" s="3" t="s">
        <v>1947</v>
      </c>
      <c r="D388" s="3" t="s">
        <v>1922</v>
      </c>
    </row>
    <row r="389" spans="1:4" ht="14.25" customHeight="1">
      <c r="A389" s="2" t="s">
        <v>679</v>
      </c>
      <c r="B389" s="3" t="s">
        <v>1931</v>
      </c>
      <c r="C389" s="3" t="s">
        <v>1930</v>
      </c>
      <c r="D389" s="3" t="s">
        <v>1922</v>
      </c>
    </row>
    <row r="390" spans="1:4" ht="14.25" customHeight="1">
      <c r="A390" s="2" t="s">
        <v>681</v>
      </c>
      <c r="B390" s="3" t="s">
        <v>1923</v>
      </c>
      <c r="C390" s="3" t="s">
        <v>1941</v>
      </c>
      <c r="D390" s="3" t="s">
        <v>1922</v>
      </c>
    </row>
    <row r="391" spans="1:4" ht="14.25" customHeight="1">
      <c r="A391" s="2" t="s">
        <v>682</v>
      </c>
      <c r="B391" s="3" t="s">
        <v>1923</v>
      </c>
      <c r="C391" s="3" t="s">
        <v>1941</v>
      </c>
      <c r="D391" s="3" t="s">
        <v>1927</v>
      </c>
    </row>
    <row r="392" spans="1:4" ht="14.25" customHeight="1">
      <c r="A392" s="2" t="s">
        <v>683</v>
      </c>
      <c r="B392" s="3" t="s">
        <v>1923</v>
      </c>
      <c r="C392" s="3" t="s">
        <v>1940</v>
      </c>
      <c r="D392" s="3" t="s">
        <v>1922</v>
      </c>
    </row>
    <row r="393" spans="1:4" ht="14.25" customHeight="1">
      <c r="A393" s="2" t="s">
        <v>684</v>
      </c>
      <c r="B393" s="3" t="s">
        <v>1929</v>
      </c>
      <c r="C393" s="3" t="s">
        <v>1946</v>
      </c>
      <c r="D393" s="3" t="s">
        <v>1922</v>
      </c>
    </row>
    <row r="394" spans="1:4" ht="14.25" customHeight="1">
      <c r="A394" s="2" t="s">
        <v>685</v>
      </c>
      <c r="B394" s="3" t="s">
        <v>1929</v>
      </c>
      <c r="C394" s="3" t="s">
        <v>1947</v>
      </c>
      <c r="D394" s="3" t="s">
        <v>1927</v>
      </c>
    </row>
    <row r="395" spans="1:4" ht="14.25" customHeight="1">
      <c r="A395" s="2" t="s">
        <v>686</v>
      </c>
      <c r="B395" s="3" t="s">
        <v>1920</v>
      </c>
      <c r="C395" s="3" t="s">
        <v>1921</v>
      </c>
      <c r="D395" s="3" t="s">
        <v>1927</v>
      </c>
    </row>
    <row r="396" spans="1:4" ht="14.25" customHeight="1">
      <c r="A396" s="2" t="s">
        <v>688</v>
      </c>
      <c r="B396" s="3" t="s">
        <v>1920</v>
      </c>
      <c r="C396" s="3" t="s">
        <v>1939</v>
      </c>
      <c r="D396" s="3" t="s">
        <v>1922</v>
      </c>
    </row>
    <row r="397" spans="1:4" ht="14.25" customHeight="1">
      <c r="A397" s="2" t="s">
        <v>690</v>
      </c>
      <c r="B397" s="3" t="s">
        <v>1931</v>
      </c>
      <c r="C397" s="3" t="s">
        <v>1946</v>
      </c>
      <c r="D397" s="3" t="s">
        <v>1922</v>
      </c>
    </row>
    <row r="398" spans="1:4" ht="14.25" customHeight="1">
      <c r="A398" s="2" t="s">
        <v>692</v>
      </c>
      <c r="B398" s="3" t="s">
        <v>1925</v>
      </c>
      <c r="C398" s="3" t="s">
        <v>1926</v>
      </c>
      <c r="D398" s="3" t="s">
        <v>1927</v>
      </c>
    </row>
    <row r="399" spans="1:4" ht="14.25" customHeight="1">
      <c r="A399" s="2" t="s">
        <v>693</v>
      </c>
      <c r="B399" s="3" t="s">
        <v>1923</v>
      </c>
      <c r="C399" s="3" t="s">
        <v>1940</v>
      </c>
      <c r="D399" s="3" t="s">
        <v>1927</v>
      </c>
    </row>
    <row r="400" spans="1:4" ht="14.25" customHeight="1">
      <c r="A400" s="2" t="s">
        <v>694</v>
      </c>
      <c r="B400" s="3" t="s">
        <v>1923</v>
      </c>
      <c r="C400" s="3" t="s">
        <v>1941</v>
      </c>
      <c r="D400" s="3" t="s">
        <v>1933</v>
      </c>
    </row>
    <row r="401" spans="1:4" ht="14.25" customHeight="1">
      <c r="A401" s="2" t="s">
        <v>695</v>
      </c>
      <c r="B401" s="3" t="s">
        <v>1920</v>
      </c>
      <c r="C401" s="3" t="s">
        <v>1921</v>
      </c>
      <c r="D401" s="3" t="s">
        <v>1927</v>
      </c>
    </row>
    <row r="402" spans="1:4" ht="14.25" customHeight="1">
      <c r="A402" s="2" t="s">
        <v>697</v>
      </c>
      <c r="B402" s="3" t="s">
        <v>1943</v>
      </c>
      <c r="C402" s="3" t="s">
        <v>1935</v>
      </c>
      <c r="D402" s="3" t="s">
        <v>1936</v>
      </c>
    </row>
    <row r="403" spans="1:4" ht="14.25" customHeight="1">
      <c r="A403" s="2" t="s">
        <v>698</v>
      </c>
      <c r="B403" s="3" t="s">
        <v>1920</v>
      </c>
      <c r="C403" s="3" t="s">
        <v>1944</v>
      </c>
      <c r="D403" s="3" t="s">
        <v>1933</v>
      </c>
    </row>
    <row r="404" spans="1:4" ht="14.25" customHeight="1">
      <c r="A404" s="2" t="s">
        <v>699</v>
      </c>
      <c r="B404" s="3" t="s">
        <v>1929</v>
      </c>
      <c r="C404" s="3" t="s">
        <v>1947</v>
      </c>
      <c r="D404" s="3" t="s">
        <v>1933</v>
      </c>
    </row>
    <row r="405" spans="1:4" ht="14.25" customHeight="1">
      <c r="A405" s="2" t="s">
        <v>701</v>
      </c>
      <c r="B405" s="3" t="s">
        <v>1923</v>
      </c>
      <c r="C405" s="3" t="s">
        <v>1941</v>
      </c>
      <c r="D405" s="3" t="s">
        <v>1933</v>
      </c>
    </row>
    <row r="406" spans="1:4" ht="14.25" customHeight="1">
      <c r="A406" s="2" t="s">
        <v>703</v>
      </c>
      <c r="B406" s="3" t="s">
        <v>1929</v>
      </c>
      <c r="C406" s="3" t="s">
        <v>1946</v>
      </c>
      <c r="D406" s="3" t="s">
        <v>1927</v>
      </c>
    </row>
    <row r="407" spans="1:4" ht="14.25" customHeight="1">
      <c r="A407" s="2" t="s">
        <v>705</v>
      </c>
      <c r="B407" s="3" t="s">
        <v>1925</v>
      </c>
      <c r="C407" s="3" t="s">
        <v>1928</v>
      </c>
      <c r="D407" s="3" t="s">
        <v>1927</v>
      </c>
    </row>
    <row r="408" spans="1:4" ht="14.25" customHeight="1">
      <c r="A408" s="2" t="s">
        <v>707</v>
      </c>
      <c r="B408" s="3" t="s">
        <v>1920</v>
      </c>
      <c r="C408" s="3" t="s">
        <v>1945</v>
      </c>
      <c r="D408" s="3" t="s">
        <v>1933</v>
      </c>
    </row>
    <row r="409" spans="1:4" ht="14.25" customHeight="1">
      <c r="A409" s="2" t="s">
        <v>708</v>
      </c>
      <c r="B409" s="3" t="s">
        <v>1920</v>
      </c>
      <c r="C409" s="3" t="s">
        <v>1939</v>
      </c>
      <c r="D409" s="3" t="s">
        <v>1922</v>
      </c>
    </row>
    <row r="410" spans="1:4" ht="14.25" customHeight="1">
      <c r="A410" s="2" t="s">
        <v>710</v>
      </c>
      <c r="B410" s="3" t="s">
        <v>1925</v>
      </c>
      <c r="C410" s="3" t="s">
        <v>1926</v>
      </c>
      <c r="D410" s="3" t="s">
        <v>1927</v>
      </c>
    </row>
    <row r="411" spans="1:4" ht="14.25" customHeight="1">
      <c r="A411" s="2" t="s">
        <v>712</v>
      </c>
      <c r="B411" s="3" t="s">
        <v>1931</v>
      </c>
      <c r="C411" s="3" t="s">
        <v>1947</v>
      </c>
      <c r="D411" s="3" t="s">
        <v>1927</v>
      </c>
    </row>
    <row r="412" spans="1:4" ht="14.25" customHeight="1">
      <c r="A412" s="2" t="s">
        <v>713</v>
      </c>
      <c r="B412" s="3" t="s">
        <v>1923</v>
      </c>
      <c r="C412" s="3" t="s">
        <v>1940</v>
      </c>
      <c r="D412" s="3" t="s">
        <v>1922</v>
      </c>
    </row>
    <row r="413" spans="1:4" ht="14.25" customHeight="1">
      <c r="A413" s="2" t="s">
        <v>715</v>
      </c>
      <c r="B413" s="3" t="s">
        <v>1923</v>
      </c>
      <c r="C413" s="3" t="s">
        <v>1942</v>
      </c>
      <c r="D413" s="3" t="s">
        <v>1933</v>
      </c>
    </row>
    <row r="414" spans="1:4" ht="14.25" customHeight="1">
      <c r="A414" s="2" t="s">
        <v>716</v>
      </c>
      <c r="B414" s="3" t="s">
        <v>1923</v>
      </c>
      <c r="C414" s="3" t="s">
        <v>1941</v>
      </c>
      <c r="D414" s="3" t="s">
        <v>1933</v>
      </c>
    </row>
    <row r="415" spans="1:4" ht="14.25" customHeight="1">
      <c r="A415" s="2" t="s">
        <v>717</v>
      </c>
      <c r="B415" s="3" t="s">
        <v>1931</v>
      </c>
      <c r="C415" s="3" t="s">
        <v>1930</v>
      </c>
      <c r="D415" s="3" t="s">
        <v>1933</v>
      </c>
    </row>
    <row r="416" spans="1:4" ht="14.25" customHeight="1">
      <c r="A416" s="2" t="s">
        <v>719</v>
      </c>
      <c r="B416" s="3" t="s">
        <v>1923</v>
      </c>
      <c r="C416" s="3" t="s">
        <v>1941</v>
      </c>
      <c r="D416" s="3" t="s">
        <v>1927</v>
      </c>
    </row>
    <row r="417" spans="1:4" ht="14.25" customHeight="1">
      <c r="A417" s="2" t="s">
        <v>720</v>
      </c>
      <c r="B417" s="3" t="s">
        <v>1925</v>
      </c>
      <c r="C417" s="3" t="s">
        <v>1926</v>
      </c>
      <c r="D417" s="3" t="s">
        <v>1927</v>
      </c>
    </row>
    <row r="418" spans="1:4" ht="14.25" customHeight="1">
      <c r="A418" s="2" t="s">
        <v>721</v>
      </c>
      <c r="B418" s="3" t="s">
        <v>1923</v>
      </c>
      <c r="C418" s="3" t="s">
        <v>1942</v>
      </c>
      <c r="D418" s="3" t="s">
        <v>1922</v>
      </c>
    </row>
    <row r="419" spans="1:4" ht="14.25" customHeight="1">
      <c r="A419" s="2" t="s">
        <v>722</v>
      </c>
      <c r="B419" s="3" t="s">
        <v>1923</v>
      </c>
      <c r="C419" s="3" t="s">
        <v>1940</v>
      </c>
      <c r="D419" s="3" t="s">
        <v>1933</v>
      </c>
    </row>
    <row r="420" spans="1:4" ht="14.25" customHeight="1">
      <c r="A420" s="2" t="s">
        <v>723</v>
      </c>
      <c r="B420" s="3" t="s">
        <v>1920</v>
      </c>
      <c r="C420" s="3" t="s">
        <v>1939</v>
      </c>
      <c r="D420" s="3" t="s">
        <v>1933</v>
      </c>
    </row>
    <row r="421" spans="1:4" ht="14.25" customHeight="1">
      <c r="A421" s="2" t="s">
        <v>724</v>
      </c>
      <c r="B421" s="3" t="s">
        <v>1920</v>
      </c>
      <c r="C421" s="3" t="s">
        <v>1945</v>
      </c>
      <c r="D421" s="3" t="s">
        <v>1927</v>
      </c>
    </row>
    <row r="422" spans="1:4" ht="14.25" customHeight="1">
      <c r="A422" s="2" t="s">
        <v>725</v>
      </c>
      <c r="B422" s="3" t="s">
        <v>1943</v>
      </c>
      <c r="C422" s="3" t="s">
        <v>1935</v>
      </c>
      <c r="D422" s="3" t="s">
        <v>1936</v>
      </c>
    </row>
    <row r="423" spans="1:4" ht="14.25" customHeight="1">
      <c r="A423" s="2" t="s">
        <v>726</v>
      </c>
      <c r="B423" s="3" t="s">
        <v>1923</v>
      </c>
      <c r="C423" s="3" t="s">
        <v>1924</v>
      </c>
      <c r="D423" s="3" t="s">
        <v>1933</v>
      </c>
    </row>
    <row r="424" spans="1:4" ht="14.25" customHeight="1">
      <c r="A424" s="2" t="s">
        <v>727</v>
      </c>
      <c r="B424" s="3" t="s">
        <v>1929</v>
      </c>
      <c r="C424" s="3" t="s">
        <v>1932</v>
      </c>
      <c r="D424" s="3" t="s">
        <v>1933</v>
      </c>
    </row>
    <row r="425" spans="1:4" ht="14.25" customHeight="1">
      <c r="A425" s="2" t="s">
        <v>728</v>
      </c>
      <c r="B425" s="3" t="s">
        <v>1920</v>
      </c>
      <c r="C425" s="3" t="s">
        <v>1945</v>
      </c>
      <c r="D425" s="3" t="s">
        <v>1922</v>
      </c>
    </row>
    <row r="426" spans="1:4" ht="14.25" customHeight="1">
      <c r="A426" s="2" t="s">
        <v>730</v>
      </c>
      <c r="B426" s="3" t="s">
        <v>1920</v>
      </c>
      <c r="C426" s="3" t="s">
        <v>1939</v>
      </c>
      <c r="D426" s="3" t="s">
        <v>1922</v>
      </c>
    </row>
    <row r="427" spans="1:4" ht="14.25" customHeight="1">
      <c r="A427" s="2" t="s">
        <v>731</v>
      </c>
      <c r="B427" s="3" t="s">
        <v>1920</v>
      </c>
      <c r="C427" s="3" t="s">
        <v>1944</v>
      </c>
      <c r="D427" s="3" t="s">
        <v>1922</v>
      </c>
    </row>
    <row r="428" spans="1:4" ht="14.25" customHeight="1">
      <c r="A428" s="2" t="s">
        <v>732</v>
      </c>
      <c r="B428" s="3" t="s">
        <v>1923</v>
      </c>
      <c r="C428" s="3" t="s">
        <v>1924</v>
      </c>
      <c r="D428" s="3" t="s">
        <v>1933</v>
      </c>
    </row>
    <row r="429" spans="1:4" ht="14.25" customHeight="1">
      <c r="A429" s="2" t="s">
        <v>733</v>
      </c>
      <c r="B429" s="3" t="s">
        <v>1920</v>
      </c>
      <c r="C429" s="3" t="s">
        <v>1921</v>
      </c>
      <c r="D429" s="3" t="s">
        <v>1922</v>
      </c>
    </row>
    <row r="430" spans="1:4" ht="14.25" customHeight="1">
      <c r="A430" s="2" t="s">
        <v>734</v>
      </c>
      <c r="B430" s="3" t="s">
        <v>1929</v>
      </c>
      <c r="C430" s="3" t="s">
        <v>1932</v>
      </c>
      <c r="D430" s="3" t="s">
        <v>1922</v>
      </c>
    </row>
    <row r="431" spans="1:4" ht="14.25" customHeight="1">
      <c r="A431" s="2" t="s">
        <v>735</v>
      </c>
      <c r="B431" s="3" t="s">
        <v>1920</v>
      </c>
      <c r="C431" s="3" t="s">
        <v>1944</v>
      </c>
      <c r="D431" s="3" t="s">
        <v>1933</v>
      </c>
    </row>
    <row r="432" spans="1:4" ht="14.25" customHeight="1">
      <c r="A432" s="2" t="s">
        <v>736</v>
      </c>
      <c r="B432" s="3" t="s">
        <v>1925</v>
      </c>
      <c r="C432" s="3" t="s">
        <v>1928</v>
      </c>
      <c r="D432" s="3" t="s">
        <v>1927</v>
      </c>
    </row>
    <row r="433" spans="1:4" ht="14.25" customHeight="1">
      <c r="A433" s="2" t="s">
        <v>737</v>
      </c>
      <c r="B433" s="3" t="s">
        <v>1923</v>
      </c>
      <c r="C433" s="3" t="s">
        <v>1941</v>
      </c>
      <c r="D433" s="3" t="s">
        <v>1933</v>
      </c>
    </row>
    <row r="434" spans="1:4" ht="14.25" customHeight="1">
      <c r="A434" s="2" t="s">
        <v>739</v>
      </c>
      <c r="B434" s="3" t="s">
        <v>1934</v>
      </c>
      <c r="C434" s="3" t="s">
        <v>1935</v>
      </c>
      <c r="D434" s="3" t="s">
        <v>1936</v>
      </c>
    </row>
    <row r="435" spans="1:4" ht="14.25" customHeight="1">
      <c r="A435" s="2" t="s">
        <v>740</v>
      </c>
      <c r="B435" s="3" t="s">
        <v>1923</v>
      </c>
      <c r="C435" s="3" t="s">
        <v>1924</v>
      </c>
      <c r="D435" s="3" t="s">
        <v>1922</v>
      </c>
    </row>
    <row r="436" spans="1:4" ht="14.25" customHeight="1">
      <c r="A436" s="2" t="s">
        <v>741</v>
      </c>
      <c r="B436" s="3" t="s">
        <v>1925</v>
      </c>
      <c r="C436" s="3" t="s">
        <v>1928</v>
      </c>
      <c r="D436" s="3" t="s">
        <v>1927</v>
      </c>
    </row>
    <row r="437" spans="1:4" ht="14.25" customHeight="1">
      <c r="A437" s="2" t="s">
        <v>742</v>
      </c>
      <c r="B437" s="3" t="s">
        <v>1920</v>
      </c>
      <c r="C437" s="3" t="s">
        <v>1921</v>
      </c>
      <c r="D437" s="3" t="s">
        <v>1927</v>
      </c>
    </row>
    <row r="438" spans="1:4" ht="14.25" customHeight="1">
      <c r="A438" s="2" t="s">
        <v>744</v>
      </c>
      <c r="B438" s="3" t="s">
        <v>1920</v>
      </c>
      <c r="C438" s="3" t="s">
        <v>1921</v>
      </c>
      <c r="D438" s="3" t="s">
        <v>1933</v>
      </c>
    </row>
    <row r="439" spans="1:4" ht="14.25" customHeight="1">
      <c r="A439" s="2" t="s">
        <v>745</v>
      </c>
      <c r="B439" s="3" t="s">
        <v>1931</v>
      </c>
      <c r="C439" s="3" t="s">
        <v>1947</v>
      </c>
      <c r="D439" s="3" t="s">
        <v>1927</v>
      </c>
    </row>
    <row r="440" spans="1:4" ht="14.25" customHeight="1">
      <c r="A440" s="2" t="s">
        <v>747</v>
      </c>
      <c r="B440" s="3" t="s">
        <v>1923</v>
      </c>
      <c r="C440" s="3" t="s">
        <v>1942</v>
      </c>
      <c r="D440" s="3" t="s">
        <v>1933</v>
      </c>
    </row>
    <row r="441" spans="1:4" ht="14.25" customHeight="1">
      <c r="A441" s="2" t="s">
        <v>749</v>
      </c>
      <c r="B441" s="3" t="s">
        <v>1929</v>
      </c>
      <c r="C441" s="3" t="s">
        <v>1946</v>
      </c>
      <c r="D441" s="3" t="s">
        <v>1933</v>
      </c>
    </row>
    <row r="442" spans="1:4" ht="14.25" customHeight="1">
      <c r="A442" s="2" t="s">
        <v>750</v>
      </c>
      <c r="B442" s="3" t="s">
        <v>1920</v>
      </c>
      <c r="C442" s="3" t="s">
        <v>1944</v>
      </c>
      <c r="D442" s="3" t="s">
        <v>1922</v>
      </c>
    </row>
    <row r="443" spans="1:4" ht="14.25" customHeight="1">
      <c r="A443" s="2" t="s">
        <v>751</v>
      </c>
      <c r="B443" s="3" t="s">
        <v>1923</v>
      </c>
      <c r="C443" s="3" t="s">
        <v>1942</v>
      </c>
      <c r="D443" s="3" t="s">
        <v>1922</v>
      </c>
    </row>
    <row r="444" spans="1:4" ht="14.25" customHeight="1">
      <c r="A444" s="2" t="s">
        <v>752</v>
      </c>
      <c r="B444" s="3" t="s">
        <v>1943</v>
      </c>
      <c r="C444" s="3" t="s">
        <v>1935</v>
      </c>
      <c r="D444" s="3" t="s">
        <v>1936</v>
      </c>
    </row>
    <row r="445" spans="1:4" ht="14.25" customHeight="1">
      <c r="A445" s="2" t="s">
        <v>753</v>
      </c>
      <c r="B445" s="3" t="s">
        <v>1943</v>
      </c>
      <c r="C445" s="3" t="s">
        <v>1935</v>
      </c>
      <c r="D445" s="3" t="s">
        <v>1936</v>
      </c>
    </row>
    <row r="446" spans="1:4" ht="14.25" customHeight="1">
      <c r="A446" s="2" t="s">
        <v>754</v>
      </c>
      <c r="B446" s="3" t="s">
        <v>1934</v>
      </c>
      <c r="C446" s="3" t="s">
        <v>1948</v>
      </c>
      <c r="D446" s="3" t="s">
        <v>1936</v>
      </c>
    </row>
    <row r="447" spans="1:4" ht="14.25" customHeight="1">
      <c r="A447" s="2" t="s">
        <v>757</v>
      </c>
      <c r="B447" s="3" t="s">
        <v>1925</v>
      </c>
      <c r="C447" s="3" t="s">
        <v>1926</v>
      </c>
      <c r="D447" s="3" t="s">
        <v>1927</v>
      </c>
    </row>
    <row r="448" spans="1:4" ht="14.25" customHeight="1">
      <c r="A448" s="2" t="s">
        <v>758</v>
      </c>
      <c r="B448" s="3" t="s">
        <v>1923</v>
      </c>
      <c r="C448" s="3" t="s">
        <v>1941</v>
      </c>
      <c r="D448" s="3" t="s">
        <v>1922</v>
      </c>
    </row>
    <row r="449" spans="1:4" ht="14.25" customHeight="1">
      <c r="A449" s="2" t="s">
        <v>759</v>
      </c>
      <c r="B449" s="3" t="s">
        <v>1920</v>
      </c>
      <c r="C449" s="3" t="s">
        <v>1945</v>
      </c>
      <c r="D449" s="3" t="s">
        <v>1927</v>
      </c>
    </row>
    <row r="450" spans="1:4" ht="14.25" customHeight="1">
      <c r="A450" s="2" t="s">
        <v>760</v>
      </c>
      <c r="B450" s="3" t="s">
        <v>1923</v>
      </c>
      <c r="C450" s="3" t="s">
        <v>1942</v>
      </c>
      <c r="D450" s="3" t="s">
        <v>1922</v>
      </c>
    </row>
    <row r="451" spans="1:4" ht="14.25" customHeight="1">
      <c r="A451" s="2" t="s">
        <v>761</v>
      </c>
      <c r="B451" s="3" t="s">
        <v>1925</v>
      </c>
      <c r="C451" s="3" t="s">
        <v>1928</v>
      </c>
      <c r="D451" s="3" t="s">
        <v>1927</v>
      </c>
    </row>
    <row r="452" spans="1:4" ht="14.25" customHeight="1">
      <c r="A452" s="2" t="s">
        <v>762</v>
      </c>
      <c r="B452" s="3" t="s">
        <v>1923</v>
      </c>
      <c r="C452" s="3" t="s">
        <v>1924</v>
      </c>
      <c r="D452" s="3" t="s">
        <v>1922</v>
      </c>
    </row>
    <row r="453" spans="1:4" ht="14.25" customHeight="1">
      <c r="A453" s="2" t="s">
        <v>764</v>
      </c>
      <c r="B453" s="3" t="s">
        <v>1929</v>
      </c>
      <c r="C453" s="3" t="s">
        <v>1932</v>
      </c>
      <c r="D453" s="3" t="s">
        <v>1927</v>
      </c>
    </row>
    <row r="454" spans="1:4" ht="14.25" customHeight="1">
      <c r="A454" s="2" t="s">
        <v>765</v>
      </c>
      <c r="B454" s="3" t="s">
        <v>1943</v>
      </c>
      <c r="C454" s="3" t="s">
        <v>1935</v>
      </c>
      <c r="D454" s="3" t="s">
        <v>1936</v>
      </c>
    </row>
    <row r="455" spans="1:4" ht="14.25" customHeight="1">
      <c r="A455" s="2" t="s">
        <v>766</v>
      </c>
      <c r="B455" s="3" t="s">
        <v>1923</v>
      </c>
      <c r="C455" s="3" t="s">
        <v>1924</v>
      </c>
      <c r="D455" s="3" t="s">
        <v>1927</v>
      </c>
    </row>
    <row r="456" spans="1:4" ht="14.25" customHeight="1">
      <c r="A456" s="2" t="s">
        <v>767</v>
      </c>
      <c r="B456" s="3" t="s">
        <v>1925</v>
      </c>
      <c r="C456" s="3" t="s">
        <v>1928</v>
      </c>
      <c r="D456" s="3" t="s">
        <v>1927</v>
      </c>
    </row>
    <row r="457" spans="1:4" ht="14.25" customHeight="1">
      <c r="A457" s="2" t="s">
        <v>769</v>
      </c>
      <c r="B457" s="3" t="s">
        <v>1929</v>
      </c>
      <c r="C457" s="3" t="s">
        <v>1947</v>
      </c>
      <c r="D457" s="3" t="s">
        <v>1922</v>
      </c>
    </row>
    <row r="458" spans="1:4" ht="14.25" customHeight="1">
      <c r="A458" s="2" t="s">
        <v>771</v>
      </c>
      <c r="B458" s="3" t="s">
        <v>1923</v>
      </c>
      <c r="C458" s="3" t="s">
        <v>1940</v>
      </c>
      <c r="D458" s="3" t="s">
        <v>1933</v>
      </c>
    </row>
    <row r="459" spans="1:4" ht="14.25" customHeight="1">
      <c r="A459" s="2" t="s">
        <v>772</v>
      </c>
      <c r="B459" s="3" t="s">
        <v>1923</v>
      </c>
      <c r="C459" s="3" t="s">
        <v>1941</v>
      </c>
      <c r="D459" s="3" t="s">
        <v>1927</v>
      </c>
    </row>
    <row r="460" spans="1:4" ht="14.25" customHeight="1">
      <c r="A460" s="2" t="s">
        <v>774</v>
      </c>
      <c r="B460" s="3" t="s">
        <v>1923</v>
      </c>
      <c r="C460" s="3" t="s">
        <v>1941</v>
      </c>
      <c r="D460" s="3" t="s">
        <v>1922</v>
      </c>
    </row>
    <row r="461" spans="1:4" ht="14.25" customHeight="1">
      <c r="A461" s="2" t="s">
        <v>775</v>
      </c>
      <c r="B461" s="3" t="s">
        <v>1920</v>
      </c>
      <c r="C461" s="3" t="s">
        <v>1921</v>
      </c>
      <c r="D461" s="3" t="s">
        <v>1927</v>
      </c>
    </row>
    <row r="462" spans="1:4" ht="14.25" customHeight="1">
      <c r="A462" s="2" t="s">
        <v>776</v>
      </c>
      <c r="B462" s="3" t="s">
        <v>1929</v>
      </c>
      <c r="C462" s="3" t="s">
        <v>1932</v>
      </c>
      <c r="D462" s="3" t="s">
        <v>1922</v>
      </c>
    </row>
    <row r="463" spans="1:4" ht="14.25" customHeight="1">
      <c r="A463" s="2" t="s">
        <v>777</v>
      </c>
      <c r="B463" s="3" t="s">
        <v>1923</v>
      </c>
      <c r="C463" s="3" t="s">
        <v>1942</v>
      </c>
      <c r="D463" s="3" t="s">
        <v>1927</v>
      </c>
    </row>
    <row r="464" spans="1:4" ht="14.25" customHeight="1">
      <c r="A464" s="2" t="s">
        <v>779</v>
      </c>
      <c r="B464" s="3" t="s">
        <v>1925</v>
      </c>
      <c r="C464" s="3" t="s">
        <v>1928</v>
      </c>
      <c r="D464" s="3" t="s">
        <v>1927</v>
      </c>
    </row>
    <row r="465" spans="1:4" ht="14.25" customHeight="1">
      <c r="A465" s="2" t="s">
        <v>780</v>
      </c>
      <c r="B465" s="3" t="s">
        <v>1920</v>
      </c>
      <c r="C465" s="3" t="s">
        <v>1939</v>
      </c>
      <c r="D465" s="3" t="s">
        <v>1922</v>
      </c>
    </row>
    <row r="466" spans="1:4" ht="14.25" customHeight="1">
      <c r="A466" s="2" t="s">
        <v>782</v>
      </c>
      <c r="B466" s="3" t="s">
        <v>1923</v>
      </c>
      <c r="C466" s="3" t="s">
        <v>1940</v>
      </c>
      <c r="D466" s="3" t="s">
        <v>1933</v>
      </c>
    </row>
    <row r="467" spans="1:4" ht="14.25" customHeight="1">
      <c r="A467" s="2" t="s">
        <v>783</v>
      </c>
      <c r="B467" s="3" t="s">
        <v>1929</v>
      </c>
      <c r="C467" s="3" t="s">
        <v>1946</v>
      </c>
      <c r="D467" s="3" t="s">
        <v>1922</v>
      </c>
    </row>
    <row r="468" spans="1:4" ht="14.25" customHeight="1">
      <c r="A468" s="2" t="s">
        <v>784</v>
      </c>
      <c r="B468" s="3" t="s">
        <v>1920</v>
      </c>
      <c r="C468" s="3" t="s">
        <v>1944</v>
      </c>
      <c r="D468" s="3" t="s">
        <v>1927</v>
      </c>
    </row>
    <row r="469" spans="1:4" ht="14.25" customHeight="1">
      <c r="A469" s="2" t="s">
        <v>785</v>
      </c>
      <c r="B469" s="3" t="s">
        <v>1923</v>
      </c>
      <c r="C469" s="3" t="s">
        <v>1942</v>
      </c>
      <c r="D469" s="3" t="s">
        <v>1922</v>
      </c>
    </row>
    <row r="470" spans="1:4" ht="14.25" customHeight="1">
      <c r="A470" s="2" t="s">
        <v>786</v>
      </c>
      <c r="B470" s="3" t="s">
        <v>1923</v>
      </c>
      <c r="C470" s="3" t="s">
        <v>1924</v>
      </c>
      <c r="D470" s="3" t="s">
        <v>1933</v>
      </c>
    </row>
    <row r="471" spans="1:4" ht="14.25" customHeight="1">
      <c r="A471" s="2" t="s">
        <v>787</v>
      </c>
      <c r="B471" s="3" t="s">
        <v>1931</v>
      </c>
      <c r="C471" s="3" t="s">
        <v>1947</v>
      </c>
      <c r="D471" s="3" t="s">
        <v>1922</v>
      </c>
    </row>
    <row r="472" spans="1:4" ht="14.25" customHeight="1">
      <c r="A472" s="2" t="s">
        <v>788</v>
      </c>
      <c r="B472" s="3" t="s">
        <v>1929</v>
      </c>
      <c r="C472" s="3" t="s">
        <v>1947</v>
      </c>
      <c r="D472" s="3" t="s">
        <v>1933</v>
      </c>
    </row>
    <row r="473" spans="1:4" ht="14.25" customHeight="1">
      <c r="A473" s="2" t="s">
        <v>789</v>
      </c>
      <c r="B473" s="3" t="s">
        <v>1923</v>
      </c>
      <c r="C473" s="3" t="s">
        <v>1941</v>
      </c>
      <c r="D473" s="3" t="s">
        <v>1922</v>
      </c>
    </row>
    <row r="474" spans="1:4" ht="14.25" customHeight="1">
      <c r="A474" s="2" t="s">
        <v>791</v>
      </c>
      <c r="B474" s="3" t="s">
        <v>1929</v>
      </c>
      <c r="C474" s="3" t="s">
        <v>1947</v>
      </c>
      <c r="D474" s="3" t="s">
        <v>1922</v>
      </c>
    </row>
    <row r="475" spans="1:4" ht="14.25" customHeight="1">
      <c r="A475" s="2" t="s">
        <v>792</v>
      </c>
      <c r="B475" s="3" t="s">
        <v>1920</v>
      </c>
      <c r="C475" s="3" t="s">
        <v>1939</v>
      </c>
      <c r="D475" s="3" t="s">
        <v>1927</v>
      </c>
    </row>
    <row r="476" spans="1:4" ht="14.25" customHeight="1">
      <c r="A476" s="2" t="s">
        <v>794</v>
      </c>
      <c r="B476" s="3" t="s">
        <v>1934</v>
      </c>
      <c r="C476" s="3" t="s">
        <v>1948</v>
      </c>
      <c r="D476" s="3" t="s">
        <v>1936</v>
      </c>
    </row>
    <row r="477" spans="1:4" ht="14.25" customHeight="1">
      <c r="A477" s="2" t="s">
        <v>796</v>
      </c>
      <c r="B477" s="3" t="s">
        <v>1920</v>
      </c>
      <c r="C477" s="3" t="s">
        <v>1944</v>
      </c>
      <c r="D477" s="3" t="s">
        <v>1927</v>
      </c>
    </row>
    <row r="478" spans="1:4" ht="14.25" customHeight="1">
      <c r="A478" s="2" t="s">
        <v>797</v>
      </c>
      <c r="B478" s="3" t="s">
        <v>1920</v>
      </c>
      <c r="C478" s="3" t="s">
        <v>1921</v>
      </c>
      <c r="D478" s="3" t="s">
        <v>1922</v>
      </c>
    </row>
    <row r="479" spans="1:4" ht="14.25" customHeight="1">
      <c r="A479" s="2" t="s">
        <v>798</v>
      </c>
      <c r="B479" s="3" t="s">
        <v>1943</v>
      </c>
      <c r="C479" s="3" t="s">
        <v>1935</v>
      </c>
      <c r="D479" s="3" t="s">
        <v>1936</v>
      </c>
    </row>
    <row r="480" spans="1:4" ht="14.25" customHeight="1">
      <c r="A480" s="2" t="s">
        <v>799</v>
      </c>
      <c r="B480" s="3" t="s">
        <v>1929</v>
      </c>
      <c r="C480" s="3" t="s">
        <v>1930</v>
      </c>
      <c r="D480" s="3" t="s">
        <v>1933</v>
      </c>
    </row>
    <row r="481" spans="1:4" ht="14.25" customHeight="1">
      <c r="A481" s="2" t="s">
        <v>800</v>
      </c>
      <c r="B481" s="3" t="s">
        <v>1920</v>
      </c>
      <c r="C481" s="3" t="s">
        <v>1945</v>
      </c>
      <c r="D481" s="3" t="s">
        <v>1933</v>
      </c>
    </row>
    <row r="482" spans="1:4" ht="14.25" customHeight="1">
      <c r="A482" s="2" t="s">
        <v>801</v>
      </c>
      <c r="B482" s="3" t="s">
        <v>1923</v>
      </c>
      <c r="C482" s="3" t="s">
        <v>1942</v>
      </c>
      <c r="D482" s="3" t="s">
        <v>1933</v>
      </c>
    </row>
    <row r="483" spans="1:4" ht="14.25" customHeight="1">
      <c r="A483" s="2" t="s">
        <v>802</v>
      </c>
      <c r="B483" s="3" t="s">
        <v>1923</v>
      </c>
      <c r="C483" s="3" t="s">
        <v>1941</v>
      </c>
      <c r="D483" s="3" t="s">
        <v>1927</v>
      </c>
    </row>
    <row r="484" spans="1:4" ht="14.25" customHeight="1">
      <c r="A484" s="2" t="s">
        <v>804</v>
      </c>
      <c r="B484" s="3" t="s">
        <v>1923</v>
      </c>
      <c r="C484" s="3" t="s">
        <v>1942</v>
      </c>
      <c r="D484" s="3" t="s">
        <v>1927</v>
      </c>
    </row>
    <row r="485" spans="1:4" ht="14.25" customHeight="1">
      <c r="A485" s="2" t="s">
        <v>805</v>
      </c>
      <c r="B485" s="3" t="s">
        <v>1920</v>
      </c>
      <c r="C485" s="3" t="s">
        <v>1921</v>
      </c>
      <c r="D485" s="3" t="s">
        <v>1927</v>
      </c>
    </row>
    <row r="486" spans="1:4" ht="14.25" customHeight="1">
      <c r="A486" s="2" t="s">
        <v>806</v>
      </c>
      <c r="B486" s="3" t="s">
        <v>1920</v>
      </c>
      <c r="C486" s="3" t="s">
        <v>1944</v>
      </c>
      <c r="D486" s="3" t="s">
        <v>1927</v>
      </c>
    </row>
    <row r="487" spans="1:4" ht="14.25" customHeight="1">
      <c r="A487" s="2" t="s">
        <v>807</v>
      </c>
      <c r="B487" s="3" t="s">
        <v>1923</v>
      </c>
      <c r="C487" s="3" t="s">
        <v>1941</v>
      </c>
      <c r="D487" s="3" t="s">
        <v>1933</v>
      </c>
    </row>
    <row r="488" spans="1:4" ht="14.25" customHeight="1">
      <c r="A488" s="2" t="s">
        <v>808</v>
      </c>
      <c r="B488" s="3" t="s">
        <v>1923</v>
      </c>
      <c r="C488" s="3" t="s">
        <v>1940</v>
      </c>
      <c r="D488" s="3" t="s">
        <v>1933</v>
      </c>
    </row>
    <row r="489" spans="1:4" ht="14.25" customHeight="1">
      <c r="A489" s="2" t="s">
        <v>810</v>
      </c>
      <c r="B489" s="3" t="s">
        <v>1923</v>
      </c>
      <c r="C489" s="3" t="s">
        <v>1924</v>
      </c>
      <c r="D489" s="3" t="s">
        <v>1927</v>
      </c>
    </row>
    <row r="490" spans="1:4" ht="14.25" customHeight="1">
      <c r="A490" s="2" t="s">
        <v>811</v>
      </c>
      <c r="B490" s="3" t="s">
        <v>1931</v>
      </c>
      <c r="C490" s="3" t="s">
        <v>1947</v>
      </c>
      <c r="D490" s="3" t="s">
        <v>1933</v>
      </c>
    </row>
    <row r="491" spans="1:4" ht="14.25" customHeight="1">
      <c r="A491" s="2" t="s">
        <v>813</v>
      </c>
      <c r="B491" s="3" t="s">
        <v>1920</v>
      </c>
      <c r="C491" s="3" t="s">
        <v>1945</v>
      </c>
      <c r="D491" s="3" t="s">
        <v>1927</v>
      </c>
    </row>
    <row r="492" spans="1:4" ht="14.25" customHeight="1">
      <c r="A492" s="2" t="s">
        <v>814</v>
      </c>
      <c r="B492" s="3" t="s">
        <v>1923</v>
      </c>
      <c r="C492" s="3" t="s">
        <v>1941</v>
      </c>
      <c r="D492" s="3" t="s">
        <v>1922</v>
      </c>
    </row>
    <row r="493" spans="1:4" ht="14.25" customHeight="1">
      <c r="A493" s="2" t="s">
        <v>815</v>
      </c>
      <c r="B493" s="3" t="s">
        <v>1925</v>
      </c>
      <c r="C493" s="3" t="s">
        <v>1938</v>
      </c>
      <c r="D493" s="3" t="s">
        <v>1927</v>
      </c>
    </row>
    <row r="494" spans="1:4" ht="14.25" customHeight="1">
      <c r="A494" s="2" t="s">
        <v>816</v>
      </c>
      <c r="B494" s="3" t="s">
        <v>1920</v>
      </c>
      <c r="C494" s="3" t="s">
        <v>1939</v>
      </c>
      <c r="D494" s="3" t="s">
        <v>1922</v>
      </c>
    </row>
    <row r="495" spans="1:4" ht="14.25" customHeight="1">
      <c r="A495" s="2" t="s">
        <v>818</v>
      </c>
      <c r="B495" s="3" t="s">
        <v>1925</v>
      </c>
      <c r="C495" s="3" t="s">
        <v>1928</v>
      </c>
      <c r="D495" s="3" t="s">
        <v>1927</v>
      </c>
    </row>
    <row r="496" spans="1:4" ht="14.25" customHeight="1">
      <c r="A496" s="2" t="s">
        <v>820</v>
      </c>
      <c r="B496" s="3" t="s">
        <v>1920</v>
      </c>
      <c r="C496" s="3" t="s">
        <v>1921</v>
      </c>
      <c r="D496" s="3" t="s">
        <v>1933</v>
      </c>
    </row>
    <row r="497" spans="1:4" ht="14.25" customHeight="1">
      <c r="A497" s="2" t="s">
        <v>821</v>
      </c>
      <c r="B497" s="3" t="s">
        <v>1920</v>
      </c>
      <c r="C497" s="3" t="s">
        <v>1945</v>
      </c>
      <c r="D497" s="3" t="s">
        <v>1922</v>
      </c>
    </row>
    <row r="498" spans="1:4" ht="14.25" customHeight="1">
      <c r="A498" s="2" t="s">
        <v>822</v>
      </c>
      <c r="B498" s="3" t="s">
        <v>1943</v>
      </c>
      <c r="C498" s="3" t="s">
        <v>1935</v>
      </c>
      <c r="D498" s="3" t="s">
        <v>1936</v>
      </c>
    </row>
    <row r="499" spans="1:4" ht="14.25" customHeight="1">
      <c r="A499" s="2" t="s">
        <v>824</v>
      </c>
      <c r="B499" s="3" t="s">
        <v>1920</v>
      </c>
      <c r="C499" s="3" t="s">
        <v>1945</v>
      </c>
      <c r="D499" s="3" t="s">
        <v>1922</v>
      </c>
    </row>
    <row r="500" spans="1:4" ht="14.25" customHeight="1">
      <c r="A500" s="2" t="s">
        <v>825</v>
      </c>
      <c r="B500" s="3" t="s">
        <v>1920</v>
      </c>
      <c r="C500" s="3" t="s">
        <v>1921</v>
      </c>
      <c r="D500" s="3" t="s">
        <v>1933</v>
      </c>
    </row>
    <row r="501" spans="1:4" ht="14.25" customHeight="1">
      <c r="A501" s="2" t="s">
        <v>826</v>
      </c>
      <c r="B501" s="3" t="s">
        <v>1923</v>
      </c>
      <c r="C501" s="3" t="s">
        <v>1924</v>
      </c>
      <c r="D501" s="3" t="s">
        <v>1933</v>
      </c>
    </row>
    <row r="502" spans="1:4" ht="14.25" customHeight="1">
      <c r="A502" s="2" t="s">
        <v>827</v>
      </c>
      <c r="B502" s="3" t="s">
        <v>1920</v>
      </c>
      <c r="C502" s="3" t="s">
        <v>1921</v>
      </c>
      <c r="D502" s="3" t="s">
        <v>1927</v>
      </c>
    </row>
    <row r="503" spans="1:4" ht="14.25" customHeight="1">
      <c r="A503" s="2" t="s">
        <v>828</v>
      </c>
      <c r="B503" s="3" t="s">
        <v>1920</v>
      </c>
      <c r="C503" s="3" t="s">
        <v>1921</v>
      </c>
      <c r="D503" s="3" t="s">
        <v>1922</v>
      </c>
    </row>
    <row r="504" spans="1:4" ht="14.25" customHeight="1">
      <c r="A504" s="2" t="s">
        <v>829</v>
      </c>
      <c r="B504" s="3" t="s">
        <v>1943</v>
      </c>
      <c r="C504" s="3" t="s">
        <v>1935</v>
      </c>
      <c r="D504" s="3" t="s">
        <v>1936</v>
      </c>
    </row>
    <row r="505" spans="1:4" ht="14.25" customHeight="1">
      <c r="A505" s="2" t="s">
        <v>831</v>
      </c>
      <c r="B505" s="3" t="s">
        <v>1925</v>
      </c>
      <c r="C505" s="3" t="s">
        <v>1938</v>
      </c>
      <c r="D505" s="3" t="s">
        <v>1927</v>
      </c>
    </row>
    <row r="506" spans="1:4" ht="14.25" customHeight="1">
      <c r="A506" s="2" t="s">
        <v>833</v>
      </c>
      <c r="B506" s="3" t="s">
        <v>1923</v>
      </c>
      <c r="C506" s="3" t="s">
        <v>1940</v>
      </c>
      <c r="D506" s="3" t="s">
        <v>1933</v>
      </c>
    </row>
    <row r="507" spans="1:4" ht="14.25" customHeight="1">
      <c r="A507" s="2" t="s">
        <v>834</v>
      </c>
      <c r="B507" s="3" t="s">
        <v>1923</v>
      </c>
      <c r="C507" s="3" t="s">
        <v>1940</v>
      </c>
      <c r="D507" s="3" t="s">
        <v>1922</v>
      </c>
    </row>
    <row r="508" spans="1:4" ht="14.25" customHeight="1">
      <c r="A508" s="2" t="s">
        <v>836</v>
      </c>
      <c r="B508" s="3" t="s">
        <v>1925</v>
      </c>
      <c r="C508" s="3" t="s">
        <v>1938</v>
      </c>
      <c r="D508" s="3" t="s">
        <v>1927</v>
      </c>
    </row>
    <row r="509" spans="1:4" ht="14.25" customHeight="1">
      <c r="A509" s="2" t="s">
        <v>838</v>
      </c>
      <c r="B509" s="3" t="s">
        <v>1920</v>
      </c>
      <c r="C509" s="3" t="s">
        <v>1944</v>
      </c>
      <c r="D509" s="3" t="s">
        <v>1933</v>
      </c>
    </row>
    <row r="510" spans="1:4" ht="14.25" customHeight="1">
      <c r="A510" s="2" t="s">
        <v>839</v>
      </c>
      <c r="B510" s="3" t="s">
        <v>1943</v>
      </c>
      <c r="C510" s="3" t="s">
        <v>1935</v>
      </c>
      <c r="D510" s="3" t="s">
        <v>1936</v>
      </c>
    </row>
    <row r="511" spans="1:4" ht="14.25" customHeight="1">
      <c r="A511" s="2" t="s">
        <v>840</v>
      </c>
      <c r="B511" s="3" t="s">
        <v>1923</v>
      </c>
      <c r="C511" s="3" t="s">
        <v>1924</v>
      </c>
      <c r="D511" s="3" t="s">
        <v>1933</v>
      </c>
    </row>
    <row r="512" spans="1:4" ht="14.25" customHeight="1">
      <c r="A512" s="2" t="s">
        <v>841</v>
      </c>
      <c r="B512" s="3" t="s">
        <v>1925</v>
      </c>
      <c r="C512" s="3" t="s">
        <v>1928</v>
      </c>
      <c r="D512" s="3" t="s">
        <v>1927</v>
      </c>
    </row>
    <row r="513" spans="1:4" ht="14.25" customHeight="1">
      <c r="A513" s="2" t="s">
        <v>842</v>
      </c>
      <c r="B513" s="3" t="s">
        <v>1920</v>
      </c>
      <c r="C513" s="3" t="s">
        <v>1921</v>
      </c>
      <c r="D513" s="3" t="s">
        <v>1927</v>
      </c>
    </row>
    <row r="514" spans="1:4" ht="14.25" customHeight="1">
      <c r="A514" s="2" t="s">
        <v>844</v>
      </c>
      <c r="B514" s="3" t="s">
        <v>1923</v>
      </c>
      <c r="C514" s="3" t="s">
        <v>1924</v>
      </c>
      <c r="D514" s="3" t="s">
        <v>1933</v>
      </c>
    </row>
    <row r="515" spans="1:4" ht="14.25" customHeight="1">
      <c r="A515" s="2" t="s">
        <v>845</v>
      </c>
      <c r="B515" s="3" t="s">
        <v>1923</v>
      </c>
      <c r="C515" s="3" t="s">
        <v>1942</v>
      </c>
      <c r="D515" s="3" t="s">
        <v>1933</v>
      </c>
    </row>
    <row r="516" spans="1:4" ht="14.25" customHeight="1">
      <c r="A516" s="2" t="s">
        <v>846</v>
      </c>
      <c r="B516" s="3" t="s">
        <v>1923</v>
      </c>
      <c r="C516" s="3" t="s">
        <v>1940</v>
      </c>
      <c r="D516" s="3" t="s">
        <v>1922</v>
      </c>
    </row>
    <row r="517" spans="1:4" ht="14.25" customHeight="1">
      <c r="A517" s="2" t="s">
        <v>847</v>
      </c>
      <c r="B517" s="3" t="s">
        <v>1920</v>
      </c>
      <c r="C517" s="3" t="s">
        <v>1939</v>
      </c>
      <c r="D517" s="3" t="s">
        <v>1933</v>
      </c>
    </row>
    <row r="518" spans="1:4" ht="14.25" customHeight="1">
      <c r="A518" s="2" t="s">
        <v>848</v>
      </c>
      <c r="B518" s="3" t="s">
        <v>1925</v>
      </c>
      <c r="C518" s="3" t="s">
        <v>1938</v>
      </c>
      <c r="D518" s="3" t="s">
        <v>1927</v>
      </c>
    </row>
    <row r="519" spans="1:4" ht="14.25" customHeight="1">
      <c r="A519" s="2" t="s">
        <v>849</v>
      </c>
      <c r="B519" s="3" t="s">
        <v>1931</v>
      </c>
      <c r="C519" s="3" t="s">
        <v>1932</v>
      </c>
      <c r="D519" s="3" t="s">
        <v>1927</v>
      </c>
    </row>
    <row r="520" spans="1:4" ht="14.25" customHeight="1">
      <c r="A520" s="2" t="s">
        <v>851</v>
      </c>
      <c r="B520" s="3" t="s">
        <v>1920</v>
      </c>
      <c r="C520" s="3" t="s">
        <v>1944</v>
      </c>
      <c r="D520" s="3" t="s">
        <v>1922</v>
      </c>
    </row>
    <row r="521" spans="1:4" ht="14.25" customHeight="1">
      <c r="A521" s="2" t="s">
        <v>853</v>
      </c>
      <c r="B521" s="3" t="s">
        <v>1920</v>
      </c>
      <c r="C521" s="3" t="s">
        <v>1944</v>
      </c>
      <c r="D521" s="3" t="s">
        <v>1933</v>
      </c>
    </row>
    <row r="522" spans="1:4" ht="14.25" customHeight="1">
      <c r="A522" s="2" t="s">
        <v>854</v>
      </c>
      <c r="B522" s="3" t="s">
        <v>1929</v>
      </c>
      <c r="C522" s="3" t="s">
        <v>1932</v>
      </c>
      <c r="D522" s="3" t="s">
        <v>1927</v>
      </c>
    </row>
    <row r="523" spans="1:4" ht="14.25" customHeight="1">
      <c r="A523" s="2" t="s">
        <v>856</v>
      </c>
      <c r="B523" s="3" t="s">
        <v>1929</v>
      </c>
      <c r="C523" s="3" t="s">
        <v>1930</v>
      </c>
      <c r="D523" s="3" t="s">
        <v>1933</v>
      </c>
    </row>
    <row r="524" spans="1:4" ht="14.25" customHeight="1">
      <c r="A524" s="2" t="s">
        <v>858</v>
      </c>
      <c r="B524" s="3" t="s">
        <v>1923</v>
      </c>
      <c r="C524" s="3" t="s">
        <v>1941</v>
      </c>
      <c r="D524" s="3" t="s">
        <v>1927</v>
      </c>
    </row>
    <row r="525" spans="1:4" ht="14.25" customHeight="1">
      <c r="A525" s="2" t="s">
        <v>859</v>
      </c>
      <c r="B525" s="3" t="s">
        <v>1943</v>
      </c>
      <c r="C525" s="3" t="s">
        <v>1935</v>
      </c>
      <c r="D525" s="3" t="s">
        <v>1936</v>
      </c>
    </row>
    <row r="526" spans="1:4" ht="14.25" customHeight="1">
      <c r="A526" s="2" t="s">
        <v>860</v>
      </c>
      <c r="B526" s="3" t="s">
        <v>1923</v>
      </c>
      <c r="C526" s="3" t="s">
        <v>1924</v>
      </c>
      <c r="D526" s="3" t="s">
        <v>1922</v>
      </c>
    </row>
    <row r="527" spans="1:4" ht="14.25" customHeight="1">
      <c r="A527" s="2" t="s">
        <v>862</v>
      </c>
      <c r="B527" s="3" t="s">
        <v>1923</v>
      </c>
      <c r="C527" s="3" t="s">
        <v>1940</v>
      </c>
      <c r="D527" s="3" t="s">
        <v>1927</v>
      </c>
    </row>
    <row r="528" spans="1:4" ht="14.25" customHeight="1">
      <c r="A528" s="2" t="s">
        <v>863</v>
      </c>
      <c r="B528" s="3" t="s">
        <v>1920</v>
      </c>
      <c r="C528" s="3" t="s">
        <v>1921</v>
      </c>
      <c r="D528" s="3" t="s">
        <v>1933</v>
      </c>
    </row>
    <row r="529" spans="1:4" ht="14.25" customHeight="1">
      <c r="A529" s="2" t="s">
        <v>864</v>
      </c>
      <c r="B529" s="3" t="s">
        <v>1923</v>
      </c>
      <c r="C529" s="3" t="s">
        <v>1941</v>
      </c>
      <c r="D529" s="3" t="s">
        <v>1933</v>
      </c>
    </row>
    <row r="530" spans="1:4" ht="14.25" customHeight="1">
      <c r="A530" s="2" t="s">
        <v>866</v>
      </c>
      <c r="B530" s="3" t="s">
        <v>1943</v>
      </c>
      <c r="C530" s="3" t="s">
        <v>1935</v>
      </c>
      <c r="D530" s="3" t="s">
        <v>1936</v>
      </c>
    </row>
    <row r="531" spans="1:4" ht="14.25" customHeight="1">
      <c r="A531" s="2" t="s">
        <v>868</v>
      </c>
      <c r="B531" s="3" t="s">
        <v>1923</v>
      </c>
      <c r="C531" s="3" t="s">
        <v>1940</v>
      </c>
      <c r="D531" s="3" t="s">
        <v>1933</v>
      </c>
    </row>
    <row r="532" spans="1:4" ht="14.25" customHeight="1">
      <c r="A532" s="2" t="s">
        <v>869</v>
      </c>
      <c r="B532" s="3" t="s">
        <v>1925</v>
      </c>
      <c r="C532" s="3" t="s">
        <v>1938</v>
      </c>
      <c r="D532" s="3" t="s">
        <v>1927</v>
      </c>
    </row>
    <row r="533" spans="1:4" ht="14.25" customHeight="1">
      <c r="A533" s="2" t="s">
        <v>870</v>
      </c>
      <c r="B533" s="3" t="s">
        <v>1920</v>
      </c>
      <c r="C533" s="3" t="s">
        <v>1921</v>
      </c>
      <c r="D533" s="3" t="s">
        <v>1933</v>
      </c>
    </row>
    <row r="534" spans="1:4" ht="14.25" customHeight="1">
      <c r="A534" s="2" t="s">
        <v>871</v>
      </c>
      <c r="B534" s="3" t="s">
        <v>1943</v>
      </c>
      <c r="C534" s="3" t="s">
        <v>1935</v>
      </c>
      <c r="D534" s="3" t="s">
        <v>1936</v>
      </c>
    </row>
    <row r="535" spans="1:4" ht="14.25" customHeight="1">
      <c r="A535" s="2" t="s">
        <v>872</v>
      </c>
      <c r="B535" s="3" t="s">
        <v>1923</v>
      </c>
      <c r="C535" s="3" t="s">
        <v>1942</v>
      </c>
      <c r="D535" s="3" t="s">
        <v>1927</v>
      </c>
    </row>
    <row r="536" spans="1:4" ht="14.25" customHeight="1">
      <c r="A536" s="2" t="s">
        <v>873</v>
      </c>
      <c r="B536" s="3" t="s">
        <v>1920</v>
      </c>
      <c r="C536" s="3" t="s">
        <v>1921</v>
      </c>
      <c r="D536" s="3" t="s">
        <v>1927</v>
      </c>
    </row>
    <row r="537" spans="1:4" ht="14.25" customHeight="1">
      <c r="A537" s="2" t="s">
        <v>874</v>
      </c>
      <c r="B537" s="3" t="s">
        <v>1931</v>
      </c>
      <c r="C537" s="3" t="s">
        <v>1932</v>
      </c>
      <c r="D537" s="3" t="s">
        <v>1922</v>
      </c>
    </row>
    <row r="538" spans="1:4" ht="14.25" customHeight="1">
      <c r="A538" s="2" t="s">
        <v>875</v>
      </c>
      <c r="B538" s="3" t="s">
        <v>1923</v>
      </c>
      <c r="C538" s="3" t="s">
        <v>1941</v>
      </c>
      <c r="D538" s="3" t="s">
        <v>1927</v>
      </c>
    </row>
    <row r="539" spans="1:4" ht="14.25" customHeight="1">
      <c r="A539" s="2" t="s">
        <v>877</v>
      </c>
      <c r="B539" s="3" t="s">
        <v>1934</v>
      </c>
      <c r="C539" s="3" t="s">
        <v>1937</v>
      </c>
      <c r="D539" s="3" t="s">
        <v>1936</v>
      </c>
    </row>
    <row r="540" spans="1:4" ht="14.25" customHeight="1">
      <c r="A540" s="2" t="s">
        <v>878</v>
      </c>
      <c r="B540" s="3" t="s">
        <v>1920</v>
      </c>
      <c r="C540" s="3" t="s">
        <v>1921</v>
      </c>
      <c r="D540" s="3" t="s">
        <v>1922</v>
      </c>
    </row>
    <row r="541" spans="1:4" ht="14.25" customHeight="1">
      <c r="A541" s="2" t="s">
        <v>879</v>
      </c>
      <c r="B541" s="3" t="s">
        <v>1923</v>
      </c>
      <c r="C541" s="3" t="s">
        <v>1940</v>
      </c>
      <c r="D541" s="3" t="s">
        <v>1933</v>
      </c>
    </row>
    <row r="542" spans="1:4" ht="14.25" customHeight="1">
      <c r="A542" s="2" t="s">
        <v>881</v>
      </c>
      <c r="B542" s="3" t="s">
        <v>1923</v>
      </c>
      <c r="C542" s="3" t="s">
        <v>1941</v>
      </c>
      <c r="D542" s="3" t="s">
        <v>1922</v>
      </c>
    </row>
    <row r="543" spans="1:4" ht="14.25" customHeight="1">
      <c r="A543" s="2" t="s">
        <v>882</v>
      </c>
      <c r="B543" s="3" t="s">
        <v>1923</v>
      </c>
      <c r="C543" s="3" t="s">
        <v>1942</v>
      </c>
      <c r="D543" s="3" t="s">
        <v>1933</v>
      </c>
    </row>
    <row r="544" spans="1:4" ht="14.25" customHeight="1">
      <c r="A544" s="2" t="s">
        <v>884</v>
      </c>
      <c r="B544" s="3" t="s">
        <v>1920</v>
      </c>
      <c r="C544" s="3" t="s">
        <v>1921</v>
      </c>
      <c r="D544" s="3" t="s">
        <v>1933</v>
      </c>
    </row>
    <row r="545" spans="1:4" ht="14.25" customHeight="1">
      <c r="A545" s="2" t="s">
        <v>885</v>
      </c>
      <c r="B545" s="3" t="s">
        <v>1920</v>
      </c>
      <c r="C545" s="3" t="s">
        <v>1944</v>
      </c>
      <c r="D545" s="3" t="s">
        <v>1933</v>
      </c>
    </row>
    <row r="546" spans="1:4" ht="14.25" customHeight="1">
      <c r="A546" s="2" t="s">
        <v>887</v>
      </c>
      <c r="B546" s="3" t="s">
        <v>1925</v>
      </c>
      <c r="C546" s="3" t="s">
        <v>1928</v>
      </c>
      <c r="D546" s="3" t="s">
        <v>1927</v>
      </c>
    </row>
    <row r="547" spans="1:4" ht="14.25" customHeight="1">
      <c r="A547" s="2" t="s">
        <v>889</v>
      </c>
      <c r="B547" s="3" t="s">
        <v>1920</v>
      </c>
      <c r="C547" s="3" t="s">
        <v>1944</v>
      </c>
      <c r="D547" s="3" t="s">
        <v>1933</v>
      </c>
    </row>
    <row r="548" spans="1:4" ht="14.25" customHeight="1">
      <c r="A548" s="2" t="s">
        <v>890</v>
      </c>
      <c r="B548" s="3" t="s">
        <v>1931</v>
      </c>
      <c r="C548" s="3" t="s">
        <v>1946</v>
      </c>
      <c r="D548" s="3" t="s">
        <v>1927</v>
      </c>
    </row>
    <row r="549" spans="1:4" ht="14.25" customHeight="1">
      <c r="A549" s="2" t="s">
        <v>892</v>
      </c>
      <c r="B549" s="3" t="s">
        <v>1920</v>
      </c>
      <c r="C549" s="3" t="s">
        <v>1939</v>
      </c>
      <c r="D549" s="3" t="s">
        <v>1922</v>
      </c>
    </row>
    <row r="550" spans="1:4" ht="14.25" customHeight="1">
      <c r="A550" s="2" t="s">
        <v>893</v>
      </c>
      <c r="B550" s="3" t="s">
        <v>1943</v>
      </c>
      <c r="C550" s="3" t="s">
        <v>1935</v>
      </c>
      <c r="D550" s="3" t="s">
        <v>1936</v>
      </c>
    </row>
    <row r="551" spans="1:4" ht="14.25" customHeight="1">
      <c r="A551" s="2" t="s">
        <v>895</v>
      </c>
      <c r="B551" s="3" t="s">
        <v>1931</v>
      </c>
      <c r="C551" s="3" t="s">
        <v>1947</v>
      </c>
      <c r="D551" s="3" t="s">
        <v>1933</v>
      </c>
    </row>
    <row r="552" spans="1:4" ht="14.25" customHeight="1">
      <c r="A552" s="2" t="s">
        <v>897</v>
      </c>
      <c r="B552" s="3" t="s">
        <v>1929</v>
      </c>
      <c r="C552" s="3" t="s">
        <v>1947</v>
      </c>
      <c r="D552" s="3" t="s">
        <v>1933</v>
      </c>
    </row>
    <row r="553" spans="1:4" ht="14.25" customHeight="1">
      <c r="A553" s="2" t="s">
        <v>898</v>
      </c>
      <c r="B553" s="3" t="s">
        <v>1929</v>
      </c>
      <c r="C553" s="3" t="s">
        <v>1947</v>
      </c>
      <c r="D553" s="3" t="s">
        <v>1933</v>
      </c>
    </row>
    <row r="554" spans="1:4" ht="14.25" customHeight="1">
      <c r="A554" s="2" t="s">
        <v>899</v>
      </c>
      <c r="B554" s="3" t="s">
        <v>1923</v>
      </c>
      <c r="C554" s="3" t="s">
        <v>1942</v>
      </c>
      <c r="D554" s="3" t="s">
        <v>1922</v>
      </c>
    </row>
    <row r="555" spans="1:4" ht="14.25" customHeight="1">
      <c r="A555" s="2" t="s">
        <v>900</v>
      </c>
      <c r="B555" s="3" t="s">
        <v>1920</v>
      </c>
      <c r="C555" s="3" t="s">
        <v>1944</v>
      </c>
      <c r="D555" s="3" t="s">
        <v>1922</v>
      </c>
    </row>
    <row r="556" spans="1:4" ht="14.25" customHeight="1">
      <c r="A556" s="2" t="s">
        <v>902</v>
      </c>
      <c r="B556" s="3" t="s">
        <v>1929</v>
      </c>
      <c r="C556" s="3" t="s">
        <v>1932</v>
      </c>
      <c r="D556" s="3" t="s">
        <v>1922</v>
      </c>
    </row>
    <row r="557" spans="1:4" ht="14.25" customHeight="1">
      <c r="A557" s="2" t="s">
        <v>903</v>
      </c>
      <c r="B557" s="3" t="s">
        <v>1920</v>
      </c>
      <c r="C557" s="3" t="s">
        <v>1944</v>
      </c>
      <c r="D557" s="3" t="s">
        <v>1922</v>
      </c>
    </row>
    <row r="558" spans="1:4" ht="14.25" customHeight="1">
      <c r="A558" s="2" t="s">
        <v>905</v>
      </c>
      <c r="B558" s="3" t="s">
        <v>1925</v>
      </c>
      <c r="C558" s="3" t="s">
        <v>1926</v>
      </c>
      <c r="D558" s="3" t="s">
        <v>1927</v>
      </c>
    </row>
    <row r="559" spans="1:4" ht="14.25" customHeight="1">
      <c r="A559" s="2" t="s">
        <v>907</v>
      </c>
      <c r="B559" s="3" t="s">
        <v>1923</v>
      </c>
      <c r="C559" s="3" t="s">
        <v>1942</v>
      </c>
      <c r="D559" s="3" t="s">
        <v>1927</v>
      </c>
    </row>
    <row r="560" spans="1:4" ht="14.25" customHeight="1">
      <c r="A560" s="2" t="s">
        <v>908</v>
      </c>
      <c r="B560" s="3" t="s">
        <v>1934</v>
      </c>
      <c r="C560" s="3" t="s">
        <v>1937</v>
      </c>
      <c r="D560" s="3" t="s">
        <v>1936</v>
      </c>
    </row>
    <row r="561" spans="1:4" ht="14.25" customHeight="1">
      <c r="A561" s="2" t="s">
        <v>909</v>
      </c>
      <c r="B561" s="3" t="s">
        <v>1943</v>
      </c>
      <c r="C561" s="3" t="s">
        <v>1935</v>
      </c>
      <c r="D561" s="3" t="s">
        <v>1936</v>
      </c>
    </row>
    <row r="562" spans="1:4" ht="14.25" customHeight="1">
      <c r="A562" s="2" t="s">
        <v>910</v>
      </c>
      <c r="B562" s="3" t="s">
        <v>1920</v>
      </c>
      <c r="C562" s="3" t="s">
        <v>1944</v>
      </c>
      <c r="D562" s="3" t="s">
        <v>1927</v>
      </c>
    </row>
    <row r="563" spans="1:4" ht="14.25" customHeight="1">
      <c r="A563" s="2" t="s">
        <v>911</v>
      </c>
      <c r="B563" s="3" t="s">
        <v>1920</v>
      </c>
      <c r="C563" s="3" t="s">
        <v>1945</v>
      </c>
      <c r="D563" s="3" t="s">
        <v>1922</v>
      </c>
    </row>
    <row r="564" spans="1:4" ht="14.25" customHeight="1">
      <c r="A564" s="2" t="s">
        <v>912</v>
      </c>
      <c r="B564" s="3" t="s">
        <v>1929</v>
      </c>
      <c r="C564" s="3" t="s">
        <v>1930</v>
      </c>
      <c r="D564" s="3" t="s">
        <v>1922</v>
      </c>
    </row>
    <row r="565" spans="1:4" ht="14.25" customHeight="1">
      <c r="A565" s="2" t="s">
        <v>913</v>
      </c>
      <c r="B565" s="3" t="s">
        <v>1929</v>
      </c>
      <c r="C565" s="3" t="s">
        <v>1932</v>
      </c>
      <c r="D565" s="3" t="s">
        <v>1927</v>
      </c>
    </row>
    <row r="566" spans="1:4" ht="14.25" customHeight="1">
      <c r="A566" s="2" t="s">
        <v>914</v>
      </c>
      <c r="B566" s="3" t="s">
        <v>1923</v>
      </c>
      <c r="C566" s="3" t="s">
        <v>1942</v>
      </c>
      <c r="D566" s="3" t="s">
        <v>1933</v>
      </c>
    </row>
    <row r="567" spans="1:4" ht="14.25" customHeight="1">
      <c r="A567" s="2" t="s">
        <v>915</v>
      </c>
      <c r="B567" s="3" t="s">
        <v>1934</v>
      </c>
      <c r="C567" s="3" t="s">
        <v>1935</v>
      </c>
      <c r="D567" s="3" t="s">
        <v>1936</v>
      </c>
    </row>
    <row r="568" spans="1:4" ht="14.25" customHeight="1">
      <c r="A568" s="2" t="s">
        <v>917</v>
      </c>
      <c r="B568" s="3" t="s">
        <v>1923</v>
      </c>
      <c r="C568" s="3" t="s">
        <v>1924</v>
      </c>
      <c r="D568" s="3" t="s">
        <v>1922</v>
      </c>
    </row>
    <row r="569" spans="1:4" ht="14.25" customHeight="1">
      <c r="A569" s="2" t="s">
        <v>918</v>
      </c>
      <c r="B569" s="3" t="s">
        <v>1929</v>
      </c>
      <c r="C569" s="3" t="s">
        <v>1932</v>
      </c>
      <c r="D569" s="3" t="s">
        <v>1927</v>
      </c>
    </row>
    <row r="570" spans="1:4" ht="14.25" customHeight="1">
      <c r="A570" s="2" t="s">
        <v>919</v>
      </c>
      <c r="B570" s="3" t="s">
        <v>1923</v>
      </c>
      <c r="C570" s="3" t="s">
        <v>1941</v>
      </c>
      <c r="D570" s="3" t="s">
        <v>1927</v>
      </c>
    </row>
    <row r="571" spans="1:4" ht="14.25" customHeight="1">
      <c r="A571" s="2" t="s">
        <v>921</v>
      </c>
      <c r="B571" s="3" t="s">
        <v>1931</v>
      </c>
      <c r="C571" s="3" t="s">
        <v>1930</v>
      </c>
      <c r="D571" s="3" t="s">
        <v>1922</v>
      </c>
    </row>
    <row r="572" spans="1:4" ht="14.25" customHeight="1">
      <c r="A572" s="2" t="s">
        <v>923</v>
      </c>
      <c r="B572" s="3" t="s">
        <v>1925</v>
      </c>
      <c r="C572" s="3" t="s">
        <v>1938</v>
      </c>
      <c r="D572" s="3" t="s">
        <v>1927</v>
      </c>
    </row>
    <row r="573" spans="1:4" ht="14.25" customHeight="1">
      <c r="A573" s="2" t="s">
        <v>925</v>
      </c>
      <c r="B573" s="3" t="s">
        <v>1923</v>
      </c>
      <c r="C573" s="3" t="s">
        <v>1940</v>
      </c>
      <c r="D573" s="3" t="s">
        <v>1927</v>
      </c>
    </row>
    <row r="574" spans="1:4" ht="14.25" customHeight="1">
      <c r="A574" s="2" t="s">
        <v>927</v>
      </c>
      <c r="B574" s="3" t="s">
        <v>1923</v>
      </c>
      <c r="C574" s="3" t="s">
        <v>1941</v>
      </c>
      <c r="D574" s="3" t="s">
        <v>1927</v>
      </c>
    </row>
    <row r="575" spans="1:4" ht="14.25" customHeight="1">
      <c r="A575" s="2" t="s">
        <v>929</v>
      </c>
      <c r="B575" s="3" t="s">
        <v>1920</v>
      </c>
      <c r="C575" s="3" t="s">
        <v>1921</v>
      </c>
      <c r="D575" s="3" t="s">
        <v>1922</v>
      </c>
    </row>
    <row r="576" spans="1:4" ht="14.25" customHeight="1">
      <c r="A576" s="2" t="s">
        <v>931</v>
      </c>
      <c r="B576" s="3" t="s">
        <v>1925</v>
      </c>
      <c r="C576" s="3" t="s">
        <v>1928</v>
      </c>
      <c r="D576" s="3" t="s">
        <v>1927</v>
      </c>
    </row>
    <row r="577" spans="1:4" ht="14.25" customHeight="1">
      <c r="A577" s="2" t="s">
        <v>933</v>
      </c>
      <c r="B577" s="3" t="s">
        <v>1920</v>
      </c>
      <c r="C577" s="3" t="s">
        <v>1945</v>
      </c>
      <c r="D577" s="3" t="s">
        <v>1922</v>
      </c>
    </row>
    <row r="578" spans="1:4" ht="14.25" customHeight="1">
      <c r="A578" s="2" t="s">
        <v>934</v>
      </c>
      <c r="B578" s="3" t="s">
        <v>1920</v>
      </c>
      <c r="C578" s="3" t="s">
        <v>1944</v>
      </c>
      <c r="D578" s="3" t="s">
        <v>1922</v>
      </c>
    </row>
    <row r="579" spans="1:4" ht="14.25" customHeight="1">
      <c r="A579" s="2" t="s">
        <v>936</v>
      </c>
      <c r="B579" s="3" t="s">
        <v>1920</v>
      </c>
      <c r="C579" s="3" t="s">
        <v>1939</v>
      </c>
      <c r="D579" s="3" t="s">
        <v>1922</v>
      </c>
    </row>
    <row r="580" spans="1:4" ht="14.25" customHeight="1">
      <c r="A580" s="2" t="s">
        <v>937</v>
      </c>
      <c r="B580" s="3" t="s">
        <v>1920</v>
      </c>
      <c r="C580" s="3" t="s">
        <v>1921</v>
      </c>
      <c r="D580" s="3" t="s">
        <v>1927</v>
      </c>
    </row>
    <row r="581" spans="1:4" ht="14.25" customHeight="1">
      <c r="A581" s="2" t="s">
        <v>939</v>
      </c>
      <c r="B581" s="3" t="s">
        <v>1920</v>
      </c>
      <c r="C581" s="3" t="s">
        <v>1921</v>
      </c>
      <c r="D581" s="3" t="s">
        <v>1927</v>
      </c>
    </row>
    <row r="582" spans="1:4" ht="14.25" customHeight="1">
      <c r="A582" s="2" t="s">
        <v>940</v>
      </c>
      <c r="B582" s="3" t="s">
        <v>1923</v>
      </c>
      <c r="C582" s="3" t="s">
        <v>1941</v>
      </c>
      <c r="D582" s="3" t="s">
        <v>1922</v>
      </c>
    </row>
    <row r="583" spans="1:4" ht="14.25" customHeight="1">
      <c r="A583" s="2" t="s">
        <v>942</v>
      </c>
      <c r="B583" s="3" t="s">
        <v>1923</v>
      </c>
      <c r="C583" s="3" t="s">
        <v>1941</v>
      </c>
      <c r="D583" s="3" t="s">
        <v>1927</v>
      </c>
    </row>
    <row r="584" spans="1:4" ht="14.25" customHeight="1">
      <c r="A584" s="2" t="s">
        <v>943</v>
      </c>
      <c r="B584" s="3" t="s">
        <v>1920</v>
      </c>
      <c r="C584" s="3" t="s">
        <v>1945</v>
      </c>
      <c r="D584" s="3" t="s">
        <v>1933</v>
      </c>
    </row>
    <row r="585" spans="1:4" ht="14.25" customHeight="1">
      <c r="A585" s="2" t="s">
        <v>944</v>
      </c>
      <c r="B585" s="3" t="s">
        <v>1920</v>
      </c>
      <c r="C585" s="3" t="s">
        <v>1921</v>
      </c>
      <c r="D585" s="3" t="s">
        <v>1922</v>
      </c>
    </row>
    <row r="586" spans="1:4" ht="14.25" customHeight="1">
      <c r="A586" s="2" t="s">
        <v>945</v>
      </c>
      <c r="B586" s="3" t="s">
        <v>1929</v>
      </c>
      <c r="C586" s="3" t="s">
        <v>1930</v>
      </c>
      <c r="D586" s="3" t="s">
        <v>1922</v>
      </c>
    </row>
    <row r="587" spans="1:4" ht="14.25" customHeight="1">
      <c r="A587" s="2" t="s">
        <v>947</v>
      </c>
      <c r="B587" s="3" t="s">
        <v>1929</v>
      </c>
      <c r="C587" s="3" t="s">
        <v>1946</v>
      </c>
      <c r="D587" s="3" t="s">
        <v>1922</v>
      </c>
    </row>
    <row r="588" spans="1:4" ht="14.25" customHeight="1">
      <c r="A588" s="2" t="s">
        <v>949</v>
      </c>
      <c r="B588" s="3" t="s">
        <v>1920</v>
      </c>
      <c r="C588" s="3" t="s">
        <v>1945</v>
      </c>
      <c r="D588" s="3" t="s">
        <v>1922</v>
      </c>
    </row>
    <row r="589" spans="1:4" ht="14.25" customHeight="1">
      <c r="A589" s="2" t="s">
        <v>950</v>
      </c>
      <c r="B589" s="3" t="s">
        <v>1923</v>
      </c>
      <c r="C589" s="3" t="s">
        <v>1942</v>
      </c>
      <c r="D589" s="3" t="s">
        <v>1922</v>
      </c>
    </row>
    <row r="590" spans="1:4" ht="14.25" customHeight="1">
      <c r="A590" s="2" t="s">
        <v>951</v>
      </c>
      <c r="B590" s="3" t="s">
        <v>1920</v>
      </c>
      <c r="C590" s="3" t="s">
        <v>1939</v>
      </c>
      <c r="D590" s="3" t="s">
        <v>1927</v>
      </c>
    </row>
    <row r="591" spans="1:4" ht="14.25" customHeight="1">
      <c r="A591" s="2" t="s">
        <v>952</v>
      </c>
      <c r="B591" s="3" t="s">
        <v>1923</v>
      </c>
      <c r="C591" s="3" t="s">
        <v>1940</v>
      </c>
      <c r="D591" s="3" t="s">
        <v>1922</v>
      </c>
    </row>
    <row r="592" spans="1:4" ht="14.25" customHeight="1">
      <c r="A592" s="2" t="s">
        <v>953</v>
      </c>
      <c r="B592" s="3" t="s">
        <v>1920</v>
      </c>
      <c r="C592" s="3" t="s">
        <v>1945</v>
      </c>
      <c r="D592" s="3" t="s">
        <v>1922</v>
      </c>
    </row>
    <row r="593" spans="1:4" ht="14.25" customHeight="1">
      <c r="A593" s="2" t="s">
        <v>954</v>
      </c>
      <c r="B593" s="3" t="s">
        <v>1931</v>
      </c>
      <c r="C593" s="3" t="s">
        <v>1947</v>
      </c>
      <c r="D593" s="3" t="s">
        <v>1927</v>
      </c>
    </row>
    <row r="594" spans="1:4" ht="14.25" customHeight="1">
      <c r="A594" s="2" t="s">
        <v>955</v>
      </c>
      <c r="B594" s="3" t="s">
        <v>1920</v>
      </c>
      <c r="C594" s="3" t="s">
        <v>1945</v>
      </c>
      <c r="D594" s="3" t="s">
        <v>1927</v>
      </c>
    </row>
    <row r="595" spans="1:4" ht="14.25" customHeight="1">
      <c r="A595" s="2" t="s">
        <v>956</v>
      </c>
      <c r="B595" s="3" t="s">
        <v>1920</v>
      </c>
      <c r="C595" s="3" t="s">
        <v>1921</v>
      </c>
      <c r="D595" s="3" t="s">
        <v>1927</v>
      </c>
    </row>
    <row r="596" spans="1:4" ht="14.25" customHeight="1">
      <c r="A596" s="2" t="s">
        <v>958</v>
      </c>
      <c r="B596" s="3" t="s">
        <v>1920</v>
      </c>
      <c r="C596" s="3" t="s">
        <v>1921</v>
      </c>
      <c r="D596" s="3" t="s">
        <v>1922</v>
      </c>
    </row>
    <row r="597" spans="1:4" ht="14.25" customHeight="1">
      <c r="A597" s="2" t="s">
        <v>959</v>
      </c>
      <c r="B597" s="3" t="s">
        <v>1931</v>
      </c>
      <c r="C597" s="3" t="s">
        <v>1930</v>
      </c>
      <c r="D597" s="3" t="s">
        <v>1927</v>
      </c>
    </row>
    <row r="598" spans="1:4" ht="14.25" customHeight="1">
      <c r="A598" s="2" t="s">
        <v>961</v>
      </c>
      <c r="B598" s="3" t="s">
        <v>1920</v>
      </c>
      <c r="C598" s="3" t="s">
        <v>1945</v>
      </c>
      <c r="D598" s="3" t="s">
        <v>1927</v>
      </c>
    </row>
    <row r="599" spans="1:4" ht="14.25" customHeight="1">
      <c r="A599" s="2" t="s">
        <v>962</v>
      </c>
      <c r="B599" s="3" t="s">
        <v>1920</v>
      </c>
      <c r="C599" s="3" t="s">
        <v>1939</v>
      </c>
      <c r="D599" s="3" t="s">
        <v>1922</v>
      </c>
    </row>
    <row r="600" spans="1:4" ht="14.25" customHeight="1">
      <c r="A600" s="2" t="s">
        <v>964</v>
      </c>
      <c r="B600" s="3" t="s">
        <v>1923</v>
      </c>
      <c r="C600" s="3" t="s">
        <v>1941</v>
      </c>
      <c r="D600" s="3" t="s">
        <v>1933</v>
      </c>
    </row>
    <row r="601" spans="1:4" ht="14.25" customHeight="1">
      <c r="A601" s="2" t="s">
        <v>965</v>
      </c>
      <c r="B601" s="3" t="s">
        <v>1943</v>
      </c>
      <c r="C601" s="3" t="s">
        <v>1935</v>
      </c>
      <c r="D601" s="3" t="s">
        <v>1936</v>
      </c>
    </row>
    <row r="602" spans="1:4" ht="14.25" customHeight="1">
      <c r="A602" s="2" t="s">
        <v>966</v>
      </c>
      <c r="B602" s="3" t="s">
        <v>1931</v>
      </c>
      <c r="C602" s="3" t="s">
        <v>1930</v>
      </c>
      <c r="D602" s="3" t="s">
        <v>1927</v>
      </c>
    </row>
    <row r="603" spans="1:4" ht="14.25" customHeight="1">
      <c r="A603" s="2" t="s">
        <v>967</v>
      </c>
      <c r="B603" s="3" t="s">
        <v>1931</v>
      </c>
      <c r="C603" s="3" t="s">
        <v>1930</v>
      </c>
      <c r="D603" s="3" t="s">
        <v>1933</v>
      </c>
    </row>
    <row r="604" spans="1:4" ht="14.25" customHeight="1">
      <c r="A604" s="2" t="s">
        <v>969</v>
      </c>
      <c r="B604" s="3" t="s">
        <v>1920</v>
      </c>
      <c r="C604" s="3" t="s">
        <v>1944</v>
      </c>
      <c r="D604" s="3" t="s">
        <v>1927</v>
      </c>
    </row>
    <row r="605" spans="1:4" ht="14.25" customHeight="1">
      <c r="A605" s="2" t="s">
        <v>971</v>
      </c>
      <c r="B605" s="3" t="s">
        <v>1925</v>
      </c>
      <c r="C605" s="3" t="s">
        <v>1926</v>
      </c>
      <c r="D605" s="3" t="s">
        <v>1927</v>
      </c>
    </row>
    <row r="606" spans="1:4" ht="14.25" customHeight="1">
      <c r="A606" s="2" t="s">
        <v>973</v>
      </c>
      <c r="B606" s="3" t="s">
        <v>1923</v>
      </c>
      <c r="C606" s="3" t="s">
        <v>1941</v>
      </c>
      <c r="D606" s="3" t="s">
        <v>1927</v>
      </c>
    </row>
    <row r="607" spans="1:4" ht="14.25" customHeight="1">
      <c r="A607" s="2" t="s">
        <v>974</v>
      </c>
      <c r="B607" s="3" t="s">
        <v>1920</v>
      </c>
      <c r="C607" s="3" t="s">
        <v>1921</v>
      </c>
      <c r="D607" s="3" t="s">
        <v>1922</v>
      </c>
    </row>
    <row r="608" spans="1:4" ht="14.25" customHeight="1">
      <c r="A608" s="2" t="s">
        <v>975</v>
      </c>
      <c r="B608" s="3" t="s">
        <v>1920</v>
      </c>
      <c r="C608" s="3" t="s">
        <v>1945</v>
      </c>
      <c r="D608" s="3" t="s">
        <v>1922</v>
      </c>
    </row>
    <row r="609" spans="1:4" ht="14.25" customHeight="1">
      <c r="A609" s="2" t="s">
        <v>976</v>
      </c>
      <c r="B609" s="3" t="s">
        <v>1920</v>
      </c>
      <c r="C609" s="3" t="s">
        <v>1921</v>
      </c>
      <c r="D609" s="3" t="s">
        <v>1922</v>
      </c>
    </row>
    <row r="610" spans="1:4" ht="14.25" customHeight="1">
      <c r="A610" s="2" t="s">
        <v>977</v>
      </c>
      <c r="B610" s="3" t="s">
        <v>1923</v>
      </c>
      <c r="C610" s="3" t="s">
        <v>1940</v>
      </c>
      <c r="D610" s="3" t="s">
        <v>1922</v>
      </c>
    </row>
    <row r="611" spans="1:4" ht="14.25" customHeight="1">
      <c r="A611" s="2" t="s">
        <v>978</v>
      </c>
      <c r="B611" s="3" t="s">
        <v>1923</v>
      </c>
      <c r="C611" s="3" t="s">
        <v>1942</v>
      </c>
      <c r="D611" s="3" t="s">
        <v>1922</v>
      </c>
    </row>
    <row r="612" spans="1:4" ht="14.25" customHeight="1">
      <c r="A612" s="2" t="s">
        <v>979</v>
      </c>
      <c r="B612" s="3" t="s">
        <v>1920</v>
      </c>
      <c r="C612" s="3" t="s">
        <v>1944</v>
      </c>
      <c r="D612" s="3" t="s">
        <v>1922</v>
      </c>
    </row>
    <row r="613" spans="1:4" ht="14.25" customHeight="1">
      <c r="A613" s="2" t="s">
        <v>981</v>
      </c>
      <c r="B613" s="3" t="s">
        <v>1923</v>
      </c>
      <c r="C613" s="3" t="s">
        <v>1924</v>
      </c>
      <c r="D613" s="3" t="s">
        <v>1933</v>
      </c>
    </row>
    <row r="614" spans="1:4" ht="14.25" customHeight="1">
      <c r="A614" s="2" t="s">
        <v>983</v>
      </c>
      <c r="B614" s="3" t="s">
        <v>1920</v>
      </c>
      <c r="C614" s="3" t="s">
        <v>1921</v>
      </c>
      <c r="D614" s="3" t="s">
        <v>1927</v>
      </c>
    </row>
    <row r="615" spans="1:4" ht="14.25" customHeight="1">
      <c r="A615" s="2" t="s">
        <v>985</v>
      </c>
      <c r="B615" s="3" t="s">
        <v>1920</v>
      </c>
      <c r="C615" s="3" t="s">
        <v>1945</v>
      </c>
      <c r="D615" s="3" t="s">
        <v>1922</v>
      </c>
    </row>
    <row r="616" spans="1:4" ht="14.25" customHeight="1">
      <c r="A616" s="2" t="s">
        <v>986</v>
      </c>
      <c r="B616" s="3" t="s">
        <v>1923</v>
      </c>
      <c r="C616" s="3" t="s">
        <v>1942</v>
      </c>
      <c r="D616" s="3" t="s">
        <v>1922</v>
      </c>
    </row>
    <row r="617" spans="1:4" ht="14.25" customHeight="1">
      <c r="A617" s="2" t="s">
        <v>987</v>
      </c>
      <c r="B617" s="3" t="s">
        <v>1923</v>
      </c>
      <c r="C617" s="3" t="s">
        <v>1941</v>
      </c>
      <c r="D617" s="3" t="s">
        <v>1927</v>
      </c>
    </row>
    <row r="618" spans="1:4" ht="14.25" customHeight="1">
      <c r="A618" s="2" t="s">
        <v>988</v>
      </c>
      <c r="B618" s="3" t="s">
        <v>1929</v>
      </c>
      <c r="C618" s="3" t="s">
        <v>1946</v>
      </c>
      <c r="D618" s="3" t="s">
        <v>1933</v>
      </c>
    </row>
    <row r="619" spans="1:4" ht="14.25" customHeight="1">
      <c r="A619" s="2" t="s">
        <v>990</v>
      </c>
      <c r="B619" s="3" t="s">
        <v>1920</v>
      </c>
      <c r="C619" s="3" t="s">
        <v>1921</v>
      </c>
      <c r="D619" s="3" t="s">
        <v>1922</v>
      </c>
    </row>
    <row r="620" spans="1:4" ht="14.25" customHeight="1">
      <c r="A620" s="2" t="s">
        <v>991</v>
      </c>
      <c r="B620" s="3" t="s">
        <v>1923</v>
      </c>
      <c r="C620" s="3" t="s">
        <v>1941</v>
      </c>
      <c r="D620" s="3" t="s">
        <v>1933</v>
      </c>
    </row>
    <row r="621" spans="1:4" ht="14.25" customHeight="1">
      <c r="A621" s="2" t="s">
        <v>992</v>
      </c>
      <c r="B621" s="3" t="s">
        <v>1931</v>
      </c>
      <c r="C621" s="3" t="s">
        <v>1932</v>
      </c>
      <c r="D621" s="3" t="s">
        <v>1933</v>
      </c>
    </row>
    <row r="622" spans="1:4" ht="14.25" customHeight="1">
      <c r="A622" s="2" t="s">
        <v>994</v>
      </c>
      <c r="B622" s="3" t="s">
        <v>1929</v>
      </c>
      <c r="C622" s="3" t="s">
        <v>1947</v>
      </c>
      <c r="D622" s="3" t="s">
        <v>1933</v>
      </c>
    </row>
    <row r="623" spans="1:4" ht="14.25" customHeight="1">
      <c r="A623" s="2" t="s">
        <v>996</v>
      </c>
      <c r="B623" s="3" t="s">
        <v>1923</v>
      </c>
      <c r="C623" s="3" t="s">
        <v>1941</v>
      </c>
      <c r="D623" s="3" t="s">
        <v>1927</v>
      </c>
    </row>
    <row r="624" spans="1:4" ht="14.25" customHeight="1">
      <c r="A624" s="2" t="s">
        <v>997</v>
      </c>
      <c r="B624" s="3" t="s">
        <v>1925</v>
      </c>
      <c r="C624" s="3" t="s">
        <v>1938</v>
      </c>
      <c r="D624" s="3" t="s">
        <v>1927</v>
      </c>
    </row>
    <row r="625" spans="1:4" ht="14.25" customHeight="1">
      <c r="A625" s="2" t="s">
        <v>998</v>
      </c>
      <c r="B625" s="3" t="s">
        <v>1931</v>
      </c>
      <c r="C625" s="3" t="s">
        <v>1930</v>
      </c>
      <c r="D625" s="3" t="s">
        <v>1922</v>
      </c>
    </row>
    <row r="626" spans="1:4" ht="14.25" customHeight="1">
      <c r="A626" s="2" t="s">
        <v>1000</v>
      </c>
      <c r="B626" s="3" t="s">
        <v>1923</v>
      </c>
      <c r="C626" s="3" t="s">
        <v>1940</v>
      </c>
      <c r="D626" s="3" t="s">
        <v>1933</v>
      </c>
    </row>
    <row r="627" spans="1:4" ht="14.25" customHeight="1">
      <c r="A627" s="2" t="s">
        <v>1002</v>
      </c>
      <c r="B627" s="3" t="s">
        <v>1923</v>
      </c>
      <c r="C627" s="3" t="s">
        <v>1942</v>
      </c>
      <c r="D627" s="3" t="s">
        <v>1927</v>
      </c>
    </row>
    <row r="628" spans="1:4" ht="14.25" customHeight="1">
      <c r="A628" s="2" t="s">
        <v>1003</v>
      </c>
      <c r="B628" s="3" t="s">
        <v>1925</v>
      </c>
      <c r="C628" s="3" t="s">
        <v>1926</v>
      </c>
      <c r="D628" s="3" t="s">
        <v>1927</v>
      </c>
    </row>
    <row r="629" spans="1:4" ht="14.25" customHeight="1">
      <c r="A629" s="2" t="s">
        <v>1005</v>
      </c>
      <c r="B629" s="3" t="s">
        <v>1929</v>
      </c>
      <c r="C629" s="3" t="s">
        <v>1932</v>
      </c>
      <c r="D629" s="3" t="s">
        <v>1933</v>
      </c>
    </row>
    <row r="630" spans="1:4" ht="14.25" customHeight="1">
      <c r="A630" s="2" t="s">
        <v>1007</v>
      </c>
      <c r="B630" s="3" t="s">
        <v>1920</v>
      </c>
      <c r="C630" s="3" t="s">
        <v>1921</v>
      </c>
      <c r="D630" s="3" t="s">
        <v>1933</v>
      </c>
    </row>
    <row r="631" spans="1:4" ht="14.25" customHeight="1">
      <c r="A631" s="2" t="s">
        <v>1009</v>
      </c>
      <c r="B631" s="3" t="s">
        <v>1923</v>
      </c>
      <c r="C631" s="3" t="s">
        <v>1941</v>
      </c>
      <c r="D631" s="3" t="s">
        <v>1933</v>
      </c>
    </row>
    <row r="632" spans="1:4" ht="14.25" customHeight="1">
      <c r="A632" s="2" t="s">
        <v>1010</v>
      </c>
      <c r="B632" s="3" t="s">
        <v>1925</v>
      </c>
      <c r="C632" s="3" t="s">
        <v>1928</v>
      </c>
      <c r="D632" s="3" t="s">
        <v>1927</v>
      </c>
    </row>
    <row r="633" spans="1:4" ht="14.25" customHeight="1">
      <c r="A633" s="2" t="s">
        <v>1011</v>
      </c>
      <c r="B633" s="3" t="s">
        <v>1931</v>
      </c>
      <c r="C633" s="3" t="s">
        <v>1932</v>
      </c>
      <c r="D633" s="3" t="s">
        <v>1922</v>
      </c>
    </row>
    <row r="634" spans="1:4" ht="14.25" customHeight="1">
      <c r="A634" s="2" t="s">
        <v>1012</v>
      </c>
      <c r="B634" s="3" t="s">
        <v>1923</v>
      </c>
      <c r="C634" s="3" t="s">
        <v>1940</v>
      </c>
      <c r="D634" s="3" t="s">
        <v>1922</v>
      </c>
    </row>
    <row r="635" spans="1:4" ht="14.25" customHeight="1">
      <c r="A635" s="2" t="s">
        <v>1013</v>
      </c>
      <c r="B635" s="3" t="s">
        <v>1943</v>
      </c>
      <c r="C635" s="3" t="s">
        <v>1935</v>
      </c>
      <c r="D635" s="3" t="s">
        <v>1936</v>
      </c>
    </row>
    <row r="636" spans="1:4" ht="14.25" customHeight="1">
      <c r="A636" s="2" t="s">
        <v>1014</v>
      </c>
      <c r="B636" s="3" t="s">
        <v>1934</v>
      </c>
      <c r="C636" s="3" t="s">
        <v>1948</v>
      </c>
      <c r="D636" s="3" t="s">
        <v>1936</v>
      </c>
    </row>
    <row r="637" spans="1:4" ht="14.25" customHeight="1">
      <c r="A637" s="2" t="s">
        <v>1015</v>
      </c>
      <c r="B637" s="3" t="s">
        <v>1943</v>
      </c>
      <c r="C637" s="3" t="s">
        <v>1935</v>
      </c>
      <c r="D637" s="3" t="s">
        <v>1936</v>
      </c>
    </row>
    <row r="638" spans="1:4" ht="14.25" customHeight="1">
      <c r="A638" s="2" t="s">
        <v>1017</v>
      </c>
      <c r="B638" s="3" t="s">
        <v>1920</v>
      </c>
      <c r="C638" s="3" t="s">
        <v>1939</v>
      </c>
      <c r="D638" s="3" t="s">
        <v>1927</v>
      </c>
    </row>
    <row r="639" spans="1:4" ht="14.25" customHeight="1">
      <c r="A639" s="2" t="s">
        <v>1018</v>
      </c>
      <c r="B639" s="3" t="s">
        <v>1920</v>
      </c>
      <c r="C639" s="3" t="s">
        <v>1921</v>
      </c>
      <c r="D639" s="3" t="s">
        <v>1933</v>
      </c>
    </row>
    <row r="640" spans="1:4" ht="14.25" customHeight="1">
      <c r="A640" s="2" t="s">
        <v>1019</v>
      </c>
      <c r="B640" s="3" t="s">
        <v>1920</v>
      </c>
      <c r="C640" s="3" t="s">
        <v>1944</v>
      </c>
      <c r="D640" s="3" t="s">
        <v>1933</v>
      </c>
    </row>
    <row r="641" spans="1:4" ht="14.25" customHeight="1">
      <c r="A641" s="2" t="s">
        <v>1021</v>
      </c>
      <c r="B641" s="3" t="s">
        <v>1929</v>
      </c>
      <c r="C641" s="3" t="s">
        <v>1932</v>
      </c>
      <c r="D641" s="3" t="s">
        <v>1927</v>
      </c>
    </row>
    <row r="642" spans="1:4" ht="14.25" customHeight="1">
      <c r="A642" s="2" t="s">
        <v>1022</v>
      </c>
      <c r="B642" s="3" t="s">
        <v>1920</v>
      </c>
      <c r="C642" s="3" t="s">
        <v>1921</v>
      </c>
      <c r="D642" s="3" t="s">
        <v>1933</v>
      </c>
    </row>
    <row r="643" spans="1:4" ht="14.25" customHeight="1">
      <c r="A643" s="2" t="s">
        <v>1024</v>
      </c>
      <c r="B643" s="3" t="s">
        <v>1934</v>
      </c>
      <c r="C643" s="3" t="s">
        <v>1937</v>
      </c>
      <c r="D643" s="3" t="s">
        <v>1936</v>
      </c>
    </row>
    <row r="644" spans="1:4" ht="14.25" customHeight="1">
      <c r="A644" s="2" t="s">
        <v>1025</v>
      </c>
      <c r="B644" s="3" t="s">
        <v>1920</v>
      </c>
      <c r="C644" s="3" t="s">
        <v>1945</v>
      </c>
      <c r="D644" s="3" t="s">
        <v>1922</v>
      </c>
    </row>
    <row r="645" spans="1:4" ht="14.25" customHeight="1">
      <c r="A645" s="2" t="s">
        <v>1026</v>
      </c>
      <c r="B645" s="3" t="s">
        <v>1920</v>
      </c>
      <c r="C645" s="3" t="s">
        <v>1939</v>
      </c>
      <c r="D645" s="3" t="s">
        <v>1927</v>
      </c>
    </row>
    <row r="646" spans="1:4" ht="14.25" customHeight="1">
      <c r="A646" s="2" t="s">
        <v>1027</v>
      </c>
      <c r="B646" s="3" t="s">
        <v>1925</v>
      </c>
      <c r="C646" s="3" t="s">
        <v>1928</v>
      </c>
      <c r="D646" s="3" t="s">
        <v>1927</v>
      </c>
    </row>
    <row r="647" spans="1:4" ht="14.25" customHeight="1">
      <c r="A647" s="2" t="s">
        <v>1028</v>
      </c>
      <c r="B647" s="3" t="s">
        <v>1925</v>
      </c>
      <c r="C647" s="3" t="s">
        <v>1928</v>
      </c>
      <c r="D647" s="3" t="s">
        <v>1927</v>
      </c>
    </row>
    <row r="648" spans="1:4" ht="14.25" customHeight="1">
      <c r="A648" s="2" t="s">
        <v>1029</v>
      </c>
      <c r="B648" s="3" t="s">
        <v>1931</v>
      </c>
      <c r="C648" s="3" t="s">
        <v>1930</v>
      </c>
      <c r="D648" s="3" t="s">
        <v>1933</v>
      </c>
    </row>
    <row r="649" spans="1:4" ht="14.25" customHeight="1">
      <c r="A649" s="2" t="s">
        <v>1030</v>
      </c>
      <c r="B649" s="3" t="s">
        <v>1920</v>
      </c>
      <c r="C649" s="3" t="s">
        <v>1944</v>
      </c>
      <c r="D649" s="3" t="s">
        <v>1927</v>
      </c>
    </row>
    <row r="650" spans="1:4" ht="14.25" customHeight="1">
      <c r="A650" s="2" t="s">
        <v>1031</v>
      </c>
      <c r="B650" s="3" t="s">
        <v>1923</v>
      </c>
      <c r="C650" s="3" t="s">
        <v>1941</v>
      </c>
      <c r="D650" s="3" t="s">
        <v>1922</v>
      </c>
    </row>
    <row r="651" spans="1:4" ht="14.25" customHeight="1">
      <c r="A651" s="2" t="s">
        <v>1032</v>
      </c>
      <c r="B651" s="3" t="s">
        <v>1920</v>
      </c>
      <c r="C651" s="3" t="s">
        <v>1939</v>
      </c>
      <c r="D651" s="3" t="s">
        <v>1927</v>
      </c>
    </row>
    <row r="652" spans="1:4" ht="14.25" customHeight="1">
      <c r="A652" s="2" t="s">
        <v>1033</v>
      </c>
      <c r="B652" s="3" t="s">
        <v>1923</v>
      </c>
      <c r="C652" s="3" t="s">
        <v>1942</v>
      </c>
      <c r="D652" s="3" t="s">
        <v>1933</v>
      </c>
    </row>
    <row r="653" spans="1:4" ht="14.25" customHeight="1">
      <c r="A653" s="2" t="s">
        <v>1034</v>
      </c>
      <c r="B653" s="3" t="s">
        <v>1920</v>
      </c>
      <c r="C653" s="3" t="s">
        <v>1945</v>
      </c>
      <c r="D653" s="3" t="s">
        <v>1933</v>
      </c>
    </row>
    <row r="654" spans="1:4" ht="14.25" customHeight="1">
      <c r="A654" s="2" t="s">
        <v>1036</v>
      </c>
      <c r="B654" s="3" t="s">
        <v>1925</v>
      </c>
      <c r="C654" s="3" t="s">
        <v>1938</v>
      </c>
      <c r="D654" s="3" t="s">
        <v>1927</v>
      </c>
    </row>
    <row r="655" spans="1:4" ht="14.25" customHeight="1">
      <c r="A655" s="2" t="s">
        <v>1037</v>
      </c>
      <c r="B655" s="3" t="s">
        <v>1920</v>
      </c>
      <c r="C655" s="3" t="s">
        <v>1944</v>
      </c>
      <c r="D655" s="3" t="s">
        <v>1927</v>
      </c>
    </row>
    <row r="656" spans="1:4" ht="14.25" customHeight="1">
      <c r="A656" s="2" t="s">
        <v>1038</v>
      </c>
      <c r="B656" s="3" t="s">
        <v>1923</v>
      </c>
      <c r="C656" s="3" t="s">
        <v>1924</v>
      </c>
      <c r="D656" s="3" t="s">
        <v>1927</v>
      </c>
    </row>
    <row r="657" spans="1:4" ht="14.25" customHeight="1">
      <c r="A657" s="2" t="s">
        <v>1039</v>
      </c>
      <c r="B657" s="3" t="s">
        <v>1920</v>
      </c>
      <c r="C657" s="3" t="s">
        <v>1939</v>
      </c>
      <c r="D657" s="3" t="s">
        <v>1927</v>
      </c>
    </row>
    <row r="658" spans="1:4" ht="14.25" customHeight="1">
      <c r="A658" s="2" t="s">
        <v>1040</v>
      </c>
      <c r="B658" s="3" t="s">
        <v>1923</v>
      </c>
      <c r="C658" s="3" t="s">
        <v>1924</v>
      </c>
      <c r="D658" s="3" t="s">
        <v>1922</v>
      </c>
    </row>
    <row r="659" spans="1:4" ht="14.25" customHeight="1">
      <c r="A659" s="2" t="s">
        <v>1042</v>
      </c>
      <c r="B659" s="3" t="s">
        <v>1925</v>
      </c>
      <c r="C659" s="3" t="s">
        <v>1928</v>
      </c>
      <c r="D659" s="3" t="s">
        <v>1927</v>
      </c>
    </row>
    <row r="660" spans="1:4" ht="14.25" customHeight="1">
      <c r="A660" s="2" t="s">
        <v>1044</v>
      </c>
      <c r="B660" s="3" t="s">
        <v>1923</v>
      </c>
      <c r="C660" s="3" t="s">
        <v>1924</v>
      </c>
      <c r="D660" s="3" t="s">
        <v>1933</v>
      </c>
    </row>
    <row r="661" spans="1:4" ht="14.25" customHeight="1">
      <c r="A661" s="2" t="s">
        <v>1045</v>
      </c>
      <c r="B661" s="3" t="s">
        <v>1920</v>
      </c>
      <c r="C661" s="3" t="s">
        <v>1939</v>
      </c>
      <c r="D661" s="3" t="s">
        <v>1922</v>
      </c>
    </row>
    <row r="662" spans="1:4" ht="14.25" customHeight="1">
      <c r="A662" s="2" t="s">
        <v>1046</v>
      </c>
      <c r="B662" s="3" t="s">
        <v>1923</v>
      </c>
      <c r="C662" s="3" t="s">
        <v>1924</v>
      </c>
      <c r="D662" s="3" t="s">
        <v>1922</v>
      </c>
    </row>
    <row r="663" spans="1:4" ht="14.25" customHeight="1">
      <c r="A663" s="2" t="s">
        <v>1047</v>
      </c>
      <c r="B663" s="3" t="s">
        <v>1920</v>
      </c>
      <c r="C663" s="3" t="s">
        <v>1945</v>
      </c>
      <c r="D663" s="3" t="s">
        <v>1922</v>
      </c>
    </row>
    <row r="664" spans="1:4" ht="14.25" customHeight="1">
      <c r="A664" s="2" t="s">
        <v>1048</v>
      </c>
      <c r="B664" s="3" t="s">
        <v>1931</v>
      </c>
      <c r="C664" s="3" t="s">
        <v>1932</v>
      </c>
      <c r="D664" s="3" t="s">
        <v>1922</v>
      </c>
    </row>
    <row r="665" spans="1:4" ht="14.25" customHeight="1">
      <c r="A665" s="2" t="s">
        <v>1050</v>
      </c>
      <c r="B665" s="3" t="s">
        <v>1920</v>
      </c>
      <c r="C665" s="3" t="s">
        <v>1939</v>
      </c>
      <c r="D665" s="3" t="s">
        <v>1933</v>
      </c>
    </row>
    <row r="666" spans="1:4" ht="14.25" customHeight="1">
      <c r="A666" s="2" t="s">
        <v>1051</v>
      </c>
      <c r="B666" s="3" t="s">
        <v>1920</v>
      </c>
      <c r="C666" s="3" t="s">
        <v>1944</v>
      </c>
      <c r="D666" s="3" t="s">
        <v>1922</v>
      </c>
    </row>
    <row r="667" spans="1:4" ht="14.25" customHeight="1">
      <c r="A667" s="2" t="s">
        <v>1052</v>
      </c>
      <c r="B667" s="3" t="s">
        <v>1920</v>
      </c>
      <c r="C667" s="3" t="s">
        <v>1939</v>
      </c>
      <c r="D667" s="3" t="s">
        <v>1927</v>
      </c>
    </row>
    <row r="668" spans="1:4" ht="14.25" customHeight="1">
      <c r="A668" s="2" t="s">
        <v>1053</v>
      </c>
      <c r="B668" s="3" t="s">
        <v>1929</v>
      </c>
      <c r="C668" s="3" t="s">
        <v>1946</v>
      </c>
      <c r="D668" s="3" t="s">
        <v>1933</v>
      </c>
    </row>
    <row r="669" spans="1:4" ht="14.25" customHeight="1">
      <c r="A669" s="2" t="s">
        <v>1055</v>
      </c>
      <c r="B669" s="3" t="s">
        <v>1943</v>
      </c>
      <c r="C669" s="3" t="s">
        <v>1935</v>
      </c>
      <c r="D669" s="3" t="s">
        <v>1936</v>
      </c>
    </row>
    <row r="670" spans="1:4" ht="14.25" customHeight="1">
      <c r="A670" s="2" t="s">
        <v>1056</v>
      </c>
      <c r="B670" s="3" t="s">
        <v>1925</v>
      </c>
      <c r="C670" s="3" t="s">
        <v>1938</v>
      </c>
      <c r="D670" s="3" t="s">
        <v>1927</v>
      </c>
    </row>
    <row r="671" spans="1:4" ht="14.25" customHeight="1">
      <c r="A671" s="2" t="s">
        <v>1058</v>
      </c>
      <c r="B671" s="3" t="s">
        <v>1929</v>
      </c>
      <c r="C671" s="3" t="s">
        <v>1932</v>
      </c>
      <c r="D671" s="3" t="s">
        <v>1927</v>
      </c>
    </row>
    <row r="672" spans="1:4" ht="14.25" customHeight="1">
      <c r="A672" s="2" t="s">
        <v>1059</v>
      </c>
      <c r="B672" s="3" t="s">
        <v>1923</v>
      </c>
      <c r="C672" s="3" t="s">
        <v>1942</v>
      </c>
      <c r="D672" s="3" t="s">
        <v>1927</v>
      </c>
    </row>
    <row r="673" spans="1:4" ht="14.25" customHeight="1">
      <c r="A673" s="2" t="s">
        <v>1060</v>
      </c>
      <c r="B673" s="3" t="s">
        <v>1931</v>
      </c>
      <c r="C673" s="3" t="s">
        <v>1930</v>
      </c>
      <c r="D673" s="3" t="s">
        <v>1927</v>
      </c>
    </row>
    <row r="674" spans="1:4" ht="14.25" customHeight="1">
      <c r="A674" s="2" t="s">
        <v>1062</v>
      </c>
      <c r="B674" s="3" t="s">
        <v>1920</v>
      </c>
      <c r="C674" s="3" t="s">
        <v>1945</v>
      </c>
      <c r="D674" s="3" t="s">
        <v>1933</v>
      </c>
    </row>
    <row r="675" spans="1:4" ht="14.25" customHeight="1">
      <c r="A675" s="2" t="s">
        <v>1064</v>
      </c>
      <c r="B675" s="3" t="s">
        <v>1943</v>
      </c>
      <c r="C675" s="3" t="s">
        <v>1935</v>
      </c>
      <c r="D675" s="3" t="s">
        <v>1936</v>
      </c>
    </row>
    <row r="676" spans="1:4" ht="14.25" customHeight="1">
      <c r="A676" s="2" t="s">
        <v>1065</v>
      </c>
      <c r="B676" s="3" t="s">
        <v>1929</v>
      </c>
      <c r="C676" s="3" t="s">
        <v>1946</v>
      </c>
      <c r="D676" s="3" t="s">
        <v>1922</v>
      </c>
    </row>
    <row r="677" spans="1:4" ht="14.25" customHeight="1">
      <c r="A677" s="2" t="s">
        <v>1067</v>
      </c>
      <c r="B677" s="3" t="s">
        <v>1920</v>
      </c>
      <c r="C677" s="3" t="s">
        <v>1939</v>
      </c>
      <c r="D677" s="3" t="s">
        <v>1922</v>
      </c>
    </row>
    <row r="678" spans="1:4" ht="14.25" customHeight="1">
      <c r="A678" s="2" t="s">
        <v>1068</v>
      </c>
      <c r="B678" s="3" t="s">
        <v>1929</v>
      </c>
      <c r="C678" s="3" t="s">
        <v>1946</v>
      </c>
      <c r="D678" s="3" t="s">
        <v>1927</v>
      </c>
    </row>
    <row r="679" spans="1:4" ht="14.25" customHeight="1">
      <c r="A679" s="2" t="s">
        <v>1070</v>
      </c>
      <c r="B679" s="3" t="s">
        <v>1923</v>
      </c>
      <c r="C679" s="3" t="s">
        <v>1940</v>
      </c>
      <c r="D679" s="3" t="s">
        <v>1933</v>
      </c>
    </row>
    <row r="680" spans="1:4" ht="14.25" customHeight="1">
      <c r="A680" s="2" t="s">
        <v>1071</v>
      </c>
      <c r="B680" s="3" t="s">
        <v>1920</v>
      </c>
      <c r="C680" s="3" t="s">
        <v>1945</v>
      </c>
      <c r="D680" s="3" t="s">
        <v>1933</v>
      </c>
    </row>
    <row r="681" spans="1:4" ht="14.25" customHeight="1">
      <c r="A681" s="2" t="s">
        <v>1072</v>
      </c>
      <c r="B681" s="3" t="s">
        <v>1925</v>
      </c>
      <c r="C681" s="3" t="s">
        <v>1926</v>
      </c>
      <c r="D681" s="3" t="s">
        <v>1927</v>
      </c>
    </row>
    <row r="682" spans="1:4" ht="14.25" customHeight="1">
      <c r="A682" s="2" t="s">
        <v>1073</v>
      </c>
      <c r="B682" s="3" t="s">
        <v>1920</v>
      </c>
      <c r="C682" s="3" t="s">
        <v>1945</v>
      </c>
      <c r="D682" s="3" t="s">
        <v>1927</v>
      </c>
    </row>
    <row r="683" spans="1:4" ht="14.25" customHeight="1">
      <c r="A683" s="2" t="s">
        <v>1075</v>
      </c>
      <c r="B683" s="3" t="s">
        <v>1920</v>
      </c>
      <c r="C683" s="3" t="s">
        <v>1944</v>
      </c>
      <c r="D683" s="3" t="s">
        <v>1922</v>
      </c>
    </row>
    <row r="684" spans="1:4" ht="14.25" customHeight="1">
      <c r="A684" s="2" t="s">
        <v>1077</v>
      </c>
      <c r="B684" s="3" t="s">
        <v>1923</v>
      </c>
      <c r="C684" s="3" t="s">
        <v>1941</v>
      </c>
      <c r="D684" s="3" t="s">
        <v>1933</v>
      </c>
    </row>
    <row r="685" spans="1:4" ht="14.25" customHeight="1">
      <c r="A685" s="2" t="s">
        <v>1078</v>
      </c>
      <c r="B685" s="3" t="s">
        <v>1925</v>
      </c>
      <c r="C685" s="3" t="s">
        <v>1938</v>
      </c>
      <c r="D685" s="3" t="s">
        <v>1927</v>
      </c>
    </row>
    <row r="686" spans="1:4" ht="14.25" customHeight="1">
      <c r="A686" s="2" t="s">
        <v>1080</v>
      </c>
      <c r="B686" s="3" t="s">
        <v>1923</v>
      </c>
      <c r="C686" s="3" t="s">
        <v>1941</v>
      </c>
      <c r="D686" s="3" t="s">
        <v>1927</v>
      </c>
    </row>
    <row r="687" spans="1:4" ht="14.25" customHeight="1">
      <c r="A687" s="2" t="s">
        <v>1081</v>
      </c>
      <c r="B687" s="3" t="s">
        <v>1929</v>
      </c>
      <c r="C687" s="3" t="s">
        <v>1930</v>
      </c>
      <c r="D687" s="3" t="s">
        <v>1922</v>
      </c>
    </row>
    <row r="688" spans="1:4" ht="14.25" customHeight="1">
      <c r="A688" s="2" t="s">
        <v>1082</v>
      </c>
      <c r="B688" s="3" t="s">
        <v>1923</v>
      </c>
      <c r="C688" s="3" t="s">
        <v>1941</v>
      </c>
      <c r="D688" s="3" t="s">
        <v>1927</v>
      </c>
    </row>
    <row r="689" spans="1:4" ht="14.25" customHeight="1">
      <c r="A689" s="2" t="s">
        <v>1083</v>
      </c>
      <c r="B689" s="3" t="s">
        <v>1923</v>
      </c>
      <c r="C689" s="3" t="s">
        <v>1942</v>
      </c>
      <c r="D689" s="3" t="s">
        <v>1933</v>
      </c>
    </row>
    <row r="690" spans="1:4" ht="14.25" customHeight="1">
      <c r="A690" s="2" t="s">
        <v>1084</v>
      </c>
      <c r="B690" s="3" t="s">
        <v>1920</v>
      </c>
      <c r="C690" s="3" t="s">
        <v>1945</v>
      </c>
      <c r="D690" s="3" t="s">
        <v>1933</v>
      </c>
    </row>
    <row r="691" spans="1:4" ht="14.25" customHeight="1">
      <c r="A691" s="2" t="s">
        <v>1086</v>
      </c>
      <c r="B691" s="3" t="s">
        <v>1943</v>
      </c>
      <c r="C691" s="3" t="s">
        <v>1935</v>
      </c>
      <c r="D691" s="3" t="s">
        <v>1936</v>
      </c>
    </row>
    <row r="692" spans="1:4" ht="14.25" customHeight="1">
      <c r="A692" s="2" t="s">
        <v>1087</v>
      </c>
      <c r="B692" s="3" t="s">
        <v>1920</v>
      </c>
      <c r="C692" s="3" t="s">
        <v>1944</v>
      </c>
      <c r="D692" s="3" t="s">
        <v>1933</v>
      </c>
    </row>
    <row r="693" spans="1:4" ht="14.25" customHeight="1">
      <c r="A693" s="2" t="s">
        <v>1089</v>
      </c>
      <c r="B693" s="3" t="s">
        <v>1920</v>
      </c>
      <c r="C693" s="3" t="s">
        <v>1944</v>
      </c>
      <c r="D693" s="3" t="s">
        <v>1922</v>
      </c>
    </row>
    <row r="694" spans="1:4" ht="14.25" customHeight="1">
      <c r="A694" s="2" t="s">
        <v>1090</v>
      </c>
      <c r="B694" s="3" t="s">
        <v>1923</v>
      </c>
      <c r="C694" s="3" t="s">
        <v>1941</v>
      </c>
      <c r="D694" s="3" t="s">
        <v>1933</v>
      </c>
    </row>
    <row r="695" spans="1:4" ht="14.25" customHeight="1">
      <c r="A695" s="2" t="s">
        <v>1091</v>
      </c>
      <c r="B695" s="3" t="s">
        <v>1923</v>
      </c>
      <c r="C695" s="3" t="s">
        <v>1924</v>
      </c>
      <c r="D695" s="3" t="s">
        <v>1933</v>
      </c>
    </row>
    <row r="696" spans="1:4" ht="14.25" customHeight="1">
      <c r="A696" s="2" t="s">
        <v>1092</v>
      </c>
      <c r="B696" s="3" t="s">
        <v>1920</v>
      </c>
      <c r="C696" s="3" t="s">
        <v>1921</v>
      </c>
      <c r="D696" s="3" t="s">
        <v>1922</v>
      </c>
    </row>
    <row r="697" spans="1:4" ht="14.25" customHeight="1">
      <c r="A697" s="2" t="s">
        <v>1093</v>
      </c>
      <c r="B697" s="3" t="s">
        <v>1925</v>
      </c>
      <c r="C697" s="3" t="s">
        <v>1926</v>
      </c>
      <c r="D697" s="3" t="s">
        <v>1927</v>
      </c>
    </row>
    <row r="698" spans="1:4" ht="14.25" customHeight="1">
      <c r="A698" s="2" t="s">
        <v>1094</v>
      </c>
      <c r="B698" s="3" t="s">
        <v>1925</v>
      </c>
      <c r="C698" s="3" t="s">
        <v>1926</v>
      </c>
      <c r="D698" s="3" t="s">
        <v>1927</v>
      </c>
    </row>
    <row r="699" spans="1:4" ht="14.25" customHeight="1">
      <c r="A699" s="2" t="s">
        <v>1095</v>
      </c>
      <c r="B699" s="3" t="s">
        <v>1920</v>
      </c>
      <c r="C699" s="3" t="s">
        <v>1944</v>
      </c>
      <c r="D699" s="3" t="s">
        <v>1927</v>
      </c>
    </row>
    <row r="700" spans="1:4" ht="14.25" customHeight="1">
      <c r="A700" s="2" t="s">
        <v>1096</v>
      </c>
      <c r="B700" s="3" t="s">
        <v>1931</v>
      </c>
      <c r="C700" s="3" t="s">
        <v>1930</v>
      </c>
      <c r="D700" s="3" t="s">
        <v>1922</v>
      </c>
    </row>
    <row r="701" spans="1:4" ht="14.25" customHeight="1">
      <c r="A701" s="2" t="s">
        <v>1097</v>
      </c>
      <c r="B701" s="3" t="s">
        <v>1923</v>
      </c>
      <c r="C701" s="3" t="s">
        <v>1941</v>
      </c>
      <c r="D701" s="3" t="s">
        <v>1933</v>
      </c>
    </row>
    <row r="702" spans="1:4" ht="14.25" customHeight="1">
      <c r="A702" s="2" t="s">
        <v>1099</v>
      </c>
      <c r="B702" s="3" t="s">
        <v>1925</v>
      </c>
      <c r="C702" s="3" t="s">
        <v>1926</v>
      </c>
      <c r="D702" s="3" t="s">
        <v>1927</v>
      </c>
    </row>
    <row r="703" spans="1:4" ht="14.25" customHeight="1">
      <c r="A703" s="2" t="s">
        <v>1101</v>
      </c>
      <c r="B703" s="3" t="s">
        <v>1934</v>
      </c>
      <c r="C703" s="3" t="s">
        <v>1935</v>
      </c>
      <c r="D703" s="3" t="s">
        <v>1936</v>
      </c>
    </row>
    <row r="704" spans="1:4" ht="14.25" customHeight="1">
      <c r="A704" s="2" t="s">
        <v>1102</v>
      </c>
      <c r="B704" s="3" t="s">
        <v>1920</v>
      </c>
      <c r="C704" s="3" t="s">
        <v>1921</v>
      </c>
      <c r="D704" s="3" t="s">
        <v>1922</v>
      </c>
    </row>
    <row r="705" spans="1:4" ht="14.25" customHeight="1">
      <c r="A705" s="2" t="s">
        <v>1104</v>
      </c>
      <c r="B705" s="3" t="s">
        <v>1931</v>
      </c>
      <c r="C705" s="3" t="s">
        <v>1946</v>
      </c>
      <c r="D705" s="3" t="s">
        <v>1933</v>
      </c>
    </row>
    <row r="706" spans="1:4" ht="14.25" customHeight="1">
      <c r="A706" s="2" t="s">
        <v>1105</v>
      </c>
      <c r="B706" s="3" t="s">
        <v>1923</v>
      </c>
      <c r="C706" s="3" t="s">
        <v>1941</v>
      </c>
      <c r="D706" s="3" t="s">
        <v>1933</v>
      </c>
    </row>
    <row r="707" spans="1:4" ht="14.25" customHeight="1">
      <c r="A707" s="2" t="s">
        <v>1106</v>
      </c>
      <c r="B707" s="3" t="s">
        <v>1925</v>
      </c>
      <c r="C707" s="3" t="s">
        <v>1928</v>
      </c>
      <c r="D707" s="3" t="s">
        <v>1927</v>
      </c>
    </row>
    <row r="708" spans="1:4" ht="14.25" customHeight="1">
      <c r="A708" s="2" t="s">
        <v>1107</v>
      </c>
      <c r="B708" s="3" t="s">
        <v>1925</v>
      </c>
      <c r="C708" s="3" t="s">
        <v>1928</v>
      </c>
      <c r="D708" s="3" t="s">
        <v>1927</v>
      </c>
    </row>
    <row r="709" spans="1:4" ht="14.25" customHeight="1">
      <c r="A709" s="2" t="s">
        <v>1108</v>
      </c>
      <c r="B709" s="3" t="s">
        <v>1923</v>
      </c>
      <c r="C709" s="3" t="s">
        <v>1942</v>
      </c>
      <c r="D709" s="3" t="s">
        <v>1933</v>
      </c>
    </row>
    <row r="710" spans="1:4" ht="14.25" customHeight="1">
      <c r="A710" s="2" t="s">
        <v>1110</v>
      </c>
      <c r="B710" s="3" t="s">
        <v>1923</v>
      </c>
      <c r="C710" s="3" t="s">
        <v>1942</v>
      </c>
      <c r="D710" s="3" t="s">
        <v>1922</v>
      </c>
    </row>
    <row r="711" spans="1:4" ht="14.25" customHeight="1">
      <c r="A711" s="2" t="s">
        <v>1111</v>
      </c>
      <c r="B711" s="3" t="s">
        <v>1920</v>
      </c>
      <c r="C711" s="3" t="s">
        <v>1945</v>
      </c>
      <c r="D711" s="3" t="s">
        <v>1927</v>
      </c>
    </row>
    <row r="712" spans="1:4" ht="14.25" customHeight="1">
      <c r="A712" s="2" t="s">
        <v>1113</v>
      </c>
      <c r="B712" s="3" t="s">
        <v>1920</v>
      </c>
      <c r="C712" s="3" t="s">
        <v>1939</v>
      </c>
      <c r="D712" s="3" t="s">
        <v>1922</v>
      </c>
    </row>
    <row r="713" spans="1:4" ht="14.25" customHeight="1">
      <c r="A713" s="2" t="s">
        <v>1114</v>
      </c>
      <c r="B713" s="3" t="s">
        <v>1934</v>
      </c>
      <c r="C713" s="3" t="s">
        <v>1948</v>
      </c>
      <c r="D713" s="3" t="s">
        <v>1936</v>
      </c>
    </row>
    <row r="714" spans="1:4" ht="14.25" customHeight="1">
      <c r="A714" s="2" t="s">
        <v>1115</v>
      </c>
      <c r="B714" s="3" t="s">
        <v>1931</v>
      </c>
      <c r="C714" s="3" t="s">
        <v>1932</v>
      </c>
      <c r="D714" s="3" t="s">
        <v>1933</v>
      </c>
    </row>
    <row r="715" spans="1:4" ht="14.25" customHeight="1">
      <c r="A715" s="2" t="s">
        <v>1116</v>
      </c>
      <c r="B715" s="3" t="s">
        <v>1923</v>
      </c>
      <c r="C715" s="3" t="s">
        <v>1940</v>
      </c>
      <c r="D715" s="3" t="s">
        <v>1922</v>
      </c>
    </row>
    <row r="716" spans="1:4" ht="14.25" customHeight="1">
      <c r="A716" s="2" t="s">
        <v>1117</v>
      </c>
      <c r="B716" s="3" t="s">
        <v>1925</v>
      </c>
      <c r="C716" s="3" t="s">
        <v>1938</v>
      </c>
      <c r="D716" s="3" t="s">
        <v>1927</v>
      </c>
    </row>
    <row r="717" spans="1:4" ht="14.25" customHeight="1">
      <c r="A717" s="2" t="s">
        <v>1119</v>
      </c>
      <c r="B717" s="3" t="s">
        <v>1923</v>
      </c>
      <c r="C717" s="3" t="s">
        <v>1924</v>
      </c>
      <c r="D717" s="3" t="s">
        <v>1927</v>
      </c>
    </row>
    <row r="718" spans="1:4" ht="14.25" customHeight="1">
      <c r="A718" s="2" t="s">
        <v>1120</v>
      </c>
      <c r="B718" s="3" t="s">
        <v>1923</v>
      </c>
      <c r="C718" s="3" t="s">
        <v>1942</v>
      </c>
      <c r="D718" s="3" t="s">
        <v>1922</v>
      </c>
    </row>
    <row r="719" spans="1:4" ht="14.25" customHeight="1">
      <c r="A719" s="2" t="s">
        <v>1122</v>
      </c>
      <c r="B719" s="3" t="s">
        <v>1923</v>
      </c>
      <c r="C719" s="3" t="s">
        <v>1942</v>
      </c>
      <c r="D719" s="3" t="s">
        <v>1933</v>
      </c>
    </row>
    <row r="720" spans="1:4" ht="14.25" customHeight="1">
      <c r="A720" s="2" t="s">
        <v>1123</v>
      </c>
      <c r="B720" s="3" t="s">
        <v>1920</v>
      </c>
      <c r="C720" s="3" t="s">
        <v>1945</v>
      </c>
      <c r="D720" s="3" t="s">
        <v>1933</v>
      </c>
    </row>
    <row r="721" spans="1:4" ht="14.25" customHeight="1">
      <c r="A721" s="2" t="s">
        <v>1124</v>
      </c>
      <c r="B721" s="3" t="s">
        <v>1920</v>
      </c>
      <c r="C721" s="3" t="s">
        <v>1944</v>
      </c>
      <c r="D721" s="3" t="s">
        <v>1927</v>
      </c>
    </row>
    <row r="722" spans="1:4" ht="14.25" customHeight="1">
      <c r="A722" s="2" t="s">
        <v>1126</v>
      </c>
      <c r="B722" s="3" t="s">
        <v>1920</v>
      </c>
      <c r="C722" s="3" t="s">
        <v>1944</v>
      </c>
      <c r="D722" s="3" t="s">
        <v>1933</v>
      </c>
    </row>
    <row r="723" spans="1:4" ht="14.25" customHeight="1">
      <c r="A723" s="2" t="s">
        <v>1128</v>
      </c>
      <c r="B723" s="3" t="s">
        <v>1925</v>
      </c>
      <c r="C723" s="3" t="s">
        <v>1928</v>
      </c>
      <c r="D723" s="3" t="s">
        <v>1927</v>
      </c>
    </row>
    <row r="724" spans="1:4" ht="14.25" customHeight="1">
      <c r="A724" s="2" t="s">
        <v>1130</v>
      </c>
      <c r="B724" s="3" t="s">
        <v>1923</v>
      </c>
      <c r="C724" s="3" t="s">
        <v>1941</v>
      </c>
      <c r="D724" s="3" t="s">
        <v>1927</v>
      </c>
    </row>
    <row r="725" spans="1:4" ht="14.25" customHeight="1">
      <c r="A725" s="2" t="s">
        <v>1131</v>
      </c>
      <c r="B725" s="3" t="s">
        <v>1925</v>
      </c>
      <c r="C725" s="3" t="s">
        <v>1928</v>
      </c>
      <c r="D725" s="3" t="s">
        <v>1927</v>
      </c>
    </row>
    <row r="726" spans="1:4" ht="14.25" customHeight="1">
      <c r="A726" s="2" t="s">
        <v>1132</v>
      </c>
      <c r="B726" s="3" t="s">
        <v>1923</v>
      </c>
      <c r="C726" s="3" t="s">
        <v>1942</v>
      </c>
      <c r="D726" s="3" t="s">
        <v>1933</v>
      </c>
    </row>
    <row r="727" spans="1:4" ht="14.25" customHeight="1">
      <c r="A727" s="2" t="s">
        <v>1133</v>
      </c>
      <c r="B727" s="3" t="s">
        <v>1931</v>
      </c>
      <c r="C727" s="3" t="s">
        <v>1930</v>
      </c>
      <c r="D727" s="3" t="s">
        <v>1933</v>
      </c>
    </row>
    <row r="728" spans="1:4" ht="14.25" customHeight="1">
      <c r="A728" s="2" t="s">
        <v>1135</v>
      </c>
      <c r="B728" s="3" t="s">
        <v>1923</v>
      </c>
      <c r="C728" s="3" t="s">
        <v>1940</v>
      </c>
      <c r="D728" s="3" t="s">
        <v>1922</v>
      </c>
    </row>
    <row r="729" spans="1:4" ht="14.25" customHeight="1">
      <c r="A729" s="2" t="s">
        <v>1136</v>
      </c>
      <c r="B729" s="3" t="s">
        <v>1923</v>
      </c>
      <c r="C729" s="3" t="s">
        <v>1942</v>
      </c>
      <c r="D729" s="3" t="s">
        <v>1933</v>
      </c>
    </row>
    <row r="730" spans="1:4" ht="14.25" customHeight="1">
      <c r="A730" s="2" t="s">
        <v>1137</v>
      </c>
      <c r="B730" s="3" t="s">
        <v>1920</v>
      </c>
      <c r="C730" s="3" t="s">
        <v>1921</v>
      </c>
      <c r="D730" s="3" t="s">
        <v>1927</v>
      </c>
    </row>
    <row r="731" spans="1:4" ht="14.25" customHeight="1">
      <c r="A731" s="2" t="s">
        <v>1138</v>
      </c>
      <c r="B731" s="3" t="s">
        <v>1923</v>
      </c>
      <c r="C731" s="3" t="s">
        <v>1942</v>
      </c>
      <c r="D731" s="3" t="s">
        <v>1922</v>
      </c>
    </row>
    <row r="732" spans="1:4" ht="14.25" customHeight="1">
      <c r="A732" s="2" t="s">
        <v>1139</v>
      </c>
      <c r="B732" s="3" t="s">
        <v>1923</v>
      </c>
      <c r="C732" s="3" t="s">
        <v>1924</v>
      </c>
      <c r="D732" s="3" t="s">
        <v>1933</v>
      </c>
    </row>
    <row r="733" spans="1:4" ht="14.25" customHeight="1">
      <c r="A733" s="2" t="s">
        <v>1140</v>
      </c>
      <c r="B733" s="3" t="s">
        <v>1929</v>
      </c>
      <c r="C733" s="3" t="s">
        <v>1946</v>
      </c>
      <c r="D733" s="3" t="s">
        <v>1927</v>
      </c>
    </row>
    <row r="734" spans="1:4" ht="14.25" customHeight="1">
      <c r="A734" s="2" t="s">
        <v>1141</v>
      </c>
      <c r="B734" s="3" t="s">
        <v>1931</v>
      </c>
      <c r="C734" s="3" t="s">
        <v>1930</v>
      </c>
      <c r="D734" s="3" t="s">
        <v>1927</v>
      </c>
    </row>
    <row r="735" spans="1:4" ht="14.25" customHeight="1">
      <c r="A735" s="2" t="s">
        <v>1143</v>
      </c>
      <c r="B735" s="3" t="s">
        <v>1923</v>
      </c>
      <c r="C735" s="3" t="s">
        <v>1941</v>
      </c>
      <c r="D735" s="3" t="s">
        <v>1922</v>
      </c>
    </row>
    <row r="736" spans="1:4" ht="14.25" customHeight="1">
      <c r="A736" s="2" t="s">
        <v>1145</v>
      </c>
      <c r="B736" s="3" t="s">
        <v>1925</v>
      </c>
      <c r="C736" s="3" t="s">
        <v>1928</v>
      </c>
      <c r="D736" s="3" t="s">
        <v>1927</v>
      </c>
    </row>
    <row r="737" spans="1:4" ht="14.25" customHeight="1">
      <c r="A737" s="2" t="s">
        <v>1147</v>
      </c>
      <c r="B737" s="3" t="s">
        <v>1920</v>
      </c>
      <c r="C737" s="3" t="s">
        <v>1944</v>
      </c>
      <c r="D737" s="3" t="s">
        <v>1927</v>
      </c>
    </row>
    <row r="738" spans="1:4" ht="14.25" customHeight="1">
      <c r="A738" s="2" t="s">
        <v>1148</v>
      </c>
      <c r="B738" s="3" t="s">
        <v>1923</v>
      </c>
      <c r="C738" s="3" t="s">
        <v>1940</v>
      </c>
      <c r="D738" s="3" t="s">
        <v>1933</v>
      </c>
    </row>
    <row r="739" spans="1:4" ht="14.25" customHeight="1">
      <c r="A739" s="2" t="s">
        <v>1150</v>
      </c>
      <c r="B739" s="3" t="s">
        <v>1920</v>
      </c>
      <c r="C739" s="3" t="s">
        <v>1945</v>
      </c>
      <c r="D739" s="3" t="s">
        <v>1933</v>
      </c>
    </row>
    <row r="740" spans="1:4" ht="14.25" customHeight="1">
      <c r="A740" s="2" t="s">
        <v>1152</v>
      </c>
      <c r="B740" s="3" t="s">
        <v>1923</v>
      </c>
      <c r="C740" s="3" t="s">
        <v>1940</v>
      </c>
      <c r="D740" s="3" t="s">
        <v>1922</v>
      </c>
    </row>
    <row r="741" spans="1:4" ht="14.25" customHeight="1">
      <c r="A741" s="2" t="s">
        <v>1154</v>
      </c>
      <c r="B741" s="3" t="s">
        <v>1920</v>
      </c>
      <c r="C741" s="3" t="s">
        <v>1939</v>
      </c>
      <c r="D741" s="3" t="s">
        <v>1922</v>
      </c>
    </row>
    <row r="742" spans="1:4" ht="14.25" customHeight="1">
      <c r="A742" s="2" t="s">
        <v>1155</v>
      </c>
      <c r="B742" s="3" t="s">
        <v>1925</v>
      </c>
      <c r="C742" s="3" t="s">
        <v>1928</v>
      </c>
      <c r="D742" s="3" t="s">
        <v>1927</v>
      </c>
    </row>
    <row r="743" spans="1:4" ht="14.25" customHeight="1">
      <c r="A743" s="2" t="s">
        <v>1156</v>
      </c>
      <c r="B743" s="3" t="s">
        <v>1931</v>
      </c>
      <c r="C743" s="3" t="s">
        <v>1947</v>
      </c>
      <c r="D743" s="3" t="s">
        <v>1922</v>
      </c>
    </row>
    <row r="744" spans="1:4" ht="14.25" customHeight="1">
      <c r="A744" s="2" t="s">
        <v>1157</v>
      </c>
      <c r="B744" s="3" t="s">
        <v>1925</v>
      </c>
      <c r="C744" s="3" t="s">
        <v>1928</v>
      </c>
      <c r="D744" s="3" t="s">
        <v>1927</v>
      </c>
    </row>
    <row r="745" spans="1:4" ht="14.25" customHeight="1">
      <c r="A745" s="2" t="s">
        <v>1158</v>
      </c>
      <c r="B745" s="3" t="s">
        <v>1925</v>
      </c>
      <c r="C745" s="3" t="s">
        <v>1926</v>
      </c>
      <c r="D745" s="3" t="s">
        <v>1927</v>
      </c>
    </row>
    <row r="746" spans="1:4" ht="14.25" customHeight="1">
      <c r="A746" s="2" t="s">
        <v>1160</v>
      </c>
      <c r="B746" s="3" t="s">
        <v>1923</v>
      </c>
      <c r="C746" s="3" t="s">
        <v>1942</v>
      </c>
      <c r="D746" s="3" t="s">
        <v>1922</v>
      </c>
    </row>
    <row r="747" spans="1:4" ht="14.25" customHeight="1">
      <c r="A747" s="2" t="s">
        <v>1161</v>
      </c>
      <c r="B747" s="3" t="s">
        <v>1943</v>
      </c>
      <c r="C747" s="3" t="s">
        <v>1935</v>
      </c>
      <c r="D747" s="3" t="s">
        <v>1936</v>
      </c>
    </row>
    <row r="748" spans="1:4" ht="14.25" customHeight="1">
      <c r="A748" s="2" t="s">
        <v>1162</v>
      </c>
      <c r="B748" s="3" t="s">
        <v>1923</v>
      </c>
      <c r="C748" s="3" t="s">
        <v>1940</v>
      </c>
      <c r="D748" s="3" t="s">
        <v>1922</v>
      </c>
    </row>
    <row r="749" spans="1:4" ht="14.25" customHeight="1">
      <c r="A749" s="2" t="s">
        <v>1163</v>
      </c>
      <c r="B749" s="3" t="s">
        <v>1925</v>
      </c>
      <c r="C749" s="3" t="s">
        <v>1926</v>
      </c>
      <c r="D749" s="3" t="s">
        <v>1927</v>
      </c>
    </row>
    <row r="750" spans="1:4" ht="14.25" customHeight="1">
      <c r="A750" s="2" t="s">
        <v>1164</v>
      </c>
      <c r="B750" s="3" t="s">
        <v>1925</v>
      </c>
      <c r="C750" s="3" t="s">
        <v>1938</v>
      </c>
      <c r="D750" s="3" t="s">
        <v>1927</v>
      </c>
    </row>
    <row r="751" spans="1:4" ht="14.25" customHeight="1">
      <c r="A751" s="2" t="s">
        <v>1165</v>
      </c>
      <c r="B751" s="3" t="s">
        <v>1920</v>
      </c>
      <c r="C751" s="3" t="s">
        <v>1945</v>
      </c>
      <c r="D751" s="3" t="s">
        <v>1933</v>
      </c>
    </row>
    <row r="752" spans="1:4" ht="14.25" customHeight="1">
      <c r="A752" s="2" t="s">
        <v>1166</v>
      </c>
      <c r="B752" s="3" t="s">
        <v>1929</v>
      </c>
      <c r="C752" s="3" t="s">
        <v>1932</v>
      </c>
      <c r="D752" s="3" t="s">
        <v>1927</v>
      </c>
    </row>
    <row r="753" spans="1:4" ht="14.25" customHeight="1">
      <c r="A753" s="2" t="s">
        <v>1167</v>
      </c>
      <c r="B753" s="3" t="s">
        <v>1923</v>
      </c>
      <c r="C753" s="3" t="s">
        <v>1940</v>
      </c>
      <c r="D753" s="3" t="s">
        <v>1922</v>
      </c>
    </row>
    <row r="754" spans="1:4" ht="14.25" customHeight="1">
      <c r="A754" s="2" t="s">
        <v>1168</v>
      </c>
      <c r="B754" s="3" t="s">
        <v>1925</v>
      </c>
      <c r="C754" s="3" t="s">
        <v>1928</v>
      </c>
      <c r="D754" s="3" t="s">
        <v>1927</v>
      </c>
    </row>
    <row r="755" spans="1:4" ht="14.25" customHeight="1">
      <c r="A755" s="2" t="s">
        <v>1170</v>
      </c>
      <c r="B755" s="3" t="s">
        <v>1929</v>
      </c>
      <c r="C755" s="3" t="s">
        <v>1946</v>
      </c>
      <c r="D755" s="3" t="s">
        <v>1922</v>
      </c>
    </row>
    <row r="756" spans="1:4" ht="14.25" customHeight="1">
      <c r="A756" s="2" t="s">
        <v>1171</v>
      </c>
      <c r="B756" s="3" t="s">
        <v>1920</v>
      </c>
      <c r="C756" s="3" t="s">
        <v>1945</v>
      </c>
      <c r="D756" s="3" t="s">
        <v>1933</v>
      </c>
    </row>
    <row r="757" spans="1:4" ht="14.25" customHeight="1">
      <c r="A757" s="2" t="s">
        <v>1172</v>
      </c>
      <c r="B757" s="3" t="s">
        <v>1925</v>
      </c>
      <c r="C757" s="3" t="s">
        <v>1938</v>
      </c>
      <c r="D757" s="3" t="s">
        <v>1927</v>
      </c>
    </row>
    <row r="758" spans="1:4" ht="14.25" customHeight="1">
      <c r="A758" s="2" t="s">
        <v>1173</v>
      </c>
      <c r="B758" s="3" t="s">
        <v>1943</v>
      </c>
      <c r="C758" s="3" t="s">
        <v>1935</v>
      </c>
      <c r="D758" s="3" t="s">
        <v>1936</v>
      </c>
    </row>
    <row r="759" spans="1:4" ht="14.25" customHeight="1">
      <c r="A759" s="2" t="s">
        <v>1174</v>
      </c>
      <c r="B759" s="3" t="s">
        <v>1923</v>
      </c>
      <c r="C759" s="3" t="s">
        <v>1942</v>
      </c>
      <c r="D759" s="3" t="s">
        <v>1927</v>
      </c>
    </row>
    <row r="760" spans="1:4" ht="14.25" customHeight="1">
      <c r="A760" s="2" t="s">
        <v>1176</v>
      </c>
      <c r="B760" s="3" t="s">
        <v>1920</v>
      </c>
      <c r="C760" s="3" t="s">
        <v>1921</v>
      </c>
      <c r="D760" s="3" t="s">
        <v>1922</v>
      </c>
    </row>
    <row r="761" spans="1:4" ht="14.25" customHeight="1">
      <c r="A761" s="2" t="s">
        <v>1177</v>
      </c>
      <c r="B761" s="3" t="s">
        <v>1920</v>
      </c>
      <c r="C761" s="3" t="s">
        <v>1944</v>
      </c>
      <c r="D761" s="3" t="s">
        <v>1927</v>
      </c>
    </row>
    <row r="762" spans="1:4" ht="14.25" customHeight="1">
      <c r="A762" s="2" t="s">
        <v>1179</v>
      </c>
      <c r="B762" s="3" t="s">
        <v>1923</v>
      </c>
      <c r="C762" s="3" t="s">
        <v>1924</v>
      </c>
      <c r="D762" s="3" t="s">
        <v>1927</v>
      </c>
    </row>
    <row r="763" spans="1:4" ht="14.25" customHeight="1">
      <c r="A763" s="2" t="s">
        <v>1180</v>
      </c>
      <c r="B763" s="3" t="s">
        <v>1931</v>
      </c>
      <c r="C763" s="3" t="s">
        <v>1947</v>
      </c>
      <c r="D763" s="3" t="s">
        <v>1922</v>
      </c>
    </row>
    <row r="764" spans="1:4" ht="14.25" customHeight="1">
      <c r="A764" s="2" t="s">
        <v>1181</v>
      </c>
      <c r="B764" s="3" t="s">
        <v>1920</v>
      </c>
      <c r="C764" s="3" t="s">
        <v>1939</v>
      </c>
      <c r="D764" s="3" t="s">
        <v>1933</v>
      </c>
    </row>
    <row r="765" spans="1:4" ht="14.25" customHeight="1">
      <c r="A765" s="2" t="s">
        <v>1182</v>
      </c>
      <c r="B765" s="3" t="s">
        <v>1923</v>
      </c>
      <c r="C765" s="3" t="s">
        <v>1924</v>
      </c>
      <c r="D765" s="3" t="s">
        <v>1922</v>
      </c>
    </row>
    <row r="766" spans="1:4" ht="14.25" customHeight="1">
      <c r="A766" s="2" t="s">
        <v>1183</v>
      </c>
      <c r="B766" s="3" t="s">
        <v>1920</v>
      </c>
      <c r="C766" s="3" t="s">
        <v>1944</v>
      </c>
      <c r="D766" s="3" t="s">
        <v>1933</v>
      </c>
    </row>
    <row r="767" spans="1:4" ht="14.25" customHeight="1">
      <c r="A767" s="2" t="s">
        <v>1184</v>
      </c>
      <c r="B767" s="3" t="s">
        <v>1931</v>
      </c>
      <c r="C767" s="3" t="s">
        <v>1932</v>
      </c>
      <c r="D767" s="3" t="s">
        <v>1922</v>
      </c>
    </row>
    <row r="768" spans="1:4" ht="14.25" customHeight="1">
      <c r="A768" s="2" t="s">
        <v>1185</v>
      </c>
      <c r="B768" s="3" t="s">
        <v>1943</v>
      </c>
      <c r="C768" s="3" t="s">
        <v>1935</v>
      </c>
      <c r="D768" s="3" t="s">
        <v>1936</v>
      </c>
    </row>
    <row r="769" spans="1:4" ht="14.25" customHeight="1">
      <c r="A769" s="2" t="s">
        <v>1186</v>
      </c>
      <c r="B769" s="3" t="s">
        <v>1923</v>
      </c>
      <c r="C769" s="3" t="s">
        <v>1924</v>
      </c>
      <c r="D769" s="3" t="s">
        <v>1922</v>
      </c>
    </row>
    <row r="770" spans="1:4" ht="14.25" customHeight="1">
      <c r="A770" s="2" t="s">
        <v>1187</v>
      </c>
      <c r="B770" s="3" t="s">
        <v>1920</v>
      </c>
      <c r="C770" s="3" t="s">
        <v>1944</v>
      </c>
      <c r="D770" s="3" t="s">
        <v>1922</v>
      </c>
    </row>
    <row r="771" spans="1:4" ht="14.25" customHeight="1">
      <c r="A771" s="2" t="s">
        <v>1188</v>
      </c>
      <c r="B771" s="3" t="s">
        <v>1923</v>
      </c>
      <c r="C771" s="3" t="s">
        <v>1940</v>
      </c>
      <c r="D771" s="3" t="s">
        <v>1933</v>
      </c>
    </row>
    <row r="772" spans="1:4" ht="14.25" customHeight="1">
      <c r="A772" s="2" t="s">
        <v>1189</v>
      </c>
      <c r="B772" s="3" t="s">
        <v>1925</v>
      </c>
      <c r="C772" s="3" t="s">
        <v>1928</v>
      </c>
      <c r="D772" s="3" t="s">
        <v>1927</v>
      </c>
    </row>
    <row r="773" spans="1:4" ht="14.25" customHeight="1">
      <c r="A773" s="2" t="s">
        <v>1191</v>
      </c>
      <c r="B773" s="3" t="s">
        <v>1929</v>
      </c>
      <c r="C773" s="3" t="s">
        <v>1932</v>
      </c>
      <c r="D773" s="3" t="s">
        <v>1927</v>
      </c>
    </row>
    <row r="774" spans="1:4" ht="14.25" customHeight="1">
      <c r="A774" s="2" t="s">
        <v>1193</v>
      </c>
      <c r="B774" s="3" t="s">
        <v>1923</v>
      </c>
      <c r="C774" s="3" t="s">
        <v>1941</v>
      </c>
      <c r="D774" s="3" t="s">
        <v>1927</v>
      </c>
    </row>
    <row r="775" spans="1:4" ht="14.25" customHeight="1">
      <c r="A775" s="2" t="s">
        <v>1194</v>
      </c>
      <c r="B775" s="3" t="s">
        <v>1929</v>
      </c>
      <c r="C775" s="3" t="s">
        <v>1946</v>
      </c>
      <c r="D775" s="3" t="s">
        <v>1927</v>
      </c>
    </row>
    <row r="776" spans="1:4" ht="14.25" customHeight="1">
      <c r="A776" s="2" t="s">
        <v>1195</v>
      </c>
      <c r="B776" s="3" t="s">
        <v>1929</v>
      </c>
      <c r="C776" s="3" t="s">
        <v>1946</v>
      </c>
      <c r="D776" s="3" t="s">
        <v>1922</v>
      </c>
    </row>
    <row r="777" spans="1:4" ht="14.25" customHeight="1">
      <c r="A777" s="2" t="s">
        <v>1197</v>
      </c>
      <c r="B777" s="3" t="s">
        <v>1920</v>
      </c>
      <c r="C777" s="3" t="s">
        <v>1939</v>
      </c>
      <c r="D777" s="3" t="s">
        <v>1927</v>
      </c>
    </row>
    <row r="778" spans="1:4" ht="14.25" customHeight="1">
      <c r="A778" s="2" t="s">
        <v>1198</v>
      </c>
      <c r="B778" s="3" t="s">
        <v>1920</v>
      </c>
      <c r="C778" s="3" t="s">
        <v>1945</v>
      </c>
      <c r="D778" s="3" t="s">
        <v>1922</v>
      </c>
    </row>
    <row r="779" spans="1:4" ht="14.25" customHeight="1">
      <c r="A779" s="2" t="s">
        <v>1199</v>
      </c>
      <c r="B779" s="3" t="s">
        <v>1920</v>
      </c>
      <c r="C779" s="3" t="s">
        <v>1944</v>
      </c>
      <c r="D779" s="3" t="s">
        <v>1927</v>
      </c>
    </row>
    <row r="780" spans="1:4" ht="14.25" customHeight="1">
      <c r="A780" s="2" t="s">
        <v>1200</v>
      </c>
      <c r="B780" s="3" t="s">
        <v>1923</v>
      </c>
      <c r="C780" s="3" t="s">
        <v>1941</v>
      </c>
      <c r="D780" s="3" t="s">
        <v>1933</v>
      </c>
    </row>
    <row r="781" spans="1:4" ht="14.25" customHeight="1">
      <c r="A781" s="2" t="s">
        <v>1201</v>
      </c>
      <c r="B781" s="3" t="s">
        <v>1920</v>
      </c>
      <c r="C781" s="3" t="s">
        <v>1939</v>
      </c>
      <c r="D781" s="3" t="s">
        <v>1922</v>
      </c>
    </row>
    <row r="782" spans="1:4" ht="14.25" customHeight="1">
      <c r="A782" s="2" t="s">
        <v>1202</v>
      </c>
      <c r="B782" s="3" t="s">
        <v>1923</v>
      </c>
      <c r="C782" s="3" t="s">
        <v>1940</v>
      </c>
      <c r="D782" s="3" t="s">
        <v>1927</v>
      </c>
    </row>
    <row r="783" spans="1:4" ht="14.25" customHeight="1">
      <c r="A783" s="2" t="s">
        <v>1203</v>
      </c>
      <c r="B783" s="3" t="s">
        <v>1920</v>
      </c>
      <c r="C783" s="3" t="s">
        <v>1945</v>
      </c>
      <c r="D783" s="3" t="s">
        <v>1922</v>
      </c>
    </row>
    <row r="784" spans="1:4" ht="14.25" customHeight="1">
      <c r="A784" s="2" t="s">
        <v>1204</v>
      </c>
      <c r="B784" s="3" t="s">
        <v>1923</v>
      </c>
      <c r="C784" s="3" t="s">
        <v>1924</v>
      </c>
      <c r="D784" s="3" t="s">
        <v>1927</v>
      </c>
    </row>
    <row r="785" spans="1:4" ht="14.25" customHeight="1">
      <c r="A785" s="2" t="s">
        <v>1205</v>
      </c>
      <c r="B785" s="3" t="s">
        <v>1920</v>
      </c>
      <c r="C785" s="3" t="s">
        <v>1944</v>
      </c>
      <c r="D785" s="3" t="s">
        <v>1927</v>
      </c>
    </row>
    <row r="786" spans="1:4" ht="14.25" customHeight="1">
      <c r="A786" s="2" t="s">
        <v>1207</v>
      </c>
      <c r="B786" s="3" t="s">
        <v>1920</v>
      </c>
      <c r="C786" s="3" t="s">
        <v>1944</v>
      </c>
      <c r="D786" s="3" t="s">
        <v>1933</v>
      </c>
    </row>
    <row r="787" spans="1:4" ht="14.25" customHeight="1">
      <c r="A787" s="2" t="s">
        <v>1208</v>
      </c>
      <c r="B787" s="3" t="s">
        <v>1920</v>
      </c>
      <c r="C787" s="3" t="s">
        <v>1921</v>
      </c>
      <c r="D787" s="3" t="s">
        <v>1922</v>
      </c>
    </row>
    <row r="788" spans="1:4" ht="14.25" customHeight="1">
      <c r="A788" s="2" t="s">
        <v>1210</v>
      </c>
      <c r="B788" s="3" t="s">
        <v>1923</v>
      </c>
      <c r="C788" s="3" t="s">
        <v>1941</v>
      </c>
      <c r="D788" s="3" t="s">
        <v>1922</v>
      </c>
    </row>
    <row r="789" spans="1:4" ht="14.25" customHeight="1">
      <c r="A789" s="2" t="s">
        <v>1211</v>
      </c>
      <c r="B789" s="3" t="s">
        <v>1923</v>
      </c>
      <c r="C789" s="3" t="s">
        <v>1924</v>
      </c>
      <c r="D789" s="3" t="s">
        <v>1933</v>
      </c>
    </row>
    <row r="790" spans="1:4" ht="14.25" customHeight="1">
      <c r="A790" s="2" t="s">
        <v>1212</v>
      </c>
      <c r="B790" s="3" t="s">
        <v>1920</v>
      </c>
      <c r="C790" s="3" t="s">
        <v>1921</v>
      </c>
      <c r="D790" s="3" t="s">
        <v>1933</v>
      </c>
    </row>
    <row r="791" spans="1:4" ht="14.25" customHeight="1">
      <c r="A791" s="2" t="s">
        <v>1214</v>
      </c>
      <c r="B791" s="3" t="s">
        <v>1931</v>
      </c>
      <c r="C791" s="3" t="s">
        <v>1932</v>
      </c>
      <c r="D791" s="3" t="s">
        <v>1922</v>
      </c>
    </row>
    <row r="792" spans="1:4" ht="14.25" customHeight="1">
      <c r="A792" s="2" t="s">
        <v>1216</v>
      </c>
      <c r="B792" s="3" t="s">
        <v>1920</v>
      </c>
      <c r="C792" s="3" t="s">
        <v>1939</v>
      </c>
      <c r="D792" s="3" t="s">
        <v>1927</v>
      </c>
    </row>
    <row r="793" spans="1:4" ht="14.25" customHeight="1">
      <c r="A793" s="2" t="s">
        <v>1217</v>
      </c>
      <c r="B793" s="3" t="s">
        <v>1920</v>
      </c>
      <c r="C793" s="3" t="s">
        <v>1939</v>
      </c>
      <c r="D793" s="3" t="s">
        <v>1922</v>
      </c>
    </row>
    <row r="794" spans="1:4" ht="14.25" customHeight="1">
      <c r="A794" s="2" t="s">
        <v>1218</v>
      </c>
      <c r="B794" s="3" t="s">
        <v>1923</v>
      </c>
      <c r="C794" s="3" t="s">
        <v>1924</v>
      </c>
      <c r="D794" s="3" t="s">
        <v>1927</v>
      </c>
    </row>
    <row r="795" spans="1:4" ht="14.25" customHeight="1">
      <c r="A795" s="2" t="s">
        <v>1220</v>
      </c>
      <c r="B795" s="3" t="s">
        <v>1943</v>
      </c>
      <c r="C795" s="3" t="s">
        <v>1935</v>
      </c>
      <c r="D795" s="3" t="s">
        <v>1936</v>
      </c>
    </row>
    <row r="796" spans="1:4" ht="14.25" customHeight="1">
      <c r="A796" s="2" t="s">
        <v>1221</v>
      </c>
      <c r="B796" s="3" t="s">
        <v>1920</v>
      </c>
      <c r="C796" s="3" t="s">
        <v>1945</v>
      </c>
      <c r="D796" s="3" t="s">
        <v>1933</v>
      </c>
    </row>
    <row r="797" spans="1:4" ht="14.25" customHeight="1">
      <c r="A797" s="2" t="s">
        <v>1222</v>
      </c>
      <c r="B797" s="3" t="s">
        <v>1929</v>
      </c>
      <c r="C797" s="3" t="s">
        <v>1930</v>
      </c>
      <c r="D797" s="3" t="s">
        <v>1927</v>
      </c>
    </row>
    <row r="798" spans="1:4" ht="14.25" customHeight="1">
      <c r="A798" s="2" t="s">
        <v>1223</v>
      </c>
      <c r="B798" s="3" t="s">
        <v>1934</v>
      </c>
      <c r="C798" s="3" t="s">
        <v>1937</v>
      </c>
      <c r="D798" s="3" t="s">
        <v>1936</v>
      </c>
    </row>
    <row r="799" spans="1:4" ht="14.25" customHeight="1">
      <c r="A799" s="2" t="s">
        <v>1224</v>
      </c>
      <c r="B799" s="3" t="s">
        <v>1920</v>
      </c>
      <c r="C799" s="3" t="s">
        <v>1944</v>
      </c>
      <c r="D799" s="3" t="s">
        <v>1922</v>
      </c>
    </row>
    <row r="800" spans="1:4" ht="14.25" customHeight="1">
      <c r="A800" s="2" t="s">
        <v>1225</v>
      </c>
      <c r="B800" s="3" t="s">
        <v>1923</v>
      </c>
      <c r="C800" s="3" t="s">
        <v>1940</v>
      </c>
      <c r="D800" s="3" t="s">
        <v>1927</v>
      </c>
    </row>
    <row r="801" spans="1:4" ht="14.25" customHeight="1">
      <c r="A801" s="2" t="s">
        <v>1227</v>
      </c>
      <c r="B801" s="3" t="s">
        <v>1923</v>
      </c>
      <c r="C801" s="3" t="s">
        <v>1941</v>
      </c>
      <c r="D801" s="3" t="s">
        <v>1922</v>
      </c>
    </row>
    <row r="802" spans="1:4" ht="14.25" customHeight="1">
      <c r="A802" s="2" t="s">
        <v>1228</v>
      </c>
      <c r="B802" s="3" t="s">
        <v>1929</v>
      </c>
      <c r="C802" s="3" t="s">
        <v>1946</v>
      </c>
      <c r="D802" s="3" t="s">
        <v>1927</v>
      </c>
    </row>
    <row r="803" spans="1:4" ht="14.25" customHeight="1">
      <c r="A803" s="2" t="s">
        <v>1229</v>
      </c>
      <c r="B803" s="3" t="s">
        <v>1920</v>
      </c>
      <c r="C803" s="3" t="s">
        <v>1945</v>
      </c>
      <c r="D803" s="3" t="s">
        <v>1922</v>
      </c>
    </row>
    <row r="804" spans="1:4" ht="14.25" customHeight="1">
      <c r="A804" s="2" t="s">
        <v>1230</v>
      </c>
      <c r="B804" s="3" t="s">
        <v>1925</v>
      </c>
      <c r="C804" s="3" t="s">
        <v>1928</v>
      </c>
      <c r="D804" s="3" t="s">
        <v>1927</v>
      </c>
    </row>
    <row r="805" spans="1:4" ht="14.25" customHeight="1">
      <c r="A805" s="2" t="s">
        <v>1232</v>
      </c>
      <c r="B805" s="3" t="s">
        <v>1923</v>
      </c>
      <c r="C805" s="3" t="s">
        <v>1942</v>
      </c>
      <c r="D805" s="3" t="s">
        <v>1922</v>
      </c>
    </row>
    <row r="806" spans="1:4" ht="14.25" customHeight="1">
      <c r="A806" s="2" t="s">
        <v>1233</v>
      </c>
      <c r="B806" s="3" t="s">
        <v>1923</v>
      </c>
      <c r="C806" s="3" t="s">
        <v>1942</v>
      </c>
      <c r="D806" s="3" t="s">
        <v>1922</v>
      </c>
    </row>
    <row r="807" spans="1:4" ht="14.25" customHeight="1">
      <c r="A807" s="2" t="s">
        <v>1234</v>
      </c>
      <c r="B807" s="3" t="s">
        <v>1929</v>
      </c>
      <c r="C807" s="3" t="s">
        <v>1947</v>
      </c>
      <c r="D807" s="3" t="s">
        <v>1933</v>
      </c>
    </row>
    <row r="808" spans="1:4" ht="14.25" customHeight="1">
      <c r="A808" s="2" t="s">
        <v>1235</v>
      </c>
      <c r="B808" s="3" t="s">
        <v>1925</v>
      </c>
      <c r="C808" s="3" t="s">
        <v>1938</v>
      </c>
      <c r="D808" s="3" t="s">
        <v>1927</v>
      </c>
    </row>
    <row r="809" spans="1:4" ht="14.25" customHeight="1">
      <c r="A809" s="2" t="s">
        <v>1236</v>
      </c>
      <c r="B809" s="3" t="s">
        <v>1920</v>
      </c>
      <c r="C809" s="3" t="s">
        <v>1944</v>
      </c>
      <c r="D809" s="3" t="s">
        <v>1927</v>
      </c>
    </row>
    <row r="810" spans="1:4" ht="14.25" customHeight="1">
      <c r="A810" s="2" t="s">
        <v>1237</v>
      </c>
      <c r="B810" s="3" t="s">
        <v>1925</v>
      </c>
      <c r="C810" s="3" t="s">
        <v>1938</v>
      </c>
      <c r="D810" s="3" t="s">
        <v>1927</v>
      </c>
    </row>
    <row r="811" spans="1:4" ht="14.25" customHeight="1">
      <c r="A811" s="2" t="s">
        <v>1239</v>
      </c>
      <c r="B811" s="3" t="s">
        <v>1923</v>
      </c>
      <c r="C811" s="3" t="s">
        <v>1924</v>
      </c>
      <c r="D811" s="3" t="s">
        <v>1933</v>
      </c>
    </row>
    <row r="812" spans="1:4" ht="14.25" customHeight="1">
      <c r="A812" s="2" t="s">
        <v>1240</v>
      </c>
      <c r="B812" s="3" t="s">
        <v>1923</v>
      </c>
      <c r="C812" s="3" t="s">
        <v>1924</v>
      </c>
      <c r="D812" s="3" t="s">
        <v>1933</v>
      </c>
    </row>
    <row r="813" spans="1:4" ht="14.25" customHeight="1">
      <c r="A813" s="2" t="s">
        <v>1242</v>
      </c>
      <c r="B813" s="3" t="s">
        <v>1923</v>
      </c>
      <c r="C813" s="3" t="s">
        <v>1942</v>
      </c>
      <c r="D813" s="3" t="s">
        <v>1927</v>
      </c>
    </row>
    <row r="814" spans="1:4" ht="14.25" customHeight="1">
      <c r="A814" s="2" t="s">
        <v>1244</v>
      </c>
      <c r="B814" s="3" t="s">
        <v>1943</v>
      </c>
      <c r="C814" s="3" t="s">
        <v>1935</v>
      </c>
      <c r="D814" s="3" t="s">
        <v>1936</v>
      </c>
    </row>
    <row r="815" spans="1:4" ht="14.25" customHeight="1">
      <c r="A815" s="2" t="s">
        <v>1246</v>
      </c>
      <c r="B815" s="3" t="s">
        <v>1920</v>
      </c>
      <c r="C815" s="3" t="s">
        <v>1921</v>
      </c>
      <c r="D815" s="3" t="s">
        <v>1933</v>
      </c>
    </row>
    <row r="816" spans="1:4" ht="14.25" customHeight="1">
      <c r="A816" s="2" t="s">
        <v>1247</v>
      </c>
      <c r="B816" s="3" t="s">
        <v>1925</v>
      </c>
      <c r="C816" s="3" t="s">
        <v>1928</v>
      </c>
      <c r="D816" s="3" t="s">
        <v>1927</v>
      </c>
    </row>
    <row r="817" spans="1:4" ht="14.25" customHeight="1">
      <c r="A817" s="2" t="s">
        <v>1249</v>
      </c>
      <c r="B817" s="3" t="s">
        <v>1929</v>
      </c>
      <c r="C817" s="3" t="s">
        <v>1932</v>
      </c>
      <c r="D817" s="3" t="s">
        <v>1927</v>
      </c>
    </row>
    <row r="818" spans="1:4" ht="14.25" customHeight="1">
      <c r="A818" s="2" t="s">
        <v>1251</v>
      </c>
      <c r="B818" s="3" t="s">
        <v>1925</v>
      </c>
      <c r="C818" s="3" t="s">
        <v>1938</v>
      </c>
      <c r="D818" s="3" t="s">
        <v>1927</v>
      </c>
    </row>
    <row r="819" spans="1:4" ht="14.25" customHeight="1">
      <c r="A819" s="2" t="s">
        <v>1252</v>
      </c>
      <c r="B819" s="3" t="s">
        <v>1920</v>
      </c>
      <c r="C819" s="3" t="s">
        <v>1944</v>
      </c>
      <c r="D819" s="3" t="s">
        <v>1922</v>
      </c>
    </row>
    <row r="820" spans="1:4" ht="14.25" customHeight="1">
      <c r="A820" s="2" t="s">
        <v>1254</v>
      </c>
      <c r="B820" s="3" t="s">
        <v>1920</v>
      </c>
      <c r="C820" s="3" t="s">
        <v>1921</v>
      </c>
      <c r="D820" s="3" t="s">
        <v>1922</v>
      </c>
    </row>
    <row r="821" spans="1:4" ht="14.25" customHeight="1">
      <c r="A821" s="2" t="s">
        <v>1255</v>
      </c>
      <c r="B821" s="3" t="s">
        <v>1920</v>
      </c>
      <c r="C821" s="3" t="s">
        <v>1945</v>
      </c>
      <c r="D821" s="3" t="s">
        <v>1933</v>
      </c>
    </row>
    <row r="822" spans="1:4" ht="14.25" customHeight="1">
      <c r="A822" s="2" t="s">
        <v>1256</v>
      </c>
      <c r="B822" s="3" t="s">
        <v>1929</v>
      </c>
      <c r="C822" s="3" t="s">
        <v>1946</v>
      </c>
      <c r="D822" s="3" t="s">
        <v>1927</v>
      </c>
    </row>
    <row r="823" spans="1:4" ht="14.25" customHeight="1">
      <c r="A823" s="2" t="s">
        <v>1257</v>
      </c>
      <c r="B823" s="3" t="s">
        <v>1943</v>
      </c>
      <c r="C823" s="3" t="s">
        <v>1935</v>
      </c>
      <c r="D823" s="3" t="s">
        <v>1936</v>
      </c>
    </row>
    <row r="824" spans="1:4" ht="14.25" customHeight="1">
      <c r="A824" s="2" t="s">
        <v>1258</v>
      </c>
      <c r="B824" s="3" t="s">
        <v>1923</v>
      </c>
      <c r="C824" s="3" t="s">
        <v>1941</v>
      </c>
      <c r="D824" s="3" t="s">
        <v>1922</v>
      </c>
    </row>
    <row r="825" spans="1:4" ht="14.25" customHeight="1">
      <c r="A825" s="2" t="s">
        <v>1260</v>
      </c>
      <c r="B825" s="3" t="s">
        <v>1920</v>
      </c>
      <c r="C825" s="3" t="s">
        <v>1939</v>
      </c>
      <c r="D825" s="3" t="s">
        <v>1933</v>
      </c>
    </row>
    <row r="826" spans="1:4" ht="14.25" customHeight="1">
      <c r="A826" s="2" t="s">
        <v>1261</v>
      </c>
      <c r="B826" s="3" t="s">
        <v>1931</v>
      </c>
      <c r="C826" s="3" t="s">
        <v>1946</v>
      </c>
      <c r="D826" s="3" t="s">
        <v>1927</v>
      </c>
    </row>
    <row r="827" spans="1:4" ht="14.25" customHeight="1">
      <c r="A827" s="2" t="s">
        <v>1262</v>
      </c>
      <c r="B827" s="3" t="s">
        <v>1920</v>
      </c>
      <c r="C827" s="3" t="s">
        <v>1945</v>
      </c>
      <c r="D827" s="3" t="s">
        <v>1922</v>
      </c>
    </row>
    <row r="828" spans="1:4" ht="14.25" customHeight="1">
      <c r="A828" s="2" t="s">
        <v>1263</v>
      </c>
      <c r="B828" s="3" t="s">
        <v>1923</v>
      </c>
      <c r="C828" s="3" t="s">
        <v>1941</v>
      </c>
      <c r="D828" s="3" t="s">
        <v>1933</v>
      </c>
    </row>
    <row r="829" spans="1:4" ht="14.25" customHeight="1">
      <c r="A829" s="2" t="s">
        <v>1264</v>
      </c>
      <c r="B829" s="3" t="s">
        <v>1929</v>
      </c>
      <c r="C829" s="3" t="s">
        <v>1932</v>
      </c>
      <c r="D829" s="3" t="s">
        <v>1927</v>
      </c>
    </row>
    <row r="830" spans="1:4" ht="14.25" customHeight="1">
      <c r="A830" s="2" t="s">
        <v>1266</v>
      </c>
      <c r="B830" s="3" t="s">
        <v>1929</v>
      </c>
      <c r="C830" s="3" t="s">
        <v>1946</v>
      </c>
      <c r="D830" s="3" t="s">
        <v>1922</v>
      </c>
    </row>
    <row r="831" spans="1:4" ht="14.25" customHeight="1">
      <c r="A831" s="2" t="s">
        <v>1267</v>
      </c>
      <c r="B831" s="3" t="s">
        <v>1943</v>
      </c>
      <c r="C831" s="3" t="s">
        <v>1935</v>
      </c>
      <c r="D831" s="3" t="s">
        <v>1936</v>
      </c>
    </row>
    <row r="832" spans="1:4" ht="14.25" customHeight="1">
      <c r="A832" s="2" t="s">
        <v>1268</v>
      </c>
      <c r="B832" s="3" t="s">
        <v>1925</v>
      </c>
      <c r="C832" s="3" t="s">
        <v>1928</v>
      </c>
      <c r="D832" s="3" t="s">
        <v>1927</v>
      </c>
    </row>
    <row r="833" spans="1:4" ht="14.25" customHeight="1">
      <c r="A833" s="2" t="s">
        <v>1269</v>
      </c>
      <c r="B833" s="3" t="s">
        <v>1925</v>
      </c>
      <c r="C833" s="3" t="s">
        <v>1928</v>
      </c>
      <c r="D833" s="3" t="s">
        <v>1927</v>
      </c>
    </row>
    <row r="834" spans="1:4" ht="14.25" customHeight="1">
      <c r="A834" s="2" t="s">
        <v>1270</v>
      </c>
      <c r="B834" s="3" t="s">
        <v>1923</v>
      </c>
      <c r="C834" s="3" t="s">
        <v>1942</v>
      </c>
      <c r="D834" s="3" t="s">
        <v>1933</v>
      </c>
    </row>
    <row r="835" spans="1:4" ht="14.25" customHeight="1">
      <c r="A835" s="2" t="s">
        <v>1271</v>
      </c>
      <c r="B835" s="3" t="s">
        <v>1925</v>
      </c>
      <c r="C835" s="3" t="s">
        <v>1928</v>
      </c>
      <c r="D835" s="3" t="s">
        <v>1927</v>
      </c>
    </row>
    <row r="836" spans="1:4" ht="14.25" customHeight="1">
      <c r="A836" s="2" t="s">
        <v>1272</v>
      </c>
      <c r="B836" s="3" t="s">
        <v>1923</v>
      </c>
      <c r="C836" s="3" t="s">
        <v>1940</v>
      </c>
      <c r="D836" s="3" t="s">
        <v>1933</v>
      </c>
    </row>
    <row r="837" spans="1:4" ht="14.25" customHeight="1">
      <c r="A837" s="2" t="s">
        <v>1273</v>
      </c>
      <c r="B837" s="3" t="s">
        <v>1943</v>
      </c>
      <c r="C837" s="3" t="s">
        <v>1935</v>
      </c>
      <c r="D837" s="3" t="s">
        <v>1936</v>
      </c>
    </row>
    <row r="838" spans="1:4" ht="14.25" customHeight="1">
      <c r="A838" s="2" t="s">
        <v>1274</v>
      </c>
      <c r="B838" s="3" t="s">
        <v>1943</v>
      </c>
      <c r="C838" s="3" t="s">
        <v>1935</v>
      </c>
      <c r="D838" s="3" t="s">
        <v>1936</v>
      </c>
    </row>
    <row r="839" spans="1:4" ht="14.25" customHeight="1">
      <c r="A839" s="2" t="s">
        <v>1275</v>
      </c>
      <c r="B839" s="3" t="s">
        <v>1920</v>
      </c>
      <c r="C839" s="3" t="s">
        <v>1939</v>
      </c>
      <c r="D839" s="3" t="s">
        <v>1927</v>
      </c>
    </row>
    <row r="840" spans="1:4" ht="14.25" customHeight="1">
      <c r="A840" s="2" t="s">
        <v>1276</v>
      </c>
      <c r="B840" s="3" t="s">
        <v>1920</v>
      </c>
      <c r="C840" s="3" t="s">
        <v>1921</v>
      </c>
      <c r="D840" s="3" t="s">
        <v>1933</v>
      </c>
    </row>
    <row r="841" spans="1:4" ht="14.25" customHeight="1">
      <c r="A841" s="2" t="s">
        <v>1277</v>
      </c>
      <c r="B841" s="3" t="s">
        <v>1925</v>
      </c>
      <c r="C841" s="3" t="s">
        <v>1928</v>
      </c>
      <c r="D841" s="3" t="s">
        <v>1927</v>
      </c>
    </row>
    <row r="842" spans="1:4" ht="14.25" customHeight="1">
      <c r="A842" s="2" t="s">
        <v>1279</v>
      </c>
      <c r="B842" s="3" t="s">
        <v>1925</v>
      </c>
      <c r="C842" s="3" t="s">
        <v>1926</v>
      </c>
      <c r="D842" s="3" t="s">
        <v>1927</v>
      </c>
    </row>
    <row r="843" spans="1:4" ht="14.25" customHeight="1">
      <c r="A843" s="2" t="s">
        <v>1281</v>
      </c>
      <c r="B843" s="3" t="s">
        <v>1920</v>
      </c>
      <c r="C843" s="3" t="s">
        <v>1939</v>
      </c>
      <c r="D843" s="3" t="s">
        <v>1927</v>
      </c>
    </row>
    <row r="844" spans="1:4" ht="14.25" customHeight="1">
      <c r="A844" s="2" t="s">
        <v>1283</v>
      </c>
      <c r="B844" s="3" t="s">
        <v>1925</v>
      </c>
      <c r="C844" s="3" t="s">
        <v>1938</v>
      </c>
      <c r="D844" s="3" t="s">
        <v>1927</v>
      </c>
    </row>
    <row r="845" spans="1:4" ht="14.25" customHeight="1">
      <c r="A845" s="2" t="s">
        <v>1284</v>
      </c>
      <c r="B845" s="3" t="s">
        <v>1929</v>
      </c>
      <c r="C845" s="3" t="s">
        <v>1947</v>
      </c>
      <c r="D845" s="3" t="s">
        <v>1933</v>
      </c>
    </row>
    <row r="846" spans="1:4" ht="14.25" customHeight="1">
      <c r="A846" s="2" t="s">
        <v>1285</v>
      </c>
      <c r="B846" s="3" t="s">
        <v>1934</v>
      </c>
      <c r="C846" s="3" t="s">
        <v>1948</v>
      </c>
      <c r="D846" s="3" t="s">
        <v>1936</v>
      </c>
    </row>
    <row r="847" spans="1:4" ht="14.25" customHeight="1">
      <c r="A847" s="2" t="s">
        <v>1287</v>
      </c>
      <c r="B847" s="3" t="s">
        <v>1923</v>
      </c>
      <c r="C847" s="3" t="s">
        <v>1940</v>
      </c>
      <c r="D847" s="3" t="s">
        <v>1927</v>
      </c>
    </row>
    <row r="848" spans="1:4" ht="14.25" customHeight="1">
      <c r="A848" s="2" t="s">
        <v>1288</v>
      </c>
      <c r="B848" s="3" t="s">
        <v>1923</v>
      </c>
      <c r="C848" s="3" t="s">
        <v>1941</v>
      </c>
      <c r="D848" s="3" t="s">
        <v>1927</v>
      </c>
    </row>
    <row r="849" spans="1:4" ht="14.25" customHeight="1">
      <c r="A849" s="2" t="s">
        <v>1289</v>
      </c>
      <c r="B849" s="3" t="s">
        <v>1925</v>
      </c>
      <c r="C849" s="3" t="s">
        <v>1928</v>
      </c>
      <c r="D849" s="3" t="s">
        <v>1927</v>
      </c>
    </row>
    <row r="850" spans="1:4" ht="14.25" customHeight="1">
      <c r="A850" s="2" t="s">
        <v>1290</v>
      </c>
      <c r="B850" s="3" t="s">
        <v>1920</v>
      </c>
      <c r="C850" s="3" t="s">
        <v>1921</v>
      </c>
      <c r="D850" s="3" t="s">
        <v>1933</v>
      </c>
    </row>
    <row r="851" spans="1:4" ht="14.25" customHeight="1">
      <c r="A851" s="2" t="s">
        <v>1291</v>
      </c>
      <c r="B851" s="3" t="s">
        <v>1943</v>
      </c>
      <c r="C851" s="3" t="s">
        <v>1935</v>
      </c>
      <c r="D851" s="3" t="s">
        <v>1936</v>
      </c>
    </row>
    <row r="852" spans="1:4" ht="14.25" customHeight="1">
      <c r="A852" s="2" t="s">
        <v>1292</v>
      </c>
      <c r="B852" s="3" t="s">
        <v>1925</v>
      </c>
      <c r="C852" s="3" t="s">
        <v>1926</v>
      </c>
      <c r="D852" s="3" t="s">
        <v>1927</v>
      </c>
    </row>
    <row r="853" spans="1:4" ht="14.25" customHeight="1">
      <c r="A853" s="2" t="s">
        <v>1293</v>
      </c>
      <c r="B853" s="3" t="s">
        <v>1923</v>
      </c>
      <c r="C853" s="3" t="s">
        <v>1941</v>
      </c>
      <c r="D853" s="3" t="s">
        <v>1922</v>
      </c>
    </row>
    <row r="854" spans="1:4" ht="14.25" customHeight="1">
      <c r="A854" s="2" t="s">
        <v>1294</v>
      </c>
      <c r="B854" s="3" t="s">
        <v>1943</v>
      </c>
      <c r="C854" s="3" t="s">
        <v>1935</v>
      </c>
      <c r="D854" s="3" t="s">
        <v>1936</v>
      </c>
    </row>
    <row r="855" spans="1:4" ht="14.25" customHeight="1">
      <c r="A855" s="2" t="s">
        <v>1295</v>
      </c>
      <c r="B855" s="3" t="s">
        <v>1920</v>
      </c>
      <c r="C855" s="3" t="s">
        <v>1939</v>
      </c>
      <c r="D855" s="3" t="s">
        <v>1933</v>
      </c>
    </row>
    <row r="856" spans="1:4" ht="14.25" customHeight="1">
      <c r="A856" s="2" t="s">
        <v>1296</v>
      </c>
      <c r="B856" s="3" t="s">
        <v>1925</v>
      </c>
      <c r="C856" s="3" t="s">
        <v>1928</v>
      </c>
      <c r="D856" s="3" t="s">
        <v>1927</v>
      </c>
    </row>
    <row r="857" spans="1:4" ht="14.25" customHeight="1">
      <c r="A857" s="2" t="s">
        <v>1297</v>
      </c>
      <c r="B857" s="3" t="s">
        <v>1923</v>
      </c>
      <c r="C857" s="3" t="s">
        <v>1942</v>
      </c>
      <c r="D857" s="3" t="s">
        <v>1927</v>
      </c>
    </row>
    <row r="858" spans="1:4" ht="14.25" customHeight="1">
      <c r="A858" s="2" t="s">
        <v>1298</v>
      </c>
      <c r="B858" s="3" t="s">
        <v>1925</v>
      </c>
      <c r="C858" s="3" t="s">
        <v>1928</v>
      </c>
      <c r="D858" s="3" t="s">
        <v>1927</v>
      </c>
    </row>
    <row r="859" spans="1:4" ht="14.25" customHeight="1">
      <c r="A859" s="2" t="s">
        <v>1299</v>
      </c>
      <c r="B859" s="3" t="s">
        <v>1923</v>
      </c>
      <c r="C859" s="3" t="s">
        <v>1941</v>
      </c>
      <c r="D859" s="3" t="s">
        <v>1922</v>
      </c>
    </row>
    <row r="860" spans="1:4" ht="14.25" customHeight="1">
      <c r="A860" s="2" t="s">
        <v>1301</v>
      </c>
      <c r="B860" s="3" t="s">
        <v>1920</v>
      </c>
      <c r="C860" s="3" t="s">
        <v>1921</v>
      </c>
      <c r="D860" s="3" t="s">
        <v>1922</v>
      </c>
    </row>
    <row r="861" spans="1:4" ht="14.25" customHeight="1">
      <c r="A861" s="2" t="s">
        <v>1302</v>
      </c>
      <c r="B861" s="3" t="s">
        <v>1920</v>
      </c>
      <c r="C861" s="3" t="s">
        <v>1921</v>
      </c>
      <c r="D861" s="3" t="s">
        <v>1927</v>
      </c>
    </row>
    <row r="862" spans="1:4" ht="14.25" customHeight="1">
      <c r="A862" s="2" t="s">
        <v>1304</v>
      </c>
      <c r="B862" s="3" t="s">
        <v>1923</v>
      </c>
      <c r="C862" s="3" t="s">
        <v>1942</v>
      </c>
      <c r="D862" s="3" t="s">
        <v>1927</v>
      </c>
    </row>
    <row r="863" spans="1:4" ht="14.25" customHeight="1">
      <c r="A863" s="2" t="s">
        <v>1305</v>
      </c>
      <c r="B863" s="3" t="s">
        <v>1923</v>
      </c>
      <c r="C863" s="3" t="s">
        <v>1942</v>
      </c>
      <c r="D863" s="3" t="s">
        <v>1922</v>
      </c>
    </row>
    <row r="864" spans="1:4" ht="14.25" customHeight="1">
      <c r="A864" s="2" t="s">
        <v>1306</v>
      </c>
      <c r="B864" s="3" t="s">
        <v>1923</v>
      </c>
      <c r="C864" s="3" t="s">
        <v>1940</v>
      </c>
      <c r="D864" s="3" t="s">
        <v>1922</v>
      </c>
    </row>
    <row r="865" spans="1:4" ht="14.25" customHeight="1">
      <c r="A865" s="2" t="s">
        <v>1307</v>
      </c>
      <c r="B865" s="3" t="s">
        <v>1925</v>
      </c>
      <c r="C865" s="3" t="s">
        <v>1926</v>
      </c>
      <c r="D865" s="3" t="s">
        <v>1927</v>
      </c>
    </row>
    <row r="866" spans="1:4" ht="14.25" customHeight="1">
      <c r="A866" s="2" t="s">
        <v>1309</v>
      </c>
      <c r="B866" s="3" t="s">
        <v>1923</v>
      </c>
      <c r="C866" s="3" t="s">
        <v>1942</v>
      </c>
      <c r="D866" s="3" t="s">
        <v>1922</v>
      </c>
    </row>
    <row r="867" spans="1:4" ht="14.25" customHeight="1">
      <c r="A867" s="2" t="s">
        <v>1310</v>
      </c>
      <c r="B867" s="3" t="s">
        <v>1920</v>
      </c>
      <c r="C867" s="3" t="s">
        <v>1921</v>
      </c>
      <c r="D867" s="3" t="s">
        <v>1927</v>
      </c>
    </row>
    <row r="868" spans="1:4" ht="14.25" customHeight="1">
      <c r="A868" s="2" t="s">
        <v>1311</v>
      </c>
      <c r="B868" s="3" t="s">
        <v>1920</v>
      </c>
      <c r="C868" s="3" t="s">
        <v>1944</v>
      </c>
      <c r="D868" s="3" t="s">
        <v>1927</v>
      </c>
    </row>
    <row r="869" spans="1:4" ht="14.25" customHeight="1">
      <c r="A869" s="2" t="s">
        <v>1312</v>
      </c>
      <c r="B869" s="3" t="s">
        <v>1923</v>
      </c>
      <c r="C869" s="3" t="s">
        <v>1940</v>
      </c>
      <c r="D869" s="3" t="s">
        <v>1933</v>
      </c>
    </row>
    <row r="870" spans="1:4" ht="14.25" customHeight="1">
      <c r="A870" s="2" t="s">
        <v>1314</v>
      </c>
      <c r="B870" s="3" t="s">
        <v>1931</v>
      </c>
      <c r="C870" s="3" t="s">
        <v>1930</v>
      </c>
      <c r="D870" s="3" t="s">
        <v>1933</v>
      </c>
    </row>
    <row r="871" spans="1:4" ht="14.25" customHeight="1">
      <c r="A871" s="2" t="s">
        <v>1315</v>
      </c>
      <c r="B871" s="3" t="s">
        <v>1920</v>
      </c>
      <c r="C871" s="3" t="s">
        <v>1921</v>
      </c>
      <c r="D871" s="3" t="s">
        <v>1922</v>
      </c>
    </row>
    <row r="872" spans="1:4" ht="14.25" customHeight="1">
      <c r="A872" s="2" t="s">
        <v>1317</v>
      </c>
      <c r="B872" s="3" t="s">
        <v>1920</v>
      </c>
      <c r="C872" s="3" t="s">
        <v>1944</v>
      </c>
      <c r="D872" s="3" t="s">
        <v>1933</v>
      </c>
    </row>
    <row r="873" spans="1:4" ht="14.25" customHeight="1">
      <c r="A873" s="2" t="s">
        <v>1318</v>
      </c>
      <c r="B873" s="3" t="s">
        <v>1925</v>
      </c>
      <c r="C873" s="3" t="s">
        <v>1926</v>
      </c>
      <c r="D873" s="3" t="s">
        <v>1927</v>
      </c>
    </row>
    <row r="874" spans="1:4" ht="14.25" customHeight="1">
      <c r="A874" s="2" t="s">
        <v>1320</v>
      </c>
      <c r="B874" s="3" t="s">
        <v>1920</v>
      </c>
      <c r="C874" s="3" t="s">
        <v>1944</v>
      </c>
      <c r="D874" s="3" t="s">
        <v>1927</v>
      </c>
    </row>
    <row r="875" spans="1:4" ht="14.25" customHeight="1">
      <c r="A875" s="2" t="s">
        <v>1322</v>
      </c>
      <c r="B875" s="3" t="s">
        <v>1929</v>
      </c>
      <c r="C875" s="3" t="s">
        <v>1946</v>
      </c>
      <c r="D875" s="3" t="s">
        <v>1922</v>
      </c>
    </row>
    <row r="876" spans="1:4" ht="14.25" customHeight="1">
      <c r="A876" s="2" t="s">
        <v>1323</v>
      </c>
      <c r="B876" s="3" t="s">
        <v>1925</v>
      </c>
      <c r="C876" s="3" t="s">
        <v>1938</v>
      </c>
      <c r="D876" s="3" t="s">
        <v>1927</v>
      </c>
    </row>
    <row r="877" spans="1:4" ht="14.25" customHeight="1">
      <c r="A877" s="2" t="s">
        <v>1324</v>
      </c>
      <c r="B877" s="3" t="s">
        <v>1923</v>
      </c>
      <c r="C877" s="3" t="s">
        <v>1940</v>
      </c>
      <c r="D877" s="3" t="s">
        <v>1927</v>
      </c>
    </row>
    <row r="878" spans="1:4" ht="14.25" customHeight="1">
      <c r="A878" s="2" t="s">
        <v>1326</v>
      </c>
      <c r="B878" s="3" t="s">
        <v>1943</v>
      </c>
      <c r="C878" s="3" t="s">
        <v>1935</v>
      </c>
      <c r="D878" s="3" t="s">
        <v>1936</v>
      </c>
    </row>
    <row r="879" spans="1:4" ht="14.25" customHeight="1">
      <c r="A879" s="2" t="s">
        <v>1328</v>
      </c>
      <c r="B879" s="3" t="s">
        <v>1925</v>
      </c>
      <c r="C879" s="3" t="s">
        <v>1928</v>
      </c>
      <c r="D879" s="3" t="s">
        <v>1927</v>
      </c>
    </row>
    <row r="880" spans="1:4" ht="14.25" customHeight="1">
      <c r="A880" s="2" t="s">
        <v>1329</v>
      </c>
      <c r="B880" s="3" t="s">
        <v>1923</v>
      </c>
      <c r="C880" s="3" t="s">
        <v>1941</v>
      </c>
      <c r="D880" s="3" t="s">
        <v>1933</v>
      </c>
    </row>
    <row r="881" spans="1:4" ht="14.25" customHeight="1">
      <c r="A881" s="2" t="s">
        <v>1330</v>
      </c>
      <c r="B881" s="3" t="s">
        <v>1943</v>
      </c>
      <c r="C881" s="3" t="s">
        <v>1935</v>
      </c>
      <c r="D881" s="3" t="s">
        <v>1936</v>
      </c>
    </row>
    <row r="882" spans="1:4" ht="14.25" customHeight="1">
      <c r="A882" s="2" t="s">
        <v>1331</v>
      </c>
      <c r="B882" s="3" t="s">
        <v>1925</v>
      </c>
      <c r="C882" s="3" t="s">
        <v>1926</v>
      </c>
      <c r="D882" s="3" t="s">
        <v>1927</v>
      </c>
    </row>
    <row r="883" spans="1:4" ht="14.25" customHeight="1">
      <c r="A883" s="2" t="s">
        <v>1333</v>
      </c>
      <c r="B883" s="3" t="s">
        <v>1920</v>
      </c>
      <c r="C883" s="3" t="s">
        <v>1939</v>
      </c>
      <c r="D883" s="3" t="s">
        <v>1922</v>
      </c>
    </row>
    <row r="884" spans="1:4" ht="14.25" customHeight="1">
      <c r="A884" s="2" t="s">
        <v>1334</v>
      </c>
      <c r="B884" s="3" t="s">
        <v>1923</v>
      </c>
      <c r="C884" s="3" t="s">
        <v>1941</v>
      </c>
      <c r="D884" s="3" t="s">
        <v>1933</v>
      </c>
    </row>
    <row r="885" spans="1:4" ht="14.25" customHeight="1">
      <c r="A885" s="2" t="s">
        <v>1335</v>
      </c>
      <c r="B885" s="3" t="s">
        <v>1931</v>
      </c>
      <c r="C885" s="3" t="s">
        <v>1947</v>
      </c>
      <c r="D885" s="3" t="s">
        <v>1933</v>
      </c>
    </row>
    <row r="886" spans="1:4" ht="14.25" customHeight="1">
      <c r="A886" s="2" t="s">
        <v>1336</v>
      </c>
      <c r="B886" s="3" t="s">
        <v>1923</v>
      </c>
      <c r="C886" s="3" t="s">
        <v>1942</v>
      </c>
      <c r="D886" s="3" t="s">
        <v>1927</v>
      </c>
    </row>
    <row r="887" spans="1:4" ht="14.25" customHeight="1">
      <c r="A887" s="2" t="s">
        <v>1337</v>
      </c>
      <c r="B887" s="3" t="s">
        <v>1934</v>
      </c>
      <c r="C887" s="3" t="s">
        <v>1935</v>
      </c>
      <c r="D887" s="3" t="s">
        <v>1936</v>
      </c>
    </row>
    <row r="888" spans="1:4" ht="14.25" customHeight="1">
      <c r="A888" s="2" t="s">
        <v>1338</v>
      </c>
      <c r="B888" s="3" t="s">
        <v>1920</v>
      </c>
      <c r="C888" s="3" t="s">
        <v>1945</v>
      </c>
      <c r="D888" s="3" t="s">
        <v>1927</v>
      </c>
    </row>
    <row r="889" spans="1:4" ht="14.25" customHeight="1">
      <c r="A889" s="2" t="s">
        <v>1339</v>
      </c>
      <c r="B889" s="3" t="s">
        <v>1923</v>
      </c>
      <c r="C889" s="3" t="s">
        <v>1941</v>
      </c>
      <c r="D889" s="3" t="s">
        <v>1927</v>
      </c>
    </row>
    <row r="890" spans="1:4" ht="14.25" customHeight="1">
      <c r="A890" s="2" t="s">
        <v>1340</v>
      </c>
      <c r="B890" s="3" t="s">
        <v>1920</v>
      </c>
      <c r="C890" s="3" t="s">
        <v>1945</v>
      </c>
      <c r="D890" s="3" t="s">
        <v>1927</v>
      </c>
    </row>
    <row r="891" spans="1:4" ht="14.25" customHeight="1">
      <c r="A891" s="2" t="s">
        <v>1341</v>
      </c>
      <c r="B891" s="3" t="s">
        <v>1931</v>
      </c>
      <c r="C891" s="3" t="s">
        <v>1946</v>
      </c>
      <c r="D891" s="3" t="s">
        <v>1922</v>
      </c>
    </row>
    <row r="892" spans="1:4" ht="14.25" customHeight="1">
      <c r="A892" s="2" t="s">
        <v>1343</v>
      </c>
      <c r="B892" s="3" t="s">
        <v>1923</v>
      </c>
      <c r="C892" s="3" t="s">
        <v>1942</v>
      </c>
      <c r="D892" s="3" t="s">
        <v>1922</v>
      </c>
    </row>
    <row r="893" spans="1:4" ht="14.25" customHeight="1">
      <c r="A893" s="2" t="s">
        <v>1344</v>
      </c>
      <c r="B893" s="3" t="s">
        <v>1943</v>
      </c>
      <c r="C893" s="3" t="s">
        <v>1935</v>
      </c>
      <c r="D893" s="3" t="s">
        <v>1936</v>
      </c>
    </row>
    <row r="894" spans="1:4" ht="14.25" customHeight="1">
      <c r="A894" s="2" t="s">
        <v>1346</v>
      </c>
      <c r="B894" s="3" t="s">
        <v>1923</v>
      </c>
      <c r="C894" s="3" t="s">
        <v>1940</v>
      </c>
      <c r="D894" s="3" t="s">
        <v>1933</v>
      </c>
    </row>
    <row r="895" spans="1:4" ht="14.25" customHeight="1">
      <c r="A895" s="2" t="s">
        <v>1347</v>
      </c>
      <c r="B895" s="3" t="s">
        <v>1923</v>
      </c>
      <c r="C895" s="3" t="s">
        <v>1942</v>
      </c>
      <c r="D895" s="3" t="s">
        <v>1933</v>
      </c>
    </row>
    <row r="896" spans="1:4" ht="14.25" customHeight="1">
      <c r="A896" s="2" t="s">
        <v>1348</v>
      </c>
      <c r="B896" s="3" t="s">
        <v>1929</v>
      </c>
      <c r="C896" s="3" t="s">
        <v>1930</v>
      </c>
      <c r="D896" s="3" t="s">
        <v>1922</v>
      </c>
    </row>
    <row r="897" spans="1:4" ht="14.25" customHeight="1">
      <c r="A897" s="2" t="s">
        <v>1349</v>
      </c>
      <c r="B897" s="3" t="s">
        <v>1925</v>
      </c>
      <c r="C897" s="3" t="s">
        <v>1926</v>
      </c>
      <c r="D897" s="3" t="s">
        <v>1927</v>
      </c>
    </row>
    <row r="898" spans="1:4" ht="14.25" customHeight="1">
      <c r="A898" s="2" t="s">
        <v>1350</v>
      </c>
      <c r="B898" s="3" t="s">
        <v>1925</v>
      </c>
      <c r="C898" s="3" t="s">
        <v>1926</v>
      </c>
      <c r="D898" s="3" t="s">
        <v>1927</v>
      </c>
    </row>
    <row r="899" spans="1:4" ht="14.25" customHeight="1">
      <c r="A899" s="2" t="s">
        <v>1351</v>
      </c>
      <c r="B899" s="3" t="s">
        <v>1923</v>
      </c>
      <c r="C899" s="3" t="s">
        <v>1924</v>
      </c>
      <c r="D899" s="3" t="s">
        <v>1927</v>
      </c>
    </row>
    <row r="900" spans="1:4" ht="14.25" customHeight="1">
      <c r="A900" s="2" t="s">
        <v>1352</v>
      </c>
      <c r="B900" s="3" t="s">
        <v>1920</v>
      </c>
      <c r="C900" s="3" t="s">
        <v>1944</v>
      </c>
      <c r="D900" s="3" t="s">
        <v>1927</v>
      </c>
    </row>
    <row r="901" spans="1:4" ht="14.25" customHeight="1">
      <c r="A901" s="2" t="s">
        <v>1353</v>
      </c>
      <c r="B901" s="3" t="s">
        <v>1920</v>
      </c>
      <c r="C901" s="3" t="s">
        <v>1944</v>
      </c>
      <c r="D901" s="3" t="s">
        <v>1927</v>
      </c>
    </row>
    <row r="902" spans="1:4" ht="14.25" customHeight="1">
      <c r="A902" s="2" t="s">
        <v>1354</v>
      </c>
      <c r="B902" s="3" t="s">
        <v>1923</v>
      </c>
      <c r="C902" s="3" t="s">
        <v>1941</v>
      </c>
      <c r="D902" s="3" t="s">
        <v>1927</v>
      </c>
    </row>
    <row r="903" spans="1:4" ht="14.25" customHeight="1">
      <c r="A903" s="2" t="s">
        <v>1356</v>
      </c>
      <c r="B903" s="3" t="s">
        <v>1925</v>
      </c>
      <c r="C903" s="3" t="s">
        <v>1926</v>
      </c>
      <c r="D903" s="3" t="s">
        <v>1927</v>
      </c>
    </row>
    <row r="904" spans="1:4" ht="14.25" customHeight="1">
      <c r="A904" s="2" t="s">
        <v>1358</v>
      </c>
      <c r="B904" s="3" t="s">
        <v>1931</v>
      </c>
      <c r="C904" s="3" t="s">
        <v>1946</v>
      </c>
      <c r="D904" s="3" t="s">
        <v>1933</v>
      </c>
    </row>
    <row r="905" spans="1:4" ht="14.25" customHeight="1">
      <c r="A905" s="2" t="s">
        <v>1360</v>
      </c>
      <c r="B905" s="3" t="s">
        <v>1920</v>
      </c>
      <c r="C905" s="3" t="s">
        <v>1921</v>
      </c>
      <c r="D905" s="3" t="s">
        <v>1927</v>
      </c>
    </row>
    <row r="906" spans="1:4" ht="14.25" customHeight="1">
      <c r="A906" s="2" t="s">
        <v>1362</v>
      </c>
      <c r="B906" s="3" t="s">
        <v>1920</v>
      </c>
      <c r="C906" s="3" t="s">
        <v>1939</v>
      </c>
      <c r="D906" s="3" t="s">
        <v>1927</v>
      </c>
    </row>
    <row r="907" spans="1:4" ht="14.25" customHeight="1">
      <c r="A907" s="2" t="s">
        <v>1363</v>
      </c>
      <c r="B907" s="3" t="s">
        <v>1923</v>
      </c>
      <c r="C907" s="3" t="s">
        <v>1924</v>
      </c>
      <c r="D907" s="3" t="s">
        <v>1927</v>
      </c>
    </row>
    <row r="908" spans="1:4" ht="14.25" customHeight="1">
      <c r="A908" s="2" t="s">
        <v>1364</v>
      </c>
      <c r="B908" s="3" t="s">
        <v>1920</v>
      </c>
      <c r="C908" s="3" t="s">
        <v>1939</v>
      </c>
      <c r="D908" s="3" t="s">
        <v>1927</v>
      </c>
    </row>
    <row r="909" spans="1:4" ht="14.25" customHeight="1">
      <c r="A909" s="2" t="s">
        <v>1366</v>
      </c>
      <c r="B909" s="3" t="s">
        <v>1923</v>
      </c>
      <c r="C909" s="3" t="s">
        <v>1924</v>
      </c>
      <c r="D909" s="3" t="s">
        <v>1927</v>
      </c>
    </row>
    <row r="910" spans="1:4" ht="14.25" customHeight="1">
      <c r="A910" s="2" t="s">
        <v>1367</v>
      </c>
      <c r="B910" s="3" t="s">
        <v>1923</v>
      </c>
      <c r="C910" s="3" t="s">
        <v>1942</v>
      </c>
      <c r="D910" s="3" t="s">
        <v>1922</v>
      </c>
    </row>
    <row r="911" spans="1:4" ht="14.25" customHeight="1">
      <c r="A911" s="2" t="s">
        <v>1368</v>
      </c>
      <c r="B911" s="3" t="s">
        <v>1925</v>
      </c>
      <c r="C911" s="3" t="s">
        <v>1928</v>
      </c>
      <c r="D911" s="3" t="s">
        <v>1927</v>
      </c>
    </row>
    <row r="912" spans="1:4" ht="14.25" customHeight="1">
      <c r="A912" s="2" t="s">
        <v>1369</v>
      </c>
      <c r="B912" s="3" t="s">
        <v>1923</v>
      </c>
      <c r="C912" s="3" t="s">
        <v>1940</v>
      </c>
      <c r="D912" s="3" t="s">
        <v>1933</v>
      </c>
    </row>
    <row r="913" spans="1:4" ht="14.25" customHeight="1">
      <c r="A913" s="2" t="s">
        <v>1371</v>
      </c>
      <c r="B913" s="3" t="s">
        <v>1923</v>
      </c>
      <c r="C913" s="3" t="s">
        <v>1924</v>
      </c>
      <c r="D913" s="3" t="s">
        <v>1927</v>
      </c>
    </row>
    <row r="914" spans="1:4" ht="14.25" customHeight="1">
      <c r="A914" s="2" t="s">
        <v>1372</v>
      </c>
      <c r="B914" s="3" t="s">
        <v>1923</v>
      </c>
      <c r="C914" s="3" t="s">
        <v>1942</v>
      </c>
      <c r="D914" s="3" t="s">
        <v>1927</v>
      </c>
    </row>
    <row r="915" spans="1:4" ht="14.25" customHeight="1">
      <c r="A915" s="2" t="s">
        <v>1373</v>
      </c>
      <c r="B915" s="3" t="s">
        <v>1923</v>
      </c>
      <c r="C915" s="3" t="s">
        <v>1942</v>
      </c>
      <c r="D915" s="3" t="s">
        <v>1922</v>
      </c>
    </row>
    <row r="916" spans="1:4" ht="14.25" customHeight="1">
      <c r="A916" s="2" t="s">
        <v>1375</v>
      </c>
      <c r="B916" s="3" t="s">
        <v>1929</v>
      </c>
      <c r="C916" s="3" t="s">
        <v>1947</v>
      </c>
      <c r="D916" s="3" t="s">
        <v>1927</v>
      </c>
    </row>
    <row r="917" spans="1:4" ht="14.25" customHeight="1">
      <c r="A917" s="2" t="s">
        <v>1377</v>
      </c>
      <c r="B917" s="3" t="s">
        <v>1943</v>
      </c>
      <c r="C917" s="3" t="s">
        <v>1935</v>
      </c>
      <c r="D917" s="3" t="s">
        <v>1936</v>
      </c>
    </row>
    <row r="918" spans="1:4" ht="14.25" customHeight="1">
      <c r="A918" s="2" t="s">
        <v>1379</v>
      </c>
      <c r="B918" s="3" t="s">
        <v>1929</v>
      </c>
      <c r="C918" s="3" t="s">
        <v>1946</v>
      </c>
      <c r="D918" s="3" t="s">
        <v>1933</v>
      </c>
    </row>
    <row r="919" spans="1:4" ht="14.25" customHeight="1">
      <c r="A919" s="2" t="s">
        <v>1380</v>
      </c>
      <c r="B919" s="3" t="s">
        <v>1920</v>
      </c>
      <c r="C919" s="3" t="s">
        <v>1944</v>
      </c>
      <c r="D919" s="3" t="s">
        <v>1922</v>
      </c>
    </row>
    <row r="920" spans="1:4" ht="14.25" customHeight="1">
      <c r="A920" s="2" t="s">
        <v>1381</v>
      </c>
      <c r="B920" s="3" t="s">
        <v>1920</v>
      </c>
      <c r="C920" s="3" t="s">
        <v>1939</v>
      </c>
      <c r="D920" s="3" t="s">
        <v>1933</v>
      </c>
    </row>
    <row r="921" spans="1:4" ht="14.25" customHeight="1">
      <c r="A921" s="2" t="s">
        <v>1383</v>
      </c>
      <c r="B921" s="3" t="s">
        <v>1920</v>
      </c>
      <c r="C921" s="3" t="s">
        <v>1945</v>
      </c>
      <c r="D921" s="3" t="s">
        <v>1933</v>
      </c>
    </row>
    <row r="922" spans="1:4" ht="14.25" customHeight="1">
      <c r="A922" s="2" t="s">
        <v>1384</v>
      </c>
      <c r="B922" s="3" t="s">
        <v>1920</v>
      </c>
      <c r="C922" s="3" t="s">
        <v>1921</v>
      </c>
      <c r="D922" s="3" t="s">
        <v>1933</v>
      </c>
    </row>
    <row r="923" spans="1:4" ht="14.25" customHeight="1">
      <c r="A923" s="2" t="s">
        <v>1385</v>
      </c>
      <c r="B923" s="3" t="s">
        <v>1923</v>
      </c>
      <c r="C923" s="3" t="s">
        <v>1941</v>
      </c>
      <c r="D923" s="3" t="s">
        <v>1927</v>
      </c>
    </row>
    <row r="924" spans="1:4" ht="14.25" customHeight="1">
      <c r="A924" s="2" t="s">
        <v>1386</v>
      </c>
      <c r="B924" s="3" t="s">
        <v>1923</v>
      </c>
      <c r="C924" s="3" t="s">
        <v>1924</v>
      </c>
      <c r="D924" s="3" t="s">
        <v>1927</v>
      </c>
    </row>
    <row r="925" spans="1:4" ht="14.25" customHeight="1">
      <c r="A925" s="2" t="s">
        <v>1387</v>
      </c>
      <c r="B925" s="3" t="s">
        <v>1920</v>
      </c>
      <c r="C925" s="3" t="s">
        <v>1921</v>
      </c>
      <c r="D925" s="3" t="s">
        <v>1922</v>
      </c>
    </row>
    <row r="926" spans="1:4" ht="14.25" customHeight="1">
      <c r="A926" s="2" t="s">
        <v>1388</v>
      </c>
      <c r="B926" s="3" t="s">
        <v>1929</v>
      </c>
      <c r="C926" s="3" t="s">
        <v>1930</v>
      </c>
      <c r="D926" s="3" t="s">
        <v>1927</v>
      </c>
    </row>
    <row r="927" spans="1:4" ht="14.25" customHeight="1">
      <c r="A927" s="2" t="s">
        <v>1391</v>
      </c>
      <c r="B927" s="3" t="s">
        <v>1929</v>
      </c>
      <c r="C927" s="3" t="s">
        <v>1946</v>
      </c>
      <c r="D927" s="3" t="s">
        <v>1927</v>
      </c>
    </row>
    <row r="928" spans="1:4" ht="14.25" customHeight="1">
      <c r="A928" s="2" t="s">
        <v>1392</v>
      </c>
      <c r="B928" s="3" t="s">
        <v>1920</v>
      </c>
      <c r="C928" s="3" t="s">
        <v>1944</v>
      </c>
      <c r="D928" s="3" t="s">
        <v>1922</v>
      </c>
    </row>
    <row r="929" spans="1:4" ht="14.25" customHeight="1">
      <c r="A929" s="2" t="s">
        <v>1393</v>
      </c>
      <c r="B929" s="3" t="s">
        <v>1923</v>
      </c>
      <c r="C929" s="3" t="s">
        <v>1940</v>
      </c>
      <c r="D929" s="3" t="s">
        <v>1922</v>
      </c>
    </row>
    <row r="930" spans="1:4" ht="14.25" customHeight="1">
      <c r="A930" s="2" t="s">
        <v>1394</v>
      </c>
      <c r="B930" s="3" t="s">
        <v>1920</v>
      </c>
      <c r="C930" s="3" t="s">
        <v>1939</v>
      </c>
      <c r="D930" s="3" t="s">
        <v>1927</v>
      </c>
    </row>
    <row r="931" spans="1:4" ht="14.25" customHeight="1">
      <c r="A931" s="2" t="s">
        <v>1396</v>
      </c>
      <c r="B931" s="3" t="s">
        <v>1920</v>
      </c>
      <c r="C931" s="3" t="s">
        <v>1939</v>
      </c>
      <c r="D931" s="3" t="s">
        <v>1927</v>
      </c>
    </row>
    <row r="932" spans="1:4" ht="14.25" customHeight="1">
      <c r="A932" s="2" t="s">
        <v>1397</v>
      </c>
      <c r="B932" s="3" t="s">
        <v>1920</v>
      </c>
      <c r="C932" s="3" t="s">
        <v>1945</v>
      </c>
      <c r="D932" s="3" t="s">
        <v>1922</v>
      </c>
    </row>
    <row r="933" spans="1:4" ht="14.25" customHeight="1">
      <c r="A933" s="2" t="s">
        <v>1398</v>
      </c>
      <c r="B933" s="3" t="s">
        <v>1920</v>
      </c>
      <c r="C933" s="3" t="s">
        <v>1939</v>
      </c>
      <c r="D933" s="3" t="s">
        <v>1933</v>
      </c>
    </row>
    <row r="934" spans="1:4" ht="14.25" customHeight="1">
      <c r="A934" s="2" t="s">
        <v>1399</v>
      </c>
      <c r="B934" s="3" t="s">
        <v>1920</v>
      </c>
      <c r="C934" s="3" t="s">
        <v>1945</v>
      </c>
      <c r="D934" s="3" t="s">
        <v>1922</v>
      </c>
    </row>
    <row r="935" spans="1:4" ht="14.25" customHeight="1">
      <c r="A935" s="2" t="s">
        <v>1400</v>
      </c>
      <c r="B935" s="3" t="s">
        <v>1920</v>
      </c>
      <c r="C935" s="3" t="s">
        <v>1939</v>
      </c>
      <c r="D935" s="3" t="s">
        <v>1927</v>
      </c>
    </row>
    <row r="936" spans="1:4" ht="14.25" customHeight="1">
      <c r="A936" s="2" t="s">
        <v>1401</v>
      </c>
      <c r="B936" s="3" t="s">
        <v>1920</v>
      </c>
      <c r="C936" s="3" t="s">
        <v>1921</v>
      </c>
      <c r="D936" s="3" t="s">
        <v>1933</v>
      </c>
    </row>
    <row r="937" spans="1:4" ht="14.25" customHeight="1">
      <c r="A937" s="2" t="s">
        <v>1402</v>
      </c>
      <c r="B937" s="3" t="s">
        <v>1923</v>
      </c>
      <c r="C937" s="3" t="s">
        <v>1924</v>
      </c>
      <c r="D937" s="3" t="s">
        <v>1927</v>
      </c>
    </row>
    <row r="938" spans="1:4" ht="14.25" customHeight="1">
      <c r="A938" s="2" t="s">
        <v>1403</v>
      </c>
      <c r="B938" s="3" t="s">
        <v>1920</v>
      </c>
      <c r="C938" s="3" t="s">
        <v>1944</v>
      </c>
      <c r="D938" s="3" t="s">
        <v>1933</v>
      </c>
    </row>
    <row r="939" spans="1:4" ht="14.25" customHeight="1">
      <c r="A939" s="2" t="s">
        <v>1405</v>
      </c>
      <c r="B939" s="3" t="s">
        <v>1929</v>
      </c>
      <c r="C939" s="3" t="s">
        <v>1930</v>
      </c>
      <c r="D939" s="3" t="s">
        <v>1933</v>
      </c>
    </row>
    <row r="940" spans="1:4" ht="14.25" customHeight="1">
      <c r="A940" s="2" t="s">
        <v>1406</v>
      </c>
      <c r="B940" s="3" t="s">
        <v>1920</v>
      </c>
      <c r="C940" s="3" t="s">
        <v>1921</v>
      </c>
      <c r="D940" s="3" t="s">
        <v>1922</v>
      </c>
    </row>
    <row r="941" spans="1:4" ht="14.25" customHeight="1">
      <c r="A941" s="2" t="s">
        <v>1408</v>
      </c>
      <c r="B941" s="3" t="s">
        <v>1920</v>
      </c>
      <c r="C941" s="3" t="s">
        <v>1944</v>
      </c>
      <c r="D941" s="3" t="s">
        <v>1927</v>
      </c>
    </row>
    <row r="942" spans="1:4" ht="14.25" customHeight="1">
      <c r="A942" s="2" t="s">
        <v>1409</v>
      </c>
      <c r="B942" s="3" t="s">
        <v>1925</v>
      </c>
      <c r="C942" s="3" t="s">
        <v>1926</v>
      </c>
      <c r="D942" s="3" t="s">
        <v>1927</v>
      </c>
    </row>
    <row r="943" spans="1:4" ht="14.25" customHeight="1">
      <c r="A943" s="2" t="s">
        <v>1410</v>
      </c>
      <c r="B943" s="3" t="s">
        <v>1923</v>
      </c>
      <c r="C943" s="3" t="s">
        <v>1942</v>
      </c>
      <c r="D943" s="3" t="s">
        <v>1922</v>
      </c>
    </row>
    <row r="944" spans="1:4" ht="14.25" customHeight="1">
      <c r="A944" s="2" t="s">
        <v>1412</v>
      </c>
      <c r="B944" s="3" t="s">
        <v>1920</v>
      </c>
      <c r="C944" s="3" t="s">
        <v>1944</v>
      </c>
      <c r="D944" s="3" t="s">
        <v>1933</v>
      </c>
    </row>
    <row r="945" spans="1:4" ht="14.25" customHeight="1">
      <c r="A945" s="2" t="s">
        <v>1413</v>
      </c>
      <c r="B945" s="3" t="s">
        <v>1934</v>
      </c>
      <c r="C945" s="3" t="s">
        <v>1935</v>
      </c>
      <c r="D945" s="3" t="s">
        <v>1936</v>
      </c>
    </row>
    <row r="946" spans="1:4" ht="14.25" customHeight="1">
      <c r="A946" s="2" t="s">
        <v>1415</v>
      </c>
      <c r="B946" s="3" t="s">
        <v>1920</v>
      </c>
      <c r="C946" s="3" t="s">
        <v>1945</v>
      </c>
      <c r="D946" s="3" t="s">
        <v>1933</v>
      </c>
    </row>
    <row r="947" spans="1:4" ht="14.25" customHeight="1">
      <c r="A947" s="2" t="s">
        <v>1417</v>
      </c>
      <c r="B947" s="3" t="s">
        <v>1929</v>
      </c>
      <c r="C947" s="3" t="s">
        <v>1932</v>
      </c>
      <c r="D947" s="3" t="s">
        <v>1933</v>
      </c>
    </row>
    <row r="948" spans="1:4" ht="14.25" customHeight="1">
      <c r="A948" s="2" t="s">
        <v>1418</v>
      </c>
      <c r="B948" s="3" t="s">
        <v>1925</v>
      </c>
      <c r="C948" s="3" t="s">
        <v>1938</v>
      </c>
      <c r="D948" s="3" t="s">
        <v>1927</v>
      </c>
    </row>
    <row r="949" spans="1:4" ht="14.25" customHeight="1">
      <c r="A949" s="2" t="s">
        <v>1419</v>
      </c>
      <c r="B949" s="3" t="s">
        <v>1925</v>
      </c>
      <c r="C949" s="3" t="s">
        <v>1938</v>
      </c>
      <c r="D949" s="3" t="s">
        <v>1927</v>
      </c>
    </row>
    <row r="950" spans="1:4" ht="14.25" customHeight="1">
      <c r="A950" s="2" t="s">
        <v>1420</v>
      </c>
      <c r="B950" s="3" t="s">
        <v>1931</v>
      </c>
      <c r="C950" s="3" t="s">
        <v>1947</v>
      </c>
      <c r="D950" s="3" t="s">
        <v>1927</v>
      </c>
    </row>
    <row r="951" spans="1:4" ht="14.25" customHeight="1">
      <c r="A951" s="2" t="s">
        <v>1421</v>
      </c>
      <c r="B951" s="3" t="s">
        <v>1920</v>
      </c>
      <c r="C951" s="3" t="s">
        <v>1921</v>
      </c>
      <c r="D951" s="3" t="s">
        <v>1933</v>
      </c>
    </row>
    <row r="952" spans="1:4" ht="14.25" customHeight="1">
      <c r="A952" s="2" t="s">
        <v>1422</v>
      </c>
      <c r="B952" s="3" t="s">
        <v>1923</v>
      </c>
      <c r="C952" s="3" t="s">
        <v>1942</v>
      </c>
      <c r="D952" s="3" t="s">
        <v>1922</v>
      </c>
    </row>
    <row r="953" spans="1:4" ht="14.25" customHeight="1">
      <c r="A953" s="2" t="s">
        <v>1423</v>
      </c>
      <c r="B953" s="3" t="s">
        <v>1923</v>
      </c>
      <c r="C953" s="3" t="s">
        <v>1940</v>
      </c>
      <c r="D953" s="3" t="s">
        <v>1922</v>
      </c>
    </row>
    <row r="954" spans="1:4" ht="14.25" customHeight="1">
      <c r="A954" s="2" t="s">
        <v>1424</v>
      </c>
      <c r="B954" s="3" t="s">
        <v>1920</v>
      </c>
      <c r="C954" s="3" t="s">
        <v>1921</v>
      </c>
      <c r="D954" s="3" t="s">
        <v>1922</v>
      </c>
    </row>
    <row r="955" spans="1:4" ht="14.25" customHeight="1">
      <c r="A955" s="2" t="s">
        <v>1425</v>
      </c>
      <c r="B955" s="3" t="s">
        <v>1943</v>
      </c>
      <c r="C955" s="3" t="s">
        <v>1935</v>
      </c>
      <c r="D955" s="3" t="s">
        <v>1936</v>
      </c>
    </row>
    <row r="956" spans="1:4" ht="14.25" customHeight="1">
      <c r="A956" s="2" t="s">
        <v>1426</v>
      </c>
      <c r="B956" s="3" t="s">
        <v>1920</v>
      </c>
      <c r="C956" s="3" t="s">
        <v>1921</v>
      </c>
      <c r="D956" s="3" t="s">
        <v>1922</v>
      </c>
    </row>
    <row r="957" spans="1:4" ht="14.25" customHeight="1">
      <c r="A957" s="2" t="s">
        <v>1427</v>
      </c>
      <c r="B957" s="3" t="s">
        <v>1931</v>
      </c>
      <c r="C957" s="3" t="s">
        <v>1930</v>
      </c>
      <c r="D957" s="3" t="s">
        <v>1927</v>
      </c>
    </row>
    <row r="958" spans="1:4" ht="14.25" customHeight="1">
      <c r="A958" s="2" t="s">
        <v>1428</v>
      </c>
      <c r="B958" s="3" t="s">
        <v>1931</v>
      </c>
      <c r="C958" s="3" t="s">
        <v>1930</v>
      </c>
      <c r="D958" s="3" t="s">
        <v>1922</v>
      </c>
    </row>
    <row r="959" spans="1:4" ht="14.25" customHeight="1">
      <c r="A959" s="2" t="s">
        <v>1429</v>
      </c>
      <c r="B959" s="3" t="s">
        <v>1929</v>
      </c>
      <c r="C959" s="3" t="s">
        <v>1932</v>
      </c>
      <c r="D959" s="3" t="s">
        <v>1922</v>
      </c>
    </row>
    <row r="960" spans="1:4" ht="14.25" customHeight="1">
      <c r="A960" s="2" t="s">
        <v>1430</v>
      </c>
      <c r="B960" s="3" t="s">
        <v>1925</v>
      </c>
      <c r="C960" s="3" t="s">
        <v>1928</v>
      </c>
      <c r="D960" s="3" t="s">
        <v>1927</v>
      </c>
    </row>
    <row r="961" spans="1:4" ht="14.25" customHeight="1">
      <c r="A961" s="2" t="s">
        <v>1431</v>
      </c>
      <c r="B961" s="3" t="s">
        <v>1920</v>
      </c>
      <c r="C961" s="3" t="s">
        <v>1939</v>
      </c>
      <c r="D961" s="3" t="s">
        <v>1927</v>
      </c>
    </row>
    <row r="962" spans="1:4" ht="14.25" customHeight="1">
      <c r="A962" s="2" t="s">
        <v>1433</v>
      </c>
      <c r="B962" s="3" t="s">
        <v>1925</v>
      </c>
      <c r="C962" s="3" t="s">
        <v>1926</v>
      </c>
      <c r="D962" s="3" t="s">
        <v>1927</v>
      </c>
    </row>
    <row r="963" spans="1:4" ht="14.25" customHeight="1">
      <c r="A963" s="2" t="s">
        <v>1434</v>
      </c>
      <c r="B963" s="3" t="s">
        <v>1920</v>
      </c>
      <c r="C963" s="3" t="s">
        <v>1944</v>
      </c>
      <c r="D963" s="3" t="s">
        <v>1922</v>
      </c>
    </row>
    <row r="964" spans="1:4" ht="14.25" customHeight="1">
      <c r="A964" s="2" t="s">
        <v>1435</v>
      </c>
      <c r="B964" s="3" t="s">
        <v>1920</v>
      </c>
      <c r="C964" s="3" t="s">
        <v>1944</v>
      </c>
      <c r="D964" s="3" t="s">
        <v>1933</v>
      </c>
    </row>
    <row r="965" spans="1:4" ht="14.25" customHeight="1">
      <c r="A965" s="2" t="s">
        <v>1436</v>
      </c>
      <c r="B965" s="3" t="s">
        <v>1920</v>
      </c>
      <c r="C965" s="3" t="s">
        <v>1945</v>
      </c>
      <c r="D965" s="3" t="s">
        <v>1922</v>
      </c>
    </row>
    <row r="966" spans="1:4" ht="14.25" customHeight="1">
      <c r="A966" s="2" t="s">
        <v>1437</v>
      </c>
      <c r="B966" s="3" t="s">
        <v>1920</v>
      </c>
      <c r="C966" s="3" t="s">
        <v>1944</v>
      </c>
      <c r="D966" s="3" t="s">
        <v>1927</v>
      </c>
    </row>
    <row r="967" spans="1:4" ht="14.25" customHeight="1">
      <c r="A967" s="2" t="s">
        <v>1438</v>
      </c>
      <c r="B967" s="3" t="s">
        <v>1931</v>
      </c>
      <c r="C967" s="3" t="s">
        <v>1932</v>
      </c>
      <c r="D967" s="3" t="s">
        <v>1927</v>
      </c>
    </row>
    <row r="968" spans="1:4" ht="14.25" customHeight="1">
      <c r="A968" s="2" t="s">
        <v>1439</v>
      </c>
      <c r="B968" s="3" t="s">
        <v>1931</v>
      </c>
      <c r="C968" s="3" t="s">
        <v>1947</v>
      </c>
      <c r="D968" s="3" t="s">
        <v>1933</v>
      </c>
    </row>
    <row r="969" spans="1:4" ht="14.25" customHeight="1">
      <c r="A969" s="2" t="s">
        <v>1440</v>
      </c>
      <c r="B969" s="3" t="s">
        <v>1923</v>
      </c>
      <c r="C969" s="3" t="s">
        <v>1941</v>
      </c>
      <c r="D969" s="3" t="s">
        <v>1933</v>
      </c>
    </row>
    <row r="970" spans="1:4" ht="14.25" customHeight="1">
      <c r="A970" s="2" t="s">
        <v>1441</v>
      </c>
      <c r="B970" s="3" t="s">
        <v>1925</v>
      </c>
      <c r="C970" s="3" t="s">
        <v>1938</v>
      </c>
      <c r="D970" s="3" t="s">
        <v>1927</v>
      </c>
    </row>
    <row r="971" spans="1:4" ht="14.25" customHeight="1">
      <c r="A971" s="2" t="s">
        <v>1442</v>
      </c>
      <c r="B971" s="3" t="s">
        <v>1920</v>
      </c>
      <c r="C971" s="3" t="s">
        <v>1921</v>
      </c>
      <c r="D971" s="3" t="s">
        <v>1922</v>
      </c>
    </row>
    <row r="972" spans="1:4" ht="14.25" customHeight="1">
      <c r="A972" s="2" t="s">
        <v>1443</v>
      </c>
      <c r="B972" s="3" t="s">
        <v>1925</v>
      </c>
      <c r="C972" s="3" t="s">
        <v>1938</v>
      </c>
      <c r="D972" s="3" t="s">
        <v>1927</v>
      </c>
    </row>
    <row r="973" spans="1:4" ht="14.25" customHeight="1">
      <c r="A973" s="2" t="s">
        <v>1444</v>
      </c>
      <c r="B973" s="3" t="s">
        <v>1925</v>
      </c>
      <c r="C973" s="3" t="s">
        <v>1928</v>
      </c>
      <c r="D973" s="3" t="s">
        <v>1927</v>
      </c>
    </row>
    <row r="974" spans="1:4" ht="14.25" customHeight="1">
      <c r="A974" s="2" t="s">
        <v>1445</v>
      </c>
      <c r="B974" s="3" t="s">
        <v>1923</v>
      </c>
      <c r="C974" s="3" t="s">
        <v>1941</v>
      </c>
      <c r="D974" s="3" t="s">
        <v>1927</v>
      </c>
    </row>
    <row r="975" spans="1:4" ht="14.25" customHeight="1">
      <c r="A975" s="2" t="s">
        <v>1446</v>
      </c>
      <c r="B975" s="3" t="s">
        <v>1925</v>
      </c>
      <c r="C975" s="3" t="s">
        <v>1928</v>
      </c>
      <c r="D975" s="3" t="s">
        <v>1927</v>
      </c>
    </row>
    <row r="976" spans="1:4" ht="14.25" customHeight="1">
      <c r="A976" s="2" t="s">
        <v>1447</v>
      </c>
      <c r="B976" s="3" t="s">
        <v>1925</v>
      </c>
      <c r="C976" s="3" t="s">
        <v>1926</v>
      </c>
      <c r="D976" s="3" t="s">
        <v>1927</v>
      </c>
    </row>
    <row r="977" spans="1:4" ht="14.25" customHeight="1">
      <c r="A977" s="2" t="s">
        <v>1449</v>
      </c>
      <c r="B977" s="3" t="s">
        <v>1920</v>
      </c>
      <c r="C977" s="3" t="s">
        <v>1939</v>
      </c>
      <c r="D977" s="3" t="s">
        <v>1922</v>
      </c>
    </row>
    <row r="978" spans="1:4" ht="14.25" customHeight="1">
      <c r="A978" s="2" t="s">
        <v>1451</v>
      </c>
      <c r="B978" s="3" t="s">
        <v>1923</v>
      </c>
      <c r="C978" s="3" t="s">
        <v>1940</v>
      </c>
      <c r="D978" s="3" t="s">
        <v>1922</v>
      </c>
    </row>
    <row r="979" spans="1:4" ht="14.25" customHeight="1">
      <c r="A979" s="2" t="s">
        <v>1452</v>
      </c>
      <c r="B979" s="3" t="s">
        <v>1923</v>
      </c>
      <c r="C979" s="3" t="s">
        <v>1941</v>
      </c>
      <c r="D979" s="3" t="s">
        <v>1933</v>
      </c>
    </row>
    <row r="980" spans="1:4" ht="14.25" customHeight="1">
      <c r="A980" s="2" t="s">
        <v>1453</v>
      </c>
      <c r="B980" s="3" t="s">
        <v>1931</v>
      </c>
      <c r="C980" s="3" t="s">
        <v>1930</v>
      </c>
      <c r="D980" s="3" t="s">
        <v>1933</v>
      </c>
    </row>
    <row r="981" spans="1:4" ht="14.25" customHeight="1">
      <c r="A981" s="2" t="s">
        <v>1454</v>
      </c>
      <c r="B981" s="3" t="s">
        <v>1931</v>
      </c>
      <c r="C981" s="3" t="s">
        <v>1947</v>
      </c>
      <c r="D981" s="3" t="s">
        <v>1933</v>
      </c>
    </row>
    <row r="982" spans="1:4" ht="14.25" customHeight="1">
      <c r="A982" s="2" t="s">
        <v>1455</v>
      </c>
      <c r="B982" s="3" t="s">
        <v>1934</v>
      </c>
      <c r="C982" s="3" t="s">
        <v>1935</v>
      </c>
      <c r="D982" s="3" t="s">
        <v>1936</v>
      </c>
    </row>
    <row r="983" spans="1:4" ht="14.25" customHeight="1">
      <c r="A983" s="2" t="s">
        <v>1457</v>
      </c>
      <c r="B983" s="3" t="s">
        <v>1925</v>
      </c>
      <c r="C983" s="3" t="s">
        <v>1926</v>
      </c>
      <c r="D983" s="3" t="s">
        <v>1927</v>
      </c>
    </row>
    <row r="984" spans="1:4" ht="14.25" customHeight="1">
      <c r="A984" s="2" t="s">
        <v>1459</v>
      </c>
      <c r="B984" s="3" t="s">
        <v>1920</v>
      </c>
      <c r="C984" s="3" t="s">
        <v>1921</v>
      </c>
      <c r="D984" s="3" t="s">
        <v>1922</v>
      </c>
    </row>
    <row r="985" spans="1:4" ht="14.25" customHeight="1">
      <c r="A985" s="2" t="s">
        <v>1460</v>
      </c>
      <c r="B985" s="3" t="s">
        <v>1923</v>
      </c>
      <c r="C985" s="3" t="s">
        <v>1941</v>
      </c>
      <c r="D985" s="3" t="s">
        <v>1922</v>
      </c>
    </row>
    <row r="986" spans="1:4" ht="14.25" customHeight="1">
      <c r="A986" s="2" t="s">
        <v>1461</v>
      </c>
      <c r="B986" s="3" t="s">
        <v>1923</v>
      </c>
      <c r="C986" s="3" t="s">
        <v>1942</v>
      </c>
      <c r="D986" s="3" t="s">
        <v>1922</v>
      </c>
    </row>
    <row r="987" spans="1:4" ht="14.25" customHeight="1">
      <c r="A987" s="2" t="s">
        <v>1462</v>
      </c>
      <c r="B987" s="3" t="s">
        <v>1923</v>
      </c>
      <c r="C987" s="3" t="s">
        <v>1941</v>
      </c>
      <c r="D987" s="3" t="s">
        <v>1922</v>
      </c>
    </row>
    <row r="988" spans="1:4" ht="14.25" customHeight="1">
      <c r="A988" s="2" t="s">
        <v>1463</v>
      </c>
      <c r="B988" s="3" t="s">
        <v>1925</v>
      </c>
      <c r="C988" s="3" t="s">
        <v>1926</v>
      </c>
      <c r="D988" s="3" t="s">
        <v>1927</v>
      </c>
    </row>
    <row r="989" spans="1:4" ht="14.25" customHeight="1">
      <c r="A989" s="2" t="s">
        <v>1464</v>
      </c>
      <c r="B989" s="3" t="s">
        <v>1934</v>
      </c>
      <c r="C989" s="3" t="s">
        <v>1948</v>
      </c>
      <c r="D989" s="3" t="s">
        <v>1936</v>
      </c>
    </row>
    <row r="990" spans="1:4" ht="14.25" customHeight="1">
      <c r="A990" s="2" t="s">
        <v>1465</v>
      </c>
      <c r="B990" s="3" t="s">
        <v>1925</v>
      </c>
      <c r="C990" s="3" t="s">
        <v>1928</v>
      </c>
      <c r="D990" s="3" t="s">
        <v>1927</v>
      </c>
    </row>
    <row r="991" spans="1:4" ht="14.25" customHeight="1">
      <c r="A991" s="2" t="s">
        <v>1466</v>
      </c>
      <c r="B991" s="3" t="s">
        <v>1929</v>
      </c>
      <c r="C991" s="3" t="s">
        <v>1932</v>
      </c>
      <c r="D991" s="3" t="s">
        <v>1933</v>
      </c>
    </row>
    <row r="992" spans="1:4" ht="14.25" customHeight="1">
      <c r="A992" s="2" t="s">
        <v>1467</v>
      </c>
      <c r="B992" s="3" t="s">
        <v>1920</v>
      </c>
      <c r="C992" s="3" t="s">
        <v>1939</v>
      </c>
      <c r="D992" s="3" t="s">
        <v>1927</v>
      </c>
    </row>
    <row r="993" spans="1:4" ht="14.25" customHeight="1">
      <c r="A993" s="2" t="s">
        <v>1468</v>
      </c>
      <c r="B993" s="3" t="s">
        <v>1920</v>
      </c>
      <c r="C993" s="3" t="s">
        <v>1945</v>
      </c>
      <c r="D993" s="3" t="s">
        <v>1933</v>
      </c>
    </row>
    <row r="994" spans="1:4" ht="14.25" customHeight="1">
      <c r="A994" s="2" t="s">
        <v>1469</v>
      </c>
      <c r="B994" s="3" t="s">
        <v>1923</v>
      </c>
      <c r="C994" s="3" t="s">
        <v>1924</v>
      </c>
      <c r="D994" s="3" t="s">
        <v>1933</v>
      </c>
    </row>
    <row r="995" spans="1:4" ht="14.25" customHeight="1">
      <c r="A995" s="2" t="s">
        <v>1471</v>
      </c>
      <c r="B995" s="3" t="s">
        <v>1925</v>
      </c>
      <c r="C995" s="3" t="s">
        <v>1938</v>
      </c>
      <c r="D995" s="3" t="s">
        <v>1927</v>
      </c>
    </row>
    <row r="996" spans="1:4" ht="14.25" customHeight="1">
      <c r="A996" s="2" t="s">
        <v>1472</v>
      </c>
      <c r="B996" s="3" t="s">
        <v>1923</v>
      </c>
      <c r="C996" s="3" t="s">
        <v>1942</v>
      </c>
      <c r="D996" s="3" t="s">
        <v>1922</v>
      </c>
    </row>
    <row r="997" spans="1:4" ht="14.25" customHeight="1">
      <c r="A997" s="2" t="s">
        <v>1473</v>
      </c>
      <c r="B997" s="3" t="s">
        <v>1923</v>
      </c>
      <c r="C997" s="3" t="s">
        <v>1941</v>
      </c>
      <c r="D997" s="3" t="s">
        <v>1933</v>
      </c>
    </row>
    <row r="998" spans="1:4" ht="14.25" customHeight="1">
      <c r="A998" s="2" t="s">
        <v>1474</v>
      </c>
      <c r="B998" s="3" t="s">
        <v>1925</v>
      </c>
      <c r="C998" s="3" t="s">
        <v>1926</v>
      </c>
      <c r="D998" s="3" t="s">
        <v>1927</v>
      </c>
    </row>
    <row r="999" spans="1:4" ht="14.25" customHeight="1">
      <c r="A999" s="2" t="s">
        <v>1475</v>
      </c>
      <c r="B999" s="3" t="s">
        <v>1920</v>
      </c>
      <c r="C999" s="3" t="s">
        <v>1939</v>
      </c>
      <c r="D999" s="3" t="s">
        <v>1927</v>
      </c>
    </row>
    <row r="1000" spans="1:4" ht="14.25" customHeight="1">
      <c r="A1000" s="2" t="s">
        <v>1477</v>
      </c>
      <c r="B1000" s="3" t="s">
        <v>1920</v>
      </c>
      <c r="C1000" s="3" t="s">
        <v>1945</v>
      </c>
      <c r="D1000" s="3" t="s">
        <v>1927</v>
      </c>
    </row>
    <row r="1001" spans="1:4" ht="14.25" customHeight="1">
      <c r="A1001" s="2" t="s">
        <v>1478</v>
      </c>
      <c r="B1001" s="3" t="s">
        <v>1923</v>
      </c>
      <c r="C1001" s="3" t="s">
        <v>1924</v>
      </c>
      <c r="D1001" s="3" t="s">
        <v>1922</v>
      </c>
    </row>
  </sheetData>
  <conditionalFormatting sqref="A1:D1001">
    <cfRule type="containsBlanks" dxfId="10" priority="1">
      <formula>LEN(TRIM(A1))=0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002"/>
  <sheetViews>
    <sheetView workbookViewId="0">
      <pane ySplit="1" topLeftCell="Q2" activePane="bottomLeft" state="frozen"/>
      <selection pane="bottomLeft" activeCell="X2" sqref="X2"/>
    </sheetView>
  </sheetViews>
  <sheetFormatPr defaultColWidth="14.42578125" defaultRowHeight="15" customHeight="1"/>
  <cols>
    <col min="1" max="1" width="9.42578125" customWidth="1"/>
    <col min="2" max="2" width="34.85546875" customWidth="1"/>
    <col min="3" max="3" width="12.5703125" customWidth="1"/>
    <col min="4" max="6" width="15.7109375" customWidth="1"/>
    <col min="7" max="7" width="13.85546875" customWidth="1"/>
    <col min="8" max="9" width="18.85546875" customWidth="1"/>
    <col min="10" max="10" width="17.42578125" customWidth="1"/>
    <col min="11" max="11" width="19.7109375" customWidth="1"/>
    <col min="12" max="13" width="24" customWidth="1"/>
    <col min="14" max="14" width="19.5703125" customWidth="1"/>
    <col min="15" max="15" width="8.7109375" customWidth="1"/>
    <col min="16" max="16" width="12" customWidth="1"/>
    <col min="17" max="18" width="19.7109375" customWidth="1"/>
    <col min="19" max="19" width="19.5703125" customWidth="1"/>
    <col min="20" max="20" width="23.28515625" customWidth="1"/>
    <col min="21" max="21" width="20.140625" customWidth="1"/>
    <col min="22" max="22" width="21.140625" customWidth="1"/>
    <col min="23" max="23" width="35.42578125" customWidth="1"/>
    <col min="24" max="24" width="15.140625" customWidth="1"/>
    <col min="25" max="25" width="10.5703125" customWidth="1"/>
    <col min="26" max="35" width="8.7109375" customWidth="1"/>
  </cols>
  <sheetData>
    <row r="1" spans="1:27" s="141" customFormat="1" ht="14.25" customHeight="1">
      <c r="A1" s="134" t="s">
        <v>0</v>
      </c>
      <c r="B1" s="134" t="s">
        <v>1949</v>
      </c>
      <c r="C1" s="134" t="s">
        <v>1950</v>
      </c>
      <c r="D1" s="134" t="s">
        <v>1951</v>
      </c>
      <c r="E1" s="134" t="s">
        <v>1952</v>
      </c>
      <c r="F1" s="134" t="s">
        <v>1953</v>
      </c>
      <c r="G1" s="134" t="s">
        <v>1954</v>
      </c>
      <c r="H1" s="134" t="s">
        <v>1955</v>
      </c>
      <c r="I1" s="134" t="s">
        <v>1956</v>
      </c>
      <c r="J1" s="134" t="s">
        <v>1957</v>
      </c>
      <c r="K1" s="134" t="s">
        <v>1958</v>
      </c>
      <c r="L1" s="134" t="s">
        <v>1959</v>
      </c>
      <c r="M1" s="137" t="s">
        <v>1960</v>
      </c>
      <c r="N1" s="138" t="s">
        <v>1961</v>
      </c>
      <c r="P1" s="136" t="s">
        <v>1952</v>
      </c>
      <c r="Q1" s="136" t="s">
        <v>10</v>
      </c>
      <c r="R1" s="136" t="s">
        <v>1962</v>
      </c>
      <c r="S1" s="136" t="s">
        <v>1963</v>
      </c>
      <c r="T1" s="136" t="s">
        <v>1964</v>
      </c>
      <c r="U1" s="139" t="s">
        <v>1965</v>
      </c>
      <c r="V1" s="136" t="s">
        <v>1966</v>
      </c>
      <c r="W1" s="139" t="str" cm="1">
        <f t="array" ref="W1:W16">_xlfn.UNIQUE(B1:B1001)</f>
        <v>Procedure</v>
      </c>
      <c r="X1" s="140" t="s">
        <v>28</v>
      </c>
      <c r="Y1" s="139" t="s">
        <v>39</v>
      </c>
      <c r="Z1" s="139" t="s">
        <v>56</v>
      </c>
      <c r="AA1" s="139" t="s">
        <v>34</v>
      </c>
    </row>
    <row r="2" spans="1:27" ht="14.25" customHeight="1">
      <c r="A2" s="2" t="s">
        <v>23</v>
      </c>
      <c r="B2" s="3" t="s">
        <v>1967</v>
      </c>
      <c r="C2" s="2">
        <v>12000</v>
      </c>
      <c r="D2" s="2">
        <v>5</v>
      </c>
      <c r="E2" s="2">
        <f>F2*D2</f>
        <v>60000</v>
      </c>
      <c r="F2" s="2" t="str">
        <f>SUBSTITUTE(C2,"₹","")</f>
        <v>12000</v>
      </c>
      <c r="G2" s="2">
        <v>212</v>
      </c>
      <c r="H2" s="6">
        <v>44905</v>
      </c>
      <c r="I2" s="6">
        <v>44908</v>
      </c>
      <c r="J2" s="2" t="s">
        <v>1968</v>
      </c>
      <c r="K2" s="2" t="b">
        <v>1</v>
      </c>
      <c r="L2" s="2">
        <v>32168.649999999998</v>
      </c>
      <c r="M2" s="2">
        <f>IF(TRIM(L2)="",0,L2)</f>
        <v>32168.649999999998</v>
      </c>
      <c r="N2" s="100" t="str">
        <f>IF(AND(ISBLANK(J2),K2=TRUE),"INVALID","VALID")</f>
        <v>VALID</v>
      </c>
      <c r="O2" s="100"/>
      <c r="P2" s="100">
        <f>SUMPRODUCT(C:C,D:D)</f>
        <v>40370000</v>
      </c>
      <c r="Q2" s="100" t="str" cm="1">
        <f t="array" ref="Q2:Q5">_xlfn.UNIQUE('Patient Demographics'!L2:L1001)</f>
        <v>South</v>
      </c>
      <c r="R2" s="17" cm="1">
        <f t="array" ref="R2">_xlfn.MODE.SNGL(IF('Patient Demographics'!L:L = 'Billing Details'!Q2,'Billing Details'!C:C))</f>
        <v>10000</v>
      </c>
      <c r="S2" s="100">
        <f>ROUND(AVERAGEIF('Patient Demographics'!M2:M1001,'Billing Details'!Q2,'Billing Details'!C2:C1001),2)</f>
        <v>8203.16</v>
      </c>
      <c r="T2" s="17" cm="1">
        <f t="array" ref="T2">MEDIAN(IF('Patient Demographics'!M2:M1001="South", C2:C1001))</f>
        <v>6000</v>
      </c>
      <c r="U2" s="100">
        <f>ROUND(AVERAGEIF('Patient Demographics'!L2:L1001,'Billing Details'!Q2,'Billing Details'!E2:E1001),2)</f>
        <v>47541.87</v>
      </c>
      <c r="V2" s="18">
        <f>SUMIF('Patient Demographics'!L2:L1001,'Billing Details'!Q2,'Billing Details'!M2:M1001)/SUMIF('Patient Demographics'!L2:L1001,'Billing Details'!Q2,'Billing Details'!E2:E1001)</f>
        <v>0.54667952855826674</v>
      </c>
      <c r="W2" s="100" t="str">
        <v>Delivery and Postnatal Care</v>
      </c>
      <c r="X2" s="18">
        <f>SUMIFS(M2:M1001,B2:B1001,W2,'Patient Demographics'!L2:L1001,"South")/SUMIFS(E2:E1001,B2:B1001,W2,'Patient Demographics'!L2:L1001,"South")</f>
        <v>0.56192082687338507</v>
      </c>
      <c r="Y2" s="19">
        <f>SUMIFS(M2:M1001,B2:B1001,W2,'Patient Demographics'!L2:L1001,"North")/SUMIFS(E2:E1001,B2:B1001,W2,'Patient Demographics'!L2:L1001,"North")</f>
        <v>0.49832118902439015</v>
      </c>
      <c r="Z2" s="19">
        <f>SUMIFS(M2:M1001,B2:B1001,W2,'Patient Demographics'!L2:L1001,"East")/SUMIFS(E2:E1001,B2:B1001,W2,'Patient Demographics'!L2:L1001,"East")</f>
        <v>0.61832928571428569</v>
      </c>
      <c r="AA2" s="19">
        <f>SUMIFS(M2:M1001,B2:B1001,W2,'Patient Demographics'!L2:L1001,"West")/SUMIFS(E2:E1001,B2:B1001,W2,'Patient Demographics'!L2:L1001,"West")</f>
        <v>0.49093063852813851</v>
      </c>
    </row>
    <row r="3" spans="1:27" ht="14.25" customHeight="1">
      <c r="A3" s="2" t="s">
        <v>30</v>
      </c>
      <c r="B3" s="3" t="s">
        <v>1969</v>
      </c>
      <c r="C3" s="2">
        <v>500</v>
      </c>
      <c r="D3" s="2">
        <v>1</v>
      </c>
      <c r="E3" s="2">
        <f t="shared" ref="E3:E66" si="0">F3*D3</f>
        <v>500</v>
      </c>
      <c r="F3" s="2" t="str">
        <f t="shared" ref="F3:F66" si="1">SUBSTITUTE(C3,"₹","")</f>
        <v>500</v>
      </c>
      <c r="G3" s="2">
        <v>173</v>
      </c>
      <c r="H3" s="6">
        <v>43992</v>
      </c>
      <c r="I3" s="6">
        <v>43995</v>
      </c>
      <c r="J3" s="100"/>
      <c r="K3" s="2" t="b">
        <v>0</v>
      </c>
      <c r="L3" s="2" t="s">
        <v>1970</v>
      </c>
      <c r="M3" s="2">
        <f t="shared" ref="M3:M66" si="2">IF(TRIM(L3)="",0,L3)</f>
        <v>0</v>
      </c>
      <c r="N3" s="100" t="str">
        <f t="shared" ref="N3:N66" si="3">IF(AND(ISBLANK(J3),K3=TRUE),"INVALID","VALID")</f>
        <v>VALID</v>
      </c>
      <c r="O3" s="100"/>
      <c r="P3" s="100"/>
      <c r="Q3" s="100" t="str">
        <v>West</v>
      </c>
      <c r="R3" s="17" cm="1">
        <f t="array" ref="R3">_xlfn.MODE.SNGL(IF('Patient Demographics'!L:L = 'Billing Details'!Q3,'Billing Details'!C:C))</f>
        <v>4000</v>
      </c>
      <c r="S3" s="100">
        <f>ROUND(AVERAGEIF('Patient Demographics'!M3:M1002,'Billing Details'!Q3,'Billing Details'!C3:C1002),2)</f>
        <v>9195.65</v>
      </c>
      <c r="T3" s="17" cm="1">
        <f t="array" ref="T3">MEDIAN(IF('Patient Demographics'!M3:M1002="West",C3:C1002))</f>
        <v>8000</v>
      </c>
      <c r="U3" s="100">
        <f>ROUND(AVERAGEIF('Patient Demographics'!L3:L1002,'Billing Details'!Q3,'Billing Details'!E3:E1002),2)</f>
        <v>62654.62</v>
      </c>
      <c r="V3" s="18">
        <f>SUMIF('Patient Demographics'!L3:L1002,'Billing Details'!Q3,'Billing Details'!M3:M1002)/SUMIF('Patient Demographics'!L3:L1002,'Billing Details'!Q3,'Billing Details'!E3:E1002)</f>
        <v>0.54139674700339735</v>
      </c>
      <c r="W3" s="100" t="str">
        <v>X-Ray and Splint</v>
      </c>
      <c r="X3" s="18">
        <f>SUMIFS(M3:M1002,B3:B1002,W3,'Patient Demographics'!L3:L1002,"South")/SUMIFS(E3:E1002,B3:B1002,W3,'Patient Demographics'!L3:L1002,"South")</f>
        <v>0.49730645161290327</v>
      </c>
      <c r="Y3" s="19">
        <f>SUMIFS(M3:M1002,B3:B1002,W3,'Patient Demographics'!L3:L1002,"North")/SUMIFS(E3:E1002,B3:B1002,W3,'Patient Demographics'!L3:L1002,"North")</f>
        <v>0.47495066666666663</v>
      </c>
      <c r="Z3" s="19">
        <f>SUMIFS(M3:M1002,B3:B1002,W3,'Patient Demographics'!L3:L1002,"East")/SUMIFS(E3:E1002,B3:B1002,W3,'Patient Demographics'!L3:L1002,"East")</f>
        <v>0.54478500000000007</v>
      </c>
      <c r="AA3" s="19">
        <f>SUMIFS(M3:M1002,B3:B1002,W3,'Patient Demographics'!L3:L1002,"West")/SUMIFS(E3:E1002,B3:B1002,W3,'Patient Demographics'!L3:L1002,"West")</f>
        <v>0.50093538461538456</v>
      </c>
    </row>
    <row r="4" spans="1:27" ht="14.25" customHeight="1">
      <c r="A4" s="2" t="s">
        <v>35</v>
      </c>
      <c r="B4" s="3" t="s">
        <v>1971</v>
      </c>
      <c r="C4" s="2">
        <v>6000</v>
      </c>
      <c r="D4" s="2">
        <v>3</v>
      </c>
      <c r="E4" s="2">
        <f t="shared" si="0"/>
        <v>18000</v>
      </c>
      <c r="F4" s="2" t="str">
        <f t="shared" si="1"/>
        <v>6000</v>
      </c>
      <c r="G4" s="2">
        <v>216</v>
      </c>
      <c r="H4" s="6">
        <v>45006</v>
      </c>
      <c r="I4" s="6">
        <v>45009</v>
      </c>
      <c r="J4" s="2" t="s">
        <v>1968</v>
      </c>
      <c r="K4" s="2" t="b">
        <v>1</v>
      </c>
      <c r="L4" s="2">
        <v>12004.650000000001</v>
      </c>
      <c r="M4" s="2">
        <f t="shared" si="2"/>
        <v>12004.650000000001</v>
      </c>
      <c r="N4" s="100" t="str">
        <f t="shared" si="3"/>
        <v>VALID</v>
      </c>
      <c r="O4" s="100"/>
      <c r="P4" s="100"/>
      <c r="Q4" s="100" t="str">
        <v>North</v>
      </c>
      <c r="R4" s="17" cm="1">
        <f t="array" ref="R4">_xlfn.MODE.SNGL(IF('Patient Demographics'!L:L = 'Billing Details'!Q4,'Billing Details'!C:C))</f>
        <v>20000</v>
      </c>
      <c r="S4" s="100">
        <f>ROUND(AVERAGEIF('Patient Demographics'!M4:M1003,'Billing Details'!Q4,'Billing Details'!C4:C1003),2)</f>
        <v>8645.14</v>
      </c>
      <c r="T4" s="17" cm="1">
        <f t="array" ref="T4">MEDIAN(IF('Patient Demographics'!M4:M1003="North",C4:C1003))</f>
        <v>6000</v>
      </c>
      <c r="U4" s="100">
        <f>ROUND(AVERAGEIF('Patient Demographics'!L4:L1003,'Billing Details'!Q4,'Billing Details'!E4:E1003),2)</f>
        <v>54700.79</v>
      </c>
      <c r="V4" s="18">
        <f>SUMIF('Patient Demographics'!L4:L1003,'Billing Details'!Q4,'Billing Details'!M4:M1003)/SUMIF('Patient Demographics'!L4:L1003,'Billing Details'!Q4,'Billing Details'!E4:E1003)</f>
        <v>0.55759287030454296</v>
      </c>
      <c r="W4" s="100" t="str">
        <v>Lithotripsy</v>
      </c>
      <c r="X4" s="18">
        <f>SUMIFS(M4:M1003,B4:B1003,W4,'Patient Demographics'!L4:L1003,"South")/SUMIFS(E4:E1003,B4:B1003,W4,'Patient Demographics'!L4:L1003,"South")</f>
        <v>0.52582664285714287</v>
      </c>
      <c r="Y4" s="19">
        <f>SUMIFS(M4:M1003,B4:B1003,W4,'Patient Demographics'!L4:L1003,"North")/SUMIFS(E4:E1003,B4:B1003,W4,'Patient Demographics'!L4:L1003,"North")</f>
        <v>0.61963330357142865</v>
      </c>
      <c r="Z4" s="19">
        <f>SUMIFS(M4:M1003,B4:B1003,W4,'Patient Demographics'!L4:L1003,"East")/SUMIFS(E4:E1003,B4:B1003,W4,'Patient Demographics'!L4:L1003,"East")</f>
        <v>0.4930963333333333</v>
      </c>
      <c r="AA4" s="19">
        <f>SUMIFS(M4:M1003,B4:B1003,W4,'Patient Demographics'!L4:L1003,"West")/SUMIFS(E4:E1003,B4:B1003,W4,'Patient Demographics'!L4:L1003,"West")</f>
        <v>0.64713350000000003</v>
      </c>
    </row>
    <row r="5" spans="1:27" ht="14.25" customHeight="1">
      <c r="A5" s="2" t="s">
        <v>40</v>
      </c>
      <c r="B5" s="3" t="s">
        <v>1967</v>
      </c>
      <c r="C5" s="2">
        <v>12000</v>
      </c>
      <c r="D5" s="2">
        <v>4</v>
      </c>
      <c r="E5" s="2">
        <f t="shared" si="0"/>
        <v>48000</v>
      </c>
      <c r="F5" s="2" t="str">
        <f t="shared" si="1"/>
        <v>12000</v>
      </c>
      <c r="G5" s="2">
        <v>125</v>
      </c>
      <c r="H5" s="6">
        <v>44506</v>
      </c>
      <c r="I5" s="6">
        <v>44512</v>
      </c>
      <c r="J5" s="2" t="s">
        <v>1972</v>
      </c>
      <c r="K5" s="2" t="b">
        <v>1</v>
      </c>
      <c r="L5" s="2">
        <v>32956.92</v>
      </c>
      <c r="M5" s="2">
        <f t="shared" si="2"/>
        <v>32956.92</v>
      </c>
      <c r="N5" s="100" t="str">
        <f t="shared" si="3"/>
        <v>VALID</v>
      </c>
      <c r="O5" s="100"/>
      <c r="P5" s="100"/>
      <c r="Q5" s="100" t="str">
        <v>East</v>
      </c>
      <c r="R5" s="17" cm="1">
        <f t="array" ref="R5">_xlfn.MODE.SNGL(IF('Patient Demographics'!L:L = 'Billing Details'!Q5,'Billing Details'!C:C))</f>
        <v>25000</v>
      </c>
      <c r="S5" s="100">
        <f>ROUND(AVERAGEIF('Patient Demographics'!M5:M1004,'Billing Details'!Q5,'Billing Details'!C5:C1004),2)</f>
        <v>9413.64</v>
      </c>
      <c r="T5" s="17" cm="1">
        <f t="array" ref="T5">MEDIAN(IF('Patient Demographics'!M5:M1004="East",C5:C1004))</f>
        <v>8000</v>
      </c>
      <c r="U5" s="100">
        <f>ROUND(AVERAGEIF('Patient Demographics'!L5:L1004,'Billing Details'!Q5,'Billing Details'!E5:E1004),2)</f>
        <v>61180.88</v>
      </c>
      <c r="V5" s="18">
        <f>SUMIF('Patient Demographics'!L5:L1004,'Billing Details'!Q5,'Billing Details'!M5:M1004)/SUMIF('Patient Demographics'!L5:L1004,'Billing Details'!Q5,'Billing Details'!E5:E1004)</f>
        <v>0.55831486912001549</v>
      </c>
      <c r="W5" s="100" t="str">
        <v>Cast and Physical Therapy</v>
      </c>
      <c r="X5" s="18">
        <f>SUMIFS(M5:M1004,B5:B1004,W5,'Patient Demographics'!L5:L1004,"South")/SUMIFS(E5:E1004,B5:B1004,W5,'Patient Demographics'!L5:L1004,"South")</f>
        <v>0.49623380952380963</v>
      </c>
      <c r="Y5" s="19">
        <f>SUMIFS(M5:M1004,B5:B1004,W5,'Patient Demographics'!L5:L1004,"North")/SUMIFS(E5:E1004,B5:B1004,W5,'Patient Demographics'!L5:L1004,"North")</f>
        <v>0.63862763990267646</v>
      </c>
      <c r="Z5" s="19">
        <f>SUMIFS(M5:M1004,B5:B1004,W5,'Patient Demographics'!L5:L1004,"East")/SUMIFS(E5:E1004,B5:B1004,W5,'Patient Demographics'!L5:L1004,"East")</f>
        <v>0.62149883333333333</v>
      </c>
      <c r="AA5" s="20">
        <f>SUMIFS(M5:M1004,B5:B1004,W5,'Patient Demographics'!L5:L1004,"West")/SUMIFS(E5:E1004,B5:B1004,W5,'Patient Demographics'!L5:L1004,"West")</f>
        <v>0.70514293859649124</v>
      </c>
    </row>
    <row r="6" spans="1:27" ht="14.25" customHeight="1">
      <c r="A6" s="2" t="s">
        <v>44</v>
      </c>
      <c r="B6" s="3" t="s">
        <v>1973</v>
      </c>
      <c r="C6" s="2">
        <v>3000</v>
      </c>
      <c r="D6" s="2">
        <v>7</v>
      </c>
      <c r="E6" s="2">
        <f t="shared" si="0"/>
        <v>21000</v>
      </c>
      <c r="F6" s="2" t="str">
        <f t="shared" si="1"/>
        <v>3000</v>
      </c>
      <c r="G6" s="2">
        <v>235</v>
      </c>
      <c r="H6" s="6">
        <v>43683</v>
      </c>
      <c r="I6" s="6">
        <v>43685</v>
      </c>
      <c r="J6" s="2" t="s">
        <v>1974</v>
      </c>
      <c r="K6" s="2" t="b">
        <v>1</v>
      </c>
      <c r="L6" s="2">
        <v>16712.080000000002</v>
      </c>
      <c r="M6" s="2">
        <f t="shared" si="2"/>
        <v>16712.080000000002</v>
      </c>
      <c r="N6" s="100" t="str">
        <f t="shared" si="3"/>
        <v>VALID</v>
      </c>
      <c r="O6" s="100"/>
      <c r="P6" s="100"/>
      <c r="Q6" s="100"/>
      <c r="R6" s="100"/>
      <c r="S6" s="100"/>
      <c r="T6" s="100"/>
      <c r="U6" s="100"/>
      <c r="V6" s="100"/>
      <c r="W6" s="100" t="str">
        <v>Medication and Counseling</v>
      </c>
      <c r="X6" s="18">
        <f>SUMIFS(M6:M1005,B6:B1005,W6,'Patient Demographics'!L6:L1005,"South")/SUMIFS(E6:E1005,B6:B1005,W6,'Patient Demographics'!L6:L1005,"South")</f>
        <v>0.58574803571428569</v>
      </c>
      <c r="Y6" s="19">
        <f>SUMIFS(M6:M1005,B6:B1005,W6,'Patient Demographics'!L6:L1005,"North")/SUMIFS(E6:E1005,B6:B1005,W6,'Patient Demographics'!L6:L1005,"North")</f>
        <v>0.56860813559322043</v>
      </c>
      <c r="Z6" s="19">
        <f>SUMIFS(M6:M1005,B6:B1005,W6,'Patient Demographics'!L6:L1005,"East")/SUMIFS(E6:E1005,B6:B1005,W6,'Patient Demographics'!L6:L1005,"East")</f>
        <v>0.53146974999999996</v>
      </c>
      <c r="AA6" s="19">
        <f>SUMIFS(M6:M1005,B6:B1005,W6,'Patient Demographics'!L6:L1005,"West")/SUMIFS(E6:E1005,B6:B1005,W6,'Patient Demographics'!L6:L1005,"West")</f>
        <v>0.62627162790697677</v>
      </c>
    </row>
    <row r="7" spans="1:27" ht="14.25" customHeight="1">
      <c r="A7" s="2" t="s">
        <v>48</v>
      </c>
      <c r="B7" s="3" t="s">
        <v>1971</v>
      </c>
      <c r="C7" s="2" t="s">
        <v>1975</v>
      </c>
      <c r="D7" s="2">
        <v>3</v>
      </c>
      <c r="E7" s="2">
        <f t="shared" si="0"/>
        <v>18000</v>
      </c>
      <c r="F7" s="2" t="str">
        <f t="shared" si="1"/>
        <v>6000</v>
      </c>
      <c r="G7" s="2">
        <v>483</v>
      </c>
      <c r="H7" s="6">
        <v>44324</v>
      </c>
      <c r="I7" s="6">
        <v>44326</v>
      </c>
      <c r="J7" s="2" t="s">
        <v>1974</v>
      </c>
      <c r="K7" s="2" t="b">
        <v>1</v>
      </c>
      <c r="L7" s="2">
        <v>13741.14</v>
      </c>
      <c r="M7" s="2">
        <f t="shared" si="2"/>
        <v>13741.14</v>
      </c>
      <c r="N7" s="100" t="str">
        <f t="shared" si="3"/>
        <v>VALID</v>
      </c>
      <c r="O7" s="100"/>
      <c r="P7" s="100"/>
      <c r="Q7" s="100"/>
      <c r="R7" s="100"/>
      <c r="S7" s="100"/>
      <c r="T7" s="100"/>
      <c r="U7" s="100"/>
      <c r="V7" s="100"/>
      <c r="W7" s="100" t="str">
        <v>CT Scan and Medication</v>
      </c>
      <c r="X7" s="18">
        <f>SUMIFS(M7:M1006,B7:B1006,W7,'Patient Demographics'!L7:L1006,"South")/SUMIFS(E7:E1006,B7:B1006,W7,'Patient Demographics'!L7:L1006,"South")</f>
        <v>0.6479132112676057</v>
      </c>
      <c r="Y7" s="19">
        <f>SUMIFS(M7:M1006,B7:B1006,W7,'Patient Demographics'!L7:L1006,"North")/SUMIFS(E7:E1006,B7:B1006,W7,'Patient Demographics'!L7:L1006,"North")</f>
        <v>0.64502623636363632</v>
      </c>
      <c r="Z7" s="19">
        <f>SUMIFS(M7:M1006,B7:B1006,W7,'Patient Demographics'!L7:L1006,"East")/SUMIFS(E7:E1006,B7:B1006,W7,'Patient Demographics'!L7:L1006,"East")</f>
        <v>0.63147625000000007</v>
      </c>
      <c r="AA7" s="19">
        <f>SUMIFS(M7:M1006,B7:B1006,W7,'Patient Demographics'!L7:L1006,"West")/SUMIFS(E7:E1006,B7:B1006,W7,'Patient Demographics'!L7:L1006,"West")</f>
        <v>0.56828435185185178</v>
      </c>
    </row>
    <row r="8" spans="1:27" ht="14.25" customHeight="1">
      <c r="A8" s="2" t="s">
        <v>51</v>
      </c>
      <c r="B8" s="3" t="s">
        <v>1976</v>
      </c>
      <c r="C8" s="2">
        <v>1000</v>
      </c>
      <c r="D8" s="2">
        <v>3</v>
      </c>
      <c r="E8" s="2">
        <f t="shared" si="0"/>
        <v>3000</v>
      </c>
      <c r="F8" s="2" t="str">
        <f t="shared" si="1"/>
        <v>1000</v>
      </c>
      <c r="G8" s="2">
        <v>128</v>
      </c>
      <c r="H8" s="6">
        <v>45035</v>
      </c>
      <c r="I8" s="6">
        <v>45039</v>
      </c>
      <c r="J8" s="2" t="s">
        <v>1972</v>
      </c>
      <c r="K8" s="2" t="b">
        <v>1</v>
      </c>
      <c r="L8" s="2">
        <v>1831.0500000000002</v>
      </c>
      <c r="M8" s="2">
        <f t="shared" si="2"/>
        <v>1831.0500000000002</v>
      </c>
      <c r="N8" s="100" t="str">
        <f t="shared" si="3"/>
        <v>VALID</v>
      </c>
      <c r="O8" s="100"/>
      <c r="P8" s="100"/>
      <c r="Q8" s="100"/>
      <c r="R8" s="100"/>
      <c r="S8" s="100"/>
      <c r="T8" s="100"/>
      <c r="U8" s="100"/>
      <c r="V8" s="100"/>
      <c r="W8" s="100" t="str">
        <v>Cardiac Catheterization</v>
      </c>
      <c r="X8" s="18">
        <f>SUMIFS(M8:M1007,B8:B1007,W8,'Patient Demographics'!L8:L1007,"South")/SUMIFS(E8:E1007,B8:B1007,W8,'Patient Demographics'!L8:L1007,"South")</f>
        <v>0.55667183127572006</v>
      </c>
      <c r="Y8" s="19">
        <f>SUMIFS(M8:M1007,B8:B1007,W8,'Patient Demographics'!L8:L1007,"North")/SUMIFS(E8:E1007,B8:B1007,W8,'Patient Demographics'!L8:L1007,"North")</f>
        <v>0.60918845679012346</v>
      </c>
      <c r="Z8" s="19">
        <f>SUMIFS(M8:M1007,B8:B1007,W8,'Patient Demographics'!L8:L1007,"East")/SUMIFS(E8:E1007,B8:B1007,W8,'Patient Demographics'!L8:L1007,"East")</f>
        <v>0.52516538759689924</v>
      </c>
      <c r="AA8" s="19">
        <f>SUMIFS(M8:M1007,B8:B1007,W8,'Patient Demographics'!L8:L1007,"West")/SUMIFS(E8:E1007,B8:B1007,W8,'Patient Demographics'!L8:L1007,"West")</f>
        <v>0.5395494444444443</v>
      </c>
    </row>
    <row r="9" spans="1:27" ht="14.25" customHeight="1">
      <c r="A9" s="2" t="s">
        <v>53</v>
      </c>
      <c r="B9" s="3" t="s">
        <v>1977</v>
      </c>
      <c r="C9" s="2">
        <v>10000</v>
      </c>
      <c r="D9" s="2">
        <v>2</v>
      </c>
      <c r="E9" s="2">
        <f t="shared" si="0"/>
        <v>20000</v>
      </c>
      <c r="F9" s="2" t="str">
        <f t="shared" si="1"/>
        <v>10000</v>
      </c>
      <c r="G9" s="2">
        <v>274</v>
      </c>
      <c r="H9" s="6">
        <v>45036</v>
      </c>
      <c r="I9" s="6">
        <v>45042</v>
      </c>
      <c r="J9" s="2" t="s">
        <v>1972</v>
      </c>
      <c r="K9" s="2" t="b">
        <v>1</v>
      </c>
      <c r="L9" s="2">
        <v>16593.84</v>
      </c>
      <c r="M9" s="2">
        <f t="shared" si="2"/>
        <v>16593.84</v>
      </c>
      <c r="N9" s="100" t="str">
        <f t="shared" si="3"/>
        <v>VALID</v>
      </c>
      <c r="O9" s="100"/>
      <c r="P9" s="100"/>
      <c r="Q9" s="100"/>
      <c r="R9" s="100"/>
      <c r="S9" s="100"/>
      <c r="T9" s="100"/>
      <c r="U9" s="100"/>
      <c r="V9" s="100"/>
      <c r="W9" s="100" t="str">
        <v>Surgery and Chemotherapy</v>
      </c>
      <c r="X9" s="18">
        <f>SUMIFS(M9:M1008,B9:B1008,W9,'Patient Demographics'!L9:L1008,"South")/SUMIFS(E9:E1008,B9:B1008,W9,'Patient Demographics'!L9:L1008,"South")</f>
        <v>0.48926027272727263</v>
      </c>
      <c r="Y9" s="19">
        <f>SUMIFS(M9:M1008,B9:B1008,W9,'Patient Demographics'!L9:L1008,"North")/SUMIFS(E9:E1008,B9:B1008,W9,'Patient Demographics'!L9:L1008,"North")</f>
        <v>0.55910884705882358</v>
      </c>
      <c r="Z9" s="19">
        <f>SUMIFS(M9:M1008,B9:B1008,W9,'Patient Demographics'!L9:L1008,"East")/SUMIFS(E9:E1008,B9:B1008,W9,'Patient Demographics'!L9:L1008,"East")</f>
        <v>0.5690627419354839</v>
      </c>
      <c r="AA9" s="19">
        <f>SUMIFS(M9:M1008,B9:B1008,W9,'Patient Demographics'!L9:L1008,"West")/SUMIFS(E9:E1008,B9:B1008,W9,'Patient Demographics'!L9:L1008,"West")</f>
        <v>0.54756989411764712</v>
      </c>
    </row>
    <row r="10" spans="1:27" ht="14.25" customHeight="1">
      <c r="A10" s="2" t="s">
        <v>58</v>
      </c>
      <c r="B10" s="3" t="s">
        <v>1978</v>
      </c>
      <c r="C10" s="2" t="s">
        <v>1979</v>
      </c>
      <c r="D10" s="2">
        <v>4</v>
      </c>
      <c r="E10" s="2">
        <f t="shared" si="0"/>
        <v>72000</v>
      </c>
      <c r="F10" s="2" t="str">
        <f t="shared" si="1"/>
        <v>18000</v>
      </c>
      <c r="G10" s="2">
        <v>461</v>
      </c>
      <c r="H10" s="6">
        <v>45101</v>
      </c>
      <c r="I10" s="6">
        <v>45104</v>
      </c>
      <c r="J10" s="2" t="s">
        <v>1972</v>
      </c>
      <c r="K10" s="2" t="b">
        <v>1</v>
      </c>
      <c r="L10" s="2">
        <v>52009.8</v>
      </c>
      <c r="M10" s="2">
        <f t="shared" si="2"/>
        <v>52009.8</v>
      </c>
      <c r="N10" s="100" t="str">
        <f t="shared" si="3"/>
        <v>VALID</v>
      </c>
      <c r="O10" s="100"/>
      <c r="P10" s="100"/>
      <c r="Q10" s="100"/>
      <c r="R10" s="100"/>
      <c r="S10" s="100"/>
      <c r="T10" s="100"/>
      <c r="U10" s="100"/>
      <c r="V10" s="100"/>
      <c r="W10" s="100" t="str">
        <v>Appendectomy</v>
      </c>
      <c r="X10" s="18">
        <f>SUMIFS(M10:M1009,B10:B1009,W10,'Patient Demographics'!L10:L1009,"South")/SUMIFS(E10:E1009,B10:B1009,W10,'Patient Demographics'!L10:L1009,"South")</f>
        <v>0.59024537037037017</v>
      </c>
      <c r="Y10" s="19">
        <f>SUMIFS(M10:M1009,B10:B1009,W10,'Patient Demographics'!L10:L1009,"North")/SUMIFS(E10:E1009,B10:B1009,W10,'Patient Demographics'!L10:L1009,"North")</f>
        <v>0.52612127659574481</v>
      </c>
      <c r="Z10" s="19">
        <f>SUMIFS(M10:M1009,B10:B1009,W10,'Patient Demographics'!L10:L1009,"East")/SUMIFS(E10:E1009,B10:B1009,W10,'Patient Demographics'!L10:L1009,"East")</f>
        <v>0.46446500000000002</v>
      </c>
      <c r="AA10" s="19">
        <f>SUMIFS(M10:M1009,B10:B1009,W10,'Patient Demographics'!L10:L1009,"West")/SUMIFS(E10:E1009,B10:B1009,W10,'Patient Demographics'!L10:L1009,"West")</f>
        <v>0.62035230603448277</v>
      </c>
    </row>
    <row r="11" spans="1:27" ht="14.25" customHeight="1">
      <c r="A11" s="2" t="s">
        <v>61</v>
      </c>
      <c r="B11" s="3" t="s">
        <v>1980</v>
      </c>
      <c r="C11" s="2">
        <v>25000</v>
      </c>
      <c r="D11" s="2">
        <v>10</v>
      </c>
      <c r="E11" s="2">
        <f t="shared" si="0"/>
        <v>250000</v>
      </c>
      <c r="F11" s="2" t="str">
        <f t="shared" si="1"/>
        <v>25000</v>
      </c>
      <c r="G11" s="2">
        <v>389</v>
      </c>
      <c r="H11" s="6">
        <v>44828</v>
      </c>
      <c r="I11" s="6">
        <v>44831</v>
      </c>
      <c r="J11" s="100"/>
      <c r="K11" s="2" t="b">
        <v>0</v>
      </c>
      <c r="L11" s="2" t="s">
        <v>1970</v>
      </c>
      <c r="M11" s="2">
        <f t="shared" si="2"/>
        <v>0</v>
      </c>
      <c r="N11" s="100" t="str">
        <f t="shared" si="3"/>
        <v>VALID</v>
      </c>
      <c r="O11" s="100"/>
      <c r="P11" s="100"/>
      <c r="Q11" s="100"/>
      <c r="R11" s="100"/>
      <c r="S11" s="100"/>
      <c r="T11" s="100"/>
      <c r="U11" s="100"/>
      <c r="V11" s="100"/>
      <c r="W11" s="100" t="str">
        <v>Angioplasty</v>
      </c>
      <c r="X11" s="18">
        <f>SUMIFS(M11:M1010,B11:B1010,W11,'Patient Demographics'!L11:L1010,"South")/SUMIFS(E11:E1010,B11:B1010,W11,'Patient Demographics'!L11:L1010,"South")</f>
        <v>0.49071657543859648</v>
      </c>
      <c r="Y11" s="19">
        <f>SUMIFS(M11:M1010,B11:B1010,W11,'Patient Demographics'!L11:L1010,"North")/SUMIFS(E11:E1010,B11:B1010,W11,'Patient Demographics'!L11:L1010,"North")</f>
        <v>0.6278738611111111</v>
      </c>
      <c r="Z11" s="19">
        <f>SUMIFS(M11:M1010,B11:B1010,W11,'Patient Demographics'!L11:L1010,"East")/SUMIFS(E11:E1010,B11:B1010,W11,'Patient Demographics'!L11:L1010,"East")</f>
        <v>0.66123971794871805</v>
      </c>
      <c r="AA11" s="19">
        <f>SUMIFS(M11:M1010,B11:B1010,W11,'Patient Demographics'!L11:L1010,"West")/SUMIFS(E11:E1010,B11:B1010,W11,'Patient Demographics'!L11:L1010,"West")</f>
        <v>0.52335058874458884</v>
      </c>
    </row>
    <row r="12" spans="1:27" ht="14.25" customHeight="1">
      <c r="A12" s="2" t="s">
        <v>66</v>
      </c>
      <c r="B12" s="3" t="s">
        <v>1981</v>
      </c>
      <c r="C12" s="2">
        <v>8000</v>
      </c>
      <c r="D12" s="2">
        <v>2</v>
      </c>
      <c r="E12" s="2">
        <f t="shared" si="0"/>
        <v>16000</v>
      </c>
      <c r="F12" s="2" t="str">
        <f t="shared" si="1"/>
        <v>8000</v>
      </c>
      <c r="G12" s="2">
        <v>115</v>
      </c>
      <c r="H12" s="6">
        <v>44181</v>
      </c>
      <c r="I12" s="6">
        <v>44184</v>
      </c>
      <c r="J12" s="2" t="s">
        <v>1972</v>
      </c>
      <c r="K12" s="2" t="b">
        <v>1</v>
      </c>
      <c r="L12" s="2">
        <v>9710.7800000000007</v>
      </c>
      <c r="M12" s="2">
        <f t="shared" si="2"/>
        <v>9710.7800000000007</v>
      </c>
      <c r="N12" s="100" t="str">
        <f t="shared" si="3"/>
        <v>VALID</v>
      </c>
      <c r="O12" s="100"/>
      <c r="P12" s="100"/>
      <c r="Q12" s="100"/>
      <c r="R12" s="100"/>
      <c r="S12" s="100"/>
      <c r="T12" s="100"/>
      <c r="U12" s="100"/>
      <c r="V12" s="100"/>
      <c r="W12" s="100" t="str">
        <v>Insulin Therapy</v>
      </c>
      <c r="X12" s="18">
        <f>SUMIFS(M12:M1011,B12:B1011,W12,'Patient Demographics'!L12:L1011,"South")/SUMIFS(E12:E1011,B12:B1011,W12,'Patient Demographics'!L12:L1011,"South")</f>
        <v>0.53977955752212381</v>
      </c>
      <c r="Y12" s="19">
        <f>SUMIFS(M12:M1011,B12:B1011,W12,'Patient Demographics'!L12:L1011,"North")/SUMIFS(E12:E1011,B12:B1011,W12,'Patient Demographics'!L12:L1011,"North")</f>
        <v>0.57288416000000009</v>
      </c>
      <c r="Z12" s="19">
        <f>SUMIFS(M12:M1011,B12:B1011,W12,'Patient Demographics'!L12:L1011,"East")/SUMIFS(E12:E1011,B12:B1011,W12,'Patient Demographics'!L12:L1011,"East")</f>
        <v>0.62441137499999999</v>
      </c>
      <c r="AA12" s="19">
        <f>SUMIFS(M12:M1011,B12:B1011,W12,'Patient Demographics'!L12:L1011,"West")/SUMIFS(E12:E1011,B12:B1011,W12,'Patient Demographics'!L12:L1011,"West")</f>
        <v>0.42986715909090906</v>
      </c>
    </row>
    <row r="13" spans="1:27" ht="14.25" customHeight="1">
      <c r="A13" s="2" t="s">
        <v>69</v>
      </c>
      <c r="B13" s="3" t="s">
        <v>1982</v>
      </c>
      <c r="C13" s="2">
        <v>15000</v>
      </c>
      <c r="D13" s="2">
        <v>3</v>
      </c>
      <c r="E13" s="2">
        <f t="shared" si="0"/>
        <v>45000</v>
      </c>
      <c r="F13" s="2" t="str">
        <f t="shared" si="1"/>
        <v>15000</v>
      </c>
      <c r="G13" s="2">
        <v>252</v>
      </c>
      <c r="H13" s="6">
        <v>44486</v>
      </c>
      <c r="I13" s="6">
        <v>44489</v>
      </c>
      <c r="J13" s="2" t="s">
        <v>1968</v>
      </c>
      <c r="K13" s="2" t="b">
        <v>1</v>
      </c>
      <c r="L13" s="2">
        <v>38364.959999999999</v>
      </c>
      <c r="M13" s="2">
        <f t="shared" si="2"/>
        <v>38364.959999999999</v>
      </c>
      <c r="N13" s="100" t="str">
        <f t="shared" si="3"/>
        <v>VALID</v>
      </c>
      <c r="O13" s="100"/>
      <c r="P13" s="100"/>
      <c r="Q13" s="100"/>
      <c r="R13" s="100"/>
      <c r="S13" s="100"/>
      <c r="T13" s="100"/>
      <c r="U13" s="100"/>
      <c r="V13" s="100"/>
      <c r="W13" s="100" t="str">
        <v>Radiation Therapy</v>
      </c>
      <c r="X13" s="18">
        <f>SUMIFS(M13:M1012,B13:B1012,W13,'Patient Demographics'!L13:L1012,"South")/SUMIFS(E13:E1012,B13:B1012,W13,'Patient Demographics'!L13:L1012,"South")</f>
        <v>0.62815814999999997</v>
      </c>
      <c r="Y13" s="19">
        <f>SUMIFS(M13:M1012,B13:B1012,W13,'Patient Demographics'!L13:L1012,"North")/SUMIFS(E13:E1012,B13:B1012,W13,'Patient Demographics'!L13:L1012,"North")</f>
        <v>0.50785613948497854</v>
      </c>
      <c r="Z13" s="19">
        <f>SUMIFS(M13:M1012,B13:B1012,W13,'Patient Demographics'!L13:L1012,"East")/SUMIFS(E13:E1012,B13:B1012,W13,'Patient Demographics'!L13:L1012,"East")</f>
        <v>0.50578740277777778</v>
      </c>
      <c r="AA13" s="19">
        <f>SUMIFS(M13:M1012,B13:B1012,W13,'Patient Demographics'!L13:L1012,"West")/SUMIFS(E13:E1012,B13:B1012,W13,'Patient Demographics'!L13:L1012,"West")</f>
        <v>0.52135145196506549</v>
      </c>
    </row>
    <row r="14" spans="1:27" ht="14.25" customHeight="1">
      <c r="A14" s="2" t="s">
        <v>71</v>
      </c>
      <c r="B14" s="3" t="s">
        <v>1971</v>
      </c>
      <c r="C14" s="2">
        <v>6000</v>
      </c>
      <c r="D14" s="2">
        <v>3</v>
      </c>
      <c r="E14" s="2">
        <f t="shared" si="0"/>
        <v>18000</v>
      </c>
      <c r="F14" s="2" t="str">
        <f t="shared" si="1"/>
        <v>6000</v>
      </c>
      <c r="G14" s="2">
        <v>413</v>
      </c>
      <c r="H14" s="6">
        <v>44482</v>
      </c>
      <c r="I14" s="6">
        <v>44486</v>
      </c>
      <c r="J14" s="100"/>
      <c r="K14" s="2" t="b">
        <v>0</v>
      </c>
      <c r="L14" s="2" t="s">
        <v>1970</v>
      </c>
      <c r="M14" s="2">
        <f t="shared" si="2"/>
        <v>0</v>
      </c>
      <c r="N14" s="100" t="str">
        <f t="shared" si="3"/>
        <v>VALID</v>
      </c>
      <c r="O14" s="100"/>
      <c r="P14" s="100"/>
      <c r="Q14" s="100"/>
      <c r="R14" s="100"/>
      <c r="S14" s="100"/>
      <c r="T14" s="100"/>
      <c r="U14" s="100"/>
      <c r="V14" s="100"/>
      <c r="W14" s="100" t="str">
        <v>Physical Therapy and Pain Management</v>
      </c>
      <c r="X14" s="18">
        <f>SUMIFS(M14:M1013,B14:B1013,W14,'Patient Demographics'!L14:L1013,"South")/SUMIFS(E14:E1013,B14:B1013,W14,'Patient Demographics'!L14:L1013,"South")</f>
        <v>0.55527096330275227</v>
      </c>
      <c r="Y14" s="19">
        <f>SUMIFS(M14:M1013,B14:B1013,W14,'Patient Demographics'!L14:L1013,"North")/SUMIFS(E14:E1013,B14:B1013,W14,'Patient Demographics'!L14:L1013,"North")</f>
        <v>0.69464377777777775</v>
      </c>
      <c r="Z14" s="19">
        <f>SUMIFS(M14:M1013,B14:B1013,W14,'Patient Demographics'!L14:L1013,"East")/SUMIFS(E14:E1013,B14:B1013,W14,'Patient Demographics'!L14:L1013,"East")</f>
        <v>0.60855821428571433</v>
      </c>
      <c r="AA14" s="19">
        <f>SUMIFS(M14:M1013,B14:B1013,W14,'Patient Demographics'!L14:L1013,"West")/SUMIFS(E14:E1013,B14:B1013,W14,'Patient Demographics'!L14:L1013,"West")</f>
        <v>0.58781264044943826</v>
      </c>
    </row>
    <row r="15" spans="1:27" ht="14.25" customHeight="1">
      <c r="A15" s="2" t="s">
        <v>73</v>
      </c>
      <c r="B15" s="3" t="s">
        <v>1983</v>
      </c>
      <c r="C15" s="2" t="s">
        <v>1984</v>
      </c>
      <c r="D15" s="2">
        <v>7</v>
      </c>
      <c r="E15" s="2">
        <f t="shared" si="0"/>
        <v>14000</v>
      </c>
      <c r="F15" s="2" t="str">
        <f t="shared" si="1"/>
        <v>2000</v>
      </c>
      <c r="G15" s="2">
        <v>239</v>
      </c>
      <c r="H15" s="6">
        <v>43829</v>
      </c>
      <c r="I15" s="6">
        <v>43835</v>
      </c>
      <c r="J15" s="2" t="s">
        <v>1985</v>
      </c>
      <c r="K15" s="2" t="b">
        <v>1</v>
      </c>
      <c r="L15" s="2">
        <v>10220.91</v>
      </c>
      <c r="M15" s="2">
        <f t="shared" si="2"/>
        <v>10220.91</v>
      </c>
      <c r="N15" s="100" t="str">
        <f t="shared" si="3"/>
        <v>VALID</v>
      </c>
      <c r="O15" s="100"/>
      <c r="P15" s="100"/>
      <c r="Q15" s="100"/>
      <c r="R15" s="100"/>
      <c r="S15" s="100"/>
      <c r="T15" s="100"/>
      <c r="U15" s="100"/>
      <c r="V15" s="100"/>
      <c r="W15" s="100" t="str">
        <v>Antibiotics and Rest</v>
      </c>
      <c r="X15" s="18">
        <f>SUMIFS(M15:M1014,B15:B1014,W15,'Patient Demographics'!L15:L1014,"South")/SUMIFS(E15:E1014,B15:B1014,W15,'Patient Demographics'!L15:L1014,"South")</f>
        <v>0.54988506944444437</v>
      </c>
      <c r="Y15" s="19">
        <f>SUMIFS(M15:M1014,B15:B1014,W15,'Patient Demographics'!L15:L1014,"North")/SUMIFS(E15:E1014,B15:B1014,W15,'Patient Demographics'!L15:L1014,"North")</f>
        <v>0.45907352941176466</v>
      </c>
      <c r="Z15" s="19">
        <f>SUMIFS(M15:M1014,B15:B1014,W15,'Patient Demographics'!L15:L1014,"East")/SUMIFS(E15:E1014,B15:B1014,W15,'Patient Demographics'!L15:L1014,"East")</f>
        <v>0.65434821428571432</v>
      </c>
      <c r="AA15" s="19">
        <f>SUMIFS(M15:M1014,B15:B1014,W15,'Patient Demographics'!L15:L1014,"West")/SUMIFS(E15:E1014,B15:B1014,W15,'Patient Demographics'!L15:L1014,"West")</f>
        <v>0.54939659090909088</v>
      </c>
    </row>
    <row r="16" spans="1:27" ht="14.25" customHeight="1">
      <c r="A16" s="2" t="s">
        <v>76</v>
      </c>
      <c r="B16" s="3" t="s">
        <v>1967</v>
      </c>
      <c r="C16" s="2">
        <v>12000</v>
      </c>
      <c r="D16" s="2">
        <v>5</v>
      </c>
      <c r="E16" s="2">
        <f t="shared" si="0"/>
        <v>60000</v>
      </c>
      <c r="F16" s="2" t="str">
        <f t="shared" si="1"/>
        <v>12000</v>
      </c>
      <c r="G16" s="2">
        <v>130</v>
      </c>
      <c r="H16" s="6">
        <v>44270</v>
      </c>
      <c r="I16" s="6">
        <v>44272</v>
      </c>
      <c r="J16" s="2" t="s">
        <v>1974</v>
      </c>
      <c r="K16" s="2" t="b">
        <v>1</v>
      </c>
      <c r="L16" s="2">
        <v>46847.1</v>
      </c>
      <c r="M16" s="2">
        <f t="shared" si="2"/>
        <v>46847.1</v>
      </c>
      <c r="N16" s="100" t="str">
        <f t="shared" si="3"/>
        <v>VALID</v>
      </c>
      <c r="O16" s="100"/>
      <c r="P16" s="100"/>
      <c r="Q16" s="100"/>
      <c r="R16" s="100"/>
      <c r="S16" s="100"/>
      <c r="T16" s="100"/>
      <c r="U16" s="100"/>
      <c r="V16" s="100"/>
      <c r="W16" s="100" t="str">
        <v>Epinephrine Injection</v>
      </c>
      <c r="X16" s="18">
        <f>SUMIFS(M16:M1015,B16:B1015,W16,'Patient Demographics'!L16:L1015,"South")/SUMIFS(E16:E1015,B16:B1015,W16,'Patient Demographics'!L16:L1015,"South")</f>
        <v>0.55400416666666674</v>
      </c>
      <c r="Y16" s="19">
        <f>SUMIFS(M16:M1015,B16:B1015,W16,'Patient Demographics'!L16:L1015,"North")/SUMIFS(E16:E1015,B16:B1015,W16,'Patient Demographics'!L16:L1015,"North")</f>
        <v>0.49995999999999996</v>
      </c>
      <c r="Z16" s="19">
        <f>SUMIFS(M16:M1015,B16:B1015,W16,'Patient Demographics'!L16:L1015,"East")/SUMIFS(E16:E1015,B16:B1015,W16,'Patient Demographics'!L16:L1015,"East")</f>
        <v>0.61688999999999994</v>
      </c>
      <c r="AA16" s="21">
        <f>SUMIFS(M16:M1015,B16:B1015,W16,'Patient Demographics'!L16:L1015,"West")/SUMIFS(E16:E1015,B16:B1015,W16,'Patient Demographics'!L16:L1015,"West")</f>
        <v>0.35533529411764703</v>
      </c>
    </row>
    <row r="17" spans="1:24" ht="14.25" customHeight="1">
      <c r="A17" s="2" t="s">
        <v>78</v>
      </c>
      <c r="B17" s="3" t="s">
        <v>1986</v>
      </c>
      <c r="C17" s="2">
        <v>20000</v>
      </c>
      <c r="D17" s="2">
        <v>12</v>
      </c>
      <c r="E17" s="2">
        <f t="shared" si="0"/>
        <v>240000</v>
      </c>
      <c r="F17" s="2" t="str">
        <f t="shared" si="1"/>
        <v>20000</v>
      </c>
      <c r="G17" s="2">
        <v>269</v>
      </c>
      <c r="H17" s="6">
        <v>45019</v>
      </c>
      <c r="I17" s="6">
        <v>45023</v>
      </c>
      <c r="J17" s="100"/>
      <c r="K17" s="2" t="b">
        <v>0</v>
      </c>
      <c r="L17" s="2" t="s">
        <v>1970</v>
      </c>
      <c r="M17" s="2">
        <f t="shared" si="2"/>
        <v>0</v>
      </c>
      <c r="N17" s="100" t="str">
        <f t="shared" si="3"/>
        <v>VALID</v>
      </c>
      <c r="O17" s="100"/>
      <c r="P17" s="100"/>
      <c r="Q17" s="100"/>
      <c r="R17" s="100"/>
      <c r="S17" s="100"/>
      <c r="T17" s="100"/>
      <c r="U17" s="100"/>
      <c r="V17" s="100"/>
      <c r="W17" s="100"/>
      <c r="X17" s="100"/>
    </row>
    <row r="18" spans="1:24" ht="14.25" customHeight="1">
      <c r="A18" s="2" t="s">
        <v>81</v>
      </c>
      <c r="B18" s="3" t="s">
        <v>1969</v>
      </c>
      <c r="C18" s="2" t="s">
        <v>1987</v>
      </c>
      <c r="D18" s="2">
        <v>2</v>
      </c>
      <c r="E18" s="2">
        <f t="shared" si="0"/>
        <v>1000</v>
      </c>
      <c r="F18" s="2" t="str">
        <f t="shared" si="1"/>
        <v>500</v>
      </c>
      <c r="G18" s="2">
        <v>155</v>
      </c>
      <c r="H18" s="6">
        <v>44970</v>
      </c>
      <c r="I18" s="6">
        <v>44975</v>
      </c>
      <c r="J18" s="100"/>
      <c r="K18" s="2" t="b">
        <v>0</v>
      </c>
      <c r="L18" s="2" t="s">
        <v>1970</v>
      </c>
      <c r="M18" s="2">
        <f t="shared" si="2"/>
        <v>0</v>
      </c>
      <c r="N18" s="100" t="str">
        <f t="shared" si="3"/>
        <v>VALID</v>
      </c>
      <c r="O18" s="100"/>
      <c r="P18" s="100"/>
      <c r="Q18" s="100"/>
      <c r="R18" s="100"/>
      <c r="S18" s="100"/>
      <c r="T18" s="100"/>
      <c r="U18" s="100"/>
      <c r="V18" s="100"/>
      <c r="W18" s="24" t="s">
        <v>1988</v>
      </c>
      <c r="X18" s="25">
        <f>MAX(X2:AA16)</f>
        <v>0.70514293859649124</v>
      </c>
    </row>
    <row r="19" spans="1:24" ht="14.25" customHeight="1">
      <c r="A19" s="2" t="s">
        <v>83</v>
      </c>
      <c r="B19" s="3" t="s">
        <v>1989</v>
      </c>
      <c r="C19" s="2">
        <v>4000</v>
      </c>
      <c r="D19" s="2">
        <v>10</v>
      </c>
      <c r="E19" s="2">
        <f t="shared" si="0"/>
        <v>40000</v>
      </c>
      <c r="F19" s="2" t="str">
        <f t="shared" si="1"/>
        <v>4000</v>
      </c>
      <c r="G19" s="2">
        <v>479</v>
      </c>
      <c r="H19" s="6">
        <v>44232</v>
      </c>
      <c r="I19" s="6">
        <v>44236</v>
      </c>
      <c r="J19" s="2" t="s">
        <v>1974</v>
      </c>
      <c r="K19" s="2" t="b">
        <v>1</v>
      </c>
      <c r="L19" s="2">
        <v>21677.3</v>
      </c>
      <c r="M19" s="2">
        <f t="shared" si="2"/>
        <v>21677.3</v>
      </c>
      <c r="N19" s="100" t="str">
        <f t="shared" si="3"/>
        <v>VALID</v>
      </c>
      <c r="O19" s="100"/>
      <c r="P19" s="100"/>
      <c r="Q19" s="100"/>
      <c r="R19" s="100"/>
      <c r="S19" s="100"/>
      <c r="T19" s="100"/>
      <c r="U19" s="100"/>
      <c r="V19" s="100"/>
      <c r="W19" s="24" t="s">
        <v>1990</v>
      </c>
      <c r="X19" s="25">
        <f>MIN(X2:AA16)</f>
        <v>0.35533529411764703</v>
      </c>
    </row>
    <row r="20" spans="1:24" ht="14.25" customHeight="1">
      <c r="A20" s="2" t="s">
        <v>87</v>
      </c>
      <c r="B20" s="3" t="s">
        <v>1969</v>
      </c>
      <c r="C20" s="2">
        <v>500</v>
      </c>
      <c r="D20" s="2">
        <v>1</v>
      </c>
      <c r="E20" s="2">
        <f t="shared" si="0"/>
        <v>500</v>
      </c>
      <c r="F20" s="2" t="str">
        <f t="shared" si="1"/>
        <v>500</v>
      </c>
      <c r="G20" s="2">
        <v>165</v>
      </c>
      <c r="H20" s="6">
        <v>43907</v>
      </c>
      <c r="I20" s="6">
        <v>43909</v>
      </c>
      <c r="J20" s="2" t="s">
        <v>1991</v>
      </c>
      <c r="K20" s="2" t="b">
        <v>1</v>
      </c>
      <c r="L20" s="2">
        <v>399.98</v>
      </c>
      <c r="M20" s="2">
        <f t="shared" si="2"/>
        <v>399.98</v>
      </c>
      <c r="N20" s="100" t="str">
        <f t="shared" si="3"/>
        <v>VALID</v>
      </c>
      <c r="O20" s="100"/>
      <c r="P20" s="100"/>
      <c r="Q20" s="100"/>
      <c r="R20" s="100"/>
      <c r="S20" s="100"/>
      <c r="T20" s="100"/>
      <c r="U20" s="100"/>
      <c r="V20" s="100"/>
      <c r="W20" s="100"/>
      <c r="X20" s="100"/>
    </row>
    <row r="21" spans="1:24" ht="14.25" customHeight="1">
      <c r="A21" s="2" t="s">
        <v>89</v>
      </c>
      <c r="B21" s="3" t="s">
        <v>1981</v>
      </c>
      <c r="C21" s="2">
        <v>8000</v>
      </c>
      <c r="D21" s="2">
        <v>3</v>
      </c>
      <c r="E21" s="2">
        <f t="shared" si="0"/>
        <v>24000</v>
      </c>
      <c r="F21" s="2" t="str">
        <f t="shared" si="1"/>
        <v>8000</v>
      </c>
      <c r="G21" s="2">
        <v>363</v>
      </c>
      <c r="H21" s="6">
        <v>43849</v>
      </c>
      <c r="I21" s="6">
        <v>43855</v>
      </c>
      <c r="J21" s="2" t="s">
        <v>1968</v>
      </c>
      <c r="K21" s="2" t="b">
        <v>1</v>
      </c>
      <c r="L21" s="2">
        <v>12575.07</v>
      </c>
      <c r="M21" s="2">
        <f t="shared" si="2"/>
        <v>12575.07</v>
      </c>
      <c r="N21" s="100" t="str">
        <f t="shared" si="3"/>
        <v>VALID</v>
      </c>
      <c r="O21" s="100"/>
      <c r="P21" s="100"/>
      <c r="Q21" s="100"/>
      <c r="R21" s="100"/>
      <c r="S21" s="100"/>
      <c r="T21" s="100"/>
      <c r="U21" s="100"/>
      <c r="V21" s="100"/>
      <c r="W21" s="100"/>
      <c r="X21" s="100"/>
    </row>
    <row r="22" spans="1:24" ht="14.25" customHeight="1">
      <c r="A22" s="2" t="s">
        <v>92</v>
      </c>
      <c r="B22" s="3" t="s">
        <v>1971</v>
      </c>
      <c r="C22" s="2">
        <v>6000</v>
      </c>
      <c r="D22" s="2">
        <v>4</v>
      </c>
      <c r="E22" s="2">
        <f t="shared" si="0"/>
        <v>24000</v>
      </c>
      <c r="F22" s="2" t="str">
        <f t="shared" si="1"/>
        <v>6000</v>
      </c>
      <c r="G22" s="2">
        <v>496</v>
      </c>
      <c r="H22" s="6">
        <v>44487</v>
      </c>
      <c r="I22" s="6">
        <v>44493</v>
      </c>
      <c r="J22" s="2" t="s">
        <v>1985</v>
      </c>
      <c r="K22" s="2" t="b">
        <v>1</v>
      </c>
      <c r="L22" s="2">
        <v>19464.48</v>
      </c>
      <c r="M22" s="2">
        <f t="shared" si="2"/>
        <v>19464.48</v>
      </c>
      <c r="N22" s="100" t="str">
        <f t="shared" si="3"/>
        <v>VALID</v>
      </c>
      <c r="O22" s="100"/>
      <c r="P22" s="100"/>
      <c r="Q22" s="100"/>
      <c r="R22" s="100"/>
      <c r="S22" s="100"/>
      <c r="T22" s="100"/>
      <c r="U22" s="100"/>
      <c r="V22" s="100"/>
      <c r="W22" s="100"/>
      <c r="X22" s="100"/>
    </row>
    <row r="23" spans="1:24" ht="14.25" customHeight="1">
      <c r="A23" s="2" t="s">
        <v>95</v>
      </c>
      <c r="B23" s="3" t="s">
        <v>1977</v>
      </c>
      <c r="C23" s="2">
        <v>10000</v>
      </c>
      <c r="D23" s="2">
        <v>2</v>
      </c>
      <c r="E23" s="2">
        <f t="shared" si="0"/>
        <v>20000</v>
      </c>
      <c r="F23" s="2" t="str">
        <f t="shared" si="1"/>
        <v>10000</v>
      </c>
      <c r="G23" s="2">
        <v>323</v>
      </c>
      <c r="H23" s="6">
        <v>44630</v>
      </c>
      <c r="I23" s="6">
        <v>44636</v>
      </c>
      <c r="J23" s="2" t="s">
        <v>1991</v>
      </c>
      <c r="K23" s="2" t="b">
        <v>1</v>
      </c>
      <c r="L23" s="2">
        <v>15581.86</v>
      </c>
      <c r="M23" s="2">
        <f t="shared" si="2"/>
        <v>15581.86</v>
      </c>
      <c r="N23" s="100" t="str">
        <f t="shared" si="3"/>
        <v>VALID</v>
      </c>
      <c r="O23" s="100"/>
      <c r="P23" s="100"/>
      <c r="Q23" s="100"/>
      <c r="R23" s="100"/>
      <c r="S23" s="100"/>
      <c r="T23" s="100"/>
      <c r="U23" s="100"/>
      <c r="V23" s="100"/>
      <c r="W23" s="100"/>
      <c r="X23" s="100"/>
    </row>
    <row r="24" spans="1:24" ht="14.25" customHeight="1">
      <c r="A24" s="2" t="s">
        <v>97</v>
      </c>
      <c r="B24" s="3" t="s">
        <v>1986</v>
      </c>
      <c r="C24" s="2">
        <v>20000</v>
      </c>
      <c r="D24" s="2">
        <v>12</v>
      </c>
      <c r="E24" s="2">
        <f t="shared" si="0"/>
        <v>240000</v>
      </c>
      <c r="F24" s="2" t="str">
        <f t="shared" si="1"/>
        <v>20000</v>
      </c>
      <c r="G24" s="2">
        <v>128</v>
      </c>
      <c r="H24" s="6">
        <v>45127</v>
      </c>
      <c r="I24" s="6">
        <v>45132</v>
      </c>
      <c r="J24" s="100"/>
      <c r="K24" s="2" t="b">
        <v>0</v>
      </c>
      <c r="L24" s="2" t="s">
        <v>1970</v>
      </c>
      <c r="M24" s="2">
        <f t="shared" si="2"/>
        <v>0</v>
      </c>
      <c r="N24" s="100" t="str">
        <f t="shared" si="3"/>
        <v>VALID</v>
      </c>
      <c r="O24" s="100"/>
      <c r="P24" s="100"/>
      <c r="Q24" s="100"/>
      <c r="R24" s="100"/>
      <c r="S24" s="100"/>
      <c r="T24" s="100"/>
      <c r="U24" s="100"/>
      <c r="V24" s="100"/>
      <c r="W24" s="100"/>
      <c r="X24" s="100"/>
    </row>
    <row r="25" spans="1:24" ht="14.25" customHeight="1">
      <c r="A25" s="2" t="s">
        <v>99</v>
      </c>
      <c r="B25" s="3" t="s">
        <v>1967</v>
      </c>
      <c r="C25" s="2" t="s">
        <v>1992</v>
      </c>
      <c r="D25" s="2">
        <v>5</v>
      </c>
      <c r="E25" s="2">
        <f t="shared" si="0"/>
        <v>60000</v>
      </c>
      <c r="F25" s="2" t="str">
        <f t="shared" si="1"/>
        <v>12000</v>
      </c>
      <c r="G25" s="2">
        <v>201</v>
      </c>
      <c r="H25" s="6">
        <v>44825</v>
      </c>
      <c r="I25" s="6">
        <v>44831</v>
      </c>
      <c r="J25" s="100"/>
      <c r="K25" s="2" t="b">
        <v>0</v>
      </c>
      <c r="L25" s="2" t="s">
        <v>1970</v>
      </c>
      <c r="M25" s="2">
        <f t="shared" si="2"/>
        <v>0</v>
      </c>
      <c r="N25" s="100" t="str">
        <f t="shared" si="3"/>
        <v>VALID</v>
      </c>
      <c r="O25" s="100"/>
      <c r="P25" s="100"/>
      <c r="Q25" s="100"/>
      <c r="R25" s="100"/>
      <c r="S25" s="100"/>
      <c r="T25" s="100"/>
      <c r="U25" s="100"/>
      <c r="V25" s="100"/>
      <c r="W25" s="100"/>
      <c r="X25" s="100"/>
    </row>
    <row r="26" spans="1:24" ht="14.25" customHeight="1">
      <c r="A26" s="2" t="s">
        <v>101</v>
      </c>
      <c r="B26" s="3" t="s">
        <v>1976</v>
      </c>
      <c r="C26" s="2">
        <v>1000</v>
      </c>
      <c r="D26" s="2">
        <v>3</v>
      </c>
      <c r="E26" s="2">
        <f t="shared" si="0"/>
        <v>3000</v>
      </c>
      <c r="F26" s="2" t="str">
        <f t="shared" si="1"/>
        <v>1000</v>
      </c>
      <c r="G26" s="2">
        <v>467</v>
      </c>
      <c r="H26" s="6">
        <v>43947</v>
      </c>
      <c r="I26" s="6">
        <v>43950</v>
      </c>
      <c r="J26" s="2" t="s">
        <v>1985</v>
      </c>
      <c r="K26" s="2" t="b">
        <v>1</v>
      </c>
      <c r="L26" s="2">
        <v>2157.69</v>
      </c>
      <c r="M26" s="2">
        <f t="shared" si="2"/>
        <v>2157.69</v>
      </c>
      <c r="N26" s="100" t="str">
        <f t="shared" si="3"/>
        <v>VALID</v>
      </c>
      <c r="O26" s="100"/>
      <c r="P26" s="100"/>
      <c r="Q26" s="100"/>
      <c r="R26" s="100"/>
      <c r="S26" s="100"/>
      <c r="T26" s="100"/>
      <c r="U26" s="100"/>
      <c r="V26" s="100"/>
      <c r="W26" s="100"/>
      <c r="X26" s="100"/>
    </row>
    <row r="27" spans="1:24" ht="14.25" customHeight="1">
      <c r="A27" s="2" t="s">
        <v>103</v>
      </c>
      <c r="B27" s="3" t="s">
        <v>1978</v>
      </c>
      <c r="C27" s="2">
        <v>18000</v>
      </c>
      <c r="D27" s="2">
        <v>4</v>
      </c>
      <c r="E27" s="2">
        <f t="shared" si="0"/>
        <v>72000</v>
      </c>
      <c r="F27" s="2" t="str">
        <f t="shared" si="1"/>
        <v>18000</v>
      </c>
      <c r="G27" s="2">
        <v>197</v>
      </c>
      <c r="H27" s="6">
        <v>44279</v>
      </c>
      <c r="I27" s="6">
        <v>44285</v>
      </c>
      <c r="J27" s="2" t="s">
        <v>1968</v>
      </c>
      <c r="K27" s="2" t="b">
        <v>1</v>
      </c>
      <c r="L27" s="2">
        <v>42165.48</v>
      </c>
      <c r="M27" s="2">
        <f t="shared" si="2"/>
        <v>42165.48</v>
      </c>
      <c r="N27" s="100" t="str">
        <f t="shared" si="3"/>
        <v>VALID</v>
      </c>
      <c r="O27" s="100"/>
      <c r="P27" s="100"/>
      <c r="Q27" s="100"/>
      <c r="R27" s="100"/>
      <c r="S27" s="100"/>
      <c r="T27" s="100"/>
      <c r="U27" s="100"/>
      <c r="V27" s="100"/>
      <c r="W27" s="100"/>
      <c r="X27" s="100"/>
    </row>
    <row r="28" spans="1:24" ht="14.25" customHeight="1">
      <c r="A28" s="2" t="s">
        <v>105</v>
      </c>
      <c r="B28" s="3" t="s">
        <v>1967</v>
      </c>
      <c r="C28" s="2">
        <v>12000</v>
      </c>
      <c r="D28" s="2">
        <v>4</v>
      </c>
      <c r="E28" s="2">
        <f t="shared" si="0"/>
        <v>48000</v>
      </c>
      <c r="F28" s="2" t="str">
        <f t="shared" si="1"/>
        <v>12000</v>
      </c>
      <c r="G28" s="2">
        <v>366</v>
      </c>
      <c r="H28" s="6">
        <v>45011</v>
      </c>
      <c r="I28" s="6">
        <v>45016</v>
      </c>
      <c r="J28" s="100"/>
      <c r="K28" s="2" t="b">
        <v>0</v>
      </c>
      <c r="L28" s="2" t="s">
        <v>1970</v>
      </c>
      <c r="M28" s="2">
        <f t="shared" si="2"/>
        <v>0</v>
      </c>
      <c r="N28" s="100" t="str">
        <f t="shared" si="3"/>
        <v>VALID</v>
      </c>
      <c r="O28" s="100"/>
      <c r="P28" s="100"/>
      <c r="Q28" s="100"/>
      <c r="R28" s="100"/>
      <c r="S28" s="100"/>
      <c r="T28" s="100"/>
      <c r="U28" s="100"/>
      <c r="V28" s="100"/>
      <c r="W28" s="100"/>
      <c r="X28" s="100"/>
    </row>
    <row r="29" spans="1:24" ht="14.25" customHeight="1">
      <c r="A29" s="2" t="s">
        <v>108</v>
      </c>
      <c r="B29" s="3" t="s">
        <v>1982</v>
      </c>
      <c r="C29" s="2">
        <v>15000</v>
      </c>
      <c r="D29" s="2">
        <v>3</v>
      </c>
      <c r="E29" s="2">
        <f t="shared" si="0"/>
        <v>45000</v>
      </c>
      <c r="F29" s="2" t="str">
        <f t="shared" si="1"/>
        <v>15000</v>
      </c>
      <c r="G29" s="2">
        <v>446</v>
      </c>
      <c r="H29" s="6">
        <v>45350</v>
      </c>
      <c r="I29" s="6">
        <v>45356</v>
      </c>
      <c r="J29" s="2" t="s">
        <v>1968</v>
      </c>
      <c r="K29" s="2" t="b">
        <v>1</v>
      </c>
      <c r="L29" s="2">
        <v>22743.989999999998</v>
      </c>
      <c r="M29" s="2">
        <f t="shared" si="2"/>
        <v>22743.989999999998</v>
      </c>
      <c r="N29" s="100" t="str">
        <f t="shared" si="3"/>
        <v>VALID</v>
      </c>
      <c r="O29" s="100"/>
      <c r="P29" s="100"/>
      <c r="Q29" s="100"/>
      <c r="R29" s="100"/>
      <c r="S29" s="100"/>
      <c r="T29" s="100"/>
      <c r="U29" s="100"/>
      <c r="V29" s="100"/>
      <c r="W29" s="100"/>
      <c r="X29" s="100"/>
    </row>
    <row r="30" spans="1:24" ht="14.25" customHeight="1">
      <c r="A30" s="2" t="s">
        <v>110</v>
      </c>
      <c r="B30" s="3" t="s">
        <v>1981</v>
      </c>
      <c r="C30" s="2">
        <v>8000</v>
      </c>
      <c r="D30" s="2">
        <v>2</v>
      </c>
      <c r="E30" s="2">
        <f t="shared" si="0"/>
        <v>16000</v>
      </c>
      <c r="F30" s="2" t="str">
        <f t="shared" si="1"/>
        <v>8000</v>
      </c>
      <c r="G30" s="2">
        <v>372</v>
      </c>
      <c r="H30" s="6">
        <v>44803</v>
      </c>
      <c r="I30" s="6">
        <v>44805</v>
      </c>
      <c r="J30" s="100"/>
      <c r="K30" s="2" t="b">
        <v>0</v>
      </c>
      <c r="L30" s="2" t="s">
        <v>1970</v>
      </c>
      <c r="M30" s="2">
        <f t="shared" si="2"/>
        <v>0</v>
      </c>
      <c r="N30" s="100" t="str">
        <f t="shared" si="3"/>
        <v>VALID</v>
      </c>
      <c r="O30" s="100"/>
      <c r="P30" s="100"/>
      <c r="Q30" s="100"/>
      <c r="R30" s="100"/>
      <c r="S30" s="100"/>
      <c r="T30" s="100"/>
      <c r="U30" s="100"/>
      <c r="V30" s="100"/>
      <c r="W30" s="100"/>
      <c r="X30" s="100"/>
    </row>
    <row r="31" spans="1:24" ht="14.25" customHeight="1">
      <c r="A31" s="2" t="s">
        <v>112</v>
      </c>
      <c r="B31" s="3" t="s">
        <v>1982</v>
      </c>
      <c r="C31" s="2">
        <v>15000</v>
      </c>
      <c r="D31" s="2">
        <v>4</v>
      </c>
      <c r="E31" s="2">
        <f t="shared" si="0"/>
        <v>60000</v>
      </c>
      <c r="F31" s="2" t="str">
        <f t="shared" si="1"/>
        <v>15000</v>
      </c>
      <c r="G31" s="2">
        <v>175</v>
      </c>
      <c r="H31" s="6">
        <v>45045</v>
      </c>
      <c r="I31" s="6">
        <v>45050</v>
      </c>
      <c r="J31" s="2" t="s">
        <v>1991</v>
      </c>
      <c r="K31" s="2" t="b">
        <v>1</v>
      </c>
      <c r="L31" s="2">
        <v>32726.639999999999</v>
      </c>
      <c r="M31" s="2">
        <f t="shared" si="2"/>
        <v>32726.639999999999</v>
      </c>
      <c r="N31" s="100" t="str">
        <f t="shared" si="3"/>
        <v>VALID</v>
      </c>
      <c r="O31" s="100"/>
      <c r="P31" s="100"/>
      <c r="Q31" s="100"/>
      <c r="R31" s="100"/>
      <c r="S31" s="100"/>
      <c r="T31" s="100"/>
      <c r="U31" s="100"/>
      <c r="V31" s="100"/>
      <c r="W31" s="100"/>
      <c r="X31" s="100"/>
    </row>
    <row r="32" spans="1:24" ht="14.25" customHeight="1">
      <c r="A32" s="2" t="s">
        <v>114</v>
      </c>
      <c r="B32" s="3" t="s">
        <v>1973</v>
      </c>
      <c r="C32" s="2" t="s">
        <v>1993</v>
      </c>
      <c r="D32" s="2">
        <v>7</v>
      </c>
      <c r="E32" s="2">
        <f t="shared" si="0"/>
        <v>21000</v>
      </c>
      <c r="F32" s="2" t="str">
        <f t="shared" si="1"/>
        <v>3000</v>
      </c>
      <c r="G32" s="2">
        <v>240</v>
      </c>
      <c r="H32" s="6">
        <v>45310</v>
      </c>
      <c r="I32" s="6">
        <v>45313</v>
      </c>
      <c r="J32" s="2" t="s">
        <v>1985</v>
      </c>
      <c r="K32" s="2" t="b">
        <v>1</v>
      </c>
      <c r="L32" s="2">
        <v>15341.69</v>
      </c>
      <c r="M32" s="2">
        <f t="shared" si="2"/>
        <v>15341.69</v>
      </c>
      <c r="N32" s="100" t="str">
        <f t="shared" si="3"/>
        <v>VALID</v>
      </c>
      <c r="O32" s="100"/>
      <c r="P32" s="100"/>
      <c r="Q32" s="100"/>
      <c r="R32" s="100"/>
      <c r="S32" s="100"/>
      <c r="T32" s="100"/>
      <c r="U32" s="100"/>
      <c r="V32" s="100"/>
      <c r="W32" s="100"/>
      <c r="X32" s="100"/>
    </row>
    <row r="33" spans="1:14" ht="14.25" customHeight="1">
      <c r="A33" s="2" t="s">
        <v>115</v>
      </c>
      <c r="B33" s="3" t="s">
        <v>1982</v>
      </c>
      <c r="C33" s="2">
        <v>15000</v>
      </c>
      <c r="D33" s="2">
        <v>3</v>
      </c>
      <c r="E33" s="2">
        <f t="shared" si="0"/>
        <v>45000</v>
      </c>
      <c r="F33" s="2" t="str">
        <f t="shared" si="1"/>
        <v>15000</v>
      </c>
      <c r="G33" s="2">
        <v>286</v>
      </c>
      <c r="H33" s="6">
        <v>44241</v>
      </c>
      <c r="I33" s="6">
        <v>44245</v>
      </c>
      <c r="J33" s="100"/>
      <c r="K33" s="2" t="b">
        <v>0</v>
      </c>
      <c r="L33" s="2" t="s">
        <v>1970</v>
      </c>
      <c r="M33" s="2">
        <f t="shared" si="2"/>
        <v>0</v>
      </c>
      <c r="N33" s="100" t="str">
        <f t="shared" si="3"/>
        <v>VALID</v>
      </c>
    </row>
    <row r="34" spans="1:14" ht="14.25" customHeight="1">
      <c r="A34" s="2" t="s">
        <v>117</v>
      </c>
      <c r="B34" s="3" t="s">
        <v>1989</v>
      </c>
      <c r="C34" s="2">
        <v>4000</v>
      </c>
      <c r="D34" s="2">
        <v>8</v>
      </c>
      <c r="E34" s="2">
        <f t="shared" si="0"/>
        <v>32000</v>
      </c>
      <c r="F34" s="2" t="str">
        <f t="shared" si="1"/>
        <v>4000</v>
      </c>
      <c r="G34" s="2">
        <v>324</v>
      </c>
      <c r="H34" s="6">
        <v>44045</v>
      </c>
      <c r="I34" s="6">
        <v>44049</v>
      </c>
      <c r="J34" s="2" t="s">
        <v>1991</v>
      </c>
      <c r="K34" s="2" t="b">
        <v>1</v>
      </c>
      <c r="L34" s="2">
        <v>17963.439999999999</v>
      </c>
      <c r="M34" s="2">
        <f t="shared" si="2"/>
        <v>17963.439999999999</v>
      </c>
      <c r="N34" s="100" t="str">
        <f t="shared" si="3"/>
        <v>VALID</v>
      </c>
    </row>
    <row r="35" spans="1:14" ht="14.25" customHeight="1">
      <c r="A35" s="2" t="s">
        <v>119</v>
      </c>
      <c r="B35" s="3" t="s">
        <v>1976</v>
      </c>
      <c r="C35" s="2">
        <v>1000</v>
      </c>
      <c r="D35" s="2">
        <v>3</v>
      </c>
      <c r="E35" s="2">
        <f t="shared" si="0"/>
        <v>3000</v>
      </c>
      <c r="F35" s="2" t="str">
        <f t="shared" si="1"/>
        <v>1000</v>
      </c>
      <c r="G35" s="2">
        <v>393</v>
      </c>
      <c r="H35" s="6">
        <v>44168</v>
      </c>
      <c r="I35" s="6">
        <v>44174</v>
      </c>
      <c r="J35" s="100"/>
      <c r="K35" s="2" t="b">
        <v>0</v>
      </c>
      <c r="L35" s="2" t="s">
        <v>1970</v>
      </c>
      <c r="M35" s="2">
        <f t="shared" si="2"/>
        <v>0</v>
      </c>
      <c r="N35" s="100" t="str">
        <f t="shared" si="3"/>
        <v>VALID</v>
      </c>
    </row>
    <row r="36" spans="1:14" ht="14.25" customHeight="1">
      <c r="A36" s="2" t="s">
        <v>121</v>
      </c>
      <c r="B36" s="3" t="s">
        <v>1983</v>
      </c>
      <c r="C36" s="2">
        <v>2000</v>
      </c>
      <c r="D36" s="2">
        <v>7</v>
      </c>
      <c r="E36" s="2">
        <f t="shared" si="0"/>
        <v>14000</v>
      </c>
      <c r="F36" s="2" t="str">
        <f t="shared" si="1"/>
        <v>2000</v>
      </c>
      <c r="G36" s="2">
        <v>231</v>
      </c>
      <c r="H36" s="6">
        <v>43781</v>
      </c>
      <c r="I36" s="6">
        <v>43785</v>
      </c>
      <c r="J36" s="2" t="s">
        <v>1991</v>
      </c>
      <c r="K36" s="2" t="b">
        <v>1</v>
      </c>
      <c r="L36" s="2">
        <v>7827.47</v>
      </c>
      <c r="M36" s="2">
        <f t="shared" si="2"/>
        <v>7827.47</v>
      </c>
      <c r="N36" s="100" t="str">
        <f t="shared" si="3"/>
        <v>VALID</v>
      </c>
    </row>
    <row r="37" spans="1:14" ht="14.25" customHeight="1">
      <c r="A37" s="2" t="s">
        <v>123</v>
      </c>
      <c r="B37" s="3" t="s">
        <v>1973</v>
      </c>
      <c r="C37" s="2">
        <v>3000</v>
      </c>
      <c r="D37" s="2">
        <v>6</v>
      </c>
      <c r="E37" s="2">
        <f t="shared" si="0"/>
        <v>18000</v>
      </c>
      <c r="F37" s="2" t="str">
        <f t="shared" si="1"/>
        <v>3000</v>
      </c>
      <c r="G37" s="2">
        <v>244</v>
      </c>
      <c r="H37" s="6">
        <v>44150</v>
      </c>
      <c r="I37" s="6">
        <v>44155</v>
      </c>
      <c r="J37" s="2" t="s">
        <v>1985</v>
      </c>
      <c r="K37" s="2" t="b">
        <v>1</v>
      </c>
      <c r="L37" s="2">
        <v>13659.84</v>
      </c>
      <c r="M37" s="2">
        <f t="shared" si="2"/>
        <v>13659.84</v>
      </c>
      <c r="N37" s="100" t="str">
        <f t="shared" si="3"/>
        <v>VALID</v>
      </c>
    </row>
    <row r="38" spans="1:14" ht="14.25" customHeight="1">
      <c r="A38" s="2" t="s">
        <v>125</v>
      </c>
      <c r="B38" s="3" t="s">
        <v>1977</v>
      </c>
      <c r="C38" s="2">
        <v>10000</v>
      </c>
      <c r="D38" s="2">
        <v>3</v>
      </c>
      <c r="E38" s="2">
        <f t="shared" si="0"/>
        <v>30000</v>
      </c>
      <c r="F38" s="2" t="str">
        <f t="shared" si="1"/>
        <v>10000</v>
      </c>
      <c r="G38" s="2">
        <v>178</v>
      </c>
      <c r="H38" s="6">
        <v>43814</v>
      </c>
      <c r="I38" s="6">
        <v>43820</v>
      </c>
      <c r="J38" s="2" t="s">
        <v>1972</v>
      </c>
      <c r="K38" s="2" t="b">
        <v>1</v>
      </c>
      <c r="L38" s="2">
        <v>23257.38</v>
      </c>
      <c r="M38" s="2">
        <f t="shared" si="2"/>
        <v>23257.38</v>
      </c>
      <c r="N38" s="100" t="str">
        <f t="shared" si="3"/>
        <v>VALID</v>
      </c>
    </row>
    <row r="39" spans="1:14" ht="14.25" customHeight="1">
      <c r="A39" s="2" t="s">
        <v>127</v>
      </c>
      <c r="B39" s="3" t="s">
        <v>1977</v>
      </c>
      <c r="C39" s="2">
        <v>10000</v>
      </c>
      <c r="D39" s="2">
        <v>2</v>
      </c>
      <c r="E39" s="2">
        <f t="shared" si="0"/>
        <v>20000</v>
      </c>
      <c r="F39" s="2" t="str">
        <f t="shared" si="1"/>
        <v>10000</v>
      </c>
      <c r="G39" s="2">
        <v>302</v>
      </c>
      <c r="H39" s="6">
        <v>44205</v>
      </c>
      <c r="I39" s="6">
        <v>44209</v>
      </c>
      <c r="J39" s="2" t="s">
        <v>1972</v>
      </c>
      <c r="K39" s="2" t="b">
        <v>1</v>
      </c>
      <c r="L39" s="2">
        <v>15921.2</v>
      </c>
      <c r="M39" s="2">
        <f t="shared" si="2"/>
        <v>15921.2</v>
      </c>
      <c r="N39" s="100" t="str">
        <f t="shared" si="3"/>
        <v>VALID</v>
      </c>
    </row>
    <row r="40" spans="1:14" ht="14.25" customHeight="1">
      <c r="A40" s="2" t="s">
        <v>130</v>
      </c>
      <c r="B40" s="3" t="s">
        <v>1986</v>
      </c>
      <c r="C40" s="2">
        <v>20000</v>
      </c>
      <c r="D40" s="2">
        <v>10</v>
      </c>
      <c r="E40" s="2">
        <f t="shared" si="0"/>
        <v>200000</v>
      </c>
      <c r="F40" s="2" t="str">
        <f t="shared" si="1"/>
        <v>20000</v>
      </c>
      <c r="G40" s="2">
        <v>207</v>
      </c>
      <c r="H40" s="6">
        <v>45125</v>
      </c>
      <c r="I40" s="6">
        <v>45128</v>
      </c>
      <c r="J40" s="100"/>
      <c r="K40" s="2" t="b">
        <v>0</v>
      </c>
      <c r="L40" s="2" t="s">
        <v>1970</v>
      </c>
      <c r="M40" s="2">
        <f t="shared" si="2"/>
        <v>0</v>
      </c>
      <c r="N40" s="100" t="str">
        <f t="shared" si="3"/>
        <v>VALID</v>
      </c>
    </row>
    <row r="41" spans="1:14" ht="14.25" customHeight="1">
      <c r="A41" s="2" t="s">
        <v>132</v>
      </c>
      <c r="B41" s="3" t="s">
        <v>1977</v>
      </c>
      <c r="C41" s="2" t="s">
        <v>1994</v>
      </c>
      <c r="D41" s="2">
        <v>2</v>
      </c>
      <c r="E41" s="2">
        <f t="shared" si="0"/>
        <v>20000</v>
      </c>
      <c r="F41" s="2" t="str">
        <f t="shared" si="1"/>
        <v>10000</v>
      </c>
      <c r="G41" s="2">
        <v>206</v>
      </c>
      <c r="H41" s="6">
        <v>44971</v>
      </c>
      <c r="I41" s="6">
        <v>44973</v>
      </c>
      <c r="J41" s="2" t="s">
        <v>1968</v>
      </c>
      <c r="K41" s="2" t="b">
        <v>1</v>
      </c>
      <c r="L41" s="2">
        <v>13998.94</v>
      </c>
      <c r="M41" s="2">
        <f t="shared" si="2"/>
        <v>13998.94</v>
      </c>
      <c r="N41" s="100" t="str">
        <f t="shared" si="3"/>
        <v>VALID</v>
      </c>
    </row>
    <row r="42" spans="1:14" ht="14.25" customHeight="1">
      <c r="A42" s="2" t="s">
        <v>135</v>
      </c>
      <c r="B42" s="3" t="s">
        <v>1986</v>
      </c>
      <c r="C42" s="2">
        <v>20000</v>
      </c>
      <c r="D42" s="2">
        <v>12</v>
      </c>
      <c r="E42" s="2">
        <f t="shared" si="0"/>
        <v>240000</v>
      </c>
      <c r="F42" s="2" t="str">
        <f t="shared" si="1"/>
        <v>20000</v>
      </c>
      <c r="G42" s="2">
        <v>225</v>
      </c>
      <c r="H42" s="6">
        <v>45092</v>
      </c>
      <c r="I42" s="6">
        <v>45094</v>
      </c>
      <c r="J42" s="2" t="s">
        <v>1974</v>
      </c>
      <c r="K42" s="2" t="b">
        <v>1</v>
      </c>
      <c r="L42" s="2">
        <v>148902.72</v>
      </c>
      <c r="M42" s="2">
        <f t="shared" si="2"/>
        <v>148902.72</v>
      </c>
      <c r="N42" s="100" t="str">
        <f t="shared" si="3"/>
        <v>VALID</v>
      </c>
    </row>
    <row r="43" spans="1:14" ht="14.25" customHeight="1">
      <c r="A43" s="2" t="s">
        <v>137</v>
      </c>
      <c r="B43" s="3" t="s">
        <v>1978</v>
      </c>
      <c r="C43" s="2">
        <v>18000</v>
      </c>
      <c r="D43" s="2">
        <v>4</v>
      </c>
      <c r="E43" s="2">
        <f t="shared" si="0"/>
        <v>72000</v>
      </c>
      <c r="F43" s="2" t="str">
        <f t="shared" si="1"/>
        <v>18000</v>
      </c>
      <c r="G43" s="2">
        <v>306</v>
      </c>
      <c r="H43" s="6">
        <v>45210</v>
      </c>
      <c r="I43" s="6">
        <v>45215</v>
      </c>
      <c r="J43" s="2" t="s">
        <v>1972</v>
      </c>
      <c r="K43" s="2" t="b">
        <v>1</v>
      </c>
      <c r="L43" s="2">
        <v>50448.4</v>
      </c>
      <c r="M43" s="2">
        <f t="shared" si="2"/>
        <v>50448.4</v>
      </c>
      <c r="N43" s="100" t="str">
        <f t="shared" si="3"/>
        <v>VALID</v>
      </c>
    </row>
    <row r="44" spans="1:14" ht="14.25" customHeight="1">
      <c r="A44" s="2" t="s">
        <v>139</v>
      </c>
      <c r="B44" s="3" t="s">
        <v>1978</v>
      </c>
      <c r="C44" s="2">
        <v>18000</v>
      </c>
      <c r="D44" s="2">
        <v>5</v>
      </c>
      <c r="E44" s="2">
        <f t="shared" si="0"/>
        <v>90000</v>
      </c>
      <c r="F44" s="2" t="str">
        <f t="shared" si="1"/>
        <v>18000</v>
      </c>
      <c r="G44" s="2">
        <v>180</v>
      </c>
      <c r="H44" s="6">
        <v>44096</v>
      </c>
      <c r="I44" s="6">
        <v>44100</v>
      </c>
      <c r="J44" s="2" t="s">
        <v>1985</v>
      </c>
      <c r="K44" s="2" t="b">
        <v>1</v>
      </c>
      <c r="L44" s="2">
        <v>69839.149999999994</v>
      </c>
      <c r="M44" s="2">
        <f t="shared" si="2"/>
        <v>69839.149999999994</v>
      </c>
      <c r="N44" s="100" t="str">
        <f t="shared" si="3"/>
        <v>VALID</v>
      </c>
    </row>
    <row r="45" spans="1:14" ht="14.25" customHeight="1">
      <c r="A45" s="2" t="s">
        <v>140</v>
      </c>
      <c r="B45" s="3" t="s">
        <v>1971</v>
      </c>
      <c r="C45" s="2">
        <v>6000</v>
      </c>
      <c r="D45" s="2">
        <v>4</v>
      </c>
      <c r="E45" s="2">
        <f t="shared" si="0"/>
        <v>24000</v>
      </c>
      <c r="F45" s="2" t="str">
        <f t="shared" si="1"/>
        <v>6000</v>
      </c>
      <c r="G45" s="2">
        <v>324</v>
      </c>
      <c r="H45" s="6">
        <v>44802</v>
      </c>
      <c r="I45" s="6">
        <v>44805</v>
      </c>
      <c r="J45" s="2" t="s">
        <v>1985</v>
      </c>
      <c r="K45" s="2" t="b">
        <v>1</v>
      </c>
      <c r="L45" s="2">
        <v>20413.2</v>
      </c>
      <c r="M45" s="2">
        <f t="shared" si="2"/>
        <v>20413.2</v>
      </c>
      <c r="N45" s="100" t="str">
        <f t="shared" si="3"/>
        <v>VALID</v>
      </c>
    </row>
    <row r="46" spans="1:14" ht="14.25" customHeight="1">
      <c r="A46" s="2" t="s">
        <v>143</v>
      </c>
      <c r="B46" s="3" t="s">
        <v>1973</v>
      </c>
      <c r="C46" s="2">
        <v>3000</v>
      </c>
      <c r="D46" s="2">
        <v>7</v>
      </c>
      <c r="E46" s="2">
        <f t="shared" si="0"/>
        <v>21000</v>
      </c>
      <c r="F46" s="2" t="str">
        <f t="shared" si="1"/>
        <v>3000</v>
      </c>
      <c r="G46" s="2">
        <v>287</v>
      </c>
      <c r="H46" s="6">
        <v>44819</v>
      </c>
      <c r="I46" s="6">
        <v>44823</v>
      </c>
      <c r="J46" s="2" t="s">
        <v>1968</v>
      </c>
      <c r="K46" s="2" t="b">
        <v>1</v>
      </c>
      <c r="L46" s="2">
        <v>15544.83</v>
      </c>
      <c r="M46" s="2">
        <f t="shared" si="2"/>
        <v>15544.83</v>
      </c>
      <c r="N46" s="100" t="str">
        <f t="shared" si="3"/>
        <v>VALID</v>
      </c>
    </row>
    <row r="47" spans="1:14" ht="14.25" customHeight="1">
      <c r="A47" s="2" t="s">
        <v>145</v>
      </c>
      <c r="B47" s="3" t="s">
        <v>1981</v>
      </c>
      <c r="C47" s="2" t="s">
        <v>1995</v>
      </c>
      <c r="D47" s="2">
        <v>3</v>
      </c>
      <c r="E47" s="2">
        <f t="shared" si="0"/>
        <v>24000</v>
      </c>
      <c r="F47" s="2" t="str">
        <f t="shared" si="1"/>
        <v>8000</v>
      </c>
      <c r="G47" s="2">
        <v>453</v>
      </c>
      <c r="H47" s="6">
        <v>45296</v>
      </c>
      <c r="I47" s="6">
        <v>45302</v>
      </c>
      <c r="J47" s="2" t="s">
        <v>1968</v>
      </c>
      <c r="K47" s="2" t="b">
        <v>1</v>
      </c>
      <c r="L47" s="2">
        <v>16811.099999999999</v>
      </c>
      <c r="M47" s="2">
        <f t="shared" si="2"/>
        <v>16811.099999999999</v>
      </c>
      <c r="N47" s="100" t="str">
        <f t="shared" si="3"/>
        <v>VALID</v>
      </c>
    </row>
    <row r="48" spans="1:14" ht="14.25" customHeight="1">
      <c r="A48" s="2" t="s">
        <v>148</v>
      </c>
      <c r="B48" s="3" t="s">
        <v>1996</v>
      </c>
      <c r="C48" s="2">
        <v>800</v>
      </c>
      <c r="D48" s="2">
        <v>1</v>
      </c>
      <c r="E48" s="2">
        <f t="shared" si="0"/>
        <v>800</v>
      </c>
      <c r="F48" s="2" t="str">
        <f t="shared" si="1"/>
        <v>800</v>
      </c>
      <c r="G48" s="2">
        <v>177</v>
      </c>
      <c r="H48" s="6">
        <v>44134</v>
      </c>
      <c r="I48" s="6">
        <v>44140</v>
      </c>
      <c r="J48" s="2" t="s">
        <v>1991</v>
      </c>
      <c r="K48" s="2" t="b">
        <v>1</v>
      </c>
      <c r="L48" s="2">
        <v>621.45000000000005</v>
      </c>
      <c r="M48" s="2">
        <f t="shared" si="2"/>
        <v>621.45000000000005</v>
      </c>
      <c r="N48" s="100" t="str">
        <f t="shared" si="3"/>
        <v>VALID</v>
      </c>
    </row>
    <row r="49" spans="1:14" ht="14.25" customHeight="1">
      <c r="A49" s="2" t="s">
        <v>150</v>
      </c>
      <c r="B49" s="3" t="s">
        <v>1986</v>
      </c>
      <c r="C49" s="2">
        <v>20000</v>
      </c>
      <c r="D49" s="2">
        <v>15</v>
      </c>
      <c r="E49" s="2">
        <f t="shared" si="0"/>
        <v>300000</v>
      </c>
      <c r="F49" s="2" t="str">
        <f t="shared" si="1"/>
        <v>20000</v>
      </c>
      <c r="G49" s="2">
        <v>248</v>
      </c>
      <c r="H49" s="6">
        <v>45405</v>
      </c>
      <c r="I49" s="6">
        <v>45410</v>
      </c>
      <c r="J49" s="2" t="s">
        <v>1985</v>
      </c>
      <c r="K49" s="2" t="b">
        <v>1</v>
      </c>
      <c r="L49" s="2">
        <v>189845.84999999998</v>
      </c>
      <c r="M49" s="2">
        <f t="shared" si="2"/>
        <v>189845.84999999998</v>
      </c>
      <c r="N49" s="100" t="str">
        <f t="shared" si="3"/>
        <v>VALID</v>
      </c>
    </row>
    <row r="50" spans="1:14" ht="14.25" customHeight="1">
      <c r="A50" s="2" t="s">
        <v>152</v>
      </c>
      <c r="B50" s="3" t="s">
        <v>1996</v>
      </c>
      <c r="C50" s="2" t="s">
        <v>1997</v>
      </c>
      <c r="D50" s="2">
        <v>2</v>
      </c>
      <c r="E50" s="2">
        <f t="shared" si="0"/>
        <v>1600</v>
      </c>
      <c r="F50" s="2" t="str">
        <f t="shared" si="1"/>
        <v>800</v>
      </c>
      <c r="G50" s="2">
        <v>299</v>
      </c>
      <c r="H50" s="6">
        <v>43916</v>
      </c>
      <c r="I50" s="6">
        <v>43921</v>
      </c>
      <c r="J50" s="2" t="s">
        <v>1968</v>
      </c>
      <c r="K50" s="2" t="b">
        <v>1</v>
      </c>
      <c r="L50" s="2">
        <v>1130.5999999999999</v>
      </c>
      <c r="M50" s="2">
        <f t="shared" si="2"/>
        <v>1130.5999999999999</v>
      </c>
      <c r="N50" s="100" t="str">
        <f t="shared" si="3"/>
        <v>VALID</v>
      </c>
    </row>
    <row r="51" spans="1:14" ht="14.25" customHeight="1">
      <c r="A51" s="2" t="s">
        <v>154</v>
      </c>
      <c r="B51" s="3" t="s">
        <v>1967</v>
      </c>
      <c r="C51" s="2">
        <v>12000</v>
      </c>
      <c r="D51" s="2">
        <v>5</v>
      </c>
      <c r="E51" s="2">
        <f t="shared" si="0"/>
        <v>60000</v>
      </c>
      <c r="F51" s="2" t="str">
        <f t="shared" si="1"/>
        <v>12000</v>
      </c>
      <c r="G51" s="2">
        <v>402</v>
      </c>
      <c r="H51" s="6">
        <v>44669</v>
      </c>
      <c r="I51" s="6">
        <v>44672</v>
      </c>
      <c r="J51" s="2" t="s">
        <v>1972</v>
      </c>
      <c r="K51" s="2" t="b">
        <v>1</v>
      </c>
      <c r="L51" s="2">
        <v>43051.95</v>
      </c>
      <c r="M51" s="2">
        <f t="shared" si="2"/>
        <v>43051.95</v>
      </c>
      <c r="N51" s="100" t="str">
        <f t="shared" si="3"/>
        <v>VALID</v>
      </c>
    </row>
    <row r="52" spans="1:14" ht="14.25" customHeight="1">
      <c r="A52" s="2" t="s">
        <v>155</v>
      </c>
      <c r="B52" s="3" t="s">
        <v>1978</v>
      </c>
      <c r="C52" s="2">
        <v>18000</v>
      </c>
      <c r="D52" s="2">
        <v>4</v>
      </c>
      <c r="E52" s="2">
        <f t="shared" si="0"/>
        <v>72000</v>
      </c>
      <c r="F52" s="2" t="str">
        <f t="shared" si="1"/>
        <v>18000</v>
      </c>
      <c r="G52" s="2">
        <v>366</v>
      </c>
      <c r="H52" s="6">
        <v>44437</v>
      </c>
      <c r="I52" s="6">
        <v>44443</v>
      </c>
      <c r="J52" s="2" t="s">
        <v>1972</v>
      </c>
      <c r="K52" s="2" t="b">
        <v>1</v>
      </c>
      <c r="L52" s="2">
        <v>48472.959999999999</v>
      </c>
      <c r="M52" s="2">
        <f t="shared" si="2"/>
        <v>48472.959999999999</v>
      </c>
      <c r="N52" s="100" t="str">
        <f t="shared" si="3"/>
        <v>VALID</v>
      </c>
    </row>
    <row r="53" spans="1:14" ht="14.25" customHeight="1">
      <c r="A53" s="2" t="s">
        <v>158</v>
      </c>
      <c r="B53" s="3" t="s">
        <v>1998</v>
      </c>
      <c r="C53" s="2">
        <v>100</v>
      </c>
      <c r="D53" s="2">
        <v>1</v>
      </c>
      <c r="E53" s="2">
        <f t="shared" si="0"/>
        <v>100</v>
      </c>
      <c r="F53" s="2" t="str">
        <f t="shared" si="1"/>
        <v>100</v>
      </c>
      <c r="G53" s="2">
        <v>201</v>
      </c>
      <c r="H53" s="6">
        <v>44825</v>
      </c>
      <c r="I53" s="6">
        <v>44829</v>
      </c>
      <c r="J53" s="2" t="s">
        <v>1974</v>
      </c>
      <c r="K53" s="2" t="b">
        <v>1</v>
      </c>
      <c r="L53" s="2">
        <v>81.36</v>
      </c>
      <c r="M53" s="2">
        <f t="shared" si="2"/>
        <v>81.36</v>
      </c>
      <c r="N53" s="100" t="str">
        <f t="shared" si="3"/>
        <v>VALID</v>
      </c>
    </row>
    <row r="54" spans="1:14" ht="14.25" customHeight="1">
      <c r="A54" s="2" t="s">
        <v>160</v>
      </c>
      <c r="B54" s="3" t="s">
        <v>1971</v>
      </c>
      <c r="C54" s="2">
        <v>6000</v>
      </c>
      <c r="D54" s="2">
        <v>4</v>
      </c>
      <c r="E54" s="2">
        <f t="shared" si="0"/>
        <v>24000</v>
      </c>
      <c r="F54" s="2" t="str">
        <f t="shared" si="1"/>
        <v>6000</v>
      </c>
      <c r="G54" s="2">
        <v>328</v>
      </c>
      <c r="H54" s="6">
        <v>43863</v>
      </c>
      <c r="I54" s="6">
        <v>43868</v>
      </c>
      <c r="J54" s="2" t="s">
        <v>1991</v>
      </c>
      <c r="K54" s="2" t="b">
        <v>1</v>
      </c>
      <c r="L54" s="2">
        <v>19986.12</v>
      </c>
      <c r="M54" s="2">
        <f t="shared" si="2"/>
        <v>19986.12</v>
      </c>
      <c r="N54" s="100" t="str">
        <f t="shared" si="3"/>
        <v>VALID</v>
      </c>
    </row>
    <row r="55" spans="1:14" ht="14.25" customHeight="1">
      <c r="A55" s="2" t="s">
        <v>161</v>
      </c>
      <c r="B55" s="3" t="s">
        <v>1998</v>
      </c>
      <c r="C55" s="2">
        <v>100</v>
      </c>
      <c r="D55" s="2">
        <v>1</v>
      </c>
      <c r="E55" s="2">
        <f t="shared" si="0"/>
        <v>100</v>
      </c>
      <c r="F55" s="2" t="str">
        <f t="shared" si="1"/>
        <v>100</v>
      </c>
      <c r="G55" s="2">
        <v>364</v>
      </c>
      <c r="H55" s="6">
        <v>45077</v>
      </c>
      <c r="I55" s="6">
        <v>45083</v>
      </c>
      <c r="J55" s="2" t="s">
        <v>1991</v>
      </c>
      <c r="K55" s="2" t="b">
        <v>1</v>
      </c>
      <c r="L55" s="2">
        <v>74.3</v>
      </c>
      <c r="M55" s="2">
        <f t="shared" si="2"/>
        <v>74.3</v>
      </c>
      <c r="N55" s="100" t="str">
        <f t="shared" si="3"/>
        <v>VALID</v>
      </c>
    </row>
    <row r="56" spans="1:14" ht="14.25" customHeight="1">
      <c r="A56" s="2" t="s">
        <v>163</v>
      </c>
      <c r="B56" s="3" t="s">
        <v>1967</v>
      </c>
      <c r="C56" s="2" t="s">
        <v>1992</v>
      </c>
      <c r="D56" s="2">
        <v>5</v>
      </c>
      <c r="E56" s="2">
        <f t="shared" si="0"/>
        <v>60000</v>
      </c>
      <c r="F56" s="2" t="str">
        <f t="shared" si="1"/>
        <v>12000</v>
      </c>
      <c r="G56" s="2">
        <v>259</v>
      </c>
      <c r="H56" s="6">
        <v>44866</v>
      </c>
      <c r="I56" s="6">
        <v>44870</v>
      </c>
      <c r="J56" s="2" t="s">
        <v>1985</v>
      </c>
      <c r="K56" s="2" t="b">
        <v>1</v>
      </c>
      <c r="L56" s="2">
        <v>49152.200000000004</v>
      </c>
      <c r="M56" s="2">
        <f t="shared" si="2"/>
        <v>49152.200000000004</v>
      </c>
      <c r="N56" s="100" t="str">
        <f t="shared" si="3"/>
        <v>VALID</v>
      </c>
    </row>
    <row r="57" spans="1:14" ht="14.25" customHeight="1">
      <c r="A57" s="2" t="s">
        <v>165</v>
      </c>
      <c r="B57" s="3" t="s">
        <v>1967</v>
      </c>
      <c r="C57" s="2">
        <v>12000</v>
      </c>
      <c r="D57" s="2">
        <v>4</v>
      </c>
      <c r="E57" s="2">
        <f t="shared" si="0"/>
        <v>48000</v>
      </c>
      <c r="F57" s="2" t="str">
        <f t="shared" si="1"/>
        <v>12000</v>
      </c>
      <c r="G57" s="2">
        <v>491</v>
      </c>
      <c r="H57" s="6">
        <v>43715</v>
      </c>
      <c r="I57" s="6">
        <v>43718</v>
      </c>
      <c r="J57" s="100"/>
      <c r="K57" s="2" t="b">
        <v>0</v>
      </c>
      <c r="L57" s="2" t="s">
        <v>1970</v>
      </c>
      <c r="M57" s="2">
        <f t="shared" si="2"/>
        <v>0</v>
      </c>
      <c r="N57" s="100" t="str">
        <f t="shared" si="3"/>
        <v>VALID</v>
      </c>
    </row>
    <row r="58" spans="1:14" ht="14.25" customHeight="1">
      <c r="A58" s="2" t="s">
        <v>166</v>
      </c>
      <c r="B58" s="3" t="s">
        <v>1969</v>
      </c>
      <c r="C58" s="2" t="s">
        <v>1987</v>
      </c>
      <c r="D58" s="2">
        <v>1</v>
      </c>
      <c r="E58" s="2">
        <f t="shared" si="0"/>
        <v>500</v>
      </c>
      <c r="F58" s="2" t="str">
        <f t="shared" si="1"/>
        <v>500</v>
      </c>
      <c r="G58" s="2">
        <v>374</v>
      </c>
      <c r="H58" s="6">
        <v>44321</v>
      </c>
      <c r="I58" s="6">
        <v>44327</v>
      </c>
      <c r="J58" s="2" t="s">
        <v>1968</v>
      </c>
      <c r="K58" s="2" t="b">
        <v>1</v>
      </c>
      <c r="L58" s="2">
        <v>301.31</v>
      </c>
      <c r="M58" s="2">
        <f t="shared" si="2"/>
        <v>301.31</v>
      </c>
      <c r="N58" s="100" t="str">
        <f t="shared" si="3"/>
        <v>VALID</v>
      </c>
    </row>
    <row r="59" spans="1:14" ht="14.25" customHeight="1">
      <c r="A59" s="2" t="s">
        <v>169</v>
      </c>
      <c r="B59" s="3" t="s">
        <v>1978</v>
      </c>
      <c r="C59" s="2">
        <v>18000</v>
      </c>
      <c r="D59" s="2">
        <v>5</v>
      </c>
      <c r="E59" s="2">
        <f t="shared" si="0"/>
        <v>90000</v>
      </c>
      <c r="F59" s="2" t="str">
        <f t="shared" si="1"/>
        <v>18000</v>
      </c>
      <c r="G59" s="2">
        <v>139</v>
      </c>
      <c r="H59" s="6">
        <v>44806</v>
      </c>
      <c r="I59" s="6">
        <v>44811</v>
      </c>
      <c r="J59" s="2" t="s">
        <v>1991</v>
      </c>
      <c r="K59" s="2" t="b">
        <v>1</v>
      </c>
      <c r="L59" s="2">
        <v>55462.05</v>
      </c>
      <c r="M59" s="2">
        <f t="shared" si="2"/>
        <v>55462.05</v>
      </c>
      <c r="N59" s="100" t="str">
        <f t="shared" si="3"/>
        <v>VALID</v>
      </c>
    </row>
    <row r="60" spans="1:14" ht="14.25" customHeight="1">
      <c r="A60" s="2" t="s">
        <v>171</v>
      </c>
      <c r="B60" s="3" t="s">
        <v>1978</v>
      </c>
      <c r="C60" s="2">
        <v>18000</v>
      </c>
      <c r="D60" s="2">
        <v>4</v>
      </c>
      <c r="E60" s="2">
        <f t="shared" si="0"/>
        <v>72000</v>
      </c>
      <c r="F60" s="2" t="str">
        <f t="shared" si="1"/>
        <v>18000</v>
      </c>
      <c r="G60" s="2">
        <v>445</v>
      </c>
      <c r="H60" s="6">
        <v>45347</v>
      </c>
      <c r="I60" s="6">
        <v>45352</v>
      </c>
      <c r="J60" s="2" t="s">
        <v>1968</v>
      </c>
      <c r="K60" s="2" t="b">
        <v>1</v>
      </c>
      <c r="L60" s="2">
        <v>51611.56</v>
      </c>
      <c r="M60" s="2">
        <f t="shared" si="2"/>
        <v>51611.56</v>
      </c>
      <c r="N60" s="100" t="str">
        <f t="shared" si="3"/>
        <v>VALID</v>
      </c>
    </row>
    <row r="61" spans="1:14" ht="14.25" customHeight="1">
      <c r="A61" s="2" t="s">
        <v>173</v>
      </c>
      <c r="B61" s="3" t="s">
        <v>1996</v>
      </c>
      <c r="C61" s="2">
        <v>800</v>
      </c>
      <c r="D61" s="2">
        <v>1</v>
      </c>
      <c r="E61" s="2">
        <f t="shared" si="0"/>
        <v>800</v>
      </c>
      <c r="F61" s="2" t="str">
        <f t="shared" si="1"/>
        <v>800</v>
      </c>
      <c r="G61" s="2">
        <v>409</v>
      </c>
      <c r="H61" s="6">
        <v>43599</v>
      </c>
      <c r="I61" s="6">
        <v>43603</v>
      </c>
      <c r="J61" s="100"/>
      <c r="K61" s="2" t="b">
        <v>0</v>
      </c>
      <c r="L61" s="2" t="s">
        <v>1970</v>
      </c>
      <c r="M61" s="2">
        <f t="shared" si="2"/>
        <v>0</v>
      </c>
      <c r="N61" s="100" t="str">
        <f t="shared" si="3"/>
        <v>VALID</v>
      </c>
    </row>
    <row r="62" spans="1:14" ht="14.25" customHeight="1">
      <c r="A62" s="2" t="s">
        <v>176</v>
      </c>
      <c r="B62" s="3" t="s">
        <v>1983</v>
      </c>
      <c r="C62" s="2">
        <v>2000</v>
      </c>
      <c r="D62" s="2">
        <v>7</v>
      </c>
      <c r="E62" s="2">
        <f t="shared" si="0"/>
        <v>14000</v>
      </c>
      <c r="F62" s="2" t="str">
        <f t="shared" si="1"/>
        <v>2000</v>
      </c>
      <c r="G62" s="2">
        <v>134</v>
      </c>
      <c r="H62" s="6">
        <v>44742</v>
      </c>
      <c r="I62" s="6">
        <v>44745</v>
      </c>
      <c r="J62" s="2" t="s">
        <v>1968</v>
      </c>
      <c r="K62" s="2" t="b">
        <v>1</v>
      </c>
      <c r="L62" s="2">
        <v>8311.31</v>
      </c>
      <c r="M62" s="2">
        <f t="shared" si="2"/>
        <v>8311.31</v>
      </c>
      <c r="N62" s="100" t="str">
        <f t="shared" si="3"/>
        <v>VALID</v>
      </c>
    </row>
    <row r="63" spans="1:14" ht="14.25" customHeight="1">
      <c r="A63" s="2" t="s">
        <v>177</v>
      </c>
      <c r="B63" s="3" t="s">
        <v>1982</v>
      </c>
      <c r="C63" s="2">
        <v>15000</v>
      </c>
      <c r="D63" s="2">
        <v>5</v>
      </c>
      <c r="E63" s="2">
        <f t="shared" si="0"/>
        <v>75000</v>
      </c>
      <c r="F63" s="2" t="str">
        <f t="shared" si="1"/>
        <v>15000</v>
      </c>
      <c r="G63" s="2">
        <v>401</v>
      </c>
      <c r="H63" s="6">
        <v>44468</v>
      </c>
      <c r="I63" s="6">
        <v>44473</v>
      </c>
      <c r="J63" s="2" t="s">
        <v>1985</v>
      </c>
      <c r="K63" s="2" t="b">
        <v>1</v>
      </c>
      <c r="L63" s="2">
        <v>67475.95</v>
      </c>
      <c r="M63" s="2">
        <f t="shared" si="2"/>
        <v>67475.95</v>
      </c>
      <c r="N63" s="100" t="str">
        <f t="shared" si="3"/>
        <v>VALID</v>
      </c>
    </row>
    <row r="64" spans="1:14" ht="14.25" customHeight="1">
      <c r="A64" s="2" t="s">
        <v>179</v>
      </c>
      <c r="B64" s="3" t="s">
        <v>1982</v>
      </c>
      <c r="C64" s="2">
        <v>15000</v>
      </c>
      <c r="D64" s="2">
        <v>3</v>
      </c>
      <c r="E64" s="2">
        <f t="shared" si="0"/>
        <v>45000</v>
      </c>
      <c r="F64" s="2" t="str">
        <f t="shared" si="1"/>
        <v>15000</v>
      </c>
      <c r="G64" s="2">
        <v>476</v>
      </c>
      <c r="H64" s="6">
        <v>44117</v>
      </c>
      <c r="I64" s="6">
        <v>44121</v>
      </c>
      <c r="J64" s="2" t="s">
        <v>1968</v>
      </c>
      <c r="K64" s="2" t="b">
        <v>1</v>
      </c>
      <c r="L64" s="2">
        <v>24489.69</v>
      </c>
      <c r="M64" s="2">
        <f t="shared" si="2"/>
        <v>24489.69</v>
      </c>
      <c r="N64" s="100" t="str">
        <f t="shared" si="3"/>
        <v>VALID</v>
      </c>
    </row>
    <row r="65" spans="1:14" ht="14.25" customHeight="1">
      <c r="A65" s="2" t="s">
        <v>180</v>
      </c>
      <c r="B65" s="3" t="s">
        <v>1998</v>
      </c>
      <c r="C65" s="2">
        <v>100</v>
      </c>
      <c r="D65" s="2">
        <v>1</v>
      </c>
      <c r="E65" s="2">
        <f t="shared" si="0"/>
        <v>100</v>
      </c>
      <c r="F65" s="2" t="str">
        <f t="shared" si="1"/>
        <v>100</v>
      </c>
      <c r="G65" s="2">
        <v>274</v>
      </c>
      <c r="H65" s="6">
        <v>43632</v>
      </c>
      <c r="I65" s="6">
        <v>43635</v>
      </c>
      <c r="J65" s="2" t="s">
        <v>1974</v>
      </c>
      <c r="K65" s="2" t="b">
        <v>1</v>
      </c>
      <c r="L65" s="2">
        <v>53.04</v>
      </c>
      <c r="M65" s="2">
        <f t="shared" si="2"/>
        <v>53.04</v>
      </c>
      <c r="N65" s="100" t="str">
        <f t="shared" si="3"/>
        <v>VALID</v>
      </c>
    </row>
    <row r="66" spans="1:14" ht="14.25" customHeight="1">
      <c r="A66" s="2" t="s">
        <v>182</v>
      </c>
      <c r="B66" s="3" t="s">
        <v>1989</v>
      </c>
      <c r="C66" s="2">
        <v>4000</v>
      </c>
      <c r="D66" s="2">
        <v>8</v>
      </c>
      <c r="E66" s="2">
        <f t="shared" si="0"/>
        <v>32000</v>
      </c>
      <c r="F66" s="2" t="str">
        <f t="shared" si="1"/>
        <v>4000</v>
      </c>
      <c r="G66" s="2">
        <v>231</v>
      </c>
      <c r="H66" s="6">
        <v>44590</v>
      </c>
      <c r="I66" s="6">
        <v>44592</v>
      </c>
      <c r="J66" s="2" t="s">
        <v>1991</v>
      </c>
      <c r="K66" s="2" t="b">
        <v>1</v>
      </c>
      <c r="L66" s="2">
        <v>18466.8</v>
      </c>
      <c r="M66" s="2">
        <f t="shared" si="2"/>
        <v>18466.8</v>
      </c>
      <c r="N66" s="100" t="str">
        <f t="shared" si="3"/>
        <v>VALID</v>
      </c>
    </row>
    <row r="67" spans="1:14" ht="14.25" customHeight="1">
      <c r="A67" s="2" t="s">
        <v>185</v>
      </c>
      <c r="B67" s="3" t="s">
        <v>1973</v>
      </c>
      <c r="C67" s="2">
        <v>3000</v>
      </c>
      <c r="D67" s="2">
        <v>6</v>
      </c>
      <c r="E67" s="2">
        <f t="shared" ref="E67:E130" si="4">F67*D67</f>
        <v>18000</v>
      </c>
      <c r="F67" s="2" t="str">
        <f t="shared" ref="F67:F130" si="5">SUBSTITUTE(C67,"₹","")</f>
        <v>3000</v>
      </c>
      <c r="G67" s="2">
        <v>386</v>
      </c>
      <c r="H67" s="6">
        <v>44770</v>
      </c>
      <c r="I67" s="6">
        <v>44775</v>
      </c>
      <c r="J67" s="2" t="s">
        <v>1974</v>
      </c>
      <c r="K67" s="2" t="b">
        <v>1</v>
      </c>
      <c r="L67" s="2">
        <v>13355.64</v>
      </c>
      <c r="M67" s="2">
        <f t="shared" ref="M67:M130" si="6">IF(TRIM(L67)="",0,L67)</f>
        <v>13355.64</v>
      </c>
      <c r="N67" s="100" t="str">
        <f t="shared" ref="N67:N130" si="7">IF(AND(ISBLANK(J67),K67=TRUE),"INVALID","VALID")</f>
        <v>VALID</v>
      </c>
    </row>
    <row r="68" spans="1:14" ht="14.25" customHeight="1">
      <c r="A68" s="2" t="s">
        <v>186</v>
      </c>
      <c r="B68" s="3" t="s">
        <v>1986</v>
      </c>
      <c r="C68" s="2">
        <v>20000</v>
      </c>
      <c r="D68" s="2">
        <v>10</v>
      </c>
      <c r="E68" s="2">
        <f t="shared" si="4"/>
        <v>200000</v>
      </c>
      <c r="F68" s="2" t="str">
        <f t="shared" si="5"/>
        <v>20000</v>
      </c>
      <c r="G68" s="2">
        <v>206</v>
      </c>
      <c r="H68" s="6">
        <v>44349</v>
      </c>
      <c r="I68" s="6">
        <v>44351</v>
      </c>
      <c r="J68" s="100"/>
      <c r="K68" s="2" t="b">
        <v>0</v>
      </c>
      <c r="L68" s="2" t="s">
        <v>1970</v>
      </c>
      <c r="M68" s="2">
        <f t="shared" si="6"/>
        <v>0</v>
      </c>
      <c r="N68" s="100" t="str">
        <f t="shared" si="7"/>
        <v>VALID</v>
      </c>
    </row>
    <row r="69" spans="1:14" ht="14.25" customHeight="1">
      <c r="A69" s="2" t="s">
        <v>188</v>
      </c>
      <c r="B69" s="3" t="s">
        <v>1977</v>
      </c>
      <c r="C69" s="2" t="s">
        <v>1994</v>
      </c>
      <c r="D69" s="2">
        <v>2</v>
      </c>
      <c r="E69" s="2">
        <f t="shared" si="4"/>
        <v>20000</v>
      </c>
      <c r="F69" s="2" t="str">
        <f t="shared" si="5"/>
        <v>10000</v>
      </c>
      <c r="G69" s="2">
        <v>364</v>
      </c>
      <c r="H69" s="6">
        <v>44085</v>
      </c>
      <c r="I69" s="6">
        <v>44087</v>
      </c>
      <c r="J69" s="2" t="s">
        <v>1972</v>
      </c>
      <c r="K69" s="2" t="b">
        <v>1</v>
      </c>
      <c r="L69" s="2">
        <v>17169.96</v>
      </c>
      <c r="M69" s="2">
        <f t="shared" si="6"/>
        <v>17169.96</v>
      </c>
      <c r="N69" s="100" t="str">
        <f t="shared" si="7"/>
        <v>VALID</v>
      </c>
    </row>
    <row r="70" spans="1:14" ht="14.25" customHeight="1">
      <c r="A70" s="2" t="s">
        <v>190</v>
      </c>
      <c r="B70" s="3" t="s">
        <v>1980</v>
      </c>
      <c r="C70" s="2">
        <v>25000</v>
      </c>
      <c r="D70" s="2">
        <v>10</v>
      </c>
      <c r="E70" s="2">
        <f t="shared" si="4"/>
        <v>250000</v>
      </c>
      <c r="F70" s="2" t="str">
        <f t="shared" si="5"/>
        <v>25000</v>
      </c>
      <c r="G70" s="2">
        <v>289</v>
      </c>
      <c r="H70" s="6">
        <v>44229</v>
      </c>
      <c r="I70" s="6">
        <v>44234</v>
      </c>
      <c r="J70" s="2" t="s">
        <v>1972</v>
      </c>
      <c r="K70" s="2" t="b">
        <v>1</v>
      </c>
      <c r="L70" s="2">
        <v>174255.5</v>
      </c>
      <c r="M70" s="2">
        <f t="shared" si="6"/>
        <v>174255.5</v>
      </c>
      <c r="N70" s="100" t="str">
        <f t="shared" si="7"/>
        <v>VALID</v>
      </c>
    </row>
    <row r="71" spans="1:14" ht="14.25" customHeight="1">
      <c r="A71" s="2" t="s">
        <v>192</v>
      </c>
      <c r="B71" s="3" t="s">
        <v>1986</v>
      </c>
      <c r="C71" s="2">
        <v>20000</v>
      </c>
      <c r="D71" s="2">
        <v>12</v>
      </c>
      <c r="E71" s="2">
        <f t="shared" si="4"/>
        <v>240000</v>
      </c>
      <c r="F71" s="2" t="str">
        <f t="shared" si="5"/>
        <v>20000</v>
      </c>
      <c r="G71" s="2">
        <v>269</v>
      </c>
      <c r="H71" s="6">
        <v>43810</v>
      </c>
      <c r="I71" s="6">
        <v>43816</v>
      </c>
      <c r="J71" s="2" t="s">
        <v>1985</v>
      </c>
      <c r="K71" s="2" t="b">
        <v>1</v>
      </c>
      <c r="L71" s="2">
        <v>208135.44</v>
      </c>
      <c r="M71" s="2">
        <f t="shared" si="6"/>
        <v>208135.44</v>
      </c>
      <c r="N71" s="100" t="str">
        <f t="shared" si="7"/>
        <v>VALID</v>
      </c>
    </row>
    <row r="72" spans="1:14" ht="14.25" customHeight="1">
      <c r="A72" s="2" t="s">
        <v>194</v>
      </c>
      <c r="B72" s="3" t="s">
        <v>1998</v>
      </c>
      <c r="C72" s="2">
        <v>100</v>
      </c>
      <c r="D72" s="2">
        <v>1</v>
      </c>
      <c r="E72" s="2">
        <f t="shared" si="4"/>
        <v>100</v>
      </c>
      <c r="F72" s="2" t="str">
        <f t="shared" si="5"/>
        <v>100</v>
      </c>
      <c r="G72" s="2">
        <v>155</v>
      </c>
      <c r="H72" s="6">
        <v>44318</v>
      </c>
      <c r="I72" s="6">
        <v>44322</v>
      </c>
      <c r="J72" s="2" t="s">
        <v>1974</v>
      </c>
      <c r="K72" s="2" t="b">
        <v>1</v>
      </c>
      <c r="L72" s="2">
        <v>77.959999999999994</v>
      </c>
      <c r="M72" s="2">
        <f t="shared" si="6"/>
        <v>77.959999999999994</v>
      </c>
      <c r="N72" s="100" t="str">
        <f t="shared" si="7"/>
        <v>VALID</v>
      </c>
    </row>
    <row r="73" spans="1:14" ht="14.25" customHeight="1">
      <c r="A73" s="2" t="s">
        <v>196</v>
      </c>
      <c r="B73" s="3" t="s">
        <v>1973</v>
      </c>
      <c r="C73" s="2">
        <v>3000</v>
      </c>
      <c r="D73" s="2">
        <v>6</v>
      </c>
      <c r="E73" s="2">
        <f t="shared" si="4"/>
        <v>18000</v>
      </c>
      <c r="F73" s="2" t="str">
        <f t="shared" si="5"/>
        <v>3000</v>
      </c>
      <c r="G73" s="2">
        <v>275</v>
      </c>
      <c r="H73" s="6">
        <v>44013</v>
      </c>
      <c r="I73" s="6">
        <v>44019</v>
      </c>
      <c r="J73" s="2" t="s">
        <v>1985</v>
      </c>
      <c r="K73" s="2" t="b">
        <v>1</v>
      </c>
      <c r="L73" s="2">
        <v>10770.36</v>
      </c>
      <c r="M73" s="2">
        <f t="shared" si="6"/>
        <v>10770.36</v>
      </c>
      <c r="N73" s="100" t="str">
        <f t="shared" si="7"/>
        <v>VALID</v>
      </c>
    </row>
    <row r="74" spans="1:14" ht="14.25" customHeight="1">
      <c r="A74" s="2" t="s">
        <v>198</v>
      </c>
      <c r="B74" s="3" t="s">
        <v>1967</v>
      </c>
      <c r="C74" s="2">
        <v>12000</v>
      </c>
      <c r="D74" s="2">
        <v>5</v>
      </c>
      <c r="E74" s="2">
        <f t="shared" si="4"/>
        <v>60000</v>
      </c>
      <c r="F74" s="2" t="str">
        <f t="shared" si="5"/>
        <v>12000</v>
      </c>
      <c r="G74" s="2">
        <v>136</v>
      </c>
      <c r="H74" s="6">
        <v>44696</v>
      </c>
      <c r="I74" s="6">
        <v>44700</v>
      </c>
      <c r="J74" s="2" t="s">
        <v>1968</v>
      </c>
      <c r="K74" s="2" t="b">
        <v>1</v>
      </c>
      <c r="L74" s="2">
        <v>30738.95</v>
      </c>
      <c r="M74" s="2">
        <f t="shared" si="6"/>
        <v>30738.95</v>
      </c>
      <c r="N74" s="100" t="str">
        <f t="shared" si="7"/>
        <v>VALID</v>
      </c>
    </row>
    <row r="75" spans="1:14" ht="14.25" customHeight="1">
      <c r="A75" s="2" t="s">
        <v>199</v>
      </c>
      <c r="B75" s="3" t="s">
        <v>1998</v>
      </c>
      <c r="C75" s="2">
        <v>100</v>
      </c>
      <c r="D75" s="2">
        <v>1</v>
      </c>
      <c r="E75" s="2">
        <f t="shared" si="4"/>
        <v>100</v>
      </c>
      <c r="F75" s="2" t="str">
        <f t="shared" si="5"/>
        <v>100</v>
      </c>
      <c r="G75" s="2">
        <v>390</v>
      </c>
      <c r="H75" s="6">
        <v>44393</v>
      </c>
      <c r="I75" s="6">
        <v>44397</v>
      </c>
      <c r="J75" s="2" t="s">
        <v>1974</v>
      </c>
      <c r="K75" s="2" t="b">
        <v>1</v>
      </c>
      <c r="L75" s="2">
        <v>56.05</v>
      </c>
      <c r="M75" s="2">
        <f t="shared" si="6"/>
        <v>56.05</v>
      </c>
      <c r="N75" s="100" t="str">
        <f t="shared" si="7"/>
        <v>VALID</v>
      </c>
    </row>
    <row r="76" spans="1:14" ht="14.25" customHeight="1">
      <c r="A76" s="2" t="s">
        <v>200</v>
      </c>
      <c r="B76" s="3" t="s">
        <v>1967</v>
      </c>
      <c r="C76" s="2">
        <v>12000</v>
      </c>
      <c r="D76" s="2">
        <v>4</v>
      </c>
      <c r="E76" s="2">
        <f t="shared" si="4"/>
        <v>48000</v>
      </c>
      <c r="F76" s="2" t="str">
        <f t="shared" si="5"/>
        <v>12000</v>
      </c>
      <c r="G76" s="2">
        <v>415</v>
      </c>
      <c r="H76" s="6">
        <v>43958</v>
      </c>
      <c r="I76" s="6">
        <v>43961</v>
      </c>
      <c r="J76" s="100"/>
      <c r="K76" s="2" t="b">
        <v>0</v>
      </c>
      <c r="L76" s="2" t="s">
        <v>1970</v>
      </c>
      <c r="M76" s="2">
        <f t="shared" si="6"/>
        <v>0</v>
      </c>
      <c r="N76" s="100" t="str">
        <f t="shared" si="7"/>
        <v>VALID</v>
      </c>
    </row>
    <row r="77" spans="1:14" ht="14.25" customHeight="1">
      <c r="A77" s="2" t="s">
        <v>202</v>
      </c>
      <c r="B77" s="3" t="s">
        <v>1986</v>
      </c>
      <c r="C77" s="2" t="s">
        <v>1999</v>
      </c>
      <c r="D77" s="2">
        <v>15</v>
      </c>
      <c r="E77" s="2">
        <f t="shared" si="4"/>
        <v>300000</v>
      </c>
      <c r="F77" s="2" t="str">
        <f t="shared" si="5"/>
        <v>20000</v>
      </c>
      <c r="G77" s="2">
        <v>333</v>
      </c>
      <c r="H77" s="6">
        <v>45308</v>
      </c>
      <c r="I77" s="6">
        <v>45313</v>
      </c>
      <c r="J77" s="2" t="s">
        <v>1968</v>
      </c>
      <c r="K77" s="2" t="b">
        <v>1</v>
      </c>
      <c r="L77" s="2">
        <v>174141.6</v>
      </c>
      <c r="M77" s="2">
        <f t="shared" si="6"/>
        <v>174141.6</v>
      </c>
      <c r="N77" s="100" t="str">
        <f t="shared" si="7"/>
        <v>VALID</v>
      </c>
    </row>
    <row r="78" spans="1:14" ht="14.25" customHeight="1">
      <c r="A78" s="2" t="s">
        <v>204</v>
      </c>
      <c r="B78" s="3" t="s">
        <v>1980</v>
      </c>
      <c r="C78" s="2">
        <v>25000</v>
      </c>
      <c r="D78" s="2">
        <v>12</v>
      </c>
      <c r="E78" s="2">
        <f t="shared" si="4"/>
        <v>300000</v>
      </c>
      <c r="F78" s="2" t="str">
        <f t="shared" si="5"/>
        <v>25000</v>
      </c>
      <c r="G78" s="2">
        <v>488</v>
      </c>
      <c r="H78" s="6">
        <v>44383</v>
      </c>
      <c r="I78" s="6">
        <v>44388</v>
      </c>
      <c r="J78" s="2" t="s">
        <v>1974</v>
      </c>
      <c r="K78" s="2" t="b">
        <v>1</v>
      </c>
      <c r="L78" s="2">
        <v>217453.08000000002</v>
      </c>
      <c r="M78" s="2">
        <f t="shared" si="6"/>
        <v>217453.08000000002</v>
      </c>
      <c r="N78" s="100" t="str">
        <f t="shared" si="7"/>
        <v>VALID</v>
      </c>
    </row>
    <row r="79" spans="1:14" ht="14.25" customHeight="1">
      <c r="A79" s="2" t="s">
        <v>205</v>
      </c>
      <c r="B79" s="3" t="s">
        <v>1998</v>
      </c>
      <c r="C79" s="2">
        <v>100</v>
      </c>
      <c r="D79" s="2">
        <v>1</v>
      </c>
      <c r="E79" s="2">
        <f t="shared" si="4"/>
        <v>100</v>
      </c>
      <c r="F79" s="2" t="str">
        <f t="shared" si="5"/>
        <v>100</v>
      </c>
      <c r="G79" s="2">
        <v>268</v>
      </c>
      <c r="H79" s="6">
        <v>44907</v>
      </c>
      <c r="I79" s="6">
        <v>44911</v>
      </c>
      <c r="J79" s="100"/>
      <c r="K79" s="2" t="b">
        <v>0</v>
      </c>
      <c r="L79" s="2" t="s">
        <v>1970</v>
      </c>
      <c r="M79" s="2">
        <f t="shared" si="6"/>
        <v>0</v>
      </c>
      <c r="N79" s="100" t="str">
        <f t="shared" si="7"/>
        <v>VALID</v>
      </c>
    </row>
    <row r="80" spans="1:14" ht="14.25" customHeight="1">
      <c r="A80" s="2" t="s">
        <v>207</v>
      </c>
      <c r="B80" s="3" t="s">
        <v>1973</v>
      </c>
      <c r="C80" s="2" t="s">
        <v>1993</v>
      </c>
      <c r="D80" s="2">
        <v>6</v>
      </c>
      <c r="E80" s="2">
        <f t="shared" si="4"/>
        <v>18000</v>
      </c>
      <c r="F80" s="2" t="str">
        <f t="shared" si="5"/>
        <v>3000</v>
      </c>
      <c r="G80" s="2">
        <v>327</v>
      </c>
      <c r="H80" s="6">
        <v>45078</v>
      </c>
      <c r="I80" s="6">
        <v>45080</v>
      </c>
      <c r="J80" s="2" t="s">
        <v>1991</v>
      </c>
      <c r="K80" s="2" t="b">
        <v>1</v>
      </c>
      <c r="L80" s="2">
        <v>14773.74</v>
      </c>
      <c r="M80" s="2">
        <f t="shared" si="6"/>
        <v>14773.74</v>
      </c>
      <c r="N80" s="100" t="str">
        <f t="shared" si="7"/>
        <v>VALID</v>
      </c>
    </row>
    <row r="81" spans="1:14" ht="14.25" customHeight="1">
      <c r="A81" s="2" t="s">
        <v>209</v>
      </c>
      <c r="B81" s="3" t="s">
        <v>1982</v>
      </c>
      <c r="C81" s="2">
        <v>15000</v>
      </c>
      <c r="D81" s="2">
        <v>5</v>
      </c>
      <c r="E81" s="2">
        <f t="shared" si="4"/>
        <v>75000</v>
      </c>
      <c r="F81" s="2" t="str">
        <f t="shared" si="5"/>
        <v>15000</v>
      </c>
      <c r="G81" s="2">
        <v>374</v>
      </c>
      <c r="H81" s="6">
        <v>44536</v>
      </c>
      <c r="I81" s="6">
        <v>44538</v>
      </c>
      <c r="J81" s="2" t="s">
        <v>1974</v>
      </c>
      <c r="K81" s="2" t="b">
        <v>1</v>
      </c>
      <c r="L81" s="2">
        <v>44458.25</v>
      </c>
      <c r="M81" s="2">
        <f t="shared" si="6"/>
        <v>44458.25</v>
      </c>
      <c r="N81" s="100" t="str">
        <f t="shared" si="7"/>
        <v>VALID</v>
      </c>
    </row>
    <row r="82" spans="1:14" ht="14.25" customHeight="1">
      <c r="A82" s="2" t="s">
        <v>211</v>
      </c>
      <c r="B82" s="3" t="s">
        <v>1982</v>
      </c>
      <c r="C82" s="2">
        <v>15000</v>
      </c>
      <c r="D82" s="2">
        <v>3</v>
      </c>
      <c r="E82" s="2">
        <f t="shared" si="4"/>
        <v>45000</v>
      </c>
      <c r="F82" s="2" t="str">
        <f t="shared" si="5"/>
        <v>15000</v>
      </c>
      <c r="G82" s="2">
        <v>125</v>
      </c>
      <c r="H82" s="6">
        <v>45370</v>
      </c>
      <c r="I82" s="6">
        <v>45374</v>
      </c>
      <c r="J82" s="2" t="s">
        <v>1991</v>
      </c>
      <c r="K82" s="2" t="b">
        <v>1</v>
      </c>
      <c r="L82" s="2">
        <v>28657.98</v>
      </c>
      <c r="M82" s="2">
        <f t="shared" si="6"/>
        <v>28657.98</v>
      </c>
      <c r="N82" s="100" t="str">
        <f t="shared" si="7"/>
        <v>VALID</v>
      </c>
    </row>
    <row r="83" spans="1:14" ht="14.25" customHeight="1">
      <c r="A83" s="2" t="s">
        <v>212</v>
      </c>
      <c r="B83" s="3" t="s">
        <v>1980</v>
      </c>
      <c r="C83" s="2" t="s">
        <v>2000</v>
      </c>
      <c r="D83" s="2">
        <v>10</v>
      </c>
      <c r="E83" s="2">
        <f t="shared" si="4"/>
        <v>250000</v>
      </c>
      <c r="F83" s="2" t="str">
        <f t="shared" si="5"/>
        <v>25000</v>
      </c>
      <c r="G83" s="2">
        <v>333</v>
      </c>
      <c r="H83" s="6">
        <v>44632</v>
      </c>
      <c r="I83" s="6">
        <v>44634</v>
      </c>
      <c r="J83" s="100"/>
      <c r="K83" s="2" t="b">
        <v>0</v>
      </c>
      <c r="L83" s="2" t="s">
        <v>1970</v>
      </c>
      <c r="M83" s="2">
        <f t="shared" si="6"/>
        <v>0</v>
      </c>
      <c r="N83" s="100" t="str">
        <f t="shared" si="7"/>
        <v>VALID</v>
      </c>
    </row>
    <row r="84" spans="1:14" ht="14.25" customHeight="1">
      <c r="A84" s="2" t="s">
        <v>213</v>
      </c>
      <c r="B84" s="3" t="s">
        <v>1998</v>
      </c>
      <c r="C84" s="2" t="s">
        <v>2001</v>
      </c>
      <c r="D84" s="2">
        <v>1</v>
      </c>
      <c r="E84" s="2">
        <f t="shared" si="4"/>
        <v>100</v>
      </c>
      <c r="F84" s="2" t="str">
        <f t="shared" si="5"/>
        <v>100</v>
      </c>
      <c r="G84" s="2">
        <v>378</v>
      </c>
      <c r="H84" s="6">
        <v>44952</v>
      </c>
      <c r="I84" s="6">
        <v>44956</v>
      </c>
      <c r="J84" s="2" t="s">
        <v>1991</v>
      </c>
      <c r="K84" s="2" t="b">
        <v>1</v>
      </c>
      <c r="L84" s="2">
        <v>88.17</v>
      </c>
      <c r="M84" s="2">
        <f t="shared" si="6"/>
        <v>88.17</v>
      </c>
      <c r="N84" s="100" t="str">
        <f t="shared" si="7"/>
        <v>VALID</v>
      </c>
    </row>
    <row r="85" spans="1:14" ht="14.25" customHeight="1">
      <c r="A85" s="2" t="s">
        <v>215</v>
      </c>
      <c r="B85" s="3" t="s">
        <v>1976</v>
      </c>
      <c r="C85" s="2" t="s">
        <v>2002</v>
      </c>
      <c r="D85" s="2">
        <v>3</v>
      </c>
      <c r="E85" s="2">
        <f t="shared" si="4"/>
        <v>3000</v>
      </c>
      <c r="F85" s="2" t="str">
        <f t="shared" si="5"/>
        <v>1000</v>
      </c>
      <c r="G85" s="2">
        <v>297</v>
      </c>
      <c r="H85" s="6">
        <v>44167</v>
      </c>
      <c r="I85" s="6">
        <v>44171</v>
      </c>
      <c r="J85" s="2" t="s">
        <v>1991</v>
      </c>
      <c r="K85" s="2" t="b">
        <v>1</v>
      </c>
      <c r="L85" s="2">
        <v>1770.5099999999998</v>
      </c>
      <c r="M85" s="2">
        <f t="shared" si="6"/>
        <v>1770.5099999999998</v>
      </c>
      <c r="N85" s="100" t="str">
        <f t="shared" si="7"/>
        <v>VALID</v>
      </c>
    </row>
    <row r="86" spans="1:14" ht="14.25" customHeight="1">
      <c r="A86" s="2" t="s">
        <v>217</v>
      </c>
      <c r="B86" s="3" t="s">
        <v>1983</v>
      </c>
      <c r="C86" s="2">
        <v>2000</v>
      </c>
      <c r="D86" s="2">
        <v>7</v>
      </c>
      <c r="E86" s="2">
        <f t="shared" si="4"/>
        <v>14000</v>
      </c>
      <c r="F86" s="2" t="str">
        <f t="shared" si="5"/>
        <v>2000</v>
      </c>
      <c r="G86" s="2">
        <v>432</v>
      </c>
      <c r="H86" s="6">
        <v>43818</v>
      </c>
      <c r="I86" s="6">
        <v>43824</v>
      </c>
      <c r="J86" s="2" t="s">
        <v>1974</v>
      </c>
      <c r="K86" s="2" t="b">
        <v>1</v>
      </c>
      <c r="L86" s="2">
        <v>8718.2200000000012</v>
      </c>
      <c r="M86" s="2">
        <f t="shared" si="6"/>
        <v>8718.2200000000012</v>
      </c>
      <c r="N86" s="100" t="str">
        <f t="shared" si="7"/>
        <v>VALID</v>
      </c>
    </row>
    <row r="87" spans="1:14" ht="14.25" customHeight="1">
      <c r="A87" s="2" t="s">
        <v>220</v>
      </c>
      <c r="B87" s="3" t="s">
        <v>1981</v>
      </c>
      <c r="C87" s="2">
        <v>8000</v>
      </c>
      <c r="D87" s="2">
        <v>4</v>
      </c>
      <c r="E87" s="2">
        <f t="shared" si="4"/>
        <v>32000</v>
      </c>
      <c r="F87" s="2" t="str">
        <f t="shared" si="5"/>
        <v>8000</v>
      </c>
      <c r="G87" s="2">
        <v>366</v>
      </c>
      <c r="H87" s="6">
        <v>43945</v>
      </c>
      <c r="I87" s="6">
        <v>43950</v>
      </c>
      <c r="J87" s="100"/>
      <c r="K87" s="2" t="b">
        <v>0</v>
      </c>
      <c r="L87" s="2" t="s">
        <v>1970</v>
      </c>
      <c r="M87" s="2">
        <f t="shared" si="6"/>
        <v>0</v>
      </c>
      <c r="N87" s="100" t="str">
        <f t="shared" si="7"/>
        <v>VALID</v>
      </c>
    </row>
    <row r="88" spans="1:14" ht="14.25" customHeight="1">
      <c r="A88" s="2" t="s">
        <v>222</v>
      </c>
      <c r="B88" s="3" t="s">
        <v>1980</v>
      </c>
      <c r="C88" s="2">
        <v>25000</v>
      </c>
      <c r="D88" s="2">
        <v>10</v>
      </c>
      <c r="E88" s="2">
        <f t="shared" si="4"/>
        <v>250000</v>
      </c>
      <c r="F88" s="2" t="str">
        <f t="shared" si="5"/>
        <v>25000</v>
      </c>
      <c r="G88" s="2">
        <v>374</v>
      </c>
      <c r="H88" s="6">
        <v>44215</v>
      </c>
      <c r="I88" s="6">
        <v>44220</v>
      </c>
      <c r="J88" s="2" t="s">
        <v>1974</v>
      </c>
      <c r="K88" s="2" t="b">
        <v>1</v>
      </c>
      <c r="L88" s="2">
        <v>125433.3</v>
      </c>
      <c r="M88" s="2">
        <f t="shared" si="6"/>
        <v>125433.3</v>
      </c>
      <c r="N88" s="100" t="str">
        <f t="shared" si="7"/>
        <v>VALID</v>
      </c>
    </row>
    <row r="89" spans="1:14" ht="14.25" customHeight="1">
      <c r="A89" s="2" t="s">
        <v>224</v>
      </c>
      <c r="B89" s="3" t="s">
        <v>1996</v>
      </c>
      <c r="C89" s="2">
        <v>800</v>
      </c>
      <c r="D89" s="2">
        <v>1</v>
      </c>
      <c r="E89" s="2">
        <f t="shared" si="4"/>
        <v>800</v>
      </c>
      <c r="F89" s="2" t="str">
        <f t="shared" si="5"/>
        <v>800</v>
      </c>
      <c r="G89" s="2">
        <v>187</v>
      </c>
      <c r="H89" s="6">
        <v>45147</v>
      </c>
      <c r="I89" s="6">
        <v>45152</v>
      </c>
      <c r="J89" s="2" t="s">
        <v>1985</v>
      </c>
      <c r="K89" s="2" t="b">
        <v>1</v>
      </c>
      <c r="L89" s="2">
        <v>714.99</v>
      </c>
      <c r="M89" s="2">
        <f t="shared" si="6"/>
        <v>714.99</v>
      </c>
      <c r="N89" s="100" t="str">
        <f t="shared" si="7"/>
        <v>VALID</v>
      </c>
    </row>
    <row r="90" spans="1:14" ht="14.25" customHeight="1">
      <c r="A90" s="2" t="s">
        <v>226</v>
      </c>
      <c r="B90" s="3" t="s">
        <v>1978</v>
      </c>
      <c r="C90" s="2">
        <v>18000</v>
      </c>
      <c r="D90" s="2">
        <v>4</v>
      </c>
      <c r="E90" s="2">
        <f t="shared" si="4"/>
        <v>72000</v>
      </c>
      <c r="F90" s="2" t="str">
        <f t="shared" si="5"/>
        <v>18000</v>
      </c>
      <c r="G90" s="2">
        <v>440</v>
      </c>
      <c r="H90" s="6">
        <v>45193</v>
      </c>
      <c r="I90" s="6">
        <v>45197</v>
      </c>
      <c r="J90" s="2" t="s">
        <v>1972</v>
      </c>
      <c r="K90" s="2" t="b">
        <v>1</v>
      </c>
      <c r="L90" s="2">
        <v>57203.6</v>
      </c>
      <c r="M90" s="2">
        <f t="shared" si="6"/>
        <v>57203.6</v>
      </c>
      <c r="N90" s="100" t="str">
        <f t="shared" si="7"/>
        <v>VALID</v>
      </c>
    </row>
    <row r="91" spans="1:14" ht="14.25" customHeight="1">
      <c r="A91" s="2" t="s">
        <v>228</v>
      </c>
      <c r="B91" s="3" t="s">
        <v>1977</v>
      </c>
      <c r="C91" s="2">
        <v>10000</v>
      </c>
      <c r="D91" s="2">
        <v>2</v>
      </c>
      <c r="E91" s="2">
        <f t="shared" si="4"/>
        <v>20000</v>
      </c>
      <c r="F91" s="2" t="str">
        <f t="shared" si="5"/>
        <v>10000</v>
      </c>
      <c r="G91" s="2">
        <v>387</v>
      </c>
      <c r="H91" s="6">
        <v>44455</v>
      </c>
      <c r="I91" s="6">
        <v>44458</v>
      </c>
      <c r="J91" s="2" t="s">
        <v>1985</v>
      </c>
      <c r="K91" s="2" t="b">
        <v>1</v>
      </c>
      <c r="L91" s="2">
        <v>10879.14</v>
      </c>
      <c r="M91" s="2">
        <f t="shared" si="6"/>
        <v>10879.14</v>
      </c>
      <c r="N91" s="100" t="str">
        <f t="shared" si="7"/>
        <v>VALID</v>
      </c>
    </row>
    <row r="92" spans="1:14" ht="14.25" customHeight="1">
      <c r="A92" s="2" t="s">
        <v>230</v>
      </c>
      <c r="B92" s="3" t="s">
        <v>1969</v>
      </c>
      <c r="C92" s="2">
        <v>500</v>
      </c>
      <c r="D92" s="2">
        <v>1</v>
      </c>
      <c r="E92" s="2">
        <f t="shared" si="4"/>
        <v>500</v>
      </c>
      <c r="F92" s="2" t="str">
        <f t="shared" si="5"/>
        <v>500</v>
      </c>
      <c r="G92" s="2">
        <v>334</v>
      </c>
      <c r="H92" s="6">
        <v>43827</v>
      </c>
      <c r="I92" s="6">
        <v>43830</v>
      </c>
      <c r="J92" s="2" t="s">
        <v>1991</v>
      </c>
      <c r="K92" s="2" t="b">
        <v>1</v>
      </c>
      <c r="L92" s="2">
        <v>372.41</v>
      </c>
      <c r="M92" s="2">
        <f t="shared" si="6"/>
        <v>372.41</v>
      </c>
      <c r="N92" s="100" t="str">
        <f t="shared" si="7"/>
        <v>VALID</v>
      </c>
    </row>
    <row r="93" spans="1:14" ht="14.25" customHeight="1">
      <c r="A93" s="2" t="s">
        <v>232</v>
      </c>
      <c r="B93" s="3" t="s">
        <v>1971</v>
      </c>
      <c r="C93" s="2" t="s">
        <v>1975</v>
      </c>
      <c r="D93" s="2">
        <v>3</v>
      </c>
      <c r="E93" s="2">
        <f t="shared" si="4"/>
        <v>18000</v>
      </c>
      <c r="F93" s="2" t="str">
        <f t="shared" si="5"/>
        <v>6000</v>
      </c>
      <c r="G93" s="2">
        <v>484</v>
      </c>
      <c r="H93" s="6">
        <v>43866</v>
      </c>
      <c r="I93" s="6">
        <v>43868</v>
      </c>
      <c r="J93" s="100"/>
      <c r="K93" s="2" t="b">
        <v>0</v>
      </c>
      <c r="L93" s="2" t="s">
        <v>1970</v>
      </c>
      <c r="M93" s="2">
        <f t="shared" si="6"/>
        <v>0</v>
      </c>
      <c r="N93" s="100" t="str">
        <f t="shared" si="7"/>
        <v>VALID</v>
      </c>
    </row>
    <row r="94" spans="1:14" ht="14.25" customHeight="1">
      <c r="A94" s="2" t="s">
        <v>234</v>
      </c>
      <c r="B94" s="3" t="s">
        <v>1983</v>
      </c>
      <c r="C94" s="2" t="s">
        <v>1984</v>
      </c>
      <c r="D94" s="2">
        <v>5</v>
      </c>
      <c r="E94" s="2">
        <f t="shared" si="4"/>
        <v>10000</v>
      </c>
      <c r="F94" s="2" t="str">
        <f t="shared" si="5"/>
        <v>2000</v>
      </c>
      <c r="G94" s="2">
        <v>114</v>
      </c>
      <c r="H94" s="6">
        <v>43890</v>
      </c>
      <c r="I94" s="6">
        <v>43896</v>
      </c>
      <c r="J94" s="2" t="s">
        <v>1974</v>
      </c>
      <c r="K94" s="2" t="b">
        <v>1</v>
      </c>
      <c r="L94" s="2">
        <v>5506.4</v>
      </c>
      <c r="M94" s="2">
        <f t="shared" si="6"/>
        <v>5506.4</v>
      </c>
      <c r="N94" s="100" t="str">
        <f t="shared" si="7"/>
        <v>VALID</v>
      </c>
    </row>
    <row r="95" spans="1:14" ht="14.25" customHeight="1">
      <c r="A95" s="2" t="s">
        <v>236</v>
      </c>
      <c r="B95" s="3" t="s">
        <v>1967</v>
      </c>
      <c r="C95" s="2">
        <v>12000</v>
      </c>
      <c r="D95" s="2">
        <v>4</v>
      </c>
      <c r="E95" s="2">
        <f t="shared" si="4"/>
        <v>48000</v>
      </c>
      <c r="F95" s="2" t="str">
        <f t="shared" si="5"/>
        <v>12000</v>
      </c>
      <c r="G95" s="2">
        <v>443</v>
      </c>
      <c r="H95" s="6">
        <v>45136</v>
      </c>
      <c r="I95" s="6">
        <v>45141</v>
      </c>
      <c r="J95" s="2" t="s">
        <v>1968</v>
      </c>
      <c r="K95" s="2" t="b">
        <v>1</v>
      </c>
      <c r="L95" s="2">
        <v>38250.120000000003</v>
      </c>
      <c r="M95" s="2">
        <f t="shared" si="6"/>
        <v>38250.120000000003</v>
      </c>
      <c r="N95" s="100" t="str">
        <f t="shared" si="7"/>
        <v>VALID</v>
      </c>
    </row>
    <row r="96" spans="1:14" ht="14.25" customHeight="1">
      <c r="A96" s="2" t="s">
        <v>237</v>
      </c>
      <c r="B96" s="3" t="s">
        <v>1983</v>
      </c>
      <c r="C96" s="2" t="s">
        <v>1984</v>
      </c>
      <c r="D96" s="2">
        <v>5</v>
      </c>
      <c r="E96" s="2">
        <f t="shared" si="4"/>
        <v>10000</v>
      </c>
      <c r="F96" s="2" t="str">
        <f t="shared" si="5"/>
        <v>2000</v>
      </c>
      <c r="G96" s="2">
        <v>144</v>
      </c>
      <c r="H96" s="6">
        <v>44827</v>
      </c>
      <c r="I96" s="6">
        <v>44829</v>
      </c>
      <c r="J96" s="2" t="s">
        <v>1972</v>
      </c>
      <c r="K96" s="2" t="b">
        <v>1</v>
      </c>
      <c r="L96" s="2">
        <v>7114.0499999999993</v>
      </c>
      <c r="M96" s="2">
        <f t="shared" si="6"/>
        <v>7114.0499999999993</v>
      </c>
      <c r="N96" s="100" t="str">
        <f t="shared" si="7"/>
        <v>VALID</v>
      </c>
    </row>
    <row r="97" spans="1:14" ht="14.25" customHeight="1">
      <c r="A97" s="2" t="s">
        <v>238</v>
      </c>
      <c r="B97" s="3" t="s">
        <v>1977</v>
      </c>
      <c r="C97" s="2" t="s">
        <v>1994</v>
      </c>
      <c r="D97" s="2">
        <v>2</v>
      </c>
      <c r="E97" s="2">
        <f t="shared" si="4"/>
        <v>20000</v>
      </c>
      <c r="F97" s="2" t="str">
        <f t="shared" si="5"/>
        <v>10000</v>
      </c>
      <c r="G97" s="2">
        <v>412</v>
      </c>
      <c r="H97" s="6">
        <v>45082</v>
      </c>
      <c r="I97" s="6">
        <v>45087</v>
      </c>
      <c r="J97" s="2" t="s">
        <v>1985</v>
      </c>
      <c r="K97" s="2" t="b">
        <v>1</v>
      </c>
      <c r="L97" s="2">
        <v>14220.48</v>
      </c>
      <c r="M97" s="2">
        <f t="shared" si="6"/>
        <v>14220.48</v>
      </c>
      <c r="N97" s="100" t="str">
        <f t="shared" si="7"/>
        <v>VALID</v>
      </c>
    </row>
    <row r="98" spans="1:14" ht="14.25" customHeight="1">
      <c r="A98" s="2" t="s">
        <v>240</v>
      </c>
      <c r="B98" s="3" t="s">
        <v>1998</v>
      </c>
      <c r="C98" s="2">
        <v>100</v>
      </c>
      <c r="D98" s="2">
        <v>2</v>
      </c>
      <c r="E98" s="2">
        <f t="shared" si="4"/>
        <v>200</v>
      </c>
      <c r="F98" s="2" t="str">
        <f t="shared" si="5"/>
        <v>100</v>
      </c>
      <c r="G98" s="2">
        <v>420</v>
      </c>
      <c r="H98" s="6">
        <v>44677</v>
      </c>
      <c r="I98" s="6">
        <v>44683</v>
      </c>
      <c r="J98" s="2" t="s">
        <v>1974</v>
      </c>
      <c r="K98" s="2" t="b">
        <v>1</v>
      </c>
      <c r="L98" s="2">
        <v>116.84</v>
      </c>
      <c r="M98" s="2">
        <f t="shared" si="6"/>
        <v>116.84</v>
      </c>
      <c r="N98" s="100" t="str">
        <f t="shared" si="7"/>
        <v>VALID</v>
      </c>
    </row>
    <row r="99" spans="1:14" ht="14.25" customHeight="1">
      <c r="A99" s="2" t="s">
        <v>242</v>
      </c>
      <c r="B99" s="3" t="s">
        <v>1973</v>
      </c>
      <c r="C99" s="2" t="s">
        <v>1993</v>
      </c>
      <c r="D99" s="2">
        <v>7</v>
      </c>
      <c r="E99" s="2">
        <f t="shared" si="4"/>
        <v>21000</v>
      </c>
      <c r="F99" s="2" t="str">
        <f t="shared" si="5"/>
        <v>3000</v>
      </c>
      <c r="G99" s="2">
        <v>311</v>
      </c>
      <c r="H99" s="6">
        <v>45164</v>
      </c>
      <c r="I99" s="6">
        <v>45167</v>
      </c>
      <c r="J99" s="2" t="s">
        <v>1974</v>
      </c>
      <c r="K99" s="2" t="b">
        <v>1</v>
      </c>
      <c r="L99" s="2">
        <v>17306.52</v>
      </c>
      <c r="M99" s="2">
        <f t="shared" si="6"/>
        <v>17306.52</v>
      </c>
      <c r="N99" s="100" t="str">
        <f t="shared" si="7"/>
        <v>VALID</v>
      </c>
    </row>
    <row r="100" spans="1:14" ht="14.25" customHeight="1">
      <c r="A100" s="2" t="s">
        <v>243</v>
      </c>
      <c r="B100" s="3" t="s">
        <v>1971</v>
      </c>
      <c r="C100" s="2" t="s">
        <v>1975</v>
      </c>
      <c r="D100" s="2">
        <v>3</v>
      </c>
      <c r="E100" s="2">
        <f t="shared" si="4"/>
        <v>18000</v>
      </c>
      <c r="F100" s="2" t="str">
        <f t="shared" si="5"/>
        <v>6000</v>
      </c>
      <c r="G100" s="2">
        <v>175</v>
      </c>
      <c r="H100" s="6">
        <v>45025</v>
      </c>
      <c r="I100" s="6">
        <v>45029</v>
      </c>
      <c r="J100" s="2" t="s">
        <v>1985</v>
      </c>
      <c r="K100" s="2" t="b">
        <v>1</v>
      </c>
      <c r="L100" s="2">
        <v>14155.89</v>
      </c>
      <c r="M100" s="2">
        <f t="shared" si="6"/>
        <v>14155.89</v>
      </c>
      <c r="N100" s="100" t="str">
        <f t="shared" si="7"/>
        <v>VALID</v>
      </c>
    </row>
    <row r="101" spans="1:14" ht="14.25" customHeight="1">
      <c r="A101" s="2" t="s">
        <v>245</v>
      </c>
      <c r="B101" s="3" t="s">
        <v>1976</v>
      </c>
      <c r="C101" s="2">
        <v>1000</v>
      </c>
      <c r="D101" s="2">
        <v>3</v>
      </c>
      <c r="E101" s="2">
        <f t="shared" si="4"/>
        <v>3000</v>
      </c>
      <c r="F101" s="2" t="str">
        <f t="shared" si="5"/>
        <v>1000</v>
      </c>
      <c r="G101" s="2">
        <v>450</v>
      </c>
      <c r="H101" s="6">
        <v>44560</v>
      </c>
      <c r="I101" s="6">
        <v>44562</v>
      </c>
      <c r="J101" s="2" t="s">
        <v>1972</v>
      </c>
      <c r="K101" s="2" t="b">
        <v>1</v>
      </c>
      <c r="L101" s="2">
        <v>1695.5099999999998</v>
      </c>
      <c r="M101" s="2">
        <f t="shared" si="6"/>
        <v>1695.5099999999998</v>
      </c>
      <c r="N101" s="100" t="str">
        <f t="shared" si="7"/>
        <v>VALID</v>
      </c>
    </row>
    <row r="102" spans="1:14" ht="14.25" customHeight="1">
      <c r="A102" s="2" t="s">
        <v>247</v>
      </c>
      <c r="B102" s="3" t="s">
        <v>1986</v>
      </c>
      <c r="C102" s="2">
        <v>20000</v>
      </c>
      <c r="D102" s="2">
        <v>12</v>
      </c>
      <c r="E102" s="2">
        <f t="shared" si="4"/>
        <v>240000</v>
      </c>
      <c r="F102" s="2" t="str">
        <f t="shared" si="5"/>
        <v>20000</v>
      </c>
      <c r="G102" s="2">
        <v>493</v>
      </c>
      <c r="H102" s="6">
        <v>43638</v>
      </c>
      <c r="I102" s="6">
        <v>43644</v>
      </c>
      <c r="J102" s="2" t="s">
        <v>1974</v>
      </c>
      <c r="K102" s="2" t="b">
        <v>1</v>
      </c>
      <c r="L102" s="2">
        <v>169589.52</v>
      </c>
      <c r="M102" s="2">
        <f t="shared" si="6"/>
        <v>169589.52</v>
      </c>
      <c r="N102" s="100" t="str">
        <f t="shared" si="7"/>
        <v>VALID</v>
      </c>
    </row>
    <row r="103" spans="1:14" ht="14.25" customHeight="1">
      <c r="A103" s="2" t="s">
        <v>249</v>
      </c>
      <c r="B103" s="3" t="s">
        <v>1978</v>
      </c>
      <c r="C103" s="2" t="s">
        <v>1979</v>
      </c>
      <c r="D103" s="2">
        <v>4</v>
      </c>
      <c r="E103" s="2">
        <f t="shared" si="4"/>
        <v>72000</v>
      </c>
      <c r="F103" s="2" t="str">
        <f t="shared" si="5"/>
        <v>18000</v>
      </c>
      <c r="G103" s="2">
        <v>493</v>
      </c>
      <c r="H103" s="6">
        <v>44236</v>
      </c>
      <c r="I103" s="6">
        <v>44240</v>
      </c>
      <c r="J103" s="2" t="s">
        <v>1968</v>
      </c>
      <c r="K103" s="2" t="b">
        <v>1</v>
      </c>
      <c r="L103" s="2">
        <v>57341.56</v>
      </c>
      <c r="M103" s="2">
        <f t="shared" si="6"/>
        <v>57341.56</v>
      </c>
      <c r="N103" s="100" t="str">
        <f t="shared" si="7"/>
        <v>VALID</v>
      </c>
    </row>
    <row r="104" spans="1:14" ht="14.25" customHeight="1">
      <c r="A104" s="2" t="s">
        <v>251</v>
      </c>
      <c r="B104" s="3" t="s">
        <v>1973</v>
      </c>
      <c r="C104" s="2">
        <v>3000</v>
      </c>
      <c r="D104" s="2">
        <v>6</v>
      </c>
      <c r="E104" s="2">
        <f t="shared" si="4"/>
        <v>18000</v>
      </c>
      <c r="F104" s="2" t="str">
        <f t="shared" si="5"/>
        <v>3000</v>
      </c>
      <c r="G104" s="2">
        <v>270</v>
      </c>
      <c r="H104" s="6">
        <v>44853</v>
      </c>
      <c r="I104" s="6">
        <v>44855</v>
      </c>
      <c r="J104" s="100"/>
      <c r="K104" s="2" t="b">
        <v>0</v>
      </c>
      <c r="L104" s="2" t="s">
        <v>1970</v>
      </c>
      <c r="M104" s="2">
        <f t="shared" si="6"/>
        <v>0</v>
      </c>
      <c r="N104" s="100" t="str">
        <f t="shared" si="7"/>
        <v>VALID</v>
      </c>
    </row>
    <row r="105" spans="1:14" ht="14.25" customHeight="1">
      <c r="A105" s="2" t="s">
        <v>252</v>
      </c>
      <c r="B105" s="3" t="s">
        <v>1989</v>
      </c>
      <c r="C105" s="2">
        <v>4000</v>
      </c>
      <c r="D105" s="2">
        <v>10</v>
      </c>
      <c r="E105" s="2">
        <f t="shared" si="4"/>
        <v>40000</v>
      </c>
      <c r="F105" s="2" t="str">
        <f t="shared" si="5"/>
        <v>4000</v>
      </c>
      <c r="G105" s="2">
        <v>149</v>
      </c>
      <c r="H105" s="6">
        <v>44433</v>
      </c>
      <c r="I105" s="6">
        <v>44436</v>
      </c>
      <c r="J105" s="2" t="s">
        <v>1991</v>
      </c>
      <c r="K105" s="2" t="b">
        <v>1</v>
      </c>
      <c r="L105" s="2">
        <v>35432.600000000006</v>
      </c>
      <c r="M105" s="2">
        <f t="shared" si="6"/>
        <v>35432.600000000006</v>
      </c>
      <c r="N105" s="100" t="str">
        <f t="shared" si="7"/>
        <v>VALID</v>
      </c>
    </row>
    <row r="106" spans="1:14" ht="14.25" customHeight="1">
      <c r="A106" s="2" t="s">
        <v>253</v>
      </c>
      <c r="B106" s="3" t="s">
        <v>1983</v>
      </c>
      <c r="C106" s="2">
        <v>2000</v>
      </c>
      <c r="D106" s="2">
        <v>5</v>
      </c>
      <c r="E106" s="2">
        <f t="shared" si="4"/>
        <v>10000</v>
      </c>
      <c r="F106" s="2" t="str">
        <f t="shared" si="5"/>
        <v>2000</v>
      </c>
      <c r="G106" s="2">
        <v>440</v>
      </c>
      <c r="H106" s="6">
        <v>44144</v>
      </c>
      <c r="I106" s="6">
        <v>44149</v>
      </c>
      <c r="J106" s="2" t="s">
        <v>1974</v>
      </c>
      <c r="K106" s="2" t="b">
        <v>1</v>
      </c>
      <c r="L106" s="2">
        <v>8403.3000000000011</v>
      </c>
      <c r="M106" s="2">
        <f t="shared" si="6"/>
        <v>8403.3000000000011</v>
      </c>
      <c r="N106" s="100" t="str">
        <f t="shared" si="7"/>
        <v>VALID</v>
      </c>
    </row>
    <row r="107" spans="1:14" ht="14.25" customHeight="1">
      <c r="A107" s="2" t="s">
        <v>255</v>
      </c>
      <c r="B107" s="3" t="s">
        <v>1981</v>
      </c>
      <c r="C107" s="2">
        <v>8000</v>
      </c>
      <c r="D107" s="2">
        <v>4</v>
      </c>
      <c r="E107" s="2">
        <f t="shared" si="4"/>
        <v>32000</v>
      </c>
      <c r="F107" s="2" t="str">
        <f t="shared" si="5"/>
        <v>8000</v>
      </c>
      <c r="G107" s="2">
        <v>491</v>
      </c>
      <c r="H107" s="6">
        <v>45206</v>
      </c>
      <c r="I107" s="6">
        <v>45210</v>
      </c>
      <c r="J107" s="2" t="s">
        <v>1972</v>
      </c>
      <c r="K107" s="2" t="b">
        <v>1</v>
      </c>
      <c r="L107" s="2">
        <v>24816.48</v>
      </c>
      <c r="M107" s="2">
        <f t="shared" si="6"/>
        <v>24816.48</v>
      </c>
      <c r="N107" s="100" t="str">
        <f t="shared" si="7"/>
        <v>VALID</v>
      </c>
    </row>
    <row r="108" spans="1:14" ht="14.25" customHeight="1">
      <c r="A108" s="2" t="s">
        <v>256</v>
      </c>
      <c r="B108" s="3" t="s">
        <v>1980</v>
      </c>
      <c r="C108" s="2" t="s">
        <v>2000</v>
      </c>
      <c r="D108" s="2">
        <v>8</v>
      </c>
      <c r="E108" s="2">
        <f t="shared" si="4"/>
        <v>200000</v>
      </c>
      <c r="F108" s="2" t="str">
        <f t="shared" si="5"/>
        <v>25000</v>
      </c>
      <c r="G108" s="2">
        <v>302</v>
      </c>
      <c r="H108" s="6">
        <v>43861</v>
      </c>
      <c r="I108" s="6">
        <v>43867</v>
      </c>
      <c r="J108" s="2" t="s">
        <v>1991</v>
      </c>
      <c r="K108" s="2" t="b">
        <v>1</v>
      </c>
      <c r="L108" s="2">
        <v>153134.96</v>
      </c>
      <c r="M108" s="2">
        <f t="shared" si="6"/>
        <v>153134.96</v>
      </c>
      <c r="N108" s="100" t="str">
        <f t="shared" si="7"/>
        <v>VALID</v>
      </c>
    </row>
    <row r="109" spans="1:14" ht="14.25" customHeight="1">
      <c r="A109" s="2" t="s">
        <v>258</v>
      </c>
      <c r="B109" s="3" t="s">
        <v>1989</v>
      </c>
      <c r="C109" s="2">
        <v>4000</v>
      </c>
      <c r="D109" s="2">
        <v>6</v>
      </c>
      <c r="E109" s="2">
        <f t="shared" si="4"/>
        <v>24000</v>
      </c>
      <c r="F109" s="2" t="str">
        <f t="shared" si="5"/>
        <v>4000</v>
      </c>
      <c r="G109" s="2">
        <v>168</v>
      </c>
      <c r="H109" s="6">
        <v>45290</v>
      </c>
      <c r="I109" s="6">
        <v>45295</v>
      </c>
      <c r="J109" s="2" t="s">
        <v>1968</v>
      </c>
      <c r="K109" s="2" t="b">
        <v>1</v>
      </c>
      <c r="L109" s="2">
        <v>20927.52</v>
      </c>
      <c r="M109" s="2">
        <f t="shared" si="6"/>
        <v>20927.52</v>
      </c>
      <c r="N109" s="100" t="str">
        <f t="shared" si="7"/>
        <v>VALID</v>
      </c>
    </row>
    <row r="110" spans="1:14" ht="14.25" customHeight="1">
      <c r="A110" s="2" t="s">
        <v>260</v>
      </c>
      <c r="B110" s="3" t="s">
        <v>1986</v>
      </c>
      <c r="C110" s="2">
        <v>20000</v>
      </c>
      <c r="D110" s="2">
        <v>12</v>
      </c>
      <c r="E110" s="2">
        <f t="shared" si="4"/>
        <v>240000</v>
      </c>
      <c r="F110" s="2" t="str">
        <f t="shared" si="5"/>
        <v>20000</v>
      </c>
      <c r="G110" s="2">
        <v>479</v>
      </c>
      <c r="H110" s="6">
        <v>45292</v>
      </c>
      <c r="I110" s="6">
        <v>45298</v>
      </c>
      <c r="J110" s="100"/>
      <c r="K110" s="2" t="b">
        <v>0</v>
      </c>
      <c r="L110" s="2" t="s">
        <v>1970</v>
      </c>
      <c r="M110" s="2">
        <f t="shared" si="6"/>
        <v>0</v>
      </c>
      <c r="N110" s="100" t="str">
        <f t="shared" si="7"/>
        <v>VALID</v>
      </c>
    </row>
    <row r="111" spans="1:14" ht="14.25" customHeight="1">
      <c r="A111" s="2" t="s">
        <v>261</v>
      </c>
      <c r="B111" s="3" t="s">
        <v>1971</v>
      </c>
      <c r="C111" s="2">
        <v>6000</v>
      </c>
      <c r="D111" s="2">
        <v>3</v>
      </c>
      <c r="E111" s="2">
        <f t="shared" si="4"/>
        <v>18000</v>
      </c>
      <c r="F111" s="2" t="str">
        <f t="shared" si="5"/>
        <v>6000</v>
      </c>
      <c r="G111" s="2">
        <v>271</v>
      </c>
      <c r="H111" s="6">
        <v>44178</v>
      </c>
      <c r="I111" s="6">
        <v>44180</v>
      </c>
      <c r="J111" s="2" t="s">
        <v>1968</v>
      </c>
      <c r="K111" s="2" t="b">
        <v>1</v>
      </c>
      <c r="L111" s="2">
        <v>12518.82</v>
      </c>
      <c r="M111" s="2">
        <f t="shared" si="6"/>
        <v>12518.82</v>
      </c>
      <c r="N111" s="100" t="str">
        <f t="shared" si="7"/>
        <v>VALID</v>
      </c>
    </row>
    <row r="112" spans="1:14" ht="14.25" customHeight="1">
      <c r="A112" s="2" t="s">
        <v>262</v>
      </c>
      <c r="B112" s="3" t="s">
        <v>1971</v>
      </c>
      <c r="C112" s="2" t="s">
        <v>1975</v>
      </c>
      <c r="D112" s="2">
        <v>4</v>
      </c>
      <c r="E112" s="2">
        <f t="shared" si="4"/>
        <v>24000</v>
      </c>
      <c r="F112" s="2" t="str">
        <f t="shared" si="5"/>
        <v>6000</v>
      </c>
      <c r="G112" s="2">
        <v>434</v>
      </c>
      <c r="H112" s="6">
        <v>44604</v>
      </c>
      <c r="I112" s="6">
        <v>44610</v>
      </c>
      <c r="J112" s="2" t="s">
        <v>1985</v>
      </c>
      <c r="K112" s="2" t="b">
        <v>1</v>
      </c>
      <c r="L112" s="2">
        <v>12412.04</v>
      </c>
      <c r="M112" s="2">
        <f t="shared" si="6"/>
        <v>12412.04</v>
      </c>
      <c r="N112" s="100" t="str">
        <f t="shared" si="7"/>
        <v>VALID</v>
      </c>
    </row>
    <row r="113" spans="1:14" ht="14.25" customHeight="1">
      <c r="A113" s="2" t="s">
        <v>264</v>
      </c>
      <c r="B113" s="3" t="s">
        <v>1986</v>
      </c>
      <c r="C113" s="2">
        <v>20000</v>
      </c>
      <c r="D113" s="2">
        <v>12</v>
      </c>
      <c r="E113" s="2">
        <f t="shared" si="4"/>
        <v>240000</v>
      </c>
      <c r="F113" s="2" t="str">
        <f t="shared" si="5"/>
        <v>20000</v>
      </c>
      <c r="G113" s="2">
        <v>496</v>
      </c>
      <c r="H113" s="6">
        <v>43941</v>
      </c>
      <c r="I113" s="6">
        <v>43947</v>
      </c>
      <c r="J113" s="2" t="s">
        <v>1985</v>
      </c>
      <c r="K113" s="2" t="b">
        <v>1</v>
      </c>
      <c r="L113" s="2">
        <v>179908.08000000002</v>
      </c>
      <c r="M113" s="2">
        <f t="shared" si="6"/>
        <v>179908.08000000002</v>
      </c>
      <c r="N113" s="100" t="str">
        <f t="shared" si="7"/>
        <v>VALID</v>
      </c>
    </row>
    <row r="114" spans="1:14" ht="14.25" customHeight="1">
      <c r="A114" s="2" t="s">
        <v>265</v>
      </c>
      <c r="B114" s="3" t="s">
        <v>1996</v>
      </c>
      <c r="C114" s="2" t="s">
        <v>1997</v>
      </c>
      <c r="D114" s="2">
        <v>1</v>
      </c>
      <c r="E114" s="2">
        <f t="shared" si="4"/>
        <v>800</v>
      </c>
      <c r="F114" s="2" t="str">
        <f t="shared" si="5"/>
        <v>800</v>
      </c>
      <c r="G114" s="2">
        <v>412</v>
      </c>
      <c r="H114" s="6">
        <v>45041</v>
      </c>
      <c r="I114" s="6">
        <v>45047</v>
      </c>
      <c r="J114" s="2" t="s">
        <v>1972</v>
      </c>
      <c r="K114" s="2" t="b">
        <v>1</v>
      </c>
      <c r="L114" s="2">
        <v>678.92</v>
      </c>
      <c r="M114" s="2">
        <f t="shared" si="6"/>
        <v>678.92</v>
      </c>
      <c r="N114" s="100" t="str">
        <f t="shared" si="7"/>
        <v>VALID</v>
      </c>
    </row>
    <row r="115" spans="1:14" ht="14.25" customHeight="1">
      <c r="A115" s="2" t="s">
        <v>267</v>
      </c>
      <c r="B115" s="3" t="s">
        <v>1978</v>
      </c>
      <c r="C115" s="2">
        <v>18000</v>
      </c>
      <c r="D115" s="2">
        <v>5</v>
      </c>
      <c r="E115" s="2">
        <f t="shared" si="4"/>
        <v>90000</v>
      </c>
      <c r="F115" s="2" t="str">
        <f t="shared" si="5"/>
        <v>18000</v>
      </c>
      <c r="G115" s="2">
        <v>367</v>
      </c>
      <c r="H115" s="6">
        <v>43649</v>
      </c>
      <c r="I115" s="6">
        <v>43652</v>
      </c>
      <c r="J115" s="100"/>
      <c r="K115" s="2" t="b">
        <v>0</v>
      </c>
      <c r="L115" s="2" t="s">
        <v>1970</v>
      </c>
      <c r="M115" s="2">
        <f t="shared" si="6"/>
        <v>0</v>
      </c>
      <c r="N115" s="100" t="str">
        <f t="shared" si="7"/>
        <v>VALID</v>
      </c>
    </row>
    <row r="116" spans="1:14" ht="14.25" customHeight="1">
      <c r="A116" s="2" t="s">
        <v>269</v>
      </c>
      <c r="B116" s="3" t="s">
        <v>1998</v>
      </c>
      <c r="C116" s="2">
        <v>100</v>
      </c>
      <c r="D116" s="2">
        <v>1</v>
      </c>
      <c r="E116" s="2">
        <f t="shared" si="4"/>
        <v>100</v>
      </c>
      <c r="F116" s="2" t="str">
        <f t="shared" si="5"/>
        <v>100</v>
      </c>
      <c r="G116" s="2">
        <v>338</v>
      </c>
      <c r="H116" s="6">
        <v>43960</v>
      </c>
      <c r="I116" s="6">
        <v>43966</v>
      </c>
      <c r="J116" s="100"/>
      <c r="K116" s="2" t="b">
        <v>0</v>
      </c>
      <c r="L116" s="2" t="s">
        <v>1970</v>
      </c>
      <c r="M116" s="2">
        <f t="shared" si="6"/>
        <v>0</v>
      </c>
      <c r="N116" s="100" t="str">
        <f t="shared" si="7"/>
        <v>VALID</v>
      </c>
    </row>
    <row r="117" spans="1:14" ht="14.25" customHeight="1">
      <c r="A117" s="2" t="s">
        <v>270</v>
      </c>
      <c r="B117" s="3" t="s">
        <v>1996</v>
      </c>
      <c r="C117" s="2">
        <v>800</v>
      </c>
      <c r="D117" s="2">
        <v>1</v>
      </c>
      <c r="E117" s="2">
        <f t="shared" si="4"/>
        <v>800</v>
      </c>
      <c r="F117" s="2" t="str">
        <f t="shared" si="5"/>
        <v>800</v>
      </c>
      <c r="G117" s="2">
        <v>488</v>
      </c>
      <c r="H117" s="6">
        <v>44835</v>
      </c>
      <c r="I117" s="6">
        <v>44838</v>
      </c>
      <c r="J117" s="2" t="s">
        <v>1985</v>
      </c>
      <c r="K117" s="2" t="b">
        <v>1</v>
      </c>
      <c r="L117" s="2">
        <v>411.43</v>
      </c>
      <c r="M117" s="2">
        <f t="shared" si="6"/>
        <v>411.43</v>
      </c>
      <c r="N117" s="100" t="str">
        <f t="shared" si="7"/>
        <v>VALID</v>
      </c>
    </row>
    <row r="118" spans="1:14" ht="14.25" customHeight="1">
      <c r="A118" s="2" t="s">
        <v>272</v>
      </c>
      <c r="B118" s="3" t="s">
        <v>1967</v>
      </c>
      <c r="C118" s="2" t="s">
        <v>1992</v>
      </c>
      <c r="D118" s="2">
        <v>4</v>
      </c>
      <c r="E118" s="2">
        <f t="shared" si="4"/>
        <v>48000</v>
      </c>
      <c r="F118" s="2" t="str">
        <f t="shared" si="5"/>
        <v>12000</v>
      </c>
      <c r="G118" s="2">
        <v>193</v>
      </c>
      <c r="H118" s="6">
        <v>43850</v>
      </c>
      <c r="I118" s="6">
        <v>43852</v>
      </c>
      <c r="J118" s="2" t="s">
        <v>1985</v>
      </c>
      <c r="K118" s="2" t="b">
        <v>1</v>
      </c>
      <c r="L118" s="2">
        <v>25741.52</v>
      </c>
      <c r="M118" s="2">
        <f t="shared" si="6"/>
        <v>25741.52</v>
      </c>
      <c r="N118" s="100" t="str">
        <f t="shared" si="7"/>
        <v>VALID</v>
      </c>
    </row>
    <row r="119" spans="1:14" ht="14.25" customHeight="1">
      <c r="A119" s="2" t="s">
        <v>274</v>
      </c>
      <c r="B119" s="3" t="s">
        <v>1969</v>
      </c>
      <c r="C119" s="2" t="s">
        <v>1987</v>
      </c>
      <c r="D119" s="2">
        <v>1</v>
      </c>
      <c r="E119" s="2">
        <f t="shared" si="4"/>
        <v>500</v>
      </c>
      <c r="F119" s="2" t="str">
        <f t="shared" si="5"/>
        <v>500</v>
      </c>
      <c r="G119" s="2">
        <v>390</v>
      </c>
      <c r="H119" s="6">
        <v>44577</v>
      </c>
      <c r="I119" s="6">
        <v>44581</v>
      </c>
      <c r="J119" s="100"/>
      <c r="K119" s="2" t="b">
        <v>0</v>
      </c>
      <c r="L119" s="2" t="s">
        <v>1970</v>
      </c>
      <c r="M119" s="2">
        <f t="shared" si="6"/>
        <v>0</v>
      </c>
      <c r="N119" s="100" t="str">
        <f t="shared" si="7"/>
        <v>VALID</v>
      </c>
    </row>
    <row r="120" spans="1:14" ht="14.25" customHeight="1">
      <c r="A120" s="2" t="s">
        <v>275</v>
      </c>
      <c r="B120" s="3" t="s">
        <v>1969</v>
      </c>
      <c r="C120" s="2">
        <v>500</v>
      </c>
      <c r="D120" s="2">
        <v>1</v>
      </c>
      <c r="E120" s="2">
        <f t="shared" si="4"/>
        <v>500</v>
      </c>
      <c r="F120" s="2" t="str">
        <f t="shared" si="5"/>
        <v>500</v>
      </c>
      <c r="G120" s="2">
        <v>118</v>
      </c>
      <c r="H120" s="6">
        <v>44195</v>
      </c>
      <c r="I120" s="6">
        <v>44199</v>
      </c>
      <c r="J120" s="2" t="s">
        <v>1985</v>
      </c>
      <c r="K120" s="2" t="b">
        <v>1</v>
      </c>
      <c r="L120" s="2">
        <v>278.88</v>
      </c>
      <c r="M120" s="2">
        <f t="shared" si="6"/>
        <v>278.88</v>
      </c>
      <c r="N120" s="100" t="str">
        <f t="shared" si="7"/>
        <v>VALID</v>
      </c>
    </row>
    <row r="121" spans="1:14" ht="14.25" customHeight="1">
      <c r="A121" s="2" t="s">
        <v>276</v>
      </c>
      <c r="B121" s="3" t="s">
        <v>1971</v>
      </c>
      <c r="C121" s="2" t="s">
        <v>1975</v>
      </c>
      <c r="D121" s="2">
        <v>3</v>
      </c>
      <c r="E121" s="2">
        <f t="shared" si="4"/>
        <v>18000</v>
      </c>
      <c r="F121" s="2" t="str">
        <f t="shared" si="5"/>
        <v>6000</v>
      </c>
      <c r="G121" s="2">
        <v>231</v>
      </c>
      <c r="H121" s="6">
        <v>44385</v>
      </c>
      <c r="I121" s="6">
        <v>44389</v>
      </c>
      <c r="J121" s="2" t="s">
        <v>1974</v>
      </c>
      <c r="K121" s="2" t="b">
        <v>1</v>
      </c>
      <c r="L121" s="2">
        <v>14820.27</v>
      </c>
      <c r="M121" s="2">
        <f t="shared" si="6"/>
        <v>14820.27</v>
      </c>
      <c r="N121" s="100" t="str">
        <f t="shared" si="7"/>
        <v>VALID</v>
      </c>
    </row>
    <row r="122" spans="1:14" ht="14.25" customHeight="1">
      <c r="A122" s="2" t="s">
        <v>278</v>
      </c>
      <c r="B122" s="3" t="s">
        <v>1977</v>
      </c>
      <c r="C122" s="2">
        <v>10000</v>
      </c>
      <c r="D122" s="2">
        <v>2</v>
      </c>
      <c r="E122" s="2">
        <f t="shared" si="4"/>
        <v>20000</v>
      </c>
      <c r="F122" s="2" t="str">
        <f t="shared" si="5"/>
        <v>10000</v>
      </c>
      <c r="G122" s="2">
        <v>102</v>
      </c>
      <c r="H122" s="6">
        <v>44361</v>
      </c>
      <c r="I122" s="6">
        <v>44366</v>
      </c>
      <c r="J122" s="2" t="s">
        <v>1974</v>
      </c>
      <c r="K122" s="2" t="b">
        <v>1</v>
      </c>
      <c r="L122" s="2">
        <v>10985.7</v>
      </c>
      <c r="M122" s="2">
        <f t="shared" si="6"/>
        <v>10985.7</v>
      </c>
      <c r="N122" s="100" t="str">
        <f t="shared" si="7"/>
        <v>VALID</v>
      </c>
    </row>
    <row r="123" spans="1:14" ht="14.25" customHeight="1">
      <c r="A123" s="2" t="s">
        <v>279</v>
      </c>
      <c r="B123" s="3" t="s">
        <v>1971</v>
      </c>
      <c r="C123" s="2" t="s">
        <v>1975</v>
      </c>
      <c r="D123" s="2">
        <v>3</v>
      </c>
      <c r="E123" s="2">
        <f t="shared" si="4"/>
        <v>18000</v>
      </c>
      <c r="F123" s="2" t="str">
        <f t="shared" si="5"/>
        <v>6000</v>
      </c>
      <c r="G123" s="2">
        <v>358</v>
      </c>
      <c r="H123" s="6">
        <v>45347</v>
      </c>
      <c r="I123" s="6">
        <v>45351</v>
      </c>
      <c r="J123" s="2" t="s">
        <v>1985</v>
      </c>
      <c r="K123" s="2" t="b">
        <v>1</v>
      </c>
      <c r="L123" s="2">
        <v>10522.68</v>
      </c>
      <c r="M123" s="2">
        <f t="shared" si="6"/>
        <v>10522.68</v>
      </c>
      <c r="N123" s="100" t="str">
        <f t="shared" si="7"/>
        <v>VALID</v>
      </c>
    </row>
    <row r="124" spans="1:14" ht="14.25" customHeight="1">
      <c r="A124" s="2" t="s">
        <v>281</v>
      </c>
      <c r="B124" s="3" t="s">
        <v>1983</v>
      </c>
      <c r="C124" s="2" t="s">
        <v>1984</v>
      </c>
      <c r="D124" s="2">
        <v>5</v>
      </c>
      <c r="E124" s="2">
        <f t="shared" si="4"/>
        <v>10000</v>
      </c>
      <c r="F124" s="2" t="str">
        <f t="shared" si="5"/>
        <v>2000</v>
      </c>
      <c r="G124" s="2">
        <v>465</v>
      </c>
      <c r="H124" s="6">
        <v>44393</v>
      </c>
      <c r="I124" s="6">
        <v>44397</v>
      </c>
      <c r="J124" s="100"/>
      <c r="K124" s="2" t="b">
        <v>0</v>
      </c>
      <c r="L124" s="2" t="s">
        <v>1970</v>
      </c>
      <c r="M124" s="2">
        <f t="shared" si="6"/>
        <v>0</v>
      </c>
      <c r="N124" s="100" t="str">
        <f t="shared" si="7"/>
        <v>VALID</v>
      </c>
    </row>
    <row r="125" spans="1:14" ht="14.25" customHeight="1">
      <c r="A125" s="2" t="s">
        <v>283</v>
      </c>
      <c r="B125" s="3" t="s">
        <v>1978</v>
      </c>
      <c r="C125" s="2" t="s">
        <v>1979</v>
      </c>
      <c r="D125" s="2">
        <v>5</v>
      </c>
      <c r="E125" s="2">
        <f t="shared" si="4"/>
        <v>90000</v>
      </c>
      <c r="F125" s="2" t="str">
        <f t="shared" si="5"/>
        <v>18000</v>
      </c>
      <c r="G125" s="2">
        <v>231</v>
      </c>
      <c r="H125" s="6">
        <v>44590</v>
      </c>
      <c r="I125" s="6">
        <v>44593</v>
      </c>
      <c r="J125" s="2" t="s">
        <v>1991</v>
      </c>
      <c r="K125" s="2" t="b">
        <v>1</v>
      </c>
      <c r="L125" s="2">
        <v>68611.3</v>
      </c>
      <c r="M125" s="2">
        <f t="shared" si="6"/>
        <v>68611.3</v>
      </c>
      <c r="N125" s="100" t="str">
        <f t="shared" si="7"/>
        <v>VALID</v>
      </c>
    </row>
    <row r="126" spans="1:14" ht="14.25" customHeight="1">
      <c r="A126" s="2" t="s">
        <v>285</v>
      </c>
      <c r="B126" s="3" t="s">
        <v>1973</v>
      </c>
      <c r="C126" s="2">
        <v>3000</v>
      </c>
      <c r="D126" s="2">
        <v>6</v>
      </c>
      <c r="E126" s="2">
        <f t="shared" si="4"/>
        <v>18000</v>
      </c>
      <c r="F126" s="2" t="str">
        <f t="shared" si="5"/>
        <v>3000</v>
      </c>
      <c r="G126" s="2">
        <v>101</v>
      </c>
      <c r="H126" s="6">
        <v>43973</v>
      </c>
      <c r="I126" s="6">
        <v>43976</v>
      </c>
      <c r="J126" s="2" t="s">
        <v>1968</v>
      </c>
      <c r="K126" s="2" t="b">
        <v>1</v>
      </c>
      <c r="L126" s="2">
        <v>10076.52</v>
      </c>
      <c r="M126" s="2">
        <f t="shared" si="6"/>
        <v>10076.52</v>
      </c>
      <c r="N126" s="100" t="str">
        <f t="shared" si="7"/>
        <v>VALID</v>
      </c>
    </row>
    <row r="127" spans="1:14" ht="14.25" customHeight="1">
      <c r="A127" s="2" t="s">
        <v>286</v>
      </c>
      <c r="B127" s="3" t="s">
        <v>1996</v>
      </c>
      <c r="C127" s="2" t="s">
        <v>1997</v>
      </c>
      <c r="D127" s="2">
        <v>1</v>
      </c>
      <c r="E127" s="2">
        <f t="shared" si="4"/>
        <v>800</v>
      </c>
      <c r="F127" s="2" t="str">
        <f t="shared" si="5"/>
        <v>800</v>
      </c>
      <c r="G127" s="2">
        <v>146</v>
      </c>
      <c r="H127" s="6">
        <v>44189</v>
      </c>
      <c r="I127" s="6">
        <v>44195</v>
      </c>
      <c r="J127" s="2" t="s">
        <v>1985</v>
      </c>
      <c r="K127" s="2" t="b">
        <v>1</v>
      </c>
      <c r="L127" s="2">
        <v>499.21</v>
      </c>
      <c r="M127" s="2">
        <f t="shared" si="6"/>
        <v>499.21</v>
      </c>
      <c r="N127" s="100" t="str">
        <f t="shared" si="7"/>
        <v>VALID</v>
      </c>
    </row>
    <row r="128" spans="1:14" ht="14.25" customHeight="1">
      <c r="A128" s="2" t="s">
        <v>288</v>
      </c>
      <c r="B128" s="3" t="s">
        <v>1971</v>
      </c>
      <c r="C128" s="2">
        <v>6000</v>
      </c>
      <c r="D128" s="2">
        <v>3</v>
      </c>
      <c r="E128" s="2">
        <f t="shared" si="4"/>
        <v>18000</v>
      </c>
      <c r="F128" s="2" t="str">
        <f t="shared" si="5"/>
        <v>6000</v>
      </c>
      <c r="G128" s="2">
        <v>274</v>
      </c>
      <c r="H128" s="6">
        <v>44896</v>
      </c>
      <c r="I128" s="6">
        <v>44901</v>
      </c>
      <c r="J128" s="2" t="s">
        <v>1985</v>
      </c>
      <c r="K128" s="2" t="b">
        <v>1</v>
      </c>
      <c r="L128" s="2">
        <v>11448.42</v>
      </c>
      <c r="M128" s="2">
        <f t="shared" si="6"/>
        <v>11448.42</v>
      </c>
      <c r="N128" s="100" t="str">
        <f t="shared" si="7"/>
        <v>VALID</v>
      </c>
    </row>
    <row r="129" spans="1:14" ht="14.25" customHeight="1">
      <c r="A129" s="2" t="s">
        <v>290</v>
      </c>
      <c r="B129" s="3" t="s">
        <v>1980</v>
      </c>
      <c r="C129" s="2">
        <v>25000</v>
      </c>
      <c r="D129" s="2">
        <v>10</v>
      </c>
      <c r="E129" s="2">
        <f t="shared" si="4"/>
        <v>250000</v>
      </c>
      <c r="F129" s="2" t="str">
        <f t="shared" si="5"/>
        <v>25000</v>
      </c>
      <c r="G129" s="2">
        <v>343</v>
      </c>
      <c r="H129" s="6">
        <v>44149</v>
      </c>
      <c r="I129" s="6">
        <v>44151</v>
      </c>
      <c r="J129" s="2" t="s">
        <v>1972</v>
      </c>
      <c r="K129" s="2" t="b">
        <v>1</v>
      </c>
      <c r="L129" s="2">
        <v>211680</v>
      </c>
      <c r="M129" s="2">
        <f t="shared" si="6"/>
        <v>211680</v>
      </c>
      <c r="N129" s="100" t="str">
        <f t="shared" si="7"/>
        <v>VALID</v>
      </c>
    </row>
    <row r="130" spans="1:14" ht="14.25" customHeight="1">
      <c r="A130" s="2" t="s">
        <v>292</v>
      </c>
      <c r="B130" s="3" t="s">
        <v>1989</v>
      </c>
      <c r="C130" s="2">
        <v>4000</v>
      </c>
      <c r="D130" s="2">
        <v>10</v>
      </c>
      <c r="E130" s="2">
        <f t="shared" si="4"/>
        <v>40000</v>
      </c>
      <c r="F130" s="2" t="str">
        <f t="shared" si="5"/>
        <v>4000</v>
      </c>
      <c r="G130" s="2">
        <v>241</v>
      </c>
      <c r="H130" s="6">
        <v>44956</v>
      </c>
      <c r="I130" s="6">
        <v>44960</v>
      </c>
      <c r="J130" s="2" t="s">
        <v>1985</v>
      </c>
      <c r="K130" s="2" t="b">
        <v>1</v>
      </c>
      <c r="L130" s="2">
        <v>35676.199999999997</v>
      </c>
      <c r="M130" s="2">
        <f t="shared" si="6"/>
        <v>35676.199999999997</v>
      </c>
      <c r="N130" s="100" t="str">
        <f t="shared" si="7"/>
        <v>VALID</v>
      </c>
    </row>
    <row r="131" spans="1:14" ht="14.25" customHeight="1">
      <c r="A131" s="2" t="s">
        <v>294</v>
      </c>
      <c r="B131" s="3" t="s">
        <v>1978</v>
      </c>
      <c r="C131" s="2">
        <v>18000</v>
      </c>
      <c r="D131" s="2">
        <v>5</v>
      </c>
      <c r="E131" s="2">
        <f t="shared" ref="E131:E194" si="8">F131*D131</f>
        <v>90000</v>
      </c>
      <c r="F131" s="2" t="str">
        <f t="shared" ref="F131:F194" si="9">SUBSTITUTE(C131,"₹","")</f>
        <v>18000</v>
      </c>
      <c r="G131" s="2">
        <v>262</v>
      </c>
      <c r="H131" s="6">
        <v>45341</v>
      </c>
      <c r="I131" s="6">
        <v>45344</v>
      </c>
      <c r="J131" s="2" t="s">
        <v>1968</v>
      </c>
      <c r="K131" s="2" t="b">
        <v>1</v>
      </c>
      <c r="L131" s="2">
        <v>73985</v>
      </c>
      <c r="M131" s="2">
        <f t="shared" ref="M131:M194" si="10">IF(TRIM(L131)="",0,L131)</f>
        <v>73985</v>
      </c>
      <c r="N131" s="100" t="str">
        <f t="shared" ref="N131:N194" si="11">IF(AND(ISBLANK(J131),K131=TRUE),"INVALID","VALID")</f>
        <v>VALID</v>
      </c>
    </row>
    <row r="132" spans="1:14" ht="14.25" customHeight="1">
      <c r="A132" s="2" t="s">
        <v>295</v>
      </c>
      <c r="B132" s="3" t="s">
        <v>1981</v>
      </c>
      <c r="C132" s="2" t="s">
        <v>1995</v>
      </c>
      <c r="D132" s="2">
        <v>4</v>
      </c>
      <c r="E132" s="2">
        <f t="shared" si="8"/>
        <v>32000</v>
      </c>
      <c r="F132" s="2" t="str">
        <f t="shared" si="9"/>
        <v>8000</v>
      </c>
      <c r="G132" s="2">
        <v>241</v>
      </c>
      <c r="H132" s="6">
        <v>44558</v>
      </c>
      <c r="I132" s="6">
        <v>44562</v>
      </c>
      <c r="J132" s="2" t="s">
        <v>1968</v>
      </c>
      <c r="K132" s="2" t="b">
        <v>1</v>
      </c>
      <c r="L132" s="2">
        <v>23309.4</v>
      </c>
      <c r="M132" s="2">
        <f t="shared" si="10"/>
        <v>23309.4</v>
      </c>
      <c r="N132" s="100" t="str">
        <f t="shared" si="11"/>
        <v>VALID</v>
      </c>
    </row>
    <row r="133" spans="1:14" ht="14.25" customHeight="1">
      <c r="A133" s="2" t="s">
        <v>296</v>
      </c>
      <c r="B133" s="3" t="s">
        <v>1986</v>
      </c>
      <c r="C133" s="2">
        <v>20000</v>
      </c>
      <c r="D133" s="2">
        <v>15</v>
      </c>
      <c r="E133" s="2">
        <f t="shared" si="8"/>
        <v>300000</v>
      </c>
      <c r="F133" s="2" t="str">
        <f t="shared" si="9"/>
        <v>20000</v>
      </c>
      <c r="G133" s="2">
        <v>260</v>
      </c>
      <c r="H133" s="6">
        <v>44174</v>
      </c>
      <c r="I133" s="6">
        <v>44178</v>
      </c>
      <c r="J133" s="100"/>
      <c r="K133" s="2" t="b">
        <v>0</v>
      </c>
      <c r="L133" s="2" t="s">
        <v>1970</v>
      </c>
      <c r="M133" s="2">
        <f t="shared" si="10"/>
        <v>0</v>
      </c>
      <c r="N133" s="100" t="str">
        <f t="shared" si="11"/>
        <v>VALID</v>
      </c>
    </row>
    <row r="134" spans="1:14" ht="14.25" customHeight="1">
      <c r="A134" s="2" t="s">
        <v>298</v>
      </c>
      <c r="B134" s="3" t="s">
        <v>1981</v>
      </c>
      <c r="C134" s="2" t="s">
        <v>1995</v>
      </c>
      <c r="D134" s="2">
        <v>3</v>
      </c>
      <c r="E134" s="2">
        <f t="shared" si="8"/>
        <v>24000</v>
      </c>
      <c r="F134" s="2" t="str">
        <f t="shared" si="9"/>
        <v>8000</v>
      </c>
      <c r="G134" s="2">
        <v>292</v>
      </c>
      <c r="H134" s="6">
        <v>43842</v>
      </c>
      <c r="I134" s="6">
        <v>43845</v>
      </c>
      <c r="J134" s="2" t="s">
        <v>1991</v>
      </c>
      <c r="K134" s="2" t="b">
        <v>1</v>
      </c>
      <c r="L134" s="2">
        <v>19197.150000000001</v>
      </c>
      <c r="M134" s="2">
        <f t="shared" si="10"/>
        <v>19197.150000000001</v>
      </c>
      <c r="N134" s="100" t="str">
        <f t="shared" si="11"/>
        <v>VALID</v>
      </c>
    </row>
    <row r="135" spans="1:14" ht="14.25" customHeight="1">
      <c r="A135" s="2" t="s">
        <v>299</v>
      </c>
      <c r="B135" s="3" t="s">
        <v>1981</v>
      </c>
      <c r="C135" s="2">
        <v>8000</v>
      </c>
      <c r="D135" s="2">
        <v>4</v>
      </c>
      <c r="E135" s="2">
        <f t="shared" si="8"/>
        <v>32000</v>
      </c>
      <c r="F135" s="2" t="str">
        <f t="shared" si="9"/>
        <v>8000</v>
      </c>
      <c r="G135" s="2">
        <v>362</v>
      </c>
      <c r="H135" s="6">
        <v>44158</v>
      </c>
      <c r="I135" s="6">
        <v>44160</v>
      </c>
      <c r="J135" s="2" t="s">
        <v>1972</v>
      </c>
      <c r="K135" s="2" t="b">
        <v>1</v>
      </c>
      <c r="L135" s="2">
        <v>27759.8</v>
      </c>
      <c r="M135" s="2">
        <f t="shared" si="10"/>
        <v>27759.8</v>
      </c>
      <c r="N135" s="100" t="str">
        <f t="shared" si="11"/>
        <v>VALID</v>
      </c>
    </row>
    <row r="136" spans="1:14" ht="14.25" customHeight="1">
      <c r="A136" s="2" t="s">
        <v>301</v>
      </c>
      <c r="B136" s="3" t="s">
        <v>1983</v>
      </c>
      <c r="C136" s="2">
        <v>2000</v>
      </c>
      <c r="D136" s="2">
        <v>5</v>
      </c>
      <c r="E136" s="2">
        <f t="shared" si="8"/>
        <v>10000</v>
      </c>
      <c r="F136" s="2" t="str">
        <f t="shared" si="9"/>
        <v>2000</v>
      </c>
      <c r="G136" s="2">
        <v>314</v>
      </c>
      <c r="H136" s="6">
        <v>44895</v>
      </c>
      <c r="I136" s="6">
        <v>44900</v>
      </c>
      <c r="J136" s="100"/>
      <c r="K136" s="2" t="b">
        <v>0</v>
      </c>
      <c r="L136" s="2" t="s">
        <v>1970</v>
      </c>
      <c r="M136" s="2">
        <f t="shared" si="10"/>
        <v>0</v>
      </c>
      <c r="N136" s="100" t="str">
        <f t="shared" si="11"/>
        <v>VALID</v>
      </c>
    </row>
    <row r="137" spans="1:14" ht="14.25" customHeight="1">
      <c r="A137" s="2" t="s">
        <v>302</v>
      </c>
      <c r="B137" s="3" t="s">
        <v>1981</v>
      </c>
      <c r="C137" s="2" t="s">
        <v>1995</v>
      </c>
      <c r="D137" s="2">
        <v>3</v>
      </c>
      <c r="E137" s="2">
        <f t="shared" si="8"/>
        <v>24000</v>
      </c>
      <c r="F137" s="2" t="str">
        <f t="shared" si="9"/>
        <v>8000</v>
      </c>
      <c r="G137" s="2">
        <v>338</v>
      </c>
      <c r="H137" s="6">
        <v>43960</v>
      </c>
      <c r="I137" s="6">
        <v>43965</v>
      </c>
      <c r="J137" s="100"/>
      <c r="K137" s="2" t="b">
        <v>0</v>
      </c>
      <c r="L137" s="2" t="s">
        <v>1970</v>
      </c>
      <c r="M137" s="2">
        <f t="shared" si="10"/>
        <v>0</v>
      </c>
      <c r="N137" s="100" t="str">
        <f t="shared" si="11"/>
        <v>VALID</v>
      </c>
    </row>
    <row r="138" spans="1:14" ht="14.25" customHeight="1">
      <c r="A138" s="2" t="s">
        <v>304</v>
      </c>
      <c r="B138" s="3" t="s">
        <v>1998</v>
      </c>
      <c r="C138" s="2">
        <v>100</v>
      </c>
      <c r="D138" s="2">
        <v>1</v>
      </c>
      <c r="E138" s="2">
        <f t="shared" si="8"/>
        <v>100</v>
      </c>
      <c r="F138" s="2" t="str">
        <f t="shared" si="9"/>
        <v>100</v>
      </c>
      <c r="G138" s="2">
        <v>480</v>
      </c>
      <c r="H138" s="6">
        <v>44172</v>
      </c>
      <c r="I138" s="6">
        <v>44177</v>
      </c>
      <c r="J138" s="2" t="s">
        <v>1968</v>
      </c>
      <c r="K138" s="2" t="b">
        <v>1</v>
      </c>
      <c r="L138" s="2">
        <v>50.09</v>
      </c>
      <c r="M138" s="2">
        <f t="shared" si="10"/>
        <v>50.09</v>
      </c>
      <c r="N138" s="100" t="str">
        <f t="shared" si="11"/>
        <v>VALID</v>
      </c>
    </row>
    <row r="139" spans="1:14" ht="14.25" customHeight="1">
      <c r="A139" s="2" t="s">
        <v>306</v>
      </c>
      <c r="B139" s="3" t="s">
        <v>1996</v>
      </c>
      <c r="C139" s="2" t="s">
        <v>1997</v>
      </c>
      <c r="D139" s="2">
        <v>1</v>
      </c>
      <c r="E139" s="2">
        <f t="shared" si="8"/>
        <v>800</v>
      </c>
      <c r="F139" s="2" t="str">
        <f t="shared" si="9"/>
        <v>800</v>
      </c>
      <c r="G139" s="2">
        <v>183</v>
      </c>
      <c r="H139" s="6">
        <v>44943</v>
      </c>
      <c r="I139" s="6">
        <v>44949</v>
      </c>
      <c r="J139" s="2" t="s">
        <v>1972</v>
      </c>
      <c r="K139" s="2" t="b">
        <v>1</v>
      </c>
      <c r="L139" s="2">
        <v>598.46</v>
      </c>
      <c r="M139" s="2">
        <f t="shared" si="10"/>
        <v>598.46</v>
      </c>
      <c r="N139" s="100" t="str">
        <f t="shared" si="11"/>
        <v>VALID</v>
      </c>
    </row>
    <row r="140" spans="1:14" ht="14.25" customHeight="1">
      <c r="A140" s="2" t="s">
        <v>307</v>
      </c>
      <c r="B140" s="3" t="s">
        <v>1983</v>
      </c>
      <c r="C140" s="2">
        <v>2000</v>
      </c>
      <c r="D140" s="2">
        <v>5</v>
      </c>
      <c r="E140" s="2">
        <f t="shared" si="8"/>
        <v>10000</v>
      </c>
      <c r="F140" s="2" t="str">
        <f t="shared" si="9"/>
        <v>2000</v>
      </c>
      <c r="G140" s="2">
        <v>316</v>
      </c>
      <c r="H140" s="6">
        <v>43911</v>
      </c>
      <c r="I140" s="6">
        <v>43913</v>
      </c>
      <c r="J140" s="100"/>
      <c r="K140" s="2" t="b">
        <v>0</v>
      </c>
      <c r="L140" s="2" t="s">
        <v>1970</v>
      </c>
      <c r="M140" s="2">
        <f t="shared" si="10"/>
        <v>0</v>
      </c>
      <c r="N140" s="100" t="str">
        <f t="shared" si="11"/>
        <v>VALID</v>
      </c>
    </row>
    <row r="141" spans="1:14" ht="14.25" customHeight="1">
      <c r="A141" s="2" t="s">
        <v>308</v>
      </c>
      <c r="B141" s="3" t="s">
        <v>1967</v>
      </c>
      <c r="C141" s="2" t="s">
        <v>1992</v>
      </c>
      <c r="D141" s="2">
        <v>5</v>
      </c>
      <c r="E141" s="2">
        <f t="shared" si="8"/>
        <v>60000</v>
      </c>
      <c r="F141" s="2" t="str">
        <f t="shared" si="9"/>
        <v>12000</v>
      </c>
      <c r="G141" s="2">
        <v>435</v>
      </c>
      <c r="H141" s="6">
        <v>44893</v>
      </c>
      <c r="I141" s="6">
        <v>44898</v>
      </c>
      <c r="J141" s="2" t="s">
        <v>1991</v>
      </c>
      <c r="K141" s="2" t="b">
        <v>1</v>
      </c>
      <c r="L141" s="2">
        <v>41536.300000000003</v>
      </c>
      <c r="M141" s="2">
        <f t="shared" si="10"/>
        <v>41536.300000000003</v>
      </c>
      <c r="N141" s="100" t="str">
        <f t="shared" si="11"/>
        <v>VALID</v>
      </c>
    </row>
    <row r="142" spans="1:14" ht="14.25" customHeight="1">
      <c r="A142" s="2" t="s">
        <v>309</v>
      </c>
      <c r="B142" s="3" t="s">
        <v>1976</v>
      </c>
      <c r="C142" s="2">
        <v>1000</v>
      </c>
      <c r="D142" s="2">
        <v>2</v>
      </c>
      <c r="E142" s="2">
        <f t="shared" si="8"/>
        <v>2000</v>
      </c>
      <c r="F142" s="2" t="str">
        <f t="shared" si="9"/>
        <v>1000</v>
      </c>
      <c r="G142" s="2">
        <v>164</v>
      </c>
      <c r="H142" s="6">
        <v>44027</v>
      </c>
      <c r="I142" s="6">
        <v>44029</v>
      </c>
      <c r="J142" s="2" t="s">
        <v>1985</v>
      </c>
      <c r="K142" s="2" t="b">
        <v>1</v>
      </c>
      <c r="L142" s="2">
        <v>1789.7</v>
      </c>
      <c r="M142" s="2">
        <f t="shared" si="10"/>
        <v>1789.7</v>
      </c>
      <c r="N142" s="100" t="str">
        <f t="shared" si="11"/>
        <v>VALID</v>
      </c>
    </row>
    <row r="143" spans="1:14" ht="14.25" customHeight="1">
      <c r="A143" s="2" t="s">
        <v>311</v>
      </c>
      <c r="B143" s="3" t="s">
        <v>1981</v>
      </c>
      <c r="C143" s="2">
        <v>8000</v>
      </c>
      <c r="D143" s="2">
        <v>4</v>
      </c>
      <c r="E143" s="2">
        <f t="shared" si="8"/>
        <v>32000</v>
      </c>
      <c r="F143" s="2" t="str">
        <f t="shared" si="9"/>
        <v>8000</v>
      </c>
      <c r="G143" s="2">
        <v>400</v>
      </c>
      <c r="H143" s="6">
        <v>44049</v>
      </c>
      <c r="I143" s="6">
        <v>44052</v>
      </c>
      <c r="J143" s="2" t="s">
        <v>1991</v>
      </c>
      <c r="K143" s="2" t="b">
        <v>1</v>
      </c>
      <c r="L143" s="2">
        <v>20629.759999999998</v>
      </c>
      <c r="M143" s="2">
        <f t="shared" si="10"/>
        <v>20629.759999999998</v>
      </c>
      <c r="N143" s="100" t="str">
        <f t="shared" si="11"/>
        <v>VALID</v>
      </c>
    </row>
    <row r="144" spans="1:14" ht="14.25" customHeight="1">
      <c r="A144" s="2" t="s">
        <v>313</v>
      </c>
      <c r="B144" s="3" t="s">
        <v>1973</v>
      </c>
      <c r="C144" s="2">
        <v>3000</v>
      </c>
      <c r="D144" s="2">
        <v>7</v>
      </c>
      <c r="E144" s="2">
        <f t="shared" si="8"/>
        <v>21000</v>
      </c>
      <c r="F144" s="2" t="str">
        <f t="shared" si="9"/>
        <v>3000</v>
      </c>
      <c r="G144" s="2">
        <v>494</v>
      </c>
      <c r="H144" s="6">
        <v>44326</v>
      </c>
      <c r="I144" s="6">
        <v>44331</v>
      </c>
      <c r="J144" s="100"/>
      <c r="K144" s="2" t="b">
        <v>0</v>
      </c>
      <c r="L144" s="2" t="s">
        <v>1970</v>
      </c>
      <c r="M144" s="2">
        <f t="shared" si="10"/>
        <v>0</v>
      </c>
      <c r="N144" s="100" t="str">
        <f t="shared" si="11"/>
        <v>VALID</v>
      </c>
    </row>
    <row r="145" spans="1:14" ht="14.25" customHeight="1">
      <c r="A145" s="2" t="s">
        <v>314</v>
      </c>
      <c r="B145" s="3" t="s">
        <v>1998</v>
      </c>
      <c r="C145" s="2">
        <v>100</v>
      </c>
      <c r="D145" s="2">
        <v>1</v>
      </c>
      <c r="E145" s="2">
        <f t="shared" si="8"/>
        <v>100</v>
      </c>
      <c r="F145" s="2" t="str">
        <f t="shared" si="9"/>
        <v>100</v>
      </c>
      <c r="G145" s="2">
        <v>392</v>
      </c>
      <c r="H145" s="6">
        <v>43849</v>
      </c>
      <c r="I145" s="6">
        <v>43851</v>
      </c>
      <c r="J145" s="2" t="s">
        <v>1972</v>
      </c>
      <c r="K145" s="2" t="b">
        <v>1</v>
      </c>
      <c r="L145" s="2">
        <v>61.54</v>
      </c>
      <c r="M145" s="2">
        <f t="shared" si="10"/>
        <v>61.54</v>
      </c>
      <c r="N145" s="100" t="str">
        <f t="shared" si="11"/>
        <v>VALID</v>
      </c>
    </row>
    <row r="146" spans="1:14" ht="14.25" customHeight="1">
      <c r="A146" s="2" t="s">
        <v>316</v>
      </c>
      <c r="B146" s="3" t="s">
        <v>1989</v>
      </c>
      <c r="C146" s="2">
        <v>4000</v>
      </c>
      <c r="D146" s="2">
        <v>10</v>
      </c>
      <c r="E146" s="2">
        <f t="shared" si="8"/>
        <v>40000</v>
      </c>
      <c r="F146" s="2" t="str">
        <f t="shared" si="9"/>
        <v>4000</v>
      </c>
      <c r="G146" s="2">
        <v>317</v>
      </c>
      <c r="H146" s="6">
        <v>44779</v>
      </c>
      <c r="I146" s="6">
        <v>44781</v>
      </c>
      <c r="J146" s="2" t="s">
        <v>1972</v>
      </c>
      <c r="K146" s="2" t="b">
        <v>1</v>
      </c>
      <c r="L146" s="2">
        <v>29298.800000000003</v>
      </c>
      <c r="M146" s="2">
        <f t="shared" si="10"/>
        <v>29298.800000000003</v>
      </c>
      <c r="N146" s="100" t="str">
        <f t="shared" si="11"/>
        <v>VALID</v>
      </c>
    </row>
    <row r="147" spans="1:14" ht="14.25" customHeight="1">
      <c r="A147" s="2" t="s">
        <v>319</v>
      </c>
      <c r="B147" s="3" t="s">
        <v>1976</v>
      </c>
      <c r="C147" s="2" t="s">
        <v>2002</v>
      </c>
      <c r="D147" s="2">
        <v>2</v>
      </c>
      <c r="E147" s="2">
        <f t="shared" si="8"/>
        <v>2000</v>
      </c>
      <c r="F147" s="2" t="str">
        <f t="shared" si="9"/>
        <v>1000</v>
      </c>
      <c r="G147" s="2">
        <v>426</v>
      </c>
      <c r="H147" s="6">
        <v>43634</v>
      </c>
      <c r="I147" s="6">
        <v>43640</v>
      </c>
      <c r="J147" s="2" t="s">
        <v>1985</v>
      </c>
      <c r="K147" s="2" t="b">
        <v>1</v>
      </c>
      <c r="L147" s="2">
        <v>1319.34</v>
      </c>
      <c r="M147" s="2">
        <f t="shared" si="10"/>
        <v>1319.34</v>
      </c>
      <c r="N147" s="100" t="str">
        <f t="shared" si="11"/>
        <v>VALID</v>
      </c>
    </row>
    <row r="148" spans="1:14" ht="14.25" customHeight="1">
      <c r="A148" s="2" t="s">
        <v>321</v>
      </c>
      <c r="B148" s="3" t="s">
        <v>1969</v>
      </c>
      <c r="C148" s="2">
        <v>500</v>
      </c>
      <c r="D148" s="2">
        <v>1</v>
      </c>
      <c r="E148" s="2">
        <f t="shared" si="8"/>
        <v>500</v>
      </c>
      <c r="F148" s="2" t="str">
        <f t="shared" si="9"/>
        <v>500</v>
      </c>
      <c r="G148" s="2">
        <v>338</v>
      </c>
      <c r="H148" s="6">
        <v>44320</v>
      </c>
      <c r="I148" s="6">
        <v>44323</v>
      </c>
      <c r="J148" s="2" t="s">
        <v>1985</v>
      </c>
      <c r="K148" s="2" t="b">
        <v>1</v>
      </c>
      <c r="L148" s="2">
        <v>259.10000000000002</v>
      </c>
      <c r="M148" s="2">
        <f t="shared" si="10"/>
        <v>259.10000000000002</v>
      </c>
      <c r="N148" s="100" t="str">
        <f t="shared" si="11"/>
        <v>VALID</v>
      </c>
    </row>
    <row r="149" spans="1:14" ht="14.25" customHeight="1">
      <c r="A149" s="2" t="s">
        <v>323</v>
      </c>
      <c r="B149" s="3" t="s">
        <v>1986</v>
      </c>
      <c r="C149" s="2">
        <v>20000</v>
      </c>
      <c r="D149" s="2">
        <v>10</v>
      </c>
      <c r="E149" s="2">
        <f t="shared" si="8"/>
        <v>200000</v>
      </c>
      <c r="F149" s="2" t="str">
        <f t="shared" si="9"/>
        <v>20000</v>
      </c>
      <c r="G149" s="2">
        <v>137</v>
      </c>
      <c r="H149" s="6">
        <v>43960</v>
      </c>
      <c r="I149" s="6">
        <v>43964</v>
      </c>
      <c r="J149" s="2" t="s">
        <v>1968</v>
      </c>
      <c r="K149" s="2" t="b">
        <v>1</v>
      </c>
      <c r="L149" s="2">
        <v>106845.8</v>
      </c>
      <c r="M149" s="2">
        <f t="shared" si="10"/>
        <v>106845.8</v>
      </c>
      <c r="N149" s="100" t="str">
        <f t="shared" si="11"/>
        <v>VALID</v>
      </c>
    </row>
    <row r="150" spans="1:14" ht="14.25" customHeight="1">
      <c r="A150" s="2" t="s">
        <v>324</v>
      </c>
      <c r="B150" s="3" t="s">
        <v>1982</v>
      </c>
      <c r="C150" s="2" t="s">
        <v>2003</v>
      </c>
      <c r="D150" s="2">
        <v>4</v>
      </c>
      <c r="E150" s="2">
        <f t="shared" si="8"/>
        <v>60000</v>
      </c>
      <c r="F150" s="2" t="str">
        <f t="shared" si="9"/>
        <v>15000</v>
      </c>
      <c r="G150" s="2">
        <v>438</v>
      </c>
      <c r="H150" s="6">
        <v>44868</v>
      </c>
      <c r="I150" s="6">
        <v>44871</v>
      </c>
      <c r="J150" s="2" t="s">
        <v>1972</v>
      </c>
      <c r="K150" s="2" t="b">
        <v>1</v>
      </c>
      <c r="L150" s="2">
        <v>51135.96</v>
      </c>
      <c r="M150" s="2">
        <f t="shared" si="10"/>
        <v>51135.96</v>
      </c>
      <c r="N150" s="100" t="str">
        <f t="shared" si="11"/>
        <v>VALID</v>
      </c>
    </row>
    <row r="151" spans="1:14" ht="14.25" customHeight="1">
      <c r="A151" s="2" t="s">
        <v>325</v>
      </c>
      <c r="B151" s="3" t="s">
        <v>1986</v>
      </c>
      <c r="C151" s="2">
        <v>20000</v>
      </c>
      <c r="D151" s="2">
        <v>12</v>
      </c>
      <c r="E151" s="2">
        <f t="shared" si="8"/>
        <v>240000</v>
      </c>
      <c r="F151" s="2" t="str">
        <f t="shared" si="9"/>
        <v>20000</v>
      </c>
      <c r="G151" s="2">
        <v>247</v>
      </c>
      <c r="H151" s="6">
        <v>44878</v>
      </c>
      <c r="I151" s="6">
        <v>44883</v>
      </c>
      <c r="J151" s="2" t="s">
        <v>1968</v>
      </c>
      <c r="K151" s="2" t="b">
        <v>1</v>
      </c>
      <c r="L151" s="2">
        <v>137764.79999999999</v>
      </c>
      <c r="M151" s="2">
        <f t="shared" si="10"/>
        <v>137764.79999999999</v>
      </c>
      <c r="N151" s="100" t="str">
        <f t="shared" si="11"/>
        <v>VALID</v>
      </c>
    </row>
    <row r="152" spans="1:14" ht="14.25" customHeight="1">
      <c r="A152" s="2" t="s">
        <v>327</v>
      </c>
      <c r="B152" s="3" t="s">
        <v>1983</v>
      </c>
      <c r="C152" s="2">
        <v>2000</v>
      </c>
      <c r="D152" s="2">
        <v>5</v>
      </c>
      <c r="E152" s="2">
        <f t="shared" si="8"/>
        <v>10000</v>
      </c>
      <c r="F152" s="2" t="str">
        <f t="shared" si="9"/>
        <v>2000</v>
      </c>
      <c r="G152" s="2">
        <v>179</v>
      </c>
      <c r="H152" s="6">
        <v>44470</v>
      </c>
      <c r="I152" s="6">
        <v>44473</v>
      </c>
      <c r="J152" s="2" t="s">
        <v>1985</v>
      </c>
      <c r="K152" s="2" t="b">
        <v>1</v>
      </c>
      <c r="L152" s="2">
        <v>8622.85</v>
      </c>
      <c r="M152" s="2">
        <f t="shared" si="10"/>
        <v>8622.85</v>
      </c>
      <c r="N152" s="100" t="str">
        <f t="shared" si="11"/>
        <v>VALID</v>
      </c>
    </row>
    <row r="153" spans="1:14" ht="14.25" customHeight="1">
      <c r="A153" s="2" t="s">
        <v>329</v>
      </c>
      <c r="B153" s="3" t="s">
        <v>1981</v>
      </c>
      <c r="C153" s="2">
        <v>8000</v>
      </c>
      <c r="D153" s="2">
        <v>3</v>
      </c>
      <c r="E153" s="2">
        <f t="shared" si="8"/>
        <v>24000</v>
      </c>
      <c r="F153" s="2" t="str">
        <f t="shared" si="9"/>
        <v>8000</v>
      </c>
      <c r="G153" s="2">
        <v>460</v>
      </c>
      <c r="H153" s="6">
        <v>44344</v>
      </c>
      <c r="I153" s="6">
        <v>44347</v>
      </c>
      <c r="J153" s="2" t="s">
        <v>1968</v>
      </c>
      <c r="K153" s="2" t="b">
        <v>1</v>
      </c>
      <c r="L153" s="2">
        <v>13038.27</v>
      </c>
      <c r="M153" s="2">
        <f t="shared" si="10"/>
        <v>13038.27</v>
      </c>
      <c r="N153" s="100" t="str">
        <f t="shared" si="11"/>
        <v>VALID</v>
      </c>
    </row>
    <row r="154" spans="1:14" ht="14.25" customHeight="1">
      <c r="A154" s="2" t="s">
        <v>331</v>
      </c>
      <c r="B154" s="3" t="s">
        <v>1989</v>
      </c>
      <c r="C154" s="2">
        <v>4000</v>
      </c>
      <c r="D154" s="2">
        <v>10</v>
      </c>
      <c r="E154" s="2">
        <f t="shared" si="8"/>
        <v>40000</v>
      </c>
      <c r="F154" s="2" t="str">
        <f t="shared" si="9"/>
        <v>4000</v>
      </c>
      <c r="G154" s="2">
        <v>426</v>
      </c>
      <c r="H154" s="6">
        <v>44551</v>
      </c>
      <c r="I154" s="6">
        <v>44557</v>
      </c>
      <c r="J154" s="2" t="s">
        <v>1972</v>
      </c>
      <c r="K154" s="2" t="b">
        <v>1</v>
      </c>
      <c r="L154" s="2">
        <v>35399.4</v>
      </c>
      <c r="M154" s="2">
        <f t="shared" si="10"/>
        <v>35399.4</v>
      </c>
      <c r="N154" s="100" t="str">
        <f t="shared" si="11"/>
        <v>VALID</v>
      </c>
    </row>
    <row r="155" spans="1:14" ht="14.25" customHeight="1">
      <c r="A155" s="2" t="s">
        <v>332</v>
      </c>
      <c r="B155" s="3" t="s">
        <v>1967</v>
      </c>
      <c r="C155" s="2" t="s">
        <v>1992</v>
      </c>
      <c r="D155" s="2">
        <v>5</v>
      </c>
      <c r="E155" s="2">
        <f t="shared" si="8"/>
        <v>60000</v>
      </c>
      <c r="F155" s="2" t="str">
        <f t="shared" si="9"/>
        <v>12000</v>
      </c>
      <c r="G155" s="2">
        <v>409</v>
      </c>
      <c r="H155" s="6">
        <v>43599</v>
      </c>
      <c r="I155" s="6">
        <v>43601</v>
      </c>
      <c r="J155" s="2" t="s">
        <v>1974</v>
      </c>
      <c r="K155" s="2" t="b">
        <v>1</v>
      </c>
      <c r="L155" s="2">
        <v>44585.9</v>
      </c>
      <c r="M155" s="2">
        <f t="shared" si="10"/>
        <v>44585.9</v>
      </c>
      <c r="N155" s="100" t="str">
        <f t="shared" si="11"/>
        <v>VALID</v>
      </c>
    </row>
    <row r="156" spans="1:14" ht="14.25" customHeight="1">
      <c r="A156" s="2" t="s">
        <v>333</v>
      </c>
      <c r="B156" s="3" t="s">
        <v>1996</v>
      </c>
      <c r="C156" s="2" t="s">
        <v>1997</v>
      </c>
      <c r="D156" s="2">
        <v>1</v>
      </c>
      <c r="E156" s="2">
        <f t="shared" si="8"/>
        <v>800</v>
      </c>
      <c r="F156" s="2" t="str">
        <f t="shared" si="9"/>
        <v>800</v>
      </c>
      <c r="G156" s="2">
        <v>442</v>
      </c>
      <c r="H156" s="6">
        <v>43648</v>
      </c>
      <c r="I156" s="6">
        <v>43650</v>
      </c>
      <c r="J156" s="2" t="s">
        <v>1991</v>
      </c>
      <c r="K156" s="2" t="b">
        <v>1</v>
      </c>
      <c r="L156" s="2">
        <v>531.89</v>
      </c>
      <c r="M156" s="2">
        <f t="shared" si="10"/>
        <v>531.89</v>
      </c>
      <c r="N156" s="100" t="str">
        <f t="shared" si="11"/>
        <v>VALID</v>
      </c>
    </row>
    <row r="157" spans="1:14" ht="14.25" customHeight="1">
      <c r="A157" s="2" t="s">
        <v>334</v>
      </c>
      <c r="B157" s="3" t="s">
        <v>1981</v>
      </c>
      <c r="C157" s="2" t="s">
        <v>1995</v>
      </c>
      <c r="D157" s="2">
        <v>3</v>
      </c>
      <c r="E157" s="2">
        <f t="shared" si="8"/>
        <v>24000</v>
      </c>
      <c r="F157" s="2" t="str">
        <f t="shared" si="9"/>
        <v>8000</v>
      </c>
      <c r="G157" s="2">
        <v>362</v>
      </c>
      <c r="H157" s="6">
        <v>43776</v>
      </c>
      <c r="I157" s="6">
        <v>43782</v>
      </c>
      <c r="J157" s="2" t="s">
        <v>1972</v>
      </c>
      <c r="K157" s="2" t="b">
        <v>1</v>
      </c>
      <c r="L157" s="2">
        <v>20033.97</v>
      </c>
      <c r="M157" s="2">
        <f t="shared" si="10"/>
        <v>20033.97</v>
      </c>
      <c r="N157" s="100" t="str">
        <f t="shared" si="11"/>
        <v>VALID</v>
      </c>
    </row>
    <row r="158" spans="1:14" ht="14.25" customHeight="1">
      <c r="A158" s="2" t="s">
        <v>336</v>
      </c>
      <c r="B158" s="3" t="s">
        <v>1981</v>
      </c>
      <c r="C158" s="2">
        <v>8000</v>
      </c>
      <c r="D158" s="2">
        <v>3</v>
      </c>
      <c r="E158" s="2">
        <f t="shared" si="8"/>
        <v>24000</v>
      </c>
      <c r="F158" s="2" t="str">
        <f t="shared" si="9"/>
        <v>8000</v>
      </c>
      <c r="G158" s="2">
        <v>279</v>
      </c>
      <c r="H158" s="6">
        <v>44183</v>
      </c>
      <c r="I158" s="6">
        <v>44189</v>
      </c>
      <c r="J158" s="2" t="s">
        <v>1985</v>
      </c>
      <c r="K158" s="2" t="b">
        <v>1</v>
      </c>
      <c r="L158" s="2">
        <v>12658.14</v>
      </c>
      <c r="M158" s="2">
        <f t="shared" si="10"/>
        <v>12658.14</v>
      </c>
      <c r="N158" s="100" t="str">
        <f t="shared" si="11"/>
        <v>VALID</v>
      </c>
    </row>
    <row r="159" spans="1:14" ht="14.25" customHeight="1">
      <c r="A159" s="2" t="s">
        <v>337</v>
      </c>
      <c r="B159" s="3" t="s">
        <v>1998</v>
      </c>
      <c r="C159" s="2" t="s">
        <v>2001</v>
      </c>
      <c r="D159" s="2">
        <v>1</v>
      </c>
      <c r="E159" s="2">
        <f t="shared" si="8"/>
        <v>100</v>
      </c>
      <c r="F159" s="2" t="str">
        <f t="shared" si="9"/>
        <v>100</v>
      </c>
      <c r="G159" s="2">
        <v>267</v>
      </c>
      <c r="H159" s="6">
        <v>43980</v>
      </c>
      <c r="I159" s="6">
        <v>43985</v>
      </c>
      <c r="J159" s="2" t="s">
        <v>1985</v>
      </c>
      <c r="K159" s="2" t="b">
        <v>1</v>
      </c>
      <c r="L159" s="2">
        <v>64.28</v>
      </c>
      <c r="M159" s="2">
        <f t="shared" si="10"/>
        <v>64.28</v>
      </c>
      <c r="N159" s="100" t="str">
        <f t="shared" si="11"/>
        <v>VALID</v>
      </c>
    </row>
    <row r="160" spans="1:14" ht="14.25" customHeight="1">
      <c r="A160" s="2" t="s">
        <v>340</v>
      </c>
      <c r="B160" s="3" t="s">
        <v>1996</v>
      </c>
      <c r="C160" s="2">
        <v>800</v>
      </c>
      <c r="D160" s="2">
        <v>1</v>
      </c>
      <c r="E160" s="2">
        <f t="shared" si="8"/>
        <v>800</v>
      </c>
      <c r="F160" s="2" t="str">
        <f t="shared" si="9"/>
        <v>800</v>
      </c>
      <c r="G160" s="2">
        <v>424</v>
      </c>
      <c r="H160" s="6">
        <v>44352</v>
      </c>
      <c r="I160" s="6">
        <v>44355</v>
      </c>
      <c r="J160" s="2" t="s">
        <v>1968</v>
      </c>
      <c r="K160" s="2" t="b">
        <v>1</v>
      </c>
      <c r="L160" s="2">
        <v>632.6</v>
      </c>
      <c r="M160" s="2">
        <f t="shared" si="10"/>
        <v>632.6</v>
      </c>
      <c r="N160" s="100" t="str">
        <f t="shared" si="11"/>
        <v>VALID</v>
      </c>
    </row>
    <row r="161" spans="1:14" ht="14.25" customHeight="1">
      <c r="A161" s="2" t="s">
        <v>342</v>
      </c>
      <c r="B161" s="3" t="s">
        <v>1986</v>
      </c>
      <c r="C161" s="2">
        <v>20000</v>
      </c>
      <c r="D161" s="2">
        <v>15</v>
      </c>
      <c r="E161" s="2">
        <f t="shared" si="8"/>
        <v>300000</v>
      </c>
      <c r="F161" s="2" t="str">
        <f t="shared" si="9"/>
        <v>20000</v>
      </c>
      <c r="G161" s="2">
        <v>127</v>
      </c>
      <c r="H161" s="6">
        <v>44517</v>
      </c>
      <c r="I161" s="6">
        <v>44520</v>
      </c>
      <c r="J161" s="2" t="s">
        <v>1985</v>
      </c>
      <c r="K161" s="2" t="b">
        <v>1</v>
      </c>
      <c r="L161" s="2">
        <v>198697.35</v>
      </c>
      <c r="M161" s="2">
        <f t="shared" si="10"/>
        <v>198697.35</v>
      </c>
      <c r="N161" s="100" t="str">
        <f t="shared" si="11"/>
        <v>VALID</v>
      </c>
    </row>
    <row r="162" spans="1:14" ht="14.25" customHeight="1">
      <c r="A162" s="2" t="s">
        <v>343</v>
      </c>
      <c r="B162" s="3" t="s">
        <v>1982</v>
      </c>
      <c r="C162" s="2">
        <v>15000</v>
      </c>
      <c r="D162" s="2">
        <v>4</v>
      </c>
      <c r="E162" s="2">
        <f t="shared" si="8"/>
        <v>60000</v>
      </c>
      <c r="F162" s="2" t="str">
        <f t="shared" si="9"/>
        <v>15000</v>
      </c>
      <c r="G162" s="2">
        <v>134</v>
      </c>
      <c r="H162" s="6">
        <v>43747</v>
      </c>
      <c r="I162" s="6">
        <v>43752</v>
      </c>
      <c r="J162" s="2" t="s">
        <v>1972</v>
      </c>
      <c r="K162" s="2" t="b">
        <v>1</v>
      </c>
      <c r="L162" s="2">
        <v>47214.76</v>
      </c>
      <c r="M162" s="2">
        <f t="shared" si="10"/>
        <v>47214.76</v>
      </c>
      <c r="N162" s="100" t="str">
        <f t="shared" si="11"/>
        <v>VALID</v>
      </c>
    </row>
    <row r="163" spans="1:14" ht="14.25" customHeight="1">
      <c r="A163" s="2" t="s">
        <v>345</v>
      </c>
      <c r="B163" s="3" t="s">
        <v>1982</v>
      </c>
      <c r="C163" s="2">
        <v>15000</v>
      </c>
      <c r="D163" s="2">
        <v>4</v>
      </c>
      <c r="E163" s="2">
        <f t="shared" si="8"/>
        <v>60000</v>
      </c>
      <c r="F163" s="2" t="str">
        <f t="shared" si="9"/>
        <v>15000</v>
      </c>
      <c r="G163" s="2">
        <v>429</v>
      </c>
      <c r="H163" s="6">
        <v>44478</v>
      </c>
      <c r="I163" s="6">
        <v>44483</v>
      </c>
      <c r="J163" s="2" t="s">
        <v>1974</v>
      </c>
      <c r="K163" s="2" t="b">
        <v>1</v>
      </c>
      <c r="L163" s="2">
        <v>47381.56</v>
      </c>
      <c r="M163" s="2">
        <f t="shared" si="10"/>
        <v>47381.56</v>
      </c>
      <c r="N163" s="100" t="str">
        <f t="shared" si="11"/>
        <v>VALID</v>
      </c>
    </row>
    <row r="164" spans="1:14" ht="14.25" customHeight="1">
      <c r="A164" s="2" t="s">
        <v>347</v>
      </c>
      <c r="B164" s="3" t="s">
        <v>1971</v>
      </c>
      <c r="C164" s="2">
        <v>6000</v>
      </c>
      <c r="D164" s="2">
        <v>4</v>
      </c>
      <c r="E164" s="2">
        <f t="shared" si="8"/>
        <v>24000</v>
      </c>
      <c r="F164" s="2" t="str">
        <f t="shared" si="9"/>
        <v>6000</v>
      </c>
      <c r="G164" s="2">
        <v>181</v>
      </c>
      <c r="H164" s="6">
        <v>44343</v>
      </c>
      <c r="I164" s="6">
        <v>44349</v>
      </c>
      <c r="J164" s="2" t="s">
        <v>1972</v>
      </c>
      <c r="K164" s="2" t="b">
        <v>1</v>
      </c>
      <c r="L164" s="2">
        <v>17921.32</v>
      </c>
      <c r="M164" s="2">
        <f t="shared" si="10"/>
        <v>17921.32</v>
      </c>
      <c r="N164" s="100" t="str">
        <f t="shared" si="11"/>
        <v>VALID</v>
      </c>
    </row>
    <row r="165" spans="1:14" ht="14.25" customHeight="1">
      <c r="A165" s="2" t="s">
        <v>348</v>
      </c>
      <c r="B165" s="3" t="s">
        <v>1977</v>
      </c>
      <c r="C165" s="2" t="s">
        <v>1994</v>
      </c>
      <c r="D165" s="2">
        <v>4</v>
      </c>
      <c r="E165" s="2">
        <f t="shared" si="8"/>
        <v>40000</v>
      </c>
      <c r="F165" s="2" t="str">
        <f t="shared" si="9"/>
        <v>10000</v>
      </c>
      <c r="G165" s="2">
        <v>318</v>
      </c>
      <c r="H165" s="6">
        <v>45154</v>
      </c>
      <c r="I165" s="6">
        <v>45156</v>
      </c>
      <c r="J165" s="2" t="s">
        <v>1991</v>
      </c>
      <c r="K165" s="2" t="b">
        <v>1</v>
      </c>
      <c r="L165" s="2">
        <v>28057</v>
      </c>
      <c r="M165" s="2">
        <f t="shared" si="10"/>
        <v>28057</v>
      </c>
      <c r="N165" s="100" t="str">
        <f t="shared" si="11"/>
        <v>VALID</v>
      </c>
    </row>
    <row r="166" spans="1:14" ht="14.25" customHeight="1">
      <c r="A166" s="2" t="s">
        <v>350</v>
      </c>
      <c r="B166" s="3" t="s">
        <v>1973</v>
      </c>
      <c r="C166" s="2" t="s">
        <v>1993</v>
      </c>
      <c r="D166" s="2">
        <v>6</v>
      </c>
      <c r="E166" s="2">
        <f t="shared" si="8"/>
        <v>18000</v>
      </c>
      <c r="F166" s="2" t="str">
        <f t="shared" si="9"/>
        <v>3000</v>
      </c>
      <c r="G166" s="2">
        <v>494</v>
      </c>
      <c r="H166" s="6">
        <v>44306</v>
      </c>
      <c r="I166" s="6">
        <v>44308</v>
      </c>
      <c r="J166" s="100"/>
      <c r="K166" s="2" t="b">
        <v>0</v>
      </c>
      <c r="L166" s="2" t="s">
        <v>1970</v>
      </c>
      <c r="M166" s="2">
        <f t="shared" si="10"/>
        <v>0</v>
      </c>
      <c r="N166" s="100" t="str">
        <f t="shared" si="11"/>
        <v>VALID</v>
      </c>
    </row>
    <row r="167" spans="1:14" ht="14.25" customHeight="1">
      <c r="A167" s="2" t="s">
        <v>351</v>
      </c>
      <c r="B167" s="3" t="s">
        <v>1977</v>
      </c>
      <c r="C167" s="2" t="s">
        <v>1994</v>
      </c>
      <c r="D167" s="2">
        <v>2</v>
      </c>
      <c r="E167" s="2">
        <f t="shared" si="8"/>
        <v>20000</v>
      </c>
      <c r="F167" s="2" t="str">
        <f t="shared" si="9"/>
        <v>10000</v>
      </c>
      <c r="G167" s="2">
        <v>252</v>
      </c>
      <c r="H167" s="6">
        <v>44863</v>
      </c>
      <c r="I167" s="6">
        <v>44868</v>
      </c>
      <c r="J167" s="100"/>
      <c r="K167" s="2" t="b">
        <v>0</v>
      </c>
      <c r="L167" s="2" t="s">
        <v>1970</v>
      </c>
      <c r="M167" s="2">
        <f t="shared" si="10"/>
        <v>0</v>
      </c>
      <c r="N167" s="100" t="str">
        <f t="shared" si="11"/>
        <v>VALID</v>
      </c>
    </row>
    <row r="168" spans="1:14" ht="14.25" customHeight="1">
      <c r="A168" s="2" t="s">
        <v>352</v>
      </c>
      <c r="B168" s="3" t="s">
        <v>1980</v>
      </c>
      <c r="C168" s="2">
        <v>25000</v>
      </c>
      <c r="D168" s="2">
        <v>10</v>
      </c>
      <c r="E168" s="2">
        <f t="shared" si="8"/>
        <v>250000</v>
      </c>
      <c r="F168" s="2" t="str">
        <f t="shared" si="9"/>
        <v>25000</v>
      </c>
      <c r="G168" s="2">
        <v>399</v>
      </c>
      <c r="H168" s="6">
        <v>43888</v>
      </c>
      <c r="I168" s="6">
        <v>43890</v>
      </c>
      <c r="J168" s="2" t="s">
        <v>1991</v>
      </c>
      <c r="K168" s="2" t="b">
        <v>1</v>
      </c>
      <c r="L168" s="2">
        <v>203806.19999999998</v>
      </c>
      <c r="M168" s="2">
        <f t="shared" si="10"/>
        <v>203806.19999999998</v>
      </c>
      <c r="N168" s="100" t="str">
        <f t="shared" si="11"/>
        <v>VALID</v>
      </c>
    </row>
    <row r="169" spans="1:14" ht="14.25" customHeight="1">
      <c r="A169" s="2" t="s">
        <v>354</v>
      </c>
      <c r="B169" s="3" t="s">
        <v>1998</v>
      </c>
      <c r="C169" s="2">
        <v>100</v>
      </c>
      <c r="D169" s="2">
        <v>1</v>
      </c>
      <c r="E169" s="2">
        <f t="shared" si="8"/>
        <v>100</v>
      </c>
      <c r="F169" s="2" t="str">
        <f t="shared" si="9"/>
        <v>100</v>
      </c>
      <c r="G169" s="2">
        <v>188</v>
      </c>
      <c r="H169" s="6">
        <v>45313</v>
      </c>
      <c r="I169" s="6">
        <v>45317</v>
      </c>
      <c r="J169" s="2" t="s">
        <v>1985</v>
      </c>
      <c r="K169" s="2" t="b">
        <v>1</v>
      </c>
      <c r="L169" s="2">
        <v>72.98</v>
      </c>
      <c r="M169" s="2">
        <f t="shared" si="10"/>
        <v>72.98</v>
      </c>
      <c r="N169" s="100" t="str">
        <f t="shared" si="11"/>
        <v>VALID</v>
      </c>
    </row>
    <row r="170" spans="1:14" ht="14.25" customHeight="1">
      <c r="A170" s="2" t="s">
        <v>356</v>
      </c>
      <c r="B170" s="3" t="s">
        <v>1973</v>
      </c>
      <c r="C170" s="2">
        <v>3000</v>
      </c>
      <c r="D170" s="2">
        <v>7</v>
      </c>
      <c r="E170" s="2">
        <f t="shared" si="8"/>
        <v>21000</v>
      </c>
      <c r="F170" s="2" t="str">
        <f t="shared" si="9"/>
        <v>3000</v>
      </c>
      <c r="G170" s="2">
        <v>388</v>
      </c>
      <c r="H170" s="6">
        <v>45040</v>
      </c>
      <c r="I170" s="6">
        <v>45044</v>
      </c>
      <c r="J170" s="2" t="s">
        <v>1991</v>
      </c>
      <c r="K170" s="2" t="b">
        <v>1</v>
      </c>
      <c r="L170" s="2">
        <v>17316.740000000002</v>
      </c>
      <c r="M170" s="2">
        <f t="shared" si="10"/>
        <v>17316.740000000002</v>
      </c>
      <c r="N170" s="100" t="str">
        <f t="shared" si="11"/>
        <v>VALID</v>
      </c>
    </row>
    <row r="171" spans="1:14" ht="14.25" customHeight="1">
      <c r="A171" s="2" t="s">
        <v>357</v>
      </c>
      <c r="B171" s="3" t="s">
        <v>1977</v>
      </c>
      <c r="C171" s="2" t="s">
        <v>1994</v>
      </c>
      <c r="D171" s="2">
        <v>2</v>
      </c>
      <c r="E171" s="2">
        <f t="shared" si="8"/>
        <v>20000</v>
      </c>
      <c r="F171" s="2" t="str">
        <f t="shared" si="9"/>
        <v>10000</v>
      </c>
      <c r="G171" s="2">
        <v>263</v>
      </c>
      <c r="H171" s="6">
        <v>44330</v>
      </c>
      <c r="I171" s="6">
        <v>44332</v>
      </c>
      <c r="J171" s="2" t="s">
        <v>1991</v>
      </c>
      <c r="K171" s="2" t="b">
        <v>1</v>
      </c>
      <c r="L171" s="2">
        <v>12759.74</v>
      </c>
      <c r="M171" s="2">
        <f t="shared" si="10"/>
        <v>12759.74</v>
      </c>
      <c r="N171" s="100" t="str">
        <f t="shared" si="11"/>
        <v>VALID</v>
      </c>
    </row>
    <row r="172" spans="1:14" ht="14.25" customHeight="1">
      <c r="A172" s="2" t="s">
        <v>359</v>
      </c>
      <c r="B172" s="3" t="s">
        <v>1998</v>
      </c>
      <c r="C172" s="2" t="s">
        <v>2001</v>
      </c>
      <c r="D172" s="2">
        <v>1</v>
      </c>
      <c r="E172" s="2">
        <f t="shared" si="8"/>
        <v>100</v>
      </c>
      <c r="F172" s="2" t="str">
        <f t="shared" si="9"/>
        <v>100</v>
      </c>
      <c r="G172" s="2">
        <v>346</v>
      </c>
      <c r="H172" s="6">
        <v>45073</v>
      </c>
      <c r="I172" s="6">
        <v>45077</v>
      </c>
      <c r="J172" s="2" t="s">
        <v>1991</v>
      </c>
      <c r="K172" s="2" t="b">
        <v>1</v>
      </c>
      <c r="L172" s="2">
        <v>83.26</v>
      </c>
      <c r="M172" s="2">
        <f t="shared" si="10"/>
        <v>83.26</v>
      </c>
      <c r="N172" s="100" t="str">
        <f t="shared" si="11"/>
        <v>VALID</v>
      </c>
    </row>
    <row r="173" spans="1:14" ht="14.25" customHeight="1">
      <c r="A173" s="2" t="s">
        <v>361</v>
      </c>
      <c r="B173" s="3" t="s">
        <v>1976</v>
      </c>
      <c r="C173" s="2" t="s">
        <v>2002</v>
      </c>
      <c r="D173" s="2">
        <v>3</v>
      </c>
      <c r="E173" s="2">
        <f t="shared" si="8"/>
        <v>3000</v>
      </c>
      <c r="F173" s="2" t="str">
        <f t="shared" si="9"/>
        <v>1000</v>
      </c>
      <c r="G173" s="2">
        <v>156</v>
      </c>
      <c r="H173" s="6">
        <v>44343</v>
      </c>
      <c r="I173" s="6">
        <v>44348</v>
      </c>
      <c r="J173" s="100"/>
      <c r="K173" s="2" t="b">
        <v>0</v>
      </c>
      <c r="L173" s="2" t="s">
        <v>1970</v>
      </c>
      <c r="M173" s="2">
        <f t="shared" si="10"/>
        <v>0</v>
      </c>
      <c r="N173" s="100" t="str">
        <f t="shared" si="11"/>
        <v>VALID</v>
      </c>
    </row>
    <row r="174" spans="1:14" ht="14.25" customHeight="1">
      <c r="A174" s="2" t="s">
        <v>363</v>
      </c>
      <c r="B174" s="3" t="s">
        <v>1998</v>
      </c>
      <c r="C174" s="2">
        <v>100</v>
      </c>
      <c r="D174" s="2">
        <v>1</v>
      </c>
      <c r="E174" s="2">
        <f t="shared" si="8"/>
        <v>100</v>
      </c>
      <c r="F174" s="2" t="str">
        <f t="shared" si="9"/>
        <v>100</v>
      </c>
      <c r="G174" s="2">
        <v>245</v>
      </c>
      <c r="H174" s="6">
        <v>43893</v>
      </c>
      <c r="I174" s="6">
        <v>43895</v>
      </c>
      <c r="J174" s="100"/>
      <c r="K174" s="2" t="b">
        <v>0</v>
      </c>
      <c r="L174" s="2" t="s">
        <v>1970</v>
      </c>
      <c r="M174" s="2">
        <f t="shared" si="10"/>
        <v>0</v>
      </c>
      <c r="N174" s="100" t="str">
        <f t="shared" si="11"/>
        <v>VALID</v>
      </c>
    </row>
    <row r="175" spans="1:14" ht="14.25" customHeight="1">
      <c r="A175" s="2" t="s">
        <v>364</v>
      </c>
      <c r="B175" s="3" t="s">
        <v>1976</v>
      </c>
      <c r="C175" s="2">
        <v>1000</v>
      </c>
      <c r="D175" s="2">
        <v>3</v>
      </c>
      <c r="E175" s="2">
        <f t="shared" si="8"/>
        <v>3000</v>
      </c>
      <c r="F175" s="2" t="str">
        <f t="shared" si="9"/>
        <v>1000</v>
      </c>
      <c r="G175" s="2">
        <v>298</v>
      </c>
      <c r="H175" s="6">
        <v>44844</v>
      </c>
      <c r="I175" s="6">
        <v>44850</v>
      </c>
      <c r="J175" s="2" t="s">
        <v>1974</v>
      </c>
      <c r="K175" s="2" t="b">
        <v>1</v>
      </c>
      <c r="L175" s="2">
        <v>2684.7599999999998</v>
      </c>
      <c r="M175" s="2">
        <f t="shared" si="10"/>
        <v>2684.7599999999998</v>
      </c>
      <c r="N175" s="100" t="str">
        <f t="shared" si="11"/>
        <v>VALID</v>
      </c>
    </row>
    <row r="176" spans="1:14" ht="14.25" customHeight="1">
      <c r="A176" s="2" t="s">
        <v>365</v>
      </c>
      <c r="B176" s="3" t="s">
        <v>1967</v>
      </c>
      <c r="C176" s="2">
        <v>12000</v>
      </c>
      <c r="D176" s="2">
        <v>3</v>
      </c>
      <c r="E176" s="2">
        <f t="shared" si="8"/>
        <v>36000</v>
      </c>
      <c r="F176" s="2" t="str">
        <f t="shared" si="9"/>
        <v>12000</v>
      </c>
      <c r="G176" s="2">
        <v>404</v>
      </c>
      <c r="H176" s="6">
        <v>45042</v>
      </c>
      <c r="I176" s="6">
        <v>45047</v>
      </c>
      <c r="J176" s="2" t="s">
        <v>1968</v>
      </c>
      <c r="K176" s="2" t="b">
        <v>1</v>
      </c>
      <c r="L176" s="2">
        <v>29560.29</v>
      </c>
      <c r="M176" s="2">
        <f t="shared" si="10"/>
        <v>29560.29</v>
      </c>
      <c r="N176" s="100" t="str">
        <f t="shared" si="11"/>
        <v>VALID</v>
      </c>
    </row>
    <row r="177" spans="1:14" ht="14.25" customHeight="1">
      <c r="A177" s="2" t="s">
        <v>366</v>
      </c>
      <c r="B177" s="3" t="s">
        <v>1996</v>
      </c>
      <c r="C177" s="2" t="s">
        <v>1997</v>
      </c>
      <c r="D177" s="2">
        <v>1</v>
      </c>
      <c r="E177" s="2">
        <f t="shared" si="8"/>
        <v>800</v>
      </c>
      <c r="F177" s="2" t="str">
        <f t="shared" si="9"/>
        <v>800</v>
      </c>
      <c r="G177" s="2">
        <v>315</v>
      </c>
      <c r="H177" s="6">
        <v>44964</v>
      </c>
      <c r="I177" s="6">
        <v>44968</v>
      </c>
      <c r="J177" s="2" t="s">
        <v>1991</v>
      </c>
      <c r="K177" s="2" t="b">
        <v>1</v>
      </c>
      <c r="L177" s="2">
        <v>550.38</v>
      </c>
      <c r="M177" s="2">
        <f t="shared" si="10"/>
        <v>550.38</v>
      </c>
      <c r="N177" s="100" t="str">
        <f t="shared" si="11"/>
        <v>VALID</v>
      </c>
    </row>
    <row r="178" spans="1:14" ht="14.25" customHeight="1">
      <c r="A178" s="2" t="s">
        <v>368</v>
      </c>
      <c r="B178" s="3" t="s">
        <v>1969</v>
      </c>
      <c r="C178" s="2">
        <v>500</v>
      </c>
      <c r="D178" s="2">
        <v>1</v>
      </c>
      <c r="E178" s="2">
        <f t="shared" si="8"/>
        <v>500</v>
      </c>
      <c r="F178" s="2" t="str">
        <f t="shared" si="9"/>
        <v>500</v>
      </c>
      <c r="G178" s="2">
        <v>130</v>
      </c>
      <c r="H178" s="6">
        <v>43730</v>
      </c>
      <c r="I178" s="6">
        <v>43734</v>
      </c>
      <c r="J178" s="2" t="s">
        <v>1972</v>
      </c>
      <c r="K178" s="2" t="b">
        <v>1</v>
      </c>
      <c r="L178" s="2">
        <v>394.97</v>
      </c>
      <c r="M178" s="2">
        <f t="shared" si="10"/>
        <v>394.97</v>
      </c>
      <c r="N178" s="100" t="str">
        <f t="shared" si="11"/>
        <v>VALID</v>
      </c>
    </row>
    <row r="179" spans="1:14" ht="14.25" customHeight="1">
      <c r="A179" s="2" t="s">
        <v>370</v>
      </c>
      <c r="B179" s="3" t="s">
        <v>1989</v>
      </c>
      <c r="C179" s="2">
        <v>4000</v>
      </c>
      <c r="D179" s="2">
        <v>8</v>
      </c>
      <c r="E179" s="2">
        <f t="shared" si="8"/>
        <v>32000</v>
      </c>
      <c r="F179" s="2" t="str">
        <f t="shared" si="9"/>
        <v>4000</v>
      </c>
      <c r="G179" s="2">
        <v>302</v>
      </c>
      <c r="H179" s="6">
        <v>44278</v>
      </c>
      <c r="I179" s="6">
        <v>44283</v>
      </c>
      <c r="J179" s="2" t="s">
        <v>1991</v>
      </c>
      <c r="K179" s="2" t="b">
        <v>1</v>
      </c>
      <c r="L179" s="2">
        <v>20010.64</v>
      </c>
      <c r="M179" s="2">
        <f t="shared" si="10"/>
        <v>20010.64</v>
      </c>
      <c r="N179" s="100" t="str">
        <f t="shared" si="11"/>
        <v>VALID</v>
      </c>
    </row>
    <row r="180" spans="1:14" ht="14.25" customHeight="1">
      <c r="A180" s="2" t="s">
        <v>372</v>
      </c>
      <c r="B180" s="3" t="s">
        <v>1976</v>
      </c>
      <c r="C180" s="2" t="s">
        <v>2002</v>
      </c>
      <c r="D180" s="2">
        <v>3</v>
      </c>
      <c r="E180" s="2">
        <f t="shared" si="8"/>
        <v>3000</v>
      </c>
      <c r="F180" s="2" t="str">
        <f t="shared" si="9"/>
        <v>1000</v>
      </c>
      <c r="G180" s="2">
        <v>370</v>
      </c>
      <c r="H180" s="6">
        <v>45007</v>
      </c>
      <c r="I180" s="6">
        <v>45012</v>
      </c>
      <c r="J180" s="2" t="s">
        <v>1974</v>
      </c>
      <c r="K180" s="2" t="b">
        <v>1</v>
      </c>
      <c r="L180" s="2">
        <v>1974.03</v>
      </c>
      <c r="M180" s="2">
        <f t="shared" si="10"/>
        <v>1974.03</v>
      </c>
      <c r="N180" s="100" t="str">
        <f t="shared" si="11"/>
        <v>VALID</v>
      </c>
    </row>
    <row r="181" spans="1:14" ht="14.25" customHeight="1">
      <c r="A181" s="2" t="s">
        <v>373</v>
      </c>
      <c r="B181" s="3" t="s">
        <v>1983</v>
      </c>
      <c r="C181" s="2">
        <v>2000</v>
      </c>
      <c r="D181" s="2">
        <v>5</v>
      </c>
      <c r="E181" s="2">
        <f t="shared" si="8"/>
        <v>10000</v>
      </c>
      <c r="F181" s="2" t="str">
        <f t="shared" si="9"/>
        <v>2000</v>
      </c>
      <c r="G181" s="2">
        <v>328</v>
      </c>
      <c r="H181" s="6">
        <v>43952</v>
      </c>
      <c r="I181" s="6">
        <v>43958</v>
      </c>
      <c r="J181" s="100"/>
      <c r="K181" s="2" t="b">
        <v>0</v>
      </c>
      <c r="L181" s="2" t="s">
        <v>1970</v>
      </c>
      <c r="M181" s="2">
        <f t="shared" si="10"/>
        <v>0</v>
      </c>
      <c r="N181" s="100" t="str">
        <f t="shared" si="11"/>
        <v>VALID</v>
      </c>
    </row>
    <row r="182" spans="1:14" ht="14.25" customHeight="1">
      <c r="A182" s="2" t="s">
        <v>375</v>
      </c>
      <c r="B182" s="3" t="s">
        <v>1980</v>
      </c>
      <c r="C182" s="2" t="s">
        <v>2000</v>
      </c>
      <c r="D182" s="2">
        <v>8</v>
      </c>
      <c r="E182" s="2">
        <f t="shared" si="8"/>
        <v>200000</v>
      </c>
      <c r="F182" s="2" t="str">
        <f t="shared" si="9"/>
        <v>25000</v>
      </c>
      <c r="G182" s="2">
        <v>217</v>
      </c>
      <c r="H182" s="6">
        <v>43761</v>
      </c>
      <c r="I182" s="6">
        <v>43764</v>
      </c>
      <c r="J182" s="2" t="s">
        <v>1974</v>
      </c>
      <c r="K182" s="2" t="b">
        <v>1</v>
      </c>
      <c r="L182" s="2">
        <v>163598.39999999999</v>
      </c>
      <c r="M182" s="2">
        <f t="shared" si="10"/>
        <v>163598.39999999999</v>
      </c>
      <c r="N182" s="100" t="str">
        <f t="shared" si="11"/>
        <v>VALID</v>
      </c>
    </row>
    <row r="183" spans="1:14" ht="14.25" customHeight="1">
      <c r="A183" s="2" t="s">
        <v>376</v>
      </c>
      <c r="B183" s="3" t="s">
        <v>1967</v>
      </c>
      <c r="C183" s="2">
        <v>12000</v>
      </c>
      <c r="D183" s="2">
        <v>5</v>
      </c>
      <c r="E183" s="2">
        <f t="shared" si="8"/>
        <v>60000</v>
      </c>
      <c r="F183" s="2" t="str">
        <f t="shared" si="9"/>
        <v>12000</v>
      </c>
      <c r="G183" s="2">
        <v>494</v>
      </c>
      <c r="H183" s="6">
        <v>45188</v>
      </c>
      <c r="I183" s="6">
        <v>45191</v>
      </c>
      <c r="J183" s="2" t="s">
        <v>1985</v>
      </c>
      <c r="K183" s="2" t="b">
        <v>1</v>
      </c>
      <c r="L183" s="2">
        <v>34972.1</v>
      </c>
      <c r="M183" s="2">
        <f t="shared" si="10"/>
        <v>34972.1</v>
      </c>
      <c r="N183" s="100" t="str">
        <f t="shared" si="11"/>
        <v>VALID</v>
      </c>
    </row>
    <row r="184" spans="1:14" ht="14.25" customHeight="1">
      <c r="A184" s="2" t="s">
        <v>377</v>
      </c>
      <c r="B184" s="3" t="s">
        <v>1973</v>
      </c>
      <c r="C184" s="2">
        <v>3000</v>
      </c>
      <c r="D184" s="2">
        <v>6</v>
      </c>
      <c r="E184" s="2">
        <f t="shared" si="8"/>
        <v>18000</v>
      </c>
      <c r="F184" s="2" t="str">
        <f t="shared" si="9"/>
        <v>3000</v>
      </c>
      <c r="G184" s="2">
        <v>476</v>
      </c>
      <c r="H184" s="6">
        <v>44133</v>
      </c>
      <c r="I184" s="6">
        <v>44137</v>
      </c>
      <c r="J184" s="2" t="s">
        <v>1968</v>
      </c>
      <c r="K184" s="2" t="b">
        <v>1</v>
      </c>
      <c r="L184" s="2">
        <v>11502.539999999999</v>
      </c>
      <c r="M184" s="2">
        <f t="shared" si="10"/>
        <v>11502.539999999999</v>
      </c>
      <c r="N184" s="100" t="str">
        <f t="shared" si="11"/>
        <v>VALID</v>
      </c>
    </row>
    <row r="185" spans="1:14" ht="14.25" customHeight="1">
      <c r="A185" s="2" t="s">
        <v>379</v>
      </c>
      <c r="B185" s="3" t="s">
        <v>1986</v>
      </c>
      <c r="C185" s="2">
        <v>20000</v>
      </c>
      <c r="D185" s="2">
        <v>12</v>
      </c>
      <c r="E185" s="2">
        <f t="shared" si="8"/>
        <v>240000</v>
      </c>
      <c r="F185" s="2" t="str">
        <f t="shared" si="9"/>
        <v>20000</v>
      </c>
      <c r="G185" s="2">
        <v>130</v>
      </c>
      <c r="H185" s="6">
        <v>44517</v>
      </c>
      <c r="I185" s="6">
        <v>44520</v>
      </c>
      <c r="J185" s="2" t="s">
        <v>1968</v>
      </c>
      <c r="K185" s="2" t="b">
        <v>1</v>
      </c>
      <c r="L185" s="2">
        <v>164092.20000000001</v>
      </c>
      <c r="M185" s="2">
        <f t="shared" si="10"/>
        <v>164092.20000000001</v>
      </c>
      <c r="N185" s="100" t="str">
        <f t="shared" si="11"/>
        <v>VALID</v>
      </c>
    </row>
    <row r="186" spans="1:14" ht="14.25" customHeight="1">
      <c r="A186" s="2" t="s">
        <v>380</v>
      </c>
      <c r="B186" s="3" t="s">
        <v>1978</v>
      </c>
      <c r="C186" s="2" t="s">
        <v>1979</v>
      </c>
      <c r="D186" s="2">
        <v>5</v>
      </c>
      <c r="E186" s="2">
        <f t="shared" si="8"/>
        <v>90000</v>
      </c>
      <c r="F186" s="2" t="str">
        <f t="shared" si="9"/>
        <v>18000</v>
      </c>
      <c r="G186" s="2">
        <v>289</v>
      </c>
      <c r="H186" s="6">
        <v>44736</v>
      </c>
      <c r="I186" s="6">
        <v>44739</v>
      </c>
      <c r="J186" s="100"/>
      <c r="K186" s="2" t="b">
        <v>0</v>
      </c>
      <c r="L186" s="2" t="s">
        <v>1970</v>
      </c>
      <c r="M186" s="2">
        <f t="shared" si="10"/>
        <v>0</v>
      </c>
      <c r="N186" s="100" t="str">
        <f t="shared" si="11"/>
        <v>VALID</v>
      </c>
    </row>
    <row r="187" spans="1:14" ht="14.25" customHeight="1">
      <c r="A187" s="2" t="s">
        <v>381</v>
      </c>
      <c r="B187" s="3" t="s">
        <v>1980</v>
      </c>
      <c r="C187" s="2">
        <v>25000</v>
      </c>
      <c r="D187" s="2">
        <v>12</v>
      </c>
      <c r="E187" s="2">
        <f t="shared" si="8"/>
        <v>300000</v>
      </c>
      <c r="F187" s="2" t="str">
        <f t="shared" si="9"/>
        <v>25000</v>
      </c>
      <c r="G187" s="2">
        <v>264</v>
      </c>
      <c r="H187" s="6">
        <v>44154</v>
      </c>
      <c r="I187" s="6">
        <v>44158</v>
      </c>
      <c r="J187" s="2" t="s">
        <v>1985</v>
      </c>
      <c r="K187" s="2" t="b">
        <v>1</v>
      </c>
      <c r="L187" s="2">
        <v>194773.68</v>
      </c>
      <c r="M187" s="2">
        <f t="shared" si="10"/>
        <v>194773.68</v>
      </c>
      <c r="N187" s="100" t="str">
        <f t="shared" si="11"/>
        <v>VALID</v>
      </c>
    </row>
    <row r="188" spans="1:14" ht="14.25" customHeight="1">
      <c r="A188" s="2" t="s">
        <v>383</v>
      </c>
      <c r="B188" s="3" t="s">
        <v>1998</v>
      </c>
      <c r="C188" s="2">
        <v>100</v>
      </c>
      <c r="D188" s="2">
        <v>1</v>
      </c>
      <c r="E188" s="2">
        <f t="shared" si="8"/>
        <v>100</v>
      </c>
      <c r="F188" s="2" t="str">
        <f t="shared" si="9"/>
        <v>100</v>
      </c>
      <c r="G188" s="2">
        <v>179</v>
      </c>
      <c r="H188" s="6">
        <v>44563</v>
      </c>
      <c r="I188" s="6">
        <v>44566</v>
      </c>
      <c r="J188" s="2" t="s">
        <v>1968</v>
      </c>
      <c r="K188" s="2" t="b">
        <v>1</v>
      </c>
      <c r="L188" s="2">
        <v>60.96</v>
      </c>
      <c r="M188" s="2">
        <f t="shared" si="10"/>
        <v>60.96</v>
      </c>
      <c r="N188" s="100" t="str">
        <f t="shared" si="11"/>
        <v>VALID</v>
      </c>
    </row>
    <row r="189" spans="1:14" ht="14.25" customHeight="1">
      <c r="A189" s="2" t="s">
        <v>385</v>
      </c>
      <c r="B189" s="3" t="s">
        <v>1983</v>
      </c>
      <c r="C189" s="2">
        <v>2000</v>
      </c>
      <c r="D189" s="2">
        <v>5</v>
      </c>
      <c r="E189" s="2">
        <f t="shared" si="8"/>
        <v>10000</v>
      </c>
      <c r="F189" s="2" t="str">
        <f t="shared" si="9"/>
        <v>2000</v>
      </c>
      <c r="G189" s="2">
        <v>290</v>
      </c>
      <c r="H189" s="6">
        <v>45268</v>
      </c>
      <c r="I189" s="6">
        <v>45270</v>
      </c>
      <c r="J189" s="2" t="s">
        <v>1972</v>
      </c>
      <c r="K189" s="2" t="b">
        <v>1</v>
      </c>
      <c r="L189" s="2">
        <v>7939.0999999999995</v>
      </c>
      <c r="M189" s="2">
        <f t="shared" si="10"/>
        <v>7939.0999999999995</v>
      </c>
      <c r="N189" s="100" t="str">
        <f t="shared" si="11"/>
        <v>VALID</v>
      </c>
    </row>
    <row r="190" spans="1:14" ht="14.25" customHeight="1">
      <c r="A190" s="2" t="s">
        <v>386</v>
      </c>
      <c r="B190" s="3" t="s">
        <v>1986</v>
      </c>
      <c r="C190" s="2" t="s">
        <v>1999</v>
      </c>
      <c r="D190" s="2">
        <v>12</v>
      </c>
      <c r="E190" s="2">
        <f t="shared" si="8"/>
        <v>240000</v>
      </c>
      <c r="F190" s="2" t="str">
        <f t="shared" si="9"/>
        <v>20000</v>
      </c>
      <c r="G190" s="2">
        <v>232</v>
      </c>
      <c r="H190" s="6">
        <v>45320</v>
      </c>
      <c r="I190" s="6">
        <v>45323</v>
      </c>
      <c r="J190" s="2" t="s">
        <v>1968</v>
      </c>
      <c r="K190" s="2" t="b">
        <v>1</v>
      </c>
      <c r="L190" s="2">
        <v>214090.32</v>
      </c>
      <c r="M190" s="2">
        <f t="shared" si="10"/>
        <v>214090.32</v>
      </c>
      <c r="N190" s="100" t="str">
        <f t="shared" si="11"/>
        <v>VALID</v>
      </c>
    </row>
    <row r="191" spans="1:14" ht="14.25" customHeight="1">
      <c r="A191" s="2" t="s">
        <v>388</v>
      </c>
      <c r="B191" s="3" t="s">
        <v>1971</v>
      </c>
      <c r="C191" s="2">
        <v>6000</v>
      </c>
      <c r="D191" s="2">
        <v>3</v>
      </c>
      <c r="E191" s="2">
        <f t="shared" si="8"/>
        <v>18000</v>
      </c>
      <c r="F191" s="2" t="str">
        <f t="shared" si="9"/>
        <v>6000</v>
      </c>
      <c r="G191" s="2">
        <v>362</v>
      </c>
      <c r="H191" s="6">
        <v>44935</v>
      </c>
      <c r="I191" s="6">
        <v>44939</v>
      </c>
      <c r="J191" s="2" t="s">
        <v>1985</v>
      </c>
      <c r="K191" s="2" t="b">
        <v>1</v>
      </c>
      <c r="L191" s="2">
        <v>12382.380000000001</v>
      </c>
      <c r="M191" s="2">
        <f t="shared" si="10"/>
        <v>12382.380000000001</v>
      </c>
      <c r="N191" s="100" t="str">
        <f t="shared" si="11"/>
        <v>VALID</v>
      </c>
    </row>
    <row r="192" spans="1:14" ht="14.25" customHeight="1">
      <c r="A192" s="2" t="s">
        <v>390</v>
      </c>
      <c r="B192" s="3" t="s">
        <v>1982</v>
      </c>
      <c r="C192" s="2">
        <v>15000</v>
      </c>
      <c r="D192" s="2">
        <v>5</v>
      </c>
      <c r="E192" s="2">
        <f t="shared" si="8"/>
        <v>75000</v>
      </c>
      <c r="F192" s="2" t="str">
        <f t="shared" si="9"/>
        <v>15000</v>
      </c>
      <c r="G192" s="2">
        <v>286</v>
      </c>
      <c r="H192" s="6">
        <v>44582</v>
      </c>
      <c r="I192" s="6">
        <v>44588</v>
      </c>
      <c r="J192" s="2" t="s">
        <v>1974</v>
      </c>
      <c r="K192" s="2" t="b">
        <v>1</v>
      </c>
      <c r="L192" s="2">
        <v>57189.799999999996</v>
      </c>
      <c r="M192" s="2">
        <f t="shared" si="10"/>
        <v>57189.799999999996</v>
      </c>
      <c r="N192" s="100" t="str">
        <f t="shared" si="11"/>
        <v>VALID</v>
      </c>
    </row>
    <row r="193" spans="1:14" ht="14.25" customHeight="1">
      <c r="A193" s="2" t="s">
        <v>392</v>
      </c>
      <c r="B193" s="3" t="s">
        <v>1976</v>
      </c>
      <c r="C193" s="2">
        <v>1000</v>
      </c>
      <c r="D193" s="2">
        <v>2</v>
      </c>
      <c r="E193" s="2">
        <f t="shared" si="8"/>
        <v>2000</v>
      </c>
      <c r="F193" s="2" t="str">
        <f t="shared" si="9"/>
        <v>1000</v>
      </c>
      <c r="G193" s="2">
        <v>464</v>
      </c>
      <c r="H193" s="6">
        <v>44015</v>
      </c>
      <c r="I193" s="6">
        <v>44020</v>
      </c>
      <c r="J193" s="2" t="s">
        <v>1972</v>
      </c>
      <c r="K193" s="2" t="b">
        <v>1</v>
      </c>
      <c r="L193" s="2">
        <v>1230.08</v>
      </c>
      <c r="M193" s="2">
        <f t="shared" si="10"/>
        <v>1230.08</v>
      </c>
      <c r="N193" s="100" t="str">
        <f t="shared" si="11"/>
        <v>VALID</v>
      </c>
    </row>
    <row r="194" spans="1:14" ht="14.25" customHeight="1">
      <c r="A194" s="2" t="s">
        <v>393</v>
      </c>
      <c r="B194" s="3" t="s">
        <v>1976</v>
      </c>
      <c r="C194" s="2">
        <v>1000</v>
      </c>
      <c r="D194" s="2">
        <v>3</v>
      </c>
      <c r="E194" s="2">
        <f t="shared" si="8"/>
        <v>3000</v>
      </c>
      <c r="F194" s="2" t="str">
        <f t="shared" si="9"/>
        <v>1000</v>
      </c>
      <c r="G194" s="2">
        <v>150</v>
      </c>
      <c r="H194" s="6">
        <v>44927</v>
      </c>
      <c r="I194" s="6">
        <v>44931</v>
      </c>
      <c r="J194" s="100"/>
      <c r="K194" s="2" t="b">
        <v>0</v>
      </c>
      <c r="L194" s="2" t="s">
        <v>1970</v>
      </c>
      <c r="M194" s="2">
        <f t="shared" si="10"/>
        <v>0</v>
      </c>
      <c r="N194" s="100" t="str">
        <f t="shared" si="11"/>
        <v>VALID</v>
      </c>
    </row>
    <row r="195" spans="1:14" ht="14.25" customHeight="1">
      <c r="A195" s="2" t="s">
        <v>394</v>
      </c>
      <c r="B195" s="3" t="s">
        <v>1983</v>
      </c>
      <c r="C195" s="2">
        <v>2000</v>
      </c>
      <c r="D195" s="2">
        <v>6</v>
      </c>
      <c r="E195" s="2">
        <f t="shared" ref="E195:E258" si="12">F195*D195</f>
        <v>12000</v>
      </c>
      <c r="F195" s="2" t="str">
        <f t="shared" ref="F195:F258" si="13">SUBSTITUTE(C195,"₹","")</f>
        <v>2000</v>
      </c>
      <c r="G195" s="2">
        <v>329</v>
      </c>
      <c r="H195" s="6">
        <v>45372</v>
      </c>
      <c r="I195" s="6">
        <v>45377</v>
      </c>
      <c r="J195" s="2" t="s">
        <v>1974</v>
      </c>
      <c r="K195" s="2" t="b">
        <v>1</v>
      </c>
      <c r="L195" s="2">
        <v>8360.16</v>
      </c>
      <c r="M195" s="2">
        <f t="shared" ref="M195:M258" si="14">IF(TRIM(L195)="",0,L195)</f>
        <v>8360.16</v>
      </c>
      <c r="N195" s="100" t="str">
        <f t="shared" ref="N195:N258" si="15">IF(AND(ISBLANK(J195),K195=TRUE),"INVALID","VALID")</f>
        <v>VALID</v>
      </c>
    </row>
    <row r="196" spans="1:14" ht="14.25" customHeight="1">
      <c r="A196" s="2" t="s">
        <v>395</v>
      </c>
      <c r="B196" s="3" t="s">
        <v>1967</v>
      </c>
      <c r="C196" s="2">
        <v>12000</v>
      </c>
      <c r="D196" s="2">
        <v>5</v>
      </c>
      <c r="E196" s="2">
        <f t="shared" si="12"/>
        <v>60000</v>
      </c>
      <c r="F196" s="2" t="str">
        <f t="shared" si="13"/>
        <v>12000</v>
      </c>
      <c r="G196" s="2">
        <v>268</v>
      </c>
      <c r="H196" s="6">
        <v>44109</v>
      </c>
      <c r="I196" s="6">
        <v>44111</v>
      </c>
      <c r="J196" s="100"/>
      <c r="K196" s="2" t="b">
        <v>0</v>
      </c>
      <c r="L196" s="2" t="s">
        <v>1970</v>
      </c>
      <c r="M196" s="2">
        <f t="shared" si="14"/>
        <v>0</v>
      </c>
      <c r="N196" s="100" t="str">
        <f t="shared" si="15"/>
        <v>VALID</v>
      </c>
    </row>
    <row r="197" spans="1:14" ht="14.25" customHeight="1">
      <c r="A197" s="2" t="s">
        <v>397</v>
      </c>
      <c r="B197" s="3" t="s">
        <v>1982</v>
      </c>
      <c r="C197" s="2">
        <v>15000</v>
      </c>
      <c r="D197" s="2">
        <v>5</v>
      </c>
      <c r="E197" s="2">
        <f t="shared" si="12"/>
        <v>75000</v>
      </c>
      <c r="F197" s="2" t="str">
        <f t="shared" si="13"/>
        <v>15000</v>
      </c>
      <c r="G197" s="2">
        <v>215</v>
      </c>
      <c r="H197" s="6">
        <v>44430</v>
      </c>
      <c r="I197" s="6">
        <v>44433</v>
      </c>
      <c r="J197" s="100"/>
      <c r="K197" s="2" t="b">
        <v>0</v>
      </c>
      <c r="L197" s="2" t="s">
        <v>1970</v>
      </c>
      <c r="M197" s="2">
        <f t="shared" si="14"/>
        <v>0</v>
      </c>
      <c r="N197" s="100" t="str">
        <f t="shared" si="15"/>
        <v>VALID</v>
      </c>
    </row>
    <row r="198" spans="1:14" ht="14.25" customHeight="1">
      <c r="A198" s="2" t="s">
        <v>398</v>
      </c>
      <c r="B198" s="3" t="s">
        <v>1973</v>
      </c>
      <c r="C198" s="2">
        <v>3000</v>
      </c>
      <c r="D198" s="2">
        <v>7</v>
      </c>
      <c r="E198" s="2">
        <f t="shared" si="12"/>
        <v>21000</v>
      </c>
      <c r="F198" s="2" t="str">
        <f t="shared" si="13"/>
        <v>3000</v>
      </c>
      <c r="G198" s="2">
        <v>286</v>
      </c>
      <c r="H198" s="6">
        <v>45028</v>
      </c>
      <c r="I198" s="6">
        <v>45034</v>
      </c>
      <c r="J198" s="2" t="s">
        <v>1972</v>
      </c>
      <c r="K198" s="2" t="b">
        <v>1</v>
      </c>
      <c r="L198" s="2">
        <v>13329.75</v>
      </c>
      <c r="M198" s="2">
        <f t="shared" si="14"/>
        <v>13329.75</v>
      </c>
      <c r="N198" s="100" t="str">
        <f t="shared" si="15"/>
        <v>VALID</v>
      </c>
    </row>
    <row r="199" spans="1:14" ht="14.25" customHeight="1">
      <c r="A199" s="2" t="s">
        <v>400</v>
      </c>
      <c r="B199" s="3" t="s">
        <v>1976</v>
      </c>
      <c r="C199" s="2">
        <v>1000</v>
      </c>
      <c r="D199" s="2">
        <v>3</v>
      </c>
      <c r="E199" s="2">
        <f t="shared" si="12"/>
        <v>3000</v>
      </c>
      <c r="F199" s="2" t="str">
        <f t="shared" si="13"/>
        <v>1000</v>
      </c>
      <c r="G199" s="2">
        <v>476</v>
      </c>
      <c r="H199" s="6">
        <v>45205</v>
      </c>
      <c r="I199" s="6">
        <v>45209</v>
      </c>
      <c r="J199" s="2" t="s">
        <v>1972</v>
      </c>
      <c r="K199" s="2" t="b">
        <v>1</v>
      </c>
      <c r="L199" s="2">
        <v>2153.2200000000003</v>
      </c>
      <c r="M199" s="2">
        <f t="shared" si="14"/>
        <v>2153.2200000000003</v>
      </c>
      <c r="N199" s="100" t="str">
        <f t="shared" si="15"/>
        <v>VALID</v>
      </c>
    </row>
    <row r="200" spans="1:14" ht="14.25" customHeight="1">
      <c r="A200" s="2" t="s">
        <v>401</v>
      </c>
      <c r="B200" s="3" t="s">
        <v>1982</v>
      </c>
      <c r="C200" s="2">
        <v>15000</v>
      </c>
      <c r="D200" s="2">
        <v>3</v>
      </c>
      <c r="E200" s="2">
        <f t="shared" si="12"/>
        <v>45000</v>
      </c>
      <c r="F200" s="2" t="str">
        <f t="shared" si="13"/>
        <v>15000</v>
      </c>
      <c r="G200" s="2">
        <v>392</v>
      </c>
      <c r="H200" s="6">
        <v>44454</v>
      </c>
      <c r="I200" s="6">
        <v>44456</v>
      </c>
      <c r="J200" s="2" t="s">
        <v>1985</v>
      </c>
      <c r="K200" s="2" t="b">
        <v>1</v>
      </c>
      <c r="L200" s="2">
        <v>40303.020000000004</v>
      </c>
      <c r="M200" s="2">
        <f t="shared" si="14"/>
        <v>40303.020000000004</v>
      </c>
      <c r="N200" s="100" t="str">
        <f t="shared" si="15"/>
        <v>VALID</v>
      </c>
    </row>
    <row r="201" spans="1:14" ht="14.25" customHeight="1">
      <c r="A201" s="2" t="s">
        <v>402</v>
      </c>
      <c r="B201" s="3" t="s">
        <v>1996</v>
      </c>
      <c r="C201" s="2">
        <v>800</v>
      </c>
      <c r="D201" s="2">
        <v>2</v>
      </c>
      <c r="E201" s="2">
        <f t="shared" si="12"/>
        <v>1600</v>
      </c>
      <c r="F201" s="2" t="str">
        <f t="shared" si="13"/>
        <v>800</v>
      </c>
      <c r="G201" s="2">
        <v>419</v>
      </c>
      <c r="H201" s="6">
        <v>45316</v>
      </c>
      <c r="I201" s="6">
        <v>45320</v>
      </c>
      <c r="J201" s="2" t="s">
        <v>1985</v>
      </c>
      <c r="K201" s="2" t="b">
        <v>1</v>
      </c>
      <c r="L201" s="2">
        <v>1266.78</v>
      </c>
      <c r="M201" s="2">
        <f t="shared" si="14"/>
        <v>1266.78</v>
      </c>
      <c r="N201" s="100" t="str">
        <f t="shared" si="15"/>
        <v>VALID</v>
      </c>
    </row>
    <row r="202" spans="1:14" ht="14.25" customHeight="1">
      <c r="A202" s="2" t="s">
        <v>403</v>
      </c>
      <c r="B202" s="3" t="s">
        <v>1996</v>
      </c>
      <c r="C202" s="2">
        <v>800</v>
      </c>
      <c r="D202" s="2">
        <v>1</v>
      </c>
      <c r="E202" s="2">
        <f t="shared" si="12"/>
        <v>800</v>
      </c>
      <c r="F202" s="2" t="str">
        <f t="shared" si="13"/>
        <v>800</v>
      </c>
      <c r="G202" s="2">
        <v>338</v>
      </c>
      <c r="H202" s="6">
        <v>43884</v>
      </c>
      <c r="I202" s="6">
        <v>43886</v>
      </c>
      <c r="J202" s="2" t="s">
        <v>1991</v>
      </c>
      <c r="K202" s="2" t="b">
        <v>1</v>
      </c>
      <c r="L202" s="2">
        <v>630.48</v>
      </c>
      <c r="M202" s="2">
        <f t="shared" si="14"/>
        <v>630.48</v>
      </c>
      <c r="N202" s="100" t="str">
        <f t="shared" si="15"/>
        <v>VALID</v>
      </c>
    </row>
    <row r="203" spans="1:14" ht="14.25" customHeight="1">
      <c r="A203" s="2" t="s">
        <v>404</v>
      </c>
      <c r="B203" s="3" t="s">
        <v>1998</v>
      </c>
      <c r="C203" s="2">
        <v>100</v>
      </c>
      <c r="D203" s="2">
        <v>1</v>
      </c>
      <c r="E203" s="2">
        <f t="shared" si="12"/>
        <v>100</v>
      </c>
      <c r="F203" s="2" t="str">
        <f t="shared" si="13"/>
        <v>100</v>
      </c>
      <c r="G203" s="2">
        <v>353</v>
      </c>
      <c r="H203" s="6">
        <v>45348</v>
      </c>
      <c r="I203" s="6">
        <v>45353</v>
      </c>
      <c r="J203" s="100"/>
      <c r="K203" s="2" t="b">
        <v>0</v>
      </c>
      <c r="L203" s="2" t="s">
        <v>1970</v>
      </c>
      <c r="M203" s="2">
        <f t="shared" si="14"/>
        <v>0</v>
      </c>
      <c r="N203" s="100" t="str">
        <f t="shared" si="15"/>
        <v>VALID</v>
      </c>
    </row>
    <row r="204" spans="1:14" ht="14.25" customHeight="1">
      <c r="A204" s="2" t="s">
        <v>405</v>
      </c>
      <c r="B204" s="3" t="s">
        <v>1980</v>
      </c>
      <c r="C204" s="2">
        <v>25000</v>
      </c>
      <c r="D204" s="2">
        <v>12</v>
      </c>
      <c r="E204" s="2">
        <f t="shared" si="12"/>
        <v>300000</v>
      </c>
      <c r="F204" s="2" t="str">
        <f t="shared" si="13"/>
        <v>25000</v>
      </c>
      <c r="G204" s="2">
        <v>444</v>
      </c>
      <c r="H204" s="6">
        <v>44297</v>
      </c>
      <c r="I204" s="6">
        <v>44299</v>
      </c>
      <c r="J204" s="2" t="s">
        <v>1974</v>
      </c>
      <c r="K204" s="2" t="b">
        <v>1</v>
      </c>
      <c r="L204" s="2">
        <v>233626.56</v>
      </c>
      <c r="M204" s="2">
        <f t="shared" si="14"/>
        <v>233626.56</v>
      </c>
      <c r="N204" s="100" t="str">
        <f t="shared" si="15"/>
        <v>VALID</v>
      </c>
    </row>
    <row r="205" spans="1:14" ht="14.25" customHeight="1">
      <c r="A205" s="2" t="s">
        <v>407</v>
      </c>
      <c r="B205" s="3" t="s">
        <v>1986</v>
      </c>
      <c r="C205" s="2">
        <v>20000</v>
      </c>
      <c r="D205" s="2">
        <v>15</v>
      </c>
      <c r="E205" s="2">
        <f t="shared" si="12"/>
        <v>300000</v>
      </c>
      <c r="F205" s="2" t="str">
        <f t="shared" si="13"/>
        <v>20000</v>
      </c>
      <c r="G205" s="2">
        <v>163</v>
      </c>
      <c r="H205" s="6">
        <v>44941</v>
      </c>
      <c r="I205" s="6">
        <v>44945</v>
      </c>
      <c r="J205" s="2" t="s">
        <v>1985</v>
      </c>
      <c r="K205" s="2" t="b">
        <v>1</v>
      </c>
      <c r="L205" s="2">
        <v>210807</v>
      </c>
      <c r="M205" s="2">
        <f t="shared" si="14"/>
        <v>210807</v>
      </c>
      <c r="N205" s="100" t="str">
        <f t="shared" si="15"/>
        <v>VALID</v>
      </c>
    </row>
    <row r="206" spans="1:14" ht="14.25" customHeight="1">
      <c r="A206" s="2" t="s">
        <v>409</v>
      </c>
      <c r="B206" s="3" t="s">
        <v>1982</v>
      </c>
      <c r="C206" s="2">
        <v>15000</v>
      </c>
      <c r="D206" s="2">
        <v>3</v>
      </c>
      <c r="E206" s="2">
        <f t="shared" si="12"/>
        <v>45000</v>
      </c>
      <c r="F206" s="2" t="str">
        <f t="shared" si="13"/>
        <v>15000</v>
      </c>
      <c r="G206" s="2">
        <v>304</v>
      </c>
      <c r="H206" s="6">
        <v>43749</v>
      </c>
      <c r="I206" s="6">
        <v>43751</v>
      </c>
      <c r="J206" s="2" t="s">
        <v>1974</v>
      </c>
      <c r="K206" s="2" t="b">
        <v>1</v>
      </c>
      <c r="L206" s="2">
        <v>36976.979999999996</v>
      </c>
      <c r="M206" s="2">
        <f t="shared" si="14"/>
        <v>36976.979999999996</v>
      </c>
      <c r="N206" s="100" t="str">
        <f t="shared" si="15"/>
        <v>VALID</v>
      </c>
    </row>
    <row r="207" spans="1:14" ht="14.25" customHeight="1">
      <c r="A207" s="2" t="s">
        <v>411</v>
      </c>
      <c r="B207" s="3" t="s">
        <v>1971</v>
      </c>
      <c r="C207" s="2" t="s">
        <v>1975</v>
      </c>
      <c r="D207" s="2">
        <v>3</v>
      </c>
      <c r="E207" s="2">
        <f t="shared" si="12"/>
        <v>18000</v>
      </c>
      <c r="F207" s="2" t="str">
        <f t="shared" si="13"/>
        <v>6000</v>
      </c>
      <c r="G207" s="2">
        <v>141</v>
      </c>
      <c r="H207" s="6">
        <v>43713</v>
      </c>
      <c r="I207" s="6">
        <v>43715</v>
      </c>
      <c r="J207" s="2" t="s">
        <v>1968</v>
      </c>
      <c r="K207" s="2" t="b">
        <v>1</v>
      </c>
      <c r="L207" s="2">
        <v>13231.380000000001</v>
      </c>
      <c r="M207" s="2">
        <f t="shared" si="14"/>
        <v>13231.380000000001</v>
      </c>
      <c r="N207" s="100" t="str">
        <f t="shared" si="15"/>
        <v>VALID</v>
      </c>
    </row>
    <row r="208" spans="1:14" ht="14.25" customHeight="1">
      <c r="A208" s="2" t="s">
        <v>413</v>
      </c>
      <c r="B208" s="3" t="s">
        <v>1976</v>
      </c>
      <c r="C208" s="2" t="s">
        <v>2002</v>
      </c>
      <c r="D208" s="2">
        <v>3</v>
      </c>
      <c r="E208" s="2">
        <f t="shared" si="12"/>
        <v>3000</v>
      </c>
      <c r="F208" s="2" t="str">
        <f t="shared" si="13"/>
        <v>1000</v>
      </c>
      <c r="G208" s="2">
        <v>263</v>
      </c>
      <c r="H208" s="6">
        <v>44588</v>
      </c>
      <c r="I208" s="6">
        <v>44591</v>
      </c>
      <c r="J208" s="100"/>
      <c r="K208" s="2" t="b">
        <v>0</v>
      </c>
      <c r="L208" s="2" t="s">
        <v>1970</v>
      </c>
      <c r="M208" s="2">
        <f t="shared" si="14"/>
        <v>0</v>
      </c>
      <c r="N208" s="100" t="str">
        <f t="shared" si="15"/>
        <v>VALID</v>
      </c>
    </row>
    <row r="209" spans="1:14" ht="14.25" customHeight="1">
      <c r="A209" s="2" t="s">
        <v>415</v>
      </c>
      <c r="B209" s="3" t="s">
        <v>1976</v>
      </c>
      <c r="C209" s="2">
        <v>1000</v>
      </c>
      <c r="D209" s="2">
        <v>3</v>
      </c>
      <c r="E209" s="2">
        <f t="shared" si="12"/>
        <v>3000</v>
      </c>
      <c r="F209" s="2" t="str">
        <f t="shared" si="13"/>
        <v>1000</v>
      </c>
      <c r="G209" s="2">
        <v>482</v>
      </c>
      <c r="H209" s="6">
        <v>45147</v>
      </c>
      <c r="I209" s="6">
        <v>45152</v>
      </c>
      <c r="J209" s="100"/>
      <c r="K209" s="2" t="b">
        <v>0</v>
      </c>
      <c r="L209" s="2" t="s">
        <v>1970</v>
      </c>
      <c r="M209" s="2">
        <f t="shared" si="14"/>
        <v>0</v>
      </c>
      <c r="N209" s="100" t="str">
        <f t="shared" si="15"/>
        <v>VALID</v>
      </c>
    </row>
    <row r="210" spans="1:14" ht="14.25" customHeight="1">
      <c r="A210" s="2" t="s">
        <v>417</v>
      </c>
      <c r="B210" s="3" t="s">
        <v>1982</v>
      </c>
      <c r="C210" s="2" t="s">
        <v>2003</v>
      </c>
      <c r="D210" s="2">
        <v>5</v>
      </c>
      <c r="E210" s="2">
        <f t="shared" si="12"/>
        <v>75000</v>
      </c>
      <c r="F210" s="2" t="str">
        <f t="shared" si="13"/>
        <v>15000</v>
      </c>
      <c r="G210" s="2">
        <v>499</v>
      </c>
      <c r="H210" s="6">
        <v>45398</v>
      </c>
      <c r="I210" s="6">
        <v>45404</v>
      </c>
      <c r="J210" s="2" t="s">
        <v>1985</v>
      </c>
      <c r="K210" s="2" t="b">
        <v>1</v>
      </c>
      <c r="L210" s="2">
        <v>39899.4</v>
      </c>
      <c r="M210" s="2">
        <f t="shared" si="14"/>
        <v>39899.4</v>
      </c>
      <c r="N210" s="100" t="str">
        <f t="shared" si="15"/>
        <v>VALID</v>
      </c>
    </row>
    <row r="211" spans="1:14" ht="14.25" customHeight="1">
      <c r="A211" s="2" t="s">
        <v>419</v>
      </c>
      <c r="B211" s="3" t="s">
        <v>1998</v>
      </c>
      <c r="C211" s="2" t="s">
        <v>2001</v>
      </c>
      <c r="D211" s="2">
        <v>1</v>
      </c>
      <c r="E211" s="2">
        <f t="shared" si="12"/>
        <v>100</v>
      </c>
      <c r="F211" s="2" t="str">
        <f t="shared" si="13"/>
        <v>100</v>
      </c>
      <c r="G211" s="2">
        <v>115</v>
      </c>
      <c r="H211" s="6">
        <v>44181</v>
      </c>
      <c r="I211" s="6">
        <v>44186</v>
      </c>
      <c r="J211" s="100"/>
      <c r="K211" s="2" t="b">
        <v>0</v>
      </c>
      <c r="L211" s="2" t="s">
        <v>1970</v>
      </c>
      <c r="M211" s="2">
        <f t="shared" si="14"/>
        <v>0</v>
      </c>
      <c r="N211" s="100" t="str">
        <f t="shared" si="15"/>
        <v>VALID</v>
      </c>
    </row>
    <row r="212" spans="1:14" ht="14.25" customHeight="1">
      <c r="A212" s="2" t="s">
        <v>421</v>
      </c>
      <c r="B212" s="3" t="s">
        <v>1977</v>
      </c>
      <c r="C212" s="2" t="s">
        <v>1994</v>
      </c>
      <c r="D212" s="2">
        <v>2</v>
      </c>
      <c r="E212" s="2">
        <f t="shared" si="12"/>
        <v>20000</v>
      </c>
      <c r="F212" s="2" t="str">
        <f t="shared" si="13"/>
        <v>10000</v>
      </c>
      <c r="G212" s="2">
        <v>104</v>
      </c>
      <c r="H212" s="6">
        <v>43897</v>
      </c>
      <c r="I212" s="6">
        <v>43901</v>
      </c>
      <c r="J212" s="2" t="s">
        <v>1985</v>
      </c>
      <c r="K212" s="2" t="b">
        <v>1</v>
      </c>
      <c r="L212" s="2">
        <v>16134.38</v>
      </c>
      <c r="M212" s="2">
        <f t="shared" si="14"/>
        <v>16134.38</v>
      </c>
      <c r="N212" s="100" t="str">
        <f t="shared" si="15"/>
        <v>VALID</v>
      </c>
    </row>
    <row r="213" spans="1:14" ht="14.25" customHeight="1">
      <c r="A213" s="2" t="s">
        <v>423</v>
      </c>
      <c r="B213" s="3" t="s">
        <v>1967</v>
      </c>
      <c r="C213" s="2">
        <v>12000</v>
      </c>
      <c r="D213" s="2">
        <v>5</v>
      </c>
      <c r="E213" s="2">
        <f t="shared" si="12"/>
        <v>60000</v>
      </c>
      <c r="F213" s="2" t="str">
        <f t="shared" si="13"/>
        <v>12000</v>
      </c>
      <c r="G213" s="2">
        <v>112</v>
      </c>
      <c r="H213" s="6">
        <v>44349</v>
      </c>
      <c r="I213" s="6">
        <v>44352</v>
      </c>
      <c r="J213" s="2" t="s">
        <v>1985</v>
      </c>
      <c r="K213" s="2" t="b">
        <v>1</v>
      </c>
      <c r="L213" s="2">
        <v>38509.85</v>
      </c>
      <c r="M213" s="2">
        <f t="shared" si="14"/>
        <v>38509.85</v>
      </c>
      <c r="N213" s="100" t="str">
        <f t="shared" si="15"/>
        <v>VALID</v>
      </c>
    </row>
    <row r="214" spans="1:14" ht="14.25" customHeight="1">
      <c r="A214" s="2" t="s">
        <v>424</v>
      </c>
      <c r="B214" s="3" t="s">
        <v>1978</v>
      </c>
      <c r="C214" s="2">
        <v>18000</v>
      </c>
      <c r="D214" s="2">
        <v>5</v>
      </c>
      <c r="E214" s="2">
        <f t="shared" si="12"/>
        <v>90000</v>
      </c>
      <c r="F214" s="2" t="str">
        <f t="shared" si="13"/>
        <v>18000</v>
      </c>
      <c r="G214" s="2">
        <v>194</v>
      </c>
      <c r="H214" s="6">
        <v>44807</v>
      </c>
      <c r="I214" s="6">
        <v>44809</v>
      </c>
      <c r="J214" s="2" t="s">
        <v>1991</v>
      </c>
      <c r="K214" s="2" t="b">
        <v>1</v>
      </c>
      <c r="L214" s="2">
        <v>51209.85</v>
      </c>
      <c r="M214" s="2">
        <f t="shared" si="14"/>
        <v>51209.85</v>
      </c>
      <c r="N214" s="100" t="str">
        <f t="shared" si="15"/>
        <v>VALID</v>
      </c>
    </row>
    <row r="215" spans="1:14" ht="14.25" customHeight="1">
      <c r="A215" s="2" t="s">
        <v>426</v>
      </c>
      <c r="B215" s="3" t="s">
        <v>1981</v>
      </c>
      <c r="C215" s="2" t="s">
        <v>1995</v>
      </c>
      <c r="D215" s="2">
        <v>4</v>
      </c>
      <c r="E215" s="2">
        <f t="shared" si="12"/>
        <v>32000</v>
      </c>
      <c r="F215" s="2" t="str">
        <f t="shared" si="13"/>
        <v>8000</v>
      </c>
      <c r="G215" s="2">
        <v>310</v>
      </c>
      <c r="H215" s="6">
        <v>44027</v>
      </c>
      <c r="I215" s="6">
        <v>44031</v>
      </c>
      <c r="J215" s="100"/>
      <c r="K215" s="2" t="b">
        <v>0</v>
      </c>
      <c r="L215" s="2" t="s">
        <v>1970</v>
      </c>
      <c r="M215" s="2">
        <f t="shared" si="14"/>
        <v>0</v>
      </c>
      <c r="N215" s="100" t="str">
        <f t="shared" si="15"/>
        <v>VALID</v>
      </c>
    </row>
    <row r="216" spans="1:14" ht="14.25" customHeight="1">
      <c r="A216" s="2" t="s">
        <v>427</v>
      </c>
      <c r="B216" s="3" t="s">
        <v>1973</v>
      </c>
      <c r="C216" s="2">
        <v>3000</v>
      </c>
      <c r="D216" s="2">
        <v>6</v>
      </c>
      <c r="E216" s="2">
        <f t="shared" si="12"/>
        <v>18000</v>
      </c>
      <c r="F216" s="2" t="str">
        <f t="shared" si="13"/>
        <v>3000</v>
      </c>
      <c r="G216" s="2">
        <v>435</v>
      </c>
      <c r="H216" s="6">
        <v>44893</v>
      </c>
      <c r="I216" s="6">
        <v>44897</v>
      </c>
      <c r="J216" s="100"/>
      <c r="K216" s="2" t="b">
        <v>0</v>
      </c>
      <c r="L216" s="2" t="s">
        <v>1970</v>
      </c>
      <c r="M216" s="2">
        <f t="shared" si="14"/>
        <v>0</v>
      </c>
      <c r="N216" s="100" t="str">
        <f t="shared" si="15"/>
        <v>VALID</v>
      </c>
    </row>
    <row r="217" spans="1:14" ht="14.25" customHeight="1">
      <c r="A217" s="2" t="s">
        <v>428</v>
      </c>
      <c r="B217" s="3" t="s">
        <v>1971</v>
      </c>
      <c r="C217" s="2">
        <v>6000</v>
      </c>
      <c r="D217" s="2">
        <v>2</v>
      </c>
      <c r="E217" s="2">
        <f t="shared" si="12"/>
        <v>12000</v>
      </c>
      <c r="F217" s="2" t="str">
        <f t="shared" si="13"/>
        <v>6000</v>
      </c>
      <c r="G217" s="2">
        <v>243</v>
      </c>
      <c r="H217" s="6">
        <v>43999</v>
      </c>
      <c r="I217" s="6">
        <v>44002</v>
      </c>
      <c r="J217" s="2" t="s">
        <v>1974</v>
      </c>
      <c r="K217" s="2" t="b">
        <v>1</v>
      </c>
      <c r="L217" s="2">
        <v>9943.16</v>
      </c>
      <c r="M217" s="2">
        <f t="shared" si="14"/>
        <v>9943.16</v>
      </c>
      <c r="N217" s="100" t="str">
        <f t="shared" si="15"/>
        <v>VALID</v>
      </c>
    </row>
    <row r="218" spans="1:14" ht="14.25" customHeight="1">
      <c r="A218" s="2" t="s">
        <v>429</v>
      </c>
      <c r="B218" s="3" t="s">
        <v>1976</v>
      </c>
      <c r="C218" s="2">
        <v>1000</v>
      </c>
      <c r="D218" s="2">
        <v>2</v>
      </c>
      <c r="E218" s="2">
        <f t="shared" si="12"/>
        <v>2000</v>
      </c>
      <c r="F218" s="2" t="str">
        <f t="shared" si="13"/>
        <v>1000</v>
      </c>
      <c r="G218" s="2">
        <v>220</v>
      </c>
      <c r="H218" s="6">
        <v>43747</v>
      </c>
      <c r="I218" s="6">
        <v>43749</v>
      </c>
      <c r="J218" s="2" t="s">
        <v>1972</v>
      </c>
      <c r="K218" s="2" t="b">
        <v>1</v>
      </c>
      <c r="L218" s="2">
        <v>1476.98</v>
      </c>
      <c r="M218" s="2">
        <f t="shared" si="14"/>
        <v>1476.98</v>
      </c>
      <c r="N218" s="100" t="str">
        <f t="shared" si="15"/>
        <v>VALID</v>
      </c>
    </row>
    <row r="219" spans="1:14" ht="14.25" customHeight="1">
      <c r="A219" s="2" t="s">
        <v>430</v>
      </c>
      <c r="B219" s="3" t="s">
        <v>1983</v>
      </c>
      <c r="C219" s="2">
        <v>2000</v>
      </c>
      <c r="D219" s="2">
        <v>5</v>
      </c>
      <c r="E219" s="2">
        <f t="shared" si="12"/>
        <v>10000</v>
      </c>
      <c r="F219" s="2" t="str">
        <f t="shared" si="13"/>
        <v>2000</v>
      </c>
      <c r="G219" s="2">
        <v>222</v>
      </c>
      <c r="H219" s="6">
        <v>45281</v>
      </c>
      <c r="I219" s="6">
        <v>45286</v>
      </c>
      <c r="J219" s="2" t="s">
        <v>1972</v>
      </c>
      <c r="K219" s="2" t="b">
        <v>1</v>
      </c>
      <c r="L219" s="2">
        <v>8451.7999999999993</v>
      </c>
      <c r="M219" s="2">
        <f t="shared" si="14"/>
        <v>8451.7999999999993</v>
      </c>
      <c r="N219" s="100" t="str">
        <f t="shared" si="15"/>
        <v>VALID</v>
      </c>
    </row>
    <row r="220" spans="1:14" ht="14.25" customHeight="1">
      <c r="A220" s="2" t="s">
        <v>432</v>
      </c>
      <c r="B220" s="3" t="s">
        <v>1980</v>
      </c>
      <c r="C220" s="2">
        <v>25000</v>
      </c>
      <c r="D220" s="2">
        <v>10</v>
      </c>
      <c r="E220" s="2">
        <f t="shared" si="12"/>
        <v>250000</v>
      </c>
      <c r="F220" s="2" t="str">
        <f t="shared" si="13"/>
        <v>25000</v>
      </c>
      <c r="G220" s="2">
        <v>214</v>
      </c>
      <c r="H220" s="6">
        <v>44423</v>
      </c>
      <c r="I220" s="6">
        <v>44427</v>
      </c>
      <c r="J220" s="2" t="s">
        <v>1968</v>
      </c>
      <c r="K220" s="2" t="b">
        <v>1</v>
      </c>
      <c r="L220" s="2">
        <v>165091.4</v>
      </c>
      <c r="M220" s="2">
        <f t="shared" si="14"/>
        <v>165091.4</v>
      </c>
      <c r="N220" s="100" t="str">
        <f t="shared" si="15"/>
        <v>VALID</v>
      </c>
    </row>
    <row r="221" spans="1:14" ht="14.25" customHeight="1">
      <c r="A221" s="2" t="s">
        <v>433</v>
      </c>
      <c r="B221" s="3" t="s">
        <v>1967</v>
      </c>
      <c r="C221" s="2" t="s">
        <v>1992</v>
      </c>
      <c r="D221" s="2">
        <v>3</v>
      </c>
      <c r="E221" s="2">
        <f t="shared" si="12"/>
        <v>36000</v>
      </c>
      <c r="F221" s="2" t="str">
        <f t="shared" si="13"/>
        <v>12000</v>
      </c>
      <c r="G221" s="2">
        <v>445</v>
      </c>
      <c r="H221" s="6">
        <v>44398</v>
      </c>
      <c r="I221" s="6">
        <v>44403</v>
      </c>
      <c r="J221" s="2" t="s">
        <v>1991</v>
      </c>
      <c r="K221" s="2" t="b">
        <v>1</v>
      </c>
      <c r="L221" s="2">
        <v>32157.69</v>
      </c>
      <c r="M221" s="2">
        <f t="shared" si="14"/>
        <v>32157.69</v>
      </c>
      <c r="N221" s="100" t="str">
        <f t="shared" si="15"/>
        <v>VALID</v>
      </c>
    </row>
    <row r="222" spans="1:14" ht="14.25" customHeight="1">
      <c r="A222" s="2" t="s">
        <v>434</v>
      </c>
      <c r="B222" s="3" t="s">
        <v>1996</v>
      </c>
      <c r="C222" s="2" t="s">
        <v>1997</v>
      </c>
      <c r="D222" s="2">
        <v>1</v>
      </c>
      <c r="E222" s="2">
        <f t="shared" si="12"/>
        <v>800</v>
      </c>
      <c r="F222" s="2" t="str">
        <f t="shared" si="13"/>
        <v>800</v>
      </c>
      <c r="G222" s="2">
        <v>215</v>
      </c>
      <c r="H222" s="6">
        <v>45324</v>
      </c>
      <c r="I222" s="6">
        <v>45327</v>
      </c>
      <c r="J222" s="2" t="s">
        <v>1974</v>
      </c>
      <c r="K222" s="2" t="b">
        <v>1</v>
      </c>
      <c r="L222" s="2">
        <v>527.08000000000004</v>
      </c>
      <c r="M222" s="2">
        <f t="shared" si="14"/>
        <v>527.08000000000004</v>
      </c>
      <c r="N222" s="100" t="str">
        <f t="shared" si="15"/>
        <v>VALID</v>
      </c>
    </row>
    <row r="223" spans="1:14" ht="14.25" customHeight="1">
      <c r="A223" s="2" t="s">
        <v>436</v>
      </c>
      <c r="B223" s="3" t="s">
        <v>1977</v>
      </c>
      <c r="C223" s="2">
        <v>10000</v>
      </c>
      <c r="D223" s="2">
        <v>2</v>
      </c>
      <c r="E223" s="2">
        <f t="shared" si="12"/>
        <v>20000</v>
      </c>
      <c r="F223" s="2" t="str">
        <f t="shared" si="13"/>
        <v>10000</v>
      </c>
      <c r="G223" s="2">
        <v>251</v>
      </c>
      <c r="H223" s="6">
        <v>44700</v>
      </c>
      <c r="I223" s="6">
        <v>44702</v>
      </c>
      <c r="J223" s="2" t="s">
        <v>1972</v>
      </c>
      <c r="K223" s="2" t="b">
        <v>1</v>
      </c>
      <c r="L223" s="2">
        <v>16606.32</v>
      </c>
      <c r="M223" s="2">
        <f t="shared" si="14"/>
        <v>16606.32</v>
      </c>
      <c r="N223" s="100" t="str">
        <f t="shared" si="15"/>
        <v>VALID</v>
      </c>
    </row>
    <row r="224" spans="1:14" ht="14.25" customHeight="1">
      <c r="A224" s="2" t="s">
        <v>438</v>
      </c>
      <c r="B224" s="3" t="s">
        <v>1980</v>
      </c>
      <c r="C224" s="2">
        <v>25000</v>
      </c>
      <c r="D224" s="2">
        <v>10</v>
      </c>
      <c r="E224" s="2">
        <f t="shared" si="12"/>
        <v>250000</v>
      </c>
      <c r="F224" s="2" t="str">
        <f t="shared" si="13"/>
        <v>25000</v>
      </c>
      <c r="G224" s="2">
        <v>133</v>
      </c>
      <c r="H224" s="6">
        <v>44611</v>
      </c>
      <c r="I224" s="6">
        <v>44616</v>
      </c>
      <c r="J224" s="2" t="s">
        <v>1974</v>
      </c>
      <c r="K224" s="2" t="b">
        <v>1</v>
      </c>
      <c r="L224" s="2">
        <v>141504.59999999998</v>
      </c>
      <c r="M224" s="2">
        <f t="shared" si="14"/>
        <v>141504.59999999998</v>
      </c>
      <c r="N224" s="100" t="str">
        <f t="shared" si="15"/>
        <v>VALID</v>
      </c>
    </row>
    <row r="225" spans="1:14" ht="14.25" customHeight="1">
      <c r="A225" s="2" t="s">
        <v>440</v>
      </c>
      <c r="B225" s="3" t="s">
        <v>1981</v>
      </c>
      <c r="C225" s="2">
        <v>8000</v>
      </c>
      <c r="D225" s="2">
        <v>4</v>
      </c>
      <c r="E225" s="2">
        <f t="shared" si="12"/>
        <v>32000</v>
      </c>
      <c r="F225" s="2" t="str">
        <f t="shared" si="13"/>
        <v>8000</v>
      </c>
      <c r="G225" s="2">
        <v>491</v>
      </c>
      <c r="H225" s="6">
        <v>44854</v>
      </c>
      <c r="I225" s="6">
        <v>44860</v>
      </c>
      <c r="J225" s="2" t="s">
        <v>1985</v>
      </c>
      <c r="K225" s="2" t="b">
        <v>1</v>
      </c>
      <c r="L225" s="2">
        <v>28723.52</v>
      </c>
      <c r="M225" s="2">
        <f t="shared" si="14"/>
        <v>28723.52</v>
      </c>
      <c r="N225" s="100" t="str">
        <f t="shared" si="15"/>
        <v>VALID</v>
      </c>
    </row>
    <row r="226" spans="1:14" ht="14.25" customHeight="1">
      <c r="A226" s="2" t="s">
        <v>441</v>
      </c>
      <c r="B226" s="3" t="s">
        <v>1986</v>
      </c>
      <c r="C226" s="2" t="s">
        <v>1999</v>
      </c>
      <c r="D226" s="2">
        <v>12</v>
      </c>
      <c r="E226" s="2">
        <f t="shared" si="12"/>
        <v>240000</v>
      </c>
      <c r="F226" s="2" t="str">
        <f t="shared" si="13"/>
        <v>20000</v>
      </c>
      <c r="G226" s="2">
        <v>190</v>
      </c>
      <c r="H226" s="6">
        <v>45380</v>
      </c>
      <c r="I226" s="6">
        <v>45386</v>
      </c>
      <c r="J226" s="2" t="s">
        <v>1985</v>
      </c>
      <c r="K226" s="2" t="b">
        <v>1</v>
      </c>
      <c r="L226" s="2">
        <v>153766.44</v>
      </c>
      <c r="M226" s="2">
        <f t="shared" si="14"/>
        <v>153766.44</v>
      </c>
      <c r="N226" s="100" t="str">
        <f t="shared" si="15"/>
        <v>VALID</v>
      </c>
    </row>
    <row r="227" spans="1:14" ht="14.25" customHeight="1">
      <c r="A227" s="2" t="s">
        <v>442</v>
      </c>
      <c r="B227" s="3" t="s">
        <v>1977</v>
      </c>
      <c r="C227" s="2">
        <v>10000</v>
      </c>
      <c r="D227" s="2">
        <v>2</v>
      </c>
      <c r="E227" s="2">
        <f t="shared" si="12"/>
        <v>20000</v>
      </c>
      <c r="F227" s="2" t="str">
        <f t="shared" si="13"/>
        <v>10000</v>
      </c>
      <c r="G227" s="2">
        <v>309</v>
      </c>
      <c r="H227" s="6">
        <v>44185</v>
      </c>
      <c r="I227" s="6">
        <v>44187</v>
      </c>
      <c r="J227" s="2" t="s">
        <v>1972</v>
      </c>
      <c r="K227" s="2" t="b">
        <v>1</v>
      </c>
      <c r="L227" s="2">
        <v>11334.86</v>
      </c>
      <c r="M227" s="2">
        <f t="shared" si="14"/>
        <v>11334.86</v>
      </c>
      <c r="N227" s="100" t="str">
        <f t="shared" si="15"/>
        <v>VALID</v>
      </c>
    </row>
    <row r="228" spans="1:14" ht="14.25" customHeight="1">
      <c r="A228" s="2" t="s">
        <v>443</v>
      </c>
      <c r="B228" s="3" t="s">
        <v>1969</v>
      </c>
      <c r="C228" s="2" t="s">
        <v>1987</v>
      </c>
      <c r="D228" s="2">
        <v>1</v>
      </c>
      <c r="E228" s="2">
        <f t="shared" si="12"/>
        <v>500</v>
      </c>
      <c r="F228" s="2" t="str">
        <f t="shared" si="13"/>
        <v>500</v>
      </c>
      <c r="G228" s="2">
        <v>499</v>
      </c>
      <c r="H228" s="6">
        <v>45398</v>
      </c>
      <c r="I228" s="6">
        <v>45403</v>
      </c>
      <c r="J228" s="2" t="s">
        <v>1985</v>
      </c>
      <c r="K228" s="2" t="b">
        <v>1</v>
      </c>
      <c r="L228" s="2">
        <v>285.98</v>
      </c>
      <c r="M228" s="2">
        <f t="shared" si="14"/>
        <v>285.98</v>
      </c>
      <c r="N228" s="100" t="str">
        <f t="shared" si="15"/>
        <v>VALID</v>
      </c>
    </row>
    <row r="229" spans="1:14" ht="14.25" customHeight="1">
      <c r="A229" s="2" t="s">
        <v>445</v>
      </c>
      <c r="B229" s="3" t="s">
        <v>1977</v>
      </c>
      <c r="C229" s="2">
        <v>10000</v>
      </c>
      <c r="D229" s="2">
        <v>4</v>
      </c>
      <c r="E229" s="2">
        <f t="shared" si="12"/>
        <v>40000</v>
      </c>
      <c r="F229" s="2" t="str">
        <f t="shared" si="13"/>
        <v>10000</v>
      </c>
      <c r="G229" s="2">
        <v>288</v>
      </c>
      <c r="H229" s="6">
        <v>45011</v>
      </c>
      <c r="I229" s="6">
        <v>45016</v>
      </c>
      <c r="J229" s="2" t="s">
        <v>1972</v>
      </c>
      <c r="K229" s="2" t="b">
        <v>1</v>
      </c>
      <c r="L229" s="2">
        <v>34307.72</v>
      </c>
      <c r="M229" s="2">
        <f t="shared" si="14"/>
        <v>34307.72</v>
      </c>
      <c r="N229" s="100" t="str">
        <f t="shared" si="15"/>
        <v>VALID</v>
      </c>
    </row>
    <row r="230" spans="1:14" ht="14.25" customHeight="1">
      <c r="A230" s="2" t="s">
        <v>448</v>
      </c>
      <c r="B230" s="3" t="s">
        <v>1973</v>
      </c>
      <c r="C230" s="2">
        <v>3000</v>
      </c>
      <c r="D230" s="2">
        <v>5</v>
      </c>
      <c r="E230" s="2">
        <f t="shared" si="12"/>
        <v>15000</v>
      </c>
      <c r="F230" s="2" t="str">
        <f t="shared" si="13"/>
        <v>3000</v>
      </c>
      <c r="G230" s="2">
        <v>297</v>
      </c>
      <c r="H230" s="6">
        <v>43902</v>
      </c>
      <c r="I230" s="6">
        <v>43908</v>
      </c>
      <c r="J230" s="2" t="s">
        <v>1985</v>
      </c>
      <c r="K230" s="2" t="b">
        <v>1</v>
      </c>
      <c r="L230" s="2">
        <v>11623.199999999999</v>
      </c>
      <c r="M230" s="2">
        <f t="shared" si="14"/>
        <v>11623.199999999999</v>
      </c>
      <c r="N230" s="100" t="str">
        <f t="shared" si="15"/>
        <v>VALID</v>
      </c>
    </row>
    <row r="231" spans="1:14" ht="14.25" customHeight="1">
      <c r="A231" s="2" t="s">
        <v>450</v>
      </c>
      <c r="B231" s="3" t="s">
        <v>1977</v>
      </c>
      <c r="C231" s="2">
        <v>10000</v>
      </c>
      <c r="D231" s="2">
        <v>4</v>
      </c>
      <c r="E231" s="2">
        <f t="shared" si="12"/>
        <v>40000</v>
      </c>
      <c r="F231" s="2" t="str">
        <f t="shared" si="13"/>
        <v>10000</v>
      </c>
      <c r="G231" s="2">
        <v>169</v>
      </c>
      <c r="H231" s="6">
        <v>43924</v>
      </c>
      <c r="I231" s="6">
        <v>43926</v>
      </c>
      <c r="J231" s="100"/>
      <c r="K231" s="2" t="b">
        <v>0</v>
      </c>
      <c r="L231" s="2" t="s">
        <v>1970</v>
      </c>
      <c r="M231" s="2">
        <f t="shared" si="14"/>
        <v>0</v>
      </c>
      <c r="N231" s="100" t="str">
        <f t="shared" si="15"/>
        <v>VALID</v>
      </c>
    </row>
    <row r="232" spans="1:14" ht="14.25" customHeight="1">
      <c r="A232" s="2" t="s">
        <v>452</v>
      </c>
      <c r="B232" s="3" t="s">
        <v>1981</v>
      </c>
      <c r="C232" s="2" t="s">
        <v>1995</v>
      </c>
      <c r="D232" s="2">
        <v>4</v>
      </c>
      <c r="E232" s="2">
        <f t="shared" si="12"/>
        <v>32000</v>
      </c>
      <c r="F232" s="2" t="str">
        <f t="shared" si="13"/>
        <v>8000</v>
      </c>
      <c r="G232" s="2">
        <v>324</v>
      </c>
      <c r="H232" s="6">
        <v>43895</v>
      </c>
      <c r="I232" s="6">
        <v>43901</v>
      </c>
      <c r="J232" s="2" t="s">
        <v>1972</v>
      </c>
      <c r="K232" s="2" t="b">
        <v>1</v>
      </c>
      <c r="L232" s="2">
        <v>25580.6</v>
      </c>
      <c r="M232" s="2">
        <f t="shared" si="14"/>
        <v>25580.6</v>
      </c>
      <c r="N232" s="100" t="str">
        <f t="shared" si="15"/>
        <v>VALID</v>
      </c>
    </row>
    <row r="233" spans="1:14" ht="14.25" customHeight="1">
      <c r="A233" s="2" t="s">
        <v>453</v>
      </c>
      <c r="B233" s="3" t="s">
        <v>1969</v>
      </c>
      <c r="C233" s="2" t="s">
        <v>1987</v>
      </c>
      <c r="D233" s="2">
        <v>1</v>
      </c>
      <c r="E233" s="2">
        <f t="shared" si="12"/>
        <v>500</v>
      </c>
      <c r="F233" s="2" t="str">
        <f t="shared" si="13"/>
        <v>500</v>
      </c>
      <c r="G233" s="2">
        <v>432</v>
      </c>
      <c r="H233" s="6">
        <v>43619</v>
      </c>
      <c r="I233" s="6">
        <v>43623</v>
      </c>
      <c r="J233" s="100"/>
      <c r="K233" s="2" t="b">
        <v>0</v>
      </c>
      <c r="L233" s="2" t="s">
        <v>1970</v>
      </c>
      <c r="M233" s="2">
        <f t="shared" si="14"/>
        <v>0</v>
      </c>
      <c r="N233" s="100" t="str">
        <f t="shared" si="15"/>
        <v>VALID</v>
      </c>
    </row>
    <row r="234" spans="1:14" ht="14.25" customHeight="1">
      <c r="A234" s="2" t="s">
        <v>454</v>
      </c>
      <c r="B234" s="3" t="s">
        <v>1981</v>
      </c>
      <c r="C234" s="2">
        <v>8000</v>
      </c>
      <c r="D234" s="2">
        <v>2</v>
      </c>
      <c r="E234" s="2">
        <f t="shared" si="12"/>
        <v>16000</v>
      </c>
      <c r="F234" s="2" t="str">
        <f t="shared" si="13"/>
        <v>8000</v>
      </c>
      <c r="G234" s="2">
        <v>391</v>
      </c>
      <c r="H234" s="6">
        <v>45085</v>
      </c>
      <c r="I234" s="6">
        <v>45090</v>
      </c>
      <c r="J234" s="2" t="s">
        <v>1968</v>
      </c>
      <c r="K234" s="2" t="b">
        <v>1</v>
      </c>
      <c r="L234" s="2">
        <v>9525.4599999999991</v>
      </c>
      <c r="M234" s="2">
        <f t="shared" si="14"/>
        <v>9525.4599999999991</v>
      </c>
      <c r="N234" s="100" t="str">
        <f t="shared" si="15"/>
        <v>VALID</v>
      </c>
    </row>
    <row r="235" spans="1:14" ht="14.25" customHeight="1">
      <c r="A235" s="2" t="s">
        <v>455</v>
      </c>
      <c r="B235" s="3" t="s">
        <v>1969</v>
      </c>
      <c r="C235" s="2">
        <v>500</v>
      </c>
      <c r="D235" s="2">
        <v>1</v>
      </c>
      <c r="E235" s="2">
        <f t="shared" si="12"/>
        <v>500</v>
      </c>
      <c r="F235" s="2" t="str">
        <f t="shared" si="13"/>
        <v>500</v>
      </c>
      <c r="G235" s="2">
        <v>106</v>
      </c>
      <c r="H235" s="6">
        <v>43919</v>
      </c>
      <c r="I235" s="6">
        <v>43924</v>
      </c>
      <c r="J235" s="2" t="s">
        <v>1972</v>
      </c>
      <c r="K235" s="2" t="b">
        <v>1</v>
      </c>
      <c r="L235" s="2">
        <v>279.56</v>
      </c>
      <c r="M235" s="2">
        <f t="shared" si="14"/>
        <v>279.56</v>
      </c>
      <c r="N235" s="100" t="str">
        <f t="shared" si="15"/>
        <v>VALID</v>
      </c>
    </row>
    <row r="236" spans="1:14" ht="14.25" customHeight="1">
      <c r="A236" s="2" t="s">
        <v>458</v>
      </c>
      <c r="B236" s="3" t="s">
        <v>1967</v>
      </c>
      <c r="C236" s="2" t="s">
        <v>1992</v>
      </c>
      <c r="D236" s="2">
        <v>5</v>
      </c>
      <c r="E236" s="2">
        <f t="shared" si="12"/>
        <v>60000</v>
      </c>
      <c r="F236" s="2" t="str">
        <f t="shared" si="13"/>
        <v>12000</v>
      </c>
      <c r="G236" s="2">
        <v>489</v>
      </c>
      <c r="H236" s="6">
        <v>44445</v>
      </c>
      <c r="I236" s="6">
        <v>44448</v>
      </c>
      <c r="J236" s="2" t="s">
        <v>1974</v>
      </c>
      <c r="K236" s="2" t="b">
        <v>1</v>
      </c>
      <c r="L236" s="2">
        <v>45790.25</v>
      </c>
      <c r="M236" s="2">
        <f t="shared" si="14"/>
        <v>45790.25</v>
      </c>
      <c r="N236" s="100" t="str">
        <f t="shared" si="15"/>
        <v>VALID</v>
      </c>
    </row>
    <row r="237" spans="1:14" ht="14.25" customHeight="1">
      <c r="A237" s="2" t="s">
        <v>459</v>
      </c>
      <c r="B237" s="3" t="s">
        <v>1996</v>
      </c>
      <c r="C237" s="2" t="s">
        <v>1997</v>
      </c>
      <c r="D237" s="2">
        <v>1</v>
      </c>
      <c r="E237" s="2">
        <f t="shared" si="12"/>
        <v>800</v>
      </c>
      <c r="F237" s="2" t="str">
        <f t="shared" si="13"/>
        <v>800</v>
      </c>
      <c r="G237" s="2">
        <v>295</v>
      </c>
      <c r="H237" s="6">
        <v>43597</v>
      </c>
      <c r="I237" s="6">
        <v>43602</v>
      </c>
      <c r="J237" s="100"/>
      <c r="K237" s="2" t="b">
        <v>0</v>
      </c>
      <c r="L237" s="2" t="s">
        <v>1970</v>
      </c>
      <c r="M237" s="2">
        <f t="shared" si="14"/>
        <v>0</v>
      </c>
      <c r="N237" s="100" t="str">
        <f t="shared" si="15"/>
        <v>VALID</v>
      </c>
    </row>
    <row r="238" spans="1:14" ht="14.25" customHeight="1">
      <c r="A238" s="2" t="s">
        <v>462</v>
      </c>
      <c r="B238" s="3" t="s">
        <v>1977</v>
      </c>
      <c r="C238" s="2" t="s">
        <v>1994</v>
      </c>
      <c r="D238" s="2">
        <v>3</v>
      </c>
      <c r="E238" s="2">
        <f t="shared" si="12"/>
        <v>30000</v>
      </c>
      <c r="F238" s="2" t="str">
        <f t="shared" si="13"/>
        <v>10000</v>
      </c>
      <c r="G238" s="2">
        <v>326</v>
      </c>
      <c r="H238" s="6">
        <v>45012</v>
      </c>
      <c r="I238" s="6">
        <v>45018</v>
      </c>
      <c r="J238" s="2" t="s">
        <v>1991</v>
      </c>
      <c r="K238" s="2" t="b">
        <v>1</v>
      </c>
      <c r="L238" s="2">
        <v>16813.59</v>
      </c>
      <c r="M238" s="2">
        <f t="shared" si="14"/>
        <v>16813.59</v>
      </c>
      <c r="N238" s="100" t="str">
        <f t="shared" si="15"/>
        <v>VALID</v>
      </c>
    </row>
    <row r="239" spans="1:14" ht="14.25" customHeight="1">
      <c r="A239" s="2" t="s">
        <v>463</v>
      </c>
      <c r="B239" s="3" t="s">
        <v>1989</v>
      </c>
      <c r="C239" s="2">
        <v>4000</v>
      </c>
      <c r="D239" s="2">
        <v>10</v>
      </c>
      <c r="E239" s="2">
        <f t="shared" si="12"/>
        <v>40000</v>
      </c>
      <c r="F239" s="2" t="str">
        <f t="shared" si="13"/>
        <v>4000</v>
      </c>
      <c r="G239" s="2">
        <v>370</v>
      </c>
      <c r="H239" s="6">
        <v>44959</v>
      </c>
      <c r="I239" s="6">
        <v>44961</v>
      </c>
      <c r="J239" s="2" t="s">
        <v>1991</v>
      </c>
      <c r="K239" s="2" t="b">
        <v>1</v>
      </c>
      <c r="L239" s="2">
        <v>26437.399999999998</v>
      </c>
      <c r="M239" s="2">
        <f t="shared" si="14"/>
        <v>26437.399999999998</v>
      </c>
      <c r="N239" s="100" t="str">
        <f t="shared" si="15"/>
        <v>VALID</v>
      </c>
    </row>
    <row r="240" spans="1:14" ht="14.25" customHeight="1">
      <c r="A240" s="2" t="s">
        <v>465</v>
      </c>
      <c r="B240" s="3" t="s">
        <v>1973</v>
      </c>
      <c r="C240" s="2">
        <v>3000</v>
      </c>
      <c r="D240" s="2">
        <v>6</v>
      </c>
      <c r="E240" s="2">
        <f t="shared" si="12"/>
        <v>18000</v>
      </c>
      <c r="F240" s="2" t="str">
        <f t="shared" si="13"/>
        <v>3000</v>
      </c>
      <c r="G240" s="2">
        <v>131</v>
      </c>
      <c r="H240" s="6">
        <v>45356</v>
      </c>
      <c r="I240" s="6">
        <v>45362</v>
      </c>
      <c r="J240" s="2" t="s">
        <v>1972</v>
      </c>
      <c r="K240" s="2" t="b">
        <v>1</v>
      </c>
      <c r="L240" s="2">
        <v>10284.66</v>
      </c>
      <c r="M240" s="2">
        <f t="shared" si="14"/>
        <v>10284.66</v>
      </c>
      <c r="N240" s="100" t="str">
        <f t="shared" si="15"/>
        <v>VALID</v>
      </c>
    </row>
    <row r="241" spans="1:14" ht="14.25" customHeight="1">
      <c r="A241" s="2" t="s">
        <v>467</v>
      </c>
      <c r="B241" s="3" t="s">
        <v>1989</v>
      </c>
      <c r="C241" s="2">
        <v>4000</v>
      </c>
      <c r="D241" s="2">
        <v>10</v>
      </c>
      <c r="E241" s="2">
        <f t="shared" si="12"/>
        <v>40000</v>
      </c>
      <c r="F241" s="2" t="str">
        <f t="shared" si="13"/>
        <v>4000</v>
      </c>
      <c r="G241" s="2">
        <v>160</v>
      </c>
      <c r="H241" s="6">
        <v>44732</v>
      </c>
      <c r="I241" s="6">
        <v>44735</v>
      </c>
      <c r="J241" s="2" t="s">
        <v>1972</v>
      </c>
      <c r="K241" s="2" t="b">
        <v>1</v>
      </c>
      <c r="L241" s="2">
        <v>34094.800000000003</v>
      </c>
      <c r="M241" s="2">
        <f t="shared" si="14"/>
        <v>34094.800000000003</v>
      </c>
      <c r="N241" s="100" t="str">
        <f t="shared" si="15"/>
        <v>VALID</v>
      </c>
    </row>
    <row r="242" spans="1:14" ht="14.25" customHeight="1">
      <c r="A242" s="2" t="s">
        <v>469</v>
      </c>
      <c r="B242" s="3" t="s">
        <v>1981</v>
      </c>
      <c r="C242" s="2">
        <v>8000</v>
      </c>
      <c r="D242" s="2">
        <v>2</v>
      </c>
      <c r="E242" s="2">
        <f t="shared" si="12"/>
        <v>16000</v>
      </c>
      <c r="F242" s="2" t="str">
        <f t="shared" si="13"/>
        <v>8000</v>
      </c>
      <c r="G242" s="2">
        <v>398</v>
      </c>
      <c r="H242" s="6">
        <v>45166</v>
      </c>
      <c r="I242" s="6">
        <v>45168</v>
      </c>
      <c r="J242" s="2" t="s">
        <v>1968</v>
      </c>
      <c r="K242" s="2" t="b">
        <v>1</v>
      </c>
      <c r="L242" s="2">
        <v>11422.3</v>
      </c>
      <c r="M242" s="2">
        <f t="shared" si="14"/>
        <v>11422.3</v>
      </c>
      <c r="N242" s="100" t="str">
        <f t="shared" si="15"/>
        <v>VALID</v>
      </c>
    </row>
    <row r="243" spans="1:14" ht="14.25" customHeight="1">
      <c r="A243" s="2" t="s">
        <v>471</v>
      </c>
      <c r="B243" s="3" t="s">
        <v>1969</v>
      </c>
      <c r="C243" s="2" t="s">
        <v>1987</v>
      </c>
      <c r="D243" s="2">
        <v>1</v>
      </c>
      <c r="E243" s="2">
        <f t="shared" si="12"/>
        <v>500</v>
      </c>
      <c r="F243" s="2" t="str">
        <f t="shared" si="13"/>
        <v>500</v>
      </c>
      <c r="G243" s="2">
        <v>175</v>
      </c>
      <c r="H243" s="6">
        <v>44470</v>
      </c>
      <c r="I243" s="6">
        <v>44474</v>
      </c>
      <c r="J243" s="2" t="s">
        <v>1974</v>
      </c>
      <c r="K243" s="2" t="b">
        <v>1</v>
      </c>
      <c r="L243" s="2">
        <v>365.85</v>
      </c>
      <c r="M243" s="2">
        <f t="shared" si="14"/>
        <v>365.85</v>
      </c>
      <c r="N243" s="100" t="str">
        <f t="shared" si="15"/>
        <v>VALID</v>
      </c>
    </row>
    <row r="244" spans="1:14" ht="14.25" customHeight="1">
      <c r="A244" s="2" t="s">
        <v>473</v>
      </c>
      <c r="B244" s="3" t="s">
        <v>1981</v>
      </c>
      <c r="C244" s="2" t="s">
        <v>1995</v>
      </c>
      <c r="D244" s="2">
        <v>2</v>
      </c>
      <c r="E244" s="2">
        <f t="shared" si="12"/>
        <v>16000</v>
      </c>
      <c r="F244" s="2" t="str">
        <f t="shared" si="13"/>
        <v>8000</v>
      </c>
      <c r="G244" s="2">
        <v>104</v>
      </c>
      <c r="H244" s="6">
        <v>43942</v>
      </c>
      <c r="I244" s="6">
        <v>43945</v>
      </c>
      <c r="J244" s="2" t="s">
        <v>1974</v>
      </c>
      <c r="K244" s="2" t="b">
        <v>1</v>
      </c>
      <c r="L244" s="2">
        <v>12760.94</v>
      </c>
      <c r="M244" s="2">
        <f t="shared" si="14"/>
        <v>12760.94</v>
      </c>
      <c r="N244" s="100" t="str">
        <f t="shared" si="15"/>
        <v>VALID</v>
      </c>
    </row>
    <row r="245" spans="1:14" ht="14.25" customHeight="1">
      <c r="A245" s="2" t="s">
        <v>474</v>
      </c>
      <c r="B245" s="3" t="s">
        <v>1983</v>
      </c>
      <c r="C245" s="2">
        <v>2000</v>
      </c>
      <c r="D245" s="2">
        <v>6</v>
      </c>
      <c r="E245" s="2">
        <f t="shared" si="12"/>
        <v>12000</v>
      </c>
      <c r="F245" s="2" t="str">
        <f t="shared" si="13"/>
        <v>2000</v>
      </c>
      <c r="G245" s="2">
        <v>400</v>
      </c>
      <c r="H245" s="6">
        <v>44424</v>
      </c>
      <c r="I245" s="6">
        <v>44428</v>
      </c>
      <c r="J245" s="100"/>
      <c r="K245" s="2" t="b">
        <v>0</v>
      </c>
      <c r="L245" s="2" t="s">
        <v>1970</v>
      </c>
      <c r="M245" s="2">
        <f t="shared" si="14"/>
        <v>0</v>
      </c>
      <c r="N245" s="100" t="str">
        <f t="shared" si="15"/>
        <v>VALID</v>
      </c>
    </row>
    <row r="246" spans="1:14" ht="14.25" customHeight="1">
      <c r="A246" s="2" t="s">
        <v>476</v>
      </c>
      <c r="B246" s="3" t="s">
        <v>1989</v>
      </c>
      <c r="C246" s="2" t="s">
        <v>2004</v>
      </c>
      <c r="D246" s="2">
        <v>10</v>
      </c>
      <c r="E246" s="2">
        <f t="shared" si="12"/>
        <v>40000</v>
      </c>
      <c r="F246" s="2" t="str">
        <f t="shared" si="13"/>
        <v>4000</v>
      </c>
      <c r="G246" s="2">
        <v>442</v>
      </c>
      <c r="H246" s="6">
        <v>43975</v>
      </c>
      <c r="I246" s="6">
        <v>43980</v>
      </c>
      <c r="J246" s="2" t="s">
        <v>1991</v>
      </c>
      <c r="K246" s="2" t="b">
        <v>1</v>
      </c>
      <c r="L246" s="2">
        <v>25274</v>
      </c>
      <c r="M246" s="2">
        <f t="shared" si="14"/>
        <v>25274</v>
      </c>
      <c r="N246" s="100" t="str">
        <f t="shared" si="15"/>
        <v>VALID</v>
      </c>
    </row>
    <row r="247" spans="1:14" ht="14.25" customHeight="1">
      <c r="A247" s="2" t="s">
        <v>477</v>
      </c>
      <c r="B247" s="3" t="s">
        <v>1980</v>
      </c>
      <c r="C247" s="2" t="s">
        <v>2000</v>
      </c>
      <c r="D247" s="2">
        <v>8</v>
      </c>
      <c r="E247" s="2">
        <f t="shared" si="12"/>
        <v>200000</v>
      </c>
      <c r="F247" s="2" t="str">
        <f t="shared" si="13"/>
        <v>25000</v>
      </c>
      <c r="G247" s="2">
        <v>392</v>
      </c>
      <c r="H247" s="6">
        <v>44778</v>
      </c>
      <c r="I247" s="6">
        <v>44784</v>
      </c>
      <c r="J247" s="2" t="s">
        <v>1968</v>
      </c>
      <c r="K247" s="2" t="b">
        <v>1</v>
      </c>
      <c r="L247" s="2">
        <v>121054.08</v>
      </c>
      <c r="M247" s="2">
        <f t="shared" si="14"/>
        <v>121054.08</v>
      </c>
      <c r="N247" s="100" t="str">
        <f t="shared" si="15"/>
        <v>VALID</v>
      </c>
    </row>
    <row r="248" spans="1:14" ht="14.25" customHeight="1">
      <c r="A248" s="2" t="s">
        <v>479</v>
      </c>
      <c r="B248" s="3" t="s">
        <v>1977</v>
      </c>
      <c r="C248" s="2">
        <v>10000</v>
      </c>
      <c r="D248" s="2">
        <v>3</v>
      </c>
      <c r="E248" s="2">
        <f t="shared" si="12"/>
        <v>30000</v>
      </c>
      <c r="F248" s="2" t="str">
        <f t="shared" si="13"/>
        <v>10000</v>
      </c>
      <c r="G248" s="2">
        <v>255</v>
      </c>
      <c r="H248" s="6">
        <v>45335</v>
      </c>
      <c r="I248" s="6">
        <v>45340</v>
      </c>
      <c r="J248" s="2" t="s">
        <v>1974</v>
      </c>
      <c r="K248" s="2" t="b">
        <v>1</v>
      </c>
      <c r="L248" s="2">
        <v>21701.46</v>
      </c>
      <c r="M248" s="2">
        <f t="shared" si="14"/>
        <v>21701.46</v>
      </c>
      <c r="N248" s="100" t="str">
        <f t="shared" si="15"/>
        <v>VALID</v>
      </c>
    </row>
    <row r="249" spans="1:14" ht="14.25" customHeight="1">
      <c r="A249" s="2" t="s">
        <v>480</v>
      </c>
      <c r="B249" s="3" t="s">
        <v>1967</v>
      </c>
      <c r="C249" s="2" t="s">
        <v>1992</v>
      </c>
      <c r="D249" s="2">
        <v>5</v>
      </c>
      <c r="E249" s="2">
        <f t="shared" si="12"/>
        <v>60000</v>
      </c>
      <c r="F249" s="2" t="str">
        <f t="shared" si="13"/>
        <v>12000</v>
      </c>
      <c r="G249" s="2">
        <v>252</v>
      </c>
      <c r="H249" s="6">
        <v>44838</v>
      </c>
      <c r="I249" s="6">
        <v>44844</v>
      </c>
      <c r="J249" s="100"/>
      <c r="K249" s="2" t="b">
        <v>0</v>
      </c>
      <c r="L249" s="2" t="s">
        <v>1970</v>
      </c>
      <c r="M249" s="2">
        <f t="shared" si="14"/>
        <v>0</v>
      </c>
      <c r="N249" s="100" t="str">
        <f t="shared" si="15"/>
        <v>VALID</v>
      </c>
    </row>
    <row r="250" spans="1:14" ht="14.25" customHeight="1">
      <c r="A250" s="2" t="s">
        <v>481</v>
      </c>
      <c r="B250" s="3" t="s">
        <v>1996</v>
      </c>
      <c r="C250" s="2">
        <v>800</v>
      </c>
      <c r="D250" s="2">
        <v>1</v>
      </c>
      <c r="E250" s="2">
        <f t="shared" si="12"/>
        <v>800</v>
      </c>
      <c r="F250" s="2" t="str">
        <f t="shared" si="13"/>
        <v>800</v>
      </c>
      <c r="G250" s="2">
        <v>262</v>
      </c>
      <c r="H250" s="6">
        <v>44206</v>
      </c>
      <c r="I250" s="6">
        <v>44212</v>
      </c>
      <c r="J250" s="2" t="s">
        <v>1974</v>
      </c>
      <c r="K250" s="2" t="b">
        <v>1</v>
      </c>
      <c r="L250" s="2">
        <v>703.87</v>
      </c>
      <c r="M250" s="2">
        <f t="shared" si="14"/>
        <v>703.87</v>
      </c>
      <c r="N250" s="100" t="str">
        <f t="shared" si="15"/>
        <v>VALID</v>
      </c>
    </row>
    <row r="251" spans="1:14" ht="14.25" customHeight="1">
      <c r="A251" s="2" t="s">
        <v>482</v>
      </c>
      <c r="B251" s="3" t="s">
        <v>1969</v>
      </c>
      <c r="C251" s="2">
        <v>500</v>
      </c>
      <c r="D251" s="2">
        <v>1</v>
      </c>
      <c r="E251" s="2">
        <f t="shared" si="12"/>
        <v>500</v>
      </c>
      <c r="F251" s="2" t="str">
        <f t="shared" si="13"/>
        <v>500</v>
      </c>
      <c r="G251" s="2">
        <v>183</v>
      </c>
      <c r="H251" s="6">
        <v>43867</v>
      </c>
      <c r="I251" s="6">
        <v>43870</v>
      </c>
      <c r="J251" s="2" t="s">
        <v>1985</v>
      </c>
      <c r="K251" s="2" t="b">
        <v>1</v>
      </c>
      <c r="L251" s="2">
        <v>270.32</v>
      </c>
      <c r="M251" s="2">
        <f t="shared" si="14"/>
        <v>270.32</v>
      </c>
      <c r="N251" s="100" t="str">
        <f t="shared" si="15"/>
        <v>VALID</v>
      </c>
    </row>
    <row r="252" spans="1:14" ht="14.25" customHeight="1">
      <c r="A252" s="2" t="s">
        <v>483</v>
      </c>
      <c r="B252" s="3" t="s">
        <v>1989</v>
      </c>
      <c r="C252" s="2" t="s">
        <v>2004</v>
      </c>
      <c r="D252" s="2">
        <v>6</v>
      </c>
      <c r="E252" s="2">
        <f t="shared" si="12"/>
        <v>24000</v>
      </c>
      <c r="F252" s="2" t="str">
        <f t="shared" si="13"/>
        <v>4000</v>
      </c>
      <c r="G252" s="2">
        <v>152</v>
      </c>
      <c r="H252" s="6">
        <v>44579</v>
      </c>
      <c r="I252" s="6">
        <v>44583</v>
      </c>
      <c r="J252" s="2" t="s">
        <v>1985</v>
      </c>
      <c r="K252" s="2" t="b">
        <v>1</v>
      </c>
      <c r="L252" s="2">
        <v>18664.68</v>
      </c>
      <c r="M252" s="2">
        <f t="shared" si="14"/>
        <v>18664.68</v>
      </c>
      <c r="N252" s="100" t="str">
        <f t="shared" si="15"/>
        <v>VALID</v>
      </c>
    </row>
    <row r="253" spans="1:14" ht="14.25" customHeight="1">
      <c r="A253" s="2" t="s">
        <v>485</v>
      </c>
      <c r="B253" s="3" t="s">
        <v>1967</v>
      </c>
      <c r="C253" s="2">
        <v>12000</v>
      </c>
      <c r="D253" s="2">
        <v>5</v>
      </c>
      <c r="E253" s="2">
        <f t="shared" si="12"/>
        <v>60000</v>
      </c>
      <c r="F253" s="2" t="str">
        <f t="shared" si="13"/>
        <v>12000</v>
      </c>
      <c r="G253" s="2">
        <v>102</v>
      </c>
      <c r="H253" s="6">
        <v>45181</v>
      </c>
      <c r="I253" s="6">
        <v>45185</v>
      </c>
      <c r="J253" s="2" t="s">
        <v>1968</v>
      </c>
      <c r="K253" s="2" t="b">
        <v>1</v>
      </c>
      <c r="L253" s="2">
        <v>31082</v>
      </c>
      <c r="M253" s="2">
        <f t="shared" si="14"/>
        <v>31082</v>
      </c>
      <c r="N253" s="100" t="str">
        <f t="shared" si="15"/>
        <v>VALID</v>
      </c>
    </row>
    <row r="254" spans="1:14" ht="14.25" customHeight="1">
      <c r="A254" s="2" t="s">
        <v>486</v>
      </c>
      <c r="B254" s="3" t="s">
        <v>1977</v>
      </c>
      <c r="C254" s="2">
        <v>10000</v>
      </c>
      <c r="D254" s="2">
        <v>3</v>
      </c>
      <c r="E254" s="2">
        <f t="shared" si="12"/>
        <v>30000</v>
      </c>
      <c r="F254" s="2" t="str">
        <f t="shared" si="13"/>
        <v>10000</v>
      </c>
      <c r="G254" s="2">
        <v>215</v>
      </c>
      <c r="H254" s="6">
        <v>45227</v>
      </c>
      <c r="I254" s="6">
        <v>45233</v>
      </c>
      <c r="J254" s="2" t="s">
        <v>1972</v>
      </c>
      <c r="K254" s="2" t="b">
        <v>1</v>
      </c>
      <c r="L254" s="2">
        <v>26738.129999999997</v>
      </c>
      <c r="M254" s="2">
        <f t="shared" si="14"/>
        <v>26738.129999999997</v>
      </c>
      <c r="N254" s="100" t="str">
        <f t="shared" si="15"/>
        <v>VALID</v>
      </c>
    </row>
    <row r="255" spans="1:14" ht="14.25" customHeight="1">
      <c r="A255" s="2" t="s">
        <v>488</v>
      </c>
      <c r="B255" s="3" t="s">
        <v>1989</v>
      </c>
      <c r="C255" s="2">
        <v>4000</v>
      </c>
      <c r="D255" s="2">
        <v>10</v>
      </c>
      <c r="E255" s="2">
        <f t="shared" si="12"/>
        <v>40000</v>
      </c>
      <c r="F255" s="2" t="str">
        <f t="shared" si="13"/>
        <v>4000</v>
      </c>
      <c r="G255" s="2">
        <v>403</v>
      </c>
      <c r="H255" s="6">
        <v>44899</v>
      </c>
      <c r="I255" s="6">
        <v>44902</v>
      </c>
      <c r="J255" s="2" t="s">
        <v>1974</v>
      </c>
      <c r="K255" s="2" t="b">
        <v>1</v>
      </c>
      <c r="L255" s="2">
        <v>29444.799999999999</v>
      </c>
      <c r="M255" s="2">
        <f t="shared" si="14"/>
        <v>29444.799999999999</v>
      </c>
      <c r="N255" s="100" t="str">
        <f t="shared" si="15"/>
        <v>VALID</v>
      </c>
    </row>
    <row r="256" spans="1:14" ht="14.25" customHeight="1">
      <c r="A256" s="2" t="s">
        <v>489</v>
      </c>
      <c r="B256" s="3" t="s">
        <v>1980</v>
      </c>
      <c r="C256" s="2">
        <v>25000</v>
      </c>
      <c r="D256" s="2">
        <v>8</v>
      </c>
      <c r="E256" s="2">
        <f t="shared" si="12"/>
        <v>200000</v>
      </c>
      <c r="F256" s="2" t="str">
        <f t="shared" si="13"/>
        <v>25000</v>
      </c>
      <c r="G256" s="2">
        <v>208</v>
      </c>
      <c r="H256" s="6">
        <v>43864</v>
      </c>
      <c r="I256" s="6">
        <v>43868</v>
      </c>
      <c r="J256" s="2" t="s">
        <v>1972</v>
      </c>
      <c r="K256" s="2" t="b">
        <v>1</v>
      </c>
      <c r="L256" s="2">
        <v>101161.68</v>
      </c>
      <c r="M256" s="2">
        <f t="shared" si="14"/>
        <v>101161.68</v>
      </c>
      <c r="N256" s="100" t="str">
        <f t="shared" si="15"/>
        <v>VALID</v>
      </c>
    </row>
    <row r="257" spans="1:14" ht="14.25" customHeight="1">
      <c r="A257" s="2" t="s">
        <v>490</v>
      </c>
      <c r="B257" s="3" t="s">
        <v>1967</v>
      </c>
      <c r="C257" s="2" t="s">
        <v>1992</v>
      </c>
      <c r="D257" s="2">
        <v>3</v>
      </c>
      <c r="E257" s="2">
        <f t="shared" si="12"/>
        <v>36000</v>
      </c>
      <c r="F257" s="2" t="str">
        <f t="shared" si="13"/>
        <v>12000</v>
      </c>
      <c r="G257" s="2">
        <v>361</v>
      </c>
      <c r="H257" s="6">
        <v>45258</v>
      </c>
      <c r="I257" s="6">
        <v>45264</v>
      </c>
      <c r="J257" s="2" t="s">
        <v>1972</v>
      </c>
      <c r="K257" s="2" t="b">
        <v>1</v>
      </c>
      <c r="L257" s="2">
        <v>31042.68</v>
      </c>
      <c r="M257" s="2">
        <f t="shared" si="14"/>
        <v>31042.68</v>
      </c>
      <c r="N257" s="100" t="str">
        <f t="shared" si="15"/>
        <v>VALID</v>
      </c>
    </row>
    <row r="258" spans="1:14" ht="14.25" customHeight="1">
      <c r="A258" s="2" t="s">
        <v>492</v>
      </c>
      <c r="B258" s="3" t="s">
        <v>1967</v>
      </c>
      <c r="C258" s="2">
        <v>12000</v>
      </c>
      <c r="D258" s="2">
        <v>5</v>
      </c>
      <c r="E258" s="2">
        <f t="shared" si="12"/>
        <v>60000</v>
      </c>
      <c r="F258" s="2" t="str">
        <f t="shared" si="13"/>
        <v>12000</v>
      </c>
      <c r="G258" s="2">
        <v>372</v>
      </c>
      <c r="H258" s="6">
        <v>45324</v>
      </c>
      <c r="I258" s="6">
        <v>45329</v>
      </c>
      <c r="J258" s="2" t="s">
        <v>1991</v>
      </c>
      <c r="K258" s="2" t="b">
        <v>1</v>
      </c>
      <c r="L258" s="2">
        <v>47874.1</v>
      </c>
      <c r="M258" s="2">
        <f t="shared" si="14"/>
        <v>47874.1</v>
      </c>
      <c r="N258" s="100" t="str">
        <f t="shared" si="15"/>
        <v>VALID</v>
      </c>
    </row>
    <row r="259" spans="1:14" ht="14.25" customHeight="1">
      <c r="A259" s="2" t="s">
        <v>494</v>
      </c>
      <c r="B259" s="3" t="s">
        <v>1976</v>
      </c>
      <c r="C259" s="2">
        <v>1000</v>
      </c>
      <c r="D259" s="2">
        <v>3</v>
      </c>
      <c r="E259" s="2">
        <f t="shared" ref="E259:E322" si="16">F259*D259</f>
        <v>3000</v>
      </c>
      <c r="F259" s="2" t="str">
        <f t="shared" ref="F259:F322" si="17">SUBSTITUTE(C259,"₹","")</f>
        <v>1000</v>
      </c>
      <c r="G259" s="2">
        <v>155</v>
      </c>
      <c r="H259" s="6">
        <v>44607</v>
      </c>
      <c r="I259" s="6">
        <v>44613</v>
      </c>
      <c r="J259" s="2" t="s">
        <v>1991</v>
      </c>
      <c r="K259" s="2" t="b">
        <v>1</v>
      </c>
      <c r="L259" s="2">
        <v>2277.27</v>
      </c>
      <c r="M259" s="2">
        <f t="shared" ref="M259:M322" si="18">IF(TRIM(L259)="",0,L259)</f>
        <v>2277.27</v>
      </c>
      <c r="N259" s="100" t="str">
        <f t="shared" ref="N259:N322" si="19">IF(AND(ISBLANK(J259),K259=TRUE),"INVALID","VALID")</f>
        <v>VALID</v>
      </c>
    </row>
    <row r="260" spans="1:14" ht="14.25" customHeight="1">
      <c r="A260" s="2" t="s">
        <v>495</v>
      </c>
      <c r="B260" s="3" t="s">
        <v>1980</v>
      </c>
      <c r="C260" s="2">
        <v>25000</v>
      </c>
      <c r="D260" s="2">
        <v>8</v>
      </c>
      <c r="E260" s="2">
        <f t="shared" si="16"/>
        <v>200000</v>
      </c>
      <c r="F260" s="2" t="str">
        <f t="shared" si="17"/>
        <v>25000</v>
      </c>
      <c r="G260" s="2">
        <v>408</v>
      </c>
      <c r="H260" s="6">
        <v>44943</v>
      </c>
      <c r="I260" s="6">
        <v>44949</v>
      </c>
      <c r="J260" s="2" t="s">
        <v>1972</v>
      </c>
      <c r="K260" s="2" t="b">
        <v>1</v>
      </c>
      <c r="L260" s="2">
        <v>161833.76</v>
      </c>
      <c r="M260" s="2">
        <f t="shared" si="18"/>
        <v>161833.76</v>
      </c>
      <c r="N260" s="100" t="str">
        <f t="shared" si="19"/>
        <v>VALID</v>
      </c>
    </row>
    <row r="261" spans="1:14" ht="14.25" customHeight="1">
      <c r="A261" s="2" t="s">
        <v>496</v>
      </c>
      <c r="B261" s="3" t="s">
        <v>1998</v>
      </c>
      <c r="C261" s="2">
        <v>100</v>
      </c>
      <c r="D261" s="2">
        <v>1</v>
      </c>
      <c r="E261" s="2">
        <f t="shared" si="16"/>
        <v>100</v>
      </c>
      <c r="F261" s="2" t="str">
        <f t="shared" si="17"/>
        <v>100</v>
      </c>
      <c r="G261" s="2">
        <v>223</v>
      </c>
      <c r="H261" s="6">
        <v>44984</v>
      </c>
      <c r="I261" s="6">
        <v>44989</v>
      </c>
      <c r="J261" s="2" t="s">
        <v>1972</v>
      </c>
      <c r="K261" s="2" t="b">
        <v>1</v>
      </c>
      <c r="L261" s="2">
        <v>82.82</v>
      </c>
      <c r="M261" s="2">
        <f t="shared" si="18"/>
        <v>82.82</v>
      </c>
      <c r="N261" s="100" t="str">
        <f t="shared" si="19"/>
        <v>VALID</v>
      </c>
    </row>
    <row r="262" spans="1:14" ht="14.25" customHeight="1">
      <c r="A262" s="2" t="s">
        <v>498</v>
      </c>
      <c r="B262" s="3" t="s">
        <v>1996</v>
      </c>
      <c r="C262" s="2">
        <v>800</v>
      </c>
      <c r="D262" s="2">
        <v>1</v>
      </c>
      <c r="E262" s="2">
        <f t="shared" si="16"/>
        <v>800</v>
      </c>
      <c r="F262" s="2" t="str">
        <f t="shared" si="17"/>
        <v>800</v>
      </c>
      <c r="G262" s="2">
        <v>152</v>
      </c>
      <c r="H262" s="6">
        <v>44630</v>
      </c>
      <c r="I262" s="6">
        <v>44636</v>
      </c>
      <c r="J262" s="100"/>
      <c r="K262" s="2" t="b">
        <v>0</v>
      </c>
      <c r="L262" s="2" t="s">
        <v>1970</v>
      </c>
      <c r="M262" s="2">
        <f t="shared" si="18"/>
        <v>0</v>
      </c>
      <c r="N262" s="100" t="str">
        <f t="shared" si="19"/>
        <v>VALID</v>
      </c>
    </row>
    <row r="263" spans="1:14" ht="14.25" customHeight="1">
      <c r="A263" s="2" t="s">
        <v>499</v>
      </c>
      <c r="B263" s="3" t="s">
        <v>1980</v>
      </c>
      <c r="C263" s="2">
        <v>25000</v>
      </c>
      <c r="D263" s="2">
        <v>10</v>
      </c>
      <c r="E263" s="2">
        <f t="shared" si="16"/>
        <v>250000</v>
      </c>
      <c r="F263" s="2" t="str">
        <f t="shared" si="17"/>
        <v>25000</v>
      </c>
      <c r="G263" s="2">
        <v>338</v>
      </c>
      <c r="H263" s="6">
        <v>43960</v>
      </c>
      <c r="I263" s="6">
        <v>43966</v>
      </c>
      <c r="J263" s="2" t="s">
        <v>1974</v>
      </c>
      <c r="K263" s="2" t="b">
        <v>1</v>
      </c>
      <c r="L263" s="2">
        <v>190210.2</v>
      </c>
      <c r="M263" s="2">
        <f t="shared" si="18"/>
        <v>190210.2</v>
      </c>
      <c r="N263" s="100" t="str">
        <f t="shared" si="19"/>
        <v>VALID</v>
      </c>
    </row>
    <row r="264" spans="1:14" ht="14.25" customHeight="1">
      <c r="A264" s="2" t="s">
        <v>500</v>
      </c>
      <c r="B264" s="3" t="s">
        <v>1976</v>
      </c>
      <c r="C264" s="2">
        <v>1000</v>
      </c>
      <c r="D264" s="2">
        <v>3</v>
      </c>
      <c r="E264" s="2">
        <f t="shared" si="16"/>
        <v>3000</v>
      </c>
      <c r="F264" s="2" t="str">
        <f t="shared" si="17"/>
        <v>1000</v>
      </c>
      <c r="G264" s="2">
        <v>385</v>
      </c>
      <c r="H264" s="6">
        <v>44083</v>
      </c>
      <c r="I264" s="6">
        <v>44088</v>
      </c>
      <c r="J264" s="2" t="s">
        <v>1974</v>
      </c>
      <c r="K264" s="2" t="b">
        <v>1</v>
      </c>
      <c r="L264" s="2">
        <v>1570.1100000000001</v>
      </c>
      <c r="M264" s="2">
        <f t="shared" si="18"/>
        <v>1570.1100000000001</v>
      </c>
      <c r="N264" s="100" t="str">
        <f t="shared" si="19"/>
        <v>VALID</v>
      </c>
    </row>
    <row r="265" spans="1:14" ht="14.25" customHeight="1">
      <c r="A265" s="2" t="s">
        <v>501</v>
      </c>
      <c r="B265" s="3" t="s">
        <v>1977</v>
      </c>
      <c r="C265" s="2">
        <v>10000</v>
      </c>
      <c r="D265" s="2">
        <v>3</v>
      </c>
      <c r="E265" s="2">
        <f t="shared" si="16"/>
        <v>30000</v>
      </c>
      <c r="F265" s="2" t="str">
        <f t="shared" si="17"/>
        <v>10000</v>
      </c>
      <c r="G265" s="2">
        <v>207</v>
      </c>
      <c r="H265" s="6">
        <v>44585</v>
      </c>
      <c r="I265" s="6">
        <v>44588</v>
      </c>
      <c r="J265" s="2" t="s">
        <v>1974</v>
      </c>
      <c r="K265" s="2" t="b">
        <v>1</v>
      </c>
      <c r="L265" s="2">
        <v>25604.159999999996</v>
      </c>
      <c r="M265" s="2">
        <f t="shared" si="18"/>
        <v>25604.159999999996</v>
      </c>
      <c r="N265" s="100" t="str">
        <f t="shared" si="19"/>
        <v>VALID</v>
      </c>
    </row>
    <row r="266" spans="1:14" ht="14.25" customHeight="1">
      <c r="A266" s="2" t="s">
        <v>503</v>
      </c>
      <c r="B266" s="3" t="s">
        <v>1976</v>
      </c>
      <c r="C266" s="2">
        <v>1000</v>
      </c>
      <c r="D266" s="2">
        <v>3</v>
      </c>
      <c r="E266" s="2">
        <f t="shared" si="16"/>
        <v>3000</v>
      </c>
      <c r="F266" s="2" t="str">
        <f t="shared" si="17"/>
        <v>1000</v>
      </c>
      <c r="G266" s="2">
        <v>145</v>
      </c>
      <c r="H266" s="6">
        <v>44854</v>
      </c>
      <c r="I266" s="6">
        <v>44860</v>
      </c>
      <c r="J266" s="2" t="s">
        <v>1968</v>
      </c>
      <c r="K266" s="2" t="b">
        <v>1</v>
      </c>
      <c r="L266" s="2">
        <v>2271.75</v>
      </c>
      <c r="M266" s="2">
        <f t="shared" si="18"/>
        <v>2271.75</v>
      </c>
      <c r="N266" s="100" t="str">
        <f t="shared" si="19"/>
        <v>VALID</v>
      </c>
    </row>
    <row r="267" spans="1:14" ht="14.25" customHeight="1">
      <c r="A267" s="2" t="s">
        <v>504</v>
      </c>
      <c r="B267" s="3" t="s">
        <v>1998</v>
      </c>
      <c r="C267" s="2" t="s">
        <v>2001</v>
      </c>
      <c r="D267" s="2">
        <v>1</v>
      </c>
      <c r="E267" s="2">
        <f t="shared" si="16"/>
        <v>100</v>
      </c>
      <c r="F267" s="2" t="str">
        <f t="shared" si="17"/>
        <v>100</v>
      </c>
      <c r="G267" s="2">
        <v>112</v>
      </c>
      <c r="H267" s="6">
        <v>44284</v>
      </c>
      <c r="I267" s="6">
        <v>44287</v>
      </c>
      <c r="J267" s="100"/>
      <c r="K267" s="2" t="b">
        <v>0</v>
      </c>
      <c r="L267" s="2" t="s">
        <v>1970</v>
      </c>
      <c r="M267" s="2">
        <f t="shared" si="18"/>
        <v>0</v>
      </c>
      <c r="N267" s="100" t="str">
        <f t="shared" si="19"/>
        <v>VALID</v>
      </c>
    </row>
    <row r="268" spans="1:14" ht="14.25" customHeight="1">
      <c r="A268" s="2" t="s">
        <v>506</v>
      </c>
      <c r="B268" s="3" t="s">
        <v>1996</v>
      </c>
      <c r="C268" s="2">
        <v>800</v>
      </c>
      <c r="D268" s="2">
        <v>1</v>
      </c>
      <c r="E268" s="2">
        <f t="shared" si="16"/>
        <v>800</v>
      </c>
      <c r="F268" s="2" t="str">
        <f t="shared" si="17"/>
        <v>800</v>
      </c>
      <c r="G268" s="2">
        <v>471</v>
      </c>
      <c r="H268" s="6">
        <v>43800</v>
      </c>
      <c r="I268" s="6">
        <v>43802</v>
      </c>
      <c r="J268" s="2" t="s">
        <v>1972</v>
      </c>
      <c r="K268" s="2" t="b">
        <v>1</v>
      </c>
      <c r="L268" s="2">
        <v>484.88</v>
      </c>
      <c r="M268" s="2">
        <f t="shared" si="18"/>
        <v>484.88</v>
      </c>
      <c r="N268" s="100" t="str">
        <f t="shared" si="19"/>
        <v>VALID</v>
      </c>
    </row>
    <row r="269" spans="1:14" ht="14.25" customHeight="1">
      <c r="A269" s="2" t="s">
        <v>508</v>
      </c>
      <c r="B269" s="3" t="s">
        <v>1983</v>
      </c>
      <c r="C269" s="2">
        <v>2000</v>
      </c>
      <c r="D269" s="2">
        <v>6</v>
      </c>
      <c r="E269" s="2">
        <f t="shared" si="16"/>
        <v>12000</v>
      </c>
      <c r="F269" s="2" t="str">
        <f t="shared" si="17"/>
        <v>2000</v>
      </c>
      <c r="G269" s="2">
        <v>339</v>
      </c>
      <c r="H269" s="6">
        <v>44054</v>
      </c>
      <c r="I269" s="6">
        <v>44057</v>
      </c>
      <c r="J269" s="2" t="s">
        <v>1972</v>
      </c>
      <c r="K269" s="2" t="b">
        <v>1</v>
      </c>
      <c r="L269" s="2">
        <v>9014.58</v>
      </c>
      <c r="M269" s="2">
        <f t="shared" si="18"/>
        <v>9014.58</v>
      </c>
      <c r="N269" s="100" t="str">
        <f t="shared" si="19"/>
        <v>VALID</v>
      </c>
    </row>
    <row r="270" spans="1:14" ht="14.25" customHeight="1">
      <c r="A270" s="2" t="s">
        <v>509</v>
      </c>
      <c r="B270" s="3" t="s">
        <v>1989</v>
      </c>
      <c r="C270" s="2">
        <v>4000</v>
      </c>
      <c r="D270" s="2">
        <v>10</v>
      </c>
      <c r="E270" s="2">
        <f t="shared" si="16"/>
        <v>40000</v>
      </c>
      <c r="F270" s="2" t="str">
        <f t="shared" si="17"/>
        <v>4000</v>
      </c>
      <c r="G270" s="2">
        <v>270</v>
      </c>
      <c r="H270" s="6">
        <v>44718</v>
      </c>
      <c r="I270" s="6">
        <v>44721</v>
      </c>
      <c r="J270" s="2" t="s">
        <v>1972</v>
      </c>
      <c r="K270" s="2" t="b">
        <v>1</v>
      </c>
      <c r="L270" s="2">
        <v>20636.399999999998</v>
      </c>
      <c r="M270" s="2">
        <f t="shared" si="18"/>
        <v>20636.399999999998</v>
      </c>
      <c r="N270" s="100" t="str">
        <f t="shared" si="19"/>
        <v>VALID</v>
      </c>
    </row>
    <row r="271" spans="1:14" ht="14.25" customHeight="1">
      <c r="A271" s="2" t="s">
        <v>510</v>
      </c>
      <c r="B271" s="3" t="s">
        <v>1986</v>
      </c>
      <c r="C271" s="2">
        <v>20000</v>
      </c>
      <c r="D271" s="2">
        <v>12</v>
      </c>
      <c r="E271" s="2">
        <f t="shared" si="16"/>
        <v>240000</v>
      </c>
      <c r="F271" s="2" t="str">
        <f t="shared" si="17"/>
        <v>20000</v>
      </c>
      <c r="G271" s="2">
        <v>208</v>
      </c>
      <c r="H271" s="6">
        <v>45191</v>
      </c>
      <c r="I271" s="6">
        <v>45193</v>
      </c>
      <c r="J271" s="2" t="s">
        <v>1974</v>
      </c>
      <c r="K271" s="2" t="b">
        <v>1</v>
      </c>
      <c r="L271" s="2">
        <v>161510.04</v>
      </c>
      <c r="M271" s="2">
        <f t="shared" si="18"/>
        <v>161510.04</v>
      </c>
      <c r="N271" s="100" t="str">
        <f t="shared" si="19"/>
        <v>VALID</v>
      </c>
    </row>
    <row r="272" spans="1:14" ht="14.25" customHeight="1">
      <c r="A272" s="2" t="s">
        <v>511</v>
      </c>
      <c r="B272" s="3" t="s">
        <v>1978</v>
      </c>
      <c r="C272" s="2">
        <v>18000</v>
      </c>
      <c r="D272" s="2">
        <v>5</v>
      </c>
      <c r="E272" s="2">
        <f t="shared" si="16"/>
        <v>90000</v>
      </c>
      <c r="F272" s="2" t="str">
        <f t="shared" si="17"/>
        <v>18000</v>
      </c>
      <c r="G272" s="2">
        <v>298</v>
      </c>
      <c r="H272" s="6">
        <v>44979</v>
      </c>
      <c r="I272" s="6">
        <v>44982</v>
      </c>
      <c r="J272" s="2" t="s">
        <v>1985</v>
      </c>
      <c r="K272" s="2" t="b">
        <v>1</v>
      </c>
      <c r="L272" s="2">
        <v>50397.700000000004</v>
      </c>
      <c r="M272" s="2">
        <f t="shared" si="18"/>
        <v>50397.700000000004</v>
      </c>
      <c r="N272" s="100" t="str">
        <f t="shared" si="19"/>
        <v>VALID</v>
      </c>
    </row>
    <row r="273" spans="1:14" ht="14.25" customHeight="1">
      <c r="A273" s="2" t="s">
        <v>512</v>
      </c>
      <c r="B273" s="3" t="s">
        <v>1981</v>
      </c>
      <c r="C273" s="2">
        <v>8000</v>
      </c>
      <c r="D273" s="2">
        <v>4</v>
      </c>
      <c r="E273" s="2">
        <f t="shared" si="16"/>
        <v>32000</v>
      </c>
      <c r="F273" s="2" t="str">
        <f t="shared" si="17"/>
        <v>8000</v>
      </c>
      <c r="G273" s="2">
        <v>167</v>
      </c>
      <c r="H273" s="6">
        <v>43881</v>
      </c>
      <c r="I273" s="6">
        <v>43886</v>
      </c>
      <c r="J273" s="2" t="s">
        <v>1972</v>
      </c>
      <c r="K273" s="2" t="b">
        <v>1</v>
      </c>
      <c r="L273" s="2">
        <v>17619.52</v>
      </c>
      <c r="M273" s="2">
        <f t="shared" si="18"/>
        <v>17619.52</v>
      </c>
      <c r="N273" s="100" t="str">
        <f t="shared" si="19"/>
        <v>VALID</v>
      </c>
    </row>
    <row r="274" spans="1:14" ht="14.25" customHeight="1">
      <c r="A274" s="2" t="s">
        <v>513</v>
      </c>
      <c r="B274" s="3" t="s">
        <v>1973</v>
      </c>
      <c r="C274" s="2" t="s">
        <v>1993</v>
      </c>
      <c r="D274" s="2">
        <v>5</v>
      </c>
      <c r="E274" s="2">
        <f t="shared" si="16"/>
        <v>15000</v>
      </c>
      <c r="F274" s="2" t="str">
        <f t="shared" si="17"/>
        <v>3000</v>
      </c>
      <c r="G274" s="2">
        <v>460</v>
      </c>
      <c r="H274" s="6">
        <v>44509</v>
      </c>
      <c r="I274" s="6">
        <v>44512</v>
      </c>
      <c r="J274" s="2" t="s">
        <v>1985</v>
      </c>
      <c r="K274" s="2" t="b">
        <v>1</v>
      </c>
      <c r="L274" s="2">
        <v>12252.550000000001</v>
      </c>
      <c r="M274" s="2">
        <f t="shared" si="18"/>
        <v>12252.550000000001</v>
      </c>
      <c r="N274" s="100" t="str">
        <f t="shared" si="19"/>
        <v>VALID</v>
      </c>
    </row>
    <row r="275" spans="1:14" ht="14.25" customHeight="1">
      <c r="A275" s="2" t="s">
        <v>514</v>
      </c>
      <c r="B275" s="3" t="s">
        <v>1978</v>
      </c>
      <c r="C275" s="2">
        <v>18000</v>
      </c>
      <c r="D275" s="2">
        <v>5</v>
      </c>
      <c r="E275" s="2">
        <f t="shared" si="16"/>
        <v>90000</v>
      </c>
      <c r="F275" s="2" t="str">
        <f t="shared" si="17"/>
        <v>18000</v>
      </c>
      <c r="G275" s="2">
        <v>463</v>
      </c>
      <c r="H275" s="6">
        <v>43855</v>
      </c>
      <c r="I275" s="6">
        <v>43859</v>
      </c>
      <c r="J275" s="2" t="s">
        <v>1974</v>
      </c>
      <c r="K275" s="2" t="b">
        <v>1</v>
      </c>
      <c r="L275" s="2">
        <v>70452.100000000006</v>
      </c>
      <c r="M275" s="2">
        <f t="shared" si="18"/>
        <v>70452.100000000006</v>
      </c>
      <c r="N275" s="100" t="str">
        <f t="shared" si="19"/>
        <v>VALID</v>
      </c>
    </row>
    <row r="276" spans="1:14" ht="14.25" customHeight="1">
      <c r="A276" s="2" t="s">
        <v>516</v>
      </c>
      <c r="B276" s="3" t="s">
        <v>1971</v>
      </c>
      <c r="C276" s="2">
        <v>6000</v>
      </c>
      <c r="D276" s="2">
        <v>2</v>
      </c>
      <c r="E276" s="2">
        <f t="shared" si="16"/>
        <v>12000</v>
      </c>
      <c r="F276" s="2" t="str">
        <f t="shared" si="17"/>
        <v>6000</v>
      </c>
      <c r="G276" s="2">
        <v>256</v>
      </c>
      <c r="H276" s="6">
        <v>44392</v>
      </c>
      <c r="I276" s="6">
        <v>44397</v>
      </c>
      <c r="J276" s="100"/>
      <c r="K276" s="2" t="b">
        <v>0</v>
      </c>
      <c r="L276" s="2" t="s">
        <v>1970</v>
      </c>
      <c r="M276" s="2">
        <f t="shared" si="18"/>
        <v>0</v>
      </c>
      <c r="N276" s="100" t="str">
        <f t="shared" si="19"/>
        <v>VALID</v>
      </c>
    </row>
    <row r="277" spans="1:14" ht="14.25" customHeight="1">
      <c r="A277" s="2" t="s">
        <v>518</v>
      </c>
      <c r="B277" s="3" t="s">
        <v>1989</v>
      </c>
      <c r="C277" s="2">
        <v>4000</v>
      </c>
      <c r="D277" s="2">
        <v>10</v>
      </c>
      <c r="E277" s="2">
        <f t="shared" si="16"/>
        <v>40000</v>
      </c>
      <c r="F277" s="2" t="str">
        <f t="shared" si="17"/>
        <v>4000</v>
      </c>
      <c r="G277" s="2">
        <v>329</v>
      </c>
      <c r="H277" s="6">
        <v>43891</v>
      </c>
      <c r="I277" s="6">
        <v>43894</v>
      </c>
      <c r="J277" s="2" t="s">
        <v>1991</v>
      </c>
      <c r="K277" s="2" t="b">
        <v>1</v>
      </c>
      <c r="L277" s="2">
        <v>32398.1</v>
      </c>
      <c r="M277" s="2">
        <f t="shared" si="18"/>
        <v>32398.1</v>
      </c>
      <c r="N277" s="100" t="str">
        <f t="shared" si="19"/>
        <v>VALID</v>
      </c>
    </row>
    <row r="278" spans="1:14" ht="14.25" customHeight="1">
      <c r="A278" s="2" t="s">
        <v>519</v>
      </c>
      <c r="B278" s="3" t="s">
        <v>1973</v>
      </c>
      <c r="C278" s="2">
        <v>3000</v>
      </c>
      <c r="D278" s="2">
        <v>6</v>
      </c>
      <c r="E278" s="2">
        <f t="shared" si="16"/>
        <v>18000</v>
      </c>
      <c r="F278" s="2" t="str">
        <f t="shared" si="17"/>
        <v>3000</v>
      </c>
      <c r="G278" s="2">
        <v>190</v>
      </c>
      <c r="H278" s="6">
        <v>44675</v>
      </c>
      <c r="I278" s="6">
        <v>44678</v>
      </c>
      <c r="J278" s="2" t="s">
        <v>1972</v>
      </c>
      <c r="K278" s="2" t="b">
        <v>1</v>
      </c>
      <c r="L278" s="2">
        <v>9142.98</v>
      </c>
      <c r="M278" s="2">
        <f t="shared" si="18"/>
        <v>9142.98</v>
      </c>
      <c r="N278" s="100" t="str">
        <f t="shared" si="19"/>
        <v>VALID</v>
      </c>
    </row>
    <row r="279" spans="1:14" ht="14.25" customHeight="1">
      <c r="A279" s="2" t="s">
        <v>520</v>
      </c>
      <c r="B279" s="3" t="s">
        <v>1967</v>
      </c>
      <c r="C279" s="2">
        <v>12000</v>
      </c>
      <c r="D279" s="2">
        <v>5</v>
      </c>
      <c r="E279" s="2">
        <f t="shared" si="16"/>
        <v>60000</v>
      </c>
      <c r="F279" s="2" t="str">
        <f t="shared" si="17"/>
        <v>12000</v>
      </c>
      <c r="G279" s="2">
        <v>421</v>
      </c>
      <c r="H279" s="6">
        <v>45258</v>
      </c>
      <c r="I279" s="6">
        <v>45261</v>
      </c>
      <c r="J279" s="2" t="s">
        <v>1985</v>
      </c>
      <c r="K279" s="2" t="b">
        <v>1</v>
      </c>
      <c r="L279" s="2">
        <v>49946.899999999994</v>
      </c>
      <c r="M279" s="2">
        <f t="shared" si="18"/>
        <v>49946.899999999994</v>
      </c>
      <c r="N279" s="100" t="str">
        <f t="shared" si="19"/>
        <v>VALID</v>
      </c>
    </row>
    <row r="280" spans="1:14" ht="14.25" customHeight="1">
      <c r="A280" s="2" t="s">
        <v>521</v>
      </c>
      <c r="B280" s="3" t="s">
        <v>1981</v>
      </c>
      <c r="C280" s="2">
        <v>8000</v>
      </c>
      <c r="D280" s="2">
        <v>3</v>
      </c>
      <c r="E280" s="2">
        <f t="shared" si="16"/>
        <v>24000</v>
      </c>
      <c r="F280" s="2" t="str">
        <f t="shared" si="17"/>
        <v>8000</v>
      </c>
      <c r="G280" s="2">
        <v>340</v>
      </c>
      <c r="H280" s="6">
        <v>45254</v>
      </c>
      <c r="I280" s="6">
        <v>45256</v>
      </c>
      <c r="J280" s="100"/>
      <c r="K280" s="2" t="b">
        <v>0</v>
      </c>
      <c r="L280" s="2" t="s">
        <v>1970</v>
      </c>
      <c r="M280" s="2">
        <f t="shared" si="18"/>
        <v>0</v>
      </c>
      <c r="N280" s="100" t="str">
        <f t="shared" si="19"/>
        <v>VALID</v>
      </c>
    </row>
    <row r="281" spans="1:14" ht="14.25" customHeight="1">
      <c r="A281" s="2" t="s">
        <v>523</v>
      </c>
      <c r="B281" s="3" t="s">
        <v>1989</v>
      </c>
      <c r="C281" s="2">
        <v>4000</v>
      </c>
      <c r="D281" s="2">
        <v>6</v>
      </c>
      <c r="E281" s="2">
        <f t="shared" si="16"/>
        <v>24000</v>
      </c>
      <c r="F281" s="2" t="str">
        <f t="shared" si="17"/>
        <v>4000</v>
      </c>
      <c r="G281" s="2">
        <v>289</v>
      </c>
      <c r="H281" s="6">
        <v>44589</v>
      </c>
      <c r="I281" s="6">
        <v>44592</v>
      </c>
      <c r="J281" s="2" t="s">
        <v>1968</v>
      </c>
      <c r="K281" s="2" t="b">
        <v>1</v>
      </c>
      <c r="L281" s="2">
        <v>15161.699999999999</v>
      </c>
      <c r="M281" s="2">
        <f t="shared" si="18"/>
        <v>15161.699999999999</v>
      </c>
      <c r="N281" s="100" t="str">
        <f t="shared" si="19"/>
        <v>VALID</v>
      </c>
    </row>
    <row r="282" spans="1:14" ht="14.25" customHeight="1">
      <c r="A282" s="2" t="s">
        <v>524</v>
      </c>
      <c r="B282" s="3" t="s">
        <v>1977</v>
      </c>
      <c r="C282" s="2">
        <v>10000</v>
      </c>
      <c r="D282" s="2">
        <v>2</v>
      </c>
      <c r="E282" s="2">
        <f t="shared" si="16"/>
        <v>20000</v>
      </c>
      <c r="F282" s="2" t="str">
        <f t="shared" si="17"/>
        <v>10000</v>
      </c>
      <c r="G282" s="2">
        <v>302</v>
      </c>
      <c r="H282" s="6">
        <v>44635</v>
      </c>
      <c r="I282" s="6">
        <v>44641</v>
      </c>
      <c r="J282" s="2" t="s">
        <v>1968</v>
      </c>
      <c r="K282" s="2" t="b">
        <v>1</v>
      </c>
      <c r="L282" s="2">
        <v>11828.86</v>
      </c>
      <c r="M282" s="2">
        <f t="shared" si="18"/>
        <v>11828.86</v>
      </c>
      <c r="N282" s="100" t="str">
        <f t="shared" si="19"/>
        <v>VALID</v>
      </c>
    </row>
    <row r="283" spans="1:14" ht="14.25" customHeight="1">
      <c r="A283" s="2" t="s">
        <v>526</v>
      </c>
      <c r="B283" s="3" t="s">
        <v>1976</v>
      </c>
      <c r="C283" s="2">
        <v>1000</v>
      </c>
      <c r="D283" s="2">
        <v>2</v>
      </c>
      <c r="E283" s="2">
        <f t="shared" si="16"/>
        <v>2000</v>
      </c>
      <c r="F283" s="2" t="str">
        <f t="shared" si="17"/>
        <v>1000</v>
      </c>
      <c r="G283" s="2">
        <v>159</v>
      </c>
      <c r="H283" s="6">
        <v>44989</v>
      </c>
      <c r="I283" s="6">
        <v>44992</v>
      </c>
      <c r="J283" s="2" t="s">
        <v>1974</v>
      </c>
      <c r="K283" s="2" t="b">
        <v>1</v>
      </c>
      <c r="L283" s="2">
        <v>1182</v>
      </c>
      <c r="M283" s="2">
        <f t="shared" si="18"/>
        <v>1182</v>
      </c>
      <c r="N283" s="100" t="str">
        <f t="shared" si="19"/>
        <v>VALID</v>
      </c>
    </row>
    <row r="284" spans="1:14" ht="14.25" customHeight="1">
      <c r="A284" s="2" t="s">
        <v>528</v>
      </c>
      <c r="B284" s="3" t="s">
        <v>1971</v>
      </c>
      <c r="C284" s="2">
        <v>6000</v>
      </c>
      <c r="D284" s="2">
        <v>2</v>
      </c>
      <c r="E284" s="2">
        <f t="shared" si="16"/>
        <v>12000</v>
      </c>
      <c r="F284" s="2" t="str">
        <f t="shared" si="17"/>
        <v>6000</v>
      </c>
      <c r="G284" s="2">
        <v>192</v>
      </c>
      <c r="H284" s="6">
        <v>43873</v>
      </c>
      <c r="I284" s="6">
        <v>43878</v>
      </c>
      <c r="J284" s="2" t="s">
        <v>1991</v>
      </c>
      <c r="K284" s="2" t="b">
        <v>1</v>
      </c>
      <c r="L284" s="2">
        <v>9412.6</v>
      </c>
      <c r="M284" s="2">
        <f t="shared" si="18"/>
        <v>9412.6</v>
      </c>
      <c r="N284" s="100" t="str">
        <f t="shared" si="19"/>
        <v>VALID</v>
      </c>
    </row>
    <row r="285" spans="1:14" ht="14.25" customHeight="1">
      <c r="A285" s="2" t="s">
        <v>530</v>
      </c>
      <c r="B285" s="3" t="s">
        <v>1980</v>
      </c>
      <c r="C285" s="2">
        <v>25000</v>
      </c>
      <c r="D285" s="2">
        <v>10</v>
      </c>
      <c r="E285" s="2">
        <f t="shared" si="16"/>
        <v>250000</v>
      </c>
      <c r="F285" s="2" t="str">
        <f t="shared" si="17"/>
        <v>25000</v>
      </c>
      <c r="G285" s="2">
        <v>136</v>
      </c>
      <c r="H285" s="6">
        <v>44573</v>
      </c>
      <c r="I285" s="6">
        <v>44577</v>
      </c>
      <c r="J285" s="2" t="s">
        <v>1972</v>
      </c>
      <c r="K285" s="2" t="b">
        <v>1</v>
      </c>
      <c r="L285" s="2">
        <v>175454.59999999998</v>
      </c>
      <c r="M285" s="2">
        <f t="shared" si="18"/>
        <v>175454.59999999998</v>
      </c>
      <c r="N285" s="100" t="str">
        <f t="shared" si="19"/>
        <v>VALID</v>
      </c>
    </row>
    <row r="286" spans="1:14" ht="14.25" customHeight="1">
      <c r="A286" s="2" t="s">
        <v>531</v>
      </c>
      <c r="B286" s="3" t="s">
        <v>1998</v>
      </c>
      <c r="C286" s="2">
        <v>100</v>
      </c>
      <c r="D286" s="2">
        <v>1</v>
      </c>
      <c r="E286" s="2">
        <f t="shared" si="16"/>
        <v>100</v>
      </c>
      <c r="F286" s="2" t="str">
        <f t="shared" si="17"/>
        <v>100</v>
      </c>
      <c r="G286" s="2">
        <v>169</v>
      </c>
      <c r="H286" s="6">
        <v>44477</v>
      </c>
      <c r="I286" s="6">
        <v>44481</v>
      </c>
      <c r="J286" s="2" t="s">
        <v>1991</v>
      </c>
      <c r="K286" s="2" t="b">
        <v>1</v>
      </c>
      <c r="L286" s="2">
        <v>56.47</v>
      </c>
      <c r="M286" s="2">
        <f t="shared" si="18"/>
        <v>56.47</v>
      </c>
      <c r="N286" s="100" t="str">
        <f t="shared" si="19"/>
        <v>VALID</v>
      </c>
    </row>
    <row r="287" spans="1:14" ht="14.25" customHeight="1">
      <c r="A287" s="2" t="s">
        <v>532</v>
      </c>
      <c r="B287" s="3" t="s">
        <v>1977</v>
      </c>
      <c r="C287" s="2" t="s">
        <v>1994</v>
      </c>
      <c r="D287" s="2">
        <v>2</v>
      </c>
      <c r="E287" s="2">
        <f t="shared" si="16"/>
        <v>20000</v>
      </c>
      <c r="F287" s="2" t="str">
        <f t="shared" si="17"/>
        <v>10000</v>
      </c>
      <c r="G287" s="2">
        <v>180</v>
      </c>
      <c r="H287" s="6">
        <v>43702</v>
      </c>
      <c r="I287" s="6">
        <v>43707</v>
      </c>
      <c r="J287" s="100"/>
      <c r="K287" s="2" t="b">
        <v>0</v>
      </c>
      <c r="L287" s="2" t="s">
        <v>1970</v>
      </c>
      <c r="M287" s="2">
        <f t="shared" si="18"/>
        <v>0</v>
      </c>
      <c r="N287" s="100" t="str">
        <f t="shared" si="19"/>
        <v>VALID</v>
      </c>
    </row>
    <row r="288" spans="1:14" ht="14.25" customHeight="1">
      <c r="A288" s="2" t="s">
        <v>533</v>
      </c>
      <c r="B288" s="3" t="s">
        <v>1977</v>
      </c>
      <c r="C288" s="2">
        <v>10000</v>
      </c>
      <c r="D288" s="2">
        <v>2</v>
      </c>
      <c r="E288" s="2">
        <f t="shared" si="16"/>
        <v>20000</v>
      </c>
      <c r="F288" s="2" t="str">
        <f t="shared" si="17"/>
        <v>10000</v>
      </c>
      <c r="G288" s="2">
        <v>176</v>
      </c>
      <c r="H288" s="6">
        <v>44720</v>
      </c>
      <c r="I288" s="6">
        <v>44723</v>
      </c>
      <c r="J288" s="100"/>
      <c r="K288" s="2" t="b">
        <v>0</v>
      </c>
      <c r="L288" s="2" t="s">
        <v>1970</v>
      </c>
      <c r="M288" s="2">
        <f t="shared" si="18"/>
        <v>0</v>
      </c>
      <c r="N288" s="100" t="str">
        <f t="shared" si="19"/>
        <v>VALID</v>
      </c>
    </row>
    <row r="289" spans="1:14" ht="14.25" customHeight="1">
      <c r="A289" s="2" t="s">
        <v>535</v>
      </c>
      <c r="B289" s="3" t="s">
        <v>1980</v>
      </c>
      <c r="C289" s="2">
        <v>25000</v>
      </c>
      <c r="D289" s="2">
        <v>12</v>
      </c>
      <c r="E289" s="2">
        <f t="shared" si="16"/>
        <v>300000</v>
      </c>
      <c r="F289" s="2" t="str">
        <f t="shared" si="17"/>
        <v>25000</v>
      </c>
      <c r="G289" s="2">
        <v>494</v>
      </c>
      <c r="H289" s="6">
        <v>45231</v>
      </c>
      <c r="I289" s="6">
        <v>45235</v>
      </c>
      <c r="J289" s="2" t="s">
        <v>1972</v>
      </c>
      <c r="K289" s="2" t="b">
        <v>1</v>
      </c>
      <c r="L289" s="2">
        <v>254042.27999999997</v>
      </c>
      <c r="M289" s="2">
        <f t="shared" si="18"/>
        <v>254042.27999999997</v>
      </c>
      <c r="N289" s="100" t="str">
        <f t="shared" si="19"/>
        <v>VALID</v>
      </c>
    </row>
    <row r="290" spans="1:14" ht="14.25" customHeight="1">
      <c r="A290" s="2" t="s">
        <v>537</v>
      </c>
      <c r="B290" s="3" t="s">
        <v>1996</v>
      </c>
      <c r="C290" s="2" t="s">
        <v>1997</v>
      </c>
      <c r="D290" s="2">
        <v>1</v>
      </c>
      <c r="E290" s="2">
        <f t="shared" si="16"/>
        <v>800</v>
      </c>
      <c r="F290" s="2" t="str">
        <f t="shared" si="17"/>
        <v>800</v>
      </c>
      <c r="G290" s="2">
        <v>152</v>
      </c>
      <c r="H290" s="6">
        <v>44917</v>
      </c>
      <c r="I290" s="6">
        <v>44922</v>
      </c>
      <c r="J290" s="2" t="s">
        <v>1968</v>
      </c>
      <c r="K290" s="2" t="b">
        <v>1</v>
      </c>
      <c r="L290" s="2">
        <v>445.65</v>
      </c>
      <c r="M290" s="2">
        <f t="shared" si="18"/>
        <v>445.65</v>
      </c>
      <c r="N290" s="100" t="str">
        <f t="shared" si="19"/>
        <v>VALID</v>
      </c>
    </row>
    <row r="291" spans="1:14" ht="14.25" customHeight="1">
      <c r="A291" s="2" t="s">
        <v>538</v>
      </c>
      <c r="B291" s="3" t="s">
        <v>1989</v>
      </c>
      <c r="C291" s="2">
        <v>4000</v>
      </c>
      <c r="D291" s="2">
        <v>10</v>
      </c>
      <c r="E291" s="2">
        <f t="shared" si="16"/>
        <v>40000</v>
      </c>
      <c r="F291" s="2" t="str">
        <f t="shared" si="17"/>
        <v>4000</v>
      </c>
      <c r="G291" s="2">
        <v>244</v>
      </c>
      <c r="H291" s="6">
        <v>44646</v>
      </c>
      <c r="I291" s="6">
        <v>44652</v>
      </c>
      <c r="J291" s="2" t="s">
        <v>1968</v>
      </c>
      <c r="K291" s="2" t="b">
        <v>1</v>
      </c>
      <c r="L291" s="2">
        <v>35435.599999999999</v>
      </c>
      <c r="M291" s="2">
        <f t="shared" si="18"/>
        <v>35435.599999999999</v>
      </c>
      <c r="N291" s="100" t="str">
        <f t="shared" si="19"/>
        <v>VALID</v>
      </c>
    </row>
    <row r="292" spans="1:14" ht="14.25" customHeight="1">
      <c r="A292" s="2" t="s">
        <v>539</v>
      </c>
      <c r="B292" s="3" t="s">
        <v>1989</v>
      </c>
      <c r="C292" s="2">
        <v>4000</v>
      </c>
      <c r="D292" s="2">
        <v>10</v>
      </c>
      <c r="E292" s="2">
        <f t="shared" si="16"/>
        <v>40000</v>
      </c>
      <c r="F292" s="2" t="str">
        <f t="shared" si="17"/>
        <v>4000</v>
      </c>
      <c r="G292" s="2">
        <v>291</v>
      </c>
      <c r="H292" s="6">
        <v>44979</v>
      </c>
      <c r="I292" s="6">
        <v>44982</v>
      </c>
      <c r="J292" s="2" t="s">
        <v>1985</v>
      </c>
      <c r="K292" s="2" t="b">
        <v>1</v>
      </c>
      <c r="L292" s="2">
        <v>23892.800000000003</v>
      </c>
      <c r="M292" s="2">
        <f t="shared" si="18"/>
        <v>23892.800000000003</v>
      </c>
      <c r="N292" s="100" t="str">
        <f t="shared" si="19"/>
        <v>VALID</v>
      </c>
    </row>
    <row r="293" spans="1:14" ht="14.25" customHeight="1">
      <c r="A293" s="2" t="s">
        <v>540</v>
      </c>
      <c r="B293" s="3" t="s">
        <v>1976</v>
      </c>
      <c r="C293" s="2">
        <v>1000</v>
      </c>
      <c r="D293" s="2">
        <v>3</v>
      </c>
      <c r="E293" s="2">
        <f t="shared" si="16"/>
        <v>3000</v>
      </c>
      <c r="F293" s="2" t="str">
        <f t="shared" si="17"/>
        <v>1000</v>
      </c>
      <c r="G293" s="2">
        <v>327</v>
      </c>
      <c r="H293" s="6">
        <v>43744</v>
      </c>
      <c r="I293" s="6">
        <v>43748</v>
      </c>
      <c r="J293" s="2" t="s">
        <v>1968</v>
      </c>
      <c r="K293" s="2" t="b">
        <v>1</v>
      </c>
      <c r="L293" s="2">
        <v>2649.5099999999998</v>
      </c>
      <c r="M293" s="2">
        <f t="shared" si="18"/>
        <v>2649.5099999999998</v>
      </c>
      <c r="N293" s="100" t="str">
        <f t="shared" si="19"/>
        <v>VALID</v>
      </c>
    </row>
    <row r="294" spans="1:14" ht="14.25" customHeight="1">
      <c r="A294" s="2" t="s">
        <v>542</v>
      </c>
      <c r="B294" s="3" t="s">
        <v>1996</v>
      </c>
      <c r="C294" s="2">
        <v>800</v>
      </c>
      <c r="D294" s="2">
        <v>1</v>
      </c>
      <c r="E294" s="2">
        <f t="shared" si="16"/>
        <v>800</v>
      </c>
      <c r="F294" s="2" t="str">
        <f t="shared" si="17"/>
        <v>800</v>
      </c>
      <c r="G294" s="2">
        <v>196</v>
      </c>
      <c r="H294" s="6">
        <v>44978</v>
      </c>
      <c r="I294" s="6">
        <v>44982</v>
      </c>
      <c r="J294" s="2" t="s">
        <v>1972</v>
      </c>
      <c r="K294" s="2" t="b">
        <v>1</v>
      </c>
      <c r="L294" s="2">
        <v>587.24</v>
      </c>
      <c r="M294" s="2">
        <f t="shared" si="18"/>
        <v>587.24</v>
      </c>
      <c r="N294" s="100" t="str">
        <f t="shared" si="19"/>
        <v>VALID</v>
      </c>
    </row>
    <row r="295" spans="1:14" ht="14.25" customHeight="1">
      <c r="A295" s="2" t="s">
        <v>543</v>
      </c>
      <c r="B295" s="3" t="s">
        <v>1977</v>
      </c>
      <c r="C295" s="2">
        <v>10000</v>
      </c>
      <c r="D295" s="2">
        <v>2</v>
      </c>
      <c r="E295" s="2">
        <f t="shared" si="16"/>
        <v>20000</v>
      </c>
      <c r="F295" s="2" t="str">
        <f t="shared" si="17"/>
        <v>10000</v>
      </c>
      <c r="G295" s="2">
        <v>462</v>
      </c>
      <c r="H295" s="6">
        <v>44169</v>
      </c>
      <c r="I295" s="6">
        <v>44175</v>
      </c>
      <c r="J295" s="2" t="s">
        <v>1968</v>
      </c>
      <c r="K295" s="2" t="b">
        <v>1</v>
      </c>
      <c r="L295" s="2">
        <v>16863.14</v>
      </c>
      <c r="M295" s="2">
        <f t="shared" si="18"/>
        <v>16863.14</v>
      </c>
      <c r="N295" s="100" t="str">
        <f t="shared" si="19"/>
        <v>VALID</v>
      </c>
    </row>
    <row r="296" spans="1:14" ht="14.25" customHeight="1">
      <c r="A296" s="2" t="s">
        <v>544</v>
      </c>
      <c r="B296" s="3" t="s">
        <v>1976</v>
      </c>
      <c r="C296" s="2">
        <v>1000</v>
      </c>
      <c r="D296" s="2">
        <v>3</v>
      </c>
      <c r="E296" s="2">
        <f t="shared" si="16"/>
        <v>3000</v>
      </c>
      <c r="F296" s="2" t="str">
        <f t="shared" si="17"/>
        <v>1000</v>
      </c>
      <c r="G296" s="2">
        <v>340</v>
      </c>
      <c r="H296" s="6">
        <v>44071</v>
      </c>
      <c r="I296" s="6">
        <v>44077</v>
      </c>
      <c r="J296" s="2" t="s">
        <v>1968</v>
      </c>
      <c r="K296" s="2" t="b">
        <v>1</v>
      </c>
      <c r="L296" s="2">
        <v>2651.88</v>
      </c>
      <c r="M296" s="2">
        <f t="shared" si="18"/>
        <v>2651.88</v>
      </c>
      <c r="N296" s="100" t="str">
        <f t="shared" si="19"/>
        <v>VALID</v>
      </c>
    </row>
    <row r="297" spans="1:14" ht="14.25" customHeight="1">
      <c r="A297" s="2" t="s">
        <v>547</v>
      </c>
      <c r="B297" s="3" t="s">
        <v>1967</v>
      </c>
      <c r="C297" s="2">
        <v>12000</v>
      </c>
      <c r="D297" s="2">
        <v>4</v>
      </c>
      <c r="E297" s="2">
        <f t="shared" si="16"/>
        <v>48000</v>
      </c>
      <c r="F297" s="2" t="str">
        <f t="shared" si="17"/>
        <v>12000</v>
      </c>
      <c r="G297" s="2">
        <v>324</v>
      </c>
      <c r="H297" s="6">
        <v>43855</v>
      </c>
      <c r="I297" s="6">
        <v>43860</v>
      </c>
      <c r="J297" s="2" t="s">
        <v>1985</v>
      </c>
      <c r="K297" s="2" t="b">
        <v>1</v>
      </c>
      <c r="L297" s="2">
        <v>25412.799999999999</v>
      </c>
      <c r="M297" s="2">
        <f t="shared" si="18"/>
        <v>25412.799999999999</v>
      </c>
      <c r="N297" s="100" t="str">
        <f t="shared" si="19"/>
        <v>VALID</v>
      </c>
    </row>
    <row r="298" spans="1:14" ht="14.25" customHeight="1">
      <c r="A298" s="2" t="s">
        <v>548</v>
      </c>
      <c r="B298" s="3" t="s">
        <v>1967</v>
      </c>
      <c r="C298" s="2" t="s">
        <v>1992</v>
      </c>
      <c r="D298" s="2">
        <v>5</v>
      </c>
      <c r="E298" s="2">
        <f t="shared" si="16"/>
        <v>60000</v>
      </c>
      <c r="F298" s="2" t="str">
        <f t="shared" si="17"/>
        <v>12000</v>
      </c>
      <c r="G298" s="2">
        <v>441</v>
      </c>
      <c r="H298" s="6">
        <v>44909</v>
      </c>
      <c r="I298" s="6">
        <v>44912</v>
      </c>
      <c r="J298" s="2" t="s">
        <v>1974</v>
      </c>
      <c r="K298" s="2" t="b">
        <v>1</v>
      </c>
      <c r="L298" s="2">
        <v>52542.200000000004</v>
      </c>
      <c r="M298" s="2">
        <f t="shared" si="18"/>
        <v>52542.200000000004</v>
      </c>
      <c r="N298" s="100" t="str">
        <f t="shared" si="19"/>
        <v>VALID</v>
      </c>
    </row>
    <row r="299" spans="1:14" ht="14.25" customHeight="1">
      <c r="A299" s="2" t="s">
        <v>549</v>
      </c>
      <c r="B299" s="3" t="s">
        <v>1969</v>
      </c>
      <c r="C299" s="2" t="s">
        <v>1987</v>
      </c>
      <c r="D299" s="2">
        <v>2</v>
      </c>
      <c r="E299" s="2">
        <f t="shared" si="16"/>
        <v>1000</v>
      </c>
      <c r="F299" s="2" t="str">
        <f t="shared" si="17"/>
        <v>500</v>
      </c>
      <c r="G299" s="2">
        <v>295</v>
      </c>
      <c r="H299" s="6">
        <v>45018</v>
      </c>
      <c r="I299" s="6">
        <v>45020</v>
      </c>
      <c r="J299" s="2" t="s">
        <v>1985</v>
      </c>
      <c r="K299" s="2" t="b">
        <v>1</v>
      </c>
      <c r="L299" s="2">
        <v>608.94000000000005</v>
      </c>
      <c r="M299" s="2">
        <f t="shared" si="18"/>
        <v>608.94000000000005</v>
      </c>
      <c r="N299" s="100" t="str">
        <f t="shared" si="19"/>
        <v>VALID</v>
      </c>
    </row>
    <row r="300" spans="1:14" ht="14.25" customHeight="1">
      <c r="A300" s="2" t="s">
        <v>551</v>
      </c>
      <c r="B300" s="3" t="s">
        <v>1978</v>
      </c>
      <c r="C300" s="2">
        <v>18000</v>
      </c>
      <c r="D300" s="2">
        <v>5</v>
      </c>
      <c r="E300" s="2">
        <f t="shared" si="16"/>
        <v>90000</v>
      </c>
      <c r="F300" s="2" t="str">
        <f t="shared" si="17"/>
        <v>18000</v>
      </c>
      <c r="G300" s="2">
        <v>171</v>
      </c>
      <c r="H300" s="6">
        <v>44334</v>
      </c>
      <c r="I300" s="6">
        <v>44339</v>
      </c>
      <c r="J300" s="2" t="s">
        <v>1985</v>
      </c>
      <c r="K300" s="2" t="b">
        <v>1</v>
      </c>
      <c r="L300" s="2">
        <v>46249.5</v>
      </c>
      <c r="M300" s="2">
        <f t="shared" si="18"/>
        <v>46249.5</v>
      </c>
      <c r="N300" s="100" t="str">
        <f t="shared" si="19"/>
        <v>VALID</v>
      </c>
    </row>
    <row r="301" spans="1:14" ht="14.25" customHeight="1">
      <c r="A301" s="2" t="s">
        <v>553</v>
      </c>
      <c r="B301" s="3" t="s">
        <v>1977</v>
      </c>
      <c r="C301" s="2" t="s">
        <v>1994</v>
      </c>
      <c r="D301" s="2">
        <v>2</v>
      </c>
      <c r="E301" s="2">
        <f t="shared" si="16"/>
        <v>20000</v>
      </c>
      <c r="F301" s="2" t="str">
        <f t="shared" si="17"/>
        <v>10000</v>
      </c>
      <c r="G301" s="2">
        <v>385</v>
      </c>
      <c r="H301" s="6">
        <v>44120</v>
      </c>
      <c r="I301" s="6">
        <v>44126</v>
      </c>
      <c r="J301" s="100"/>
      <c r="K301" s="2" t="b">
        <v>0</v>
      </c>
      <c r="L301" s="2" t="s">
        <v>1970</v>
      </c>
      <c r="M301" s="2">
        <f t="shared" si="18"/>
        <v>0</v>
      </c>
      <c r="N301" s="100" t="str">
        <f t="shared" si="19"/>
        <v>VALID</v>
      </c>
    </row>
    <row r="302" spans="1:14" ht="14.25" customHeight="1">
      <c r="A302" s="2" t="s">
        <v>555</v>
      </c>
      <c r="B302" s="3" t="s">
        <v>1982</v>
      </c>
      <c r="C302" s="2" t="s">
        <v>2003</v>
      </c>
      <c r="D302" s="2">
        <v>3</v>
      </c>
      <c r="E302" s="2">
        <f t="shared" si="16"/>
        <v>45000</v>
      </c>
      <c r="F302" s="2" t="str">
        <f t="shared" si="17"/>
        <v>15000</v>
      </c>
      <c r="G302" s="2">
        <v>352</v>
      </c>
      <c r="H302" s="6">
        <v>44723</v>
      </c>
      <c r="I302" s="6">
        <v>44725</v>
      </c>
      <c r="J302" s="2" t="s">
        <v>1991</v>
      </c>
      <c r="K302" s="2" t="b">
        <v>1</v>
      </c>
      <c r="L302" s="2">
        <v>26396.19</v>
      </c>
      <c r="M302" s="2">
        <f t="shared" si="18"/>
        <v>26396.19</v>
      </c>
      <c r="N302" s="100" t="str">
        <f t="shared" si="19"/>
        <v>VALID</v>
      </c>
    </row>
    <row r="303" spans="1:14" ht="14.25" customHeight="1">
      <c r="A303" s="2" t="s">
        <v>556</v>
      </c>
      <c r="B303" s="3" t="s">
        <v>1989</v>
      </c>
      <c r="C303" s="2">
        <v>4000</v>
      </c>
      <c r="D303" s="2">
        <v>10</v>
      </c>
      <c r="E303" s="2">
        <f t="shared" si="16"/>
        <v>40000</v>
      </c>
      <c r="F303" s="2" t="str">
        <f t="shared" si="17"/>
        <v>4000</v>
      </c>
      <c r="G303" s="2">
        <v>152</v>
      </c>
      <c r="H303" s="6">
        <v>44630</v>
      </c>
      <c r="I303" s="6">
        <v>44634</v>
      </c>
      <c r="J303" s="2" t="s">
        <v>1974</v>
      </c>
      <c r="K303" s="2" t="b">
        <v>1</v>
      </c>
      <c r="L303" s="2">
        <v>30393.3</v>
      </c>
      <c r="M303" s="2">
        <f t="shared" si="18"/>
        <v>30393.3</v>
      </c>
      <c r="N303" s="100" t="str">
        <f t="shared" si="19"/>
        <v>VALID</v>
      </c>
    </row>
    <row r="304" spans="1:14" ht="14.25" customHeight="1">
      <c r="A304" s="2" t="s">
        <v>558</v>
      </c>
      <c r="B304" s="3" t="s">
        <v>1973</v>
      </c>
      <c r="C304" s="2" t="s">
        <v>1993</v>
      </c>
      <c r="D304" s="2">
        <v>6</v>
      </c>
      <c r="E304" s="2">
        <f t="shared" si="16"/>
        <v>18000</v>
      </c>
      <c r="F304" s="2" t="str">
        <f t="shared" si="17"/>
        <v>3000</v>
      </c>
      <c r="G304" s="2">
        <v>205</v>
      </c>
      <c r="H304" s="6">
        <v>44495</v>
      </c>
      <c r="I304" s="6">
        <v>44499</v>
      </c>
      <c r="J304" s="2" t="s">
        <v>1985</v>
      </c>
      <c r="K304" s="2" t="b">
        <v>1</v>
      </c>
      <c r="L304" s="2">
        <v>15337.380000000001</v>
      </c>
      <c r="M304" s="2">
        <f t="shared" si="18"/>
        <v>15337.380000000001</v>
      </c>
      <c r="N304" s="100" t="str">
        <f t="shared" si="19"/>
        <v>VALID</v>
      </c>
    </row>
    <row r="305" spans="1:14" ht="14.25" customHeight="1">
      <c r="A305" s="2" t="s">
        <v>559</v>
      </c>
      <c r="B305" s="3" t="s">
        <v>1973</v>
      </c>
      <c r="C305" s="2">
        <v>3000</v>
      </c>
      <c r="D305" s="2">
        <v>7</v>
      </c>
      <c r="E305" s="2">
        <f t="shared" si="16"/>
        <v>21000</v>
      </c>
      <c r="F305" s="2" t="str">
        <f t="shared" si="17"/>
        <v>3000</v>
      </c>
      <c r="G305" s="2">
        <v>312</v>
      </c>
      <c r="H305" s="6">
        <v>44753</v>
      </c>
      <c r="I305" s="6">
        <v>44759</v>
      </c>
      <c r="J305" s="2" t="s">
        <v>1972</v>
      </c>
      <c r="K305" s="2" t="b">
        <v>1</v>
      </c>
      <c r="L305" s="2">
        <v>17377.78</v>
      </c>
      <c r="M305" s="2">
        <f t="shared" si="18"/>
        <v>17377.78</v>
      </c>
      <c r="N305" s="100" t="str">
        <f t="shared" si="19"/>
        <v>VALID</v>
      </c>
    </row>
    <row r="306" spans="1:14" ht="14.25" customHeight="1">
      <c r="A306" s="2" t="s">
        <v>561</v>
      </c>
      <c r="B306" s="3" t="s">
        <v>1996</v>
      </c>
      <c r="C306" s="2">
        <v>800</v>
      </c>
      <c r="D306" s="2">
        <v>1</v>
      </c>
      <c r="E306" s="2">
        <f t="shared" si="16"/>
        <v>800</v>
      </c>
      <c r="F306" s="2" t="str">
        <f t="shared" si="17"/>
        <v>800</v>
      </c>
      <c r="G306" s="2">
        <v>283</v>
      </c>
      <c r="H306" s="6">
        <v>44272</v>
      </c>
      <c r="I306" s="6">
        <v>44277</v>
      </c>
      <c r="J306" s="2" t="s">
        <v>1972</v>
      </c>
      <c r="K306" s="2" t="b">
        <v>1</v>
      </c>
      <c r="L306" s="2">
        <v>555.04</v>
      </c>
      <c r="M306" s="2">
        <f t="shared" si="18"/>
        <v>555.04</v>
      </c>
      <c r="N306" s="100" t="str">
        <f t="shared" si="19"/>
        <v>VALID</v>
      </c>
    </row>
    <row r="307" spans="1:14" ht="14.25" customHeight="1">
      <c r="A307" s="2" t="s">
        <v>562</v>
      </c>
      <c r="B307" s="3" t="s">
        <v>1983</v>
      </c>
      <c r="C307" s="2" t="s">
        <v>1984</v>
      </c>
      <c r="D307" s="2">
        <v>6</v>
      </c>
      <c r="E307" s="2">
        <f t="shared" si="16"/>
        <v>12000</v>
      </c>
      <c r="F307" s="2" t="str">
        <f t="shared" si="17"/>
        <v>2000</v>
      </c>
      <c r="G307" s="2">
        <v>220</v>
      </c>
      <c r="H307" s="6">
        <v>43747</v>
      </c>
      <c r="I307" s="6">
        <v>43750</v>
      </c>
      <c r="J307" s="2" t="s">
        <v>1972</v>
      </c>
      <c r="K307" s="2" t="b">
        <v>1</v>
      </c>
      <c r="L307" s="2">
        <v>6992.64</v>
      </c>
      <c r="M307" s="2">
        <f t="shared" si="18"/>
        <v>6992.64</v>
      </c>
      <c r="N307" s="100" t="str">
        <f t="shared" si="19"/>
        <v>VALID</v>
      </c>
    </row>
    <row r="308" spans="1:14" ht="14.25" customHeight="1">
      <c r="A308" s="2" t="s">
        <v>563</v>
      </c>
      <c r="B308" s="3" t="s">
        <v>1977</v>
      </c>
      <c r="C308" s="2">
        <v>10000</v>
      </c>
      <c r="D308" s="2">
        <v>3</v>
      </c>
      <c r="E308" s="2">
        <f t="shared" si="16"/>
        <v>30000</v>
      </c>
      <c r="F308" s="2" t="str">
        <f t="shared" si="17"/>
        <v>10000</v>
      </c>
      <c r="G308" s="2">
        <v>475</v>
      </c>
      <c r="H308" s="6">
        <v>45360</v>
      </c>
      <c r="I308" s="6">
        <v>45362</v>
      </c>
      <c r="J308" s="2" t="s">
        <v>1985</v>
      </c>
      <c r="K308" s="2" t="b">
        <v>1</v>
      </c>
      <c r="L308" s="2">
        <v>15917.49</v>
      </c>
      <c r="M308" s="2">
        <f t="shared" si="18"/>
        <v>15917.49</v>
      </c>
      <c r="N308" s="100" t="str">
        <f t="shared" si="19"/>
        <v>VALID</v>
      </c>
    </row>
    <row r="309" spans="1:14" ht="14.25" customHeight="1">
      <c r="A309" s="2" t="s">
        <v>564</v>
      </c>
      <c r="B309" s="3" t="s">
        <v>1983</v>
      </c>
      <c r="C309" s="2" t="s">
        <v>1984</v>
      </c>
      <c r="D309" s="2">
        <v>6</v>
      </c>
      <c r="E309" s="2">
        <f t="shared" si="16"/>
        <v>12000</v>
      </c>
      <c r="F309" s="2" t="str">
        <f t="shared" si="17"/>
        <v>2000</v>
      </c>
      <c r="G309" s="2">
        <v>260</v>
      </c>
      <c r="H309" s="6">
        <v>44087</v>
      </c>
      <c r="I309" s="6">
        <v>44089</v>
      </c>
      <c r="J309" s="2" t="s">
        <v>1985</v>
      </c>
      <c r="K309" s="2" t="b">
        <v>1</v>
      </c>
      <c r="L309" s="2">
        <v>9607.2000000000007</v>
      </c>
      <c r="M309" s="2">
        <f t="shared" si="18"/>
        <v>9607.2000000000007</v>
      </c>
      <c r="N309" s="100" t="str">
        <f t="shared" si="19"/>
        <v>VALID</v>
      </c>
    </row>
    <row r="310" spans="1:14" ht="14.25" customHeight="1">
      <c r="A310" s="2" t="s">
        <v>566</v>
      </c>
      <c r="B310" s="3" t="s">
        <v>1971</v>
      </c>
      <c r="C310" s="2">
        <v>6000</v>
      </c>
      <c r="D310" s="2">
        <v>2</v>
      </c>
      <c r="E310" s="2">
        <f t="shared" si="16"/>
        <v>12000</v>
      </c>
      <c r="F310" s="2" t="str">
        <f t="shared" si="17"/>
        <v>6000</v>
      </c>
      <c r="G310" s="2">
        <v>494</v>
      </c>
      <c r="H310" s="6">
        <v>44685</v>
      </c>
      <c r="I310" s="6">
        <v>44691</v>
      </c>
      <c r="J310" s="2" t="s">
        <v>1991</v>
      </c>
      <c r="K310" s="2" t="b">
        <v>1</v>
      </c>
      <c r="L310" s="2">
        <v>9344</v>
      </c>
      <c r="M310" s="2">
        <f t="shared" si="18"/>
        <v>9344</v>
      </c>
      <c r="N310" s="100" t="str">
        <f t="shared" si="19"/>
        <v>VALID</v>
      </c>
    </row>
    <row r="311" spans="1:14" ht="14.25" customHeight="1">
      <c r="A311" s="2" t="s">
        <v>568</v>
      </c>
      <c r="B311" s="3" t="s">
        <v>1996</v>
      </c>
      <c r="C311" s="2">
        <v>800</v>
      </c>
      <c r="D311" s="2">
        <v>1</v>
      </c>
      <c r="E311" s="2">
        <f t="shared" si="16"/>
        <v>800</v>
      </c>
      <c r="F311" s="2" t="str">
        <f t="shared" si="17"/>
        <v>800</v>
      </c>
      <c r="G311" s="2">
        <v>298</v>
      </c>
      <c r="H311" s="6">
        <v>44556</v>
      </c>
      <c r="I311" s="6">
        <v>44559</v>
      </c>
      <c r="J311" s="2" t="s">
        <v>1972</v>
      </c>
      <c r="K311" s="2" t="b">
        <v>1</v>
      </c>
      <c r="L311" s="2">
        <v>505.63</v>
      </c>
      <c r="M311" s="2">
        <f t="shared" si="18"/>
        <v>505.63</v>
      </c>
      <c r="N311" s="100" t="str">
        <f t="shared" si="19"/>
        <v>VALID</v>
      </c>
    </row>
    <row r="312" spans="1:14" ht="14.25" customHeight="1">
      <c r="A312" s="2" t="s">
        <v>569</v>
      </c>
      <c r="B312" s="3" t="s">
        <v>1969</v>
      </c>
      <c r="C312" s="2" t="s">
        <v>1987</v>
      </c>
      <c r="D312" s="2">
        <v>1</v>
      </c>
      <c r="E312" s="2">
        <f t="shared" si="16"/>
        <v>500</v>
      </c>
      <c r="F312" s="2" t="str">
        <f t="shared" si="17"/>
        <v>500</v>
      </c>
      <c r="G312" s="2">
        <v>347</v>
      </c>
      <c r="H312" s="6">
        <v>43921</v>
      </c>
      <c r="I312" s="6">
        <v>43923</v>
      </c>
      <c r="J312" s="2" t="s">
        <v>1985</v>
      </c>
      <c r="K312" s="2" t="b">
        <v>1</v>
      </c>
      <c r="L312" s="2">
        <v>402.18</v>
      </c>
      <c r="M312" s="2">
        <f t="shared" si="18"/>
        <v>402.18</v>
      </c>
      <c r="N312" s="100" t="str">
        <f t="shared" si="19"/>
        <v>VALID</v>
      </c>
    </row>
    <row r="313" spans="1:14" ht="14.25" customHeight="1">
      <c r="A313" s="2" t="s">
        <v>571</v>
      </c>
      <c r="B313" s="3" t="s">
        <v>1978</v>
      </c>
      <c r="C313" s="2">
        <v>18000</v>
      </c>
      <c r="D313" s="2">
        <v>5</v>
      </c>
      <c r="E313" s="2">
        <f t="shared" si="16"/>
        <v>90000</v>
      </c>
      <c r="F313" s="2" t="str">
        <f t="shared" si="17"/>
        <v>18000</v>
      </c>
      <c r="G313" s="2">
        <v>346</v>
      </c>
      <c r="H313" s="6">
        <v>45060</v>
      </c>
      <c r="I313" s="6">
        <v>45065</v>
      </c>
      <c r="J313" s="100"/>
      <c r="K313" s="2" t="b">
        <v>0</v>
      </c>
      <c r="L313" s="2" t="s">
        <v>1970</v>
      </c>
      <c r="M313" s="2">
        <f t="shared" si="18"/>
        <v>0</v>
      </c>
      <c r="N313" s="100" t="str">
        <f t="shared" si="19"/>
        <v>VALID</v>
      </c>
    </row>
    <row r="314" spans="1:14" ht="14.25" customHeight="1">
      <c r="A314" s="2" t="s">
        <v>572</v>
      </c>
      <c r="B314" s="3" t="s">
        <v>1983</v>
      </c>
      <c r="C314" s="2" t="s">
        <v>1984</v>
      </c>
      <c r="D314" s="2">
        <v>6</v>
      </c>
      <c r="E314" s="2">
        <f t="shared" si="16"/>
        <v>12000</v>
      </c>
      <c r="F314" s="2" t="str">
        <f t="shared" si="17"/>
        <v>2000</v>
      </c>
      <c r="G314" s="2">
        <v>270</v>
      </c>
      <c r="H314" s="6">
        <v>44083</v>
      </c>
      <c r="I314" s="6">
        <v>44087</v>
      </c>
      <c r="J314" s="2" t="s">
        <v>1972</v>
      </c>
      <c r="K314" s="2" t="b">
        <v>1</v>
      </c>
      <c r="L314" s="2">
        <v>10441.56</v>
      </c>
      <c r="M314" s="2">
        <f t="shared" si="18"/>
        <v>10441.56</v>
      </c>
      <c r="N314" s="100" t="str">
        <f t="shared" si="19"/>
        <v>VALID</v>
      </c>
    </row>
    <row r="315" spans="1:14" ht="14.25" customHeight="1">
      <c r="A315" s="2" t="s">
        <v>573</v>
      </c>
      <c r="B315" s="3" t="s">
        <v>1967</v>
      </c>
      <c r="C315" s="2">
        <v>12000</v>
      </c>
      <c r="D315" s="2">
        <v>5</v>
      </c>
      <c r="E315" s="2">
        <f t="shared" si="16"/>
        <v>60000</v>
      </c>
      <c r="F315" s="2" t="str">
        <f t="shared" si="17"/>
        <v>12000</v>
      </c>
      <c r="G315" s="2">
        <v>305</v>
      </c>
      <c r="H315" s="6">
        <v>43937</v>
      </c>
      <c r="I315" s="6">
        <v>43943</v>
      </c>
      <c r="J315" s="2" t="s">
        <v>1974</v>
      </c>
      <c r="K315" s="2" t="b">
        <v>1</v>
      </c>
      <c r="L315" s="2">
        <v>34111.4</v>
      </c>
      <c r="M315" s="2">
        <f t="shared" si="18"/>
        <v>34111.4</v>
      </c>
      <c r="N315" s="100" t="str">
        <f t="shared" si="19"/>
        <v>VALID</v>
      </c>
    </row>
    <row r="316" spans="1:14" ht="14.25" customHeight="1">
      <c r="A316" s="2" t="s">
        <v>574</v>
      </c>
      <c r="B316" s="3" t="s">
        <v>1973</v>
      </c>
      <c r="C316" s="2">
        <v>3000</v>
      </c>
      <c r="D316" s="2">
        <v>6</v>
      </c>
      <c r="E316" s="2">
        <f t="shared" si="16"/>
        <v>18000</v>
      </c>
      <c r="F316" s="2" t="str">
        <f t="shared" si="17"/>
        <v>3000</v>
      </c>
      <c r="G316" s="2">
        <v>405</v>
      </c>
      <c r="H316" s="6">
        <v>43852</v>
      </c>
      <c r="I316" s="6">
        <v>43855</v>
      </c>
      <c r="J316" s="2" t="s">
        <v>1974</v>
      </c>
      <c r="K316" s="2" t="b">
        <v>1</v>
      </c>
      <c r="L316" s="2">
        <v>15787.920000000002</v>
      </c>
      <c r="M316" s="2">
        <f t="shared" si="18"/>
        <v>15787.920000000002</v>
      </c>
      <c r="N316" s="100" t="str">
        <f t="shared" si="19"/>
        <v>VALID</v>
      </c>
    </row>
    <row r="317" spans="1:14" ht="14.25" customHeight="1">
      <c r="A317" s="2" t="s">
        <v>576</v>
      </c>
      <c r="B317" s="3" t="s">
        <v>1982</v>
      </c>
      <c r="C317" s="2">
        <v>15000</v>
      </c>
      <c r="D317" s="2">
        <v>3</v>
      </c>
      <c r="E317" s="2">
        <f t="shared" si="16"/>
        <v>45000</v>
      </c>
      <c r="F317" s="2" t="str">
        <f t="shared" si="17"/>
        <v>15000</v>
      </c>
      <c r="G317" s="2">
        <v>169</v>
      </c>
      <c r="H317" s="6">
        <v>44531</v>
      </c>
      <c r="I317" s="6">
        <v>44537</v>
      </c>
      <c r="J317" s="100"/>
      <c r="K317" s="2" t="b">
        <v>0</v>
      </c>
      <c r="L317" s="2" t="s">
        <v>1970</v>
      </c>
      <c r="M317" s="2">
        <f t="shared" si="18"/>
        <v>0</v>
      </c>
      <c r="N317" s="100" t="str">
        <f t="shared" si="19"/>
        <v>VALID</v>
      </c>
    </row>
    <row r="318" spans="1:14" ht="14.25" customHeight="1">
      <c r="A318" s="2" t="s">
        <v>577</v>
      </c>
      <c r="B318" s="3" t="s">
        <v>1981</v>
      </c>
      <c r="C318" s="2">
        <v>8000</v>
      </c>
      <c r="D318" s="2">
        <v>2</v>
      </c>
      <c r="E318" s="2">
        <f t="shared" si="16"/>
        <v>16000</v>
      </c>
      <c r="F318" s="2" t="str">
        <f t="shared" si="17"/>
        <v>8000</v>
      </c>
      <c r="G318" s="2">
        <v>410</v>
      </c>
      <c r="H318" s="6">
        <v>44413</v>
      </c>
      <c r="I318" s="6">
        <v>44418</v>
      </c>
      <c r="J318" s="2" t="s">
        <v>1968</v>
      </c>
      <c r="K318" s="2" t="b">
        <v>1</v>
      </c>
      <c r="L318" s="2">
        <v>11310.02</v>
      </c>
      <c r="M318" s="2">
        <f t="shared" si="18"/>
        <v>11310.02</v>
      </c>
      <c r="N318" s="100" t="str">
        <f t="shared" si="19"/>
        <v>VALID</v>
      </c>
    </row>
    <row r="319" spans="1:14" ht="14.25" customHeight="1">
      <c r="A319" s="2" t="s">
        <v>578</v>
      </c>
      <c r="B319" s="3" t="s">
        <v>1980</v>
      </c>
      <c r="C319" s="2">
        <v>25000</v>
      </c>
      <c r="D319" s="2">
        <v>10</v>
      </c>
      <c r="E319" s="2">
        <f t="shared" si="16"/>
        <v>250000</v>
      </c>
      <c r="F319" s="2" t="str">
        <f t="shared" si="17"/>
        <v>25000</v>
      </c>
      <c r="G319" s="2">
        <v>287</v>
      </c>
      <c r="H319" s="6">
        <v>45012</v>
      </c>
      <c r="I319" s="6">
        <v>45017</v>
      </c>
      <c r="J319" s="2" t="s">
        <v>1985</v>
      </c>
      <c r="K319" s="2" t="b">
        <v>1</v>
      </c>
      <c r="L319" s="2">
        <v>181231.9</v>
      </c>
      <c r="M319" s="2">
        <f t="shared" si="18"/>
        <v>181231.9</v>
      </c>
      <c r="N319" s="100" t="str">
        <f t="shared" si="19"/>
        <v>VALID</v>
      </c>
    </row>
    <row r="320" spans="1:14" ht="14.25" customHeight="1">
      <c r="A320" s="2" t="s">
        <v>579</v>
      </c>
      <c r="B320" s="3" t="s">
        <v>1998</v>
      </c>
      <c r="C320" s="2">
        <v>100</v>
      </c>
      <c r="D320" s="2">
        <v>1</v>
      </c>
      <c r="E320" s="2">
        <f t="shared" si="16"/>
        <v>100</v>
      </c>
      <c r="F320" s="2" t="str">
        <f t="shared" si="17"/>
        <v>100</v>
      </c>
      <c r="G320" s="2">
        <v>404</v>
      </c>
      <c r="H320" s="6">
        <v>43994</v>
      </c>
      <c r="I320" s="6">
        <v>43996</v>
      </c>
      <c r="J320" s="100"/>
      <c r="K320" s="2" t="b">
        <v>0</v>
      </c>
      <c r="L320" s="2" t="s">
        <v>1970</v>
      </c>
      <c r="M320" s="2">
        <f t="shared" si="18"/>
        <v>0</v>
      </c>
      <c r="N320" s="100" t="str">
        <f t="shared" si="19"/>
        <v>VALID</v>
      </c>
    </row>
    <row r="321" spans="1:14" ht="14.25" customHeight="1">
      <c r="A321" s="2" t="s">
        <v>581</v>
      </c>
      <c r="B321" s="3" t="s">
        <v>1982</v>
      </c>
      <c r="C321" s="2">
        <v>15000</v>
      </c>
      <c r="D321" s="2">
        <v>5</v>
      </c>
      <c r="E321" s="2">
        <f t="shared" si="16"/>
        <v>75000</v>
      </c>
      <c r="F321" s="2" t="str">
        <f t="shared" si="17"/>
        <v>15000</v>
      </c>
      <c r="G321" s="2">
        <v>324</v>
      </c>
      <c r="H321" s="6">
        <v>45299</v>
      </c>
      <c r="I321" s="6">
        <v>45303</v>
      </c>
      <c r="J321" s="2" t="s">
        <v>1974</v>
      </c>
      <c r="K321" s="2" t="b">
        <v>1</v>
      </c>
      <c r="L321" s="2">
        <v>64758.100000000006</v>
      </c>
      <c r="M321" s="2">
        <f t="shared" si="18"/>
        <v>64758.100000000006</v>
      </c>
      <c r="N321" s="100" t="str">
        <f t="shared" si="19"/>
        <v>VALID</v>
      </c>
    </row>
    <row r="322" spans="1:14" ht="14.25" customHeight="1">
      <c r="A322" s="2" t="s">
        <v>584</v>
      </c>
      <c r="B322" s="3" t="s">
        <v>1977</v>
      </c>
      <c r="C322" s="2">
        <v>10000</v>
      </c>
      <c r="D322" s="2">
        <v>4</v>
      </c>
      <c r="E322" s="2">
        <f t="shared" si="16"/>
        <v>40000</v>
      </c>
      <c r="F322" s="2" t="str">
        <f t="shared" si="17"/>
        <v>10000</v>
      </c>
      <c r="G322" s="2">
        <v>231</v>
      </c>
      <c r="H322" s="6">
        <v>45055</v>
      </c>
      <c r="I322" s="6">
        <v>45059</v>
      </c>
      <c r="J322" s="100"/>
      <c r="K322" s="2" t="b">
        <v>0</v>
      </c>
      <c r="L322" s="2" t="s">
        <v>1970</v>
      </c>
      <c r="M322" s="2">
        <f t="shared" si="18"/>
        <v>0</v>
      </c>
      <c r="N322" s="100" t="str">
        <f t="shared" si="19"/>
        <v>VALID</v>
      </c>
    </row>
    <row r="323" spans="1:14" ht="14.25" customHeight="1">
      <c r="A323" s="2" t="s">
        <v>586</v>
      </c>
      <c r="B323" s="3" t="s">
        <v>1976</v>
      </c>
      <c r="C323" s="2">
        <v>1000</v>
      </c>
      <c r="D323" s="2">
        <v>3</v>
      </c>
      <c r="E323" s="2">
        <f t="shared" ref="E323:E386" si="20">F323*D323</f>
        <v>3000</v>
      </c>
      <c r="F323" s="2" t="str">
        <f t="shared" ref="F323:F386" si="21">SUBSTITUTE(C323,"₹","")</f>
        <v>1000</v>
      </c>
      <c r="G323" s="2">
        <v>458</v>
      </c>
      <c r="H323" s="6">
        <v>44837</v>
      </c>
      <c r="I323" s="6">
        <v>44843</v>
      </c>
      <c r="J323" s="2" t="s">
        <v>1972</v>
      </c>
      <c r="K323" s="2" t="b">
        <v>1</v>
      </c>
      <c r="L323" s="2">
        <v>1894.17</v>
      </c>
      <c r="M323" s="2">
        <f t="shared" ref="M323:M386" si="22">IF(TRIM(L323)="",0,L323)</f>
        <v>1894.17</v>
      </c>
      <c r="N323" s="100" t="str">
        <f t="shared" ref="N323:N386" si="23">IF(AND(ISBLANK(J323),K323=TRUE),"INVALID","VALID")</f>
        <v>VALID</v>
      </c>
    </row>
    <row r="324" spans="1:14" ht="14.25" customHeight="1">
      <c r="A324" s="2" t="s">
        <v>587</v>
      </c>
      <c r="B324" s="3" t="s">
        <v>1981</v>
      </c>
      <c r="C324" s="2" t="s">
        <v>1995</v>
      </c>
      <c r="D324" s="2">
        <v>4</v>
      </c>
      <c r="E324" s="2">
        <f t="shared" si="20"/>
        <v>32000</v>
      </c>
      <c r="F324" s="2" t="str">
        <f t="shared" si="21"/>
        <v>8000</v>
      </c>
      <c r="G324" s="2">
        <v>423</v>
      </c>
      <c r="H324" s="6">
        <v>43943</v>
      </c>
      <c r="I324" s="6">
        <v>43946</v>
      </c>
      <c r="J324" s="100"/>
      <c r="K324" s="2" t="b">
        <v>0</v>
      </c>
      <c r="L324" s="2" t="s">
        <v>1970</v>
      </c>
      <c r="M324" s="2">
        <f t="shared" si="22"/>
        <v>0</v>
      </c>
      <c r="N324" s="100" t="str">
        <f t="shared" si="23"/>
        <v>VALID</v>
      </c>
    </row>
    <row r="325" spans="1:14" ht="14.25" customHeight="1">
      <c r="A325" s="2" t="s">
        <v>589</v>
      </c>
      <c r="B325" s="3" t="s">
        <v>1983</v>
      </c>
      <c r="C325" s="2">
        <v>2000</v>
      </c>
      <c r="D325" s="2">
        <v>6</v>
      </c>
      <c r="E325" s="2">
        <f t="shared" si="20"/>
        <v>12000</v>
      </c>
      <c r="F325" s="2" t="str">
        <f t="shared" si="21"/>
        <v>2000</v>
      </c>
      <c r="G325" s="2">
        <v>378</v>
      </c>
      <c r="H325" s="6">
        <v>45195</v>
      </c>
      <c r="I325" s="6">
        <v>45198</v>
      </c>
      <c r="J325" s="2" t="s">
        <v>1972</v>
      </c>
      <c r="K325" s="2" t="b">
        <v>1</v>
      </c>
      <c r="L325" s="2">
        <v>6341.88</v>
      </c>
      <c r="M325" s="2">
        <f t="shared" si="22"/>
        <v>6341.88</v>
      </c>
      <c r="N325" s="100" t="str">
        <f t="shared" si="23"/>
        <v>VALID</v>
      </c>
    </row>
    <row r="326" spans="1:14" ht="14.25" customHeight="1">
      <c r="A326" s="2" t="s">
        <v>591</v>
      </c>
      <c r="B326" s="3" t="s">
        <v>1981</v>
      </c>
      <c r="C326" s="2">
        <v>8000</v>
      </c>
      <c r="D326" s="2">
        <v>2</v>
      </c>
      <c r="E326" s="2">
        <f t="shared" si="20"/>
        <v>16000</v>
      </c>
      <c r="F326" s="2" t="str">
        <f t="shared" si="21"/>
        <v>8000</v>
      </c>
      <c r="G326" s="2">
        <v>157</v>
      </c>
      <c r="H326" s="6">
        <v>44625</v>
      </c>
      <c r="I326" s="6">
        <v>44628</v>
      </c>
      <c r="J326" s="2" t="s">
        <v>1985</v>
      </c>
      <c r="K326" s="2" t="b">
        <v>1</v>
      </c>
      <c r="L326" s="2">
        <v>13735.36</v>
      </c>
      <c r="M326" s="2">
        <f t="shared" si="22"/>
        <v>13735.36</v>
      </c>
      <c r="N326" s="100" t="str">
        <f t="shared" si="23"/>
        <v>VALID</v>
      </c>
    </row>
    <row r="327" spans="1:14" ht="14.25" customHeight="1">
      <c r="A327" s="2" t="s">
        <v>592</v>
      </c>
      <c r="B327" s="3" t="s">
        <v>1982</v>
      </c>
      <c r="C327" s="2">
        <v>15000</v>
      </c>
      <c r="D327" s="2">
        <v>4</v>
      </c>
      <c r="E327" s="2">
        <f t="shared" si="20"/>
        <v>60000</v>
      </c>
      <c r="F327" s="2" t="str">
        <f t="shared" si="21"/>
        <v>15000</v>
      </c>
      <c r="G327" s="2">
        <v>466</v>
      </c>
      <c r="H327" s="6">
        <v>44675</v>
      </c>
      <c r="I327" s="6">
        <v>44677</v>
      </c>
      <c r="J327" s="100"/>
      <c r="K327" s="2" t="b">
        <v>0</v>
      </c>
      <c r="L327" s="2" t="s">
        <v>1970</v>
      </c>
      <c r="M327" s="2">
        <f t="shared" si="22"/>
        <v>0</v>
      </c>
      <c r="N327" s="100" t="str">
        <f t="shared" si="23"/>
        <v>VALID</v>
      </c>
    </row>
    <row r="328" spans="1:14" ht="14.25" customHeight="1">
      <c r="A328" s="2" t="s">
        <v>593</v>
      </c>
      <c r="B328" s="3" t="s">
        <v>1978</v>
      </c>
      <c r="C328" s="2">
        <v>18000</v>
      </c>
      <c r="D328" s="2">
        <v>5</v>
      </c>
      <c r="E328" s="2">
        <f t="shared" si="20"/>
        <v>90000</v>
      </c>
      <c r="F328" s="2" t="str">
        <f t="shared" si="21"/>
        <v>18000</v>
      </c>
      <c r="G328" s="2">
        <v>414</v>
      </c>
      <c r="H328" s="6">
        <v>45109</v>
      </c>
      <c r="I328" s="6">
        <v>45114</v>
      </c>
      <c r="J328" s="2" t="s">
        <v>1972</v>
      </c>
      <c r="K328" s="2" t="b">
        <v>1</v>
      </c>
      <c r="L328" s="2">
        <v>49301.899999999994</v>
      </c>
      <c r="M328" s="2">
        <f t="shared" si="22"/>
        <v>49301.899999999994</v>
      </c>
      <c r="N328" s="100" t="str">
        <f t="shared" si="23"/>
        <v>VALID</v>
      </c>
    </row>
    <row r="329" spans="1:14" ht="14.25" customHeight="1">
      <c r="A329" s="2" t="s">
        <v>595</v>
      </c>
      <c r="B329" s="3" t="s">
        <v>1982</v>
      </c>
      <c r="C329" s="2">
        <v>15000</v>
      </c>
      <c r="D329" s="2">
        <v>4</v>
      </c>
      <c r="E329" s="2">
        <f t="shared" si="20"/>
        <v>60000</v>
      </c>
      <c r="F329" s="2" t="str">
        <f t="shared" si="21"/>
        <v>15000</v>
      </c>
      <c r="G329" s="2">
        <v>123</v>
      </c>
      <c r="H329" s="6">
        <v>45070</v>
      </c>
      <c r="I329" s="6">
        <v>45076</v>
      </c>
      <c r="J329" s="2" t="s">
        <v>1985</v>
      </c>
      <c r="K329" s="2" t="b">
        <v>1</v>
      </c>
      <c r="L329" s="2">
        <v>52602.28</v>
      </c>
      <c r="M329" s="2">
        <f t="shared" si="22"/>
        <v>52602.28</v>
      </c>
      <c r="N329" s="100" t="str">
        <f t="shared" si="23"/>
        <v>VALID</v>
      </c>
    </row>
    <row r="330" spans="1:14" ht="14.25" customHeight="1">
      <c r="A330" s="2" t="s">
        <v>596</v>
      </c>
      <c r="B330" s="3" t="s">
        <v>1978</v>
      </c>
      <c r="C330" s="2">
        <v>18000</v>
      </c>
      <c r="D330" s="2">
        <v>4</v>
      </c>
      <c r="E330" s="2">
        <f t="shared" si="20"/>
        <v>72000</v>
      </c>
      <c r="F330" s="2" t="str">
        <f t="shared" si="21"/>
        <v>18000</v>
      </c>
      <c r="G330" s="2">
        <v>295</v>
      </c>
      <c r="H330" s="6">
        <v>44587</v>
      </c>
      <c r="I330" s="6">
        <v>44592</v>
      </c>
      <c r="J330" s="2" t="s">
        <v>1974</v>
      </c>
      <c r="K330" s="2" t="b">
        <v>1</v>
      </c>
      <c r="L330" s="2">
        <v>48491.68</v>
      </c>
      <c r="M330" s="2">
        <f t="shared" si="22"/>
        <v>48491.68</v>
      </c>
      <c r="N330" s="100" t="str">
        <f t="shared" si="23"/>
        <v>VALID</v>
      </c>
    </row>
    <row r="331" spans="1:14" ht="14.25" customHeight="1">
      <c r="A331" s="2" t="s">
        <v>597</v>
      </c>
      <c r="B331" s="3" t="s">
        <v>1969</v>
      </c>
      <c r="C331" s="2">
        <v>500</v>
      </c>
      <c r="D331" s="2">
        <v>1</v>
      </c>
      <c r="E331" s="2">
        <f t="shared" si="20"/>
        <v>500</v>
      </c>
      <c r="F331" s="2" t="str">
        <f t="shared" si="21"/>
        <v>500</v>
      </c>
      <c r="G331" s="2">
        <v>342</v>
      </c>
      <c r="H331" s="6">
        <v>43799</v>
      </c>
      <c r="I331" s="6">
        <v>43802</v>
      </c>
      <c r="J331" s="100"/>
      <c r="K331" s="2" t="b">
        <v>0</v>
      </c>
      <c r="L331" s="2" t="s">
        <v>1970</v>
      </c>
      <c r="M331" s="2">
        <f t="shared" si="22"/>
        <v>0</v>
      </c>
      <c r="N331" s="100" t="str">
        <f t="shared" si="23"/>
        <v>VALID</v>
      </c>
    </row>
    <row r="332" spans="1:14" ht="14.25" customHeight="1">
      <c r="A332" s="2" t="s">
        <v>598</v>
      </c>
      <c r="B332" s="3" t="s">
        <v>1998</v>
      </c>
      <c r="C332" s="2">
        <v>100</v>
      </c>
      <c r="D332" s="2">
        <v>1</v>
      </c>
      <c r="E332" s="2">
        <f t="shared" si="20"/>
        <v>100</v>
      </c>
      <c r="F332" s="2" t="str">
        <f t="shared" si="21"/>
        <v>100</v>
      </c>
      <c r="G332" s="2">
        <v>200</v>
      </c>
      <c r="H332" s="6">
        <v>45001</v>
      </c>
      <c r="I332" s="6">
        <v>45007</v>
      </c>
      <c r="J332" s="2" t="s">
        <v>1974</v>
      </c>
      <c r="K332" s="2" t="b">
        <v>1</v>
      </c>
      <c r="L332" s="2">
        <v>87.74</v>
      </c>
      <c r="M332" s="2">
        <f t="shared" si="22"/>
        <v>87.74</v>
      </c>
      <c r="N332" s="100" t="str">
        <f t="shared" si="23"/>
        <v>VALID</v>
      </c>
    </row>
    <row r="333" spans="1:14" ht="14.25" customHeight="1">
      <c r="A333" s="2" t="s">
        <v>600</v>
      </c>
      <c r="B333" s="3" t="s">
        <v>1978</v>
      </c>
      <c r="C333" s="2">
        <v>18000</v>
      </c>
      <c r="D333" s="2">
        <v>4</v>
      </c>
      <c r="E333" s="2">
        <f t="shared" si="20"/>
        <v>72000</v>
      </c>
      <c r="F333" s="2" t="str">
        <f t="shared" si="21"/>
        <v>18000</v>
      </c>
      <c r="G333" s="2">
        <v>227</v>
      </c>
      <c r="H333" s="6">
        <v>44013</v>
      </c>
      <c r="I333" s="6">
        <v>44017</v>
      </c>
      <c r="J333" s="2" t="s">
        <v>1974</v>
      </c>
      <c r="K333" s="2" t="b">
        <v>1</v>
      </c>
      <c r="L333" s="2">
        <v>40552.839999999997</v>
      </c>
      <c r="M333" s="2">
        <f t="shared" si="22"/>
        <v>40552.839999999997</v>
      </c>
      <c r="N333" s="100" t="str">
        <f t="shared" si="23"/>
        <v>VALID</v>
      </c>
    </row>
    <row r="334" spans="1:14" ht="14.25" customHeight="1">
      <c r="A334" s="2" t="s">
        <v>602</v>
      </c>
      <c r="B334" s="3" t="s">
        <v>1967</v>
      </c>
      <c r="C334" s="2" t="s">
        <v>1992</v>
      </c>
      <c r="D334" s="2">
        <v>4</v>
      </c>
      <c r="E334" s="2">
        <f t="shared" si="20"/>
        <v>48000</v>
      </c>
      <c r="F334" s="2" t="str">
        <f t="shared" si="21"/>
        <v>12000</v>
      </c>
      <c r="G334" s="2">
        <v>309</v>
      </c>
      <c r="H334" s="6">
        <v>44230</v>
      </c>
      <c r="I334" s="6">
        <v>44234</v>
      </c>
      <c r="J334" s="2" t="s">
        <v>1974</v>
      </c>
      <c r="K334" s="2" t="b">
        <v>1</v>
      </c>
      <c r="L334" s="2">
        <v>37134</v>
      </c>
      <c r="M334" s="2">
        <f t="shared" si="22"/>
        <v>37134</v>
      </c>
      <c r="N334" s="100" t="str">
        <f t="shared" si="23"/>
        <v>VALID</v>
      </c>
    </row>
    <row r="335" spans="1:14" ht="14.25" customHeight="1">
      <c r="A335" s="2" t="s">
        <v>603</v>
      </c>
      <c r="B335" s="3" t="s">
        <v>1983</v>
      </c>
      <c r="C335" s="2">
        <v>2000</v>
      </c>
      <c r="D335" s="2">
        <v>6</v>
      </c>
      <c r="E335" s="2">
        <f t="shared" si="20"/>
        <v>12000</v>
      </c>
      <c r="F335" s="2" t="str">
        <f t="shared" si="21"/>
        <v>2000</v>
      </c>
      <c r="G335" s="2">
        <v>462</v>
      </c>
      <c r="H335" s="6">
        <v>44073</v>
      </c>
      <c r="I335" s="6">
        <v>44075</v>
      </c>
      <c r="J335" s="2" t="s">
        <v>1974</v>
      </c>
      <c r="K335" s="2" t="b">
        <v>1</v>
      </c>
      <c r="L335" s="2">
        <v>8904.5999999999985</v>
      </c>
      <c r="M335" s="2">
        <f t="shared" si="22"/>
        <v>8904.5999999999985</v>
      </c>
      <c r="N335" s="100" t="str">
        <f t="shared" si="23"/>
        <v>VALID</v>
      </c>
    </row>
    <row r="336" spans="1:14" ht="14.25" customHeight="1">
      <c r="A336" s="2" t="s">
        <v>604</v>
      </c>
      <c r="B336" s="3" t="s">
        <v>1967</v>
      </c>
      <c r="C336" s="2" t="s">
        <v>1992</v>
      </c>
      <c r="D336" s="2">
        <v>5</v>
      </c>
      <c r="E336" s="2">
        <f t="shared" si="20"/>
        <v>60000</v>
      </c>
      <c r="F336" s="2" t="str">
        <f t="shared" si="21"/>
        <v>12000</v>
      </c>
      <c r="G336" s="2">
        <v>160</v>
      </c>
      <c r="H336" s="6">
        <v>44732</v>
      </c>
      <c r="I336" s="6">
        <v>44735</v>
      </c>
      <c r="J336" s="100"/>
      <c r="K336" s="2" t="b">
        <v>0</v>
      </c>
      <c r="L336" s="2" t="s">
        <v>1970</v>
      </c>
      <c r="M336" s="2">
        <f t="shared" si="22"/>
        <v>0</v>
      </c>
      <c r="N336" s="100" t="str">
        <f t="shared" si="23"/>
        <v>VALID</v>
      </c>
    </row>
    <row r="337" spans="1:14" ht="14.25" customHeight="1">
      <c r="A337" s="2" t="s">
        <v>606</v>
      </c>
      <c r="B337" s="3" t="s">
        <v>1989</v>
      </c>
      <c r="C337" s="2">
        <v>4000</v>
      </c>
      <c r="D337" s="2">
        <v>8</v>
      </c>
      <c r="E337" s="2">
        <f t="shared" si="20"/>
        <v>32000</v>
      </c>
      <c r="F337" s="2" t="str">
        <f t="shared" si="21"/>
        <v>4000</v>
      </c>
      <c r="G337" s="2">
        <v>181</v>
      </c>
      <c r="H337" s="6">
        <v>43704</v>
      </c>
      <c r="I337" s="6">
        <v>43706</v>
      </c>
      <c r="J337" s="2" t="s">
        <v>1991</v>
      </c>
      <c r="K337" s="2" t="b">
        <v>1</v>
      </c>
      <c r="L337" s="2">
        <v>17880.560000000001</v>
      </c>
      <c r="M337" s="2">
        <f t="shared" si="22"/>
        <v>17880.560000000001</v>
      </c>
      <c r="N337" s="100" t="str">
        <f t="shared" si="23"/>
        <v>VALID</v>
      </c>
    </row>
    <row r="338" spans="1:14" ht="14.25" customHeight="1">
      <c r="A338" s="2" t="s">
        <v>608</v>
      </c>
      <c r="B338" s="3" t="s">
        <v>1978</v>
      </c>
      <c r="C338" s="2">
        <v>18000</v>
      </c>
      <c r="D338" s="2">
        <v>3</v>
      </c>
      <c r="E338" s="2">
        <f t="shared" si="20"/>
        <v>54000</v>
      </c>
      <c r="F338" s="2" t="str">
        <f t="shared" si="21"/>
        <v>18000</v>
      </c>
      <c r="G338" s="2">
        <v>327</v>
      </c>
      <c r="H338" s="6">
        <v>44462</v>
      </c>
      <c r="I338" s="6">
        <v>44466</v>
      </c>
      <c r="J338" s="100"/>
      <c r="K338" s="2" t="b">
        <v>0</v>
      </c>
      <c r="L338" s="2" t="s">
        <v>1970</v>
      </c>
      <c r="M338" s="2">
        <f t="shared" si="22"/>
        <v>0</v>
      </c>
      <c r="N338" s="100" t="str">
        <f t="shared" si="23"/>
        <v>VALID</v>
      </c>
    </row>
    <row r="339" spans="1:14" ht="14.25" customHeight="1">
      <c r="A339" s="2" t="s">
        <v>609</v>
      </c>
      <c r="B339" s="3" t="s">
        <v>1980</v>
      </c>
      <c r="C339" s="2" t="s">
        <v>2000</v>
      </c>
      <c r="D339" s="2">
        <v>10</v>
      </c>
      <c r="E339" s="2">
        <f t="shared" si="20"/>
        <v>250000</v>
      </c>
      <c r="F339" s="2" t="str">
        <f t="shared" si="21"/>
        <v>25000</v>
      </c>
      <c r="G339" s="2">
        <v>374</v>
      </c>
      <c r="H339" s="6">
        <v>44704</v>
      </c>
      <c r="I339" s="6">
        <v>44707</v>
      </c>
      <c r="J339" s="2" t="s">
        <v>1985</v>
      </c>
      <c r="K339" s="2" t="b">
        <v>1</v>
      </c>
      <c r="L339" s="2">
        <v>180061.4</v>
      </c>
      <c r="M339" s="2">
        <f t="shared" si="22"/>
        <v>180061.4</v>
      </c>
      <c r="N339" s="100" t="str">
        <f t="shared" si="23"/>
        <v>VALID</v>
      </c>
    </row>
    <row r="340" spans="1:14" ht="14.25" customHeight="1">
      <c r="A340" s="2" t="s">
        <v>611</v>
      </c>
      <c r="B340" s="3" t="s">
        <v>1983</v>
      </c>
      <c r="C340" s="2" t="s">
        <v>1984</v>
      </c>
      <c r="D340" s="2">
        <v>6</v>
      </c>
      <c r="E340" s="2">
        <f t="shared" si="20"/>
        <v>12000</v>
      </c>
      <c r="F340" s="2" t="str">
        <f t="shared" si="21"/>
        <v>2000</v>
      </c>
      <c r="G340" s="2">
        <v>208</v>
      </c>
      <c r="H340" s="6">
        <v>43928</v>
      </c>
      <c r="I340" s="6">
        <v>43933</v>
      </c>
      <c r="J340" s="2" t="s">
        <v>1991</v>
      </c>
      <c r="K340" s="2" t="b">
        <v>1</v>
      </c>
      <c r="L340" s="2">
        <v>10036.98</v>
      </c>
      <c r="M340" s="2">
        <f t="shared" si="22"/>
        <v>10036.98</v>
      </c>
      <c r="N340" s="100" t="str">
        <f t="shared" si="23"/>
        <v>VALID</v>
      </c>
    </row>
    <row r="341" spans="1:14" ht="14.25" customHeight="1">
      <c r="A341" s="2" t="s">
        <v>612</v>
      </c>
      <c r="B341" s="3" t="s">
        <v>1971</v>
      </c>
      <c r="C341" s="2">
        <v>6000</v>
      </c>
      <c r="D341" s="2">
        <v>2</v>
      </c>
      <c r="E341" s="2">
        <f t="shared" si="20"/>
        <v>12000</v>
      </c>
      <c r="F341" s="2" t="str">
        <f t="shared" si="21"/>
        <v>6000</v>
      </c>
      <c r="G341" s="2">
        <v>155</v>
      </c>
      <c r="H341" s="6">
        <v>45013</v>
      </c>
      <c r="I341" s="6">
        <v>45016</v>
      </c>
      <c r="J341" s="2" t="s">
        <v>1991</v>
      </c>
      <c r="K341" s="2" t="b">
        <v>1</v>
      </c>
      <c r="L341" s="2">
        <v>10570.68</v>
      </c>
      <c r="M341" s="2">
        <f t="shared" si="22"/>
        <v>10570.68</v>
      </c>
      <c r="N341" s="100" t="str">
        <f t="shared" si="23"/>
        <v>VALID</v>
      </c>
    </row>
    <row r="342" spans="1:14" ht="14.25" customHeight="1">
      <c r="A342" s="2" t="s">
        <v>613</v>
      </c>
      <c r="B342" s="3" t="s">
        <v>1982</v>
      </c>
      <c r="C342" s="2">
        <v>15000</v>
      </c>
      <c r="D342" s="2">
        <v>4</v>
      </c>
      <c r="E342" s="2">
        <f t="shared" si="20"/>
        <v>60000</v>
      </c>
      <c r="F342" s="2" t="str">
        <f t="shared" si="21"/>
        <v>15000</v>
      </c>
      <c r="G342" s="2">
        <v>222</v>
      </c>
      <c r="H342" s="6">
        <v>43646</v>
      </c>
      <c r="I342" s="6">
        <v>43648</v>
      </c>
      <c r="J342" s="2" t="s">
        <v>1972</v>
      </c>
      <c r="K342" s="2" t="b">
        <v>1</v>
      </c>
      <c r="L342" s="2">
        <v>49311.68</v>
      </c>
      <c r="M342" s="2">
        <f t="shared" si="22"/>
        <v>49311.68</v>
      </c>
      <c r="N342" s="100" t="str">
        <f t="shared" si="23"/>
        <v>VALID</v>
      </c>
    </row>
    <row r="343" spans="1:14" ht="14.25" customHeight="1">
      <c r="A343" s="2" t="s">
        <v>615</v>
      </c>
      <c r="B343" s="3" t="s">
        <v>1980</v>
      </c>
      <c r="C343" s="2" t="s">
        <v>2000</v>
      </c>
      <c r="D343" s="2">
        <v>12</v>
      </c>
      <c r="E343" s="2">
        <f t="shared" si="20"/>
        <v>300000</v>
      </c>
      <c r="F343" s="2" t="str">
        <f t="shared" si="21"/>
        <v>25000</v>
      </c>
      <c r="G343" s="2">
        <v>247</v>
      </c>
      <c r="H343" s="6">
        <v>43822</v>
      </c>
      <c r="I343" s="6">
        <v>43827</v>
      </c>
      <c r="J343" s="100"/>
      <c r="K343" s="2" t="b">
        <v>0</v>
      </c>
      <c r="L343" s="2" t="s">
        <v>1970</v>
      </c>
      <c r="M343" s="2">
        <f t="shared" si="22"/>
        <v>0</v>
      </c>
      <c r="N343" s="100" t="str">
        <f t="shared" si="23"/>
        <v>VALID</v>
      </c>
    </row>
    <row r="344" spans="1:14" ht="14.25" customHeight="1">
      <c r="A344" s="2" t="s">
        <v>617</v>
      </c>
      <c r="B344" s="3" t="s">
        <v>1969</v>
      </c>
      <c r="C344" s="2">
        <v>500</v>
      </c>
      <c r="D344" s="2">
        <v>1</v>
      </c>
      <c r="E344" s="2">
        <f t="shared" si="20"/>
        <v>500</v>
      </c>
      <c r="F344" s="2" t="str">
        <f t="shared" si="21"/>
        <v>500</v>
      </c>
      <c r="G344" s="2">
        <v>140</v>
      </c>
      <c r="H344" s="6">
        <v>45206</v>
      </c>
      <c r="I344" s="6">
        <v>45212</v>
      </c>
      <c r="J344" s="2" t="s">
        <v>1985</v>
      </c>
      <c r="K344" s="2" t="b">
        <v>1</v>
      </c>
      <c r="L344" s="2">
        <v>447.66</v>
      </c>
      <c r="M344" s="2">
        <f t="shared" si="22"/>
        <v>447.66</v>
      </c>
      <c r="N344" s="100" t="str">
        <f t="shared" si="23"/>
        <v>VALID</v>
      </c>
    </row>
    <row r="345" spans="1:14" ht="14.25" customHeight="1">
      <c r="A345" s="2" t="s">
        <v>618</v>
      </c>
      <c r="B345" s="3" t="s">
        <v>1980</v>
      </c>
      <c r="C345" s="2">
        <v>25000</v>
      </c>
      <c r="D345" s="2">
        <v>8</v>
      </c>
      <c r="E345" s="2">
        <f t="shared" si="20"/>
        <v>200000</v>
      </c>
      <c r="F345" s="2" t="str">
        <f t="shared" si="21"/>
        <v>25000</v>
      </c>
      <c r="G345" s="2">
        <v>213</v>
      </c>
      <c r="H345" s="6">
        <v>45024</v>
      </c>
      <c r="I345" s="6">
        <v>45028</v>
      </c>
      <c r="J345" s="100"/>
      <c r="K345" s="2" t="b">
        <v>0</v>
      </c>
      <c r="L345" s="2" t="s">
        <v>1970</v>
      </c>
      <c r="M345" s="2">
        <f t="shared" si="22"/>
        <v>0</v>
      </c>
      <c r="N345" s="100" t="str">
        <f t="shared" si="23"/>
        <v>VALID</v>
      </c>
    </row>
    <row r="346" spans="1:14" ht="14.25" customHeight="1">
      <c r="A346" s="2" t="s">
        <v>619</v>
      </c>
      <c r="B346" s="3" t="s">
        <v>1977</v>
      </c>
      <c r="C346" s="2">
        <v>10000</v>
      </c>
      <c r="D346" s="2">
        <v>3</v>
      </c>
      <c r="E346" s="2">
        <f t="shared" si="20"/>
        <v>30000</v>
      </c>
      <c r="F346" s="2" t="str">
        <f t="shared" si="21"/>
        <v>10000</v>
      </c>
      <c r="G346" s="2">
        <v>227</v>
      </c>
      <c r="H346" s="6">
        <v>45224</v>
      </c>
      <c r="I346" s="6">
        <v>45226</v>
      </c>
      <c r="J346" s="2" t="s">
        <v>1985</v>
      </c>
      <c r="K346" s="2" t="b">
        <v>1</v>
      </c>
      <c r="L346" s="2">
        <v>23792.699999999997</v>
      </c>
      <c r="M346" s="2">
        <f t="shared" si="22"/>
        <v>23792.699999999997</v>
      </c>
      <c r="N346" s="100" t="str">
        <f t="shared" si="23"/>
        <v>VALID</v>
      </c>
    </row>
    <row r="347" spans="1:14" ht="14.25" customHeight="1">
      <c r="A347" s="2" t="s">
        <v>621</v>
      </c>
      <c r="B347" s="3" t="s">
        <v>1986</v>
      </c>
      <c r="C347" s="2">
        <v>20000</v>
      </c>
      <c r="D347" s="2">
        <v>12</v>
      </c>
      <c r="E347" s="2">
        <f t="shared" si="20"/>
        <v>240000</v>
      </c>
      <c r="F347" s="2" t="str">
        <f t="shared" si="21"/>
        <v>20000</v>
      </c>
      <c r="G347" s="2">
        <v>115</v>
      </c>
      <c r="H347" s="6">
        <v>44823</v>
      </c>
      <c r="I347" s="6">
        <v>44828</v>
      </c>
      <c r="J347" s="100"/>
      <c r="K347" s="2" t="b">
        <v>0</v>
      </c>
      <c r="L347" s="2" t="s">
        <v>1970</v>
      </c>
      <c r="M347" s="2">
        <f t="shared" si="22"/>
        <v>0</v>
      </c>
      <c r="N347" s="100" t="str">
        <f t="shared" si="23"/>
        <v>VALID</v>
      </c>
    </row>
    <row r="348" spans="1:14" ht="14.25" customHeight="1">
      <c r="A348" s="2" t="s">
        <v>622</v>
      </c>
      <c r="B348" s="3" t="s">
        <v>1977</v>
      </c>
      <c r="C348" s="2">
        <v>10000</v>
      </c>
      <c r="D348" s="2">
        <v>4</v>
      </c>
      <c r="E348" s="2">
        <f t="shared" si="20"/>
        <v>40000</v>
      </c>
      <c r="F348" s="2" t="str">
        <f t="shared" si="21"/>
        <v>10000</v>
      </c>
      <c r="G348" s="2">
        <v>207</v>
      </c>
      <c r="H348" s="6">
        <v>43596</v>
      </c>
      <c r="I348" s="6">
        <v>43598</v>
      </c>
      <c r="J348" s="2" t="s">
        <v>1972</v>
      </c>
      <c r="K348" s="2" t="b">
        <v>1</v>
      </c>
      <c r="L348" s="2">
        <v>24642.6</v>
      </c>
      <c r="M348" s="2">
        <f t="shared" si="22"/>
        <v>24642.6</v>
      </c>
      <c r="N348" s="100" t="str">
        <f t="shared" si="23"/>
        <v>VALID</v>
      </c>
    </row>
    <row r="349" spans="1:14" ht="14.25" customHeight="1">
      <c r="A349" s="2" t="s">
        <v>624</v>
      </c>
      <c r="B349" s="3" t="s">
        <v>1982</v>
      </c>
      <c r="C349" s="2">
        <v>15000</v>
      </c>
      <c r="D349" s="2">
        <v>3</v>
      </c>
      <c r="E349" s="2">
        <f t="shared" si="20"/>
        <v>45000</v>
      </c>
      <c r="F349" s="2" t="str">
        <f t="shared" si="21"/>
        <v>15000</v>
      </c>
      <c r="G349" s="2">
        <v>237</v>
      </c>
      <c r="H349" s="6">
        <v>44277</v>
      </c>
      <c r="I349" s="6">
        <v>44279</v>
      </c>
      <c r="J349" s="2" t="s">
        <v>1974</v>
      </c>
      <c r="K349" s="2" t="b">
        <v>1</v>
      </c>
      <c r="L349" s="2">
        <v>39752.79</v>
      </c>
      <c r="M349" s="2">
        <f t="shared" si="22"/>
        <v>39752.79</v>
      </c>
      <c r="N349" s="100" t="str">
        <f t="shared" si="23"/>
        <v>VALID</v>
      </c>
    </row>
    <row r="350" spans="1:14" ht="14.25" customHeight="1">
      <c r="A350" s="2" t="s">
        <v>625</v>
      </c>
      <c r="B350" s="3" t="s">
        <v>1981</v>
      </c>
      <c r="C350" s="2">
        <v>8000</v>
      </c>
      <c r="D350" s="2">
        <v>3</v>
      </c>
      <c r="E350" s="2">
        <f t="shared" si="20"/>
        <v>24000</v>
      </c>
      <c r="F350" s="2" t="str">
        <f t="shared" si="21"/>
        <v>8000</v>
      </c>
      <c r="G350" s="2">
        <v>491</v>
      </c>
      <c r="H350" s="6">
        <v>45155</v>
      </c>
      <c r="I350" s="6">
        <v>45160</v>
      </c>
      <c r="J350" s="100"/>
      <c r="K350" s="2" t="b">
        <v>0</v>
      </c>
      <c r="L350" s="2" t="s">
        <v>1970</v>
      </c>
      <c r="M350" s="2">
        <f t="shared" si="22"/>
        <v>0</v>
      </c>
      <c r="N350" s="100" t="str">
        <f t="shared" si="23"/>
        <v>VALID</v>
      </c>
    </row>
    <row r="351" spans="1:14" ht="14.25" customHeight="1">
      <c r="A351" s="2" t="s">
        <v>626</v>
      </c>
      <c r="B351" s="3" t="s">
        <v>1998</v>
      </c>
      <c r="C351" s="2">
        <v>100</v>
      </c>
      <c r="D351" s="2">
        <v>1</v>
      </c>
      <c r="E351" s="2">
        <f t="shared" si="20"/>
        <v>100</v>
      </c>
      <c r="F351" s="2" t="str">
        <f t="shared" si="21"/>
        <v>100</v>
      </c>
      <c r="G351" s="2">
        <v>129</v>
      </c>
      <c r="H351" s="6">
        <v>44223</v>
      </c>
      <c r="I351" s="6">
        <v>44227</v>
      </c>
      <c r="J351" s="2" t="s">
        <v>1968</v>
      </c>
      <c r="K351" s="2" t="b">
        <v>1</v>
      </c>
      <c r="L351" s="2">
        <v>77.66</v>
      </c>
      <c r="M351" s="2">
        <f t="shared" si="22"/>
        <v>77.66</v>
      </c>
      <c r="N351" s="100" t="str">
        <f t="shared" si="23"/>
        <v>VALID</v>
      </c>
    </row>
    <row r="352" spans="1:14" ht="14.25" customHeight="1">
      <c r="A352" s="2" t="s">
        <v>627</v>
      </c>
      <c r="B352" s="3" t="s">
        <v>1980</v>
      </c>
      <c r="C352" s="2">
        <v>25000</v>
      </c>
      <c r="D352" s="2">
        <v>10</v>
      </c>
      <c r="E352" s="2">
        <f t="shared" si="20"/>
        <v>250000</v>
      </c>
      <c r="F352" s="2" t="str">
        <f t="shared" si="21"/>
        <v>25000</v>
      </c>
      <c r="G352" s="2">
        <v>308</v>
      </c>
      <c r="H352" s="6">
        <v>45159</v>
      </c>
      <c r="I352" s="6">
        <v>45163</v>
      </c>
      <c r="J352" s="2" t="s">
        <v>1985</v>
      </c>
      <c r="K352" s="2" t="b">
        <v>1</v>
      </c>
      <c r="L352" s="2">
        <v>125062.2</v>
      </c>
      <c r="M352" s="2">
        <f t="shared" si="22"/>
        <v>125062.2</v>
      </c>
      <c r="N352" s="100" t="str">
        <f t="shared" si="23"/>
        <v>VALID</v>
      </c>
    </row>
    <row r="353" spans="1:14" ht="14.25" customHeight="1">
      <c r="A353" s="2" t="s">
        <v>629</v>
      </c>
      <c r="B353" s="3" t="s">
        <v>1989</v>
      </c>
      <c r="C353" s="2" t="s">
        <v>2004</v>
      </c>
      <c r="D353" s="2">
        <v>10</v>
      </c>
      <c r="E353" s="2">
        <f t="shared" si="20"/>
        <v>40000</v>
      </c>
      <c r="F353" s="2" t="str">
        <f t="shared" si="21"/>
        <v>4000</v>
      </c>
      <c r="G353" s="2">
        <v>263</v>
      </c>
      <c r="H353" s="6">
        <v>45287</v>
      </c>
      <c r="I353" s="6">
        <v>45290</v>
      </c>
      <c r="J353" s="100"/>
      <c r="K353" s="2" t="b">
        <v>0</v>
      </c>
      <c r="L353" s="2" t="s">
        <v>1970</v>
      </c>
      <c r="M353" s="2">
        <f t="shared" si="22"/>
        <v>0</v>
      </c>
      <c r="N353" s="100" t="str">
        <f t="shared" si="23"/>
        <v>VALID</v>
      </c>
    </row>
    <row r="354" spans="1:14" ht="14.25" customHeight="1">
      <c r="A354" s="2" t="s">
        <v>630</v>
      </c>
      <c r="B354" s="3" t="s">
        <v>1981</v>
      </c>
      <c r="C354" s="2">
        <v>8000</v>
      </c>
      <c r="D354" s="2">
        <v>2</v>
      </c>
      <c r="E354" s="2">
        <f t="shared" si="20"/>
        <v>16000</v>
      </c>
      <c r="F354" s="2" t="str">
        <f t="shared" si="21"/>
        <v>8000</v>
      </c>
      <c r="G354" s="2">
        <v>433</v>
      </c>
      <c r="H354" s="6">
        <v>44618</v>
      </c>
      <c r="I354" s="6">
        <v>44620</v>
      </c>
      <c r="J354" s="2" t="s">
        <v>1972</v>
      </c>
      <c r="K354" s="2" t="b">
        <v>1</v>
      </c>
      <c r="L354" s="2">
        <v>9324.06</v>
      </c>
      <c r="M354" s="2">
        <f t="shared" si="22"/>
        <v>9324.06</v>
      </c>
      <c r="N354" s="100" t="str">
        <f t="shared" si="23"/>
        <v>VALID</v>
      </c>
    </row>
    <row r="355" spans="1:14" ht="14.25" customHeight="1">
      <c r="A355" s="2" t="s">
        <v>632</v>
      </c>
      <c r="B355" s="3" t="s">
        <v>1967</v>
      </c>
      <c r="C355" s="2">
        <v>12000</v>
      </c>
      <c r="D355" s="2">
        <v>5</v>
      </c>
      <c r="E355" s="2">
        <f t="shared" si="20"/>
        <v>60000</v>
      </c>
      <c r="F355" s="2" t="str">
        <f t="shared" si="21"/>
        <v>12000</v>
      </c>
      <c r="G355" s="2">
        <v>479</v>
      </c>
      <c r="H355" s="6">
        <v>44301</v>
      </c>
      <c r="I355" s="6">
        <v>44306</v>
      </c>
      <c r="J355" s="2" t="s">
        <v>1968</v>
      </c>
      <c r="K355" s="2" t="b">
        <v>1</v>
      </c>
      <c r="L355" s="2">
        <v>42781.95</v>
      </c>
      <c r="M355" s="2">
        <f t="shared" si="22"/>
        <v>42781.95</v>
      </c>
      <c r="N355" s="100" t="str">
        <f t="shared" si="23"/>
        <v>VALID</v>
      </c>
    </row>
    <row r="356" spans="1:14" ht="14.25" customHeight="1">
      <c r="A356" s="2" t="s">
        <v>633</v>
      </c>
      <c r="B356" s="3" t="s">
        <v>1998</v>
      </c>
      <c r="C356" s="2">
        <v>100</v>
      </c>
      <c r="D356" s="2">
        <v>1</v>
      </c>
      <c r="E356" s="2">
        <f t="shared" si="20"/>
        <v>100</v>
      </c>
      <c r="F356" s="2" t="str">
        <f t="shared" si="21"/>
        <v>100</v>
      </c>
      <c r="G356" s="2">
        <v>377</v>
      </c>
      <c r="H356" s="6">
        <v>43689</v>
      </c>
      <c r="I356" s="6">
        <v>43693</v>
      </c>
      <c r="J356" s="2" t="s">
        <v>1972</v>
      </c>
      <c r="K356" s="2" t="b">
        <v>1</v>
      </c>
      <c r="L356" s="2">
        <v>67.64</v>
      </c>
      <c r="M356" s="2">
        <f t="shared" si="22"/>
        <v>67.64</v>
      </c>
      <c r="N356" s="100" t="str">
        <f t="shared" si="23"/>
        <v>VALID</v>
      </c>
    </row>
    <row r="357" spans="1:14" ht="14.25" customHeight="1">
      <c r="A357" s="2" t="s">
        <v>634</v>
      </c>
      <c r="B357" s="3" t="s">
        <v>1969</v>
      </c>
      <c r="C357" s="2">
        <v>500</v>
      </c>
      <c r="D357" s="2">
        <v>1</v>
      </c>
      <c r="E357" s="2">
        <f t="shared" si="20"/>
        <v>500</v>
      </c>
      <c r="F357" s="2" t="str">
        <f t="shared" si="21"/>
        <v>500</v>
      </c>
      <c r="G357" s="2">
        <v>114</v>
      </c>
      <c r="H357" s="6">
        <v>44115</v>
      </c>
      <c r="I357" s="6">
        <v>44119</v>
      </c>
      <c r="J357" s="2" t="s">
        <v>1972</v>
      </c>
      <c r="K357" s="2" t="b">
        <v>1</v>
      </c>
      <c r="L357" s="2">
        <v>265.38</v>
      </c>
      <c r="M357" s="2">
        <f t="shared" si="22"/>
        <v>265.38</v>
      </c>
      <c r="N357" s="100" t="str">
        <f t="shared" si="23"/>
        <v>VALID</v>
      </c>
    </row>
    <row r="358" spans="1:14" ht="14.25" customHeight="1">
      <c r="A358" s="2" t="s">
        <v>635</v>
      </c>
      <c r="B358" s="3" t="s">
        <v>1996</v>
      </c>
      <c r="C358" s="2">
        <v>800</v>
      </c>
      <c r="D358" s="2">
        <v>1</v>
      </c>
      <c r="E358" s="2">
        <f t="shared" si="20"/>
        <v>800</v>
      </c>
      <c r="F358" s="2" t="str">
        <f t="shared" si="21"/>
        <v>800</v>
      </c>
      <c r="G358" s="2">
        <v>143</v>
      </c>
      <c r="H358" s="6">
        <v>43636</v>
      </c>
      <c r="I358" s="6">
        <v>43640</v>
      </c>
      <c r="J358" s="100"/>
      <c r="K358" s="2" t="b">
        <v>0</v>
      </c>
      <c r="L358" s="2" t="s">
        <v>1970</v>
      </c>
      <c r="M358" s="2">
        <f t="shared" si="22"/>
        <v>0</v>
      </c>
      <c r="N358" s="100" t="str">
        <f t="shared" si="23"/>
        <v>VALID</v>
      </c>
    </row>
    <row r="359" spans="1:14" ht="14.25" customHeight="1">
      <c r="A359" s="2" t="s">
        <v>637</v>
      </c>
      <c r="B359" s="3" t="s">
        <v>1983</v>
      </c>
      <c r="C359" s="2">
        <v>2000</v>
      </c>
      <c r="D359" s="2">
        <v>6</v>
      </c>
      <c r="E359" s="2">
        <f t="shared" si="20"/>
        <v>12000</v>
      </c>
      <c r="F359" s="2" t="str">
        <f t="shared" si="21"/>
        <v>2000</v>
      </c>
      <c r="G359" s="2">
        <v>445</v>
      </c>
      <c r="H359" s="6">
        <v>44739</v>
      </c>
      <c r="I359" s="6">
        <v>44744</v>
      </c>
      <c r="J359" s="2" t="s">
        <v>1991</v>
      </c>
      <c r="K359" s="2" t="b">
        <v>1</v>
      </c>
      <c r="L359" s="2">
        <v>7609.14</v>
      </c>
      <c r="M359" s="2">
        <f t="shared" si="22"/>
        <v>7609.14</v>
      </c>
      <c r="N359" s="100" t="str">
        <f t="shared" si="23"/>
        <v>VALID</v>
      </c>
    </row>
    <row r="360" spans="1:14" ht="14.25" customHeight="1">
      <c r="A360" s="2" t="s">
        <v>638</v>
      </c>
      <c r="B360" s="3" t="s">
        <v>1981</v>
      </c>
      <c r="C360" s="2">
        <v>8000</v>
      </c>
      <c r="D360" s="2">
        <v>3</v>
      </c>
      <c r="E360" s="2">
        <f t="shared" si="20"/>
        <v>24000</v>
      </c>
      <c r="F360" s="2" t="str">
        <f t="shared" si="21"/>
        <v>8000</v>
      </c>
      <c r="G360" s="2">
        <v>328</v>
      </c>
      <c r="H360" s="6">
        <v>45322</v>
      </c>
      <c r="I360" s="6">
        <v>45326</v>
      </c>
      <c r="J360" s="2" t="s">
        <v>1968</v>
      </c>
      <c r="K360" s="2" t="b">
        <v>1</v>
      </c>
      <c r="L360" s="2">
        <v>16555.14</v>
      </c>
      <c r="M360" s="2">
        <f t="shared" si="22"/>
        <v>16555.14</v>
      </c>
      <c r="N360" s="100" t="str">
        <f t="shared" si="23"/>
        <v>VALID</v>
      </c>
    </row>
    <row r="361" spans="1:14" ht="14.25" customHeight="1">
      <c r="A361" s="2" t="s">
        <v>639</v>
      </c>
      <c r="B361" s="3" t="s">
        <v>1986</v>
      </c>
      <c r="C361" s="2">
        <v>20000</v>
      </c>
      <c r="D361" s="2">
        <v>12</v>
      </c>
      <c r="E361" s="2">
        <f t="shared" si="20"/>
        <v>240000</v>
      </c>
      <c r="F361" s="2" t="str">
        <f t="shared" si="21"/>
        <v>20000</v>
      </c>
      <c r="G361" s="2">
        <v>463</v>
      </c>
      <c r="H361" s="6">
        <v>44807</v>
      </c>
      <c r="I361" s="6">
        <v>44811</v>
      </c>
      <c r="J361" s="100"/>
      <c r="K361" s="2" t="b">
        <v>0</v>
      </c>
      <c r="L361" s="2" t="s">
        <v>1970</v>
      </c>
      <c r="M361" s="2">
        <f t="shared" si="22"/>
        <v>0</v>
      </c>
      <c r="N361" s="100" t="str">
        <f t="shared" si="23"/>
        <v>VALID</v>
      </c>
    </row>
    <row r="362" spans="1:14" ht="14.25" customHeight="1">
      <c r="A362" s="2" t="s">
        <v>640</v>
      </c>
      <c r="B362" s="3" t="s">
        <v>1998</v>
      </c>
      <c r="C362" s="2">
        <v>100</v>
      </c>
      <c r="D362" s="2">
        <v>1</v>
      </c>
      <c r="E362" s="2">
        <f t="shared" si="20"/>
        <v>100</v>
      </c>
      <c r="F362" s="2" t="str">
        <f t="shared" si="21"/>
        <v>100</v>
      </c>
      <c r="G362" s="2">
        <v>197</v>
      </c>
      <c r="H362" s="6">
        <v>44354</v>
      </c>
      <c r="I362" s="6">
        <v>44360</v>
      </c>
      <c r="J362" s="2" t="s">
        <v>1991</v>
      </c>
      <c r="K362" s="2" t="b">
        <v>1</v>
      </c>
      <c r="L362" s="2">
        <v>80.67</v>
      </c>
      <c r="M362" s="2">
        <f t="shared" si="22"/>
        <v>80.67</v>
      </c>
      <c r="N362" s="100" t="str">
        <f t="shared" si="23"/>
        <v>VALID</v>
      </c>
    </row>
    <row r="363" spans="1:14" ht="14.25" customHeight="1">
      <c r="A363" s="2" t="s">
        <v>641</v>
      </c>
      <c r="B363" s="3" t="s">
        <v>1969</v>
      </c>
      <c r="C363" s="2" t="s">
        <v>1987</v>
      </c>
      <c r="D363" s="2">
        <v>1</v>
      </c>
      <c r="E363" s="2">
        <f t="shared" si="20"/>
        <v>500</v>
      </c>
      <c r="F363" s="2" t="str">
        <f t="shared" si="21"/>
        <v>500</v>
      </c>
      <c r="G363" s="2">
        <v>127</v>
      </c>
      <c r="H363" s="6">
        <v>44724</v>
      </c>
      <c r="I363" s="6">
        <v>44727</v>
      </c>
      <c r="J363" s="2" t="s">
        <v>1972</v>
      </c>
      <c r="K363" s="2" t="b">
        <v>1</v>
      </c>
      <c r="L363" s="2">
        <v>329.07</v>
      </c>
      <c r="M363" s="2">
        <f t="shared" si="22"/>
        <v>329.07</v>
      </c>
      <c r="N363" s="100" t="str">
        <f t="shared" si="23"/>
        <v>VALID</v>
      </c>
    </row>
    <row r="364" spans="1:14" ht="14.25" customHeight="1">
      <c r="A364" s="2" t="s">
        <v>643</v>
      </c>
      <c r="B364" s="3" t="s">
        <v>1982</v>
      </c>
      <c r="C364" s="2" t="s">
        <v>2003</v>
      </c>
      <c r="D364" s="2">
        <v>4</v>
      </c>
      <c r="E364" s="2">
        <f t="shared" si="20"/>
        <v>60000</v>
      </c>
      <c r="F364" s="2" t="str">
        <f t="shared" si="21"/>
        <v>15000</v>
      </c>
      <c r="G364" s="2">
        <v>321</v>
      </c>
      <c r="H364" s="6">
        <v>45005</v>
      </c>
      <c r="I364" s="6">
        <v>45011</v>
      </c>
      <c r="J364" s="2" t="s">
        <v>1974</v>
      </c>
      <c r="K364" s="2" t="b">
        <v>1</v>
      </c>
      <c r="L364" s="2">
        <v>37716.720000000001</v>
      </c>
      <c r="M364" s="2">
        <f t="shared" si="22"/>
        <v>37716.720000000001</v>
      </c>
      <c r="N364" s="100" t="str">
        <f t="shared" si="23"/>
        <v>VALID</v>
      </c>
    </row>
    <row r="365" spans="1:14" ht="14.25" customHeight="1">
      <c r="A365" s="2" t="s">
        <v>644</v>
      </c>
      <c r="B365" s="3" t="s">
        <v>1977</v>
      </c>
      <c r="C365" s="2">
        <v>10000</v>
      </c>
      <c r="D365" s="2">
        <v>3</v>
      </c>
      <c r="E365" s="2">
        <f t="shared" si="20"/>
        <v>30000</v>
      </c>
      <c r="F365" s="2" t="str">
        <f t="shared" si="21"/>
        <v>10000</v>
      </c>
      <c r="G365" s="2">
        <v>319</v>
      </c>
      <c r="H365" s="6">
        <v>43890</v>
      </c>
      <c r="I365" s="6">
        <v>43893</v>
      </c>
      <c r="J365" s="2" t="s">
        <v>1985</v>
      </c>
      <c r="K365" s="2" t="b">
        <v>1</v>
      </c>
      <c r="L365" s="2">
        <v>26951.94</v>
      </c>
      <c r="M365" s="2">
        <f t="shared" si="22"/>
        <v>26951.94</v>
      </c>
      <c r="N365" s="100" t="str">
        <f t="shared" si="23"/>
        <v>VALID</v>
      </c>
    </row>
    <row r="366" spans="1:14" ht="14.25" customHeight="1">
      <c r="A366" s="2" t="s">
        <v>646</v>
      </c>
      <c r="B366" s="3" t="s">
        <v>1969</v>
      </c>
      <c r="C366" s="2">
        <v>500</v>
      </c>
      <c r="D366" s="2">
        <v>1</v>
      </c>
      <c r="E366" s="2">
        <f t="shared" si="20"/>
        <v>500</v>
      </c>
      <c r="F366" s="2" t="str">
        <f t="shared" si="21"/>
        <v>500</v>
      </c>
      <c r="G366" s="2">
        <v>225</v>
      </c>
      <c r="H366" s="6">
        <v>44045</v>
      </c>
      <c r="I366" s="6">
        <v>44050</v>
      </c>
      <c r="J366" s="2" t="s">
        <v>1985</v>
      </c>
      <c r="K366" s="2" t="b">
        <v>1</v>
      </c>
      <c r="L366" s="2">
        <v>440.1</v>
      </c>
      <c r="M366" s="2">
        <f t="shared" si="22"/>
        <v>440.1</v>
      </c>
      <c r="N366" s="100" t="str">
        <f t="shared" si="23"/>
        <v>VALID</v>
      </c>
    </row>
    <row r="367" spans="1:14" ht="14.25" customHeight="1">
      <c r="A367" s="2" t="s">
        <v>647</v>
      </c>
      <c r="B367" s="3" t="s">
        <v>1969</v>
      </c>
      <c r="C367" s="2">
        <v>500</v>
      </c>
      <c r="D367" s="2">
        <v>2</v>
      </c>
      <c r="E367" s="2">
        <f t="shared" si="20"/>
        <v>1000</v>
      </c>
      <c r="F367" s="2" t="str">
        <f t="shared" si="21"/>
        <v>500</v>
      </c>
      <c r="G367" s="2">
        <v>451</v>
      </c>
      <c r="H367" s="6">
        <v>44301</v>
      </c>
      <c r="I367" s="6">
        <v>44304</v>
      </c>
      <c r="J367" s="100"/>
      <c r="K367" s="2" t="b">
        <v>0</v>
      </c>
      <c r="L367" s="2" t="s">
        <v>1970</v>
      </c>
      <c r="M367" s="2">
        <f t="shared" si="22"/>
        <v>0</v>
      </c>
      <c r="N367" s="100" t="str">
        <f t="shared" si="23"/>
        <v>VALID</v>
      </c>
    </row>
    <row r="368" spans="1:14" ht="14.25" customHeight="1">
      <c r="A368" s="2" t="s">
        <v>648</v>
      </c>
      <c r="B368" s="3" t="s">
        <v>1977</v>
      </c>
      <c r="C368" s="2">
        <v>10000</v>
      </c>
      <c r="D368" s="2">
        <v>2</v>
      </c>
      <c r="E368" s="2">
        <f t="shared" si="20"/>
        <v>20000</v>
      </c>
      <c r="F368" s="2" t="str">
        <f t="shared" si="21"/>
        <v>10000</v>
      </c>
      <c r="G368" s="2">
        <v>360</v>
      </c>
      <c r="H368" s="6">
        <v>43722</v>
      </c>
      <c r="I368" s="6">
        <v>43728</v>
      </c>
      <c r="J368" s="2" t="s">
        <v>1985</v>
      </c>
      <c r="K368" s="2" t="b">
        <v>1</v>
      </c>
      <c r="L368" s="2">
        <v>16143.4</v>
      </c>
      <c r="M368" s="2">
        <f t="shared" si="22"/>
        <v>16143.4</v>
      </c>
      <c r="N368" s="100" t="str">
        <f t="shared" si="23"/>
        <v>VALID</v>
      </c>
    </row>
    <row r="369" spans="1:14" ht="14.25" customHeight="1">
      <c r="A369" s="2" t="s">
        <v>650</v>
      </c>
      <c r="B369" s="3" t="s">
        <v>1998</v>
      </c>
      <c r="C369" s="2">
        <v>100</v>
      </c>
      <c r="D369" s="2">
        <v>1</v>
      </c>
      <c r="E369" s="2">
        <f t="shared" si="20"/>
        <v>100</v>
      </c>
      <c r="F369" s="2" t="str">
        <f t="shared" si="21"/>
        <v>100</v>
      </c>
      <c r="G369" s="2">
        <v>457</v>
      </c>
      <c r="H369" s="6">
        <v>44578</v>
      </c>
      <c r="I369" s="6">
        <v>44581</v>
      </c>
      <c r="J369" s="2" t="s">
        <v>1972</v>
      </c>
      <c r="K369" s="2" t="b">
        <v>1</v>
      </c>
      <c r="L369" s="2">
        <v>65.930000000000007</v>
      </c>
      <c r="M369" s="2">
        <f t="shared" si="22"/>
        <v>65.930000000000007</v>
      </c>
      <c r="N369" s="100" t="str">
        <f t="shared" si="23"/>
        <v>VALID</v>
      </c>
    </row>
    <row r="370" spans="1:14" ht="14.25" customHeight="1">
      <c r="A370" s="2" t="s">
        <v>651</v>
      </c>
      <c r="B370" s="3" t="s">
        <v>1969</v>
      </c>
      <c r="C370" s="2">
        <v>500</v>
      </c>
      <c r="D370" s="2">
        <v>1</v>
      </c>
      <c r="E370" s="2">
        <f t="shared" si="20"/>
        <v>500</v>
      </c>
      <c r="F370" s="2" t="str">
        <f t="shared" si="21"/>
        <v>500</v>
      </c>
      <c r="G370" s="2">
        <v>434</v>
      </c>
      <c r="H370" s="6">
        <v>44002</v>
      </c>
      <c r="I370" s="6">
        <v>44006</v>
      </c>
      <c r="J370" s="100"/>
      <c r="K370" s="2" t="b">
        <v>0</v>
      </c>
      <c r="L370" s="2" t="s">
        <v>1970</v>
      </c>
      <c r="M370" s="2">
        <f t="shared" si="22"/>
        <v>0</v>
      </c>
      <c r="N370" s="100" t="str">
        <f t="shared" si="23"/>
        <v>VALID</v>
      </c>
    </row>
    <row r="371" spans="1:14" ht="14.25" customHeight="1">
      <c r="A371" s="2" t="s">
        <v>653</v>
      </c>
      <c r="B371" s="3" t="s">
        <v>1978</v>
      </c>
      <c r="C371" s="2">
        <v>18000</v>
      </c>
      <c r="D371" s="2">
        <v>4</v>
      </c>
      <c r="E371" s="2">
        <f t="shared" si="20"/>
        <v>72000</v>
      </c>
      <c r="F371" s="2" t="str">
        <f t="shared" si="21"/>
        <v>18000</v>
      </c>
      <c r="G371" s="2">
        <v>188</v>
      </c>
      <c r="H371" s="6">
        <v>43877</v>
      </c>
      <c r="I371" s="6">
        <v>43880</v>
      </c>
      <c r="J371" s="100"/>
      <c r="K371" s="2" t="b">
        <v>0</v>
      </c>
      <c r="L371" s="2" t="s">
        <v>1970</v>
      </c>
      <c r="M371" s="2">
        <f t="shared" si="22"/>
        <v>0</v>
      </c>
      <c r="N371" s="100" t="str">
        <f t="shared" si="23"/>
        <v>VALID</v>
      </c>
    </row>
    <row r="372" spans="1:14" ht="14.25" customHeight="1">
      <c r="A372" s="2" t="s">
        <v>654</v>
      </c>
      <c r="B372" s="3" t="s">
        <v>1978</v>
      </c>
      <c r="C372" s="2">
        <v>18000</v>
      </c>
      <c r="D372" s="2">
        <v>4</v>
      </c>
      <c r="E372" s="2">
        <f t="shared" si="20"/>
        <v>72000</v>
      </c>
      <c r="F372" s="2" t="str">
        <f t="shared" si="21"/>
        <v>18000</v>
      </c>
      <c r="G372" s="2">
        <v>321</v>
      </c>
      <c r="H372" s="6">
        <v>44944</v>
      </c>
      <c r="I372" s="6">
        <v>44946</v>
      </c>
      <c r="J372" s="2" t="s">
        <v>1974</v>
      </c>
      <c r="K372" s="2" t="b">
        <v>1</v>
      </c>
      <c r="L372" s="2">
        <v>54838.92</v>
      </c>
      <c r="M372" s="2">
        <f t="shared" si="22"/>
        <v>54838.92</v>
      </c>
      <c r="N372" s="100" t="str">
        <f t="shared" si="23"/>
        <v>VALID</v>
      </c>
    </row>
    <row r="373" spans="1:14" ht="14.25" customHeight="1">
      <c r="A373" s="2" t="s">
        <v>656</v>
      </c>
      <c r="B373" s="3" t="s">
        <v>1969</v>
      </c>
      <c r="C373" s="2">
        <v>500</v>
      </c>
      <c r="D373" s="2">
        <v>1</v>
      </c>
      <c r="E373" s="2">
        <f t="shared" si="20"/>
        <v>500</v>
      </c>
      <c r="F373" s="2" t="str">
        <f t="shared" si="21"/>
        <v>500</v>
      </c>
      <c r="G373" s="2">
        <v>427</v>
      </c>
      <c r="H373" s="6">
        <v>44473</v>
      </c>
      <c r="I373" s="6">
        <v>44478</v>
      </c>
      <c r="J373" s="100"/>
      <c r="K373" s="2" t="b">
        <v>0</v>
      </c>
      <c r="L373" s="2" t="s">
        <v>1970</v>
      </c>
      <c r="M373" s="2">
        <f t="shared" si="22"/>
        <v>0</v>
      </c>
      <c r="N373" s="100" t="str">
        <f t="shared" si="23"/>
        <v>VALID</v>
      </c>
    </row>
    <row r="374" spans="1:14" ht="14.25" customHeight="1">
      <c r="A374" s="2" t="s">
        <v>657</v>
      </c>
      <c r="B374" s="3" t="s">
        <v>1986</v>
      </c>
      <c r="C374" s="2">
        <v>20000</v>
      </c>
      <c r="D374" s="2">
        <v>12</v>
      </c>
      <c r="E374" s="2">
        <f t="shared" si="20"/>
        <v>240000</v>
      </c>
      <c r="F374" s="2" t="str">
        <f t="shared" si="21"/>
        <v>20000</v>
      </c>
      <c r="G374" s="2">
        <v>138</v>
      </c>
      <c r="H374" s="6">
        <v>44497</v>
      </c>
      <c r="I374" s="6">
        <v>44502</v>
      </c>
      <c r="J374" s="2" t="s">
        <v>1974</v>
      </c>
      <c r="K374" s="2" t="b">
        <v>1</v>
      </c>
      <c r="L374" s="2">
        <v>196046.63999999998</v>
      </c>
      <c r="M374" s="2">
        <f t="shared" si="22"/>
        <v>196046.63999999998</v>
      </c>
      <c r="N374" s="100" t="str">
        <f t="shared" si="23"/>
        <v>VALID</v>
      </c>
    </row>
    <row r="375" spans="1:14" ht="14.25" customHeight="1">
      <c r="A375" s="2" t="s">
        <v>658</v>
      </c>
      <c r="B375" s="3" t="s">
        <v>1971</v>
      </c>
      <c r="C375" s="2" t="s">
        <v>1975</v>
      </c>
      <c r="D375" s="2">
        <v>3</v>
      </c>
      <c r="E375" s="2">
        <f t="shared" si="20"/>
        <v>18000</v>
      </c>
      <c r="F375" s="2" t="str">
        <f t="shared" si="21"/>
        <v>6000</v>
      </c>
      <c r="G375" s="2">
        <v>343</v>
      </c>
      <c r="H375" s="6">
        <v>44612</v>
      </c>
      <c r="I375" s="6">
        <v>44615</v>
      </c>
      <c r="J375" s="2" t="s">
        <v>1991</v>
      </c>
      <c r="K375" s="2" t="b">
        <v>1</v>
      </c>
      <c r="L375" s="2">
        <v>9141.42</v>
      </c>
      <c r="M375" s="2">
        <f t="shared" si="22"/>
        <v>9141.42</v>
      </c>
      <c r="N375" s="100" t="str">
        <f t="shared" si="23"/>
        <v>VALID</v>
      </c>
    </row>
    <row r="376" spans="1:14" ht="14.25" customHeight="1">
      <c r="A376" s="2" t="s">
        <v>659</v>
      </c>
      <c r="B376" s="3" t="s">
        <v>1981</v>
      </c>
      <c r="C376" s="2">
        <v>8000</v>
      </c>
      <c r="D376" s="2">
        <v>2</v>
      </c>
      <c r="E376" s="2">
        <f t="shared" si="20"/>
        <v>16000</v>
      </c>
      <c r="F376" s="2" t="str">
        <f t="shared" si="21"/>
        <v>8000</v>
      </c>
      <c r="G376" s="2">
        <v>341</v>
      </c>
      <c r="H376" s="6">
        <v>45165</v>
      </c>
      <c r="I376" s="6">
        <v>45170</v>
      </c>
      <c r="J376" s="2" t="s">
        <v>1968</v>
      </c>
      <c r="K376" s="2" t="b">
        <v>1</v>
      </c>
      <c r="L376" s="2">
        <v>13267.3</v>
      </c>
      <c r="M376" s="2">
        <f t="shared" si="22"/>
        <v>13267.3</v>
      </c>
      <c r="N376" s="100" t="str">
        <f t="shared" si="23"/>
        <v>VALID</v>
      </c>
    </row>
    <row r="377" spans="1:14" ht="14.25" customHeight="1">
      <c r="A377" s="2" t="s">
        <v>660</v>
      </c>
      <c r="B377" s="3" t="s">
        <v>1996</v>
      </c>
      <c r="C377" s="2">
        <v>800</v>
      </c>
      <c r="D377" s="2">
        <v>1</v>
      </c>
      <c r="E377" s="2">
        <f t="shared" si="20"/>
        <v>800</v>
      </c>
      <c r="F377" s="2" t="str">
        <f t="shared" si="21"/>
        <v>800</v>
      </c>
      <c r="G377" s="2">
        <v>318</v>
      </c>
      <c r="H377" s="6">
        <v>44000</v>
      </c>
      <c r="I377" s="6">
        <v>44006</v>
      </c>
      <c r="J377" s="2" t="s">
        <v>1974</v>
      </c>
      <c r="K377" s="2" t="b">
        <v>1</v>
      </c>
      <c r="L377" s="2">
        <v>698.61</v>
      </c>
      <c r="M377" s="2">
        <f t="shared" si="22"/>
        <v>698.61</v>
      </c>
      <c r="N377" s="100" t="str">
        <f t="shared" si="23"/>
        <v>VALID</v>
      </c>
    </row>
    <row r="378" spans="1:14" ht="14.25" customHeight="1">
      <c r="A378" s="2" t="s">
        <v>662</v>
      </c>
      <c r="B378" s="3" t="s">
        <v>1978</v>
      </c>
      <c r="C378" s="2" t="s">
        <v>1979</v>
      </c>
      <c r="D378" s="2">
        <v>4</v>
      </c>
      <c r="E378" s="2">
        <f t="shared" si="20"/>
        <v>72000</v>
      </c>
      <c r="F378" s="2" t="str">
        <f t="shared" si="21"/>
        <v>18000</v>
      </c>
      <c r="G378" s="2">
        <v>403</v>
      </c>
      <c r="H378" s="6">
        <v>44157</v>
      </c>
      <c r="I378" s="6">
        <v>44160</v>
      </c>
      <c r="J378" s="100"/>
      <c r="K378" s="2" t="b">
        <v>0</v>
      </c>
      <c r="L378" s="2" t="s">
        <v>1970</v>
      </c>
      <c r="M378" s="2">
        <f t="shared" si="22"/>
        <v>0</v>
      </c>
      <c r="N378" s="100" t="str">
        <f t="shared" si="23"/>
        <v>VALID</v>
      </c>
    </row>
    <row r="379" spans="1:14" ht="14.25" customHeight="1">
      <c r="A379" s="2" t="s">
        <v>664</v>
      </c>
      <c r="B379" s="3" t="s">
        <v>1977</v>
      </c>
      <c r="C379" s="2" t="s">
        <v>1994</v>
      </c>
      <c r="D379" s="2">
        <v>3</v>
      </c>
      <c r="E379" s="2">
        <f t="shared" si="20"/>
        <v>30000</v>
      </c>
      <c r="F379" s="2" t="str">
        <f t="shared" si="21"/>
        <v>10000</v>
      </c>
      <c r="G379" s="2">
        <v>204</v>
      </c>
      <c r="H379" s="6">
        <v>44967</v>
      </c>
      <c r="I379" s="6">
        <v>44969</v>
      </c>
      <c r="J379" s="2" t="s">
        <v>1985</v>
      </c>
      <c r="K379" s="2" t="b">
        <v>1</v>
      </c>
      <c r="L379" s="2">
        <v>23847.09</v>
      </c>
      <c r="M379" s="2">
        <f t="shared" si="22"/>
        <v>23847.09</v>
      </c>
      <c r="N379" s="100" t="str">
        <f t="shared" si="23"/>
        <v>VALID</v>
      </c>
    </row>
    <row r="380" spans="1:14" ht="14.25" customHeight="1">
      <c r="A380" s="2" t="s">
        <v>665</v>
      </c>
      <c r="B380" s="3" t="s">
        <v>1973</v>
      </c>
      <c r="C380" s="2" t="s">
        <v>1993</v>
      </c>
      <c r="D380" s="2">
        <v>7</v>
      </c>
      <c r="E380" s="2">
        <f t="shared" si="20"/>
        <v>21000</v>
      </c>
      <c r="F380" s="2" t="str">
        <f t="shared" si="21"/>
        <v>3000</v>
      </c>
      <c r="G380" s="2">
        <v>368</v>
      </c>
      <c r="H380" s="6">
        <v>44350</v>
      </c>
      <c r="I380" s="6">
        <v>44356</v>
      </c>
      <c r="J380" s="100"/>
      <c r="K380" s="2" t="b">
        <v>0</v>
      </c>
      <c r="L380" s="2" t="s">
        <v>1970</v>
      </c>
      <c r="M380" s="2">
        <f t="shared" si="22"/>
        <v>0</v>
      </c>
      <c r="N380" s="100" t="str">
        <f t="shared" si="23"/>
        <v>VALID</v>
      </c>
    </row>
    <row r="381" spans="1:14" ht="14.25" customHeight="1">
      <c r="A381" s="2" t="s">
        <v>666</v>
      </c>
      <c r="B381" s="3" t="s">
        <v>1998</v>
      </c>
      <c r="C381" s="2">
        <v>100</v>
      </c>
      <c r="D381" s="2">
        <v>1</v>
      </c>
      <c r="E381" s="2">
        <f t="shared" si="20"/>
        <v>100</v>
      </c>
      <c r="F381" s="2" t="str">
        <f t="shared" si="21"/>
        <v>100</v>
      </c>
      <c r="G381" s="2">
        <v>492</v>
      </c>
      <c r="H381" s="6">
        <v>44744</v>
      </c>
      <c r="I381" s="6">
        <v>44747</v>
      </c>
      <c r="J381" s="100"/>
      <c r="K381" s="2" t="b">
        <v>0</v>
      </c>
      <c r="L381" s="2" t="s">
        <v>1970</v>
      </c>
      <c r="M381" s="2">
        <f t="shared" si="22"/>
        <v>0</v>
      </c>
      <c r="N381" s="100" t="str">
        <f t="shared" si="23"/>
        <v>VALID</v>
      </c>
    </row>
    <row r="382" spans="1:14" ht="14.25" customHeight="1">
      <c r="A382" s="2" t="s">
        <v>668</v>
      </c>
      <c r="B382" s="3" t="s">
        <v>1978</v>
      </c>
      <c r="C382" s="2">
        <v>18000</v>
      </c>
      <c r="D382" s="2">
        <v>5</v>
      </c>
      <c r="E382" s="2">
        <f t="shared" si="20"/>
        <v>90000</v>
      </c>
      <c r="F382" s="2" t="str">
        <f t="shared" si="21"/>
        <v>18000</v>
      </c>
      <c r="G382" s="2">
        <v>468</v>
      </c>
      <c r="H382" s="6">
        <v>45360</v>
      </c>
      <c r="I382" s="6">
        <v>45362</v>
      </c>
      <c r="J382" s="2" t="s">
        <v>1985</v>
      </c>
      <c r="K382" s="2" t="b">
        <v>1</v>
      </c>
      <c r="L382" s="2">
        <v>45637.1</v>
      </c>
      <c r="M382" s="2">
        <f t="shared" si="22"/>
        <v>45637.1</v>
      </c>
      <c r="N382" s="100" t="str">
        <f t="shared" si="23"/>
        <v>VALID</v>
      </c>
    </row>
    <row r="383" spans="1:14" ht="14.25" customHeight="1">
      <c r="A383" s="2" t="s">
        <v>669</v>
      </c>
      <c r="B383" s="3" t="s">
        <v>1971</v>
      </c>
      <c r="C383" s="2">
        <v>6000</v>
      </c>
      <c r="D383" s="2">
        <v>3</v>
      </c>
      <c r="E383" s="2">
        <f t="shared" si="20"/>
        <v>18000</v>
      </c>
      <c r="F383" s="2" t="str">
        <f t="shared" si="21"/>
        <v>6000</v>
      </c>
      <c r="G383" s="2">
        <v>459</v>
      </c>
      <c r="H383" s="6">
        <v>44009</v>
      </c>
      <c r="I383" s="6">
        <v>44014</v>
      </c>
      <c r="J383" s="2" t="s">
        <v>1974</v>
      </c>
      <c r="K383" s="2" t="b">
        <v>1</v>
      </c>
      <c r="L383" s="2">
        <v>11172.539999999999</v>
      </c>
      <c r="M383" s="2">
        <f t="shared" si="22"/>
        <v>11172.539999999999</v>
      </c>
      <c r="N383" s="100" t="str">
        <f t="shared" si="23"/>
        <v>VALID</v>
      </c>
    </row>
    <row r="384" spans="1:14" ht="14.25" customHeight="1">
      <c r="A384" s="2" t="s">
        <v>670</v>
      </c>
      <c r="B384" s="3" t="s">
        <v>1980</v>
      </c>
      <c r="C384" s="2">
        <v>25000</v>
      </c>
      <c r="D384" s="2">
        <v>10</v>
      </c>
      <c r="E384" s="2">
        <f t="shared" si="20"/>
        <v>250000</v>
      </c>
      <c r="F384" s="2" t="str">
        <f t="shared" si="21"/>
        <v>25000</v>
      </c>
      <c r="G384" s="2">
        <v>165</v>
      </c>
      <c r="H384" s="6">
        <v>43970</v>
      </c>
      <c r="I384" s="6">
        <v>43972</v>
      </c>
      <c r="J384" s="100"/>
      <c r="K384" s="2" t="b">
        <v>0</v>
      </c>
      <c r="L384" s="2" t="s">
        <v>1970</v>
      </c>
      <c r="M384" s="2">
        <f t="shared" si="22"/>
        <v>0</v>
      </c>
      <c r="N384" s="100" t="str">
        <f t="shared" si="23"/>
        <v>VALID</v>
      </c>
    </row>
    <row r="385" spans="1:14" ht="14.25" customHeight="1">
      <c r="A385" s="2" t="s">
        <v>672</v>
      </c>
      <c r="B385" s="3" t="s">
        <v>1998</v>
      </c>
      <c r="C385" s="2">
        <v>100</v>
      </c>
      <c r="D385" s="2">
        <v>1</v>
      </c>
      <c r="E385" s="2">
        <f t="shared" si="20"/>
        <v>100</v>
      </c>
      <c r="F385" s="2" t="str">
        <f t="shared" si="21"/>
        <v>100</v>
      </c>
      <c r="G385" s="2">
        <v>343</v>
      </c>
      <c r="H385" s="6">
        <v>43838</v>
      </c>
      <c r="I385" s="6">
        <v>43844</v>
      </c>
      <c r="J385" s="2" t="s">
        <v>1972</v>
      </c>
      <c r="K385" s="2" t="b">
        <v>1</v>
      </c>
      <c r="L385" s="2">
        <v>57.71</v>
      </c>
      <c r="M385" s="2">
        <f t="shared" si="22"/>
        <v>57.71</v>
      </c>
      <c r="N385" s="100" t="str">
        <f t="shared" si="23"/>
        <v>VALID</v>
      </c>
    </row>
    <row r="386" spans="1:14" ht="14.25" customHeight="1">
      <c r="A386" s="2" t="s">
        <v>674</v>
      </c>
      <c r="B386" s="3" t="s">
        <v>1977</v>
      </c>
      <c r="C386" s="2">
        <v>10000</v>
      </c>
      <c r="D386" s="2">
        <v>3</v>
      </c>
      <c r="E386" s="2">
        <f t="shared" si="20"/>
        <v>30000</v>
      </c>
      <c r="F386" s="2" t="str">
        <f t="shared" si="21"/>
        <v>10000</v>
      </c>
      <c r="G386" s="2">
        <v>449</v>
      </c>
      <c r="H386" s="6">
        <v>45351</v>
      </c>
      <c r="I386" s="6">
        <v>45356</v>
      </c>
      <c r="J386" s="2" t="s">
        <v>1985</v>
      </c>
      <c r="K386" s="2" t="b">
        <v>1</v>
      </c>
      <c r="L386" s="2">
        <v>15793.41</v>
      </c>
      <c r="M386" s="2">
        <f t="shared" si="22"/>
        <v>15793.41</v>
      </c>
      <c r="N386" s="100" t="str">
        <f t="shared" si="23"/>
        <v>VALID</v>
      </c>
    </row>
    <row r="387" spans="1:14" ht="14.25" customHeight="1">
      <c r="A387" s="2" t="s">
        <v>676</v>
      </c>
      <c r="B387" s="3" t="s">
        <v>1982</v>
      </c>
      <c r="C387" s="2">
        <v>15000</v>
      </c>
      <c r="D387" s="2">
        <v>4</v>
      </c>
      <c r="E387" s="2">
        <f t="shared" ref="E387:E450" si="24">F387*D387</f>
        <v>60000</v>
      </c>
      <c r="F387" s="2" t="str">
        <f t="shared" ref="F387:F450" si="25">SUBSTITUTE(C387,"₹","")</f>
        <v>15000</v>
      </c>
      <c r="G387" s="2">
        <v>175</v>
      </c>
      <c r="H387" s="6">
        <v>43745</v>
      </c>
      <c r="I387" s="6">
        <v>43750</v>
      </c>
      <c r="J387" s="2" t="s">
        <v>1972</v>
      </c>
      <c r="K387" s="2" t="b">
        <v>1</v>
      </c>
      <c r="L387" s="2">
        <v>46224.04</v>
      </c>
      <c r="M387" s="2">
        <f t="shared" ref="M387:M450" si="26">IF(TRIM(L387)="",0,L387)</f>
        <v>46224.04</v>
      </c>
      <c r="N387" s="100" t="str">
        <f t="shared" ref="N387:N450" si="27">IF(AND(ISBLANK(J387),K387=TRUE),"INVALID","VALID")</f>
        <v>VALID</v>
      </c>
    </row>
    <row r="388" spans="1:14" ht="14.25" customHeight="1">
      <c r="A388" s="2" t="s">
        <v>678</v>
      </c>
      <c r="B388" s="3" t="s">
        <v>1981</v>
      </c>
      <c r="C388" s="2" t="s">
        <v>1995</v>
      </c>
      <c r="D388" s="2">
        <v>3</v>
      </c>
      <c r="E388" s="2">
        <f t="shared" si="24"/>
        <v>24000</v>
      </c>
      <c r="F388" s="2" t="str">
        <f t="shared" si="25"/>
        <v>8000</v>
      </c>
      <c r="G388" s="2">
        <v>456</v>
      </c>
      <c r="H388" s="6">
        <v>45406</v>
      </c>
      <c r="I388" s="6">
        <v>45410</v>
      </c>
      <c r="J388" s="2" t="s">
        <v>1985</v>
      </c>
      <c r="K388" s="2" t="b">
        <v>1</v>
      </c>
      <c r="L388" s="2">
        <v>15849.300000000001</v>
      </c>
      <c r="M388" s="2">
        <f t="shared" si="26"/>
        <v>15849.300000000001</v>
      </c>
      <c r="N388" s="100" t="str">
        <f t="shared" si="27"/>
        <v>VALID</v>
      </c>
    </row>
    <row r="389" spans="1:14" ht="14.25" customHeight="1">
      <c r="A389" s="2" t="s">
        <v>679</v>
      </c>
      <c r="B389" s="3" t="s">
        <v>1977</v>
      </c>
      <c r="C389" s="2" t="s">
        <v>1994</v>
      </c>
      <c r="D389" s="2">
        <v>3</v>
      </c>
      <c r="E389" s="2">
        <f t="shared" si="24"/>
        <v>30000</v>
      </c>
      <c r="F389" s="2" t="str">
        <f t="shared" si="25"/>
        <v>10000</v>
      </c>
      <c r="G389" s="2">
        <v>395</v>
      </c>
      <c r="H389" s="6">
        <v>43939</v>
      </c>
      <c r="I389" s="6">
        <v>43945</v>
      </c>
      <c r="J389" s="2" t="s">
        <v>1985</v>
      </c>
      <c r="K389" s="2" t="b">
        <v>1</v>
      </c>
      <c r="L389" s="2">
        <v>23214.36</v>
      </c>
      <c r="M389" s="2">
        <f t="shared" si="26"/>
        <v>23214.36</v>
      </c>
      <c r="N389" s="100" t="str">
        <f t="shared" si="27"/>
        <v>VALID</v>
      </c>
    </row>
    <row r="390" spans="1:14" ht="14.25" customHeight="1">
      <c r="A390" s="2" t="s">
        <v>681</v>
      </c>
      <c r="B390" s="3" t="s">
        <v>1981</v>
      </c>
      <c r="C390" s="2">
        <v>8000</v>
      </c>
      <c r="D390" s="2">
        <v>2</v>
      </c>
      <c r="E390" s="2">
        <f t="shared" si="24"/>
        <v>16000</v>
      </c>
      <c r="F390" s="2" t="str">
        <f t="shared" si="25"/>
        <v>8000</v>
      </c>
      <c r="G390" s="2">
        <v>147</v>
      </c>
      <c r="H390" s="6">
        <v>44905</v>
      </c>
      <c r="I390" s="6">
        <v>44910</v>
      </c>
      <c r="J390" s="100"/>
      <c r="K390" s="2" t="b">
        <v>0</v>
      </c>
      <c r="L390" s="2" t="s">
        <v>1970</v>
      </c>
      <c r="M390" s="2">
        <f t="shared" si="26"/>
        <v>0</v>
      </c>
      <c r="N390" s="100" t="str">
        <f t="shared" si="27"/>
        <v>VALID</v>
      </c>
    </row>
    <row r="391" spans="1:14" ht="14.25" customHeight="1">
      <c r="A391" s="2" t="s">
        <v>682</v>
      </c>
      <c r="B391" s="3" t="s">
        <v>1982</v>
      </c>
      <c r="C391" s="2" t="s">
        <v>2003</v>
      </c>
      <c r="D391" s="2">
        <v>5</v>
      </c>
      <c r="E391" s="2">
        <f t="shared" si="24"/>
        <v>75000</v>
      </c>
      <c r="F391" s="2" t="str">
        <f t="shared" si="25"/>
        <v>15000</v>
      </c>
      <c r="G391" s="2">
        <v>495</v>
      </c>
      <c r="H391" s="6">
        <v>45217</v>
      </c>
      <c r="I391" s="6">
        <v>45219</v>
      </c>
      <c r="J391" s="2" t="s">
        <v>1985</v>
      </c>
      <c r="K391" s="2" t="b">
        <v>1</v>
      </c>
      <c r="L391" s="2">
        <v>52324.55</v>
      </c>
      <c r="M391" s="2">
        <f t="shared" si="26"/>
        <v>52324.55</v>
      </c>
      <c r="N391" s="100" t="str">
        <f t="shared" si="27"/>
        <v>VALID</v>
      </c>
    </row>
    <row r="392" spans="1:14" ht="14.25" customHeight="1">
      <c r="A392" s="2" t="s">
        <v>683</v>
      </c>
      <c r="B392" s="3" t="s">
        <v>1976</v>
      </c>
      <c r="C392" s="2">
        <v>1000</v>
      </c>
      <c r="D392" s="2">
        <v>4</v>
      </c>
      <c r="E392" s="2">
        <f t="shared" si="24"/>
        <v>4000</v>
      </c>
      <c r="F392" s="2" t="str">
        <f t="shared" si="25"/>
        <v>1000</v>
      </c>
      <c r="G392" s="2">
        <v>181</v>
      </c>
      <c r="H392" s="6">
        <v>44167</v>
      </c>
      <c r="I392" s="6">
        <v>44171</v>
      </c>
      <c r="J392" s="100"/>
      <c r="K392" s="2" t="b">
        <v>0</v>
      </c>
      <c r="L392" s="2" t="s">
        <v>1970</v>
      </c>
      <c r="M392" s="2">
        <f t="shared" si="26"/>
        <v>0</v>
      </c>
      <c r="N392" s="100" t="str">
        <f t="shared" si="27"/>
        <v>VALID</v>
      </c>
    </row>
    <row r="393" spans="1:14" ht="14.25" customHeight="1">
      <c r="A393" s="2" t="s">
        <v>684</v>
      </c>
      <c r="B393" s="3" t="s">
        <v>1980</v>
      </c>
      <c r="C393" s="2" t="s">
        <v>2000</v>
      </c>
      <c r="D393" s="2">
        <v>10</v>
      </c>
      <c r="E393" s="2">
        <f t="shared" si="24"/>
        <v>250000</v>
      </c>
      <c r="F393" s="2" t="str">
        <f t="shared" si="25"/>
        <v>25000</v>
      </c>
      <c r="G393" s="2">
        <v>424</v>
      </c>
      <c r="H393" s="6">
        <v>45219</v>
      </c>
      <c r="I393" s="6">
        <v>45224</v>
      </c>
      <c r="J393" s="2" t="s">
        <v>1985</v>
      </c>
      <c r="K393" s="2" t="b">
        <v>1</v>
      </c>
      <c r="L393" s="2">
        <v>154333.29999999999</v>
      </c>
      <c r="M393" s="2">
        <f t="shared" si="26"/>
        <v>154333.29999999999</v>
      </c>
      <c r="N393" s="100" t="str">
        <f t="shared" si="27"/>
        <v>VALID</v>
      </c>
    </row>
    <row r="394" spans="1:14" ht="14.25" customHeight="1">
      <c r="A394" s="2" t="s">
        <v>685</v>
      </c>
      <c r="B394" s="3" t="s">
        <v>1978</v>
      </c>
      <c r="C394" s="2">
        <v>18000</v>
      </c>
      <c r="D394" s="2">
        <v>5</v>
      </c>
      <c r="E394" s="2">
        <f t="shared" si="24"/>
        <v>90000</v>
      </c>
      <c r="F394" s="2" t="str">
        <f t="shared" si="25"/>
        <v>18000</v>
      </c>
      <c r="G394" s="2">
        <v>457</v>
      </c>
      <c r="H394" s="6">
        <v>44867</v>
      </c>
      <c r="I394" s="6">
        <v>44871</v>
      </c>
      <c r="J394" s="2" t="s">
        <v>1974</v>
      </c>
      <c r="K394" s="2" t="b">
        <v>1</v>
      </c>
      <c r="L394" s="2">
        <v>54359.3</v>
      </c>
      <c r="M394" s="2">
        <f t="shared" si="26"/>
        <v>54359.3</v>
      </c>
      <c r="N394" s="100" t="str">
        <f t="shared" si="27"/>
        <v>VALID</v>
      </c>
    </row>
    <row r="395" spans="1:14" ht="14.25" customHeight="1">
      <c r="A395" s="2" t="s">
        <v>686</v>
      </c>
      <c r="B395" s="3" t="s">
        <v>1982</v>
      </c>
      <c r="C395" s="2">
        <v>15000</v>
      </c>
      <c r="D395" s="2">
        <v>3</v>
      </c>
      <c r="E395" s="2">
        <f t="shared" si="24"/>
        <v>45000</v>
      </c>
      <c r="F395" s="2" t="str">
        <f t="shared" si="25"/>
        <v>15000</v>
      </c>
      <c r="G395" s="2">
        <v>472</v>
      </c>
      <c r="H395" s="6">
        <v>45110</v>
      </c>
      <c r="I395" s="6">
        <v>45112</v>
      </c>
      <c r="J395" s="2" t="s">
        <v>1991</v>
      </c>
      <c r="K395" s="2" t="b">
        <v>1</v>
      </c>
      <c r="L395" s="2">
        <v>34948.050000000003</v>
      </c>
      <c r="M395" s="2">
        <f t="shared" si="26"/>
        <v>34948.050000000003</v>
      </c>
      <c r="N395" s="100" t="str">
        <f t="shared" si="27"/>
        <v>VALID</v>
      </c>
    </row>
    <row r="396" spans="1:14" ht="14.25" customHeight="1">
      <c r="A396" s="2" t="s">
        <v>688</v>
      </c>
      <c r="B396" s="3" t="s">
        <v>1967</v>
      </c>
      <c r="C396" s="2">
        <v>12000</v>
      </c>
      <c r="D396" s="2">
        <v>4</v>
      </c>
      <c r="E396" s="2">
        <f t="shared" si="24"/>
        <v>48000</v>
      </c>
      <c r="F396" s="2" t="str">
        <f t="shared" si="25"/>
        <v>12000</v>
      </c>
      <c r="G396" s="2">
        <v>103</v>
      </c>
      <c r="H396" s="6">
        <v>43856</v>
      </c>
      <c r="I396" s="6">
        <v>43859</v>
      </c>
      <c r="J396" s="2" t="s">
        <v>1991</v>
      </c>
      <c r="K396" s="2" t="b">
        <v>1</v>
      </c>
      <c r="L396" s="2">
        <v>31165.759999999998</v>
      </c>
      <c r="M396" s="2">
        <f t="shared" si="26"/>
        <v>31165.759999999998</v>
      </c>
      <c r="N396" s="100" t="str">
        <f t="shared" si="27"/>
        <v>VALID</v>
      </c>
    </row>
    <row r="397" spans="1:14" ht="14.25" customHeight="1">
      <c r="A397" s="2" t="s">
        <v>690</v>
      </c>
      <c r="B397" s="3" t="s">
        <v>1983</v>
      </c>
      <c r="C397" s="2">
        <v>2000</v>
      </c>
      <c r="D397" s="2">
        <v>6</v>
      </c>
      <c r="E397" s="2">
        <f t="shared" si="24"/>
        <v>12000</v>
      </c>
      <c r="F397" s="2" t="str">
        <f t="shared" si="25"/>
        <v>2000</v>
      </c>
      <c r="G397" s="2">
        <v>119</v>
      </c>
      <c r="H397" s="6">
        <v>44140</v>
      </c>
      <c r="I397" s="6">
        <v>44145</v>
      </c>
      <c r="J397" s="2" t="s">
        <v>1972</v>
      </c>
      <c r="K397" s="2" t="b">
        <v>1</v>
      </c>
      <c r="L397" s="2">
        <v>9210.5399999999991</v>
      </c>
      <c r="M397" s="2">
        <f t="shared" si="26"/>
        <v>9210.5399999999991</v>
      </c>
      <c r="N397" s="100" t="str">
        <f t="shared" si="27"/>
        <v>VALID</v>
      </c>
    </row>
    <row r="398" spans="1:14" ht="14.25" customHeight="1">
      <c r="A398" s="2" t="s">
        <v>692</v>
      </c>
      <c r="B398" s="3" t="s">
        <v>1996</v>
      </c>
      <c r="C398" s="2">
        <v>800</v>
      </c>
      <c r="D398" s="2">
        <v>1</v>
      </c>
      <c r="E398" s="2">
        <f t="shared" si="24"/>
        <v>800</v>
      </c>
      <c r="F398" s="2" t="str">
        <f t="shared" si="25"/>
        <v>800</v>
      </c>
      <c r="G398" s="2">
        <v>170</v>
      </c>
      <c r="H398" s="6">
        <v>43640</v>
      </c>
      <c r="I398" s="6">
        <v>43643</v>
      </c>
      <c r="J398" s="2" t="s">
        <v>1968</v>
      </c>
      <c r="K398" s="2" t="b">
        <v>1</v>
      </c>
      <c r="L398" s="2">
        <v>630.55999999999995</v>
      </c>
      <c r="M398" s="2">
        <f t="shared" si="26"/>
        <v>630.55999999999995</v>
      </c>
      <c r="N398" s="100" t="str">
        <f t="shared" si="27"/>
        <v>VALID</v>
      </c>
    </row>
    <row r="399" spans="1:14" ht="14.25" customHeight="1">
      <c r="A399" s="2" t="s">
        <v>693</v>
      </c>
      <c r="B399" s="3" t="s">
        <v>1971</v>
      </c>
      <c r="C399" s="2">
        <v>6000</v>
      </c>
      <c r="D399" s="2">
        <v>4</v>
      </c>
      <c r="E399" s="2">
        <f t="shared" si="24"/>
        <v>24000</v>
      </c>
      <c r="F399" s="2" t="str">
        <f t="shared" si="25"/>
        <v>6000</v>
      </c>
      <c r="G399" s="2">
        <v>359</v>
      </c>
      <c r="H399" s="6">
        <v>44842</v>
      </c>
      <c r="I399" s="6">
        <v>44844</v>
      </c>
      <c r="J399" s="2" t="s">
        <v>1991</v>
      </c>
      <c r="K399" s="2" t="b">
        <v>1</v>
      </c>
      <c r="L399" s="2">
        <v>17480.04</v>
      </c>
      <c r="M399" s="2">
        <f t="shared" si="26"/>
        <v>17480.04</v>
      </c>
      <c r="N399" s="100" t="str">
        <f t="shared" si="27"/>
        <v>VALID</v>
      </c>
    </row>
    <row r="400" spans="1:14" ht="14.25" customHeight="1">
      <c r="A400" s="2" t="s">
        <v>694</v>
      </c>
      <c r="B400" s="3" t="s">
        <v>1967</v>
      </c>
      <c r="C400" s="2">
        <v>12000</v>
      </c>
      <c r="D400" s="2">
        <v>5</v>
      </c>
      <c r="E400" s="2">
        <f t="shared" si="24"/>
        <v>60000</v>
      </c>
      <c r="F400" s="2" t="str">
        <f t="shared" si="25"/>
        <v>12000</v>
      </c>
      <c r="G400" s="2">
        <v>134</v>
      </c>
      <c r="H400" s="6">
        <v>45363</v>
      </c>
      <c r="I400" s="6">
        <v>45366</v>
      </c>
      <c r="J400" s="2" t="s">
        <v>1974</v>
      </c>
      <c r="K400" s="2" t="b">
        <v>1</v>
      </c>
      <c r="L400" s="2">
        <v>39419.75</v>
      </c>
      <c r="M400" s="2">
        <f t="shared" si="26"/>
        <v>39419.75</v>
      </c>
      <c r="N400" s="100" t="str">
        <f t="shared" si="27"/>
        <v>VALID</v>
      </c>
    </row>
    <row r="401" spans="1:14" ht="14.25" customHeight="1">
      <c r="A401" s="2" t="s">
        <v>695</v>
      </c>
      <c r="B401" s="3" t="s">
        <v>1971</v>
      </c>
      <c r="C401" s="2">
        <v>6000</v>
      </c>
      <c r="D401" s="2">
        <v>4</v>
      </c>
      <c r="E401" s="2">
        <f t="shared" si="24"/>
        <v>24000</v>
      </c>
      <c r="F401" s="2" t="str">
        <f t="shared" si="25"/>
        <v>6000</v>
      </c>
      <c r="G401" s="2">
        <v>469</v>
      </c>
      <c r="H401" s="6">
        <v>43762</v>
      </c>
      <c r="I401" s="6">
        <v>43767</v>
      </c>
      <c r="J401" s="2" t="s">
        <v>1974</v>
      </c>
      <c r="K401" s="2" t="b">
        <v>1</v>
      </c>
      <c r="L401" s="2">
        <v>20401.560000000001</v>
      </c>
      <c r="M401" s="2">
        <f t="shared" si="26"/>
        <v>20401.560000000001</v>
      </c>
      <c r="N401" s="100" t="str">
        <f t="shared" si="27"/>
        <v>VALID</v>
      </c>
    </row>
    <row r="402" spans="1:14" ht="14.25" customHeight="1">
      <c r="A402" s="2" t="s">
        <v>697</v>
      </c>
      <c r="B402" s="3" t="s">
        <v>1967</v>
      </c>
      <c r="C402" s="2" t="s">
        <v>1992</v>
      </c>
      <c r="D402" s="2">
        <v>5</v>
      </c>
      <c r="E402" s="2">
        <f t="shared" si="24"/>
        <v>60000</v>
      </c>
      <c r="F402" s="2" t="str">
        <f t="shared" si="25"/>
        <v>12000</v>
      </c>
      <c r="G402" s="2">
        <v>187</v>
      </c>
      <c r="H402" s="6">
        <v>44915</v>
      </c>
      <c r="I402" s="6">
        <v>44918</v>
      </c>
      <c r="J402" s="2" t="s">
        <v>1974</v>
      </c>
      <c r="K402" s="2" t="b">
        <v>1</v>
      </c>
      <c r="L402" s="2">
        <v>31762.350000000002</v>
      </c>
      <c r="M402" s="2">
        <f t="shared" si="26"/>
        <v>31762.350000000002</v>
      </c>
      <c r="N402" s="100" t="str">
        <f t="shared" si="27"/>
        <v>VALID</v>
      </c>
    </row>
    <row r="403" spans="1:14" ht="14.25" customHeight="1">
      <c r="A403" s="2" t="s">
        <v>698</v>
      </c>
      <c r="B403" s="3" t="s">
        <v>1980</v>
      </c>
      <c r="C403" s="2" t="s">
        <v>2000</v>
      </c>
      <c r="D403" s="2">
        <v>10</v>
      </c>
      <c r="E403" s="2">
        <f t="shared" si="24"/>
        <v>250000</v>
      </c>
      <c r="F403" s="2" t="str">
        <f t="shared" si="25"/>
        <v>25000</v>
      </c>
      <c r="G403" s="2">
        <v>290</v>
      </c>
      <c r="H403" s="6">
        <v>44279</v>
      </c>
      <c r="I403" s="6">
        <v>44283</v>
      </c>
      <c r="J403" s="2" t="s">
        <v>1985</v>
      </c>
      <c r="K403" s="2" t="b">
        <v>1</v>
      </c>
      <c r="L403" s="2">
        <v>207131.6</v>
      </c>
      <c r="M403" s="2">
        <f t="shared" si="26"/>
        <v>207131.6</v>
      </c>
      <c r="N403" s="100" t="str">
        <f t="shared" si="27"/>
        <v>VALID</v>
      </c>
    </row>
    <row r="404" spans="1:14" ht="14.25" customHeight="1">
      <c r="A404" s="2" t="s">
        <v>699</v>
      </c>
      <c r="B404" s="3" t="s">
        <v>1996</v>
      </c>
      <c r="C404" s="2">
        <v>800</v>
      </c>
      <c r="D404" s="2">
        <v>2</v>
      </c>
      <c r="E404" s="2">
        <f t="shared" si="24"/>
        <v>1600</v>
      </c>
      <c r="F404" s="2" t="str">
        <f t="shared" si="25"/>
        <v>800</v>
      </c>
      <c r="G404" s="2">
        <v>408</v>
      </c>
      <c r="H404" s="6">
        <v>44095</v>
      </c>
      <c r="I404" s="6">
        <v>44101</v>
      </c>
      <c r="J404" s="2" t="s">
        <v>1972</v>
      </c>
      <c r="K404" s="2" t="b">
        <v>1</v>
      </c>
      <c r="L404" s="2">
        <v>1276.22</v>
      </c>
      <c r="M404" s="2">
        <f t="shared" si="26"/>
        <v>1276.22</v>
      </c>
      <c r="N404" s="100" t="str">
        <f t="shared" si="27"/>
        <v>VALID</v>
      </c>
    </row>
    <row r="405" spans="1:14" ht="14.25" customHeight="1">
      <c r="A405" s="2" t="s">
        <v>701</v>
      </c>
      <c r="B405" s="3" t="s">
        <v>1983</v>
      </c>
      <c r="C405" s="2">
        <v>2000</v>
      </c>
      <c r="D405" s="2">
        <v>6</v>
      </c>
      <c r="E405" s="2">
        <f t="shared" si="24"/>
        <v>12000</v>
      </c>
      <c r="F405" s="2" t="str">
        <f t="shared" si="25"/>
        <v>2000</v>
      </c>
      <c r="G405" s="2">
        <v>384</v>
      </c>
      <c r="H405" s="6">
        <v>45091</v>
      </c>
      <c r="I405" s="6">
        <v>45095</v>
      </c>
      <c r="J405" s="2" t="s">
        <v>1968</v>
      </c>
      <c r="K405" s="2" t="b">
        <v>1</v>
      </c>
      <c r="L405" s="2">
        <v>8430.7800000000007</v>
      </c>
      <c r="M405" s="2">
        <f t="shared" si="26"/>
        <v>8430.7800000000007</v>
      </c>
      <c r="N405" s="100" t="str">
        <f t="shared" si="27"/>
        <v>VALID</v>
      </c>
    </row>
    <row r="406" spans="1:14" ht="14.25" customHeight="1">
      <c r="A406" s="2" t="s">
        <v>703</v>
      </c>
      <c r="B406" s="3" t="s">
        <v>1981</v>
      </c>
      <c r="C406" s="2" t="s">
        <v>1995</v>
      </c>
      <c r="D406" s="2">
        <v>4</v>
      </c>
      <c r="E406" s="2">
        <f t="shared" si="24"/>
        <v>32000</v>
      </c>
      <c r="F406" s="2" t="str">
        <f t="shared" si="25"/>
        <v>8000</v>
      </c>
      <c r="G406" s="2">
        <v>417</v>
      </c>
      <c r="H406" s="6">
        <v>43626</v>
      </c>
      <c r="I406" s="6">
        <v>43628</v>
      </c>
      <c r="J406" s="2" t="s">
        <v>1968</v>
      </c>
      <c r="K406" s="2" t="b">
        <v>1</v>
      </c>
      <c r="L406" s="2">
        <v>25608.2</v>
      </c>
      <c r="M406" s="2">
        <f t="shared" si="26"/>
        <v>25608.2</v>
      </c>
      <c r="N406" s="100" t="str">
        <f t="shared" si="27"/>
        <v>VALID</v>
      </c>
    </row>
    <row r="407" spans="1:14" ht="14.25" customHeight="1">
      <c r="A407" s="2" t="s">
        <v>705</v>
      </c>
      <c r="B407" s="3" t="s">
        <v>1983</v>
      </c>
      <c r="C407" s="2">
        <v>2000</v>
      </c>
      <c r="D407" s="2">
        <v>6</v>
      </c>
      <c r="E407" s="2">
        <f t="shared" si="24"/>
        <v>12000</v>
      </c>
      <c r="F407" s="2" t="str">
        <f t="shared" si="25"/>
        <v>2000</v>
      </c>
      <c r="G407" s="2">
        <v>250</v>
      </c>
      <c r="H407" s="6">
        <v>44679</v>
      </c>
      <c r="I407" s="6">
        <v>44681</v>
      </c>
      <c r="J407" s="100"/>
      <c r="K407" s="2" t="b">
        <v>0</v>
      </c>
      <c r="L407" s="2" t="s">
        <v>1970</v>
      </c>
      <c r="M407" s="2">
        <f t="shared" si="26"/>
        <v>0</v>
      </c>
      <c r="N407" s="100" t="str">
        <f t="shared" si="27"/>
        <v>VALID</v>
      </c>
    </row>
    <row r="408" spans="1:14" ht="14.25" customHeight="1">
      <c r="A408" s="2" t="s">
        <v>707</v>
      </c>
      <c r="B408" s="3" t="s">
        <v>1998</v>
      </c>
      <c r="C408" s="2">
        <v>100</v>
      </c>
      <c r="D408" s="2">
        <v>1</v>
      </c>
      <c r="E408" s="2">
        <f t="shared" si="24"/>
        <v>100</v>
      </c>
      <c r="F408" s="2" t="str">
        <f t="shared" si="25"/>
        <v>100</v>
      </c>
      <c r="G408" s="2">
        <v>160</v>
      </c>
      <c r="H408" s="6">
        <v>44463</v>
      </c>
      <c r="I408" s="6">
        <v>44467</v>
      </c>
      <c r="J408" s="2" t="s">
        <v>1972</v>
      </c>
      <c r="K408" s="2" t="b">
        <v>1</v>
      </c>
      <c r="L408" s="2">
        <v>60.99</v>
      </c>
      <c r="M408" s="2">
        <f t="shared" si="26"/>
        <v>60.99</v>
      </c>
      <c r="N408" s="100" t="str">
        <f t="shared" si="27"/>
        <v>VALID</v>
      </c>
    </row>
    <row r="409" spans="1:14" ht="14.25" customHeight="1">
      <c r="A409" s="2" t="s">
        <v>708</v>
      </c>
      <c r="B409" s="3" t="s">
        <v>1971</v>
      </c>
      <c r="C409" s="2">
        <v>6000</v>
      </c>
      <c r="D409" s="2">
        <v>4</v>
      </c>
      <c r="E409" s="2">
        <f t="shared" si="24"/>
        <v>24000</v>
      </c>
      <c r="F409" s="2" t="str">
        <f t="shared" si="25"/>
        <v>6000</v>
      </c>
      <c r="G409" s="2">
        <v>433</v>
      </c>
      <c r="H409" s="6">
        <v>45288</v>
      </c>
      <c r="I409" s="6">
        <v>45290</v>
      </c>
      <c r="J409" s="2" t="s">
        <v>1968</v>
      </c>
      <c r="K409" s="2" t="b">
        <v>1</v>
      </c>
      <c r="L409" s="2">
        <v>16421.2</v>
      </c>
      <c r="M409" s="2">
        <f t="shared" si="26"/>
        <v>16421.2</v>
      </c>
      <c r="N409" s="100" t="str">
        <f t="shared" si="27"/>
        <v>VALID</v>
      </c>
    </row>
    <row r="410" spans="1:14" ht="14.25" customHeight="1">
      <c r="A410" s="2" t="s">
        <v>710</v>
      </c>
      <c r="B410" s="3" t="s">
        <v>1967</v>
      </c>
      <c r="C410" s="2" t="s">
        <v>1992</v>
      </c>
      <c r="D410" s="2">
        <v>4</v>
      </c>
      <c r="E410" s="2">
        <f t="shared" si="24"/>
        <v>48000</v>
      </c>
      <c r="F410" s="2" t="str">
        <f t="shared" si="25"/>
        <v>12000</v>
      </c>
      <c r="G410" s="2">
        <v>194</v>
      </c>
      <c r="H410" s="6">
        <v>44210</v>
      </c>
      <c r="I410" s="6">
        <v>44212</v>
      </c>
      <c r="J410" s="100"/>
      <c r="K410" s="2" t="b">
        <v>0</v>
      </c>
      <c r="L410" s="2" t="s">
        <v>1970</v>
      </c>
      <c r="M410" s="2">
        <f t="shared" si="26"/>
        <v>0</v>
      </c>
      <c r="N410" s="100" t="str">
        <f t="shared" si="27"/>
        <v>VALID</v>
      </c>
    </row>
    <row r="411" spans="1:14" ht="14.25" customHeight="1">
      <c r="A411" s="2" t="s">
        <v>712</v>
      </c>
      <c r="B411" s="3" t="s">
        <v>1967</v>
      </c>
      <c r="C411" s="2">
        <v>12000</v>
      </c>
      <c r="D411" s="2">
        <v>5</v>
      </c>
      <c r="E411" s="2">
        <f t="shared" si="24"/>
        <v>60000</v>
      </c>
      <c r="F411" s="2" t="str">
        <f t="shared" si="25"/>
        <v>12000</v>
      </c>
      <c r="G411" s="2">
        <v>449</v>
      </c>
      <c r="H411" s="6">
        <v>44885</v>
      </c>
      <c r="I411" s="6">
        <v>44891</v>
      </c>
      <c r="J411" s="100"/>
      <c r="K411" s="2" t="b">
        <v>0</v>
      </c>
      <c r="L411" s="2" t="s">
        <v>1970</v>
      </c>
      <c r="M411" s="2">
        <f t="shared" si="26"/>
        <v>0</v>
      </c>
      <c r="N411" s="100" t="str">
        <f t="shared" si="27"/>
        <v>VALID</v>
      </c>
    </row>
    <row r="412" spans="1:14" ht="14.25" customHeight="1">
      <c r="A412" s="2" t="s">
        <v>713</v>
      </c>
      <c r="B412" s="3" t="s">
        <v>1996</v>
      </c>
      <c r="C412" s="2" t="s">
        <v>1997</v>
      </c>
      <c r="D412" s="2">
        <v>1</v>
      </c>
      <c r="E412" s="2">
        <f t="shared" si="24"/>
        <v>800</v>
      </c>
      <c r="F412" s="2" t="str">
        <f t="shared" si="25"/>
        <v>800</v>
      </c>
      <c r="G412" s="2">
        <v>381</v>
      </c>
      <c r="H412" s="6">
        <v>44988</v>
      </c>
      <c r="I412" s="6">
        <v>44990</v>
      </c>
      <c r="J412" s="2" t="s">
        <v>1974</v>
      </c>
      <c r="K412" s="2" t="b">
        <v>1</v>
      </c>
      <c r="L412" s="2">
        <v>401.91</v>
      </c>
      <c r="M412" s="2">
        <f t="shared" si="26"/>
        <v>401.91</v>
      </c>
      <c r="N412" s="100" t="str">
        <f t="shared" si="27"/>
        <v>VALID</v>
      </c>
    </row>
    <row r="413" spans="1:14" ht="14.25" customHeight="1">
      <c r="A413" s="2" t="s">
        <v>715</v>
      </c>
      <c r="B413" s="3" t="s">
        <v>1989</v>
      </c>
      <c r="C413" s="2">
        <v>4000</v>
      </c>
      <c r="D413" s="2">
        <v>10</v>
      </c>
      <c r="E413" s="2">
        <f t="shared" si="24"/>
        <v>40000</v>
      </c>
      <c r="F413" s="2" t="str">
        <f t="shared" si="25"/>
        <v>4000</v>
      </c>
      <c r="G413" s="2">
        <v>236</v>
      </c>
      <c r="H413" s="6">
        <v>44361</v>
      </c>
      <c r="I413" s="6">
        <v>44365</v>
      </c>
      <c r="J413" s="100"/>
      <c r="K413" s="2" t="b">
        <v>0</v>
      </c>
      <c r="L413" s="2" t="s">
        <v>1970</v>
      </c>
      <c r="M413" s="2">
        <f t="shared" si="26"/>
        <v>0</v>
      </c>
      <c r="N413" s="100" t="str">
        <f t="shared" si="27"/>
        <v>VALID</v>
      </c>
    </row>
    <row r="414" spans="1:14" ht="14.25" customHeight="1">
      <c r="A414" s="2" t="s">
        <v>716</v>
      </c>
      <c r="B414" s="3" t="s">
        <v>1978</v>
      </c>
      <c r="C414" s="2">
        <v>18000</v>
      </c>
      <c r="D414" s="2">
        <v>4</v>
      </c>
      <c r="E414" s="2">
        <f t="shared" si="24"/>
        <v>72000</v>
      </c>
      <c r="F414" s="2" t="str">
        <f t="shared" si="25"/>
        <v>18000</v>
      </c>
      <c r="G414" s="2">
        <v>163</v>
      </c>
      <c r="H414" s="6">
        <v>44283</v>
      </c>
      <c r="I414" s="6">
        <v>44289</v>
      </c>
      <c r="J414" s="2" t="s">
        <v>1985</v>
      </c>
      <c r="K414" s="2" t="b">
        <v>1</v>
      </c>
      <c r="L414" s="2">
        <v>36270.04</v>
      </c>
      <c r="M414" s="2">
        <f t="shared" si="26"/>
        <v>36270.04</v>
      </c>
      <c r="N414" s="100" t="str">
        <f t="shared" si="27"/>
        <v>VALID</v>
      </c>
    </row>
    <row r="415" spans="1:14" ht="14.25" customHeight="1">
      <c r="A415" s="2" t="s">
        <v>717</v>
      </c>
      <c r="B415" s="3" t="s">
        <v>1967</v>
      </c>
      <c r="C415" s="2">
        <v>12000</v>
      </c>
      <c r="D415" s="2">
        <v>5</v>
      </c>
      <c r="E415" s="2">
        <f t="shared" si="24"/>
        <v>60000</v>
      </c>
      <c r="F415" s="2" t="str">
        <f t="shared" si="25"/>
        <v>12000</v>
      </c>
      <c r="G415" s="2">
        <v>113</v>
      </c>
      <c r="H415" s="6">
        <v>45354</v>
      </c>
      <c r="I415" s="6">
        <v>45358</v>
      </c>
      <c r="J415" s="2" t="s">
        <v>1972</v>
      </c>
      <c r="K415" s="2" t="b">
        <v>1</v>
      </c>
      <c r="L415" s="2">
        <v>36798</v>
      </c>
      <c r="M415" s="2">
        <f t="shared" si="26"/>
        <v>36798</v>
      </c>
      <c r="N415" s="100" t="str">
        <f t="shared" si="27"/>
        <v>VALID</v>
      </c>
    </row>
    <row r="416" spans="1:14" ht="14.25" customHeight="1">
      <c r="A416" s="2" t="s">
        <v>719</v>
      </c>
      <c r="B416" s="3" t="s">
        <v>1969</v>
      </c>
      <c r="C416" s="2" t="s">
        <v>1987</v>
      </c>
      <c r="D416" s="2">
        <v>1</v>
      </c>
      <c r="E416" s="2">
        <f t="shared" si="24"/>
        <v>500</v>
      </c>
      <c r="F416" s="2" t="str">
        <f t="shared" si="25"/>
        <v>500</v>
      </c>
      <c r="G416" s="2">
        <v>259</v>
      </c>
      <c r="H416" s="6">
        <v>44013</v>
      </c>
      <c r="I416" s="6">
        <v>44018</v>
      </c>
      <c r="J416" s="2" t="s">
        <v>1985</v>
      </c>
      <c r="K416" s="2" t="b">
        <v>1</v>
      </c>
      <c r="L416" s="2">
        <v>398.78</v>
      </c>
      <c r="M416" s="2">
        <f t="shared" si="26"/>
        <v>398.78</v>
      </c>
      <c r="N416" s="100" t="str">
        <f t="shared" si="27"/>
        <v>VALID</v>
      </c>
    </row>
    <row r="417" spans="1:14" ht="14.25" customHeight="1">
      <c r="A417" s="2" t="s">
        <v>720</v>
      </c>
      <c r="B417" s="3" t="s">
        <v>1981</v>
      </c>
      <c r="C417" s="2">
        <v>8000</v>
      </c>
      <c r="D417" s="2">
        <v>4</v>
      </c>
      <c r="E417" s="2">
        <f t="shared" si="24"/>
        <v>32000</v>
      </c>
      <c r="F417" s="2" t="str">
        <f t="shared" si="25"/>
        <v>8000</v>
      </c>
      <c r="G417" s="2">
        <v>437</v>
      </c>
      <c r="H417" s="6">
        <v>44925</v>
      </c>
      <c r="I417" s="6">
        <v>44929</v>
      </c>
      <c r="J417" s="2" t="s">
        <v>1974</v>
      </c>
      <c r="K417" s="2" t="b">
        <v>1</v>
      </c>
      <c r="L417" s="2">
        <v>23542.2</v>
      </c>
      <c r="M417" s="2">
        <f t="shared" si="26"/>
        <v>23542.2</v>
      </c>
      <c r="N417" s="100" t="str">
        <f t="shared" si="27"/>
        <v>VALID</v>
      </c>
    </row>
    <row r="418" spans="1:14" ht="14.25" customHeight="1">
      <c r="A418" s="2" t="s">
        <v>721</v>
      </c>
      <c r="B418" s="3" t="s">
        <v>1981</v>
      </c>
      <c r="C418" s="2">
        <v>8000</v>
      </c>
      <c r="D418" s="2">
        <v>4</v>
      </c>
      <c r="E418" s="2">
        <f t="shared" si="24"/>
        <v>32000</v>
      </c>
      <c r="F418" s="2" t="str">
        <f t="shared" si="25"/>
        <v>8000</v>
      </c>
      <c r="G418" s="2">
        <v>256</v>
      </c>
      <c r="H418" s="6">
        <v>44384</v>
      </c>
      <c r="I418" s="6">
        <v>44387</v>
      </c>
      <c r="J418" s="2" t="s">
        <v>1972</v>
      </c>
      <c r="K418" s="2" t="b">
        <v>1</v>
      </c>
      <c r="L418" s="2">
        <v>20557.72</v>
      </c>
      <c r="M418" s="2">
        <f t="shared" si="26"/>
        <v>20557.72</v>
      </c>
      <c r="N418" s="100" t="str">
        <f t="shared" si="27"/>
        <v>VALID</v>
      </c>
    </row>
    <row r="419" spans="1:14" ht="14.25" customHeight="1">
      <c r="A419" s="2" t="s">
        <v>722</v>
      </c>
      <c r="B419" s="3" t="s">
        <v>1978</v>
      </c>
      <c r="C419" s="2" t="s">
        <v>1979</v>
      </c>
      <c r="D419" s="2">
        <v>5</v>
      </c>
      <c r="E419" s="2">
        <f t="shared" si="24"/>
        <v>90000</v>
      </c>
      <c r="F419" s="2" t="str">
        <f t="shared" si="25"/>
        <v>18000</v>
      </c>
      <c r="G419" s="2">
        <v>362</v>
      </c>
      <c r="H419" s="6">
        <v>44570</v>
      </c>
      <c r="I419" s="6">
        <v>44575</v>
      </c>
      <c r="J419" s="2" t="s">
        <v>1991</v>
      </c>
      <c r="K419" s="2" t="b">
        <v>1</v>
      </c>
      <c r="L419" s="2">
        <v>66424.05</v>
      </c>
      <c r="M419" s="2">
        <f t="shared" si="26"/>
        <v>66424.05</v>
      </c>
      <c r="N419" s="100" t="str">
        <f t="shared" si="27"/>
        <v>VALID</v>
      </c>
    </row>
    <row r="420" spans="1:14" ht="14.25" customHeight="1">
      <c r="A420" s="2" t="s">
        <v>723</v>
      </c>
      <c r="B420" s="3" t="s">
        <v>1980</v>
      </c>
      <c r="C420" s="2" t="s">
        <v>2000</v>
      </c>
      <c r="D420" s="2">
        <v>8</v>
      </c>
      <c r="E420" s="2">
        <f t="shared" si="24"/>
        <v>200000</v>
      </c>
      <c r="F420" s="2" t="str">
        <f t="shared" si="25"/>
        <v>25000</v>
      </c>
      <c r="G420" s="2">
        <v>263</v>
      </c>
      <c r="H420" s="6">
        <v>43749</v>
      </c>
      <c r="I420" s="6">
        <v>43755</v>
      </c>
      <c r="J420" s="2" t="s">
        <v>1972</v>
      </c>
      <c r="K420" s="2" t="b">
        <v>1</v>
      </c>
      <c r="L420" s="2">
        <v>114686.88</v>
      </c>
      <c r="M420" s="2">
        <f t="shared" si="26"/>
        <v>114686.88</v>
      </c>
      <c r="N420" s="100" t="str">
        <f t="shared" si="27"/>
        <v>VALID</v>
      </c>
    </row>
    <row r="421" spans="1:14" ht="14.25" customHeight="1">
      <c r="A421" s="2" t="s">
        <v>724</v>
      </c>
      <c r="B421" s="3" t="s">
        <v>1986</v>
      </c>
      <c r="C421" s="2">
        <v>20000</v>
      </c>
      <c r="D421" s="2">
        <v>12</v>
      </c>
      <c r="E421" s="2">
        <f t="shared" si="24"/>
        <v>240000</v>
      </c>
      <c r="F421" s="2" t="str">
        <f t="shared" si="25"/>
        <v>20000</v>
      </c>
      <c r="G421" s="2">
        <v>390</v>
      </c>
      <c r="H421" s="6">
        <v>44197</v>
      </c>
      <c r="I421" s="6">
        <v>44203</v>
      </c>
      <c r="J421" s="2" t="s">
        <v>1968</v>
      </c>
      <c r="K421" s="2" t="b">
        <v>1</v>
      </c>
      <c r="L421" s="2">
        <v>131303.88</v>
      </c>
      <c r="M421" s="2">
        <f t="shared" si="26"/>
        <v>131303.88</v>
      </c>
      <c r="N421" s="100" t="str">
        <f t="shared" si="27"/>
        <v>VALID</v>
      </c>
    </row>
    <row r="422" spans="1:14" ht="14.25" customHeight="1">
      <c r="A422" s="2" t="s">
        <v>725</v>
      </c>
      <c r="B422" s="3" t="s">
        <v>1982</v>
      </c>
      <c r="C422" s="2">
        <v>15000</v>
      </c>
      <c r="D422" s="2">
        <v>3</v>
      </c>
      <c r="E422" s="2">
        <f t="shared" si="24"/>
        <v>45000</v>
      </c>
      <c r="F422" s="2" t="str">
        <f t="shared" si="25"/>
        <v>15000</v>
      </c>
      <c r="G422" s="2">
        <v>490</v>
      </c>
      <c r="H422" s="6">
        <v>44034</v>
      </c>
      <c r="I422" s="6">
        <v>44038</v>
      </c>
      <c r="J422" s="2" t="s">
        <v>1972</v>
      </c>
      <c r="K422" s="2" t="b">
        <v>1</v>
      </c>
      <c r="L422" s="2">
        <v>26761.53</v>
      </c>
      <c r="M422" s="2">
        <f t="shared" si="26"/>
        <v>26761.53</v>
      </c>
      <c r="N422" s="100" t="str">
        <f t="shared" si="27"/>
        <v>VALID</v>
      </c>
    </row>
    <row r="423" spans="1:14" ht="14.25" customHeight="1">
      <c r="A423" s="2" t="s">
        <v>726</v>
      </c>
      <c r="B423" s="3" t="s">
        <v>1996</v>
      </c>
      <c r="C423" s="2">
        <v>800</v>
      </c>
      <c r="D423" s="2">
        <v>1</v>
      </c>
      <c r="E423" s="2">
        <f t="shared" si="24"/>
        <v>800</v>
      </c>
      <c r="F423" s="2" t="str">
        <f t="shared" si="25"/>
        <v>800</v>
      </c>
      <c r="G423" s="2">
        <v>371</v>
      </c>
      <c r="H423" s="6">
        <v>43622</v>
      </c>
      <c r="I423" s="6">
        <v>43627</v>
      </c>
      <c r="J423" s="100"/>
      <c r="K423" s="2" t="b">
        <v>0</v>
      </c>
      <c r="L423" s="2" t="s">
        <v>1970</v>
      </c>
      <c r="M423" s="2">
        <f t="shared" si="26"/>
        <v>0</v>
      </c>
      <c r="N423" s="100" t="str">
        <f t="shared" si="27"/>
        <v>VALID</v>
      </c>
    </row>
    <row r="424" spans="1:14" ht="14.25" customHeight="1">
      <c r="A424" s="2" t="s">
        <v>727</v>
      </c>
      <c r="B424" s="3" t="s">
        <v>1980</v>
      </c>
      <c r="C424" s="2">
        <v>25000</v>
      </c>
      <c r="D424" s="2">
        <v>10</v>
      </c>
      <c r="E424" s="2">
        <f t="shared" si="24"/>
        <v>250000</v>
      </c>
      <c r="F424" s="2" t="str">
        <f t="shared" si="25"/>
        <v>25000</v>
      </c>
      <c r="G424" s="2">
        <v>151</v>
      </c>
      <c r="H424" s="6">
        <v>43972</v>
      </c>
      <c r="I424" s="6">
        <v>43977</v>
      </c>
      <c r="J424" s="2" t="s">
        <v>1985</v>
      </c>
      <c r="K424" s="2" t="b">
        <v>1</v>
      </c>
      <c r="L424" s="2">
        <v>160812.4</v>
      </c>
      <c r="M424" s="2">
        <f t="shared" si="26"/>
        <v>160812.4</v>
      </c>
      <c r="N424" s="100" t="str">
        <f t="shared" si="27"/>
        <v>VALID</v>
      </c>
    </row>
    <row r="425" spans="1:14" ht="14.25" customHeight="1">
      <c r="A425" s="2" t="s">
        <v>728</v>
      </c>
      <c r="B425" s="3" t="s">
        <v>1996</v>
      </c>
      <c r="C425" s="2">
        <v>800</v>
      </c>
      <c r="D425" s="2">
        <v>1</v>
      </c>
      <c r="E425" s="2">
        <f t="shared" si="24"/>
        <v>800</v>
      </c>
      <c r="F425" s="2" t="str">
        <f t="shared" si="25"/>
        <v>800</v>
      </c>
      <c r="G425" s="2">
        <v>365</v>
      </c>
      <c r="H425" s="6">
        <v>44262</v>
      </c>
      <c r="I425" s="6">
        <v>44264</v>
      </c>
      <c r="J425" s="2" t="s">
        <v>1991</v>
      </c>
      <c r="K425" s="2" t="b">
        <v>1</v>
      </c>
      <c r="L425" s="2">
        <v>411.18</v>
      </c>
      <c r="M425" s="2">
        <f t="shared" si="26"/>
        <v>411.18</v>
      </c>
      <c r="N425" s="100" t="str">
        <f t="shared" si="27"/>
        <v>VALID</v>
      </c>
    </row>
    <row r="426" spans="1:14" ht="14.25" customHeight="1">
      <c r="A426" s="2" t="s">
        <v>730</v>
      </c>
      <c r="B426" s="3" t="s">
        <v>1982</v>
      </c>
      <c r="C426" s="2">
        <v>15000</v>
      </c>
      <c r="D426" s="2">
        <v>3</v>
      </c>
      <c r="E426" s="2">
        <f t="shared" si="24"/>
        <v>45000</v>
      </c>
      <c r="F426" s="2" t="str">
        <f t="shared" si="25"/>
        <v>15000</v>
      </c>
      <c r="G426" s="2">
        <v>232</v>
      </c>
      <c r="H426" s="6">
        <v>45140</v>
      </c>
      <c r="I426" s="6">
        <v>45145</v>
      </c>
      <c r="J426" s="2" t="s">
        <v>1972</v>
      </c>
      <c r="K426" s="2" t="b">
        <v>1</v>
      </c>
      <c r="L426" s="2">
        <v>33185.19</v>
      </c>
      <c r="M426" s="2">
        <f t="shared" si="26"/>
        <v>33185.19</v>
      </c>
      <c r="N426" s="100" t="str">
        <f t="shared" si="27"/>
        <v>VALID</v>
      </c>
    </row>
    <row r="427" spans="1:14" ht="14.25" customHeight="1">
      <c r="A427" s="2" t="s">
        <v>731</v>
      </c>
      <c r="B427" s="3" t="s">
        <v>1996</v>
      </c>
      <c r="C427" s="2">
        <v>800</v>
      </c>
      <c r="D427" s="2">
        <v>1</v>
      </c>
      <c r="E427" s="2">
        <f t="shared" si="24"/>
        <v>800</v>
      </c>
      <c r="F427" s="2" t="str">
        <f t="shared" si="25"/>
        <v>800</v>
      </c>
      <c r="G427" s="2">
        <v>181</v>
      </c>
      <c r="H427" s="6">
        <v>44095</v>
      </c>
      <c r="I427" s="6">
        <v>44101</v>
      </c>
      <c r="J427" s="100"/>
      <c r="K427" s="2" t="b">
        <v>0</v>
      </c>
      <c r="L427" s="2" t="s">
        <v>1970</v>
      </c>
      <c r="M427" s="2">
        <f t="shared" si="26"/>
        <v>0</v>
      </c>
      <c r="N427" s="100" t="str">
        <f t="shared" si="27"/>
        <v>VALID</v>
      </c>
    </row>
    <row r="428" spans="1:14" ht="14.25" customHeight="1">
      <c r="A428" s="2" t="s">
        <v>732</v>
      </c>
      <c r="B428" s="3" t="s">
        <v>1977</v>
      </c>
      <c r="C428" s="2" t="s">
        <v>1994</v>
      </c>
      <c r="D428" s="2">
        <v>4</v>
      </c>
      <c r="E428" s="2">
        <f t="shared" si="24"/>
        <v>40000</v>
      </c>
      <c r="F428" s="2" t="str">
        <f t="shared" si="25"/>
        <v>10000</v>
      </c>
      <c r="G428" s="2">
        <v>292</v>
      </c>
      <c r="H428" s="6">
        <v>44079</v>
      </c>
      <c r="I428" s="6">
        <v>44085</v>
      </c>
      <c r="J428" s="2" t="s">
        <v>1968</v>
      </c>
      <c r="K428" s="2" t="b">
        <v>1</v>
      </c>
      <c r="L428" s="2">
        <v>24492.959999999999</v>
      </c>
      <c r="M428" s="2">
        <f t="shared" si="26"/>
        <v>24492.959999999999</v>
      </c>
      <c r="N428" s="100" t="str">
        <f t="shared" si="27"/>
        <v>VALID</v>
      </c>
    </row>
    <row r="429" spans="1:14" ht="14.25" customHeight="1">
      <c r="A429" s="2" t="s">
        <v>733</v>
      </c>
      <c r="B429" s="3" t="s">
        <v>1976</v>
      </c>
      <c r="C429" s="2" t="s">
        <v>2002</v>
      </c>
      <c r="D429" s="2">
        <v>3</v>
      </c>
      <c r="E429" s="2">
        <f t="shared" si="24"/>
        <v>3000</v>
      </c>
      <c r="F429" s="2" t="str">
        <f t="shared" si="25"/>
        <v>1000</v>
      </c>
      <c r="G429" s="2">
        <v>325</v>
      </c>
      <c r="H429" s="6">
        <v>44657</v>
      </c>
      <c r="I429" s="6">
        <v>44660</v>
      </c>
      <c r="J429" s="2" t="s">
        <v>1972</v>
      </c>
      <c r="K429" s="2" t="b">
        <v>1</v>
      </c>
      <c r="L429" s="2">
        <v>2095.89</v>
      </c>
      <c r="M429" s="2">
        <f t="shared" si="26"/>
        <v>2095.89</v>
      </c>
      <c r="N429" s="100" t="str">
        <f t="shared" si="27"/>
        <v>VALID</v>
      </c>
    </row>
    <row r="430" spans="1:14" ht="14.25" customHeight="1">
      <c r="A430" s="2" t="s">
        <v>734</v>
      </c>
      <c r="B430" s="3" t="s">
        <v>1989</v>
      </c>
      <c r="C430" s="2">
        <v>4000</v>
      </c>
      <c r="D430" s="2">
        <v>10</v>
      </c>
      <c r="E430" s="2">
        <f t="shared" si="24"/>
        <v>40000</v>
      </c>
      <c r="F430" s="2" t="str">
        <f t="shared" si="25"/>
        <v>4000</v>
      </c>
      <c r="G430" s="2">
        <v>446</v>
      </c>
      <c r="H430" s="6">
        <v>43776</v>
      </c>
      <c r="I430" s="6">
        <v>43781</v>
      </c>
      <c r="J430" s="2" t="s">
        <v>1991</v>
      </c>
      <c r="K430" s="2" t="b">
        <v>1</v>
      </c>
      <c r="L430" s="2">
        <v>33618.6</v>
      </c>
      <c r="M430" s="2">
        <f t="shared" si="26"/>
        <v>33618.6</v>
      </c>
      <c r="N430" s="100" t="str">
        <f t="shared" si="27"/>
        <v>VALID</v>
      </c>
    </row>
    <row r="431" spans="1:14" ht="14.25" customHeight="1">
      <c r="A431" s="2" t="s">
        <v>735</v>
      </c>
      <c r="B431" s="3" t="s">
        <v>1978</v>
      </c>
      <c r="C431" s="2">
        <v>18000</v>
      </c>
      <c r="D431" s="2">
        <v>4</v>
      </c>
      <c r="E431" s="2">
        <f t="shared" si="24"/>
        <v>72000</v>
      </c>
      <c r="F431" s="2" t="str">
        <f t="shared" si="25"/>
        <v>18000</v>
      </c>
      <c r="G431" s="2">
        <v>330</v>
      </c>
      <c r="H431" s="6">
        <v>43683</v>
      </c>
      <c r="I431" s="6">
        <v>43685</v>
      </c>
      <c r="J431" s="2" t="s">
        <v>1968</v>
      </c>
      <c r="K431" s="2" t="b">
        <v>1</v>
      </c>
      <c r="L431" s="2">
        <v>58499.199999999997</v>
      </c>
      <c r="M431" s="2">
        <f t="shared" si="26"/>
        <v>58499.199999999997</v>
      </c>
      <c r="N431" s="100" t="str">
        <f t="shared" si="27"/>
        <v>VALID</v>
      </c>
    </row>
    <row r="432" spans="1:14" ht="14.25" customHeight="1">
      <c r="A432" s="2" t="s">
        <v>736</v>
      </c>
      <c r="B432" s="3" t="s">
        <v>1983</v>
      </c>
      <c r="C432" s="2">
        <v>2000</v>
      </c>
      <c r="D432" s="2">
        <v>6</v>
      </c>
      <c r="E432" s="2">
        <f t="shared" si="24"/>
        <v>12000</v>
      </c>
      <c r="F432" s="2" t="str">
        <f t="shared" si="25"/>
        <v>2000</v>
      </c>
      <c r="G432" s="2">
        <v>168</v>
      </c>
      <c r="H432" s="6">
        <v>44642</v>
      </c>
      <c r="I432" s="6">
        <v>44648</v>
      </c>
      <c r="J432" s="2" t="s">
        <v>1974</v>
      </c>
      <c r="K432" s="2" t="b">
        <v>1</v>
      </c>
      <c r="L432" s="2">
        <v>6952.4400000000005</v>
      </c>
      <c r="M432" s="2">
        <f t="shared" si="26"/>
        <v>6952.4400000000005</v>
      </c>
      <c r="N432" s="100" t="str">
        <f t="shared" si="27"/>
        <v>VALID</v>
      </c>
    </row>
    <row r="433" spans="1:14" ht="14.25" customHeight="1">
      <c r="A433" s="2" t="s">
        <v>737</v>
      </c>
      <c r="B433" s="3" t="s">
        <v>1978</v>
      </c>
      <c r="C433" s="2">
        <v>18000</v>
      </c>
      <c r="D433" s="2">
        <v>3</v>
      </c>
      <c r="E433" s="2">
        <f t="shared" si="24"/>
        <v>54000</v>
      </c>
      <c r="F433" s="2" t="str">
        <f t="shared" si="25"/>
        <v>18000</v>
      </c>
      <c r="G433" s="2">
        <v>361</v>
      </c>
      <c r="H433" s="6">
        <v>44053</v>
      </c>
      <c r="I433" s="6">
        <v>44055</v>
      </c>
      <c r="J433" s="2" t="s">
        <v>1972</v>
      </c>
      <c r="K433" s="2" t="b">
        <v>1</v>
      </c>
      <c r="L433" s="2">
        <v>34491.06</v>
      </c>
      <c r="M433" s="2">
        <f t="shared" si="26"/>
        <v>34491.06</v>
      </c>
      <c r="N433" s="100" t="str">
        <f t="shared" si="27"/>
        <v>VALID</v>
      </c>
    </row>
    <row r="434" spans="1:14" ht="14.25" customHeight="1">
      <c r="A434" s="2" t="s">
        <v>739</v>
      </c>
      <c r="B434" s="3" t="s">
        <v>1982</v>
      </c>
      <c r="C434" s="2">
        <v>15000</v>
      </c>
      <c r="D434" s="2">
        <v>3</v>
      </c>
      <c r="E434" s="2">
        <f t="shared" si="24"/>
        <v>45000</v>
      </c>
      <c r="F434" s="2" t="str">
        <f t="shared" si="25"/>
        <v>15000</v>
      </c>
      <c r="G434" s="2">
        <v>254</v>
      </c>
      <c r="H434" s="6">
        <v>44300</v>
      </c>
      <c r="I434" s="6">
        <v>44304</v>
      </c>
      <c r="J434" s="2" t="s">
        <v>1968</v>
      </c>
      <c r="K434" s="2" t="b">
        <v>1</v>
      </c>
      <c r="L434" s="2">
        <v>24593.67</v>
      </c>
      <c r="M434" s="2">
        <f t="shared" si="26"/>
        <v>24593.67</v>
      </c>
      <c r="N434" s="100" t="str">
        <f t="shared" si="27"/>
        <v>VALID</v>
      </c>
    </row>
    <row r="435" spans="1:14" ht="14.25" customHeight="1">
      <c r="A435" s="2" t="s">
        <v>740</v>
      </c>
      <c r="B435" s="3" t="s">
        <v>1998</v>
      </c>
      <c r="C435" s="2">
        <v>100</v>
      </c>
      <c r="D435" s="2">
        <v>1</v>
      </c>
      <c r="E435" s="2">
        <f t="shared" si="24"/>
        <v>100</v>
      </c>
      <c r="F435" s="2" t="str">
        <f t="shared" si="25"/>
        <v>100</v>
      </c>
      <c r="G435" s="2">
        <v>212</v>
      </c>
      <c r="H435" s="6">
        <v>43706</v>
      </c>
      <c r="I435" s="6">
        <v>43710</v>
      </c>
      <c r="J435" s="2" t="s">
        <v>1974</v>
      </c>
      <c r="K435" s="2" t="b">
        <v>1</v>
      </c>
      <c r="L435" s="2">
        <v>52.32</v>
      </c>
      <c r="M435" s="2">
        <f t="shared" si="26"/>
        <v>52.32</v>
      </c>
      <c r="N435" s="100" t="str">
        <f t="shared" si="27"/>
        <v>VALID</v>
      </c>
    </row>
    <row r="436" spans="1:14" ht="14.25" customHeight="1">
      <c r="A436" s="2" t="s">
        <v>741</v>
      </c>
      <c r="B436" s="3" t="s">
        <v>1971</v>
      </c>
      <c r="C436" s="2" t="s">
        <v>1975</v>
      </c>
      <c r="D436" s="2">
        <v>4</v>
      </c>
      <c r="E436" s="2">
        <f t="shared" si="24"/>
        <v>24000</v>
      </c>
      <c r="F436" s="2" t="str">
        <f t="shared" si="25"/>
        <v>6000</v>
      </c>
      <c r="G436" s="2">
        <v>307</v>
      </c>
      <c r="H436" s="6">
        <v>44400</v>
      </c>
      <c r="I436" s="6">
        <v>44404</v>
      </c>
      <c r="J436" s="2" t="s">
        <v>1972</v>
      </c>
      <c r="K436" s="2" t="b">
        <v>1</v>
      </c>
      <c r="L436" s="2">
        <v>18705.88</v>
      </c>
      <c r="M436" s="2">
        <f t="shared" si="26"/>
        <v>18705.88</v>
      </c>
      <c r="N436" s="100" t="str">
        <f t="shared" si="27"/>
        <v>VALID</v>
      </c>
    </row>
    <row r="437" spans="1:14" ht="14.25" customHeight="1">
      <c r="A437" s="2" t="s">
        <v>742</v>
      </c>
      <c r="B437" s="3" t="s">
        <v>1973</v>
      </c>
      <c r="C437" s="2" t="s">
        <v>1993</v>
      </c>
      <c r="D437" s="2">
        <v>6</v>
      </c>
      <c r="E437" s="2">
        <f t="shared" si="24"/>
        <v>18000</v>
      </c>
      <c r="F437" s="2" t="str">
        <f t="shared" si="25"/>
        <v>3000</v>
      </c>
      <c r="G437" s="2">
        <v>291</v>
      </c>
      <c r="H437" s="6">
        <v>43879</v>
      </c>
      <c r="I437" s="6">
        <v>43881</v>
      </c>
      <c r="J437" s="2" t="s">
        <v>1974</v>
      </c>
      <c r="K437" s="2" t="b">
        <v>1</v>
      </c>
      <c r="L437" s="2">
        <v>13355.46</v>
      </c>
      <c r="M437" s="2">
        <f t="shared" si="26"/>
        <v>13355.46</v>
      </c>
      <c r="N437" s="100" t="str">
        <f t="shared" si="27"/>
        <v>VALID</v>
      </c>
    </row>
    <row r="438" spans="1:14" ht="14.25" customHeight="1">
      <c r="A438" s="2" t="s">
        <v>744</v>
      </c>
      <c r="B438" s="3" t="s">
        <v>1978</v>
      </c>
      <c r="C438" s="2">
        <v>18000</v>
      </c>
      <c r="D438" s="2">
        <v>3</v>
      </c>
      <c r="E438" s="2">
        <f t="shared" si="24"/>
        <v>54000</v>
      </c>
      <c r="F438" s="2" t="str">
        <f t="shared" si="25"/>
        <v>18000</v>
      </c>
      <c r="G438" s="2">
        <v>341</v>
      </c>
      <c r="H438" s="6">
        <v>45287</v>
      </c>
      <c r="I438" s="6">
        <v>45289</v>
      </c>
      <c r="J438" s="2" t="s">
        <v>1972</v>
      </c>
      <c r="K438" s="2" t="b">
        <v>1</v>
      </c>
      <c r="L438" s="2">
        <v>27150.75</v>
      </c>
      <c r="M438" s="2">
        <f t="shared" si="26"/>
        <v>27150.75</v>
      </c>
      <c r="N438" s="100" t="str">
        <f t="shared" si="27"/>
        <v>VALID</v>
      </c>
    </row>
    <row r="439" spans="1:14" ht="14.25" customHeight="1">
      <c r="A439" s="2" t="s">
        <v>745</v>
      </c>
      <c r="B439" s="3" t="s">
        <v>1969</v>
      </c>
      <c r="C439" s="2" t="s">
        <v>1987</v>
      </c>
      <c r="D439" s="2">
        <v>1</v>
      </c>
      <c r="E439" s="2">
        <f t="shared" si="24"/>
        <v>500</v>
      </c>
      <c r="F439" s="2" t="str">
        <f t="shared" si="25"/>
        <v>500</v>
      </c>
      <c r="G439" s="2">
        <v>194</v>
      </c>
      <c r="H439" s="6">
        <v>45145</v>
      </c>
      <c r="I439" s="6">
        <v>45149</v>
      </c>
      <c r="J439" s="2" t="s">
        <v>1985</v>
      </c>
      <c r="K439" s="2" t="b">
        <v>1</v>
      </c>
      <c r="L439" s="2">
        <v>393.88</v>
      </c>
      <c r="M439" s="2">
        <f t="shared" si="26"/>
        <v>393.88</v>
      </c>
      <c r="N439" s="100" t="str">
        <f t="shared" si="27"/>
        <v>VALID</v>
      </c>
    </row>
    <row r="440" spans="1:14" ht="14.25" customHeight="1">
      <c r="A440" s="2" t="s">
        <v>747</v>
      </c>
      <c r="B440" s="3" t="s">
        <v>1967</v>
      </c>
      <c r="C440" s="2">
        <v>12000</v>
      </c>
      <c r="D440" s="2">
        <v>4</v>
      </c>
      <c r="E440" s="2">
        <f t="shared" si="24"/>
        <v>48000</v>
      </c>
      <c r="F440" s="2" t="str">
        <f t="shared" si="25"/>
        <v>12000</v>
      </c>
      <c r="G440" s="2">
        <v>404</v>
      </c>
      <c r="H440" s="6">
        <v>43824</v>
      </c>
      <c r="I440" s="6">
        <v>43830</v>
      </c>
      <c r="J440" s="2" t="s">
        <v>1974</v>
      </c>
      <c r="K440" s="2" t="b">
        <v>1</v>
      </c>
      <c r="L440" s="2">
        <v>33606.400000000001</v>
      </c>
      <c r="M440" s="2">
        <f t="shared" si="26"/>
        <v>33606.400000000001</v>
      </c>
      <c r="N440" s="100" t="str">
        <f t="shared" si="27"/>
        <v>VALID</v>
      </c>
    </row>
    <row r="441" spans="1:14" ht="14.25" customHeight="1">
      <c r="A441" s="2" t="s">
        <v>749</v>
      </c>
      <c r="B441" s="3" t="s">
        <v>1978</v>
      </c>
      <c r="C441" s="2">
        <v>18000</v>
      </c>
      <c r="D441" s="2">
        <v>4</v>
      </c>
      <c r="E441" s="2">
        <f t="shared" si="24"/>
        <v>72000</v>
      </c>
      <c r="F441" s="2" t="str">
        <f t="shared" si="25"/>
        <v>18000</v>
      </c>
      <c r="G441" s="2">
        <v>462</v>
      </c>
      <c r="H441" s="6">
        <v>44113</v>
      </c>
      <c r="I441" s="6">
        <v>44116</v>
      </c>
      <c r="J441" s="2" t="s">
        <v>1974</v>
      </c>
      <c r="K441" s="2" t="b">
        <v>1</v>
      </c>
      <c r="L441" s="2">
        <v>36669.199999999997</v>
      </c>
      <c r="M441" s="2">
        <f t="shared" si="26"/>
        <v>36669.199999999997</v>
      </c>
      <c r="N441" s="100" t="str">
        <f t="shared" si="27"/>
        <v>VALID</v>
      </c>
    </row>
    <row r="442" spans="1:14" ht="14.25" customHeight="1">
      <c r="A442" s="2" t="s">
        <v>750</v>
      </c>
      <c r="B442" s="3" t="s">
        <v>1998</v>
      </c>
      <c r="C442" s="2" t="s">
        <v>2001</v>
      </c>
      <c r="D442" s="2">
        <v>2</v>
      </c>
      <c r="E442" s="2">
        <f t="shared" si="24"/>
        <v>200</v>
      </c>
      <c r="F442" s="2" t="str">
        <f t="shared" si="25"/>
        <v>100</v>
      </c>
      <c r="G442" s="2">
        <v>126</v>
      </c>
      <c r="H442" s="6">
        <v>44351</v>
      </c>
      <c r="I442" s="6">
        <v>44355</v>
      </c>
      <c r="J442" s="2" t="s">
        <v>1968</v>
      </c>
      <c r="K442" s="2" t="b">
        <v>1</v>
      </c>
      <c r="L442" s="2">
        <v>101.26</v>
      </c>
      <c r="M442" s="2">
        <f t="shared" si="26"/>
        <v>101.26</v>
      </c>
      <c r="N442" s="100" t="str">
        <f t="shared" si="27"/>
        <v>VALID</v>
      </c>
    </row>
    <row r="443" spans="1:14" ht="14.25" customHeight="1">
      <c r="A443" s="2" t="s">
        <v>751</v>
      </c>
      <c r="B443" s="3" t="s">
        <v>1977</v>
      </c>
      <c r="C443" s="2">
        <v>10000</v>
      </c>
      <c r="D443" s="2">
        <v>2</v>
      </c>
      <c r="E443" s="2">
        <f t="shared" si="24"/>
        <v>20000</v>
      </c>
      <c r="F443" s="2" t="str">
        <f t="shared" si="25"/>
        <v>10000</v>
      </c>
      <c r="G443" s="2">
        <v>320</v>
      </c>
      <c r="H443" s="6">
        <v>44317</v>
      </c>
      <c r="I443" s="6">
        <v>44320</v>
      </c>
      <c r="J443" s="2" t="s">
        <v>1991</v>
      </c>
      <c r="K443" s="2" t="b">
        <v>1</v>
      </c>
      <c r="L443" s="2">
        <v>10124.379999999999</v>
      </c>
      <c r="M443" s="2">
        <f t="shared" si="26"/>
        <v>10124.379999999999</v>
      </c>
      <c r="N443" s="100" t="str">
        <f t="shared" si="27"/>
        <v>VALID</v>
      </c>
    </row>
    <row r="444" spans="1:14" ht="14.25" customHeight="1">
      <c r="A444" s="2" t="s">
        <v>752</v>
      </c>
      <c r="B444" s="3" t="s">
        <v>1967</v>
      </c>
      <c r="C444" s="2" t="s">
        <v>1992</v>
      </c>
      <c r="D444" s="2">
        <v>5</v>
      </c>
      <c r="E444" s="2">
        <f t="shared" si="24"/>
        <v>60000</v>
      </c>
      <c r="F444" s="2" t="str">
        <f t="shared" si="25"/>
        <v>12000</v>
      </c>
      <c r="G444" s="2">
        <v>383</v>
      </c>
      <c r="H444" s="6">
        <v>45018</v>
      </c>
      <c r="I444" s="6">
        <v>45023</v>
      </c>
      <c r="J444" s="2" t="s">
        <v>1972</v>
      </c>
      <c r="K444" s="2" t="b">
        <v>1</v>
      </c>
      <c r="L444" s="2">
        <v>37390.25</v>
      </c>
      <c r="M444" s="2">
        <f t="shared" si="26"/>
        <v>37390.25</v>
      </c>
      <c r="N444" s="100" t="str">
        <f t="shared" si="27"/>
        <v>VALID</v>
      </c>
    </row>
    <row r="445" spans="1:14" ht="14.25" customHeight="1">
      <c r="A445" s="2" t="s">
        <v>753</v>
      </c>
      <c r="B445" s="3" t="s">
        <v>1982</v>
      </c>
      <c r="C445" s="2" t="s">
        <v>2003</v>
      </c>
      <c r="D445" s="2">
        <v>3</v>
      </c>
      <c r="E445" s="2">
        <f t="shared" si="24"/>
        <v>45000</v>
      </c>
      <c r="F445" s="2" t="str">
        <f t="shared" si="25"/>
        <v>15000</v>
      </c>
      <c r="G445" s="2">
        <v>235</v>
      </c>
      <c r="H445" s="6">
        <v>45325</v>
      </c>
      <c r="I445" s="6">
        <v>45329</v>
      </c>
      <c r="J445" s="2" t="s">
        <v>1968</v>
      </c>
      <c r="K445" s="2" t="b">
        <v>1</v>
      </c>
      <c r="L445" s="2">
        <v>39564</v>
      </c>
      <c r="M445" s="2">
        <f t="shared" si="26"/>
        <v>39564</v>
      </c>
      <c r="N445" s="100" t="str">
        <f t="shared" si="27"/>
        <v>VALID</v>
      </c>
    </row>
    <row r="446" spans="1:14" ht="14.25" customHeight="1">
      <c r="A446" s="2" t="s">
        <v>754</v>
      </c>
      <c r="B446" s="3" t="s">
        <v>1989</v>
      </c>
      <c r="C446" s="2">
        <v>4000</v>
      </c>
      <c r="D446" s="2">
        <v>6</v>
      </c>
      <c r="E446" s="2">
        <f t="shared" si="24"/>
        <v>24000</v>
      </c>
      <c r="F446" s="2" t="str">
        <f t="shared" si="25"/>
        <v>4000</v>
      </c>
      <c r="G446" s="2">
        <v>265</v>
      </c>
      <c r="H446" s="6">
        <v>43964</v>
      </c>
      <c r="I446" s="6">
        <v>43966</v>
      </c>
      <c r="J446" s="2" t="s">
        <v>1991</v>
      </c>
      <c r="K446" s="2" t="b">
        <v>1</v>
      </c>
      <c r="L446" s="2">
        <v>14404.98</v>
      </c>
      <c r="M446" s="2">
        <f t="shared" si="26"/>
        <v>14404.98</v>
      </c>
      <c r="N446" s="100" t="str">
        <f t="shared" si="27"/>
        <v>VALID</v>
      </c>
    </row>
    <row r="447" spans="1:14" ht="14.25" customHeight="1">
      <c r="A447" s="2" t="s">
        <v>757</v>
      </c>
      <c r="B447" s="3" t="s">
        <v>1973</v>
      </c>
      <c r="C447" s="2">
        <v>3000</v>
      </c>
      <c r="D447" s="2">
        <v>5</v>
      </c>
      <c r="E447" s="2">
        <f t="shared" si="24"/>
        <v>15000</v>
      </c>
      <c r="F447" s="2" t="str">
        <f t="shared" si="25"/>
        <v>3000</v>
      </c>
      <c r="G447" s="2">
        <v>269</v>
      </c>
      <c r="H447" s="6">
        <v>44130</v>
      </c>
      <c r="I447" s="6">
        <v>44135</v>
      </c>
      <c r="J447" s="2" t="s">
        <v>1972</v>
      </c>
      <c r="K447" s="2" t="b">
        <v>1</v>
      </c>
      <c r="L447" s="2">
        <v>9615.15</v>
      </c>
      <c r="M447" s="2">
        <f t="shared" si="26"/>
        <v>9615.15</v>
      </c>
      <c r="N447" s="100" t="str">
        <f t="shared" si="27"/>
        <v>VALID</v>
      </c>
    </row>
    <row r="448" spans="1:14" ht="14.25" customHeight="1">
      <c r="A448" s="2" t="s">
        <v>758</v>
      </c>
      <c r="B448" s="3" t="s">
        <v>1980</v>
      </c>
      <c r="C448" s="2">
        <v>25000</v>
      </c>
      <c r="D448" s="2">
        <v>10</v>
      </c>
      <c r="E448" s="2">
        <f t="shared" si="24"/>
        <v>250000</v>
      </c>
      <c r="F448" s="2" t="str">
        <f t="shared" si="25"/>
        <v>25000</v>
      </c>
      <c r="G448" s="2">
        <v>120</v>
      </c>
      <c r="H448" s="6">
        <v>43830</v>
      </c>
      <c r="I448" s="6">
        <v>43834</v>
      </c>
      <c r="J448" s="2" t="s">
        <v>1972</v>
      </c>
      <c r="K448" s="2" t="b">
        <v>1</v>
      </c>
      <c r="L448" s="2">
        <v>166346.30000000002</v>
      </c>
      <c r="M448" s="2">
        <f t="shared" si="26"/>
        <v>166346.30000000002</v>
      </c>
      <c r="N448" s="100" t="str">
        <f t="shared" si="27"/>
        <v>VALID</v>
      </c>
    </row>
    <row r="449" spans="1:14" ht="14.25" customHeight="1">
      <c r="A449" s="2" t="s">
        <v>759</v>
      </c>
      <c r="B449" s="3" t="s">
        <v>1971</v>
      </c>
      <c r="C449" s="2">
        <v>6000</v>
      </c>
      <c r="D449" s="2">
        <v>4</v>
      </c>
      <c r="E449" s="2">
        <f t="shared" si="24"/>
        <v>24000</v>
      </c>
      <c r="F449" s="2" t="str">
        <f t="shared" si="25"/>
        <v>6000</v>
      </c>
      <c r="G449" s="2">
        <v>456</v>
      </c>
      <c r="H449" s="6">
        <v>45009</v>
      </c>
      <c r="I449" s="6">
        <v>45015</v>
      </c>
      <c r="J449" s="2" t="s">
        <v>1985</v>
      </c>
      <c r="K449" s="2" t="b">
        <v>1</v>
      </c>
      <c r="L449" s="2">
        <v>21098.2</v>
      </c>
      <c r="M449" s="2">
        <f t="shared" si="26"/>
        <v>21098.2</v>
      </c>
      <c r="N449" s="100" t="str">
        <f t="shared" si="27"/>
        <v>VALID</v>
      </c>
    </row>
    <row r="450" spans="1:14" ht="14.25" customHeight="1">
      <c r="A450" s="2" t="s">
        <v>760</v>
      </c>
      <c r="B450" s="3" t="s">
        <v>1980</v>
      </c>
      <c r="C450" s="2">
        <v>25000</v>
      </c>
      <c r="D450" s="2">
        <v>10</v>
      </c>
      <c r="E450" s="2">
        <f t="shared" si="24"/>
        <v>250000</v>
      </c>
      <c r="F450" s="2" t="str">
        <f t="shared" si="25"/>
        <v>25000</v>
      </c>
      <c r="G450" s="2">
        <v>157</v>
      </c>
      <c r="H450" s="6">
        <v>43634</v>
      </c>
      <c r="I450" s="6">
        <v>43636</v>
      </c>
      <c r="J450" s="2" t="s">
        <v>1974</v>
      </c>
      <c r="K450" s="2" t="b">
        <v>1</v>
      </c>
      <c r="L450" s="2">
        <v>185578.5</v>
      </c>
      <c r="M450" s="2">
        <f t="shared" si="26"/>
        <v>185578.5</v>
      </c>
      <c r="N450" s="100" t="str">
        <f t="shared" si="27"/>
        <v>VALID</v>
      </c>
    </row>
    <row r="451" spans="1:14" ht="14.25" customHeight="1">
      <c r="A451" s="2" t="s">
        <v>761</v>
      </c>
      <c r="B451" s="3" t="s">
        <v>1980</v>
      </c>
      <c r="C451" s="2">
        <v>25000</v>
      </c>
      <c r="D451" s="2">
        <v>12</v>
      </c>
      <c r="E451" s="2">
        <f t="shared" ref="E451:E514" si="28">F451*D451</f>
        <v>300000</v>
      </c>
      <c r="F451" s="2" t="str">
        <f t="shared" ref="F451:F514" si="29">SUBSTITUTE(C451,"₹","")</f>
        <v>25000</v>
      </c>
      <c r="G451" s="2">
        <v>499</v>
      </c>
      <c r="H451" s="6">
        <v>44476</v>
      </c>
      <c r="I451" s="6">
        <v>44479</v>
      </c>
      <c r="J451" s="100"/>
      <c r="K451" s="2" t="b">
        <v>0</v>
      </c>
      <c r="L451" s="2" t="s">
        <v>1970</v>
      </c>
      <c r="M451" s="2">
        <f t="shared" ref="M451:M514" si="30">IF(TRIM(L451)="",0,L451)</f>
        <v>0</v>
      </c>
      <c r="N451" s="100" t="str">
        <f t="shared" ref="N451:N514" si="31">IF(AND(ISBLANK(J451),K451=TRUE),"INVALID","VALID")</f>
        <v>VALID</v>
      </c>
    </row>
    <row r="452" spans="1:14" ht="14.25" customHeight="1">
      <c r="A452" s="2" t="s">
        <v>762</v>
      </c>
      <c r="B452" s="3" t="s">
        <v>1973</v>
      </c>
      <c r="C452" s="2" t="s">
        <v>1993</v>
      </c>
      <c r="D452" s="2">
        <v>6</v>
      </c>
      <c r="E452" s="2">
        <f t="shared" si="28"/>
        <v>18000</v>
      </c>
      <c r="F452" s="2" t="str">
        <f t="shared" si="29"/>
        <v>3000</v>
      </c>
      <c r="G452" s="2">
        <v>119</v>
      </c>
      <c r="H452" s="6">
        <v>44271</v>
      </c>
      <c r="I452" s="6">
        <v>44273</v>
      </c>
      <c r="J452" s="2" t="s">
        <v>1974</v>
      </c>
      <c r="K452" s="2" t="b">
        <v>1</v>
      </c>
      <c r="L452" s="2">
        <v>15254.939999999999</v>
      </c>
      <c r="M452" s="2">
        <f t="shared" si="30"/>
        <v>15254.939999999999</v>
      </c>
      <c r="N452" s="100" t="str">
        <f t="shared" si="31"/>
        <v>VALID</v>
      </c>
    </row>
    <row r="453" spans="1:14" ht="14.25" customHeight="1">
      <c r="A453" s="2" t="s">
        <v>764</v>
      </c>
      <c r="B453" s="3" t="s">
        <v>1976</v>
      </c>
      <c r="C453" s="2">
        <v>1000</v>
      </c>
      <c r="D453" s="2">
        <v>3</v>
      </c>
      <c r="E453" s="2">
        <f t="shared" si="28"/>
        <v>3000</v>
      </c>
      <c r="F453" s="2" t="str">
        <f t="shared" si="29"/>
        <v>1000</v>
      </c>
      <c r="G453" s="2">
        <v>316</v>
      </c>
      <c r="H453" s="6">
        <v>44959</v>
      </c>
      <c r="I453" s="6">
        <v>44961</v>
      </c>
      <c r="J453" s="2" t="s">
        <v>1968</v>
      </c>
      <c r="K453" s="2" t="b">
        <v>1</v>
      </c>
      <c r="L453" s="2">
        <v>2236.71</v>
      </c>
      <c r="M453" s="2">
        <f t="shared" si="30"/>
        <v>2236.71</v>
      </c>
      <c r="N453" s="100" t="str">
        <f t="shared" si="31"/>
        <v>VALID</v>
      </c>
    </row>
    <row r="454" spans="1:14" ht="14.25" customHeight="1">
      <c r="A454" s="2" t="s">
        <v>765</v>
      </c>
      <c r="B454" s="3" t="s">
        <v>1973</v>
      </c>
      <c r="C454" s="2">
        <v>3000</v>
      </c>
      <c r="D454" s="2">
        <v>6</v>
      </c>
      <c r="E454" s="2">
        <f t="shared" si="28"/>
        <v>18000</v>
      </c>
      <c r="F454" s="2" t="str">
        <f t="shared" si="29"/>
        <v>3000</v>
      </c>
      <c r="G454" s="2">
        <v>421</v>
      </c>
      <c r="H454" s="6">
        <v>43766</v>
      </c>
      <c r="I454" s="6">
        <v>43769</v>
      </c>
      <c r="J454" s="100"/>
      <c r="K454" s="2" t="b">
        <v>0</v>
      </c>
      <c r="L454" s="2" t="s">
        <v>1970</v>
      </c>
      <c r="M454" s="2">
        <f t="shared" si="30"/>
        <v>0</v>
      </c>
      <c r="N454" s="100" t="str">
        <f t="shared" si="31"/>
        <v>VALID</v>
      </c>
    </row>
    <row r="455" spans="1:14" ht="14.25" customHeight="1">
      <c r="A455" s="2" t="s">
        <v>766</v>
      </c>
      <c r="B455" s="3" t="s">
        <v>1981</v>
      </c>
      <c r="C455" s="2" t="s">
        <v>1995</v>
      </c>
      <c r="D455" s="2">
        <v>4</v>
      </c>
      <c r="E455" s="2">
        <f t="shared" si="28"/>
        <v>32000</v>
      </c>
      <c r="F455" s="2" t="str">
        <f t="shared" si="29"/>
        <v>8000</v>
      </c>
      <c r="G455" s="2">
        <v>231</v>
      </c>
      <c r="H455" s="6">
        <v>44704</v>
      </c>
      <c r="I455" s="6">
        <v>44710</v>
      </c>
      <c r="J455" s="2" t="s">
        <v>1974</v>
      </c>
      <c r="K455" s="2" t="b">
        <v>1</v>
      </c>
      <c r="L455" s="2">
        <v>18500.68</v>
      </c>
      <c r="M455" s="2">
        <f t="shared" si="30"/>
        <v>18500.68</v>
      </c>
      <c r="N455" s="100" t="str">
        <f t="shared" si="31"/>
        <v>VALID</v>
      </c>
    </row>
    <row r="456" spans="1:14" ht="14.25" customHeight="1">
      <c r="A456" s="2" t="s">
        <v>767</v>
      </c>
      <c r="B456" s="3" t="s">
        <v>1998</v>
      </c>
      <c r="C456" s="2">
        <v>100</v>
      </c>
      <c r="D456" s="2">
        <v>1</v>
      </c>
      <c r="E456" s="2">
        <f t="shared" si="28"/>
        <v>100</v>
      </c>
      <c r="F456" s="2" t="str">
        <f t="shared" si="29"/>
        <v>100</v>
      </c>
      <c r="G456" s="2">
        <v>438</v>
      </c>
      <c r="H456" s="6">
        <v>44778</v>
      </c>
      <c r="I456" s="6">
        <v>44784</v>
      </c>
      <c r="J456" s="2" t="s">
        <v>1974</v>
      </c>
      <c r="K456" s="2" t="b">
        <v>1</v>
      </c>
      <c r="L456" s="2">
        <v>73.209999999999994</v>
      </c>
      <c r="M456" s="2">
        <f t="shared" si="30"/>
        <v>73.209999999999994</v>
      </c>
      <c r="N456" s="100" t="str">
        <f t="shared" si="31"/>
        <v>VALID</v>
      </c>
    </row>
    <row r="457" spans="1:14" ht="14.25" customHeight="1">
      <c r="A457" s="2" t="s">
        <v>769</v>
      </c>
      <c r="B457" s="3" t="s">
        <v>1978</v>
      </c>
      <c r="C457" s="2" t="s">
        <v>1979</v>
      </c>
      <c r="D457" s="2">
        <v>3</v>
      </c>
      <c r="E457" s="2">
        <f t="shared" si="28"/>
        <v>54000</v>
      </c>
      <c r="F457" s="2" t="str">
        <f t="shared" si="29"/>
        <v>18000</v>
      </c>
      <c r="G457" s="2">
        <v>357</v>
      </c>
      <c r="H457" s="6">
        <v>44160</v>
      </c>
      <c r="I457" s="6">
        <v>44166</v>
      </c>
      <c r="J457" s="100"/>
      <c r="K457" s="2" t="b">
        <v>0</v>
      </c>
      <c r="L457" s="2" t="s">
        <v>1970</v>
      </c>
      <c r="M457" s="2">
        <f t="shared" si="30"/>
        <v>0</v>
      </c>
      <c r="N457" s="100" t="str">
        <f t="shared" si="31"/>
        <v>VALID</v>
      </c>
    </row>
    <row r="458" spans="1:14" ht="14.25" customHeight="1">
      <c r="A458" s="2" t="s">
        <v>771</v>
      </c>
      <c r="B458" s="3" t="s">
        <v>1996</v>
      </c>
      <c r="C458" s="2">
        <v>800</v>
      </c>
      <c r="D458" s="2">
        <v>1</v>
      </c>
      <c r="E458" s="2">
        <f t="shared" si="28"/>
        <v>800</v>
      </c>
      <c r="F458" s="2" t="str">
        <f t="shared" si="29"/>
        <v>800</v>
      </c>
      <c r="G458" s="2">
        <v>461</v>
      </c>
      <c r="H458" s="6">
        <v>45101</v>
      </c>
      <c r="I458" s="6">
        <v>45106</v>
      </c>
      <c r="J458" s="2" t="s">
        <v>1972</v>
      </c>
      <c r="K458" s="2" t="b">
        <v>1</v>
      </c>
      <c r="L458" s="2">
        <v>565.26</v>
      </c>
      <c r="M458" s="2">
        <f t="shared" si="30"/>
        <v>565.26</v>
      </c>
      <c r="N458" s="100" t="str">
        <f t="shared" si="31"/>
        <v>VALID</v>
      </c>
    </row>
    <row r="459" spans="1:14" ht="14.25" customHeight="1">
      <c r="A459" s="2" t="s">
        <v>772</v>
      </c>
      <c r="B459" s="3" t="s">
        <v>1978</v>
      </c>
      <c r="C459" s="2">
        <v>18000</v>
      </c>
      <c r="D459" s="2">
        <v>4</v>
      </c>
      <c r="E459" s="2">
        <f t="shared" si="28"/>
        <v>72000</v>
      </c>
      <c r="F459" s="2" t="str">
        <f t="shared" si="29"/>
        <v>18000</v>
      </c>
      <c r="G459" s="2">
        <v>349</v>
      </c>
      <c r="H459" s="6">
        <v>43853</v>
      </c>
      <c r="I459" s="6">
        <v>43855</v>
      </c>
      <c r="J459" s="2" t="s">
        <v>1991</v>
      </c>
      <c r="K459" s="2" t="b">
        <v>1</v>
      </c>
      <c r="L459" s="2">
        <v>45460.44</v>
      </c>
      <c r="M459" s="2">
        <f t="shared" si="30"/>
        <v>45460.44</v>
      </c>
      <c r="N459" s="100" t="str">
        <f t="shared" si="31"/>
        <v>VALID</v>
      </c>
    </row>
    <row r="460" spans="1:14" ht="14.25" customHeight="1">
      <c r="A460" s="2" t="s">
        <v>774</v>
      </c>
      <c r="B460" s="3" t="s">
        <v>1989</v>
      </c>
      <c r="C460" s="2">
        <v>4000</v>
      </c>
      <c r="D460" s="2">
        <v>10</v>
      </c>
      <c r="E460" s="2">
        <f t="shared" si="28"/>
        <v>40000</v>
      </c>
      <c r="F460" s="2" t="str">
        <f t="shared" si="29"/>
        <v>4000</v>
      </c>
      <c r="G460" s="2">
        <v>304</v>
      </c>
      <c r="H460" s="6">
        <v>43651</v>
      </c>
      <c r="I460" s="6">
        <v>43657</v>
      </c>
      <c r="J460" s="2" t="s">
        <v>1968</v>
      </c>
      <c r="K460" s="2" t="b">
        <v>1</v>
      </c>
      <c r="L460" s="2">
        <v>21188.600000000002</v>
      </c>
      <c r="M460" s="2">
        <f t="shared" si="30"/>
        <v>21188.600000000002</v>
      </c>
      <c r="N460" s="100" t="str">
        <f t="shared" si="31"/>
        <v>VALID</v>
      </c>
    </row>
    <row r="461" spans="1:14" ht="14.25" customHeight="1">
      <c r="A461" s="2" t="s">
        <v>775</v>
      </c>
      <c r="B461" s="3" t="s">
        <v>1989</v>
      </c>
      <c r="C461" s="2">
        <v>4000</v>
      </c>
      <c r="D461" s="2">
        <v>10</v>
      </c>
      <c r="E461" s="2">
        <f t="shared" si="28"/>
        <v>40000</v>
      </c>
      <c r="F461" s="2" t="str">
        <f t="shared" si="29"/>
        <v>4000</v>
      </c>
      <c r="G461" s="2">
        <v>320</v>
      </c>
      <c r="H461" s="6">
        <v>43678</v>
      </c>
      <c r="I461" s="6">
        <v>43680</v>
      </c>
      <c r="J461" s="2" t="s">
        <v>1991</v>
      </c>
      <c r="K461" s="2" t="b">
        <v>1</v>
      </c>
      <c r="L461" s="2">
        <v>35616</v>
      </c>
      <c r="M461" s="2">
        <f t="shared" si="30"/>
        <v>35616</v>
      </c>
      <c r="N461" s="100" t="str">
        <f t="shared" si="31"/>
        <v>VALID</v>
      </c>
    </row>
    <row r="462" spans="1:14" ht="14.25" customHeight="1">
      <c r="A462" s="2" t="s">
        <v>776</v>
      </c>
      <c r="B462" s="3" t="s">
        <v>1981</v>
      </c>
      <c r="C462" s="2" t="s">
        <v>1995</v>
      </c>
      <c r="D462" s="2">
        <v>4</v>
      </c>
      <c r="E462" s="2">
        <f t="shared" si="28"/>
        <v>32000</v>
      </c>
      <c r="F462" s="2" t="str">
        <f t="shared" si="29"/>
        <v>8000</v>
      </c>
      <c r="G462" s="2">
        <v>252</v>
      </c>
      <c r="H462" s="6">
        <v>44730</v>
      </c>
      <c r="I462" s="6">
        <v>44735</v>
      </c>
      <c r="J462" s="100"/>
      <c r="K462" s="2" t="b">
        <v>0</v>
      </c>
      <c r="L462" s="2" t="s">
        <v>1970</v>
      </c>
      <c r="M462" s="2">
        <f t="shared" si="30"/>
        <v>0</v>
      </c>
      <c r="N462" s="100" t="str">
        <f t="shared" si="31"/>
        <v>VALID</v>
      </c>
    </row>
    <row r="463" spans="1:14" ht="14.25" customHeight="1">
      <c r="A463" s="2" t="s">
        <v>777</v>
      </c>
      <c r="B463" s="3" t="s">
        <v>1978</v>
      </c>
      <c r="C463" s="2">
        <v>18000</v>
      </c>
      <c r="D463" s="2">
        <v>3</v>
      </c>
      <c r="E463" s="2">
        <f t="shared" si="28"/>
        <v>54000</v>
      </c>
      <c r="F463" s="2" t="str">
        <f t="shared" si="29"/>
        <v>18000</v>
      </c>
      <c r="G463" s="2">
        <v>202</v>
      </c>
      <c r="H463" s="6">
        <v>44655</v>
      </c>
      <c r="I463" s="6">
        <v>44661</v>
      </c>
      <c r="J463" s="2" t="s">
        <v>1968</v>
      </c>
      <c r="K463" s="2" t="b">
        <v>1</v>
      </c>
      <c r="L463" s="2">
        <v>27921.96</v>
      </c>
      <c r="M463" s="2">
        <f t="shared" si="30"/>
        <v>27921.96</v>
      </c>
      <c r="N463" s="100" t="str">
        <f t="shared" si="31"/>
        <v>VALID</v>
      </c>
    </row>
    <row r="464" spans="1:14" ht="14.25" customHeight="1">
      <c r="A464" s="2" t="s">
        <v>779</v>
      </c>
      <c r="B464" s="3" t="s">
        <v>1989</v>
      </c>
      <c r="C464" s="2">
        <v>4000</v>
      </c>
      <c r="D464" s="2">
        <v>10</v>
      </c>
      <c r="E464" s="2">
        <f t="shared" si="28"/>
        <v>40000</v>
      </c>
      <c r="F464" s="2" t="str">
        <f t="shared" si="29"/>
        <v>4000</v>
      </c>
      <c r="G464" s="2">
        <v>294</v>
      </c>
      <c r="H464" s="6">
        <v>44225</v>
      </c>
      <c r="I464" s="6">
        <v>44227</v>
      </c>
      <c r="J464" s="2" t="s">
        <v>1972</v>
      </c>
      <c r="K464" s="2" t="b">
        <v>1</v>
      </c>
      <c r="L464" s="2">
        <v>23114.3</v>
      </c>
      <c r="M464" s="2">
        <f t="shared" si="30"/>
        <v>23114.3</v>
      </c>
      <c r="N464" s="100" t="str">
        <f t="shared" si="31"/>
        <v>VALID</v>
      </c>
    </row>
    <row r="465" spans="1:14" ht="14.25" customHeight="1">
      <c r="A465" s="2" t="s">
        <v>780</v>
      </c>
      <c r="B465" s="3" t="s">
        <v>1996</v>
      </c>
      <c r="C465" s="2">
        <v>800</v>
      </c>
      <c r="D465" s="2">
        <v>1</v>
      </c>
      <c r="E465" s="2">
        <f t="shared" si="28"/>
        <v>800</v>
      </c>
      <c r="F465" s="2" t="str">
        <f t="shared" si="29"/>
        <v>800</v>
      </c>
      <c r="G465" s="2">
        <v>453</v>
      </c>
      <c r="H465" s="6">
        <v>43656</v>
      </c>
      <c r="I465" s="6">
        <v>43662</v>
      </c>
      <c r="J465" s="100"/>
      <c r="K465" s="2" t="b">
        <v>0</v>
      </c>
      <c r="L465" s="2" t="s">
        <v>1970</v>
      </c>
      <c r="M465" s="2">
        <f t="shared" si="30"/>
        <v>0</v>
      </c>
      <c r="N465" s="100" t="str">
        <f t="shared" si="31"/>
        <v>VALID</v>
      </c>
    </row>
    <row r="466" spans="1:14" ht="14.25" customHeight="1">
      <c r="A466" s="2" t="s">
        <v>782</v>
      </c>
      <c r="B466" s="3" t="s">
        <v>1989</v>
      </c>
      <c r="C466" s="2">
        <v>4000</v>
      </c>
      <c r="D466" s="2">
        <v>8</v>
      </c>
      <c r="E466" s="2">
        <f t="shared" si="28"/>
        <v>32000</v>
      </c>
      <c r="F466" s="2" t="str">
        <f t="shared" si="29"/>
        <v>4000</v>
      </c>
      <c r="G466" s="2">
        <v>484</v>
      </c>
      <c r="H466" s="6">
        <v>44174</v>
      </c>
      <c r="I466" s="6">
        <v>44176</v>
      </c>
      <c r="J466" s="2" t="s">
        <v>1991</v>
      </c>
      <c r="K466" s="2" t="b">
        <v>1</v>
      </c>
      <c r="L466" s="2">
        <v>26512.240000000002</v>
      </c>
      <c r="M466" s="2">
        <f t="shared" si="30"/>
        <v>26512.240000000002</v>
      </c>
      <c r="N466" s="100" t="str">
        <f t="shared" si="31"/>
        <v>VALID</v>
      </c>
    </row>
    <row r="467" spans="1:14" ht="14.25" customHeight="1">
      <c r="A467" s="2" t="s">
        <v>783</v>
      </c>
      <c r="B467" s="3" t="s">
        <v>1983</v>
      </c>
      <c r="C467" s="2" t="s">
        <v>1984</v>
      </c>
      <c r="D467" s="2">
        <v>6</v>
      </c>
      <c r="E467" s="2">
        <f t="shared" si="28"/>
        <v>12000</v>
      </c>
      <c r="F467" s="2" t="str">
        <f t="shared" si="29"/>
        <v>2000</v>
      </c>
      <c r="G467" s="2">
        <v>394</v>
      </c>
      <c r="H467" s="6">
        <v>45146</v>
      </c>
      <c r="I467" s="6">
        <v>45151</v>
      </c>
      <c r="J467" s="100"/>
      <c r="K467" s="2" t="b">
        <v>0</v>
      </c>
      <c r="L467" s="2" t="s">
        <v>1970</v>
      </c>
      <c r="M467" s="2">
        <f t="shared" si="30"/>
        <v>0</v>
      </c>
      <c r="N467" s="100" t="str">
        <f t="shared" si="31"/>
        <v>VALID</v>
      </c>
    </row>
    <row r="468" spans="1:14" ht="14.25" customHeight="1">
      <c r="A468" s="2" t="s">
        <v>784</v>
      </c>
      <c r="B468" s="3" t="s">
        <v>1989</v>
      </c>
      <c r="C468" s="2">
        <v>4000</v>
      </c>
      <c r="D468" s="2">
        <v>10</v>
      </c>
      <c r="E468" s="2">
        <f t="shared" si="28"/>
        <v>40000</v>
      </c>
      <c r="F468" s="2" t="str">
        <f t="shared" si="29"/>
        <v>4000</v>
      </c>
      <c r="G468" s="2">
        <v>212</v>
      </c>
      <c r="H468" s="6">
        <v>44915</v>
      </c>
      <c r="I468" s="6">
        <v>44921</v>
      </c>
      <c r="J468" s="100"/>
      <c r="K468" s="2" t="b">
        <v>0</v>
      </c>
      <c r="L468" s="2" t="s">
        <v>1970</v>
      </c>
      <c r="M468" s="2">
        <f t="shared" si="30"/>
        <v>0</v>
      </c>
      <c r="N468" s="100" t="str">
        <f t="shared" si="31"/>
        <v>VALID</v>
      </c>
    </row>
    <row r="469" spans="1:14" ht="14.25" customHeight="1">
      <c r="A469" s="2" t="s">
        <v>785</v>
      </c>
      <c r="B469" s="3" t="s">
        <v>1973</v>
      </c>
      <c r="C469" s="2" t="s">
        <v>1993</v>
      </c>
      <c r="D469" s="2">
        <v>7</v>
      </c>
      <c r="E469" s="2">
        <f t="shared" si="28"/>
        <v>21000</v>
      </c>
      <c r="F469" s="2" t="str">
        <f t="shared" si="29"/>
        <v>3000</v>
      </c>
      <c r="G469" s="2">
        <v>219</v>
      </c>
      <c r="H469" s="6">
        <v>43731</v>
      </c>
      <c r="I469" s="6">
        <v>43734</v>
      </c>
      <c r="J469" s="2" t="s">
        <v>1972</v>
      </c>
      <c r="K469" s="2" t="b">
        <v>1</v>
      </c>
      <c r="L469" s="2">
        <v>13118.279999999999</v>
      </c>
      <c r="M469" s="2">
        <f t="shared" si="30"/>
        <v>13118.279999999999</v>
      </c>
      <c r="N469" s="100" t="str">
        <f t="shared" si="31"/>
        <v>VALID</v>
      </c>
    </row>
    <row r="470" spans="1:14" ht="14.25" customHeight="1">
      <c r="A470" s="2" t="s">
        <v>786</v>
      </c>
      <c r="B470" s="3" t="s">
        <v>1976</v>
      </c>
      <c r="C470" s="2">
        <v>1000</v>
      </c>
      <c r="D470" s="2">
        <v>3</v>
      </c>
      <c r="E470" s="2">
        <f t="shared" si="28"/>
        <v>3000</v>
      </c>
      <c r="F470" s="2" t="str">
        <f t="shared" si="29"/>
        <v>1000</v>
      </c>
      <c r="G470" s="2">
        <v>150</v>
      </c>
      <c r="H470" s="6">
        <v>44056</v>
      </c>
      <c r="I470" s="6">
        <v>44062</v>
      </c>
      <c r="J470" s="2" t="s">
        <v>1974</v>
      </c>
      <c r="K470" s="2" t="b">
        <v>1</v>
      </c>
      <c r="L470" s="2">
        <v>2092.17</v>
      </c>
      <c r="M470" s="2">
        <f t="shared" si="30"/>
        <v>2092.17</v>
      </c>
      <c r="N470" s="100" t="str">
        <f t="shared" si="31"/>
        <v>VALID</v>
      </c>
    </row>
    <row r="471" spans="1:14" ht="14.25" customHeight="1">
      <c r="A471" s="2" t="s">
        <v>787</v>
      </c>
      <c r="B471" s="3" t="s">
        <v>1982</v>
      </c>
      <c r="C471" s="2" t="s">
        <v>2003</v>
      </c>
      <c r="D471" s="2">
        <v>5</v>
      </c>
      <c r="E471" s="2">
        <f t="shared" si="28"/>
        <v>75000</v>
      </c>
      <c r="F471" s="2" t="str">
        <f t="shared" si="29"/>
        <v>15000</v>
      </c>
      <c r="G471" s="2">
        <v>173</v>
      </c>
      <c r="H471" s="6">
        <v>44228</v>
      </c>
      <c r="I471" s="6">
        <v>44232</v>
      </c>
      <c r="J471" s="2" t="s">
        <v>1985</v>
      </c>
      <c r="K471" s="2" t="b">
        <v>1</v>
      </c>
      <c r="L471" s="2">
        <v>38626.699999999997</v>
      </c>
      <c r="M471" s="2">
        <f t="shared" si="30"/>
        <v>38626.699999999997</v>
      </c>
      <c r="N471" s="100" t="str">
        <f t="shared" si="31"/>
        <v>VALID</v>
      </c>
    </row>
    <row r="472" spans="1:14" ht="14.25" customHeight="1">
      <c r="A472" s="2" t="s">
        <v>788</v>
      </c>
      <c r="B472" s="3" t="s">
        <v>1996</v>
      </c>
      <c r="C472" s="2">
        <v>800</v>
      </c>
      <c r="D472" s="2">
        <v>1</v>
      </c>
      <c r="E472" s="2">
        <f t="shared" si="28"/>
        <v>800</v>
      </c>
      <c r="F472" s="2" t="str">
        <f t="shared" si="29"/>
        <v>800</v>
      </c>
      <c r="G472" s="2">
        <v>219</v>
      </c>
      <c r="H472" s="6">
        <v>45081</v>
      </c>
      <c r="I472" s="6">
        <v>45086</v>
      </c>
      <c r="J472" s="2" t="s">
        <v>1991</v>
      </c>
      <c r="K472" s="2" t="b">
        <v>1</v>
      </c>
      <c r="L472" s="2">
        <v>628.30999999999995</v>
      </c>
      <c r="M472" s="2">
        <f t="shared" si="30"/>
        <v>628.30999999999995</v>
      </c>
      <c r="N472" s="100" t="str">
        <f t="shared" si="31"/>
        <v>VALID</v>
      </c>
    </row>
    <row r="473" spans="1:14" ht="14.25" customHeight="1">
      <c r="A473" s="2" t="s">
        <v>789</v>
      </c>
      <c r="B473" s="3" t="s">
        <v>1982</v>
      </c>
      <c r="C473" s="2" t="s">
        <v>2003</v>
      </c>
      <c r="D473" s="2">
        <v>5</v>
      </c>
      <c r="E473" s="2">
        <f t="shared" si="28"/>
        <v>75000</v>
      </c>
      <c r="F473" s="2" t="str">
        <f t="shared" si="29"/>
        <v>15000</v>
      </c>
      <c r="G473" s="2">
        <v>189</v>
      </c>
      <c r="H473" s="6">
        <v>44240</v>
      </c>
      <c r="I473" s="6">
        <v>44242</v>
      </c>
      <c r="J473" s="100"/>
      <c r="K473" s="2" t="b">
        <v>0</v>
      </c>
      <c r="L473" s="2" t="s">
        <v>1970</v>
      </c>
      <c r="M473" s="2">
        <f t="shared" si="30"/>
        <v>0</v>
      </c>
      <c r="N473" s="100" t="str">
        <f t="shared" si="31"/>
        <v>VALID</v>
      </c>
    </row>
    <row r="474" spans="1:14" ht="14.25" customHeight="1">
      <c r="A474" s="2" t="s">
        <v>791</v>
      </c>
      <c r="B474" s="3" t="s">
        <v>1977</v>
      </c>
      <c r="C474" s="2" t="s">
        <v>1994</v>
      </c>
      <c r="D474" s="2">
        <v>2</v>
      </c>
      <c r="E474" s="2">
        <f t="shared" si="28"/>
        <v>20000</v>
      </c>
      <c r="F474" s="2" t="str">
        <f t="shared" si="29"/>
        <v>10000</v>
      </c>
      <c r="G474" s="2">
        <v>131</v>
      </c>
      <c r="H474" s="6">
        <v>43897</v>
      </c>
      <c r="I474" s="6">
        <v>43900</v>
      </c>
      <c r="J474" s="2" t="s">
        <v>1991</v>
      </c>
      <c r="K474" s="2" t="b">
        <v>1</v>
      </c>
      <c r="L474" s="2">
        <v>15777.76</v>
      </c>
      <c r="M474" s="2">
        <f t="shared" si="30"/>
        <v>15777.76</v>
      </c>
      <c r="N474" s="100" t="str">
        <f t="shared" si="31"/>
        <v>VALID</v>
      </c>
    </row>
    <row r="475" spans="1:14" ht="14.25" customHeight="1">
      <c r="A475" s="2" t="s">
        <v>792</v>
      </c>
      <c r="B475" s="3" t="s">
        <v>1998</v>
      </c>
      <c r="C475" s="2" t="s">
        <v>2001</v>
      </c>
      <c r="D475" s="2">
        <v>1</v>
      </c>
      <c r="E475" s="2">
        <f t="shared" si="28"/>
        <v>100</v>
      </c>
      <c r="F475" s="2" t="str">
        <f t="shared" si="29"/>
        <v>100</v>
      </c>
      <c r="G475" s="2">
        <v>155</v>
      </c>
      <c r="H475" s="6">
        <v>44535</v>
      </c>
      <c r="I475" s="6">
        <v>44539</v>
      </c>
      <c r="J475" s="2" t="s">
        <v>1991</v>
      </c>
      <c r="K475" s="2" t="b">
        <v>1</v>
      </c>
      <c r="L475" s="2">
        <v>53.65</v>
      </c>
      <c r="M475" s="2">
        <f t="shared" si="30"/>
        <v>53.65</v>
      </c>
      <c r="N475" s="100" t="str">
        <f t="shared" si="31"/>
        <v>VALID</v>
      </c>
    </row>
    <row r="476" spans="1:14" ht="14.25" customHeight="1">
      <c r="A476" s="2" t="s">
        <v>794</v>
      </c>
      <c r="B476" s="3" t="s">
        <v>1982</v>
      </c>
      <c r="C476" s="2">
        <v>15000</v>
      </c>
      <c r="D476" s="2">
        <v>5</v>
      </c>
      <c r="E476" s="2">
        <f t="shared" si="28"/>
        <v>75000</v>
      </c>
      <c r="F476" s="2" t="str">
        <f t="shared" si="29"/>
        <v>15000</v>
      </c>
      <c r="G476" s="2">
        <v>115</v>
      </c>
      <c r="H476" s="6">
        <v>45366</v>
      </c>
      <c r="I476" s="6">
        <v>45371</v>
      </c>
      <c r="J476" s="2" t="s">
        <v>1985</v>
      </c>
      <c r="K476" s="2" t="b">
        <v>1</v>
      </c>
      <c r="L476" s="2">
        <v>52660.649999999994</v>
      </c>
      <c r="M476" s="2">
        <f t="shared" si="30"/>
        <v>52660.649999999994</v>
      </c>
      <c r="N476" s="100" t="str">
        <f t="shared" si="31"/>
        <v>VALID</v>
      </c>
    </row>
    <row r="477" spans="1:14" ht="14.25" customHeight="1">
      <c r="A477" s="2" t="s">
        <v>796</v>
      </c>
      <c r="B477" s="3" t="s">
        <v>1980</v>
      </c>
      <c r="C477" s="2">
        <v>25000</v>
      </c>
      <c r="D477" s="2">
        <v>10</v>
      </c>
      <c r="E477" s="2">
        <f t="shared" si="28"/>
        <v>250000</v>
      </c>
      <c r="F477" s="2" t="str">
        <f t="shared" si="29"/>
        <v>25000</v>
      </c>
      <c r="G477" s="2">
        <v>488</v>
      </c>
      <c r="H477" s="6">
        <v>44714</v>
      </c>
      <c r="I477" s="6">
        <v>44719</v>
      </c>
      <c r="J477" s="100"/>
      <c r="K477" s="2" t="b">
        <v>0</v>
      </c>
      <c r="L477" s="2" t="s">
        <v>1970</v>
      </c>
      <c r="M477" s="2">
        <f t="shared" si="30"/>
        <v>0</v>
      </c>
      <c r="N477" s="100" t="str">
        <f t="shared" si="31"/>
        <v>VALID</v>
      </c>
    </row>
    <row r="478" spans="1:14" ht="14.25" customHeight="1">
      <c r="A478" s="2" t="s">
        <v>797</v>
      </c>
      <c r="B478" s="3" t="s">
        <v>1977</v>
      </c>
      <c r="C478" s="2" t="s">
        <v>1994</v>
      </c>
      <c r="D478" s="2">
        <v>2</v>
      </c>
      <c r="E478" s="2">
        <f t="shared" si="28"/>
        <v>20000</v>
      </c>
      <c r="F478" s="2" t="str">
        <f t="shared" si="29"/>
        <v>10000</v>
      </c>
      <c r="G478" s="2">
        <v>217</v>
      </c>
      <c r="H478" s="6">
        <v>44849</v>
      </c>
      <c r="I478" s="6">
        <v>44853</v>
      </c>
      <c r="J478" s="2" t="s">
        <v>1985</v>
      </c>
      <c r="K478" s="2" t="b">
        <v>1</v>
      </c>
      <c r="L478" s="2">
        <v>16069.82</v>
      </c>
      <c r="M478" s="2">
        <f t="shared" si="30"/>
        <v>16069.82</v>
      </c>
      <c r="N478" s="100" t="str">
        <f t="shared" si="31"/>
        <v>VALID</v>
      </c>
    </row>
    <row r="479" spans="1:14" ht="14.25" customHeight="1">
      <c r="A479" s="2" t="s">
        <v>798</v>
      </c>
      <c r="B479" s="3" t="s">
        <v>1978</v>
      </c>
      <c r="C479" s="2">
        <v>18000</v>
      </c>
      <c r="D479" s="2">
        <v>4</v>
      </c>
      <c r="E479" s="2">
        <f t="shared" si="28"/>
        <v>72000</v>
      </c>
      <c r="F479" s="2" t="str">
        <f t="shared" si="29"/>
        <v>18000</v>
      </c>
      <c r="G479" s="2">
        <v>491</v>
      </c>
      <c r="H479" s="6">
        <v>43907</v>
      </c>
      <c r="I479" s="6">
        <v>43912</v>
      </c>
      <c r="J479" s="2" t="s">
        <v>1968</v>
      </c>
      <c r="K479" s="2" t="b">
        <v>1</v>
      </c>
      <c r="L479" s="2">
        <v>42648.72</v>
      </c>
      <c r="M479" s="2">
        <f t="shared" si="30"/>
        <v>42648.72</v>
      </c>
      <c r="N479" s="100" t="str">
        <f t="shared" si="31"/>
        <v>VALID</v>
      </c>
    </row>
    <row r="480" spans="1:14" ht="14.25" customHeight="1">
      <c r="A480" s="2" t="s">
        <v>799</v>
      </c>
      <c r="B480" s="3" t="s">
        <v>1976</v>
      </c>
      <c r="C480" s="2">
        <v>1000</v>
      </c>
      <c r="D480" s="2">
        <v>4</v>
      </c>
      <c r="E480" s="2">
        <f t="shared" si="28"/>
        <v>4000</v>
      </c>
      <c r="F480" s="2" t="str">
        <f t="shared" si="29"/>
        <v>1000</v>
      </c>
      <c r="G480" s="2">
        <v>472</v>
      </c>
      <c r="H480" s="6">
        <v>44216</v>
      </c>
      <c r="I480" s="6">
        <v>44219</v>
      </c>
      <c r="J480" s="2" t="s">
        <v>1968</v>
      </c>
      <c r="K480" s="2" t="b">
        <v>1</v>
      </c>
      <c r="L480" s="2">
        <v>2417.92</v>
      </c>
      <c r="M480" s="2">
        <f t="shared" si="30"/>
        <v>2417.92</v>
      </c>
      <c r="N480" s="100" t="str">
        <f t="shared" si="31"/>
        <v>VALID</v>
      </c>
    </row>
    <row r="481" spans="1:14" ht="14.25" customHeight="1">
      <c r="A481" s="2" t="s">
        <v>800</v>
      </c>
      <c r="B481" s="3" t="s">
        <v>1977</v>
      </c>
      <c r="C481" s="2">
        <v>10000</v>
      </c>
      <c r="D481" s="2">
        <v>3</v>
      </c>
      <c r="E481" s="2">
        <f t="shared" si="28"/>
        <v>30000</v>
      </c>
      <c r="F481" s="2" t="str">
        <f t="shared" si="29"/>
        <v>10000</v>
      </c>
      <c r="G481" s="2">
        <v>147</v>
      </c>
      <c r="H481" s="6">
        <v>44052</v>
      </c>
      <c r="I481" s="6">
        <v>44055</v>
      </c>
      <c r="J481" s="2" t="s">
        <v>1972</v>
      </c>
      <c r="K481" s="2" t="b">
        <v>1</v>
      </c>
      <c r="L481" s="2">
        <v>20098.86</v>
      </c>
      <c r="M481" s="2">
        <f t="shared" si="30"/>
        <v>20098.86</v>
      </c>
      <c r="N481" s="100" t="str">
        <f t="shared" si="31"/>
        <v>VALID</v>
      </c>
    </row>
    <row r="482" spans="1:14" ht="14.25" customHeight="1">
      <c r="A482" s="2" t="s">
        <v>801</v>
      </c>
      <c r="B482" s="3" t="s">
        <v>1982</v>
      </c>
      <c r="C482" s="2">
        <v>15000</v>
      </c>
      <c r="D482" s="2">
        <v>3</v>
      </c>
      <c r="E482" s="2">
        <f t="shared" si="28"/>
        <v>45000</v>
      </c>
      <c r="F482" s="2" t="str">
        <f t="shared" si="29"/>
        <v>15000</v>
      </c>
      <c r="G482" s="2">
        <v>303</v>
      </c>
      <c r="H482" s="6">
        <v>43663</v>
      </c>
      <c r="I482" s="6">
        <v>43669</v>
      </c>
      <c r="J482" s="2" t="s">
        <v>1974</v>
      </c>
      <c r="K482" s="2" t="b">
        <v>1</v>
      </c>
      <c r="L482" s="2">
        <v>32491.47</v>
      </c>
      <c r="M482" s="2">
        <f t="shared" si="30"/>
        <v>32491.47</v>
      </c>
      <c r="N482" s="100" t="str">
        <f t="shared" si="31"/>
        <v>VALID</v>
      </c>
    </row>
    <row r="483" spans="1:14" ht="14.25" customHeight="1">
      <c r="A483" s="2" t="s">
        <v>802</v>
      </c>
      <c r="B483" s="3" t="s">
        <v>1998</v>
      </c>
      <c r="C483" s="2">
        <v>100</v>
      </c>
      <c r="D483" s="2">
        <v>1</v>
      </c>
      <c r="E483" s="2">
        <f t="shared" si="28"/>
        <v>100</v>
      </c>
      <c r="F483" s="2" t="str">
        <f t="shared" si="29"/>
        <v>100</v>
      </c>
      <c r="G483" s="2">
        <v>321</v>
      </c>
      <c r="H483" s="6">
        <v>44683</v>
      </c>
      <c r="I483" s="6">
        <v>44686</v>
      </c>
      <c r="J483" s="100"/>
      <c r="K483" s="2" t="b">
        <v>0</v>
      </c>
      <c r="L483" s="2" t="s">
        <v>1970</v>
      </c>
      <c r="M483" s="2">
        <f t="shared" si="30"/>
        <v>0</v>
      </c>
      <c r="N483" s="100" t="str">
        <f t="shared" si="31"/>
        <v>VALID</v>
      </c>
    </row>
    <row r="484" spans="1:14" ht="14.25" customHeight="1">
      <c r="A484" s="2" t="s">
        <v>804</v>
      </c>
      <c r="B484" s="3" t="s">
        <v>1969</v>
      </c>
      <c r="C484" s="2" t="s">
        <v>1987</v>
      </c>
      <c r="D484" s="2">
        <v>1</v>
      </c>
      <c r="E484" s="2">
        <f t="shared" si="28"/>
        <v>500</v>
      </c>
      <c r="F484" s="2" t="str">
        <f t="shared" si="29"/>
        <v>500</v>
      </c>
      <c r="G484" s="2">
        <v>250</v>
      </c>
      <c r="H484" s="6">
        <v>43879</v>
      </c>
      <c r="I484" s="6">
        <v>43885</v>
      </c>
      <c r="J484" s="2" t="s">
        <v>1974</v>
      </c>
      <c r="K484" s="2" t="b">
        <v>1</v>
      </c>
      <c r="L484" s="2">
        <v>344.06</v>
      </c>
      <c r="M484" s="2">
        <f t="shared" si="30"/>
        <v>344.06</v>
      </c>
      <c r="N484" s="100" t="str">
        <f t="shared" si="31"/>
        <v>VALID</v>
      </c>
    </row>
    <row r="485" spans="1:14" ht="14.25" customHeight="1">
      <c r="A485" s="2" t="s">
        <v>805</v>
      </c>
      <c r="B485" s="3" t="s">
        <v>1969</v>
      </c>
      <c r="C485" s="2">
        <v>500</v>
      </c>
      <c r="D485" s="2">
        <v>1</v>
      </c>
      <c r="E485" s="2">
        <f t="shared" si="28"/>
        <v>500</v>
      </c>
      <c r="F485" s="2" t="str">
        <f t="shared" si="29"/>
        <v>500</v>
      </c>
      <c r="G485" s="2">
        <v>281</v>
      </c>
      <c r="H485" s="6">
        <v>43784</v>
      </c>
      <c r="I485" s="6">
        <v>43786</v>
      </c>
      <c r="J485" s="2" t="s">
        <v>1974</v>
      </c>
      <c r="K485" s="2" t="b">
        <v>1</v>
      </c>
      <c r="L485" s="2">
        <v>261.82</v>
      </c>
      <c r="M485" s="2">
        <f t="shared" si="30"/>
        <v>261.82</v>
      </c>
      <c r="N485" s="100" t="str">
        <f t="shared" si="31"/>
        <v>VALID</v>
      </c>
    </row>
    <row r="486" spans="1:14" ht="14.25" customHeight="1">
      <c r="A486" s="2" t="s">
        <v>806</v>
      </c>
      <c r="B486" s="3" t="s">
        <v>1967</v>
      </c>
      <c r="C486" s="2">
        <v>12000</v>
      </c>
      <c r="D486" s="2">
        <v>5</v>
      </c>
      <c r="E486" s="2">
        <f t="shared" si="28"/>
        <v>60000</v>
      </c>
      <c r="F486" s="2" t="str">
        <f t="shared" si="29"/>
        <v>12000</v>
      </c>
      <c r="G486" s="2">
        <v>124</v>
      </c>
      <c r="H486" s="6">
        <v>44677</v>
      </c>
      <c r="I486" s="6">
        <v>44682</v>
      </c>
      <c r="J486" s="100"/>
      <c r="K486" s="2" t="b">
        <v>0</v>
      </c>
      <c r="L486" s="2" t="s">
        <v>1970</v>
      </c>
      <c r="M486" s="2">
        <f t="shared" si="30"/>
        <v>0</v>
      </c>
      <c r="N486" s="100" t="str">
        <f t="shared" si="31"/>
        <v>VALID</v>
      </c>
    </row>
    <row r="487" spans="1:14" ht="14.25" customHeight="1">
      <c r="A487" s="2" t="s">
        <v>807</v>
      </c>
      <c r="B487" s="3" t="s">
        <v>1967</v>
      </c>
      <c r="C487" s="2">
        <v>12000</v>
      </c>
      <c r="D487" s="2">
        <v>4</v>
      </c>
      <c r="E487" s="2">
        <f t="shared" si="28"/>
        <v>48000</v>
      </c>
      <c r="F487" s="2" t="str">
        <f t="shared" si="29"/>
        <v>12000</v>
      </c>
      <c r="G487" s="2">
        <v>197</v>
      </c>
      <c r="H487" s="6">
        <v>44354</v>
      </c>
      <c r="I487" s="6">
        <v>44358</v>
      </c>
      <c r="J487" s="2" t="s">
        <v>1991</v>
      </c>
      <c r="K487" s="2" t="b">
        <v>1</v>
      </c>
      <c r="L487" s="2">
        <v>24552.12</v>
      </c>
      <c r="M487" s="2">
        <f t="shared" si="30"/>
        <v>24552.12</v>
      </c>
      <c r="N487" s="100" t="str">
        <f t="shared" si="31"/>
        <v>VALID</v>
      </c>
    </row>
    <row r="488" spans="1:14" ht="14.25" customHeight="1">
      <c r="A488" s="2" t="s">
        <v>808</v>
      </c>
      <c r="B488" s="3" t="s">
        <v>1973</v>
      </c>
      <c r="C488" s="2" t="s">
        <v>1993</v>
      </c>
      <c r="D488" s="2">
        <v>5</v>
      </c>
      <c r="E488" s="2">
        <f t="shared" si="28"/>
        <v>15000</v>
      </c>
      <c r="F488" s="2" t="str">
        <f t="shared" si="29"/>
        <v>3000</v>
      </c>
      <c r="G488" s="2">
        <v>214</v>
      </c>
      <c r="H488" s="6">
        <v>45136</v>
      </c>
      <c r="I488" s="6">
        <v>45138</v>
      </c>
      <c r="J488" s="2" t="s">
        <v>1985</v>
      </c>
      <c r="K488" s="2" t="b">
        <v>1</v>
      </c>
      <c r="L488" s="2">
        <v>11420.150000000001</v>
      </c>
      <c r="M488" s="2">
        <f t="shared" si="30"/>
        <v>11420.150000000001</v>
      </c>
      <c r="N488" s="100" t="str">
        <f t="shared" si="31"/>
        <v>VALID</v>
      </c>
    </row>
    <row r="489" spans="1:14" ht="14.25" customHeight="1">
      <c r="A489" s="2" t="s">
        <v>810</v>
      </c>
      <c r="B489" s="3" t="s">
        <v>1996</v>
      </c>
      <c r="C489" s="2">
        <v>800</v>
      </c>
      <c r="D489" s="2">
        <v>1</v>
      </c>
      <c r="E489" s="2">
        <f t="shared" si="28"/>
        <v>800</v>
      </c>
      <c r="F489" s="2" t="str">
        <f t="shared" si="29"/>
        <v>800</v>
      </c>
      <c r="G489" s="2">
        <v>345</v>
      </c>
      <c r="H489" s="6">
        <v>44586</v>
      </c>
      <c r="I489" s="6">
        <v>44591</v>
      </c>
      <c r="J489" s="2" t="s">
        <v>1991</v>
      </c>
      <c r="K489" s="2" t="b">
        <v>1</v>
      </c>
      <c r="L489" s="2">
        <v>655.24</v>
      </c>
      <c r="M489" s="2">
        <f t="shared" si="30"/>
        <v>655.24</v>
      </c>
      <c r="N489" s="100" t="str">
        <f t="shared" si="31"/>
        <v>VALID</v>
      </c>
    </row>
    <row r="490" spans="1:14" ht="14.25" customHeight="1">
      <c r="A490" s="2" t="s">
        <v>811</v>
      </c>
      <c r="B490" s="3" t="s">
        <v>1973</v>
      </c>
      <c r="C490" s="2">
        <v>3000</v>
      </c>
      <c r="D490" s="2">
        <v>7</v>
      </c>
      <c r="E490" s="2">
        <f t="shared" si="28"/>
        <v>21000</v>
      </c>
      <c r="F490" s="2" t="str">
        <f t="shared" si="29"/>
        <v>3000</v>
      </c>
      <c r="G490" s="2">
        <v>455</v>
      </c>
      <c r="H490" s="6">
        <v>43867</v>
      </c>
      <c r="I490" s="6">
        <v>43871</v>
      </c>
      <c r="J490" s="2" t="s">
        <v>1974</v>
      </c>
      <c r="K490" s="2" t="b">
        <v>1</v>
      </c>
      <c r="L490" s="2">
        <v>11200.84</v>
      </c>
      <c r="M490" s="2">
        <f t="shared" si="30"/>
        <v>11200.84</v>
      </c>
      <c r="N490" s="100" t="str">
        <f t="shared" si="31"/>
        <v>VALID</v>
      </c>
    </row>
    <row r="491" spans="1:14" ht="14.25" customHeight="1">
      <c r="A491" s="2" t="s">
        <v>813</v>
      </c>
      <c r="B491" s="3" t="s">
        <v>1989</v>
      </c>
      <c r="C491" s="2">
        <v>4000</v>
      </c>
      <c r="D491" s="2">
        <v>10</v>
      </c>
      <c r="E491" s="2">
        <f t="shared" si="28"/>
        <v>40000</v>
      </c>
      <c r="F491" s="2" t="str">
        <f t="shared" si="29"/>
        <v>4000</v>
      </c>
      <c r="G491" s="2">
        <v>144</v>
      </c>
      <c r="H491" s="6">
        <v>44101</v>
      </c>
      <c r="I491" s="6">
        <v>44107</v>
      </c>
      <c r="J491" s="2" t="s">
        <v>1985</v>
      </c>
      <c r="K491" s="2" t="b">
        <v>1</v>
      </c>
      <c r="L491" s="2">
        <v>23810.400000000001</v>
      </c>
      <c r="M491" s="2">
        <f t="shared" si="30"/>
        <v>23810.400000000001</v>
      </c>
      <c r="N491" s="100" t="str">
        <f t="shared" si="31"/>
        <v>VALID</v>
      </c>
    </row>
    <row r="492" spans="1:14" ht="14.25" customHeight="1">
      <c r="A492" s="2" t="s">
        <v>814</v>
      </c>
      <c r="B492" s="3" t="s">
        <v>1969</v>
      </c>
      <c r="C492" s="2">
        <v>500</v>
      </c>
      <c r="D492" s="2">
        <v>1</v>
      </c>
      <c r="E492" s="2">
        <f t="shared" si="28"/>
        <v>500</v>
      </c>
      <c r="F492" s="2" t="str">
        <f t="shared" si="29"/>
        <v>500</v>
      </c>
      <c r="G492" s="2">
        <v>103</v>
      </c>
      <c r="H492" s="6">
        <v>44996</v>
      </c>
      <c r="I492" s="6">
        <v>44998</v>
      </c>
      <c r="J492" s="2" t="s">
        <v>1974</v>
      </c>
      <c r="K492" s="2" t="b">
        <v>1</v>
      </c>
      <c r="L492" s="2">
        <v>287.83999999999997</v>
      </c>
      <c r="M492" s="2">
        <f t="shared" si="30"/>
        <v>287.83999999999997</v>
      </c>
      <c r="N492" s="100" t="str">
        <f t="shared" si="31"/>
        <v>VALID</v>
      </c>
    </row>
    <row r="493" spans="1:14" ht="14.25" customHeight="1">
      <c r="A493" s="2" t="s">
        <v>815</v>
      </c>
      <c r="B493" s="3" t="s">
        <v>1998</v>
      </c>
      <c r="C493" s="2">
        <v>100</v>
      </c>
      <c r="D493" s="2">
        <v>1</v>
      </c>
      <c r="E493" s="2">
        <f t="shared" si="28"/>
        <v>100</v>
      </c>
      <c r="F493" s="2" t="str">
        <f t="shared" si="29"/>
        <v>100</v>
      </c>
      <c r="G493" s="2">
        <v>483</v>
      </c>
      <c r="H493" s="6">
        <v>45054</v>
      </c>
      <c r="I493" s="6">
        <v>45058</v>
      </c>
      <c r="J493" s="2" t="s">
        <v>1972</v>
      </c>
      <c r="K493" s="2" t="b">
        <v>1</v>
      </c>
      <c r="L493" s="2">
        <v>51.38</v>
      </c>
      <c r="M493" s="2">
        <f t="shared" si="30"/>
        <v>51.38</v>
      </c>
      <c r="N493" s="100" t="str">
        <f t="shared" si="31"/>
        <v>VALID</v>
      </c>
    </row>
    <row r="494" spans="1:14" ht="14.25" customHeight="1">
      <c r="A494" s="2" t="s">
        <v>816</v>
      </c>
      <c r="B494" s="3" t="s">
        <v>1986</v>
      </c>
      <c r="C494" s="2">
        <v>20000</v>
      </c>
      <c r="D494" s="2">
        <v>15</v>
      </c>
      <c r="E494" s="2">
        <f t="shared" si="28"/>
        <v>300000</v>
      </c>
      <c r="F494" s="2" t="str">
        <f t="shared" si="29"/>
        <v>20000</v>
      </c>
      <c r="G494" s="2">
        <v>369</v>
      </c>
      <c r="H494" s="6">
        <v>44648</v>
      </c>
      <c r="I494" s="6">
        <v>44654</v>
      </c>
      <c r="J494" s="2" t="s">
        <v>1974</v>
      </c>
      <c r="K494" s="2" t="b">
        <v>1</v>
      </c>
      <c r="L494" s="2">
        <v>211507.65</v>
      </c>
      <c r="M494" s="2">
        <f t="shared" si="30"/>
        <v>211507.65</v>
      </c>
      <c r="N494" s="100" t="str">
        <f t="shared" si="31"/>
        <v>VALID</v>
      </c>
    </row>
    <row r="495" spans="1:14" ht="14.25" customHeight="1">
      <c r="A495" s="2" t="s">
        <v>818</v>
      </c>
      <c r="B495" s="3" t="s">
        <v>1969</v>
      </c>
      <c r="C495" s="2">
        <v>500</v>
      </c>
      <c r="D495" s="2">
        <v>1</v>
      </c>
      <c r="E495" s="2">
        <f t="shared" si="28"/>
        <v>500</v>
      </c>
      <c r="F495" s="2" t="str">
        <f t="shared" si="29"/>
        <v>500</v>
      </c>
      <c r="G495" s="2">
        <v>178</v>
      </c>
      <c r="H495" s="6">
        <v>44249</v>
      </c>
      <c r="I495" s="6">
        <v>44253</v>
      </c>
      <c r="J495" s="2" t="s">
        <v>1985</v>
      </c>
      <c r="K495" s="2" t="b">
        <v>1</v>
      </c>
      <c r="L495" s="2">
        <v>284.92</v>
      </c>
      <c r="M495" s="2">
        <f t="shared" si="30"/>
        <v>284.92</v>
      </c>
      <c r="N495" s="100" t="str">
        <f t="shared" si="31"/>
        <v>VALID</v>
      </c>
    </row>
    <row r="496" spans="1:14" ht="14.25" customHeight="1">
      <c r="A496" s="2" t="s">
        <v>820</v>
      </c>
      <c r="B496" s="3" t="s">
        <v>1986</v>
      </c>
      <c r="C496" s="2">
        <v>20000</v>
      </c>
      <c r="D496" s="2">
        <v>15</v>
      </c>
      <c r="E496" s="2">
        <f t="shared" si="28"/>
        <v>300000</v>
      </c>
      <c r="F496" s="2" t="str">
        <f t="shared" si="29"/>
        <v>20000</v>
      </c>
      <c r="G496" s="2">
        <v>222</v>
      </c>
      <c r="H496" s="6">
        <v>44738</v>
      </c>
      <c r="I496" s="6">
        <v>44744</v>
      </c>
      <c r="J496" s="2" t="s">
        <v>1974</v>
      </c>
      <c r="K496" s="2" t="b">
        <v>1</v>
      </c>
      <c r="L496" s="2">
        <v>185608.34999999998</v>
      </c>
      <c r="M496" s="2">
        <f t="shared" si="30"/>
        <v>185608.34999999998</v>
      </c>
      <c r="N496" s="100" t="str">
        <f t="shared" si="31"/>
        <v>VALID</v>
      </c>
    </row>
    <row r="497" spans="1:14" ht="14.25" customHeight="1">
      <c r="A497" s="2" t="s">
        <v>821</v>
      </c>
      <c r="B497" s="3" t="s">
        <v>1977</v>
      </c>
      <c r="C497" s="2">
        <v>10000</v>
      </c>
      <c r="D497" s="2">
        <v>2</v>
      </c>
      <c r="E497" s="2">
        <f t="shared" si="28"/>
        <v>20000</v>
      </c>
      <c r="F497" s="2" t="str">
        <f t="shared" si="29"/>
        <v>10000</v>
      </c>
      <c r="G497" s="2">
        <v>151</v>
      </c>
      <c r="H497" s="6">
        <v>43722</v>
      </c>
      <c r="I497" s="6">
        <v>43724</v>
      </c>
      <c r="J497" s="2" t="s">
        <v>1985</v>
      </c>
      <c r="K497" s="2" t="b">
        <v>1</v>
      </c>
      <c r="L497" s="2">
        <v>16429.98</v>
      </c>
      <c r="M497" s="2">
        <f t="shared" si="30"/>
        <v>16429.98</v>
      </c>
      <c r="N497" s="100" t="str">
        <f t="shared" si="31"/>
        <v>VALID</v>
      </c>
    </row>
    <row r="498" spans="1:14" ht="14.25" customHeight="1">
      <c r="A498" s="2" t="s">
        <v>822</v>
      </c>
      <c r="B498" s="3" t="s">
        <v>1976</v>
      </c>
      <c r="C498" s="2">
        <v>1000</v>
      </c>
      <c r="D498" s="2">
        <v>3</v>
      </c>
      <c r="E498" s="2">
        <f t="shared" si="28"/>
        <v>3000</v>
      </c>
      <c r="F498" s="2" t="str">
        <f t="shared" si="29"/>
        <v>1000</v>
      </c>
      <c r="G498" s="2">
        <v>195</v>
      </c>
      <c r="H498" s="6">
        <v>43675</v>
      </c>
      <c r="I498" s="6">
        <v>43677</v>
      </c>
      <c r="J498" s="2" t="s">
        <v>1974</v>
      </c>
      <c r="K498" s="2" t="b">
        <v>1</v>
      </c>
      <c r="L498" s="2">
        <v>1761.06</v>
      </c>
      <c r="M498" s="2">
        <f t="shared" si="30"/>
        <v>1761.06</v>
      </c>
      <c r="N498" s="100" t="str">
        <f t="shared" si="31"/>
        <v>VALID</v>
      </c>
    </row>
    <row r="499" spans="1:14" ht="14.25" customHeight="1">
      <c r="A499" s="2" t="s">
        <v>824</v>
      </c>
      <c r="B499" s="3" t="s">
        <v>1967</v>
      </c>
      <c r="C499" s="2">
        <v>12000</v>
      </c>
      <c r="D499" s="2">
        <v>5</v>
      </c>
      <c r="E499" s="2">
        <f t="shared" si="28"/>
        <v>60000</v>
      </c>
      <c r="F499" s="2" t="str">
        <f t="shared" si="29"/>
        <v>12000</v>
      </c>
      <c r="G499" s="2">
        <v>329</v>
      </c>
      <c r="H499" s="6">
        <v>44515</v>
      </c>
      <c r="I499" s="6">
        <v>44519</v>
      </c>
      <c r="J499" s="2" t="s">
        <v>1991</v>
      </c>
      <c r="K499" s="2" t="b">
        <v>1</v>
      </c>
      <c r="L499" s="2">
        <v>38814.75</v>
      </c>
      <c r="M499" s="2">
        <f t="shared" si="30"/>
        <v>38814.75</v>
      </c>
      <c r="N499" s="100" t="str">
        <f t="shared" si="31"/>
        <v>VALID</v>
      </c>
    </row>
    <row r="500" spans="1:14" ht="14.25" customHeight="1">
      <c r="A500" s="2" t="s">
        <v>825</v>
      </c>
      <c r="B500" s="3" t="s">
        <v>1998</v>
      </c>
      <c r="C500" s="2" t="s">
        <v>2001</v>
      </c>
      <c r="D500" s="2">
        <v>1</v>
      </c>
      <c r="E500" s="2">
        <f t="shared" si="28"/>
        <v>100</v>
      </c>
      <c r="F500" s="2" t="str">
        <f t="shared" si="29"/>
        <v>100</v>
      </c>
      <c r="G500" s="2">
        <v>133</v>
      </c>
      <c r="H500" s="6">
        <v>44946</v>
      </c>
      <c r="I500" s="6">
        <v>44949</v>
      </c>
      <c r="J500" s="100"/>
      <c r="K500" s="2" t="b">
        <v>0</v>
      </c>
      <c r="L500" s="2" t="s">
        <v>1970</v>
      </c>
      <c r="M500" s="2">
        <f t="shared" si="30"/>
        <v>0</v>
      </c>
      <c r="N500" s="100" t="str">
        <f t="shared" si="31"/>
        <v>VALID</v>
      </c>
    </row>
    <row r="501" spans="1:14" ht="14.25" customHeight="1">
      <c r="A501" s="2" t="s">
        <v>826</v>
      </c>
      <c r="B501" s="3" t="s">
        <v>1989</v>
      </c>
      <c r="C501" s="2">
        <v>4000</v>
      </c>
      <c r="D501" s="2">
        <v>10</v>
      </c>
      <c r="E501" s="2">
        <f t="shared" si="28"/>
        <v>40000</v>
      </c>
      <c r="F501" s="2" t="str">
        <f t="shared" si="29"/>
        <v>4000</v>
      </c>
      <c r="G501" s="2">
        <v>311</v>
      </c>
      <c r="H501" s="6">
        <v>44113</v>
      </c>
      <c r="I501" s="6">
        <v>44117</v>
      </c>
      <c r="J501" s="2" t="s">
        <v>1991</v>
      </c>
      <c r="K501" s="2" t="b">
        <v>1</v>
      </c>
      <c r="L501" s="2">
        <v>30912.5</v>
      </c>
      <c r="M501" s="2">
        <f t="shared" si="30"/>
        <v>30912.5</v>
      </c>
      <c r="N501" s="100" t="str">
        <f t="shared" si="31"/>
        <v>VALID</v>
      </c>
    </row>
    <row r="502" spans="1:14" ht="14.25" customHeight="1">
      <c r="A502" s="2" t="s">
        <v>827</v>
      </c>
      <c r="B502" s="3" t="s">
        <v>1973</v>
      </c>
      <c r="C502" s="2" t="s">
        <v>1993</v>
      </c>
      <c r="D502" s="2">
        <v>6</v>
      </c>
      <c r="E502" s="2">
        <f t="shared" si="28"/>
        <v>18000</v>
      </c>
      <c r="F502" s="2" t="str">
        <f t="shared" si="29"/>
        <v>3000</v>
      </c>
      <c r="G502" s="2">
        <v>286</v>
      </c>
      <c r="H502" s="6">
        <v>44289</v>
      </c>
      <c r="I502" s="6">
        <v>44294</v>
      </c>
      <c r="J502" s="2" t="s">
        <v>1974</v>
      </c>
      <c r="K502" s="2" t="b">
        <v>1</v>
      </c>
      <c r="L502" s="2">
        <v>15163.32</v>
      </c>
      <c r="M502" s="2">
        <f t="shared" si="30"/>
        <v>15163.32</v>
      </c>
      <c r="N502" s="100" t="str">
        <f t="shared" si="31"/>
        <v>VALID</v>
      </c>
    </row>
    <row r="503" spans="1:14" ht="14.25" customHeight="1">
      <c r="A503" s="2" t="s">
        <v>828</v>
      </c>
      <c r="B503" s="3" t="s">
        <v>1989</v>
      </c>
      <c r="C503" s="2" t="s">
        <v>2004</v>
      </c>
      <c r="D503" s="2">
        <v>6</v>
      </c>
      <c r="E503" s="2">
        <f t="shared" si="28"/>
        <v>24000</v>
      </c>
      <c r="F503" s="2" t="str">
        <f t="shared" si="29"/>
        <v>4000</v>
      </c>
      <c r="G503" s="2">
        <v>138</v>
      </c>
      <c r="H503" s="6">
        <v>44884</v>
      </c>
      <c r="I503" s="6">
        <v>44888</v>
      </c>
      <c r="J503" s="2" t="s">
        <v>1985</v>
      </c>
      <c r="K503" s="2" t="b">
        <v>1</v>
      </c>
      <c r="L503" s="2">
        <v>15407.22</v>
      </c>
      <c r="M503" s="2">
        <f t="shared" si="30"/>
        <v>15407.22</v>
      </c>
      <c r="N503" s="100" t="str">
        <f t="shared" si="31"/>
        <v>VALID</v>
      </c>
    </row>
    <row r="504" spans="1:14" ht="14.25" customHeight="1">
      <c r="A504" s="2" t="s">
        <v>829</v>
      </c>
      <c r="B504" s="3" t="s">
        <v>1971</v>
      </c>
      <c r="C504" s="2">
        <v>6000</v>
      </c>
      <c r="D504" s="2">
        <v>3</v>
      </c>
      <c r="E504" s="2">
        <f t="shared" si="28"/>
        <v>18000</v>
      </c>
      <c r="F504" s="2" t="str">
        <f t="shared" si="29"/>
        <v>6000</v>
      </c>
      <c r="G504" s="2">
        <v>496</v>
      </c>
      <c r="H504" s="6">
        <v>44894</v>
      </c>
      <c r="I504" s="6">
        <v>44897</v>
      </c>
      <c r="J504" s="2" t="s">
        <v>1972</v>
      </c>
      <c r="K504" s="2" t="b">
        <v>1</v>
      </c>
      <c r="L504" s="2">
        <v>13926.54</v>
      </c>
      <c r="M504" s="2">
        <f t="shared" si="30"/>
        <v>13926.54</v>
      </c>
      <c r="N504" s="100" t="str">
        <f t="shared" si="31"/>
        <v>VALID</v>
      </c>
    </row>
    <row r="505" spans="1:14" ht="14.25" customHeight="1">
      <c r="A505" s="2" t="s">
        <v>831</v>
      </c>
      <c r="B505" s="3" t="s">
        <v>1996</v>
      </c>
      <c r="C505" s="2">
        <v>800</v>
      </c>
      <c r="D505" s="2">
        <v>1</v>
      </c>
      <c r="E505" s="2">
        <f t="shared" si="28"/>
        <v>800</v>
      </c>
      <c r="F505" s="2" t="str">
        <f t="shared" si="29"/>
        <v>800</v>
      </c>
      <c r="G505" s="2">
        <v>125</v>
      </c>
      <c r="H505" s="6">
        <v>44033</v>
      </c>
      <c r="I505" s="6">
        <v>44039</v>
      </c>
      <c r="J505" s="2" t="s">
        <v>1974</v>
      </c>
      <c r="K505" s="2" t="b">
        <v>1</v>
      </c>
      <c r="L505" s="2">
        <v>675.79</v>
      </c>
      <c r="M505" s="2">
        <f t="shared" si="30"/>
        <v>675.79</v>
      </c>
      <c r="N505" s="100" t="str">
        <f t="shared" si="31"/>
        <v>VALID</v>
      </c>
    </row>
    <row r="506" spans="1:14" ht="14.25" customHeight="1">
      <c r="A506" s="2" t="s">
        <v>833</v>
      </c>
      <c r="B506" s="3" t="s">
        <v>1976</v>
      </c>
      <c r="C506" s="2">
        <v>1000</v>
      </c>
      <c r="D506" s="2">
        <v>3</v>
      </c>
      <c r="E506" s="2">
        <f t="shared" si="28"/>
        <v>3000</v>
      </c>
      <c r="F506" s="2" t="str">
        <f t="shared" si="29"/>
        <v>1000</v>
      </c>
      <c r="G506" s="2">
        <v>464</v>
      </c>
      <c r="H506" s="6">
        <v>45157</v>
      </c>
      <c r="I506" s="6">
        <v>45161</v>
      </c>
      <c r="J506" s="2" t="s">
        <v>1985</v>
      </c>
      <c r="K506" s="2" t="b">
        <v>1</v>
      </c>
      <c r="L506" s="2">
        <v>2550.7200000000003</v>
      </c>
      <c r="M506" s="2">
        <f t="shared" si="30"/>
        <v>2550.7200000000003</v>
      </c>
      <c r="N506" s="100" t="str">
        <f t="shared" si="31"/>
        <v>VALID</v>
      </c>
    </row>
    <row r="507" spans="1:14" ht="14.25" customHeight="1">
      <c r="A507" s="2" t="s">
        <v>834</v>
      </c>
      <c r="B507" s="3" t="s">
        <v>1980</v>
      </c>
      <c r="C507" s="2">
        <v>25000</v>
      </c>
      <c r="D507" s="2">
        <v>8</v>
      </c>
      <c r="E507" s="2">
        <f t="shared" si="28"/>
        <v>200000</v>
      </c>
      <c r="F507" s="2" t="str">
        <f t="shared" si="29"/>
        <v>25000</v>
      </c>
      <c r="G507" s="2">
        <v>215</v>
      </c>
      <c r="H507" s="6">
        <v>45358</v>
      </c>
      <c r="I507" s="6">
        <v>45361</v>
      </c>
      <c r="J507" s="2" t="s">
        <v>1991</v>
      </c>
      <c r="K507" s="2" t="b">
        <v>1</v>
      </c>
      <c r="L507" s="2">
        <v>136126</v>
      </c>
      <c r="M507" s="2">
        <f t="shared" si="30"/>
        <v>136126</v>
      </c>
      <c r="N507" s="100" t="str">
        <f t="shared" si="31"/>
        <v>VALID</v>
      </c>
    </row>
    <row r="508" spans="1:14" ht="14.25" customHeight="1">
      <c r="A508" s="2" t="s">
        <v>836</v>
      </c>
      <c r="B508" s="3" t="s">
        <v>1977</v>
      </c>
      <c r="C508" s="2" t="s">
        <v>1994</v>
      </c>
      <c r="D508" s="2">
        <v>2</v>
      </c>
      <c r="E508" s="2">
        <f t="shared" si="28"/>
        <v>20000</v>
      </c>
      <c r="F508" s="2" t="str">
        <f t="shared" si="29"/>
        <v>10000</v>
      </c>
      <c r="G508" s="2">
        <v>223</v>
      </c>
      <c r="H508" s="6">
        <v>44790</v>
      </c>
      <c r="I508" s="6">
        <v>44795</v>
      </c>
      <c r="J508" s="100"/>
      <c r="K508" s="2" t="b">
        <v>0</v>
      </c>
      <c r="L508" s="2" t="s">
        <v>1970</v>
      </c>
      <c r="M508" s="2">
        <f t="shared" si="30"/>
        <v>0</v>
      </c>
      <c r="N508" s="100" t="str">
        <f t="shared" si="31"/>
        <v>VALID</v>
      </c>
    </row>
    <row r="509" spans="1:14" ht="14.25" customHeight="1">
      <c r="A509" s="2" t="s">
        <v>838</v>
      </c>
      <c r="B509" s="3" t="s">
        <v>1996</v>
      </c>
      <c r="C509" s="2">
        <v>800</v>
      </c>
      <c r="D509" s="2">
        <v>2</v>
      </c>
      <c r="E509" s="2">
        <f t="shared" si="28"/>
        <v>1600</v>
      </c>
      <c r="F509" s="2" t="str">
        <f t="shared" si="29"/>
        <v>800</v>
      </c>
      <c r="G509" s="2">
        <v>467</v>
      </c>
      <c r="H509" s="6">
        <v>44125</v>
      </c>
      <c r="I509" s="6">
        <v>44131</v>
      </c>
      <c r="J509" s="2" t="s">
        <v>1972</v>
      </c>
      <c r="K509" s="2" t="b">
        <v>1</v>
      </c>
      <c r="L509" s="2">
        <v>831.9</v>
      </c>
      <c r="M509" s="2">
        <f t="shared" si="30"/>
        <v>831.9</v>
      </c>
      <c r="N509" s="100" t="str">
        <f t="shared" si="31"/>
        <v>VALID</v>
      </c>
    </row>
    <row r="510" spans="1:14" ht="14.25" customHeight="1">
      <c r="A510" s="2" t="s">
        <v>839</v>
      </c>
      <c r="B510" s="3" t="s">
        <v>1973</v>
      </c>
      <c r="C510" s="2" t="s">
        <v>1993</v>
      </c>
      <c r="D510" s="2">
        <v>7</v>
      </c>
      <c r="E510" s="2">
        <f t="shared" si="28"/>
        <v>21000</v>
      </c>
      <c r="F510" s="2" t="str">
        <f t="shared" si="29"/>
        <v>3000</v>
      </c>
      <c r="G510" s="2">
        <v>349</v>
      </c>
      <c r="H510" s="6">
        <v>43636</v>
      </c>
      <c r="I510" s="6">
        <v>43638</v>
      </c>
      <c r="J510" s="100"/>
      <c r="K510" s="2" t="b">
        <v>0</v>
      </c>
      <c r="L510" s="2" t="s">
        <v>1970</v>
      </c>
      <c r="M510" s="2">
        <f t="shared" si="30"/>
        <v>0</v>
      </c>
      <c r="N510" s="100" t="str">
        <f t="shared" si="31"/>
        <v>VALID</v>
      </c>
    </row>
    <row r="511" spans="1:14" ht="14.25" customHeight="1">
      <c r="A511" s="2" t="s">
        <v>840</v>
      </c>
      <c r="B511" s="3" t="s">
        <v>1980</v>
      </c>
      <c r="C511" s="2" t="s">
        <v>2000</v>
      </c>
      <c r="D511" s="2">
        <v>10</v>
      </c>
      <c r="E511" s="2">
        <f t="shared" si="28"/>
        <v>250000</v>
      </c>
      <c r="F511" s="2" t="str">
        <f t="shared" si="29"/>
        <v>25000</v>
      </c>
      <c r="G511" s="2">
        <v>414</v>
      </c>
      <c r="H511" s="6">
        <v>45109</v>
      </c>
      <c r="I511" s="6">
        <v>45115</v>
      </c>
      <c r="J511" s="2" t="s">
        <v>1972</v>
      </c>
      <c r="K511" s="2" t="b">
        <v>1</v>
      </c>
      <c r="L511" s="2">
        <v>208992.5</v>
      </c>
      <c r="M511" s="2">
        <f t="shared" si="30"/>
        <v>208992.5</v>
      </c>
      <c r="N511" s="100" t="str">
        <f t="shared" si="31"/>
        <v>VALID</v>
      </c>
    </row>
    <row r="512" spans="1:14" ht="14.25" customHeight="1">
      <c r="A512" s="2" t="s">
        <v>841</v>
      </c>
      <c r="B512" s="3" t="s">
        <v>1973</v>
      </c>
      <c r="C512" s="2">
        <v>3000</v>
      </c>
      <c r="D512" s="2">
        <v>6</v>
      </c>
      <c r="E512" s="2">
        <f t="shared" si="28"/>
        <v>18000</v>
      </c>
      <c r="F512" s="2" t="str">
        <f t="shared" si="29"/>
        <v>3000</v>
      </c>
      <c r="G512" s="2">
        <v>401</v>
      </c>
      <c r="H512" s="6">
        <v>43954</v>
      </c>
      <c r="I512" s="6">
        <v>43959</v>
      </c>
      <c r="J512" s="2" t="s">
        <v>1968</v>
      </c>
      <c r="K512" s="2" t="b">
        <v>1</v>
      </c>
      <c r="L512" s="2">
        <v>14072.099999999999</v>
      </c>
      <c r="M512" s="2">
        <f t="shared" si="30"/>
        <v>14072.099999999999</v>
      </c>
      <c r="N512" s="100" t="str">
        <f t="shared" si="31"/>
        <v>VALID</v>
      </c>
    </row>
    <row r="513" spans="1:14" ht="14.25" customHeight="1">
      <c r="A513" s="2" t="s">
        <v>842</v>
      </c>
      <c r="B513" s="3" t="s">
        <v>1983</v>
      </c>
      <c r="C513" s="2">
        <v>2000</v>
      </c>
      <c r="D513" s="2">
        <v>6</v>
      </c>
      <c r="E513" s="2">
        <f t="shared" si="28"/>
        <v>12000</v>
      </c>
      <c r="F513" s="2" t="str">
        <f t="shared" si="29"/>
        <v>2000</v>
      </c>
      <c r="G513" s="2">
        <v>493</v>
      </c>
      <c r="H513" s="6">
        <v>45291</v>
      </c>
      <c r="I513" s="6">
        <v>45294</v>
      </c>
      <c r="J513" s="2" t="s">
        <v>1968</v>
      </c>
      <c r="K513" s="2" t="b">
        <v>1</v>
      </c>
      <c r="L513" s="2">
        <v>8253.24</v>
      </c>
      <c r="M513" s="2">
        <f t="shared" si="30"/>
        <v>8253.24</v>
      </c>
      <c r="N513" s="100" t="str">
        <f t="shared" si="31"/>
        <v>VALID</v>
      </c>
    </row>
    <row r="514" spans="1:14" ht="14.25" customHeight="1">
      <c r="A514" s="2" t="s">
        <v>844</v>
      </c>
      <c r="B514" s="3" t="s">
        <v>1973</v>
      </c>
      <c r="C514" s="2">
        <v>3000</v>
      </c>
      <c r="D514" s="2">
        <v>7</v>
      </c>
      <c r="E514" s="2">
        <f t="shared" si="28"/>
        <v>21000</v>
      </c>
      <c r="F514" s="2" t="str">
        <f t="shared" si="29"/>
        <v>3000</v>
      </c>
      <c r="G514" s="2">
        <v>383</v>
      </c>
      <c r="H514" s="6">
        <v>45018</v>
      </c>
      <c r="I514" s="6">
        <v>45020</v>
      </c>
      <c r="J514" s="2" t="s">
        <v>1972</v>
      </c>
      <c r="K514" s="2" t="b">
        <v>1</v>
      </c>
      <c r="L514" s="2">
        <v>12593.21</v>
      </c>
      <c r="M514" s="2">
        <f t="shared" si="30"/>
        <v>12593.21</v>
      </c>
      <c r="N514" s="100" t="str">
        <f t="shared" si="31"/>
        <v>VALID</v>
      </c>
    </row>
    <row r="515" spans="1:14" ht="14.25" customHeight="1">
      <c r="A515" s="2" t="s">
        <v>845</v>
      </c>
      <c r="B515" s="3" t="s">
        <v>1976</v>
      </c>
      <c r="C515" s="2" t="s">
        <v>2002</v>
      </c>
      <c r="D515" s="2">
        <v>3</v>
      </c>
      <c r="E515" s="2">
        <f t="shared" ref="E515:E578" si="32">F515*D515</f>
        <v>3000</v>
      </c>
      <c r="F515" s="2" t="str">
        <f t="shared" ref="F515:F578" si="33">SUBSTITUTE(C515,"₹","")</f>
        <v>1000</v>
      </c>
      <c r="G515" s="2">
        <v>256</v>
      </c>
      <c r="H515" s="6">
        <v>44272</v>
      </c>
      <c r="I515" s="6">
        <v>44275</v>
      </c>
      <c r="J515" s="2" t="s">
        <v>1991</v>
      </c>
      <c r="K515" s="2" t="b">
        <v>1</v>
      </c>
      <c r="L515" s="2">
        <v>2591.46</v>
      </c>
      <c r="M515" s="2">
        <f t="shared" ref="M515:M578" si="34">IF(TRIM(L515)="",0,L515)</f>
        <v>2591.46</v>
      </c>
      <c r="N515" s="100" t="str">
        <f t="shared" ref="N515:N578" si="35">IF(AND(ISBLANK(J515),K515=TRUE),"INVALID","VALID")</f>
        <v>VALID</v>
      </c>
    </row>
    <row r="516" spans="1:14" ht="14.25" customHeight="1">
      <c r="A516" s="2" t="s">
        <v>846</v>
      </c>
      <c r="B516" s="3" t="s">
        <v>1998</v>
      </c>
      <c r="C516" s="2">
        <v>100</v>
      </c>
      <c r="D516" s="2">
        <v>1</v>
      </c>
      <c r="E516" s="2">
        <f t="shared" si="32"/>
        <v>100</v>
      </c>
      <c r="F516" s="2" t="str">
        <f t="shared" si="33"/>
        <v>100</v>
      </c>
      <c r="G516" s="2">
        <v>324</v>
      </c>
      <c r="H516" s="6">
        <v>44506</v>
      </c>
      <c r="I516" s="6">
        <v>44508</v>
      </c>
      <c r="J516" s="100"/>
      <c r="K516" s="2" t="b">
        <v>0</v>
      </c>
      <c r="L516" s="2" t="s">
        <v>1970</v>
      </c>
      <c r="M516" s="2">
        <f t="shared" si="34"/>
        <v>0</v>
      </c>
      <c r="N516" s="100" t="str">
        <f t="shared" si="35"/>
        <v>VALID</v>
      </c>
    </row>
    <row r="517" spans="1:14" ht="14.25" customHeight="1">
      <c r="A517" s="2" t="s">
        <v>847</v>
      </c>
      <c r="B517" s="3" t="s">
        <v>1989</v>
      </c>
      <c r="C517" s="2">
        <v>4000</v>
      </c>
      <c r="D517" s="2">
        <v>10</v>
      </c>
      <c r="E517" s="2">
        <f t="shared" si="32"/>
        <v>40000</v>
      </c>
      <c r="F517" s="2" t="str">
        <f t="shared" si="33"/>
        <v>4000</v>
      </c>
      <c r="G517" s="2">
        <v>329</v>
      </c>
      <c r="H517" s="6">
        <v>44157</v>
      </c>
      <c r="I517" s="6">
        <v>44161</v>
      </c>
      <c r="J517" s="100"/>
      <c r="K517" s="2" t="b">
        <v>0</v>
      </c>
      <c r="L517" s="2" t="s">
        <v>1970</v>
      </c>
      <c r="M517" s="2">
        <f t="shared" si="34"/>
        <v>0</v>
      </c>
      <c r="N517" s="100" t="str">
        <f t="shared" si="35"/>
        <v>VALID</v>
      </c>
    </row>
    <row r="518" spans="1:14" ht="14.25" customHeight="1">
      <c r="A518" s="2" t="s">
        <v>848</v>
      </c>
      <c r="B518" s="3" t="s">
        <v>1981</v>
      </c>
      <c r="C518" s="2">
        <v>8000</v>
      </c>
      <c r="D518" s="2">
        <v>4</v>
      </c>
      <c r="E518" s="2">
        <f t="shared" si="32"/>
        <v>32000</v>
      </c>
      <c r="F518" s="2" t="str">
        <f t="shared" si="33"/>
        <v>8000</v>
      </c>
      <c r="G518" s="2">
        <v>303</v>
      </c>
      <c r="H518" s="6">
        <v>43634</v>
      </c>
      <c r="I518" s="6">
        <v>43637</v>
      </c>
      <c r="J518" s="2" t="s">
        <v>1985</v>
      </c>
      <c r="K518" s="2" t="b">
        <v>1</v>
      </c>
      <c r="L518" s="2">
        <v>19961.72</v>
      </c>
      <c r="M518" s="2">
        <f t="shared" si="34"/>
        <v>19961.72</v>
      </c>
      <c r="N518" s="100" t="str">
        <f t="shared" si="35"/>
        <v>VALID</v>
      </c>
    </row>
    <row r="519" spans="1:14" ht="14.25" customHeight="1">
      <c r="A519" s="2" t="s">
        <v>849</v>
      </c>
      <c r="B519" s="3" t="s">
        <v>1983</v>
      </c>
      <c r="C519" s="2">
        <v>2000</v>
      </c>
      <c r="D519" s="2">
        <v>6</v>
      </c>
      <c r="E519" s="2">
        <f t="shared" si="32"/>
        <v>12000</v>
      </c>
      <c r="F519" s="2" t="str">
        <f t="shared" si="33"/>
        <v>2000</v>
      </c>
      <c r="G519" s="2">
        <v>274</v>
      </c>
      <c r="H519" s="6">
        <v>44945</v>
      </c>
      <c r="I519" s="6">
        <v>44947</v>
      </c>
      <c r="J519" s="100"/>
      <c r="K519" s="2" t="b">
        <v>0</v>
      </c>
      <c r="L519" s="2" t="s">
        <v>1970</v>
      </c>
      <c r="M519" s="2">
        <f t="shared" si="34"/>
        <v>0</v>
      </c>
      <c r="N519" s="100" t="str">
        <f t="shared" si="35"/>
        <v>VALID</v>
      </c>
    </row>
    <row r="520" spans="1:14" ht="14.25" customHeight="1">
      <c r="A520" s="2" t="s">
        <v>851</v>
      </c>
      <c r="B520" s="3" t="s">
        <v>1969</v>
      </c>
      <c r="C520" s="2">
        <v>500</v>
      </c>
      <c r="D520" s="2">
        <v>1</v>
      </c>
      <c r="E520" s="2">
        <f t="shared" si="32"/>
        <v>500</v>
      </c>
      <c r="F520" s="2" t="str">
        <f t="shared" si="33"/>
        <v>500</v>
      </c>
      <c r="G520" s="2">
        <v>206</v>
      </c>
      <c r="H520" s="6">
        <v>45179</v>
      </c>
      <c r="I520" s="6">
        <v>45185</v>
      </c>
      <c r="J520" s="2" t="s">
        <v>1991</v>
      </c>
      <c r="K520" s="2" t="b">
        <v>1</v>
      </c>
      <c r="L520" s="2">
        <v>440.14</v>
      </c>
      <c r="M520" s="2">
        <f t="shared" si="34"/>
        <v>440.14</v>
      </c>
      <c r="N520" s="100" t="str">
        <f t="shared" si="35"/>
        <v>VALID</v>
      </c>
    </row>
    <row r="521" spans="1:14" ht="14.25" customHeight="1">
      <c r="A521" s="2" t="s">
        <v>853</v>
      </c>
      <c r="B521" s="3" t="s">
        <v>1971</v>
      </c>
      <c r="C521" s="2">
        <v>6000</v>
      </c>
      <c r="D521" s="2">
        <v>3</v>
      </c>
      <c r="E521" s="2">
        <f t="shared" si="32"/>
        <v>18000</v>
      </c>
      <c r="F521" s="2" t="str">
        <f t="shared" si="33"/>
        <v>6000</v>
      </c>
      <c r="G521" s="2">
        <v>360</v>
      </c>
      <c r="H521" s="6">
        <v>45151</v>
      </c>
      <c r="I521" s="6">
        <v>45153</v>
      </c>
      <c r="J521" s="2" t="s">
        <v>1974</v>
      </c>
      <c r="K521" s="2" t="b">
        <v>1</v>
      </c>
      <c r="L521" s="2">
        <v>13589.579999999998</v>
      </c>
      <c r="M521" s="2">
        <f t="shared" si="34"/>
        <v>13589.579999999998</v>
      </c>
      <c r="N521" s="100" t="str">
        <f t="shared" si="35"/>
        <v>VALID</v>
      </c>
    </row>
    <row r="522" spans="1:14" ht="14.25" customHeight="1">
      <c r="A522" s="2" t="s">
        <v>854</v>
      </c>
      <c r="B522" s="3" t="s">
        <v>1977</v>
      </c>
      <c r="C522" s="2">
        <v>10000</v>
      </c>
      <c r="D522" s="2">
        <v>3</v>
      </c>
      <c r="E522" s="2">
        <f t="shared" si="32"/>
        <v>30000</v>
      </c>
      <c r="F522" s="2" t="str">
        <f t="shared" si="33"/>
        <v>10000</v>
      </c>
      <c r="G522" s="2">
        <v>433</v>
      </c>
      <c r="H522" s="6">
        <v>44497</v>
      </c>
      <c r="I522" s="6">
        <v>44502</v>
      </c>
      <c r="J522" s="2" t="s">
        <v>1985</v>
      </c>
      <c r="K522" s="2" t="b">
        <v>1</v>
      </c>
      <c r="L522" s="2">
        <v>25487.22</v>
      </c>
      <c r="M522" s="2">
        <f t="shared" si="34"/>
        <v>25487.22</v>
      </c>
      <c r="N522" s="100" t="str">
        <f t="shared" si="35"/>
        <v>VALID</v>
      </c>
    </row>
    <row r="523" spans="1:14" ht="14.25" customHeight="1">
      <c r="A523" s="2" t="s">
        <v>856</v>
      </c>
      <c r="B523" s="3" t="s">
        <v>1998</v>
      </c>
      <c r="C523" s="2" t="s">
        <v>2001</v>
      </c>
      <c r="D523" s="2">
        <v>1</v>
      </c>
      <c r="E523" s="2">
        <f t="shared" si="32"/>
        <v>100</v>
      </c>
      <c r="F523" s="2" t="str">
        <f t="shared" si="33"/>
        <v>100</v>
      </c>
      <c r="G523" s="2">
        <v>125</v>
      </c>
      <c r="H523" s="6">
        <v>44033</v>
      </c>
      <c r="I523" s="6">
        <v>44038</v>
      </c>
      <c r="J523" s="2" t="s">
        <v>1974</v>
      </c>
      <c r="K523" s="2" t="b">
        <v>1</v>
      </c>
      <c r="L523" s="2">
        <v>78.08</v>
      </c>
      <c r="M523" s="2">
        <f t="shared" si="34"/>
        <v>78.08</v>
      </c>
      <c r="N523" s="100" t="str">
        <f t="shared" si="35"/>
        <v>VALID</v>
      </c>
    </row>
    <row r="524" spans="1:14" ht="14.25" customHeight="1">
      <c r="A524" s="2" t="s">
        <v>858</v>
      </c>
      <c r="B524" s="3" t="s">
        <v>1976</v>
      </c>
      <c r="C524" s="2" t="s">
        <v>2002</v>
      </c>
      <c r="D524" s="2">
        <v>3</v>
      </c>
      <c r="E524" s="2">
        <f t="shared" si="32"/>
        <v>3000</v>
      </c>
      <c r="F524" s="2" t="str">
        <f t="shared" si="33"/>
        <v>1000</v>
      </c>
      <c r="G524" s="2">
        <v>156</v>
      </c>
      <c r="H524" s="6">
        <v>44300</v>
      </c>
      <c r="I524" s="6">
        <v>44304</v>
      </c>
      <c r="J524" s="2" t="s">
        <v>1968</v>
      </c>
      <c r="K524" s="2" t="b">
        <v>1</v>
      </c>
      <c r="L524" s="2">
        <v>2243.25</v>
      </c>
      <c r="M524" s="2">
        <f t="shared" si="34"/>
        <v>2243.25</v>
      </c>
      <c r="N524" s="100" t="str">
        <f t="shared" si="35"/>
        <v>VALID</v>
      </c>
    </row>
    <row r="525" spans="1:14" ht="14.25" customHeight="1">
      <c r="A525" s="2" t="s">
        <v>859</v>
      </c>
      <c r="B525" s="3" t="s">
        <v>1996</v>
      </c>
      <c r="C525" s="2">
        <v>800</v>
      </c>
      <c r="D525" s="2">
        <v>1</v>
      </c>
      <c r="E525" s="2">
        <f t="shared" si="32"/>
        <v>800</v>
      </c>
      <c r="F525" s="2" t="str">
        <f t="shared" si="33"/>
        <v>800</v>
      </c>
      <c r="G525" s="2">
        <v>392</v>
      </c>
      <c r="H525" s="6">
        <v>44355</v>
      </c>
      <c r="I525" s="6">
        <v>44361</v>
      </c>
      <c r="J525" s="100"/>
      <c r="K525" s="2" t="b">
        <v>0</v>
      </c>
      <c r="L525" s="2" t="s">
        <v>1970</v>
      </c>
      <c r="M525" s="2">
        <f t="shared" si="34"/>
        <v>0</v>
      </c>
      <c r="N525" s="100" t="str">
        <f t="shared" si="35"/>
        <v>VALID</v>
      </c>
    </row>
    <row r="526" spans="1:14" ht="14.25" customHeight="1">
      <c r="A526" s="2" t="s">
        <v>860</v>
      </c>
      <c r="B526" s="3" t="s">
        <v>1982</v>
      </c>
      <c r="C526" s="2" t="s">
        <v>2003</v>
      </c>
      <c r="D526" s="2">
        <v>4</v>
      </c>
      <c r="E526" s="2">
        <f t="shared" si="32"/>
        <v>60000</v>
      </c>
      <c r="F526" s="2" t="str">
        <f t="shared" si="33"/>
        <v>15000</v>
      </c>
      <c r="G526" s="2">
        <v>398</v>
      </c>
      <c r="H526" s="6">
        <v>44201</v>
      </c>
      <c r="I526" s="6">
        <v>44203</v>
      </c>
      <c r="J526" s="2" t="s">
        <v>1968</v>
      </c>
      <c r="K526" s="2" t="b">
        <v>1</v>
      </c>
      <c r="L526" s="2">
        <v>41143.879999999997</v>
      </c>
      <c r="M526" s="2">
        <f t="shared" si="34"/>
        <v>41143.879999999997</v>
      </c>
      <c r="N526" s="100" t="str">
        <f t="shared" si="35"/>
        <v>VALID</v>
      </c>
    </row>
    <row r="527" spans="1:14" ht="14.25" customHeight="1">
      <c r="A527" s="2" t="s">
        <v>862</v>
      </c>
      <c r="B527" s="3" t="s">
        <v>1967</v>
      </c>
      <c r="C527" s="2" t="s">
        <v>1992</v>
      </c>
      <c r="D527" s="2">
        <v>5</v>
      </c>
      <c r="E527" s="2">
        <f t="shared" si="32"/>
        <v>60000</v>
      </c>
      <c r="F527" s="2" t="str">
        <f t="shared" si="33"/>
        <v>12000</v>
      </c>
      <c r="G527" s="2">
        <v>229</v>
      </c>
      <c r="H527" s="6">
        <v>44720</v>
      </c>
      <c r="I527" s="6">
        <v>44724</v>
      </c>
      <c r="J527" s="2" t="s">
        <v>1972</v>
      </c>
      <c r="K527" s="2" t="b">
        <v>1</v>
      </c>
      <c r="L527" s="2">
        <v>33533.699999999997</v>
      </c>
      <c r="M527" s="2">
        <f t="shared" si="34"/>
        <v>33533.699999999997</v>
      </c>
      <c r="N527" s="100" t="str">
        <f t="shared" si="35"/>
        <v>VALID</v>
      </c>
    </row>
    <row r="528" spans="1:14" ht="14.25" customHeight="1">
      <c r="A528" s="2" t="s">
        <v>863</v>
      </c>
      <c r="B528" s="3" t="s">
        <v>1982</v>
      </c>
      <c r="C528" s="2">
        <v>15000</v>
      </c>
      <c r="D528" s="2">
        <v>4</v>
      </c>
      <c r="E528" s="2">
        <f t="shared" si="32"/>
        <v>60000</v>
      </c>
      <c r="F528" s="2" t="str">
        <f t="shared" si="33"/>
        <v>15000</v>
      </c>
      <c r="G528" s="2">
        <v>395</v>
      </c>
      <c r="H528" s="6">
        <v>44901</v>
      </c>
      <c r="I528" s="6">
        <v>44905</v>
      </c>
      <c r="J528" s="2" t="s">
        <v>1968</v>
      </c>
      <c r="K528" s="2" t="b">
        <v>1</v>
      </c>
      <c r="L528" s="2">
        <v>44740.639999999999</v>
      </c>
      <c r="M528" s="2">
        <f t="shared" si="34"/>
        <v>44740.639999999999</v>
      </c>
      <c r="N528" s="100" t="str">
        <f t="shared" si="35"/>
        <v>VALID</v>
      </c>
    </row>
    <row r="529" spans="1:14" ht="14.25" customHeight="1">
      <c r="A529" s="2" t="s">
        <v>864</v>
      </c>
      <c r="B529" s="3" t="s">
        <v>1986</v>
      </c>
      <c r="C529" s="2">
        <v>20000</v>
      </c>
      <c r="D529" s="2">
        <v>12</v>
      </c>
      <c r="E529" s="2">
        <f t="shared" si="32"/>
        <v>240000</v>
      </c>
      <c r="F529" s="2" t="str">
        <f t="shared" si="33"/>
        <v>20000</v>
      </c>
      <c r="G529" s="2">
        <v>448</v>
      </c>
      <c r="H529" s="6">
        <v>44302</v>
      </c>
      <c r="I529" s="6">
        <v>44308</v>
      </c>
      <c r="J529" s="2" t="s">
        <v>1985</v>
      </c>
      <c r="K529" s="2" t="b">
        <v>1</v>
      </c>
      <c r="L529" s="2">
        <v>151588.20000000001</v>
      </c>
      <c r="M529" s="2">
        <f t="shared" si="34"/>
        <v>151588.20000000001</v>
      </c>
      <c r="N529" s="100" t="str">
        <f t="shared" si="35"/>
        <v>VALID</v>
      </c>
    </row>
    <row r="530" spans="1:14" ht="14.25" customHeight="1">
      <c r="A530" s="2" t="s">
        <v>866</v>
      </c>
      <c r="B530" s="3" t="s">
        <v>1969</v>
      </c>
      <c r="C530" s="2" t="s">
        <v>1987</v>
      </c>
      <c r="D530" s="2">
        <v>1</v>
      </c>
      <c r="E530" s="2">
        <f t="shared" si="32"/>
        <v>500</v>
      </c>
      <c r="F530" s="2" t="str">
        <f t="shared" si="33"/>
        <v>500</v>
      </c>
      <c r="G530" s="2">
        <v>220</v>
      </c>
      <c r="H530" s="6">
        <v>44096</v>
      </c>
      <c r="I530" s="6">
        <v>44100</v>
      </c>
      <c r="J530" s="2" t="s">
        <v>1991</v>
      </c>
      <c r="K530" s="2" t="b">
        <v>1</v>
      </c>
      <c r="L530" s="2">
        <v>425.63</v>
      </c>
      <c r="M530" s="2">
        <f t="shared" si="34"/>
        <v>425.63</v>
      </c>
      <c r="N530" s="100" t="str">
        <f t="shared" si="35"/>
        <v>VALID</v>
      </c>
    </row>
    <row r="531" spans="1:14" ht="14.25" customHeight="1">
      <c r="A531" s="2" t="s">
        <v>868</v>
      </c>
      <c r="B531" s="3" t="s">
        <v>1978</v>
      </c>
      <c r="C531" s="2">
        <v>18000</v>
      </c>
      <c r="D531" s="2">
        <v>3</v>
      </c>
      <c r="E531" s="2">
        <f t="shared" si="32"/>
        <v>54000</v>
      </c>
      <c r="F531" s="2" t="str">
        <f t="shared" si="33"/>
        <v>18000</v>
      </c>
      <c r="G531" s="2">
        <v>127</v>
      </c>
      <c r="H531" s="6">
        <v>44724</v>
      </c>
      <c r="I531" s="6">
        <v>44728</v>
      </c>
      <c r="J531" s="2" t="s">
        <v>1972</v>
      </c>
      <c r="K531" s="2" t="b">
        <v>1</v>
      </c>
      <c r="L531" s="2">
        <v>33776.94</v>
      </c>
      <c r="M531" s="2">
        <f t="shared" si="34"/>
        <v>33776.94</v>
      </c>
      <c r="N531" s="100" t="str">
        <f t="shared" si="35"/>
        <v>VALID</v>
      </c>
    </row>
    <row r="532" spans="1:14" ht="14.25" customHeight="1">
      <c r="A532" s="2" t="s">
        <v>869</v>
      </c>
      <c r="B532" s="3" t="s">
        <v>1969</v>
      </c>
      <c r="C532" s="2">
        <v>500</v>
      </c>
      <c r="D532" s="2">
        <v>1</v>
      </c>
      <c r="E532" s="2">
        <f t="shared" si="32"/>
        <v>500</v>
      </c>
      <c r="F532" s="2" t="str">
        <f t="shared" si="33"/>
        <v>500</v>
      </c>
      <c r="G532" s="2">
        <v>117</v>
      </c>
      <c r="H532" s="6">
        <v>43857</v>
      </c>
      <c r="I532" s="6">
        <v>43860</v>
      </c>
      <c r="J532" s="2" t="s">
        <v>1974</v>
      </c>
      <c r="K532" s="2" t="b">
        <v>1</v>
      </c>
      <c r="L532" s="2">
        <v>421.74</v>
      </c>
      <c r="M532" s="2">
        <f t="shared" si="34"/>
        <v>421.74</v>
      </c>
      <c r="N532" s="100" t="str">
        <f t="shared" si="35"/>
        <v>VALID</v>
      </c>
    </row>
    <row r="533" spans="1:14" ht="14.25" customHeight="1">
      <c r="A533" s="2" t="s">
        <v>870</v>
      </c>
      <c r="B533" s="3" t="s">
        <v>1969</v>
      </c>
      <c r="C533" s="2">
        <v>500</v>
      </c>
      <c r="D533" s="2">
        <v>1</v>
      </c>
      <c r="E533" s="2">
        <f t="shared" si="32"/>
        <v>500</v>
      </c>
      <c r="F533" s="2" t="str">
        <f t="shared" si="33"/>
        <v>500</v>
      </c>
      <c r="G533" s="2">
        <v>225</v>
      </c>
      <c r="H533" s="6">
        <v>44394</v>
      </c>
      <c r="I533" s="6">
        <v>44397</v>
      </c>
      <c r="J533" s="2" t="s">
        <v>1972</v>
      </c>
      <c r="K533" s="2" t="b">
        <v>1</v>
      </c>
      <c r="L533" s="2">
        <v>331.85</v>
      </c>
      <c r="M533" s="2">
        <f t="shared" si="34"/>
        <v>331.85</v>
      </c>
      <c r="N533" s="100" t="str">
        <f t="shared" si="35"/>
        <v>VALID</v>
      </c>
    </row>
    <row r="534" spans="1:14" ht="14.25" customHeight="1">
      <c r="A534" s="2" t="s">
        <v>871</v>
      </c>
      <c r="B534" s="3" t="s">
        <v>1976</v>
      </c>
      <c r="C534" s="2">
        <v>1000</v>
      </c>
      <c r="D534" s="2">
        <v>4</v>
      </c>
      <c r="E534" s="2">
        <f t="shared" si="32"/>
        <v>4000</v>
      </c>
      <c r="F534" s="2" t="str">
        <f t="shared" si="33"/>
        <v>1000</v>
      </c>
      <c r="G534" s="2">
        <v>164</v>
      </c>
      <c r="H534" s="6">
        <v>44160</v>
      </c>
      <c r="I534" s="6">
        <v>44162</v>
      </c>
      <c r="J534" s="2" t="s">
        <v>1974</v>
      </c>
      <c r="K534" s="2" t="b">
        <v>1</v>
      </c>
      <c r="L534" s="2">
        <v>3017.36</v>
      </c>
      <c r="M534" s="2">
        <f t="shared" si="34"/>
        <v>3017.36</v>
      </c>
      <c r="N534" s="100" t="str">
        <f t="shared" si="35"/>
        <v>VALID</v>
      </c>
    </row>
    <row r="535" spans="1:14" ht="14.25" customHeight="1">
      <c r="A535" s="2" t="s">
        <v>872</v>
      </c>
      <c r="B535" s="3" t="s">
        <v>1977</v>
      </c>
      <c r="C535" s="2">
        <v>10000</v>
      </c>
      <c r="D535" s="2">
        <v>3</v>
      </c>
      <c r="E535" s="2">
        <f t="shared" si="32"/>
        <v>30000</v>
      </c>
      <c r="F535" s="2" t="str">
        <f t="shared" si="33"/>
        <v>10000</v>
      </c>
      <c r="G535" s="2">
        <v>197</v>
      </c>
      <c r="H535" s="6">
        <v>44686</v>
      </c>
      <c r="I535" s="6">
        <v>44692</v>
      </c>
      <c r="J535" s="2" t="s">
        <v>1991</v>
      </c>
      <c r="K535" s="2" t="b">
        <v>1</v>
      </c>
      <c r="L535" s="2">
        <v>20327.550000000003</v>
      </c>
      <c r="M535" s="2">
        <f t="shared" si="34"/>
        <v>20327.550000000003</v>
      </c>
      <c r="N535" s="100" t="str">
        <f t="shared" si="35"/>
        <v>VALID</v>
      </c>
    </row>
    <row r="536" spans="1:14" ht="14.25" customHeight="1">
      <c r="A536" s="2" t="s">
        <v>873</v>
      </c>
      <c r="B536" s="3" t="s">
        <v>1969</v>
      </c>
      <c r="C536" s="2" t="s">
        <v>1987</v>
      </c>
      <c r="D536" s="2">
        <v>1</v>
      </c>
      <c r="E536" s="2">
        <f t="shared" si="32"/>
        <v>500</v>
      </c>
      <c r="F536" s="2" t="str">
        <f t="shared" si="33"/>
        <v>500</v>
      </c>
      <c r="G536" s="2">
        <v>135</v>
      </c>
      <c r="H536" s="6">
        <v>45375</v>
      </c>
      <c r="I536" s="6">
        <v>45377</v>
      </c>
      <c r="J536" s="2" t="s">
        <v>1968</v>
      </c>
      <c r="K536" s="2" t="b">
        <v>1</v>
      </c>
      <c r="L536" s="2">
        <v>364.49</v>
      </c>
      <c r="M536" s="2">
        <f t="shared" si="34"/>
        <v>364.49</v>
      </c>
      <c r="N536" s="100" t="str">
        <f t="shared" si="35"/>
        <v>VALID</v>
      </c>
    </row>
    <row r="537" spans="1:14" ht="14.25" customHeight="1">
      <c r="A537" s="2" t="s">
        <v>874</v>
      </c>
      <c r="B537" s="3" t="s">
        <v>1981</v>
      </c>
      <c r="C537" s="2">
        <v>8000</v>
      </c>
      <c r="D537" s="2">
        <v>3</v>
      </c>
      <c r="E537" s="2">
        <f t="shared" si="32"/>
        <v>24000</v>
      </c>
      <c r="F537" s="2" t="str">
        <f t="shared" si="33"/>
        <v>8000</v>
      </c>
      <c r="G537" s="2">
        <v>420</v>
      </c>
      <c r="H537" s="6">
        <v>44088</v>
      </c>
      <c r="I537" s="6">
        <v>44092</v>
      </c>
      <c r="J537" s="2" t="s">
        <v>1991</v>
      </c>
      <c r="K537" s="2" t="b">
        <v>1</v>
      </c>
      <c r="L537" s="2">
        <v>21240.06</v>
      </c>
      <c r="M537" s="2">
        <f t="shared" si="34"/>
        <v>21240.06</v>
      </c>
      <c r="N537" s="100" t="str">
        <f t="shared" si="35"/>
        <v>VALID</v>
      </c>
    </row>
    <row r="538" spans="1:14" ht="14.25" customHeight="1">
      <c r="A538" s="2" t="s">
        <v>875</v>
      </c>
      <c r="B538" s="3" t="s">
        <v>1981</v>
      </c>
      <c r="C538" s="2" t="s">
        <v>1995</v>
      </c>
      <c r="D538" s="2">
        <v>3</v>
      </c>
      <c r="E538" s="2">
        <f t="shared" si="32"/>
        <v>24000</v>
      </c>
      <c r="F538" s="2" t="str">
        <f t="shared" si="33"/>
        <v>8000</v>
      </c>
      <c r="G538" s="2">
        <v>445</v>
      </c>
      <c r="H538" s="6">
        <v>44111</v>
      </c>
      <c r="I538" s="6">
        <v>44116</v>
      </c>
      <c r="J538" s="100"/>
      <c r="K538" s="2" t="b">
        <v>0</v>
      </c>
      <c r="L538" s="2" t="s">
        <v>1970</v>
      </c>
      <c r="M538" s="2">
        <f t="shared" si="34"/>
        <v>0</v>
      </c>
      <c r="N538" s="100" t="str">
        <f t="shared" si="35"/>
        <v>VALID</v>
      </c>
    </row>
    <row r="539" spans="1:14" ht="14.25" customHeight="1">
      <c r="A539" s="2" t="s">
        <v>877</v>
      </c>
      <c r="B539" s="3" t="s">
        <v>1983</v>
      </c>
      <c r="C539" s="2">
        <v>2000</v>
      </c>
      <c r="D539" s="2">
        <v>6</v>
      </c>
      <c r="E539" s="2">
        <f t="shared" si="32"/>
        <v>12000</v>
      </c>
      <c r="F539" s="2" t="str">
        <f t="shared" si="33"/>
        <v>2000</v>
      </c>
      <c r="G539" s="2">
        <v>152</v>
      </c>
      <c r="H539" s="6">
        <v>44213</v>
      </c>
      <c r="I539" s="6">
        <v>44215</v>
      </c>
      <c r="J539" s="2" t="s">
        <v>1991</v>
      </c>
      <c r="K539" s="2" t="b">
        <v>1</v>
      </c>
      <c r="L539" s="2">
        <v>10189.74</v>
      </c>
      <c r="M539" s="2">
        <f t="shared" si="34"/>
        <v>10189.74</v>
      </c>
      <c r="N539" s="100" t="str">
        <f t="shared" si="35"/>
        <v>VALID</v>
      </c>
    </row>
    <row r="540" spans="1:14" ht="14.25" customHeight="1">
      <c r="A540" s="2" t="s">
        <v>878</v>
      </c>
      <c r="B540" s="3" t="s">
        <v>1976</v>
      </c>
      <c r="C540" s="2">
        <v>1000</v>
      </c>
      <c r="D540" s="2">
        <v>3</v>
      </c>
      <c r="E540" s="2">
        <f t="shared" si="32"/>
        <v>3000</v>
      </c>
      <c r="F540" s="2" t="str">
        <f t="shared" si="33"/>
        <v>1000</v>
      </c>
      <c r="G540" s="2">
        <v>355</v>
      </c>
      <c r="H540" s="6">
        <v>45188</v>
      </c>
      <c r="I540" s="6">
        <v>45192</v>
      </c>
      <c r="J540" s="2" t="s">
        <v>1985</v>
      </c>
      <c r="K540" s="2" t="b">
        <v>1</v>
      </c>
      <c r="L540" s="2">
        <v>1854.3000000000002</v>
      </c>
      <c r="M540" s="2">
        <f t="shared" si="34"/>
        <v>1854.3000000000002</v>
      </c>
      <c r="N540" s="100" t="str">
        <f t="shared" si="35"/>
        <v>VALID</v>
      </c>
    </row>
    <row r="541" spans="1:14" ht="14.25" customHeight="1">
      <c r="A541" s="2" t="s">
        <v>879</v>
      </c>
      <c r="B541" s="3" t="s">
        <v>1971</v>
      </c>
      <c r="C541" s="2">
        <v>6000</v>
      </c>
      <c r="D541" s="2">
        <v>3</v>
      </c>
      <c r="E541" s="2">
        <f t="shared" si="32"/>
        <v>18000</v>
      </c>
      <c r="F541" s="2" t="str">
        <f t="shared" si="33"/>
        <v>6000</v>
      </c>
      <c r="G541" s="2">
        <v>425</v>
      </c>
      <c r="H541" s="6">
        <v>44605</v>
      </c>
      <c r="I541" s="6">
        <v>44608</v>
      </c>
      <c r="J541" s="2" t="s">
        <v>1968</v>
      </c>
      <c r="K541" s="2" t="b">
        <v>1</v>
      </c>
      <c r="L541" s="2">
        <v>13947.39</v>
      </c>
      <c r="M541" s="2">
        <f t="shared" si="34"/>
        <v>13947.39</v>
      </c>
      <c r="N541" s="100" t="str">
        <f t="shared" si="35"/>
        <v>VALID</v>
      </c>
    </row>
    <row r="542" spans="1:14" ht="14.25" customHeight="1">
      <c r="A542" s="2" t="s">
        <v>881</v>
      </c>
      <c r="B542" s="3" t="s">
        <v>1967</v>
      </c>
      <c r="C542" s="2">
        <v>12000</v>
      </c>
      <c r="D542" s="2">
        <v>3</v>
      </c>
      <c r="E542" s="2">
        <f t="shared" si="32"/>
        <v>36000</v>
      </c>
      <c r="F542" s="2" t="str">
        <f t="shared" si="33"/>
        <v>12000</v>
      </c>
      <c r="G542" s="2">
        <v>166</v>
      </c>
      <c r="H542" s="6">
        <v>44646</v>
      </c>
      <c r="I542" s="6">
        <v>44651</v>
      </c>
      <c r="J542" s="100"/>
      <c r="K542" s="2" t="b">
        <v>0</v>
      </c>
      <c r="L542" s="2" t="s">
        <v>1970</v>
      </c>
      <c r="M542" s="2">
        <f t="shared" si="34"/>
        <v>0</v>
      </c>
      <c r="N542" s="100" t="str">
        <f t="shared" si="35"/>
        <v>VALID</v>
      </c>
    </row>
    <row r="543" spans="1:14" ht="14.25" customHeight="1">
      <c r="A543" s="2" t="s">
        <v>882</v>
      </c>
      <c r="B543" s="3" t="s">
        <v>1967</v>
      </c>
      <c r="C543" s="2">
        <v>12000</v>
      </c>
      <c r="D543" s="2">
        <v>5</v>
      </c>
      <c r="E543" s="2">
        <f t="shared" si="32"/>
        <v>60000</v>
      </c>
      <c r="F543" s="2" t="str">
        <f t="shared" si="33"/>
        <v>12000</v>
      </c>
      <c r="G543" s="2">
        <v>416</v>
      </c>
      <c r="H543" s="6">
        <v>45330</v>
      </c>
      <c r="I543" s="6">
        <v>45334</v>
      </c>
      <c r="J543" s="2" t="s">
        <v>1968</v>
      </c>
      <c r="K543" s="2" t="b">
        <v>1</v>
      </c>
      <c r="L543" s="2">
        <v>51130.649999999994</v>
      </c>
      <c r="M543" s="2">
        <f t="shared" si="34"/>
        <v>51130.649999999994</v>
      </c>
      <c r="N543" s="100" t="str">
        <f t="shared" si="35"/>
        <v>VALID</v>
      </c>
    </row>
    <row r="544" spans="1:14" ht="14.25" customHeight="1">
      <c r="A544" s="2" t="s">
        <v>884</v>
      </c>
      <c r="B544" s="3" t="s">
        <v>1977</v>
      </c>
      <c r="C544" s="2">
        <v>10000</v>
      </c>
      <c r="D544" s="2">
        <v>3</v>
      </c>
      <c r="E544" s="2">
        <f t="shared" si="32"/>
        <v>30000</v>
      </c>
      <c r="F544" s="2" t="str">
        <f t="shared" si="33"/>
        <v>10000</v>
      </c>
      <c r="G544" s="2">
        <v>104</v>
      </c>
      <c r="H544" s="6">
        <v>43897</v>
      </c>
      <c r="I544" s="6">
        <v>43902</v>
      </c>
      <c r="J544" s="100"/>
      <c r="K544" s="2" t="b">
        <v>0</v>
      </c>
      <c r="L544" s="2" t="s">
        <v>1970</v>
      </c>
      <c r="M544" s="2">
        <f t="shared" si="34"/>
        <v>0</v>
      </c>
      <c r="N544" s="100" t="str">
        <f t="shared" si="35"/>
        <v>VALID</v>
      </c>
    </row>
    <row r="545" spans="1:14" ht="14.25" customHeight="1">
      <c r="A545" s="2" t="s">
        <v>885</v>
      </c>
      <c r="B545" s="3" t="s">
        <v>1973</v>
      </c>
      <c r="C545" s="2">
        <v>3000</v>
      </c>
      <c r="D545" s="2">
        <v>6</v>
      </c>
      <c r="E545" s="2">
        <f t="shared" si="32"/>
        <v>18000</v>
      </c>
      <c r="F545" s="2" t="str">
        <f t="shared" si="33"/>
        <v>3000</v>
      </c>
      <c r="G545" s="2">
        <v>321</v>
      </c>
      <c r="H545" s="6">
        <v>44672</v>
      </c>
      <c r="I545" s="6">
        <v>44678</v>
      </c>
      <c r="J545" s="2" t="s">
        <v>1968</v>
      </c>
      <c r="K545" s="2" t="b">
        <v>1</v>
      </c>
      <c r="L545" s="2">
        <v>11185.2</v>
      </c>
      <c r="M545" s="2">
        <f t="shared" si="34"/>
        <v>11185.2</v>
      </c>
      <c r="N545" s="100" t="str">
        <f t="shared" si="35"/>
        <v>VALID</v>
      </c>
    </row>
    <row r="546" spans="1:14" ht="14.25" customHeight="1">
      <c r="A546" s="2" t="s">
        <v>887</v>
      </c>
      <c r="B546" s="3" t="s">
        <v>1996</v>
      </c>
      <c r="C546" s="2" t="s">
        <v>1997</v>
      </c>
      <c r="D546" s="2">
        <v>1</v>
      </c>
      <c r="E546" s="2">
        <f t="shared" si="32"/>
        <v>800</v>
      </c>
      <c r="F546" s="2" t="str">
        <f t="shared" si="33"/>
        <v>800</v>
      </c>
      <c r="G546" s="2">
        <v>329</v>
      </c>
      <c r="H546" s="6">
        <v>45372</v>
      </c>
      <c r="I546" s="6">
        <v>45375</v>
      </c>
      <c r="J546" s="2" t="s">
        <v>1974</v>
      </c>
      <c r="K546" s="2" t="b">
        <v>1</v>
      </c>
      <c r="L546" s="2">
        <v>553.55999999999995</v>
      </c>
      <c r="M546" s="2">
        <f t="shared" si="34"/>
        <v>553.55999999999995</v>
      </c>
      <c r="N546" s="100" t="str">
        <f t="shared" si="35"/>
        <v>VALID</v>
      </c>
    </row>
    <row r="547" spans="1:14" ht="14.25" customHeight="1">
      <c r="A547" s="2" t="s">
        <v>889</v>
      </c>
      <c r="B547" s="3" t="s">
        <v>1977</v>
      </c>
      <c r="C547" s="2">
        <v>10000</v>
      </c>
      <c r="D547" s="2">
        <v>4</v>
      </c>
      <c r="E547" s="2">
        <f t="shared" si="32"/>
        <v>40000</v>
      </c>
      <c r="F547" s="2" t="str">
        <f t="shared" si="33"/>
        <v>10000</v>
      </c>
      <c r="G547" s="2">
        <v>489</v>
      </c>
      <c r="H547" s="6">
        <v>45131</v>
      </c>
      <c r="I547" s="6">
        <v>45137</v>
      </c>
      <c r="J547" s="2" t="s">
        <v>1974</v>
      </c>
      <c r="K547" s="2" t="b">
        <v>1</v>
      </c>
      <c r="L547" s="2">
        <v>25096.68</v>
      </c>
      <c r="M547" s="2">
        <f t="shared" si="34"/>
        <v>25096.68</v>
      </c>
      <c r="N547" s="100" t="str">
        <f t="shared" si="35"/>
        <v>VALID</v>
      </c>
    </row>
    <row r="548" spans="1:14" ht="14.25" customHeight="1">
      <c r="A548" s="2" t="s">
        <v>890</v>
      </c>
      <c r="B548" s="3" t="s">
        <v>1967</v>
      </c>
      <c r="C548" s="2">
        <v>12000</v>
      </c>
      <c r="D548" s="2">
        <v>5</v>
      </c>
      <c r="E548" s="2">
        <f t="shared" si="32"/>
        <v>60000</v>
      </c>
      <c r="F548" s="2" t="str">
        <f t="shared" si="33"/>
        <v>12000</v>
      </c>
      <c r="G548" s="2">
        <v>308</v>
      </c>
      <c r="H548" s="6">
        <v>44051</v>
      </c>
      <c r="I548" s="6">
        <v>44057</v>
      </c>
      <c r="J548" s="2" t="s">
        <v>1974</v>
      </c>
      <c r="K548" s="2" t="b">
        <v>1</v>
      </c>
      <c r="L548" s="2">
        <v>38975.100000000006</v>
      </c>
      <c r="M548" s="2">
        <f t="shared" si="34"/>
        <v>38975.100000000006</v>
      </c>
      <c r="N548" s="100" t="str">
        <f t="shared" si="35"/>
        <v>VALID</v>
      </c>
    </row>
    <row r="549" spans="1:14" ht="14.25" customHeight="1">
      <c r="A549" s="2" t="s">
        <v>892</v>
      </c>
      <c r="B549" s="3" t="s">
        <v>1989</v>
      </c>
      <c r="C549" s="2">
        <v>4000</v>
      </c>
      <c r="D549" s="2">
        <v>10</v>
      </c>
      <c r="E549" s="2">
        <f t="shared" si="32"/>
        <v>40000</v>
      </c>
      <c r="F549" s="2" t="str">
        <f t="shared" si="33"/>
        <v>4000</v>
      </c>
      <c r="G549" s="2">
        <v>468</v>
      </c>
      <c r="H549" s="6">
        <v>44115</v>
      </c>
      <c r="I549" s="6">
        <v>44121</v>
      </c>
      <c r="J549" s="2" t="s">
        <v>1985</v>
      </c>
      <c r="K549" s="2" t="b">
        <v>1</v>
      </c>
      <c r="L549" s="2">
        <v>20817</v>
      </c>
      <c r="M549" s="2">
        <f t="shared" si="34"/>
        <v>20817</v>
      </c>
      <c r="N549" s="100" t="str">
        <f t="shared" si="35"/>
        <v>VALID</v>
      </c>
    </row>
    <row r="550" spans="1:14" ht="14.25" customHeight="1">
      <c r="A550" s="2" t="s">
        <v>893</v>
      </c>
      <c r="B550" s="3" t="s">
        <v>1989</v>
      </c>
      <c r="C550" s="2" t="s">
        <v>2004</v>
      </c>
      <c r="D550" s="2">
        <v>8</v>
      </c>
      <c r="E550" s="2">
        <f t="shared" si="32"/>
        <v>32000</v>
      </c>
      <c r="F550" s="2" t="str">
        <f t="shared" si="33"/>
        <v>4000</v>
      </c>
      <c r="G550" s="2">
        <v>227</v>
      </c>
      <c r="H550" s="6">
        <v>45395</v>
      </c>
      <c r="I550" s="6">
        <v>45397</v>
      </c>
      <c r="J550" s="2" t="s">
        <v>1972</v>
      </c>
      <c r="K550" s="2" t="b">
        <v>1</v>
      </c>
      <c r="L550" s="2">
        <v>16508.88</v>
      </c>
      <c r="M550" s="2">
        <f t="shared" si="34"/>
        <v>16508.88</v>
      </c>
      <c r="N550" s="100" t="str">
        <f t="shared" si="35"/>
        <v>VALID</v>
      </c>
    </row>
    <row r="551" spans="1:14" ht="14.25" customHeight="1">
      <c r="A551" s="2" t="s">
        <v>895</v>
      </c>
      <c r="B551" s="3" t="s">
        <v>1986</v>
      </c>
      <c r="C551" s="2" t="s">
        <v>1999</v>
      </c>
      <c r="D551" s="2">
        <v>12</v>
      </c>
      <c r="E551" s="2">
        <f t="shared" si="32"/>
        <v>240000</v>
      </c>
      <c r="F551" s="2" t="str">
        <f t="shared" si="33"/>
        <v>20000</v>
      </c>
      <c r="G551" s="2">
        <v>417</v>
      </c>
      <c r="H551" s="6">
        <v>45270</v>
      </c>
      <c r="I551" s="6">
        <v>45275</v>
      </c>
      <c r="J551" s="2" t="s">
        <v>1968</v>
      </c>
      <c r="K551" s="2" t="b">
        <v>1</v>
      </c>
      <c r="L551" s="2">
        <v>196347.36000000002</v>
      </c>
      <c r="M551" s="2">
        <f t="shared" si="34"/>
        <v>196347.36000000002</v>
      </c>
      <c r="N551" s="100" t="str">
        <f t="shared" si="35"/>
        <v>VALID</v>
      </c>
    </row>
    <row r="552" spans="1:14" ht="14.25" customHeight="1">
      <c r="A552" s="2" t="s">
        <v>897</v>
      </c>
      <c r="B552" s="3" t="s">
        <v>1996</v>
      </c>
      <c r="C552" s="2">
        <v>800</v>
      </c>
      <c r="D552" s="2">
        <v>1</v>
      </c>
      <c r="E552" s="2">
        <f t="shared" si="32"/>
        <v>800</v>
      </c>
      <c r="F552" s="2" t="str">
        <f t="shared" si="33"/>
        <v>800</v>
      </c>
      <c r="G552" s="2">
        <v>479</v>
      </c>
      <c r="H552" s="6">
        <v>44005</v>
      </c>
      <c r="I552" s="6">
        <v>44011</v>
      </c>
      <c r="J552" s="2" t="s">
        <v>1974</v>
      </c>
      <c r="K552" s="2" t="b">
        <v>1</v>
      </c>
      <c r="L552" s="2">
        <v>674.58</v>
      </c>
      <c r="M552" s="2">
        <f t="shared" si="34"/>
        <v>674.58</v>
      </c>
      <c r="N552" s="100" t="str">
        <f t="shared" si="35"/>
        <v>VALID</v>
      </c>
    </row>
    <row r="553" spans="1:14" ht="14.25" customHeight="1">
      <c r="A553" s="2" t="s">
        <v>898</v>
      </c>
      <c r="B553" s="3" t="s">
        <v>1973</v>
      </c>
      <c r="C553" s="2">
        <v>3000</v>
      </c>
      <c r="D553" s="2">
        <v>6</v>
      </c>
      <c r="E553" s="2">
        <f t="shared" si="32"/>
        <v>18000</v>
      </c>
      <c r="F553" s="2" t="str">
        <f t="shared" si="33"/>
        <v>3000</v>
      </c>
      <c r="G553" s="2">
        <v>268</v>
      </c>
      <c r="H553" s="6">
        <v>44260</v>
      </c>
      <c r="I553" s="6">
        <v>44262</v>
      </c>
      <c r="J553" s="2" t="s">
        <v>1974</v>
      </c>
      <c r="K553" s="2" t="b">
        <v>1</v>
      </c>
      <c r="L553" s="2">
        <v>15280.02</v>
      </c>
      <c r="M553" s="2">
        <f t="shared" si="34"/>
        <v>15280.02</v>
      </c>
      <c r="N553" s="100" t="str">
        <f t="shared" si="35"/>
        <v>VALID</v>
      </c>
    </row>
    <row r="554" spans="1:14" ht="14.25" customHeight="1">
      <c r="A554" s="2" t="s">
        <v>899</v>
      </c>
      <c r="B554" s="3" t="s">
        <v>1983</v>
      </c>
      <c r="C554" s="2">
        <v>2000</v>
      </c>
      <c r="D554" s="2">
        <v>6</v>
      </c>
      <c r="E554" s="2">
        <f t="shared" si="32"/>
        <v>12000</v>
      </c>
      <c r="F554" s="2" t="str">
        <f t="shared" si="33"/>
        <v>2000</v>
      </c>
      <c r="G554" s="2">
        <v>104</v>
      </c>
      <c r="H554" s="6">
        <v>45041</v>
      </c>
      <c r="I554" s="6">
        <v>45046</v>
      </c>
      <c r="J554" s="2" t="s">
        <v>1974</v>
      </c>
      <c r="K554" s="2" t="b">
        <v>1</v>
      </c>
      <c r="L554" s="2">
        <v>8012.82</v>
      </c>
      <c r="M554" s="2">
        <f t="shared" si="34"/>
        <v>8012.82</v>
      </c>
      <c r="N554" s="100" t="str">
        <f t="shared" si="35"/>
        <v>VALID</v>
      </c>
    </row>
    <row r="555" spans="1:14" ht="14.25" customHeight="1">
      <c r="A555" s="2" t="s">
        <v>900</v>
      </c>
      <c r="B555" s="3" t="s">
        <v>1981</v>
      </c>
      <c r="C555" s="2">
        <v>8000</v>
      </c>
      <c r="D555" s="2">
        <v>2</v>
      </c>
      <c r="E555" s="2">
        <f t="shared" si="32"/>
        <v>16000</v>
      </c>
      <c r="F555" s="2" t="str">
        <f t="shared" si="33"/>
        <v>8000</v>
      </c>
      <c r="G555" s="2">
        <v>331</v>
      </c>
      <c r="H555" s="6">
        <v>44896</v>
      </c>
      <c r="I555" s="6">
        <v>44901</v>
      </c>
      <c r="J555" s="100"/>
      <c r="K555" s="2" t="b">
        <v>0</v>
      </c>
      <c r="L555" s="2" t="s">
        <v>1970</v>
      </c>
      <c r="M555" s="2">
        <f t="shared" si="34"/>
        <v>0</v>
      </c>
      <c r="N555" s="100" t="str">
        <f t="shared" si="35"/>
        <v>VALID</v>
      </c>
    </row>
    <row r="556" spans="1:14" ht="14.25" customHeight="1">
      <c r="A556" s="2" t="s">
        <v>902</v>
      </c>
      <c r="B556" s="3" t="s">
        <v>1980</v>
      </c>
      <c r="C556" s="2">
        <v>25000</v>
      </c>
      <c r="D556" s="2">
        <v>8</v>
      </c>
      <c r="E556" s="2">
        <f t="shared" si="32"/>
        <v>200000</v>
      </c>
      <c r="F556" s="2" t="str">
        <f t="shared" si="33"/>
        <v>25000</v>
      </c>
      <c r="G556" s="2">
        <v>331</v>
      </c>
      <c r="H556" s="6">
        <v>44172</v>
      </c>
      <c r="I556" s="6">
        <v>44174</v>
      </c>
      <c r="J556" s="2" t="s">
        <v>1985</v>
      </c>
      <c r="K556" s="2" t="b">
        <v>1</v>
      </c>
      <c r="L556" s="2">
        <v>110010.4</v>
      </c>
      <c r="M556" s="2">
        <f t="shared" si="34"/>
        <v>110010.4</v>
      </c>
      <c r="N556" s="100" t="str">
        <f t="shared" si="35"/>
        <v>VALID</v>
      </c>
    </row>
    <row r="557" spans="1:14" ht="14.25" customHeight="1">
      <c r="A557" s="2" t="s">
        <v>903</v>
      </c>
      <c r="B557" s="3" t="s">
        <v>1980</v>
      </c>
      <c r="C557" s="2" t="s">
        <v>2000</v>
      </c>
      <c r="D557" s="2">
        <v>10</v>
      </c>
      <c r="E557" s="2">
        <f t="shared" si="32"/>
        <v>250000</v>
      </c>
      <c r="F557" s="2" t="str">
        <f t="shared" si="33"/>
        <v>25000</v>
      </c>
      <c r="G557" s="2">
        <v>156</v>
      </c>
      <c r="H557" s="6">
        <v>43904</v>
      </c>
      <c r="I557" s="6">
        <v>43908</v>
      </c>
      <c r="J557" s="2" t="s">
        <v>1974</v>
      </c>
      <c r="K557" s="2" t="b">
        <v>1</v>
      </c>
      <c r="L557" s="2">
        <v>131051.8</v>
      </c>
      <c r="M557" s="2">
        <f t="shared" si="34"/>
        <v>131051.8</v>
      </c>
      <c r="N557" s="100" t="str">
        <f t="shared" si="35"/>
        <v>VALID</v>
      </c>
    </row>
    <row r="558" spans="1:14" ht="14.25" customHeight="1">
      <c r="A558" s="2" t="s">
        <v>905</v>
      </c>
      <c r="B558" s="3" t="s">
        <v>1976</v>
      </c>
      <c r="C558" s="2" t="s">
        <v>2002</v>
      </c>
      <c r="D558" s="2">
        <v>3</v>
      </c>
      <c r="E558" s="2">
        <f t="shared" si="32"/>
        <v>3000</v>
      </c>
      <c r="F558" s="2" t="str">
        <f t="shared" si="33"/>
        <v>1000</v>
      </c>
      <c r="G558" s="2">
        <v>196</v>
      </c>
      <c r="H558" s="6">
        <v>43946</v>
      </c>
      <c r="I558" s="6">
        <v>43950</v>
      </c>
      <c r="J558" s="2" t="s">
        <v>1968</v>
      </c>
      <c r="K558" s="2" t="b">
        <v>1</v>
      </c>
      <c r="L558" s="2">
        <v>1931.88</v>
      </c>
      <c r="M558" s="2">
        <f t="shared" si="34"/>
        <v>1931.88</v>
      </c>
      <c r="N558" s="100" t="str">
        <f t="shared" si="35"/>
        <v>VALID</v>
      </c>
    </row>
    <row r="559" spans="1:14" ht="14.25" customHeight="1">
      <c r="A559" s="2" t="s">
        <v>907</v>
      </c>
      <c r="B559" s="3" t="s">
        <v>1998</v>
      </c>
      <c r="C559" s="2" t="s">
        <v>2001</v>
      </c>
      <c r="D559" s="2">
        <v>1</v>
      </c>
      <c r="E559" s="2">
        <f t="shared" si="32"/>
        <v>100</v>
      </c>
      <c r="F559" s="2" t="str">
        <f t="shared" si="33"/>
        <v>100</v>
      </c>
      <c r="G559" s="2">
        <v>170</v>
      </c>
      <c r="H559" s="6">
        <v>44237</v>
      </c>
      <c r="I559" s="6">
        <v>44243</v>
      </c>
      <c r="J559" s="2" t="s">
        <v>1991</v>
      </c>
      <c r="K559" s="2" t="b">
        <v>1</v>
      </c>
      <c r="L559" s="2">
        <v>83.8</v>
      </c>
      <c r="M559" s="2">
        <f t="shared" si="34"/>
        <v>83.8</v>
      </c>
      <c r="N559" s="100" t="str">
        <f t="shared" si="35"/>
        <v>VALID</v>
      </c>
    </row>
    <row r="560" spans="1:14" ht="14.25" customHeight="1">
      <c r="A560" s="2" t="s">
        <v>908</v>
      </c>
      <c r="B560" s="3" t="s">
        <v>1986</v>
      </c>
      <c r="C560" s="2" t="s">
        <v>1999</v>
      </c>
      <c r="D560" s="2">
        <v>12</v>
      </c>
      <c r="E560" s="2">
        <f t="shared" si="32"/>
        <v>240000</v>
      </c>
      <c r="F560" s="2" t="str">
        <f t="shared" si="33"/>
        <v>20000</v>
      </c>
      <c r="G560" s="2">
        <v>132</v>
      </c>
      <c r="H560" s="6">
        <v>43644</v>
      </c>
      <c r="I560" s="6">
        <v>43648</v>
      </c>
      <c r="J560" s="2" t="s">
        <v>1974</v>
      </c>
      <c r="K560" s="2" t="b">
        <v>1</v>
      </c>
      <c r="L560" s="2">
        <v>130677.12</v>
      </c>
      <c r="M560" s="2">
        <f t="shared" si="34"/>
        <v>130677.12</v>
      </c>
      <c r="N560" s="100" t="str">
        <f t="shared" si="35"/>
        <v>VALID</v>
      </c>
    </row>
    <row r="561" spans="1:14" ht="14.25" customHeight="1">
      <c r="A561" s="2" t="s">
        <v>909</v>
      </c>
      <c r="B561" s="3" t="s">
        <v>1980</v>
      </c>
      <c r="C561" s="2">
        <v>25000</v>
      </c>
      <c r="D561" s="2">
        <v>8</v>
      </c>
      <c r="E561" s="2">
        <f t="shared" si="32"/>
        <v>200000</v>
      </c>
      <c r="F561" s="2" t="str">
        <f t="shared" si="33"/>
        <v>25000</v>
      </c>
      <c r="G561" s="2">
        <v>119</v>
      </c>
      <c r="H561" s="6">
        <v>44896</v>
      </c>
      <c r="I561" s="6">
        <v>44900</v>
      </c>
      <c r="J561" s="100"/>
      <c r="K561" s="2" t="b">
        <v>0</v>
      </c>
      <c r="L561" s="2" t="s">
        <v>1970</v>
      </c>
      <c r="M561" s="2">
        <f t="shared" si="34"/>
        <v>0</v>
      </c>
      <c r="N561" s="100" t="str">
        <f t="shared" si="35"/>
        <v>VALID</v>
      </c>
    </row>
    <row r="562" spans="1:14" ht="14.25" customHeight="1">
      <c r="A562" s="2" t="s">
        <v>910</v>
      </c>
      <c r="B562" s="3" t="s">
        <v>1980</v>
      </c>
      <c r="C562" s="2" t="s">
        <v>2000</v>
      </c>
      <c r="D562" s="2">
        <v>10</v>
      </c>
      <c r="E562" s="2">
        <f t="shared" si="32"/>
        <v>250000</v>
      </c>
      <c r="F562" s="2" t="str">
        <f t="shared" si="33"/>
        <v>25000</v>
      </c>
      <c r="G562" s="2">
        <v>271</v>
      </c>
      <c r="H562" s="6">
        <v>44417</v>
      </c>
      <c r="I562" s="6">
        <v>44419</v>
      </c>
      <c r="J562" s="2" t="s">
        <v>1974</v>
      </c>
      <c r="K562" s="2" t="b">
        <v>1</v>
      </c>
      <c r="L562" s="2">
        <v>173905.2</v>
      </c>
      <c r="M562" s="2">
        <f t="shared" si="34"/>
        <v>173905.2</v>
      </c>
      <c r="N562" s="100" t="str">
        <f t="shared" si="35"/>
        <v>VALID</v>
      </c>
    </row>
    <row r="563" spans="1:14" ht="14.25" customHeight="1">
      <c r="A563" s="2" t="s">
        <v>911</v>
      </c>
      <c r="B563" s="3" t="s">
        <v>1983</v>
      </c>
      <c r="C563" s="2">
        <v>2000</v>
      </c>
      <c r="D563" s="2">
        <v>6</v>
      </c>
      <c r="E563" s="2">
        <f t="shared" si="32"/>
        <v>12000</v>
      </c>
      <c r="F563" s="2" t="str">
        <f t="shared" si="33"/>
        <v>2000</v>
      </c>
      <c r="G563" s="2">
        <v>172</v>
      </c>
      <c r="H563" s="6">
        <v>44024</v>
      </c>
      <c r="I563" s="6">
        <v>44026</v>
      </c>
      <c r="J563" s="100"/>
      <c r="K563" s="2" t="b">
        <v>0</v>
      </c>
      <c r="L563" s="2" t="s">
        <v>1970</v>
      </c>
      <c r="M563" s="2">
        <f t="shared" si="34"/>
        <v>0</v>
      </c>
      <c r="N563" s="100" t="str">
        <f t="shared" si="35"/>
        <v>VALID</v>
      </c>
    </row>
    <row r="564" spans="1:14" ht="14.25" customHeight="1">
      <c r="A564" s="2" t="s">
        <v>912</v>
      </c>
      <c r="B564" s="3" t="s">
        <v>1977</v>
      </c>
      <c r="C564" s="2" t="s">
        <v>1994</v>
      </c>
      <c r="D564" s="2">
        <v>3</v>
      </c>
      <c r="E564" s="2">
        <f t="shared" si="32"/>
        <v>30000</v>
      </c>
      <c r="F564" s="2" t="str">
        <f t="shared" si="33"/>
        <v>10000</v>
      </c>
      <c r="G564" s="2">
        <v>465</v>
      </c>
      <c r="H564" s="6">
        <v>44697</v>
      </c>
      <c r="I564" s="6">
        <v>44699</v>
      </c>
      <c r="J564" s="2" t="s">
        <v>1972</v>
      </c>
      <c r="K564" s="2" t="b">
        <v>1</v>
      </c>
      <c r="L564" s="2">
        <v>15006.119999999999</v>
      </c>
      <c r="M564" s="2">
        <f t="shared" si="34"/>
        <v>15006.119999999999</v>
      </c>
      <c r="N564" s="100" t="str">
        <f t="shared" si="35"/>
        <v>VALID</v>
      </c>
    </row>
    <row r="565" spans="1:14" ht="14.25" customHeight="1">
      <c r="A565" s="2" t="s">
        <v>913</v>
      </c>
      <c r="B565" s="3" t="s">
        <v>1982</v>
      </c>
      <c r="C565" s="2" t="s">
        <v>2003</v>
      </c>
      <c r="D565" s="2">
        <v>4</v>
      </c>
      <c r="E565" s="2">
        <f t="shared" si="32"/>
        <v>60000</v>
      </c>
      <c r="F565" s="2" t="str">
        <f t="shared" si="33"/>
        <v>15000</v>
      </c>
      <c r="G565" s="2">
        <v>225</v>
      </c>
      <c r="H565" s="6">
        <v>44849</v>
      </c>
      <c r="I565" s="6">
        <v>44852</v>
      </c>
      <c r="J565" s="2" t="s">
        <v>1974</v>
      </c>
      <c r="K565" s="2" t="b">
        <v>1</v>
      </c>
      <c r="L565" s="2">
        <v>38081.199999999997</v>
      </c>
      <c r="M565" s="2">
        <f t="shared" si="34"/>
        <v>38081.199999999997</v>
      </c>
      <c r="N565" s="100" t="str">
        <f t="shared" si="35"/>
        <v>VALID</v>
      </c>
    </row>
    <row r="566" spans="1:14" ht="14.25" customHeight="1">
      <c r="A566" s="2" t="s">
        <v>914</v>
      </c>
      <c r="B566" s="3" t="s">
        <v>1998</v>
      </c>
      <c r="C566" s="2">
        <v>100</v>
      </c>
      <c r="D566" s="2">
        <v>1</v>
      </c>
      <c r="E566" s="2">
        <f t="shared" si="32"/>
        <v>100</v>
      </c>
      <c r="F566" s="2" t="str">
        <f t="shared" si="33"/>
        <v>100</v>
      </c>
      <c r="G566" s="2">
        <v>386</v>
      </c>
      <c r="H566" s="6">
        <v>44310</v>
      </c>
      <c r="I566" s="6">
        <v>44315</v>
      </c>
      <c r="J566" s="2" t="s">
        <v>1985</v>
      </c>
      <c r="K566" s="2" t="b">
        <v>1</v>
      </c>
      <c r="L566" s="2">
        <v>57.68</v>
      </c>
      <c r="M566" s="2">
        <f t="shared" si="34"/>
        <v>57.68</v>
      </c>
      <c r="N566" s="100" t="str">
        <f t="shared" si="35"/>
        <v>VALID</v>
      </c>
    </row>
    <row r="567" spans="1:14" ht="14.25" customHeight="1">
      <c r="A567" s="2" t="s">
        <v>915</v>
      </c>
      <c r="B567" s="3" t="s">
        <v>1989</v>
      </c>
      <c r="C567" s="2">
        <v>4000</v>
      </c>
      <c r="D567" s="2">
        <v>8</v>
      </c>
      <c r="E567" s="2">
        <f t="shared" si="32"/>
        <v>32000</v>
      </c>
      <c r="F567" s="2" t="str">
        <f t="shared" si="33"/>
        <v>4000</v>
      </c>
      <c r="G567" s="2">
        <v>413</v>
      </c>
      <c r="H567" s="6">
        <v>44293</v>
      </c>
      <c r="I567" s="6">
        <v>44296</v>
      </c>
      <c r="J567" s="2" t="s">
        <v>1968</v>
      </c>
      <c r="K567" s="2" t="b">
        <v>1</v>
      </c>
      <c r="L567" s="2">
        <v>24633.200000000001</v>
      </c>
      <c r="M567" s="2">
        <f t="shared" si="34"/>
        <v>24633.200000000001</v>
      </c>
      <c r="N567" s="100" t="str">
        <f t="shared" si="35"/>
        <v>VALID</v>
      </c>
    </row>
    <row r="568" spans="1:14" ht="14.25" customHeight="1">
      <c r="A568" s="2" t="s">
        <v>917</v>
      </c>
      <c r="B568" s="3" t="s">
        <v>1996</v>
      </c>
      <c r="C568" s="2">
        <v>800</v>
      </c>
      <c r="D568" s="2">
        <v>1</v>
      </c>
      <c r="E568" s="2">
        <f t="shared" si="32"/>
        <v>800</v>
      </c>
      <c r="F568" s="2" t="str">
        <f t="shared" si="33"/>
        <v>800</v>
      </c>
      <c r="G568" s="2">
        <v>473</v>
      </c>
      <c r="H568" s="6">
        <v>44673</v>
      </c>
      <c r="I568" s="6">
        <v>44678</v>
      </c>
      <c r="J568" s="2" t="s">
        <v>1974</v>
      </c>
      <c r="K568" s="2" t="b">
        <v>1</v>
      </c>
      <c r="L568" s="2">
        <v>453.8</v>
      </c>
      <c r="M568" s="2">
        <f t="shared" si="34"/>
        <v>453.8</v>
      </c>
      <c r="N568" s="100" t="str">
        <f t="shared" si="35"/>
        <v>VALID</v>
      </c>
    </row>
    <row r="569" spans="1:14" ht="14.25" customHeight="1">
      <c r="A569" s="2" t="s">
        <v>918</v>
      </c>
      <c r="B569" s="3" t="s">
        <v>1973</v>
      </c>
      <c r="C569" s="2" t="s">
        <v>1993</v>
      </c>
      <c r="D569" s="2">
        <v>6</v>
      </c>
      <c r="E569" s="2">
        <f t="shared" si="32"/>
        <v>18000</v>
      </c>
      <c r="F569" s="2" t="str">
        <f t="shared" si="33"/>
        <v>3000</v>
      </c>
      <c r="G569" s="2">
        <v>441</v>
      </c>
      <c r="H569" s="6">
        <v>44778</v>
      </c>
      <c r="I569" s="6">
        <v>44781</v>
      </c>
      <c r="J569" s="100"/>
      <c r="K569" s="2" t="b">
        <v>0</v>
      </c>
      <c r="L569" s="2" t="s">
        <v>1970</v>
      </c>
      <c r="M569" s="2">
        <f t="shared" si="34"/>
        <v>0</v>
      </c>
      <c r="N569" s="100" t="str">
        <f t="shared" si="35"/>
        <v>VALID</v>
      </c>
    </row>
    <row r="570" spans="1:14" ht="14.25" customHeight="1">
      <c r="A570" s="2" t="s">
        <v>919</v>
      </c>
      <c r="B570" s="3" t="s">
        <v>1969</v>
      </c>
      <c r="C570" s="2">
        <v>500</v>
      </c>
      <c r="D570" s="2">
        <v>1</v>
      </c>
      <c r="E570" s="2">
        <f t="shared" si="32"/>
        <v>500</v>
      </c>
      <c r="F570" s="2" t="str">
        <f t="shared" si="33"/>
        <v>500</v>
      </c>
      <c r="G570" s="2">
        <v>293</v>
      </c>
      <c r="H570" s="6">
        <v>44835</v>
      </c>
      <c r="I570" s="6">
        <v>44840</v>
      </c>
      <c r="J570" s="100"/>
      <c r="K570" s="2" t="b">
        <v>0</v>
      </c>
      <c r="L570" s="2" t="s">
        <v>1970</v>
      </c>
      <c r="M570" s="2">
        <f t="shared" si="34"/>
        <v>0</v>
      </c>
      <c r="N570" s="100" t="str">
        <f t="shared" si="35"/>
        <v>VALID</v>
      </c>
    </row>
    <row r="571" spans="1:14" ht="14.25" customHeight="1">
      <c r="A571" s="2" t="s">
        <v>921</v>
      </c>
      <c r="B571" s="3" t="s">
        <v>1978</v>
      </c>
      <c r="C571" s="2">
        <v>18000</v>
      </c>
      <c r="D571" s="2">
        <v>5</v>
      </c>
      <c r="E571" s="2">
        <f t="shared" si="32"/>
        <v>90000</v>
      </c>
      <c r="F571" s="2" t="str">
        <f t="shared" si="33"/>
        <v>18000</v>
      </c>
      <c r="G571" s="2">
        <v>489</v>
      </c>
      <c r="H571" s="6">
        <v>44638</v>
      </c>
      <c r="I571" s="6">
        <v>44644</v>
      </c>
      <c r="J571" s="2" t="s">
        <v>1974</v>
      </c>
      <c r="K571" s="2" t="b">
        <v>1</v>
      </c>
      <c r="L571" s="2">
        <v>46471.95</v>
      </c>
      <c r="M571" s="2">
        <f t="shared" si="34"/>
        <v>46471.95</v>
      </c>
      <c r="N571" s="100" t="str">
        <f t="shared" si="35"/>
        <v>VALID</v>
      </c>
    </row>
    <row r="572" spans="1:14" ht="14.25" customHeight="1">
      <c r="A572" s="2" t="s">
        <v>923</v>
      </c>
      <c r="B572" s="3" t="s">
        <v>1976</v>
      </c>
      <c r="C572" s="2" t="s">
        <v>2002</v>
      </c>
      <c r="D572" s="2">
        <v>3</v>
      </c>
      <c r="E572" s="2">
        <f t="shared" si="32"/>
        <v>3000</v>
      </c>
      <c r="F572" s="2" t="str">
        <f t="shared" si="33"/>
        <v>1000</v>
      </c>
      <c r="G572" s="2">
        <v>353</v>
      </c>
      <c r="H572" s="6">
        <v>44775</v>
      </c>
      <c r="I572" s="6">
        <v>44777</v>
      </c>
      <c r="J572" s="2" t="s">
        <v>1991</v>
      </c>
      <c r="K572" s="2" t="b">
        <v>1</v>
      </c>
      <c r="L572" s="2">
        <v>2695.2</v>
      </c>
      <c r="M572" s="2">
        <f t="shared" si="34"/>
        <v>2695.2</v>
      </c>
      <c r="N572" s="100" t="str">
        <f t="shared" si="35"/>
        <v>VALID</v>
      </c>
    </row>
    <row r="573" spans="1:14" ht="14.25" customHeight="1">
      <c r="A573" s="2" t="s">
        <v>925</v>
      </c>
      <c r="B573" s="3" t="s">
        <v>1980</v>
      </c>
      <c r="C573" s="2">
        <v>25000</v>
      </c>
      <c r="D573" s="2">
        <v>12</v>
      </c>
      <c r="E573" s="2">
        <f t="shared" si="32"/>
        <v>300000</v>
      </c>
      <c r="F573" s="2" t="str">
        <f t="shared" si="33"/>
        <v>25000</v>
      </c>
      <c r="G573" s="2">
        <v>188</v>
      </c>
      <c r="H573" s="6">
        <v>44762</v>
      </c>
      <c r="I573" s="6">
        <v>44768</v>
      </c>
      <c r="J573" s="2" t="s">
        <v>1985</v>
      </c>
      <c r="K573" s="2" t="b">
        <v>1</v>
      </c>
      <c r="L573" s="2">
        <v>150311.76</v>
      </c>
      <c r="M573" s="2">
        <f t="shared" si="34"/>
        <v>150311.76</v>
      </c>
      <c r="N573" s="100" t="str">
        <f t="shared" si="35"/>
        <v>VALID</v>
      </c>
    </row>
    <row r="574" spans="1:14" ht="14.25" customHeight="1">
      <c r="A574" s="2" t="s">
        <v>927</v>
      </c>
      <c r="B574" s="3" t="s">
        <v>1982</v>
      </c>
      <c r="C574" s="2">
        <v>15000</v>
      </c>
      <c r="D574" s="2">
        <v>4</v>
      </c>
      <c r="E574" s="2">
        <f t="shared" si="32"/>
        <v>60000</v>
      </c>
      <c r="F574" s="2" t="str">
        <f t="shared" si="33"/>
        <v>15000</v>
      </c>
      <c r="G574" s="2">
        <v>221</v>
      </c>
      <c r="H574" s="6">
        <v>45147</v>
      </c>
      <c r="I574" s="6">
        <v>45150</v>
      </c>
      <c r="J574" s="2" t="s">
        <v>1991</v>
      </c>
      <c r="K574" s="2" t="b">
        <v>1</v>
      </c>
      <c r="L574" s="2">
        <v>41877.64</v>
      </c>
      <c r="M574" s="2">
        <f t="shared" si="34"/>
        <v>41877.64</v>
      </c>
      <c r="N574" s="100" t="str">
        <f t="shared" si="35"/>
        <v>VALID</v>
      </c>
    </row>
    <row r="575" spans="1:14" ht="14.25" customHeight="1">
      <c r="A575" s="2" t="s">
        <v>929</v>
      </c>
      <c r="B575" s="3" t="s">
        <v>1980</v>
      </c>
      <c r="C575" s="2">
        <v>25000</v>
      </c>
      <c r="D575" s="2">
        <v>10</v>
      </c>
      <c r="E575" s="2">
        <f t="shared" si="32"/>
        <v>250000</v>
      </c>
      <c r="F575" s="2" t="str">
        <f t="shared" si="33"/>
        <v>25000</v>
      </c>
      <c r="G575" s="2">
        <v>255</v>
      </c>
      <c r="H575" s="6">
        <v>44189</v>
      </c>
      <c r="I575" s="6">
        <v>44191</v>
      </c>
      <c r="J575" s="2" t="s">
        <v>1985</v>
      </c>
      <c r="K575" s="2" t="b">
        <v>1</v>
      </c>
      <c r="L575" s="2">
        <v>131494.9</v>
      </c>
      <c r="M575" s="2">
        <f t="shared" si="34"/>
        <v>131494.9</v>
      </c>
      <c r="N575" s="100" t="str">
        <f t="shared" si="35"/>
        <v>VALID</v>
      </c>
    </row>
    <row r="576" spans="1:14" ht="14.25" customHeight="1">
      <c r="A576" s="2" t="s">
        <v>931</v>
      </c>
      <c r="B576" s="3" t="s">
        <v>1983</v>
      </c>
      <c r="C576" s="2">
        <v>2000</v>
      </c>
      <c r="D576" s="2">
        <v>6</v>
      </c>
      <c r="E576" s="2">
        <f t="shared" si="32"/>
        <v>12000</v>
      </c>
      <c r="F576" s="2" t="str">
        <f t="shared" si="33"/>
        <v>2000</v>
      </c>
      <c r="G576" s="2">
        <v>170</v>
      </c>
      <c r="H576" s="6">
        <v>45295</v>
      </c>
      <c r="I576" s="6">
        <v>45298</v>
      </c>
      <c r="J576" s="2" t="s">
        <v>1985</v>
      </c>
      <c r="K576" s="2" t="b">
        <v>1</v>
      </c>
      <c r="L576" s="2">
        <v>10342.44</v>
      </c>
      <c r="M576" s="2">
        <f t="shared" si="34"/>
        <v>10342.44</v>
      </c>
      <c r="N576" s="100" t="str">
        <f t="shared" si="35"/>
        <v>VALID</v>
      </c>
    </row>
    <row r="577" spans="1:14" ht="14.25" customHeight="1">
      <c r="A577" s="2" t="s">
        <v>933</v>
      </c>
      <c r="B577" s="3" t="s">
        <v>1967</v>
      </c>
      <c r="C577" s="2" t="s">
        <v>1992</v>
      </c>
      <c r="D577" s="2">
        <v>3</v>
      </c>
      <c r="E577" s="2">
        <f t="shared" si="32"/>
        <v>36000</v>
      </c>
      <c r="F577" s="2" t="str">
        <f t="shared" si="33"/>
        <v>12000</v>
      </c>
      <c r="G577" s="2">
        <v>197</v>
      </c>
      <c r="H577" s="6">
        <v>43882</v>
      </c>
      <c r="I577" s="6">
        <v>43887</v>
      </c>
      <c r="J577" s="2" t="s">
        <v>1985</v>
      </c>
      <c r="K577" s="2" t="b">
        <v>1</v>
      </c>
      <c r="L577" s="2">
        <v>18829.23</v>
      </c>
      <c r="M577" s="2">
        <f t="shared" si="34"/>
        <v>18829.23</v>
      </c>
      <c r="N577" s="100" t="str">
        <f t="shared" si="35"/>
        <v>VALID</v>
      </c>
    </row>
    <row r="578" spans="1:14" ht="14.25" customHeight="1">
      <c r="A578" s="2" t="s">
        <v>934</v>
      </c>
      <c r="B578" s="3" t="s">
        <v>1982</v>
      </c>
      <c r="C578" s="2" t="s">
        <v>2003</v>
      </c>
      <c r="D578" s="2">
        <v>3</v>
      </c>
      <c r="E578" s="2">
        <f t="shared" si="32"/>
        <v>45000</v>
      </c>
      <c r="F578" s="2" t="str">
        <f t="shared" si="33"/>
        <v>15000</v>
      </c>
      <c r="G578" s="2">
        <v>448</v>
      </c>
      <c r="H578" s="6">
        <v>45010</v>
      </c>
      <c r="I578" s="6">
        <v>45015</v>
      </c>
      <c r="J578" s="2" t="s">
        <v>1985</v>
      </c>
      <c r="K578" s="2" t="b">
        <v>1</v>
      </c>
      <c r="L578" s="2">
        <v>31528.77</v>
      </c>
      <c r="M578" s="2">
        <f t="shared" si="34"/>
        <v>31528.77</v>
      </c>
      <c r="N578" s="100" t="str">
        <f t="shared" si="35"/>
        <v>VALID</v>
      </c>
    </row>
    <row r="579" spans="1:14" ht="14.25" customHeight="1">
      <c r="A579" s="2" t="s">
        <v>936</v>
      </c>
      <c r="B579" s="3" t="s">
        <v>1978</v>
      </c>
      <c r="C579" s="2">
        <v>18000</v>
      </c>
      <c r="D579" s="2">
        <v>5</v>
      </c>
      <c r="E579" s="2">
        <f t="shared" ref="E579:E642" si="36">F579*D579</f>
        <v>90000</v>
      </c>
      <c r="F579" s="2" t="str">
        <f t="shared" ref="F579:F642" si="37">SUBSTITUTE(C579,"₹","")</f>
        <v>18000</v>
      </c>
      <c r="G579" s="2">
        <v>142</v>
      </c>
      <c r="H579" s="6">
        <v>44583</v>
      </c>
      <c r="I579" s="6">
        <v>44589</v>
      </c>
      <c r="J579" s="100"/>
      <c r="K579" s="2" t="b">
        <v>0</v>
      </c>
      <c r="L579" s="2" t="s">
        <v>1970</v>
      </c>
      <c r="M579" s="2">
        <f t="shared" ref="M579:M642" si="38">IF(TRIM(L579)="",0,L579)</f>
        <v>0</v>
      </c>
      <c r="N579" s="100" t="str">
        <f t="shared" ref="N579:N642" si="39">IF(AND(ISBLANK(J579),K579=TRUE),"INVALID","VALID")</f>
        <v>VALID</v>
      </c>
    </row>
    <row r="580" spans="1:14" ht="14.25" customHeight="1">
      <c r="A580" s="2" t="s">
        <v>937</v>
      </c>
      <c r="B580" s="3" t="s">
        <v>1969</v>
      </c>
      <c r="C580" s="2">
        <v>500</v>
      </c>
      <c r="D580" s="2">
        <v>2</v>
      </c>
      <c r="E580" s="2">
        <f t="shared" si="36"/>
        <v>1000</v>
      </c>
      <c r="F580" s="2" t="str">
        <f t="shared" si="37"/>
        <v>500</v>
      </c>
      <c r="G580" s="2">
        <v>220</v>
      </c>
      <c r="H580" s="6">
        <v>44319</v>
      </c>
      <c r="I580" s="6">
        <v>44321</v>
      </c>
      <c r="J580" s="100"/>
      <c r="K580" s="2" t="b">
        <v>0</v>
      </c>
      <c r="L580" s="2" t="s">
        <v>1970</v>
      </c>
      <c r="M580" s="2">
        <f t="shared" si="38"/>
        <v>0</v>
      </c>
      <c r="N580" s="100" t="str">
        <f t="shared" si="39"/>
        <v>VALID</v>
      </c>
    </row>
    <row r="581" spans="1:14" ht="14.25" customHeight="1">
      <c r="A581" s="2" t="s">
        <v>939</v>
      </c>
      <c r="B581" s="3" t="s">
        <v>1973</v>
      </c>
      <c r="C581" s="2" t="s">
        <v>1993</v>
      </c>
      <c r="D581" s="2">
        <v>6</v>
      </c>
      <c r="E581" s="2">
        <f t="shared" si="36"/>
        <v>18000</v>
      </c>
      <c r="F581" s="2" t="str">
        <f t="shared" si="37"/>
        <v>3000</v>
      </c>
      <c r="G581" s="2">
        <v>483</v>
      </c>
      <c r="H581" s="6">
        <v>44409</v>
      </c>
      <c r="I581" s="6">
        <v>44415</v>
      </c>
      <c r="J581" s="2" t="s">
        <v>1968</v>
      </c>
      <c r="K581" s="2" t="b">
        <v>1</v>
      </c>
      <c r="L581" s="2">
        <v>11325.24</v>
      </c>
      <c r="M581" s="2">
        <f t="shared" si="38"/>
        <v>11325.24</v>
      </c>
      <c r="N581" s="100" t="str">
        <f t="shared" si="39"/>
        <v>VALID</v>
      </c>
    </row>
    <row r="582" spans="1:14" ht="14.25" customHeight="1">
      <c r="A582" s="2" t="s">
        <v>940</v>
      </c>
      <c r="B582" s="3" t="s">
        <v>1982</v>
      </c>
      <c r="C582" s="2">
        <v>15000</v>
      </c>
      <c r="D582" s="2">
        <v>3</v>
      </c>
      <c r="E582" s="2">
        <f t="shared" si="36"/>
        <v>45000</v>
      </c>
      <c r="F582" s="2" t="str">
        <f t="shared" si="37"/>
        <v>15000</v>
      </c>
      <c r="G582" s="2">
        <v>183</v>
      </c>
      <c r="H582" s="6">
        <v>44673</v>
      </c>
      <c r="I582" s="6">
        <v>44676</v>
      </c>
      <c r="J582" s="2" t="s">
        <v>1991</v>
      </c>
      <c r="K582" s="2" t="b">
        <v>1</v>
      </c>
      <c r="L582" s="2">
        <v>30751.68</v>
      </c>
      <c r="M582" s="2">
        <f t="shared" si="38"/>
        <v>30751.68</v>
      </c>
      <c r="N582" s="100" t="str">
        <f t="shared" si="39"/>
        <v>VALID</v>
      </c>
    </row>
    <row r="583" spans="1:14" ht="14.25" customHeight="1">
      <c r="A583" s="2" t="s">
        <v>942</v>
      </c>
      <c r="B583" s="3" t="s">
        <v>1976</v>
      </c>
      <c r="C583" s="2">
        <v>1000</v>
      </c>
      <c r="D583" s="2">
        <v>3</v>
      </c>
      <c r="E583" s="2">
        <f t="shared" si="36"/>
        <v>3000</v>
      </c>
      <c r="F583" s="2" t="str">
        <f t="shared" si="37"/>
        <v>1000</v>
      </c>
      <c r="G583" s="2">
        <v>252</v>
      </c>
      <c r="H583" s="6">
        <v>45407</v>
      </c>
      <c r="I583" s="6">
        <v>45409</v>
      </c>
      <c r="J583" s="2" t="s">
        <v>1972</v>
      </c>
      <c r="K583" s="2" t="b">
        <v>1</v>
      </c>
      <c r="L583" s="2">
        <v>2133.06</v>
      </c>
      <c r="M583" s="2">
        <f t="shared" si="38"/>
        <v>2133.06</v>
      </c>
      <c r="N583" s="100" t="str">
        <f t="shared" si="39"/>
        <v>VALID</v>
      </c>
    </row>
    <row r="584" spans="1:14" ht="14.25" customHeight="1">
      <c r="A584" s="2" t="s">
        <v>943</v>
      </c>
      <c r="B584" s="3" t="s">
        <v>1989</v>
      </c>
      <c r="C584" s="2" t="s">
        <v>2004</v>
      </c>
      <c r="D584" s="2">
        <v>8</v>
      </c>
      <c r="E584" s="2">
        <f t="shared" si="36"/>
        <v>32000</v>
      </c>
      <c r="F584" s="2" t="str">
        <f t="shared" si="37"/>
        <v>4000</v>
      </c>
      <c r="G584" s="2">
        <v>143</v>
      </c>
      <c r="H584" s="6">
        <v>44455</v>
      </c>
      <c r="I584" s="6">
        <v>44457</v>
      </c>
      <c r="J584" s="2" t="s">
        <v>1991</v>
      </c>
      <c r="K584" s="2" t="b">
        <v>1</v>
      </c>
      <c r="L584" s="2">
        <v>16682.400000000001</v>
      </c>
      <c r="M584" s="2">
        <f t="shared" si="38"/>
        <v>16682.400000000001</v>
      </c>
      <c r="N584" s="100" t="str">
        <f t="shared" si="39"/>
        <v>VALID</v>
      </c>
    </row>
    <row r="585" spans="1:14" ht="14.25" customHeight="1">
      <c r="A585" s="2" t="s">
        <v>944</v>
      </c>
      <c r="B585" s="3" t="s">
        <v>1973</v>
      </c>
      <c r="C585" s="2">
        <v>3000</v>
      </c>
      <c r="D585" s="2">
        <v>6</v>
      </c>
      <c r="E585" s="2">
        <f t="shared" si="36"/>
        <v>18000</v>
      </c>
      <c r="F585" s="2" t="str">
        <f t="shared" si="37"/>
        <v>3000</v>
      </c>
      <c r="G585" s="2">
        <v>130</v>
      </c>
      <c r="H585" s="6">
        <v>44533</v>
      </c>
      <c r="I585" s="6">
        <v>44537</v>
      </c>
      <c r="J585" s="2" t="s">
        <v>1985</v>
      </c>
      <c r="K585" s="2" t="b">
        <v>1</v>
      </c>
      <c r="L585" s="2">
        <v>13722.36</v>
      </c>
      <c r="M585" s="2">
        <f t="shared" si="38"/>
        <v>13722.36</v>
      </c>
      <c r="N585" s="100" t="str">
        <f t="shared" si="39"/>
        <v>VALID</v>
      </c>
    </row>
    <row r="586" spans="1:14" ht="14.25" customHeight="1">
      <c r="A586" s="2" t="s">
        <v>945</v>
      </c>
      <c r="B586" s="3" t="s">
        <v>1989</v>
      </c>
      <c r="C586" s="2">
        <v>4000</v>
      </c>
      <c r="D586" s="2">
        <v>8</v>
      </c>
      <c r="E586" s="2">
        <f t="shared" si="36"/>
        <v>32000</v>
      </c>
      <c r="F586" s="2" t="str">
        <f t="shared" si="37"/>
        <v>4000</v>
      </c>
      <c r="G586" s="2">
        <v>233</v>
      </c>
      <c r="H586" s="6">
        <v>43701</v>
      </c>
      <c r="I586" s="6">
        <v>43705</v>
      </c>
      <c r="J586" s="2" t="s">
        <v>1972</v>
      </c>
      <c r="K586" s="2" t="b">
        <v>1</v>
      </c>
      <c r="L586" s="2">
        <v>16856.32</v>
      </c>
      <c r="M586" s="2">
        <f t="shared" si="38"/>
        <v>16856.32</v>
      </c>
      <c r="N586" s="100" t="str">
        <f t="shared" si="39"/>
        <v>VALID</v>
      </c>
    </row>
    <row r="587" spans="1:14" ht="14.25" customHeight="1">
      <c r="A587" s="2" t="s">
        <v>947</v>
      </c>
      <c r="B587" s="3" t="s">
        <v>1981</v>
      </c>
      <c r="C587" s="2">
        <v>8000</v>
      </c>
      <c r="D587" s="2">
        <v>3</v>
      </c>
      <c r="E587" s="2">
        <f t="shared" si="36"/>
        <v>24000</v>
      </c>
      <c r="F587" s="2" t="str">
        <f t="shared" si="37"/>
        <v>8000</v>
      </c>
      <c r="G587" s="2">
        <v>219</v>
      </c>
      <c r="H587" s="6">
        <v>44232</v>
      </c>
      <c r="I587" s="6">
        <v>44238</v>
      </c>
      <c r="J587" s="2" t="s">
        <v>1991</v>
      </c>
      <c r="K587" s="2" t="b">
        <v>1</v>
      </c>
      <c r="L587" s="2">
        <v>21199.89</v>
      </c>
      <c r="M587" s="2">
        <f t="shared" si="38"/>
        <v>21199.89</v>
      </c>
      <c r="N587" s="100" t="str">
        <f t="shared" si="39"/>
        <v>VALID</v>
      </c>
    </row>
    <row r="588" spans="1:14" ht="14.25" customHeight="1">
      <c r="A588" s="2" t="s">
        <v>949</v>
      </c>
      <c r="B588" s="3" t="s">
        <v>1989</v>
      </c>
      <c r="C588" s="2">
        <v>4000</v>
      </c>
      <c r="D588" s="2">
        <v>10</v>
      </c>
      <c r="E588" s="2">
        <f t="shared" si="36"/>
        <v>40000</v>
      </c>
      <c r="F588" s="2" t="str">
        <f t="shared" si="37"/>
        <v>4000</v>
      </c>
      <c r="G588" s="2">
        <v>340</v>
      </c>
      <c r="H588" s="6">
        <v>43652</v>
      </c>
      <c r="I588" s="6">
        <v>43657</v>
      </c>
      <c r="J588" s="2" t="s">
        <v>1985</v>
      </c>
      <c r="K588" s="2" t="b">
        <v>1</v>
      </c>
      <c r="L588" s="2">
        <v>23629.8</v>
      </c>
      <c r="M588" s="2">
        <f t="shared" si="38"/>
        <v>23629.8</v>
      </c>
      <c r="N588" s="100" t="str">
        <f t="shared" si="39"/>
        <v>VALID</v>
      </c>
    </row>
    <row r="589" spans="1:14" ht="14.25" customHeight="1">
      <c r="A589" s="2" t="s">
        <v>950</v>
      </c>
      <c r="B589" s="3" t="s">
        <v>1971</v>
      </c>
      <c r="C589" s="2" t="s">
        <v>1975</v>
      </c>
      <c r="D589" s="2">
        <v>3</v>
      </c>
      <c r="E589" s="2">
        <f t="shared" si="36"/>
        <v>18000</v>
      </c>
      <c r="F589" s="2" t="str">
        <f t="shared" si="37"/>
        <v>6000</v>
      </c>
      <c r="G589" s="2">
        <v>192</v>
      </c>
      <c r="H589" s="6">
        <v>44471</v>
      </c>
      <c r="I589" s="6">
        <v>44473</v>
      </c>
      <c r="J589" s="2" t="s">
        <v>1974</v>
      </c>
      <c r="K589" s="2" t="b">
        <v>1</v>
      </c>
      <c r="L589" s="2">
        <v>9227.67</v>
      </c>
      <c r="M589" s="2">
        <f t="shared" si="38"/>
        <v>9227.67</v>
      </c>
      <c r="N589" s="100" t="str">
        <f t="shared" si="39"/>
        <v>VALID</v>
      </c>
    </row>
    <row r="590" spans="1:14" ht="14.25" customHeight="1">
      <c r="A590" s="2" t="s">
        <v>951</v>
      </c>
      <c r="B590" s="3" t="s">
        <v>1996</v>
      </c>
      <c r="C590" s="2" t="s">
        <v>1997</v>
      </c>
      <c r="D590" s="2">
        <v>1</v>
      </c>
      <c r="E590" s="2">
        <f t="shared" si="36"/>
        <v>800</v>
      </c>
      <c r="F590" s="2" t="str">
        <f t="shared" si="37"/>
        <v>800</v>
      </c>
      <c r="G590" s="2">
        <v>182</v>
      </c>
      <c r="H590" s="6">
        <v>44730</v>
      </c>
      <c r="I590" s="6">
        <v>44733</v>
      </c>
      <c r="J590" s="2" t="s">
        <v>1974</v>
      </c>
      <c r="K590" s="2" t="b">
        <v>1</v>
      </c>
      <c r="L590" s="2">
        <v>461.92</v>
      </c>
      <c r="M590" s="2">
        <f t="shared" si="38"/>
        <v>461.92</v>
      </c>
      <c r="N590" s="100" t="str">
        <f t="shared" si="39"/>
        <v>VALID</v>
      </c>
    </row>
    <row r="591" spans="1:14" ht="14.25" customHeight="1">
      <c r="A591" s="2" t="s">
        <v>952</v>
      </c>
      <c r="B591" s="3" t="s">
        <v>1976</v>
      </c>
      <c r="C591" s="2">
        <v>1000</v>
      </c>
      <c r="D591" s="2">
        <v>3</v>
      </c>
      <c r="E591" s="2">
        <f t="shared" si="36"/>
        <v>3000</v>
      </c>
      <c r="F591" s="2" t="str">
        <f t="shared" si="37"/>
        <v>1000</v>
      </c>
      <c r="G591" s="2">
        <v>496</v>
      </c>
      <c r="H591" s="6">
        <v>45009</v>
      </c>
      <c r="I591" s="6">
        <v>45012</v>
      </c>
      <c r="J591" s="2" t="s">
        <v>1968</v>
      </c>
      <c r="K591" s="2" t="b">
        <v>1</v>
      </c>
      <c r="L591" s="2">
        <v>1978.02</v>
      </c>
      <c r="M591" s="2">
        <f t="shared" si="38"/>
        <v>1978.02</v>
      </c>
      <c r="N591" s="100" t="str">
        <f t="shared" si="39"/>
        <v>VALID</v>
      </c>
    </row>
    <row r="592" spans="1:14" ht="14.25" customHeight="1">
      <c r="A592" s="2" t="s">
        <v>953</v>
      </c>
      <c r="B592" s="3" t="s">
        <v>1989</v>
      </c>
      <c r="C592" s="2">
        <v>4000</v>
      </c>
      <c r="D592" s="2">
        <v>10</v>
      </c>
      <c r="E592" s="2">
        <f t="shared" si="36"/>
        <v>40000</v>
      </c>
      <c r="F592" s="2" t="str">
        <f t="shared" si="37"/>
        <v>4000</v>
      </c>
      <c r="G592" s="2">
        <v>420</v>
      </c>
      <c r="H592" s="6">
        <v>44935</v>
      </c>
      <c r="I592" s="6">
        <v>44937</v>
      </c>
      <c r="J592" s="2" t="s">
        <v>1972</v>
      </c>
      <c r="K592" s="2" t="b">
        <v>1</v>
      </c>
      <c r="L592" s="2">
        <v>35905.4</v>
      </c>
      <c r="M592" s="2">
        <f t="shared" si="38"/>
        <v>35905.4</v>
      </c>
      <c r="N592" s="100" t="str">
        <f t="shared" si="39"/>
        <v>VALID</v>
      </c>
    </row>
    <row r="593" spans="1:14" ht="14.25" customHeight="1">
      <c r="A593" s="2" t="s">
        <v>954</v>
      </c>
      <c r="B593" s="3" t="s">
        <v>1996</v>
      </c>
      <c r="C593" s="2">
        <v>800</v>
      </c>
      <c r="D593" s="2">
        <v>1</v>
      </c>
      <c r="E593" s="2">
        <f t="shared" si="36"/>
        <v>800</v>
      </c>
      <c r="F593" s="2" t="str">
        <f t="shared" si="37"/>
        <v>800</v>
      </c>
      <c r="G593" s="2">
        <v>117</v>
      </c>
      <c r="H593" s="6">
        <v>44723</v>
      </c>
      <c r="I593" s="6">
        <v>44729</v>
      </c>
      <c r="J593" s="2" t="s">
        <v>1974</v>
      </c>
      <c r="K593" s="2" t="b">
        <v>1</v>
      </c>
      <c r="L593" s="2">
        <v>718.39</v>
      </c>
      <c r="M593" s="2">
        <f t="shared" si="38"/>
        <v>718.39</v>
      </c>
      <c r="N593" s="100" t="str">
        <f t="shared" si="39"/>
        <v>VALID</v>
      </c>
    </row>
    <row r="594" spans="1:14" ht="14.25" customHeight="1">
      <c r="A594" s="2" t="s">
        <v>955</v>
      </c>
      <c r="B594" s="3" t="s">
        <v>1977</v>
      </c>
      <c r="C594" s="2">
        <v>10000</v>
      </c>
      <c r="D594" s="2">
        <v>4</v>
      </c>
      <c r="E594" s="2">
        <f t="shared" si="36"/>
        <v>40000</v>
      </c>
      <c r="F594" s="2" t="str">
        <f t="shared" si="37"/>
        <v>10000</v>
      </c>
      <c r="G594" s="2">
        <v>365</v>
      </c>
      <c r="H594" s="6">
        <v>44262</v>
      </c>
      <c r="I594" s="6">
        <v>44266</v>
      </c>
      <c r="J594" s="2" t="s">
        <v>1991</v>
      </c>
      <c r="K594" s="2" t="b">
        <v>1</v>
      </c>
      <c r="L594" s="2">
        <v>28460.959999999999</v>
      </c>
      <c r="M594" s="2">
        <f t="shared" si="38"/>
        <v>28460.959999999999</v>
      </c>
      <c r="N594" s="100" t="str">
        <f t="shared" si="39"/>
        <v>VALID</v>
      </c>
    </row>
    <row r="595" spans="1:14" ht="14.25" customHeight="1">
      <c r="A595" s="2" t="s">
        <v>956</v>
      </c>
      <c r="B595" s="3" t="s">
        <v>1998</v>
      </c>
      <c r="C595" s="2">
        <v>100</v>
      </c>
      <c r="D595" s="2">
        <v>1</v>
      </c>
      <c r="E595" s="2">
        <f t="shared" si="36"/>
        <v>100</v>
      </c>
      <c r="F595" s="2" t="str">
        <f t="shared" si="37"/>
        <v>100</v>
      </c>
      <c r="G595" s="2">
        <v>192</v>
      </c>
      <c r="H595" s="6">
        <v>44822</v>
      </c>
      <c r="I595" s="6">
        <v>44825</v>
      </c>
      <c r="J595" s="100"/>
      <c r="K595" s="2" t="b">
        <v>0</v>
      </c>
      <c r="L595" s="2" t="s">
        <v>1970</v>
      </c>
      <c r="M595" s="2">
        <f t="shared" si="38"/>
        <v>0</v>
      </c>
      <c r="N595" s="100" t="str">
        <f t="shared" si="39"/>
        <v>VALID</v>
      </c>
    </row>
    <row r="596" spans="1:14" ht="14.25" customHeight="1">
      <c r="A596" s="2" t="s">
        <v>958</v>
      </c>
      <c r="B596" s="3" t="s">
        <v>1996</v>
      </c>
      <c r="C596" s="2">
        <v>800</v>
      </c>
      <c r="D596" s="2">
        <v>1</v>
      </c>
      <c r="E596" s="2">
        <f t="shared" si="36"/>
        <v>800</v>
      </c>
      <c r="F596" s="2" t="str">
        <f t="shared" si="37"/>
        <v>800</v>
      </c>
      <c r="G596" s="2">
        <v>101</v>
      </c>
      <c r="H596" s="6">
        <v>44542</v>
      </c>
      <c r="I596" s="6">
        <v>44544</v>
      </c>
      <c r="J596" s="2" t="s">
        <v>1968</v>
      </c>
      <c r="K596" s="2" t="b">
        <v>1</v>
      </c>
      <c r="L596" s="2">
        <v>487.16</v>
      </c>
      <c r="M596" s="2">
        <f t="shared" si="38"/>
        <v>487.16</v>
      </c>
      <c r="N596" s="100" t="str">
        <f t="shared" si="39"/>
        <v>VALID</v>
      </c>
    </row>
    <row r="597" spans="1:14" ht="14.25" customHeight="1">
      <c r="A597" s="2" t="s">
        <v>959</v>
      </c>
      <c r="B597" s="3" t="s">
        <v>1998</v>
      </c>
      <c r="C597" s="2">
        <v>100</v>
      </c>
      <c r="D597" s="2">
        <v>1</v>
      </c>
      <c r="E597" s="2">
        <f t="shared" si="36"/>
        <v>100</v>
      </c>
      <c r="F597" s="2" t="str">
        <f t="shared" si="37"/>
        <v>100</v>
      </c>
      <c r="G597" s="2">
        <v>347</v>
      </c>
      <c r="H597" s="6">
        <v>44872</v>
      </c>
      <c r="I597" s="6">
        <v>44877</v>
      </c>
      <c r="J597" s="100"/>
      <c r="K597" s="2" t="b">
        <v>0</v>
      </c>
      <c r="L597" s="2" t="s">
        <v>1970</v>
      </c>
      <c r="M597" s="2">
        <f t="shared" si="38"/>
        <v>0</v>
      </c>
      <c r="N597" s="100" t="str">
        <f t="shared" si="39"/>
        <v>VALID</v>
      </c>
    </row>
    <row r="598" spans="1:14" ht="14.25" customHeight="1">
      <c r="A598" s="2" t="s">
        <v>961</v>
      </c>
      <c r="B598" s="3" t="s">
        <v>1982</v>
      </c>
      <c r="C598" s="2" t="s">
        <v>2003</v>
      </c>
      <c r="D598" s="2">
        <v>3</v>
      </c>
      <c r="E598" s="2">
        <f t="shared" si="36"/>
        <v>45000</v>
      </c>
      <c r="F598" s="2" t="str">
        <f t="shared" si="37"/>
        <v>15000</v>
      </c>
      <c r="G598" s="2">
        <v>231</v>
      </c>
      <c r="H598" s="6">
        <v>44704</v>
      </c>
      <c r="I598" s="6">
        <v>44709</v>
      </c>
      <c r="J598" s="2" t="s">
        <v>1974</v>
      </c>
      <c r="K598" s="2" t="b">
        <v>1</v>
      </c>
      <c r="L598" s="2">
        <v>25481.370000000003</v>
      </c>
      <c r="M598" s="2">
        <f t="shared" si="38"/>
        <v>25481.370000000003</v>
      </c>
      <c r="N598" s="100" t="str">
        <f t="shared" si="39"/>
        <v>VALID</v>
      </c>
    </row>
    <row r="599" spans="1:14" ht="14.25" customHeight="1">
      <c r="A599" s="2" t="s">
        <v>962</v>
      </c>
      <c r="B599" s="3" t="s">
        <v>1986</v>
      </c>
      <c r="C599" s="2">
        <v>20000</v>
      </c>
      <c r="D599" s="2">
        <v>12</v>
      </c>
      <c r="E599" s="2">
        <f t="shared" si="36"/>
        <v>240000</v>
      </c>
      <c r="F599" s="2" t="str">
        <f t="shared" si="37"/>
        <v>20000</v>
      </c>
      <c r="G599" s="2">
        <v>195</v>
      </c>
      <c r="H599" s="6">
        <v>43962</v>
      </c>
      <c r="I599" s="6">
        <v>43964</v>
      </c>
      <c r="J599" s="2" t="s">
        <v>1985</v>
      </c>
      <c r="K599" s="2" t="b">
        <v>1</v>
      </c>
      <c r="L599" s="2">
        <v>158937.12</v>
      </c>
      <c r="M599" s="2">
        <f t="shared" si="38"/>
        <v>158937.12</v>
      </c>
      <c r="N599" s="100" t="str">
        <f t="shared" si="39"/>
        <v>VALID</v>
      </c>
    </row>
    <row r="600" spans="1:14" ht="14.25" customHeight="1">
      <c r="A600" s="2" t="s">
        <v>964</v>
      </c>
      <c r="B600" s="3" t="s">
        <v>1973</v>
      </c>
      <c r="C600" s="2">
        <v>3000</v>
      </c>
      <c r="D600" s="2">
        <v>7</v>
      </c>
      <c r="E600" s="2">
        <f t="shared" si="36"/>
        <v>21000</v>
      </c>
      <c r="F600" s="2" t="str">
        <f t="shared" si="37"/>
        <v>3000</v>
      </c>
      <c r="G600" s="2">
        <v>196</v>
      </c>
      <c r="H600" s="6">
        <v>44612</v>
      </c>
      <c r="I600" s="6">
        <v>44618</v>
      </c>
      <c r="J600" s="2" t="s">
        <v>1991</v>
      </c>
      <c r="K600" s="2" t="b">
        <v>1</v>
      </c>
      <c r="L600" s="2">
        <v>13683.88</v>
      </c>
      <c r="M600" s="2">
        <f t="shared" si="38"/>
        <v>13683.88</v>
      </c>
      <c r="N600" s="100" t="str">
        <f t="shared" si="39"/>
        <v>VALID</v>
      </c>
    </row>
    <row r="601" spans="1:14" ht="14.25" customHeight="1">
      <c r="A601" s="2" t="s">
        <v>965</v>
      </c>
      <c r="B601" s="3" t="s">
        <v>1971</v>
      </c>
      <c r="C601" s="2">
        <v>6000</v>
      </c>
      <c r="D601" s="2">
        <v>3</v>
      </c>
      <c r="E601" s="2">
        <f t="shared" si="36"/>
        <v>18000</v>
      </c>
      <c r="F601" s="2" t="str">
        <f t="shared" si="37"/>
        <v>6000</v>
      </c>
      <c r="G601" s="2">
        <v>357</v>
      </c>
      <c r="H601" s="6">
        <v>44281</v>
      </c>
      <c r="I601" s="6">
        <v>44284</v>
      </c>
      <c r="J601" s="2" t="s">
        <v>1985</v>
      </c>
      <c r="K601" s="2" t="b">
        <v>1</v>
      </c>
      <c r="L601" s="2">
        <v>12421.41</v>
      </c>
      <c r="M601" s="2">
        <f t="shared" si="38"/>
        <v>12421.41</v>
      </c>
      <c r="N601" s="100" t="str">
        <f t="shared" si="39"/>
        <v>VALID</v>
      </c>
    </row>
    <row r="602" spans="1:14" ht="14.25" customHeight="1">
      <c r="A602" s="2" t="s">
        <v>966</v>
      </c>
      <c r="B602" s="3" t="s">
        <v>1976</v>
      </c>
      <c r="C602" s="2" t="s">
        <v>2002</v>
      </c>
      <c r="D602" s="2">
        <v>4</v>
      </c>
      <c r="E602" s="2">
        <f t="shared" si="36"/>
        <v>4000</v>
      </c>
      <c r="F602" s="2" t="str">
        <f t="shared" si="37"/>
        <v>1000</v>
      </c>
      <c r="G602" s="2">
        <v>139</v>
      </c>
      <c r="H602" s="6">
        <v>43855</v>
      </c>
      <c r="I602" s="6">
        <v>43861</v>
      </c>
      <c r="J602" s="2" t="s">
        <v>1974</v>
      </c>
      <c r="K602" s="2" t="b">
        <v>1</v>
      </c>
      <c r="L602" s="2">
        <v>2881.04</v>
      </c>
      <c r="M602" s="2">
        <f t="shared" si="38"/>
        <v>2881.04</v>
      </c>
      <c r="N602" s="100" t="str">
        <f t="shared" si="39"/>
        <v>VALID</v>
      </c>
    </row>
    <row r="603" spans="1:14" ht="14.25" customHeight="1">
      <c r="A603" s="2" t="s">
        <v>967</v>
      </c>
      <c r="B603" s="3" t="s">
        <v>1998</v>
      </c>
      <c r="C603" s="2">
        <v>100</v>
      </c>
      <c r="D603" s="2">
        <v>1</v>
      </c>
      <c r="E603" s="2">
        <f t="shared" si="36"/>
        <v>100</v>
      </c>
      <c r="F603" s="2" t="str">
        <f t="shared" si="37"/>
        <v>100</v>
      </c>
      <c r="G603" s="2">
        <v>406</v>
      </c>
      <c r="H603" s="6">
        <v>44291</v>
      </c>
      <c r="I603" s="6">
        <v>44295</v>
      </c>
      <c r="J603" s="2" t="s">
        <v>1991</v>
      </c>
      <c r="K603" s="2" t="b">
        <v>1</v>
      </c>
      <c r="L603" s="2">
        <v>64.599999999999994</v>
      </c>
      <c r="M603" s="2">
        <f t="shared" si="38"/>
        <v>64.599999999999994</v>
      </c>
      <c r="N603" s="100" t="str">
        <f t="shared" si="39"/>
        <v>VALID</v>
      </c>
    </row>
    <row r="604" spans="1:14" ht="14.25" customHeight="1">
      <c r="A604" s="2" t="s">
        <v>969</v>
      </c>
      <c r="B604" s="3" t="s">
        <v>1996</v>
      </c>
      <c r="C604" s="2" t="s">
        <v>1997</v>
      </c>
      <c r="D604" s="2">
        <v>1</v>
      </c>
      <c r="E604" s="2">
        <f t="shared" si="36"/>
        <v>800</v>
      </c>
      <c r="F604" s="2" t="str">
        <f t="shared" si="37"/>
        <v>800</v>
      </c>
      <c r="G604" s="2">
        <v>256</v>
      </c>
      <c r="H604" s="6">
        <v>43815</v>
      </c>
      <c r="I604" s="6">
        <v>43821</v>
      </c>
      <c r="J604" s="100"/>
      <c r="K604" s="2" t="b">
        <v>0</v>
      </c>
      <c r="L604" s="2" t="s">
        <v>1970</v>
      </c>
      <c r="M604" s="2">
        <f t="shared" si="38"/>
        <v>0</v>
      </c>
      <c r="N604" s="100" t="str">
        <f t="shared" si="39"/>
        <v>VALID</v>
      </c>
    </row>
    <row r="605" spans="1:14" ht="14.25" customHeight="1">
      <c r="A605" s="2" t="s">
        <v>971</v>
      </c>
      <c r="B605" s="3" t="s">
        <v>1980</v>
      </c>
      <c r="C605" s="2">
        <v>25000</v>
      </c>
      <c r="D605" s="2">
        <v>8</v>
      </c>
      <c r="E605" s="2">
        <f t="shared" si="36"/>
        <v>200000</v>
      </c>
      <c r="F605" s="2" t="str">
        <f t="shared" si="37"/>
        <v>25000</v>
      </c>
      <c r="G605" s="2">
        <v>115</v>
      </c>
      <c r="H605" s="6">
        <v>43871</v>
      </c>
      <c r="I605" s="6">
        <v>43876</v>
      </c>
      <c r="J605" s="2" t="s">
        <v>1974</v>
      </c>
      <c r="K605" s="2" t="b">
        <v>1</v>
      </c>
      <c r="L605" s="2">
        <v>118892.32</v>
      </c>
      <c r="M605" s="2">
        <f t="shared" si="38"/>
        <v>118892.32</v>
      </c>
      <c r="N605" s="100" t="str">
        <f t="shared" si="39"/>
        <v>VALID</v>
      </c>
    </row>
    <row r="606" spans="1:14" ht="14.25" customHeight="1">
      <c r="A606" s="2" t="s">
        <v>973</v>
      </c>
      <c r="B606" s="3" t="s">
        <v>1978</v>
      </c>
      <c r="C606" s="2" t="s">
        <v>1979</v>
      </c>
      <c r="D606" s="2">
        <v>5</v>
      </c>
      <c r="E606" s="2">
        <f t="shared" si="36"/>
        <v>90000</v>
      </c>
      <c r="F606" s="2" t="str">
        <f t="shared" si="37"/>
        <v>18000</v>
      </c>
      <c r="G606" s="2">
        <v>170</v>
      </c>
      <c r="H606" s="6">
        <v>44064</v>
      </c>
      <c r="I606" s="6">
        <v>44067</v>
      </c>
      <c r="J606" s="2" t="s">
        <v>1985</v>
      </c>
      <c r="K606" s="2" t="b">
        <v>1</v>
      </c>
      <c r="L606" s="2">
        <v>68940.3</v>
      </c>
      <c r="M606" s="2">
        <f t="shared" si="38"/>
        <v>68940.3</v>
      </c>
      <c r="N606" s="100" t="str">
        <f t="shared" si="39"/>
        <v>VALID</v>
      </c>
    </row>
    <row r="607" spans="1:14" ht="14.25" customHeight="1">
      <c r="A607" s="2" t="s">
        <v>974</v>
      </c>
      <c r="B607" s="3" t="s">
        <v>1980</v>
      </c>
      <c r="C607" s="2" t="s">
        <v>2000</v>
      </c>
      <c r="D607" s="2">
        <v>8</v>
      </c>
      <c r="E607" s="2">
        <f t="shared" si="36"/>
        <v>200000</v>
      </c>
      <c r="F607" s="2" t="str">
        <f t="shared" si="37"/>
        <v>25000</v>
      </c>
      <c r="G607" s="2">
        <v>331</v>
      </c>
      <c r="H607" s="6">
        <v>44868</v>
      </c>
      <c r="I607" s="6">
        <v>44871</v>
      </c>
      <c r="J607" s="100"/>
      <c r="K607" s="2" t="b">
        <v>0</v>
      </c>
      <c r="L607" s="2" t="s">
        <v>1970</v>
      </c>
      <c r="M607" s="2">
        <f t="shared" si="38"/>
        <v>0</v>
      </c>
      <c r="N607" s="100" t="str">
        <f t="shared" si="39"/>
        <v>VALID</v>
      </c>
    </row>
    <row r="608" spans="1:14" ht="14.25" customHeight="1">
      <c r="A608" s="2" t="s">
        <v>975</v>
      </c>
      <c r="B608" s="3" t="s">
        <v>1969</v>
      </c>
      <c r="C608" s="2">
        <v>500</v>
      </c>
      <c r="D608" s="2">
        <v>1</v>
      </c>
      <c r="E608" s="2">
        <f t="shared" si="36"/>
        <v>500</v>
      </c>
      <c r="F608" s="2" t="str">
        <f t="shared" si="37"/>
        <v>500</v>
      </c>
      <c r="G608" s="2">
        <v>489</v>
      </c>
      <c r="H608" s="6">
        <v>44580</v>
      </c>
      <c r="I608" s="6">
        <v>44582</v>
      </c>
      <c r="J608" s="100"/>
      <c r="K608" s="2" t="b">
        <v>0</v>
      </c>
      <c r="L608" s="2" t="s">
        <v>1970</v>
      </c>
      <c r="M608" s="2">
        <f t="shared" si="38"/>
        <v>0</v>
      </c>
      <c r="N608" s="100" t="str">
        <f t="shared" si="39"/>
        <v>VALID</v>
      </c>
    </row>
    <row r="609" spans="1:14" ht="14.25" customHeight="1">
      <c r="A609" s="2" t="s">
        <v>976</v>
      </c>
      <c r="B609" s="3" t="s">
        <v>1973</v>
      </c>
      <c r="C609" s="2">
        <v>3000</v>
      </c>
      <c r="D609" s="2">
        <v>7</v>
      </c>
      <c r="E609" s="2">
        <f t="shared" si="36"/>
        <v>21000</v>
      </c>
      <c r="F609" s="2" t="str">
        <f t="shared" si="37"/>
        <v>3000</v>
      </c>
      <c r="G609" s="2">
        <v>421</v>
      </c>
      <c r="H609" s="6">
        <v>45396</v>
      </c>
      <c r="I609" s="6">
        <v>45401</v>
      </c>
      <c r="J609" s="2" t="s">
        <v>1991</v>
      </c>
      <c r="K609" s="2" t="b">
        <v>1</v>
      </c>
      <c r="L609" s="2">
        <v>14377.929999999998</v>
      </c>
      <c r="M609" s="2">
        <f t="shared" si="38"/>
        <v>14377.929999999998</v>
      </c>
      <c r="N609" s="100" t="str">
        <f t="shared" si="39"/>
        <v>VALID</v>
      </c>
    </row>
    <row r="610" spans="1:14" ht="14.25" customHeight="1">
      <c r="A610" s="2" t="s">
        <v>977</v>
      </c>
      <c r="B610" s="3" t="s">
        <v>1982</v>
      </c>
      <c r="C610" s="2" t="s">
        <v>2003</v>
      </c>
      <c r="D610" s="2">
        <v>3</v>
      </c>
      <c r="E610" s="2">
        <f t="shared" si="36"/>
        <v>45000</v>
      </c>
      <c r="F610" s="2" t="str">
        <f t="shared" si="37"/>
        <v>15000</v>
      </c>
      <c r="G610" s="2">
        <v>134</v>
      </c>
      <c r="H610" s="6">
        <v>44959</v>
      </c>
      <c r="I610" s="6">
        <v>44961</v>
      </c>
      <c r="J610" s="2" t="s">
        <v>1974</v>
      </c>
      <c r="K610" s="2" t="b">
        <v>1</v>
      </c>
      <c r="L610" s="2">
        <v>27291.27</v>
      </c>
      <c r="M610" s="2">
        <f t="shared" si="38"/>
        <v>27291.27</v>
      </c>
      <c r="N610" s="100" t="str">
        <f t="shared" si="39"/>
        <v>VALID</v>
      </c>
    </row>
    <row r="611" spans="1:14" ht="14.25" customHeight="1">
      <c r="A611" s="2" t="s">
        <v>978</v>
      </c>
      <c r="B611" s="3" t="s">
        <v>1982</v>
      </c>
      <c r="C611" s="2">
        <v>15000</v>
      </c>
      <c r="D611" s="2">
        <v>3</v>
      </c>
      <c r="E611" s="2">
        <f t="shared" si="36"/>
        <v>45000</v>
      </c>
      <c r="F611" s="2" t="str">
        <f t="shared" si="37"/>
        <v>15000</v>
      </c>
      <c r="G611" s="2">
        <v>467</v>
      </c>
      <c r="H611" s="6">
        <v>43947</v>
      </c>
      <c r="I611" s="6">
        <v>43951</v>
      </c>
      <c r="J611" s="100"/>
      <c r="K611" s="2" t="b">
        <v>0</v>
      </c>
      <c r="L611" s="2" t="s">
        <v>1970</v>
      </c>
      <c r="M611" s="2">
        <f t="shared" si="38"/>
        <v>0</v>
      </c>
      <c r="N611" s="100" t="str">
        <f t="shared" si="39"/>
        <v>VALID</v>
      </c>
    </row>
    <row r="612" spans="1:14" ht="14.25" customHeight="1">
      <c r="A612" s="2" t="s">
        <v>979</v>
      </c>
      <c r="B612" s="3" t="s">
        <v>1998</v>
      </c>
      <c r="C612" s="2">
        <v>100</v>
      </c>
      <c r="D612" s="2">
        <v>1</v>
      </c>
      <c r="E612" s="2">
        <f t="shared" si="36"/>
        <v>100</v>
      </c>
      <c r="F612" s="2" t="str">
        <f t="shared" si="37"/>
        <v>100</v>
      </c>
      <c r="G612" s="2">
        <v>178</v>
      </c>
      <c r="H612" s="6">
        <v>45398</v>
      </c>
      <c r="I612" s="6">
        <v>45402</v>
      </c>
      <c r="J612" s="2" t="s">
        <v>1968</v>
      </c>
      <c r="K612" s="2" t="b">
        <v>1</v>
      </c>
      <c r="L612" s="2">
        <v>74.73</v>
      </c>
      <c r="M612" s="2">
        <f t="shared" si="38"/>
        <v>74.73</v>
      </c>
      <c r="N612" s="100" t="str">
        <f t="shared" si="39"/>
        <v>VALID</v>
      </c>
    </row>
    <row r="613" spans="1:14" ht="14.25" customHeight="1">
      <c r="A613" s="2" t="s">
        <v>981</v>
      </c>
      <c r="B613" s="3" t="s">
        <v>1982</v>
      </c>
      <c r="C613" s="2" t="s">
        <v>2003</v>
      </c>
      <c r="D613" s="2">
        <v>3</v>
      </c>
      <c r="E613" s="2">
        <f t="shared" si="36"/>
        <v>45000</v>
      </c>
      <c r="F613" s="2" t="str">
        <f t="shared" si="37"/>
        <v>15000</v>
      </c>
      <c r="G613" s="2">
        <v>376</v>
      </c>
      <c r="H613" s="6">
        <v>45016</v>
      </c>
      <c r="I613" s="6">
        <v>45020</v>
      </c>
      <c r="J613" s="2" t="s">
        <v>1985</v>
      </c>
      <c r="K613" s="2" t="b">
        <v>1</v>
      </c>
      <c r="L613" s="2">
        <v>39937.17</v>
      </c>
      <c r="M613" s="2">
        <f t="shared" si="38"/>
        <v>39937.17</v>
      </c>
      <c r="N613" s="100" t="str">
        <f t="shared" si="39"/>
        <v>VALID</v>
      </c>
    </row>
    <row r="614" spans="1:14" ht="14.25" customHeight="1">
      <c r="A614" s="2" t="s">
        <v>983</v>
      </c>
      <c r="B614" s="3" t="s">
        <v>1982</v>
      </c>
      <c r="C614" s="2">
        <v>15000</v>
      </c>
      <c r="D614" s="2">
        <v>5</v>
      </c>
      <c r="E614" s="2">
        <f t="shared" si="36"/>
        <v>75000</v>
      </c>
      <c r="F614" s="2" t="str">
        <f t="shared" si="37"/>
        <v>15000</v>
      </c>
      <c r="G614" s="2">
        <v>255</v>
      </c>
      <c r="H614" s="6">
        <v>43682</v>
      </c>
      <c r="I614" s="6">
        <v>43686</v>
      </c>
      <c r="J614" s="2" t="s">
        <v>1991</v>
      </c>
      <c r="K614" s="2" t="b">
        <v>1</v>
      </c>
      <c r="L614" s="2">
        <v>39015.199999999997</v>
      </c>
      <c r="M614" s="2">
        <f t="shared" si="38"/>
        <v>39015.199999999997</v>
      </c>
      <c r="N614" s="100" t="str">
        <f t="shared" si="39"/>
        <v>VALID</v>
      </c>
    </row>
    <row r="615" spans="1:14" ht="14.25" customHeight="1">
      <c r="A615" s="2" t="s">
        <v>985</v>
      </c>
      <c r="B615" s="3" t="s">
        <v>1971</v>
      </c>
      <c r="C615" s="2">
        <v>6000</v>
      </c>
      <c r="D615" s="2">
        <v>4</v>
      </c>
      <c r="E615" s="2">
        <f t="shared" si="36"/>
        <v>24000</v>
      </c>
      <c r="F615" s="2" t="str">
        <f t="shared" si="37"/>
        <v>6000</v>
      </c>
      <c r="G615" s="2">
        <v>430</v>
      </c>
      <c r="H615" s="6">
        <v>43846</v>
      </c>
      <c r="I615" s="6">
        <v>43851</v>
      </c>
      <c r="J615" s="100"/>
      <c r="K615" s="2" t="b">
        <v>0</v>
      </c>
      <c r="L615" s="2" t="s">
        <v>1970</v>
      </c>
      <c r="M615" s="2">
        <f t="shared" si="38"/>
        <v>0</v>
      </c>
      <c r="N615" s="100" t="str">
        <f t="shared" si="39"/>
        <v>VALID</v>
      </c>
    </row>
    <row r="616" spans="1:14" ht="14.25" customHeight="1">
      <c r="A616" s="2" t="s">
        <v>986</v>
      </c>
      <c r="B616" s="3" t="s">
        <v>1977</v>
      </c>
      <c r="C616" s="2" t="s">
        <v>1994</v>
      </c>
      <c r="D616" s="2">
        <v>4</v>
      </c>
      <c r="E616" s="2">
        <f t="shared" si="36"/>
        <v>40000</v>
      </c>
      <c r="F616" s="2" t="str">
        <f t="shared" si="37"/>
        <v>10000</v>
      </c>
      <c r="G616" s="2">
        <v>259</v>
      </c>
      <c r="H616" s="6">
        <v>43971</v>
      </c>
      <c r="I616" s="6">
        <v>43975</v>
      </c>
      <c r="J616" s="2" t="s">
        <v>1974</v>
      </c>
      <c r="K616" s="2" t="b">
        <v>1</v>
      </c>
      <c r="L616" s="2">
        <v>21460.080000000002</v>
      </c>
      <c r="M616" s="2">
        <f t="shared" si="38"/>
        <v>21460.080000000002</v>
      </c>
      <c r="N616" s="100" t="str">
        <f t="shared" si="39"/>
        <v>VALID</v>
      </c>
    </row>
    <row r="617" spans="1:14" ht="14.25" customHeight="1">
      <c r="A617" s="2" t="s">
        <v>987</v>
      </c>
      <c r="B617" s="3" t="s">
        <v>1989</v>
      </c>
      <c r="C617" s="2" t="s">
        <v>2004</v>
      </c>
      <c r="D617" s="2">
        <v>10</v>
      </c>
      <c r="E617" s="2">
        <f t="shared" si="36"/>
        <v>40000</v>
      </c>
      <c r="F617" s="2" t="str">
        <f t="shared" si="37"/>
        <v>4000</v>
      </c>
      <c r="G617" s="2">
        <v>375</v>
      </c>
      <c r="H617" s="6">
        <v>44960</v>
      </c>
      <c r="I617" s="6">
        <v>44962</v>
      </c>
      <c r="J617" s="2" t="s">
        <v>1972</v>
      </c>
      <c r="K617" s="2" t="b">
        <v>1</v>
      </c>
      <c r="L617" s="2">
        <v>34573.9</v>
      </c>
      <c r="M617" s="2">
        <f t="shared" si="38"/>
        <v>34573.9</v>
      </c>
      <c r="N617" s="100" t="str">
        <f t="shared" si="39"/>
        <v>VALID</v>
      </c>
    </row>
    <row r="618" spans="1:14" ht="14.25" customHeight="1">
      <c r="A618" s="2" t="s">
        <v>988</v>
      </c>
      <c r="B618" s="3" t="s">
        <v>1982</v>
      </c>
      <c r="C618" s="2">
        <v>15000</v>
      </c>
      <c r="D618" s="2">
        <v>3</v>
      </c>
      <c r="E618" s="2">
        <f t="shared" si="36"/>
        <v>45000</v>
      </c>
      <c r="F618" s="2" t="str">
        <f t="shared" si="37"/>
        <v>15000</v>
      </c>
      <c r="G618" s="2">
        <v>113</v>
      </c>
      <c r="H618" s="6">
        <v>45147</v>
      </c>
      <c r="I618" s="6">
        <v>45151</v>
      </c>
      <c r="J618" s="2" t="s">
        <v>1972</v>
      </c>
      <c r="K618" s="2" t="b">
        <v>1</v>
      </c>
      <c r="L618" s="2">
        <v>23031.39</v>
      </c>
      <c r="M618" s="2">
        <f t="shared" si="38"/>
        <v>23031.39</v>
      </c>
      <c r="N618" s="100" t="str">
        <f t="shared" si="39"/>
        <v>VALID</v>
      </c>
    </row>
    <row r="619" spans="1:14" ht="14.25" customHeight="1">
      <c r="A619" s="2" t="s">
        <v>990</v>
      </c>
      <c r="B619" s="3" t="s">
        <v>1976</v>
      </c>
      <c r="C619" s="2">
        <v>1000</v>
      </c>
      <c r="D619" s="2">
        <v>3</v>
      </c>
      <c r="E619" s="2">
        <f t="shared" si="36"/>
        <v>3000</v>
      </c>
      <c r="F619" s="2" t="str">
        <f t="shared" si="37"/>
        <v>1000</v>
      </c>
      <c r="G619" s="2">
        <v>325</v>
      </c>
      <c r="H619" s="6">
        <v>44479</v>
      </c>
      <c r="I619" s="6">
        <v>44483</v>
      </c>
      <c r="J619" s="2" t="s">
        <v>1972</v>
      </c>
      <c r="K619" s="2" t="b">
        <v>1</v>
      </c>
      <c r="L619" s="2">
        <v>2212.29</v>
      </c>
      <c r="M619" s="2">
        <f t="shared" si="38"/>
        <v>2212.29</v>
      </c>
      <c r="N619" s="100" t="str">
        <f t="shared" si="39"/>
        <v>VALID</v>
      </c>
    </row>
    <row r="620" spans="1:14" ht="14.25" customHeight="1">
      <c r="A620" s="2" t="s">
        <v>991</v>
      </c>
      <c r="B620" s="3" t="s">
        <v>1978</v>
      </c>
      <c r="C620" s="2">
        <v>18000</v>
      </c>
      <c r="D620" s="2">
        <v>5</v>
      </c>
      <c r="E620" s="2">
        <f t="shared" si="36"/>
        <v>90000</v>
      </c>
      <c r="F620" s="2" t="str">
        <f t="shared" si="37"/>
        <v>18000</v>
      </c>
      <c r="G620" s="2">
        <v>198</v>
      </c>
      <c r="H620" s="6">
        <v>44045</v>
      </c>
      <c r="I620" s="6">
        <v>44047</v>
      </c>
      <c r="J620" s="2" t="s">
        <v>1972</v>
      </c>
      <c r="K620" s="2" t="b">
        <v>1</v>
      </c>
      <c r="L620" s="2">
        <v>75623.599999999991</v>
      </c>
      <c r="M620" s="2">
        <f t="shared" si="38"/>
        <v>75623.599999999991</v>
      </c>
      <c r="N620" s="100" t="str">
        <f t="shared" si="39"/>
        <v>VALID</v>
      </c>
    </row>
    <row r="621" spans="1:14" ht="14.25" customHeight="1">
      <c r="A621" s="2" t="s">
        <v>992</v>
      </c>
      <c r="B621" s="3" t="s">
        <v>1977</v>
      </c>
      <c r="C621" s="2">
        <v>10000</v>
      </c>
      <c r="D621" s="2">
        <v>3</v>
      </c>
      <c r="E621" s="2">
        <f t="shared" si="36"/>
        <v>30000</v>
      </c>
      <c r="F621" s="2" t="str">
        <f t="shared" si="37"/>
        <v>10000</v>
      </c>
      <c r="G621" s="2">
        <v>263</v>
      </c>
      <c r="H621" s="6">
        <v>44588</v>
      </c>
      <c r="I621" s="6">
        <v>44594</v>
      </c>
      <c r="J621" s="2" t="s">
        <v>1991</v>
      </c>
      <c r="K621" s="2" t="b">
        <v>1</v>
      </c>
      <c r="L621" s="2">
        <v>20027.579999999998</v>
      </c>
      <c r="M621" s="2">
        <f t="shared" si="38"/>
        <v>20027.579999999998</v>
      </c>
      <c r="N621" s="100" t="str">
        <f t="shared" si="39"/>
        <v>VALID</v>
      </c>
    </row>
    <row r="622" spans="1:14" ht="14.25" customHeight="1">
      <c r="A622" s="2" t="s">
        <v>994</v>
      </c>
      <c r="B622" s="3" t="s">
        <v>1976</v>
      </c>
      <c r="C622" s="2" t="s">
        <v>2002</v>
      </c>
      <c r="D622" s="2">
        <v>3</v>
      </c>
      <c r="E622" s="2">
        <f t="shared" si="36"/>
        <v>3000</v>
      </c>
      <c r="F622" s="2" t="str">
        <f t="shared" si="37"/>
        <v>1000</v>
      </c>
      <c r="G622" s="2">
        <v>124</v>
      </c>
      <c r="H622" s="6">
        <v>43769</v>
      </c>
      <c r="I622" s="6">
        <v>43771</v>
      </c>
      <c r="J622" s="100"/>
      <c r="K622" s="2" t="b">
        <v>0</v>
      </c>
      <c r="L622" s="2" t="s">
        <v>1970</v>
      </c>
      <c r="M622" s="2">
        <f t="shared" si="38"/>
        <v>0</v>
      </c>
      <c r="N622" s="100" t="str">
        <f t="shared" si="39"/>
        <v>VALID</v>
      </c>
    </row>
    <row r="623" spans="1:14" ht="14.25" customHeight="1">
      <c r="A623" s="2" t="s">
        <v>996</v>
      </c>
      <c r="B623" s="3" t="s">
        <v>1976</v>
      </c>
      <c r="C623" s="2" t="s">
        <v>2002</v>
      </c>
      <c r="D623" s="2">
        <v>3</v>
      </c>
      <c r="E623" s="2">
        <f t="shared" si="36"/>
        <v>3000</v>
      </c>
      <c r="F623" s="2" t="str">
        <f t="shared" si="37"/>
        <v>1000</v>
      </c>
      <c r="G623" s="2">
        <v>188</v>
      </c>
      <c r="H623" s="6">
        <v>43829</v>
      </c>
      <c r="I623" s="6">
        <v>43835</v>
      </c>
      <c r="J623" s="100"/>
      <c r="K623" s="2" t="b">
        <v>0</v>
      </c>
      <c r="L623" s="2" t="s">
        <v>1970</v>
      </c>
      <c r="M623" s="2">
        <f t="shared" si="38"/>
        <v>0</v>
      </c>
      <c r="N623" s="100" t="str">
        <f t="shared" si="39"/>
        <v>VALID</v>
      </c>
    </row>
    <row r="624" spans="1:14" ht="14.25" customHeight="1">
      <c r="A624" s="2" t="s">
        <v>997</v>
      </c>
      <c r="B624" s="3" t="s">
        <v>1969</v>
      </c>
      <c r="C624" s="2">
        <v>500</v>
      </c>
      <c r="D624" s="2">
        <v>1</v>
      </c>
      <c r="E624" s="2">
        <f t="shared" si="36"/>
        <v>500</v>
      </c>
      <c r="F624" s="2" t="str">
        <f t="shared" si="37"/>
        <v>500</v>
      </c>
      <c r="G624" s="2">
        <v>295</v>
      </c>
      <c r="H624" s="6">
        <v>45148</v>
      </c>
      <c r="I624" s="6">
        <v>45153</v>
      </c>
      <c r="J624" s="2" t="s">
        <v>1972</v>
      </c>
      <c r="K624" s="2" t="b">
        <v>1</v>
      </c>
      <c r="L624" s="2">
        <v>377</v>
      </c>
      <c r="M624" s="2">
        <f t="shared" si="38"/>
        <v>377</v>
      </c>
      <c r="N624" s="100" t="str">
        <f t="shared" si="39"/>
        <v>VALID</v>
      </c>
    </row>
    <row r="625" spans="1:14" ht="14.25" customHeight="1">
      <c r="A625" s="2" t="s">
        <v>998</v>
      </c>
      <c r="B625" s="3" t="s">
        <v>1977</v>
      </c>
      <c r="C625" s="2">
        <v>10000</v>
      </c>
      <c r="D625" s="2">
        <v>3</v>
      </c>
      <c r="E625" s="2">
        <f t="shared" si="36"/>
        <v>30000</v>
      </c>
      <c r="F625" s="2" t="str">
        <f t="shared" si="37"/>
        <v>10000</v>
      </c>
      <c r="G625" s="2">
        <v>430</v>
      </c>
      <c r="H625" s="6">
        <v>45079</v>
      </c>
      <c r="I625" s="6">
        <v>45082</v>
      </c>
      <c r="J625" s="2" t="s">
        <v>1972</v>
      </c>
      <c r="K625" s="2" t="b">
        <v>1</v>
      </c>
      <c r="L625" s="2">
        <v>18896.43</v>
      </c>
      <c r="M625" s="2">
        <f t="shared" si="38"/>
        <v>18896.43</v>
      </c>
      <c r="N625" s="100" t="str">
        <f t="shared" si="39"/>
        <v>VALID</v>
      </c>
    </row>
    <row r="626" spans="1:14" ht="14.25" customHeight="1">
      <c r="A626" s="2" t="s">
        <v>1000</v>
      </c>
      <c r="B626" s="3" t="s">
        <v>1978</v>
      </c>
      <c r="C626" s="2">
        <v>18000</v>
      </c>
      <c r="D626" s="2">
        <v>5</v>
      </c>
      <c r="E626" s="2">
        <f t="shared" si="36"/>
        <v>90000</v>
      </c>
      <c r="F626" s="2" t="str">
        <f t="shared" si="37"/>
        <v>18000</v>
      </c>
      <c r="G626" s="2">
        <v>101</v>
      </c>
      <c r="H626" s="6">
        <v>43718</v>
      </c>
      <c r="I626" s="6">
        <v>43723</v>
      </c>
      <c r="J626" s="2" t="s">
        <v>1968</v>
      </c>
      <c r="K626" s="2" t="b">
        <v>1</v>
      </c>
      <c r="L626" s="2">
        <v>50164.899999999994</v>
      </c>
      <c r="M626" s="2">
        <f t="shared" si="38"/>
        <v>50164.899999999994</v>
      </c>
      <c r="N626" s="100" t="str">
        <f t="shared" si="39"/>
        <v>VALID</v>
      </c>
    </row>
    <row r="627" spans="1:14" ht="14.25" customHeight="1">
      <c r="A627" s="2" t="s">
        <v>1002</v>
      </c>
      <c r="B627" s="3" t="s">
        <v>1976</v>
      </c>
      <c r="C627" s="2" t="s">
        <v>2002</v>
      </c>
      <c r="D627" s="2">
        <v>4</v>
      </c>
      <c r="E627" s="2">
        <f t="shared" si="36"/>
        <v>4000</v>
      </c>
      <c r="F627" s="2" t="str">
        <f t="shared" si="37"/>
        <v>1000</v>
      </c>
      <c r="G627" s="2">
        <v>429</v>
      </c>
      <c r="H627" s="6">
        <v>44390</v>
      </c>
      <c r="I627" s="6">
        <v>44393</v>
      </c>
      <c r="J627" s="2" t="s">
        <v>1985</v>
      </c>
      <c r="K627" s="2" t="b">
        <v>1</v>
      </c>
      <c r="L627" s="2">
        <v>3414.52</v>
      </c>
      <c r="M627" s="2">
        <f t="shared" si="38"/>
        <v>3414.52</v>
      </c>
      <c r="N627" s="100" t="str">
        <f t="shared" si="39"/>
        <v>VALID</v>
      </c>
    </row>
    <row r="628" spans="1:14" ht="14.25" customHeight="1">
      <c r="A628" s="2" t="s">
        <v>1003</v>
      </c>
      <c r="B628" s="3" t="s">
        <v>1983</v>
      </c>
      <c r="C628" s="2">
        <v>2000</v>
      </c>
      <c r="D628" s="2">
        <v>6</v>
      </c>
      <c r="E628" s="2">
        <f t="shared" si="36"/>
        <v>12000</v>
      </c>
      <c r="F628" s="2" t="str">
        <f t="shared" si="37"/>
        <v>2000</v>
      </c>
      <c r="G628" s="2">
        <v>156</v>
      </c>
      <c r="H628" s="6">
        <v>44184</v>
      </c>
      <c r="I628" s="6">
        <v>44187</v>
      </c>
      <c r="J628" s="100"/>
      <c r="K628" s="2" t="b">
        <v>0</v>
      </c>
      <c r="L628" s="2" t="s">
        <v>1970</v>
      </c>
      <c r="M628" s="2">
        <f t="shared" si="38"/>
        <v>0</v>
      </c>
      <c r="N628" s="100" t="str">
        <f t="shared" si="39"/>
        <v>VALID</v>
      </c>
    </row>
    <row r="629" spans="1:14" ht="14.25" customHeight="1">
      <c r="A629" s="2" t="s">
        <v>1005</v>
      </c>
      <c r="B629" s="3" t="s">
        <v>1986</v>
      </c>
      <c r="C629" s="2">
        <v>20000</v>
      </c>
      <c r="D629" s="2">
        <v>12</v>
      </c>
      <c r="E629" s="2">
        <f t="shared" si="36"/>
        <v>240000</v>
      </c>
      <c r="F629" s="2" t="str">
        <f t="shared" si="37"/>
        <v>20000</v>
      </c>
      <c r="G629" s="2">
        <v>174</v>
      </c>
      <c r="H629" s="6">
        <v>44804</v>
      </c>
      <c r="I629" s="6">
        <v>44808</v>
      </c>
      <c r="J629" s="2" t="s">
        <v>1991</v>
      </c>
      <c r="K629" s="2" t="b">
        <v>1</v>
      </c>
      <c r="L629" s="2">
        <v>152671.08000000002</v>
      </c>
      <c r="M629" s="2">
        <f t="shared" si="38"/>
        <v>152671.08000000002</v>
      </c>
      <c r="N629" s="100" t="str">
        <f t="shared" si="39"/>
        <v>VALID</v>
      </c>
    </row>
    <row r="630" spans="1:14" ht="14.25" customHeight="1">
      <c r="A630" s="2" t="s">
        <v>1007</v>
      </c>
      <c r="B630" s="3" t="s">
        <v>1982</v>
      </c>
      <c r="C630" s="2" t="s">
        <v>2003</v>
      </c>
      <c r="D630" s="2">
        <v>5</v>
      </c>
      <c r="E630" s="2">
        <f t="shared" si="36"/>
        <v>75000</v>
      </c>
      <c r="F630" s="2" t="str">
        <f t="shared" si="37"/>
        <v>15000</v>
      </c>
      <c r="G630" s="2">
        <v>500</v>
      </c>
      <c r="H630" s="6">
        <v>44096</v>
      </c>
      <c r="I630" s="6">
        <v>44102</v>
      </c>
      <c r="J630" s="100"/>
      <c r="K630" s="2" t="b">
        <v>0</v>
      </c>
      <c r="L630" s="2" t="s">
        <v>1970</v>
      </c>
      <c r="M630" s="2">
        <f t="shared" si="38"/>
        <v>0</v>
      </c>
      <c r="N630" s="100" t="str">
        <f t="shared" si="39"/>
        <v>VALID</v>
      </c>
    </row>
    <row r="631" spans="1:14" ht="14.25" customHeight="1">
      <c r="A631" s="2" t="s">
        <v>1009</v>
      </c>
      <c r="B631" s="3" t="s">
        <v>1998</v>
      </c>
      <c r="C631" s="2">
        <v>100</v>
      </c>
      <c r="D631" s="2">
        <v>1</v>
      </c>
      <c r="E631" s="2">
        <f t="shared" si="36"/>
        <v>100</v>
      </c>
      <c r="F631" s="2" t="str">
        <f t="shared" si="37"/>
        <v>100</v>
      </c>
      <c r="G631" s="2">
        <v>121</v>
      </c>
      <c r="H631" s="6">
        <v>45034</v>
      </c>
      <c r="I631" s="6">
        <v>45038</v>
      </c>
      <c r="J631" s="2" t="s">
        <v>1972</v>
      </c>
      <c r="K631" s="2" t="b">
        <v>1</v>
      </c>
      <c r="L631" s="2">
        <v>50.16</v>
      </c>
      <c r="M631" s="2">
        <f t="shared" si="38"/>
        <v>50.16</v>
      </c>
      <c r="N631" s="100" t="str">
        <f t="shared" si="39"/>
        <v>VALID</v>
      </c>
    </row>
    <row r="632" spans="1:14" ht="14.25" customHeight="1">
      <c r="A632" s="2" t="s">
        <v>1010</v>
      </c>
      <c r="B632" s="3" t="s">
        <v>1982</v>
      </c>
      <c r="C632" s="2">
        <v>15000</v>
      </c>
      <c r="D632" s="2">
        <v>3</v>
      </c>
      <c r="E632" s="2">
        <f t="shared" si="36"/>
        <v>45000</v>
      </c>
      <c r="F632" s="2" t="str">
        <f t="shared" si="37"/>
        <v>15000</v>
      </c>
      <c r="G632" s="2">
        <v>310</v>
      </c>
      <c r="H632" s="6">
        <v>44546</v>
      </c>
      <c r="I632" s="6">
        <v>44549</v>
      </c>
      <c r="J632" s="2" t="s">
        <v>1974</v>
      </c>
      <c r="K632" s="2" t="b">
        <v>1</v>
      </c>
      <c r="L632" s="2">
        <v>25246.350000000002</v>
      </c>
      <c r="M632" s="2">
        <f t="shared" si="38"/>
        <v>25246.350000000002</v>
      </c>
      <c r="N632" s="100" t="str">
        <f t="shared" si="39"/>
        <v>VALID</v>
      </c>
    </row>
    <row r="633" spans="1:14" ht="14.25" customHeight="1">
      <c r="A633" s="2" t="s">
        <v>1011</v>
      </c>
      <c r="B633" s="3" t="s">
        <v>1981</v>
      </c>
      <c r="C633" s="2">
        <v>8000</v>
      </c>
      <c r="D633" s="2">
        <v>2</v>
      </c>
      <c r="E633" s="2">
        <f t="shared" si="36"/>
        <v>16000</v>
      </c>
      <c r="F633" s="2" t="str">
        <f t="shared" si="37"/>
        <v>8000</v>
      </c>
      <c r="G633" s="2">
        <v>429</v>
      </c>
      <c r="H633" s="6">
        <v>44501</v>
      </c>
      <c r="I633" s="6">
        <v>44507</v>
      </c>
      <c r="J633" s="2" t="s">
        <v>1968</v>
      </c>
      <c r="K633" s="2" t="b">
        <v>1</v>
      </c>
      <c r="L633" s="2">
        <v>12849.12</v>
      </c>
      <c r="M633" s="2">
        <f t="shared" si="38"/>
        <v>12849.12</v>
      </c>
      <c r="N633" s="100" t="str">
        <f t="shared" si="39"/>
        <v>VALID</v>
      </c>
    </row>
    <row r="634" spans="1:14" ht="14.25" customHeight="1">
      <c r="A634" s="2" t="s">
        <v>1012</v>
      </c>
      <c r="B634" s="3" t="s">
        <v>1980</v>
      </c>
      <c r="C634" s="2">
        <v>25000</v>
      </c>
      <c r="D634" s="2">
        <v>12</v>
      </c>
      <c r="E634" s="2">
        <f t="shared" si="36"/>
        <v>300000</v>
      </c>
      <c r="F634" s="2" t="str">
        <f t="shared" si="37"/>
        <v>25000</v>
      </c>
      <c r="G634" s="2">
        <v>172</v>
      </c>
      <c r="H634" s="6">
        <v>44543</v>
      </c>
      <c r="I634" s="6">
        <v>44549</v>
      </c>
      <c r="J634" s="2" t="s">
        <v>1972</v>
      </c>
      <c r="K634" s="2" t="b">
        <v>1</v>
      </c>
      <c r="L634" s="2">
        <v>150218.16</v>
      </c>
      <c r="M634" s="2">
        <f t="shared" si="38"/>
        <v>150218.16</v>
      </c>
      <c r="N634" s="100" t="str">
        <f t="shared" si="39"/>
        <v>VALID</v>
      </c>
    </row>
    <row r="635" spans="1:14" ht="14.25" customHeight="1">
      <c r="A635" s="2" t="s">
        <v>1013</v>
      </c>
      <c r="B635" s="3" t="s">
        <v>1969</v>
      </c>
      <c r="C635" s="2">
        <v>500</v>
      </c>
      <c r="D635" s="2">
        <v>1</v>
      </c>
      <c r="E635" s="2">
        <f t="shared" si="36"/>
        <v>500</v>
      </c>
      <c r="F635" s="2" t="str">
        <f t="shared" si="37"/>
        <v>500</v>
      </c>
      <c r="G635" s="2">
        <v>469</v>
      </c>
      <c r="H635" s="6">
        <v>45322</v>
      </c>
      <c r="I635" s="6">
        <v>45328</v>
      </c>
      <c r="J635" s="100"/>
      <c r="K635" s="2" t="b">
        <v>0</v>
      </c>
      <c r="L635" s="2" t="s">
        <v>1970</v>
      </c>
      <c r="M635" s="2">
        <f t="shared" si="38"/>
        <v>0</v>
      </c>
      <c r="N635" s="100" t="str">
        <f t="shared" si="39"/>
        <v>VALID</v>
      </c>
    </row>
    <row r="636" spans="1:14" ht="14.25" customHeight="1">
      <c r="A636" s="2" t="s">
        <v>1014</v>
      </c>
      <c r="B636" s="3" t="s">
        <v>1973</v>
      </c>
      <c r="C636" s="2">
        <v>3000</v>
      </c>
      <c r="D636" s="2">
        <v>7</v>
      </c>
      <c r="E636" s="2">
        <f t="shared" si="36"/>
        <v>21000</v>
      </c>
      <c r="F636" s="2" t="str">
        <f t="shared" si="37"/>
        <v>3000</v>
      </c>
      <c r="G636" s="2">
        <v>447</v>
      </c>
      <c r="H636" s="6">
        <v>45090</v>
      </c>
      <c r="I636" s="6">
        <v>45095</v>
      </c>
      <c r="J636" s="2" t="s">
        <v>1972</v>
      </c>
      <c r="K636" s="2" t="b">
        <v>1</v>
      </c>
      <c r="L636" s="2">
        <v>13295.94</v>
      </c>
      <c r="M636" s="2">
        <f t="shared" si="38"/>
        <v>13295.94</v>
      </c>
      <c r="N636" s="100" t="str">
        <f t="shared" si="39"/>
        <v>VALID</v>
      </c>
    </row>
    <row r="637" spans="1:14" ht="14.25" customHeight="1">
      <c r="A637" s="2" t="s">
        <v>1015</v>
      </c>
      <c r="B637" s="3" t="s">
        <v>1976</v>
      </c>
      <c r="C637" s="2">
        <v>1000</v>
      </c>
      <c r="D637" s="2">
        <v>3</v>
      </c>
      <c r="E637" s="2">
        <f t="shared" si="36"/>
        <v>3000</v>
      </c>
      <c r="F637" s="2" t="str">
        <f t="shared" si="37"/>
        <v>1000</v>
      </c>
      <c r="G637" s="2">
        <v>385</v>
      </c>
      <c r="H637" s="6">
        <v>43953</v>
      </c>
      <c r="I637" s="6">
        <v>43955</v>
      </c>
      <c r="J637" s="2" t="s">
        <v>1991</v>
      </c>
      <c r="K637" s="2" t="b">
        <v>1</v>
      </c>
      <c r="L637" s="2">
        <v>1702.98</v>
      </c>
      <c r="M637" s="2">
        <f t="shared" si="38"/>
        <v>1702.98</v>
      </c>
      <c r="N637" s="100" t="str">
        <f t="shared" si="39"/>
        <v>VALID</v>
      </c>
    </row>
    <row r="638" spans="1:14" ht="14.25" customHeight="1">
      <c r="A638" s="2" t="s">
        <v>1017</v>
      </c>
      <c r="B638" s="3" t="s">
        <v>1982</v>
      </c>
      <c r="C638" s="2" t="s">
        <v>2003</v>
      </c>
      <c r="D638" s="2">
        <v>5</v>
      </c>
      <c r="E638" s="2">
        <f t="shared" si="36"/>
        <v>75000</v>
      </c>
      <c r="F638" s="2" t="str">
        <f t="shared" si="37"/>
        <v>15000</v>
      </c>
      <c r="G638" s="2">
        <v>229</v>
      </c>
      <c r="H638" s="6">
        <v>43622</v>
      </c>
      <c r="I638" s="6">
        <v>43627</v>
      </c>
      <c r="J638" s="2" t="s">
        <v>1972</v>
      </c>
      <c r="K638" s="2" t="b">
        <v>1</v>
      </c>
      <c r="L638" s="2">
        <v>43878.649999999994</v>
      </c>
      <c r="M638" s="2">
        <f t="shared" si="38"/>
        <v>43878.649999999994</v>
      </c>
      <c r="N638" s="100" t="str">
        <f t="shared" si="39"/>
        <v>VALID</v>
      </c>
    </row>
    <row r="639" spans="1:14" ht="14.25" customHeight="1">
      <c r="A639" s="2" t="s">
        <v>1018</v>
      </c>
      <c r="B639" s="3" t="s">
        <v>1983</v>
      </c>
      <c r="C639" s="2">
        <v>2000</v>
      </c>
      <c r="D639" s="2">
        <v>6</v>
      </c>
      <c r="E639" s="2">
        <f t="shared" si="36"/>
        <v>12000</v>
      </c>
      <c r="F639" s="2" t="str">
        <f t="shared" si="37"/>
        <v>2000</v>
      </c>
      <c r="G639" s="2">
        <v>430</v>
      </c>
      <c r="H639" s="6">
        <v>44892</v>
      </c>
      <c r="I639" s="6">
        <v>44897</v>
      </c>
      <c r="J639" s="2" t="s">
        <v>1968</v>
      </c>
      <c r="K639" s="2" t="b">
        <v>1</v>
      </c>
      <c r="L639" s="2">
        <v>8131.7999999999993</v>
      </c>
      <c r="M639" s="2">
        <f t="shared" si="38"/>
        <v>8131.7999999999993</v>
      </c>
      <c r="N639" s="100" t="str">
        <f t="shared" si="39"/>
        <v>VALID</v>
      </c>
    </row>
    <row r="640" spans="1:14" ht="14.25" customHeight="1">
      <c r="A640" s="2" t="s">
        <v>1019</v>
      </c>
      <c r="B640" s="3" t="s">
        <v>1977</v>
      </c>
      <c r="C640" s="2">
        <v>10000</v>
      </c>
      <c r="D640" s="2">
        <v>3</v>
      </c>
      <c r="E640" s="2">
        <f t="shared" si="36"/>
        <v>30000</v>
      </c>
      <c r="F640" s="2" t="str">
        <f t="shared" si="37"/>
        <v>10000</v>
      </c>
      <c r="G640" s="2">
        <v>140</v>
      </c>
      <c r="H640" s="6">
        <v>45250</v>
      </c>
      <c r="I640" s="6">
        <v>45254</v>
      </c>
      <c r="J640" s="2" t="s">
        <v>1985</v>
      </c>
      <c r="K640" s="2" t="b">
        <v>1</v>
      </c>
      <c r="L640" s="2">
        <v>16801.439999999999</v>
      </c>
      <c r="M640" s="2">
        <f t="shared" si="38"/>
        <v>16801.439999999999</v>
      </c>
      <c r="N640" s="100" t="str">
        <f t="shared" si="39"/>
        <v>VALID</v>
      </c>
    </row>
    <row r="641" spans="1:14" ht="14.25" customHeight="1">
      <c r="A641" s="2" t="s">
        <v>1021</v>
      </c>
      <c r="B641" s="3" t="s">
        <v>1973</v>
      </c>
      <c r="C641" s="2" t="s">
        <v>1993</v>
      </c>
      <c r="D641" s="2">
        <v>6</v>
      </c>
      <c r="E641" s="2">
        <f t="shared" si="36"/>
        <v>18000</v>
      </c>
      <c r="F641" s="2" t="str">
        <f t="shared" si="37"/>
        <v>3000</v>
      </c>
      <c r="G641" s="2">
        <v>460</v>
      </c>
      <c r="H641" s="6">
        <v>44826</v>
      </c>
      <c r="I641" s="6">
        <v>44832</v>
      </c>
      <c r="J641" s="100"/>
      <c r="K641" s="2" t="b">
        <v>0</v>
      </c>
      <c r="L641" s="2" t="s">
        <v>1970</v>
      </c>
      <c r="M641" s="2">
        <f t="shared" si="38"/>
        <v>0</v>
      </c>
      <c r="N641" s="100" t="str">
        <f t="shared" si="39"/>
        <v>VALID</v>
      </c>
    </row>
    <row r="642" spans="1:14" ht="14.25" customHeight="1">
      <c r="A642" s="2" t="s">
        <v>1022</v>
      </c>
      <c r="B642" s="3" t="s">
        <v>1980</v>
      </c>
      <c r="C642" s="2">
        <v>25000</v>
      </c>
      <c r="D642" s="2">
        <v>10</v>
      </c>
      <c r="E642" s="2">
        <f t="shared" si="36"/>
        <v>250000</v>
      </c>
      <c r="F642" s="2" t="str">
        <f t="shared" si="37"/>
        <v>25000</v>
      </c>
      <c r="G642" s="2">
        <v>211</v>
      </c>
      <c r="H642" s="6">
        <v>45314</v>
      </c>
      <c r="I642" s="6">
        <v>45319</v>
      </c>
      <c r="J642" s="2" t="s">
        <v>1974</v>
      </c>
      <c r="K642" s="2" t="b">
        <v>1</v>
      </c>
      <c r="L642" s="2">
        <v>144130.1</v>
      </c>
      <c r="M642" s="2">
        <f t="shared" si="38"/>
        <v>144130.1</v>
      </c>
      <c r="N642" s="100" t="str">
        <f t="shared" si="39"/>
        <v>VALID</v>
      </c>
    </row>
    <row r="643" spans="1:14" ht="14.25" customHeight="1">
      <c r="A643" s="2" t="s">
        <v>1024</v>
      </c>
      <c r="B643" s="3" t="s">
        <v>1981</v>
      </c>
      <c r="C643" s="2" t="s">
        <v>1995</v>
      </c>
      <c r="D643" s="2">
        <v>2</v>
      </c>
      <c r="E643" s="2">
        <f t="shared" ref="E643:E706" si="40">F643*D643</f>
        <v>16000</v>
      </c>
      <c r="F643" s="2" t="str">
        <f t="shared" ref="F643:F706" si="41">SUBSTITUTE(C643,"₹","")</f>
        <v>8000</v>
      </c>
      <c r="G643" s="2">
        <v>208</v>
      </c>
      <c r="H643" s="6">
        <v>43834</v>
      </c>
      <c r="I643" s="6">
        <v>43837</v>
      </c>
      <c r="J643" s="2" t="s">
        <v>1968</v>
      </c>
      <c r="K643" s="2" t="b">
        <v>1</v>
      </c>
      <c r="L643" s="2">
        <v>10594.86</v>
      </c>
      <c r="M643" s="2">
        <f t="shared" ref="M643:M706" si="42">IF(TRIM(L643)="",0,L643)</f>
        <v>10594.86</v>
      </c>
      <c r="N643" s="100" t="str">
        <f t="shared" ref="N643:N706" si="43">IF(AND(ISBLANK(J643),K643=TRUE),"INVALID","VALID")</f>
        <v>VALID</v>
      </c>
    </row>
    <row r="644" spans="1:14" ht="14.25" customHeight="1">
      <c r="A644" s="2" t="s">
        <v>1025</v>
      </c>
      <c r="B644" s="3" t="s">
        <v>1983</v>
      </c>
      <c r="C644" s="2">
        <v>2000</v>
      </c>
      <c r="D644" s="2">
        <v>5</v>
      </c>
      <c r="E644" s="2">
        <f t="shared" si="40"/>
        <v>10000</v>
      </c>
      <c r="F644" s="2" t="str">
        <f t="shared" si="41"/>
        <v>2000</v>
      </c>
      <c r="G644" s="2">
        <v>231</v>
      </c>
      <c r="H644" s="6">
        <v>43941</v>
      </c>
      <c r="I644" s="6">
        <v>43947</v>
      </c>
      <c r="J644" s="100"/>
      <c r="K644" s="2" t="b">
        <v>0</v>
      </c>
      <c r="L644" s="2" t="s">
        <v>1970</v>
      </c>
      <c r="M644" s="2">
        <f t="shared" si="42"/>
        <v>0</v>
      </c>
      <c r="N644" s="100" t="str">
        <f t="shared" si="43"/>
        <v>VALID</v>
      </c>
    </row>
    <row r="645" spans="1:14" ht="14.25" customHeight="1">
      <c r="A645" s="2" t="s">
        <v>1026</v>
      </c>
      <c r="B645" s="3" t="s">
        <v>1986</v>
      </c>
      <c r="C645" s="2">
        <v>20000</v>
      </c>
      <c r="D645" s="2">
        <v>10</v>
      </c>
      <c r="E645" s="2">
        <f t="shared" si="40"/>
        <v>200000</v>
      </c>
      <c r="F645" s="2" t="str">
        <f t="shared" si="41"/>
        <v>20000</v>
      </c>
      <c r="G645" s="2">
        <v>399</v>
      </c>
      <c r="H645" s="6">
        <v>43922</v>
      </c>
      <c r="I645" s="6">
        <v>43924</v>
      </c>
      <c r="J645" s="100"/>
      <c r="K645" s="2" t="b">
        <v>0</v>
      </c>
      <c r="L645" s="2" t="s">
        <v>1970</v>
      </c>
      <c r="M645" s="2">
        <f t="shared" si="42"/>
        <v>0</v>
      </c>
      <c r="N645" s="100" t="str">
        <f t="shared" si="43"/>
        <v>VALID</v>
      </c>
    </row>
    <row r="646" spans="1:14" ht="14.25" customHeight="1">
      <c r="A646" s="2" t="s">
        <v>1027</v>
      </c>
      <c r="B646" s="3" t="s">
        <v>1982</v>
      </c>
      <c r="C646" s="2" t="s">
        <v>2003</v>
      </c>
      <c r="D646" s="2">
        <v>3</v>
      </c>
      <c r="E646" s="2">
        <f t="shared" si="40"/>
        <v>45000</v>
      </c>
      <c r="F646" s="2" t="str">
        <f t="shared" si="41"/>
        <v>15000</v>
      </c>
      <c r="G646" s="2">
        <v>450</v>
      </c>
      <c r="H646" s="6">
        <v>44294</v>
      </c>
      <c r="I646" s="6">
        <v>44299</v>
      </c>
      <c r="J646" s="2" t="s">
        <v>1974</v>
      </c>
      <c r="K646" s="2" t="b">
        <v>1</v>
      </c>
      <c r="L646" s="2">
        <v>30544.590000000004</v>
      </c>
      <c r="M646" s="2">
        <f t="shared" si="42"/>
        <v>30544.590000000004</v>
      </c>
      <c r="N646" s="100" t="str">
        <f t="shared" si="43"/>
        <v>VALID</v>
      </c>
    </row>
    <row r="647" spans="1:14" ht="14.25" customHeight="1">
      <c r="A647" s="2" t="s">
        <v>1028</v>
      </c>
      <c r="B647" s="3" t="s">
        <v>1978</v>
      </c>
      <c r="C647" s="2">
        <v>18000</v>
      </c>
      <c r="D647" s="2">
        <v>5</v>
      </c>
      <c r="E647" s="2">
        <f t="shared" si="40"/>
        <v>90000</v>
      </c>
      <c r="F647" s="2" t="str">
        <f t="shared" si="41"/>
        <v>18000</v>
      </c>
      <c r="G647" s="2">
        <v>144</v>
      </c>
      <c r="H647" s="6">
        <v>44526</v>
      </c>
      <c r="I647" s="6">
        <v>44529</v>
      </c>
      <c r="J647" s="2" t="s">
        <v>1968</v>
      </c>
      <c r="K647" s="2" t="b">
        <v>1</v>
      </c>
      <c r="L647" s="2">
        <v>48103.05</v>
      </c>
      <c r="M647" s="2">
        <f t="shared" si="42"/>
        <v>48103.05</v>
      </c>
      <c r="N647" s="100" t="str">
        <f t="shared" si="43"/>
        <v>VALID</v>
      </c>
    </row>
    <row r="648" spans="1:14" ht="14.25" customHeight="1">
      <c r="A648" s="2" t="s">
        <v>1029</v>
      </c>
      <c r="B648" s="3" t="s">
        <v>1976</v>
      </c>
      <c r="C648" s="2" t="s">
        <v>2002</v>
      </c>
      <c r="D648" s="2">
        <v>3</v>
      </c>
      <c r="E648" s="2">
        <f t="shared" si="40"/>
        <v>3000</v>
      </c>
      <c r="F648" s="2" t="str">
        <f t="shared" si="41"/>
        <v>1000</v>
      </c>
      <c r="G648" s="2">
        <v>122</v>
      </c>
      <c r="H648" s="6">
        <v>45361</v>
      </c>
      <c r="I648" s="6">
        <v>45365</v>
      </c>
      <c r="J648" s="2" t="s">
        <v>1972</v>
      </c>
      <c r="K648" s="2" t="b">
        <v>1</v>
      </c>
      <c r="L648" s="2">
        <v>2095.17</v>
      </c>
      <c r="M648" s="2">
        <f t="shared" si="42"/>
        <v>2095.17</v>
      </c>
      <c r="N648" s="100" t="str">
        <f t="shared" si="43"/>
        <v>VALID</v>
      </c>
    </row>
    <row r="649" spans="1:14" ht="14.25" customHeight="1">
      <c r="A649" s="2" t="s">
        <v>1030</v>
      </c>
      <c r="B649" s="3" t="s">
        <v>1978</v>
      </c>
      <c r="C649" s="2">
        <v>18000</v>
      </c>
      <c r="D649" s="2">
        <v>5</v>
      </c>
      <c r="E649" s="2">
        <f t="shared" si="40"/>
        <v>90000</v>
      </c>
      <c r="F649" s="2" t="str">
        <f t="shared" si="41"/>
        <v>18000</v>
      </c>
      <c r="G649" s="2">
        <v>333</v>
      </c>
      <c r="H649" s="6">
        <v>44748</v>
      </c>
      <c r="I649" s="6">
        <v>44754</v>
      </c>
      <c r="J649" s="2" t="s">
        <v>1985</v>
      </c>
      <c r="K649" s="2" t="b">
        <v>1</v>
      </c>
      <c r="L649" s="2">
        <v>71874.399999999994</v>
      </c>
      <c r="M649" s="2">
        <f t="shared" si="42"/>
        <v>71874.399999999994</v>
      </c>
      <c r="N649" s="100" t="str">
        <f t="shared" si="43"/>
        <v>VALID</v>
      </c>
    </row>
    <row r="650" spans="1:14" ht="14.25" customHeight="1">
      <c r="A650" s="2" t="s">
        <v>1031</v>
      </c>
      <c r="B650" s="3" t="s">
        <v>1986</v>
      </c>
      <c r="C650" s="2">
        <v>20000</v>
      </c>
      <c r="D650" s="2">
        <v>10</v>
      </c>
      <c r="E650" s="2">
        <f t="shared" si="40"/>
        <v>200000</v>
      </c>
      <c r="F650" s="2" t="str">
        <f t="shared" si="41"/>
        <v>20000</v>
      </c>
      <c r="G650" s="2">
        <v>238</v>
      </c>
      <c r="H650" s="6">
        <v>43631</v>
      </c>
      <c r="I650" s="6">
        <v>43633</v>
      </c>
      <c r="J650" s="2" t="s">
        <v>1991</v>
      </c>
      <c r="K650" s="2" t="b">
        <v>1</v>
      </c>
      <c r="L650" s="2">
        <v>159176.6</v>
      </c>
      <c r="M650" s="2">
        <f t="shared" si="42"/>
        <v>159176.6</v>
      </c>
      <c r="N650" s="100" t="str">
        <f t="shared" si="43"/>
        <v>VALID</v>
      </c>
    </row>
    <row r="651" spans="1:14" ht="14.25" customHeight="1">
      <c r="A651" s="2" t="s">
        <v>1032</v>
      </c>
      <c r="B651" s="3" t="s">
        <v>1976</v>
      </c>
      <c r="C651" s="2" t="s">
        <v>2002</v>
      </c>
      <c r="D651" s="2">
        <v>3</v>
      </c>
      <c r="E651" s="2">
        <f t="shared" si="40"/>
        <v>3000</v>
      </c>
      <c r="F651" s="2" t="str">
        <f t="shared" si="41"/>
        <v>1000</v>
      </c>
      <c r="G651" s="2">
        <v>180</v>
      </c>
      <c r="H651" s="6">
        <v>44220</v>
      </c>
      <c r="I651" s="6">
        <v>44224</v>
      </c>
      <c r="J651" s="2" t="s">
        <v>1991</v>
      </c>
      <c r="K651" s="2" t="b">
        <v>1</v>
      </c>
      <c r="L651" s="2">
        <v>2477.58</v>
      </c>
      <c r="M651" s="2">
        <f t="shared" si="42"/>
        <v>2477.58</v>
      </c>
      <c r="N651" s="100" t="str">
        <f t="shared" si="43"/>
        <v>VALID</v>
      </c>
    </row>
    <row r="652" spans="1:14" ht="14.25" customHeight="1">
      <c r="A652" s="2" t="s">
        <v>1033</v>
      </c>
      <c r="B652" s="3" t="s">
        <v>1989</v>
      </c>
      <c r="C652" s="2">
        <v>4000</v>
      </c>
      <c r="D652" s="2">
        <v>10</v>
      </c>
      <c r="E652" s="2">
        <f t="shared" si="40"/>
        <v>40000</v>
      </c>
      <c r="F652" s="2" t="str">
        <f t="shared" si="41"/>
        <v>4000</v>
      </c>
      <c r="G652" s="2">
        <v>222</v>
      </c>
      <c r="H652" s="6">
        <v>44147</v>
      </c>
      <c r="I652" s="6">
        <v>44149</v>
      </c>
      <c r="J652" s="2" t="s">
        <v>1974</v>
      </c>
      <c r="K652" s="2" t="b">
        <v>1</v>
      </c>
      <c r="L652" s="2">
        <v>23723.899999999998</v>
      </c>
      <c r="M652" s="2">
        <f t="shared" si="42"/>
        <v>23723.899999999998</v>
      </c>
      <c r="N652" s="100" t="str">
        <f t="shared" si="43"/>
        <v>VALID</v>
      </c>
    </row>
    <row r="653" spans="1:14" ht="14.25" customHeight="1">
      <c r="A653" s="2" t="s">
        <v>1034</v>
      </c>
      <c r="B653" s="3" t="s">
        <v>1969</v>
      </c>
      <c r="C653" s="2" t="s">
        <v>1987</v>
      </c>
      <c r="D653" s="2">
        <v>1</v>
      </c>
      <c r="E653" s="2">
        <f t="shared" si="40"/>
        <v>500</v>
      </c>
      <c r="F653" s="2" t="str">
        <f t="shared" si="41"/>
        <v>500</v>
      </c>
      <c r="G653" s="2">
        <v>467</v>
      </c>
      <c r="H653" s="6">
        <v>43947</v>
      </c>
      <c r="I653" s="6">
        <v>43952</v>
      </c>
      <c r="J653" s="2" t="s">
        <v>1985</v>
      </c>
      <c r="K653" s="2" t="b">
        <v>1</v>
      </c>
      <c r="L653" s="2">
        <v>394.89</v>
      </c>
      <c r="M653" s="2">
        <f t="shared" si="42"/>
        <v>394.89</v>
      </c>
      <c r="N653" s="100" t="str">
        <f t="shared" si="43"/>
        <v>VALID</v>
      </c>
    </row>
    <row r="654" spans="1:14" ht="14.25" customHeight="1">
      <c r="A654" s="2" t="s">
        <v>1036</v>
      </c>
      <c r="B654" s="3" t="s">
        <v>1982</v>
      </c>
      <c r="C654" s="2">
        <v>15000</v>
      </c>
      <c r="D654" s="2">
        <v>4</v>
      </c>
      <c r="E654" s="2">
        <f t="shared" si="40"/>
        <v>60000</v>
      </c>
      <c r="F654" s="2" t="str">
        <f t="shared" si="41"/>
        <v>15000</v>
      </c>
      <c r="G654" s="2">
        <v>286</v>
      </c>
      <c r="H654" s="6">
        <v>44139</v>
      </c>
      <c r="I654" s="6">
        <v>44143</v>
      </c>
      <c r="J654" s="2" t="s">
        <v>1968</v>
      </c>
      <c r="K654" s="2" t="b">
        <v>1</v>
      </c>
      <c r="L654" s="2">
        <v>53382.16</v>
      </c>
      <c r="M654" s="2">
        <f t="shared" si="42"/>
        <v>53382.16</v>
      </c>
      <c r="N654" s="100" t="str">
        <f t="shared" si="43"/>
        <v>VALID</v>
      </c>
    </row>
    <row r="655" spans="1:14" ht="14.25" customHeight="1">
      <c r="A655" s="2" t="s">
        <v>1037</v>
      </c>
      <c r="B655" s="3" t="s">
        <v>1998</v>
      </c>
      <c r="C655" s="2">
        <v>100</v>
      </c>
      <c r="D655" s="2">
        <v>2</v>
      </c>
      <c r="E655" s="2">
        <f t="shared" si="40"/>
        <v>200</v>
      </c>
      <c r="F655" s="2" t="str">
        <f t="shared" si="41"/>
        <v>100</v>
      </c>
      <c r="G655" s="2">
        <v>218</v>
      </c>
      <c r="H655" s="6">
        <v>45082</v>
      </c>
      <c r="I655" s="6">
        <v>45086</v>
      </c>
      <c r="J655" s="2" t="s">
        <v>1968</v>
      </c>
      <c r="K655" s="2" t="b">
        <v>1</v>
      </c>
      <c r="L655" s="2">
        <v>122.98</v>
      </c>
      <c r="M655" s="2">
        <f t="shared" si="42"/>
        <v>122.98</v>
      </c>
      <c r="N655" s="100" t="str">
        <f t="shared" si="43"/>
        <v>VALID</v>
      </c>
    </row>
    <row r="656" spans="1:14" ht="14.25" customHeight="1">
      <c r="A656" s="2" t="s">
        <v>1038</v>
      </c>
      <c r="B656" s="3" t="s">
        <v>1986</v>
      </c>
      <c r="C656" s="2">
        <v>20000</v>
      </c>
      <c r="D656" s="2">
        <v>10</v>
      </c>
      <c r="E656" s="2">
        <f t="shared" si="40"/>
        <v>200000</v>
      </c>
      <c r="F656" s="2" t="str">
        <f t="shared" si="41"/>
        <v>20000</v>
      </c>
      <c r="G656" s="2">
        <v>299</v>
      </c>
      <c r="H656" s="6">
        <v>44488</v>
      </c>
      <c r="I656" s="6">
        <v>44492</v>
      </c>
      <c r="J656" s="2" t="s">
        <v>1968</v>
      </c>
      <c r="K656" s="2" t="b">
        <v>1</v>
      </c>
      <c r="L656" s="2">
        <v>124213.09999999999</v>
      </c>
      <c r="M656" s="2">
        <f t="shared" si="42"/>
        <v>124213.09999999999</v>
      </c>
      <c r="N656" s="100" t="str">
        <f t="shared" si="43"/>
        <v>VALID</v>
      </c>
    </row>
    <row r="657" spans="1:14" ht="14.25" customHeight="1">
      <c r="A657" s="2" t="s">
        <v>1039</v>
      </c>
      <c r="B657" s="3" t="s">
        <v>1980</v>
      </c>
      <c r="C657" s="2">
        <v>25000</v>
      </c>
      <c r="D657" s="2">
        <v>10</v>
      </c>
      <c r="E657" s="2">
        <f t="shared" si="40"/>
        <v>250000</v>
      </c>
      <c r="F657" s="2" t="str">
        <f t="shared" si="41"/>
        <v>25000</v>
      </c>
      <c r="G657" s="2">
        <v>388</v>
      </c>
      <c r="H657" s="6">
        <v>44064</v>
      </c>
      <c r="I657" s="6">
        <v>44069</v>
      </c>
      <c r="J657" s="2" t="s">
        <v>1991</v>
      </c>
      <c r="K657" s="2" t="b">
        <v>1</v>
      </c>
      <c r="L657" s="2">
        <v>200949.1</v>
      </c>
      <c r="M657" s="2">
        <f t="shared" si="42"/>
        <v>200949.1</v>
      </c>
      <c r="N657" s="100" t="str">
        <f t="shared" si="43"/>
        <v>VALID</v>
      </c>
    </row>
    <row r="658" spans="1:14" ht="14.25" customHeight="1">
      <c r="A658" s="2" t="s">
        <v>1040</v>
      </c>
      <c r="B658" s="3" t="s">
        <v>1967</v>
      </c>
      <c r="C658" s="2">
        <v>12000</v>
      </c>
      <c r="D658" s="2">
        <v>5</v>
      </c>
      <c r="E658" s="2">
        <f t="shared" si="40"/>
        <v>60000</v>
      </c>
      <c r="F658" s="2" t="str">
        <f t="shared" si="41"/>
        <v>12000</v>
      </c>
      <c r="G658" s="2">
        <v>285</v>
      </c>
      <c r="H658" s="6">
        <v>44408</v>
      </c>
      <c r="I658" s="6">
        <v>44411</v>
      </c>
      <c r="J658" s="2" t="s">
        <v>1991</v>
      </c>
      <c r="K658" s="2" t="b">
        <v>1</v>
      </c>
      <c r="L658" s="2">
        <v>48097.399999999994</v>
      </c>
      <c r="M658" s="2">
        <f t="shared" si="42"/>
        <v>48097.399999999994</v>
      </c>
      <c r="N658" s="100" t="str">
        <f t="shared" si="43"/>
        <v>VALID</v>
      </c>
    </row>
    <row r="659" spans="1:14" ht="14.25" customHeight="1">
      <c r="A659" s="2" t="s">
        <v>1042</v>
      </c>
      <c r="B659" s="3" t="s">
        <v>1989</v>
      </c>
      <c r="C659" s="2" t="s">
        <v>2004</v>
      </c>
      <c r="D659" s="2">
        <v>10</v>
      </c>
      <c r="E659" s="2">
        <f t="shared" si="40"/>
        <v>40000</v>
      </c>
      <c r="F659" s="2" t="str">
        <f t="shared" si="41"/>
        <v>4000</v>
      </c>
      <c r="G659" s="2">
        <v>489</v>
      </c>
      <c r="H659" s="6">
        <v>44766</v>
      </c>
      <c r="I659" s="6">
        <v>44771</v>
      </c>
      <c r="J659" s="100"/>
      <c r="K659" s="2" t="b">
        <v>0</v>
      </c>
      <c r="L659" s="2" t="s">
        <v>1970</v>
      </c>
      <c r="M659" s="2">
        <f t="shared" si="42"/>
        <v>0</v>
      </c>
      <c r="N659" s="100" t="str">
        <f t="shared" si="43"/>
        <v>VALID</v>
      </c>
    </row>
    <row r="660" spans="1:14" ht="14.25" customHeight="1">
      <c r="A660" s="2" t="s">
        <v>1044</v>
      </c>
      <c r="B660" s="3" t="s">
        <v>1973</v>
      </c>
      <c r="C660" s="2" t="s">
        <v>1993</v>
      </c>
      <c r="D660" s="2">
        <v>7</v>
      </c>
      <c r="E660" s="2">
        <f t="shared" si="40"/>
        <v>21000</v>
      </c>
      <c r="F660" s="2" t="str">
        <f t="shared" si="41"/>
        <v>3000</v>
      </c>
      <c r="G660" s="2">
        <v>227</v>
      </c>
      <c r="H660" s="6">
        <v>44768</v>
      </c>
      <c r="I660" s="6">
        <v>44774</v>
      </c>
      <c r="J660" s="2" t="s">
        <v>1968</v>
      </c>
      <c r="K660" s="2" t="b">
        <v>1</v>
      </c>
      <c r="L660" s="2">
        <v>16672.600000000002</v>
      </c>
      <c r="M660" s="2">
        <f t="shared" si="42"/>
        <v>16672.600000000002</v>
      </c>
      <c r="N660" s="100" t="str">
        <f t="shared" si="43"/>
        <v>VALID</v>
      </c>
    </row>
    <row r="661" spans="1:14" ht="14.25" customHeight="1">
      <c r="A661" s="2" t="s">
        <v>1045</v>
      </c>
      <c r="B661" s="3" t="s">
        <v>1980</v>
      </c>
      <c r="C661" s="2" t="s">
        <v>2000</v>
      </c>
      <c r="D661" s="2">
        <v>12</v>
      </c>
      <c r="E661" s="2">
        <f t="shared" si="40"/>
        <v>300000</v>
      </c>
      <c r="F661" s="2" t="str">
        <f t="shared" si="41"/>
        <v>25000</v>
      </c>
      <c r="G661" s="2">
        <v>208</v>
      </c>
      <c r="H661" s="6">
        <v>43933</v>
      </c>
      <c r="I661" s="6">
        <v>43939</v>
      </c>
      <c r="J661" s="2" t="s">
        <v>1985</v>
      </c>
      <c r="K661" s="2" t="b">
        <v>1</v>
      </c>
      <c r="L661" s="2">
        <v>202307.52</v>
      </c>
      <c r="M661" s="2">
        <f t="shared" si="42"/>
        <v>202307.52</v>
      </c>
      <c r="N661" s="100" t="str">
        <f t="shared" si="43"/>
        <v>VALID</v>
      </c>
    </row>
    <row r="662" spans="1:14" ht="14.25" customHeight="1">
      <c r="A662" s="2" t="s">
        <v>1046</v>
      </c>
      <c r="B662" s="3" t="s">
        <v>1977</v>
      </c>
      <c r="C662" s="2" t="s">
        <v>1994</v>
      </c>
      <c r="D662" s="2">
        <v>2</v>
      </c>
      <c r="E662" s="2">
        <f t="shared" si="40"/>
        <v>20000</v>
      </c>
      <c r="F662" s="2" t="str">
        <f t="shared" si="41"/>
        <v>10000</v>
      </c>
      <c r="G662" s="2">
        <v>428</v>
      </c>
      <c r="H662" s="6">
        <v>44763</v>
      </c>
      <c r="I662" s="6">
        <v>44765</v>
      </c>
      <c r="J662" s="2" t="s">
        <v>1974</v>
      </c>
      <c r="K662" s="2" t="b">
        <v>1</v>
      </c>
      <c r="L662" s="2">
        <v>10666.44</v>
      </c>
      <c r="M662" s="2">
        <f t="shared" si="42"/>
        <v>10666.44</v>
      </c>
      <c r="N662" s="100" t="str">
        <f t="shared" si="43"/>
        <v>VALID</v>
      </c>
    </row>
    <row r="663" spans="1:14" ht="14.25" customHeight="1">
      <c r="A663" s="2" t="s">
        <v>1047</v>
      </c>
      <c r="B663" s="3" t="s">
        <v>1978</v>
      </c>
      <c r="C663" s="2" t="s">
        <v>1979</v>
      </c>
      <c r="D663" s="2">
        <v>5</v>
      </c>
      <c r="E663" s="2">
        <f t="shared" si="40"/>
        <v>90000</v>
      </c>
      <c r="F663" s="2" t="str">
        <f t="shared" si="41"/>
        <v>18000</v>
      </c>
      <c r="G663" s="2">
        <v>338</v>
      </c>
      <c r="H663" s="6">
        <v>44337</v>
      </c>
      <c r="I663" s="6">
        <v>44341</v>
      </c>
      <c r="J663" s="2" t="s">
        <v>1991</v>
      </c>
      <c r="K663" s="2" t="b">
        <v>1</v>
      </c>
      <c r="L663" s="2">
        <v>64432.799999999996</v>
      </c>
      <c r="M663" s="2">
        <f t="shared" si="42"/>
        <v>64432.799999999996</v>
      </c>
      <c r="N663" s="100" t="str">
        <f t="shared" si="43"/>
        <v>VALID</v>
      </c>
    </row>
    <row r="664" spans="1:14" ht="14.25" customHeight="1">
      <c r="A664" s="2" t="s">
        <v>1048</v>
      </c>
      <c r="B664" s="3" t="s">
        <v>1986</v>
      </c>
      <c r="C664" s="2" t="s">
        <v>1999</v>
      </c>
      <c r="D664" s="2">
        <v>10</v>
      </c>
      <c r="E664" s="2">
        <f t="shared" si="40"/>
        <v>200000</v>
      </c>
      <c r="F664" s="2" t="str">
        <f t="shared" si="41"/>
        <v>20000</v>
      </c>
      <c r="G664" s="2">
        <v>447</v>
      </c>
      <c r="H664" s="6">
        <v>44684</v>
      </c>
      <c r="I664" s="6">
        <v>44689</v>
      </c>
      <c r="J664" s="2" t="s">
        <v>1991</v>
      </c>
      <c r="K664" s="2" t="b">
        <v>1</v>
      </c>
      <c r="L664" s="2">
        <v>126889.5</v>
      </c>
      <c r="M664" s="2">
        <f t="shared" si="42"/>
        <v>126889.5</v>
      </c>
      <c r="N664" s="100" t="str">
        <f t="shared" si="43"/>
        <v>VALID</v>
      </c>
    </row>
    <row r="665" spans="1:14" ht="14.25" customHeight="1">
      <c r="A665" s="2" t="s">
        <v>1050</v>
      </c>
      <c r="B665" s="3" t="s">
        <v>1967</v>
      </c>
      <c r="C665" s="2">
        <v>12000</v>
      </c>
      <c r="D665" s="2">
        <v>5</v>
      </c>
      <c r="E665" s="2">
        <f t="shared" si="40"/>
        <v>60000</v>
      </c>
      <c r="F665" s="2" t="str">
        <f t="shared" si="41"/>
        <v>12000</v>
      </c>
      <c r="G665" s="2">
        <v>448</v>
      </c>
      <c r="H665" s="6">
        <v>44661</v>
      </c>
      <c r="I665" s="6">
        <v>44665</v>
      </c>
      <c r="J665" s="100"/>
      <c r="K665" s="2" t="b">
        <v>0</v>
      </c>
      <c r="L665" s="2" t="s">
        <v>1970</v>
      </c>
      <c r="M665" s="2">
        <f t="shared" si="42"/>
        <v>0</v>
      </c>
      <c r="N665" s="100" t="str">
        <f t="shared" si="43"/>
        <v>VALID</v>
      </c>
    </row>
    <row r="666" spans="1:14" ht="14.25" customHeight="1">
      <c r="A666" s="2" t="s">
        <v>1051</v>
      </c>
      <c r="B666" s="3" t="s">
        <v>1989</v>
      </c>
      <c r="C666" s="2">
        <v>4000</v>
      </c>
      <c r="D666" s="2">
        <v>6</v>
      </c>
      <c r="E666" s="2">
        <f t="shared" si="40"/>
        <v>24000</v>
      </c>
      <c r="F666" s="2" t="str">
        <f t="shared" si="41"/>
        <v>4000</v>
      </c>
      <c r="G666" s="2">
        <v>289</v>
      </c>
      <c r="H666" s="6">
        <v>45193</v>
      </c>
      <c r="I666" s="6">
        <v>45196</v>
      </c>
      <c r="J666" s="2" t="s">
        <v>1968</v>
      </c>
      <c r="K666" s="2" t="b">
        <v>1</v>
      </c>
      <c r="L666" s="2">
        <v>16320.78</v>
      </c>
      <c r="M666" s="2">
        <f t="shared" si="42"/>
        <v>16320.78</v>
      </c>
      <c r="N666" s="100" t="str">
        <f t="shared" si="43"/>
        <v>VALID</v>
      </c>
    </row>
    <row r="667" spans="1:14" ht="14.25" customHeight="1">
      <c r="A667" s="2" t="s">
        <v>1052</v>
      </c>
      <c r="B667" s="3" t="s">
        <v>1967</v>
      </c>
      <c r="C667" s="2" t="s">
        <v>1992</v>
      </c>
      <c r="D667" s="2">
        <v>3</v>
      </c>
      <c r="E667" s="2">
        <f t="shared" si="40"/>
        <v>36000</v>
      </c>
      <c r="F667" s="2" t="str">
        <f t="shared" si="41"/>
        <v>12000</v>
      </c>
      <c r="G667" s="2">
        <v>192</v>
      </c>
      <c r="H667" s="6">
        <v>44505</v>
      </c>
      <c r="I667" s="6">
        <v>44509</v>
      </c>
      <c r="J667" s="2" t="s">
        <v>1972</v>
      </c>
      <c r="K667" s="2" t="b">
        <v>1</v>
      </c>
      <c r="L667" s="2">
        <v>25044.27</v>
      </c>
      <c r="M667" s="2">
        <f t="shared" si="42"/>
        <v>25044.27</v>
      </c>
      <c r="N667" s="100" t="str">
        <f t="shared" si="43"/>
        <v>VALID</v>
      </c>
    </row>
    <row r="668" spans="1:14" ht="14.25" customHeight="1">
      <c r="A668" s="2" t="s">
        <v>1053</v>
      </c>
      <c r="B668" s="3" t="s">
        <v>1980</v>
      </c>
      <c r="C668" s="2">
        <v>25000</v>
      </c>
      <c r="D668" s="2">
        <v>10</v>
      </c>
      <c r="E668" s="2">
        <f t="shared" si="40"/>
        <v>250000</v>
      </c>
      <c r="F668" s="2" t="str">
        <f t="shared" si="41"/>
        <v>25000</v>
      </c>
      <c r="G668" s="2">
        <v>331</v>
      </c>
      <c r="H668" s="6">
        <v>44868</v>
      </c>
      <c r="I668" s="6">
        <v>44871</v>
      </c>
      <c r="J668" s="2" t="s">
        <v>1991</v>
      </c>
      <c r="K668" s="2" t="b">
        <v>1</v>
      </c>
      <c r="L668" s="2">
        <v>170546.6</v>
      </c>
      <c r="M668" s="2">
        <f t="shared" si="42"/>
        <v>170546.6</v>
      </c>
      <c r="N668" s="100" t="str">
        <f t="shared" si="43"/>
        <v>VALID</v>
      </c>
    </row>
    <row r="669" spans="1:14" ht="14.25" customHeight="1">
      <c r="A669" s="2" t="s">
        <v>1055</v>
      </c>
      <c r="B669" s="3" t="s">
        <v>1982</v>
      </c>
      <c r="C669" s="2">
        <v>15000</v>
      </c>
      <c r="D669" s="2">
        <v>4</v>
      </c>
      <c r="E669" s="2">
        <f t="shared" si="40"/>
        <v>60000</v>
      </c>
      <c r="F669" s="2" t="str">
        <f t="shared" si="41"/>
        <v>15000</v>
      </c>
      <c r="G669" s="2">
        <v>370</v>
      </c>
      <c r="H669" s="6">
        <v>45007</v>
      </c>
      <c r="I669" s="6">
        <v>45013</v>
      </c>
      <c r="J669" s="2" t="s">
        <v>1974</v>
      </c>
      <c r="K669" s="2" t="b">
        <v>1</v>
      </c>
      <c r="L669" s="2">
        <v>31337.919999999998</v>
      </c>
      <c r="M669" s="2">
        <f t="shared" si="42"/>
        <v>31337.919999999998</v>
      </c>
      <c r="N669" s="100" t="str">
        <f t="shared" si="43"/>
        <v>VALID</v>
      </c>
    </row>
    <row r="670" spans="1:14" ht="14.25" customHeight="1">
      <c r="A670" s="2" t="s">
        <v>1056</v>
      </c>
      <c r="B670" s="3" t="s">
        <v>1978</v>
      </c>
      <c r="C670" s="2">
        <v>18000</v>
      </c>
      <c r="D670" s="2">
        <v>5</v>
      </c>
      <c r="E670" s="2">
        <f t="shared" si="40"/>
        <v>90000</v>
      </c>
      <c r="F670" s="2" t="str">
        <f t="shared" si="41"/>
        <v>18000</v>
      </c>
      <c r="G670" s="2">
        <v>449</v>
      </c>
      <c r="H670" s="6">
        <v>44201</v>
      </c>
      <c r="I670" s="6">
        <v>44207</v>
      </c>
      <c r="J670" s="2" t="s">
        <v>1991</v>
      </c>
      <c r="K670" s="2" t="b">
        <v>1</v>
      </c>
      <c r="L670" s="2">
        <v>73656</v>
      </c>
      <c r="M670" s="2">
        <f t="shared" si="42"/>
        <v>73656</v>
      </c>
      <c r="N670" s="100" t="str">
        <f t="shared" si="43"/>
        <v>VALID</v>
      </c>
    </row>
    <row r="671" spans="1:14" ht="14.25" customHeight="1">
      <c r="A671" s="2" t="s">
        <v>1058</v>
      </c>
      <c r="B671" s="3" t="s">
        <v>1967</v>
      </c>
      <c r="C671" s="2" t="s">
        <v>1992</v>
      </c>
      <c r="D671" s="2">
        <v>5</v>
      </c>
      <c r="E671" s="2">
        <f t="shared" si="40"/>
        <v>60000</v>
      </c>
      <c r="F671" s="2" t="str">
        <f t="shared" si="41"/>
        <v>12000</v>
      </c>
      <c r="G671" s="2">
        <v>103</v>
      </c>
      <c r="H671" s="6">
        <v>44734</v>
      </c>
      <c r="I671" s="6">
        <v>44737</v>
      </c>
      <c r="J671" s="2" t="s">
        <v>1968</v>
      </c>
      <c r="K671" s="2" t="b">
        <v>1</v>
      </c>
      <c r="L671" s="2">
        <v>32882.85</v>
      </c>
      <c r="M671" s="2">
        <f t="shared" si="42"/>
        <v>32882.85</v>
      </c>
      <c r="N671" s="100" t="str">
        <f t="shared" si="43"/>
        <v>VALID</v>
      </c>
    </row>
    <row r="672" spans="1:14" ht="14.25" customHeight="1">
      <c r="A672" s="2" t="s">
        <v>1059</v>
      </c>
      <c r="B672" s="3" t="s">
        <v>1983</v>
      </c>
      <c r="C672" s="2">
        <v>2000</v>
      </c>
      <c r="D672" s="2">
        <v>6</v>
      </c>
      <c r="E672" s="2">
        <f t="shared" si="40"/>
        <v>12000</v>
      </c>
      <c r="F672" s="2" t="str">
        <f t="shared" si="41"/>
        <v>2000</v>
      </c>
      <c r="G672" s="2">
        <v>104</v>
      </c>
      <c r="H672" s="6">
        <v>44088</v>
      </c>
      <c r="I672" s="6">
        <v>44090</v>
      </c>
      <c r="J672" s="100"/>
      <c r="K672" s="2" t="b">
        <v>0</v>
      </c>
      <c r="L672" s="2" t="s">
        <v>1970</v>
      </c>
      <c r="M672" s="2">
        <f t="shared" si="42"/>
        <v>0</v>
      </c>
      <c r="N672" s="100" t="str">
        <f t="shared" si="43"/>
        <v>VALID</v>
      </c>
    </row>
    <row r="673" spans="1:14" ht="14.25" customHeight="1">
      <c r="A673" s="2" t="s">
        <v>1060</v>
      </c>
      <c r="B673" s="3" t="s">
        <v>1983</v>
      </c>
      <c r="C673" s="2">
        <v>2000</v>
      </c>
      <c r="D673" s="2">
        <v>6</v>
      </c>
      <c r="E673" s="2">
        <f t="shared" si="40"/>
        <v>12000</v>
      </c>
      <c r="F673" s="2" t="str">
        <f t="shared" si="41"/>
        <v>2000</v>
      </c>
      <c r="G673" s="2">
        <v>231</v>
      </c>
      <c r="H673" s="6">
        <v>44381</v>
      </c>
      <c r="I673" s="6">
        <v>44386</v>
      </c>
      <c r="J673" s="2" t="s">
        <v>1972</v>
      </c>
      <c r="K673" s="2" t="b">
        <v>1</v>
      </c>
      <c r="L673" s="2">
        <v>9054.18</v>
      </c>
      <c r="M673" s="2">
        <f t="shared" si="42"/>
        <v>9054.18</v>
      </c>
      <c r="N673" s="100" t="str">
        <f t="shared" si="43"/>
        <v>VALID</v>
      </c>
    </row>
    <row r="674" spans="1:14" ht="14.25" customHeight="1">
      <c r="A674" s="2" t="s">
        <v>1062</v>
      </c>
      <c r="B674" s="3" t="s">
        <v>1983</v>
      </c>
      <c r="C674" s="2">
        <v>2000</v>
      </c>
      <c r="D674" s="2">
        <v>6</v>
      </c>
      <c r="E674" s="2">
        <f t="shared" si="40"/>
        <v>12000</v>
      </c>
      <c r="F674" s="2" t="str">
        <f t="shared" si="41"/>
        <v>2000</v>
      </c>
      <c r="G674" s="2">
        <v>354</v>
      </c>
      <c r="H674" s="6">
        <v>44219</v>
      </c>
      <c r="I674" s="6">
        <v>44223</v>
      </c>
      <c r="J674" s="2" t="s">
        <v>1985</v>
      </c>
      <c r="K674" s="2" t="b">
        <v>1</v>
      </c>
      <c r="L674" s="2">
        <v>8400.9000000000015</v>
      </c>
      <c r="M674" s="2">
        <f t="shared" si="42"/>
        <v>8400.9000000000015</v>
      </c>
      <c r="N674" s="100" t="str">
        <f t="shared" si="43"/>
        <v>VALID</v>
      </c>
    </row>
    <row r="675" spans="1:14" ht="14.25" customHeight="1">
      <c r="A675" s="2" t="s">
        <v>1064</v>
      </c>
      <c r="B675" s="3" t="s">
        <v>1967</v>
      </c>
      <c r="C675" s="2">
        <v>12000</v>
      </c>
      <c r="D675" s="2">
        <v>4</v>
      </c>
      <c r="E675" s="2">
        <f t="shared" si="40"/>
        <v>48000</v>
      </c>
      <c r="F675" s="2" t="str">
        <f t="shared" si="41"/>
        <v>12000</v>
      </c>
      <c r="G675" s="2">
        <v>205</v>
      </c>
      <c r="H675" s="6">
        <v>44495</v>
      </c>
      <c r="I675" s="6">
        <v>44499</v>
      </c>
      <c r="J675" s="2" t="s">
        <v>1985</v>
      </c>
      <c r="K675" s="2" t="b">
        <v>1</v>
      </c>
      <c r="L675" s="2">
        <v>43134.92</v>
      </c>
      <c r="M675" s="2">
        <f t="shared" si="42"/>
        <v>43134.92</v>
      </c>
      <c r="N675" s="100" t="str">
        <f t="shared" si="43"/>
        <v>VALID</v>
      </c>
    </row>
    <row r="676" spans="1:14" ht="14.25" customHeight="1">
      <c r="A676" s="2" t="s">
        <v>1065</v>
      </c>
      <c r="B676" s="3" t="s">
        <v>1973</v>
      </c>
      <c r="C676" s="2" t="s">
        <v>1993</v>
      </c>
      <c r="D676" s="2">
        <v>6</v>
      </c>
      <c r="E676" s="2">
        <f t="shared" si="40"/>
        <v>18000</v>
      </c>
      <c r="F676" s="2" t="str">
        <f t="shared" si="41"/>
        <v>3000</v>
      </c>
      <c r="G676" s="2">
        <v>282</v>
      </c>
      <c r="H676" s="6">
        <v>45209</v>
      </c>
      <c r="I676" s="6">
        <v>45213</v>
      </c>
      <c r="J676" s="2" t="s">
        <v>1991</v>
      </c>
      <c r="K676" s="2" t="b">
        <v>1</v>
      </c>
      <c r="L676" s="2">
        <v>9478.98</v>
      </c>
      <c r="M676" s="2">
        <f t="shared" si="42"/>
        <v>9478.98</v>
      </c>
      <c r="N676" s="100" t="str">
        <f t="shared" si="43"/>
        <v>VALID</v>
      </c>
    </row>
    <row r="677" spans="1:14" ht="14.25" customHeight="1">
      <c r="A677" s="2" t="s">
        <v>1067</v>
      </c>
      <c r="B677" s="3" t="s">
        <v>1982</v>
      </c>
      <c r="C677" s="2">
        <v>15000</v>
      </c>
      <c r="D677" s="2">
        <v>4</v>
      </c>
      <c r="E677" s="2">
        <f t="shared" si="40"/>
        <v>60000</v>
      </c>
      <c r="F677" s="2" t="str">
        <f t="shared" si="41"/>
        <v>15000</v>
      </c>
      <c r="G677" s="2">
        <v>480</v>
      </c>
      <c r="H677" s="6">
        <v>44172</v>
      </c>
      <c r="I677" s="6">
        <v>44178</v>
      </c>
      <c r="J677" s="2" t="s">
        <v>1968</v>
      </c>
      <c r="K677" s="2" t="b">
        <v>1</v>
      </c>
      <c r="L677" s="2">
        <v>50145.04</v>
      </c>
      <c r="M677" s="2">
        <f t="shared" si="42"/>
        <v>50145.04</v>
      </c>
      <c r="N677" s="100" t="str">
        <f t="shared" si="43"/>
        <v>VALID</v>
      </c>
    </row>
    <row r="678" spans="1:14" ht="14.25" customHeight="1">
      <c r="A678" s="2" t="s">
        <v>1068</v>
      </c>
      <c r="B678" s="3" t="s">
        <v>1981</v>
      </c>
      <c r="C678" s="2">
        <v>8000</v>
      </c>
      <c r="D678" s="2">
        <v>3</v>
      </c>
      <c r="E678" s="2">
        <f t="shared" si="40"/>
        <v>24000</v>
      </c>
      <c r="F678" s="2" t="str">
        <f t="shared" si="41"/>
        <v>8000</v>
      </c>
      <c r="G678" s="2">
        <v>468</v>
      </c>
      <c r="H678" s="6">
        <v>45121</v>
      </c>
      <c r="I678" s="6">
        <v>45127</v>
      </c>
      <c r="J678" s="2" t="s">
        <v>1974</v>
      </c>
      <c r="K678" s="2" t="b">
        <v>1</v>
      </c>
      <c r="L678" s="2">
        <v>15096.18</v>
      </c>
      <c r="M678" s="2">
        <f t="shared" si="42"/>
        <v>15096.18</v>
      </c>
      <c r="N678" s="100" t="str">
        <f t="shared" si="43"/>
        <v>VALID</v>
      </c>
    </row>
    <row r="679" spans="1:14" ht="14.25" customHeight="1">
      <c r="A679" s="2" t="s">
        <v>1070</v>
      </c>
      <c r="B679" s="3" t="s">
        <v>1967</v>
      </c>
      <c r="C679" s="2">
        <v>12000</v>
      </c>
      <c r="D679" s="2">
        <v>5</v>
      </c>
      <c r="E679" s="2">
        <f t="shared" si="40"/>
        <v>60000</v>
      </c>
      <c r="F679" s="2" t="str">
        <f t="shared" si="41"/>
        <v>12000</v>
      </c>
      <c r="G679" s="2">
        <v>110</v>
      </c>
      <c r="H679" s="6">
        <v>44251</v>
      </c>
      <c r="I679" s="6">
        <v>44253</v>
      </c>
      <c r="J679" s="2" t="s">
        <v>1968</v>
      </c>
      <c r="K679" s="2" t="b">
        <v>1</v>
      </c>
      <c r="L679" s="2">
        <v>43140.5</v>
      </c>
      <c r="M679" s="2">
        <f t="shared" si="42"/>
        <v>43140.5</v>
      </c>
      <c r="N679" s="100" t="str">
        <f t="shared" si="43"/>
        <v>VALID</v>
      </c>
    </row>
    <row r="680" spans="1:14" ht="14.25" customHeight="1">
      <c r="A680" s="2" t="s">
        <v>1071</v>
      </c>
      <c r="B680" s="3" t="s">
        <v>1969</v>
      </c>
      <c r="C680" s="2">
        <v>500</v>
      </c>
      <c r="D680" s="2">
        <v>1</v>
      </c>
      <c r="E680" s="2">
        <f t="shared" si="40"/>
        <v>500</v>
      </c>
      <c r="F680" s="2" t="str">
        <f t="shared" si="41"/>
        <v>500</v>
      </c>
      <c r="G680" s="2">
        <v>377</v>
      </c>
      <c r="H680" s="6">
        <v>44314</v>
      </c>
      <c r="I680" s="6">
        <v>44319</v>
      </c>
      <c r="J680" s="2" t="s">
        <v>1991</v>
      </c>
      <c r="K680" s="2" t="b">
        <v>1</v>
      </c>
      <c r="L680" s="2">
        <v>288.08999999999997</v>
      </c>
      <c r="M680" s="2">
        <f t="shared" si="42"/>
        <v>288.08999999999997</v>
      </c>
      <c r="N680" s="100" t="str">
        <f t="shared" si="43"/>
        <v>VALID</v>
      </c>
    </row>
    <row r="681" spans="1:14" ht="14.25" customHeight="1">
      <c r="A681" s="2" t="s">
        <v>1072</v>
      </c>
      <c r="B681" s="3" t="s">
        <v>1967</v>
      </c>
      <c r="C681" s="2">
        <v>12000</v>
      </c>
      <c r="D681" s="2">
        <v>3</v>
      </c>
      <c r="E681" s="2">
        <f t="shared" si="40"/>
        <v>36000</v>
      </c>
      <c r="F681" s="2" t="str">
        <f t="shared" si="41"/>
        <v>12000</v>
      </c>
      <c r="G681" s="2">
        <v>320</v>
      </c>
      <c r="H681" s="6">
        <v>44389</v>
      </c>
      <c r="I681" s="6">
        <v>44392</v>
      </c>
      <c r="J681" s="2" t="s">
        <v>1985</v>
      </c>
      <c r="K681" s="2" t="b">
        <v>1</v>
      </c>
      <c r="L681" s="2">
        <v>31428.06</v>
      </c>
      <c r="M681" s="2">
        <f t="shared" si="42"/>
        <v>31428.06</v>
      </c>
      <c r="N681" s="100" t="str">
        <f t="shared" si="43"/>
        <v>VALID</v>
      </c>
    </row>
    <row r="682" spans="1:14" ht="14.25" customHeight="1">
      <c r="A682" s="2" t="s">
        <v>1073</v>
      </c>
      <c r="B682" s="3" t="s">
        <v>1976</v>
      </c>
      <c r="C682" s="2">
        <v>1000</v>
      </c>
      <c r="D682" s="2">
        <v>2</v>
      </c>
      <c r="E682" s="2">
        <f t="shared" si="40"/>
        <v>2000</v>
      </c>
      <c r="F682" s="2" t="str">
        <f t="shared" si="41"/>
        <v>1000</v>
      </c>
      <c r="G682" s="2">
        <v>356</v>
      </c>
      <c r="H682" s="6">
        <v>43777</v>
      </c>
      <c r="I682" s="6">
        <v>43780</v>
      </c>
      <c r="J682" s="2" t="s">
        <v>1974</v>
      </c>
      <c r="K682" s="2" t="b">
        <v>1</v>
      </c>
      <c r="L682" s="2">
        <v>1304.68</v>
      </c>
      <c r="M682" s="2">
        <f t="shared" si="42"/>
        <v>1304.68</v>
      </c>
      <c r="N682" s="100" t="str">
        <f t="shared" si="43"/>
        <v>VALID</v>
      </c>
    </row>
    <row r="683" spans="1:14" ht="14.25" customHeight="1">
      <c r="A683" s="2" t="s">
        <v>1075</v>
      </c>
      <c r="B683" s="3" t="s">
        <v>1998</v>
      </c>
      <c r="C683" s="2" t="s">
        <v>2001</v>
      </c>
      <c r="D683" s="2">
        <v>1</v>
      </c>
      <c r="E683" s="2">
        <f t="shared" si="40"/>
        <v>100</v>
      </c>
      <c r="F683" s="2" t="str">
        <f t="shared" si="41"/>
        <v>100</v>
      </c>
      <c r="G683" s="2">
        <v>492</v>
      </c>
      <c r="H683" s="6">
        <v>45247</v>
      </c>
      <c r="I683" s="6">
        <v>45249</v>
      </c>
      <c r="J683" s="2" t="s">
        <v>1968</v>
      </c>
      <c r="K683" s="2" t="b">
        <v>1</v>
      </c>
      <c r="L683" s="2">
        <v>86.42</v>
      </c>
      <c r="M683" s="2">
        <f t="shared" si="42"/>
        <v>86.42</v>
      </c>
      <c r="N683" s="100" t="str">
        <f t="shared" si="43"/>
        <v>VALID</v>
      </c>
    </row>
    <row r="684" spans="1:14" ht="14.25" customHeight="1">
      <c r="A684" s="2" t="s">
        <v>1077</v>
      </c>
      <c r="B684" s="3" t="s">
        <v>1981</v>
      </c>
      <c r="C684" s="2" t="s">
        <v>1995</v>
      </c>
      <c r="D684" s="2">
        <v>3</v>
      </c>
      <c r="E684" s="2">
        <f t="shared" si="40"/>
        <v>24000</v>
      </c>
      <c r="F684" s="2" t="str">
        <f t="shared" si="41"/>
        <v>8000</v>
      </c>
      <c r="G684" s="2">
        <v>453</v>
      </c>
      <c r="H684" s="6">
        <v>43736</v>
      </c>
      <c r="I684" s="6">
        <v>43741</v>
      </c>
      <c r="J684" s="2" t="s">
        <v>1991</v>
      </c>
      <c r="K684" s="2" t="b">
        <v>1</v>
      </c>
      <c r="L684" s="2">
        <v>15400.439999999999</v>
      </c>
      <c r="M684" s="2">
        <f t="shared" si="42"/>
        <v>15400.439999999999</v>
      </c>
      <c r="N684" s="100" t="str">
        <f t="shared" si="43"/>
        <v>VALID</v>
      </c>
    </row>
    <row r="685" spans="1:14" ht="14.25" customHeight="1">
      <c r="A685" s="2" t="s">
        <v>1078</v>
      </c>
      <c r="B685" s="3" t="s">
        <v>1971</v>
      </c>
      <c r="C685" s="2" t="s">
        <v>1975</v>
      </c>
      <c r="D685" s="2">
        <v>3</v>
      </c>
      <c r="E685" s="2">
        <f t="shared" si="40"/>
        <v>18000</v>
      </c>
      <c r="F685" s="2" t="str">
        <f t="shared" si="41"/>
        <v>6000</v>
      </c>
      <c r="G685" s="2">
        <v>145</v>
      </c>
      <c r="H685" s="6">
        <v>44829</v>
      </c>
      <c r="I685" s="6">
        <v>44835</v>
      </c>
      <c r="J685" s="100"/>
      <c r="K685" s="2" t="b">
        <v>0</v>
      </c>
      <c r="L685" s="2" t="s">
        <v>1970</v>
      </c>
      <c r="M685" s="2">
        <f t="shared" si="42"/>
        <v>0</v>
      </c>
      <c r="N685" s="100" t="str">
        <f t="shared" si="43"/>
        <v>VALID</v>
      </c>
    </row>
    <row r="686" spans="1:14" ht="14.25" customHeight="1">
      <c r="A686" s="2" t="s">
        <v>1080</v>
      </c>
      <c r="B686" s="3" t="s">
        <v>1969</v>
      </c>
      <c r="C686" s="2" t="s">
        <v>1987</v>
      </c>
      <c r="D686" s="2">
        <v>1</v>
      </c>
      <c r="E686" s="2">
        <f t="shared" si="40"/>
        <v>500</v>
      </c>
      <c r="F686" s="2" t="str">
        <f t="shared" si="41"/>
        <v>500</v>
      </c>
      <c r="G686" s="2">
        <v>496</v>
      </c>
      <c r="H686" s="6">
        <v>44296</v>
      </c>
      <c r="I686" s="6">
        <v>44301</v>
      </c>
      <c r="J686" s="2" t="s">
        <v>1974</v>
      </c>
      <c r="K686" s="2" t="b">
        <v>1</v>
      </c>
      <c r="L686" s="2">
        <v>309.23</v>
      </c>
      <c r="M686" s="2">
        <f t="shared" si="42"/>
        <v>309.23</v>
      </c>
      <c r="N686" s="100" t="str">
        <f t="shared" si="43"/>
        <v>VALID</v>
      </c>
    </row>
    <row r="687" spans="1:14" ht="14.25" customHeight="1">
      <c r="A687" s="2" t="s">
        <v>1081</v>
      </c>
      <c r="B687" s="3" t="s">
        <v>1977</v>
      </c>
      <c r="C687" s="2" t="s">
        <v>1994</v>
      </c>
      <c r="D687" s="2">
        <v>2</v>
      </c>
      <c r="E687" s="2">
        <f t="shared" si="40"/>
        <v>20000</v>
      </c>
      <c r="F687" s="2" t="str">
        <f t="shared" si="41"/>
        <v>10000</v>
      </c>
      <c r="G687" s="2">
        <v>274</v>
      </c>
      <c r="H687" s="6">
        <v>45269</v>
      </c>
      <c r="I687" s="6">
        <v>45273</v>
      </c>
      <c r="J687" s="2" t="s">
        <v>1991</v>
      </c>
      <c r="K687" s="2" t="b">
        <v>1</v>
      </c>
      <c r="L687" s="2">
        <v>15489.94</v>
      </c>
      <c r="M687" s="2">
        <f t="shared" si="42"/>
        <v>15489.94</v>
      </c>
      <c r="N687" s="100" t="str">
        <f t="shared" si="43"/>
        <v>VALID</v>
      </c>
    </row>
    <row r="688" spans="1:14" ht="14.25" customHeight="1">
      <c r="A688" s="2" t="s">
        <v>1082</v>
      </c>
      <c r="B688" s="3" t="s">
        <v>1969</v>
      </c>
      <c r="C688" s="2">
        <v>500</v>
      </c>
      <c r="D688" s="2">
        <v>1</v>
      </c>
      <c r="E688" s="2">
        <f t="shared" si="40"/>
        <v>500</v>
      </c>
      <c r="F688" s="2" t="str">
        <f t="shared" si="41"/>
        <v>500</v>
      </c>
      <c r="G688" s="2">
        <v>297</v>
      </c>
      <c r="H688" s="6">
        <v>44517</v>
      </c>
      <c r="I688" s="6">
        <v>44523</v>
      </c>
      <c r="J688" s="2" t="s">
        <v>1985</v>
      </c>
      <c r="K688" s="2" t="b">
        <v>1</v>
      </c>
      <c r="L688" s="2">
        <v>262.81</v>
      </c>
      <c r="M688" s="2">
        <f t="shared" si="42"/>
        <v>262.81</v>
      </c>
      <c r="N688" s="100" t="str">
        <f t="shared" si="43"/>
        <v>VALID</v>
      </c>
    </row>
    <row r="689" spans="1:14" ht="14.25" customHeight="1">
      <c r="A689" s="2" t="s">
        <v>1083</v>
      </c>
      <c r="B689" s="3" t="s">
        <v>1980</v>
      </c>
      <c r="C689" s="2">
        <v>25000</v>
      </c>
      <c r="D689" s="2">
        <v>8</v>
      </c>
      <c r="E689" s="2">
        <f t="shared" si="40"/>
        <v>200000</v>
      </c>
      <c r="F689" s="2" t="str">
        <f t="shared" si="41"/>
        <v>25000</v>
      </c>
      <c r="G689" s="2">
        <v>235</v>
      </c>
      <c r="H689" s="6">
        <v>44591</v>
      </c>
      <c r="I689" s="6">
        <v>44596</v>
      </c>
      <c r="J689" s="2" t="s">
        <v>1968</v>
      </c>
      <c r="K689" s="2" t="b">
        <v>1</v>
      </c>
      <c r="L689" s="2">
        <v>167637.20000000001</v>
      </c>
      <c r="M689" s="2">
        <f t="shared" si="42"/>
        <v>167637.20000000001</v>
      </c>
      <c r="N689" s="100" t="str">
        <f t="shared" si="43"/>
        <v>VALID</v>
      </c>
    </row>
    <row r="690" spans="1:14" ht="14.25" customHeight="1">
      <c r="A690" s="2" t="s">
        <v>1084</v>
      </c>
      <c r="B690" s="3" t="s">
        <v>1998</v>
      </c>
      <c r="C690" s="2">
        <v>100</v>
      </c>
      <c r="D690" s="2">
        <v>1</v>
      </c>
      <c r="E690" s="2">
        <f t="shared" si="40"/>
        <v>100</v>
      </c>
      <c r="F690" s="2" t="str">
        <f t="shared" si="41"/>
        <v>100</v>
      </c>
      <c r="G690" s="2">
        <v>135</v>
      </c>
      <c r="H690" s="6">
        <v>44985</v>
      </c>
      <c r="I690" s="6">
        <v>44987</v>
      </c>
      <c r="J690" s="2" t="s">
        <v>1985</v>
      </c>
      <c r="K690" s="2" t="b">
        <v>1</v>
      </c>
      <c r="L690" s="2">
        <v>59.02</v>
      </c>
      <c r="M690" s="2">
        <f t="shared" si="42"/>
        <v>59.02</v>
      </c>
      <c r="N690" s="100" t="str">
        <f t="shared" si="43"/>
        <v>VALID</v>
      </c>
    </row>
    <row r="691" spans="1:14" ht="14.25" customHeight="1">
      <c r="A691" s="2" t="s">
        <v>1086</v>
      </c>
      <c r="B691" s="3" t="s">
        <v>1980</v>
      </c>
      <c r="C691" s="2" t="s">
        <v>2000</v>
      </c>
      <c r="D691" s="2">
        <v>10</v>
      </c>
      <c r="E691" s="2">
        <f t="shared" si="40"/>
        <v>250000</v>
      </c>
      <c r="F691" s="2" t="str">
        <f t="shared" si="41"/>
        <v>25000</v>
      </c>
      <c r="G691" s="2">
        <v>455</v>
      </c>
      <c r="H691" s="6">
        <v>44437</v>
      </c>
      <c r="I691" s="6">
        <v>44441</v>
      </c>
      <c r="J691" s="2" t="s">
        <v>1972</v>
      </c>
      <c r="K691" s="2" t="b">
        <v>1</v>
      </c>
      <c r="L691" s="2">
        <v>139263.20000000001</v>
      </c>
      <c r="M691" s="2">
        <f t="shared" si="42"/>
        <v>139263.20000000001</v>
      </c>
      <c r="N691" s="100" t="str">
        <f t="shared" si="43"/>
        <v>VALID</v>
      </c>
    </row>
    <row r="692" spans="1:14" ht="14.25" customHeight="1">
      <c r="A692" s="2" t="s">
        <v>1087</v>
      </c>
      <c r="B692" s="3" t="s">
        <v>1971</v>
      </c>
      <c r="C692" s="2">
        <v>6000</v>
      </c>
      <c r="D692" s="2">
        <v>3</v>
      </c>
      <c r="E692" s="2">
        <f t="shared" si="40"/>
        <v>18000</v>
      </c>
      <c r="F692" s="2" t="str">
        <f t="shared" si="41"/>
        <v>6000</v>
      </c>
      <c r="G692" s="2">
        <v>319</v>
      </c>
      <c r="H692" s="6">
        <v>45148</v>
      </c>
      <c r="I692" s="6">
        <v>45152</v>
      </c>
      <c r="J692" s="100"/>
      <c r="K692" s="2" t="b">
        <v>0</v>
      </c>
      <c r="L692" s="2" t="s">
        <v>1970</v>
      </c>
      <c r="M692" s="2">
        <f t="shared" si="42"/>
        <v>0</v>
      </c>
      <c r="N692" s="100" t="str">
        <f t="shared" si="43"/>
        <v>VALID</v>
      </c>
    </row>
    <row r="693" spans="1:14" ht="14.25" customHeight="1">
      <c r="A693" s="2" t="s">
        <v>1089</v>
      </c>
      <c r="B693" s="3" t="s">
        <v>1971</v>
      </c>
      <c r="C693" s="2" t="s">
        <v>1975</v>
      </c>
      <c r="D693" s="2">
        <v>3</v>
      </c>
      <c r="E693" s="2">
        <f t="shared" si="40"/>
        <v>18000</v>
      </c>
      <c r="F693" s="2" t="str">
        <f t="shared" si="41"/>
        <v>6000</v>
      </c>
      <c r="G693" s="2">
        <v>342</v>
      </c>
      <c r="H693" s="6">
        <v>43680</v>
      </c>
      <c r="I693" s="6">
        <v>43683</v>
      </c>
      <c r="J693" s="2" t="s">
        <v>1974</v>
      </c>
      <c r="K693" s="2" t="b">
        <v>1</v>
      </c>
      <c r="L693" s="2">
        <v>15191.880000000001</v>
      </c>
      <c r="M693" s="2">
        <f t="shared" si="42"/>
        <v>15191.880000000001</v>
      </c>
      <c r="N693" s="100" t="str">
        <f t="shared" si="43"/>
        <v>VALID</v>
      </c>
    </row>
    <row r="694" spans="1:14" ht="14.25" customHeight="1">
      <c r="A694" s="2" t="s">
        <v>1090</v>
      </c>
      <c r="B694" s="3" t="s">
        <v>1978</v>
      </c>
      <c r="C694" s="2" t="s">
        <v>1979</v>
      </c>
      <c r="D694" s="2">
        <v>5</v>
      </c>
      <c r="E694" s="2">
        <f t="shared" si="40"/>
        <v>90000</v>
      </c>
      <c r="F694" s="2" t="str">
        <f t="shared" si="41"/>
        <v>18000</v>
      </c>
      <c r="G694" s="2">
        <v>348</v>
      </c>
      <c r="H694" s="6">
        <v>44955</v>
      </c>
      <c r="I694" s="6">
        <v>44960</v>
      </c>
      <c r="J694" s="100"/>
      <c r="K694" s="2" t="b">
        <v>0</v>
      </c>
      <c r="L694" s="2" t="s">
        <v>1970</v>
      </c>
      <c r="M694" s="2">
        <f t="shared" si="42"/>
        <v>0</v>
      </c>
      <c r="N694" s="100" t="str">
        <f t="shared" si="43"/>
        <v>VALID</v>
      </c>
    </row>
    <row r="695" spans="1:14" ht="14.25" customHeight="1">
      <c r="A695" s="2" t="s">
        <v>1091</v>
      </c>
      <c r="B695" s="3" t="s">
        <v>1973</v>
      </c>
      <c r="C695" s="2">
        <v>3000</v>
      </c>
      <c r="D695" s="2">
        <v>6</v>
      </c>
      <c r="E695" s="2">
        <f t="shared" si="40"/>
        <v>18000</v>
      </c>
      <c r="F695" s="2" t="str">
        <f t="shared" si="41"/>
        <v>3000</v>
      </c>
      <c r="G695" s="2">
        <v>295</v>
      </c>
      <c r="H695" s="6">
        <v>45059</v>
      </c>
      <c r="I695" s="6">
        <v>45063</v>
      </c>
      <c r="J695" s="2" t="s">
        <v>1985</v>
      </c>
      <c r="K695" s="2" t="b">
        <v>1</v>
      </c>
      <c r="L695" s="2">
        <v>15334.74</v>
      </c>
      <c r="M695" s="2">
        <f t="shared" si="42"/>
        <v>15334.74</v>
      </c>
      <c r="N695" s="100" t="str">
        <f t="shared" si="43"/>
        <v>VALID</v>
      </c>
    </row>
    <row r="696" spans="1:14" ht="14.25" customHeight="1">
      <c r="A696" s="2" t="s">
        <v>1092</v>
      </c>
      <c r="B696" s="3" t="s">
        <v>1967</v>
      </c>
      <c r="C696" s="2">
        <v>12000</v>
      </c>
      <c r="D696" s="2">
        <v>5</v>
      </c>
      <c r="E696" s="2">
        <f t="shared" si="40"/>
        <v>60000</v>
      </c>
      <c r="F696" s="2" t="str">
        <f t="shared" si="41"/>
        <v>12000</v>
      </c>
      <c r="G696" s="2">
        <v>121</v>
      </c>
      <c r="H696" s="6">
        <v>44718</v>
      </c>
      <c r="I696" s="6">
        <v>44723</v>
      </c>
      <c r="J696" s="2" t="s">
        <v>1974</v>
      </c>
      <c r="K696" s="2" t="b">
        <v>1</v>
      </c>
      <c r="L696" s="2">
        <v>48267.05</v>
      </c>
      <c r="M696" s="2">
        <f t="shared" si="42"/>
        <v>48267.05</v>
      </c>
      <c r="N696" s="100" t="str">
        <f t="shared" si="43"/>
        <v>VALID</v>
      </c>
    </row>
    <row r="697" spans="1:14" ht="14.25" customHeight="1">
      <c r="A697" s="2" t="s">
        <v>1093</v>
      </c>
      <c r="B697" s="3" t="s">
        <v>1967</v>
      </c>
      <c r="C697" s="2">
        <v>12000</v>
      </c>
      <c r="D697" s="2">
        <v>5</v>
      </c>
      <c r="E697" s="2">
        <f t="shared" si="40"/>
        <v>60000</v>
      </c>
      <c r="F697" s="2" t="str">
        <f t="shared" si="41"/>
        <v>12000</v>
      </c>
      <c r="G697" s="2">
        <v>426</v>
      </c>
      <c r="H697" s="6">
        <v>44413</v>
      </c>
      <c r="I697" s="6">
        <v>44419</v>
      </c>
      <c r="J697" s="2" t="s">
        <v>1985</v>
      </c>
      <c r="K697" s="2" t="b">
        <v>1</v>
      </c>
      <c r="L697" s="2">
        <v>44041.1</v>
      </c>
      <c r="M697" s="2">
        <f t="shared" si="42"/>
        <v>44041.1</v>
      </c>
      <c r="N697" s="100" t="str">
        <f t="shared" si="43"/>
        <v>VALID</v>
      </c>
    </row>
    <row r="698" spans="1:14" ht="14.25" customHeight="1">
      <c r="A698" s="2" t="s">
        <v>1094</v>
      </c>
      <c r="B698" s="3" t="s">
        <v>1981</v>
      </c>
      <c r="C698" s="2">
        <v>8000</v>
      </c>
      <c r="D698" s="2">
        <v>3</v>
      </c>
      <c r="E698" s="2">
        <f t="shared" si="40"/>
        <v>24000</v>
      </c>
      <c r="F698" s="2" t="str">
        <f t="shared" si="41"/>
        <v>8000</v>
      </c>
      <c r="G698" s="2">
        <v>443</v>
      </c>
      <c r="H698" s="6">
        <v>45136</v>
      </c>
      <c r="I698" s="6">
        <v>45140</v>
      </c>
      <c r="J698" s="2" t="s">
        <v>1968</v>
      </c>
      <c r="K698" s="2" t="b">
        <v>1</v>
      </c>
      <c r="L698" s="2">
        <v>19459.29</v>
      </c>
      <c r="M698" s="2">
        <f t="shared" si="42"/>
        <v>19459.29</v>
      </c>
      <c r="N698" s="100" t="str">
        <f t="shared" si="43"/>
        <v>VALID</v>
      </c>
    </row>
    <row r="699" spans="1:14" ht="14.25" customHeight="1">
      <c r="A699" s="2" t="s">
        <v>1095</v>
      </c>
      <c r="B699" s="3" t="s">
        <v>1967</v>
      </c>
      <c r="C699" s="2" t="s">
        <v>1992</v>
      </c>
      <c r="D699" s="2">
        <v>4</v>
      </c>
      <c r="E699" s="2">
        <f t="shared" si="40"/>
        <v>48000</v>
      </c>
      <c r="F699" s="2" t="str">
        <f t="shared" si="41"/>
        <v>12000</v>
      </c>
      <c r="G699" s="2">
        <v>234</v>
      </c>
      <c r="H699" s="6">
        <v>44309</v>
      </c>
      <c r="I699" s="6">
        <v>44312</v>
      </c>
      <c r="J699" s="2" t="s">
        <v>1985</v>
      </c>
      <c r="K699" s="2" t="b">
        <v>1</v>
      </c>
      <c r="L699" s="2">
        <v>28136.92</v>
      </c>
      <c r="M699" s="2">
        <f t="shared" si="42"/>
        <v>28136.92</v>
      </c>
      <c r="N699" s="100" t="str">
        <f t="shared" si="43"/>
        <v>VALID</v>
      </c>
    </row>
    <row r="700" spans="1:14" ht="14.25" customHeight="1">
      <c r="A700" s="2" t="s">
        <v>1096</v>
      </c>
      <c r="B700" s="3" t="s">
        <v>1978</v>
      </c>
      <c r="C700" s="2">
        <v>18000</v>
      </c>
      <c r="D700" s="2">
        <v>5</v>
      </c>
      <c r="E700" s="2">
        <f t="shared" si="40"/>
        <v>90000</v>
      </c>
      <c r="F700" s="2" t="str">
        <f t="shared" si="41"/>
        <v>18000</v>
      </c>
      <c r="G700" s="2">
        <v>189</v>
      </c>
      <c r="H700" s="6">
        <v>44857</v>
      </c>
      <c r="I700" s="6">
        <v>44861</v>
      </c>
      <c r="J700" s="2" t="s">
        <v>1974</v>
      </c>
      <c r="K700" s="2" t="b">
        <v>1</v>
      </c>
      <c r="L700" s="2">
        <v>66656.2</v>
      </c>
      <c r="M700" s="2">
        <f t="shared" si="42"/>
        <v>66656.2</v>
      </c>
      <c r="N700" s="100" t="str">
        <f t="shared" si="43"/>
        <v>VALID</v>
      </c>
    </row>
    <row r="701" spans="1:14" ht="14.25" customHeight="1">
      <c r="A701" s="2" t="s">
        <v>1097</v>
      </c>
      <c r="B701" s="3" t="s">
        <v>1971</v>
      </c>
      <c r="C701" s="2" t="s">
        <v>1975</v>
      </c>
      <c r="D701" s="2">
        <v>3</v>
      </c>
      <c r="E701" s="2">
        <f t="shared" si="40"/>
        <v>18000</v>
      </c>
      <c r="F701" s="2" t="str">
        <f t="shared" si="41"/>
        <v>6000</v>
      </c>
      <c r="G701" s="2">
        <v>239</v>
      </c>
      <c r="H701" s="6">
        <v>43931</v>
      </c>
      <c r="I701" s="6">
        <v>43935</v>
      </c>
      <c r="J701" s="100"/>
      <c r="K701" s="2" t="b">
        <v>0</v>
      </c>
      <c r="L701" s="2" t="s">
        <v>1970</v>
      </c>
      <c r="M701" s="2">
        <f t="shared" si="42"/>
        <v>0</v>
      </c>
      <c r="N701" s="100" t="str">
        <f t="shared" si="43"/>
        <v>VALID</v>
      </c>
    </row>
    <row r="702" spans="1:14" ht="14.25" customHeight="1">
      <c r="A702" s="2" t="s">
        <v>1099</v>
      </c>
      <c r="B702" s="3" t="s">
        <v>1971</v>
      </c>
      <c r="C702" s="2">
        <v>6000</v>
      </c>
      <c r="D702" s="2">
        <v>4</v>
      </c>
      <c r="E702" s="2">
        <f t="shared" si="40"/>
        <v>24000</v>
      </c>
      <c r="F702" s="2" t="str">
        <f t="shared" si="41"/>
        <v>6000</v>
      </c>
      <c r="G702" s="2">
        <v>354</v>
      </c>
      <c r="H702" s="6">
        <v>44744</v>
      </c>
      <c r="I702" s="6">
        <v>44749</v>
      </c>
      <c r="J702" s="2" t="s">
        <v>1991</v>
      </c>
      <c r="K702" s="2" t="b">
        <v>1</v>
      </c>
      <c r="L702" s="2">
        <v>14503.32</v>
      </c>
      <c r="M702" s="2">
        <f t="shared" si="42"/>
        <v>14503.32</v>
      </c>
      <c r="N702" s="100" t="str">
        <f t="shared" si="43"/>
        <v>VALID</v>
      </c>
    </row>
    <row r="703" spans="1:14" ht="14.25" customHeight="1">
      <c r="A703" s="2" t="s">
        <v>1101</v>
      </c>
      <c r="B703" s="3" t="s">
        <v>1983</v>
      </c>
      <c r="C703" s="2">
        <v>2000</v>
      </c>
      <c r="D703" s="2">
        <v>6</v>
      </c>
      <c r="E703" s="2">
        <f t="shared" si="40"/>
        <v>12000</v>
      </c>
      <c r="F703" s="2" t="str">
        <f t="shared" si="41"/>
        <v>2000</v>
      </c>
      <c r="G703" s="2">
        <v>452</v>
      </c>
      <c r="H703" s="6">
        <v>44629</v>
      </c>
      <c r="I703" s="6">
        <v>44633</v>
      </c>
      <c r="J703" s="2" t="s">
        <v>1991</v>
      </c>
      <c r="K703" s="2" t="b">
        <v>1</v>
      </c>
      <c r="L703" s="2">
        <v>8919.66</v>
      </c>
      <c r="M703" s="2">
        <f t="shared" si="42"/>
        <v>8919.66</v>
      </c>
      <c r="N703" s="100" t="str">
        <f t="shared" si="43"/>
        <v>VALID</v>
      </c>
    </row>
    <row r="704" spans="1:14" ht="14.25" customHeight="1">
      <c r="A704" s="2" t="s">
        <v>1102</v>
      </c>
      <c r="B704" s="3" t="s">
        <v>1977</v>
      </c>
      <c r="C704" s="2" t="s">
        <v>1994</v>
      </c>
      <c r="D704" s="2">
        <v>2</v>
      </c>
      <c r="E704" s="2">
        <f t="shared" si="40"/>
        <v>20000</v>
      </c>
      <c r="F704" s="2" t="str">
        <f t="shared" si="41"/>
        <v>10000</v>
      </c>
      <c r="G704" s="2">
        <v>217</v>
      </c>
      <c r="H704" s="6">
        <v>45209</v>
      </c>
      <c r="I704" s="6">
        <v>45213</v>
      </c>
      <c r="J704" s="2" t="s">
        <v>1991</v>
      </c>
      <c r="K704" s="2" t="b">
        <v>1</v>
      </c>
      <c r="L704" s="2">
        <v>13780.9</v>
      </c>
      <c r="M704" s="2">
        <f t="shared" si="42"/>
        <v>13780.9</v>
      </c>
      <c r="N704" s="100" t="str">
        <f t="shared" si="43"/>
        <v>VALID</v>
      </c>
    </row>
    <row r="705" spans="1:14" ht="14.25" customHeight="1">
      <c r="A705" s="2" t="s">
        <v>1104</v>
      </c>
      <c r="B705" s="3" t="s">
        <v>1977</v>
      </c>
      <c r="C705" s="2" t="s">
        <v>1994</v>
      </c>
      <c r="D705" s="2">
        <v>2</v>
      </c>
      <c r="E705" s="2">
        <f t="shared" si="40"/>
        <v>20000</v>
      </c>
      <c r="F705" s="2" t="str">
        <f t="shared" si="41"/>
        <v>10000</v>
      </c>
      <c r="G705" s="2">
        <v>362</v>
      </c>
      <c r="H705" s="6">
        <v>43687</v>
      </c>
      <c r="I705" s="6">
        <v>43689</v>
      </c>
      <c r="J705" s="2" t="s">
        <v>1991</v>
      </c>
      <c r="K705" s="2" t="b">
        <v>1</v>
      </c>
      <c r="L705" s="2">
        <v>12907.56</v>
      </c>
      <c r="M705" s="2">
        <f t="shared" si="42"/>
        <v>12907.56</v>
      </c>
      <c r="N705" s="100" t="str">
        <f t="shared" si="43"/>
        <v>VALID</v>
      </c>
    </row>
    <row r="706" spans="1:14" ht="14.25" customHeight="1">
      <c r="A706" s="2" t="s">
        <v>1105</v>
      </c>
      <c r="B706" s="3" t="s">
        <v>1982</v>
      </c>
      <c r="C706" s="2">
        <v>15000</v>
      </c>
      <c r="D706" s="2">
        <v>4</v>
      </c>
      <c r="E706" s="2">
        <f t="shared" si="40"/>
        <v>60000</v>
      </c>
      <c r="F706" s="2" t="str">
        <f t="shared" si="41"/>
        <v>15000</v>
      </c>
      <c r="G706" s="2">
        <v>327</v>
      </c>
      <c r="H706" s="6">
        <v>45268</v>
      </c>
      <c r="I706" s="6">
        <v>45274</v>
      </c>
      <c r="J706" s="2" t="s">
        <v>1991</v>
      </c>
      <c r="K706" s="2" t="b">
        <v>1</v>
      </c>
      <c r="L706" s="2">
        <v>35408.32</v>
      </c>
      <c r="M706" s="2">
        <f t="shared" si="42"/>
        <v>35408.32</v>
      </c>
      <c r="N706" s="100" t="str">
        <f t="shared" si="43"/>
        <v>VALID</v>
      </c>
    </row>
    <row r="707" spans="1:14" ht="14.25" customHeight="1">
      <c r="A707" s="2" t="s">
        <v>1106</v>
      </c>
      <c r="B707" s="3" t="s">
        <v>1980</v>
      </c>
      <c r="C707" s="2">
        <v>25000</v>
      </c>
      <c r="D707" s="2">
        <v>10</v>
      </c>
      <c r="E707" s="2">
        <f t="shared" ref="E707:E770" si="44">F707*D707</f>
        <v>250000</v>
      </c>
      <c r="F707" s="2" t="str">
        <f t="shared" ref="F707:F770" si="45">SUBSTITUTE(C707,"₹","")</f>
        <v>25000</v>
      </c>
      <c r="G707" s="2">
        <v>179</v>
      </c>
      <c r="H707" s="6">
        <v>44920</v>
      </c>
      <c r="I707" s="6">
        <v>44926</v>
      </c>
      <c r="J707" s="2" t="s">
        <v>1974</v>
      </c>
      <c r="K707" s="2" t="b">
        <v>1</v>
      </c>
      <c r="L707" s="2">
        <v>126508.5</v>
      </c>
      <c r="M707" s="2">
        <f t="shared" ref="M707:M770" si="46">IF(TRIM(L707)="",0,L707)</f>
        <v>126508.5</v>
      </c>
      <c r="N707" s="100" t="str">
        <f t="shared" ref="N707:N770" si="47">IF(AND(ISBLANK(J707),K707=TRUE),"INVALID","VALID")</f>
        <v>VALID</v>
      </c>
    </row>
    <row r="708" spans="1:14" ht="14.25" customHeight="1">
      <c r="A708" s="2" t="s">
        <v>1107</v>
      </c>
      <c r="B708" s="3" t="s">
        <v>1983</v>
      </c>
      <c r="C708" s="2">
        <v>2000</v>
      </c>
      <c r="D708" s="2">
        <v>6</v>
      </c>
      <c r="E708" s="2">
        <f t="shared" si="44"/>
        <v>12000</v>
      </c>
      <c r="F708" s="2" t="str">
        <f t="shared" si="45"/>
        <v>2000</v>
      </c>
      <c r="G708" s="2">
        <v>375</v>
      </c>
      <c r="H708" s="6">
        <v>43809</v>
      </c>
      <c r="I708" s="6">
        <v>43811</v>
      </c>
      <c r="J708" s="2" t="s">
        <v>1974</v>
      </c>
      <c r="K708" s="2" t="b">
        <v>1</v>
      </c>
      <c r="L708" s="2">
        <v>6771.42</v>
      </c>
      <c r="M708" s="2">
        <f t="shared" si="46"/>
        <v>6771.42</v>
      </c>
      <c r="N708" s="100" t="str">
        <f t="shared" si="47"/>
        <v>VALID</v>
      </c>
    </row>
    <row r="709" spans="1:14" ht="14.25" customHeight="1">
      <c r="A709" s="2" t="s">
        <v>1108</v>
      </c>
      <c r="B709" s="3" t="s">
        <v>1978</v>
      </c>
      <c r="C709" s="2" t="s">
        <v>1979</v>
      </c>
      <c r="D709" s="2">
        <v>5</v>
      </c>
      <c r="E709" s="2">
        <f t="shared" si="44"/>
        <v>90000</v>
      </c>
      <c r="F709" s="2" t="str">
        <f t="shared" si="45"/>
        <v>18000</v>
      </c>
      <c r="G709" s="2">
        <v>245</v>
      </c>
      <c r="H709" s="6">
        <v>45315</v>
      </c>
      <c r="I709" s="6">
        <v>45321</v>
      </c>
      <c r="J709" s="2" t="s">
        <v>1972</v>
      </c>
      <c r="K709" s="2" t="b">
        <v>1</v>
      </c>
      <c r="L709" s="2">
        <v>59766.450000000004</v>
      </c>
      <c r="M709" s="2">
        <f t="shared" si="46"/>
        <v>59766.450000000004</v>
      </c>
      <c r="N709" s="100" t="str">
        <f t="shared" si="47"/>
        <v>VALID</v>
      </c>
    </row>
    <row r="710" spans="1:14" ht="14.25" customHeight="1">
      <c r="A710" s="2" t="s">
        <v>1110</v>
      </c>
      <c r="B710" s="3" t="s">
        <v>1978</v>
      </c>
      <c r="C710" s="2" t="s">
        <v>1979</v>
      </c>
      <c r="D710" s="2">
        <v>5</v>
      </c>
      <c r="E710" s="2">
        <f t="shared" si="44"/>
        <v>90000</v>
      </c>
      <c r="F710" s="2" t="str">
        <f t="shared" si="45"/>
        <v>18000</v>
      </c>
      <c r="G710" s="2">
        <v>178</v>
      </c>
      <c r="H710" s="6">
        <v>44978</v>
      </c>
      <c r="I710" s="6">
        <v>44981</v>
      </c>
      <c r="J710" s="2" t="s">
        <v>1972</v>
      </c>
      <c r="K710" s="2" t="b">
        <v>1</v>
      </c>
      <c r="L710" s="2">
        <v>75760.05</v>
      </c>
      <c r="M710" s="2">
        <f t="shared" si="46"/>
        <v>75760.05</v>
      </c>
      <c r="N710" s="100" t="str">
        <f t="shared" si="47"/>
        <v>VALID</v>
      </c>
    </row>
    <row r="711" spans="1:14" ht="14.25" customHeight="1">
      <c r="A711" s="2" t="s">
        <v>1111</v>
      </c>
      <c r="B711" s="3" t="s">
        <v>1981</v>
      </c>
      <c r="C711" s="2" t="s">
        <v>1995</v>
      </c>
      <c r="D711" s="2">
        <v>2</v>
      </c>
      <c r="E711" s="2">
        <f t="shared" si="44"/>
        <v>16000</v>
      </c>
      <c r="F711" s="2" t="str">
        <f t="shared" si="45"/>
        <v>8000</v>
      </c>
      <c r="G711" s="2">
        <v>447</v>
      </c>
      <c r="H711" s="6">
        <v>44853</v>
      </c>
      <c r="I711" s="6">
        <v>44856</v>
      </c>
      <c r="J711" s="2" t="s">
        <v>1968</v>
      </c>
      <c r="K711" s="2" t="b">
        <v>1</v>
      </c>
      <c r="L711" s="2">
        <v>13875.26</v>
      </c>
      <c r="M711" s="2">
        <f t="shared" si="46"/>
        <v>13875.26</v>
      </c>
      <c r="N711" s="100" t="str">
        <f t="shared" si="47"/>
        <v>VALID</v>
      </c>
    </row>
    <row r="712" spans="1:14" ht="14.25" customHeight="1">
      <c r="A712" s="2" t="s">
        <v>1113</v>
      </c>
      <c r="B712" s="3" t="s">
        <v>1989</v>
      </c>
      <c r="C712" s="2">
        <v>4000</v>
      </c>
      <c r="D712" s="2">
        <v>10</v>
      </c>
      <c r="E712" s="2">
        <f t="shared" si="44"/>
        <v>40000</v>
      </c>
      <c r="F712" s="2" t="str">
        <f t="shared" si="45"/>
        <v>4000</v>
      </c>
      <c r="G712" s="2">
        <v>214</v>
      </c>
      <c r="H712" s="6">
        <v>44377</v>
      </c>
      <c r="I712" s="6">
        <v>44379</v>
      </c>
      <c r="J712" s="2" t="s">
        <v>1968</v>
      </c>
      <c r="K712" s="2" t="b">
        <v>1</v>
      </c>
      <c r="L712" s="2">
        <v>35384.899999999994</v>
      </c>
      <c r="M712" s="2">
        <f t="shared" si="46"/>
        <v>35384.899999999994</v>
      </c>
      <c r="N712" s="100" t="str">
        <f t="shared" si="47"/>
        <v>VALID</v>
      </c>
    </row>
    <row r="713" spans="1:14" ht="14.25" customHeight="1">
      <c r="A713" s="2" t="s">
        <v>1114</v>
      </c>
      <c r="B713" s="3" t="s">
        <v>1969</v>
      </c>
      <c r="C713" s="2">
        <v>500</v>
      </c>
      <c r="D713" s="2">
        <v>1</v>
      </c>
      <c r="E713" s="2">
        <f t="shared" si="44"/>
        <v>500</v>
      </c>
      <c r="F713" s="2" t="str">
        <f t="shared" si="45"/>
        <v>500</v>
      </c>
      <c r="G713" s="2">
        <v>217</v>
      </c>
      <c r="H713" s="6">
        <v>44113</v>
      </c>
      <c r="I713" s="6">
        <v>44116</v>
      </c>
      <c r="J713" s="2" t="s">
        <v>1968</v>
      </c>
      <c r="K713" s="2" t="b">
        <v>1</v>
      </c>
      <c r="L713" s="2">
        <v>406.64</v>
      </c>
      <c r="M713" s="2">
        <f t="shared" si="46"/>
        <v>406.64</v>
      </c>
      <c r="N713" s="100" t="str">
        <f t="shared" si="47"/>
        <v>VALID</v>
      </c>
    </row>
    <row r="714" spans="1:14" ht="14.25" customHeight="1">
      <c r="A714" s="2" t="s">
        <v>1115</v>
      </c>
      <c r="B714" s="3" t="s">
        <v>1969</v>
      </c>
      <c r="C714" s="2" t="s">
        <v>1987</v>
      </c>
      <c r="D714" s="2">
        <v>1</v>
      </c>
      <c r="E714" s="2">
        <f t="shared" si="44"/>
        <v>500</v>
      </c>
      <c r="F714" s="2" t="str">
        <f t="shared" si="45"/>
        <v>500</v>
      </c>
      <c r="G714" s="2">
        <v>434</v>
      </c>
      <c r="H714" s="6">
        <v>43618</v>
      </c>
      <c r="I714" s="6">
        <v>43621</v>
      </c>
      <c r="J714" s="2" t="s">
        <v>1974</v>
      </c>
      <c r="K714" s="2" t="b">
        <v>1</v>
      </c>
      <c r="L714" s="2">
        <v>344.07</v>
      </c>
      <c r="M714" s="2">
        <f t="shared" si="46"/>
        <v>344.07</v>
      </c>
      <c r="N714" s="100" t="str">
        <f t="shared" si="47"/>
        <v>VALID</v>
      </c>
    </row>
    <row r="715" spans="1:14" ht="14.25" customHeight="1">
      <c r="A715" s="2" t="s">
        <v>1116</v>
      </c>
      <c r="B715" s="3" t="s">
        <v>1983</v>
      </c>
      <c r="C715" s="2">
        <v>2000</v>
      </c>
      <c r="D715" s="2">
        <v>6</v>
      </c>
      <c r="E715" s="2">
        <f t="shared" si="44"/>
        <v>12000</v>
      </c>
      <c r="F715" s="2" t="str">
        <f t="shared" si="45"/>
        <v>2000</v>
      </c>
      <c r="G715" s="2">
        <v>127</v>
      </c>
      <c r="H715" s="6">
        <v>44724</v>
      </c>
      <c r="I715" s="6">
        <v>44729</v>
      </c>
      <c r="J715" s="2" t="s">
        <v>1972</v>
      </c>
      <c r="K715" s="2" t="b">
        <v>1</v>
      </c>
      <c r="L715" s="2">
        <v>6670.62</v>
      </c>
      <c r="M715" s="2">
        <f t="shared" si="46"/>
        <v>6670.62</v>
      </c>
      <c r="N715" s="100" t="str">
        <f t="shared" si="47"/>
        <v>VALID</v>
      </c>
    </row>
    <row r="716" spans="1:14" ht="14.25" customHeight="1">
      <c r="A716" s="2" t="s">
        <v>1117</v>
      </c>
      <c r="B716" s="3" t="s">
        <v>1967</v>
      </c>
      <c r="C716" s="2">
        <v>12000</v>
      </c>
      <c r="D716" s="2">
        <v>5</v>
      </c>
      <c r="E716" s="2">
        <f t="shared" si="44"/>
        <v>60000</v>
      </c>
      <c r="F716" s="2" t="str">
        <f t="shared" si="45"/>
        <v>12000</v>
      </c>
      <c r="G716" s="2">
        <v>255</v>
      </c>
      <c r="H716" s="6">
        <v>43682</v>
      </c>
      <c r="I716" s="6">
        <v>43687</v>
      </c>
      <c r="J716" s="2" t="s">
        <v>1991</v>
      </c>
      <c r="K716" s="2" t="b">
        <v>1</v>
      </c>
      <c r="L716" s="2">
        <v>51497</v>
      </c>
      <c r="M716" s="2">
        <f t="shared" si="46"/>
        <v>51497</v>
      </c>
      <c r="N716" s="100" t="str">
        <f t="shared" si="47"/>
        <v>VALID</v>
      </c>
    </row>
    <row r="717" spans="1:14" ht="14.25" customHeight="1">
      <c r="A717" s="2" t="s">
        <v>1119</v>
      </c>
      <c r="B717" s="3" t="s">
        <v>1967</v>
      </c>
      <c r="C717" s="2">
        <v>12000</v>
      </c>
      <c r="D717" s="2">
        <v>3</v>
      </c>
      <c r="E717" s="2">
        <f t="shared" si="44"/>
        <v>36000</v>
      </c>
      <c r="F717" s="2" t="str">
        <f t="shared" si="45"/>
        <v>12000</v>
      </c>
      <c r="G717" s="2">
        <v>445</v>
      </c>
      <c r="H717" s="6">
        <v>44582</v>
      </c>
      <c r="I717" s="6">
        <v>44586</v>
      </c>
      <c r="J717" s="2" t="s">
        <v>1974</v>
      </c>
      <c r="K717" s="2" t="b">
        <v>1</v>
      </c>
      <c r="L717" s="2">
        <v>18567.12</v>
      </c>
      <c r="M717" s="2">
        <f t="shared" si="46"/>
        <v>18567.12</v>
      </c>
      <c r="N717" s="100" t="str">
        <f t="shared" si="47"/>
        <v>VALID</v>
      </c>
    </row>
    <row r="718" spans="1:14" ht="14.25" customHeight="1">
      <c r="A718" s="2" t="s">
        <v>1120</v>
      </c>
      <c r="B718" s="3" t="s">
        <v>1980</v>
      </c>
      <c r="C718" s="2">
        <v>25000</v>
      </c>
      <c r="D718" s="2">
        <v>10</v>
      </c>
      <c r="E718" s="2">
        <f t="shared" si="44"/>
        <v>250000</v>
      </c>
      <c r="F718" s="2" t="str">
        <f t="shared" si="45"/>
        <v>25000</v>
      </c>
      <c r="G718" s="2">
        <v>366</v>
      </c>
      <c r="H718" s="6">
        <v>44989</v>
      </c>
      <c r="I718" s="6">
        <v>44992</v>
      </c>
      <c r="J718" s="2" t="s">
        <v>1985</v>
      </c>
      <c r="K718" s="2" t="b">
        <v>1</v>
      </c>
      <c r="L718" s="2">
        <v>154206.1</v>
      </c>
      <c r="M718" s="2">
        <f t="shared" si="46"/>
        <v>154206.1</v>
      </c>
      <c r="N718" s="100" t="str">
        <f t="shared" si="47"/>
        <v>VALID</v>
      </c>
    </row>
    <row r="719" spans="1:14" ht="14.25" customHeight="1">
      <c r="A719" s="2" t="s">
        <v>1122</v>
      </c>
      <c r="B719" s="3" t="s">
        <v>1976</v>
      </c>
      <c r="C719" s="2">
        <v>1000</v>
      </c>
      <c r="D719" s="2">
        <v>3</v>
      </c>
      <c r="E719" s="2">
        <f t="shared" si="44"/>
        <v>3000</v>
      </c>
      <c r="F719" s="2" t="str">
        <f t="shared" si="45"/>
        <v>1000</v>
      </c>
      <c r="G719" s="2">
        <v>304</v>
      </c>
      <c r="H719" s="6">
        <v>44899</v>
      </c>
      <c r="I719" s="6">
        <v>44901</v>
      </c>
      <c r="J719" s="2" t="s">
        <v>1974</v>
      </c>
      <c r="K719" s="2" t="b">
        <v>1</v>
      </c>
      <c r="L719" s="2">
        <v>2193.54</v>
      </c>
      <c r="M719" s="2">
        <f t="shared" si="46"/>
        <v>2193.54</v>
      </c>
      <c r="N719" s="100" t="str">
        <f t="shared" si="47"/>
        <v>VALID</v>
      </c>
    </row>
    <row r="720" spans="1:14" ht="14.25" customHeight="1">
      <c r="A720" s="2" t="s">
        <v>1123</v>
      </c>
      <c r="B720" s="3" t="s">
        <v>1998</v>
      </c>
      <c r="C720" s="2">
        <v>100</v>
      </c>
      <c r="D720" s="2">
        <v>1</v>
      </c>
      <c r="E720" s="2">
        <f t="shared" si="44"/>
        <v>100</v>
      </c>
      <c r="F720" s="2" t="str">
        <f t="shared" si="45"/>
        <v>100</v>
      </c>
      <c r="G720" s="2">
        <v>211</v>
      </c>
      <c r="H720" s="6">
        <v>44100</v>
      </c>
      <c r="I720" s="6">
        <v>44105</v>
      </c>
      <c r="J720" s="2" t="s">
        <v>1974</v>
      </c>
      <c r="K720" s="2" t="b">
        <v>1</v>
      </c>
      <c r="L720" s="2">
        <v>65.45</v>
      </c>
      <c r="M720" s="2">
        <f t="shared" si="46"/>
        <v>65.45</v>
      </c>
      <c r="N720" s="100" t="str">
        <f t="shared" si="47"/>
        <v>VALID</v>
      </c>
    </row>
    <row r="721" spans="1:14" ht="14.25" customHeight="1">
      <c r="A721" s="2" t="s">
        <v>1124</v>
      </c>
      <c r="B721" s="3" t="s">
        <v>1996</v>
      </c>
      <c r="C721" s="2" t="s">
        <v>1997</v>
      </c>
      <c r="D721" s="2">
        <v>1</v>
      </c>
      <c r="E721" s="2">
        <f t="shared" si="44"/>
        <v>800</v>
      </c>
      <c r="F721" s="2" t="str">
        <f t="shared" si="45"/>
        <v>800</v>
      </c>
      <c r="G721" s="2">
        <v>250</v>
      </c>
      <c r="H721" s="6">
        <v>44679</v>
      </c>
      <c r="I721" s="6">
        <v>44682</v>
      </c>
      <c r="J721" s="2" t="s">
        <v>1985</v>
      </c>
      <c r="K721" s="2" t="b">
        <v>1</v>
      </c>
      <c r="L721" s="2">
        <v>557.95000000000005</v>
      </c>
      <c r="M721" s="2">
        <f t="shared" si="46"/>
        <v>557.95000000000005</v>
      </c>
      <c r="N721" s="100" t="str">
        <f t="shared" si="47"/>
        <v>VALID</v>
      </c>
    </row>
    <row r="722" spans="1:14" ht="14.25" customHeight="1">
      <c r="A722" s="2" t="s">
        <v>1126</v>
      </c>
      <c r="B722" s="3" t="s">
        <v>1969</v>
      </c>
      <c r="C722" s="2" t="s">
        <v>1987</v>
      </c>
      <c r="D722" s="2">
        <v>1</v>
      </c>
      <c r="E722" s="2">
        <f t="shared" si="44"/>
        <v>500</v>
      </c>
      <c r="F722" s="2" t="str">
        <f t="shared" si="45"/>
        <v>500</v>
      </c>
      <c r="G722" s="2">
        <v>163</v>
      </c>
      <c r="H722" s="6">
        <v>43626</v>
      </c>
      <c r="I722" s="6">
        <v>43628</v>
      </c>
      <c r="J722" s="2" t="s">
        <v>1991</v>
      </c>
      <c r="K722" s="2" t="b">
        <v>1</v>
      </c>
      <c r="L722" s="2">
        <v>366.9</v>
      </c>
      <c r="M722" s="2">
        <f t="shared" si="46"/>
        <v>366.9</v>
      </c>
      <c r="N722" s="100" t="str">
        <f t="shared" si="47"/>
        <v>VALID</v>
      </c>
    </row>
    <row r="723" spans="1:14" ht="14.25" customHeight="1">
      <c r="A723" s="2" t="s">
        <v>1128</v>
      </c>
      <c r="B723" s="3" t="s">
        <v>1977</v>
      </c>
      <c r="C723" s="2">
        <v>10000</v>
      </c>
      <c r="D723" s="2">
        <v>2</v>
      </c>
      <c r="E723" s="2">
        <f t="shared" si="44"/>
        <v>20000</v>
      </c>
      <c r="F723" s="2" t="str">
        <f t="shared" si="45"/>
        <v>10000</v>
      </c>
      <c r="G723" s="2">
        <v>322</v>
      </c>
      <c r="H723" s="6">
        <v>44468</v>
      </c>
      <c r="I723" s="6">
        <v>44473</v>
      </c>
      <c r="J723" s="2" t="s">
        <v>1991</v>
      </c>
      <c r="K723" s="2" t="b">
        <v>1</v>
      </c>
      <c r="L723" s="2">
        <v>15172.92</v>
      </c>
      <c r="M723" s="2">
        <f t="shared" si="46"/>
        <v>15172.92</v>
      </c>
      <c r="N723" s="100" t="str">
        <f t="shared" si="47"/>
        <v>VALID</v>
      </c>
    </row>
    <row r="724" spans="1:14" ht="14.25" customHeight="1">
      <c r="A724" s="2" t="s">
        <v>1130</v>
      </c>
      <c r="B724" s="3" t="s">
        <v>1998</v>
      </c>
      <c r="C724" s="2" t="s">
        <v>2001</v>
      </c>
      <c r="D724" s="2">
        <v>1</v>
      </c>
      <c r="E724" s="2">
        <f t="shared" si="44"/>
        <v>100</v>
      </c>
      <c r="F724" s="2" t="str">
        <f t="shared" si="45"/>
        <v>100</v>
      </c>
      <c r="G724" s="2">
        <v>468</v>
      </c>
      <c r="H724" s="6">
        <v>44115</v>
      </c>
      <c r="I724" s="6">
        <v>44117</v>
      </c>
      <c r="J724" s="2" t="s">
        <v>1985</v>
      </c>
      <c r="K724" s="2" t="b">
        <v>1</v>
      </c>
      <c r="L724" s="2">
        <v>87.14</v>
      </c>
      <c r="M724" s="2">
        <f t="shared" si="46"/>
        <v>87.14</v>
      </c>
      <c r="N724" s="100" t="str">
        <f t="shared" si="47"/>
        <v>VALID</v>
      </c>
    </row>
    <row r="725" spans="1:14" ht="14.25" customHeight="1">
      <c r="A725" s="2" t="s">
        <v>1131</v>
      </c>
      <c r="B725" s="3" t="s">
        <v>1977</v>
      </c>
      <c r="C725" s="2">
        <v>10000</v>
      </c>
      <c r="D725" s="2">
        <v>2</v>
      </c>
      <c r="E725" s="2">
        <f t="shared" si="44"/>
        <v>20000</v>
      </c>
      <c r="F725" s="2" t="str">
        <f t="shared" si="45"/>
        <v>10000</v>
      </c>
      <c r="G725" s="2">
        <v>458</v>
      </c>
      <c r="H725" s="6">
        <v>45048</v>
      </c>
      <c r="I725" s="6">
        <v>45051</v>
      </c>
      <c r="J725" s="2" t="s">
        <v>1991</v>
      </c>
      <c r="K725" s="2" t="b">
        <v>1</v>
      </c>
      <c r="L725" s="2">
        <v>13300.26</v>
      </c>
      <c r="M725" s="2">
        <f t="shared" si="46"/>
        <v>13300.26</v>
      </c>
      <c r="N725" s="100" t="str">
        <f t="shared" si="47"/>
        <v>VALID</v>
      </c>
    </row>
    <row r="726" spans="1:14" ht="14.25" customHeight="1">
      <c r="A726" s="2" t="s">
        <v>1132</v>
      </c>
      <c r="B726" s="3" t="s">
        <v>1989</v>
      </c>
      <c r="C726" s="2">
        <v>4000</v>
      </c>
      <c r="D726" s="2">
        <v>6</v>
      </c>
      <c r="E726" s="2">
        <f t="shared" si="44"/>
        <v>24000</v>
      </c>
      <c r="F726" s="2" t="str">
        <f t="shared" si="45"/>
        <v>4000</v>
      </c>
      <c r="G726" s="2">
        <v>119</v>
      </c>
      <c r="H726" s="6">
        <v>44820</v>
      </c>
      <c r="I726" s="6">
        <v>44825</v>
      </c>
      <c r="J726" s="2" t="s">
        <v>1974</v>
      </c>
      <c r="K726" s="2" t="b">
        <v>1</v>
      </c>
      <c r="L726" s="2">
        <v>14020.68</v>
      </c>
      <c r="M726" s="2">
        <f t="shared" si="46"/>
        <v>14020.68</v>
      </c>
      <c r="N726" s="100" t="str">
        <f t="shared" si="47"/>
        <v>VALID</v>
      </c>
    </row>
    <row r="727" spans="1:14" ht="14.25" customHeight="1">
      <c r="A727" s="2" t="s">
        <v>1133</v>
      </c>
      <c r="B727" s="3" t="s">
        <v>1981</v>
      </c>
      <c r="C727" s="2">
        <v>8000</v>
      </c>
      <c r="D727" s="2">
        <v>3</v>
      </c>
      <c r="E727" s="2">
        <f t="shared" si="44"/>
        <v>24000</v>
      </c>
      <c r="F727" s="2" t="str">
        <f t="shared" si="45"/>
        <v>8000</v>
      </c>
      <c r="G727" s="2">
        <v>158</v>
      </c>
      <c r="H727" s="6">
        <v>44381</v>
      </c>
      <c r="I727" s="6">
        <v>44383</v>
      </c>
      <c r="J727" s="100"/>
      <c r="K727" s="2" t="b">
        <v>0</v>
      </c>
      <c r="L727" s="2" t="s">
        <v>1970</v>
      </c>
      <c r="M727" s="2">
        <f t="shared" si="46"/>
        <v>0</v>
      </c>
      <c r="N727" s="100" t="str">
        <f t="shared" si="47"/>
        <v>VALID</v>
      </c>
    </row>
    <row r="728" spans="1:14" ht="14.25" customHeight="1">
      <c r="A728" s="2" t="s">
        <v>1135</v>
      </c>
      <c r="B728" s="3" t="s">
        <v>1983</v>
      </c>
      <c r="C728" s="2">
        <v>2000</v>
      </c>
      <c r="D728" s="2">
        <v>6</v>
      </c>
      <c r="E728" s="2">
        <f t="shared" si="44"/>
        <v>12000</v>
      </c>
      <c r="F728" s="2" t="str">
        <f t="shared" si="45"/>
        <v>2000</v>
      </c>
      <c r="G728" s="2">
        <v>303</v>
      </c>
      <c r="H728" s="6">
        <v>43670</v>
      </c>
      <c r="I728" s="6">
        <v>43672</v>
      </c>
      <c r="J728" s="2" t="s">
        <v>1991</v>
      </c>
      <c r="K728" s="2" t="b">
        <v>1</v>
      </c>
      <c r="L728" s="2">
        <v>8729.76</v>
      </c>
      <c r="M728" s="2">
        <f t="shared" si="46"/>
        <v>8729.76</v>
      </c>
      <c r="N728" s="100" t="str">
        <f t="shared" si="47"/>
        <v>VALID</v>
      </c>
    </row>
    <row r="729" spans="1:14" ht="14.25" customHeight="1">
      <c r="A729" s="2" t="s">
        <v>1136</v>
      </c>
      <c r="B729" s="3" t="s">
        <v>1981</v>
      </c>
      <c r="C729" s="2">
        <v>8000</v>
      </c>
      <c r="D729" s="2">
        <v>3</v>
      </c>
      <c r="E729" s="2">
        <f t="shared" si="44"/>
        <v>24000</v>
      </c>
      <c r="F729" s="2" t="str">
        <f t="shared" si="45"/>
        <v>8000</v>
      </c>
      <c r="G729" s="2">
        <v>170</v>
      </c>
      <c r="H729" s="6">
        <v>45295</v>
      </c>
      <c r="I729" s="6">
        <v>45300</v>
      </c>
      <c r="J729" s="2" t="s">
        <v>1985</v>
      </c>
      <c r="K729" s="2" t="b">
        <v>1</v>
      </c>
      <c r="L729" s="2">
        <v>12841.380000000001</v>
      </c>
      <c r="M729" s="2">
        <f t="shared" si="46"/>
        <v>12841.380000000001</v>
      </c>
      <c r="N729" s="100" t="str">
        <f t="shared" si="47"/>
        <v>VALID</v>
      </c>
    </row>
    <row r="730" spans="1:14" ht="14.25" customHeight="1">
      <c r="A730" s="2" t="s">
        <v>1137</v>
      </c>
      <c r="B730" s="3" t="s">
        <v>1978</v>
      </c>
      <c r="C730" s="2">
        <v>18000</v>
      </c>
      <c r="D730" s="2">
        <v>5</v>
      </c>
      <c r="E730" s="2">
        <f t="shared" si="44"/>
        <v>90000</v>
      </c>
      <c r="F730" s="2" t="str">
        <f t="shared" si="45"/>
        <v>18000</v>
      </c>
      <c r="G730" s="2">
        <v>469</v>
      </c>
      <c r="H730" s="6">
        <v>44497</v>
      </c>
      <c r="I730" s="6">
        <v>44500</v>
      </c>
      <c r="J730" s="2" t="s">
        <v>1985</v>
      </c>
      <c r="K730" s="2" t="b">
        <v>1</v>
      </c>
      <c r="L730" s="2">
        <v>60509.45</v>
      </c>
      <c r="M730" s="2">
        <f t="shared" si="46"/>
        <v>60509.45</v>
      </c>
      <c r="N730" s="100" t="str">
        <f t="shared" si="47"/>
        <v>VALID</v>
      </c>
    </row>
    <row r="731" spans="1:14" ht="14.25" customHeight="1">
      <c r="A731" s="2" t="s">
        <v>1138</v>
      </c>
      <c r="B731" s="3" t="s">
        <v>1978</v>
      </c>
      <c r="C731" s="2">
        <v>18000</v>
      </c>
      <c r="D731" s="2">
        <v>5</v>
      </c>
      <c r="E731" s="2">
        <f t="shared" si="44"/>
        <v>90000</v>
      </c>
      <c r="F731" s="2" t="str">
        <f t="shared" si="45"/>
        <v>18000</v>
      </c>
      <c r="G731" s="2">
        <v>279</v>
      </c>
      <c r="H731" s="6">
        <v>44963</v>
      </c>
      <c r="I731" s="6">
        <v>44965</v>
      </c>
      <c r="J731" s="100"/>
      <c r="K731" s="2" t="b">
        <v>0</v>
      </c>
      <c r="L731" s="2" t="s">
        <v>1970</v>
      </c>
      <c r="M731" s="2">
        <f t="shared" si="46"/>
        <v>0</v>
      </c>
      <c r="N731" s="100" t="str">
        <f t="shared" si="47"/>
        <v>VALID</v>
      </c>
    </row>
    <row r="732" spans="1:14" ht="14.25" customHeight="1">
      <c r="A732" s="2" t="s">
        <v>1139</v>
      </c>
      <c r="B732" s="3" t="s">
        <v>1967</v>
      </c>
      <c r="C732" s="2">
        <v>12000</v>
      </c>
      <c r="D732" s="2">
        <v>5</v>
      </c>
      <c r="E732" s="2">
        <f t="shared" si="44"/>
        <v>60000</v>
      </c>
      <c r="F732" s="2" t="str">
        <f t="shared" si="45"/>
        <v>12000</v>
      </c>
      <c r="G732" s="2">
        <v>119</v>
      </c>
      <c r="H732" s="6">
        <v>44127</v>
      </c>
      <c r="I732" s="6">
        <v>44129</v>
      </c>
      <c r="J732" s="2" t="s">
        <v>1968</v>
      </c>
      <c r="K732" s="2" t="b">
        <v>1</v>
      </c>
      <c r="L732" s="2">
        <v>38631.699999999997</v>
      </c>
      <c r="M732" s="2">
        <f t="shared" si="46"/>
        <v>38631.699999999997</v>
      </c>
      <c r="N732" s="100" t="str">
        <f t="shared" si="47"/>
        <v>VALID</v>
      </c>
    </row>
    <row r="733" spans="1:14" ht="14.25" customHeight="1">
      <c r="A733" s="2" t="s">
        <v>1140</v>
      </c>
      <c r="B733" s="3" t="s">
        <v>1967</v>
      </c>
      <c r="C733" s="2">
        <v>12000</v>
      </c>
      <c r="D733" s="2">
        <v>4</v>
      </c>
      <c r="E733" s="2">
        <f t="shared" si="44"/>
        <v>48000</v>
      </c>
      <c r="F733" s="2" t="str">
        <f t="shared" si="45"/>
        <v>12000</v>
      </c>
      <c r="G733" s="2">
        <v>445</v>
      </c>
      <c r="H733" s="6">
        <v>45347</v>
      </c>
      <c r="I733" s="6">
        <v>45349</v>
      </c>
      <c r="J733" s="2" t="s">
        <v>1968</v>
      </c>
      <c r="K733" s="2" t="b">
        <v>1</v>
      </c>
      <c r="L733" s="2">
        <v>29553.119999999999</v>
      </c>
      <c r="M733" s="2">
        <f t="shared" si="46"/>
        <v>29553.119999999999</v>
      </c>
      <c r="N733" s="100" t="str">
        <f t="shared" si="47"/>
        <v>VALID</v>
      </c>
    </row>
    <row r="734" spans="1:14" ht="14.25" customHeight="1">
      <c r="A734" s="2" t="s">
        <v>1141</v>
      </c>
      <c r="B734" s="3" t="s">
        <v>1996</v>
      </c>
      <c r="C734" s="2" t="s">
        <v>1997</v>
      </c>
      <c r="D734" s="2">
        <v>1</v>
      </c>
      <c r="E734" s="2">
        <f t="shared" si="44"/>
        <v>800</v>
      </c>
      <c r="F734" s="2" t="str">
        <f t="shared" si="45"/>
        <v>800</v>
      </c>
      <c r="G734" s="2">
        <v>192</v>
      </c>
      <c r="H734" s="6">
        <v>45079</v>
      </c>
      <c r="I734" s="6">
        <v>45082</v>
      </c>
      <c r="J734" s="2" t="s">
        <v>1968</v>
      </c>
      <c r="K734" s="2" t="b">
        <v>1</v>
      </c>
      <c r="L734" s="2">
        <v>663.33</v>
      </c>
      <c r="M734" s="2">
        <f t="shared" si="46"/>
        <v>663.33</v>
      </c>
      <c r="N734" s="100" t="str">
        <f t="shared" si="47"/>
        <v>VALID</v>
      </c>
    </row>
    <row r="735" spans="1:14" ht="14.25" customHeight="1">
      <c r="A735" s="2" t="s">
        <v>1143</v>
      </c>
      <c r="B735" s="3" t="s">
        <v>1989</v>
      </c>
      <c r="C735" s="2">
        <v>4000</v>
      </c>
      <c r="D735" s="2">
        <v>10</v>
      </c>
      <c r="E735" s="2">
        <f t="shared" si="44"/>
        <v>40000</v>
      </c>
      <c r="F735" s="2" t="str">
        <f t="shared" si="45"/>
        <v>4000</v>
      </c>
      <c r="G735" s="2">
        <v>139</v>
      </c>
      <c r="H735" s="6">
        <v>44087</v>
      </c>
      <c r="I735" s="6">
        <v>44092</v>
      </c>
      <c r="J735" s="2" t="s">
        <v>1974</v>
      </c>
      <c r="K735" s="2" t="b">
        <v>1</v>
      </c>
      <c r="L735" s="2">
        <v>24648.699999999997</v>
      </c>
      <c r="M735" s="2">
        <f t="shared" si="46"/>
        <v>24648.699999999997</v>
      </c>
      <c r="N735" s="100" t="str">
        <f t="shared" si="47"/>
        <v>VALID</v>
      </c>
    </row>
    <row r="736" spans="1:14" ht="14.25" customHeight="1">
      <c r="A736" s="2" t="s">
        <v>1145</v>
      </c>
      <c r="B736" s="3" t="s">
        <v>1983</v>
      </c>
      <c r="C736" s="2" t="s">
        <v>1984</v>
      </c>
      <c r="D736" s="2">
        <v>6</v>
      </c>
      <c r="E736" s="2">
        <f t="shared" si="44"/>
        <v>12000</v>
      </c>
      <c r="F736" s="2" t="str">
        <f t="shared" si="45"/>
        <v>2000</v>
      </c>
      <c r="G736" s="2">
        <v>165</v>
      </c>
      <c r="H736" s="6">
        <v>45098</v>
      </c>
      <c r="I736" s="6">
        <v>45100</v>
      </c>
      <c r="J736" s="2" t="s">
        <v>1972</v>
      </c>
      <c r="K736" s="2" t="b">
        <v>1</v>
      </c>
      <c r="L736" s="2">
        <v>10012.26</v>
      </c>
      <c r="M736" s="2">
        <f t="shared" si="46"/>
        <v>10012.26</v>
      </c>
      <c r="N736" s="100" t="str">
        <f t="shared" si="47"/>
        <v>VALID</v>
      </c>
    </row>
    <row r="737" spans="1:14" ht="14.25" customHeight="1">
      <c r="A737" s="2" t="s">
        <v>1147</v>
      </c>
      <c r="B737" s="3" t="s">
        <v>1973</v>
      </c>
      <c r="C737" s="2" t="s">
        <v>1993</v>
      </c>
      <c r="D737" s="2">
        <v>5</v>
      </c>
      <c r="E737" s="2">
        <f t="shared" si="44"/>
        <v>15000</v>
      </c>
      <c r="F737" s="2" t="str">
        <f t="shared" si="45"/>
        <v>3000</v>
      </c>
      <c r="G737" s="2">
        <v>256</v>
      </c>
      <c r="H737" s="6">
        <v>44909</v>
      </c>
      <c r="I737" s="6">
        <v>44911</v>
      </c>
      <c r="J737" s="2" t="s">
        <v>1991</v>
      </c>
      <c r="K737" s="2" t="b">
        <v>1</v>
      </c>
      <c r="L737" s="2">
        <v>10751.5</v>
      </c>
      <c r="M737" s="2">
        <f t="shared" si="46"/>
        <v>10751.5</v>
      </c>
      <c r="N737" s="100" t="str">
        <f t="shared" si="47"/>
        <v>VALID</v>
      </c>
    </row>
    <row r="738" spans="1:14" ht="14.25" customHeight="1">
      <c r="A738" s="2" t="s">
        <v>1148</v>
      </c>
      <c r="B738" s="3" t="s">
        <v>1983</v>
      </c>
      <c r="C738" s="2">
        <v>2000</v>
      </c>
      <c r="D738" s="2">
        <v>6</v>
      </c>
      <c r="E738" s="2">
        <f t="shared" si="44"/>
        <v>12000</v>
      </c>
      <c r="F738" s="2" t="str">
        <f t="shared" si="45"/>
        <v>2000</v>
      </c>
      <c r="G738" s="2">
        <v>428</v>
      </c>
      <c r="H738" s="6">
        <v>45006</v>
      </c>
      <c r="I738" s="6">
        <v>45010</v>
      </c>
      <c r="J738" s="2" t="s">
        <v>1974</v>
      </c>
      <c r="K738" s="2" t="b">
        <v>1</v>
      </c>
      <c r="L738" s="2">
        <v>10198.380000000001</v>
      </c>
      <c r="M738" s="2">
        <f t="shared" si="46"/>
        <v>10198.380000000001</v>
      </c>
      <c r="N738" s="100" t="str">
        <f t="shared" si="47"/>
        <v>VALID</v>
      </c>
    </row>
    <row r="739" spans="1:14" ht="14.25" customHeight="1">
      <c r="A739" s="2" t="s">
        <v>1150</v>
      </c>
      <c r="B739" s="3" t="s">
        <v>1977</v>
      </c>
      <c r="C739" s="2">
        <v>10000</v>
      </c>
      <c r="D739" s="2">
        <v>2</v>
      </c>
      <c r="E739" s="2">
        <f t="shared" si="44"/>
        <v>20000</v>
      </c>
      <c r="F739" s="2" t="str">
        <f t="shared" si="45"/>
        <v>10000</v>
      </c>
      <c r="G739" s="2">
        <v>123</v>
      </c>
      <c r="H739" s="6">
        <v>45279</v>
      </c>
      <c r="I739" s="6">
        <v>45283</v>
      </c>
      <c r="J739" s="2" t="s">
        <v>1968</v>
      </c>
      <c r="K739" s="2" t="b">
        <v>1</v>
      </c>
      <c r="L739" s="2">
        <v>10425.280000000001</v>
      </c>
      <c r="M739" s="2">
        <f t="shared" si="46"/>
        <v>10425.280000000001</v>
      </c>
      <c r="N739" s="100" t="str">
        <f t="shared" si="47"/>
        <v>VALID</v>
      </c>
    </row>
    <row r="740" spans="1:14" ht="14.25" customHeight="1">
      <c r="A740" s="2" t="s">
        <v>1152</v>
      </c>
      <c r="B740" s="3" t="s">
        <v>1982</v>
      </c>
      <c r="C740" s="2">
        <v>15000</v>
      </c>
      <c r="D740" s="2">
        <v>3</v>
      </c>
      <c r="E740" s="2">
        <f t="shared" si="44"/>
        <v>45000</v>
      </c>
      <c r="F740" s="2" t="str">
        <f t="shared" si="45"/>
        <v>15000</v>
      </c>
      <c r="G740" s="2">
        <v>494</v>
      </c>
      <c r="H740" s="6">
        <v>44460</v>
      </c>
      <c r="I740" s="6">
        <v>44462</v>
      </c>
      <c r="J740" s="100"/>
      <c r="K740" s="2" t="b">
        <v>0</v>
      </c>
      <c r="L740" s="2" t="s">
        <v>1970</v>
      </c>
      <c r="M740" s="2">
        <f t="shared" si="46"/>
        <v>0</v>
      </c>
      <c r="N740" s="100" t="str">
        <f t="shared" si="47"/>
        <v>VALID</v>
      </c>
    </row>
    <row r="741" spans="1:14" ht="14.25" customHeight="1">
      <c r="A741" s="2" t="s">
        <v>1154</v>
      </c>
      <c r="B741" s="3" t="s">
        <v>1989</v>
      </c>
      <c r="C741" s="2">
        <v>4000</v>
      </c>
      <c r="D741" s="2">
        <v>6</v>
      </c>
      <c r="E741" s="2">
        <f t="shared" si="44"/>
        <v>24000</v>
      </c>
      <c r="F741" s="2" t="str">
        <f t="shared" si="45"/>
        <v>4000</v>
      </c>
      <c r="G741" s="2">
        <v>450</v>
      </c>
      <c r="H741" s="6">
        <v>43906</v>
      </c>
      <c r="I741" s="6">
        <v>43910</v>
      </c>
      <c r="J741" s="100"/>
      <c r="K741" s="2" t="b">
        <v>0</v>
      </c>
      <c r="L741" s="2" t="s">
        <v>1970</v>
      </c>
      <c r="M741" s="2">
        <f t="shared" si="46"/>
        <v>0</v>
      </c>
      <c r="N741" s="100" t="str">
        <f t="shared" si="47"/>
        <v>VALID</v>
      </c>
    </row>
    <row r="742" spans="1:14" ht="14.25" customHeight="1">
      <c r="A742" s="2" t="s">
        <v>1155</v>
      </c>
      <c r="B742" s="3" t="s">
        <v>1978</v>
      </c>
      <c r="C742" s="2">
        <v>18000</v>
      </c>
      <c r="D742" s="2">
        <v>5</v>
      </c>
      <c r="E742" s="2">
        <f t="shared" si="44"/>
        <v>90000</v>
      </c>
      <c r="F742" s="2" t="str">
        <f t="shared" si="45"/>
        <v>18000</v>
      </c>
      <c r="G742" s="2">
        <v>238</v>
      </c>
      <c r="H742" s="6">
        <v>45147</v>
      </c>
      <c r="I742" s="6">
        <v>45151</v>
      </c>
      <c r="J742" s="2" t="s">
        <v>1985</v>
      </c>
      <c r="K742" s="2" t="b">
        <v>1</v>
      </c>
      <c r="L742" s="2">
        <v>66268.25</v>
      </c>
      <c r="M742" s="2">
        <f t="shared" si="46"/>
        <v>66268.25</v>
      </c>
      <c r="N742" s="100" t="str">
        <f t="shared" si="47"/>
        <v>VALID</v>
      </c>
    </row>
    <row r="743" spans="1:14" ht="14.25" customHeight="1">
      <c r="A743" s="2" t="s">
        <v>1156</v>
      </c>
      <c r="B743" s="3" t="s">
        <v>1976</v>
      </c>
      <c r="C743" s="2" t="s">
        <v>2002</v>
      </c>
      <c r="D743" s="2">
        <v>3</v>
      </c>
      <c r="E743" s="2">
        <f t="shared" si="44"/>
        <v>3000</v>
      </c>
      <c r="F743" s="2" t="str">
        <f t="shared" si="45"/>
        <v>1000</v>
      </c>
      <c r="G743" s="2">
        <v>239</v>
      </c>
      <c r="H743" s="6">
        <v>44142</v>
      </c>
      <c r="I743" s="6">
        <v>44144</v>
      </c>
      <c r="J743" s="2" t="s">
        <v>1985</v>
      </c>
      <c r="K743" s="2" t="b">
        <v>1</v>
      </c>
      <c r="L743" s="2">
        <v>1767.42</v>
      </c>
      <c r="M743" s="2">
        <f t="shared" si="46"/>
        <v>1767.42</v>
      </c>
      <c r="N743" s="100" t="str">
        <f t="shared" si="47"/>
        <v>VALID</v>
      </c>
    </row>
    <row r="744" spans="1:14" ht="14.25" customHeight="1">
      <c r="A744" s="2" t="s">
        <v>1157</v>
      </c>
      <c r="B744" s="3" t="s">
        <v>1977</v>
      </c>
      <c r="C744" s="2">
        <v>10000</v>
      </c>
      <c r="D744" s="2">
        <v>2</v>
      </c>
      <c r="E744" s="2">
        <f t="shared" si="44"/>
        <v>20000</v>
      </c>
      <c r="F744" s="2" t="str">
        <f t="shared" si="45"/>
        <v>10000</v>
      </c>
      <c r="G744" s="2">
        <v>180</v>
      </c>
      <c r="H744" s="6">
        <v>44842</v>
      </c>
      <c r="I744" s="6">
        <v>44844</v>
      </c>
      <c r="J744" s="2" t="s">
        <v>1968</v>
      </c>
      <c r="K744" s="2" t="b">
        <v>1</v>
      </c>
      <c r="L744" s="2">
        <v>10044.68</v>
      </c>
      <c r="M744" s="2">
        <f t="shared" si="46"/>
        <v>10044.68</v>
      </c>
      <c r="N744" s="100" t="str">
        <f t="shared" si="47"/>
        <v>VALID</v>
      </c>
    </row>
    <row r="745" spans="1:14" ht="14.25" customHeight="1">
      <c r="A745" s="2" t="s">
        <v>1158</v>
      </c>
      <c r="B745" s="3" t="s">
        <v>1976</v>
      </c>
      <c r="C745" s="2">
        <v>1000</v>
      </c>
      <c r="D745" s="2">
        <v>3</v>
      </c>
      <c r="E745" s="2">
        <f t="shared" si="44"/>
        <v>3000</v>
      </c>
      <c r="F745" s="2" t="str">
        <f t="shared" si="45"/>
        <v>1000</v>
      </c>
      <c r="G745" s="2">
        <v>472</v>
      </c>
      <c r="H745" s="6">
        <v>44216</v>
      </c>
      <c r="I745" s="6">
        <v>44221</v>
      </c>
      <c r="J745" s="2" t="s">
        <v>1968</v>
      </c>
      <c r="K745" s="2" t="b">
        <v>1</v>
      </c>
      <c r="L745" s="2">
        <v>2420.9700000000003</v>
      </c>
      <c r="M745" s="2">
        <f t="shared" si="46"/>
        <v>2420.9700000000003</v>
      </c>
      <c r="N745" s="100" t="str">
        <f t="shared" si="47"/>
        <v>VALID</v>
      </c>
    </row>
    <row r="746" spans="1:14" ht="14.25" customHeight="1">
      <c r="A746" s="2" t="s">
        <v>1160</v>
      </c>
      <c r="B746" s="3" t="s">
        <v>1983</v>
      </c>
      <c r="C746" s="2">
        <v>2000</v>
      </c>
      <c r="D746" s="2">
        <v>6</v>
      </c>
      <c r="E746" s="2">
        <f t="shared" si="44"/>
        <v>12000</v>
      </c>
      <c r="F746" s="2" t="str">
        <f t="shared" si="45"/>
        <v>2000</v>
      </c>
      <c r="G746" s="2">
        <v>167</v>
      </c>
      <c r="H746" s="6">
        <v>44580</v>
      </c>
      <c r="I746" s="6">
        <v>44584</v>
      </c>
      <c r="J746" s="2" t="s">
        <v>1991</v>
      </c>
      <c r="K746" s="2" t="b">
        <v>1</v>
      </c>
      <c r="L746" s="2">
        <v>7689</v>
      </c>
      <c r="M746" s="2">
        <f t="shared" si="46"/>
        <v>7689</v>
      </c>
      <c r="N746" s="100" t="str">
        <f t="shared" si="47"/>
        <v>VALID</v>
      </c>
    </row>
    <row r="747" spans="1:14" ht="14.25" customHeight="1">
      <c r="A747" s="2" t="s">
        <v>1161</v>
      </c>
      <c r="B747" s="3" t="s">
        <v>1969</v>
      </c>
      <c r="C747" s="2">
        <v>500</v>
      </c>
      <c r="D747" s="2">
        <v>1</v>
      </c>
      <c r="E747" s="2">
        <f t="shared" si="44"/>
        <v>500</v>
      </c>
      <c r="F747" s="2" t="str">
        <f t="shared" si="45"/>
        <v>500</v>
      </c>
      <c r="G747" s="2">
        <v>300</v>
      </c>
      <c r="H747" s="6">
        <v>44101</v>
      </c>
      <c r="I747" s="6">
        <v>44105</v>
      </c>
      <c r="J747" s="2" t="s">
        <v>1972</v>
      </c>
      <c r="K747" s="2" t="b">
        <v>1</v>
      </c>
      <c r="L747" s="2">
        <v>405.67</v>
      </c>
      <c r="M747" s="2">
        <f t="shared" si="46"/>
        <v>405.67</v>
      </c>
      <c r="N747" s="100" t="str">
        <f t="shared" si="47"/>
        <v>VALID</v>
      </c>
    </row>
    <row r="748" spans="1:14" ht="14.25" customHeight="1">
      <c r="A748" s="2" t="s">
        <v>1162</v>
      </c>
      <c r="B748" s="3" t="s">
        <v>1980</v>
      </c>
      <c r="C748" s="2">
        <v>25000</v>
      </c>
      <c r="D748" s="2">
        <v>12</v>
      </c>
      <c r="E748" s="2">
        <f t="shared" si="44"/>
        <v>300000</v>
      </c>
      <c r="F748" s="2" t="str">
        <f t="shared" si="45"/>
        <v>25000</v>
      </c>
      <c r="G748" s="2">
        <v>384</v>
      </c>
      <c r="H748" s="6">
        <v>44230</v>
      </c>
      <c r="I748" s="6">
        <v>44234</v>
      </c>
      <c r="J748" s="100"/>
      <c r="K748" s="2" t="b">
        <v>0</v>
      </c>
      <c r="L748" s="2" t="s">
        <v>1970</v>
      </c>
      <c r="M748" s="2">
        <f t="shared" si="46"/>
        <v>0</v>
      </c>
      <c r="N748" s="100" t="str">
        <f t="shared" si="47"/>
        <v>VALID</v>
      </c>
    </row>
    <row r="749" spans="1:14" ht="14.25" customHeight="1">
      <c r="A749" s="2" t="s">
        <v>1163</v>
      </c>
      <c r="B749" s="3" t="s">
        <v>1980</v>
      </c>
      <c r="C749" s="2">
        <v>25000</v>
      </c>
      <c r="D749" s="2">
        <v>8</v>
      </c>
      <c r="E749" s="2">
        <f t="shared" si="44"/>
        <v>200000</v>
      </c>
      <c r="F749" s="2" t="str">
        <f t="shared" si="45"/>
        <v>25000</v>
      </c>
      <c r="G749" s="2">
        <v>495</v>
      </c>
      <c r="H749" s="6">
        <v>44433</v>
      </c>
      <c r="I749" s="6">
        <v>44435</v>
      </c>
      <c r="J749" s="2" t="s">
        <v>1991</v>
      </c>
      <c r="K749" s="2" t="b">
        <v>1</v>
      </c>
      <c r="L749" s="2">
        <v>141389.44</v>
      </c>
      <c r="M749" s="2">
        <f t="shared" si="46"/>
        <v>141389.44</v>
      </c>
      <c r="N749" s="100" t="str">
        <f t="shared" si="47"/>
        <v>VALID</v>
      </c>
    </row>
    <row r="750" spans="1:14" ht="14.25" customHeight="1">
      <c r="A750" s="2" t="s">
        <v>1164</v>
      </c>
      <c r="B750" s="3" t="s">
        <v>1986</v>
      </c>
      <c r="C750" s="2" t="s">
        <v>1999</v>
      </c>
      <c r="D750" s="2">
        <v>12</v>
      </c>
      <c r="E750" s="2">
        <f t="shared" si="44"/>
        <v>240000</v>
      </c>
      <c r="F750" s="2" t="str">
        <f t="shared" si="45"/>
        <v>20000</v>
      </c>
      <c r="G750" s="2">
        <v>500</v>
      </c>
      <c r="H750" s="6">
        <v>43836</v>
      </c>
      <c r="I750" s="6">
        <v>43838</v>
      </c>
      <c r="J750" s="2" t="s">
        <v>1974</v>
      </c>
      <c r="K750" s="2" t="b">
        <v>1</v>
      </c>
      <c r="L750" s="2">
        <v>211079.16</v>
      </c>
      <c r="M750" s="2">
        <f t="shared" si="46"/>
        <v>211079.16</v>
      </c>
      <c r="N750" s="100" t="str">
        <f t="shared" si="47"/>
        <v>VALID</v>
      </c>
    </row>
    <row r="751" spans="1:14" ht="14.25" customHeight="1">
      <c r="A751" s="2" t="s">
        <v>1165</v>
      </c>
      <c r="B751" s="3" t="s">
        <v>1998</v>
      </c>
      <c r="C751" s="2">
        <v>100</v>
      </c>
      <c r="D751" s="2">
        <v>1</v>
      </c>
      <c r="E751" s="2">
        <f t="shared" si="44"/>
        <v>100</v>
      </c>
      <c r="F751" s="2" t="str">
        <f t="shared" si="45"/>
        <v>100</v>
      </c>
      <c r="G751" s="2">
        <v>405</v>
      </c>
      <c r="H751" s="6">
        <v>43804</v>
      </c>
      <c r="I751" s="6">
        <v>43810</v>
      </c>
      <c r="J751" s="100"/>
      <c r="K751" s="2" t="b">
        <v>0</v>
      </c>
      <c r="L751" s="2" t="s">
        <v>1970</v>
      </c>
      <c r="M751" s="2">
        <f t="shared" si="46"/>
        <v>0</v>
      </c>
      <c r="N751" s="100" t="str">
        <f t="shared" si="47"/>
        <v>VALID</v>
      </c>
    </row>
    <row r="752" spans="1:14" ht="14.25" customHeight="1">
      <c r="A752" s="2" t="s">
        <v>1166</v>
      </c>
      <c r="B752" s="3" t="s">
        <v>1977</v>
      </c>
      <c r="C752" s="2">
        <v>10000</v>
      </c>
      <c r="D752" s="2">
        <v>2</v>
      </c>
      <c r="E752" s="2">
        <f t="shared" si="44"/>
        <v>20000</v>
      </c>
      <c r="F752" s="2" t="str">
        <f t="shared" si="45"/>
        <v>10000</v>
      </c>
      <c r="G752" s="2">
        <v>484</v>
      </c>
      <c r="H752" s="6">
        <v>44684</v>
      </c>
      <c r="I752" s="6">
        <v>44690</v>
      </c>
      <c r="J752" s="2" t="s">
        <v>1968</v>
      </c>
      <c r="K752" s="2" t="b">
        <v>1</v>
      </c>
      <c r="L752" s="2">
        <v>15758.62</v>
      </c>
      <c r="M752" s="2">
        <f t="shared" si="46"/>
        <v>15758.62</v>
      </c>
      <c r="N752" s="100" t="str">
        <f t="shared" si="47"/>
        <v>VALID</v>
      </c>
    </row>
    <row r="753" spans="1:14" ht="14.25" customHeight="1">
      <c r="A753" s="2" t="s">
        <v>1167</v>
      </c>
      <c r="B753" s="3" t="s">
        <v>1971</v>
      </c>
      <c r="C753" s="2">
        <v>6000</v>
      </c>
      <c r="D753" s="2">
        <v>3</v>
      </c>
      <c r="E753" s="2">
        <f t="shared" si="44"/>
        <v>18000</v>
      </c>
      <c r="F753" s="2" t="str">
        <f t="shared" si="45"/>
        <v>6000</v>
      </c>
      <c r="G753" s="2">
        <v>335</v>
      </c>
      <c r="H753" s="6">
        <v>44427</v>
      </c>
      <c r="I753" s="6">
        <v>44429</v>
      </c>
      <c r="J753" s="2" t="s">
        <v>1974</v>
      </c>
      <c r="K753" s="2" t="b">
        <v>1</v>
      </c>
      <c r="L753" s="2">
        <v>13560.54</v>
      </c>
      <c r="M753" s="2">
        <f t="shared" si="46"/>
        <v>13560.54</v>
      </c>
      <c r="N753" s="100" t="str">
        <f t="shared" si="47"/>
        <v>VALID</v>
      </c>
    </row>
    <row r="754" spans="1:14" ht="14.25" customHeight="1">
      <c r="A754" s="2" t="s">
        <v>1168</v>
      </c>
      <c r="B754" s="3" t="s">
        <v>1981</v>
      </c>
      <c r="C754" s="2" t="s">
        <v>1995</v>
      </c>
      <c r="D754" s="2">
        <v>4</v>
      </c>
      <c r="E754" s="2">
        <f t="shared" si="44"/>
        <v>32000</v>
      </c>
      <c r="F754" s="2" t="str">
        <f t="shared" si="45"/>
        <v>8000</v>
      </c>
      <c r="G754" s="2">
        <v>325</v>
      </c>
      <c r="H754" s="6">
        <v>44752</v>
      </c>
      <c r="I754" s="6">
        <v>44754</v>
      </c>
      <c r="J754" s="2" t="s">
        <v>1991</v>
      </c>
      <c r="K754" s="2" t="b">
        <v>1</v>
      </c>
      <c r="L754" s="2">
        <v>27093.279999999999</v>
      </c>
      <c r="M754" s="2">
        <f t="shared" si="46"/>
        <v>27093.279999999999</v>
      </c>
      <c r="N754" s="100" t="str">
        <f t="shared" si="47"/>
        <v>VALID</v>
      </c>
    </row>
    <row r="755" spans="1:14" ht="14.25" customHeight="1">
      <c r="A755" s="2" t="s">
        <v>1170</v>
      </c>
      <c r="B755" s="3" t="s">
        <v>1989</v>
      </c>
      <c r="C755" s="2">
        <v>4000</v>
      </c>
      <c r="D755" s="2">
        <v>6</v>
      </c>
      <c r="E755" s="2">
        <f t="shared" si="44"/>
        <v>24000</v>
      </c>
      <c r="F755" s="2" t="str">
        <f t="shared" si="45"/>
        <v>4000</v>
      </c>
      <c r="G755" s="2">
        <v>334</v>
      </c>
      <c r="H755" s="6">
        <v>43930</v>
      </c>
      <c r="I755" s="6">
        <v>43934</v>
      </c>
      <c r="J755" s="2" t="s">
        <v>1985</v>
      </c>
      <c r="K755" s="2" t="b">
        <v>1</v>
      </c>
      <c r="L755" s="2">
        <v>13327.14</v>
      </c>
      <c r="M755" s="2">
        <f t="shared" si="46"/>
        <v>13327.14</v>
      </c>
      <c r="N755" s="100" t="str">
        <f t="shared" si="47"/>
        <v>VALID</v>
      </c>
    </row>
    <row r="756" spans="1:14" ht="14.25" customHeight="1">
      <c r="A756" s="2" t="s">
        <v>1171</v>
      </c>
      <c r="B756" s="3" t="s">
        <v>1977</v>
      </c>
      <c r="C756" s="2" t="s">
        <v>1994</v>
      </c>
      <c r="D756" s="2">
        <v>2</v>
      </c>
      <c r="E756" s="2">
        <f t="shared" si="44"/>
        <v>20000</v>
      </c>
      <c r="F756" s="2" t="str">
        <f t="shared" si="45"/>
        <v>10000</v>
      </c>
      <c r="G756" s="2">
        <v>453</v>
      </c>
      <c r="H756" s="6">
        <v>44515</v>
      </c>
      <c r="I756" s="6">
        <v>44517</v>
      </c>
      <c r="J756" s="2" t="s">
        <v>1985</v>
      </c>
      <c r="K756" s="2" t="b">
        <v>1</v>
      </c>
      <c r="L756" s="2">
        <v>11426.44</v>
      </c>
      <c r="M756" s="2">
        <f t="shared" si="46"/>
        <v>11426.44</v>
      </c>
      <c r="N756" s="100" t="str">
        <f t="shared" si="47"/>
        <v>VALID</v>
      </c>
    </row>
    <row r="757" spans="1:14" ht="14.25" customHeight="1">
      <c r="A757" s="2" t="s">
        <v>1172</v>
      </c>
      <c r="B757" s="3" t="s">
        <v>1967</v>
      </c>
      <c r="C757" s="2" t="s">
        <v>1992</v>
      </c>
      <c r="D757" s="2">
        <v>5</v>
      </c>
      <c r="E757" s="2">
        <f t="shared" si="44"/>
        <v>60000</v>
      </c>
      <c r="F757" s="2" t="str">
        <f t="shared" si="45"/>
        <v>12000</v>
      </c>
      <c r="G757" s="2">
        <v>178</v>
      </c>
      <c r="H757" s="6">
        <v>44394</v>
      </c>
      <c r="I757" s="6">
        <v>44397</v>
      </c>
      <c r="J757" s="100"/>
      <c r="K757" s="2" t="b">
        <v>0</v>
      </c>
      <c r="L757" s="2" t="s">
        <v>1970</v>
      </c>
      <c r="M757" s="2">
        <f t="shared" si="46"/>
        <v>0</v>
      </c>
      <c r="N757" s="100" t="str">
        <f t="shared" si="47"/>
        <v>VALID</v>
      </c>
    </row>
    <row r="758" spans="1:14" ht="14.25" customHeight="1">
      <c r="A758" s="2" t="s">
        <v>1173</v>
      </c>
      <c r="B758" s="3" t="s">
        <v>1973</v>
      </c>
      <c r="C758" s="2" t="s">
        <v>1993</v>
      </c>
      <c r="D758" s="2">
        <v>5</v>
      </c>
      <c r="E758" s="2">
        <f t="shared" si="44"/>
        <v>15000</v>
      </c>
      <c r="F758" s="2" t="str">
        <f t="shared" si="45"/>
        <v>3000</v>
      </c>
      <c r="G758" s="2">
        <v>150</v>
      </c>
      <c r="H758" s="6">
        <v>44232</v>
      </c>
      <c r="I758" s="6">
        <v>44234</v>
      </c>
      <c r="J758" s="2" t="s">
        <v>1968</v>
      </c>
      <c r="K758" s="2" t="b">
        <v>1</v>
      </c>
      <c r="L758" s="2">
        <v>12315.599999999999</v>
      </c>
      <c r="M758" s="2">
        <f t="shared" si="46"/>
        <v>12315.599999999999</v>
      </c>
      <c r="N758" s="100" t="str">
        <f t="shared" si="47"/>
        <v>VALID</v>
      </c>
    </row>
    <row r="759" spans="1:14" ht="14.25" customHeight="1">
      <c r="A759" s="2" t="s">
        <v>1174</v>
      </c>
      <c r="B759" s="3" t="s">
        <v>1983</v>
      </c>
      <c r="C759" s="2">
        <v>2000</v>
      </c>
      <c r="D759" s="2">
        <v>6</v>
      </c>
      <c r="E759" s="2">
        <f t="shared" si="44"/>
        <v>12000</v>
      </c>
      <c r="F759" s="2" t="str">
        <f t="shared" si="45"/>
        <v>2000</v>
      </c>
      <c r="G759" s="2">
        <v>433</v>
      </c>
      <c r="H759" s="6">
        <v>44232</v>
      </c>
      <c r="I759" s="6">
        <v>44234</v>
      </c>
      <c r="J759" s="2" t="s">
        <v>1968</v>
      </c>
      <c r="K759" s="2" t="b">
        <v>1</v>
      </c>
      <c r="L759" s="2">
        <v>9147.9000000000015</v>
      </c>
      <c r="M759" s="2">
        <f t="shared" si="46"/>
        <v>9147.9000000000015</v>
      </c>
      <c r="N759" s="100" t="str">
        <f t="shared" si="47"/>
        <v>VALID</v>
      </c>
    </row>
    <row r="760" spans="1:14" ht="14.25" customHeight="1">
      <c r="A760" s="2" t="s">
        <v>1176</v>
      </c>
      <c r="B760" s="3" t="s">
        <v>1971</v>
      </c>
      <c r="C760" s="2" t="s">
        <v>1975</v>
      </c>
      <c r="D760" s="2">
        <v>3</v>
      </c>
      <c r="E760" s="2">
        <f t="shared" si="44"/>
        <v>18000</v>
      </c>
      <c r="F760" s="2" t="str">
        <f t="shared" si="45"/>
        <v>6000</v>
      </c>
      <c r="G760" s="2">
        <v>324</v>
      </c>
      <c r="H760" s="6">
        <v>44506</v>
      </c>
      <c r="I760" s="6">
        <v>44509</v>
      </c>
      <c r="J760" s="100"/>
      <c r="K760" s="2" t="b">
        <v>0</v>
      </c>
      <c r="L760" s="2" t="s">
        <v>1970</v>
      </c>
      <c r="M760" s="2">
        <f t="shared" si="46"/>
        <v>0</v>
      </c>
      <c r="N760" s="100" t="str">
        <f t="shared" si="47"/>
        <v>VALID</v>
      </c>
    </row>
    <row r="761" spans="1:14" ht="14.25" customHeight="1">
      <c r="A761" s="2" t="s">
        <v>1177</v>
      </c>
      <c r="B761" s="3" t="s">
        <v>1986</v>
      </c>
      <c r="C761" s="2" t="s">
        <v>1999</v>
      </c>
      <c r="D761" s="2">
        <v>12</v>
      </c>
      <c r="E761" s="2">
        <f t="shared" si="44"/>
        <v>240000</v>
      </c>
      <c r="F761" s="2" t="str">
        <f t="shared" si="45"/>
        <v>20000</v>
      </c>
      <c r="G761" s="2">
        <v>128</v>
      </c>
      <c r="H761" s="6">
        <v>43792</v>
      </c>
      <c r="I761" s="6">
        <v>43794</v>
      </c>
      <c r="J761" s="2" t="s">
        <v>1974</v>
      </c>
      <c r="K761" s="2" t="b">
        <v>1</v>
      </c>
      <c r="L761" s="2">
        <v>167045.76000000001</v>
      </c>
      <c r="M761" s="2">
        <f t="shared" si="46"/>
        <v>167045.76000000001</v>
      </c>
      <c r="N761" s="100" t="str">
        <f t="shared" si="47"/>
        <v>VALID</v>
      </c>
    </row>
    <row r="762" spans="1:14" ht="14.25" customHeight="1">
      <c r="A762" s="2" t="s">
        <v>1179</v>
      </c>
      <c r="B762" s="3" t="s">
        <v>1978</v>
      </c>
      <c r="C762" s="2">
        <v>18000</v>
      </c>
      <c r="D762" s="2">
        <v>4</v>
      </c>
      <c r="E762" s="2">
        <f t="shared" si="44"/>
        <v>72000</v>
      </c>
      <c r="F762" s="2" t="str">
        <f t="shared" si="45"/>
        <v>18000</v>
      </c>
      <c r="G762" s="2">
        <v>192</v>
      </c>
      <c r="H762" s="6">
        <v>43873</v>
      </c>
      <c r="I762" s="6">
        <v>43877</v>
      </c>
      <c r="J762" s="2" t="s">
        <v>1991</v>
      </c>
      <c r="K762" s="2" t="b">
        <v>1</v>
      </c>
      <c r="L762" s="2">
        <v>54255.64</v>
      </c>
      <c r="M762" s="2">
        <f t="shared" si="46"/>
        <v>54255.64</v>
      </c>
      <c r="N762" s="100" t="str">
        <f t="shared" si="47"/>
        <v>VALID</v>
      </c>
    </row>
    <row r="763" spans="1:14" ht="14.25" customHeight="1">
      <c r="A763" s="2" t="s">
        <v>1180</v>
      </c>
      <c r="B763" s="3" t="s">
        <v>1981</v>
      </c>
      <c r="C763" s="2" t="s">
        <v>1995</v>
      </c>
      <c r="D763" s="2">
        <v>4</v>
      </c>
      <c r="E763" s="2">
        <f t="shared" si="44"/>
        <v>32000</v>
      </c>
      <c r="F763" s="2" t="str">
        <f t="shared" si="45"/>
        <v>8000</v>
      </c>
      <c r="G763" s="2">
        <v>392</v>
      </c>
      <c r="H763" s="6">
        <v>44494</v>
      </c>
      <c r="I763" s="6">
        <v>44497</v>
      </c>
      <c r="J763" s="2" t="s">
        <v>1991</v>
      </c>
      <c r="K763" s="2" t="b">
        <v>1</v>
      </c>
      <c r="L763" s="2">
        <v>28784.2</v>
      </c>
      <c r="M763" s="2">
        <f t="shared" si="46"/>
        <v>28784.2</v>
      </c>
      <c r="N763" s="100" t="str">
        <f t="shared" si="47"/>
        <v>VALID</v>
      </c>
    </row>
    <row r="764" spans="1:14" ht="14.25" customHeight="1">
      <c r="A764" s="2" t="s">
        <v>1181</v>
      </c>
      <c r="B764" s="3" t="s">
        <v>1971</v>
      </c>
      <c r="C764" s="2">
        <v>6000</v>
      </c>
      <c r="D764" s="2">
        <v>2</v>
      </c>
      <c r="E764" s="2">
        <f t="shared" si="44"/>
        <v>12000</v>
      </c>
      <c r="F764" s="2" t="str">
        <f t="shared" si="45"/>
        <v>6000</v>
      </c>
      <c r="G764" s="2">
        <v>482</v>
      </c>
      <c r="H764" s="6">
        <v>43972</v>
      </c>
      <c r="I764" s="6">
        <v>43976</v>
      </c>
      <c r="J764" s="2" t="s">
        <v>1991</v>
      </c>
      <c r="K764" s="2" t="b">
        <v>1</v>
      </c>
      <c r="L764" s="2">
        <v>9897.48</v>
      </c>
      <c r="M764" s="2">
        <f t="shared" si="46"/>
        <v>9897.48</v>
      </c>
      <c r="N764" s="100" t="str">
        <f t="shared" si="47"/>
        <v>VALID</v>
      </c>
    </row>
    <row r="765" spans="1:14" ht="14.25" customHeight="1">
      <c r="A765" s="2" t="s">
        <v>1182</v>
      </c>
      <c r="B765" s="3" t="s">
        <v>1986</v>
      </c>
      <c r="C765" s="2">
        <v>20000</v>
      </c>
      <c r="D765" s="2">
        <v>12</v>
      </c>
      <c r="E765" s="2">
        <f t="shared" si="44"/>
        <v>240000</v>
      </c>
      <c r="F765" s="2" t="str">
        <f t="shared" si="45"/>
        <v>20000</v>
      </c>
      <c r="G765" s="2">
        <v>491</v>
      </c>
      <c r="H765" s="6">
        <v>45206</v>
      </c>
      <c r="I765" s="6">
        <v>45211</v>
      </c>
      <c r="J765" s="2" t="s">
        <v>1972</v>
      </c>
      <c r="K765" s="2" t="b">
        <v>1</v>
      </c>
      <c r="L765" s="2">
        <v>180338.76</v>
      </c>
      <c r="M765" s="2">
        <f t="shared" si="46"/>
        <v>180338.76</v>
      </c>
      <c r="N765" s="100" t="str">
        <f t="shared" si="47"/>
        <v>VALID</v>
      </c>
    </row>
    <row r="766" spans="1:14" ht="14.25" customHeight="1">
      <c r="A766" s="2" t="s">
        <v>1183</v>
      </c>
      <c r="B766" s="3" t="s">
        <v>1980</v>
      </c>
      <c r="C766" s="2">
        <v>25000</v>
      </c>
      <c r="D766" s="2">
        <v>8</v>
      </c>
      <c r="E766" s="2">
        <f t="shared" si="44"/>
        <v>200000</v>
      </c>
      <c r="F766" s="2" t="str">
        <f t="shared" si="45"/>
        <v>25000</v>
      </c>
      <c r="G766" s="2">
        <v>464</v>
      </c>
      <c r="H766" s="6">
        <v>44188</v>
      </c>
      <c r="I766" s="6">
        <v>44191</v>
      </c>
      <c r="J766" s="100"/>
      <c r="K766" s="2" t="b">
        <v>0</v>
      </c>
      <c r="L766" s="2" t="s">
        <v>1970</v>
      </c>
      <c r="M766" s="2">
        <f t="shared" si="46"/>
        <v>0</v>
      </c>
      <c r="N766" s="100" t="str">
        <f t="shared" si="47"/>
        <v>VALID</v>
      </c>
    </row>
    <row r="767" spans="1:14" ht="14.25" customHeight="1">
      <c r="A767" s="2" t="s">
        <v>1184</v>
      </c>
      <c r="B767" s="3" t="s">
        <v>1976</v>
      </c>
      <c r="C767" s="2">
        <v>1000</v>
      </c>
      <c r="D767" s="2">
        <v>3</v>
      </c>
      <c r="E767" s="2">
        <f t="shared" si="44"/>
        <v>3000</v>
      </c>
      <c r="F767" s="2" t="str">
        <f t="shared" si="45"/>
        <v>1000</v>
      </c>
      <c r="G767" s="2">
        <v>111</v>
      </c>
      <c r="H767" s="6">
        <v>44763</v>
      </c>
      <c r="I767" s="6">
        <v>44768</v>
      </c>
      <c r="J767" s="100"/>
      <c r="K767" s="2" t="b">
        <v>0</v>
      </c>
      <c r="L767" s="2" t="s">
        <v>1970</v>
      </c>
      <c r="M767" s="2">
        <f t="shared" si="46"/>
        <v>0</v>
      </c>
      <c r="N767" s="100" t="str">
        <f t="shared" si="47"/>
        <v>VALID</v>
      </c>
    </row>
    <row r="768" spans="1:14" ht="14.25" customHeight="1">
      <c r="A768" s="2" t="s">
        <v>1185</v>
      </c>
      <c r="B768" s="3" t="s">
        <v>1977</v>
      </c>
      <c r="C768" s="2" t="s">
        <v>1994</v>
      </c>
      <c r="D768" s="2">
        <v>2</v>
      </c>
      <c r="E768" s="2">
        <f t="shared" si="44"/>
        <v>20000</v>
      </c>
      <c r="F768" s="2" t="str">
        <f t="shared" si="45"/>
        <v>10000</v>
      </c>
      <c r="G768" s="2">
        <v>360</v>
      </c>
      <c r="H768" s="6">
        <v>43665</v>
      </c>
      <c r="I768" s="6">
        <v>43668</v>
      </c>
      <c r="J768" s="2" t="s">
        <v>1972</v>
      </c>
      <c r="K768" s="2" t="b">
        <v>1</v>
      </c>
      <c r="L768" s="2">
        <v>11516.22</v>
      </c>
      <c r="M768" s="2">
        <f t="shared" si="46"/>
        <v>11516.22</v>
      </c>
      <c r="N768" s="100" t="str">
        <f t="shared" si="47"/>
        <v>VALID</v>
      </c>
    </row>
    <row r="769" spans="1:14" ht="14.25" customHeight="1">
      <c r="A769" s="2" t="s">
        <v>1186</v>
      </c>
      <c r="B769" s="3" t="s">
        <v>1973</v>
      </c>
      <c r="C769" s="2" t="s">
        <v>1993</v>
      </c>
      <c r="D769" s="2">
        <v>5</v>
      </c>
      <c r="E769" s="2">
        <f t="shared" si="44"/>
        <v>15000</v>
      </c>
      <c r="F769" s="2" t="str">
        <f t="shared" si="45"/>
        <v>3000</v>
      </c>
      <c r="G769" s="2">
        <v>466</v>
      </c>
      <c r="H769" s="6">
        <v>44149</v>
      </c>
      <c r="I769" s="6">
        <v>44155</v>
      </c>
      <c r="J769" s="2" t="s">
        <v>1985</v>
      </c>
      <c r="K769" s="2" t="b">
        <v>1</v>
      </c>
      <c r="L769" s="2">
        <v>9725.4499999999989</v>
      </c>
      <c r="M769" s="2">
        <f t="shared" si="46"/>
        <v>9725.4499999999989</v>
      </c>
      <c r="N769" s="100" t="str">
        <f t="shared" si="47"/>
        <v>VALID</v>
      </c>
    </row>
    <row r="770" spans="1:14" ht="14.25" customHeight="1">
      <c r="A770" s="2" t="s">
        <v>1187</v>
      </c>
      <c r="B770" s="3" t="s">
        <v>1978</v>
      </c>
      <c r="C770" s="2">
        <v>18000</v>
      </c>
      <c r="D770" s="2">
        <v>4</v>
      </c>
      <c r="E770" s="2">
        <f t="shared" si="44"/>
        <v>72000</v>
      </c>
      <c r="F770" s="2" t="str">
        <f t="shared" si="45"/>
        <v>18000</v>
      </c>
      <c r="G770" s="2">
        <v>333</v>
      </c>
      <c r="H770" s="6">
        <v>45308</v>
      </c>
      <c r="I770" s="6">
        <v>45314</v>
      </c>
      <c r="J770" s="2" t="s">
        <v>1968</v>
      </c>
      <c r="K770" s="2" t="b">
        <v>1</v>
      </c>
      <c r="L770" s="2">
        <v>62499.040000000001</v>
      </c>
      <c r="M770" s="2">
        <f t="shared" si="46"/>
        <v>62499.040000000001</v>
      </c>
      <c r="N770" s="100" t="str">
        <f t="shared" si="47"/>
        <v>VALID</v>
      </c>
    </row>
    <row r="771" spans="1:14" ht="14.25" customHeight="1">
      <c r="A771" s="2" t="s">
        <v>1188</v>
      </c>
      <c r="B771" s="3" t="s">
        <v>1971</v>
      </c>
      <c r="C771" s="2">
        <v>6000</v>
      </c>
      <c r="D771" s="2">
        <v>2</v>
      </c>
      <c r="E771" s="2">
        <f t="shared" ref="E771:E834" si="48">F771*D771</f>
        <v>12000</v>
      </c>
      <c r="F771" s="2" t="str">
        <f t="shared" ref="F771:F834" si="49">SUBSTITUTE(C771,"₹","")</f>
        <v>6000</v>
      </c>
      <c r="G771" s="2">
        <v>450</v>
      </c>
      <c r="H771" s="6">
        <v>45175</v>
      </c>
      <c r="I771" s="6">
        <v>45177</v>
      </c>
      <c r="J771" s="2" t="s">
        <v>1972</v>
      </c>
      <c r="K771" s="2" t="b">
        <v>1</v>
      </c>
      <c r="L771" s="2">
        <v>10477.24</v>
      </c>
      <c r="M771" s="2">
        <f t="shared" ref="M771:M834" si="50">IF(TRIM(L771)="",0,L771)</f>
        <v>10477.24</v>
      </c>
      <c r="N771" s="100" t="str">
        <f t="shared" ref="N771:N834" si="51">IF(AND(ISBLANK(J771),K771=TRUE),"INVALID","VALID")</f>
        <v>VALID</v>
      </c>
    </row>
    <row r="772" spans="1:14" ht="14.25" customHeight="1">
      <c r="A772" s="2" t="s">
        <v>1189</v>
      </c>
      <c r="B772" s="3" t="s">
        <v>1996</v>
      </c>
      <c r="C772" s="2">
        <v>800</v>
      </c>
      <c r="D772" s="2">
        <v>2</v>
      </c>
      <c r="E772" s="2">
        <f t="shared" si="48"/>
        <v>1600</v>
      </c>
      <c r="F772" s="2" t="str">
        <f t="shared" si="49"/>
        <v>800</v>
      </c>
      <c r="G772" s="2">
        <v>466</v>
      </c>
      <c r="H772" s="6">
        <v>43719</v>
      </c>
      <c r="I772" s="6">
        <v>43725</v>
      </c>
      <c r="J772" s="100"/>
      <c r="K772" s="2" t="b">
        <v>0</v>
      </c>
      <c r="L772" s="2" t="s">
        <v>1970</v>
      </c>
      <c r="M772" s="2">
        <f t="shared" si="50"/>
        <v>0</v>
      </c>
      <c r="N772" s="100" t="str">
        <f t="shared" si="51"/>
        <v>VALID</v>
      </c>
    </row>
    <row r="773" spans="1:14" ht="14.25" customHeight="1">
      <c r="A773" s="2" t="s">
        <v>1191</v>
      </c>
      <c r="B773" s="3" t="s">
        <v>1973</v>
      </c>
      <c r="C773" s="2">
        <v>3000</v>
      </c>
      <c r="D773" s="2">
        <v>5</v>
      </c>
      <c r="E773" s="2">
        <f t="shared" si="48"/>
        <v>15000</v>
      </c>
      <c r="F773" s="2" t="str">
        <f t="shared" si="49"/>
        <v>3000</v>
      </c>
      <c r="G773" s="2">
        <v>271</v>
      </c>
      <c r="H773" s="6">
        <v>44147</v>
      </c>
      <c r="I773" s="6">
        <v>44149</v>
      </c>
      <c r="J773" s="2" t="s">
        <v>1991</v>
      </c>
      <c r="K773" s="2" t="b">
        <v>1</v>
      </c>
      <c r="L773" s="2">
        <v>8053.95</v>
      </c>
      <c r="M773" s="2">
        <f t="shared" si="50"/>
        <v>8053.95</v>
      </c>
      <c r="N773" s="100" t="str">
        <f t="shared" si="51"/>
        <v>VALID</v>
      </c>
    </row>
    <row r="774" spans="1:14" ht="14.25" customHeight="1">
      <c r="A774" s="2" t="s">
        <v>1193</v>
      </c>
      <c r="B774" s="3" t="s">
        <v>1981</v>
      </c>
      <c r="C774" s="2" t="s">
        <v>1995</v>
      </c>
      <c r="D774" s="2">
        <v>4</v>
      </c>
      <c r="E774" s="2">
        <f t="shared" si="48"/>
        <v>32000</v>
      </c>
      <c r="F774" s="2" t="str">
        <f t="shared" si="49"/>
        <v>8000</v>
      </c>
      <c r="G774" s="2">
        <v>184</v>
      </c>
      <c r="H774" s="6">
        <v>44966</v>
      </c>
      <c r="I774" s="6">
        <v>44969</v>
      </c>
      <c r="J774" s="2" t="s">
        <v>1985</v>
      </c>
      <c r="K774" s="2" t="b">
        <v>1</v>
      </c>
      <c r="L774" s="2">
        <v>22571.599999999999</v>
      </c>
      <c r="M774" s="2">
        <f t="shared" si="50"/>
        <v>22571.599999999999</v>
      </c>
      <c r="N774" s="100" t="str">
        <f t="shared" si="51"/>
        <v>VALID</v>
      </c>
    </row>
    <row r="775" spans="1:14" ht="14.25" customHeight="1">
      <c r="A775" s="2" t="s">
        <v>1194</v>
      </c>
      <c r="B775" s="3" t="s">
        <v>1978</v>
      </c>
      <c r="C775" s="2">
        <v>18000</v>
      </c>
      <c r="D775" s="2">
        <v>5</v>
      </c>
      <c r="E775" s="2">
        <f t="shared" si="48"/>
        <v>90000</v>
      </c>
      <c r="F775" s="2" t="str">
        <f t="shared" si="49"/>
        <v>18000</v>
      </c>
      <c r="G775" s="2">
        <v>281</v>
      </c>
      <c r="H775" s="6">
        <v>43733</v>
      </c>
      <c r="I775" s="6">
        <v>43737</v>
      </c>
      <c r="J775" s="100"/>
      <c r="K775" s="2" t="b">
        <v>0</v>
      </c>
      <c r="L775" s="2" t="s">
        <v>1970</v>
      </c>
      <c r="M775" s="2">
        <f t="shared" si="50"/>
        <v>0</v>
      </c>
      <c r="N775" s="100" t="str">
        <f t="shared" si="51"/>
        <v>VALID</v>
      </c>
    </row>
    <row r="776" spans="1:14" ht="14.25" customHeight="1">
      <c r="A776" s="2" t="s">
        <v>1195</v>
      </c>
      <c r="B776" s="3" t="s">
        <v>1971</v>
      </c>
      <c r="C776" s="2">
        <v>6000</v>
      </c>
      <c r="D776" s="2">
        <v>2</v>
      </c>
      <c r="E776" s="2">
        <f t="shared" si="48"/>
        <v>12000</v>
      </c>
      <c r="F776" s="2" t="str">
        <f t="shared" si="49"/>
        <v>6000</v>
      </c>
      <c r="G776" s="2">
        <v>435</v>
      </c>
      <c r="H776" s="6">
        <v>43874</v>
      </c>
      <c r="I776" s="6">
        <v>43880</v>
      </c>
      <c r="J776" s="2" t="s">
        <v>1972</v>
      </c>
      <c r="K776" s="2" t="b">
        <v>1</v>
      </c>
      <c r="L776" s="2">
        <v>6521.22</v>
      </c>
      <c r="M776" s="2">
        <f t="shared" si="50"/>
        <v>6521.22</v>
      </c>
      <c r="N776" s="100" t="str">
        <f t="shared" si="51"/>
        <v>VALID</v>
      </c>
    </row>
    <row r="777" spans="1:14" ht="14.25" customHeight="1">
      <c r="A777" s="2" t="s">
        <v>1197</v>
      </c>
      <c r="B777" s="3" t="s">
        <v>1983</v>
      </c>
      <c r="C777" s="2">
        <v>2000</v>
      </c>
      <c r="D777" s="2">
        <v>6</v>
      </c>
      <c r="E777" s="2">
        <f t="shared" si="48"/>
        <v>12000</v>
      </c>
      <c r="F777" s="2" t="str">
        <f t="shared" si="49"/>
        <v>2000</v>
      </c>
      <c r="G777" s="2">
        <v>331</v>
      </c>
      <c r="H777" s="6">
        <v>43617</v>
      </c>
      <c r="I777" s="6">
        <v>43622</v>
      </c>
      <c r="J777" s="100"/>
      <c r="K777" s="2" t="b">
        <v>0</v>
      </c>
      <c r="L777" s="2" t="s">
        <v>1970</v>
      </c>
      <c r="M777" s="2">
        <f t="shared" si="50"/>
        <v>0</v>
      </c>
      <c r="N777" s="100" t="str">
        <f t="shared" si="51"/>
        <v>VALID</v>
      </c>
    </row>
    <row r="778" spans="1:14" ht="14.25" customHeight="1">
      <c r="A778" s="2" t="s">
        <v>1198</v>
      </c>
      <c r="B778" s="3" t="s">
        <v>1986</v>
      </c>
      <c r="C778" s="2">
        <v>20000</v>
      </c>
      <c r="D778" s="2">
        <v>12</v>
      </c>
      <c r="E778" s="2">
        <f t="shared" si="48"/>
        <v>240000</v>
      </c>
      <c r="F778" s="2" t="str">
        <f t="shared" si="49"/>
        <v>20000</v>
      </c>
      <c r="G778" s="2">
        <v>108</v>
      </c>
      <c r="H778" s="6">
        <v>45170</v>
      </c>
      <c r="I778" s="6">
        <v>45176</v>
      </c>
      <c r="J778" s="2" t="s">
        <v>1991</v>
      </c>
      <c r="K778" s="2" t="b">
        <v>1</v>
      </c>
      <c r="L778" s="2">
        <v>194104.2</v>
      </c>
      <c r="M778" s="2">
        <f t="shared" si="50"/>
        <v>194104.2</v>
      </c>
      <c r="N778" s="100" t="str">
        <f t="shared" si="51"/>
        <v>VALID</v>
      </c>
    </row>
    <row r="779" spans="1:14" ht="14.25" customHeight="1">
      <c r="A779" s="2" t="s">
        <v>1199</v>
      </c>
      <c r="B779" s="3" t="s">
        <v>1989</v>
      </c>
      <c r="C779" s="2">
        <v>4000</v>
      </c>
      <c r="D779" s="2">
        <v>10</v>
      </c>
      <c r="E779" s="2">
        <f t="shared" si="48"/>
        <v>40000</v>
      </c>
      <c r="F779" s="2" t="str">
        <f t="shared" si="49"/>
        <v>4000</v>
      </c>
      <c r="G779" s="2">
        <v>414</v>
      </c>
      <c r="H779" s="6">
        <v>44763</v>
      </c>
      <c r="I779" s="6">
        <v>44766</v>
      </c>
      <c r="J779" s="100"/>
      <c r="K779" s="2" t="b">
        <v>0</v>
      </c>
      <c r="L779" s="2" t="s">
        <v>1970</v>
      </c>
      <c r="M779" s="2">
        <f t="shared" si="50"/>
        <v>0</v>
      </c>
      <c r="N779" s="100" t="str">
        <f t="shared" si="51"/>
        <v>VALID</v>
      </c>
    </row>
    <row r="780" spans="1:14" ht="14.25" customHeight="1">
      <c r="A780" s="2" t="s">
        <v>1200</v>
      </c>
      <c r="B780" s="3" t="s">
        <v>1986</v>
      </c>
      <c r="C780" s="2" t="s">
        <v>1999</v>
      </c>
      <c r="D780" s="2">
        <v>12</v>
      </c>
      <c r="E780" s="2">
        <f t="shared" si="48"/>
        <v>240000</v>
      </c>
      <c r="F780" s="2" t="str">
        <f t="shared" si="49"/>
        <v>20000</v>
      </c>
      <c r="G780" s="2">
        <v>468</v>
      </c>
      <c r="H780" s="6">
        <v>44115</v>
      </c>
      <c r="I780" s="6">
        <v>44119</v>
      </c>
      <c r="J780" s="100"/>
      <c r="K780" s="2" t="b">
        <v>0</v>
      </c>
      <c r="L780" s="2" t="s">
        <v>1970</v>
      </c>
      <c r="M780" s="2">
        <f t="shared" si="50"/>
        <v>0</v>
      </c>
      <c r="N780" s="100" t="str">
        <f t="shared" si="51"/>
        <v>VALID</v>
      </c>
    </row>
    <row r="781" spans="1:14" ht="14.25" customHeight="1">
      <c r="A781" s="2" t="s">
        <v>1201</v>
      </c>
      <c r="B781" s="3" t="s">
        <v>1978</v>
      </c>
      <c r="C781" s="2" t="s">
        <v>1979</v>
      </c>
      <c r="D781" s="2">
        <v>5</v>
      </c>
      <c r="E781" s="2">
        <f t="shared" si="48"/>
        <v>90000</v>
      </c>
      <c r="F781" s="2" t="str">
        <f t="shared" si="49"/>
        <v>18000</v>
      </c>
      <c r="G781" s="2">
        <v>464</v>
      </c>
      <c r="H781" s="6">
        <v>44188</v>
      </c>
      <c r="I781" s="6">
        <v>44192</v>
      </c>
      <c r="J781" s="2" t="s">
        <v>1972</v>
      </c>
      <c r="K781" s="2" t="b">
        <v>1</v>
      </c>
      <c r="L781" s="2">
        <v>77124.45</v>
      </c>
      <c r="M781" s="2">
        <f t="shared" si="50"/>
        <v>77124.45</v>
      </c>
      <c r="N781" s="100" t="str">
        <f t="shared" si="51"/>
        <v>VALID</v>
      </c>
    </row>
    <row r="782" spans="1:14" ht="14.25" customHeight="1">
      <c r="A782" s="2" t="s">
        <v>1202</v>
      </c>
      <c r="B782" s="3" t="s">
        <v>1976</v>
      </c>
      <c r="C782" s="2">
        <v>1000</v>
      </c>
      <c r="D782" s="2">
        <v>4</v>
      </c>
      <c r="E782" s="2">
        <f t="shared" si="48"/>
        <v>4000</v>
      </c>
      <c r="F782" s="2" t="str">
        <f t="shared" si="49"/>
        <v>1000</v>
      </c>
      <c r="G782" s="2">
        <v>188</v>
      </c>
      <c r="H782" s="6">
        <v>43998</v>
      </c>
      <c r="I782" s="6">
        <v>44000</v>
      </c>
      <c r="J782" s="2" t="s">
        <v>1968</v>
      </c>
      <c r="K782" s="2" t="b">
        <v>1</v>
      </c>
      <c r="L782" s="2">
        <v>3240.2</v>
      </c>
      <c r="M782" s="2">
        <f t="shared" si="50"/>
        <v>3240.2</v>
      </c>
      <c r="N782" s="100" t="str">
        <f t="shared" si="51"/>
        <v>VALID</v>
      </c>
    </row>
    <row r="783" spans="1:14" ht="14.25" customHeight="1">
      <c r="A783" s="2" t="s">
        <v>1203</v>
      </c>
      <c r="B783" s="3" t="s">
        <v>1982</v>
      </c>
      <c r="C783" s="2" t="s">
        <v>2003</v>
      </c>
      <c r="D783" s="2">
        <v>3</v>
      </c>
      <c r="E783" s="2">
        <f t="shared" si="48"/>
        <v>45000</v>
      </c>
      <c r="F783" s="2" t="str">
        <f t="shared" si="49"/>
        <v>15000</v>
      </c>
      <c r="G783" s="2">
        <v>149</v>
      </c>
      <c r="H783" s="6">
        <v>43641</v>
      </c>
      <c r="I783" s="6">
        <v>43645</v>
      </c>
      <c r="J783" s="2" t="s">
        <v>1991</v>
      </c>
      <c r="K783" s="2" t="b">
        <v>1</v>
      </c>
      <c r="L783" s="2">
        <v>29182.86</v>
      </c>
      <c r="M783" s="2">
        <f t="shared" si="50"/>
        <v>29182.86</v>
      </c>
      <c r="N783" s="100" t="str">
        <f t="shared" si="51"/>
        <v>VALID</v>
      </c>
    </row>
    <row r="784" spans="1:14" ht="14.25" customHeight="1">
      <c r="A784" s="2" t="s">
        <v>1204</v>
      </c>
      <c r="B784" s="3" t="s">
        <v>1998</v>
      </c>
      <c r="C784" s="2">
        <v>100</v>
      </c>
      <c r="D784" s="2">
        <v>1</v>
      </c>
      <c r="E784" s="2">
        <f t="shared" si="48"/>
        <v>100</v>
      </c>
      <c r="F784" s="2" t="str">
        <f t="shared" si="49"/>
        <v>100</v>
      </c>
      <c r="G784" s="2">
        <v>315</v>
      </c>
      <c r="H784" s="6">
        <v>44262</v>
      </c>
      <c r="I784" s="6">
        <v>44266</v>
      </c>
      <c r="J784" s="100"/>
      <c r="K784" s="2" t="b">
        <v>0</v>
      </c>
      <c r="L784" s="2" t="s">
        <v>1970</v>
      </c>
      <c r="M784" s="2">
        <f t="shared" si="50"/>
        <v>0</v>
      </c>
      <c r="N784" s="100" t="str">
        <f t="shared" si="51"/>
        <v>VALID</v>
      </c>
    </row>
    <row r="785" spans="1:14" ht="14.25" customHeight="1">
      <c r="A785" s="2" t="s">
        <v>1205</v>
      </c>
      <c r="B785" s="3" t="s">
        <v>1978</v>
      </c>
      <c r="C785" s="2" t="s">
        <v>1979</v>
      </c>
      <c r="D785" s="2">
        <v>4</v>
      </c>
      <c r="E785" s="2">
        <f t="shared" si="48"/>
        <v>72000</v>
      </c>
      <c r="F785" s="2" t="str">
        <f t="shared" si="49"/>
        <v>18000</v>
      </c>
      <c r="G785" s="2">
        <v>115</v>
      </c>
      <c r="H785" s="6">
        <v>44180</v>
      </c>
      <c r="I785" s="6">
        <v>44184</v>
      </c>
      <c r="J785" s="2" t="s">
        <v>1968</v>
      </c>
      <c r="K785" s="2" t="b">
        <v>1</v>
      </c>
      <c r="L785" s="2">
        <v>51103.32</v>
      </c>
      <c r="M785" s="2">
        <f t="shared" si="50"/>
        <v>51103.32</v>
      </c>
      <c r="N785" s="100" t="str">
        <f t="shared" si="51"/>
        <v>VALID</v>
      </c>
    </row>
    <row r="786" spans="1:14" ht="14.25" customHeight="1">
      <c r="A786" s="2" t="s">
        <v>1207</v>
      </c>
      <c r="B786" s="3" t="s">
        <v>1976</v>
      </c>
      <c r="C786" s="2" t="s">
        <v>2002</v>
      </c>
      <c r="D786" s="2">
        <v>3</v>
      </c>
      <c r="E786" s="2">
        <f t="shared" si="48"/>
        <v>3000</v>
      </c>
      <c r="F786" s="2" t="str">
        <f t="shared" si="49"/>
        <v>1000</v>
      </c>
      <c r="G786" s="2">
        <v>272</v>
      </c>
      <c r="H786" s="6">
        <v>44270</v>
      </c>
      <c r="I786" s="6">
        <v>44274</v>
      </c>
      <c r="J786" s="2" t="s">
        <v>1991</v>
      </c>
      <c r="K786" s="2" t="b">
        <v>1</v>
      </c>
      <c r="L786" s="2">
        <v>2647.71</v>
      </c>
      <c r="M786" s="2">
        <f t="shared" si="50"/>
        <v>2647.71</v>
      </c>
      <c r="N786" s="100" t="str">
        <f t="shared" si="51"/>
        <v>VALID</v>
      </c>
    </row>
    <row r="787" spans="1:14" ht="14.25" customHeight="1">
      <c r="A787" s="2" t="s">
        <v>1208</v>
      </c>
      <c r="B787" s="3" t="s">
        <v>1969</v>
      </c>
      <c r="C787" s="2">
        <v>500</v>
      </c>
      <c r="D787" s="2">
        <v>1</v>
      </c>
      <c r="E787" s="2">
        <f t="shared" si="48"/>
        <v>500</v>
      </c>
      <c r="F787" s="2" t="str">
        <f t="shared" si="49"/>
        <v>500</v>
      </c>
      <c r="G787" s="2">
        <v>474</v>
      </c>
      <c r="H787" s="6">
        <v>43805</v>
      </c>
      <c r="I787" s="6">
        <v>43807</v>
      </c>
      <c r="J787" s="100"/>
      <c r="K787" s="2" t="b">
        <v>0</v>
      </c>
      <c r="L787" s="2" t="s">
        <v>1970</v>
      </c>
      <c r="M787" s="2">
        <f t="shared" si="50"/>
        <v>0</v>
      </c>
      <c r="N787" s="100" t="str">
        <f t="shared" si="51"/>
        <v>VALID</v>
      </c>
    </row>
    <row r="788" spans="1:14" ht="14.25" customHeight="1">
      <c r="A788" s="2" t="s">
        <v>1210</v>
      </c>
      <c r="B788" s="3" t="s">
        <v>1981</v>
      </c>
      <c r="C788" s="2">
        <v>8000</v>
      </c>
      <c r="D788" s="2">
        <v>4</v>
      </c>
      <c r="E788" s="2">
        <f t="shared" si="48"/>
        <v>32000</v>
      </c>
      <c r="F788" s="2" t="str">
        <f t="shared" si="49"/>
        <v>8000</v>
      </c>
      <c r="G788" s="2">
        <v>185</v>
      </c>
      <c r="H788" s="6">
        <v>44599</v>
      </c>
      <c r="I788" s="6">
        <v>44601</v>
      </c>
      <c r="J788" s="2" t="s">
        <v>1991</v>
      </c>
      <c r="K788" s="2" t="b">
        <v>1</v>
      </c>
      <c r="L788" s="2">
        <v>27234.04</v>
      </c>
      <c r="M788" s="2">
        <f t="shared" si="50"/>
        <v>27234.04</v>
      </c>
      <c r="N788" s="100" t="str">
        <f t="shared" si="51"/>
        <v>VALID</v>
      </c>
    </row>
    <row r="789" spans="1:14" ht="14.25" customHeight="1">
      <c r="A789" s="2" t="s">
        <v>1211</v>
      </c>
      <c r="B789" s="3" t="s">
        <v>1989</v>
      </c>
      <c r="C789" s="2">
        <v>4000</v>
      </c>
      <c r="D789" s="2">
        <v>10</v>
      </c>
      <c r="E789" s="2">
        <f t="shared" si="48"/>
        <v>40000</v>
      </c>
      <c r="F789" s="2" t="str">
        <f t="shared" si="49"/>
        <v>4000</v>
      </c>
      <c r="G789" s="2">
        <v>413</v>
      </c>
      <c r="H789" s="6">
        <v>43910</v>
      </c>
      <c r="I789" s="6">
        <v>43915</v>
      </c>
      <c r="J789" s="100"/>
      <c r="K789" s="2" t="b">
        <v>0</v>
      </c>
      <c r="L789" s="2" t="s">
        <v>1970</v>
      </c>
      <c r="M789" s="2">
        <f t="shared" si="50"/>
        <v>0</v>
      </c>
      <c r="N789" s="100" t="str">
        <f t="shared" si="51"/>
        <v>VALID</v>
      </c>
    </row>
    <row r="790" spans="1:14" ht="14.25" customHeight="1">
      <c r="A790" s="2" t="s">
        <v>1212</v>
      </c>
      <c r="B790" s="3" t="s">
        <v>1982</v>
      </c>
      <c r="C790" s="2" t="s">
        <v>2003</v>
      </c>
      <c r="D790" s="2">
        <v>5</v>
      </c>
      <c r="E790" s="2">
        <f t="shared" si="48"/>
        <v>75000</v>
      </c>
      <c r="F790" s="2" t="str">
        <f t="shared" si="49"/>
        <v>15000</v>
      </c>
      <c r="G790" s="2">
        <v>196</v>
      </c>
      <c r="H790" s="6">
        <v>44719</v>
      </c>
      <c r="I790" s="6">
        <v>44723</v>
      </c>
      <c r="J790" s="100"/>
      <c r="K790" s="2" t="b">
        <v>0</v>
      </c>
      <c r="L790" s="2" t="s">
        <v>1970</v>
      </c>
      <c r="M790" s="2">
        <f t="shared" si="50"/>
        <v>0</v>
      </c>
      <c r="N790" s="100" t="str">
        <f t="shared" si="51"/>
        <v>VALID</v>
      </c>
    </row>
    <row r="791" spans="1:14" ht="14.25" customHeight="1">
      <c r="A791" s="2" t="s">
        <v>1214</v>
      </c>
      <c r="B791" s="3" t="s">
        <v>1983</v>
      </c>
      <c r="C791" s="2">
        <v>2000</v>
      </c>
      <c r="D791" s="2">
        <v>6</v>
      </c>
      <c r="E791" s="2">
        <f t="shared" si="48"/>
        <v>12000</v>
      </c>
      <c r="F791" s="2" t="str">
        <f t="shared" si="49"/>
        <v>2000</v>
      </c>
      <c r="G791" s="2">
        <v>442</v>
      </c>
      <c r="H791" s="6">
        <v>44040</v>
      </c>
      <c r="I791" s="6">
        <v>44043</v>
      </c>
      <c r="J791" s="2" t="s">
        <v>1974</v>
      </c>
      <c r="K791" s="2" t="b">
        <v>1</v>
      </c>
      <c r="L791" s="2">
        <v>6106.7999999999993</v>
      </c>
      <c r="M791" s="2">
        <f t="shared" si="50"/>
        <v>6106.7999999999993</v>
      </c>
      <c r="N791" s="100" t="str">
        <f t="shared" si="51"/>
        <v>VALID</v>
      </c>
    </row>
    <row r="792" spans="1:14" ht="14.25" customHeight="1">
      <c r="A792" s="2" t="s">
        <v>1216</v>
      </c>
      <c r="B792" s="3" t="s">
        <v>1981</v>
      </c>
      <c r="C792" s="2">
        <v>8000</v>
      </c>
      <c r="D792" s="2">
        <v>4</v>
      </c>
      <c r="E792" s="2">
        <f t="shared" si="48"/>
        <v>32000</v>
      </c>
      <c r="F792" s="2" t="str">
        <f t="shared" si="49"/>
        <v>8000</v>
      </c>
      <c r="G792" s="2">
        <v>450</v>
      </c>
      <c r="H792" s="6">
        <v>44529</v>
      </c>
      <c r="I792" s="6">
        <v>44535</v>
      </c>
      <c r="J792" s="100"/>
      <c r="K792" s="2" t="b">
        <v>0</v>
      </c>
      <c r="L792" s="2" t="s">
        <v>1970</v>
      </c>
      <c r="M792" s="2">
        <f t="shared" si="50"/>
        <v>0</v>
      </c>
      <c r="N792" s="100" t="str">
        <f t="shared" si="51"/>
        <v>VALID</v>
      </c>
    </row>
    <row r="793" spans="1:14" ht="14.25" customHeight="1">
      <c r="A793" s="2" t="s">
        <v>1217</v>
      </c>
      <c r="B793" s="3" t="s">
        <v>1969</v>
      </c>
      <c r="C793" s="2">
        <v>500</v>
      </c>
      <c r="D793" s="2">
        <v>2</v>
      </c>
      <c r="E793" s="2">
        <f t="shared" si="48"/>
        <v>1000</v>
      </c>
      <c r="F793" s="2" t="str">
        <f t="shared" si="49"/>
        <v>500</v>
      </c>
      <c r="G793" s="2">
        <v>265</v>
      </c>
      <c r="H793" s="6">
        <v>44487</v>
      </c>
      <c r="I793" s="6">
        <v>44492</v>
      </c>
      <c r="J793" s="2" t="s">
        <v>1991</v>
      </c>
      <c r="K793" s="2" t="b">
        <v>1</v>
      </c>
      <c r="L793" s="2">
        <v>788.3</v>
      </c>
      <c r="M793" s="2">
        <f t="shared" si="50"/>
        <v>788.3</v>
      </c>
      <c r="N793" s="100" t="str">
        <f t="shared" si="51"/>
        <v>VALID</v>
      </c>
    </row>
    <row r="794" spans="1:14" ht="14.25" customHeight="1">
      <c r="A794" s="2" t="s">
        <v>1218</v>
      </c>
      <c r="B794" s="3" t="s">
        <v>1977</v>
      </c>
      <c r="C794" s="2">
        <v>10000</v>
      </c>
      <c r="D794" s="2">
        <v>3</v>
      </c>
      <c r="E794" s="2">
        <f t="shared" si="48"/>
        <v>30000</v>
      </c>
      <c r="F794" s="2" t="str">
        <f t="shared" si="49"/>
        <v>10000</v>
      </c>
      <c r="G794" s="2">
        <v>463</v>
      </c>
      <c r="H794" s="6">
        <v>44289</v>
      </c>
      <c r="I794" s="6">
        <v>44295</v>
      </c>
      <c r="J794" s="2" t="s">
        <v>1985</v>
      </c>
      <c r="K794" s="2" t="b">
        <v>1</v>
      </c>
      <c r="L794" s="2">
        <v>23372.489999999998</v>
      </c>
      <c r="M794" s="2">
        <f t="shared" si="50"/>
        <v>23372.489999999998</v>
      </c>
      <c r="N794" s="100" t="str">
        <f t="shared" si="51"/>
        <v>VALID</v>
      </c>
    </row>
    <row r="795" spans="1:14" ht="14.25" customHeight="1">
      <c r="A795" s="2" t="s">
        <v>1220</v>
      </c>
      <c r="B795" s="3" t="s">
        <v>1969</v>
      </c>
      <c r="C795" s="2" t="s">
        <v>1987</v>
      </c>
      <c r="D795" s="2">
        <v>1</v>
      </c>
      <c r="E795" s="2">
        <f t="shared" si="48"/>
        <v>500</v>
      </c>
      <c r="F795" s="2" t="str">
        <f t="shared" si="49"/>
        <v>500</v>
      </c>
      <c r="G795" s="2">
        <v>337</v>
      </c>
      <c r="H795" s="6">
        <v>45334</v>
      </c>
      <c r="I795" s="6">
        <v>45336</v>
      </c>
      <c r="J795" s="2" t="s">
        <v>1968</v>
      </c>
      <c r="K795" s="2" t="b">
        <v>1</v>
      </c>
      <c r="L795" s="2">
        <v>401.53</v>
      </c>
      <c r="M795" s="2">
        <f t="shared" si="50"/>
        <v>401.53</v>
      </c>
      <c r="N795" s="100" t="str">
        <f t="shared" si="51"/>
        <v>VALID</v>
      </c>
    </row>
    <row r="796" spans="1:14" ht="14.25" customHeight="1">
      <c r="A796" s="2" t="s">
        <v>1221</v>
      </c>
      <c r="B796" s="3" t="s">
        <v>1980</v>
      </c>
      <c r="C796" s="2">
        <v>25000</v>
      </c>
      <c r="D796" s="2">
        <v>10</v>
      </c>
      <c r="E796" s="2">
        <f t="shared" si="48"/>
        <v>250000</v>
      </c>
      <c r="F796" s="2" t="str">
        <f t="shared" si="49"/>
        <v>25000</v>
      </c>
      <c r="G796" s="2">
        <v>434</v>
      </c>
      <c r="H796" s="6">
        <v>43730</v>
      </c>
      <c r="I796" s="6">
        <v>43736</v>
      </c>
      <c r="J796" s="2" t="s">
        <v>1974</v>
      </c>
      <c r="K796" s="2" t="b">
        <v>1</v>
      </c>
      <c r="L796" s="2">
        <v>164113.4</v>
      </c>
      <c r="M796" s="2">
        <f t="shared" si="50"/>
        <v>164113.4</v>
      </c>
      <c r="N796" s="100" t="str">
        <f t="shared" si="51"/>
        <v>VALID</v>
      </c>
    </row>
    <row r="797" spans="1:14" ht="14.25" customHeight="1">
      <c r="A797" s="2" t="s">
        <v>1222</v>
      </c>
      <c r="B797" s="3" t="s">
        <v>1976</v>
      </c>
      <c r="C797" s="2">
        <v>1000</v>
      </c>
      <c r="D797" s="2">
        <v>3</v>
      </c>
      <c r="E797" s="2">
        <f t="shared" si="48"/>
        <v>3000</v>
      </c>
      <c r="F797" s="2" t="str">
        <f t="shared" si="49"/>
        <v>1000</v>
      </c>
      <c r="G797" s="2">
        <v>104</v>
      </c>
      <c r="H797" s="6">
        <v>44713</v>
      </c>
      <c r="I797" s="6">
        <v>44717</v>
      </c>
      <c r="J797" s="2" t="s">
        <v>1985</v>
      </c>
      <c r="K797" s="2" t="b">
        <v>1</v>
      </c>
      <c r="L797" s="2">
        <v>1659.81</v>
      </c>
      <c r="M797" s="2">
        <f t="shared" si="50"/>
        <v>1659.81</v>
      </c>
      <c r="N797" s="100" t="str">
        <f t="shared" si="51"/>
        <v>VALID</v>
      </c>
    </row>
    <row r="798" spans="1:14" ht="14.25" customHeight="1">
      <c r="A798" s="2" t="s">
        <v>1223</v>
      </c>
      <c r="B798" s="3" t="s">
        <v>1980</v>
      </c>
      <c r="C798" s="2">
        <v>25000</v>
      </c>
      <c r="D798" s="2">
        <v>8</v>
      </c>
      <c r="E798" s="2">
        <f t="shared" si="48"/>
        <v>200000</v>
      </c>
      <c r="F798" s="2" t="str">
        <f t="shared" si="49"/>
        <v>25000</v>
      </c>
      <c r="G798" s="2">
        <v>464</v>
      </c>
      <c r="H798" s="6">
        <v>45349</v>
      </c>
      <c r="I798" s="6">
        <v>45351</v>
      </c>
      <c r="J798" s="2" t="s">
        <v>1991</v>
      </c>
      <c r="K798" s="2" t="b">
        <v>1</v>
      </c>
      <c r="L798" s="2">
        <v>138011.92000000001</v>
      </c>
      <c r="M798" s="2">
        <f t="shared" si="50"/>
        <v>138011.92000000001</v>
      </c>
      <c r="N798" s="100" t="str">
        <f t="shared" si="51"/>
        <v>VALID</v>
      </c>
    </row>
    <row r="799" spans="1:14" ht="14.25" customHeight="1">
      <c r="A799" s="2" t="s">
        <v>1224</v>
      </c>
      <c r="B799" s="3" t="s">
        <v>1967</v>
      </c>
      <c r="C799" s="2">
        <v>12000</v>
      </c>
      <c r="D799" s="2">
        <v>3</v>
      </c>
      <c r="E799" s="2">
        <f t="shared" si="48"/>
        <v>36000</v>
      </c>
      <c r="F799" s="2" t="str">
        <f t="shared" si="49"/>
        <v>12000</v>
      </c>
      <c r="G799" s="2">
        <v>481</v>
      </c>
      <c r="H799" s="6">
        <v>44672</v>
      </c>
      <c r="I799" s="6">
        <v>44674</v>
      </c>
      <c r="J799" s="2" t="s">
        <v>1974</v>
      </c>
      <c r="K799" s="2" t="b">
        <v>1</v>
      </c>
      <c r="L799" s="2">
        <v>27101.040000000001</v>
      </c>
      <c r="M799" s="2">
        <f t="shared" si="50"/>
        <v>27101.040000000001</v>
      </c>
      <c r="N799" s="100" t="str">
        <f t="shared" si="51"/>
        <v>VALID</v>
      </c>
    </row>
    <row r="800" spans="1:14" ht="14.25" customHeight="1">
      <c r="A800" s="2" t="s">
        <v>1225</v>
      </c>
      <c r="B800" s="3" t="s">
        <v>1983</v>
      </c>
      <c r="C800" s="2">
        <v>2000</v>
      </c>
      <c r="D800" s="2">
        <v>6</v>
      </c>
      <c r="E800" s="2">
        <f t="shared" si="48"/>
        <v>12000</v>
      </c>
      <c r="F800" s="2" t="str">
        <f t="shared" si="49"/>
        <v>2000</v>
      </c>
      <c r="G800" s="2">
        <v>486</v>
      </c>
      <c r="H800" s="6">
        <v>43866</v>
      </c>
      <c r="I800" s="6">
        <v>43870</v>
      </c>
      <c r="J800" s="2" t="s">
        <v>1985</v>
      </c>
      <c r="K800" s="2" t="b">
        <v>1</v>
      </c>
      <c r="L800" s="2">
        <v>8430.9000000000015</v>
      </c>
      <c r="M800" s="2">
        <f t="shared" si="50"/>
        <v>8430.9000000000015</v>
      </c>
      <c r="N800" s="100" t="str">
        <f t="shared" si="51"/>
        <v>VALID</v>
      </c>
    </row>
    <row r="801" spans="1:14" ht="14.25" customHeight="1">
      <c r="A801" s="2" t="s">
        <v>1227</v>
      </c>
      <c r="B801" s="3" t="s">
        <v>1973</v>
      </c>
      <c r="C801" s="2">
        <v>3000</v>
      </c>
      <c r="D801" s="2">
        <v>5</v>
      </c>
      <c r="E801" s="2">
        <f t="shared" si="48"/>
        <v>15000</v>
      </c>
      <c r="F801" s="2" t="str">
        <f t="shared" si="49"/>
        <v>3000</v>
      </c>
      <c r="G801" s="2">
        <v>354</v>
      </c>
      <c r="H801" s="6">
        <v>44332</v>
      </c>
      <c r="I801" s="6">
        <v>44336</v>
      </c>
      <c r="J801" s="2" t="s">
        <v>1991</v>
      </c>
      <c r="K801" s="2" t="b">
        <v>1</v>
      </c>
      <c r="L801" s="2">
        <v>7930.4</v>
      </c>
      <c r="M801" s="2">
        <f t="shared" si="50"/>
        <v>7930.4</v>
      </c>
      <c r="N801" s="100" t="str">
        <f t="shared" si="51"/>
        <v>VALID</v>
      </c>
    </row>
    <row r="802" spans="1:14" ht="14.25" customHeight="1">
      <c r="A802" s="2" t="s">
        <v>1228</v>
      </c>
      <c r="B802" s="3" t="s">
        <v>1986</v>
      </c>
      <c r="C802" s="2">
        <v>20000</v>
      </c>
      <c r="D802" s="2">
        <v>15</v>
      </c>
      <c r="E802" s="2">
        <f t="shared" si="48"/>
        <v>300000</v>
      </c>
      <c r="F802" s="2" t="str">
        <f t="shared" si="49"/>
        <v>20000</v>
      </c>
      <c r="G802" s="2">
        <v>457</v>
      </c>
      <c r="H802" s="6">
        <v>44929</v>
      </c>
      <c r="I802" s="6">
        <v>44933</v>
      </c>
      <c r="J802" s="100"/>
      <c r="K802" s="2" t="b">
        <v>0</v>
      </c>
      <c r="L802" s="2" t="s">
        <v>1970</v>
      </c>
      <c r="M802" s="2">
        <f t="shared" si="50"/>
        <v>0</v>
      </c>
      <c r="N802" s="100" t="str">
        <f t="shared" si="51"/>
        <v>VALID</v>
      </c>
    </row>
    <row r="803" spans="1:14" ht="14.25" customHeight="1">
      <c r="A803" s="2" t="s">
        <v>1229</v>
      </c>
      <c r="B803" s="3" t="s">
        <v>1969</v>
      </c>
      <c r="C803" s="2">
        <v>500</v>
      </c>
      <c r="D803" s="2">
        <v>1</v>
      </c>
      <c r="E803" s="2">
        <f t="shared" si="48"/>
        <v>500</v>
      </c>
      <c r="F803" s="2" t="str">
        <f t="shared" si="49"/>
        <v>500</v>
      </c>
      <c r="G803" s="2">
        <v>232</v>
      </c>
      <c r="H803" s="6">
        <v>43819</v>
      </c>
      <c r="I803" s="6">
        <v>43823</v>
      </c>
      <c r="J803" s="2" t="s">
        <v>1991</v>
      </c>
      <c r="K803" s="2" t="b">
        <v>1</v>
      </c>
      <c r="L803" s="2">
        <v>307.77999999999997</v>
      </c>
      <c r="M803" s="2">
        <f t="shared" si="50"/>
        <v>307.77999999999997</v>
      </c>
      <c r="N803" s="100" t="str">
        <f t="shared" si="51"/>
        <v>VALID</v>
      </c>
    </row>
    <row r="804" spans="1:14" ht="14.25" customHeight="1">
      <c r="A804" s="2" t="s">
        <v>1230</v>
      </c>
      <c r="B804" s="3" t="s">
        <v>1967</v>
      </c>
      <c r="C804" s="2">
        <v>12000</v>
      </c>
      <c r="D804" s="2">
        <v>5</v>
      </c>
      <c r="E804" s="2">
        <f t="shared" si="48"/>
        <v>60000</v>
      </c>
      <c r="F804" s="2" t="str">
        <f t="shared" si="49"/>
        <v>12000</v>
      </c>
      <c r="G804" s="2">
        <v>201</v>
      </c>
      <c r="H804" s="6">
        <v>44825</v>
      </c>
      <c r="I804" s="6">
        <v>44828</v>
      </c>
      <c r="J804" s="2" t="s">
        <v>1974</v>
      </c>
      <c r="K804" s="2" t="b">
        <v>1</v>
      </c>
      <c r="L804" s="2">
        <v>34598.1</v>
      </c>
      <c r="M804" s="2">
        <f t="shared" si="50"/>
        <v>34598.1</v>
      </c>
      <c r="N804" s="100" t="str">
        <f t="shared" si="51"/>
        <v>VALID</v>
      </c>
    </row>
    <row r="805" spans="1:14" ht="14.25" customHeight="1">
      <c r="A805" s="2" t="s">
        <v>1232</v>
      </c>
      <c r="B805" s="3" t="s">
        <v>1967</v>
      </c>
      <c r="C805" s="2" t="s">
        <v>1992</v>
      </c>
      <c r="D805" s="2">
        <v>4</v>
      </c>
      <c r="E805" s="2">
        <f t="shared" si="48"/>
        <v>48000</v>
      </c>
      <c r="F805" s="2" t="str">
        <f t="shared" si="49"/>
        <v>12000</v>
      </c>
      <c r="G805" s="2">
        <v>319</v>
      </c>
      <c r="H805" s="6">
        <v>43775</v>
      </c>
      <c r="I805" s="6">
        <v>43781</v>
      </c>
      <c r="J805" s="2" t="s">
        <v>1991</v>
      </c>
      <c r="K805" s="2" t="b">
        <v>1</v>
      </c>
      <c r="L805" s="2">
        <v>41058.559999999998</v>
      </c>
      <c r="M805" s="2">
        <f t="shared" si="50"/>
        <v>41058.559999999998</v>
      </c>
      <c r="N805" s="100" t="str">
        <f t="shared" si="51"/>
        <v>VALID</v>
      </c>
    </row>
    <row r="806" spans="1:14" ht="14.25" customHeight="1">
      <c r="A806" s="2" t="s">
        <v>1233</v>
      </c>
      <c r="B806" s="3" t="s">
        <v>1981</v>
      </c>
      <c r="C806" s="2" t="s">
        <v>1995</v>
      </c>
      <c r="D806" s="2">
        <v>3</v>
      </c>
      <c r="E806" s="2">
        <f t="shared" si="48"/>
        <v>24000</v>
      </c>
      <c r="F806" s="2" t="str">
        <f t="shared" si="49"/>
        <v>8000</v>
      </c>
      <c r="G806" s="2">
        <v>243</v>
      </c>
      <c r="H806" s="6">
        <v>44862</v>
      </c>
      <c r="I806" s="6">
        <v>44865</v>
      </c>
      <c r="J806" s="2" t="s">
        <v>1991</v>
      </c>
      <c r="K806" s="2" t="b">
        <v>1</v>
      </c>
      <c r="L806" s="2">
        <v>15079.59</v>
      </c>
      <c r="M806" s="2">
        <f t="shared" si="50"/>
        <v>15079.59</v>
      </c>
      <c r="N806" s="100" t="str">
        <f t="shared" si="51"/>
        <v>VALID</v>
      </c>
    </row>
    <row r="807" spans="1:14" ht="14.25" customHeight="1">
      <c r="A807" s="2" t="s">
        <v>1234</v>
      </c>
      <c r="B807" s="3" t="s">
        <v>1976</v>
      </c>
      <c r="C807" s="2">
        <v>1000</v>
      </c>
      <c r="D807" s="2">
        <v>3</v>
      </c>
      <c r="E807" s="2">
        <f t="shared" si="48"/>
        <v>3000</v>
      </c>
      <c r="F807" s="2" t="str">
        <f t="shared" si="49"/>
        <v>1000</v>
      </c>
      <c r="G807" s="2">
        <v>134</v>
      </c>
      <c r="H807" s="6">
        <v>44530</v>
      </c>
      <c r="I807" s="6">
        <v>44532</v>
      </c>
      <c r="J807" s="2" t="s">
        <v>1972</v>
      </c>
      <c r="K807" s="2" t="b">
        <v>1</v>
      </c>
      <c r="L807" s="2">
        <v>2123.9700000000003</v>
      </c>
      <c r="M807" s="2">
        <f t="shared" si="50"/>
        <v>2123.9700000000003</v>
      </c>
      <c r="N807" s="100" t="str">
        <f t="shared" si="51"/>
        <v>VALID</v>
      </c>
    </row>
    <row r="808" spans="1:14" ht="14.25" customHeight="1">
      <c r="A808" s="2" t="s">
        <v>1235</v>
      </c>
      <c r="B808" s="3" t="s">
        <v>1996</v>
      </c>
      <c r="C808" s="2" t="s">
        <v>1997</v>
      </c>
      <c r="D808" s="2">
        <v>1</v>
      </c>
      <c r="E808" s="2">
        <f t="shared" si="48"/>
        <v>800</v>
      </c>
      <c r="F808" s="2" t="str">
        <f t="shared" si="49"/>
        <v>800</v>
      </c>
      <c r="G808" s="2">
        <v>308</v>
      </c>
      <c r="H808" s="6">
        <v>44626</v>
      </c>
      <c r="I808" s="6">
        <v>44628</v>
      </c>
      <c r="J808" s="2" t="s">
        <v>1991</v>
      </c>
      <c r="K808" s="2" t="b">
        <v>1</v>
      </c>
      <c r="L808" s="2">
        <v>689.34</v>
      </c>
      <c r="M808" s="2">
        <f t="shared" si="50"/>
        <v>689.34</v>
      </c>
      <c r="N808" s="100" t="str">
        <f t="shared" si="51"/>
        <v>VALID</v>
      </c>
    </row>
    <row r="809" spans="1:14" ht="14.25" customHeight="1">
      <c r="A809" s="2" t="s">
        <v>1236</v>
      </c>
      <c r="B809" s="3" t="s">
        <v>1973</v>
      </c>
      <c r="C809" s="2">
        <v>3000</v>
      </c>
      <c r="D809" s="2">
        <v>5</v>
      </c>
      <c r="E809" s="2">
        <f t="shared" si="48"/>
        <v>15000</v>
      </c>
      <c r="F809" s="2" t="str">
        <f t="shared" si="49"/>
        <v>3000</v>
      </c>
      <c r="G809" s="2">
        <v>282</v>
      </c>
      <c r="H809" s="6">
        <v>44057</v>
      </c>
      <c r="I809" s="6">
        <v>44061</v>
      </c>
      <c r="J809" s="2" t="s">
        <v>1968</v>
      </c>
      <c r="K809" s="2" t="b">
        <v>1</v>
      </c>
      <c r="L809" s="2">
        <v>9070.75</v>
      </c>
      <c r="M809" s="2">
        <f t="shared" si="50"/>
        <v>9070.75</v>
      </c>
      <c r="N809" s="100" t="str">
        <f t="shared" si="51"/>
        <v>VALID</v>
      </c>
    </row>
    <row r="810" spans="1:14" ht="14.25" customHeight="1">
      <c r="A810" s="2" t="s">
        <v>1237</v>
      </c>
      <c r="B810" s="3" t="s">
        <v>1983</v>
      </c>
      <c r="C810" s="2">
        <v>2000</v>
      </c>
      <c r="D810" s="2">
        <v>6</v>
      </c>
      <c r="E810" s="2">
        <f t="shared" si="48"/>
        <v>12000</v>
      </c>
      <c r="F810" s="2" t="str">
        <f t="shared" si="49"/>
        <v>2000</v>
      </c>
      <c r="G810" s="2">
        <v>273</v>
      </c>
      <c r="H810" s="6">
        <v>43733</v>
      </c>
      <c r="I810" s="6">
        <v>43737</v>
      </c>
      <c r="J810" s="100"/>
      <c r="K810" s="2" t="b">
        <v>0</v>
      </c>
      <c r="L810" s="2" t="s">
        <v>1970</v>
      </c>
      <c r="M810" s="2">
        <f t="shared" si="50"/>
        <v>0</v>
      </c>
      <c r="N810" s="100" t="str">
        <f t="shared" si="51"/>
        <v>VALID</v>
      </c>
    </row>
    <row r="811" spans="1:14" ht="14.25" customHeight="1">
      <c r="A811" s="2" t="s">
        <v>1239</v>
      </c>
      <c r="B811" s="3" t="s">
        <v>1981</v>
      </c>
      <c r="C811" s="2">
        <v>8000</v>
      </c>
      <c r="D811" s="2">
        <v>3</v>
      </c>
      <c r="E811" s="2">
        <f t="shared" si="48"/>
        <v>24000</v>
      </c>
      <c r="F811" s="2" t="str">
        <f t="shared" si="49"/>
        <v>8000</v>
      </c>
      <c r="G811" s="2">
        <v>113</v>
      </c>
      <c r="H811" s="6">
        <v>45382</v>
      </c>
      <c r="I811" s="6">
        <v>45384</v>
      </c>
      <c r="J811" s="2" t="s">
        <v>1974</v>
      </c>
      <c r="K811" s="2" t="b">
        <v>1</v>
      </c>
      <c r="L811" s="2">
        <v>21522.510000000002</v>
      </c>
      <c r="M811" s="2">
        <f t="shared" si="50"/>
        <v>21522.510000000002</v>
      </c>
      <c r="N811" s="100" t="str">
        <f t="shared" si="51"/>
        <v>VALID</v>
      </c>
    </row>
    <row r="812" spans="1:14" ht="14.25" customHeight="1">
      <c r="A812" s="2" t="s">
        <v>1240</v>
      </c>
      <c r="B812" s="3" t="s">
        <v>1996</v>
      </c>
      <c r="C812" s="2">
        <v>800</v>
      </c>
      <c r="D812" s="2">
        <v>1</v>
      </c>
      <c r="E812" s="2">
        <f t="shared" si="48"/>
        <v>800</v>
      </c>
      <c r="F812" s="2" t="str">
        <f t="shared" si="49"/>
        <v>800</v>
      </c>
      <c r="G812" s="2">
        <v>298</v>
      </c>
      <c r="H812" s="6">
        <v>44430</v>
      </c>
      <c r="I812" s="6">
        <v>44432</v>
      </c>
      <c r="J812" s="2" t="s">
        <v>1972</v>
      </c>
      <c r="K812" s="2" t="b">
        <v>1</v>
      </c>
      <c r="L812" s="2">
        <v>641.27</v>
      </c>
      <c r="M812" s="2">
        <f t="shared" si="50"/>
        <v>641.27</v>
      </c>
      <c r="N812" s="100" t="str">
        <f t="shared" si="51"/>
        <v>VALID</v>
      </c>
    </row>
    <row r="813" spans="1:14" ht="14.25" customHeight="1">
      <c r="A813" s="2" t="s">
        <v>1242</v>
      </c>
      <c r="B813" s="3" t="s">
        <v>1967</v>
      </c>
      <c r="C813" s="2" t="s">
        <v>1992</v>
      </c>
      <c r="D813" s="2">
        <v>5</v>
      </c>
      <c r="E813" s="2">
        <f t="shared" si="48"/>
        <v>60000</v>
      </c>
      <c r="F813" s="2" t="str">
        <f t="shared" si="49"/>
        <v>12000</v>
      </c>
      <c r="G813" s="2">
        <v>132</v>
      </c>
      <c r="H813" s="6">
        <v>45136</v>
      </c>
      <c r="I813" s="6">
        <v>45141</v>
      </c>
      <c r="J813" s="2" t="s">
        <v>1974</v>
      </c>
      <c r="K813" s="2" t="b">
        <v>1</v>
      </c>
      <c r="L813" s="2">
        <v>30478.600000000002</v>
      </c>
      <c r="M813" s="2">
        <f t="shared" si="50"/>
        <v>30478.600000000002</v>
      </c>
      <c r="N813" s="100" t="str">
        <f t="shared" si="51"/>
        <v>VALID</v>
      </c>
    </row>
    <row r="814" spans="1:14" ht="14.25" customHeight="1">
      <c r="A814" s="2" t="s">
        <v>1244</v>
      </c>
      <c r="B814" s="3" t="s">
        <v>1980</v>
      </c>
      <c r="C814" s="2" t="s">
        <v>2000</v>
      </c>
      <c r="D814" s="2">
        <v>10</v>
      </c>
      <c r="E814" s="2">
        <f t="shared" si="48"/>
        <v>250000</v>
      </c>
      <c r="F814" s="2" t="str">
        <f t="shared" si="49"/>
        <v>25000</v>
      </c>
      <c r="G814" s="2">
        <v>395</v>
      </c>
      <c r="H814" s="6">
        <v>44901</v>
      </c>
      <c r="I814" s="6">
        <v>44905</v>
      </c>
      <c r="J814" s="2" t="s">
        <v>1968</v>
      </c>
      <c r="K814" s="2" t="b">
        <v>1</v>
      </c>
      <c r="L814" s="2">
        <v>148709.1</v>
      </c>
      <c r="M814" s="2">
        <f t="shared" si="50"/>
        <v>148709.1</v>
      </c>
      <c r="N814" s="100" t="str">
        <f t="shared" si="51"/>
        <v>VALID</v>
      </c>
    </row>
    <row r="815" spans="1:14" ht="14.25" customHeight="1">
      <c r="A815" s="2" t="s">
        <v>1246</v>
      </c>
      <c r="B815" s="3" t="s">
        <v>1967</v>
      </c>
      <c r="C815" s="2">
        <v>12000</v>
      </c>
      <c r="D815" s="2">
        <v>3</v>
      </c>
      <c r="E815" s="2">
        <f t="shared" si="48"/>
        <v>36000</v>
      </c>
      <c r="F815" s="2" t="str">
        <f t="shared" si="49"/>
        <v>12000</v>
      </c>
      <c r="G815" s="2">
        <v>191</v>
      </c>
      <c r="H815" s="6">
        <v>45089</v>
      </c>
      <c r="I815" s="6">
        <v>45094</v>
      </c>
      <c r="J815" s="2" t="s">
        <v>1972</v>
      </c>
      <c r="K815" s="2" t="b">
        <v>1</v>
      </c>
      <c r="L815" s="2">
        <v>28755.81</v>
      </c>
      <c r="M815" s="2">
        <f t="shared" si="50"/>
        <v>28755.81</v>
      </c>
      <c r="N815" s="100" t="str">
        <f t="shared" si="51"/>
        <v>VALID</v>
      </c>
    </row>
    <row r="816" spans="1:14" ht="14.25" customHeight="1">
      <c r="A816" s="2" t="s">
        <v>1247</v>
      </c>
      <c r="B816" s="3" t="s">
        <v>1976</v>
      </c>
      <c r="C816" s="2">
        <v>1000</v>
      </c>
      <c r="D816" s="2">
        <v>3</v>
      </c>
      <c r="E816" s="2">
        <f t="shared" si="48"/>
        <v>3000</v>
      </c>
      <c r="F816" s="2" t="str">
        <f t="shared" si="49"/>
        <v>1000</v>
      </c>
      <c r="G816" s="2">
        <v>337</v>
      </c>
      <c r="H816" s="6">
        <v>44635</v>
      </c>
      <c r="I816" s="6">
        <v>44638</v>
      </c>
      <c r="J816" s="2" t="s">
        <v>1968</v>
      </c>
      <c r="K816" s="2" t="b">
        <v>1</v>
      </c>
      <c r="L816" s="2">
        <v>2108.46</v>
      </c>
      <c r="M816" s="2">
        <f t="shared" si="50"/>
        <v>2108.46</v>
      </c>
      <c r="N816" s="100" t="str">
        <f t="shared" si="51"/>
        <v>VALID</v>
      </c>
    </row>
    <row r="817" spans="1:14" ht="14.25" customHeight="1">
      <c r="A817" s="2" t="s">
        <v>1249</v>
      </c>
      <c r="B817" s="3" t="s">
        <v>1983</v>
      </c>
      <c r="C817" s="2" t="s">
        <v>1984</v>
      </c>
      <c r="D817" s="2">
        <v>6</v>
      </c>
      <c r="E817" s="2">
        <f t="shared" si="48"/>
        <v>12000</v>
      </c>
      <c r="F817" s="2" t="str">
        <f t="shared" si="49"/>
        <v>2000</v>
      </c>
      <c r="G817" s="2">
        <v>378</v>
      </c>
      <c r="H817" s="6">
        <v>44016</v>
      </c>
      <c r="I817" s="6">
        <v>44018</v>
      </c>
      <c r="J817" s="100"/>
      <c r="K817" s="2" t="b">
        <v>0</v>
      </c>
      <c r="L817" s="2" t="s">
        <v>1970</v>
      </c>
      <c r="M817" s="2">
        <f t="shared" si="50"/>
        <v>0</v>
      </c>
      <c r="N817" s="100" t="str">
        <f t="shared" si="51"/>
        <v>VALID</v>
      </c>
    </row>
    <row r="818" spans="1:14" ht="14.25" customHeight="1">
      <c r="A818" s="2" t="s">
        <v>1251</v>
      </c>
      <c r="B818" s="3" t="s">
        <v>1981</v>
      </c>
      <c r="C818" s="2">
        <v>8000</v>
      </c>
      <c r="D818" s="2">
        <v>4</v>
      </c>
      <c r="E818" s="2">
        <f t="shared" si="48"/>
        <v>32000</v>
      </c>
      <c r="F818" s="2" t="str">
        <f t="shared" si="49"/>
        <v>8000</v>
      </c>
      <c r="G818" s="2">
        <v>153</v>
      </c>
      <c r="H818" s="6">
        <v>45417</v>
      </c>
      <c r="I818" s="6">
        <v>45423</v>
      </c>
      <c r="J818" s="2" t="s">
        <v>1968</v>
      </c>
      <c r="K818" s="2" t="b">
        <v>1</v>
      </c>
      <c r="L818" s="2">
        <v>23164.48</v>
      </c>
      <c r="M818" s="2">
        <f t="shared" si="50"/>
        <v>23164.48</v>
      </c>
      <c r="N818" s="100" t="str">
        <f t="shared" si="51"/>
        <v>VALID</v>
      </c>
    </row>
    <row r="819" spans="1:14" ht="14.25" customHeight="1">
      <c r="A819" s="2" t="s">
        <v>1252</v>
      </c>
      <c r="B819" s="3" t="s">
        <v>1998</v>
      </c>
      <c r="C819" s="2">
        <v>100</v>
      </c>
      <c r="D819" s="2">
        <v>1</v>
      </c>
      <c r="E819" s="2">
        <f t="shared" si="48"/>
        <v>100</v>
      </c>
      <c r="F819" s="2" t="str">
        <f t="shared" si="49"/>
        <v>100</v>
      </c>
      <c r="G819" s="2">
        <v>347</v>
      </c>
      <c r="H819" s="6">
        <v>44068</v>
      </c>
      <c r="I819" s="6">
        <v>44071</v>
      </c>
      <c r="J819" s="2" t="s">
        <v>1991</v>
      </c>
      <c r="K819" s="2" t="b">
        <v>1</v>
      </c>
      <c r="L819" s="2">
        <v>83.65</v>
      </c>
      <c r="M819" s="2">
        <f t="shared" si="50"/>
        <v>83.65</v>
      </c>
      <c r="N819" s="100" t="str">
        <f t="shared" si="51"/>
        <v>VALID</v>
      </c>
    </row>
    <row r="820" spans="1:14" ht="14.25" customHeight="1">
      <c r="A820" s="2" t="s">
        <v>1254</v>
      </c>
      <c r="B820" s="3" t="s">
        <v>1986</v>
      </c>
      <c r="C820" s="2">
        <v>20000</v>
      </c>
      <c r="D820" s="2">
        <v>12</v>
      </c>
      <c r="E820" s="2">
        <f t="shared" si="48"/>
        <v>240000</v>
      </c>
      <c r="F820" s="2" t="str">
        <f t="shared" si="49"/>
        <v>20000</v>
      </c>
      <c r="G820" s="2">
        <v>324</v>
      </c>
      <c r="H820" s="6">
        <v>44019</v>
      </c>
      <c r="I820" s="6">
        <v>44023</v>
      </c>
      <c r="J820" s="2" t="s">
        <v>1968</v>
      </c>
      <c r="K820" s="2" t="b">
        <v>1</v>
      </c>
      <c r="L820" s="2">
        <v>211141.56</v>
      </c>
      <c r="M820" s="2">
        <f t="shared" si="50"/>
        <v>211141.56</v>
      </c>
      <c r="N820" s="100" t="str">
        <f t="shared" si="51"/>
        <v>VALID</v>
      </c>
    </row>
    <row r="821" spans="1:14" ht="14.25" customHeight="1">
      <c r="A821" s="2" t="s">
        <v>1255</v>
      </c>
      <c r="B821" s="3" t="s">
        <v>1981</v>
      </c>
      <c r="C821" s="2">
        <v>8000</v>
      </c>
      <c r="D821" s="2">
        <v>2</v>
      </c>
      <c r="E821" s="2">
        <f t="shared" si="48"/>
        <v>16000</v>
      </c>
      <c r="F821" s="2" t="str">
        <f t="shared" si="49"/>
        <v>8000</v>
      </c>
      <c r="G821" s="2">
        <v>228</v>
      </c>
      <c r="H821" s="6">
        <v>45091</v>
      </c>
      <c r="I821" s="6">
        <v>45097</v>
      </c>
      <c r="J821" s="2" t="s">
        <v>1974</v>
      </c>
      <c r="K821" s="2" t="b">
        <v>1</v>
      </c>
      <c r="L821" s="2">
        <v>11177.24</v>
      </c>
      <c r="M821" s="2">
        <f t="shared" si="50"/>
        <v>11177.24</v>
      </c>
      <c r="N821" s="100" t="str">
        <f t="shared" si="51"/>
        <v>VALID</v>
      </c>
    </row>
    <row r="822" spans="1:14" ht="14.25" customHeight="1">
      <c r="A822" s="2" t="s">
        <v>1256</v>
      </c>
      <c r="B822" s="3" t="s">
        <v>1980</v>
      </c>
      <c r="C822" s="2">
        <v>25000</v>
      </c>
      <c r="D822" s="2">
        <v>12</v>
      </c>
      <c r="E822" s="2">
        <f t="shared" si="48"/>
        <v>300000</v>
      </c>
      <c r="F822" s="2" t="str">
        <f t="shared" si="49"/>
        <v>25000</v>
      </c>
      <c r="G822" s="2">
        <v>383</v>
      </c>
      <c r="H822" s="6">
        <v>45064</v>
      </c>
      <c r="I822" s="6">
        <v>45066</v>
      </c>
      <c r="J822" s="100"/>
      <c r="K822" s="2" t="b">
        <v>0</v>
      </c>
      <c r="L822" s="2" t="s">
        <v>1970</v>
      </c>
      <c r="M822" s="2">
        <f t="shared" si="50"/>
        <v>0</v>
      </c>
      <c r="N822" s="100" t="str">
        <f t="shared" si="51"/>
        <v>VALID</v>
      </c>
    </row>
    <row r="823" spans="1:14" ht="14.25" customHeight="1">
      <c r="A823" s="2" t="s">
        <v>1257</v>
      </c>
      <c r="B823" s="3" t="s">
        <v>1969</v>
      </c>
      <c r="C823" s="2">
        <v>500</v>
      </c>
      <c r="D823" s="2">
        <v>1</v>
      </c>
      <c r="E823" s="2">
        <f t="shared" si="48"/>
        <v>500</v>
      </c>
      <c r="F823" s="2" t="str">
        <f t="shared" si="49"/>
        <v>500</v>
      </c>
      <c r="G823" s="2">
        <v>450</v>
      </c>
      <c r="H823" s="6">
        <v>43906</v>
      </c>
      <c r="I823" s="6">
        <v>43911</v>
      </c>
      <c r="J823" s="2" t="s">
        <v>1972</v>
      </c>
      <c r="K823" s="2" t="b">
        <v>1</v>
      </c>
      <c r="L823" s="2">
        <v>358.5</v>
      </c>
      <c r="M823" s="2">
        <f t="shared" si="50"/>
        <v>358.5</v>
      </c>
      <c r="N823" s="100" t="str">
        <f t="shared" si="51"/>
        <v>VALID</v>
      </c>
    </row>
    <row r="824" spans="1:14" ht="14.25" customHeight="1">
      <c r="A824" s="2" t="s">
        <v>1258</v>
      </c>
      <c r="B824" s="3" t="s">
        <v>1978</v>
      </c>
      <c r="C824" s="2" t="s">
        <v>1979</v>
      </c>
      <c r="D824" s="2">
        <v>5</v>
      </c>
      <c r="E824" s="2">
        <f t="shared" si="48"/>
        <v>90000</v>
      </c>
      <c r="F824" s="2" t="str">
        <f t="shared" si="49"/>
        <v>18000</v>
      </c>
      <c r="G824" s="2">
        <v>123</v>
      </c>
      <c r="H824" s="6">
        <v>44833</v>
      </c>
      <c r="I824" s="6">
        <v>44839</v>
      </c>
      <c r="J824" s="2" t="s">
        <v>1991</v>
      </c>
      <c r="K824" s="2" t="b">
        <v>1</v>
      </c>
      <c r="L824" s="2">
        <v>69662</v>
      </c>
      <c r="M824" s="2">
        <f t="shared" si="50"/>
        <v>69662</v>
      </c>
      <c r="N824" s="100" t="str">
        <f t="shared" si="51"/>
        <v>VALID</v>
      </c>
    </row>
    <row r="825" spans="1:14" ht="14.25" customHeight="1">
      <c r="A825" s="2" t="s">
        <v>1260</v>
      </c>
      <c r="B825" s="3" t="s">
        <v>1998</v>
      </c>
      <c r="C825" s="2" t="s">
        <v>2001</v>
      </c>
      <c r="D825" s="2">
        <v>1</v>
      </c>
      <c r="E825" s="2">
        <f t="shared" si="48"/>
        <v>100</v>
      </c>
      <c r="F825" s="2" t="str">
        <f t="shared" si="49"/>
        <v>100</v>
      </c>
      <c r="G825" s="2">
        <v>488</v>
      </c>
      <c r="H825" s="6">
        <v>44973</v>
      </c>
      <c r="I825" s="6">
        <v>44977</v>
      </c>
      <c r="J825" s="2" t="s">
        <v>1968</v>
      </c>
      <c r="K825" s="2" t="b">
        <v>1</v>
      </c>
      <c r="L825" s="2">
        <v>67.66</v>
      </c>
      <c r="M825" s="2">
        <f t="shared" si="50"/>
        <v>67.66</v>
      </c>
      <c r="N825" s="100" t="str">
        <f t="shared" si="51"/>
        <v>VALID</v>
      </c>
    </row>
    <row r="826" spans="1:14" ht="14.25" customHeight="1">
      <c r="A826" s="2" t="s">
        <v>1261</v>
      </c>
      <c r="B826" s="3" t="s">
        <v>1986</v>
      </c>
      <c r="C826" s="2">
        <v>20000</v>
      </c>
      <c r="D826" s="2">
        <v>12</v>
      </c>
      <c r="E826" s="2">
        <f t="shared" si="48"/>
        <v>240000</v>
      </c>
      <c r="F826" s="2" t="str">
        <f t="shared" si="49"/>
        <v>20000</v>
      </c>
      <c r="G826" s="2">
        <v>238</v>
      </c>
      <c r="H826" s="6">
        <v>43660</v>
      </c>
      <c r="I826" s="6">
        <v>43665</v>
      </c>
      <c r="J826" s="2" t="s">
        <v>1985</v>
      </c>
      <c r="K826" s="2" t="b">
        <v>1</v>
      </c>
      <c r="L826" s="2">
        <v>172631.04000000001</v>
      </c>
      <c r="M826" s="2">
        <f t="shared" si="50"/>
        <v>172631.04000000001</v>
      </c>
      <c r="N826" s="100" t="str">
        <f t="shared" si="51"/>
        <v>VALID</v>
      </c>
    </row>
    <row r="827" spans="1:14" ht="14.25" customHeight="1">
      <c r="A827" s="2" t="s">
        <v>1262</v>
      </c>
      <c r="B827" s="3" t="s">
        <v>1989</v>
      </c>
      <c r="C827" s="2">
        <v>4000</v>
      </c>
      <c r="D827" s="2">
        <v>10</v>
      </c>
      <c r="E827" s="2">
        <f t="shared" si="48"/>
        <v>40000</v>
      </c>
      <c r="F827" s="2" t="str">
        <f t="shared" si="49"/>
        <v>4000</v>
      </c>
      <c r="G827" s="2">
        <v>405</v>
      </c>
      <c r="H827" s="6">
        <v>44748</v>
      </c>
      <c r="I827" s="6">
        <v>44751</v>
      </c>
      <c r="J827" s="2" t="s">
        <v>1974</v>
      </c>
      <c r="K827" s="2" t="b">
        <v>1</v>
      </c>
      <c r="L827" s="2">
        <v>25682.5</v>
      </c>
      <c r="M827" s="2">
        <f t="shared" si="50"/>
        <v>25682.5</v>
      </c>
      <c r="N827" s="100" t="str">
        <f t="shared" si="51"/>
        <v>VALID</v>
      </c>
    </row>
    <row r="828" spans="1:14" ht="14.25" customHeight="1">
      <c r="A828" s="2" t="s">
        <v>1263</v>
      </c>
      <c r="B828" s="3" t="s">
        <v>1977</v>
      </c>
      <c r="C828" s="2">
        <v>10000</v>
      </c>
      <c r="D828" s="2">
        <v>3</v>
      </c>
      <c r="E828" s="2">
        <f t="shared" si="48"/>
        <v>30000</v>
      </c>
      <c r="F828" s="2" t="str">
        <f t="shared" si="49"/>
        <v>10000</v>
      </c>
      <c r="G828" s="2">
        <v>379</v>
      </c>
      <c r="H828" s="6">
        <v>43720</v>
      </c>
      <c r="I828" s="6">
        <v>43725</v>
      </c>
      <c r="J828" s="2" t="s">
        <v>1985</v>
      </c>
      <c r="K828" s="2" t="b">
        <v>1</v>
      </c>
      <c r="L828" s="2">
        <v>24743.82</v>
      </c>
      <c r="M828" s="2">
        <f t="shared" si="50"/>
        <v>24743.82</v>
      </c>
      <c r="N828" s="100" t="str">
        <f t="shared" si="51"/>
        <v>VALID</v>
      </c>
    </row>
    <row r="829" spans="1:14" ht="14.25" customHeight="1">
      <c r="A829" s="2" t="s">
        <v>1264</v>
      </c>
      <c r="B829" s="3" t="s">
        <v>1969</v>
      </c>
      <c r="C829" s="2">
        <v>500</v>
      </c>
      <c r="D829" s="2">
        <v>1</v>
      </c>
      <c r="E829" s="2">
        <f t="shared" si="48"/>
        <v>500</v>
      </c>
      <c r="F829" s="2" t="str">
        <f t="shared" si="49"/>
        <v>500</v>
      </c>
      <c r="G829" s="2">
        <v>203</v>
      </c>
      <c r="H829" s="6">
        <v>44790</v>
      </c>
      <c r="I829" s="6">
        <v>44792</v>
      </c>
      <c r="J829" s="2" t="s">
        <v>1985</v>
      </c>
      <c r="K829" s="2" t="b">
        <v>1</v>
      </c>
      <c r="L829" s="2">
        <v>314.77999999999997</v>
      </c>
      <c r="M829" s="2">
        <f t="shared" si="50"/>
        <v>314.77999999999997</v>
      </c>
      <c r="N829" s="100" t="str">
        <f t="shared" si="51"/>
        <v>VALID</v>
      </c>
    </row>
    <row r="830" spans="1:14" ht="14.25" customHeight="1">
      <c r="A830" s="2" t="s">
        <v>1266</v>
      </c>
      <c r="B830" s="3" t="s">
        <v>1996</v>
      </c>
      <c r="C830" s="2" t="s">
        <v>1997</v>
      </c>
      <c r="D830" s="2">
        <v>1</v>
      </c>
      <c r="E830" s="2">
        <f t="shared" si="48"/>
        <v>800</v>
      </c>
      <c r="F830" s="2" t="str">
        <f t="shared" si="49"/>
        <v>800</v>
      </c>
      <c r="G830" s="2">
        <v>476</v>
      </c>
      <c r="H830" s="6">
        <v>44911</v>
      </c>
      <c r="I830" s="6">
        <v>44913</v>
      </c>
      <c r="J830" s="2" t="s">
        <v>1991</v>
      </c>
      <c r="K830" s="2" t="b">
        <v>1</v>
      </c>
      <c r="L830" s="2">
        <v>418.62</v>
      </c>
      <c r="M830" s="2">
        <f t="shared" si="50"/>
        <v>418.62</v>
      </c>
      <c r="N830" s="100" t="str">
        <f t="shared" si="51"/>
        <v>VALID</v>
      </c>
    </row>
    <row r="831" spans="1:14" ht="14.25" customHeight="1">
      <c r="A831" s="2" t="s">
        <v>1267</v>
      </c>
      <c r="B831" s="3" t="s">
        <v>1969</v>
      </c>
      <c r="C831" s="2">
        <v>500</v>
      </c>
      <c r="D831" s="2">
        <v>1</v>
      </c>
      <c r="E831" s="2">
        <f t="shared" si="48"/>
        <v>500</v>
      </c>
      <c r="F831" s="2" t="str">
        <f t="shared" si="49"/>
        <v>500</v>
      </c>
      <c r="G831" s="2">
        <v>380</v>
      </c>
      <c r="H831" s="6">
        <v>45056</v>
      </c>
      <c r="I831" s="6">
        <v>45060</v>
      </c>
      <c r="J831" s="2" t="s">
        <v>1991</v>
      </c>
      <c r="K831" s="2" t="b">
        <v>1</v>
      </c>
      <c r="L831" s="2">
        <v>251.3</v>
      </c>
      <c r="M831" s="2">
        <f t="shared" si="50"/>
        <v>251.3</v>
      </c>
      <c r="N831" s="100" t="str">
        <f t="shared" si="51"/>
        <v>VALID</v>
      </c>
    </row>
    <row r="832" spans="1:14" ht="14.25" customHeight="1">
      <c r="A832" s="2" t="s">
        <v>1268</v>
      </c>
      <c r="B832" s="3" t="s">
        <v>1977</v>
      </c>
      <c r="C832" s="2">
        <v>10000</v>
      </c>
      <c r="D832" s="2">
        <v>3</v>
      </c>
      <c r="E832" s="2">
        <f t="shared" si="48"/>
        <v>30000</v>
      </c>
      <c r="F832" s="2" t="str">
        <f t="shared" si="49"/>
        <v>10000</v>
      </c>
      <c r="G832" s="2">
        <v>258</v>
      </c>
      <c r="H832" s="6">
        <v>44211</v>
      </c>
      <c r="I832" s="6">
        <v>44215</v>
      </c>
      <c r="J832" s="2" t="s">
        <v>1972</v>
      </c>
      <c r="K832" s="2" t="b">
        <v>1</v>
      </c>
      <c r="L832" s="2">
        <v>21453.75</v>
      </c>
      <c r="M832" s="2">
        <f t="shared" si="50"/>
        <v>21453.75</v>
      </c>
      <c r="N832" s="100" t="str">
        <f t="shared" si="51"/>
        <v>VALID</v>
      </c>
    </row>
    <row r="833" spans="1:14" ht="14.25" customHeight="1">
      <c r="A833" s="2" t="s">
        <v>1269</v>
      </c>
      <c r="B833" s="3" t="s">
        <v>1983</v>
      </c>
      <c r="C833" s="2">
        <v>2000</v>
      </c>
      <c r="D833" s="2">
        <v>6</v>
      </c>
      <c r="E833" s="2">
        <f t="shared" si="48"/>
        <v>12000</v>
      </c>
      <c r="F833" s="2" t="str">
        <f t="shared" si="49"/>
        <v>2000</v>
      </c>
      <c r="G833" s="2">
        <v>170</v>
      </c>
      <c r="H833" s="6">
        <v>45295</v>
      </c>
      <c r="I833" s="6">
        <v>45298</v>
      </c>
      <c r="J833" s="100"/>
      <c r="K833" s="2" t="b">
        <v>0</v>
      </c>
      <c r="L833" s="2" t="s">
        <v>1970</v>
      </c>
      <c r="M833" s="2">
        <f t="shared" si="50"/>
        <v>0</v>
      </c>
      <c r="N833" s="100" t="str">
        <f t="shared" si="51"/>
        <v>VALID</v>
      </c>
    </row>
    <row r="834" spans="1:14" ht="14.25" customHeight="1">
      <c r="A834" s="2" t="s">
        <v>1270</v>
      </c>
      <c r="B834" s="3" t="s">
        <v>1967</v>
      </c>
      <c r="C834" s="2">
        <v>12000</v>
      </c>
      <c r="D834" s="2">
        <v>5</v>
      </c>
      <c r="E834" s="2">
        <f t="shared" si="48"/>
        <v>60000</v>
      </c>
      <c r="F834" s="2" t="str">
        <f t="shared" si="49"/>
        <v>12000</v>
      </c>
      <c r="G834" s="2">
        <v>468</v>
      </c>
      <c r="H834" s="6">
        <v>45031</v>
      </c>
      <c r="I834" s="6">
        <v>45037</v>
      </c>
      <c r="J834" s="2" t="s">
        <v>1972</v>
      </c>
      <c r="K834" s="2" t="b">
        <v>1</v>
      </c>
      <c r="L834" s="2">
        <v>44875.9</v>
      </c>
      <c r="M834" s="2">
        <f t="shared" si="50"/>
        <v>44875.9</v>
      </c>
      <c r="N834" s="100" t="str">
        <f t="shared" si="51"/>
        <v>VALID</v>
      </c>
    </row>
    <row r="835" spans="1:14" ht="14.25" customHeight="1">
      <c r="A835" s="2" t="s">
        <v>1271</v>
      </c>
      <c r="B835" s="3" t="s">
        <v>1973</v>
      </c>
      <c r="C835" s="2" t="s">
        <v>1993</v>
      </c>
      <c r="D835" s="2">
        <v>5</v>
      </c>
      <c r="E835" s="2">
        <f t="shared" ref="E835:E898" si="52">F835*D835</f>
        <v>15000</v>
      </c>
      <c r="F835" s="2" t="str">
        <f t="shared" ref="F835:F898" si="53">SUBSTITUTE(C835,"₹","")</f>
        <v>3000</v>
      </c>
      <c r="G835" s="2">
        <v>380</v>
      </c>
      <c r="H835" s="6">
        <v>44922</v>
      </c>
      <c r="I835" s="6">
        <v>44926</v>
      </c>
      <c r="J835" s="2" t="s">
        <v>1991</v>
      </c>
      <c r="K835" s="2" t="b">
        <v>1</v>
      </c>
      <c r="L835" s="2">
        <v>8541.8499999999985</v>
      </c>
      <c r="M835" s="2">
        <f t="shared" ref="M835:M898" si="54">IF(TRIM(L835)="",0,L835)</f>
        <v>8541.8499999999985</v>
      </c>
      <c r="N835" s="100" t="str">
        <f t="shared" ref="N835:N898" si="55">IF(AND(ISBLANK(J835),K835=TRUE),"INVALID","VALID")</f>
        <v>VALID</v>
      </c>
    </row>
    <row r="836" spans="1:14" ht="14.25" customHeight="1">
      <c r="A836" s="2" t="s">
        <v>1272</v>
      </c>
      <c r="B836" s="3" t="s">
        <v>1980</v>
      </c>
      <c r="C836" s="2" t="s">
        <v>2000</v>
      </c>
      <c r="D836" s="2">
        <v>10</v>
      </c>
      <c r="E836" s="2">
        <f t="shared" si="52"/>
        <v>250000</v>
      </c>
      <c r="F836" s="2" t="str">
        <f t="shared" si="53"/>
        <v>25000</v>
      </c>
      <c r="G836" s="2">
        <v>188</v>
      </c>
      <c r="H836" s="6">
        <v>45301</v>
      </c>
      <c r="I836" s="6">
        <v>45306</v>
      </c>
      <c r="J836" s="100"/>
      <c r="K836" s="2" t="b">
        <v>0</v>
      </c>
      <c r="L836" s="2" t="s">
        <v>1970</v>
      </c>
      <c r="M836" s="2">
        <f t="shared" si="54"/>
        <v>0</v>
      </c>
      <c r="N836" s="100" t="str">
        <f t="shared" si="55"/>
        <v>VALID</v>
      </c>
    </row>
    <row r="837" spans="1:14" ht="14.25" customHeight="1">
      <c r="A837" s="2" t="s">
        <v>1273</v>
      </c>
      <c r="B837" s="3" t="s">
        <v>1969</v>
      </c>
      <c r="C837" s="2" t="s">
        <v>1987</v>
      </c>
      <c r="D837" s="2">
        <v>1</v>
      </c>
      <c r="E837" s="2">
        <f t="shared" si="52"/>
        <v>500</v>
      </c>
      <c r="F837" s="2" t="str">
        <f t="shared" si="53"/>
        <v>500</v>
      </c>
      <c r="G837" s="2">
        <v>354</v>
      </c>
      <c r="H837" s="6">
        <v>43636</v>
      </c>
      <c r="I837" s="6">
        <v>43641</v>
      </c>
      <c r="J837" s="2" t="s">
        <v>1985</v>
      </c>
      <c r="K837" s="2" t="b">
        <v>1</v>
      </c>
      <c r="L837" s="2">
        <v>353.6</v>
      </c>
      <c r="M837" s="2">
        <f t="shared" si="54"/>
        <v>353.6</v>
      </c>
      <c r="N837" s="100" t="str">
        <f t="shared" si="55"/>
        <v>VALID</v>
      </c>
    </row>
    <row r="838" spans="1:14" ht="14.25" customHeight="1">
      <c r="A838" s="2" t="s">
        <v>1274</v>
      </c>
      <c r="B838" s="3" t="s">
        <v>1969</v>
      </c>
      <c r="C838" s="2">
        <v>500</v>
      </c>
      <c r="D838" s="2">
        <v>2</v>
      </c>
      <c r="E838" s="2">
        <f t="shared" si="52"/>
        <v>1000</v>
      </c>
      <c r="F838" s="2" t="str">
        <f t="shared" si="53"/>
        <v>500</v>
      </c>
      <c r="G838" s="2">
        <v>302</v>
      </c>
      <c r="H838" s="6">
        <v>45264</v>
      </c>
      <c r="I838" s="6">
        <v>45270</v>
      </c>
      <c r="J838" s="100"/>
      <c r="K838" s="2" t="b">
        <v>0</v>
      </c>
      <c r="L838" s="2" t="s">
        <v>1970</v>
      </c>
      <c r="M838" s="2">
        <f t="shared" si="54"/>
        <v>0</v>
      </c>
      <c r="N838" s="100" t="str">
        <f t="shared" si="55"/>
        <v>VALID</v>
      </c>
    </row>
    <row r="839" spans="1:14" ht="14.25" customHeight="1">
      <c r="A839" s="2" t="s">
        <v>1275</v>
      </c>
      <c r="B839" s="3" t="s">
        <v>1980</v>
      </c>
      <c r="C839" s="2">
        <v>25000</v>
      </c>
      <c r="D839" s="2">
        <v>10</v>
      </c>
      <c r="E839" s="2">
        <f t="shared" si="52"/>
        <v>250000</v>
      </c>
      <c r="F839" s="2" t="str">
        <f t="shared" si="53"/>
        <v>25000</v>
      </c>
      <c r="G839" s="2">
        <v>106</v>
      </c>
      <c r="H839" s="6">
        <v>45414</v>
      </c>
      <c r="I839" s="6">
        <v>45417</v>
      </c>
      <c r="J839" s="2" t="s">
        <v>1968</v>
      </c>
      <c r="K839" s="2" t="b">
        <v>1</v>
      </c>
      <c r="L839" s="2">
        <v>212641.6</v>
      </c>
      <c r="M839" s="2">
        <f t="shared" si="54"/>
        <v>212641.6</v>
      </c>
      <c r="N839" s="100" t="str">
        <f t="shared" si="55"/>
        <v>VALID</v>
      </c>
    </row>
    <row r="840" spans="1:14" ht="14.25" customHeight="1">
      <c r="A840" s="2" t="s">
        <v>1276</v>
      </c>
      <c r="B840" s="3" t="s">
        <v>1973</v>
      </c>
      <c r="C840" s="2">
        <v>3000</v>
      </c>
      <c r="D840" s="2">
        <v>5</v>
      </c>
      <c r="E840" s="2">
        <f t="shared" si="52"/>
        <v>15000</v>
      </c>
      <c r="F840" s="2" t="str">
        <f t="shared" si="53"/>
        <v>3000</v>
      </c>
      <c r="G840" s="2">
        <v>384</v>
      </c>
      <c r="H840" s="6">
        <v>45246</v>
      </c>
      <c r="I840" s="6">
        <v>45248</v>
      </c>
      <c r="J840" s="2" t="s">
        <v>1991</v>
      </c>
      <c r="K840" s="2" t="b">
        <v>1</v>
      </c>
      <c r="L840" s="2">
        <v>12903.95</v>
      </c>
      <c r="M840" s="2">
        <f t="shared" si="54"/>
        <v>12903.95</v>
      </c>
      <c r="N840" s="100" t="str">
        <f t="shared" si="55"/>
        <v>VALID</v>
      </c>
    </row>
    <row r="841" spans="1:14" ht="14.25" customHeight="1">
      <c r="A841" s="2" t="s">
        <v>1277</v>
      </c>
      <c r="B841" s="3" t="s">
        <v>1982</v>
      </c>
      <c r="C841" s="2">
        <v>15000</v>
      </c>
      <c r="D841" s="2">
        <v>3</v>
      </c>
      <c r="E841" s="2">
        <f t="shared" si="52"/>
        <v>45000</v>
      </c>
      <c r="F841" s="2" t="str">
        <f t="shared" si="53"/>
        <v>15000</v>
      </c>
      <c r="G841" s="2">
        <v>186</v>
      </c>
      <c r="H841" s="6">
        <v>43740</v>
      </c>
      <c r="I841" s="6">
        <v>43746</v>
      </c>
      <c r="J841" s="2" t="s">
        <v>1972</v>
      </c>
      <c r="K841" s="2" t="b">
        <v>1</v>
      </c>
      <c r="L841" s="2">
        <v>31870.590000000004</v>
      </c>
      <c r="M841" s="2">
        <f t="shared" si="54"/>
        <v>31870.590000000004</v>
      </c>
      <c r="N841" s="100" t="str">
        <f t="shared" si="55"/>
        <v>VALID</v>
      </c>
    </row>
    <row r="842" spans="1:14" ht="14.25" customHeight="1">
      <c r="A842" s="2" t="s">
        <v>1279</v>
      </c>
      <c r="B842" s="3" t="s">
        <v>1986</v>
      </c>
      <c r="C842" s="2">
        <v>20000</v>
      </c>
      <c r="D842" s="2">
        <v>12</v>
      </c>
      <c r="E842" s="2">
        <f t="shared" si="52"/>
        <v>240000</v>
      </c>
      <c r="F842" s="2" t="str">
        <f t="shared" si="53"/>
        <v>20000</v>
      </c>
      <c r="G842" s="2">
        <v>309</v>
      </c>
      <c r="H842" s="6">
        <v>44485</v>
      </c>
      <c r="I842" s="6">
        <v>44490</v>
      </c>
      <c r="J842" s="2" t="s">
        <v>1972</v>
      </c>
      <c r="K842" s="2" t="b">
        <v>1</v>
      </c>
      <c r="L842" s="2">
        <v>186596.28</v>
      </c>
      <c r="M842" s="2">
        <f t="shared" si="54"/>
        <v>186596.28</v>
      </c>
      <c r="N842" s="100" t="str">
        <f t="shared" si="55"/>
        <v>VALID</v>
      </c>
    </row>
    <row r="843" spans="1:14" ht="14.25" customHeight="1">
      <c r="A843" s="2" t="s">
        <v>1281</v>
      </c>
      <c r="B843" s="3" t="s">
        <v>1996</v>
      </c>
      <c r="C843" s="2">
        <v>800</v>
      </c>
      <c r="D843" s="2">
        <v>1</v>
      </c>
      <c r="E843" s="2">
        <f t="shared" si="52"/>
        <v>800</v>
      </c>
      <c r="F843" s="2" t="str">
        <f t="shared" si="53"/>
        <v>800</v>
      </c>
      <c r="G843" s="2">
        <v>352</v>
      </c>
      <c r="H843" s="6">
        <v>44185</v>
      </c>
      <c r="I843" s="6">
        <v>44188</v>
      </c>
      <c r="J843" s="2" t="s">
        <v>1991</v>
      </c>
      <c r="K843" s="2" t="b">
        <v>1</v>
      </c>
      <c r="L843" s="2">
        <v>506.14</v>
      </c>
      <c r="M843" s="2">
        <f t="shared" si="54"/>
        <v>506.14</v>
      </c>
      <c r="N843" s="100" t="str">
        <f t="shared" si="55"/>
        <v>VALID</v>
      </c>
    </row>
    <row r="844" spans="1:14" ht="14.25" customHeight="1">
      <c r="A844" s="2" t="s">
        <v>1283</v>
      </c>
      <c r="B844" s="3" t="s">
        <v>1996</v>
      </c>
      <c r="C844" s="2" t="s">
        <v>1997</v>
      </c>
      <c r="D844" s="2">
        <v>1</v>
      </c>
      <c r="E844" s="2">
        <f t="shared" si="52"/>
        <v>800</v>
      </c>
      <c r="F844" s="2" t="str">
        <f t="shared" si="53"/>
        <v>800</v>
      </c>
      <c r="G844" s="2">
        <v>297</v>
      </c>
      <c r="H844" s="6">
        <v>44379</v>
      </c>
      <c r="I844" s="6">
        <v>44384</v>
      </c>
      <c r="J844" s="100"/>
      <c r="K844" s="2" t="b">
        <v>0</v>
      </c>
      <c r="L844" s="2" t="s">
        <v>1970</v>
      </c>
      <c r="M844" s="2">
        <f t="shared" si="54"/>
        <v>0</v>
      </c>
      <c r="N844" s="100" t="str">
        <f t="shared" si="55"/>
        <v>VALID</v>
      </c>
    </row>
    <row r="845" spans="1:14" ht="14.25" customHeight="1">
      <c r="A845" s="2" t="s">
        <v>1284</v>
      </c>
      <c r="B845" s="3" t="s">
        <v>1982</v>
      </c>
      <c r="C845" s="2">
        <v>15000</v>
      </c>
      <c r="D845" s="2">
        <v>4</v>
      </c>
      <c r="E845" s="2">
        <f t="shared" si="52"/>
        <v>60000</v>
      </c>
      <c r="F845" s="2" t="str">
        <f t="shared" si="53"/>
        <v>15000</v>
      </c>
      <c r="G845" s="2">
        <v>287</v>
      </c>
      <c r="H845" s="6">
        <v>43623</v>
      </c>
      <c r="I845" s="6">
        <v>43628</v>
      </c>
      <c r="J845" s="100"/>
      <c r="K845" s="2" t="b">
        <v>0</v>
      </c>
      <c r="L845" s="2" t="s">
        <v>1970</v>
      </c>
      <c r="M845" s="2">
        <f t="shared" si="54"/>
        <v>0</v>
      </c>
      <c r="N845" s="100" t="str">
        <f t="shared" si="55"/>
        <v>VALID</v>
      </c>
    </row>
    <row r="846" spans="1:14" ht="14.25" customHeight="1">
      <c r="A846" s="2" t="s">
        <v>1285</v>
      </c>
      <c r="B846" s="3" t="s">
        <v>1981</v>
      </c>
      <c r="C846" s="2">
        <v>8000</v>
      </c>
      <c r="D846" s="2">
        <v>4</v>
      </c>
      <c r="E846" s="2">
        <f t="shared" si="52"/>
        <v>32000</v>
      </c>
      <c r="F846" s="2" t="str">
        <f t="shared" si="53"/>
        <v>8000</v>
      </c>
      <c r="G846" s="2">
        <v>261</v>
      </c>
      <c r="H846" s="6">
        <v>45407</v>
      </c>
      <c r="I846" s="6">
        <v>45411</v>
      </c>
      <c r="J846" s="2" t="s">
        <v>1972</v>
      </c>
      <c r="K846" s="2" t="b">
        <v>1</v>
      </c>
      <c r="L846" s="2">
        <v>26443.52</v>
      </c>
      <c r="M846" s="2">
        <f t="shared" si="54"/>
        <v>26443.52</v>
      </c>
      <c r="N846" s="100" t="str">
        <f t="shared" si="55"/>
        <v>VALID</v>
      </c>
    </row>
    <row r="847" spans="1:14" ht="14.25" customHeight="1">
      <c r="A847" s="2" t="s">
        <v>1287</v>
      </c>
      <c r="B847" s="3" t="s">
        <v>1980</v>
      </c>
      <c r="C847" s="2">
        <v>25000</v>
      </c>
      <c r="D847" s="2">
        <v>10</v>
      </c>
      <c r="E847" s="2">
        <f t="shared" si="52"/>
        <v>250000</v>
      </c>
      <c r="F847" s="2" t="str">
        <f t="shared" si="53"/>
        <v>25000</v>
      </c>
      <c r="G847" s="2">
        <v>341</v>
      </c>
      <c r="H847" s="6">
        <v>44570</v>
      </c>
      <c r="I847" s="6">
        <v>44574</v>
      </c>
      <c r="J847" s="2" t="s">
        <v>1972</v>
      </c>
      <c r="K847" s="2" t="b">
        <v>1</v>
      </c>
      <c r="L847" s="2">
        <v>130103.79999999999</v>
      </c>
      <c r="M847" s="2">
        <f t="shared" si="54"/>
        <v>130103.79999999999</v>
      </c>
      <c r="N847" s="100" t="str">
        <f t="shared" si="55"/>
        <v>VALID</v>
      </c>
    </row>
    <row r="848" spans="1:14" ht="14.25" customHeight="1">
      <c r="A848" s="2" t="s">
        <v>1288</v>
      </c>
      <c r="B848" s="3" t="s">
        <v>1971</v>
      </c>
      <c r="C848" s="2" t="s">
        <v>1975</v>
      </c>
      <c r="D848" s="2">
        <v>2</v>
      </c>
      <c r="E848" s="2">
        <f t="shared" si="52"/>
        <v>12000</v>
      </c>
      <c r="F848" s="2" t="str">
        <f t="shared" si="53"/>
        <v>6000</v>
      </c>
      <c r="G848" s="2">
        <v>345</v>
      </c>
      <c r="H848" s="6">
        <v>44330</v>
      </c>
      <c r="I848" s="6">
        <v>44332</v>
      </c>
      <c r="J848" s="2" t="s">
        <v>1991</v>
      </c>
      <c r="K848" s="2" t="b">
        <v>1</v>
      </c>
      <c r="L848" s="2">
        <v>9364.9599999999991</v>
      </c>
      <c r="M848" s="2">
        <f t="shared" si="54"/>
        <v>9364.9599999999991</v>
      </c>
      <c r="N848" s="100" t="str">
        <f t="shared" si="55"/>
        <v>VALID</v>
      </c>
    </row>
    <row r="849" spans="1:14" ht="14.25" customHeight="1">
      <c r="A849" s="2" t="s">
        <v>1289</v>
      </c>
      <c r="B849" s="3" t="s">
        <v>1986</v>
      </c>
      <c r="C849" s="2">
        <v>20000</v>
      </c>
      <c r="D849" s="2">
        <v>12</v>
      </c>
      <c r="E849" s="2">
        <f t="shared" si="52"/>
        <v>240000</v>
      </c>
      <c r="F849" s="2" t="str">
        <f t="shared" si="53"/>
        <v>20000</v>
      </c>
      <c r="G849" s="2">
        <v>261</v>
      </c>
      <c r="H849" s="6">
        <v>45070</v>
      </c>
      <c r="I849" s="6">
        <v>45073</v>
      </c>
      <c r="J849" s="2" t="s">
        <v>1972</v>
      </c>
      <c r="K849" s="2" t="b">
        <v>1</v>
      </c>
      <c r="L849" s="2">
        <v>167436.72</v>
      </c>
      <c r="M849" s="2">
        <f t="shared" si="54"/>
        <v>167436.72</v>
      </c>
      <c r="N849" s="100" t="str">
        <f t="shared" si="55"/>
        <v>VALID</v>
      </c>
    </row>
    <row r="850" spans="1:14" ht="14.25" customHeight="1">
      <c r="A850" s="2" t="s">
        <v>1290</v>
      </c>
      <c r="B850" s="3" t="s">
        <v>1980</v>
      </c>
      <c r="C850" s="2">
        <v>25000</v>
      </c>
      <c r="D850" s="2">
        <v>12</v>
      </c>
      <c r="E850" s="2">
        <f t="shared" si="52"/>
        <v>300000</v>
      </c>
      <c r="F850" s="2" t="str">
        <f t="shared" si="53"/>
        <v>25000</v>
      </c>
      <c r="G850" s="2">
        <v>185</v>
      </c>
      <c r="H850" s="6">
        <v>45273</v>
      </c>
      <c r="I850" s="6">
        <v>45279</v>
      </c>
      <c r="J850" s="2" t="s">
        <v>1968</v>
      </c>
      <c r="K850" s="2" t="b">
        <v>1</v>
      </c>
      <c r="L850" s="2">
        <v>231831.84</v>
      </c>
      <c r="M850" s="2">
        <f t="shared" si="54"/>
        <v>231831.84</v>
      </c>
      <c r="N850" s="100" t="str">
        <f t="shared" si="55"/>
        <v>VALID</v>
      </c>
    </row>
    <row r="851" spans="1:14" ht="14.25" customHeight="1">
      <c r="A851" s="2" t="s">
        <v>1291</v>
      </c>
      <c r="B851" s="3" t="s">
        <v>1980</v>
      </c>
      <c r="C851" s="2">
        <v>25000</v>
      </c>
      <c r="D851" s="2">
        <v>12</v>
      </c>
      <c r="E851" s="2">
        <f t="shared" si="52"/>
        <v>300000</v>
      </c>
      <c r="F851" s="2" t="str">
        <f t="shared" si="53"/>
        <v>25000</v>
      </c>
      <c r="G851" s="2">
        <v>436</v>
      </c>
      <c r="H851" s="6">
        <v>45365</v>
      </c>
      <c r="I851" s="6">
        <v>45367</v>
      </c>
      <c r="J851" s="2" t="s">
        <v>1968</v>
      </c>
      <c r="K851" s="2" t="b">
        <v>1</v>
      </c>
      <c r="L851" s="2">
        <v>201137.88</v>
      </c>
      <c r="M851" s="2">
        <f t="shared" si="54"/>
        <v>201137.88</v>
      </c>
      <c r="N851" s="100" t="str">
        <f t="shared" si="55"/>
        <v>VALID</v>
      </c>
    </row>
    <row r="852" spans="1:14" ht="14.25" customHeight="1">
      <c r="A852" s="2" t="s">
        <v>1292</v>
      </c>
      <c r="B852" s="3" t="s">
        <v>1996</v>
      </c>
      <c r="C852" s="2" t="s">
        <v>1997</v>
      </c>
      <c r="D852" s="2">
        <v>2</v>
      </c>
      <c r="E852" s="2">
        <f t="shared" si="52"/>
        <v>1600</v>
      </c>
      <c r="F852" s="2" t="str">
        <f t="shared" si="53"/>
        <v>800</v>
      </c>
      <c r="G852" s="2">
        <v>215</v>
      </c>
      <c r="H852" s="6">
        <v>43728</v>
      </c>
      <c r="I852" s="6">
        <v>43734</v>
      </c>
      <c r="J852" s="100"/>
      <c r="K852" s="2" t="b">
        <v>0</v>
      </c>
      <c r="L852" s="2" t="s">
        <v>1970</v>
      </c>
      <c r="M852" s="2">
        <f t="shared" si="54"/>
        <v>0</v>
      </c>
      <c r="N852" s="100" t="str">
        <f t="shared" si="55"/>
        <v>VALID</v>
      </c>
    </row>
    <row r="853" spans="1:14" ht="14.25" customHeight="1">
      <c r="A853" s="2" t="s">
        <v>1293</v>
      </c>
      <c r="B853" s="3" t="s">
        <v>1980</v>
      </c>
      <c r="C853" s="2">
        <v>25000</v>
      </c>
      <c r="D853" s="2">
        <v>8</v>
      </c>
      <c r="E853" s="2">
        <f t="shared" si="52"/>
        <v>200000</v>
      </c>
      <c r="F853" s="2" t="str">
        <f t="shared" si="53"/>
        <v>25000</v>
      </c>
      <c r="G853" s="2">
        <v>471</v>
      </c>
      <c r="H853" s="6">
        <v>43676</v>
      </c>
      <c r="I853" s="6">
        <v>43682</v>
      </c>
      <c r="J853" s="2" t="s">
        <v>1991</v>
      </c>
      <c r="K853" s="2" t="b">
        <v>1</v>
      </c>
      <c r="L853" s="2">
        <v>124849.84</v>
      </c>
      <c r="M853" s="2">
        <f t="shared" si="54"/>
        <v>124849.84</v>
      </c>
      <c r="N853" s="100" t="str">
        <f t="shared" si="55"/>
        <v>VALID</v>
      </c>
    </row>
    <row r="854" spans="1:14" ht="14.25" customHeight="1">
      <c r="A854" s="2" t="s">
        <v>1294</v>
      </c>
      <c r="B854" s="3" t="s">
        <v>1977</v>
      </c>
      <c r="C854" s="2" t="s">
        <v>1994</v>
      </c>
      <c r="D854" s="2">
        <v>3</v>
      </c>
      <c r="E854" s="2">
        <f t="shared" si="52"/>
        <v>30000</v>
      </c>
      <c r="F854" s="2" t="str">
        <f t="shared" si="53"/>
        <v>10000</v>
      </c>
      <c r="G854" s="2">
        <v>209</v>
      </c>
      <c r="H854" s="6">
        <v>43869</v>
      </c>
      <c r="I854" s="6">
        <v>43873</v>
      </c>
      <c r="J854" s="2" t="s">
        <v>1968</v>
      </c>
      <c r="K854" s="2" t="b">
        <v>1</v>
      </c>
      <c r="L854" s="2">
        <v>16466.07</v>
      </c>
      <c r="M854" s="2">
        <f t="shared" si="54"/>
        <v>16466.07</v>
      </c>
      <c r="N854" s="100" t="str">
        <f t="shared" si="55"/>
        <v>VALID</v>
      </c>
    </row>
    <row r="855" spans="1:14" ht="14.25" customHeight="1">
      <c r="A855" s="2" t="s">
        <v>1295</v>
      </c>
      <c r="B855" s="3" t="s">
        <v>1982</v>
      </c>
      <c r="C855" s="2">
        <v>15000</v>
      </c>
      <c r="D855" s="2">
        <v>4</v>
      </c>
      <c r="E855" s="2">
        <f t="shared" si="52"/>
        <v>60000</v>
      </c>
      <c r="F855" s="2" t="str">
        <f t="shared" si="53"/>
        <v>15000</v>
      </c>
      <c r="G855" s="2">
        <v>258</v>
      </c>
      <c r="H855" s="6">
        <v>44211</v>
      </c>
      <c r="I855" s="6">
        <v>44217</v>
      </c>
      <c r="J855" s="100"/>
      <c r="K855" s="2" t="b">
        <v>0</v>
      </c>
      <c r="L855" s="2" t="s">
        <v>1970</v>
      </c>
      <c r="M855" s="2">
        <f t="shared" si="54"/>
        <v>0</v>
      </c>
      <c r="N855" s="100" t="str">
        <f t="shared" si="55"/>
        <v>VALID</v>
      </c>
    </row>
    <row r="856" spans="1:14" ht="14.25" customHeight="1">
      <c r="A856" s="2" t="s">
        <v>1296</v>
      </c>
      <c r="B856" s="3" t="s">
        <v>1971</v>
      </c>
      <c r="C856" s="2" t="s">
        <v>1975</v>
      </c>
      <c r="D856" s="2">
        <v>3</v>
      </c>
      <c r="E856" s="2">
        <f t="shared" si="52"/>
        <v>18000</v>
      </c>
      <c r="F856" s="2" t="str">
        <f t="shared" si="53"/>
        <v>6000</v>
      </c>
      <c r="G856" s="2">
        <v>180</v>
      </c>
      <c r="H856" s="6">
        <v>43960</v>
      </c>
      <c r="I856" s="6">
        <v>43963</v>
      </c>
      <c r="J856" s="2" t="s">
        <v>1972</v>
      </c>
      <c r="K856" s="2" t="b">
        <v>1</v>
      </c>
      <c r="L856" s="2">
        <v>16160.939999999999</v>
      </c>
      <c r="M856" s="2">
        <f t="shared" si="54"/>
        <v>16160.939999999999</v>
      </c>
      <c r="N856" s="100" t="str">
        <f t="shared" si="55"/>
        <v>VALID</v>
      </c>
    </row>
    <row r="857" spans="1:14" ht="14.25" customHeight="1">
      <c r="A857" s="2" t="s">
        <v>1297</v>
      </c>
      <c r="B857" s="3" t="s">
        <v>1976</v>
      </c>
      <c r="C857" s="2" t="s">
        <v>2002</v>
      </c>
      <c r="D857" s="2">
        <v>2</v>
      </c>
      <c r="E857" s="2">
        <f t="shared" si="52"/>
        <v>2000</v>
      </c>
      <c r="F857" s="2" t="str">
        <f t="shared" si="53"/>
        <v>1000</v>
      </c>
      <c r="G857" s="2">
        <v>292</v>
      </c>
      <c r="H857" s="6">
        <v>45310</v>
      </c>
      <c r="I857" s="6">
        <v>45316</v>
      </c>
      <c r="J857" s="100"/>
      <c r="K857" s="2" t="b">
        <v>0</v>
      </c>
      <c r="L857" s="2" t="s">
        <v>1970</v>
      </c>
      <c r="M857" s="2">
        <f t="shared" si="54"/>
        <v>0</v>
      </c>
      <c r="N857" s="100" t="str">
        <f t="shared" si="55"/>
        <v>VALID</v>
      </c>
    </row>
    <row r="858" spans="1:14" ht="14.25" customHeight="1">
      <c r="A858" s="2" t="s">
        <v>1298</v>
      </c>
      <c r="B858" s="3" t="s">
        <v>1982</v>
      </c>
      <c r="C858" s="2" t="s">
        <v>2003</v>
      </c>
      <c r="D858" s="2">
        <v>5</v>
      </c>
      <c r="E858" s="2">
        <f t="shared" si="52"/>
        <v>75000</v>
      </c>
      <c r="F858" s="2" t="str">
        <f t="shared" si="53"/>
        <v>15000</v>
      </c>
      <c r="G858" s="2">
        <v>304</v>
      </c>
      <c r="H858" s="6">
        <v>45245</v>
      </c>
      <c r="I858" s="6">
        <v>45248</v>
      </c>
      <c r="J858" s="100"/>
      <c r="K858" s="2" t="b">
        <v>0</v>
      </c>
      <c r="L858" s="2" t="s">
        <v>1970</v>
      </c>
      <c r="M858" s="2">
        <f t="shared" si="54"/>
        <v>0</v>
      </c>
      <c r="N858" s="100" t="str">
        <f t="shared" si="55"/>
        <v>VALID</v>
      </c>
    </row>
    <row r="859" spans="1:14" ht="14.25" customHeight="1">
      <c r="A859" s="2" t="s">
        <v>1299</v>
      </c>
      <c r="B859" s="3" t="s">
        <v>1996</v>
      </c>
      <c r="C859" s="2" t="s">
        <v>1997</v>
      </c>
      <c r="D859" s="2">
        <v>1</v>
      </c>
      <c r="E859" s="2">
        <f t="shared" si="52"/>
        <v>800</v>
      </c>
      <c r="F859" s="2" t="str">
        <f t="shared" si="53"/>
        <v>800</v>
      </c>
      <c r="G859" s="2">
        <v>364</v>
      </c>
      <c r="H859" s="6">
        <v>43642</v>
      </c>
      <c r="I859" s="6">
        <v>43645</v>
      </c>
      <c r="J859" s="2" t="s">
        <v>1991</v>
      </c>
      <c r="K859" s="2" t="b">
        <v>1</v>
      </c>
      <c r="L859" s="2">
        <v>718.38</v>
      </c>
      <c r="M859" s="2">
        <f t="shared" si="54"/>
        <v>718.38</v>
      </c>
      <c r="N859" s="100" t="str">
        <f t="shared" si="55"/>
        <v>VALID</v>
      </c>
    </row>
    <row r="860" spans="1:14" ht="14.25" customHeight="1">
      <c r="A860" s="2" t="s">
        <v>1301</v>
      </c>
      <c r="B860" s="3" t="s">
        <v>1971</v>
      </c>
      <c r="C860" s="2">
        <v>6000</v>
      </c>
      <c r="D860" s="2">
        <v>3</v>
      </c>
      <c r="E860" s="2">
        <f t="shared" si="52"/>
        <v>18000</v>
      </c>
      <c r="F860" s="2" t="str">
        <f t="shared" si="53"/>
        <v>6000</v>
      </c>
      <c r="G860" s="2">
        <v>404</v>
      </c>
      <c r="H860" s="6">
        <v>43728</v>
      </c>
      <c r="I860" s="6">
        <v>43733</v>
      </c>
      <c r="J860" s="2" t="s">
        <v>1985</v>
      </c>
      <c r="K860" s="2" t="b">
        <v>1</v>
      </c>
      <c r="L860" s="2">
        <v>14168.43</v>
      </c>
      <c r="M860" s="2">
        <f t="shared" si="54"/>
        <v>14168.43</v>
      </c>
      <c r="N860" s="100" t="str">
        <f t="shared" si="55"/>
        <v>VALID</v>
      </c>
    </row>
    <row r="861" spans="1:14" ht="14.25" customHeight="1">
      <c r="A861" s="2" t="s">
        <v>1302</v>
      </c>
      <c r="B861" s="3" t="s">
        <v>1971</v>
      </c>
      <c r="C861" s="2" t="s">
        <v>1975</v>
      </c>
      <c r="D861" s="2">
        <v>3</v>
      </c>
      <c r="E861" s="2">
        <f t="shared" si="52"/>
        <v>18000</v>
      </c>
      <c r="F861" s="2" t="str">
        <f t="shared" si="53"/>
        <v>6000</v>
      </c>
      <c r="G861" s="2">
        <v>485</v>
      </c>
      <c r="H861" s="6">
        <v>45150</v>
      </c>
      <c r="I861" s="6">
        <v>45156</v>
      </c>
      <c r="J861" s="2" t="s">
        <v>1974</v>
      </c>
      <c r="K861" s="2" t="b">
        <v>1</v>
      </c>
      <c r="L861" s="2">
        <v>11696.039999999999</v>
      </c>
      <c r="M861" s="2">
        <f t="shared" si="54"/>
        <v>11696.039999999999</v>
      </c>
      <c r="N861" s="100" t="str">
        <f t="shared" si="55"/>
        <v>VALID</v>
      </c>
    </row>
    <row r="862" spans="1:14" ht="14.25" customHeight="1">
      <c r="A862" s="2" t="s">
        <v>1304</v>
      </c>
      <c r="B862" s="3" t="s">
        <v>1996</v>
      </c>
      <c r="C862" s="2">
        <v>800</v>
      </c>
      <c r="D862" s="2">
        <v>1</v>
      </c>
      <c r="E862" s="2">
        <f t="shared" si="52"/>
        <v>800</v>
      </c>
      <c r="F862" s="2" t="str">
        <f t="shared" si="53"/>
        <v>800</v>
      </c>
      <c r="G862" s="2">
        <v>444</v>
      </c>
      <c r="H862" s="6">
        <v>44687</v>
      </c>
      <c r="I862" s="6">
        <v>44693</v>
      </c>
      <c r="J862" s="100"/>
      <c r="K862" s="2" t="b">
        <v>0</v>
      </c>
      <c r="L862" s="2" t="s">
        <v>1970</v>
      </c>
      <c r="M862" s="2">
        <f t="shared" si="54"/>
        <v>0</v>
      </c>
      <c r="N862" s="100" t="str">
        <f t="shared" si="55"/>
        <v>VALID</v>
      </c>
    </row>
    <row r="863" spans="1:14" ht="14.25" customHeight="1">
      <c r="A863" s="2" t="s">
        <v>1305</v>
      </c>
      <c r="B863" s="3" t="s">
        <v>1983</v>
      </c>
      <c r="C863" s="2">
        <v>2000</v>
      </c>
      <c r="D863" s="2">
        <v>6</v>
      </c>
      <c r="E863" s="2">
        <f t="shared" si="52"/>
        <v>12000</v>
      </c>
      <c r="F863" s="2" t="str">
        <f t="shared" si="53"/>
        <v>2000</v>
      </c>
      <c r="G863" s="2">
        <v>188</v>
      </c>
      <c r="H863" s="6">
        <v>43837</v>
      </c>
      <c r="I863" s="6">
        <v>43843</v>
      </c>
      <c r="J863" s="2" t="s">
        <v>1972</v>
      </c>
      <c r="K863" s="2" t="b">
        <v>1</v>
      </c>
      <c r="L863" s="2">
        <v>8047.14</v>
      </c>
      <c r="M863" s="2">
        <f t="shared" si="54"/>
        <v>8047.14</v>
      </c>
      <c r="N863" s="100" t="str">
        <f t="shared" si="55"/>
        <v>VALID</v>
      </c>
    </row>
    <row r="864" spans="1:14" ht="14.25" customHeight="1">
      <c r="A864" s="2" t="s">
        <v>1306</v>
      </c>
      <c r="B864" s="3" t="s">
        <v>1977</v>
      </c>
      <c r="C864" s="2">
        <v>10000</v>
      </c>
      <c r="D864" s="2">
        <v>3</v>
      </c>
      <c r="E864" s="2">
        <f t="shared" si="52"/>
        <v>30000</v>
      </c>
      <c r="F864" s="2" t="str">
        <f t="shared" si="53"/>
        <v>10000</v>
      </c>
      <c r="G864" s="2">
        <v>455</v>
      </c>
      <c r="H864" s="6">
        <v>44858</v>
      </c>
      <c r="I864" s="6">
        <v>44862</v>
      </c>
      <c r="J864" s="2" t="s">
        <v>1991</v>
      </c>
      <c r="K864" s="2" t="b">
        <v>1</v>
      </c>
      <c r="L864" s="2">
        <v>20406.63</v>
      </c>
      <c r="M864" s="2">
        <f t="shared" si="54"/>
        <v>20406.63</v>
      </c>
      <c r="N864" s="100" t="str">
        <f t="shared" si="55"/>
        <v>VALID</v>
      </c>
    </row>
    <row r="865" spans="1:14" ht="14.25" customHeight="1">
      <c r="A865" s="2" t="s">
        <v>1307</v>
      </c>
      <c r="B865" s="3" t="s">
        <v>1996</v>
      </c>
      <c r="C865" s="2">
        <v>800</v>
      </c>
      <c r="D865" s="2">
        <v>1</v>
      </c>
      <c r="E865" s="2">
        <f t="shared" si="52"/>
        <v>800</v>
      </c>
      <c r="F865" s="2" t="str">
        <f t="shared" si="53"/>
        <v>800</v>
      </c>
      <c r="G865" s="2">
        <v>207</v>
      </c>
      <c r="H865" s="6">
        <v>44605</v>
      </c>
      <c r="I865" s="6">
        <v>44609</v>
      </c>
      <c r="J865" s="2" t="s">
        <v>1974</v>
      </c>
      <c r="K865" s="2" t="b">
        <v>1</v>
      </c>
      <c r="L865" s="2">
        <v>509.19</v>
      </c>
      <c r="M865" s="2">
        <f t="shared" si="54"/>
        <v>509.19</v>
      </c>
      <c r="N865" s="100" t="str">
        <f t="shared" si="55"/>
        <v>VALID</v>
      </c>
    </row>
    <row r="866" spans="1:14" ht="14.25" customHeight="1">
      <c r="A866" s="2" t="s">
        <v>1309</v>
      </c>
      <c r="B866" s="3" t="s">
        <v>1976</v>
      </c>
      <c r="C866" s="2">
        <v>1000</v>
      </c>
      <c r="D866" s="2">
        <v>3</v>
      </c>
      <c r="E866" s="2">
        <f t="shared" si="52"/>
        <v>3000</v>
      </c>
      <c r="F866" s="2" t="str">
        <f t="shared" si="53"/>
        <v>1000</v>
      </c>
      <c r="G866" s="2">
        <v>450</v>
      </c>
      <c r="H866" s="6">
        <v>44521</v>
      </c>
      <c r="I866" s="6">
        <v>44527</v>
      </c>
      <c r="J866" s="2" t="s">
        <v>1985</v>
      </c>
      <c r="K866" s="2" t="b">
        <v>1</v>
      </c>
      <c r="L866" s="2">
        <v>2577.66</v>
      </c>
      <c r="M866" s="2">
        <f t="shared" si="54"/>
        <v>2577.66</v>
      </c>
      <c r="N866" s="100" t="str">
        <f t="shared" si="55"/>
        <v>VALID</v>
      </c>
    </row>
    <row r="867" spans="1:14" ht="14.25" customHeight="1">
      <c r="A867" s="2" t="s">
        <v>1310</v>
      </c>
      <c r="B867" s="3" t="s">
        <v>1981</v>
      </c>
      <c r="C867" s="2" t="s">
        <v>1995</v>
      </c>
      <c r="D867" s="2">
        <v>3</v>
      </c>
      <c r="E867" s="2">
        <f t="shared" si="52"/>
        <v>24000</v>
      </c>
      <c r="F867" s="2" t="str">
        <f t="shared" si="53"/>
        <v>8000</v>
      </c>
      <c r="G867" s="2">
        <v>153</v>
      </c>
      <c r="H867" s="6">
        <v>45224</v>
      </c>
      <c r="I867" s="6">
        <v>45228</v>
      </c>
      <c r="J867" s="2" t="s">
        <v>1985</v>
      </c>
      <c r="K867" s="2" t="b">
        <v>1</v>
      </c>
      <c r="L867" s="2">
        <v>12221.73</v>
      </c>
      <c r="M867" s="2">
        <f t="shared" si="54"/>
        <v>12221.73</v>
      </c>
      <c r="N867" s="100" t="str">
        <f t="shared" si="55"/>
        <v>VALID</v>
      </c>
    </row>
    <row r="868" spans="1:14" ht="14.25" customHeight="1">
      <c r="A868" s="2" t="s">
        <v>1311</v>
      </c>
      <c r="B868" s="3" t="s">
        <v>1998</v>
      </c>
      <c r="C868" s="2">
        <v>100</v>
      </c>
      <c r="D868" s="2">
        <v>1</v>
      </c>
      <c r="E868" s="2">
        <f t="shared" si="52"/>
        <v>100</v>
      </c>
      <c r="F868" s="2" t="str">
        <f t="shared" si="53"/>
        <v>100</v>
      </c>
      <c r="G868" s="2">
        <v>208</v>
      </c>
      <c r="H868" s="6">
        <v>44821</v>
      </c>
      <c r="I868" s="6">
        <v>44827</v>
      </c>
      <c r="J868" s="100"/>
      <c r="K868" s="2" t="b">
        <v>0</v>
      </c>
      <c r="L868" s="2" t="s">
        <v>1970</v>
      </c>
      <c r="M868" s="2">
        <f t="shared" si="54"/>
        <v>0</v>
      </c>
      <c r="N868" s="100" t="str">
        <f t="shared" si="55"/>
        <v>VALID</v>
      </c>
    </row>
    <row r="869" spans="1:14" ht="14.25" customHeight="1">
      <c r="A869" s="2" t="s">
        <v>1312</v>
      </c>
      <c r="B869" s="3" t="s">
        <v>1971</v>
      </c>
      <c r="C869" s="2">
        <v>6000</v>
      </c>
      <c r="D869" s="2">
        <v>3</v>
      </c>
      <c r="E869" s="2">
        <f t="shared" si="52"/>
        <v>18000</v>
      </c>
      <c r="F869" s="2" t="str">
        <f t="shared" si="53"/>
        <v>6000</v>
      </c>
      <c r="G869" s="2">
        <v>500</v>
      </c>
      <c r="H869" s="6">
        <v>44096</v>
      </c>
      <c r="I869" s="6">
        <v>44099</v>
      </c>
      <c r="J869" s="2" t="s">
        <v>1991</v>
      </c>
      <c r="K869" s="2" t="b">
        <v>1</v>
      </c>
      <c r="L869" s="2">
        <v>9274.59</v>
      </c>
      <c r="M869" s="2">
        <f t="shared" si="54"/>
        <v>9274.59</v>
      </c>
      <c r="N869" s="100" t="str">
        <f t="shared" si="55"/>
        <v>VALID</v>
      </c>
    </row>
    <row r="870" spans="1:14" ht="14.25" customHeight="1">
      <c r="A870" s="2" t="s">
        <v>1314</v>
      </c>
      <c r="B870" s="3" t="s">
        <v>1989</v>
      </c>
      <c r="C870" s="2">
        <v>4000</v>
      </c>
      <c r="D870" s="2">
        <v>10</v>
      </c>
      <c r="E870" s="2">
        <f t="shared" si="52"/>
        <v>40000</v>
      </c>
      <c r="F870" s="2" t="str">
        <f t="shared" si="53"/>
        <v>4000</v>
      </c>
      <c r="G870" s="2">
        <v>499</v>
      </c>
      <c r="H870" s="6">
        <v>44842</v>
      </c>
      <c r="I870" s="6">
        <v>44848</v>
      </c>
      <c r="J870" s="2" t="s">
        <v>1974</v>
      </c>
      <c r="K870" s="2" t="b">
        <v>1</v>
      </c>
      <c r="L870" s="2">
        <v>29834.3</v>
      </c>
      <c r="M870" s="2">
        <f t="shared" si="54"/>
        <v>29834.3</v>
      </c>
      <c r="N870" s="100" t="str">
        <f t="shared" si="55"/>
        <v>VALID</v>
      </c>
    </row>
    <row r="871" spans="1:14" ht="14.25" customHeight="1">
      <c r="A871" s="2" t="s">
        <v>1315</v>
      </c>
      <c r="B871" s="3" t="s">
        <v>1980</v>
      </c>
      <c r="C871" s="2" t="s">
        <v>2000</v>
      </c>
      <c r="D871" s="2">
        <v>8</v>
      </c>
      <c r="E871" s="2">
        <f t="shared" si="52"/>
        <v>200000</v>
      </c>
      <c r="F871" s="2" t="str">
        <f t="shared" si="53"/>
        <v>25000</v>
      </c>
      <c r="G871" s="2">
        <v>109</v>
      </c>
      <c r="H871" s="6">
        <v>45128</v>
      </c>
      <c r="I871" s="6">
        <v>45134</v>
      </c>
      <c r="J871" s="2" t="s">
        <v>1974</v>
      </c>
      <c r="K871" s="2" t="b">
        <v>1</v>
      </c>
      <c r="L871" s="2">
        <v>169415.36</v>
      </c>
      <c r="M871" s="2">
        <f t="shared" si="54"/>
        <v>169415.36</v>
      </c>
      <c r="N871" s="100" t="str">
        <f t="shared" si="55"/>
        <v>VALID</v>
      </c>
    </row>
    <row r="872" spans="1:14" ht="14.25" customHeight="1">
      <c r="A872" s="2" t="s">
        <v>1317</v>
      </c>
      <c r="B872" s="3" t="s">
        <v>1977</v>
      </c>
      <c r="C872" s="2">
        <v>10000</v>
      </c>
      <c r="D872" s="2">
        <v>5</v>
      </c>
      <c r="E872" s="2">
        <f t="shared" si="52"/>
        <v>50000</v>
      </c>
      <c r="F872" s="2" t="str">
        <f t="shared" si="53"/>
        <v>10000</v>
      </c>
      <c r="G872" s="2">
        <v>191</v>
      </c>
      <c r="H872" s="6">
        <v>44020</v>
      </c>
      <c r="I872" s="6">
        <v>44025</v>
      </c>
      <c r="J872" s="2" t="s">
        <v>1968</v>
      </c>
      <c r="K872" s="2" t="b">
        <v>1</v>
      </c>
      <c r="L872" s="2">
        <v>37645.199999999997</v>
      </c>
      <c r="M872" s="2">
        <f t="shared" si="54"/>
        <v>37645.199999999997</v>
      </c>
      <c r="N872" s="100" t="str">
        <f t="shared" si="55"/>
        <v>VALID</v>
      </c>
    </row>
    <row r="873" spans="1:14" ht="14.25" customHeight="1">
      <c r="A873" s="2" t="s">
        <v>1318</v>
      </c>
      <c r="B873" s="3" t="s">
        <v>1989</v>
      </c>
      <c r="C873" s="2">
        <v>4000</v>
      </c>
      <c r="D873" s="2">
        <v>8</v>
      </c>
      <c r="E873" s="2">
        <f t="shared" si="52"/>
        <v>32000</v>
      </c>
      <c r="F873" s="2" t="str">
        <f t="shared" si="53"/>
        <v>4000</v>
      </c>
      <c r="G873" s="2">
        <v>115</v>
      </c>
      <c r="H873" s="6">
        <v>45159</v>
      </c>
      <c r="I873" s="6">
        <v>45165</v>
      </c>
      <c r="J873" s="2" t="s">
        <v>1974</v>
      </c>
      <c r="K873" s="2" t="b">
        <v>1</v>
      </c>
      <c r="L873" s="2">
        <v>20805.599999999999</v>
      </c>
      <c r="M873" s="2">
        <f t="shared" si="54"/>
        <v>20805.599999999999</v>
      </c>
      <c r="N873" s="100" t="str">
        <f t="shared" si="55"/>
        <v>VALID</v>
      </c>
    </row>
    <row r="874" spans="1:14" ht="14.25" customHeight="1">
      <c r="A874" s="2" t="s">
        <v>1320</v>
      </c>
      <c r="B874" s="3" t="s">
        <v>1969</v>
      </c>
      <c r="C874" s="2">
        <v>500</v>
      </c>
      <c r="D874" s="2">
        <v>1</v>
      </c>
      <c r="E874" s="2">
        <f t="shared" si="52"/>
        <v>500</v>
      </c>
      <c r="F874" s="2" t="str">
        <f t="shared" si="53"/>
        <v>500</v>
      </c>
      <c r="G874" s="2">
        <v>457</v>
      </c>
      <c r="H874" s="6">
        <v>43760</v>
      </c>
      <c r="I874" s="6">
        <v>43762</v>
      </c>
      <c r="J874" s="2" t="s">
        <v>1991</v>
      </c>
      <c r="K874" s="2" t="b">
        <v>1</v>
      </c>
      <c r="L874" s="2">
        <v>258.39</v>
      </c>
      <c r="M874" s="2">
        <f t="shared" si="54"/>
        <v>258.39</v>
      </c>
      <c r="N874" s="100" t="str">
        <f t="shared" si="55"/>
        <v>VALID</v>
      </c>
    </row>
    <row r="875" spans="1:14" ht="14.25" customHeight="1">
      <c r="A875" s="2" t="s">
        <v>1322</v>
      </c>
      <c r="B875" s="3" t="s">
        <v>1973</v>
      </c>
      <c r="C875" s="2">
        <v>3000</v>
      </c>
      <c r="D875" s="2">
        <v>6</v>
      </c>
      <c r="E875" s="2">
        <f t="shared" si="52"/>
        <v>18000</v>
      </c>
      <c r="F875" s="2" t="str">
        <f t="shared" si="53"/>
        <v>3000</v>
      </c>
      <c r="G875" s="2">
        <v>499</v>
      </c>
      <c r="H875" s="6">
        <v>43805</v>
      </c>
      <c r="I875" s="6">
        <v>43807</v>
      </c>
      <c r="J875" s="2" t="s">
        <v>1968</v>
      </c>
      <c r="K875" s="2" t="b">
        <v>1</v>
      </c>
      <c r="L875" s="2">
        <v>13544.46</v>
      </c>
      <c r="M875" s="2">
        <f t="shared" si="54"/>
        <v>13544.46</v>
      </c>
      <c r="N875" s="100" t="str">
        <f t="shared" si="55"/>
        <v>VALID</v>
      </c>
    </row>
    <row r="876" spans="1:14" ht="14.25" customHeight="1">
      <c r="A876" s="2" t="s">
        <v>1323</v>
      </c>
      <c r="B876" s="3" t="s">
        <v>1981</v>
      </c>
      <c r="C876" s="2">
        <v>8000</v>
      </c>
      <c r="D876" s="2">
        <v>2</v>
      </c>
      <c r="E876" s="2">
        <f t="shared" si="52"/>
        <v>16000</v>
      </c>
      <c r="F876" s="2" t="str">
        <f t="shared" si="53"/>
        <v>8000</v>
      </c>
      <c r="G876" s="2">
        <v>345</v>
      </c>
      <c r="H876" s="6">
        <v>44948</v>
      </c>
      <c r="I876" s="6">
        <v>44953</v>
      </c>
      <c r="J876" s="2" t="s">
        <v>1968</v>
      </c>
      <c r="K876" s="2" t="b">
        <v>1</v>
      </c>
      <c r="L876" s="2">
        <v>10448.86</v>
      </c>
      <c r="M876" s="2">
        <f t="shared" si="54"/>
        <v>10448.86</v>
      </c>
      <c r="N876" s="100" t="str">
        <f t="shared" si="55"/>
        <v>VALID</v>
      </c>
    </row>
    <row r="877" spans="1:14" ht="14.25" customHeight="1">
      <c r="A877" s="2" t="s">
        <v>1324</v>
      </c>
      <c r="B877" s="3" t="s">
        <v>1983</v>
      </c>
      <c r="C877" s="2">
        <v>2000</v>
      </c>
      <c r="D877" s="2">
        <v>7</v>
      </c>
      <c r="E877" s="2">
        <f t="shared" si="52"/>
        <v>14000</v>
      </c>
      <c r="F877" s="2" t="str">
        <f t="shared" si="53"/>
        <v>2000</v>
      </c>
      <c r="G877" s="2">
        <v>254</v>
      </c>
      <c r="H877" s="6">
        <v>44449</v>
      </c>
      <c r="I877" s="6">
        <v>44453</v>
      </c>
      <c r="J877" s="2" t="s">
        <v>1974</v>
      </c>
      <c r="K877" s="2" t="b">
        <v>1</v>
      </c>
      <c r="L877" s="2">
        <v>8981.9800000000014</v>
      </c>
      <c r="M877" s="2">
        <f t="shared" si="54"/>
        <v>8981.9800000000014</v>
      </c>
      <c r="N877" s="100" t="str">
        <f t="shared" si="55"/>
        <v>VALID</v>
      </c>
    </row>
    <row r="878" spans="1:14" ht="14.25" customHeight="1">
      <c r="A878" s="2" t="s">
        <v>1326</v>
      </c>
      <c r="B878" s="3" t="s">
        <v>1977</v>
      </c>
      <c r="C878" s="2">
        <v>10000</v>
      </c>
      <c r="D878" s="2">
        <v>4</v>
      </c>
      <c r="E878" s="2">
        <f t="shared" si="52"/>
        <v>40000</v>
      </c>
      <c r="F878" s="2" t="str">
        <f t="shared" si="53"/>
        <v>10000</v>
      </c>
      <c r="G878" s="2">
        <v>116</v>
      </c>
      <c r="H878" s="6">
        <v>44864</v>
      </c>
      <c r="I878" s="6">
        <v>44869</v>
      </c>
      <c r="J878" s="2" t="s">
        <v>1972</v>
      </c>
      <c r="K878" s="2" t="b">
        <v>1</v>
      </c>
      <c r="L878" s="2">
        <v>27412</v>
      </c>
      <c r="M878" s="2">
        <f t="shared" si="54"/>
        <v>27412</v>
      </c>
      <c r="N878" s="100" t="str">
        <f t="shared" si="55"/>
        <v>VALID</v>
      </c>
    </row>
    <row r="879" spans="1:14" ht="14.25" customHeight="1">
      <c r="A879" s="2" t="s">
        <v>1328</v>
      </c>
      <c r="B879" s="3" t="s">
        <v>1967</v>
      </c>
      <c r="C879" s="2">
        <v>12000</v>
      </c>
      <c r="D879" s="2">
        <v>4</v>
      </c>
      <c r="E879" s="2">
        <f t="shared" si="52"/>
        <v>48000</v>
      </c>
      <c r="F879" s="2" t="str">
        <f t="shared" si="53"/>
        <v>12000</v>
      </c>
      <c r="G879" s="2">
        <v>210</v>
      </c>
      <c r="H879" s="6">
        <v>44766</v>
      </c>
      <c r="I879" s="6">
        <v>44770</v>
      </c>
      <c r="J879" s="2" t="s">
        <v>1968</v>
      </c>
      <c r="K879" s="2" t="b">
        <v>1</v>
      </c>
      <c r="L879" s="2">
        <v>33335.120000000003</v>
      </c>
      <c r="M879" s="2">
        <f t="shared" si="54"/>
        <v>33335.120000000003</v>
      </c>
      <c r="N879" s="100" t="str">
        <f t="shared" si="55"/>
        <v>VALID</v>
      </c>
    </row>
    <row r="880" spans="1:14" ht="14.25" customHeight="1">
      <c r="A880" s="2" t="s">
        <v>1329</v>
      </c>
      <c r="B880" s="3" t="s">
        <v>1981</v>
      </c>
      <c r="C880" s="2" t="s">
        <v>1995</v>
      </c>
      <c r="D880" s="2">
        <v>4</v>
      </c>
      <c r="E880" s="2">
        <f t="shared" si="52"/>
        <v>32000</v>
      </c>
      <c r="F880" s="2" t="str">
        <f t="shared" si="53"/>
        <v>8000</v>
      </c>
      <c r="G880" s="2">
        <v>122</v>
      </c>
      <c r="H880" s="6">
        <v>44316</v>
      </c>
      <c r="I880" s="6">
        <v>44320</v>
      </c>
      <c r="J880" s="100"/>
      <c r="K880" s="2" t="b">
        <v>0</v>
      </c>
      <c r="L880" s="2" t="s">
        <v>1970</v>
      </c>
      <c r="M880" s="2">
        <f t="shared" si="54"/>
        <v>0</v>
      </c>
      <c r="N880" s="100" t="str">
        <f t="shared" si="55"/>
        <v>VALID</v>
      </c>
    </row>
    <row r="881" spans="1:14" ht="14.25" customHeight="1">
      <c r="A881" s="2" t="s">
        <v>1330</v>
      </c>
      <c r="B881" s="3" t="s">
        <v>1967</v>
      </c>
      <c r="C881" s="2" t="s">
        <v>1992</v>
      </c>
      <c r="D881" s="2">
        <v>5</v>
      </c>
      <c r="E881" s="2">
        <f t="shared" si="52"/>
        <v>60000</v>
      </c>
      <c r="F881" s="2" t="str">
        <f t="shared" si="53"/>
        <v>12000</v>
      </c>
      <c r="G881" s="2">
        <v>195</v>
      </c>
      <c r="H881" s="6">
        <v>44813</v>
      </c>
      <c r="I881" s="6">
        <v>44817</v>
      </c>
      <c r="J881" s="100"/>
      <c r="K881" s="2" t="b">
        <v>0</v>
      </c>
      <c r="L881" s="2" t="s">
        <v>1970</v>
      </c>
      <c r="M881" s="2">
        <f t="shared" si="54"/>
        <v>0</v>
      </c>
      <c r="N881" s="100" t="str">
        <f t="shared" si="55"/>
        <v>VALID</v>
      </c>
    </row>
    <row r="882" spans="1:14" ht="14.25" customHeight="1">
      <c r="A882" s="2" t="s">
        <v>1331</v>
      </c>
      <c r="B882" s="3" t="s">
        <v>1989</v>
      </c>
      <c r="C882" s="2">
        <v>4000</v>
      </c>
      <c r="D882" s="2">
        <v>10</v>
      </c>
      <c r="E882" s="2">
        <f t="shared" si="52"/>
        <v>40000</v>
      </c>
      <c r="F882" s="2" t="str">
        <f t="shared" si="53"/>
        <v>4000</v>
      </c>
      <c r="G882" s="2">
        <v>154</v>
      </c>
      <c r="H882" s="6">
        <v>45176</v>
      </c>
      <c r="I882" s="6">
        <v>45179</v>
      </c>
      <c r="J882" s="2" t="s">
        <v>1991</v>
      </c>
      <c r="K882" s="2" t="b">
        <v>1</v>
      </c>
      <c r="L882" s="2">
        <v>28303.899999999998</v>
      </c>
      <c r="M882" s="2">
        <f t="shared" si="54"/>
        <v>28303.899999999998</v>
      </c>
      <c r="N882" s="100" t="str">
        <f t="shared" si="55"/>
        <v>VALID</v>
      </c>
    </row>
    <row r="883" spans="1:14" ht="14.25" customHeight="1">
      <c r="A883" s="2" t="s">
        <v>1333</v>
      </c>
      <c r="B883" s="3" t="s">
        <v>1971</v>
      </c>
      <c r="C883" s="2" t="s">
        <v>1975</v>
      </c>
      <c r="D883" s="2">
        <v>3</v>
      </c>
      <c r="E883" s="2">
        <f t="shared" si="52"/>
        <v>18000</v>
      </c>
      <c r="F883" s="2" t="str">
        <f t="shared" si="53"/>
        <v>6000</v>
      </c>
      <c r="G883" s="2">
        <v>322</v>
      </c>
      <c r="H883" s="6">
        <v>44693</v>
      </c>
      <c r="I883" s="6">
        <v>44696</v>
      </c>
      <c r="J883" s="2" t="s">
        <v>1991</v>
      </c>
      <c r="K883" s="2" t="b">
        <v>1</v>
      </c>
      <c r="L883" s="2">
        <v>11834.49</v>
      </c>
      <c r="M883" s="2">
        <f t="shared" si="54"/>
        <v>11834.49</v>
      </c>
      <c r="N883" s="100" t="str">
        <f t="shared" si="55"/>
        <v>VALID</v>
      </c>
    </row>
    <row r="884" spans="1:14" ht="14.25" customHeight="1">
      <c r="A884" s="2" t="s">
        <v>1334</v>
      </c>
      <c r="B884" s="3" t="s">
        <v>1973</v>
      </c>
      <c r="C884" s="2">
        <v>3000</v>
      </c>
      <c r="D884" s="2">
        <v>6</v>
      </c>
      <c r="E884" s="2">
        <f t="shared" si="52"/>
        <v>18000</v>
      </c>
      <c r="F884" s="2" t="str">
        <f t="shared" si="53"/>
        <v>3000</v>
      </c>
      <c r="G884" s="2">
        <v>471</v>
      </c>
      <c r="H884" s="6">
        <v>45231</v>
      </c>
      <c r="I884" s="6">
        <v>45236</v>
      </c>
      <c r="J884" s="2" t="s">
        <v>1991</v>
      </c>
      <c r="K884" s="2" t="b">
        <v>1</v>
      </c>
      <c r="L884" s="2">
        <v>13293.48</v>
      </c>
      <c r="M884" s="2">
        <f t="shared" si="54"/>
        <v>13293.48</v>
      </c>
      <c r="N884" s="100" t="str">
        <f t="shared" si="55"/>
        <v>VALID</v>
      </c>
    </row>
    <row r="885" spans="1:14" ht="14.25" customHeight="1">
      <c r="A885" s="2" t="s">
        <v>1335</v>
      </c>
      <c r="B885" s="3" t="s">
        <v>1996</v>
      </c>
      <c r="C885" s="2">
        <v>800</v>
      </c>
      <c r="D885" s="2">
        <v>1</v>
      </c>
      <c r="E885" s="2">
        <f t="shared" si="52"/>
        <v>800</v>
      </c>
      <c r="F885" s="2" t="str">
        <f t="shared" si="53"/>
        <v>800</v>
      </c>
      <c r="G885" s="2">
        <v>437</v>
      </c>
      <c r="H885" s="6">
        <v>45345</v>
      </c>
      <c r="I885" s="6">
        <v>45351</v>
      </c>
      <c r="J885" s="2" t="s">
        <v>1968</v>
      </c>
      <c r="K885" s="2" t="b">
        <v>1</v>
      </c>
      <c r="L885" s="2">
        <v>514.91</v>
      </c>
      <c r="M885" s="2">
        <f t="shared" si="54"/>
        <v>514.91</v>
      </c>
      <c r="N885" s="100" t="str">
        <f t="shared" si="55"/>
        <v>VALID</v>
      </c>
    </row>
    <row r="886" spans="1:14" ht="14.25" customHeight="1">
      <c r="A886" s="2" t="s">
        <v>1336</v>
      </c>
      <c r="B886" s="3" t="s">
        <v>1983</v>
      </c>
      <c r="C886" s="2">
        <v>2000</v>
      </c>
      <c r="D886" s="2">
        <v>6</v>
      </c>
      <c r="E886" s="2">
        <f t="shared" si="52"/>
        <v>12000</v>
      </c>
      <c r="F886" s="2" t="str">
        <f t="shared" si="53"/>
        <v>2000</v>
      </c>
      <c r="G886" s="2">
        <v>352</v>
      </c>
      <c r="H886" s="6">
        <v>44557</v>
      </c>
      <c r="I886" s="6">
        <v>44562</v>
      </c>
      <c r="J886" s="2" t="s">
        <v>1972</v>
      </c>
      <c r="K886" s="2" t="b">
        <v>1</v>
      </c>
      <c r="L886" s="2">
        <v>10234.32</v>
      </c>
      <c r="M886" s="2">
        <f t="shared" si="54"/>
        <v>10234.32</v>
      </c>
      <c r="N886" s="100" t="str">
        <f t="shared" si="55"/>
        <v>VALID</v>
      </c>
    </row>
    <row r="887" spans="1:14" ht="14.25" customHeight="1">
      <c r="A887" s="2" t="s">
        <v>1337</v>
      </c>
      <c r="B887" s="3" t="s">
        <v>1977</v>
      </c>
      <c r="C887" s="2">
        <v>10000</v>
      </c>
      <c r="D887" s="2">
        <v>3</v>
      </c>
      <c r="E887" s="2">
        <f t="shared" si="52"/>
        <v>30000</v>
      </c>
      <c r="F887" s="2" t="str">
        <f t="shared" si="53"/>
        <v>10000</v>
      </c>
      <c r="G887" s="2">
        <v>320</v>
      </c>
      <c r="H887" s="6">
        <v>43625</v>
      </c>
      <c r="I887" s="6">
        <v>43628</v>
      </c>
      <c r="J887" s="2" t="s">
        <v>1991</v>
      </c>
      <c r="K887" s="2" t="b">
        <v>1</v>
      </c>
      <c r="L887" s="2">
        <v>20923.170000000002</v>
      </c>
      <c r="M887" s="2">
        <f t="shared" si="54"/>
        <v>20923.170000000002</v>
      </c>
      <c r="N887" s="100" t="str">
        <f t="shared" si="55"/>
        <v>VALID</v>
      </c>
    </row>
    <row r="888" spans="1:14" ht="14.25" customHeight="1">
      <c r="A888" s="2" t="s">
        <v>1338</v>
      </c>
      <c r="B888" s="3" t="s">
        <v>1980</v>
      </c>
      <c r="C888" s="2">
        <v>25000</v>
      </c>
      <c r="D888" s="2">
        <v>8</v>
      </c>
      <c r="E888" s="2">
        <f t="shared" si="52"/>
        <v>200000</v>
      </c>
      <c r="F888" s="2" t="str">
        <f t="shared" si="53"/>
        <v>25000</v>
      </c>
      <c r="G888" s="2">
        <v>273</v>
      </c>
      <c r="H888" s="6">
        <v>44366</v>
      </c>
      <c r="I888" s="6">
        <v>44368</v>
      </c>
      <c r="J888" s="2" t="s">
        <v>1972</v>
      </c>
      <c r="K888" s="2" t="b">
        <v>1</v>
      </c>
      <c r="L888" s="2">
        <v>117180.56</v>
      </c>
      <c r="M888" s="2">
        <f t="shared" si="54"/>
        <v>117180.56</v>
      </c>
      <c r="N888" s="100" t="str">
        <f t="shared" si="55"/>
        <v>VALID</v>
      </c>
    </row>
    <row r="889" spans="1:14" ht="14.25" customHeight="1">
      <c r="A889" s="2" t="s">
        <v>1339</v>
      </c>
      <c r="B889" s="3" t="s">
        <v>1986</v>
      </c>
      <c r="C889" s="2" t="s">
        <v>1999</v>
      </c>
      <c r="D889" s="2">
        <v>15</v>
      </c>
      <c r="E889" s="2">
        <f t="shared" si="52"/>
        <v>300000</v>
      </c>
      <c r="F889" s="2" t="str">
        <f t="shared" si="53"/>
        <v>20000</v>
      </c>
      <c r="G889" s="2">
        <v>428</v>
      </c>
      <c r="H889" s="6">
        <v>44016</v>
      </c>
      <c r="I889" s="6">
        <v>44022</v>
      </c>
      <c r="J889" s="2" t="s">
        <v>1968</v>
      </c>
      <c r="K889" s="2" t="b">
        <v>1</v>
      </c>
      <c r="L889" s="2">
        <v>205470.9</v>
      </c>
      <c r="M889" s="2">
        <f t="shared" si="54"/>
        <v>205470.9</v>
      </c>
      <c r="N889" s="100" t="str">
        <f t="shared" si="55"/>
        <v>VALID</v>
      </c>
    </row>
    <row r="890" spans="1:14" ht="14.25" customHeight="1">
      <c r="A890" s="2" t="s">
        <v>1340</v>
      </c>
      <c r="B890" s="3" t="s">
        <v>1978</v>
      </c>
      <c r="C890" s="2">
        <v>18000</v>
      </c>
      <c r="D890" s="2">
        <v>4</v>
      </c>
      <c r="E890" s="2">
        <f t="shared" si="52"/>
        <v>72000</v>
      </c>
      <c r="F890" s="2" t="str">
        <f t="shared" si="53"/>
        <v>18000</v>
      </c>
      <c r="G890" s="2">
        <v>445</v>
      </c>
      <c r="H890" s="6">
        <v>45342</v>
      </c>
      <c r="I890" s="6">
        <v>45345</v>
      </c>
      <c r="J890" s="2" t="s">
        <v>1991</v>
      </c>
      <c r="K890" s="2" t="b">
        <v>1</v>
      </c>
      <c r="L890" s="2">
        <v>39537.440000000002</v>
      </c>
      <c r="M890" s="2">
        <f t="shared" si="54"/>
        <v>39537.440000000002</v>
      </c>
      <c r="N890" s="100" t="str">
        <f t="shared" si="55"/>
        <v>VALID</v>
      </c>
    </row>
    <row r="891" spans="1:14" ht="14.25" customHeight="1">
      <c r="A891" s="2" t="s">
        <v>1341</v>
      </c>
      <c r="B891" s="3" t="s">
        <v>1986</v>
      </c>
      <c r="C891" s="2">
        <v>20000</v>
      </c>
      <c r="D891" s="2">
        <v>12</v>
      </c>
      <c r="E891" s="2">
        <f t="shared" si="52"/>
        <v>240000</v>
      </c>
      <c r="F891" s="2" t="str">
        <f t="shared" si="53"/>
        <v>20000</v>
      </c>
      <c r="G891" s="2">
        <v>194</v>
      </c>
      <c r="H891" s="6">
        <v>44799</v>
      </c>
      <c r="I891" s="6">
        <v>44801</v>
      </c>
      <c r="J891" s="100"/>
      <c r="K891" s="2" t="b">
        <v>0</v>
      </c>
      <c r="L891" s="2" t="s">
        <v>1970</v>
      </c>
      <c r="M891" s="2">
        <f t="shared" si="54"/>
        <v>0</v>
      </c>
      <c r="N891" s="100" t="str">
        <f t="shared" si="55"/>
        <v>VALID</v>
      </c>
    </row>
    <row r="892" spans="1:14" ht="14.25" customHeight="1">
      <c r="A892" s="2" t="s">
        <v>1343</v>
      </c>
      <c r="B892" s="3" t="s">
        <v>1996</v>
      </c>
      <c r="C892" s="2">
        <v>800</v>
      </c>
      <c r="D892" s="2">
        <v>2</v>
      </c>
      <c r="E892" s="2">
        <f t="shared" si="52"/>
        <v>1600</v>
      </c>
      <c r="F892" s="2" t="str">
        <f t="shared" si="53"/>
        <v>800</v>
      </c>
      <c r="G892" s="2">
        <v>141</v>
      </c>
      <c r="H892" s="6">
        <v>43713</v>
      </c>
      <c r="I892" s="6">
        <v>43715</v>
      </c>
      <c r="J892" s="2" t="s">
        <v>1968</v>
      </c>
      <c r="K892" s="2" t="b">
        <v>1</v>
      </c>
      <c r="L892" s="2">
        <v>946.72</v>
      </c>
      <c r="M892" s="2">
        <f t="shared" si="54"/>
        <v>946.72</v>
      </c>
      <c r="N892" s="100" t="str">
        <f t="shared" si="55"/>
        <v>VALID</v>
      </c>
    </row>
    <row r="893" spans="1:14" ht="14.25" customHeight="1">
      <c r="A893" s="2" t="s">
        <v>1344</v>
      </c>
      <c r="B893" s="3" t="s">
        <v>1977</v>
      </c>
      <c r="C893" s="2" t="s">
        <v>1994</v>
      </c>
      <c r="D893" s="2">
        <v>4</v>
      </c>
      <c r="E893" s="2">
        <f t="shared" si="52"/>
        <v>40000</v>
      </c>
      <c r="F893" s="2" t="str">
        <f t="shared" si="53"/>
        <v>10000</v>
      </c>
      <c r="G893" s="2">
        <v>132</v>
      </c>
      <c r="H893" s="6">
        <v>45010</v>
      </c>
      <c r="I893" s="6">
        <v>45013</v>
      </c>
      <c r="J893" s="2" t="s">
        <v>1968</v>
      </c>
      <c r="K893" s="2" t="b">
        <v>1</v>
      </c>
      <c r="L893" s="2">
        <v>32585.24</v>
      </c>
      <c r="M893" s="2">
        <f t="shared" si="54"/>
        <v>32585.24</v>
      </c>
      <c r="N893" s="100" t="str">
        <f t="shared" si="55"/>
        <v>VALID</v>
      </c>
    </row>
    <row r="894" spans="1:14" ht="14.25" customHeight="1">
      <c r="A894" s="2" t="s">
        <v>1346</v>
      </c>
      <c r="B894" s="3" t="s">
        <v>1967</v>
      </c>
      <c r="C894" s="2">
        <v>12000</v>
      </c>
      <c r="D894" s="2">
        <v>5</v>
      </c>
      <c r="E894" s="2">
        <f t="shared" si="52"/>
        <v>60000</v>
      </c>
      <c r="F894" s="2" t="str">
        <f t="shared" si="53"/>
        <v>12000</v>
      </c>
      <c r="G894" s="2">
        <v>363</v>
      </c>
      <c r="H894" s="6">
        <v>43852</v>
      </c>
      <c r="I894" s="6">
        <v>43856</v>
      </c>
      <c r="J894" s="2" t="s">
        <v>1972</v>
      </c>
      <c r="K894" s="2" t="b">
        <v>1</v>
      </c>
      <c r="L894" s="2">
        <v>31314.45</v>
      </c>
      <c r="M894" s="2">
        <f t="shared" si="54"/>
        <v>31314.45</v>
      </c>
      <c r="N894" s="100" t="str">
        <f t="shared" si="55"/>
        <v>VALID</v>
      </c>
    </row>
    <row r="895" spans="1:14" ht="14.25" customHeight="1">
      <c r="A895" s="2" t="s">
        <v>1347</v>
      </c>
      <c r="B895" s="3" t="s">
        <v>1973</v>
      </c>
      <c r="C895" s="2">
        <v>3000</v>
      </c>
      <c r="D895" s="2">
        <v>6</v>
      </c>
      <c r="E895" s="2">
        <f t="shared" si="52"/>
        <v>18000</v>
      </c>
      <c r="F895" s="2" t="str">
        <f t="shared" si="53"/>
        <v>3000</v>
      </c>
      <c r="G895" s="2">
        <v>222</v>
      </c>
      <c r="H895" s="6">
        <v>44984</v>
      </c>
      <c r="I895" s="6">
        <v>44987</v>
      </c>
      <c r="J895" s="2" t="s">
        <v>1974</v>
      </c>
      <c r="K895" s="2" t="b">
        <v>1</v>
      </c>
      <c r="L895" s="2">
        <v>15437.099999999999</v>
      </c>
      <c r="M895" s="2">
        <f t="shared" si="54"/>
        <v>15437.099999999999</v>
      </c>
      <c r="N895" s="100" t="str">
        <f t="shared" si="55"/>
        <v>VALID</v>
      </c>
    </row>
    <row r="896" spans="1:14" ht="14.25" customHeight="1">
      <c r="A896" s="2" t="s">
        <v>1348</v>
      </c>
      <c r="B896" s="3" t="s">
        <v>1981</v>
      </c>
      <c r="C896" s="2">
        <v>8000</v>
      </c>
      <c r="D896" s="2">
        <v>3</v>
      </c>
      <c r="E896" s="2">
        <f t="shared" si="52"/>
        <v>24000</v>
      </c>
      <c r="F896" s="2" t="str">
        <f t="shared" si="53"/>
        <v>8000</v>
      </c>
      <c r="G896" s="2">
        <v>291</v>
      </c>
      <c r="H896" s="6">
        <v>44538</v>
      </c>
      <c r="I896" s="6">
        <v>44542</v>
      </c>
      <c r="J896" s="2" t="s">
        <v>1985</v>
      </c>
      <c r="K896" s="2" t="b">
        <v>1</v>
      </c>
      <c r="L896" s="2">
        <v>13478.699999999999</v>
      </c>
      <c r="M896" s="2">
        <f t="shared" si="54"/>
        <v>13478.699999999999</v>
      </c>
      <c r="N896" s="100" t="str">
        <f t="shared" si="55"/>
        <v>VALID</v>
      </c>
    </row>
    <row r="897" spans="1:14" ht="14.25" customHeight="1">
      <c r="A897" s="2" t="s">
        <v>1349</v>
      </c>
      <c r="B897" s="3" t="s">
        <v>1986</v>
      </c>
      <c r="C897" s="2">
        <v>20000</v>
      </c>
      <c r="D897" s="2">
        <v>12</v>
      </c>
      <c r="E897" s="2">
        <f t="shared" si="52"/>
        <v>240000</v>
      </c>
      <c r="F897" s="2" t="str">
        <f t="shared" si="53"/>
        <v>20000</v>
      </c>
      <c r="G897" s="2">
        <v>149</v>
      </c>
      <c r="H897" s="6">
        <v>44775</v>
      </c>
      <c r="I897" s="6">
        <v>44778</v>
      </c>
      <c r="J897" s="2" t="s">
        <v>1968</v>
      </c>
      <c r="K897" s="2" t="b">
        <v>1</v>
      </c>
      <c r="L897" s="2">
        <v>170806.2</v>
      </c>
      <c r="M897" s="2">
        <f t="shared" si="54"/>
        <v>170806.2</v>
      </c>
      <c r="N897" s="100" t="str">
        <f t="shared" si="55"/>
        <v>VALID</v>
      </c>
    </row>
    <row r="898" spans="1:14" ht="14.25" customHeight="1">
      <c r="A898" s="2" t="s">
        <v>1350</v>
      </c>
      <c r="B898" s="3" t="s">
        <v>1967</v>
      </c>
      <c r="C898" s="2">
        <v>12000</v>
      </c>
      <c r="D898" s="2">
        <v>5</v>
      </c>
      <c r="E898" s="2">
        <f t="shared" si="52"/>
        <v>60000</v>
      </c>
      <c r="F898" s="2" t="str">
        <f t="shared" si="53"/>
        <v>12000</v>
      </c>
      <c r="G898" s="2">
        <v>422</v>
      </c>
      <c r="H898" s="6">
        <v>44778</v>
      </c>
      <c r="I898" s="6">
        <v>44781</v>
      </c>
      <c r="J898" s="100"/>
      <c r="K898" s="2" t="b">
        <v>0</v>
      </c>
      <c r="L898" s="2" t="s">
        <v>1970</v>
      </c>
      <c r="M898" s="2">
        <f t="shared" si="54"/>
        <v>0</v>
      </c>
      <c r="N898" s="100" t="str">
        <f t="shared" si="55"/>
        <v>VALID</v>
      </c>
    </row>
    <row r="899" spans="1:14" ht="14.25" customHeight="1">
      <c r="A899" s="2" t="s">
        <v>1351</v>
      </c>
      <c r="B899" s="3" t="s">
        <v>1978</v>
      </c>
      <c r="C899" s="2">
        <v>18000</v>
      </c>
      <c r="D899" s="2">
        <v>5</v>
      </c>
      <c r="E899" s="2">
        <f t="shared" ref="E899:E962" si="56">F899*D899</f>
        <v>90000</v>
      </c>
      <c r="F899" s="2" t="str">
        <f t="shared" ref="F899:F962" si="57">SUBSTITUTE(C899,"₹","")</f>
        <v>18000</v>
      </c>
      <c r="G899" s="2">
        <v>407</v>
      </c>
      <c r="H899" s="6">
        <v>43934</v>
      </c>
      <c r="I899" s="6">
        <v>43936</v>
      </c>
      <c r="J899" s="2" t="s">
        <v>1974</v>
      </c>
      <c r="K899" s="2" t="b">
        <v>1</v>
      </c>
      <c r="L899" s="2">
        <v>52313.149999999994</v>
      </c>
      <c r="M899" s="2">
        <f t="shared" ref="M899:M962" si="58">IF(TRIM(L899)="",0,L899)</f>
        <v>52313.149999999994</v>
      </c>
      <c r="N899" s="100" t="str">
        <f t="shared" ref="N899:N962" si="59">IF(AND(ISBLANK(J899),K899=TRUE),"INVALID","VALID")</f>
        <v>VALID</v>
      </c>
    </row>
    <row r="900" spans="1:14" ht="14.25" customHeight="1">
      <c r="A900" s="2" t="s">
        <v>1352</v>
      </c>
      <c r="B900" s="3" t="s">
        <v>1996</v>
      </c>
      <c r="C900" s="2">
        <v>800</v>
      </c>
      <c r="D900" s="2">
        <v>1</v>
      </c>
      <c r="E900" s="2">
        <f t="shared" si="56"/>
        <v>800</v>
      </c>
      <c r="F900" s="2" t="str">
        <f t="shared" si="57"/>
        <v>800</v>
      </c>
      <c r="G900" s="2">
        <v>371</v>
      </c>
      <c r="H900" s="6">
        <v>45105</v>
      </c>
      <c r="I900" s="6">
        <v>45108</v>
      </c>
      <c r="J900" s="2" t="s">
        <v>1972</v>
      </c>
      <c r="K900" s="2" t="b">
        <v>1</v>
      </c>
      <c r="L900" s="2">
        <v>629.91</v>
      </c>
      <c r="M900" s="2">
        <f t="shared" si="58"/>
        <v>629.91</v>
      </c>
      <c r="N900" s="100" t="str">
        <f t="shared" si="59"/>
        <v>VALID</v>
      </c>
    </row>
    <row r="901" spans="1:14" ht="14.25" customHeight="1">
      <c r="A901" s="2" t="s">
        <v>1353</v>
      </c>
      <c r="B901" s="3" t="s">
        <v>1978</v>
      </c>
      <c r="C901" s="2">
        <v>18000</v>
      </c>
      <c r="D901" s="2">
        <v>5</v>
      </c>
      <c r="E901" s="2">
        <f t="shared" si="56"/>
        <v>90000</v>
      </c>
      <c r="F901" s="2" t="str">
        <f t="shared" si="57"/>
        <v>18000</v>
      </c>
      <c r="G901" s="2">
        <v>223</v>
      </c>
      <c r="H901" s="6">
        <v>45097</v>
      </c>
      <c r="I901" s="6">
        <v>45101</v>
      </c>
      <c r="J901" s="100"/>
      <c r="K901" s="2" t="b">
        <v>0</v>
      </c>
      <c r="L901" s="2" t="s">
        <v>1970</v>
      </c>
      <c r="M901" s="2">
        <f t="shared" si="58"/>
        <v>0</v>
      </c>
      <c r="N901" s="100" t="str">
        <f t="shared" si="59"/>
        <v>VALID</v>
      </c>
    </row>
    <row r="902" spans="1:14" ht="14.25" customHeight="1">
      <c r="A902" s="2" t="s">
        <v>1354</v>
      </c>
      <c r="B902" s="3" t="s">
        <v>1998</v>
      </c>
      <c r="C902" s="2">
        <v>100</v>
      </c>
      <c r="D902" s="2">
        <v>1</v>
      </c>
      <c r="E902" s="2">
        <f t="shared" si="56"/>
        <v>100</v>
      </c>
      <c r="F902" s="2" t="str">
        <f t="shared" si="57"/>
        <v>100</v>
      </c>
      <c r="G902" s="2">
        <v>334</v>
      </c>
      <c r="H902" s="6">
        <v>44822</v>
      </c>
      <c r="I902" s="6">
        <v>44827</v>
      </c>
      <c r="J902" s="2" t="s">
        <v>1985</v>
      </c>
      <c r="K902" s="2" t="b">
        <v>1</v>
      </c>
      <c r="L902" s="2">
        <v>67.22</v>
      </c>
      <c r="M902" s="2">
        <f t="shared" si="58"/>
        <v>67.22</v>
      </c>
      <c r="N902" s="100" t="str">
        <f t="shared" si="59"/>
        <v>VALID</v>
      </c>
    </row>
    <row r="903" spans="1:14" ht="14.25" customHeight="1">
      <c r="A903" s="2" t="s">
        <v>1356</v>
      </c>
      <c r="B903" s="3" t="s">
        <v>1981</v>
      </c>
      <c r="C903" s="2">
        <v>8000</v>
      </c>
      <c r="D903" s="2">
        <v>4</v>
      </c>
      <c r="E903" s="2">
        <f t="shared" si="56"/>
        <v>32000</v>
      </c>
      <c r="F903" s="2" t="str">
        <f t="shared" si="57"/>
        <v>8000</v>
      </c>
      <c r="G903" s="2">
        <v>385</v>
      </c>
      <c r="H903" s="6">
        <v>43831</v>
      </c>
      <c r="I903" s="6">
        <v>43834</v>
      </c>
      <c r="J903" s="2" t="s">
        <v>1991</v>
      </c>
      <c r="K903" s="2" t="b">
        <v>1</v>
      </c>
      <c r="L903" s="2">
        <v>24100.36</v>
      </c>
      <c r="M903" s="2">
        <f t="shared" si="58"/>
        <v>24100.36</v>
      </c>
      <c r="N903" s="100" t="str">
        <f t="shared" si="59"/>
        <v>VALID</v>
      </c>
    </row>
    <row r="904" spans="1:14" ht="14.25" customHeight="1">
      <c r="A904" s="2" t="s">
        <v>1358</v>
      </c>
      <c r="B904" s="3" t="s">
        <v>1973</v>
      </c>
      <c r="C904" s="2">
        <v>3000</v>
      </c>
      <c r="D904" s="2">
        <v>7</v>
      </c>
      <c r="E904" s="2">
        <f t="shared" si="56"/>
        <v>21000</v>
      </c>
      <c r="F904" s="2" t="str">
        <f t="shared" si="57"/>
        <v>3000</v>
      </c>
      <c r="G904" s="2">
        <v>102</v>
      </c>
      <c r="H904" s="6">
        <v>44949</v>
      </c>
      <c r="I904" s="6">
        <v>44953</v>
      </c>
      <c r="J904" s="2" t="s">
        <v>1985</v>
      </c>
      <c r="K904" s="2" t="b">
        <v>1</v>
      </c>
      <c r="L904" s="2">
        <v>17648.539999999997</v>
      </c>
      <c r="M904" s="2">
        <f t="shared" si="58"/>
        <v>17648.539999999997</v>
      </c>
      <c r="N904" s="100" t="str">
        <f t="shared" si="59"/>
        <v>VALID</v>
      </c>
    </row>
    <row r="905" spans="1:14" ht="14.25" customHeight="1">
      <c r="A905" s="2" t="s">
        <v>1360</v>
      </c>
      <c r="B905" s="3" t="s">
        <v>1967</v>
      </c>
      <c r="C905" s="2">
        <v>12000</v>
      </c>
      <c r="D905" s="2">
        <v>5</v>
      </c>
      <c r="E905" s="2">
        <f t="shared" si="56"/>
        <v>60000</v>
      </c>
      <c r="F905" s="2" t="str">
        <f t="shared" si="57"/>
        <v>12000</v>
      </c>
      <c r="G905" s="2">
        <v>419</v>
      </c>
      <c r="H905" s="6">
        <v>44497</v>
      </c>
      <c r="I905" s="6">
        <v>44499</v>
      </c>
      <c r="J905" s="2" t="s">
        <v>1991</v>
      </c>
      <c r="K905" s="2" t="b">
        <v>1</v>
      </c>
      <c r="L905" s="2">
        <v>34967.399999999994</v>
      </c>
      <c r="M905" s="2">
        <f t="shared" si="58"/>
        <v>34967.399999999994</v>
      </c>
      <c r="N905" s="100" t="str">
        <f t="shared" si="59"/>
        <v>VALID</v>
      </c>
    </row>
    <row r="906" spans="1:14" ht="14.25" customHeight="1">
      <c r="A906" s="2" t="s">
        <v>1362</v>
      </c>
      <c r="B906" s="3" t="s">
        <v>1971</v>
      </c>
      <c r="C906" s="2" t="s">
        <v>1975</v>
      </c>
      <c r="D906" s="2">
        <v>3</v>
      </c>
      <c r="E906" s="2">
        <f t="shared" si="56"/>
        <v>18000</v>
      </c>
      <c r="F906" s="2" t="str">
        <f t="shared" si="57"/>
        <v>6000</v>
      </c>
      <c r="G906" s="2">
        <v>479</v>
      </c>
      <c r="H906" s="6">
        <v>44434</v>
      </c>
      <c r="I906" s="6">
        <v>44436</v>
      </c>
      <c r="J906" s="100"/>
      <c r="K906" s="2" t="b">
        <v>0</v>
      </c>
      <c r="L906" s="2" t="s">
        <v>1970</v>
      </c>
      <c r="M906" s="2">
        <f t="shared" si="58"/>
        <v>0</v>
      </c>
      <c r="N906" s="100" t="str">
        <f t="shared" si="59"/>
        <v>VALID</v>
      </c>
    </row>
    <row r="907" spans="1:14" ht="14.25" customHeight="1">
      <c r="A907" s="2" t="s">
        <v>1363</v>
      </c>
      <c r="B907" s="3" t="s">
        <v>1973</v>
      </c>
      <c r="C907" s="2" t="s">
        <v>1993</v>
      </c>
      <c r="D907" s="2">
        <v>7</v>
      </c>
      <c r="E907" s="2">
        <f t="shared" si="56"/>
        <v>21000</v>
      </c>
      <c r="F907" s="2" t="str">
        <f t="shared" si="57"/>
        <v>3000</v>
      </c>
      <c r="G907" s="2">
        <v>245</v>
      </c>
      <c r="H907" s="6">
        <v>44527</v>
      </c>
      <c r="I907" s="6">
        <v>44532</v>
      </c>
      <c r="J907" s="2" t="s">
        <v>1968</v>
      </c>
      <c r="K907" s="2" t="b">
        <v>1</v>
      </c>
      <c r="L907" s="2">
        <v>14326.13</v>
      </c>
      <c r="M907" s="2">
        <f t="shared" si="58"/>
        <v>14326.13</v>
      </c>
      <c r="N907" s="100" t="str">
        <f t="shared" si="59"/>
        <v>VALID</v>
      </c>
    </row>
    <row r="908" spans="1:14" ht="14.25" customHeight="1">
      <c r="A908" s="2" t="s">
        <v>1364</v>
      </c>
      <c r="B908" s="3" t="s">
        <v>1982</v>
      </c>
      <c r="C908" s="2">
        <v>15000</v>
      </c>
      <c r="D908" s="2">
        <v>3</v>
      </c>
      <c r="E908" s="2">
        <f t="shared" si="56"/>
        <v>45000</v>
      </c>
      <c r="F908" s="2" t="str">
        <f t="shared" si="57"/>
        <v>15000</v>
      </c>
      <c r="G908" s="2">
        <v>269</v>
      </c>
      <c r="H908" s="6">
        <v>44767</v>
      </c>
      <c r="I908" s="6">
        <v>44772</v>
      </c>
      <c r="J908" s="2" t="s">
        <v>1974</v>
      </c>
      <c r="K908" s="2" t="b">
        <v>1</v>
      </c>
      <c r="L908" s="2">
        <v>29029.98</v>
      </c>
      <c r="M908" s="2">
        <f t="shared" si="58"/>
        <v>29029.98</v>
      </c>
      <c r="N908" s="100" t="str">
        <f t="shared" si="59"/>
        <v>VALID</v>
      </c>
    </row>
    <row r="909" spans="1:14" ht="14.25" customHeight="1">
      <c r="A909" s="2" t="s">
        <v>1366</v>
      </c>
      <c r="B909" s="3" t="s">
        <v>1996</v>
      </c>
      <c r="C909" s="2">
        <v>800</v>
      </c>
      <c r="D909" s="2">
        <v>1</v>
      </c>
      <c r="E909" s="2">
        <f t="shared" si="56"/>
        <v>800</v>
      </c>
      <c r="F909" s="2" t="str">
        <f t="shared" si="57"/>
        <v>800</v>
      </c>
      <c r="G909" s="2">
        <v>416</v>
      </c>
      <c r="H909" s="6">
        <v>44418</v>
      </c>
      <c r="I909" s="6">
        <v>44423</v>
      </c>
      <c r="J909" s="100"/>
      <c r="K909" s="2" t="b">
        <v>0</v>
      </c>
      <c r="L909" s="2" t="s">
        <v>1970</v>
      </c>
      <c r="M909" s="2">
        <f t="shared" si="58"/>
        <v>0</v>
      </c>
      <c r="N909" s="100" t="str">
        <f t="shared" si="59"/>
        <v>VALID</v>
      </c>
    </row>
    <row r="910" spans="1:14" ht="14.25" customHeight="1">
      <c r="A910" s="2" t="s">
        <v>1367</v>
      </c>
      <c r="B910" s="3" t="s">
        <v>1978</v>
      </c>
      <c r="C910" s="2">
        <v>18000</v>
      </c>
      <c r="D910" s="2">
        <v>5</v>
      </c>
      <c r="E910" s="2">
        <f t="shared" si="56"/>
        <v>90000</v>
      </c>
      <c r="F910" s="2" t="str">
        <f t="shared" si="57"/>
        <v>18000</v>
      </c>
      <c r="G910" s="2">
        <v>183</v>
      </c>
      <c r="H910" s="6">
        <v>45407</v>
      </c>
      <c r="I910" s="6">
        <v>45411</v>
      </c>
      <c r="J910" s="2" t="s">
        <v>1972</v>
      </c>
      <c r="K910" s="2" t="b">
        <v>1</v>
      </c>
      <c r="L910" s="2">
        <v>73214.95</v>
      </c>
      <c r="M910" s="2">
        <f t="shared" si="58"/>
        <v>73214.95</v>
      </c>
      <c r="N910" s="100" t="str">
        <f t="shared" si="59"/>
        <v>VALID</v>
      </c>
    </row>
    <row r="911" spans="1:14" ht="14.25" customHeight="1">
      <c r="A911" s="2" t="s">
        <v>1368</v>
      </c>
      <c r="B911" s="3" t="s">
        <v>1986</v>
      </c>
      <c r="C911" s="2" t="s">
        <v>1999</v>
      </c>
      <c r="D911" s="2">
        <v>12</v>
      </c>
      <c r="E911" s="2">
        <f t="shared" si="56"/>
        <v>240000</v>
      </c>
      <c r="F911" s="2" t="str">
        <f t="shared" si="57"/>
        <v>20000</v>
      </c>
      <c r="G911" s="2">
        <v>338</v>
      </c>
      <c r="H911" s="6">
        <v>44672</v>
      </c>
      <c r="I911" s="6">
        <v>44677</v>
      </c>
      <c r="J911" s="2" t="s">
        <v>1974</v>
      </c>
      <c r="K911" s="2" t="b">
        <v>1</v>
      </c>
      <c r="L911" s="2">
        <v>175275.59999999998</v>
      </c>
      <c r="M911" s="2">
        <f t="shared" si="58"/>
        <v>175275.59999999998</v>
      </c>
      <c r="N911" s="100" t="str">
        <f t="shared" si="59"/>
        <v>VALID</v>
      </c>
    </row>
    <row r="912" spans="1:14" ht="14.25" customHeight="1">
      <c r="A912" s="2" t="s">
        <v>1369</v>
      </c>
      <c r="B912" s="3" t="s">
        <v>1981</v>
      </c>
      <c r="C912" s="2" t="s">
        <v>1995</v>
      </c>
      <c r="D912" s="2">
        <v>3</v>
      </c>
      <c r="E912" s="2">
        <f t="shared" si="56"/>
        <v>24000</v>
      </c>
      <c r="F912" s="2" t="str">
        <f t="shared" si="57"/>
        <v>8000</v>
      </c>
      <c r="G912" s="2">
        <v>225</v>
      </c>
      <c r="H912" s="6">
        <v>44167</v>
      </c>
      <c r="I912" s="6">
        <v>44171</v>
      </c>
      <c r="J912" s="2" t="s">
        <v>1974</v>
      </c>
      <c r="K912" s="2" t="b">
        <v>1</v>
      </c>
      <c r="L912" s="2">
        <v>17538.48</v>
      </c>
      <c r="M912" s="2">
        <f t="shared" si="58"/>
        <v>17538.48</v>
      </c>
      <c r="N912" s="100" t="str">
        <f t="shared" si="59"/>
        <v>VALID</v>
      </c>
    </row>
    <row r="913" spans="1:14" ht="14.25" customHeight="1">
      <c r="A913" s="2" t="s">
        <v>1371</v>
      </c>
      <c r="B913" s="3" t="s">
        <v>1980</v>
      </c>
      <c r="C913" s="2" t="s">
        <v>2000</v>
      </c>
      <c r="D913" s="2">
        <v>8</v>
      </c>
      <c r="E913" s="2">
        <f t="shared" si="56"/>
        <v>200000</v>
      </c>
      <c r="F913" s="2" t="str">
        <f t="shared" si="57"/>
        <v>25000</v>
      </c>
      <c r="G913" s="2">
        <v>136</v>
      </c>
      <c r="H913" s="6">
        <v>44325</v>
      </c>
      <c r="I913" s="6">
        <v>44330</v>
      </c>
      <c r="J913" s="2" t="s">
        <v>1985</v>
      </c>
      <c r="K913" s="2" t="b">
        <v>1</v>
      </c>
      <c r="L913" s="2">
        <v>167277.44</v>
      </c>
      <c r="M913" s="2">
        <f t="shared" si="58"/>
        <v>167277.44</v>
      </c>
      <c r="N913" s="100" t="str">
        <f t="shared" si="59"/>
        <v>VALID</v>
      </c>
    </row>
    <row r="914" spans="1:14" ht="14.25" customHeight="1">
      <c r="A914" s="2" t="s">
        <v>1372</v>
      </c>
      <c r="B914" s="3" t="s">
        <v>1980</v>
      </c>
      <c r="C914" s="2" t="s">
        <v>2000</v>
      </c>
      <c r="D914" s="2">
        <v>8</v>
      </c>
      <c r="E914" s="2">
        <f t="shared" si="56"/>
        <v>200000</v>
      </c>
      <c r="F914" s="2" t="str">
        <f t="shared" si="57"/>
        <v>25000</v>
      </c>
      <c r="G914" s="2">
        <v>476</v>
      </c>
      <c r="H914" s="6">
        <v>44367</v>
      </c>
      <c r="I914" s="6">
        <v>44369</v>
      </c>
      <c r="J914" s="2" t="s">
        <v>1985</v>
      </c>
      <c r="K914" s="2" t="b">
        <v>1</v>
      </c>
      <c r="L914" s="2">
        <v>122030.24</v>
      </c>
      <c r="M914" s="2">
        <f t="shared" si="58"/>
        <v>122030.24</v>
      </c>
      <c r="N914" s="100" t="str">
        <f t="shared" si="59"/>
        <v>VALID</v>
      </c>
    </row>
    <row r="915" spans="1:14" ht="14.25" customHeight="1">
      <c r="A915" s="2" t="s">
        <v>1373</v>
      </c>
      <c r="B915" s="3" t="s">
        <v>1996</v>
      </c>
      <c r="C915" s="2">
        <v>800</v>
      </c>
      <c r="D915" s="2">
        <v>1</v>
      </c>
      <c r="E915" s="2">
        <f t="shared" si="56"/>
        <v>800</v>
      </c>
      <c r="F915" s="2" t="str">
        <f t="shared" si="57"/>
        <v>800</v>
      </c>
      <c r="G915" s="2">
        <v>196</v>
      </c>
      <c r="H915" s="6">
        <v>45329</v>
      </c>
      <c r="I915" s="6">
        <v>45332</v>
      </c>
      <c r="J915" s="100"/>
      <c r="K915" s="2" t="b">
        <v>0</v>
      </c>
      <c r="L915" s="2" t="s">
        <v>1970</v>
      </c>
      <c r="M915" s="2">
        <f t="shared" si="58"/>
        <v>0</v>
      </c>
      <c r="N915" s="100" t="str">
        <f t="shared" si="59"/>
        <v>VALID</v>
      </c>
    </row>
    <row r="916" spans="1:14" ht="14.25" customHeight="1">
      <c r="A916" s="2" t="s">
        <v>1375</v>
      </c>
      <c r="B916" s="3" t="s">
        <v>1973</v>
      </c>
      <c r="C916" s="2" t="s">
        <v>1993</v>
      </c>
      <c r="D916" s="2">
        <v>7</v>
      </c>
      <c r="E916" s="2">
        <f t="shared" si="56"/>
        <v>21000</v>
      </c>
      <c r="F916" s="2" t="str">
        <f t="shared" si="57"/>
        <v>3000</v>
      </c>
      <c r="G916" s="2">
        <v>331</v>
      </c>
      <c r="H916" s="6">
        <v>43617</v>
      </c>
      <c r="I916" s="6">
        <v>43622</v>
      </c>
      <c r="J916" s="2" t="s">
        <v>1991</v>
      </c>
      <c r="K916" s="2" t="b">
        <v>1</v>
      </c>
      <c r="L916" s="2">
        <v>14887.179999999998</v>
      </c>
      <c r="M916" s="2">
        <f t="shared" si="58"/>
        <v>14887.179999999998</v>
      </c>
      <c r="N916" s="100" t="str">
        <f t="shared" si="59"/>
        <v>VALID</v>
      </c>
    </row>
    <row r="917" spans="1:14" ht="14.25" customHeight="1">
      <c r="A917" s="2" t="s">
        <v>1377</v>
      </c>
      <c r="B917" s="3" t="s">
        <v>1977</v>
      </c>
      <c r="C917" s="2">
        <v>10000</v>
      </c>
      <c r="D917" s="2">
        <v>3</v>
      </c>
      <c r="E917" s="2">
        <f t="shared" si="56"/>
        <v>30000</v>
      </c>
      <c r="F917" s="2" t="str">
        <f t="shared" si="57"/>
        <v>10000</v>
      </c>
      <c r="G917" s="2">
        <v>376</v>
      </c>
      <c r="H917" s="6">
        <v>45356</v>
      </c>
      <c r="I917" s="6">
        <v>45362</v>
      </c>
      <c r="J917" s="2" t="s">
        <v>1991</v>
      </c>
      <c r="K917" s="2" t="b">
        <v>1</v>
      </c>
      <c r="L917" s="2">
        <v>17119.650000000001</v>
      </c>
      <c r="M917" s="2">
        <f t="shared" si="58"/>
        <v>17119.650000000001</v>
      </c>
      <c r="N917" s="100" t="str">
        <f t="shared" si="59"/>
        <v>VALID</v>
      </c>
    </row>
    <row r="918" spans="1:14" ht="14.25" customHeight="1">
      <c r="A918" s="2" t="s">
        <v>1379</v>
      </c>
      <c r="B918" s="3" t="s">
        <v>1996</v>
      </c>
      <c r="C918" s="2">
        <v>800</v>
      </c>
      <c r="D918" s="2">
        <v>1</v>
      </c>
      <c r="E918" s="2">
        <f t="shared" si="56"/>
        <v>800</v>
      </c>
      <c r="F918" s="2" t="str">
        <f t="shared" si="57"/>
        <v>800</v>
      </c>
      <c r="G918" s="2">
        <v>339</v>
      </c>
      <c r="H918" s="6">
        <v>45364</v>
      </c>
      <c r="I918" s="6">
        <v>45367</v>
      </c>
      <c r="J918" s="2" t="s">
        <v>1991</v>
      </c>
      <c r="K918" s="2" t="b">
        <v>1</v>
      </c>
      <c r="L918" s="2">
        <v>489.64</v>
      </c>
      <c r="M918" s="2">
        <f t="shared" si="58"/>
        <v>489.64</v>
      </c>
      <c r="N918" s="100" t="str">
        <f t="shared" si="59"/>
        <v>VALID</v>
      </c>
    </row>
    <row r="919" spans="1:14" ht="14.25" customHeight="1">
      <c r="A919" s="2" t="s">
        <v>1380</v>
      </c>
      <c r="B919" s="3" t="s">
        <v>1986</v>
      </c>
      <c r="C919" s="2">
        <v>20000</v>
      </c>
      <c r="D919" s="2">
        <v>12</v>
      </c>
      <c r="E919" s="2">
        <f t="shared" si="56"/>
        <v>240000</v>
      </c>
      <c r="F919" s="2" t="str">
        <f t="shared" si="57"/>
        <v>20000</v>
      </c>
      <c r="G919" s="2">
        <v>487</v>
      </c>
      <c r="H919" s="6">
        <v>43710</v>
      </c>
      <c r="I919" s="6">
        <v>43712</v>
      </c>
      <c r="J919" s="2" t="s">
        <v>1972</v>
      </c>
      <c r="K919" s="2" t="b">
        <v>1</v>
      </c>
      <c r="L919" s="2">
        <v>141203.04</v>
      </c>
      <c r="M919" s="2">
        <f t="shared" si="58"/>
        <v>141203.04</v>
      </c>
      <c r="N919" s="100" t="str">
        <f t="shared" si="59"/>
        <v>VALID</v>
      </c>
    </row>
    <row r="920" spans="1:14" ht="14.25" customHeight="1">
      <c r="A920" s="2" t="s">
        <v>1381</v>
      </c>
      <c r="B920" s="3" t="s">
        <v>1971</v>
      </c>
      <c r="C920" s="2" t="s">
        <v>1975</v>
      </c>
      <c r="D920" s="2">
        <v>3</v>
      </c>
      <c r="E920" s="2">
        <f t="shared" si="56"/>
        <v>18000</v>
      </c>
      <c r="F920" s="2" t="str">
        <f t="shared" si="57"/>
        <v>6000</v>
      </c>
      <c r="G920" s="2">
        <v>208</v>
      </c>
      <c r="H920" s="6">
        <v>44973</v>
      </c>
      <c r="I920" s="6">
        <v>44977</v>
      </c>
      <c r="J920" s="100"/>
      <c r="K920" s="2" t="b">
        <v>0</v>
      </c>
      <c r="L920" s="2" t="s">
        <v>1970</v>
      </c>
      <c r="M920" s="2">
        <f t="shared" si="58"/>
        <v>0</v>
      </c>
      <c r="N920" s="100" t="str">
        <f t="shared" si="59"/>
        <v>VALID</v>
      </c>
    </row>
    <row r="921" spans="1:14" ht="14.25" customHeight="1">
      <c r="A921" s="2" t="s">
        <v>1383</v>
      </c>
      <c r="B921" s="3" t="s">
        <v>1977</v>
      </c>
      <c r="C921" s="2" t="s">
        <v>1994</v>
      </c>
      <c r="D921" s="2">
        <v>3</v>
      </c>
      <c r="E921" s="2">
        <f t="shared" si="56"/>
        <v>30000</v>
      </c>
      <c r="F921" s="2" t="str">
        <f t="shared" si="57"/>
        <v>10000</v>
      </c>
      <c r="G921" s="2">
        <v>463</v>
      </c>
      <c r="H921" s="6">
        <v>43689</v>
      </c>
      <c r="I921" s="6">
        <v>43693</v>
      </c>
      <c r="J921" s="2" t="s">
        <v>1968</v>
      </c>
      <c r="K921" s="2" t="b">
        <v>1</v>
      </c>
      <c r="L921" s="2">
        <v>26468.73</v>
      </c>
      <c r="M921" s="2">
        <f t="shared" si="58"/>
        <v>26468.73</v>
      </c>
      <c r="N921" s="100" t="str">
        <f t="shared" si="59"/>
        <v>VALID</v>
      </c>
    </row>
    <row r="922" spans="1:14" ht="14.25" customHeight="1">
      <c r="A922" s="2" t="s">
        <v>1384</v>
      </c>
      <c r="B922" s="3" t="s">
        <v>1973</v>
      </c>
      <c r="C922" s="2">
        <v>3000</v>
      </c>
      <c r="D922" s="2">
        <v>7</v>
      </c>
      <c r="E922" s="2">
        <f t="shared" si="56"/>
        <v>21000</v>
      </c>
      <c r="F922" s="2" t="str">
        <f t="shared" si="57"/>
        <v>3000</v>
      </c>
      <c r="G922" s="2">
        <v>268</v>
      </c>
      <c r="H922" s="6">
        <v>45360</v>
      </c>
      <c r="I922" s="6">
        <v>45362</v>
      </c>
      <c r="J922" s="100"/>
      <c r="K922" s="2" t="b">
        <v>0</v>
      </c>
      <c r="L922" s="2" t="s">
        <v>1970</v>
      </c>
      <c r="M922" s="2">
        <f t="shared" si="58"/>
        <v>0</v>
      </c>
      <c r="N922" s="100" t="str">
        <f t="shared" si="59"/>
        <v>VALID</v>
      </c>
    </row>
    <row r="923" spans="1:14" ht="14.25" customHeight="1">
      <c r="A923" s="2" t="s">
        <v>1385</v>
      </c>
      <c r="B923" s="3" t="s">
        <v>1977</v>
      </c>
      <c r="C923" s="2">
        <v>10000</v>
      </c>
      <c r="D923" s="2">
        <v>3</v>
      </c>
      <c r="E923" s="2">
        <f t="shared" si="56"/>
        <v>30000</v>
      </c>
      <c r="F923" s="2" t="str">
        <f t="shared" si="57"/>
        <v>10000</v>
      </c>
      <c r="G923" s="2">
        <v>472</v>
      </c>
      <c r="H923" s="6">
        <v>44822</v>
      </c>
      <c r="I923" s="6">
        <v>44824</v>
      </c>
      <c r="J923" s="2" t="s">
        <v>1985</v>
      </c>
      <c r="K923" s="2" t="b">
        <v>1</v>
      </c>
      <c r="L923" s="2">
        <v>25596.75</v>
      </c>
      <c r="M923" s="2">
        <f t="shared" si="58"/>
        <v>25596.75</v>
      </c>
      <c r="N923" s="100" t="str">
        <f t="shared" si="59"/>
        <v>VALID</v>
      </c>
    </row>
    <row r="924" spans="1:14" ht="14.25" customHeight="1">
      <c r="A924" s="2" t="s">
        <v>1386</v>
      </c>
      <c r="B924" s="3" t="s">
        <v>1998</v>
      </c>
      <c r="C924" s="2">
        <v>100</v>
      </c>
      <c r="D924" s="2">
        <v>1</v>
      </c>
      <c r="E924" s="2">
        <f t="shared" si="56"/>
        <v>100</v>
      </c>
      <c r="F924" s="2" t="str">
        <f t="shared" si="57"/>
        <v>100</v>
      </c>
      <c r="G924" s="2">
        <v>284</v>
      </c>
      <c r="H924" s="6">
        <v>44389</v>
      </c>
      <c r="I924" s="6">
        <v>44393</v>
      </c>
      <c r="J924" s="2" t="s">
        <v>1968</v>
      </c>
      <c r="K924" s="2" t="b">
        <v>1</v>
      </c>
      <c r="L924" s="2">
        <v>54.98</v>
      </c>
      <c r="M924" s="2">
        <f t="shared" si="58"/>
        <v>54.98</v>
      </c>
      <c r="N924" s="100" t="str">
        <f t="shared" si="59"/>
        <v>VALID</v>
      </c>
    </row>
    <row r="925" spans="1:14" ht="14.25" customHeight="1">
      <c r="A925" s="2" t="s">
        <v>1387</v>
      </c>
      <c r="B925" s="3" t="s">
        <v>1977</v>
      </c>
      <c r="C925" s="2">
        <v>10000</v>
      </c>
      <c r="D925" s="2">
        <v>3</v>
      </c>
      <c r="E925" s="2">
        <f t="shared" si="56"/>
        <v>30000</v>
      </c>
      <c r="F925" s="2" t="str">
        <f t="shared" si="57"/>
        <v>10000</v>
      </c>
      <c r="G925" s="2">
        <v>231</v>
      </c>
      <c r="H925" s="6">
        <v>43756</v>
      </c>
      <c r="I925" s="6">
        <v>43759</v>
      </c>
      <c r="J925" s="2" t="s">
        <v>1974</v>
      </c>
      <c r="K925" s="2" t="b">
        <v>1</v>
      </c>
      <c r="L925" s="2">
        <v>24991.23</v>
      </c>
      <c r="M925" s="2">
        <f t="shared" si="58"/>
        <v>24991.23</v>
      </c>
      <c r="N925" s="100" t="str">
        <f t="shared" si="59"/>
        <v>VALID</v>
      </c>
    </row>
    <row r="926" spans="1:14" ht="14.25" customHeight="1">
      <c r="A926" s="2" t="s">
        <v>1388</v>
      </c>
      <c r="B926" s="3" t="s">
        <v>1971</v>
      </c>
      <c r="C926" s="2">
        <v>6000</v>
      </c>
      <c r="D926" s="2">
        <v>2</v>
      </c>
      <c r="E926" s="2">
        <f t="shared" si="56"/>
        <v>12000</v>
      </c>
      <c r="F926" s="2" t="str">
        <f t="shared" si="57"/>
        <v>6000</v>
      </c>
      <c r="G926" s="2">
        <v>267</v>
      </c>
      <c r="H926" s="6">
        <v>45259</v>
      </c>
      <c r="I926" s="6">
        <v>45264</v>
      </c>
      <c r="J926" s="2" t="s">
        <v>1974</v>
      </c>
      <c r="K926" s="2" t="b">
        <v>1</v>
      </c>
      <c r="L926" s="2">
        <v>7718.94</v>
      </c>
      <c r="M926" s="2">
        <f t="shared" si="58"/>
        <v>7718.94</v>
      </c>
      <c r="N926" s="100" t="str">
        <f t="shared" si="59"/>
        <v>VALID</v>
      </c>
    </row>
    <row r="927" spans="1:14" ht="14.25" customHeight="1">
      <c r="A927" s="2" t="s">
        <v>1391</v>
      </c>
      <c r="B927" s="3" t="s">
        <v>1977</v>
      </c>
      <c r="C927" s="2">
        <v>10000</v>
      </c>
      <c r="D927" s="2">
        <v>3</v>
      </c>
      <c r="E927" s="2">
        <f t="shared" si="56"/>
        <v>30000</v>
      </c>
      <c r="F927" s="2" t="str">
        <f t="shared" si="57"/>
        <v>10000</v>
      </c>
      <c r="G927" s="2">
        <v>282</v>
      </c>
      <c r="H927" s="6">
        <v>44421</v>
      </c>
      <c r="I927" s="6">
        <v>44427</v>
      </c>
      <c r="J927" s="100"/>
      <c r="K927" s="2" t="b">
        <v>0</v>
      </c>
      <c r="L927" s="2" t="s">
        <v>1970</v>
      </c>
      <c r="M927" s="2">
        <f t="shared" si="58"/>
        <v>0</v>
      </c>
      <c r="N927" s="100" t="str">
        <f t="shared" si="59"/>
        <v>VALID</v>
      </c>
    </row>
    <row r="928" spans="1:14" ht="14.25" customHeight="1">
      <c r="A928" s="2" t="s">
        <v>1392</v>
      </c>
      <c r="B928" s="3" t="s">
        <v>1977</v>
      </c>
      <c r="C928" s="2">
        <v>10000</v>
      </c>
      <c r="D928" s="2">
        <v>3</v>
      </c>
      <c r="E928" s="2">
        <f t="shared" si="56"/>
        <v>30000</v>
      </c>
      <c r="F928" s="2" t="str">
        <f t="shared" si="57"/>
        <v>10000</v>
      </c>
      <c r="G928" s="2">
        <v>194</v>
      </c>
      <c r="H928" s="6">
        <v>44872</v>
      </c>
      <c r="I928" s="6">
        <v>44876</v>
      </c>
      <c r="J928" s="2" t="s">
        <v>1974</v>
      </c>
      <c r="K928" s="2" t="b">
        <v>1</v>
      </c>
      <c r="L928" s="2">
        <v>20388.21</v>
      </c>
      <c r="M928" s="2">
        <f t="shared" si="58"/>
        <v>20388.21</v>
      </c>
      <c r="N928" s="100" t="str">
        <f t="shared" si="59"/>
        <v>VALID</v>
      </c>
    </row>
    <row r="929" spans="1:14" ht="14.25" customHeight="1">
      <c r="A929" s="2" t="s">
        <v>1393</v>
      </c>
      <c r="B929" s="3" t="s">
        <v>1973</v>
      </c>
      <c r="C929" s="2" t="s">
        <v>1993</v>
      </c>
      <c r="D929" s="2">
        <v>7</v>
      </c>
      <c r="E929" s="2">
        <f t="shared" si="56"/>
        <v>21000</v>
      </c>
      <c r="F929" s="2" t="str">
        <f t="shared" si="57"/>
        <v>3000</v>
      </c>
      <c r="G929" s="2">
        <v>224</v>
      </c>
      <c r="H929" s="6">
        <v>44050</v>
      </c>
      <c r="I929" s="6">
        <v>44055</v>
      </c>
      <c r="J929" s="2" t="s">
        <v>1974</v>
      </c>
      <c r="K929" s="2" t="b">
        <v>1</v>
      </c>
      <c r="L929" s="2">
        <v>12310.970000000001</v>
      </c>
      <c r="M929" s="2">
        <f t="shared" si="58"/>
        <v>12310.970000000001</v>
      </c>
      <c r="N929" s="100" t="str">
        <f t="shared" si="59"/>
        <v>VALID</v>
      </c>
    </row>
    <row r="930" spans="1:14" ht="14.25" customHeight="1">
      <c r="A930" s="2" t="s">
        <v>1394</v>
      </c>
      <c r="B930" s="3" t="s">
        <v>1973</v>
      </c>
      <c r="C930" s="2" t="s">
        <v>1993</v>
      </c>
      <c r="D930" s="2">
        <v>6</v>
      </c>
      <c r="E930" s="2">
        <f t="shared" si="56"/>
        <v>18000</v>
      </c>
      <c r="F930" s="2" t="str">
        <f t="shared" si="57"/>
        <v>3000</v>
      </c>
      <c r="G930" s="2">
        <v>210</v>
      </c>
      <c r="H930" s="6">
        <v>43946</v>
      </c>
      <c r="I930" s="6">
        <v>43952</v>
      </c>
      <c r="J930" s="2" t="s">
        <v>1972</v>
      </c>
      <c r="K930" s="2" t="b">
        <v>1</v>
      </c>
      <c r="L930" s="2">
        <v>12931.32</v>
      </c>
      <c r="M930" s="2">
        <f t="shared" si="58"/>
        <v>12931.32</v>
      </c>
      <c r="N930" s="100" t="str">
        <f t="shared" si="59"/>
        <v>VALID</v>
      </c>
    </row>
    <row r="931" spans="1:14" ht="14.25" customHeight="1">
      <c r="A931" s="2" t="s">
        <v>1396</v>
      </c>
      <c r="B931" s="3" t="s">
        <v>1996</v>
      </c>
      <c r="C931" s="2">
        <v>800</v>
      </c>
      <c r="D931" s="2">
        <v>1</v>
      </c>
      <c r="E931" s="2">
        <f t="shared" si="56"/>
        <v>800</v>
      </c>
      <c r="F931" s="2" t="str">
        <f t="shared" si="57"/>
        <v>800</v>
      </c>
      <c r="G931" s="2">
        <v>343</v>
      </c>
      <c r="H931" s="6">
        <v>44363</v>
      </c>
      <c r="I931" s="6">
        <v>44368</v>
      </c>
      <c r="J931" s="2" t="s">
        <v>1972</v>
      </c>
      <c r="K931" s="2" t="b">
        <v>1</v>
      </c>
      <c r="L931" s="2">
        <v>659.52</v>
      </c>
      <c r="M931" s="2">
        <f t="shared" si="58"/>
        <v>659.52</v>
      </c>
      <c r="N931" s="100" t="str">
        <f t="shared" si="59"/>
        <v>VALID</v>
      </c>
    </row>
    <row r="932" spans="1:14" ht="14.25" customHeight="1">
      <c r="A932" s="2" t="s">
        <v>1397</v>
      </c>
      <c r="B932" s="3" t="s">
        <v>1982</v>
      </c>
      <c r="C932" s="2">
        <v>15000</v>
      </c>
      <c r="D932" s="2">
        <v>3</v>
      </c>
      <c r="E932" s="2">
        <f t="shared" si="56"/>
        <v>45000</v>
      </c>
      <c r="F932" s="2" t="str">
        <f t="shared" si="57"/>
        <v>15000</v>
      </c>
      <c r="G932" s="2">
        <v>354</v>
      </c>
      <c r="H932" s="6">
        <v>43801</v>
      </c>
      <c r="I932" s="6">
        <v>43805</v>
      </c>
      <c r="J932" s="2" t="s">
        <v>1991</v>
      </c>
      <c r="K932" s="2" t="b">
        <v>1</v>
      </c>
      <c r="L932" s="2">
        <v>26108.25</v>
      </c>
      <c r="M932" s="2">
        <f t="shared" si="58"/>
        <v>26108.25</v>
      </c>
      <c r="N932" s="100" t="str">
        <f t="shared" si="59"/>
        <v>VALID</v>
      </c>
    </row>
    <row r="933" spans="1:14" ht="14.25" customHeight="1">
      <c r="A933" s="2" t="s">
        <v>1398</v>
      </c>
      <c r="B933" s="3" t="s">
        <v>1981</v>
      </c>
      <c r="C933" s="2" t="s">
        <v>1995</v>
      </c>
      <c r="D933" s="2">
        <v>4</v>
      </c>
      <c r="E933" s="2">
        <f t="shared" si="56"/>
        <v>32000</v>
      </c>
      <c r="F933" s="2" t="str">
        <f t="shared" si="57"/>
        <v>8000</v>
      </c>
      <c r="G933" s="2">
        <v>378</v>
      </c>
      <c r="H933" s="6">
        <v>44791</v>
      </c>
      <c r="I933" s="6">
        <v>44796</v>
      </c>
      <c r="J933" s="2" t="s">
        <v>1974</v>
      </c>
      <c r="K933" s="2" t="b">
        <v>1</v>
      </c>
      <c r="L933" s="2">
        <v>24113.32</v>
      </c>
      <c r="M933" s="2">
        <f t="shared" si="58"/>
        <v>24113.32</v>
      </c>
      <c r="N933" s="100" t="str">
        <f t="shared" si="59"/>
        <v>VALID</v>
      </c>
    </row>
    <row r="934" spans="1:14" ht="14.25" customHeight="1">
      <c r="A934" s="2" t="s">
        <v>1399</v>
      </c>
      <c r="B934" s="3" t="s">
        <v>1981</v>
      </c>
      <c r="C934" s="2" t="s">
        <v>1995</v>
      </c>
      <c r="D934" s="2">
        <v>2</v>
      </c>
      <c r="E934" s="2">
        <f t="shared" si="56"/>
        <v>16000</v>
      </c>
      <c r="F934" s="2" t="str">
        <f t="shared" si="57"/>
        <v>8000</v>
      </c>
      <c r="G934" s="2">
        <v>109</v>
      </c>
      <c r="H934" s="6">
        <v>43625</v>
      </c>
      <c r="I934" s="6">
        <v>43627</v>
      </c>
      <c r="J934" s="100"/>
      <c r="K934" s="2" t="b">
        <v>0</v>
      </c>
      <c r="L934" s="2" t="s">
        <v>1970</v>
      </c>
      <c r="M934" s="2">
        <f t="shared" si="58"/>
        <v>0</v>
      </c>
      <c r="N934" s="100" t="str">
        <f t="shared" si="59"/>
        <v>VALID</v>
      </c>
    </row>
    <row r="935" spans="1:14" ht="14.25" customHeight="1">
      <c r="A935" s="2" t="s">
        <v>1400</v>
      </c>
      <c r="B935" s="3" t="s">
        <v>1978</v>
      </c>
      <c r="C935" s="2">
        <v>18000</v>
      </c>
      <c r="D935" s="2">
        <v>5</v>
      </c>
      <c r="E935" s="2">
        <f t="shared" si="56"/>
        <v>90000</v>
      </c>
      <c r="F935" s="2" t="str">
        <f t="shared" si="57"/>
        <v>18000</v>
      </c>
      <c r="G935" s="2">
        <v>498</v>
      </c>
      <c r="H935" s="6">
        <v>45282</v>
      </c>
      <c r="I935" s="6">
        <v>45285</v>
      </c>
      <c r="J935" s="2" t="s">
        <v>1985</v>
      </c>
      <c r="K935" s="2" t="b">
        <v>1</v>
      </c>
      <c r="L935" s="2">
        <v>71308.7</v>
      </c>
      <c r="M935" s="2">
        <f t="shared" si="58"/>
        <v>71308.7</v>
      </c>
      <c r="N935" s="100" t="str">
        <f t="shared" si="59"/>
        <v>VALID</v>
      </c>
    </row>
    <row r="936" spans="1:14" ht="14.25" customHeight="1">
      <c r="A936" s="2" t="s">
        <v>1401</v>
      </c>
      <c r="B936" s="3" t="s">
        <v>1971</v>
      </c>
      <c r="C936" s="2">
        <v>6000</v>
      </c>
      <c r="D936" s="2">
        <v>3</v>
      </c>
      <c r="E936" s="2">
        <f t="shared" si="56"/>
        <v>18000</v>
      </c>
      <c r="F936" s="2" t="str">
        <f t="shared" si="57"/>
        <v>6000</v>
      </c>
      <c r="G936" s="2">
        <v>196</v>
      </c>
      <c r="H936" s="6">
        <v>44963</v>
      </c>
      <c r="I936" s="6">
        <v>44968</v>
      </c>
      <c r="J936" s="2" t="s">
        <v>1972</v>
      </c>
      <c r="K936" s="2" t="b">
        <v>1</v>
      </c>
      <c r="L936" s="2">
        <v>11953.2</v>
      </c>
      <c r="M936" s="2">
        <f t="shared" si="58"/>
        <v>11953.2</v>
      </c>
      <c r="N936" s="100" t="str">
        <f t="shared" si="59"/>
        <v>VALID</v>
      </c>
    </row>
    <row r="937" spans="1:14" ht="14.25" customHeight="1">
      <c r="A937" s="2" t="s">
        <v>1402</v>
      </c>
      <c r="B937" s="3" t="s">
        <v>1976</v>
      </c>
      <c r="C937" s="2" t="s">
        <v>2002</v>
      </c>
      <c r="D937" s="2">
        <v>3</v>
      </c>
      <c r="E937" s="2">
        <f t="shared" si="56"/>
        <v>3000</v>
      </c>
      <c r="F937" s="2" t="str">
        <f t="shared" si="57"/>
        <v>1000</v>
      </c>
      <c r="G937" s="2">
        <v>380</v>
      </c>
      <c r="H937" s="6">
        <v>45194</v>
      </c>
      <c r="I937" s="6">
        <v>45198</v>
      </c>
      <c r="J937" s="2" t="s">
        <v>1974</v>
      </c>
      <c r="K937" s="2" t="b">
        <v>1</v>
      </c>
      <c r="L937" s="2">
        <v>2158.5299999999997</v>
      </c>
      <c r="M937" s="2">
        <f t="shared" si="58"/>
        <v>2158.5299999999997</v>
      </c>
      <c r="N937" s="100" t="str">
        <f t="shared" si="59"/>
        <v>VALID</v>
      </c>
    </row>
    <row r="938" spans="1:14" ht="14.25" customHeight="1">
      <c r="A938" s="2" t="s">
        <v>1403</v>
      </c>
      <c r="B938" s="3" t="s">
        <v>1982</v>
      </c>
      <c r="C938" s="2">
        <v>15000</v>
      </c>
      <c r="D938" s="2">
        <v>3</v>
      </c>
      <c r="E938" s="2">
        <f t="shared" si="56"/>
        <v>45000</v>
      </c>
      <c r="F938" s="2" t="str">
        <f t="shared" si="57"/>
        <v>15000</v>
      </c>
      <c r="G938" s="2">
        <v>390</v>
      </c>
      <c r="H938" s="6">
        <v>44110</v>
      </c>
      <c r="I938" s="6">
        <v>44115</v>
      </c>
      <c r="J938" s="2" t="s">
        <v>1991</v>
      </c>
      <c r="K938" s="2" t="b">
        <v>1</v>
      </c>
      <c r="L938" s="2">
        <v>23279.82</v>
      </c>
      <c r="M938" s="2">
        <f t="shared" si="58"/>
        <v>23279.82</v>
      </c>
      <c r="N938" s="100" t="str">
        <f t="shared" si="59"/>
        <v>VALID</v>
      </c>
    </row>
    <row r="939" spans="1:14" ht="14.25" customHeight="1">
      <c r="A939" s="2" t="s">
        <v>1405</v>
      </c>
      <c r="B939" s="3" t="s">
        <v>1986</v>
      </c>
      <c r="C939" s="2">
        <v>20000</v>
      </c>
      <c r="D939" s="2">
        <v>12</v>
      </c>
      <c r="E939" s="2">
        <f t="shared" si="56"/>
        <v>240000</v>
      </c>
      <c r="F939" s="2" t="str">
        <f t="shared" si="57"/>
        <v>20000</v>
      </c>
      <c r="G939" s="2">
        <v>320</v>
      </c>
      <c r="H939" s="6">
        <v>44174</v>
      </c>
      <c r="I939" s="6">
        <v>44180</v>
      </c>
      <c r="J939" s="2" t="s">
        <v>1974</v>
      </c>
      <c r="K939" s="2" t="b">
        <v>1</v>
      </c>
      <c r="L939" s="2">
        <v>121635.36000000002</v>
      </c>
      <c r="M939" s="2">
        <f t="shared" si="58"/>
        <v>121635.36000000002</v>
      </c>
      <c r="N939" s="100" t="str">
        <f t="shared" si="59"/>
        <v>VALID</v>
      </c>
    </row>
    <row r="940" spans="1:14" ht="14.25" customHeight="1">
      <c r="A940" s="2" t="s">
        <v>1406</v>
      </c>
      <c r="B940" s="3" t="s">
        <v>1983</v>
      </c>
      <c r="C940" s="2" t="s">
        <v>1984</v>
      </c>
      <c r="D940" s="2">
        <v>6</v>
      </c>
      <c r="E940" s="2">
        <f t="shared" si="56"/>
        <v>12000</v>
      </c>
      <c r="F940" s="2" t="str">
        <f t="shared" si="57"/>
        <v>2000</v>
      </c>
      <c r="G940" s="2">
        <v>282</v>
      </c>
      <c r="H940" s="6">
        <v>44304</v>
      </c>
      <c r="I940" s="6">
        <v>44307</v>
      </c>
      <c r="J940" s="2" t="s">
        <v>1985</v>
      </c>
      <c r="K940" s="2" t="b">
        <v>1</v>
      </c>
      <c r="L940" s="2">
        <v>9631.86</v>
      </c>
      <c r="M940" s="2">
        <f t="shared" si="58"/>
        <v>9631.86</v>
      </c>
      <c r="N940" s="100" t="str">
        <f t="shared" si="59"/>
        <v>VALID</v>
      </c>
    </row>
    <row r="941" spans="1:14" ht="14.25" customHeight="1">
      <c r="A941" s="2" t="s">
        <v>1408</v>
      </c>
      <c r="B941" s="3" t="s">
        <v>1982</v>
      </c>
      <c r="C941" s="2">
        <v>15000</v>
      </c>
      <c r="D941" s="2">
        <v>4</v>
      </c>
      <c r="E941" s="2">
        <f t="shared" si="56"/>
        <v>60000</v>
      </c>
      <c r="F941" s="2" t="str">
        <f t="shared" si="57"/>
        <v>15000</v>
      </c>
      <c r="G941" s="2">
        <v>427</v>
      </c>
      <c r="H941" s="6">
        <v>44476</v>
      </c>
      <c r="I941" s="6">
        <v>44481</v>
      </c>
      <c r="J941" s="2" t="s">
        <v>1974</v>
      </c>
      <c r="K941" s="2" t="b">
        <v>1</v>
      </c>
      <c r="L941" s="2">
        <v>51124</v>
      </c>
      <c r="M941" s="2">
        <f t="shared" si="58"/>
        <v>51124</v>
      </c>
      <c r="N941" s="100" t="str">
        <f t="shared" si="59"/>
        <v>VALID</v>
      </c>
    </row>
    <row r="942" spans="1:14" ht="14.25" customHeight="1">
      <c r="A942" s="2" t="s">
        <v>1409</v>
      </c>
      <c r="B942" s="3" t="s">
        <v>1982</v>
      </c>
      <c r="C942" s="2">
        <v>15000</v>
      </c>
      <c r="D942" s="2">
        <v>5</v>
      </c>
      <c r="E942" s="2">
        <f t="shared" si="56"/>
        <v>75000</v>
      </c>
      <c r="F942" s="2" t="str">
        <f t="shared" si="57"/>
        <v>15000</v>
      </c>
      <c r="G942" s="2">
        <v>240</v>
      </c>
      <c r="H942" s="6">
        <v>44196</v>
      </c>
      <c r="I942" s="6">
        <v>44200</v>
      </c>
      <c r="J942" s="2" t="s">
        <v>1985</v>
      </c>
      <c r="K942" s="2" t="b">
        <v>1</v>
      </c>
      <c r="L942" s="2">
        <v>39747.550000000003</v>
      </c>
      <c r="M942" s="2">
        <f t="shared" si="58"/>
        <v>39747.550000000003</v>
      </c>
      <c r="N942" s="100" t="str">
        <f t="shared" si="59"/>
        <v>VALID</v>
      </c>
    </row>
    <row r="943" spans="1:14" ht="14.25" customHeight="1">
      <c r="A943" s="2" t="s">
        <v>1410</v>
      </c>
      <c r="B943" s="3" t="s">
        <v>1976</v>
      </c>
      <c r="C943" s="2">
        <v>1000</v>
      </c>
      <c r="D943" s="2">
        <v>4</v>
      </c>
      <c r="E943" s="2">
        <f t="shared" si="56"/>
        <v>4000</v>
      </c>
      <c r="F943" s="2" t="str">
        <f t="shared" si="57"/>
        <v>1000</v>
      </c>
      <c r="G943" s="2">
        <v>117</v>
      </c>
      <c r="H943" s="6">
        <v>45226</v>
      </c>
      <c r="I943" s="6">
        <v>45230</v>
      </c>
      <c r="J943" s="2" t="s">
        <v>1968</v>
      </c>
      <c r="K943" s="2" t="b">
        <v>1</v>
      </c>
      <c r="L943" s="2">
        <v>2011.16</v>
      </c>
      <c r="M943" s="2">
        <f t="shared" si="58"/>
        <v>2011.16</v>
      </c>
      <c r="N943" s="100" t="str">
        <f t="shared" si="59"/>
        <v>VALID</v>
      </c>
    </row>
    <row r="944" spans="1:14" ht="14.25" customHeight="1">
      <c r="A944" s="2" t="s">
        <v>1412</v>
      </c>
      <c r="B944" s="3" t="s">
        <v>1986</v>
      </c>
      <c r="C944" s="2" t="s">
        <v>1999</v>
      </c>
      <c r="D944" s="2">
        <v>12</v>
      </c>
      <c r="E944" s="2">
        <f t="shared" si="56"/>
        <v>240000</v>
      </c>
      <c r="F944" s="2" t="str">
        <f t="shared" si="57"/>
        <v>20000</v>
      </c>
      <c r="G944" s="2">
        <v>346</v>
      </c>
      <c r="H944" s="6">
        <v>44616</v>
      </c>
      <c r="I944" s="6">
        <v>44622</v>
      </c>
      <c r="J944" s="100"/>
      <c r="K944" s="2" t="b">
        <v>0</v>
      </c>
      <c r="L944" s="2" t="s">
        <v>1970</v>
      </c>
      <c r="M944" s="2">
        <f t="shared" si="58"/>
        <v>0</v>
      </c>
      <c r="N944" s="100" t="str">
        <f t="shared" si="59"/>
        <v>VALID</v>
      </c>
    </row>
    <row r="945" spans="1:14" ht="14.25" customHeight="1">
      <c r="A945" s="2" t="s">
        <v>1413</v>
      </c>
      <c r="B945" s="3" t="s">
        <v>1976</v>
      </c>
      <c r="C945" s="2">
        <v>1000</v>
      </c>
      <c r="D945" s="2">
        <v>3</v>
      </c>
      <c r="E945" s="2">
        <f t="shared" si="56"/>
        <v>3000</v>
      </c>
      <c r="F945" s="2" t="str">
        <f t="shared" si="57"/>
        <v>1000</v>
      </c>
      <c r="G945" s="2">
        <v>171</v>
      </c>
      <c r="H945" s="6">
        <v>45003</v>
      </c>
      <c r="I945" s="6">
        <v>45009</v>
      </c>
      <c r="J945" s="2" t="s">
        <v>1974</v>
      </c>
      <c r="K945" s="2" t="b">
        <v>1</v>
      </c>
      <c r="L945" s="2">
        <v>2174.79</v>
      </c>
      <c r="M945" s="2">
        <f t="shared" si="58"/>
        <v>2174.79</v>
      </c>
      <c r="N945" s="100" t="str">
        <f t="shared" si="59"/>
        <v>VALID</v>
      </c>
    </row>
    <row r="946" spans="1:14" ht="14.25" customHeight="1">
      <c r="A946" s="2" t="s">
        <v>1415</v>
      </c>
      <c r="B946" s="3" t="s">
        <v>1998</v>
      </c>
      <c r="C946" s="2" t="s">
        <v>2001</v>
      </c>
      <c r="D946" s="2">
        <v>1</v>
      </c>
      <c r="E946" s="2">
        <f t="shared" si="56"/>
        <v>100</v>
      </c>
      <c r="F946" s="2" t="str">
        <f t="shared" si="57"/>
        <v>100</v>
      </c>
      <c r="G946" s="2">
        <v>242</v>
      </c>
      <c r="H946" s="6">
        <v>43819</v>
      </c>
      <c r="I946" s="6">
        <v>43821</v>
      </c>
      <c r="J946" s="2" t="s">
        <v>1972</v>
      </c>
      <c r="K946" s="2" t="b">
        <v>1</v>
      </c>
      <c r="L946" s="2">
        <v>59.3</v>
      </c>
      <c r="M946" s="2">
        <f t="shared" si="58"/>
        <v>59.3</v>
      </c>
      <c r="N946" s="100" t="str">
        <f t="shared" si="59"/>
        <v>VALID</v>
      </c>
    </row>
    <row r="947" spans="1:14" ht="14.25" customHeight="1">
      <c r="A947" s="2" t="s">
        <v>1417</v>
      </c>
      <c r="B947" s="3" t="s">
        <v>1969</v>
      </c>
      <c r="C947" s="2">
        <v>500</v>
      </c>
      <c r="D947" s="2">
        <v>1</v>
      </c>
      <c r="E947" s="2">
        <f t="shared" si="56"/>
        <v>500</v>
      </c>
      <c r="F947" s="2" t="str">
        <f t="shared" si="57"/>
        <v>500</v>
      </c>
      <c r="G947" s="2">
        <v>293</v>
      </c>
      <c r="H947" s="6">
        <v>45151</v>
      </c>
      <c r="I947" s="6">
        <v>45153</v>
      </c>
      <c r="J947" s="2" t="s">
        <v>1985</v>
      </c>
      <c r="K947" s="2" t="b">
        <v>1</v>
      </c>
      <c r="L947" s="2">
        <v>429.54</v>
      </c>
      <c r="M947" s="2">
        <f t="shared" si="58"/>
        <v>429.54</v>
      </c>
      <c r="N947" s="100" t="str">
        <f t="shared" si="59"/>
        <v>VALID</v>
      </c>
    </row>
    <row r="948" spans="1:14" ht="14.25" customHeight="1">
      <c r="A948" s="2" t="s">
        <v>1418</v>
      </c>
      <c r="B948" s="3" t="s">
        <v>1989</v>
      </c>
      <c r="C948" s="2" t="s">
        <v>2004</v>
      </c>
      <c r="D948" s="2">
        <v>10</v>
      </c>
      <c r="E948" s="2">
        <f t="shared" si="56"/>
        <v>40000</v>
      </c>
      <c r="F948" s="2" t="str">
        <f t="shared" si="57"/>
        <v>4000</v>
      </c>
      <c r="G948" s="2">
        <v>360</v>
      </c>
      <c r="H948" s="6">
        <v>45375</v>
      </c>
      <c r="I948" s="6">
        <v>45377</v>
      </c>
      <c r="J948" s="2" t="s">
        <v>1991</v>
      </c>
      <c r="K948" s="2" t="b">
        <v>1</v>
      </c>
      <c r="L948" s="2">
        <v>29043.600000000002</v>
      </c>
      <c r="M948" s="2">
        <f t="shared" si="58"/>
        <v>29043.600000000002</v>
      </c>
      <c r="N948" s="100" t="str">
        <f t="shared" si="59"/>
        <v>VALID</v>
      </c>
    </row>
    <row r="949" spans="1:14" ht="14.25" customHeight="1">
      <c r="A949" s="2" t="s">
        <v>1419</v>
      </c>
      <c r="B949" s="3" t="s">
        <v>1976</v>
      </c>
      <c r="C949" s="2">
        <v>1000</v>
      </c>
      <c r="D949" s="2">
        <v>3</v>
      </c>
      <c r="E949" s="2">
        <f t="shared" si="56"/>
        <v>3000</v>
      </c>
      <c r="F949" s="2" t="str">
        <f t="shared" si="57"/>
        <v>1000</v>
      </c>
      <c r="G949" s="2">
        <v>329</v>
      </c>
      <c r="H949" s="6">
        <v>43891</v>
      </c>
      <c r="I949" s="6">
        <v>43896</v>
      </c>
      <c r="J949" s="100"/>
      <c r="K949" s="2" t="b">
        <v>0</v>
      </c>
      <c r="L949" s="2" t="s">
        <v>1970</v>
      </c>
      <c r="M949" s="2">
        <f t="shared" si="58"/>
        <v>0</v>
      </c>
      <c r="N949" s="100" t="str">
        <f t="shared" si="59"/>
        <v>VALID</v>
      </c>
    </row>
    <row r="950" spans="1:14" ht="14.25" customHeight="1">
      <c r="A950" s="2" t="s">
        <v>1420</v>
      </c>
      <c r="B950" s="3" t="s">
        <v>1986</v>
      </c>
      <c r="C950" s="2">
        <v>20000</v>
      </c>
      <c r="D950" s="2">
        <v>12</v>
      </c>
      <c r="E950" s="2">
        <f t="shared" si="56"/>
        <v>240000</v>
      </c>
      <c r="F950" s="2" t="str">
        <f t="shared" si="57"/>
        <v>20000</v>
      </c>
      <c r="G950" s="2">
        <v>145</v>
      </c>
      <c r="H950" s="6">
        <v>44843</v>
      </c>
      <c r="I950" s="6">
        <v>44849</v>
      </c>
      <c r="J950" s="2" t="s">
        <v>1991</v>
      </c>
      <c r="K950" s="2" t="b">
        <v>1</v>
      </c>
      <c r="L950" s="2">
        <v>167688.48000000001</v>
      </c>
      <c r="M950" s="2">
        <f t="shared" si="58"/>
        <v>167688.48000000001</v>
      </c>
      <c r="N950" s="100" t="str">
        <f t="shared" si="59"/>
        <v>VALID</v>
      </c>
    </row>
    <row r="951" spans="1:14" ht="14.25" customHeight="1">
      <c r="A951" s="2" t="s">
        <v>1421</v>
      </c>
      <c r="B951" s="3" t="s">
        <v>1969</v>
      </c>
      <c r="C951" s="2">
        <v>500</v>
      </c>
      <c r="D951" s="2">
        <v>1</v>
      </c>
      <c r="E951" s="2">
        <f t="shared" si="56"/>
        <v>500</v>
      </c>
      <c r="F951" s="2" t="str">
        <f t="shared" si="57"/>
        <v>500</v>
      </c>
      <c r="G951" s="2">
        <v>171</v>
      </c>
      <c r="H951" s="6">
        <v>44905</v>
      </c>
      <c r="I951" s="6">
        <v>44907</v>
      </c>
      <c r="J951" s="100"/>
      <c r="K951" s="2" t="b">
        <v>0</v>
      </c>
      <c r="L951" s="2" t="s">
        <v>1970</v>
      </c>
      <c r="M951" s="2">
        <f t="shared" si="58"/>
        <v>0</v>
      </c>
      <c r="N951" s="100" t="str">
        <f t="shared" si="59"/>
        <v>VALID</v>
      </c>
    </row>
    <row r="952" spans="1:14" ht="14.25" customHeight="1">
      <c r="A952" s="2" t="s">
        <v>1422</v>
      </c>
      <c r="B952" s="3" t="s">
        <v>1973</v>
      </c>
      <c r="C952" s="2" t="s">
        <v>1993</v>
      </c>
      <c r="D952" s="2">
        <v>7</v>
      </c>
      <c r="E952" s="2">
        <f t="shared" si="56"/>
        <v>21000</v>
      </c>
      <c r="F952" s="2" t="str">
        <f t="shared" si="57"/>
        <v>3000</v>
      </c>
      <c r="G952" s="2">
        <v>485</v>
      </c>
      <c r="H952" s="6">
        <v>45027</v>
      </c>
      <c r="I952" s="6">
        <v>45029</v>
      </c>
      <c r="J952" s="2" t="s">
        <v>1985</v>
      </c>
      <c r="K952" s="2" t="b">
        <v>1</v>
      </c>
      <c r="L952" s="2">
        <v>13389.46</v>
      </c>
      <c r="M952" s="2">
        <f t="shared" si="58"/>
        <v>13389.46</v>
      </c>
      <c r="N952" s="100" t="str">
        <f t="shared" si="59"/>
        <v>VALID</v>
      </c>
    </row>
    <row r="953" spans="1:14" ht="14.25" customHeight="1">
      <c r="A953" s="2" t="s">
        <v>1423</v>
      </c>
      <c r="B953" s="3" t="s">
        <v>1982</v>
      </c>
      <c r="C953" s="2" t="s">
        <v>2003</v>
      </c>
      <c r="D953" s="2">
        <v>4</v>
      </c>
      <c r="E953" s="2">
        <f t="shared" si="56"/>
        <v>60000</v>
      </c>
      <c r="F953" s="2" t="str">
        <f t="shared" si="57"/>
        <v>15000</v>
      </c>
      <c r="G953" s="2">
        <v>237</v>
      </c>
      <c r="H953" s="6">
        <v>44849</v>
      </c>
      <c r="I953" s="6">
        <v>44855</v>
      </c>
      <c r="J953" s="2" t="s">
        <v>1968</v>
      </c>
      <c r="K953" s="2" t="b">
        <v>1</v>
      </c>
      <c r="L953" s="2">
        <v>36306.879999999997</v>
      </c>
      <c r="M953" s="2">
        <f t="shared" si="58"/>
        <v>36306.879999999997</v>
      </c>
      <c r="N953" s="100" t="str">
        <f t="shared" si="59"/>
        <v>VALID</v>
      </c>
    </row>
    <row r="954" spans="1:14" ht="14.25" customHeight="1">
      <c r="A954" s="2" t="s">
        <v>1424</v>
      </c>
      <c r="B954" s="3" t="s">
        <v>1976</v>
      </c>
      <c r="C954" s="2">
        <v>1000</v>
      </c>
      <c r="D954" s="2">
        <v>3</v>
      </c>
      <c r="E954" s="2">
        <f t="shared" si="56"/>
        <v>3000</v>
      </c>
      <c r="F954" s="2" t="str">
        <f t="shared" si="57"/>
        <v>1000</v>
      </c>
      <c r="G954" s="2">
        <v>230</v>
      </c>
      <c r="H954" s="6">
        <v>44340</v>
      </c>
      <c r="I954" s="6">
        <v>44346</v>
      </c>
      <c r="J954" s="100"/>
      <c r="K954" s="2" t="b">
        <v>0</v>
      </c>
      <c r="L954" s="2" t="s">
        <v>1970</v>
      </c>
      <c r="M954" s="2">
        <f t="shared" si="58"/>
        <v>0</v>
      </c>
      <c r="N954" s="100" t="str">
        <f t="shared" si="59"/>
        <v>VALID</v>
      </c>
    </row>
    <row r="955" spans="1:14" ht="14.25" customHeight="1">
      <c r="A955" s="2" t="s">
        <v>1425</v>
      </c>
      <c r="B955" s="3" t="s">
        <v>1971</v>
      </c>
      <c r="C955" s="2" t="s">
        <v>1975</v>
      </c>
      <c r="D955" s="2">
        <v>3</v>
      </c>
      <c r="E955" s="2">
        <f t="shared" si="56"/>
        <v>18000</v>
      </c>
      <c r="F955" s="2" t="str">
        <f t="shared" si="57"/>
        <v>6000</v>
      </c>
      <c r="G955" s="2">
        <v>104</v>
      </c>
      <c r="H955" s="6">
        <v>44153</v>
      </c>
      <c r="I955" s="6">
        <v>44158</v>
      </c>
      <c r="J955" s="100"/>
      <c r="K955" s="2" t="b">
        <v>0</v>
      </c>
      <c r="L955" s="2" t="s">
        <v>1970</v>
      </c>
      <c r="M955" s="2">
        <f t="shared" si="58"/>
        <v>0</v>
      </c>
      <c r="N955" s="100" t="str">
        <f t="shared" si="59"/>
        <v>VALID</v>
      </c>
    </row>
    <row r="956" spans="1:14" ht="14.25" customHeight="1">
      <c r="A956" s="2" t="s">
        <v>1426</v>
      </c>
      <c r="B956" s="3" t="s">
        <v>1986</v>
      </c>
      <c r="C956" s="2">
        <v>20000</v>
      </c>
      <c r="D956" s="2">
        <v>15</v>
      </c>
      <c r="E956" s="2">
        <f t="shared" si="56"/>
        <v>300000</v>
      </c>
      <c r="F956" s="2" t="str">
        <f t="shared" si="57"/>
        <v>20000</v>
      </c>
      <c r="G956" s="2">
        <v>351</v>
      </c>
      <c r="H956" s="6">
        <v>45006</v>
      </c>
      <c r="I956" s="6">
        <v>45010</v>
      </c>
      <c r="J956" s="2" t="s">
        <v>1974</v>
      </c>
      <c r="K956" s="2" t="b">
        <v>1</v>
      </c>
      <c r="L956" s="2">
        <v>261149.4</v>
      </c>
      <c r="M956" s="2">
        <f t="shared" si="58"/>
        <v>261149.4</v>
      </c>
      <c r="N956" s="100" t="str">
        <f t="shared" si="59"/>
        <v>VALID</v>
      </c>
    </row>
    <row r="957" spans="1:14" ht="14.25" customHeight="1">
      <c r="A957" s="2" t="s">
        <v>1427</v>
      </c>
      <c r="B957" s="3" t="s">
        <v>1998</v>
      </c>
      <c r="C957" s="2">
        <v>100</v>
      </c>
      <c r="D957" s="2">
        <v>2</v>
      </c>
      <c r="E957" s="2">
        <f t="shared" si="56"/>
        <v>200</v>
      </c>
      <c r="F957" s="2" t="str">
        <f t="shared" si="57"/>
        <v>100</v>
      </c>
      <c r="G957" s="2">
        <v>320</v>
      </c>
      <c r="H957" s="6">
        <v>44464</v>
      </c>
      <c r="I957" s="6">
        <v>44467</v>
      </c>
      <c r="J957" s="2" t="s">
        <v>1968</v>
      </c>
      <c r="K957" s="2" t="b">
        <v>1</v>
      </c>
      <c r="L957" s="2">
        <v>168.02</v>
      </c>
      <c r="M957" s="2">
        <f t="shared" si="58"/>
        <v>168.02</v>
      </c>
      <c r="N957" s="100" t="str">
        <f t="shared" si="59"/>
        <v>VALID</v>
      </c>
    </row>
    <row r="958" spans="1:14" ht="14.25" customHeight="1">
      <c r="A958" s="2" t="s">
        <v>1428</v>
      </c>
      <c r="B958" s="3" t="s">
        <v>1967</v>
      </c>
      <c r="C958" s="2">
        <v>12000</v>
      </c>
      <c r="D958" s="2">
        <v>5</v>
      </c>
      <c r="E958" s="2">
        <f t="shared" si="56"/>
        <v>60000</v>
      </c>
      <c r="F958" s="2" t="str">
        <f t="shared" si="57"/>
        <v>12000</v>
      </c>
      <c r="G958" s="2">
        <v>152</v>
      </c>
      <c r="H958" s="6">
        <v>45160</v>
      </c>
      <c r="I958" s="6">
        <v>45163</v>
      </c>
      <c r="J958" s="2" t="s">
        <v>1972</v>
      </c>
      <c r="K958" s="2" t="b">
        <v>1</v>
      </c>
      <c r="L958" s="2">
        <v>33469.15</v>
      </c>
      <c r="M958" s="2">
        <f t="shared" si="58"/>
        <v>33469.15</v>
      </c>
      <c r="N958" s="100" t="str">
        <f t="shared" si="59"/>
        <v>VALID</v>
      </c>
    </row>
    <row r="959" spans="1:14" ht="14.25" customHeight="1">
      <c r="A959" s="2" t="s">
        <v>1429</v>
      </c>
      <c r="B959" s="3" t="s">
        <v>1973</v>
      </c>
      <c r="C959" s="2">
        <v>3000</v>
      </c>
      <c r="D959" s="2">
        <v>6</v>
      </c>
      <c r="E959" s="2">
        <f t="shared" si="56"/>
        <v>18000</v>
      </c>
      <c r="F959" s="2" t="str">
        <f t="shared" si="57"/>
        <v>3000</v>
      </c>
      <c r="G959" s="2">
        <v>379</v>
      </c>
      <c r="H959" s="6">
        <v>45226</v>
      </c>
      <c r="I959" s="6">
        <v>45232</v>
      </c>
      <c r="J959" s="100"/>
      <c r="K959" s="2" t="b">
        <v>0</v>
      </c>
      <c r="L959" s="2" t="s">
        <v>1970</v>
      </c>
      <c r="M959" s="2">
        <f t="shared" si="58"/>
        <v>0</v>
      </c>
      <c r="N959" s="100" t="str">
        <f t="shared" si="59"/>
        <v>VALID</v>
      </c>
    </row>
    <row r="960" spans="1:14" ht="14.25" customHeight="1">
      <c r="A960" s="2" t="s">
        <v>1430</v>
      </c>
      <c r="B960" s="3" t="s">
        <v>1980</v>
      </c>
      <c r="C960" s="2">
        <v>25000</v>
      </c>
      <c r="D960" s="2">
        <v>10</v>
      </c>
      <c r="E960" s="2">
        <f t="shared" si="56"/>
        <v>250000</v>
      </c>
      <c r="F960" s="2" t="str">
        <f t="shared" si="57"/>
        <v>25000</v>
      </c>
      <c r="G960" s="2">
        <v>326</v>
      </c>
      <c r="H960" s="6">
        <v>45266</v>
      </c>
      <c r="I960" s="6">
        <v>45272</v>
      </c>
      <c r="J960" s="100"/>
      <c r="K960" s="2" t="b">
        <v>0</v>
      </c>
      <c r="L960" s="2" t="s">
        <v>1970</v>
      </c>
      <c r="M960" s="2">
        <f t="shared" si="58"/>
        <v>0</v>
      </c>
      <c r="N960" s="100" t="str">
        <f t="shared" si="59"/>
        <v>VALID</v>
      </c>
    </row>
    <row r="961" spans="1:14" ht="14.25" customHeight="1">
      <c r="A961" s="2" t="s">
        <v>1431</v>
      </c>
      <c r="B961" s="3" t="s">
        <v>1976</v>
      </c>
      <c r="C961" s="2">
        <v>1000</v>
      </c>
      <c r="D961" s="2">
        <v>2</v>
      </c>
      <c r="E961" s="2">
        <f t="shared" si="56"/>
        <v>2000</v>
      </c>
      <c r="F961" s="2" t="str">
        <f t="shared" si="57"/>
        <v>1000</v>
      </c>
      <c r="G961" s="2">
        <v>470</v>
      </c>
      <c r="H961" s="6">
        <v>45003</v>
      </c>
      <c r="I961" s="6">
        <v>45009</v>
      </c>
      <c r="J961" s="2" t="s">
        <v>1991</v>
      </c>
      <c r="K961" s="2" t="b">
        <v>1</v>
      </c>
      <c r="L961" s="2">
        <v>1221.58</v>
      </c>
      <c r="M961" s="2">
        <f t="shared" si="58"/>
        <v>1221.58</v>
      </c>
      <c r="N961" s="100" t="str">
        <f t="shared" si="59"/>
        <v>VALID</v>
      </c>
    </row>
    <row r="962" spans="1:14" ht="14.25" customHeight="1">
      <c r="A962" s="2" t="s">
        <v>1433</v>
      </c>
      <c r="B962" s="3" t="s">
        <v>1986</v>
      </c>
      <c r="C962" s="2">
        <v>20000</v>
      </c>
      <c r="D962" s="2">
        <v>10</v>
      </c>
      <c r="E962" s="2">
        <f t="shared" si="56"/>
        <v>200000</v>
      </c>
      <c r="F962" s="2" t="str">
        <f t="shared" si="57"/>
        <v>20000</v>
      </c>
      <c r="G962" s="2">
        <v>392</v>
      </c>
      <c r="H962" s="6">
        <v>44190</v>
      </c>
      <c r="I962" s="6">
        <v>44195</v>
      </c>
      <c r="J962" s="2" t="s">
        <v>1991</v>
      </c>
      <c r="K962" s="2" t="b">
        <v>1</v>
      </c>
      <c r="L962" s="2">
        <v>175466.69999999998</v>
      </c>
      <c r="M962" s="2">
        <f t="shared" si="58"/>
        <v>175466.69999999998</v>
      </c>
      <c r="N962" s="100" t="str">
        <f t="shared" si="59"/>
        <v>VALID</v>
      </c>
    </row>
    <row r="963" spans="1:14" ht="14.25" customHeight="1">
      <c r="A963" s="2" t="s">
        <v>1434</v>
      </c>
      <c r="B963" s="3" t="s">
        <v>1989</v>
      </c>
      <c r="C963" s="2">
        <v>4000</v>
      </c>
      <c r="D963" s="2">
        <v>8</v>
      </c>
      <c r="E963" s="2">
        <f t="shared" ref="E963:E1002" si="60">F963*D963</f>
        <v>32000</v>
      </c>
      <c r="F963" s="2" t="str">
        <f t="shared" ref="F963:F1002" si="61">SUBSTITUTE(C963,"₹","")</f>
        <v>4000</v>
      </c>
      <c r="G963" s="2">
        <v>451</v>
      </c>
      <c r="H963" s="6">
        <v>44847</v>
      </c>
      <c r="I963" s="6">
        <v>44853</v>
      </c>
      <c r="J963" s="2" t="s">
        <v>1974</v>
      </c>
      <c r="K963" s="2" t="b">
        <v>1</v>
      </c>
      <c r="L963" s="2">
        <v>24734.400000000001</v>
      </c>
      <c r="M963" s="2">
        <f t="shared" ref="M963:M1002" si="62">IF(TRIM(L963)="",0,L963)</f>
        <v>24734.400000000001</v>
      </c>
      <c r="N963" s="100" t="str">
        <f t="shared" ref="N963:N1002" si="63">IF(AND(ISBLANK(J963),K963=TRUE),"INVALID","VALID")</f>
        <v>VALID</v>
      </c>
    </row>
    <row r="964" spans="1:14" ht="14.25" customHeight="1">
      <c r="A964" s="2" t="s">
        <v>1435</v>
      </c>
      <c r="B964" s="3" t="s">
        <v>1971</v>
      </c>
      <c r="C964" s="2">
        <v>6000</v>
      </c>
      <c r="D964" s="2">
        <v>3</v>
      </c>
      <c r="E964" s="2">
        <f t="shared" si="60"/>
        <v>18000</v>
      </c>
      <c r="F964" s="2" t="str">
        <f t="shared" si="61"/>
        <v>6000</v>
      </c>
      <c r="G964" s="2">
        <v>301</v>
      </c>
      <c r="H964" s="6">
        <v>43620</v>
      </c>
      <c r="I964" s="6">
        <v>43623</v>
      </c>
      <c r="J964" s="2" t="s">
        <v>1991</v>
      </c>
      <c r="K964" s="2" t="b">
        <v>1</v>
      </c>
      <c r="L964" s="2">
        <v>12295.349999999999</v>
      </c>
      <c r="M964" s="2">
        <f t="shared" si="62"/>
        <v>12295.349999999999</v>
      </c>
      <c r="N964" s="100" t="str">
        <f t="shared" si="63"/>
        <v>VALID</v>
      </c>
    </row>
    <row r="965" spans="1:14" ht="14.25" customHeight="1">
      <c r="A965" s="2" t="s">
        <v>1436</v>
      </c>
      <c r="B965" s="3" t="s">
        <v>1986</v>
      </c>
      <c r="C965" s="2">
        <v>20000</v>
      </c>
      <c r="D965" s="2">
        <v>10</v>
      </c>
      <c r="E965" s="2">
        <f t="shared" si="60"/>
        <v>200000</v>
      </c>
      <c r="F965" s="2" t="str">
        <f t="shared" si="61"/>
        <v>20000</v>
      </c>
      <c r="G965" s="2">
        <v>210</v>
      </c>
      <c r="H965" s="6">
        <v>45207</v>
      </c>
      <c r="I965" s="6">
        <v>45213</v>
      </c>
      <c r="J965" s="2" t="s">
        <v>1985</v>
      </c>
      <c r="K965" s="2" t="b">
        <v>1</v>
      </c>
      <c r="L965" s="2">
        <v>101959.59999999999</v>
      </c>
      <c r="M965" s="2">
        <f t="shared" si="62"/>
        <v>101959.59999999999</v>
      </c>
      <c r="N965" s="100" t="str">
        <f t="shared" si="63"/>
        <v>VALID</v>
      </c>
    </row>
    <row r="966" spans="1:14" ht="14.25" customHeight="1">
      <c r="A966" s="2" t="s">
        <v>1437</v>
      </c>
      <c r="B966" s="3" t="s">
        <v>1986</v>
      </c>
      <c r="C966" s="2">
        <v>20000</v>
      </c>
      <c r="D966" s="2">
        <v>10</v>
      </c>
      <c r="E966" s="2">
        <f t="shared" si="60"/>
        <v>200000</v>
      </c>
      <c r="F966" s="2" t="str">
        <f t="shared" si="61"/>
        <v>20000</v>
      </c>
      <c r="G966" s="2">
        <v>272</v>
      </c>
      <c r="H966" s="6">
        <v>44774</v>
      </c>
      <c r="I966" s="6">
        <v>44780</v>
      </c>
      <c r="J966" s="2" t="s">
        <v>1985</v>
      </c>
      <c r="K966" s="2" t="b">
        <v>1</v>
      </c>
      <c r="L966" s="2">
        <v>134773.5</v>
      </c>
      <c r="M966" s="2">
        <f t="shared" si="62"/>
        <v>134773.5</v>
      </c>
      <c r="N966" s="100" t="str">
        <f t="shared" si="63"/>
        <v>VALID</v>
      </c>
    </row>
    <row r="967" spans="1:14" ht="14.25" customHeight="1">
      <c r="A967" s="2" t="s">
        <v>1438</v>
      </c>
      <c r="B967" s="3" t="s">
        <v>1982</v>
      </c>
      <c r="C967" s="2" t="s">
        <v>2003</v>
      </c>
      <c r="D967" s="2">
        <v>5</v>
      </c>
      <c r="E967" s="2">
        <f t="shared" si="60"/>
        <v>75000</v>
      </c>
      <c r="F967" s="2" t="str">
        <f t="shared" si="61"/>
        <v>15000</v>
      </c>
      <c r="G967" s="2">
        <v>231</v>
      </c>
      <c r="H967" s="6">
        <v>43756</v>
      </c>
      <c r="I967" s="6">
        <v>43759</v>
      </c>
      <c r="J967" s="2" t="s">
        <v>1974</v>
      </c>
      <c r="K967" s="2" t="b">
        <v>1</v>
      </c>
      <c r="L967" s="2">
        <v>52198.75</v>
      </c>
      <c r="M967" s="2">
        <f t="shared" si="62"/>
        <v>52198.75</v>
      </c>
      <c r="N967" s="100" t="str">
        <f t="shared" si="63"/>
        <v>VALID</v>
      </c>
    </row>
    <row r="968" spans="1:14" ht="14.25" customHeight="1">
      <c r="A968" s="2" t="s">
        <v>1439</v>
      </c>
      <c r="B968" s="3" t="s">
        <v>1981</v>
      </c>
      <c r="C968" s="2">
        <v>8000</v>
      </c>
      <c r="D968" s="2">
        <v>4</v>
      </c>
      <c r="E968" s="2">
        <f t="shared" si="60"/>
        <v>32000</v>
      </c>
      <c r="F968" s="2" t="str">
        <f t="shared" si="61"/>
        <v>8000</v>
      </c>
      <c r="G968" s="2">
        <v>243</v>
      </c>
      <c r="H968" s="6">
        <v>44361</v>
      </c>
      <c r="I968" s="6">
        <v>44365</v>
      </c>
      <c r="J968" s="2" t="s">
        <v>1972</v>
      </c>
      <c r="K968" s="2" t="b">
        <v>1</v>
      </c>
      <c r="L968" s="2">
        <v>24839.56</v>
      </c>
      <c r="M968" s="2">
        <f t="shared" si="62"/>
        <v>24839.56</v>
      </c>
      <c r="N968" s="100" t="str">
        <f t="shared" si="63"/>
        <v>VALID</v>
      </c>
    </row>
    <row r="969" spans="1:14" ht="14.25" customHeight="1">
      <c r="A969" s="2" t="s">
        <v>1440</v>
      </c>
      <c r="B969" s="3" t="s">
        <v>1978</v>
      </c>
      <c r="C969" s="2">
        <v>18000</v>
      </c>
      <c r="D969" s="2">
        <v>5</v>
      </c>
      <c r="E969" s="2">
        <f t="shared" si="60"/>
        <v>90000</v>
      </c>
      <c r="F969" s="2" t="str">
        <f t="shared" si="61"/>
        <v>18000</v>
      </c>
      <c r="G969" s="2">
        <v>362</v>
      </c>
      <c r="H969" s="6">
        <v>45366</v>
      </c>
      <c r="I969" s="6">
        <v>45372</v>
      </c>
      <c r="J969" s="2" t="s">
        <v>1968</v>
      </c>
      <c r="K969" s="2" t="b">
        <v>1</v>
      </c>
      <c r="L969" s="2">
        <v>64257.700000000004</v>
      </c>
      <c r="M969" s="2">
        <f t="shared" si="62"/>
        <v>64257.700000000004</v>
      </c>
      <c r="N969" s="100" t="str">
        <f t="shared" si="63"/>
        <v>VALID</v>
      </c>
    </row>
    <row r="970" spans="1:14" ht="14.25" customHeight="1">
      <c r="A970" s="2" t="s">
        <v>1441</v>
      </c>
      <c r="B970" s="3" t="s">
        <v>1983</v>
      </c>
      <c r="C970" s="2" t="s">
        <v>1984</v>
      </c>
      <c r="D970" s="2">
        <v>6</v>
      </c>
      <c r="E970" s="2">
        <f t="shared" si="60"/>
        <v>12000</v>
      </c>
      <c r="F970" s="2" t="str">
        <f t="shared" si="61"/>
        <v>2000</v>
      </c>
      <c r="G970" s="2">
        <v>334</v>
      </c>
      <c r="H970" s="6">
        <v>43595</v>
      </c>
      <c r="I970" s="6">
        <v>43598</v>
      </c>
      <c r="J970" s="2" t="s">
        <v>1985</v>
      </c>
      <c r="K970" s="2" t="b">
        <v>1</v>
      </c>
      <c r="L970" s="2">
        <v>7562.2800000000007</v>
      </c>
      <c r="M970" s="2">
        <f t="shared" si="62"/>
        <v>7562.2800000000007</v>
      </c>
      <c r="N970" s="100" t="str">
        <f t="shared" si="63"/>
        <v>VALID</v>
      </c>
    </row>
    <row r="971" spans="1:14" ht="14.25" customHeight="1">
      <c r="A971" s="2" t="s">
        <v>1442</v>
      </c>
      <c r="B971" s="3" t="s">
        <v>1977</v>
      </c>
      <c r="C971" s="2">
        <v>10000</v>
      </c>
      <c r="D971" s="2">
        <v>3</v>
      </c>
      <c r="E971" s="2">
        <f t="shared" si="60"/>
        <v>30000</v>
      </c>
      <c r="F971" s="2" t="str">
        <f t="shared" si="61"/>
        <v>10000</v>
      </c>
      <c r="G971" s="2">
        <v>407</v>
      </c>
      <c r="H971" s="6">
        <v>44054</v>
      </c>
      <c r="I971" s="6">
        <v>44058</v>
      </c>
      <c r="J971" s="2" t="s">
        <v>1968</v>
      </c>
      <c r="K971" s="2" t="b">
        <v>1</v>
      </c>
      <c r="L971" s="2">
        <v>20021.16</v>
      </c>
      <c r="M971" s="2">
        <f t="shared" si="62"/>
        <v>20021.16</v>
      </c>
      <c r="N971" s="100" t="str">
        <f t="shared" si="63"/>
        <v>VALID</v>
      </c>
    </row>
    <row r="972" spans="1:14" ht="14.25" customHeight="1">
      <c r="A972" s="2" t="s">
        <v>1443</v>
      </c>
      <c r="B972" s="3" t="s">
        <v>1998</v>
      </c>
      <c r="C972" s="2">
        <v>100</v>
      </c>
      <c r="D972" s="2">
        <v>1</v>
      </c>
      <c r="E972" s="2">
        <f t="shared" si="60"/>
        <v>100</v>
      </c>
      <c r="F972" s="2" t="str">
        <f t="shared" si="61"/>
        <v>100</v>
      </c>
      <c r="G972" s="2">
        <v>404</v>
      </c>
      <c r="H972" s="6">
        <v>43959</v>
      </c>
      <c r="I972" s="6">
        <v>43962</v>
      </c>
      <c r="J972" s="100"/>
      <c r="K972" s="2" t="b">
        <v>0</v>
      </c>
      <c r="L972" s="2" t="s">
        <v>1970</v>
      </c>
      <c r="M972" s="2">
        <f t="shared" si="62"/>
        <v>0</v>
      </c>
      <c r="N972" s="100" t="str">
        <f t="shared" si="63"/>
        <v>VALID</v>
      </c>
    </row>
    <row r="973" spans="1:14" ht="14.25" customHeight="1">
      <c r="A973" s="2" t="s">
        <v>1444</v>
      </c>
      <c r="B973" s="3" t="s">
        <v>1971</v>
      </c>
      <c r="C973" s="2">
        <v>6000</v>
      </c>
      <c r="D973" s="2">
        <v>3</v>
      </c>
      <c r="E973" s="2">
        <f t="shared" si="60"/>
        <v>18000</v>
      </c>
      <c r="F973" s="2" t="str">
        <f t="shared" si="61"/>
        <v>6000</v>
      </c>
      <c r="G973" s="2">
        <v>340</v>
      </c>
      <c r="H973" s="6">
        <v>43652</v>
      </c>
      <c r="I973" s="6">
        <v>43655</v>
      </c>
      <c r="J973" s="2" t="s">
        <v>1985</v>
      </c>
      <c r="K973" s="2" t="b">
        <v>1</v>
      </c>
      <c r="L973" s="2">
        <v>10170.93</v>
      </c>
      <c r="M973" s="2">
        <f t="shared" si="62"/>
        <v>10170.93</v>
      </c>
      <c r="N973" s="100" t="str">
        <f t="shared" si="63"/>
        <v>VALID</v>
      </c>
    </row>
    <row r="974" spans="1:14" ht="14.25" customHeight="1">
      <c r="A974" s="2" t="s">
        <v>1445</v>
      </c>
      <c r="B974" s="3" t="s">
        <v>1973</v>
      </c>
      <c r="C974" s="2" t="s">
        <v>1993</v>
      </c>
      <c r="D974" s="2">
        <v>7</v>
      </c>
      <c r="E974" s="2">
        <f t="shared" si="60"/>
        <v>21000</v>
      </c>
      <c r="F974" s="2" t="str">
        <f t="shared" si="61"/>
        <v>3000</v>
      </c>
      <c r="G974" s="2">
        <v>148</v>
      </c>
      <c r="H974" s="6">
        <v>43855</v>
      </c>
      <c r="I974" s="6">
        <v>43858</v>
      </c>
      <c r="J974" s="2" t="s">
        <v>1972</v>
      </c>
      <c r="K974" s="2" t="b">
        <v>1</v>
      </c>
      <c r="L974" s="2">
        <v>18861.990000000002</v>
      </c>
      <c r="M974" s="2">
        <f t="shared" si="62"/>
        <v>18861.990000000002</v>
      </c>
      <c r="N974" s="100" t="str">
        <f t="shared" si="63"/>
        <v>VALID</v>
      </c>
    </row>
    <row r="975" spans="1:14" ht="14.25" customHeight="1">
      <c r="A975" s="2" t="s">
        <v>1446</v>
      </c>
      <c r="B975" s="3" t="s">
        <v>1969</v>
      </c>
      <c r="C975" s="2">
        <v>500</v>
      </c>
      <c r="D975" s="2">
        <v>1</v>
      </c>
      <c r="E975" s="2">
        <f t="shared" si="60"/>
        <v>500</v>
      </c>
      <c r="F975" s="2" t="str">
        <f t="shared" si="61"/>
        <v>500</v>
      </c>
      <c r="G975" s="2">
        <v>108</v>
      </c>
      <c r="H975" s="6">
        <v>44081</v>
      </c>
      <c r="I975" s="6">
        <v>44086</v>
      </c>
      <c r="J975" s="2" t="s">
        <v>1974</v>
      </c>
      <c r="K975" s="2" t="b">
        <v>1</v>
      </c>
      <c r="L975" s="2">
        <v>429.74</v>
      </c>
      <c r="M975" s="2">
        <f t="shared" si="62"/>
        <v>429.74</v>
      </c>
      <c r="N975" s="100" t="str">
        <f t="shared" si="63"/>
        <v>VALID</v>
      </c>
    </row>
    <row r="976" spans="1:14" ht="14.25" customHeight="1">
      <c r="A976" s="2" t="s">
        <v>1447</v>
      </c>
      <c r="B976" s="3" t="s">
        <v>1971</v>
      </c>
      <c r="C976" s="2" t="s">
        <v>1975</v>
      </c>
      <c r="D976" s="2">
        <v>2</v>
      </c>
      <c r="E976" s="2">
        <f t="shared" si="60"/>
        <v>12000</v>
      </c>
      <c r="F976" s="2" t="str">
        <f t="shared" si="61"/>
        <v>6000</v>
      </c>
      <c r="G976" s="2">
        <v>305</v>
      </c>
      <c r="H976" s="6">
        <v>45378</v>
      </c>
      <c r="I976" s="6">
        <v>45381</v>
      </c>
      <c r="J976" s="2" t="s">
        <v>1968</v>
      </c>
      <c r="K976" s="2" t="b">
        <v>1</v>
      </c>
      <c r="L976" s="2">
        <v>7510.34</v>
      </c>
      <c r="M976" s="2">
        <f t="shared" si="62"/>
        <v>7510.34</v>
      </c>
      <c r="N976" s="100" t="str">
        <f t="shared" si="63"/>
        <v>VALID</v>
      </c>
    </row>
    <row r="977" spans="1:14" ht="14.25" customHeight="1">
      <c r="A977" s="2" t="s">
        <v>1449</v>
      </c>
      <c r="B977" s="3" t="s">
        <v>1983</v>
      </c>
      <c r="C977" s="2">
        <v>2000</v>
      </c>
      <c r="D977" s="2">
        <v>6</v>
      </c>
      <c r="E977" s="2">
        <f t="shared" si="60"/>
        <v>12000</v>
      </c>
      <c r="F977" s="2" t="str">
        <f t="shared" si="61"/>
        <v>2000</v>
      </c>
      <c r="G977" s="2">
        <v>471</v>
      </c>
      <c r="H977" s="6">
        <v>45415</v>
      </c>
      <c r="I977" s="6">
        <v>45421</v>
      </c>
      <c r="J977" s="2" t="s">
        <v>1968</v>
      </c>
      <c r="K977" s="2" t="b">
        <v>1</v>
      </c>
      <c r="L977" s="2">
        <v>7631.0999999999995</v>
      </c>
      <c r="M977" s="2">
        <f t="shared" si="62"/>
        <v>7631.0999999999995</v>
      </c>
      <c r="N977" s="100" t="str">
        <f t="shared" si="63"/>
        <v>VALID</v>
      </c>
    </row>
    <row r="978" spans="1:14" ht="14.25" customHeight="1">
      <c r="A978" s="2" t="s">
        <v>1451</v>
      </c>
      <c r="B978" s="3" t="s">
        <v>1971</v>
      </c>
      <c r="C978" s="2">
        <v>6000</v>
      </c>
      <c r="D978" s="2">
        <v>3</v>
      </c>
      <c r="E978" s="2">
        <f t="shared" si="60"/>
        <v>18000</v>
      </c>
      <c r="F978" s="2" t="str">
        <f t="shared" si="61"/>
        <v>6000</v>
      </c>
      <c r="G978" s="2">
        <v>199</v>
      </c>
      <c r="H978" s="6">
        <v>44871</v>
      </c>
      <c r="I978" s="6">
        <v>44875</v>
      </c>
      <c r="J978" s="100"/>
      <c r="K978" s="2" t="b">
        <v>0</v>
      </c>
      <c r="L978" s="2" t="s">
        <v>1970</v>
      </c>
      <c r="M978" s="2">
        <f t="shared" si="62"/>
        <v>0</v>
      </c>
      <c r="N978" s="100" t="str">
        <f t="shared" si="63"/>
        <v>VALID</v>
      </c>
    </row>
    <row r="979" spans="1:14" ht="14.25" customHeight="1">
      <c r="A979" s="2" t="s">
        <v>1452</v>
      </c>
      <c r="B979" s="3" t="s">
        <v>1967</v>
      </c>
      <c r="C979" s="2">
        <v>12000</v>
      </c>
      <c r="D979" s="2">
        <v>3</v>
      </c>
      <c r="E979" s="2">
        <f t="shared" si="60"/>
        <v>36000</v>
      </c>
      <c r="F979" s="2" t="str">
        <f t="shared" si="61"/>
        <v>12000</v>
      </c>
      <c r="G979" s="2">
        <v>129</v>
      </c>
      <c r="H979" s="6">
        <v>43904</v>
      </c>
      <c r="I979" s="6">
        <v>43908</v>
      </c>
      <c r="J979" s="2" t="s">
        <v>1985</v>
      </c>
      <c r="K979" s="2" t="b">
        <v>1</v>
      </c>
      <c r="L979" s="2">
        <v>19800.36</v>
      </c>
      <c r="M979" s="2">
        <f t="shared" si="62"/>
        <v>19800.36</v>
      </c>
      <c r="N979" s="100" t="str">
        <f t="shared" si="63"/>
        <v>VALID</v>
      </c>
    </row>
    <row r="980" spans="1:14" ht="14.25" customHeight="1">
      <c r="A980" s="2" t="s">
        <v>1453</v>
      </c>
      <c r="B980" s="3" t="s">
        <v>1981</v>
      </c>
      <c r="C980" s="2">
        <v>8000</v>
      </c>
      <c r="D980" s="2">
        <v>2</v>
      </c>
      <c r="E980" s="2">
        <f t="shared" si="60"/>
        <v>16000</v>
      </c>
      <c r="F980" s="2" t="str">
        <f t="shared" si="61"/>
        <v>8000</v>
      </c>
      <c r="G980" s="2">
        <v>174</v>
      </c>
      <c r="H980" s="6">
        <v>43939</v>
      </c>
      <c r="I980" s="6">
        <v>43943</v>
      </c>
      <c r="J980" s="2" t="s">
        <v>1991</v>
      </c>
      <c r="K980" s="2" t="b">
        <v>1</v>
      </c>
      <c r="L980" s="2">
        <v>12863.76</v>
      </c>
      <c r="M980" s="2">
        <f t="shared" si="62"/>
        <v>12863.76</v>
      </c>
      <c r="N980" s="100" t="str">
        <f t="shared" si="63"/>
        <v>VALID</v>
      </c>
    </row>
    <row r="981" spans="1:14" ht="14.25" customHeight="1">
      <c r="A981" s="2" t="s">
        <v>1454</v>
      </c>
      <c r="B981" s="3" t="s">
        <v>1989</v>
      </c>
      <c r="C981" s="2">
        <v>4000</v>
      </c>
      <c r="D981" s="2">
        <v>10</v>
      </c>
      <c r="E981" s="2">
        <f t="shared" si="60"/>
        <v>40000</v>
      </c>
      <c r="F981" s="2" t="str">
        <f t="shared" si="61"/>
        <v>4000</v>
      </c>
      <c r="G981" s="2">
        <v>355</v>
      </c>
      <c r="H981" s="6">
        <v>43860</v>
      </c>
      <c r="I981" s="6">
        <v>43865</v>
      </c>
      <c r="J981" s="2" t="s">
        <v>1985</v>
      </c>
      <c r="K981" s="2" t="b">
        <v>1</v>
      </c>
      <c r="L981" s="2">
        <v>22499</v>
      </c>
      <c r="M981" s="2">
        <f t="shared" si="62"/>
        <v>22499</v>
      </c>
      <c r="N981" s="100" t="str">
        <f t="shared" si="63"/>
        <v>VALID</v>
      </c>
    </row>
    <row r="982" spans="1:14" ht="14.25" customHeight="1">
      <c r="A982" s="2" t="s">
        <v>1455</v>
      </c>
      <c r="B982" s="3" t="s">
        <v>1973</v>
      </c>
      <c r="C982" s="2">
        <v>3000</v>
      </c>
      <c r="D982" s="2">
        <v>6</v>
      </c>
      <c r="E982" s="2">
        <f t="shared" si="60"/>
        <v>18000</v>
      </c>
      <c r="F982" s="2" t="str">
        <f t="shared" si="61"/>
        <v>3000</v>
      </c>
      <c r="G982" s="2">
        <v>422</v>
      </c>
      <c r="H982" s="6">
        <v>44778</v>
      </c>
      <c r="I982" s="6">
        <v>44780</v>
      </c>
      <c r="J982" s="2" t="s">
        <v>1985</v>
      </c>
      <c r="K982" s="2" t="b">
        <v>1</v>
      </c>
      <c r="L982" s="2">
        <v>9721.619999999999</v>
      </c>
      <c r="M982" s="2">
        <f t="shared" si="62"/>
        <v>9721.619999999999</v>
      </c>
      <c r="N982" s="100" t="str">
        <f t="shared" si="63"/>
        <v>VALID</v>
      </c>
    </row>
    <row r="983" spans="1:14" ht="14.25" customHeight="1">
      <c r="A983" s="2" t="s">
        <v>1457</v>
      </c>
      <c r="B983" s="3" t="s">
        <v>1996</v>
      </c>
      <c r="C983" s="2" t="s">
        <v>1997</v>
      </c>
      <c r="D983" s="2">
        <v>1</v>
      </c>
      <c r="E983" s="2">
        <f t="shared" si="60"/>
        <v>800</v>
      </c>
      <c r="F983" s="2" t="str">
        <f t="shared" si="61"/>
        <v>800</v>
      </c>
      <c r="G983" s="2">
        <v>393</v>
      </c>
      <c r="H983" s="6">
        <v>43808</v>
      </c>
      <c r="I983" s="6">
        <v>43811</v>
      </c>
      <c r="J983" s="2" t="s">
        <v>1991</v>
      </c>
      <c r="K983" s="2" t="b">
        <v>1</v>
      </c>
      <c r="L983" s="2">
        <v>433.24</v>
      </c>
      <c r="M983" s="2">
        <f t="shared" si="62"/>
        <v>433.24</v>
      </c>
      <c r="N983" s="100" t="str">
        <f t="shared" si="63"/>
        <v>VALID</v>
      </c>
    </row>
    <row r="984" spans="1:14" ht="14.25" customHeight="1">
      <c r="A984" s="2" t="s">
        <v>1459</v>
      </c>
      <c r="B984" s="3" t="s">
        <v>1986</v>
      </c>
      <c r="C984" s="2">
        <v>20000</v>
      </c>
      <c r="D984" s="2">
        <v>12</v>
      </c>
      <c r="E984" s="2">
        <f t="shared" si="60"/>
        <v>240000</v>
      </c>
      <c r="F984" s="2" t="str">
        <f t="shared" si="61"/>
        <v>20000</v>
      </c>
      <c r="G984" s="2">
        <v>337</v>
      </c>
      <c r="H984" s="6">
        <v>44195</v>
      </c>
      <c r="I984" s="6">
        <v>44200</v>
      </c>
      <c r="J984" s="2" t="s">
        <v>1974</v>
      </c>
      <c r="K984" s="2" t="b">
        <v>1</v>
      </c>
      <c r="L984" s="2">
        <v>173836.79999999999</v>
      </c>
      <c r="M984" s="2">
        <f t="shared" si="62"/>
        <v>173836.79999999999</v>
      </c>
      <c r="N984" s="100" t="str">
        <f t="shared" si="63"/>
        <v>VALID</v>
      </c>
    </row>
    <row r="985" spans="1:14" ht="14.25" customHeight="1">
      <c r="A985" s="2" t="s">
        <v>1460</v>
      </c>
      <c r="B985" s="3" t="s">
        <v>1976</v>
      </c>
      <c r="C985" s="2">
        <v>1000</v>
      </c>
      <c r="D985" s="2">
        <v>2</v>
      </c>
      <c r="E985" s="2">
        <f t="shared" si="60"/>
        <v>2000</v>
      </c>
      <c r="F985" s="2" t="str">
        <f t="shared" si="61"/>
        <v>1000</v>
      </c>
      <c r="G985" s="2">
        <v>228</v>
      </c>
      <c r="H985" s="6">
        <v>43682</v>
      </c>
      <c r="I985" s="6">
        <v>43684</v>
      </c>
      <c r="J985" s="100"/>
      <c r="K985" s="2" t="b">
        <v>0</v>
      </c>
      <c r="L985" s="2" t="s">
        <v>1970</v>
      </c>
      <c r="M985" s="2">
        <f t="shared" si="62"/>
        <v>0</v>
      </c>
      <c r="N985" s="100" t="str">
        <f t="shared" si="63"/>
        <v>VALID</v>
      </c>
    </row>
    <row r="986" spans="1:14" ht="14.25" customHeight="1">
      <c r="A986" s="2" t="s">
        <v>1461</v>
      </c>
      <c r="B986" s="3" t="s">
        <v>1986</v>
      </c>
      <c r="C986" s="2">
        <v>20000</v>
      </c>
      <c r="D986" s="2">
        <v>12</v>
      </c>
      <c r="E986" s="2">
        <f t="shared" si="60"/>
        <v>240000</v>
      </c>
      <c r="F986" s="2" t="str">
        <f t="shared" si="61"/>
        <v>20000</v>
      </c>
      <c r="G986" s="2">
        <v>335</v>
      </c>
      <c r="H986" s="6">
        <v>43698</v>
      </c>
      <c r="I986" s="6">
        <v>43701</v>
      </c>
      <c r="J986" s="2" t="s">
        <v>1985</v>
      </c>
      <c r="K986" s="2" t="b">
        <v>1</v>
      </c>
      <c r="L986" s="2">
        <v>190077.84</v>
      </c>
      <c r="M986" s="2">
        <f t="shared" si="62"/>
        <v>190077.84</v>
      </c>
      <c r="N986" s="100" t="str">
        <f t="shared" si="63"/>
        <v>VALID</v>
      </c>
    </row>
    <row r="987" spans="1:14" ht="14.25" customHeight="1">
      <c r="A987" s="2" t="s">
        <v>1462</v>
      </c>
      <c r="B987" s="3" t="s">
        <v>1973</v>
      </c>
      <c r="C987" s="2">
        <v>3000</v>
      </c>
      <c r="D987" s="2">
        <v>7</v>
      </c>
      <c r="E987" s="2">
        <f t="shared" si="60"/>
        <v>21000</v>
      </c>
      <c r="F987" s="2" t="str">
        <f t="shared" si="61"/>
        <v>3000</v>
      </c>
      <c r="G987" s="2">
        <v>208</v>
      </c>
      <c r="H987" s="6">
        <v>44235</v>
      </c>
      <c r="I987" s="6">
        <v>44237</v>
      </c>
      <c r="J987" s="2" t="s">
        <v>1968</v>
      </c>
      <c r="K987" s="2" t="b">
        <v>1</v>
      </c>
      <c r="L987" s="2">
        <v>17085.600000000002</v>
      </c>
      <c r="M987" s="2">
        <f t="shared" si="62"/>
        <v>17085.600000000002</v>
      </c>
      <c r="N987" s="100" t="str">
        <f t="shared" si="63"/>
        <v>VALID</v>
      </c>
    </row>
    <row r="988" spans="1:14" ht="14.25" customHeight="1">
      <c r="A988" s="2" t="s">
        <v>1463</v>
      </c>
      <c r="B988" s="3" t="s">
        <v>1971</v>
      </c>
      <c r="C988" s="2">
        <v>6000</v>
      </c>
      <c r="D988" s="2">
        <v>3</v>
      </c>
      <c r="E988" s="2">
        <f t="shared" si="60"/>
        <v>18000</v>
      </c>
      <c r="F988" s="2" t="str">
        <f t="shared" si="61"/>
        <v>6000</v>
      </c>
      <c r="G988" s="2">
        <v>358</v>
      </c>
      <c r="H988" s="6">
        <v>44785</v>
      </c>
      <c r="I988" s="6">
        <v>44787</v>
      </c>
      <c r="J988" s="2" t="s">
        <v>1972</v>
      </c>
      <c r="K988" s="2" t="b">
        <v>1</v>
      </c>
      <c r="L988" s="2">
        <v>14608.14</v>
      </c>
      <c r="M988" s="2">
        <f t="shared" si="62"/>
        <v>14608.14</v>
      </c>
      <c r="N988" s="100" t="str">
        <f t="shared" si="63"/>
        <v>VALID</v>
      </c>
    </row>
    <row r="989" spans="1:14" ht="14.25" customHeight="1">
      <c r="A989" s="2" t="s">
        <v>1464</v>
      </c>
      <c r="B989" s="3" t="s">
        <v>1976</v>
      </c>
      <c r="C989" s="2" t="s">
        <v>2002</v>
      </c>
      <c r="D989" s="2">
        <v>2</v>
      </c>
      <c r="E989" s="2">
        <f t="shared" si="60"/>
        <v>2000</v>
      </c>
      <c r="F989" s="2" t="str">
        <f t="shared" si="61"/>
        <v>1000</v>
      </c>
      <c r="G989" s="2">
        <v>494</v>
      </c>
      <c r="H989" s="6">
        <v>44462</v>
      </c>
      <c r="I989" s="6">
        <v>44468</v>
      </c>
      <c r="J989" s="2" t="s">
        <v>1991</v>
      </c>
      <c r="K989" s="2" t="b">
        <v>1</v>
      </c>
      <c r="L989" s="2">
        <v>1656.58</v>
      </c>
      <c r="M989" s="2">
        <f t="shared" si="62"/>
        <v>1656.58</v>
      </c>
      <c r="N989" s="100" t="str">
        <f t="shared" si="63"/>
        <v>VALID</v>
      </c>
    </row>
    <row r="990" spans="1:14" ht="14.25" customHeight="1">
      <c r="A990" s="2" t="s">
        <v>1465</v>
      </c>
      <c r="B990" s="3" t="s">
        <v>1967</v>
      </c>
      <c r="C990" s="2">
        <v>12000</v>
      </c>
      <c r="D990" s="2">
        <v>5</v>
      </c>
      <c r="E990" s="2">
        <f t="shared" si="60"/>
        <v>60000</v>
      </c>
      <c r="F990" s="2" t="str">
        <f t="shared" si="61"/>
        <v>12000</v>
      </c>
      <c r="G990" s="2">
        <v>484</v>
      </c>
      <c r="H990" s="6">
        <v>43693</v>
      </c>
      <c r="I990" s="6">
        <v>43697</v>
      </c>
      <c r="J990" s="2" t="s">
        <v>1974</v>
      </c>
      <c r="K990" s="2" t="b">
        <v>1</v>
      </c>
      <c r="L990" s="2">
        <v>53236.3</v>
      </c>
      <c r="M990" s="2">
        <f t="shared" si="62"/>
        <v>53236.3</v>
      </c>
      <c r="N990" s="100" t="str">
        <f t="shared" si="63"/>
        <v>VALID</v>
      </c>
    </row>
    <row r="991" spans="1:14" ht="14.25" customHeight="1">
      <c r="A991" s="2" t="s">
        <v>1466</v>
      </c>
      <c r="B991" s="3" t="s">
        <v>1998</v>
      </c>
      <c r="C991" s="2">
        <v>100</v>
      </c>
      <c r="D991" s="2">
        <v>1</v>
      </c>
      <c r="E991" s="2">
        <f t="shared" si="60"/>
        <v>100</v>
      </c>
      <c r="F991" s="2" t="str">
        <f t="shared" si="61"/>
        <v>100</v>
      </c>
      <c r="G991" s="2">
        <v>463</v>
      </c>
      <c r="H991" s="6">
        <v>45205</v>
      </c>
      <c r="I991" s="6">
        <v>45210</v>
      </c>
      <c r="J991" s="2" t="s">
        <v>1991</v>
      </c>
      <c r="K991" s="2" t="b">
        <v>1</v>
      </c>
      <c r="L991" s="2">
        <v>59.34</v>
      </c>
      <c r="M991" s="2">
        <f t="shared" si="62"/>
        <v>59.34</v>
      </c>
      <c r="N991" s="100" t="str">
        <f t="shared" si="63"/>
        <v>VALID</v>
      </c>
    </row>
    <row r="992" spans="1:14" ht="14.25" customHeight="1">
      <c r="A992" s="2" t="s">
        <v>1467</v>
      </c>
      <c r="B992" s="3" t="s">
        <v>1982</v>
      </c>
      <c r="C992" s="2" t="s">
        <v>2003</v>
      </c>
      <c r="D992" s="2">
        <v>3</v>
      </c>
      <c r="E992" s="2">
        <f t="shared" si="60"/>
        <v>45000</v>
      </c>
      <c r="F992" s="2" t="str">
        <f t="shared" si="61"/>
        <v>15000</v>
      </c>
      <c r="G992" s="2">
        <v>357</v>
      </c>
      <c r="H992" s="6">
        <v>44217</v>
      </c>
      <c r="I992" s="6">
        <v>44221</v>
      </c>
      <c r="J992" s="2" t="s">
        <v>1985</v>
      </c>
      <c r="K992" s="2" t="b">
        <v>1</v>
      </c>
      <c r="L992" s="2">
        <v>37119.840000000004</v>
      </c>
      <c r="M992" s="2">
        <f t="shared" si="62"/>
        <v>37119.840000000004</v>
      </c>
      <c r="N992" s="100" t="str">
        <f t="shared" si="63"/>
        <v>VALID</v>
      </c>
    </row>
    <row r="993" spans="1:14" ht="14.25" customHeight="1">
      <c r="A993" s="2" t="s">
        <v>1468</v>
      </c>
      <c r="B993" s="3" t="s">
        <v>1982</v>
      </c>
      <c r="C993" s="2">
        <v>15000</v>
      </c>
      <c r="D993" s="2">
        <v>5</v>
      </c>
      <c r="E993" s="2">
        <f t="shared" si="60"/>
        <v>75000</v>
      </c>
      <c r="F993" s="2" t="str">
        <f t="shared" si="61"/>
        <v>15000</v>
      </c>
      <c r="G993" s="2">
        <v>236</v>
      </c>
      <c r="H993" s="6">
        <v>44523</v>
      </c>
      <c r="I993" s="6">
        <v>44528</v>
      </c>
      <c r="J993" s="100"/>
      <c r="K993" s="2" t="b">
        <v>0</v>
      </c>
      <c r="L993" s="2" t="s">
        <v>1970</v>
      </c>
      <c r="M993" s="2">
        <f t="shared" si="62"/>
        <v>0</v>
      </c>
      <c r="N993" s="100" t="str">
        <f t="shared" si="63"/>
        <v>VALID</v>
      </c>
    </row>
    <row r="994" spans="1:14" ht="14.25" customHeight="1">
      <c r="A994" s="2" t="s">
        <v>1469</v>
      </c>
      <c r="B994" s="3" t="s">
        <v>1977</v>
      </c>
      <c r="C994" s="2" t="s">
        <v>1994</v>
      </c>
      <c r="D994" s="2">
        <v>1</v>
      </c>
      <c r="E994" s="2">
        <f t="shared" si="60"/>
        <v>10000</v>
      </c>
      <c r="F994" s="2" t="str">
        <f t="shared" si="61"/>
        <v>10000</v>
      </c>
      <c r="G994" s="2">
        <v>139</v>
      </c>
      <c r="H994" s="6">
        <v>44798</v>
      </c>
      <c r="I994" s="6">
        <v>44800</v>
      </c>
      <c r="J994" s="2" t="s">
        <v>1991</v>
      </c>
      <c r="K994" s="2" t="b">
        <v>1</v>
      </c>
      <c r="L994" s="2">
        <v>6685.78</v>
      </c>
      <c r="M994" s="2">
        <f t="shared" si="62"/>
        <v>6685.78</v>
      </c>
      <c r="N994" s="100" t="str">
        <f t="shared" si="63"/>
        <v>VALID</v>
      </c>
    </row>
    <row r="995" spans="1:14" ht="14.25" customHeight="1">
      <c r="A995" s="2" t="s">
        <v>1471</v>
      </c>
      <c r="B995" s="3" t="s">
        <v>1986</v>
      </c>
      <c r="C995" s="2">
        <v>20000</v>
      </c>
      <c r="D995" s="2">
        <v>12</v>
      </c>
      <c r="E995" s="2">
        <f t="shared" si="60"/>
        <v>240000</v>
      </c>
      <c r="F995" s="2" t="str">
        <f t="shared" si="61"/>
        <v>20000</v>
      </c>
      <c r="G995" s="2">
        <v>433</v>
      </c>
      <c r="H995" s="6">
        <v>44527</v>
      </c>
      <c r="I995" s="6">
        <v>44530</v>
      </c>
      <c r="J995" s="100"/>
      <c r="K995" s="2" t="b">
        <v>0</v>
      </c>
      <c r="L995" s="2" t="s">
        <v>1970</v>
      </c>
      <c r="M995" s="2">
        <f t="shared" si="62"/>
        <v>0</v>
      </c>
      <c r="N995" s="100" t="str">
        <f t="shared" si="63"/>
        <v>VALID</v>
      </c>
    </row>
    <row r="996" spans="1:14" ht="14.25" customHeight="1">
      <c r="A996" s="2" t="s">
        <v>1472</v>
      </c>
      <c r="B996" s="3" t="s">
        <v>1978</v>
      </c>
      <c r="C996" s="2" t="s">
        <v>1979</v>
      </c>
      <c r="D996" s="2">
        <v>5</v>
      </c>
      <c r="E996" s="2">
        <f t="shared" si="60"/>
        <v>90000</v>
      </c>
      <c r="F996" s="2" t="str">
        <f t="shared" si="61"/>
        <v>18000</v>
      </c>
      <c r="G996" s="2">
        <v>232</v>
      </c>
      <c r="H996" s="6">
        <v>45268</v>
      </c>
      <c r="I996" s="6">
        <v>45271</v>
      </c>
      <c r="J996" s="2" t="s">
        <v>1974</v>
      </c>
      <c r="K996" s="2" t="b">
        <v>1</v>
      </c>
      <c r="L996" s="2">
        <v>53937.700000000004</v>
      </c>
      <c r="M996" s="2">
        <f t="shared" si="62"/>
        <v>53937.700000000004</v>
      </c>
      <c r="N996" s="100" t="str">
        <f t="shared" si="63"/>
        <v>VALID</v>
      </c>
    </row>
    <row r="997" spans="1:14" ht="14.25" customHeight="1">
      <c r="A997" s="2" t="s">
        <v>1473</v>
      </c>
      <c r="B997" s="3" t="s">
        <v>1976</v>
      </c>
      <c r="C997" s="2">
        <v>1000</v>
      </c>
      <c r="D997" s="2">
        <v>3</v>
      </c>
      <c r="E997" s="2">
        <f t="shared" si="60"/>
        <v>3000</v>
      </c>
      <c r="F997" s="2" t="str">
        <f t="shared" si="61"/>
        <v>1000</v>
      </c>
      <c r="G997" s="2">
        <v>400</v>
      </c>
      <c r="H997" s="6">
        <v>44412</v>
      </c>
      <c r="I997" s="6">
        <v>44417</v>
      </c>
      <c r="J997" s="2" t="s">
        <v>1968</v>
      </c>
      <c r="K997" s="2" t="b">
        <v>1</v>
      </c>
      <c r="L997" s="2">
        <v>2309.04</v>
      </c>
      <c r="M997" s="2">
        <f t="shared" si="62"/>
        <v>2309.04</v>
      </c>
      <c r="N997" s="100" t="str">
        <f t="shared" si="63"/>
        <v>VALID</v>
      </c>
    </row>
    <row r="998" spans="1:14" ht="14.25" customHeight="1">
      <c r="A998" s="2" t="s">
        <v>1474</v>
      </c>
      <c r="B998" s="3" t="s">
        <v>1986</v>
      </c>
      <c r="C998" s="2">
        <v>20000</v>
      </c>
      <c r="D998" s="2">
        <v>10</v>
      </c>
      <c r="E998" s="2">
        <f t="shared" si="60"/>
        <v>200000</v>
      </c>
      <c r="F998" s="2" t="str">
        <f t="shared" si="61"/>
        <v>20000</v>
      </c>
      <c r="G998" s="2">
        <v>259</v>
      </c>
      <c r="H998" s="6">
        <v>44281</v>
      </c>
      <c r="I998" s="6">
        <v>44284</v>
      </c>
      <c r="J998" s="2" t="s">
        <v>1974</v>
      </c>
      <c r="K998" s="2" t="b">
        <v>1</v>
      </c>
      <c r="L998" s="2">
        <v>129857.09999999999</v>
      </c>
      <c r="M998" s="2">
        <f t="shared" si="62"/>
        <v>129857.09999999999</v>
      </c>
      <c r="N998" s="100" t="str">
        <f t="shared" si="63"/>
        <v>VALID</v>
      </c>
    </row>
    <row r="999" spans="1:14" ht="14.25" customHeight="1">
      <c r="A999" s="2" t="s">
        <v>1475</v>
      </c>
      <c r="B999" s="3" t="s">
        <v>1989</v>
      </c>
      <c r="C999" s="2" t="s">
        <v>2004</v>
      </c>
      <c r="D999" s="2">
        <v>10</v>
      </c>
      <c r="E999" s="2">
        <f t="shared" si="60"/>
        <v>40000</v>
      </c>
      <c r="F999" s="2" t="str">
        <f t="shared" si="61"/>
        <v>4000</v>
      </c>
      <c r="G999" s="2">
        <v>113</v>
      </c>
      <c r="H999" s="6">
        <v>44271</v>
      </c>
      <c r="I999" s="6">
        <v>44275</v>
      </c>
      <c r="J999" s="2" t="s">
        <v>1985</v>
      </c>
      <c r="K999" s="2" t="b">
        <v>1</v>
      </c>
      <c r="L999" s="2">
        <v>22019.699999999997</v>
      </c>
      <c r="M999" s="2">
        <f t="shared" si="62"/>
        <v>22019.699999999997</v>
      </c>
      <c r="N999" s="100" t="str">
        <f t="shared" si="63"/>
        <v>VALID</v>
      </c>
    </row>
    <row r="1000" spans="1:14" ht="14.25" customHeight="1">
      <c r="A1000" s="2" t="s">
        <v>1477</v>
      </c>
      <c r="B1000" s="3" t="s">
        <v>1983</v>
      </c>
      <c r="C1000" s="2" t="s">
        <v>1984</v>
      </c>
      <c r="D1000" s="2">
        <v>6</v>
      </c>
      <c r="E1000" s="2">
        <f t="shared" si="60"/>
        <v>12000</v>
      </c>
      <c r="F1000" s="2" t="str">
        <f t="shared" si="61"/>
        <v>2000</v>
      </c>
      <c r="G1000" s="2">
        <v>244</v>
      </c>
      <c r="H1000" s="6">
        <v>44072</v>
      </c>
      <c r="I1000" s="6">
        <v>44078</v>
      </c>
      <c r="J1000" s="2" t="s">
        <v>1985</v>
      </c>
      <c r="K1000" s="2" t="b">
        <v>1</v>
      </c>
      <c r="L1000" s="2">
        <v>10652.34</v>
      </c>
      <c r="M1000" s="2">
        <f t="shared" si="62"/>
        <v>10652.34</v>
      </c>
      <c r="N1000" s="100" t="str">
        <f t="shared" si="63"/>
        <v>VALID</v>
      </c>
    </row>
    <row r="1001" spans="1:14" ht="14.25" customHeight="1">
      <c r="A1001" s="2" t="s">
        <v>1478</v>
      </c>
      <c r="B1001" s="3" t="s">
        <v>1967</v>
      </c>
      <c r="C1001" s="2" t="s">
        <v>1992</v>
      </c>
      <c r="D1001" s="2">
        <v>3</v>
      </c>
      <c r="E1001" s="2">
        <f t="shared" si="60"/>
        <v>36000</v>
      </c>
      <c r="F1001" s="2" t="str">
        <f t="shared" si="61"/>
        <v>12000</v>
      </c>
      <c r="G1001" s="2">
        <v>233</v>
      </c>
      <c r="H1001" s="6">
        <v>43709</v>
      </c>
      <c r="I1001" s="6">
        <v>43712</v>
      </c>
      <c r="J1001" s="100"/>
      <c r="K1001" s="2" t="b">
        <v>0</v>
      </c>
      <c r="L1001" s="2" t="s">
        <v>1970</v>
      </c>
      <c r="M1001" s="2">
        <f t="shared" si="62"/>
        <v>0</v>
      </c>
      <c r="N1001" s="100" t="str">
        <f t="shared" si="63"/>
        <v>VALID</v>
      </c>
    </row>
    <row r="1002" spans="1:14" ht="14.25" customHeight="1">
      <c r="A1002" s="100"/>
      <c r="B1002" s="100"/>
      <c r="C1002" s="100"/>
      <c r="D1002" s="2">
        <v>3</v>
      </c>
      <c r="E1002" s="2" t="e">
        <f t="shared" si="60"/>
        <v>#VALUE!</v>
      </c>
      <c r="F1002" s="2" t="str">
        <f t="shared" si="61"/>
        <v/>
      </c>
      <c r="G1002" s="100"/>
      <c r="H1002" s="100"/>
      <c r="I1002" s="100"/>
      <c r="J1002" s="100"/>
      <c r="K1002" s="100"/>
      <c r="L1002" s="100"/>
      <c r="M1002" s="2">
        <f t="shared" si="62"/>
        <v>0</v>
      </c>
      <c r="N1002" s="100" t="str">
        <f t="shared" si="63"/>
        <v>VALID</v>
      </c>
    </row>
  </sheetData>
  <conditionalFormatting sqref="I12">
    <cfRule type="containsBlanks" dxfId="9" priority="2">
      <formula>LEN(TRIM(I12))=0</formula>
    </cfRule>
  </conditionalFormatting>
  <conditionalFormatting sqref="A1:M1002">
    <cfRule type="containsBlanks" dxfId="8" priority="1">
      <formula>LEN(TRIM(A1))=0</formula>
    </cfRule>
  </conditionalFormatting>
  <dataValidations count="2">
    <dataValidation type="whole" operator="greaterThan" allowBlank="1" showInputMessage="1" showErrorMessage="1" sqref="C2:C1001" xr:uid="{4F1F6FFE-9DDA-49B2-9C5F-C5EC2B880B48}">
      <formula1>0</formula1>
    </dataValidation>
    <dataValidation type="decimal" operator="greaterThan" allowBlank="1" showInputMessage="1" showErrorMessage="1" sqref="L2:L1001" xr:uid="{4EE0BB8F-CF75-47A7-A859-C36E9D9E2448}">
      <formula1>0</formula1>
    </dataValidation>
  </dataValidation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00"/>
  <sheetViews>
    <sheetView workbookViewId="0">
      <pane ySplit="2" topLeftCell="A10" activePane="bottomLeft" state="frozen"/>
      <selection pane="bottomLeft" activeCell="B10" sqref="B10"/>
    </sheetView>
  </sheetViews>
  <sheetFormatPr defaultColWidth="14.42578125" defaultRowHeight="15" customHeight="1"/>
  <cols>
    <col min="1" max="1" width="12.85546875" customWidth="1"/>
    <col min="2" max="2" width="7.28515625" customWidth="1"/>
    <col min="3" max="26" width="8.7109375" customWidth="1"/>
  </cols>
  <sheetData>
    <row r="1" spans="1:12" ht="14.25" customHeight="1">
      <c r="A1" s="101"/>
      <c r="B1" s="102"/>
      <c r="C1" s="100"/>
      <c r="D1" s="100"/>
      <c r="E1" s="100"/>
      <c r="F1" s="100"/>
      <c r="G1" s="100"/>
      <c r="H1" s="100"/>
      <c r="I1" s="100"/>
      <c r="J1" s="100"/>
      <c r="K1" s="100"/>
      <c r="L1" s="100"/>
    </row>
    <row r="2" spans="1:12" ht="14.25" customHeight="1">
      <c r="A2" s="7" t="s">
        <v>2005</v>
      </c>
      <c r="B2" s="8" t="s">
        <v>10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</row>
    <row r="3" spans="1:12" ht="14.25" customHeight="1">
      <c r="A3" s="9" t="s">
        <v>27</v>
      </c>
      <c r="B3" s="10" t="s">
        <v>28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</row>
    <row r="4" spans="1:12" ht="14.25" customHeight="1">
      <c r="A4" s="9" t="s">
        <v>33</v>
      </c>
      <c r="B4" s="10" t="s">
        <v>34</v>
      </c>
      <c r="C4" s="100"/>
      <c r="D4" s="100"/>
      <c r="E4" s="100"/>
      <c r="F4" s="100"/>
      <c r="G4" s="100"/>
      <c r="H4" s="100"/>
      <c r="I4" s="100"/>
      <c r="J4" s="100"/>
      <c r="K4" s="100"/>
      <c r="L4" s="100"/>
    </row>
    <row r="5" spans="1:12" ht="14.25" customHeight="1">
      <c r="A5" s="9" t="s">
        <v>38</v>
      </c>
      <c r="B5" s="10" t="s">
        <v>39</v>
      </c>
      <c r="C5" s="100"/>
      <c r="D5" s="100"/>
      <c r="E5" s="100"/>
      <c r="F5" s="100"/>
      <c r="G5" s="100"/>
      <c r="H5" s="100"/>
      <c r="I5" s="100"/>
      <c r="J5" s="100"/>
      <c r="K5" s="100"/>
      <c r="L5" s="100"/>
    </row>
    <row r="6" spans="1:12" ht="14.25" customHeight="1">
      <c r="A6" s="9" t="s">
        <v>43</v>
      </c>
      <c r="B6" s="10" t="s">
        <v>28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</row>
    <row r="7" spans="1:12" ht="14.25" customHeight="1">
      <c r="A7" s="9" t="s">
        <v>47</v>
      </c>
      <c r="B7" s="10" t="s">
        <v>39</v>
      </c>
      <c r="C7" s="100"/>
      <c r="D7" s="100"/>
      <c r="E7" s="100"/>
      <c r="F7" s="100"/>
      <c r="G7" s="100"/>
      <c r="H7" s="100"/>
      <c r="I7" s="100"/>
      <c r="J7" s="100"/>
      <c r="K7" s="100"/>
      <c r="L7" s="100"/>
    </row>
    <row r="8" spans="1:12" ht="14.25" customHeight="1">
      <c r="A8" s="9" t="s">
        <v>55</v>
      </c>
      <c r="B8" s="10" t="s">
        <v>28</v>
      </c>
      <c r="C8" s="100"/>
      <c r="D8" s="100"/>
      <c r="E8" s="100"/>
      <c r="F8" s="100"/>
      <c r="G8" s="100"/>
      <c r="H8" s="100"/>
      <c r="I8" s="100"/>
      <c r="J8" s="100"/>
      <c r="K8" s="100"/>
      <c r="L8" s="100"/>
    </row>
    <row r="9" spans="1:12" ht="14.25" customHeight="1">
      <c r="A9" s="9" t="s">
        <v>64</v>
      </c>
      <c r="B9" s="10" t="s">
        <v>56</v>
      </c>
      <c r="C9" s="100"/>
      <c r="D9" s="100"/>
      <c r="E9" s="100"/>
      <c r="F9" s="100"/>
      <c r="G9" s="100"/>
      <c r="H9" s="100"/>
      <c r="I9" s="100"/>
      <c r="J9" s="100"/>
      <c r="K9" s="100"/>
      <c r="L9" s="100"/>
    </row>
    <row r="10" spans="1:12" ht="14.25" customHeight="1">
      <c r="A10" s="11" t="s">
        <v>80</v>
      </c>
      <c r="B10" s="12" t="s">
        <v>34</v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</row>
    <row r="11" spans="1:12" ht="14.25" customHeight="1">
      <c r="A11" s="100"/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</row>
    <row r="12" spans="1:12" ht="14.25" customHeight="1">
      <c r="A12" s="100"/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</row>
    <row r="13" spans="1:12" ht="14.25" customHeight="1">
      <c r="A13" s="100"/>
      <c r="B13" s="100"/>
      <c r="C13" s="100"/>
      <c r="D13" s="100" t="str" cm="1">
        <f t="array" ref="D13:L14">TRANSPOSE(A2:B10)</f>
        <v>State</v>
      </c>
      <c r="E13" s="100" t="str">
        <v>Tamil Nadu</v>
      </c>
      <c r="F13" s="100" t="str">
        <v>Maharashtra</v>
      </c>
      <c r="G13" s="100" t="str">
        <v>Punjab</v>
      </c>
      <c r="H13" s="100" t="str">
        <v>Karnataka</v>
      </c>
      <c r="I13" s="100" t="str">
        <v>Uttar Pradesh</v>
      </c>
      <c r="J13" s="100" t="str">
        <v>Kerala</v>
      </c>
      <c r="K13" s="100" t="str">
        <v>West Bengal</v>
      </c>
      <c r="L13" s="100" t="str">
        <v>Gujarat</v>
      </c>
    </row>
    <row r="14" spans="1:12" ht="14.25" customHeight="1">
      <c r="A14" s="100"/>
      <c r="B14" s="100"/>
      <c r="C14" s="100"/>
      <c r="D14" s="100" t="str">
        <v>Region</v>
      </c>
      <c r="E14" s="100" t="str">
        <v>South</v>
      </c>
      <c r="F14" s="100" t="str">
        <v>West</v>
      </c>
      <c r="G14" s="100" t="str">
        <v>North</v>
      </c>
      <c r="H14" s="100" t="str">
        <v>South</v>
      </c>
      <c r="I14" s="100" t="str">
        <v>North</v>
      </c>
      <c r="J14" s="100" t="str">
        <v>South</v>
      </c>
      <c r="K14" s="100" t="str">
        <v>East</v>
      </c>
      <c r="L14" s="100" t="str">
        <v>West</v>
      </c>
    </row>
    <row r="15" spans="1:12" ht="14.25" customHeight="1">
      <c r="A15" s="100"/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0"/>
    </row>
    <row r="16" spans="1:12" ht="14.25" customHeight="1">
      <c r="A16" s="100"/>
      <c r="B16" s="100"/>
      <c r="C16" s="100"/>
      <c r="D16" s="100"/>
      <c r="E16" s="100"/>
      <c r="F16" s="100"/>
      <c r="G16" s="100"/>
      <c r="H16" s="100"/>
      <c r="I16" s="100"/>
      <c r="J16" s="100"/>
      <c r="K16" s="100"/>
      <c r="L16" s="100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B1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>
      <selection activeCell="N23" sqref="N23"/>
    </sheetView>
  </sheetViews>
  <sheetFormatPr defaultColWidth="14.42578125" defaultRowHeight="15" customHeight="1"/>
  <cols>
    <col min="1" max="26" width="8.7109375" customWidth="1"/>
  </cols>
  <sheetData>
    <row r="1" spans="1:9">
      <c r="A1" s="2" t="s">
        <v>2006</v>
      </c>
      <c r="B1" s="100"/>
      <c r="C1" s="100"/>
      <c r="D1" s="100"/>
      <c r="E1" s="100"/>
      <c r="F1" s="100"/>
      <c r="G1" s="100"/>
      <c r="H1" s="100"/>
      <c r="I1" s="100"/>
    </row>
    <row r="2" spans="1:9">
      <c r="A2" s="2" t="s">
        <v>2007</v>
      </c>
      <c r="B2" s="100"/>
      <c r="C2" s="100"/>
      <c r="D2" s="100"/>
      <c r="E2" s="100"/>
      <c r="F2" s="100"/>
      <c r="G2" s="100"/>
      <c r="H2" s="100"/>
      <c r="I2" s="100"/>
    </row>
    <row r="3" spans="1:9">
      <c r="A3" s="2" t="s">
        <v>2008</v>
      </c>
      <c r="B3" s="100"/>
      <c r="C3" s="100"/>
      <c r="D3" s="100"/>
      <c r="E3" s="100"/>
      <c r="F3" s="100"/>
      <c r="G3" s="100"/>
      <c r="H3" s="100"/>
      <c r="I3" s="100"/>
    </row>
    <row r="4" spans="1:9">
      <c r="A4" s="2" t="s">
        <v>2009</v>
      </c>
      <c r="B4" s="100"/>
      <c r="C4" s="100"/>
      <c r="D4" s="100"/>
      <c r="E4" s="100"/>
      <c r="F4" s="100"/>
      <c r="G4" s="100"/>
      <c r="H4" s="100"/>
      <c r="I4" s="100"/>
    </row>
    <row r="5" spans="1:9">
      <c r="A5" s="2" t="s">
        <v>2010</v>
      </c>
      <c r="B5" s="100"/>
      <c r="C5" s="100"/>
      <c r="D5" s="100"/>
      <c r="E5" s="100"/>
      <c r="F5" s="100"/>
      <c r="G5" s="100"/>
      <c r="H5" s="100"/>
      <c r="I5" s="100"/>
    </row>
    <row r="6" spans="1:9">
      <c r="A6" s="2" t="s">
        <v>2011</v>
      </c>
      <c r="B6" s="100"/>
      <c r="C6" s="100"/>
      <c r="D6" s="100"/>
      <c r="E6" s="100"/>
      <c r="F6" s="100"/>
      <c r="G6" s="100"/>
      <c r="H6" s="100"/>
      <c r="I6" s="100"/>
    </row>
    <row r="7" spans="1:9">
      <c r="A7" s="2" t="s">
        <v>2012</v>
      </c>
      <c r="B7" s="100"/>
      <c r="C7" s="100"/>
      <c r="D7" s="100"/>
      <c r="E7" s="100"/>
      <c r="F7" s="100"/>
      <c r="G7" s="100"/>
      <c r="H7" s="100"/>
      <c r="I7" s="100"/>
    </row>
    <row r="8" spans="1:9">
      <c r="A8" s="2" t="s">
        <v>2013</v>
      </c>
      <c r="B8" s="100"/>
      <c r="C8" s="100"/>
      <c r="D8" s="100"/>
      <c r="E8" s="100"/>
      <c r="F8" s="100"/>
      <c r="G8" s="100"/>
      <c r="H8" s="100"/>
      <c r="I8" s="100"/>
    </row>
    <row r="9" spans="1:9">
      <c r="A9" s="2" t="s">
        <v>2014</v>
      </c>
      <c r="B9" s="100"/>
      <c r="C9" s="100"/>
      <c r="D9" s="100"/>
      <c r="E9" s="100"/>
      <c r="F9" s="100"/>
      <c r="G9" s="100"/>
      <c r="H9" s="100"/>
      <c r="I9" s="100"/>
    </row>
    <row r="10" spans="1:9">
      <c r="A10" s="2" t="s">
        <v>2015</v>
      </c>
      <c r="B10" s="100"/>
      <c r="C10" s="100"/>
      <c r="D10" s="100"/>
      <c r="E10" s="100"/>
      <c r="F10" s="100"/>
      <c r="G10" s="100"/>
      <c r="H10" s="100"/>
      <c r="I10" s="100"/>
    </row>
    <row r="16" spans="1:9" ht="15" customHeight="1">
      <c r="A16" s="100"/>
      <c r="B16" s="100"/>
      <c r="C16" s="100"/>
      <c r="D16" s="100"/>
      <c r="E16" s="100"/>
      <c r="F16" s="100"/>
      <c r="G16" s="100"/>
      <c r="H16" s="100"/>
      <c r="I16" s="100"/>
    </row>
    <row r="17" spans="7:10" ht="15" customHeight="1">
      <c r="G17" s="100"/>
      <c r="H17" s="100"/>
      <c r="I17" s="100"/>
      <c r="J17" s="100"/>
    </row>
    <row r="18" spans="7:10" ht="15" customHeight="1">
      <c r="G18" s="100"/>
      <c r="H18" s="100"/>
      <c r="I18" s="100"/>
      <c r="J18" s="100"/>
    </row>
    <row r="19" spans="7:10" ht="15" customHeight="1">
      <c r="G19" s="100"/>
      <c r="H19" s="100"/>
      <c r="I19" s="100"/>
      <c r="J19" s="100"/>
    </row>
    <row r="20" spans="7:10" ht="15" customHeight="1">
      <c r="G20" s="100"/>
      <c r="H20" s="100"/>
      <c r="I20" s="100"/>
      <c r="J20" s="100"/>
    </row>
    <row r="21" spans="7:10" ht="15.75" customHeight="1">
      <c r="G21" s="100"/>
      <c r="H21" s="100"/>
      <c r="I21" s="100"/>
      <c r="J21" s="100"/>
    </row>
    <row r="22" spans="7:10" ht="15.75" customHeight="1">
      <c r="G22" s="100"/>
      <c r="H22" s="100"/>
      <c r="I22" s="100"/>
      <c r="J22" s="100"/>
    </row>
    <row r="23" spans="7:10" ht="15.75" customHeight="1">
      <c r="G23" s="100"/>
      <c r="H23" s="100"/>
      <c r="I23" s="100"/>
      <c r="J23" s="100"/>
    </row>
    <row r="24" spans="7:10" ht="15.75" customHeight="1">
      <c r="G24" s="100"/>
      <c r="H24" s="100"/>
      <c r="I24" s="100"/>
      <c r="J24" s="100"/>
    </row>
    <row r="25" spans="7:10" ht="15.75" customHeight="1">
      <c r="G25" s="100"/>
      <c r="H25" s="100"/>
      <c r="I25" s="100"/>
      <c r="J25" s="100"/>
    </row>
    <row r="26" spans="7:10" ht="15.75" customHeight="1">
      <c r="G26" s="100"/>
      <c r="H26" s="100"/>
      <c r="I26" s="100"/>
      <c r="J26" s="100"/>
    </row>
    <row r="27" spans="7:10" ht="15.75" customHeight="1">
      <c r="G27" s="100"/>
      <c r="H27" s="100"/>
      <c r="I27" s="100"/>
      <c r="J27" s="100"/>
    </row>
    <row r="28" spans="7:10" ht="15.75" customHeight="1">
      <c r="G28" s="100"/>
      <c r="H28" s="100"/>
      <c r="I28" s="100"/>
      <c r="J28" s="100"/>
    </row>
    <row r="29" spans="7:10" ht="15.75" customHeight="1">
      <c r="G29" s="100"/>
      <c r="H29" s="100"/>
      <c r="I29" s="100"/>
      <c r="J29" s="100"/>
    </row>
    <row r="30" spans="7:10" ht="15.75" customHeight="1">
      <c r="G30" s="100"/>
      <c r="H30" s="100"/>
      <c r="I30" s="100"/>
      <c r="J30" s="100"/>
    </row>
    <row r="31" spans="7:10" ht="15.75" customHeight="1">
      <c r="G31" s="100"/>
      <c r="H31" s="100"/>
      <c r="I31" s="100"/>
      <c r="J31" s="100"/>
    </row>
    <row r="32" spans="7:10" ht="15.75" customHeight="1">
      <c r="G32" s="100"/>
      <c r="H32" s="100"/>
      <c r="I32" s="100"/>
      <c r="J32" s="10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2">
    <dataValidation type="list" allowBlank="1" showInputMessage="1" showErrorMessage="1" sqref="G24" xr:uid="{6C4A4EB4-D71D-40CC-878E-0350C78E1FA3}">
      <formula1>"True,False"</formula1>
    </dataValidation>
    <dataValidation allowBlank="1" showInputMessage="1" showErrorMessage="1" sqref="G17:G23" xr:uid="{AC3BC241-B619-4006-B874-EAEE4D3A33C5}"/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C43E7-407B-4B11-B45C-DF136F6E0BE1}">
  <dimension ref="A1:F11"/>
  <sheetViews>
    <sheetView workbookViewId="0">
      <selection activeCell="E7" sqref="E7"/>
    </sheetView>
  </sheetViews>
  <sheetFormatPr defaultRowHeight="15"/>
  <cols>
    <col min="1" max="1" width="9.28515625" bestFit="1" customWidth="1"/>
    <col min="3" max="3" width="11.85546875" bestFit="1" customWidth="1"/>
    <col min="4" max="4" width="17.85546875" bestFit="1" customWidth="1"/>
    <col min="5" max="5" width="18.42578125" bestFit="1" customWidth="1"/>
    <col min="6" max="6" width="14.140625" bestFit="1" customWidth="1"/>
  </cols>
  <sheetData>
    <row r="1" spans="1:6">
      <c r="A1" s="100" t="s">
        <v>498</v>
      </c>
      <c r="B1" s="100"/>
      <c r="C1" s="103" t="s">
        <v>2016</v>
      </c>
      <c r="D1" s="103"/>
      <c r="E1" s="103"/>
      <c r="F1" s="100"/>
    </row>
    <row r="2" spans="1:6">
      <c r="A2" s="100"/>
      <c r="B2" s="100"/>
      <c r="C2" s="22" t="s">
        <v>2017</v>
      </c>
      <c r="D2" s="23" t="s">
        <v>2018</v>
      </c>
      <c r="E2" s="23" t="s">
        <v>1952</v>
      </c>
      <c r="F2" s="100"/>
    </row>
    <row r="3" spans="1:6">
      <c r="A3" s="100"/>
      <c r="B3" s="100"/>
      <c r="C3" s="100">
        <f>INDEX('Patient Demographics'!I:I,MATCH('Interactive Report'!A1,'Patient Demographics'!A:A))</f>
        <v>4</v>
      </c>
      <c r="D3" s="100">
        <f>INDEX('Billing Details'!M:M,MATCH('Interactive Report'!A1,'Patient Demographics'!A:A))</f>
        <v>0</v>
      </c>
      <c r="E3" s="100">
        <f>INDEX('Billing Details'!E:E,MATCH('Interactive Report'!A1,'Patient Demographics'!A:A))</f>
        <v>800</v>
      </c>
      <c r="F3" s="100"/>
    </row>
    <row r="5" spans="1:6">
      <c r="A5" s="100"/>
      <c r="B5" s="100"/>
      <c r="C5" s="104" t="s">
        <v>2019</v>
      </c>
      <c r="D5" s="104"/>
      <c r="E5" s="104"/>
      <c r="F5" s="104"/>
    </row>
    <row r="6" spans="1:6">
      <c r="A6" s="100"/>
      <c r="B6" s="100"/>
      <c r="C6" s="23" t="s">
        <v>2020</v>
      </c>
      <c r="D6" s="23" t="s">
        <v>2021</v>
      </c>
      <c r="E6" s="23" t="s">
        <v>1494</v>
      </c>
      <c r="F6" s="23" t="s">
        <v>1492</v>
      </c>
    </row>
    <row r="7" spans="1:6">
      <c r="A7" s="100"/>
      <c r="B7" s="100"/>
      <c r="C7" s="100" t="str">
        <f>INDEX('Patient Health Records'!M:M,MATCH('Interactive Report'!A1,'Patient Demographics'!A:A))</f>
        <v>121/77</v>
      </c>
      <c r="D7" s="100">
        <f>INDEX('Patient Health Records'!N:N,MATCH('Interactive Report'!A1,'Patient Demographics'!A:A))</f>
        <v>182</v>
      </c>
      <c r="E7" s="100" t="b">
        <f>INDEX('Patient Health Records'!R:R,MATCH('Interactive Report'!A1,'Patient Demographics'!A:A))</f>
        <v>1</v>
      </c>
      <c r="F7" s="100" t="b">
        <f>INDEX('Patient Health Records'!P:P,MATCH('Interactive Report'!A1,'Patient Demographics'!A:A))</f>
        <v>0</v>
      </c>
    </row>
    <row r="9" spans="1:6">
      <c r="A9" s="100"/>
      <c r="B9" s="100"/>
      <c r="C9" s="104" t="s">
        <v>2022</v>
      </c>
      <c r="D9" s="104"/>
      <c r="E9" s="104"/>
      <c r="F9" s="100"/>
    </row>
    <row r="10" spans="1:6">
      <c r="A10" s="100"/>
      <c r="B10" s="100"/>
      <c r="C10" s="23" t="s">
        <v>1500</v>
      </c>
      <c r="D10" s="23" t="s">
        <v>1501</v>
      </c>
      <c r="E10" s="23" t="s">
        <v>19</v>
      </c>
      <c r="F10" s="100"/>
    </row>
    <row r="11" spans="1:6">
      <c r="A11" s="100"/>
      <c r="B11" s="100"/>
      <c r="C11" s="100" t="str">
        <f>INDEX('Patient Health Records'!W:W,MATCH('Interactive Report'!A1,'Patient Demographics'!A:A))</f>
        <v>No</v>
      </c>
      <c r="D11" s="100" t="str">
        <f>INDEX('Patient Health Records'!X:X,MATCH('Interactive Report'!A1,'Patient Demographics'!A:A))</f>
        <v>Critical</v>
      </c>
      <c r="E11" s="100" t="str">
        <f>INDEX('Patient Demographics'!V:V,MATCH('Interactive Report'!A1,'Patient Demographics'!A:A))</f>
        <v>Ask for Readmission</v>
      </c>
      <c r="F11" s="100"/>
    </row>
  </sheetData>
  <mergeCells count="3">
    <mergeCell ref="C1:E1"/>
    <mergeCell ref="C5:F5"/>
    <mergeCell ref="C9:E9"/>
  </mergeCells>
  <conditionalFormatting sqref="F7">
    <cfRule type="cellIs" dxfId="7" priority="6" operator="equal">
      <formula>FALSE</formula>
    </cfRule>
  </conditionalFormatting>
  <conditionalFormatting sqref="F7">
    <cfRule type="cellIs" dxfId="6" priority="5" operator="equal">
      <formula>TRUE</formula>
    </cfRule>
  </conditionalFormatting>
  <conditionalFormatting sqref="E7">
    <cfRule type="cellIs" dxfId="5" priority="3" operator="equal">
      <formula>TRUE</formula>
    </cfRule>
    <cfRule type="cellIs" dxfId="4" priority="4" operator="equal">
      <formula>FALSE</formula>
    </cfRule>
  </conditionalFormatting>
  <conditionalFormatting sqref="C11">
    <cfRule type="cellIs" dxfId="3" priority="1" operator="equal">
      <formula>"No"</formula>
    </cfRule>
    <cfRule type="cellIs" dxfId="2" priority="2" operator="equal">
      <formula>"Yes"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7A46815-F9CC-4C40-9EB6-595D8513FC5D}">
          <x14:formula1>
            <xm:f>'Patient Demographics'!$A:$A</xm:f>
          </x14:formula1>
          <xm:sqref>A1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3E57A-2E0A-4155-A370-19F6C66AC359}">
  <dimension ref="A1:N56"/>
  <sheetViews>
    <sheetView workbookViewId="0">
      <selection activeCell="M16" sqref="M16"/>
    </sheetView>
  </sheetViews>
  <sheetFormatPr defaultRowHeight="15"/>
  <cols>
    <col min="1" max="1" width="11.42578125" bestFit="1" customWidth="1"/>
    <col min="2" max="2" width="17.5703125" bestFit="1" customWidth="1"/>
    <col min="3" max="3" width="16.28515625" bestFit="1" customWidth="1"/>
    <col min="4" max="4" width="11.42578125" bestFit="1" customWidth="1"/>
    <col min="5" max="5" width="18.7109375" bestFit="1" customWidth="1"/>
    <col min="6" max="6" width="13.42578125" bestFit="1" customWidth="1"/>
    <col min="7" max="8" width="17.5703125" bestFit="1" customWidth="1"/>
    <col min="9" max="9" width="10.5703125" bestFit="1" customWidth="1"/>
    <col min="10" max="10" width="11.42578125" bestFit="1" customWidth="1"/>
    <col min="11" max="11" width="7.42578125" bestFit="1" customWidth="1"/>
    <col min="12" max="12" width="5.5703125" bestFit="1" customWidth="1"/>
    <col min="13" max="13" width="10.5703125" bestFit="1" customWidth="1"/>
    <col min="14" max="15" width="11.42578125" bestFit="1" customWidth="1"/>
    <col min="16" max="16" width="8.85546875" bestFit="1" customWidth="1"/>
    <col min="17" max="17" width="8" bestFit="1" customWidth="1"/>
    <col min="18" max="18" width="3.85546875" bestFit="1" customWidth="1"/>
    <col min="19" max="19" width="6.140625" bestFit="1" customWidth="1"/>
    <col min="20" max="20" width="5.5703125" bestFit="1" customWidth="1"/>
    <col min="21" max="21" width="11.140625" bestFit="1" customWidth="1"/>
    <col min="22" max="22" width="7.42578125" bestFit="1" customWidth="1"/>
    <col min="23" max="23" width="6.140625" bestFit="1" customWidth="1"/>
    <col min="24" max="24" width="5.5703125" bestFit="1" customWidth="1"/>
    <col min="25" max="25" width="10.5703125" bestFit="1" customWidth="1"/>
    <col min="26" max="26" width="9" bestFit="1" customWidth="1"/>
    <col min="27" max="27" width="12.140625" bestFit="1" customWidth="1"/>
    <col min="28" max="28" width="11.42578125" bestFit="1" customWidth="1"/>
  </cols>
  <sheetData>
    <row r="1" spans="1:14">
      <c r="A1" s="32" t="s">
        <v>2023</v>
      </c>
      <c r="B1" s="32" t="s">
        <v>10</v>
      </c>
      <c r="C1" s="100"/>
      <c r="D1" s="100"/>
      <c r="E1" s="100"/>
      <c r="F1" s="100"/>
      <c r="G1" s="100"/>
      <c r="H1" s="32" t="s">
        <v>2024</v>
      </c>
      <c r="I1" s="32" t="s">
        <v>10</v>
      </c>
      <c r="J1" s="100"/>
      <c r="K1" s="100"/>
      <c r="L1" s="100"/>
      <c r="M1" s="100"/>
      <c r="N1" s="100"/>
    </row>
    <row r="2" spans="1:14">
      <c r="A2" s="32" t="s">
        <v>7</v>
      </c>
      <c r="B2" s="100" t="s">
        <v>56</v>
      </c>
      <c r="C2" s="100" t="s">
        <v>39</v>
      </c>
      <c r="D2" s="100" t="s">
        <v>28</v>
      </c>
      <c r="E2" s="100" t="s">
        <v>34</v>
      </c>
      <c r="F2" s="100" t="s">
        <v>2025</v>
      </c>
      <c r="G2" s="100"/>
      <c r="H2" s="32" t="s">
        <v>2026</v>
      </c>
      <c r="I2" s="100" t="s">
        <v>56</v>
      </c>
      <c r="J2" s="100" t="s">
        <v>39</v>
      </c>
      <c r="K2" s="100" t="s">
        <v>28</v>
      </c>
      <c r="L2" s="100" t="s">
        <v>34</v>
      </c>
      <c r="M2" s="100" t="s">
        <v>2025</v>
      </c>
      <c r="N2" s="100"/>
    </row>
    <row r="3" spans="1:14">
      <c r="A3" s="100" t="s">
        <v>86</v>
      </c>
      <c r="B3" s="29">
        <v>64370.454545454544</v>
      </c>
      <c r="C3" s="29">
        <v>57330.909090909088</v>
      </c>
      <c r="D3" s="29">
        <v>52315.094339622643</v>
      </c>
      <c r="E3" s="29">
        <v>58284.070796460175</v>
      </c>
      <c r="F3" s="29">
        <v>56438.732394366198</v>
      </c>
      <c r="G3" s="100"/>
      <c r="H3" s="100" t="s">
        <v>1518</v>
      </c>
      <c r="I3" s="29">
        <v>12</v>
      </c>
      <c r="J3" s="29">
        <v>34</v>
      </c>
      <c r="K3" s="29">
        <v>38</v>
      </c>
      <c r="L3" s="29">
        <v>32</v>
      </c>
      <c r="M3" s="29">
        <v>116</v>
      </c>
      <c r="N3" s="100"/>
    </row>
    <row r="4" spans="1:14">
      <c r="A4" s="100" t="s">
        <v>2027</v>
      </c>
      <c r="B4" s="29"/>
      <c r="C4" s="29">
        <v>80666.666666666672</v>
      </c>
      <c r="D4" s="29">
        <v>16033.333333333334</v>
      </c>
      <c r="E4" s="29">
        <v>52960</v>
      </c>
      <c r="F4" s="29">
        <v>50445.454545454544</v>
      </c>
      <c r="G4" s="100"/>
      <c r="H4" s="100" t="s">
        <v>1536</v>
      </c>
      <c r="I4" s="29">
        <v>17</v>
      </c>
      <c r="J4" s="29">
        <v>30</v>
      </c>
      <c r="K4" s="29">
        <v>48</v>
      </c>
      <c r="L4" s="29">
        <v>23</v>
      </c>
      <c r="M4" s="29">
        <v>118</v>
      </c>
      <c r="N4" s="100"/>
    </row>
    <row r="5" spans="1:14">
      <c r="A5" s="100" t="s">
        <v>2028</v>
      </c>
      <c r="B5" s="29">
        <v>53647.368421052633</v>
      </c>
      <c r="C5" s="29">
        <v>57505.617977528091</v>
      </c>
      <c r="D5" s="29">
        <v>46991.851851851854</v>
      </c>
      <c r="E5" s="29">
        <v>71184.28571428571</v>
      </c>
      <c r="F5" s="29">
        <v>55563.24786324786</v>
      </c>
      <c r="G5" s="100"/>
      <c r="H5" s="100" t="s">
        <v>1509</v>
      </c>
      <c r="I5" s="29">
        <v>21</v>
      </c>
      <c r="J5" s="29">
        <v>27</v>
      </c>
      <c r="K5" s="29">
        <v>45</v>
      </c>
      <c r="L5" s="29">
        <v>31</v>
      </c>
      <c r="M5" s="29">
        <v>124</v>
      </c>
      <c r="N5" s="100"/>
    </row>
    <row r="6" spans="1:14">
      <c r="A6" s="100" t="s">
        <v>2029</v>
      </c>
      <c r="B6" s="29">
        <v>76550</v>
      </c>
      <c r="C6" s="29">
        <v>44652.272727272728</v>
      </c>
      <c r="D6" s="29">
        <v>34070.588235294119</v>
      </c>
      <c r="E6" s="29">
        <v>54512.727272727272</v>
      </c>
      <c r="F6" s="29">
        <v>49983.333333333336</v>
      </c>
      <c r="G6" s="100"/>
      <c r="H6" s="100" t="s">
        <v>1543</v>
      </c>
      <c r="I6" s="29">
        <v>20</v>
      </c>
      <c r="J6" s="29">
        <v>28</v>
      </c>
      <c r="K6" s="29">
        <v>46</v>
      </c>
      <c r="L6" s="29">
        <v>35</v>
      </c>
      <c r="M6" s="29">
        <v>129</v>
      </c>
      <c r="N6" s="100"/>
    </row>
    <row r="7" spans="1:14">
      <c r="A7" s="100" t="s">
        <v>2030</v>
      </c>
      <c r="B7" s="29">
        <v>26780</v>
      </c>
      <c r="C7" s="29">
        <v>25583.333333333332</v>
      </c>
      <c r="D7" s="29">
        <v>54000</v>
      </c>
      <c r="E7" s="29">
        <v>128166.66666666667</v>
      </c>
      <c r="F7" s="29">
        <v>58325</v>
      </c>
      <c r="G7" s="100"/>
      <c r="H7" s="100" t="s">
        <v>1556</v>
      </c>
      <c r="I7" s="29">
        <v>15</v>
      </c>
      <c r="J7" s="29">
        <v>40</v>
      </c>
      <c r="K7" s="29">
        <v>48</v>
      </c>
      <c r="L7" s="29">
        <v>30</v>
      </c>
      <c r="M7" s="29">
        <v>133</v>
      </c>
      <c r="N7" s="100"/>
    </row>
    <row r="8" spans="1:14">
      <c r="A8" s="100" t="s">
        <v>2025</v>
      </c>
      <c r="B8" s="29">
        <v>61180.882352941175</v>
      </c>
      <c r="C8" s="29">
        <v>54700.793650793654</v>
      </c>
      <c r="D8" s="29">
        <v>47541.873278236912</v>
      </c>
      <c r="E8" s="29">
        <v>62654.618473895585</v>
      </c>
      <c r="F8" s="29">
        <v>54963.9</v>
      </c>
      <c r="G8" s="100"/>
      <c r="H8" s="100" t="s">
        <v>1514</v>
      </c>
      <c r="I8" s="29">
        <v>12</v>
      </c>
      <c r="J8" s="29">
        <v>31</v>
      </c>
      <c r="K8" s="29">
        <v>46</v>
      </c>
      <c r="L8" s="29">
        <v>31</v>
      </c>
      <c r="M8" s="29">
        <v>120</v>
      </c>
      <c r="N8" s="100"/>
    </row>
    <row r="9" spans="1:14">
      <c r="A9" s="100"/>
      <c r="B9" s="100"/>
      <c r="C9" s="100"/>
      <c r="D9" s="100"/>
      <c r="E9" s="100"/>
      <c r="F9" s="100"/>
      <c r="G9" s="100"/>
      <c r="H9" s="100" t="s">
        <v>1527</v>
      </c>
      <c r="I9" s="29">
        <v>21</v>
      </c>
      <c r="J9" s="29">
        <v>33</v>
      </c>
      <c r="K9" s="29">
        <v>49</v>
      </c>
      <c r="L9" s="29">
        <v>34</v>
      </c>
      <c r="M9" s="29">
        <v>137</v>
      </c>
      <c r="N9" s="100"/>
    </row>
    <row r="10" spans="1:14">
      <c r="A10" s="100"/>
      <c r="B10" s="100"/>
      <c r="C10" s="100"/>
      <c r="D10" s="100"/>
      <c r="E10" s="100"/>
      <c r="F10" s="100"/>
      <c r="G10" s="100"/>
      <c r="H10" s="100" t="s">
        <v>1503</v>
      </c>
      <c r="I10" s="29">
        <v>18</v>
      </c>
      <c r="J10" s="29">
        <v>29</v>
      </c>
      <c r="K10" s="29">
        <v>43</v>
      </c>
      <c r="L10" s="29">
        <v>33</v>
      </c>
      <c r="M10" s="29">
        <v>123</v>
      </c>
      <c r="N10" s="100"/>
    </row>
    <row r="11" spans="1:14">
      <c r="A11" s="100"/>
      <c r="B11" s="100"/>
      <c r="C11" s="100"/>
      <c r="D11" s="100"/>
      <c r="E11" s="100"/>
      <c r="F11" s="100"/>
      <c r="G11" s="100"/>
      <c r="H11" s="100" t="s">
        <v>2025</v>
      </c>
      <c r="I11" s="29">
        <v>136</v>
      </c>
      <c r="J11" s="29">
        <v>252</v>
      </c>
      <c r="K11" s="29">
        <v>363</v>
      </c>
      <c r="L11" s="29">
        <v>249</v>
      </c>
      <c r="M11" s="29">
        <v>1000</v>
      </c>
      <c r="N11" s="100"/>
    </row>
    <row r="14" spans="1:14">
      <c r="A14" s="100"/>
      <c r="B14" s="100"/>
      <c r="C14" s="100"/>
      <c r="D14" s="100"/>
      <c r="E14" s="100"/>
      <c r="F14" s="100"/>
      <c r="G14" s="100"/>
      <c r="H14" s="32" t="s">
        <v>2024</v>
      </c>
      <c r="I14" s="32" t="s">
        <v>1487</v>
      </c>
      <c r="J14" s="32" t="s">
        <v>1485</v>
      </c>
      <c r="K14" s="100"/>
      <c r="L14" s="100"/>
      <c r="M14" s="100"/>
      <c r="N14" s="100"/>
    </row>
    <row r="15" spans="1:14">
      <c r="A15" s="100"/>
      <c r="B15" s="100"/>
      <c r="C15" s="100"/>
      <c r="D15" s="100"/>
      <c r="E15" s="100"/>
      <c r="F15" s="100"/>
      <c r="G15" s="100"/>
      <c r="H15" s="100"/>
      <c r="I15" s="100" t="s">
        <v>1524</v>
      </c>
      <c r="J15" s="100" t="s">
        <v>2031</v>
      </c>
      <c r="K15" s="100" t="s">
        <v>2032</v>
      </c>
      <c r="L15" s="100"/>
      <c r="M15" s="100" t="s">
        <v>2033</v>
      </c>
      <c r="N15" s="100" t="s">
        <v>2025</v>
      </c>
    </row>
    <row r="16" spans="1:14">
      <c r="A16" s="32" t="s">
        <v>7</v>
      </c>
      <c r="B16" s="100" t="s">
        <v>2034</v>
      </c>
      <c r="C16" s="100"/>
      <c r="D16" s="100"/>
      <c r="E16" s="32" t="s">
        <v>10</v>
      </c>
      <c r="F16" s="100" t="s">
        <v>2035</v>
      </c>
      <c r="G16" s="100"/>
      <c r="H16" s="32" t="s">
        <v>10</v>
      </c>
      <c r="I16" s="100" t="s">
        <v>1524</v>
      </c>
      <c r="J16" s="100"/>
      <c r="K16" s="100" t="s">
        <v>1524</v>
      </c>
      <c r="L16" s="100" t="s">
        <v>2032</v>
      </c>
      <c r="M16" s="100"/>
      <c r="N16" s="100"/>
    </row>
    <row r="17" spans="1:14">
      <c r="A17" s="100" t="s">
        <v>86</v>
      </c>
      <c r="B17" s="29">
        <v>13879398.629999992</v>
      </c>
      <c r="C17" s="100"/>
      <c r="D17" s="100"/>
      <c r="E17" s="100" t="s">
        <v>56</v>
      </c>
      <c r="F17" s="29">
        <v>76.761029411764724</v>
      </c>
      <c r="G17" s="100"/>
      <c r="H17" s="100" t="s">
        <v>56</v>
      </c>
      <c r="I17" s="29"/>
      <c r="J17" s="29"/>
      <c r="K17" s="29"/>
      <c r="L17" s="29">
        <v>11</v>
      </c>
      <c r="M17" s="29">
        <v>11</v>
      </c>
      <c r="N17" s="29">
        <v>11</v>
      </c>
    </row>
    <row r="18" spans="1:14">
      <c r="A18" s="100" t="s">
        <v>2027</v>
      </c>
      <c r="B18" s="29">
        <v>276715.58</v>
      </c>
      <c r="C18" s="100"/>
      <c r="D18" s="100"/>
      <c r="E18" s="100" t="s">
        <v>39</v>
      </c>
      <c r="F18" s="29">
        <v>78.723015873015868</v>
      </c>
      <c r="G18" s="100"/>
      <c r="H18" s="100" t="s">
        <v>39</v>
      </c>
      <c r="I18" s="29">
        <v>1</v>
      </c>
      <c r="J18" s="29">
        <v>1</v>
      </c>
      <c r="K18" s="29">
        <v>1</v>
      </c>
      <c r="L18" s="29">
        <v>25</v>
      </c>
      <c r="M18" s="29">
        <v>26</v>
      </c>
      <c r="N18" s="29">
        <v>27</v>
      </c>
    </row>
    <row r="19" spans="1:14">
      <c r="A19" s="100" t="s">
        <v>2028</v>
      </c>
      <c r="B19" s="29">
        <v>9720298.8000000007</v>
      </c>
      <c r="C19" s="100"/>
      <c r="D19" s="100"/>
      <c r="E19" s="100" t="s">
        <v>28</v>
      </c>
      <c r="F19" s="29">
        <v>77.89696969696972</v>
      </c>
      <c r="G19" s="100"/>
      <c r="H19" s="100" t="s">
        <v>28</v>
      </c>
      <c r="I19" s="29"/>
      <c r="J19" s="29"/>
      <c r="K19" s="29"/>
      <c r="L19" s="29">
        <v>27</v>
      </c>
      <c r="M19" s="29">
        <v>27</v>
      </c>
      <c r="N19" s="29">
        <v>27</v>
      </c>
    </row>
    <row r="20" spans="1:14">
      <c r="A20" s="100" t="s">
        <v>2029</v>
      </c>
      <c r="B20" s="29">
        <v>5136583.9400000004</v>
      </c>
      <c r="C20" s="100"/>
      <c r="D20" s="100"/>
      <c r="E20" s="100" t="s">
        <v>34</v>
      </c>
      <c r="F20" s="29">
        <v>76.856224899598416</v>
      </c>
      <c r="G20" s="100"/>
      <c r="H20" s="100" t="s">
        <v>34</v>
      </c>
      <c r="I20" s="29"/>
      <c r="J20" s="29"/>
      <c r="K20" s="29"/>
      <c r="L20" s="29">
        <v>28</v>
      </c>
      <c r="M20" s="29">
        <v>28</v>
      </c>
      <c r="N20" s="29">
        <v>28</v>
      </c>
    </row>
    <row r="21" spans="1:14">
      <c r="A21" s="100" t="s">
        <v>2030</v>
      </c>
      <c r="B21" s="29">
        <v>1199474.3799999999</v>
      </c>
      <c r="C21" s="100"/>
      <c r="D21" s="100"/>
      <c r="E21" s="100" t="s">
        <v>2036</v>
      </c>
      <c r="F21" s="29"/>
      <c r="G21" s="100"/>
      <c r="H21" s="100" t="s">
        <v>2025</v>
      </c>
      <c r="I21" s="29">
        <v>1</v>
      </c>
      <c r="J21" s="29">
        <v>1</v>
      </c>
      <c r="K21" s="29">
        <v>1</v>
      </c>
      <c r="L21" s="29">
        <v>91</v>
      </c>
      <c r="M21" s="29">
        <v>92</v>
      </c>
      <c r="N21" s="29">
        <v>93</v>
      </c>
    </row>
    <row r="22" spans="1:14">
      <c r="A22" s="100" t="s">
        <v>2025</v>
      </c>
      <c r="B22" s="29">
        <v>30212471.329999991</v>
      </c>
      <c r="C22" s="100"/>
      <c r="D22" s="100"/>
      <c r="E22" s="100" t="s">
        <v>2025</v>
      </c>
      <c r="F22" s="29">
        <v>77.691500000000048</v>
      </c>
      <c r="G22" s="100"/>
      <c r="H22" s="100"/>
      <c r="I22" s="100"/>
      <c r="J22" s="100"/>
      <c r="K22" s="100"/>
      <c r="L22" s="100"/>
      <c r="M22" s="100"/>
      <c r="N22" s="100"/>
    </row>
    <row r="25" spans="1:14">
      <c r="A25" s="32" t="s">
        <v>2037</v>
      </c>
      <c r="B25" s="32" t="s">
        <v>2</v>
      </c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</row>
    <row r="26" spans="1:14">
      <c r="A26" s="32" t="s">
        <v>10</v>
      </c>
      <c r="B26" s="100" t="s">
        <v>25</v>
      </c>
      <c r="C26" s="100" t="s">
        <v>42</v>
      </c>
      <c r="D26" s="100" t="s">
        <v>2025</v>
      </c>
      <c r="E26" s="100"/>
      <c r="F26" s="100"/>
      <c r="G26" s="100"/>
      <c r="H26" s="100"/>
      <c r="I26" s="100"/>
      <c r="J26" s="100"/>
      <c r="K26" s="100"/>
      <c r="L26" s="100"/>
      <c r="M26" s="100"/>
      <c r="N26" s="100"/>
    </row>
    <row r="27" spans="1:14">
      <c r="A27" s="100" t="s">
        <v>56</v>
      </c>
      <c r="B27" s="29">
        <v>61</v>
      </c>
      <c r="C27" s="29">
        <v>75</v>
      </c>
      <c r="D27" s="29">
        <v>136</v>
      </c>
      <c r="E27" s="100"/>
      <c r="F27" s="100"/>
      <c r="G27" s="100"/>
      <c r="H27" s="100"/>
      <c r="I27" s="100"/>
      <c r="J27" s="100"/>
      <c r="K27" s="100"/>
      <c r="L27" s="100"/>
      <c r="M27" s="100"/>
      <c r="N27" s="100"/>
    </row>
    <row r="28" spans="1:14">
      <c r="A28" s="100" t="s">
        <v>39</v>
      </c>
      <c r="B28" s="29">
        <v>132</v>
      </c>
      <c r="C28" s="29">
        <v>120</v>
      </c>
      <c r="D28" s="29">
        <v>252</v>
      </c>
      <c r="E28" s="100"/>
      <c r="F28" s="100"/>
      <c r="G28" s="100"/>
      <c r="H28" s="100"/>
      <c r="I28" s="100"/>
      <c r="J28" s="100"/>
      <c r="K28" s="100"/>
      <c r="L28" s="100"/>
      <c r="M28" s="100"/>
      <c r="N28" s="100"/>
    </row>
    <row r="29" spans="1:14">
      <c r="A29" s="100" t="s">
        <v>28</v>
      </c>
      <c r="B29" s="29">
        <v>190</v>
      </c>
      <c r="C29" s="29">
        <v>173</v>
      </c>
      <c r="D29" s="29">
        <v>363</v>
      </c>
      <c r="E29" s="100"/>
      <c r="F29" s="100"/>
      <c r="G29" s="100"/>
      <c r="H29" s="100"/>
      <c r="I29" s="100"/>
      <c r="J29" s="100"/>
      <c r="K29" s="100"/>
      <c r="L29" s="100"/>
      <c r="M29" s="100"/>
      <c r="N29" s="100"/>
    </row>
    <row r="30" spans="1:14">
      <c r="A30" s="100" t="s">
        <v>34</v>
      </c>
      <c r="B30" s="29">
        <v>117</v>
      </c>
      <c r="C30" s="29">
        <v>132</v>
      </c>
      <c r="D30" s="29">
        <v>249</v>
      </c>
      <c r="E30" s="100"/>
      <c r="F30" s="100"/>
      <c r="G30" s="100"/>
      <c r="H30" s="100"/>
      <c r="I30" s="100"/>
      <c r="J30" s="100"/>
      <c r="K30" s="100"/>
      <c r="L30" s="100"/>
      <c r="M30" s="100"/>
      <c r="N30" s="100"/>
    </row>
    <row r="31" spans="1:14">
      <c r="A31" s="100" t="s">
        <v>2025</v>
      </c>
      <c r="B31" s="29">
        <v>500</v>
      </c>
      <c r="C31" s="29">
        <v>500</v>
      </c>
      <c r="D31" s="29">
        <v>1000</v>
      </c>
      <c r="E31" s="100"/>
      <c r="F31" s="100"/>
      <c r="G31" s="100"/>
      <c r="H31" s="100"/>
      <c r="I31" s="100"/>
      <c r="J31" s="100"/>
      <c r="K31" s="100"/>
      <c r="L31" s="100"/>
      <c r="M31" s="100"/>
      <c r="N31" s="100"/>
    </row>
    <row r="41" spans="1:10">
      <c r="A41" s="32" t="s">
        <v>10</v>
      </c>
      <c r="B41" s="100" t="s">
        <v>2034</v>
      </c>
      <c r="C41" s="100"/>
      <c r="D41" s="32" t="s">
        <v>10</v>
      </c>
      <c r="E41" s="100" t="s">
        <v>2023</v>
      </c>
      <c r="F41" s="100"/>
      <c r="G41" s="32" t="s">
        <v>2038</v>
      </c>
      <c r="H41" s="32" t="s">
        <v>2039</v>
      </c>
      <c r="I41" s="100"/>
      <c r="J41" s="100"/>
    </row>
    <row r="42" spans="1:10">
      <c r="A42" s="100" t="s">
        <v>56</v>
      </c>
      <c r="B42" s="29">
        <v>4645514.7000000011</v>
      </c>
      <c r="C42" s="100"/>
      <c r="D42" s="100" t="s">
        <v>56</v>
      </c>
      <c r="E42" s="29">
        <v>61180.882352941175</v>
      </c>
      <c r="F42" s="100"/>
      <c r="G42" s="32" t="s">
        <v>10</v>
      </c>
      <c r="H42" s="100" t="s">
        <v>2040</v>
      </c>
      <c r="I42" s="100" t="s">
        <v>2032</v>
      </c>
      <c r="J42" s="100" t="s">
        <v>2025</v>
      </c>
    </row>
    <row r="43" spans="1:10">
      <c r="A43" s="100" t="s">
        <v>39</v>
      </c>
      <c r="B43" s="29">
        <v>7686194.6800000025</v>
      </c>
      <c r="C43" s="100"/>
      <c r="D43" s="100" t="s">
        <v>39</v>
      </c>
      <c r="E43" s="29">
        <v>54700.793650793654</v>
      </c>
      <c r="F43" s="100"/>
      <c r="G43" s="100" t="s">
        <v>56</v>
      </c>
      <c r="H43" s="29">
        <v>22</v>
      </c>
      <c r="I43" s="29">
        <v>114</v>
      </c>
      <c r="J43" s="29">
        <v>136</v>
      </c>
    </row>
    <row r="44" spans="1:10">
      <c r="A44" s="100" t="s">
        <v>28</v>
      </c>
      <c r="B44" s="29">
        <v>9434431.3000000007</v>
      </c>
      <c r="C44" s="100"/>
      <c r="D44" s="100" t="s">
        <v>28</v>
      </c>
      <c r="E44" s="29">
        <v>47541.873278236912</v>
      </c>
      <c r="F44" s="100"/>
      <c r="G44" s="100" t="s">
        <v>39</v>
      </c>
      <c r="H44" s="29">
        <v>49</v>
      </c>
      <c r="I44" s="29">
        <v>203</v>
      </c>
      <c r="J44" s="29">
        <v>252</v>
      </c>
    </row>
    <row r="45" spans="1:10">
      <c r="A45" s="100" t="s">
        <v>34</v>
      </c>
      <c r="B45" s="29">
        <v>8446330.6500000022</v>
      </c>
      <c r="C45" s="100"/>
      <c r="D45" s="100" t="s">
        <v>34</v>
      </c>
      <c r="E45" s="29">
        <v>62654.618473895585</v>
      </c>
      <c r="F45" s="100"/>
      <c r="G45" s="100" t="s">
        <v>28</v>
      </c>
      <c r="H45" s="29">
        <v>74</v>
      </c>
      <c r="I45" s="29">
        <v>289</v>
      </c>
      <c r="J45" s="29">
        <v>363</v>
      </c>
    </row>
    <row r="46" spans="1:10">
      <c r="A46" s="100" t="s">
        <v>2025</v>
      </c>
      <c r="B46" s="29">
        <v>30212471.330000006</v>
      </c>
      <c r="C46" s="100"/>
      <c r="D46" s="100" t="s">
        <v>2025</v>
      </c>
      <c r="E46" s="29">
        <v>54963.9</v>
      </c>
      <c r="F46" s="100"/>
      <c r="G46" s="100" t="s">
        <v>34</v>
      </c>
      <c r="H46" s="29">
        <v>55</v>
      </c>
      <c r="I46" s="29">
        <v>194</v>
      </c>
      <c r="J46" s="29">
        <v>249</v>
      </c>
    </row>
    <row r="47" spans="1:10">
      <c r="A47" s="100"/>
      <c r="B47" s="100"/>
      <c r="C47" s="100"/>
      <c r="D47" s="100"/>
      <c r="E47" s="100"/>
      <c r="F47" s="100"/>
      <c r="G47" s="100" t="s">
        <v>2025</v>
      </c>
      <c r="H47" s="29">
        <v>200</v>
      </c>
      <c r="I47" s="29">
        <v>800</v>
      </c>
      <c r="J47" s="29">
        <v>1000</v>
      </c>
    </row>
    <row r="50" spans="1:7">
      <c r="A50" s="32" t="s">
        <v>10</v>
      </c>
      <c r="B50" s="100" t="s">
        <v>2024</v>
      </c>
      <c r="C50" s="100"/>
      <c r="D50" s="100"/>
      <c r="E50" s="100"/>
      <c r="F50" s="32" t="s">
        <v>7</v>
      </c>
      <c r="G50" s="100" t="s">
        <v>2041</v>
      </c>
    </row>
    <row r="51" spans="1:7">
      <c r="A51" s="100" t="s">
        <v>56</v>
      </c>
      <c r="B51" s="19">
        <v>0.13600000000000001</v>
      </c>
      <c r="C51" s="100"/>
      <c r="D51" s="100"/>
      <c r="E51" s="100"/>
      <c r="F51" s="100" t="s">
        <v>86</v>
      </c>
      <c r="G51" s="33">
        <v>25.866197183098592</v>
      </c>
    </row>
    <row r="52" spans="1:7">
      <c r="A52" s="100" t="s">
        <v>39</v>
      </c>
      <c r="B52" s="19">
        <v>0.252</v>
      </c>
      <c r="C52" s="100"/>
      <c r="D52" s="100"/>
      <c r="E52" s="100"/>
      <c r="F52" s="100" t="s">
        <v>2027</v>
      </c>
      <c r="G52" s="33">
        <v>18.5</v>
      </c>
    </row>
    <row r="53" spans="1:7">
      <c r="A53" s="100" t="s">
        <v>28</v>
      </c>
      <c r="B53" s="19">
        <v>0.36299999999999999</v>
      </c>
      <c r="C53" s="100"/>
      <c r="D53" s="100"/>
      <c r="E53" s="100"/>
      <c r="F53" s="100" t="s">
        <v>2028</v>
      </c>
      <c r="G53" s="33">
        <v>22.383190883190885</v>
      </c>
    </row>
    <row r="54" spans="1:7">
      <c r="A54" s="100" t="s">
        <v>34</v>
      </c>
      <c r="B54" s="19">
        <v>0.249</v>
      </c>
      <c r="C54" s="100"/>
      <c r="D54" s="100"/>
      <c r="E54" s="100"/>
      <c r="F54" s="100" t="s">
        <v>2029</v>
      </c>
      <c r="G54" s="33">
        <v>29.483333333333334</v>
      </c>
    </row>
    <row r="55" spans="1:7">
      <c r="A55" s="100" t="s">
        <v>2025</v>
      </c>
      <c r="B55" s="19">
        <v>1</v>
      </c>
      <c r="C55" s="100"/>
      <c r="D55" s="100"/>
      <c r="E55" s="100"/>
      <c r="F55" s="100" t="s">
        <v>2030</v>
      </c>
      <c r="G55" s="33">
        <v>12.859375</v>
      </c>
    </row>
    <row r="56" spans="1:7">
      <c r="A56" s="100"/>
      <c r="B56" s="100"/>
      <c r="C56" s="100"/>
      <c r="D56" s="100"/>
      <c r="E56" s="100"/>
      <c r="F56" s="100" t="s">
        <v>2025</v>
      </c>
      <c r="G56" s="29">
        <v>24.797499999999999</v>
      </c>
    </row>
  </sheetData>
  <pageMargins left="0.7" right="0.7" top="0.75" bottom="0.75" header="0.3" footer="0.3"/>
  <drawing r:id="rId1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A1A7C-4EA5-4313-812C-C9DF7D5D7CD2}">
  <dimension ref="A1:D14"/>
  <sheetViews>
    <sheetView tabSelected="1" workbookViewId="0">
      <selection activeCell="C11" sqref="C11"/>
    </sheetView>
  </sheetViews>
  <sheetFormatPr defaultRowHeight="15"/>
  <cols>
    <col min="1" max="1" width="11.42578125" bestFit="1" customWidth="1"/>
    <col min="2" max="2" width="10.5703125" bestFit="1" customWidth="1"/>
    <col min="3" max="3" width="22.7109375" bestFit="1" customWidth="1"/>
    <col min="4" max="5" width="17.5703125" bestFit="1" customWidth="1"/>
    <col min="6" max="6" width="27.7109375" bestFit="1" customWidth="1"/>
    <col min="7" max="7" width="22.7109375" bestFit="1" customWidth="1"/>
  </cols>
  <sheetData>
    <row r="1" spans="1:4">
      <c r="A1" s="32" t="s">
        <v>10</v>
      </c>
      <c r="B1" s="32" t="s">
        <v>2</v>
      </c>
      <c r="C1" s="100" t="s">
        <v>2042</v>
      </c>
      <c r="D1" s="100" t="s">
        <v>2024</v>
      </c>
    </row>
    <row r="2" spans="1:4">
      <c r="A2" s="100" t="s">
        <v>56</v>
      </c>
      <c r="B2" s="100" t="s">
        <v>25</v>
      </c>
      <c r="C2" s="29">
        <v>28.75925925925926</v>
      </c>
      <c r="D2" s="29">
        <v>27</v>
      </c>
    </row>
    <row r="3" spans="1:4">
      <c r="A3" s="100"/>
      <c r="B3" s="100" t="s">
        <v>42</v>
      </c>
      <c r="C3" s="29">
        <v>24.4</v>
      </c>
      <c r="D3" s="29">
        <v>20</v>
      </c>
    </row>
    <row r="4" spans="1:4">
      <c r="A4" s="100" t="s">
        <v>2043</v>
      </c>
      <c r="B4" s="100"/>
      <c r="C4" s="29">
        <v>26.904255319148938</v>
      </c>
      <c r="D4" s="29">
        <v>47</v>
      </c>
    </row>
    <row r="5" spans="1:4">
      <c r="A5" s="100" t="s">
        <v>39</v>
      </c>
      <c r="B5" s="100" t="s">
        <v>25</v>
      </c>
      <c r="C5" s="29">
        <v>22.754716981132077</v>
      </c>
      <c r="D5" s="29">
        <v>55</v>
      </c>
    </row>
    <row r="6" spans="1:4">
      <c r="A6" s="100"/>
      <c r="B6" s="100" t="s">
        <v>42</v>
      </c>
      <c r="C6" s="29">
        <v>16.083333333333332</v>
      </c>
      <c r="D6" s="29">
        <v>51</v>
      </c>
    </row>
    <row r="7" spans="1:4">
      <c r="A7" s="100" t="s">
        <v>2044</v>
      </c>
      <c r="B7" s="100"/>
      <c r="C7" s="29">
        <v>19.584158415841586</v>
      </c>
      <c r="D7" s="29">
        <v>106</v>
      </c>
    </row>
    <row r="8" spans="1:4">
      <c r="A8" s="100" t="s">
        <v>28</v>
      </c>
      <c r="B8" s="100" t="s">
        <v>25</v>
      </c>
      <c r="C8" s="29">
        <v>24.747368421052631</v>
      </c>
      <c r="D8" s="29">
        <v>96</v>
      </c>
    </row>
    <row r="9" spans="1:4">
      <c r="A9" s="100"/>
      <c r="B9" s="100" t="s">
        <v>42</v>
      </c>
      <c r="C9" s="29">
        <v>30</v>
      </c>
      <c r="D9" s="29">
        <v>70</v>
      </c>
    </row>
    <row r="10" spans="1:4">
      <c r="A10" s="100" t="s">
        <v>2045</v>
      </c>
      <c r="B10" s="100"/>
      <c r="C10" s="29">
        <v>26.957317073170731</v>
      </c>
      <c r="D10" s="29">
        <v>166</v>
      </c>
    </row>
    <row r="11" spans="1:4">
      <c r="A11" s="100" t="s">
        <v>34</v>
      </c>
      <c r="B11" s="100" t="s">
        <v>25</v>
      </c>
      <c r="C11" s="29">
        <v>28.821428571428573</v>
      </c>
      <c r="D11" s="29">
        <v>44</v>
      </c>
    </row>
    <row r="12" spans="1:4">
      <c r="A12" s="100"/>
      <c r="B12" s="100" t="s">
        <v>42</v>
      </c>
      <c r="C12" s="29">
        <v>41.287234042553195</v>
      </c>
      <c r="D12" s="29">
        <v>47</v>
      </c>
    </row>
    <row r="13" spans="1:4">
      <c r="A13" s="100" t="s">
        <v>2046</v>
      </c>
      <c r="B13" s="100"/>
      <c r="C13" s="29">
        <v>35.40449438202247</v>
      </c>
      <c r="D13" s="29">
        <v>91</v>
      </c>
    </row>
    <row r="14" spans="1:4">
      <c r="A14" s="100" t="s">
        <v>2025</v>
      </c>
      <c r="B14" s="100"/>
      <c r="C14" s="29">
        <v>26.968827930174562</v>
      </c>
      <c r="D14" s="29">
        <v>410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0D4ED-BAE7-4199-954E-019D021B90B1}">
  <dimension ref="A1:AC1001"/>
  <sheetViews>
    <sheetView workbookViewId="0">
      <pane ySplit="1" topLeftCell="Q9" activePane="bottomLeft" state="frozen"/>
      <selection pane="bottomLeft" activeCell="K9" sqref="K9"/>
    </sheetView>
  </sheetViews>
  <sheetFormatPr defaultRowHeight="15"/>
  <cols>
    <col min="1" max="1" width="9.5703125" bestFit="1" customWidth="1"/>
    <col min="2" max="2" width="11.85546875" bestFit="1" customWidth="1"/>
    <col min="4" max="4" width="13" bestFit="1" customWidth="1"/>
    <col min="6" max="6" width="9.42578125" bestFit="1" customWidth="1"/>
    <col min="8" max="8" width="7.42578125" bestFit="1" customWidth="1"/>
    <col min="9" max="9" width="11.140625" bestFit="1" customWidth="1"/>
    <col min="12" max="12" width="19.5703125" bestFit="1" customWidth="1"/>
    <col min="13" max="13" width="28.85546875" customWidth="1"/>
    <col min="14" max="14" width="25" customWidth="1"/>
    <col min="16" max="16" width="14.7109375" bestFit="1" customWidth="1"/>
    <col min="17" max="17" width="9.140625" style="33"/>
    <col min="18" max="18" width="10.85546875" bestFit="1" customWidth="1"/>
    <col min="19" max="19" width="20.140625" customWidth="1"/>
    <col min="20" max="20" width="18.28515625" customWidth="1"/>
    <col min="21" max="21" width="18.85546875" customWidth="1"/>
    <col min="22" max="23" width="21.28515625" customWidth="1"/>
    <col min="24" max="25" width="17.42578125" customWidth="1"/>
    <col min="26" max="26" width="16" customWidth="1"/>
    <col min="27" max="27" width="16.42578125" customWidth="1"/>
    <col min="28" max="28" width="19.42578125" customWidth="1"/>
    <col min="29" max="29" width="19.7109375" customWidth="1"/>
  </cols>
  <sheetData>
    <row r="1" spans="1:29" ht="16.5" customHeight="1">
      <c r="A1" s="1" t="s">
        <v>0</v>
      </c>
      <c r="B1" s="15" t="s">
        <v>7</v>
      </c>
      <c r="C1" s="15" t="s">
        <v>10</v>
      </c>
      <c r="D1" s="15" t="s">
        <v>2005</v>
      </c>
      <c r="E1" s="15" t="s">
        <v>2047</v>
      </c>
      <c r="F1" s="15" t="s">
        <v>2018</v>
      </c>
      <c r="G1" s="15" t="s">
        <v>2048</v>
      </c>
      <c r="H1" s="15" t="s">
        <v>2</v>
      </c>
      <c r="I1" s="15" t="s">
        <v>2026</v>
      </c>
      <c r="J1" s="16" t="s">
        <v>1485</v>
      </c>
      <c r="K1" s="16" t="s">
        <v>1487</v>
      </c>
      <c r="L1" s="15" t="s">
        <v>2039</v>
      </c>
      <c r="M1" s="15" t="s">
        <v>2049</v>
      </c>
      <c r="N1" s="15" t="s">
        <v>2050</v>
      </c>
      <c r="O1" s="15" t="s">
        <v>2017</v>
      </c>
      <c r="P1" s="15" t="s">
        <v>2051</v>
      </c>
      <c r="Q1" s="35" t="s">
        <v>1482</v>
      </c>
      <c r="R1" s="15" t="s">
        <v>1496</v>
      </c>
      <c r="S1" s="15" t="s">
        <v>2052</v>
      </c>
      <c r="T1" s="15" t="s">
        <v>2053</v>
      </c>
      <c r="U1" s="15" t="s">
        <v>1501</v>
      </c>
      <c r="V1" s="15" t="s">
        <v>2054</v>
      </c>
      <c r="W1" s="15" t="s">
        <v>1957</v>
      </c>
      <c r="X1" s="15" t="s">
        <v>1492</v>
      </c>
      <c r="Y1" s="15" t="s">
        <v>2055</v>
      </c>
      <c r="Z1" s="15" t="s">
        <v>1494</v>
      </c>
      <c r="AA1" s="14" t="s">
        <v>2056</v>
      </c>
      <c r="AB1" s="15" t="s">
        <v>2057</v>
      </c>
      <c r="AC1" s="14" t="s">
        <v>2058</v>
      </c>
    </row>
    <row r="2" spans="1:29">
      <c r="A2" s="2" t="s">
        <v>23</v>
      </c>
      <c r="B2" s="100" t="str">
        <f>_xlfn.XLOOKUP(A2,'Patient Demographics'!A2:A1001,'Patient Demographics'!H2:H1001,"Not Found")</f>
        <v>Middle-aged</v>
      </c>
      <c r="C2" s="100" t="str">
        <f>_xlfn.XLOOKUP(A2,'Patient Demographics'!A2:A1001,'Patient Demographics'!L2:L1001,"Not Found")</f>
        <v>South</v>
      </c>
      <c r="D2" s="100" t="str">
        <f>_xlfn.XLOOKUP(A2,'Patient Demographics'!A:A,'Patient Demographics'!J:J,"Not Found")</f>
        <v>Tamil Nadu</v>
      </c>
      <c r="E2" s="100">
        <f>_xlfn.XLOOKUP(A2,'Billing Details'!A2:A1001,'Billing Details'!E2:E1001,"Not Found")</f>
        <v>60000</v>
      </c>
      <c r="F2" s="100">
        <f>_xlfn.XLOOKUP(A2,'Billing Details'!A2:A1001,'Billing Details'!M2:M1001,"Not Found")</f>
        <v>32168.649999999998</v>
      </c>
      <c r="G2" s="100">
        <f>_xlfn.XLOOKUP(A2,'Patient Health Records'!A2:A1001,'Patient Health Records'!G2:G1001,"Not Found")</f>
        <v>82.4</v>
      </c>
      <c r="H2" s="17" t="str">
        <f>_xlfn.XLOOKUP(A2,'Patient Demographics'!A2:A1001,'Patient Demographics'!C2:C1001,"Not Found")</f>
        <v>Female</v>
      </c>
      <c r="I2" s="100" t="str">
        <f>_xlfn.XLOOKUP(A2,'Patient Health Records'!A2:A1001,'Patient Health Records'!B2:B1001,"Not Found")</f>
        <v>O+</v>
      </c>
      <c r="J2" s="100" t="b">
        <f>_xlfn.XLOOKUP(A2,'Patient Health Records'!A2:A1001,'Patient Health Records'!H2:H1001,"Not Found")</f>
        <v>0</v>
      </c>
      <c r="K2" s="100" t="b">
        <f>_xlfn.XLOOKUP(A2,'Patient Health Records'!A2:A1001,'Patient Health Records'!J2:J1001,"Not Found")</f>
        <v>0</v>
      </c>
      <c r="L2" s="100" t="b">
        <f>_xlfn.XLOOKUP(A2,'Billing Details'!A:A,'Billing Details'!K:K,"Not Found")</f>
        <v>1</v>
      </c>
      <c r="M2" s="100" t="str">
        <f>_xlfn.XLOOKUP(A2,'Patient Education'!A:A,'Patient Education'!B:B,"Not Found")</f>
        <v>Master's Degree</v>
      </c>
      <c r="N2" s="100" t="str">
        <f>_xlfn.XLOOKUP(A2,'Patient Education'!A:A,'Patient Education'!C:C,"None")</f>
        <v>Manager</v>
      </c>
      <c r="O2" s="100">
        <f>_xlfn.XLOOKUP(A2,'Patient Demographics'!A:A,'Patient Demographics'!I:I,"Not Found")</f>
        <v>20</v>
      </c>
      <c r="P2" s="100" t="str" cm="1">
        <f t="array" ref="P2">_xlfn.IFS(
 O2 &lt;= 2, "Very Low",
 O2 &lt;= 5, "Low",
 O2 &lt;= 10, "Lower-Middle",
 O2 &lt;= 25, "Middle",
 O2 &lt;= 50, "Upper-Middle",
 O2 &lt;= 100, "High",
 O2 &lt;= 200, "Very High",
 O2 &lt;= 400, "Ultra High"
)</f>
        <v>Middle</v>
      </c>
      <c r="Q2" s="33">
        <f>_xlfn.XLOOKUP(A2,'Patient Health Records'!A:A,'Patient Health Records'!E:E,"Not Found")</f>
        <v>29.195011337868486</v>
      </c>
      <c r="R2" s="100" t="b">
        <f>_xlfn.XLOOKUP(A2,'Patient Health Records'!A2:A1001,'Patient Health Records'!T2:T1001,"Not Found")</f>
        <v>1</v>
      </c>
      <c r="S2" s="100" t="b" cm="1">
        <f t="array" ref="S2">_xlfn.SWITCH(R2, "Yes", TRUE, "No", FALSE, R2)</f>
        <v>1</v>
      </c>
      <c r="T2" s="100" t="str">
        <f>_xlfn.XLOOKUP(A2,'Patient Health Records'!A:A,'Patient Health Records'!V:V,"Not Found")</f>
        <v>Fractured Leg</v>
      </c>
      <c r="U2" s="100" t="str">
        <f>_xlfn.XLOOKUP(A2,'Patient Health Records'!A:A,'Patient Health Records'!X:X,"Not Found")</f>
        <v>Critical</v>
      </c>
      <c r="V2" s="100" t="b">
        <f>_xlfn.XLOOKUP(A2,'Billing Details'!A:A,'Billing Details'!K:K,"Not Found")</f>
        <v>1</v>
      </c>
      <c r="W2" s="100" t="str">
        <f>_xlfn.XLOOKUP(A2,'Billing Details'!A:A,'Billing Details'!J:J,"Not Found")</f>
        <v>Blue Cross</v>
      </c>
      <c r="X2" s="100" t="b">
        <f>_xlfn.XLOOKUP(A2,'Patient Health Records'!A:A,'Patient Health Records'!P:P,"Not Found")</f>
        <v>0</v>
      </c>
      <c r="Y2" s="100" t="b" cm="1">
        <f t="array" ref="Y2">_xlfn.SWITCH(X2, "Yes", TRUE, "No", FALSE, X2)</f>
        <v>0</v>
      </c>
      <c r="Z2" s="100" t="b">
        <f>_xlfn.XLOOKUP(A2,'Patient Health Records'!A:A,'Patient Health Records'!T:T,"Not Found")</f>
        <v>1</v>
      </c>
      <c r="AA2" s="100" t="b" cm="1">
        <f t="array" ref="AA2">_xlfn.SWITCH(Z2, "Yes", TRUE, "No", FALSE, Z2)</f>
        <v>1</v>
      </c>
      <c r="AB2" s="100" t="b">
        <f>_xlfn.XLOOKUP(A2,'Patient Health Records'!A:A,'Patient Health Records'!K:K,"Not Found")</f>
        <v>0</v>
      </c>
      <c r="AC2" s="100" t="b" cm="1">
        <f t="array" ref="AC2">_xlfn.SWITCH(AB2, "Yes", TRUE, "No", FALSE, AB2)</f>
        <v>0</v>
      </c>
    </row>
    <row r="3" spans="1:29">
      <c r="A3" s="2" t="s">
        <v>30</v>
      </c>
      <c r="B3" s="100" t="str">
        <f>_xlfn.XLOOKUP(A3,'Patient Demographics'!A3:A1002,'Patient Demographics'!H3:H1002,"Not Found")</f>
        <v>Senior</v>
      </c>
      <c r="C3" s="100" t="str">
        <f>_xlfn.XLOOKUP(A3,'Patient Demographics'!A3:A1002,'Patient Demographics'!L3:L1002,"Not Found")</f>
        <v>West</v>
      </c>
      <c r="D3" s="100" t="str">
        <f>_xlfn.XLOOKUP(A3,'Patient Demographics'!A:A,'Patient Demographics'!J:J,"Not Found")</f>
        <v>Maharashtra</v>
      </c>
      <c r="E3" s="100">
        <f>_xlfn.XLOOKUP(A3,'Billing Details'!A3:A1002,'Billing Details'!E3:E1002,"Not Found")</f>
        <v>500</v>
      </c>
      <c r="F3" s="100">
        <f>_xlfn.XLOOKUP(A3,'Billing Details'!A3:A1002,'Billing Details'!M3:M1002,"Not Found")</f>
        <v>0</v>
      </c>
      <c r="G3" s="100">
        <f>_xlfn.XLOOKUP(A3,'Patient Health Records'!A3:A1002,'Patient Health Records'!G3:G1002,"Not Found")</f>
        <v>64.8</v>
      </c>
      <c r="H3" s="17" t="str">
        <f>_xlfn.XLOOKUP(A3,'Patient Demographics'!A3:A1002,'Patient Demographics'!C3:C1002,"Not Found")</f>
        <v>Female</v>
      </c>
      <c r="I3" s="100" t="str">
        <f>_xlfn.XLOOKUP(A3,'Patient Health Records'!A3:A1002,'Patient Health Records'!B3:B1002,"Not Found")</f>
        <v>AB-</v>
      </c>
      <c r="J3" s="100" t="b">
        <f>_xlfn.XLOOKUP(A3,'Patient Health Records'!A3:A1002,'Patient Health Records'!H3:H1002,"Not Found")</f>
        <v>0</v>
      </c>
      <c r="K3" s="100" t="b">
        <f>_xlfn.XLOOKUP(A3,'Patient Health Records'!A3:A1002,'Patient Health Records'!J3:J1002,"Not Found")</f>
        <v>0</v>
      </c>
      <c r="L3" s="100" t="b">
        <f>_xlfn.XLOOKUP(A3,'Billing Details'!A:A,'Billing Details'!K:K,"Not Found")</f>
        <v>0</v>
      </c>
      <c r="M3" s="100" t="str">
        <f>_xlfn.XLOOKUP(A3,'Patient Education'!A:A,'Patient Education'!B:B,"Not Found")</f>
        <v>Bachelor's Degree</v>
      </c>
      <c r="N3" s="100" t="str">
        <f>_xlfn.XLOOKUP(A3,'Patient Education'!A:A,'Patient Education'!C:C,"None")</f>
        <v>Teacher</v>
      </c>
      <c r="O3" s="100">
        <f>_xlfn.XLOOKUP(A3,'Patient Demographics'!A:A,'Patient Demographics'!I:I,"Not Found")</f>
        <v>15</v>
      </c>
      <c r="P3" s="100" t="str" cm="1">
        <f t="array" ref="P3">_xlfn.IFS(
 O3 &lt;= 2, "Very Low",
 O3 &lt;= 5, "Low",
 O3 &lt;= 10, "Lower-Middle",
 O3 &lt;= 25, "Middle",
 O3 &lt;= 50, "Upper-Middle",
 O3 &lt;= 100, "High",
 O3 &lt;= 200, "Very High",
 O3 &lt;= 400, "Ultra High"
)</f>
        <v>Middle</v>
      </c>
      <c r="Q3" s="33">
        <f>_xlfn.XLOOKUP(A3,'Patient Health Records'!A:A,'Patient Health Records'!E:E,"Not Found")</f>
        <v>28.047091412742382</v>
      </c>
      <c r="R3" s="100" t="b">
        <f>_xlfn.XLOOKUP(A3,'Patient Health Records'!A3:A1002,'Patient Health Records'!T3:T1002,"Not Found")</f>
        <v>1</v>
      </c>
      <c r="S3" s="100" t="b" cm="1">
        <f t="array" ref="S3">_xlfn.SWITCH(R3, "Yes", TRUE, "No", FALSE, R3)</f>
        <v>1</v>
      </c>
      <c r="T3" s="100" t="str">
        <f>_xlfn.XLOOKUP(A3,'Patient Health Records'!A:A,'Patient Health Records'!V:V,"Not Found")</f>
        <v>Prostate Cancer</v>
      </c>
      <c r="U3" s="100" t="str">
        <f>_xlfn.XLOOKUP(A3,'Patient Health Records'!A:A,'Patient Health Records'!X:X,"Not Found")</f>
        <v>Recovered</v>
      </c>
      <c r="V3" s="100" t="b">
        <f>_xlfn.XLOOKUP(A3,'Billing Details'!A:A,'Billing Details'!K:K,"Not Found")</f>
        <v>0</v>
      </c>
      <c r="W3" s="100">
        <f>_xlfn.XLOOKUP(A3,'Billing Details'!A:A,'Billing Details'!J:J,"Not Found")</f>
        <v>0</v>
      </c>
      <c r="X3" s="100" t="b">
        <f>_xlfn.XLOOKUP(A3,'Patient Health Records'!A:A,'Patient Health Records'!P:P,"Not Found")</f>
        <v>0</v>
      </c>
      <c r="Y3" s="100" t="b" cm="1">
        <f t="array" ref="Y3">_xlfn.SWITCH(X3, "Yes", TRUE, "No", FALSE, X3)</f>
        <v>0</v>
      </c>
      <c r="Z3" s="100" t="b">
        <f>_xlfn.XLOOKUP(A3,'Patient Health Records'!A:A,'Patient Health Records'!T:T,"Not Found")</f>
        <v>1</v>
      </c>
      <c r="AA3" s="100" t="b" cm="1">
        <f t="array" ref="AA3">_xlfn.SWITCH(Z3, "Yes", TRUE, "No", FALSE, Z3)</f>
        <v>1</v>
      </c>
      <c r="AB3" s="100" t="b">
        <f>_xlfn.XLOOKUP(A3,'Patient Health Records'!A:A,'Patient Health Records'!K:K,"Not Found")</f>
        <v>0</v>
      </c>
      <c r="AC3" s="100" t="b" cm="1">
        <f t="array" ref="AC3">_xlfn.SWITCH(AB3, "Yes", TRUE, "No", FALSE, AB3)</f>
        <v>0</v>
      </c>
    </row>
    <row r="4" spans="1:29">
      <c r="A4" s="2" t="s">
        <v>35</v>
      </c>
      <c r="B4" s="100" t="str">
        <f>_xlfn.XLOOKUP(A4,'Patient Demographics'!A4:A1003,'Patient Demographics'!H4:H1003,"Not Found")</f>
        <v>Adult</v>
      </c>
      <c r="C4" s="100" t="str">
        <f>_xlfn.XLOOKUP(A4,'Patient Demographics'!A4:A1003,'Patient Demographics'!L4:L1003,"Not Found")</f>
        <v>North</v>
      </c>
      <c r="D4" s="100" t="str">
        <f>_xlfn.XLOOKUP(A4,'Patient Demographics'!A:A,'Patient Demographics'!J:J,"Not Found")</f>
        <v>Punjab</v>
      </c>
      <c r="E4" s="100">
        <f>_xlfn.XLOOKUP(A4,'Billing Details'!A4:A1003,'Billing Details'!E4:E1003,"Not Found")</f>
        <v>18000</v>
      </c>
      <c r="F4" s="100">
        <f>_xlfn.XLOOKUP(A4,'Billing Details'!A4:A1003,'Billing Details'!M4:M1003,"Not Found")</f>
        <v>12004.650000000001</v>
      </c>
      <c r="G4" s="100">
        <f>_xlfn.XLOOKUP(A4,'Patient Health Records'!A4:A1003,'Patient Health Records'!G4:G1003,"Not Found")</f>
        <v>69.400000000000006</v>
      </c>
      <c r="H4" s="17" t="str">
        <f>_xlfn.XLOOKUP(A4,'Patient Demographics'!A4:A1003,'Patient Demographics'!C4:C1003,"Not Found")</f>
        <v>Female</v>
      </c>
      <c r="I4" s="100" t="str">
        <f>_xlfn.XLOOKUP(A4,'Patient Health Records'!A4:A1003,'Patient Health Records'!B4:B1003,"Not Found")</f>
        <v>B+</v>
      </c>
      <c r="J4" s="100" t="b">
        <f>_xlfn.XLOOKUP(A4,'Patient Health Records'!A4:A1003,'Patient Health Records'!H4:H1003,"Not Found")</f>
        <v>1</v>
      </c>
      <c r="K4" s="100" t="b">
        <f>_xlfn.XLOOKUP(A4,'Patient Health Records'!A4:A1003,'Patient Health Records'!J4:J1003,"Not Found")</f>
        <v>0</v>
      </c>
      <c r="L4" s="100" t="b">
        <f>_xlfn.XLOOKUP(A4,'Billing Details'!A:A,'Billing Details'!K:K,"Not Found")</f>
        <v>1</v>
      </c>
      <c r="M4" s="100" t="str">
        <f>_xlfn.XLOOKUP(A4,'Patient Education'!A:A,'Patient Education'!B:B,"Not Found")</f>
        <v>School</v>
      </c>
      <c r="N4" s="100" t="str">
        <f>_xlfn.XLOOKUP(A4,'Patient Education'!A:A,'Patient Education'!C:C,"None")</f>
        <v>Clerical Staff</v>
      </c>
      <c r="O4" s="100">
        <f>_xlfn.XLOOKUP(A4,'Patient Demographics'!A:A,'Patient Demographics'!I:I,"Not Found")</f>
        <v>20</v>
      </c>
      <c r="P4" s="100" t="str" cm="1">
        <f t="array" ref="P4">_xlfn.IFS(
 O4 &lt;= 2, "Very Low",
 O4 &lt;= 5, "Low",
 O4 &lt;= 10, "Lower-Middle",
 O4 &lt;= 25, "Middle",
 O4 &lt;= 50, "Upper-Middle",
 O4 &lt;= 100, "High",
 O4 &lt;= 200, "Very High",
 O4 &lt;= 400, "Ultra High"
)</f>
        <v>Middle</v>
      </c>
      <c r="Q4" s="33">
        <f>_xlfn.XLOOKUP(A4,'Patient Health Records'!A:A,'Patient Health Records'!E:E,"Not Found")</f>
        <v>24.021878892733568</v>
      </c>
      <c r="R4" s="100" t="b">
        <f>_xlfn.XLOOKUP(A4,'Patient Health Records'!A4:A1003,'Patient Health Records'!T4:T1003,"Not Found")</f>
        <v>0</v>
      </c>
      <c r="S4" s="100" t="b" cm="1">
        <f t="array" ref="S4">_xlfn.SWITCH(R4, "Yes", TRUE, "No", FALSE, R4)</f>
        <v>0</v>
      </c>
      <c r="T4" s="100" t="str">
        <f>_xlfn.XLOOKUP(A4,'Patient Health Records'!A:A,'Patient Health Records'!V:V,"Not Found")</f>
        <v>Stroke</v>
      </c>
      <c r="U4" s="100" t="str">
        <f>_xlfn.XLOOKUP(A4,'Patient Health Records'!A:A,'Patient Health Records'!X:X,"Not Found")</f>
        <v>Critical</v>
      </c>
      <c r="V4" s="100" t="b">
        <f>_xlfn.XLOOKUP(A4,'Billing Details'!A:A,'Billing Details'!K:K,"Not Found")</f>
        <v>1</v>
      </c>
      <c r="W4" s="100" t="str">
        <f>_xlfn.XLOOKUP(A4,'Billing Details'!A:A,'Billing Details'!J:J,"Not Found")</f>
        <v>Blue Cross</v>
      </c>
      <c r="X4" s="100" t="b">
        <f>_xlfn.XLOOKUP(A4,'Patient Health Records'!A:A,'Patient Health Records'!P:P,"Not Found")</f>
        <v>0</v>
      </c>
      <c r="Y4" s="100" t="b" cm="1">
        <f t="array" ref="Y4">_xlfn.SWITCH(X4, "Yes", TRUE, "No", FALSE, X4)</f>
        <v>0</v>
      </c>
      <c r="Z4" s="100" t="b">
        <f>_xlfn.XLOOKUP(A4,'Patient Health Records'!A:A,'Patient Health Records'!T:T,"Not Found")</f>
        <v>0</v>
      </c>
      <c r="AA4" s="100" t="b" cm="1">
        <f t="array" ref="AA4">_xlfn.SWITCH(Z4, "Yes", TRUE, "No", FALSE, Z4)</f>
        <v>0</v>
      </c>
      <c r="AB4" s="100" t="b">
        <f>_xlfn.XLOOKUP(A4,'Patient Health Records'!A:A,'Patient Health Records'!K:K,"Not Found")</f>
        <v>0</v>
      </c>
      <c r="AC4" s="100" t="b" cm="1">
        <f t="array" ref="AC4">_xlfn.SWITCH(AB4, "Yes", TRUE, "No", FALSE, AB4)</f>
        <v>0</v>
      </c>
    </row>
    <row r="5" spans="1:29">
      <c r="A5" s="2" t="s">
        <v>40</v>
      </c>
      <c r="B5" s="100" t="str">
        <f>_xlfn.XLOOKUP(A5,'Patient Demographics'!A5:A1004,'Patient Demographics'!H5:H1004,"Not Found")</f>
        <v>Adult</v>
      </c>
      <c r="C5" s="100" t="str">
        <f>_xlfn.XLOOKUP(A5,'Patient Demographics'!A5:A1004,'Patient Demographics'!L5:L1004,"Not Found")</f>
        <v>South</v>
      </c>
      <c r="D5" s="100" t="str">
        <f>_xlfn.XLOOKUP(A5,'Patient Demographics'!A:A,'Patient Demographics'!J:J,"Not Found")</f>
        <v>Karnataka</v>
      </c>
      <c r="E5" s="100">
        <f>_xlfn.XLOOKUP(A5,'Billing Details'!A5:A1004,'Billing Details'!E5:E1004,"Not Found")</f>
        <v>48000</v>
      </c>
      <c r="F5" s="100">
        <f>_xlfn.XLOOKUP(A5,'Billing Details'!A5:A1004,'Billing Details'!M5:M1004,"Not Found")</f>
        <v>32956.92</v>
      </c>
      <c r="G5" s="100">
        <f>_xlfn.XLOOKUP(A5,'Patient Health Records'!A5:A1004,'Patient Health Records'!G5:G1004,"Not Found")</f>
        <v>89.3</v>
      </c>
      <c r="H5" s="17" t="str">
        <f>_xlfn.XLOOKUP(A5,'Patient Demographics'!A5:A1004,'Patient Demographics'!C5:C1004,"Not Found")</f>
        <v>Male</v>
      </c>
      <c r="I5" s="100" t="str">
        <f>_xlfn.XLOOKUP(A5,'Patient Health Records'!A5:A1004,'Patient Health Records'!B5:B1004,"Not Found")</f>
        <v>A-</v>
      </c>
      <c r="J5" s="100" t="b">
        <f>_xlfn.XLOOKUP(A5,'Patient Health Records'!A5:A1004,'Patient Health Records'!H5:H1004,"Not Found")</f>
        <v>1</v>
      </c>
      <c r="K5" s="100" t="b">
        <f>_xlfn.XLOOKUP(A5,'Patient Health Records'!A5:A1004,'Patient Health Records'!J5:J1004,"Not Found")</f>
        <v>0</v>
      </c>
      <c r="L5" s="100" t="b">
        <f>_xlfn.XLOOKUP(A5,'Billing Details'!A:A,'Billing Details'!K:K,"Not Found")</f>
        <v>1</v>
      </c>
      <c r="M5" s="100" t="str">
        <f>_xlfn.XLOOKUP(A5,'Patient Education'!A:A,'Patient Education'!B:B,"Not Found")</f>
        <v>School</v>
      </c>
      <c r="N5" s="100" t="str">
        <f>_xlfn.XLOOKUP(A5,'Patient Education'!A:A,'Patient Education'!C:C,"None")</f>
        <v>Retail Worker</v>
      </c>
      <c r="O5" s="100">
        <f>_xlfn.XLOOKUP(A5,'Patient Demographics'!A:A,'Patient Demographics'!I:I,"Not Found")</f>
        <v>15</v>
      </c>
      <c r="P5" s="100" t="str" cm="1">
        <f t="array" ref="P5">_xlfn.IFS(
 O5 &lt;= 2, "Very Low",
 O5 &lt;= 5, "Low",
 O5 &lt;= 10, "Lower-Middle",
 O5 &lt;= 25, "Middle",
 O5 &lt;= 50, "Upper-Middle",
 O5 &lt;= 100, "High",
 O5 &lt;= 200, "Very High",
 O5 &lt;= 400, "Ultra High"
)</f>
        <v>Middle</v>
      </c>
      <c r="Q5" s="33">
        <f>_xlfn.XLOOKUP(A5,'Patient Health Records'!A:A,'Patient Health Records'!E:E,"Not Found")</f>
        <v>31.266412240467773</v>
      </c>
      <c r="R5" s="100" t="b">
        <f>_xlfn.XLOOKUP(A5,'Patient Health Records'!A5:A1004,'Patient Health Records'!T5:T1004,"Not Found")</f>
        <v>1</v>
      </c>
      <c r="S5" s="100" t="b" cm="1">
        <f t="array" ref="S5">_xlfn.SWITCH(R5, "Yes", TRUE, "No", FALSE, R5)</f>
        <v>1</v>
      </c>
      <c r="T5" s="100" t="str">
        <f>_xlfn.XLOOKUP(A5,'Patient Health Records'!A:A,'Patient Health Records'!V:V,"Not Found")</f>
        <v>Heart Attack</v>
      </c>
      <c r="U5" s="100" t="str">
        <f>_xlfn.XLOOKUP(A5,'Patient Health Records'!A:A,'Patient Health Records'!X:X,"Not Found")</f>
        <v>Critical</v>
      </c>
      <c r="V5" s="100" t="b">
        <f>_xlfn.XLOOKUP(A5,'Billing Details'!A:A,'Billing Details'!K:K,"Not Found")</f>
        <v>1</v>
      </c>
      <c r="W5" s="100" t="str">
        <f>_xlfn.XLOOKUP(A5,'Billing Details'!A:A,'Billing Details'!J:J,"Not Found")</f>
        <v>Aetna</v>
      </c>
      <c r="X5" s="100" t="b">
        <f>_xlfn.XLOOKUP(A5,'Patient Health Records'!A:A,'Patient Health Records'!P:P,"Not Found")</f>
        <v>1</v>
      </c>
      <c r="Y5" s="100" t="b" cm="1">
        <f t="array" ref="Y5">_xlfn.SWITCH(X5, "Yes", TRUE, "No", FALSE, X5)</f>
        <v>1</v>
      </c>
      <c r="Z5" s="100" t="b">
        <f>_xlfn.XLOOKUP(A5,'Patient Health Records'!A:A,'Patient Health Records'!T:T,"Not Found")</f>
        <v>1</v>
      </c>
      <c r="AA5" s="100" t="b" cm="1">
        <f t="array" ref="AA5">_xlfn.SWITCH(Z5, "Yes", TRUE, "No", FALSE, Z5)</f>
        <v>1</v>
      </c>
      <c r="AB5" s="100" t="b">
        <f>_xlfn.XLOOKUP(A5,'Patient Health Records'!A:A,'Patient Health Records'!K:K,"Not Found")</f>
        <v>0</v>
      </c>
      <c r="AC5" s="100" t="b" cm="1">
        <f t="array" ref="AC5">_xlfn.SWITCH(AB5, "Yes", TRUE, "No", FALSE, AB5)</f>
        <v>0</v>
      </c>
    </row>
    <row r="6" spans="1:29">
      <c r="A6" s="2" t="s">
        <v>44</v>
      </c>
      <c r="B6" s="100" t="str">
        <f>_xlfn.XLOOKUP(A6,'Patient Demographics'!A6:A1005,'Patient Demographics'!H6:H1005,"Not Found")</f>
        <v>Adult</v>
      </c>
      <c r="C6" s="100" t="str">
        <f>_xlfn.XLOOKUP(A6,'Patient Demographics'!A6:A1005,'Patient Demographics'!L6:L1005,"Not Found")</f>
        <v>North</v>
      </c>
      <c r="D6" s="100" t="str">
        <f>_xlfn.XLOOKUP(A6,'Patient Demographics'!A:A,'Patient Demographics'!J:J,"Not Found")</f>
        <v>Uttar Pradesh</v>
      </c>
      <c r="E6" s="100">
        <f>_xlfn.XLOOKUP(A6,'Billing Details'!A6:A1005,'Billing Details'!E6:E1005,"Not Found")</f>
        <v>21000</v>
      </c>
      <c r="F6" s="100">
        <f>_xlfn.XLOOKUP(A6,'Billing Details'!A6:A1005,'Billing Details'!M6:M1005,"Not Found")</f>
        <v>16712.080000000002</v>
      </c>
      <c r="G6" s="100">
        <f>_xlfn.XLOOKUP(A6,'Patient Health Records'!A6:A1005,'Patient Health Records'!G6:G1005,"Not Found")</f>
        <v>69.400000000000006</v>
      </c>
      <c r="H6" s="17" t="str">
        <f>_xlfn.XLOOKUP(A6,'Patient Demographics'!A6:A1005,'Patient Demographics'!C6:C1005,"Not Found")</f>
        <v>Male</v>
      </c>
      <c r="I6" s="100" t="str">
        <f>_xlfn.XLOOKUP(A6,'Patient Health Records'!A6:A1005,'Patient Health Records'!B6:B1005,"Not Found")</f>
        <v>O+</v>
      </c>
      <c r="J6" s="100" t="b">
        <f>_xlfn.XLOOKUP(A6,'Patient Health Records'!A6:A1005,'Patient Health Records'!H6:H1005,"Not Found")</f>
        <v>1</v>
      </c>
      <c r="K6" s="100" t="b">
        <f>_xlfn.XLOOKUP(A6,'Patient Health Records'!A6:A1005,'Patient Health Records'!J6:J1005,"Not Found")</f>
        <v>1</v>
      </c>
      <c r="L6" s="100" t="b">
        <f>_xlfn.XLOOKUP(A6,'Billing Details'!A:A,'Billing Details'!K:K,"Not Found")</f>
        <v>1</v>
      </c>
      <c r="M6" s="100" t="str">
        <f>_xlfn.XLOOKUP(A6,'Patient Education'!A:A,'Patient Education'!B:B,"Not Found")</f>
        <v>Post-graduate</v>
      </c>
      <c r="N6" s="100" t="str">
        <f>_xlfn.XLOOKUP(A6,'Patient Education'!A:A,'Patient Education'!C:C,"None")</f>
        <v>Professor</v>
      </c>
      <c r="O6" s="100">
        <f>_xlfn.XLOOKUP(A6,'Patient Demographics'!A:A,'Patient Demographics'!I:I,"Not Found")</f>
        <v>2</v>
      </c>
      <c r="P6" s="100" t="str" cm="1">
        <f t="array" ref="P6">_xlfn.IFS(
 O6 &lt;= 2, "Very Low",
 O6 &lt;= 5, "Low",
 O6 &lt;= 10, "Lower-Middle",
 O6 &lt;= 25, "Middle",
 O6 &lt;= 50, "Upper-Middle",
 O6 &lt;= 100, "High",
 O6 &lt;= 200, "Very High",
 O6 &lt;= 400, "Ultra High"
)</f>
        <v>Very Low</v>
      </c>
      <c r="Q6" s="33">
        <f>_xlfn.XLOOKUP(A6,'Patient Health Records'!A:A,'Patient Health Records'!E:E,"Not Found")</f>
        <v>26.773658423671925</v>
      </c>
      <c r="R6" s="100" t="b">
        <f>_xlfn.XLOOKUP(A6,'Patient Health Records'!A6:A1005,'Patient Health Records'!T6:T1005,"Not Found")</f>
        <v>0</v>
      </c>
      <c r="S6" s="100" t="b" cm="1">
        <f t="array" ref="S6">_xlfn.SWITCH(R6, "Yes", TRUE, "No", FALSE, R6)</f>
        <v>0</v>
      </c>
      <c r="T6" s="100" t="str">
        <f>_xlfn.XLOOKUP(A6,'Patient Health Records'!A:A,'Patient Health Records'!V:V,"Not Found")</f>
        <v>Appendicitis</v>
      </c>
      <c r="U6" s="100" t="str">
        <f>_xlfn.XLOOKUP(A6,'Patient Health Records'!A:A,'Patient Health Records'!X:X,"Not Found")</f>
        <v>Critical</v>
      </c>
      <c r="V6" s="100" t="b">
        <f>_xlfn.XLOOKUP(A6,'Billing Details'!A:A,'Billing Details'!K:K,"Not Found")</f>
        <v>1</v>
      </c>
      <c r="W6" s="100" t="str">
        <f>_xlfn.XLOOKUP(A6,'Billing Details'!A:A,'Billing Details'!J:J,"Not Found")</f>
        <v>Cigna</v>
      </c>
      <c r="X6" s="100" t="b">
        <f>_xlfn.XLOOKUP(A6,'Patient Health Records'!A:A,'Patient Health Records'!P:P,"Not Found")</f>
        <v>0</v>
      </c>
      <c r="Y6" s="100" t="b" cm="1">
        <f t="array" ref="Y6">_xlfn.SWITCH(X6, "Yes", TRUE, "No", FALSE, X6)</f>
        <v>0</v>
      </c>
      <c r="Z6" s="100" t="b">
        <f>_xlfn.XLOOKUP(A6,'Patient Health Records'!A:A,'Patient Health Records'!T:T,"Not Found")</f>
        <v>0</v>
      </c>
      <c r="AA6" s="100" t="b" cm="1">
        <f t="array" ref="AA6">_xlfn.SWITCH(Z6, "Yes", TRUE, "No", FALSE, Z6)</f>
        <v>0</v>
      </c>
      <c r="AB6" s="100" t="b">
        <f>_xlfn.XLOOKUP(A6,'Patient Health Records'!A:A,'Patient Health Records'!K:K,"Not Found")</f>
        <v>0</v>
      </c>
      <c r="AC6" s="100" t="b" cm="1">
        <f t="array" ref="AC6">_xlfn.SWITCH(AB6, "Yes", TRUE, "No", FALSE, AB6)</f>
        <v>0</v>
      </c>
    </row>
    <row r="7" spans="1:29">
      <c r="A7" s="2" t="s">
        <v>48</v>
      </c>
      <c r="B7" s="100" t="str">
        <f>_xlfn.XLOOKUP(A7,'Patient Demographics'!A7:A1006,'Patient Demographics'!H7:H1006,"Not Found")</f>
        <v>Elderly</v>
      </c>
      <c r="C7" s="100" t="str">
        <f>_xlfn.XLOOKUP(A7,'Patient Demographics'!A7:A1006,'Patient Demographics'!L7:L1006,"Not Found")</f>
        <v>South</v>
      </c>
      <c r="D7" s="100" t="str">
        <f>_xlfn.XLOOKUP(A7,'Patient Demographics'!A:A,'Patient Demographics'!J:J,"Not Found")</f>
        <v>Karnataka</v>
      </c>
      <c r="E7" s="100">
        <f>_xlfn.XLOOKUP(A7,'Billing Details'!A7:A1006,'Billing Details'!E7:E1006,"Not Found")</f>
        <v>18000</v>
      </c>
      <c r="F7" s="100">
        <f>_xlfn.XLOOKUP(A7,'Billing Details'!A7:A1006,'Billing Details'!M7:M1006,"Not Found")</f>
        <v>13741.14</v>
      </c>
      <c r="G7" s="100">
        <f>_xlfn.XLOOKUP(A7,'Patient Health Records'!A7:A1006,'Patient Health Records'!G7:G1006,"Not Found")</f>
        <v>76.599999999999994</v>
      </c>
      <c r="H7" s="17" t="str">
        <f>_xlfn.XLOOKUP(A7,'Patient Demographics'!A7:A1006,'Patient Demographics'!C7:C1006,"Not Found")</f>
        <v>Male</v>
      </c>
      <c r="I7" s="100" t="str">
        <f>_xlfn.XLOOKUP(A7,'Patient Health Records'!A7:A1006,'Patient Health Records'!B7:B1006,"Not Found")</f>
        <v>O+</v>
      </c>
      <c r="J7" s="100" t="b">
        <f>_xlfn.XLOOKUP(A7,'Patient Health Records'!A7:A1006,'Patient Health Records'!H7:H1006,"Not Found")</f>
        <v>1</v>
      </c>
      <c r="K7" s="100" t="b">
        <f>_xlfn.XLOOKUP(A7,'Patient Health Records'!A7:A1006,'Patient Health Records'!J7:J1006,"Not Found")</f>
        <v>0</v>
      </c>
      <c r="L7" s="100" t="b">
        <f>_xlfn.XLOOKUP(A7,'Billing Details'!A:A,'Billing Details'!K:K,"Not Found")</f>
        <v>1</v>
      </c>
      <c r="M7" s="100" t="str">
        <f>_xlfn.XLOOKUP(A7,'Patient Education'!A:A,'Patient Education'!B:B,"Not Found")</f>
        <v>PhD</v>
      </c>
      <c r="N7" s="100" t="str">
        <f>_xlfn.XLOOKUP(A7,'Patient Education'!A:A,'Patient Education'!C:C,"None")</f>
        <v>Scientist</v>
      </c>
      <c r="O7" s="100">
        <f>_xlfn.XLOOKUP(A7,'Patient Demographics'!A:A,'Patient Demographics'!I:I,"Not Found")</f>
        <v>20</v>
      </c>
      <c r="P7" s="100" t="str" cm="1">
        <f t="array" ref="P7">_xlfn.IFS(
 O7 &lt;= 2, "Very Low",
 O7 &lt;= 5, "Low",
 O7 &lt;= 10, "Lower-Middle",
 O7 &lt;= 25, "Middle",
 O7 &lt;= 50, "Upper-Middle",
 O7 &lt;= 100, "High",
 O7 &lt;= 200, "Very High",
 O7 &lt;= 400, "Ultra High"
)</f>
        <v>Middle</v>
      </c>
      <c r="Q7" s="33">
        <f>_xlfn.XLOOKUP(A7,'Patient Health Records'!A:A,'Patient Health Records'!E:E,"Not Found")</f>
        <v>31.076311412227675</v>
      </c>
      <c r="R7" s="100" t="b">
        <f>_xlfn.XLOOKUP(A7,'Patient Health Records'!A7:A1006,'Patient Health Records'!T7:T1006,"Not Found")</f>
        <v>1</v>
      </c>
      <c r="S7" s="100" t="b" cm="1">
        <f t="array" ref="S7">_xlfn.SWITCH(R7, "Yes", TRUE, "No", FALSE, R7)</f>
        <v>1</v>
      </c>
      <c r="T7" s="100" t="str">
        <f>_xlfn.XLOOKUP(A7,'Patient Health Records'!A:A,'Patient Health Records'!V:V,"Not Found")</f>
        <v>Fractured Arm</v>
      </c>
      <c r="U7" s="100" t="str">
        <f>_xlfn.XLOOKUP(A7,'Patient Health Records'!A:A,'Patient Health Records'!X:X,"Not Found")</f>
        <v>Critical</v>
      </c>
      <c r="V7" s="100" t="b">
        <f>_xlfn.XLOOKUP(A7,'Billing Details'!A:A,'Billing Details'!K:K,"Not Found")</f>
        <v>1</v>
      </c>
      <c r="W7" s="100" t="str">
        <f>_xlfn.XLOOKUP(A7,'Billing Details'!A:A,'Billing Details'!J:J,"Not Found")</f>
        <v>Cigna</v>
      </c>
      <c r="X7" s="100" t="b">
        <f>_xlfn.XLOOKUP(A7,'Patient Health Records'!A:A,'Patient Health Records'!P:P,"Not Found")</f>
        <v>0</v>
      </c>
      <c r="Y7" s="100" t="b" cm="1">
        <f t="array" ref="Y7">_xlfn.SWITCH(X7, "Yes", TRUE, "No", FALSE, X7)</f>
        <v>0</v>
      </c>
      <c r="Z7" s="100" t="b">
        <f>_xlfn.XLOOKUP(A7,'Patient Health Records'!A:A,'Patient Health Records'!T:T,"Not Found")</f>
        <v>1</v>
      </c>
      <c r="AA7" s="100" t="b" cm="1">
        <f t="array" ref="AA7">_xlfn.SWITCH(Z7, "Yes", TRUE, "No", FALSE, Z7)</f>
        <v>1</v>
      </c>
      <c r="AB7" s="100" t="b">
        <f>_xlfn.XLOOKUP(A7,'Patient Health Records'!A:A,'Patient Health Records'!K:K,"Not Found")</f>
        <v>0</v>
      </c>
      <c r="AC7" s="100" t="b" cm="1">
        <f t="array" ref="AC7">_xlfn.SWITCH(AB7, "Yes", TRUE, "No", FALSE, AB7)</f>
        <v>0</v>
      </c>
    </row>
    <row r="8" spans="1:29">
      <c r="A8" s="2" t="s">
        <v>51</v>
      </c>
      <c r="B8" s="100" t="str">
        <f>_xlfn.XLOOKUP(A8,'Patient Demographics'!A8:A1007,'Patient Demographics'!H8:H1007,"Not Found")</f>
        <v>Adult</v>
      </c>
      <c r="C8" s="100" t="str">
        <f>_xlfn.XLOOKUP(A8,'Patient Demographics'!A8:A1007,'Patient Demographics'!L8:L1007,"Not Found")</f>
        <v>West</v>
      </c>
      <c r="D8" s="100" t="str">
        <f>_xlfn.XLOOKUP(A8,'Patient Demographics'!A:A,'Patient Demographics'!J:J,"Not Found")</f>
        <v>Maharashtra</v>
      </c>
      <c r="E8" s="100">
        <f>_xlfn.XLOOKUP(A8,'Billing Details'!A8:A1007,'Billing Details'!E8:E1007,"Not Found")</f>
        <v>3000</v>
      </c>
      <c r="F8" s="100">
        <f>_xlfn.XLOOKUP(A8,'Billing Details'!A8:A1007,'Billing Details'!M8:M1007,"Not Found")</f>
        <v>1831.0500000000002</v>
      </c>
      <c r="G8" s="100">
        <f>_xlfn.XLOOKUP(A8,'Patient Health Records'!A8:A1007,'Patient Health Records'!G8:G1007,"Not Found")</f>
        <v>91.5</v>
      </c>
      <c r="H8" s="17" t="str">
        <f>_xlfn.XLOOKUP(A8,'Patient Demographics'!A8:A1007,'Patient Demographics'!C8:C1007,"Not Found")</f>
        <v>Male</v>
      </c>
      <c r="I8" s="100" t="str">
        <f>_xlfn.XLOOKUP(A8,'Patient Health Records'!A8:A1007,'Patient Health Records'!B8:B1007,"Not Found")</f>
        <v>O-</v>
      </c>
      <c r="J8" s="100" t="b">
        <f>_xlfn.XLOOKUP(A8,'Patient Health Records'!A8:A1007,'Patient Health Records'!H8:H1007,"Not Found")</f>
        <v>0</v>
      </c>
      <c r="K8" s="100" t="b">
        <f>_xlfn.XLOOKUP(A8,'Patient Health Records'!A8:A1007,'Patient Health Records'!J8:J1007,"Not Found")</f>
        <v>1</v>
      </c>
      <c r="L8" s="100" t="b">
        <f>_xlfn.XLOOKUP(A8,'Billing Details'!A:A,'Billing Details'!K:K,"Not Found")</f>
        <v>1</v>
      </c>
      <c r="M8" s="100" t="str">
        <f>_xlfn.XLOOKUP(A8,'Patient Education'!A:A,'Patient Education'!B:B,"Not Found")</f>
        <v>Uneducated</v>
      </c>
      <c r="N8" s="100" t="str">
        <f>_xlfn.XLOOKUP(A8,'Patient Education'!A:A,'Patient Education'!C:C,"None")</f>
        <v>Unemployed</v>
      </c>
      <c r="O8" s="100">
        <f>_xlfn.XLOOKUP(A8,'Patient Demographics'!A:A,'Patient Demographics'!I:I,"Not Found")</f>
        <v>40</v>
      </c>
      <c r="P8" s="100" t="str" cm="1">
        <f t="array" ref="P8">_xlfn.IFS(
 O8 &lt;= 2, "Very Low",
 O8 &lt;= 5, "Low",
 O8 &lt;= 10, "Lower-Middle",
 O8 &lt;= 25, "Middle",
 O8 &lt;= 50, "Upper-Middle",
 O8 &lt;= 100, "High",
 O8 &lt;= 200, "Very High",
 O8 &lt;= 400, "Ultra High"
)</f>
        <v>Upper-Middle</v>
      </c>
      <c r="Q8" s="33">
        <f>_xlfn.XLOOKUP(A8,'Patient Health Records'!A:A,'Patient Health Records'!E:E,"Not Found")</f>
        <v>30.928880475932939</v>
      </c>
      <c r="R8" s="100" t="b">
        <f>_xlfn.XLOOKUP(A8,'Patient Health Records'!A8:A1007,'Patient Health Records'!T8:T1007,"Not Found")</f>
        <v>1</v>
      </c>
      <c r="S8" s="100" t="b" cm="1">
        <f t="array" ref="S8">_xlfn.SWITCH(R8, "Yes", TRUE, "No", FALSE, R8)</f>
        <v>1</v>
      </c>
      <c r="T8" s="100" t="str">
        <f>_xlfn.XLOOKUP(A8,'Patient Health Records'!A:A,'Patient Health Records'!V:V,"Not Found")</f>
        <v>Childbirth</v>
      </c>
      <c r="U8" s="100" t="str">
        <f>_xlfn.XLOOKUP(A8,'Patient Health Records'!A:A,'Patient Health Records'!X:X,"Not Found")</f>
        <v>Recovered</v>
      </c>
      <c r="V8" s="100" t="b">
        <f>_xlfn.XLOOKUP(A8,'Billing Details'!A:A,'Billing Details'!K:K,"Not Found")</f>
        <v>1</v>
      </c>
      <c r="W8" s="100" t="str">
        <f>_xlfn.XLOOKUP(A8,'Billing Details'!A:A,'Billing Details'!J:J,"Not Found")</f>
        <v>Aetna</v>
      </c>
      <c r="X8" s="100" t="b">
        <f>_xlfn.XLOOKUP(A8,'Patient Health Records'!A:A,'Patient Health Records'!P:P,"Not Found")</f>
        <v>0</v>
      </c>
      <c r="Y8" s="100" t="b" cm="1">
        <f t="array" ref="Y8">_xlfn.SWITCH(X8, "Yes", TRUE, "No", FALSE, X8)</f>
        <v>0</v>
      </c>
      <c r="Z8" s="100" t="b">
        <f>_xlfn.XLOOKUP(A8,'Patient Health Records'!A:A,'Patient Health Records'!T:T,"Not Found")</f>
        <v>1</v>
      </c>
      <c r="AA8" s="100" t="b" cm="1">
        <f t="array" ref="AA8">_xlfn.SWITCH(Z8, "Yes", TRUE, "No", FALSE, Z8)</f>
        <v>1</v>
      </c>
      <c r="AB8" s="100" t="b">
        <f>_xlfn.XLOOKUP(A8,'Patient Health Records'!A:A,'Patient Health Records'!K:K,"Not Found")</f>
        <v>0</v>
      </c>
      <c r="AC8" s="100" t="b" cm="1">
        <f t="array" ref="AC8">_xlfn.SWITCH(AB8, "Yes", TRUE, "No", FALSE, AB8)</f>
        <v>0</v>
      </c>
    </row>
    <row r="9" spans="1:29">
      <c r="A9" s="2" t="s">
        <v>53</v>
      </c>
      <c r="B9" s="100" t="str">
        <f>_xlfn.XLOOKUP(A9,'Patient Demographics'!A9:A1008,'Patient Demographics'!H9:H1008,"Not Found")</f>
        <v>Adult</v>
      </c>
      <c r="C9" s="100" t="str">
        <f>_xlfn.XLOOKUP(A9,'Patient Demographics'!A9:A1008,'Patient Demographics'!L9:L1008,"Not Found")</f>
        <v>South</v>
      </c>
      <c r="D9" s="100" t="str">
        <f>_xlfn.XLOOKUP(A9,'Patient Demographics'!A:A,'Patient Demographics'!J:J,"Not Found")</f>
        <v>Kerala</v>
      </c>
      <c r="E9" s="100">
        <f>_xlfn.XLOOKUP(A9,'Billing Details'!A9:A1008,'Billing Details'!E9:E1008,"Not Found")</f>
        <v>20000</v>
      </c>
      <c r="F9" s="100">
        <f>_xlfn.XLOOKUP(A9,'Billing Details'!A9:A1008,'Billing Details'!M9:M1008,"Not Found")</f>
        <v>16593.84</v>
      </c>
      <c r="G9" s="100">
        <f>_xlfn.XLOOKUP(A9,'Patient Health Records'!A9:A1008,'Patient Health Records'!G9:G1008,"Not Found")</f>
        <v>75.599999999999994</v>
      </c>
      <c r="H9" s="17" t="str">
        <f>_xlfn.XLOOKUP(A9,'Patient Demographics'!A9:A1008,'Patient Demographics'!C9:C1008,"Not Found")</f>
        <v>Female</v>
      </c>
      <c r="I9" s="100" t="str">
        <f>_xlfn.XLOOKUP(A9,'Patient Health Records'!A9:A1008,'Patient Health Records'!B9:B1008,"Not Found")</f>
        <v>O-</v>
      </c>
      <c r="J9" s="100" t="b">
        <f>_xlfn.XLOOKUP(A9,'Patient Health Records'!A9:A1008,'Patient Health Records'!H9:H1008,"Not Found")</f>
        <v>1</v>
      </c>
      <c r="K9" s="100" t="b">
        <f>_xlfn.XLOOKUP(A9,'Patient Health Records'!A9:A1008,'Patient Health Records'!J9:J1008,"Not Found")</f>
        <v>1</v>
      </c>
      <c r="L9" s="100" t="b">
        <f>_xlfn.XLOOKUP(A9,'Billing Details'!A:A,'Billing Details'!K:K,"Not Found")</f>
        <v>1</v>
      </c>
      <c r="M9" s="100" t="str">
        <f>_xlfn.XLOOKUP(A9,'Patient Education'!A:A,'Patient Education'!B:B,"Not Found")</f>
        <v>Uneducated</v>
      </c>
      <c r="N9" s="100" t="str">
        <f>_xlfn.XLOOKUP(A9,'Patient Education'!A:A,'Patient Education'!C:C,"None")</f>
        <v>Labourer</v>
      </c>
      <c r="O9" s="100">
        <f>_xlfn.XLOOKUP(A9,'Patient Demographics'!A:A,'Patient Demographics'!I:I,"Not Found")</f>
        <v>30</v>
      </c>
      <c r="P9" s="100" t="str" cm="1">
        <f t="array" ref="P9">_xlfn.IFS(
 O9 &lt;= 2, "Very Low",
 O9 &lt;= 5, "Low",
 O9 &lt;= 10, "Lower-Middle",
 O9 &lt;= 25, "Middle",
 O9 &lt;= 50, "Upper-Middle",
 O9 &lt;= 100, "High",
 O9 &lt;= 200, "Very High",
 O9 &lt;= 400, "Ultra High"
)</f>
        <v>Upper-Middle</v>
      </c>
      <c r="Q9" s="33">
        <f>_xlfn.XLOOKUP(A9,'Patient Health Records'!A:A,'Patient Health Records'!E:E,"Not Found")</f>
        <v>29.165541452876042</v>
      </c>
      <c r="R9" s="100" t="b">
        <f>_xlfn.XLOOKUP(A9,'Patient Health Records'!A9:A1008,'Patient Health Records'!T9:T1008,"Not Found")</f>
        <v>1</v>
      </c>
      <c r="S9" s="100" t="b" cm="1">
        <f t="array" ref="S9">_xlfn.SWITCH(R9, "Yes", TRUE, "No", FALSE, R9)</f>
        <v>1</v>
      </c>
      <c r="T9" s="100" t="str">
        <f>_xlfn.XLOOKUP(A9,'Patient Health Records'!A:A,'Patient Health Records'!V:V,"Not Found")</f>
        <v>Hypertension</v>
      </c>
      <c r="U9" s="100" t="str">
        <f>_xlfn.XLOOKUP(A9,'Patient Health Records'!A:A,'Patient Health Records'!X:X,"Not Found")</f>
        <v>Recovered</v>
      </c>
      <c r="V9" s="100" t="b">
        <f>_xlfn.XLOOKUP(A9,'Billing Details'!A:A,'Billing Details'!K:K,"Not Found")</f>
        <v>1</v>
      </c>
      <c r="W9" s="100" t="str">
        <f>_xlfn.XLOOKUP(A9,'Billing Details'!A:A,'Billing Details'!J:J,"Not Found")</f>
        <v>Aetna</v>
      </c>
      <c r="X9" s="100" t="b">
        <f>_xlfn.XLOOKUP(A9,'Patient Health Records'!A:A,'Patient Health Records'!P:P,"Not Found")</f>
        <v>1</v>
      </c>
      <c r="Y9" s="100" t="b" cm="1">
        <f t="array" ref="Y9">_xlfn.SWITCH(X9, "Yes", TRUE, "No", FALSE, X9)</f>
        <v>1</v>
      </c>
      <c r="Z9" s="100" t="b">
        <f>_xlfn.XLOOKUP(A9,'Patient Health Records'!A:A,'Patient Health Records'!T:T,"Not Found")</f>
        <v>1</v>
      </c>
      <c r="AA9" s="100" t="b" cm="1">
        <f t="array" ref="AA9">_xlfn.SWITCH(Z9, "Yes", TRUE, "No", FALSE, Z9)</f>
        <v>1</v>
      </c>
      <c r="AB9" s="100" t="b">
        <f>_xlfn.XLOOKUP(A9,'Patient Health Records'!A:A,'Patient Health Records'!K:K,"Not Found")</f>
        <v>1</v>
      </c>
      <c r="AC9" s="100" t="b" cm="1">
        <f t="array" ref="AC9">_xlfn.SWITCH(AB9, "Yes", TRUE, "No", FALSE, AB9)</f>
        <v>1</v>
      </c>
    </row>
    <row r="10" spans="1:29">
      <c r="A10" s="2" t="s">
        <v>58</v>
      </c>
      <c r="B10" s="100" t="str">
        <f>_xlfn.XLOOKUP(A10,'Patient Demographics'!A10:A1009,'Patient Demographics'!H10:H1009,"Not Found")</f>
        <v>Middle-aged</v>
      </c>
      <c r="C10" s="100" t="str">
        <f>_xlfn.XLOOKUP(A10,'Patient Demographics'!A10:A1009,'Patient Demographics'!L10:L1009,"Not Found")</f>
        <v>South</v>
      </c>
      <c r="D10" s="100" t="str">
        <f>_xlfn.XLOOKUP(A10,'Patient Demographics'!A:A,'Patient Demographics'!J:J,"Not Found")</f>
        <v>Karnataka</v>
      </c>
      <c r="E10" s="100">
        <f>_xlfn.XLOOKUP(A10,'Billing Details'!A10:A1009,'Billing Details'!E10:E1009,"Not Found")</f>
        <v>72000</v>
      </c>
      <c r="F10" s="100">
        <f>_xlfn.XLOOKUP(A10,'Billing Details'!A10:A1009,'Billing Details'!M10:M1009,"Not Found")</f>
        <v>52009.8</v>
      </c>
      <c r="G10" s="100">
        <f>_xlfn.XLOOKUP(A10,'Patient Health Records'!A10:A1009,'Patient Health Records'!G10:G1009,"Not Found")</f>
        <v>90.7</v>
      </c>
      <c r="H10" s="17" t="str">
        <f>_xlfn.XLOOKUP(A10,'Patient Demographics'!A10:A1009,'Patient Demographics'!C10:C1009,"Not Found")</f>
        <v>Female</v>
      </c>
      <c r="I10" s="100" t="str">
        <f>_xlfn.XLOOKUP(A10,'Patient Health Records'!A10:A1009,'Patient Health Records'!B10:B1009,"Not Found")</f>
        <v>AB-</v>
      </c>
      <c r="J10" s="100" t="b">
        <f>_xlfn.XLOOKUP(A10,'Patient Health Records'!A10:A1009,'Patient Health Records'!H10:H1009,"Not Found")</f>
        <v>0</v>
      </c>
      <c r="K10" s="100" t="b">
        <f>_xlfn.XLOOKUP(A10,'Patient Health Records'!A10:A1009,'Patient Health Records'!J10:J1009,"Not Found")</f>
        <v>0</v>
      </c>
      <c r="L10" s="100" t="b">
        <f>_xlfn.XLOOKUP(A10,'Billing Details'!A:A,'Billing Details'!K:K,"Not Found")</f>
        <v>1</v>
      </c>
      <c r="M10" s="100" t="str">
        <f>_xlfn.XLOOKUP(A10,'Patient Education'!A:A,'Patient Education'!B:B,"Not Found")</f>
        <v>School</v>
      </c>
      <c r="N10" s="100" t="str">
        <f>_xlfn.XLOOKUP(A10,'Patient Education'!A:A,'Patient Education'!C:C,"None")</f>
        <v>Driver</v>
      </c>
      <c r="O10" s="100">
        <f>_xlfn.XLOOKUP(A10,'Patient Demographics'!A:A,'Patient Demographics'!I:I,"Not Found")</f>
        <v>20</v>
      </c>
      <c r="P10" s="100" t="str" cm="1">
        <f t="array" ref="P10">_xlfn.IFS(
 O10 &lt;= 2, "Very Low",
 O10 &lt;= 5, "Low",
 O10 &lt;= 10, "Lower-Middle",
 O10 &lt;= 25, "Middle",
 O10 &lt;= 50, "Upper-Middle",
 O10 &lt;= 100, "High",
 O10 &lt;= 200, "Very High",
 O10 &lt;= 400, "Ultra High"
)</f>
        <v>Middle</v>
      </c>
      <c r="Q10" s="33">
        <f>_xlfn.XLOOKUP(A10,'Patient Health Records'!A:A,'Patient Health Records'!E:E,"Not Found")</f>
        <v>29.280733471074381</v>
      </c>
      <c r="R10" s="100" t="b">
        <f>_xlfn.XLOOKUP(A10,'Patient Health Records'!A10:A1009,'Patient Health Records'!T10:T1009,"Not Found")</f>
        <v>1</v>
      </c>
      <c r="S10" s="100" t="b" cm="1">
        <f t="array" ref="S10">_xlfn.SWITCH(R10, "Yes", TRUE, "No", FALSE, R10)</f>
        <v>1</v>
      </c>
      <c r="T10" s="100" t="str">
        <f>_xlfn.XLOOKUP(A10,'Patient Health Records'!A:A,'Patient Health Records'!V:V,"Not Found")</f>
        <v>Respiratory Infection</v>
      </c>
      <c r="U10" s="100" t="str">
        <f>_xlfn.XLOOKUP(A10,'Patient Health Records'!A:A,'Patient Health Records'!X:X,"Not Found")</f>
        <v>Ongoing Treatment</v>
      </c>
      <c r="V10" s="100" t="b">
        <f>_xlfn.XLOOKUP(A10,'Billing Details'!A:A,'Billing Details'!K:K,"Not Found")</f>
        <v>1</v>
      </c>
      <c r="W10" s="100" t="str">
        <f>_xlfn.XLOOKUP(A10,'Billing Details'!A:A,'Billing Details'!J:J,"Not Found")</f>
        <v>Aetna</v>
      </c>
      <c r="X10" s="100" t="b">
        <f>_xlfn.XLOOKUP(A10,'Patient Health Records'!A:A,'Patient Health Records'!P:P,"Not Found")</f>
        <v>1</v>
      </c>
      <c r="Y10" s="100" t="b" cm="1">
        <f t="array" ref="Y10">_xlfn.SWITCH(X10, "Yes", TRUE, "No", FALSE, X10)</f>
        <v>1</v>
      </c>
      <c r="Z10" s="100" t="b">
        <f>_xlfn.XLOOKUP(A10,'Patient Health Records'!A:A,'Patient Health Records'!T:T,"Not Found")</f>
        <v>1</v>
      </c>
      <c r="AA10" s="100" t="b" cm="1">
        <f t="array" ref="AA10">_xlfn.SWITCH(Z10, "Yes", TRUE, "No", FALSE, Z10)</f>
        <v>1</v>
      </c>
      <c r="AB10" s="100" t="b">
        <f>_xlfn.XLOOKUP(A10,'Patient Health Records'!A:A,'Patient Health Records'!K:K,"Not Found")</f>
        <v>1</v>
      </c>
      <c r="AC10" s="100" t="b" cm="1">
        <f t="array" ref="AC10">_xlfn.SWITCH(AB10, "Yes", TRUE, "No", FALSE, AB10)</f>
        <v>1</v>
      </c>
    </row>
    <row r="11" spans="1:29">
      <c r="A11" s="2" t="s">
        <v>61</v>
      </c>
      <c r="B11" s="100" t="str">
        <f>_xlfn.XLOOKUP(A11,'Patient Demographics'!A11:A1010,'Patient Demographics'!H11:H1010,"Not Found")</f>
        <v>Adult</v>
      </c>
      <c r="C11" s="100" t="str">
        <f>_xlfn.XLOOKUP(A11,'Patient Demographics'!A11:A1010,'Patient Demographics'!L11:L1010,"Not Found")</f>
        <v>East</v>
      </c>
      <c r="D11" s="100" t="str">
        <f>_xlfn.XLOOKUP(A11,'Patient Demographics'!A:A,'Patient Demographics'!J:J,"Not Found")</f>
        <v>West Bengal</v>
      </c>
      <c r="E11" s="100">
        <f>_xlfn.XLOOKUP(A11,'Billing Details'!A11:A1010,'Billing Details'!E11:E1010,"Not Found")</f>
        <v>250000</v>
      </c>
      <c r="F11" s="100">
        <f>_xlfn.XLOOKUP(A11,'Billing Details'!A11:A1010,'Billing Details'!M11:M1010,"Not Found")</f>
        <v>0</v>
      </c>
      <c r="G11" s="100">
        <f>_xlfn.XLOOKUP(A11,'Patient Health Records'!A11:A1010,'Patient Health Records'!G11:G1010,"Not Found")</f>
        <v>97.9</v>
      </c>
      <c r="H11" s="17" t="str">
        <f>_xlfn.XLOOKUP(A11,'Patient Demographics'!A11:A1010,'Patient Demographics'!C11:C1010,"Not Found")</f>
        <v>Male</v>
      </c>
      <c r="I11" s="100" t="str">
        <f>_xlfn.XLOOKUP(A11,'Patient Health Records'!A11:A1010,'Patient Health Records'!B11:B1010,"Not Found")</f>
        <v>A+</v>
      </c>
      <c r="J11" s="100" t="b">
        <f>_xlfn.XLOOKUP(A11,'Patient Health Records'!A11:A1010,'Patient Health Records'!H11:H1010,"Not Found")</f>
        <v>1</v>
      </c>
      <c r="K11" s="100" t="b">
        <f>_xlfn.XLOOKUP(A11,'Patient Health Records'!A11:A1010,'Patient Health Records'!J11:J1010,"Not Found")</f>
        <v>1</v>
      </c>
      <c r="L11" s="100" t="b">
        <f>_xlfn.XLOOKUP(A11,'Billing Details'!A:A,'Billing Details'!K:K,"Not Found")</f>
        <v>0</v>
      </c>
      <c r="M11" s="100" t="str">
        <f>_xlfn.XLOOKUP(A11,'Patient Education'!A:A,'Patient Education'!B:B,"Not Found")</f>
        <v>Master's Degree</v>
      </c>
      <c r="N11" s="100" t="str">
        <f>_xlfn.XLOOKUP(A11,'Patient Education'!A:A,'Patient Education'!C:C,"None")</f>
        <v>Doctor</v>
      </c>
      <c r="O11" s="100">
        <f>_xlfn.XLOOKUP(A11,'Patient Demographics'!A:A,'Patient Demographics'!I:I,"Not Found")</f>
        <v>2</v>
      </c>
      <c r="P11" s="100" t="str" cm="1">
        <f t="array" ref="P11">_xlfn.IFS(
 O11 &lt;= 2, "Very Low",
 O11 &lt;= 5, "Low",
 O11 &lt;= 10, "Lower-Middle",
 O11 &lt;= 25, "Middle",
 O11 &lt;= 50, "Upper-Middle",
 O11 &lt;= 100, "High",
 O11 &lt;= 200, "Very High",
 O11 &lt;= 400, "Ultra High"
)</f>
        <v>Very Low</v>
      </c>
      <c r="Q11" s="33">
        <f>_xlfn.XLOOKUP(A11,'Patient Health Records'!A:A,'Patient Health Records'!E:E,"Not Found")</f>
        <v>33.480387127663221</v>
      </c>
      <c r="R11" s="100" t="b">
        <f>_xlfn.XLOOKUP(A11,'Patient Health Records'!A11:A1010,'Patient Health Records'!T11:T1010,"Not Found")</f>
        <v>1</v>
      </c>
      <c r="S11" s="100" t="b" cm="1">
        <f t="array" ref="S11">_xlfn.SWITCH(R11, "Yes", TRUE, "No", FALSE, R11)</f>
        <v>1</v>
      </c>
      <c r="T11" s="100" t="str">
        <f>_xlfn.XLOOKUP(A11,'Patient Health Records'!A:A,'Patient Health Records'!V:V,"Not Found")</f>
        <v>Heart Attack</v>
      </c>
      <c r="U11" s="100" t="str">
        <f>_xlfn.XLOOKUP(A11,'Patient Health Records'!A:A,'Patient Health Records'!X:X,"Not Found")</f>
        <v>Critical</v>
      </c>
      <c r="V11" s="100" t="b">
        <f>_xlfn.XLOOKUP(A11,'Billing Details'!A:A,'Billing Details'!K:K,"Not Found")</f>
        <v>0</v>
      </c>
      <c r="W11" s="100">
        <f>_xlfn.XLOOKUP(A11,'Billing Details'!A:A,'Billing Details'!J:J,"Not Found")</f>
        <v>0</v>
      </c>
      <c r="X11" s="100" t="str">
        <f>_xlfn.XLOOKUP(A11,'Patient Health Records'!A:A,'Patient Health Records'!P:P,"Not Found")</f>
        <v>Yes</v>
      </c>
      <c r="Y11" s="100" t="b" cm="1">
        <f t="array" ref="Y11">_xlfn.SWITCH(X11, "Yes", TRUE, "No", FALSE, X11)</f>
        <v>1</v>
      </c>
      <c r="Z11" s="100" t="b">
        <f>_xlfn.XLOOKUP(A11,'Patient Health Records'!A:A,'Patient Health Records'!T:T,"Not Found")</f>
        <v>1</v>
      </c>
      <c r="AA11" s="100" t="b" cm="1">
        <f t="array" ref="AA11">_xlfn.SWITCH(Z11, "Yes", TRUE, "No", FALSE, Z11)</f>
        <v>1</v>
      </c>
      <c r="AB11" s="100" t="b">
        <f>_xlfn.XLOOKUP(A11,'Patient Health Records'!A:A,'Patient Health Records'!K:K,"Not Found")</f>
        <v>0</v>
      </c>
      <c r="AC11" s="100" t="b" cm="1">
        <f t="array" ref="AC11">_xlfn.SWITCH(AB11, "Yes", TRUE, "No", FALSE, AB11)</f>
        <v>0</v>
      </c>
    </row>
    <row r="12" spans="1:29">
      <c r="A12" s="2" t="s">
        <v>66</v>
      </c>
      <c r="B12" s="100" t="str">
        <f>_xlfn.XLOOKUP(A12,'Patient Demographics'!A12:A1011,'Patient Demographics'!H12:H1011,"Not Found")</f>
        <v>Senior</v>
      </c>
      <c r="C12" s="100" t="str">
        <f>_xlfn.XLOOKUP(A12,'Patient Demographics'!A12:A1011,'Patient Demographics'!L12:L1011,"Not Found")</f>
        <v>South</v>
      </c>
      <c r="D12" s="100" t="str">
        <f>_xlfn.XLOOKUP(A12,'Patient Demographics'!A:A,'Patient Demographics'!J:J,"Not Found")</f>
        <v>Karnataka</v>
      </c>
      <c r="E12" s="100">
        <f>_xlfn.XLOOKUP(A12,'Billing Details'!A12:A1011,'Billing Details'!E12:E1011,"Not Found")</f>
        <v>16000</v>
      </c>
      <c r="F12" s="100">
        <f>_xlfn.XLOOKUP(A12,'Billing Details'!A12:A1011,'Billing Details'!M12:M1011,"Not Found")</f>
        <v>9710.7800000000007</v>
      </c>
      <c r="G12" s="100">
        <f>_xlfn.XLOOKUP(A12,'Patient Health Records'!A12:A1011,'Patient Health Records'!G12:G1011,"Not Found")</f>
        <v>83.9</v>
      </c>
      <c r="H12" s="17" t="str">
        <f>_xlfn.XLOOKUP(A12,'Patient Demographics'!A12:A1011,'Patient Demographics'!C12:C1011,"Not Found")</f>
        <v>Male</v>
      </c>
      <c r="I12" s="100" t="str">
        <f>_xlfn.XLOOKUP(A12,'Patient Health Records'!A12:A1011,'Patient Health Records'!B12:B1011,"Not Found")</f>
        <v>AB-</v>
      </c>
      <c r="J12" s="100" t="b">
        <f>_xlfn.XLOOKUP(A12,'Patient Health Records'!A12:A1011,'Patient Health Records'!H12:H1011,"Not Found")</f>
        <v>0</v>
      </c>
      <c r="K12" s="100" t="b">
        <f>_xlfn.XLOOKUP(A12,'Patient Health Records'!A12:A1011,'Patient Health Records'!J12:J1011,"Not Found")</f>
        <v>0</v>
      </c>
      <c r="L12" s="100" t="b">
        <f>_xlfn.XLOOKUP(A12,'Billing Details'!A:A,'Billing Details'!K:K,"Not Found")</f>
        <v>1</v>
      </c>
      <c r="M12" s="100" t="str">
        <f>_xlfn.XLOOKUP(A12,'Patient Education'!A:A,'Patient Education'!B:B,"Not Found")</f>
        <v>Master's Degree</v>
      </c>
      <c r="N12" s="100" t="str">
        <f>_xlfn.XLOOKUP(A12,'Patient Education'!A:A,'Patient Education'!C:C,"None")</f>
        <v>Doctor</v>
      </c>
      <c r="O12" s="100">
        <f>_xlfn.XLOOKUP(A12,'Patient Demographics'!A:A,'Patient Demographics'!I:I,"Not Found")</f>
        <v>3</v>
      </c>
      <c r="P12" s="100" t="str" cm="1">
        <f t="array" ref="P12">_xlfn.IFS(
 O12 &lt;= 2, "Very Low",
 O12 &lt;= 5, "Low",
 O12 &lt;= 10, "Lower-Middle",
 O12 &lt;= 25, "Middle",
 O12 &lt;= 50, "Upper-Middle",
 O12 &lt;= 100, "High",
 O12 &lt;= 200, "Very High",
 O12 &lt;= 400, "Ultra High"
)</f>
        <v>Low</v>
      </c>
      <c r="Q12" s="33">
        <f>_xlfn.XLOOKUP(A12,'Patient Health Records'!A:A,'Patient Health Records'!E:E,"Not Found")</f>
        <v>30.083545483882538</v>
      </c>
      <c r="R12" s="100" t="b">
        <f>_xlfn.XLOOKUP(A12,'Patient Health Records'!A12:A1011,'Patient Health Records'!T12:T1011,"Not Found")</f>
        <v>1</v>
      </c>
      <c r="S12" s="100" t="b" cm="1">
        <f t="array" ref="S12">_xlfn.SWITCH(R12, "Yes", TRUE, "No", FALSE, R12)</f>
        <v>1</v>
      </c>
      <c r="T12" s="100" t="str">
        <f>_xlfn.XLOOKUP(A12,'Patient Health Records'!A:A,'Patient Health Records'!V:V,"Not Found")</f>
        <v>Appendicitis</v>
      </c>
      <c r="U12" s="100" t="str">
        <f>_xlfn.XLOOKUP(A12,'Patient Health Records'!A:A,'Patient Health Records'!X:X,"Not Found")</f>
        <v>Ongoing Treatment</v>
      </c>
      <c r="V12" s="100" t="b">
        <f>_xlfn.XLOOKUP(A12,'Billing Details'!A:A,'Billing Details'!K:K,"Not Found")</f>
        <v>1</v>
      </c>
      <c r="W12" s="100" t="str">
        <f>_xlfn.XLOOKUP(A12,'Billing Details'!A:A,'Billing Details'!J:J,"Not Found")</f>
        <v>Aetna</v>
      </c>
      <c r="X12" s="100" t="b">
        <f>_xlfn.XLOOKUP(A12,'Patient Health Records'!A:A,'Patient Health Records'!P:P,"Not Found")</f>
        <v>0</v>
      </c>
      <c r="Y12" s="100" t="b" cm="1">
        <f t="array" ref="Y12">_xlfn.SWITCH(X12, "Yes", TRUE, "No", FALSE, X12)</f>
        <v>0</v>
      </c>
      <c r="Z12" s="100" t="b">
        <f>_xlfn.XLOOKUP(A12,'Patient Health Records'!A:A,'Patient Health Records'!T:T,"Not Found")</f>
        <v>1</v>
      </c>
      <c r="AA12" s="100" t="b" cm="1">
        <f t="array" ref="AA12">_xlfn.SWITCH(Z12, "Yes", TRUE, "No", FALSE, Z12)</f>
        <v>1</v>
      </c>
      <c r="AB12" s="100" t="b">
        <f>_xlfn.XLOOKUP(A12,'Patient Health Records'!A:A,'Patient Health Records'!K:K,"Not Found")</f>
        <v>0</v>
      </c>
      <c r="AC12" s="100" t="b" cm="1">
        <f t="array" ref="AC12">_xlfn.SWITCH(AB12, "Yes", TRUE, "No", FALSE, AB12)</f>
        <v>0</v>
      </c>
    </row>
    <row r="13" spans="1:29">
      <c r="A13" s="2" t="s">
        <v>69</v>
      </c>
      <c r="B13" s="100" t="str">
        <f>_xlfn.XLOOKUP(A13,'Patient Demographics'!A13:A1012,'Patient Demographics'!H13:H1012,"Not Found")</f>
        <v>Senior</v>
      </c>
      <c r="C13" s="100" t="str">
        <f>_xlfn.XLOOKUP(A13,'Patient Demographics'!A13:A1012,'Patient Demographics'!L13:L1012,"Not Found")</f>
        <v>South</v>
      </c>
      <c r="D13" s="100" t="str">
        <f>_xlfn.XLOOKUP(A13,'Patient Demographics'!A:A,'Patient Demographics'!J:J,"Not Found")</f>
        <v>Tamil Nadu</v>
      </c>
      <c r="E13" s="100">
        <f>_xlfn.XLOOKUP(A13,'Billing Details'!A13:A1012,'Billing Details'!E13:E1012,"Not Found")</f>
        <v>45000</v>
      </c>
      <c r="F13" s="100">
        <f>_xlfn.XLOOKUP(A13,'Billing Details'!A13:A1012,'Billing Details'!M13:M1012,"Not Found")</f>
        <v>38364.959999999999</v>
      </c>
      <c r="G13" s="100">
        <f>_xlfn.XLOOKUP(A13,'Patient Health Records'!A13:A1012,'Patient Health Records'!G13:G1012,"Not Found")</f>
        <v>78.7</v>
      </c>
      <c r="H13" s="17" t="str">
        <f>_xlfn.XLOOKUP(A13,'Patient Demographics'!A13:A1012,'Patient Demographics'!C13:C1012,"Not Found")</f>
        <v>Male</v>
      </c>
      <c r="I13" s="100" t="str">
        <f>_xlfn.XLOOKUP(A13,'Patient Health Records'!A13:A1012,'Patient Health Records'!B13:B1012,"Not Found")</f>
        <v>A+</v>
      </c>
      <c r="J13" s="100" t="b">
        <f>_xlfn.XLOOKUP(A13,'Patient Health Records'!A13:A1012,'Patient Health Records'!H13:H1012,"Not Found")</f>
        <v>0</v>
      </c>
      <c r="K13" s="100" t="b">
        <f>_xlfn.XLOOKUP(A13,'Patient Health Records'!A13:A1012,'Patient Health Records'!J13:J1012,"Not Found")</f>
        <v>1</v>
      </c>
      <c r="L13" s="100" t="b">
        <f>_xlfn.XLOOKUP(A13,'Billing Details'!A:A,'Billing Details'!K:K,"Not Found")</f>
        <v>1</v>
      </c>
      <c r="M13" s="100" t="str">
        <f>_xlfn.XLOOKUP(A13,'Patient Education'!A:A,'Patient Education'!B:B,"Not Found")</f>
        <v>Bachelor's Degree</v>
      </c>
      <c r="N13" s="100" t="str">
        <f>_xlfn.XLOOKUP(A13,'Patient Education'!A:A,'Patient Education'!C:C,"None")</f>
        <v>Engineer</v>
      </c>
      <c r="O13" s="100">
        <f>_xlfn.XLOOKUP(A13,'Patient Demographics'!A:A,'Patient Demographics'!I:I,"Not Found")</f>
        <v>15</v>
      </c>
      <c r="P13" s="100" t="str" cm="1">
        <f t="array" ref="P13">_xlfn.IFS(
 O13 &lt;= 2, "Very Low",
 O13 &lt;= 5, "Low",
 O13 &lt;= 10, "Lower-Middle",
 O13 &lt;= 25, "Middle",
 O13 &lt;= 50, "Upper-Middle",
 O13 &lt;= 100, "High",
 O13 &lt;= 200, "Very High",
 O13 &lt;= 400, "Ultra High"
)</f>
        <v>Middle</v>
      </c>
      <c r="Q13" s="33">
        <f>_xlfn.XLOOKUP(A13,'Patient Health Records'!A:A,'Patient Health Records'!E:E,"Not Found")</f>
        <v>31.130097701831414</v>
      </c>
      <c r="R13" s="100" t="b">
        <f>_xlfn.XLOOKUP(A13,'Patient Health Records'!A13:A1012,'Patient Health Records'!T13:T1012,"Not Found")</f>
        <v>1</v>
      </c>
      <c r="S13" s="100" t="b" cm="1">
        <f t="array" ref="S13">_xlfn.SWITCH(R13, "Yes", TRUE, "No", FALSE, R13)</f>
        <v>1</v>
      </c>
      <c r="T13" s="100" t="str">
        <f>_xlfn.XLOOKUP(A13,'Patient Health Records'!A:A,'Patient Health Records'!V:V,"Not Found")</f>
        <v>Osteoarthritis</v>
      </c>
      <c r="U13" s="100" t="str">
        <f>_xlfn.XLOOKUP(A13,'Patient Health Records'!A:A,'Patient Health Records'!X:X,"Not Found")</f>
        <v>Recovered</v>
      </c>
      <c r="V13" s="100" t="b">
        <f>_xlfn.XLOOKUP(A13,'Billing Details'!A:A,'Billing Details'!K:K,"Not Found")</f>
        <v>1</v>
      </c>
      <c r="W13" s="100" t="str">
        <f>_xlfn.XLOOKUP(A13,'Billing Details'!A:A,'Billing Details'!J:J,"Not Found")</f>
        <v>Blue Cross</v>
      </c>
      <c r="X13" s="100" t="b">
        <f>_xlfn.XLOOKUP(A13,'Patient Health Records'!A:A,'Patient Health Records'!P:P,"Not Found")</f>
        <v>1</v>
      </c>
      <c r="Y13" s="100" t="b" cm="1">
        <f t="array" ref="Y13">_xlfn.SWITCH(X13, "Yes", TRUE, "No", FALSE, X13)</f>
        <v>1</v>
      </c>
      <c r="Z13" s="100" t="b">
        <f>_xlfn.XLOOKUP(A13,'Patient Health Records'!A:A,'Patient Health Records'!T:T,"Not Found")</f>
        <v>1</v>
      </c>
      <c r="AA13" s="100" t="b" cm="1">
        <f t="array" ref="AA13">_xlfn.SWITCH(Z13, "Yes", TRUE, "No", FALSE, Z13)</f>
        <v>1</v>
      </c>
      <c r="AB13" s="100" t="b">
        <f>_xlfn.XLOOKUP(A13,'Patient Health Records'!A:A,'Patient Health Records'!K:K,"Not Found")</f>
        <v>1</v>
      </c>
      <c r="AC13" s="100" t="b" cm="1">
        <f t="array" ref="AC13">_xlfn.SWITCH(AB13, "Yes", TRUE, "No", FALSE, AB13)</f>
        <v>1</v>
      </c>
    </row>
    <row r="14" spans="1:29">
      <c r="A14" s="2" t="s">
        <v>71</v>
      </c>
      <c r="B14" s="100" t="str">
        <f>_xlfn.XLOOKUP(A14,'Patient Demographics'!A14:A1013,'Patient Demographics'!H14:H1013,"Not Found")</f>
        <v>Middle-aged</v>
      </c>
      <c r="C14" s="100" t="str">
        <f>_xlfn.XLOOKUP(A14,'Patient Demographics'!A14:A1013,'Patient Demographics'!L14:L1013,"Not Found")</f>
        <v>South</v>
      </c>
      <c r="D14" s="100" t="str">
        <f>_xlfn.XLOOKUP(A14,'Patient Demographics'!A:A,'Patient Demographics'!J:J,"Not Found")</f>
        <v>Kerala</v>
      </c>
      <c r="E14" s="100">
        <f>_xlfn.XLOOKUP(A14,'Billing Details'!A14:A1013,'Billing Details'!E14:E1013,"Not Found")</f>
        <v>18000</v>
      </c>
      <c r="F14" s="100">
        <f>_xlfn.XLOOKUP(A14,'Billing Details'!A14:A1013,'Billing Details'!M14:M1013,"Not Found")</f>
        <v>0</v>
      </c>
      <c r="G14" s="100">
        <f>_xlfn.XLOOKUP(A14,'Patient Health Records'!A14:A1013,'Patient Health Records'!G14:G1013,"Not Found")</f>
        <v>92.9</v>
      </c>
      <c r="H14" s="17" t="str">
        <f>_xlfn.XLOOKUP(A14,'Patient Demographics'!A14:A1013,'Patient Demographics'!C14:C1013,"Not Found")</f>
        <v>Female</v>
      </c>
      <c r="I14" s="100" t="str">
        <f>_xlfn.XLOOKUP(A14,'Patient Health Records'!A14:A1013,'Patient Health Records'!B14:B1013,"Not Found")</f>
        <v>O+</v>
      </c>
      <c r="J14" s="100" t="b">
        <f>_xlfn.XLOOKUP(A14,'Patient Health Records'!A14:A1013,'Patient Health Records'!H14:H1013,"Not Found")</f>
        <v>1</v>
      </c>
      <c r="K14" s="100" t="b">
        <f>_xlfn.XLOOKUP(A14,'Patient Health Records'!A14:A1013,'Patient Health Records'!J14:J1013,"Not Found")</f>
        <v>0</v>
      </c>
      <c r="L14" s="100" t="b">
        <f>_xlfn.XLOOKUP(A14,'Billing Details'!A:A,'Billing Details'!K:K,"Not Found")</f>
        <v>0</v>
      </c>
      <c r="M14" s="100" t="str">
        <f>_xlfn.XLOOKUP(A14,'Patient Education'!A:A,'Patient Education'!B:B,"Not Found")</f>
        <v>Bachelor's Degree</v>
      </c>
      <c r="N14" s="100" t="str">
        <f>_xlfn.XLOOKUP(A14,'Patient Education'!A:A,'Patient Education'!C:C,"None")</f>
        <v>Junior Executive</v>
      </c>
      <c r="O14" s="100">
        <f>_xlfn.XLOOKUP(A14,'Patient Demographics'!A:A,'Patient Demographics'!I:I,"Not Found")</f>
        <v>7</v>
      </c>
      <c r="P14" s="100" t="str" cm="1">
        <f t="array" ref="P14">_xlfn.IFS(
 O14 &lt;= 2, "Very Low",
 O14 &lt;= 5, "Low",
 O14 &lt;= 10, "Lower-Middle",
 O14 &lt;= 25, "Middle",
 O14 &lt;= 50, "Upper-Middle",
 O14 &lt;= 100, "High",
 O14 &lt;= 200, "Very High",
 O14 &lt;= 400, "Ultra High"
)</f>
        <v>Lower-Middle</v>
      </c>
      <c r="Q14" s="33">
        <f>_xlfn.XLOOKUP(A14,'Patient Health Records'!A:A,'Patient Health Records'!E:E,"Not Found")</f>
        <v>33.713165916678768</v>
      </c>
      <c r="R14" s="100" t="b">
        <f>_xlfn.XLOOKUP(A14,'Patient Health Records'!A14:A1013,'Patient Health Records'!T14:T1013,"Not Found")</f>
        <v>1</v>
      </c>
      <c r="S14" s="100" t="b" cm="1">
        <f t="array" ref="S14">_xlfn.SWITCH(R14, "Yes", TRUE, "No", FALSE, R14)</f>
        <v>1</v>
      </c>
      <c r="T14" s="100" t="str">
        <f>_xlfn.XLOOKUP(A14,'Patient Health Records'!A:A,'Patient Health Records'!V:V,"Not Found")</f>
        <v>Kidney Stones</v>
      </c>
      <c r="U14" s="100" t="str">
        <f>_xlfn.XLOOKUP(A14,'Patient Health Records'!A:A,'Patient Health Records'!X:X,"Not Found")</f>
        <v>Ongoing Treatment</v>
      </c>
      <c r="V14" s="100" t="b">
        <f>_xlfn.XLOOKUP(A14,'Billing Details'!A:A,'Billing Details'!K:K,"Not Found")</f>
        <v>0</v>
      </c>
      <c r="W14" s="100">
        <f>_xlfn.XLOOKUP(A14,'Billing Details'!A:A,'Billing Details'!J:J,"Not Found")</f>
        <v>0</v>
      </c>
      <c r="X14" s="100" t="b">
        <f>_xlfn.XLOOKUP(A14,'Patient Health Records'!A:A,'Patient Health Records'!P:P,"Not Found")</f>
        <v>1</v>
      </c>
      <c r="Y14" s="100" t="b" cm="1">
        <f t="array" ref="Y14">_xlfn.SWITCH(X14, "Yes", TRUE, "No", FALSE, X14)</f>
        <v>1</v>
      </c>
      <c r="Z14" s="100" t="b">
        <f>_xlfn.XLOOKUP(A14,'Patient Health Records'!A:A,'Patient Health Records'!T:T,"Not Found")</f>
        <v>1</v>
      </c>
      <c r="AA14" s="100" t="b" cm="1">
        <f t="array" ref="AA14">_xlfn.SWITCH(Z14, "Yes", TRUE, "No", FALSE, Z14)</f>
        <v>1</v>
      </c>
      <c r="AB14" s="100" t="b">
        <f>_xlfn.XLOOKUP(A14,'Patient Health Records'!A:A,'Patient Health Records'!K:K,"Not Found")</f>
        <v>1</v>
      </c>
      <c r="AC14" s="100" t="b" cm="1">
        <f t="array" ref="AC14">_xlfn.SWITCH(AB14, "Yes", TRUE, "No", FALSE, AB14)</f>
        <v>1</v>
      </c>
    </row>
    <row r="15" spans="1:29">
      <c r="A15" s="2" t="s">
        <v>73</v>
      </c>
      <c r="B15" s="100" t="str">
        <f>_xlfn.XLOOKUP(A15,'Patient Demographics'!A15:A1014,'Patient Demographics'!H15:H1014,"Not Found")</f>
        <v>Adult</v>
      </c>
      <c r="C15" s="100" t="str">
        <f>_xlfn.XLOOKUP(A15,'Patient Demographics'!A15:A1014,'Patient Demographics'!L15:L1014,"Not Found")</f>
        <v>South</v>
      </c>
      <c r="D15" s="100" t="str">
        <f>_xlfn.XLOOKUP(A15,'Patient Demographics'!A:A,'Patient Demographics'!J:J,"Not Found")</f>
        <v>Kerala</v>
      </c>
      <c r="E15" s="100">
        <f>_xlfn.XLOOKUP(A15,'Billing Details'!A15:A1014,'Billing Details'!E15:E1014,"Not Found")</f>
        <v>14000</v>
      </c>
      <c r="F15" s="100">
        <f>_xlfn.XLOOKUP(A15,'Billing Details'!A15:A1014,'Billing Details'!M15:M1014,"Not Found")</f>
        <v>10220.91</v>
      </c>
      <c r="G15" s="100">
        <f>_xlfn.XLOOKUP(A15,'Patient Health Records'!A15:A1014,'Patient Health Records'!G15:G1014,"Not Found")</f>
        <v>78.3</v>
      </c>
      <c r="H15" s="17" t="str">
        <f>_xlfn.XLOOKUP(A15,'Patient Demographics'!A15:A1014,'Patient Demographics'!C15:C1014,"Not Found")</f>
        <v>Female</v>
      </c>
      <c r="I15" s="100" t="str">
        <f>_xlfn.XLOOKUP(A15,'Patient Health Records'!A15:A1014,'Patient Health Records'!B15:B1014,"Not Found")</f>
        <v>AB+</v>
      </c>
      <c r="J15" s="100" t="b">
        <f>_xlfn.XLOOKUP(A15,'Patient Health Records'!A15:A1014,'Patient Health Records'!H15:H1014,"Not Found")</f>
        <v>0</v>
      </c>
      <c r="K15" s="100" t="b">
        <f>_xlfn.XLOOKUP(A15,'Patient Health Records'!A15:A1014,'Patient Health Records'!J15:J1014,"Not Found")</f>
        <v>0</v>
      </c>
      <c r="L15" s="100" t="b">
        <f>_xlfn.XLOOKUP(A15,'Billing Details'!A:A,'Billing Details'!K:K,"Not Found")</f>
        <v>1</v>
      </c>
      <c r="M15" s="100" t="str">
        <f>_xlfn.XLOOKUP(A15,'Patient Education'!A:A,'Patient Education'!B:B,"Not Found")</f>
        <v>Bachelor's Degree</v>
      </c>
      <c r="N15" s="100" t="str">
        <f>_xlfn.XLOOKUP(A15,'Patient Education'!A:A,'Patient Education'!C:C,"None")</f>
        <v>Engineer</v>
      </c>
      <c r="O15" s="100">
        <f>_xlfn.XLOOKUP(A15,'Patient Demographics'!A:A,'Patient Demographics'!I:I,"Not Found")</f>
        <v>15</v>
      </c>
      <c r="P15" s="100" t="str" cm="1">
        <f t="array" ref="P15">_xlfn.IFS(
 O15 &lt;= 2, "Very Low",
 O15 &lt;= 5, "Low",
 O15 &lt;= 10, "Lower-Middle",
 O15 &lt;= 25, "Middle",
 O15 &lt;= 50, "Upper-Middle",
 O15 &lt;= 100, "High",
 O15 &lt;= 200, "Very High",
 O15 &lt;= 400, "Ultra High"
)</f>
        <v>Middle</v>
      </c>
      <c r="Q15" s="33">
        <f>_xlfn.XLOOKUP(A15,'Patient Health Records'!A:A,'Patient Health Records'!E:E,"Not Found")</f>
        <v>26.777469990766392</v>
      </c>
      <c r="R15" s="100" t="b">
        <f>_xlfn.XLOOKUP(A15,'Patient Health Records'!A15:A1014,'Patient Health Records'!T15:T1014,"Not Found")</f>
        <v>0</v>
      </c>
      <c r="S15" s="100" t="b" cm="1">
        <f t="array" ref="S15">_xlfn.SWITCH(R15, "Yes", TRUE, "No", FALSE, R15)</f>
        <v>0</v>
      </c>
      <c r="T15" s="100" t="str">
        <f>_xlfn.XLOOKUP(A15,'Patient Health Records'!A:A,'Patient Health Records'!V:V,"Not Found")</f>
        <v>Hypertension</v>
      </c>
      <c r="U15" s="100" t="str">
        <f>_xlfn.XLOOKUP(A15,'Patient Health Records'!A:A,'Patient Health Records'!X:X,"Not Found")</f>
        <v>Critical</v>
      </c>
      <c r="V15" s="100" t="b">
        <f>_xlfn.XLOOKUP(A15,'Billing Details'!A:A,'Billing Details'!K:K,"Not Found")</f>
        <v>1</v>
      </c>
      <c r="W15" s="100" t="str">
        <f>_xlfn.XLOOKUP(A15,'Billing Details'!A:A,'Billing Details'!J:J,"Not Found")</f>
        <v>Medicare</v>
      </c>
      <c r="X15" s="100" t="b">
        <f>_xlfn.XLOOKUP(A15,'Patient Health Records'!A:A,'Patient Health Records'!P:P,"Not Found")</f>
        <v>0</v>
      </c>
      <c r="Y15" s="100" t="b" cm="1">
        <f t="array" ref="Y15">_xlfn.SWITCH(X15, "Yes", TRUE, "No", FALSE, X15)</f>
        <v>0</v>
      </c>
      <c r="Z15" s="100" t="b">
        <f>_xlfn.XLOOKUP(A15,'Patient Health Records'!A:A,'Patient Health Records'!T:T,"Not Found")</f>
        <v>0</v>
      </c>
      <c r="AA15" s="100" t="b" cm="1">
        <f t="array" ref="AA15">_xlfn.SWITCH(Z15, "Yes", TRUE, "No", FALSE, Z15)</f>
        <v>0</v>
      </c>
      <c r="AB15" s="100" t="b">
        <f>_xlfn.XLOOKUP(A15,'Patient Health Records'!A:A,'Patient Health Records'!K:K,"Not Found")</f>
        <v>0</v>
      </c>
      <c r="AC15" s="100" t="b" cm="1">
        <f t="array" ref="AC15">_xlfn.SWITCH(AB15, "Yes", TRUE, "No", FALSE, AB15)</f>
        <v>0</v>
      </c>
    </row>
    <row r="16" spans="1:29">
      <c r="A16" s="2" t="s">
        <v>76</v>
      </c>
      <c r="B16" s="100" t="str">
        <f>_xlfn.XLOOKUP(A16,'Patient Demographics'!A16:A1015,'Patient Demographics'!H16:H1015,"Not Found")</f>
        <v>Senior</v>
      </c>
      <c r="C16" s="100" t="str">
        <f>_xlfn.XLOOKUP(A16,'Patient Demographics'!A16:A1015,'Patient Demographics'!L16:L1015,"Not Found")</f>
        <v>North</v>
      </c>
      <c r="D16" s="100" t="str">
        <f>_xlfn.XLOOKUP(A16,'Patient Demographics'!A:A,'Patient Demographics'!J:J,"Not Found")</f>
        <v>Uttar Pradesh</v>
      </c>
      <c r="E16" s="100">
        <f>_xlfn.XLOOKUP(A16,'Billing Details'!A16:A1015,'Billing Details'!E16:E1015,"Not Found")</f>
        <v>60000</v>
      </c>
      <c r="F16" s="100">
        <f>_xlfn.XLOOKUP(A16,'Billing Details'!A16:A1015,'Billing Details'!M16:M1015,"Not Found")</f>
        <v>46847.1</v>
      </c>
      <c r="G16" s="100">
        <f>_xlfn.XLOOKUP(A16,'Patient Health Records'!A16:A1015,'Patient Health Records'!G16:G1015,"Not Found")</f>
        <v>60.1</v>
      </c>
      <c r="H16" s="17" t="str">
        <f>_xlfn.XLOOKUP(A16,'Patient Demographics'!A16:A1015,'Patient Demographics'!C16:C1015,"Not Found")</f>
        <v>Female</v>
      </c>
      <c r="I16" s="100" t="str">
        <f>_xlfn.XLOOKUP(A16,'Patient Health Records'!A16:A1015,'Patient Health Records'!B16:B1015,"Not Found")</f>
        <v>AB+</v>
      </c>
      <c r="J16" s="100" t="b">
        <f>_xlfn.XLOOKUP(A16,'Patient Health Records'!A16:A1015,'Patient Health Records'!H16:H1015,"Not Found")</f>
        <v>1</v>
      </c>
      <c r="K16" s="100" t="b">
        <f>_xlfn.XLOOKUP(A16,'Patient Health Records'!A16:A1015,'Patient Health Records'!J16:J1015,"Not Found")</f>
        <v>0</v>
      </c>
      <c r="L16" s="100" t="b">
        <f>_xlfn.XLOOKUP(A16,'Billing Details'!A:A,'Billing Details'!K:K,"Not Found")</f>
        <v>1</v>
      </c>
      <c r="M16" s="100" t="str">
        <f>_xlfn.XLOOKUP(A16,'Patient Education'!A:A,'Patient Education'!B:B,"Not Found")</f>
        <v>School</v>
      </c>
      <c r="N16" s="100" t="str">
        <f>_xlfn.XLOOKUP(A16,'Patient Education'!A:A,'Patient Education'!C:C,"None")</f>
        <v>Retail Worker</v>
      </c>
      <c r="O16" s="100">
        <f>_xlfn.XLOOKUP(A16,'Patient Demographics'!A:A,'Patient Demographics'!I:I,"Not Found")</f>
        <v>2</v>
      </c>
      <c r="P16" s="100" t="str" cm="1">
        <f t="array" ref="P16">_xlfn.IFS(
 O16 &lt;= 2, "Very Low",
 O16 &lt;= 5, "Low",
 O16 &lt;= 10, "Lower-Middle",
 O16 &lt;= 25, "Middle",
 O16 &lt;= 50, "Upper-Middle",
 O16 &lt;= 100, "High",
 O16 &lt;= 200, "Very High",
 O16 &lt;= 400, "Ultra High"
)</f>
        <v>Very Low</v>
      </c>
      <c r="Q16" s="33">
        <f>_xlfn.XLOOKUP(A16,'Patient Health Records'!A:A,'Patient Health Records'!E:E,"Not Found")</f>
        <v>24.382327883484116</v>
      </c>
      <c r="R16" s="100" t="b">
        <f>_xlfn.XLOOKUP(A16,'Patient Health Records'!A16:A1015,'Patient Health Records'!T16:T1015,"Not Found")</f>
        <v>0</v>
      </c>
      <c r="S16" s="100" t="b" cm="1">
        <f t="array" ref="S16">_xlfn.SWITCH(R16, "Yes", TRUE, "No", FALSE, R16)</f>
        <v>0</v>
      </c>
      <c r="T16" s="100" t="str">
        <f>_xlfn.XLOOKUP(A16,'Patient Health Records'!A:A,'Patient Health Records'!V:V,"Not Found")</f>
        <v>Stroke</v>
      </c>
      <c r="U16" s="100" t="str">
        <f>_xlfn.XLOOKUP(A16,'Patient Health Records'!A:A,'Patient Health Records'!X:X,"Not Found")</f>
        <v>Critical</v>
      </c>
      <c r="V16" s="100" t="b">
        <f>_xlfn.XLOOKUP(A16,'Billing Details'!A:A,'Billing Details'!K:K,"Not Found")</f>
        <v>1</v>
      </c>
      <c r="W16" s="100" t="str">
        <f>_xlfn.XLOOKUP(A16,'Billing Details'!A:A,'Billing Details'!J:J,"Not Found")</f>
        <v>Cigna</v>
      </c>
      <c r="X16" s="100" t="b">
        <f>_xlfn.XLOOKUP(A16,'Patient Health Records'!A:A,'Patient Health Records'!P:P,"Not Found")</f>
        <v>0</v>
      </c>
      <c r="Y16" s="100" t="b" cm="1">
        <f t="array" ref="Y16">_xlfn.SWITCH(X16, "Yes", TRUE, "No", FALSE, X16)</f>
        <v>0</v>
      </c>
      <c r="Z16" s="100" t="b">
        <f>_xlfn.XLOOKUP(A16,'Patient Health Records'!A:A,'Patient Health Records'!T:T,"Not Found")</f>
        <v>0</v>
      </c>
      <c r="AA16" s="100" t="b" cm="1">
        <f t="array" ref="AA16">_xlfn.SWITCH(Z16, "Yes", TRUE, "No", FALSE, Z16)</f>
        <v>0</v>
      </c>
      <c r="AB16" s="100" t="b">
        <f>_xlfn.XLOOKUP(A16,'Patient Health Records'!A:A,'Patient Health Records'!K:K,"Not Found")</f>
        <v>0</v>
      </c>
      <c r="AC16" s="100" t="b" cm="1">
        <f t="array" ref="AC16">_xlfn.SWITCH(AB16, "Yes", TRUE, "No", FALSE, AB16)</f>
        <v>0</v>
      </c>
    </row>
    <row r="17" spans="1:29">
      <c r="A17" s="2" t="s">
        <v>78</v>
      </c>
      <c r="B17" s="100" t="str">
        <f>_xlfn.XLOOKUP(A17,'Patient Demographics'!A17:A1016,'Patient Demographics'!H17:H1016,"Not Found")</f>
        <v>Adult</v>
      </c>
      <c r="C17" s="100" t="str">
        <f>_xlfn.XLOOKUP(A17,'Patient Demographics'!A17:A1016,'Patient Demographics'!L17:L1016,"Not Found")</f>
        <v>West</v>
      </c>
      <c r="D17" s="100" t="str">
        <f>_xlfn.XLOOKUP(A17,'Patient Demographics'!A:A,'Patient Demographics'!J:J,"Not Found")</f>
        <v>Gujarat</v>
      </c>
      <c r="E17" s="100">
        <f>_xlfn.XLOOKUP(A17,'Billing Details'!A17:A1016,'Billing Details'!E17:E1016,"Not Found")</f>
        <v>240000</v>
      </c>
      <c r="F17" s="100">
        <f>_xlfn.XLOOKUP(A17,'Billing Details'!A17:A1016,'Billing Details'!M17:M1016,"Not Found")</f>
        <v>0</v>
      </c>
      <c r="G17" s="100">
        <f>_xlfn.XLOOKUP(A17,'Patient Health Records'!A17:A1016,'Patient Health Records'!G17:G1016,"Not Found")</f>
        <v>91.6</v>
      </c>
      <c r="H17" s="17" t="str">
        <f>_xlfn.XLOOKUP(A17,'Patient Demographics'!A17:A1016,'Patient Demographics'!C17:C1016,"Not Found")</f>
        <v>Female</v>
      </c>
      <c r="I17" s="100" t="str">
        <f>_xlfn.XLOOKUP(A17,'Patient Health Records'!A17:A1016,'Patient Health Records'!B17:B1016,"Not Found")</f>
        <v>B+</v>
      </c>
      <c r="J17" s="100" t="b">
        <f>_xlfn.XLOOKUP(A17,'Patient Health Records'!A17:A1016,'Patient Health Records'!H17:H1016,"Not Found")</f>
        <v>1</v>
      </c>
      <c r="K17" s="100" t="b">
        <f>_xlfn.XLOOKUP(A17,'Patient Health Records'!A17:A1016,'Patient Health Records'!J17:J1016,"Not Found")</f>
        <v>0</v>
      </c>
      <c r="L17" s="100" t="b">
        <f>_xlfn.XLOOKUP(A17,'Billing Details'!A:A,'Billing Details'!K:K,"Not Found")</f>
        <v>0</v>
      </c>
      <c r="M17" s="100" t="str">
        <f>_xlfn.XLOOKUP(A17,'Patient Education'!A:A,'Patient Education'!B:B,"Not Found")</f>
        <v>Bachelor's Degree</v>
      </c>
      <c r="N17" s="100" t="str">
        <f>_xlfn.XLOOKUP(A17,'Patient Education'!A:A,'Patient Education'!C:C,"None")</f>
        <v>Nurse</v>
      </c>
      <c r="O17" s="100">
        <f>_xlfn.XLOOKUP(A17,'Patient Demographics'!A:A,'Patient Demographics'!I:I,"Not Found")</f>
        <v>15</v>
      </c>
      <c r="P17" s="100" t="str" cm="1">
        <f t="array" ref="P17">_xlfn.IFS(
 O17 &lt;= 2, "Very Low",
 O17 &lt;= 5, "Low",
 O17 &lt;= 10, "Lower-Middle",
 O17 &lt;= 25, "Middle",
 O17 &lt;= 50, "Upper-Middle",
 O17 &lt;= 100, "High",
 O17 &lt;= 200, "Very High",
 O17 &lt;= 400, "Ultra High"
)</f>
        <v>Middle</v>
      </c>
      <c r="Q17" s="33">
        <f>_xlfn.XLOOKUP(A17,'Patient Health Records'!A:A,'Patient Health Records'!E:E,"Not Found")</f>
        <v>33.645546372819105</v>
      </c>
      <c r="R17" s="100" t="b">
        <f>_xlfn.XLOOKUP(A17,'Patient Health Records'!A17:A1016,'Patient Health Records'!T17:T1016,"Not Found")</f>
        <v>1</v>
      </c>
      <c r="S17" s="100" t="b" cm="1">
        <f t="array" ref="S17">_xlfn.SWITCH(R17, "Yes", TRUE, "No", FALSE, R17)</f>
        <v>1</v>
      </c>
      <c r="T17" s="100" t="str">
        <f>_xlfn.XLOOKUP(A17,'Patient Health Records'!A:A,'Patient Health Records'!V:V,"Not Found")</f>
        <v>Heart Disease</v>
      </c>
      <c r="U17" s="100" t="str">
        <f>_xlfn.XLOOKUP(A17,'Patient Health Records'!A:A,'Patient Health Records'!X:X,"Not Found")</f>
        <v>Ongoing Treatment</v>
      </c>
      <c r="V17" s="100" t="b">
        <f>_xlfn.XLOOKUP(A17,'Billing Details'!A:A,'Billing Details'!K:K,"Not Found")</f>
        <v>0</v>
      </c>
      <c r="W17" s="100">
        <f>_xlfn.XLOOKUP(A17,'Billing Details'!A:A,'Billing Details'!J:J,"Not Found")</f>
        <v>0</v>
      </c>
      <c r="X17" s="100" t="b">
        <f>_xlfn.XLOOKUP(A17,'Patient Health Records'!A:A,'Patient Health Records'!P:P,"Not Found")</f>
        <v>1</v>
      </c>
      <c r="Y17" s="100" t="b" cm="1">
        <f t="array" ref="Y17">_xlfn.SWITCH(X17, "Yes", TRUE, "No", FALSE, X17)</f>
        <v>1</v>
      </c>
      <c r="Z17" s="100" t="b">
        <f>_xlfn.XLOOKUP(A17,'Patient Health Records'!A:A,'Patient Health Records'!T:T,"Not Found")</f>
        <v>1</v>
      </c>
      <c r="AA17" s="100" t="b" cm="1">
        <f t="array" ref="AA17">_xlfn.SWITCH(Z17, "Yes", TRUE, "No", FALSE, Z17)</f>
        <v>1</v>
      </c>
      <c r="AB17" s="100" t="b">
        <f>_xlfn.XLOOKUP(A17,'Patient Health Records'!A:A,'Patient Health Records'!K:K,"Not Found")</f>
        <v>0</v>
      </c>
      <c r="AC17" s="100" t="b" cm="1">
        <f t="array" ref="AC17">_xlfn.SWITCH(AB17, "Yes", TRUE, "No", FALSE, AB17)</f>
        <v>0</v>
      </c>
    </row>
    <row r="18" spans="1:29">
      <c r="A18" s="2" t="s">
        <v>81</v>
      </c>
      <c r="B18" s="100" t="str">
        <f>_xlfn.XLOOKUP(A18,'Patient Demographics'!A18:A1017,'Patient Demographics'!H18:H1017,"Not Found")</f>
        <v>Adult</v>
      </c>
      <c r="C18" s="100" t="str">
        <f>_xlfn.XLOOKUP(A18,'Patient Demographics'!A18:A1017,'Patient Demographics'!L18:L1017,"Not Found")</f>
        <v>South</v>
      </c>
      <c r="D18" s="100" t="str">
        <f>_xlfn.XLOOKUP(A18,'Patient Demographics'!A:A,'Patient Demographics'!J:J,"Not Found")</f>
        <v>Kerala</v>
      </c>
      <c r="E18" s="100">
        <f>_xlfn.XLOOKUP(A18,'Billing Details'!A18:A1017,'Billing Details'!E18:E1017,"Not Found")</f>
        <v>1000</v>
      </c>
      <c r="F18" s="100">
        <f>_xlfn.XLOOKUP(A18,'Billing Details'!A18:A1017,'Billing Details'!M18:M1017,"Not Found")</f>
        <v>0</v>
      </c>
      <c r="G18" s="100">
        <f>_xlfn.XLOOKUP(A18,'Patient Health Records'!A18:A1017,'Patient Health Records'!G18:G1017,"Not Found")</f>
        <v>60.6</v>
      </c>
      <c r="H18" s="17" t="str">
        <f>_xlfn.XLOOKUP(A18,'Patient Demographics'!A18:A1017,'Patient Demographics'!C18:C1017,"Not Found")</f>
        <v>Male</v>
      </c>
      <c r="I18" s="100" t="str">
        <f>_xlfn.XLOOKUP(A18,'Patient Health Records'!A18:A1017,'Patient Health Records'!B18:B1017,"Not Found")</f>
        <v>A+</v>
      </c>
      <c r="J18" s="100" t="b">
        <f>_xlfn.XLOOKUP(A18,'Patient Health Records'!A18:A1017,'Patient Health Records'!H18:H1017,"Not Found")</f>
        <v>0</v>
      </c>
      <c r="K18" s="100" t="b">
        <f>_xlfn.XLOOKUP(A18,'Patient Health Records'!A18:A1017,'Patient Health Records'!J18:J1017,"Not Found")</f>
        <v>1</v>
      </c>
      <c r="L18" s="100" t="b">
        <f>_xlfn.XLOOKUP(A18,'Billing Details'!A:A,'Billing Details'!K:K,"Not Found")</f>
        <v>0</v>
      </c>
      <c r="M18" s="100" t="str">
        <f>_xlfn.XLOOKUP(A18,'Patient Education'!A:A,'Patient Education'!B:B,"Not Found")</f>
        <v>Master's Degree</v>
      </c>
      <c r="N18" s="100" t="str">
        <f>_xlfn.XLOOKUP(A18,'Patient Education'!A:A,'Patient Education'!C:C,"None")</f>
        <v>Manager</v>
      </c>
      <c r="O18" s="100">
        <f>_xlfn.XLOOKUP(A18,'Patient Demographics'!A:A,'Patient Demographics'!I:I,"Not Found")</f>
        <v>7</v>
      </c>
      <c r="P18" s="100" t="str" cm="1">
        <f t="array" ref="P18">_xlfn.IFS(
 O18 &lt;= 2, "Very Low",
 O18 &lt;= 5, "Low",
 O18 &lt;= 10, "Lower-Middle",
 O18 &lt;= 25, "Middle",
 O18 &lt;= 50, "Upper-Middle",
 O18 &lt;= 100, "High",
 O18 &lt;= 200, "Very High",
 O18 &lt;= 400, "Ultra High"
)</f>
        <v>Lower-Middle</v>
      </c>
      <c r="Q18" s="33">
        <f>_xlfn.XLOOKUP(A18,'Patient Health Records'!A:A,'Patient Health Records'!E:E,"Not Found")</f>
        <v>21.728997095629101</v>
      </c>
      <c r="R18" s="100" t="b">
        <f>_xlfn.XLOOKUP(A18,'Patient Health Records'!A18:A1017,'Patient Health Records'!T18:T1017,"Not Found")</f>
        <v>0</v>
      </c>
      <c r="S18" s="100" t="b" cm="1">
        <f t="array" ref="S18">_xlfn.SWITCH(R18, "Yes", TRUE, "No", FALSE, R18)</f>
        <v>0</v>
      </c>
      <c r="T18" s="100" t="str">
        <f>_xlfn.XLOOKUP(A18,'Patient Health Records'!A:A,'Patient Health Records'!V:V,"Not Found")</f>
        <v>Osteoarthritis</v>
      </c>
      <c r="U18" s="100" t="str">
        <f>_xlfn.XLOOKUP(A18,'Patient Health Records'!A:A,'Patient Health Records'!X:X,"Not Found")</f>
        <v>Critical</v>
      </c>
      <c r="V18" s="100" t="b">
        <f>_xlfn.XLOOKUP(A18,'Billing Details'!A:A,'Billing Details'!K:K,"Not Found")</f>
        <v>0</v>
      </c>
      <c r="W18" s="100">
        <f>_xlfn.XLOOKUP(A18,'Billing Details'!A:A,'Billing Details'!J:J,"Not Found")</f>
        <v>0</v>
      </c>
      <c r="X18" s="100" t="b">
        <f>_xlfn.XLOOKUP(A18,'Patient Health Records'!A:A,'Patient Health Records'!P:P,"Not Found")</f>
        <v>0</v>
      </c>
      <c r="Y18" s="100" t="b" cm="1">
        <f t="array" ref="Y18">_xlfn.SWITCH(X18, "Yes", TRUE, "No", FALSE, X18)</f>
        <v>0</v>
      </c>
      <c r="Z18" s="100" t="b">
        <f>_xlfn.XLOOKUP(A18,'Patient Health Records'!A:A,'Patient Health Records'!T:T,"Not Found")</f>
        <v>0</v>
      </c>
      <c r="AA18" s="100" t="b" cm="1">
        <f t="array" ref="AA18">_xlfn.SWITCH(Z18, "Yes", TRUE, "No", FALSE, Z18)</f>
        <v>0</v>
      </c>
      <c r="AB18" s="100" t="b">
        <f>_xlfn.XLOOKUP(A18,'Patient Health Records'!A:A,'Patient Health Records'!K:K,"Not Found")</f>
        <v>0</v>
      </c>
      <c r="AC18" s="100" t="b" cm="1">
        <f t="array" ref="AC18">_xlfn.SWITCH(AB18, "Yes", TRUE, "No", FALSE, AB18)</f>
        <v>0</v>
      </c>
    </row>
    <row r="19" spans="1:29">
      <c r="A19" s="2" t="s">
        <v>83</v>
      </c>
      <c r="B19" s="100" t="str">
        <f>_xlfn.XLOOKUP(A19,'Patient Demographics'!A19:A1018,'Patient Demographics'!H19:H1018,"Not Found")</f>
        <v>Middle-aged</v>
      </c>
      <c r="C19" s="100" t="str">
        <f>_xlfn.XLOOKUP(A19,'Patient Demographics'!A19:A1018,'Patient Demographics'!L19:L1018,"Not Found")</f>
        <v>South</v>
      </c>
      <c r="D19" s="100" t="str">
        <f>_xlfn.XLOOKUP(A19,'Patient Demographics'!A:A,'Patient Demographics'!J:J,"Not Found")</f>
        <v>Karnataka</v>
      </c>
      <c r="E19" s="100">
        <f>_xlfn.XLOOKUP(A19,'Billing Details'!A19:A1018,'Billing Details'!E19:E1018,"Not Found")</f>
        <v>40000</v>
      </c>
      <c r="F19" s="100">
        <f>_xlfn.XLOOKUP(A19,'Billing Details'!A19:A1018,'Billing Details'!M19:M1018,"Not Found")</f>
        <v>21677.3</v>
      </c>
      <c r="G19" s="100">
        <f>_xlfn.XLOOKUP(A19,'Patient Health Records'!A19:A1018,'Patient Health Records'!G19:G1018,"Not Found")</f>
        <v>93.5</v>
      </c>
      <c r="H19" s="17" t="str">
        <f>_xlfn.XLOOKUP(A19,'Patient Demographics'!A19:A1018,'Patient Demographics'!C19:C1018,"Not Found")</f>
        <v>Female</v>
      </c>
      <c r="I19" s="100" t="str">
        <f>_xlfn.XLOOKUP(A19,'Patient Health Records'!A19:A1018,'Patient Health Records'!B19:B1018,"Not Found")</f>
        <v>O+</v>
      </c>
      <c r="J19" s="100" t="b">
        <f>_xlfn.XLOOKUP(A19,'Patient Health Records'!A19:A1018,'Patient Health Records'!H19:H1018,"Not Found")</f>
        <v>0</v>
      </c>
      <c r="K19" s="100" t="b">
        <f>_xlfn.XLOOKUP(A19,'Patient Health Records'!A19:A1018,'Patient Health Records'!J19:J1018,"Not Found")</f>
        <v>0</v>
      </c>
      <c r="L19" s="100" t="b">
        <f>_xlfn.XLOOKUP(A19,'Billing Details'!A:A,'Billing Details'!K:K,"Not Found")</f>
        <v>1</v>
      </c>
      <c r="M19" s="100" t="str">
        <f>_xlfn.XLOOKUP(A19,'Patient Education'!A:A,'Patient Education'!B:B,"Not Found")</f>
        <v>Master's Degree</v>
      </c>
      <c r="N19" s="100" t="str">
        <f>_xlfn.XLOOKUP(A19,'Patient Education'!A:A,'Patient Education'!C:C,"None")</f>
        <v>Doctor</v>
      </c>
      <c r="O19" s="100">
        <f>_xlfn.XLOOKUP(A19,'Patient Demographics'!A:A,'Patient Demographics'!I:I,"Not Found")</f>
        <v>3</v>
      </c>
      <c r="P19" s="100" t="str" cm="1">
        <f t="array" ref="P19">_xlfn.IFS(
 O19 &lt;= 2, "Very Low",
 O19 &lt;= 5, "Low",
 O19 &lt;= 10, "Lower-Middle",
 O19 &lt;= 25, "Middle",
 O19 &lt;= 50, "Upper-Middle",
 O19 &lt;= 100, "High",
 O19 &lt;= 200, "Very High",
 O19 &lt;= 400, "Ultra High"
)</f>
        <v>Low</v>
      </c>
      <c r="Q19" s="33">
        <f>_xlfn.XLOOKUP(A19,'Patient Health Records'!A:A,'Patient Health Records'!E:E,"Not Found")</f>
        <v>33.525762845566355</v>
      </c>
      <c r="R19" s="100" t="b">
        <f>_xlfn.XLOOKUP(A19,'Patient Health Records'!A19:A1018,'Patient Health Records'!T19:T1018,"Not Found")</f>
        <v>1</v>
      </c>
      <c r="S19" s="100" t="b" cm="1">
        <f t="array" ref="S19">_xlfn.SWITCH(R19, "Yes", TRUE, "No", FALSE, R19)</f>
        <v>1</v>
      </c>
      <c r="T19" s="100" t="str">
        <f>_xlfn.XLOOKUP(A19,'Patient Health Records'!A:A,'Patient Health Records'!V:V,"Not Found")</f>
        <v>Childbirth</v>
      </c>
      <c r="U19" s="100" t="str">
        <f>_xlfn.XLOOKUP(A19,'Patient Health Records'!A:A,'Patient Health Records'!X:X,"Not Found")</f>
        <v>Critical</v>
      </c>
      <c r="V19" s="100" t="b">
        <f>_xlfn.XLOOKUP(A19,'Billing Details'!A:A,'Billing Details'!K:K,"Not Found")</f>
        <v>1</v>
      </c>
      <c r="W19" s="100" t="str">
        <f>_xlfn.XLOOKUP(A19,'Billing Details'!A:A,'Billing Details'!J:J,"Not Found")</f>
        <v>Cigna</v>
      </c>
      <c r="X19" s="100" t="b">
        <f>_xlfn.XLOOKUP(A19,'Patient Health Records'!A:A,'Patient Health Records'!P:P,"Not Found")</f>
        <v>1</v>
      </c>
      <c r="Y19" s="100" t="b" cm="1">
        <f t="array" ref="Y19">_xlfn.SWITCH(X19, "Yes", TRUE, "No", FALSE, X19)</f>
        <v>1</v>
      </c>
      <c r="Z19" s="100" t="b">
        <f>_xlfn.XLOOKUP(A19,'Patient Health Records'!A:A,'Patient Health Records'!T:T,"Not Found")</f>
        <v>1</v>
      </c>
      <c r="AA19" s="100" t="b" cm="1">
        <f t="array" ref="AA19">_xlfn.SWITCH(Z19, "Yes", TRUE, "No", FALSE, Z19)</f>
        <v>1</v>
      </c>
      <c r="AB19" s="100" t="b">
        <f>_xlfn.XLOOKUP(A19,'Patient Health Records'!A:A,'Patient Health Records'!K:K,"Not Found")</f>
        <v>1</v>
      </c>
      <c r="AC19" s="100" t="b" cm="1">
        <f t="array" ref="AC19">_xlfn.SWITCH(AB19, "Yes", TRUE, "No", FALSE, AB19)</f>
        <v>1</v>
      </c>
    </row>
    <row r="20" spans="1:29">
      <c r="A20" s="2" t="s">
        <v>87</v>
      </c>
      <c r="B20" s="100" t="str">
        <f>_xlfn.XLOOKUP(A20,'Patient Demographics'!A20:A1019,'Patient Demographics'!H20:H1019,"Not Found")</f>
        <v>Adult</v>
      </c>
      <c r="C20" s="100" t="str">
        <f>_xlfn.XLOOKUP(A20,'Patient Demographics'!A20:A1019,'Patient Demographics'!L20:L1019,"Not Found")</f>
        <v>South</v>
      </c>
      <c r="D20" s="100" t="str">
        <f>_xlfn.XLOOKUP(A20,'Patient Demographics'!A:A,'Patient Demographics'!J:J,"Not Found")</f>
        <v>Karnataka</v>
      </c>
      <c r="E20" s="100">
        <f>_xlfn.XLOOKUP(A20,'Billing Details'!A20:A1019,'Billing Details'!E20:E1019,"Not Found")</f>
        <v>500</v>
      </c>
      <c r="F20" s="100">
        <f>_xlfn.XLOOKUP(A20,'Billing Details'!A20:A1019,'Billing Details'!M20:M1019,"Not Found")</f>
        <v>399.98</v>
      </c>
      <c r="G20" s="100">
        <f>_xlfn.XLOOKUP(A20,'Patient Health Records'!A20:A1019,'Patient Health Records'!G20:G1019,"Not Found")</f>
        <v>99</v>
      </c>
      <c r="H20" s="17" t="str">
        <f>_xlfn.XLOOKUP(A20,'Patient Demographics'!A20:A1019,'Patient Demographics'!C20:C1019,"Not Found")</f>
        <v>Female</v>
      </c>
      <c r="I20" s="100" t="str">
        <f>_xlfn.XLOOKUP(A20,'Patient Health Records'!A20:A1019,'Patient Health Records'!B20:B1019,"Not Found")</f>
        <v>O+</v>
      </c>
      <c r="J20" s="100" t="b">
        <f>_xlfn.XLOOKUP(A20,'Patient Health Records'!A20:A1019,'Patient Health Records'!H20:H1019,"Not Found")</f>
        <v>1</v>
      </c>
      <c r="K20" s="100" t="b">
        <f>_xlfn.XLOOKUP(A20,'Patient Health Records'!A20:A1019,'Patient Health Records'!J20:J1019,"Not Found")</f>
        <v>0</v>
      </c>
      <c r="L20" s="100" t="b">
        <f>_xlfn.XLOOKUP(A20,'Billing Details'!A:A,'Billing Details'!K:K,"Not Found")</f>
        <v>1</v>
      </c>
      <c r="M20" s="100" t="str">
        <f>_xlfn.XLOOKUP(A20,'Patient Education'!A:A,'Patient Education'!B:B,"Not Found")</f>
        <v>School</v>
      </c>
      <c r="N20" s="100" t="str">
        <f>_xlfn.XLOOKUP(A20,'Patient Education'!A:A,'Patient Education'!C:C,"None")</f>
        <v>Retail Worker</v>
      </c>
      <c r="O20" s="100">
        <f>_xlfn.XLOOKUP(A20,'Patient Demographics'!A:A,'Patient Demographics'!I:I,"Not Found")</f>
        <v>4</v>
      </c>
      <c r="P20" s="100" t="str" cm="1">
        <f t="array" ref="P20">_xlfn.IFS(
 O20 &lt;= 2, "Very Low",
 O20 &lt;= 5, "Low",
 O20 &lt;= 10, "Lower-Middle",
 O20 &lt;= 25, "Middle",
 O20 &lt;= 50, "Upper-Middle",
 O20 &lt;= 100, "High",
 O20 &lt;= 200, "Very High",
 O20 &lt;= 400, "Ultra High"
)</f>
        <v>Low</v>
      </c>
      <c r="Q20" s="33">
        <f>_xlfn.XLOOKUP(A20,'Patient Health Records'!A:A,'Patient Health Records'!E:E,"Not Found")</f>
        <v>33.856571252693136</v>
      </c>
      <c r="R20" s="100" t="b">
        <f>_xlfn.XLOOKUP(A20,'Patient Health Records'!A20:A1019,'Patient Health Records'!T20:T1019,"Not Found")</f>
        <v>1</v>
      </c>
      <c r="S20" s="100" t="b" cm="1">
        <f t="array" ref="S20">_xlfn.SWITCH(R20, "Yes", TRUE, "No", FALSE, R20)</f>
        <v>1</v>
      </c>
      <c r="T20" s="100" t="str">
        <f>_xlfn.XLOOKUP(A20,'Patient Health Records'!A:A,'Patient Health Records'!V:V,"Not Found")</f>
        <v>Allergic Reaction</v>
      </c>
      <c r="U20" s="100" t="str">
        <f>_xlfn.XLOOKUP(A20,'Patient Health Records'!A:A,'Patient Health Records'!X:X,"Not Found")</f>
        <v>Ongoing Treatment</v>
      </c>
      <c r="V20" s="100" t="b">
        <f>_xlfn.XLOOKUP(A20,'Billing Details'!A:A,'Billing Details'!K:K,"Not Found")</f>
        <v>1</v>
      </c>
      <c r="W20" s="100" t="str">
        <f>_xlfn.XLOOKUP(A20,'Billing Details'!A:A,'Billing Details'!J:J,"Not Found")</f>
        <v>UnitedHealthcare</v>
      </c>
      <c r="X20" s="100" t="b">
        <f>_xlfn.XLOOKUP(A20,'Patient Health Records'!A:A,'Patient Health Records'!P:P,"Not Found")</f>
        <v>0</v>
      </c>
      <c r="Y20" s="100" t="b" cm="1">
        <f t="array" ref="Y20">_xlfn.SWITCH(X20, "Yes", TRUE, "No", FALSE, X20)</f>
        <v>0</v>
      </c>
      <c r="Z20" s="100" t="b">
        <f>_xlfn.XLOOKUP(A20,'Patient Health Records'!A:A,'Patient Health Records'!T:T,"Not Found")</f>
        <v>1</v>
      </c>
      <c r="AA20" s="100" t="b" cm="1">
        <f t="array" ref="AA20">_xlfn.SWITCH(Z20, "Yes", TRUE, "No", FALSE, Z20)</f>
        <v>1</v>
      </c>
      <c r="AB20" s="100" t="b">
        <f>_xlfn.XLOOKUP(A20,'Patient Health Records'!A:A,'Patient Health Records'!K:K,"Not Found")</f>
        <v>0</v>
      </c>
      <c r="AC20" s="100" t="b" cm="1">
        <f t="array" ref="AC20">_xlfn.SWITCH(AB20, "Yes", TRUE, "No", FALSE, AB20)</f>
        <v>0</v>
      </c>
    </row>
    <row r="21" spans="1:29">
      <c r="A21" s="2" t="s">
        <v>89</v>
      </c>
      <c r="B21" s="100" t="str">
        <f>_xlfn.XLOOKUP(A21,'Patient Demographics'!A21:A1020,'Patient Demographics'!H21:H1020,"Not Found")</f>
        <v>Middle-aged</v>
      </c>
      <c r="C21" s="100" t="str">
        <f>_xlfn.XLOOKUP(A21,'Patient Demographics'!A21:A1020,'Patient Demographics'!L21:L1020,"Not Found")</f>
        <v>West</v>
      </c>
      <c r="D21" s="100" t="str">
        <f>_xlfn.XLOOKUP(A21,'Patient Demographics'!A:A,'Patient Demographics'!J:J,"Not Found")</f>
        <v>Maharashtra</v>
      </c>
      <c r="E21" s="100">
        <f>_xlfn.XLOOKUP(A21,'Billing Details'!A21:A1020,'Billing Details'!E21:E1020,"Not Found")</f>
        <v>24000</v>
      </c>
      <c r="F21" s="100">
        <f>_xlfn.XLOOKUP(A21,'Billing Details'!A21:A1020,'Billing Details'!M21:M1020,"Not Found")</f>
        <v>12575.07</v>
      </c>
      <c r="G21" s="100">
        <f>_xlfn.XLOOKUP(A21,'Patient Health Records'!A21:A1020,'Patient Health Records'!G21:G1020,"Not Found")</f>
        <v>73.7</v>
      </c>
      <c r="H21" s="17" t="str">
        <f>_xlfn.XLOOKUP(A21,'Patient Demographics'!A21:A1020,'Patient Demographics'!C21:C1020,"Not Found")</f>
        <v>Male</v>
      </c>
      <c r="I21" s="100" t="str">
        <f>_xlfn.XLOOKUP(A21,'Patient Health Records'!A21:A1020,'Patient Health Records'!B21:B1020,"Not Found")</f>
        <v>A-</v>
      </c>
      <c r="J21" s="100" t="b">
        <f>_xlfn.XLOOKUP(A21,'Patient Health Records'!A21:A1020,'Patient Health Records'!H21:H1020,"Not Found")</f>
        <v>0</v>
      </c>
      <c r="K21" s="100" t="b">
        <f>_xlfn.XLOOKUP(A21,'Patient Health Records'!A21:A1020,'Patient Health Records'!J21:J1020,"Not Found")</f>
        <v>0</v>
      </c>
      <c r="L21" s="100" t="b">
        <f>_xlfn.XLOOKUP(A21,'Billing Details'!A:A,'Billing Details'!K:K,"Not Found")</f>
        <v>1</v>
      </c>
      <c r="M21" s="100" t="str">
        <f>_xlfn.XLOOKUP(A21,'Patient Education'!A:A,'Patient Education'!B:B,"Not Found")</f>
        <v>Bachelor's Degree</v>
      </c>
      <c r="N21" s="100" t="str">
        <f>_xlfn.XLOOKUP(A21,'Patient Education'!A:A,'Patient Education'!C:C,"None")</f>
        <v>Junior Executive</v>
      </c>
      <c r="O21" s="100">
        <f>_xlfn.XLOOKUP(A21,'Patient Demographics'!A:A,'Patient Demographics'!I:I,"Not Found")</f>
        <v>15</v>
      </c>
      <c r="P21" s="100" t="str" cm="1">
        <f t="array" ref="P21">_xlfn.IFS(
 O21 &lt;= 2, "Very Low",
 O21 &lt;= 5, "Low",
 O21 &lt;= 10, "Lower-Middle",
 O21 &lt;= 25, "Middle",
 O21 &lt;= 50, "Upper-Middle",
 O21 &lt;= 100, "High",
 O21 &lt;= 200, "Very High",
 O21 &lt;= 400, "Ultra High"
)</f>
        <v>Middle</v>
      </c>
      <c r="Q21" s="33">
        <f>_xlfn.XLOOKUP(A21,'Patient Health Records'!A:A,'Patient Health Records'!E:E,"Not Found")</f>
        <v>28.432545040700589</v>
      </c>
      <c r="R21" s="100" t="b">
        <f>_xlfn.XLOOKUP(A21,'Patient Health Records'!A21:A1020,'Patient Health Records'!T21:T1020,"Not Found")</f>
        <v>1</v>
      </c>
      <c r="S21" s="100" t="b" cm="1">
        <f t="array" ref="S21">_xlfn.SWITCH(R21, "Yes", TRUE, "No", FALSE, R21)</f>
        <v>1</v>
      </c>
      <c r="T21" s="100" t="str">
        <f>_xlfn.XLOOKUP(A21,'Patient Health Records'!A:A,'Patient Health Records'!V:V,"Not Found")</f>
        <v>Respiratory Infection</v>
      </c>
      <c r="U21" s="100" t="str">
        <f>_xlfn.XLOOKUP(A21,'Patient Health Records'!A:A,'Patient Health Records'!X:X,"Not Found")</f>
        <v>Critical</v>
      </c>
      <c r="V21" s="100" t="b">
        <f>_xlfn.XLOOKUP(A21,'Billing Details'!A:A,'Billing Details'!K:K,"Not Found")</f>
        <v>1</v>
      </c>
      <c r="W21" s="100" t="str">
        <f>_xlfn.XLOOKUP(A21,'Billing Details'!A:A,'Billing Details'!J:J,"Not Found")</f>
        <v>Blue Cross</v>
      </c>
      <c r="X21" s="100" t="b">
        <f>_xlfn.XLOOKUP(A21,'Patient Health Records'!A:A,'Patient Health Records'!P:P,"Not Found")</f>
        <v>1</v>
      </c>
      <c r="Y21" s="100" t="b" cm="1">
        <f t="array" ref="Y21">_xlfn.SWITCH(X21, "Yes", TRUE, "No", FALSE, X21)</f>
        <v>1</v>
      </c>
      <c r="Z21" s="100" t="b">
        <f>_xlfn.XLOOKUP(A21,'Patient Health Records'!A:A,'Patient Health Records'!T:T,"Not Found")</f>
        <v>1</v>
      </c>
      <c r="AA21" s="100" t="b" cm="1">
        <f t="array" ref="AA21">_xlfn.SWITCH(Z21, "Yes", TRUE, "No", FALSE, Z21)</f>
        <v>1</v>
      </c>
      <c r="AB21" s="100" t="b">
        <f>_xlfn.XLOOKUP(A21,'Patient Health Records'!A:A,'Patient Health Records'!K:K,"Not Found")</f>
        <v>1</v>
      </c>
      <c r="AC21" s="100" t="b" cm="1">
        <f t="array" ref="AC21">_xlfn.SWITCH(AB21, "Yes", TRUE, "No", FALSE, AB21)</f>
        <v>1</v>
      </c>
    </row>
    <row r="22" spans="1:29">
      <c r="A22" s="2" t="s">
        <v>92</v>
      </c>
      <c r="B22" s="100" t="str">
        <f>_xlfn.XLOOKUP(A22,'Patient Demographics'!A22:A1021,'Patient Demographics'!H22:H1021,"Not Found")</f>
        <v>Adult</v>
      </c>
      <c r="C22" s="100" t="str">
        <f>_xlfn.XLOOKUP(A22,'Patient Demographics'!A22:A1021,'Patient Demographics'!L22:L1021,"Not Found")</f>
        <v>North</v>
      </c>
      <c r="D22" s="100" t="str">
        <f>_xlfn.XLOOKUP(A22,'Patient Demographics'!A:A,'Patient Demographics'!J:J,"Not Found")</f>
        <v>Punjab</v>
      </c>
      <c r="E22" s="100">
        <f>_xlfn.XLOOKUP(A22,'Billing Details'!A22:A1021,'Billing Details'!E22:E1021,"Not Found")</f>
        <v>24000</v>
      </c>
      <c r="F22" s="100">
        <f>_xlfn.XLOOKUP(A22,'Billing Details'!A22:A1021,'Billing Details'!M22:M1021,"Not Found")</f>
        <v>19464.48</v>
      </c>
      <c r="G22" s="100">
        <f>_xlfn.XLOOKUP(A22,'Patient Health Records'!A22:A1021,'Patient Health Records'!G22:G1021,"Not Found")</f>
        <v>54</v>
      </c>
      <c r="H22" s="17" t="str">
        <f>_xlfn.XLOOKUP(A22,'Patient Demographics'!A22:A1021,'Patient Demographics'!C22:C1021,"Not Found")</f>
        <v>Female</v>
      </c>
      <c r="I22" s="100" t="str">
        <f>_xlfn.XLOOKUP(A22,'Patient Health Records'!A22:A1021,'Patient Health Records'!B22:B1021,"Not Found")</f>
        <v>A-</v>
      </c>
      <c r="J22" s="100" t="b">
        <f>_xlfn.XLOOKUP(A22,'Patient Health Records'!A22:A1021,'Patient Health Records'!H22:H1021,"Not Found")</f>
        <v>0</v>
      </c>
      <c r="K22" s="100" t="b">
        <f>_xlfn.XLOOKUP(A22,'Patient Health Records'!A22:A1021,'Patient Health Records'!J22:J1021,"Not Found")</f>
        <v>1</v>
      </c>
      <c r="L22" s="100" t="b">
        <f>_xlfn.XLOOKUP(A22,'Billing Details'!A:A,'Billing Details'!K:K,"Not Found")</f>
        <v>1</v>
      </c>
      <c r="M22" s="100" t="str">
        <f>_xlfn.XLOOKUP(A22,'Patient Education'!A:A,'Patient Education'!B:B,"Not Found")</f>
        <v>High School</v>
      </c>
      <c r="N22" s="100" t="str">
        <f>_xlfn.XLOOKUP(A22,'Patient Education'!A:A,'Patient Education'!C:C,"None")</f>
        <v>Unemployed</v>
      </c>
      <c r="O22" s="100">
        <f>_xlfn.XLOOKUP(A22,'Patient Demographics'!A:A,'Patient Demographics'!I:I,"Not Found")</f>
        <v>30</v>
      </c>
      <c r="P22" s="100" t="str" cm="1">
        <f t="array" ref="P22">_xlfn.IFS(
 O22 &lt;= 2, "Very Low",
 O22 &lt;= 5, "Low",
 O22 &lt;= 10, "Lower-Middle",
 O22 &lt;= 25, "Middle",
 O22 &lt;= 50, "Upper-Middle",
 O22 &lt;= 100, "High",
 O22 &lt;= 200, "Very High",
 O22 &lt;= 400, "Ultra High"
)</f>
        <v>Upper-Middle</v>
      </c>
      <c r="Q22" s="33">
        <f>_xlfn.XLOOKUP(A22,'Patient Health Records'!A:A,'Patient Health Records'!E:E,"Not Found")</f>
        <v>20.832529609197174</v>
      </c>
      <c r="R22" s="100" t="b">
        <f>_xlfn.XLOOKUP(A22,'Patient Health Records'!A22:A1021,'Patient Health Records'!T22:T1021,"Not Found")</f>
        <v>0</v>
      </c>
      <c r="S22" s="100" t="b" cm="1">
        <f t="array" ref="S22">_xlfn.SWITCH(R22, "Yes", TRUE, "No", FALSE, R22)</f>
        <v>0</v>
      </c>
      <c r="T22" s="100" t="str">
        <f>_xlfn.XLOOKUP(A22,'Patient Health Records'!A:A,'Patient Health Records'!V:V,"Not Found")</f>
        <v>Kidney Stones</v>
      </c>
      <c r="U22" s="100" t="str">
        <f>_xlfn.XLOOKUP(A22,'Patient Health Records'!A:A,'Patient Health Records'!X:X,"Not Found")</f>
        <v>Ongoing Treatment</v>
      </c>
      <c r="V22" s="100" t="b">
        <f>_xlfn.XLOOKUP(A22,'Billing Details'!A:A,'Billing Details'!K:K,"Not Found")</f>
        <v>1</v>
      </c>
      <c r="W22" s="100" t="str">
        <f>_xlfn.XLOOKUP(A22,'Billing Details'!A:A,'Billing Details'!J:J,"Not Found")</f>
        <v>Medicare</v>
      </c>
      <c r="X22" s="100" t="b">
        <f>_xlfn.XLOOKUP(A22,'Patient Health Records'!A:A,'Patient Health Records'!P:P,"Not Found")</f>
        <v>0</v>
      </c>
      <c r="Y22" s="100" t="b" cm="1">
        <f t="array" ref="Y22">_xlfn.SWITCH(X22, "Yes", TRUE, "No", FALSE, X22)</f>
        <v>0</v>
      </c>
      <c r="Z22" s="100" t="b">
        <f>_xlfn.XLOOKUP(A22,'Patient Health Records'!A:A,'Patient Health Records'!T:T,"Not Found")</f>
        <v>0</v>
      </c>
      <c r="AA22" s="100" t="b" cm="1">
        <f t="array" ref="AA22">_xlfn.SWITCH(Z22, "Yes", TRUE, "No", FALSE, Z22)</f>
        <v>0</v>
      </c>
      <c r="AB22" s="100" t="b">
        <f>_xlfn.XLOOKUP(A22,'Patient Health Records'!A:A,'Patient Health Records'!K:K,"Not Found")</f>
        <v>0</v>
      </c>
      <c r="AC22" s="100" t="b" cm="1">
        <f t="array" ref="AC22">_xlfn.SWITCH(AB22, "Yes", TRUE, "No", FALSE, AB22)</f>
        <v>0</v>
      </c>
    </row>
    <row r="23" spans="1:29">
      <c r="A23" s="2" t="s">
        <v>95</v>
      </c>
      <c r="B23" s="100" t="str">
        <f>_xlfn.XLOOKUP(A23,'Patient Demographics'!A23:A1022,'Patient Demographics'!H23:H1022,"Not Found")</f>
        <v>Middle-aged</v>
      </c>
      <c r="C23" s="100" t="str">
        <f>_xlfn.XLOOKUP(A23,'Patient Demographics'!A23:A1022,'Patient Demographics'!L23:L1022,"Not Found")</f>
        <v>South</v>
      </c>
      <c r="D23" s="100" t="str">
        <f>_xlfn.XLOOKUP(A23,'Patient Demographics'!A:A,'Patient Demographics'!J:J,"Not Found")</f>
        <v>Karnataka</v>
      </c>
      <c r="E23" s="100">
        <f>_xlfn.XLOOKUP(A23,'Billing Details'!A23:A1022,'Billing Details'!E23:E1022,"Not Found")</f>
        <v>20000</v>
      </c>
      <c r="F23" s="100">
        <f>_xlfn.XLOOKUP(A23,'Billing Details'!A23:A1022,'Billing Details'!M23:M1022,"Not Found")</f>
        <v>15581.86</v>
      </c>
      <c r="G23" s="100">
        <f>_xlfn.XLOOKUP(A23,'Patient Health Records'!A23:A1022,'Patient Health Records'!G23:G1022,"Not Found")</f>
        <v>76</v>
      </c>
      <c r="H23" s="17" t="str">
        <f>_xlfn.XLOOKUP(A23,'Patient Demographics'!A23:A1022,'Patient Demographics'!C23:C1022,"Not Found")</f>
        <v>Female</v>
      </c>
      <c r="I23" s="100" t="str">
        <f>_xlfn.XLOOKUP(A23,'Patient Health Records'!A23:A1022,'Patient Health Records'!B23:B1022,"Not Found")</f>
        <v>B-</v>
      </c>
      <c r="J23" s="100" t="b">
        <f>_xlfn.XLOOKUP(A23,'Patient Health Records'!A23:A1022,'Patient Health Records'!H23:H1022,"Not Found")</f>
        <v>0</v>
      </c>
      <c r="K23" s="100" t="b">
        <f>_xlfn.XLOOKUP(A23,'Patient Health Records'!A23:A1022,'Patient Health Records'!J23:J1022,"Not Found")</f>
        <v>0</v>
      </c>
      <c r="L23" s="100" t="b">
        <f>_xlfn.XLOOKUP(A23,'Billing Details'!A:A,'Billing Details'!K:K,"Not Found")</f>
        <v>1</v>
      </c>
      <c r="M23" s="100" t="str">
        <f>_xlfn.XLOOKUP(A23,'Patient Education'!A:A,'Patient Education'!B:B,"Not Found")</f>
        <v>Master's Degree</v>
      </c>
      <c r="N23" s="100" t="str">
        <f>_xlfn.XLOOKUP(A23,'Patient Education'!A:A,'Patient Education'!C:C,"None")</f>
        <v>Senior Executive</v>
      </c>
      <c r="O23" s="100">
        <f>_xlfn.XLOOKUP(A23,'Patient Demographics'!A:A,'Patient Demographics'!I:I,"Not Found")</f>
        <v>2</v>
      </c>
      <c r="P23" s="100" t="str" cm="1">
        <f t="array" ref="P23">_xlfn.IFS(
 O23 &lt;= 2, "Very Low",
 O23 &lt;= 5, "Low",
 O23 &lt;= 10, "Lower-Middle",
 O23 &lt;= 25, "Middle",
 O23 &lt;= 50, "Upper-Middle",
 O23 &lt;= 100, "High",
 O23 &lt;= 200, "Very High",
 O23 &lt;= 400, "Ultra High"
)</f>
        <v>Very Low</v>
      </c>
      <c r="Q23" s="33">
        <f>_xlfn.XLOOKUP(A23,'Patient Health Records'!A:A,'Patient Health Records'!E:E,"Not Found")</f>
        <v>25.689561925365066</v>
      </c>
      <c r="R23" s="100" t="b">
        <f>_xlfn.XLOOKUP(A23,'Patient Health Records'!A23:A1022,'Patient Health Records'!T23:T1022,"Not Found")</f>
        <v>0</v>
      </c>
      <c r="S23" s="100" t="b" cm="1">
        <f t="array" ref="S23">_xlfn.SWITCH(R23, "Yes", TRUE, "No", FALSE, R23)</f>
        <v>0</v>
      </c>
      <c r="T23" s="100" t="str">
        <f>_xlfn.XLOOKUP(A23,'Patient Health Records'!A:A,'Patient Health Records'!V:V,"Not Found")</f>
        <v>Fractured Leg</v>
      </c>
      <c r="U23" s="100" t="str">
        <f>_xlfn.XLOOKUP(A23,'Patient Health Records'!A:A,'Patient Health Records'!X:X,"Not Found")</f>
        <v>Ongoing Treatment</v>
      </c>
      <c r="V23" s="100" t="b">
        <f>_xlfn.XLOOKUP(A23,'Billing Details'!A:A,'Billing Details'!K:K,"Not Found")</f>
        <v>1</v>
      </c>
      <c r="W23" s="100" t="str">
        <f>_xlfn.XLOOKUP(A23,'Billing Details'!A:A,'Billing Details'!J:J,"Not Found")</f>
        <v>UnitedHealthcare</v>
      </c>
      <c r="X23" s="100" t="b">
        <f>_xlfn.XLOOKUP(A23,'Patient Health Records'!A:A,'Patient Health Records'!P:P,"Not Found")</f>
        <v>0</v>
      </c>
      <c r="Y23" s="100" t="b" cm="1">
        <f t="array" ref="Y23">_xlfn.SWITCH(X23, "Yes", TRUE, "No", FALSE, X23)</f>
        <v>0</v>
      </c>
      <c r="Z23" s="100" t="b">
        <f>_xlfn.XLOOKUP(A23,'Patient Health Records'!A:A,'Patient Health Records'!T:T,"Not Found")</f>
        <v>0</v>
      </c>
      <c r="AA23" s="100" t="b" cm="1">
        <f t="array" ref="AA23">_xlfn.SWITCH(Z23, "Yes", TRUE, "No", FALSE, Z23)</f>
        <v>0</v>
      </c>
      <c r="AB23" s="100" t="b">
        <f>_xlfn.XLOOKUP(A23,'Patient Health Records'!A:A,'Patient Health Records'!K:K,"Not Found")</f>
        <v>0</v>
      </c>
      <c r="AC23" s="100" t="b" cm="1">
        <f t="array" ref="AC23">_xlfn.SWITCH(AB23, "Yes", TRUE, "No", FALSE, AB23)</f>
        <v>0</v>
      </c>
    </row>
    <row r="24" spans="1:29">
      <c r="A24" s="2" t="s">
        <v>97</v>
      </c>
      <c r="B24" s="100" t="str">
        <f>_xlfn.XLOOKUP(A24,'Patient Demographics'!A24:A1023,'Patient Demographics'!H24:H1023,"Not Found")</f>
        <v>Middle-aged</v>
      </c>
      <c r="C24" s="100" t="str">
        <f>_xlfn.XLOOKUP(A24,'Patient Demographics'!A24:A1023,'Patient Demographics'!L24:L1023,"Not Found")</f>
        <v>South</v>
      </c>
      <c r="D24" s="100" t="str">
        <f>_xlfn.XLOOKUP(A24,'Patient Demographics'!A:A,'Patient Demographics'!J:J,"Not Found")</f>
        <v>Karnataka</v>
      </c>
      <c r="E24" s="100">
        <f>_xlfn.XLOOKUP(A24,'Billing Details'!A24:A1023,'Billing Details'!E24:E1023,"Not Found")</f>
        <v>240000</v>
      </c>
      <c r="F24" s="100">
        <f>_xlfn.XLOOKUP(A24,'Billing Details'!A24:A1023,'Billing Details'!M24:M1023,"Not Found")</f>
        <v>0</v>
      </c>
      <c r="G24" s="100">
        <f>_xlfn.XLOOKUP(A24,'Patient Health Records'!A24:A1023,'Patient Health Records'!G24:G1023,"Not Found")</f>
        <v>86.3</v>
      </c>
      <c r="H24" s="17" t="str">
        <f>_xlfn.XLOOKUP(A24,'Patient Demographics'!A24:A1023,'Patient Demographics'!C24:C1023,"Not Found")</f>
        <v>Male</v>
      </c>
      <c r="I24" s="100" t="str">
        <f>_xlfn.XLOOKUP(A24,'Patient Health Records'!A24:A1023,'Patient Health Records'!B24:B1023,"Not Found")</f>
        <v>A-</v>
      </c>
      <c r="J24" s="100" t="b">
        <f>_xlfn.XLOOKUP(A24,'Patient Health Records'!A24:A1023,'Patient Health Records'!H24:H1023,"Not Found")</f>
        <v>0</v>
      </c>
      <c r="K24" s="100" t="b">
        <f>_xlfn.XLOOKUP(A24,'Patient Health Records'!A24:A1023,'Patient Health Records'!J24:J1023,"Not Found")</f>
        <v>0</v>
      </c>
      <c r="L24" s="100" t="b">
        <f>_xlfn.XLOOKUP(A24,'Billing Details'!A:A,'Billing Details'!K:K,"Not Found")</f>
        <v>0</v>
      </c>
      <c r="M24" s="100" t="str">
        <f>_xlfn.XLOOKUP(A24,'Patient Education'!A:A,'Patient Education'!B:B,"Not Found")</f>
        <v>PhD</v>
      </c>
      <c r="N24" s="100" t="str">
        <f>_xlfn.XLOOKUP(A24,'Patient Education'!A:A,'Patient Education'!C:C,"None")</f>
        <v>Scientist</v>
      </c>
      <c r="O24" s="100">
        <f>_xlfn.XLOOKUP(A24,'Patient Demographics'!A:A,'Patient Demographics'!I:I,"Not Found")</f>
        <v>40</v>
      </c>
      <c r="P24" s="100" t="str" cm="1">
        <f t="array" ref="P24">_xlfn.IFS(
 O24 &lt;= 2, "Very Low",
 O24 &lt;= 5, "Low",
 O24 &lt;= 10, "Lower-Middle",
 O24 &lt;= 25, "Middle",
 O24 &lt;= 50, "Upper-Middle",
 O24 &lt;= 100, "High",
 O24 &lt;= 200, "Very High",
 O24 &lt;= 400, "Ultra High"
)</f>
        <v>Upper-Middle</v>
      </c>
      <c r="Q24" s="33">
        <f>_xlfn.XLOOKUP(A24,'Patient Health Records'!A:A,'Patient Health Records'!E:E,"Not Found")</f>
        <v>30.216028850530446</v>
      </c>
      <c r="R24" s="100" t="b">
        <f>_xlfn.XLOOKUP(A24,'Patient Health Records'!A24:A1023,'Patient Health Records'!T24:T1023,"Not Found")</f>
        <v>1</v>
      </c>
      <c r="S24" s="100" t="b" cm="1">
        <f t="array" ref="S24">_xlfn.SWITCH(R24, "Yes", TRUE, "No", FALSE, R24)</f>
        <v>1</v>
      </c>
      <c r="T24" s="100" t="str">
        <f>_xlfn.XLOOKUP(A24,'Patient Health Records'!A:A,'Patient Health Records'!V:V,"Not Found")</f>
        <v>Kidney Stones</v>
      </c>
      <c r="U24" s="100" t="str">
        <f>_xlfn.XLOOKUP(A24,'Patient Health Records'!A:A,'Patient Health Records'!X:X,"Not Found")</f>
        <v>Recovered</v>
      </c>
      <c r="V24" s="100" t="b">
        <f>_xlfn.XLOOKUP(A24,'Billing Details'!A:A,'Billing Details'!K:K,"Not Found")</f>
        <v>0</v>
      </c>
      <c r="W24" s="100">
        <f>_xlfn.XLOOKUP(A24,'Billing Details'!A:A,'Billing Details'!J:J,"Not Found")</f>
        <v>0</v>
      </c>
      <c r="X24" s="100" t="b">
        <f>_xlfn.XLOOKUP(A24,'Patient Health Records'!A:A,'Patient Health Records'!P:P,"Not Found")</f>
        <v>0</v>
      </c>
      <c r="Y24" s="100" t="b" cm="1">
        <f t="array" ref="Y24">_xlfn.SWITCH(X24, "Yes", TRUE, "No", FALSE, X24)</f>
        <v>0</v>
      </c>
      <c r="Z24" s="100" t="b">
        <f>_xlfn.XLOOKUP(A24,'Patient Health Records'!A:A,'Patient Health Records'!T:T,"Not Found")</f>
        <v>1</v>
      </c>
      <c r="AA24" s="100" t="b" cm="1">
        <f t="array" ref="AA24">_xlfn.SWITCH(Z24, "Yes", TRUE, "No", FALSE, Z24)</f>
        <v>1</v>
      </c>
      <c r="AB24" s="100" t="b">
        <f>_xlfn.XLOOKUP(A24,'Patient Health Records'!A:A,'Patient Health Records'!K:K,"Not Found")</f>
        <v>0</v>
      </c>
      <c r="AC24" s="100" t="b" cm="1">
        <f t="array" ref="AC24">_xlfn.SWITCH(AB24, "Yes", TRUE, "No", FALSE, AB24)</f>
        <v>0</v>
      </c>
    </row>
    <row r="25" spans="1:29">
      <c r="A25" s="2" t="s">
        <v>99</v>
      </c>
      <c r="B25" s="100" t="str">
        <f>_xlfn.XLOOKUP(A25,'Patient Demographics'!A25:A1024,'Patient Demographics'!H25:H1024,"Not Found")</f>
        <v>Senior</v>
      </c>
      <c r="C25" s="100" t="str">
        <f>_xlfn.XLOOKUP(A25,'Patient Demographics'!A25:A1024,'Patient Demographics'!L25:L1024,"Not Found")</f>
        <v>West</v>
      </c>
      <c r="D25" s="100" t="str">
        <f>_xlfn.XLOOKUP(A25,'Patient Demographics'!A:A,'Patient Demographics'!J:J,"Not Found")</f>
        <v>Maharashtra</v>
      </c>
      <c r="E25" s="100">
        <f>_xlfn.XLOOKUP(A25,'Billing Details'!A25:A1024,'Billing Details'!E25:E1024,"Not Found")</f>
        <v>60000</v>
      </c>
      <c r="F25" s="100">
        <f>_xlfn.XLOOKUP(A25,'Billing Details'!A25:A1024,'Billing Details'!M25:M1024,"Not Found")</f>
        <v>0</v>
      </c>
      <c r="G25" s="100">
        <f>_xlfn.XLOOKUP(A25,'Patient Health Records'!A25:A1024,'Patient Health Records'!G25:G1024,"Not Found")</f>
        <v>64.2</v>
      </c>
      <c r="H25" s="17" t="str">
        <f>_xlfn.XLOOKUP(A25,'Patient Demographics'!A25:A1024,'Patient Demographics'!C25:C1024,"Not Found")</f>
        <v>Male</v>
      </c>
      <c r="I25" s="100" t="str">
        <f>_xlfn.XLOOKUP(A25,'Patient Health Records'!A25:A1024,'Patient Health Records'!B25:B1024,"Not Found")</f>
        <v>O-</v>
      </c>
      <c r="J25" s="100" t="b">
        <f>_xlfn.XLOOKUP(A25,'Patient Health Records'!A25:A1024,'Patient Health Records'!H25:H1024,"Not Found")</f>
        <v>0</v>
      </c>
      <c r="K25" s="100" t="b">
        <f>_xlfn.XLOOKUP(A25,'Patient Health Records'!A25:A1024,'Patient Health Records'!J25:J1024,"Not Found")</f>
        <v>0</v>
      </c>
      <c r="L25" s="100" t="b">
        <f>_xlfn.XLOOKUP(A25,'Billing Details'!A:A,'Billing Details'!K:K,"Not Found")</f>
        <v>0</v>
      </c>
      <c r="M25" s="100" t="str">
        <f>_xlfn.XLOOKUP(A25,'Patient Education'!A:A,'Patient Education'!B:B,"Not Found")</f>
        <v>Master's Degree</v>
      </c>
      <c r="N25" s="100" t="str">
        <f>_xlfn.XLOOKUP(A25,'Patient Education'!A:A,'Patient Education'!C:C,"None")</f>
        <v>Software Engineer</v>
      </c>
      <c r="O25" s="100">
        <f>_xlfn.XLOOKUP(A25,'Patient Demographics'!A:A,'Patient Demographics'!I:I,"Not Found")</f>
        <v>15</v>
      </c>
      <c r="P25" s="100" t="str" cm="1">
        <f t="array" ref="P25">_xlfn.IFS(
 O25 &lt;= 2, "Very Low",
 O25 &lt;= 5, "Low",
 O25 &lt;= 10, "Lower-Middle",
 O25 &lt;= 25, "Middle",
 O25 &lt;= 50, "Upper-Middle",
 O25 &lt;= 100, "High",
 O25 &lt;= 200, "Very High",
 O25 &lt;= 400, "Ultra High"
)</f>
        <v>Middle</v>
      </c>
      <c r="Q25" s="33">
        <f>_xlfn.XLOOKUP(A25,'Patient Health Records'!A:A,'Patient Health Records'!E:E,"Not Found")</f>
        <v>24.16349881440777</v>
      </c>
      <c r="R25" s="100" t="b">
        <f>_xlfn.XLOOKUP(A25,'Patient Health Records'!A25:A1024,'Patient Health Records'!T25:T1024,"Not Found")</f>
        <v>0</v>
      </c>
      <c r="S25" s="100" t="b" cm="1">
        <f t="array" ref="S25">_xlfn.SWITCH(R25, "Yes", TRUE, "No", FALSE, R25)</f>
        <v>0</v>
      </c>
      <c r="T25" s="100" t="str">
        <f>_xlfn.XLOOKUP(A25,'Patient Health Records'!A:A,'Patient Health Records'!V:V,"Not Found")</f>
        <v>Diabetes</v>
      </c>
      <c r="U25" s="100" t="str">
        <f>_xlfn.XLOOKUP(A25,'Patient Health Records'!A:A,'Patient Health Records'!X:X,"Not Found")</f>
        <v>Recovered</v>
      </c>
      <c r="V25" s="100" t="b">
        <f>_xlfn.XLOOKUP(A25,'Billing Details'!A:A,'Billing Details'!K:K,"Not Found")</f>
        <v>0</v>
      </c>
      <c r="W25" s="100">
        <f>_xlfn.XLOOKUP(A25,'Billing Details'!A:A,'Billing Details'!J:J,"Not Found")</f>
        <v>0</v>
      </c>
      <c r="X25" s="100" t="b">
        <f>_xlfn.XLOOKUP(A25,'Patient Health Records'!A:A,'Patient Health Records'!P:P,"Not Found")</f>
        <v>0</v>
      </c>
      <c r="Y25" s="100" t="b" cm="1">
        <f t="array" ref="Y25">_xlfn.SWITCH(X25, "Yes", TRUE, "No", FALSE, X25)</f>
        <v>0</v>
      </c>
      <c r="Z25" s="100" t="b">
        <f>_xlfn.XLOOKUP(A25,'Patient Health Records'!A:A,'Patient Health Records'!T:T,"Not Found")</f>
        <v>0</v>
      </c>
      <c r="AA25" s="100" t="b" cm="1">
        <f t="array" ref="AA25">_xlfn.SWITCH(Z25, "Yes", TRUE, "No", FALSE, Z25)</f>
        <v>0</v>
      </c>
      <c r="AB25" s="100" t="b">
        <f>_xlfn.XLOOKUP(A25,'Patient Health Records'!A:A,'Patient Health Records'!K:K,"Not Found")</f>
        <v>0</v>
      </c>
      <c r="AC25" s="100" t="b" cm="1">
        <f t="array" ref="AC25">_xlfn.SWITCH(AB25, "Yes", TRUE, "No", FALSE, AB25)</f>
        <v>0</v>
      </c>
    </row>
    <row r="26" spans="1:29">
      <c r="A26" s="2" t="s">
        <v>101</v>
      </c>
      <c r="B26" s="100" t="str">
        <f>_xlfn.XLOOKUP(A26,'Patient Demographics'!A26:A1025,'Patient Demographics'!H26:H1025,"Not Found")</f>
        <v>Adult</v>
      </c>
      <c r="C26" s="100" t="str">
        <f>_xlfn.XLOOKUP(A26,'Patient Demographics'!A26:A1025,'Patient Demographics'!L26:L1025,"Not Found")</f>
        <v>West</v>
      </c>
      <c r="D26" s="100" t="str">
        <f>_xlfn.XLOOKUP(A26,'Patient Demographics'!A:A,'Patient Demographics'!J:J,"Not Found")</f>
        <v>Maharashtra</v>
      </c>
      <c r="E26" s="100">
        <f>_xlfn.XLOOKUP(A26,'Billing Details'!A26:A1025,'Billing Details'!E26:E1025,"Not Found")</f>
        <v>3000</v>
      </c>
      <c r="F26" s="100">
        <f>_xlfn.XLOOKUP(A26,'Billing Details'!A26:A1025,'Billing Details'!M26:M1025,"Not Found")</f>
        <v>2157.69</v>
      </c>
      <c r="G26" s="100">
        <f>_xlfn.XLOOKUP(A26,'Patient Health Records'!A26:A1025,'Patient Health Records'!G26:G1025,"Not Found")</f>
        <v>61.5</v>
      </c>
      <c r="H26" s="17" t="str">
        <f>_xlfn.XLOOKUP(A26,'Patient Demographics'!A26:A1025,'Patient Demographics'!C26:C1025,"Not Found")</f>
        <v>Male</v>
      </c>
      <c r="I26" s="100" t="str">
        <f>_xlfn.XLOOKUP(A26,'Patient Health Records'!A26:A1025,'Patient Health Records'!B26:B1025,"Not Found")</f>
        <v>B+</v>
      </c>
      <c r="J26" s="100" t="b">
        <f>_xlfn.XLOOKUP(A26,'Patient Health Records'!A26:A1025,'Patient Health Records'!H26:H1025,"Not Found")</f>
        <v>0</v>
      </c>
      <c r="K26" s="100" t="b">
        <f>_xlfn.XLOOKUP(A26,'Patient Health Records'!A26:A1025,'Patient Health Records'!J26:J1025,"Not Found")</f>
        <v>0</v>
      </c>
      <c r="L26" s="100" t="b">
        <f>_xlfn.XLOOKUP(A26,'Billing Details'!A:A,'Billing Details'!K:K,"Not Found")</f>
        <v>1</v>
      </c>
      <c r="M26" s="100" t="str">
        <f>_xlfn.XLOOKUP(A26,'Patient Education'!A:A,'Patient Education'!B:B,"Not Found")</f>
        <v>School</v>
      </c>
      <c r="N26" s="100" t="str">
        <f>_xlfn.XLOOKUP(A26,'Patient Education'!A:A,'Patient Education'!C:C,"None")</f>
        <v>Retail Worker</v>
      </c>
      <c r="O26" s="100">
        <f>_xlfn.XLOOKUP(A26,'Patient Demographics'!A:A,'Patient Demographics'!I:I,"Not Found")</f>
        <v>12</v>
      </c>
      <c r="P26" s="100" t="str" cm="1">
        <f t="array" ref="P26">_xlfn.IFS(
 O26 &lt;= 2, "Very Low",
 O26 &lt;= 5, "Low",
 O26 &lt;= 10, "Lower-Middle",
 O26 &lt;= 25, "Middle",
 O26 &lt;= 50, "Upper-Middle",
 O26 &lt;= 100, "High",
 O26 &lt;= 200, "Very High",
 O26 &lt;= 400, "Ultra High"
)</f>
        <v>Middle</v>
      </c>
      <c r="Q26" s="33">
        <f>_xlfn.XLOOKUP(A26,'Patient Health Records'!A:A,'Patient Health Records'!E:E,"Not Found")</f>
        <v>20.081632653061224</v>
      </c>
      <c r="R26" s="100" t="b">
        <f>_xlfn.XLOOKUP(A26,'Patient Health Records'!A26:A1025,'Patient Health Records'!T26:T1025,"Not Found")</f>
        <v>0</v>
      </c>
      <c r="S26" s="100" t="b" cm="1">
        <f t="array" ref="S26">_xlfn.SWITCH(R26, "Yes", TRUE, "No", FALSE, R26)</f>
        <v>0</v>
      </c>
      <c r="T26" s="100" t="str">
        <f>_xlfn.XLOOKUP(A26,'Patient Health Records'!A:A,'Patient Health Records'!V:V,"Not Found")</f>
        <v>Osteoarthritis</v>
      </c>
      <c r="U26" s="100" t="str">
        <f>_xlfn.XLOOKUP(A26,'Patient Health Records'!A:A,'Patient Health Records'!X:X,"Not Found")</f>
        <v>Recovered</v>
      </c>
      <c r="V26" s="100" t="b">
        <f>_xlfn.XLOOKUP(A26,'Billing Details'!A:A,'Billing Details'!K:K,"Not Found")</f>
        <v>1</v>
      </c>
      <c r="W26" s="100" t="str">
        <f>_xlfn.XLOOKUP(A26,'Billing Details'!A:A,'Billing Details'!J:J,"Not Found")</f>
        <v>Medicare</v>
      </c>
      <c r="X26" s="100" t="b">
        <f>_xlfn.XLOOKUP(A26,'Patient Health Records'!A:A,'Patient Health Records'!P:P,"Not Found")</f>
        <v>0</v>
      </c>
      <c r="Y26" s="100" t="b" cm="1">
        <f t="array" ref="Y26">_xlfn.SWITCH(X26, "Yes", TRUE, "No", FALSE, X26)</f>
        <v>0</v>
      </c>
      <c r="Z26" s="100" t="b">
        <f>_xlfn.XLOOKUP(A26,'Patient Health Records'!A:A,'Patient Health Records'!T:T,"Not Found")</f>
        <v>0</v>
      </c>
      <c r="AA26" s="100" t="b" cm="1">
        <f t="array" ref="AA26">_xlfn.SWITCH(Z26, "Yes", TRUE, "No", FALSE, Z26)</f>
        <v>0</v>
      </c>
      <c r="AB26" s="100" t="b">
        <f>_xlfn.XLOOKUP(A26,'Patient Health Records'!A:A,'Patient Health Records'!K:K,"Not Found")</f>
        <v>0</v>
      </c>
      <c r="AC26" s="100" t="b" cm="1">
        <f t="array" ref="AC26">_xlfn.SWITCH(AB26, "Yes", TRUE, "No", FALSE, AB26)</f>
        <v>0</v>
      </c>
    </row>
    <row r="27" spans="1:29">
      <c r="A27" s="2" t="s">
        <v>103</v>
      </c>
      <c r="B27" s="100" t="str">
        <f>_xlfn.XLOOKUP(A27,'Patient Demographics'!A27:A1026,'Patient Demographics'!H27:H1026,"Not Found")</f>
        <v>Middle-aged</v>
      </c>
      <c r="C27" s="100" t="str">
        <f>_xlfn.XLOOKUP(A27,'Patient Demographics'!A27:A1026,'Patient Demographics'!L27:L1026,"Not Found")</f>
        <v>North</v>
      </c>
      <c r="D27" s="100" t="str">
        <f>_xlfn.XLOOKUP(A27,'Patient Demographics'!A:A,'Patient Demographics'!J:J,"Not Found")</f>
        <v>Uttar Pradesh</v>
      </c>
      <c r="E27" s="100">
        <f>_xlfn.XLOOKUP(A27,'Billing Details'!A27:A1026,'Billing Details'!E27:E1026,"Not Found")</f>
        <v>72000</v>
      </c>
      <c r="F27" s="100">
        <f>_xlfn.XLOOKUP(A27,'Billing Details'!A27:A1026,'Billing Details'!M27:M1026,"Not Found")</f>
        <v>42165.48</v>
      </c>
      <c r="G27" s="100">
        <f>_xlfn.XLOOKUP(A27,'Patient Health Records'!A27:A1026,'Patient Health Records'!G27:G1026,"Not Found")</f>
        <v>68.400000000000006</v>
      </c>
      <c r="H27" s="17" t="str">
        <f>_xlfn.XLOOKUP(A27,'Patient Demographics'!A27:A1026,'Patient Demographics'!C27:C1026,"Not Found")</f>
        <v>Female</v>
      </c>
      <c r="I27" s="100" t="str">
        <f>_xlfn.XLOOKUP(A27,'Patient Health Records'!A27:A1026,'Patient Health Records'!B27:B1026,"Not Found")</f>
        <v>AB+</v>
      </c>
      <c r="J27" s="100" t="b">
        <f>_xlfn.XLOOKUP(A27,'Patient Health Records'!A27:A1026,'Patient Health Records'!H27:H1026,"Not Found")</f>
        <v>0</v>
      </c>
      <c r="K27" s="100" t="b">
        <f>_xlfn.XLOOKUP(A27,'Patient Health Records'!A27:A1026,'Patient Health Records'!J27:J1026,"Not Found")</f>
        <v>0</v>
      </c>
      <c r="L27" s="100" t="b">
        <f>_xlfn.XLOOKUP(A27,'Billing Details'!A:A,'Billing Details'!K:K,"Not Found")</f>
        <v>1</v>
      </c>
      <c r="M27" s="100" t="str">
        <f>_xlfn.XLOOKUP(A27,'Patient Education'!A:A,'Patient Education'!B:B,"Not Found")</f>
        <v>School</v>
      </c>
      <c r="N27" s="100" t="str">
        <f>_xlfn.XLOOKUP(A27,'Patient Education'!A:A,'Patient Education'!C:C,"None")</f>
        <v>Driver</v>
      </c>
      <c r="O27" s="100">
        <f>_xlfn.XLOOKUP(A27,'Patient Demographics'!A:A,'Patient Demographics'!I:I,"Not Found")</f>
        <v>2</v>
      </c>
      <c r="P27" s="100" t="str" cm="1">
        <f t="array" ref="P27">_xlfn.IFS(
 O27 &lt;= 2, "Very Low",
 O27 &lt;= 5, "Low",
 O27 &lt;= 10, "Lower-Middle",
 O27 &lt;= 25, "Middle",
 O27 &lt;= 50, "Upper-Middle",
 O27 &lt;= 100, "High",
 O27 &lt;= 200, "Very High",
 O27 &lt;= 400, "Ultra High"
)</f>
        <v>Very Low</v>
      </c>
      <c r="Q27" s="33">
        <f>_xlfn.XLOOKUP(A27,'Patient Health Records'!A:A,'Patient Health Records'!E:E,"Not Found")</f>
        <v>30.400000000000002</v>
      </c>
      <c r="R27" s="100" t="b">
        <f>_xlfn.XLOOKUP(A27,'Patient Health Records'!A27:A1026,'Patient Health Records'!T27:T1026,"Not Found")</f>
        <v>1</v>
      </c>
      <c r="S27" s="100" t="b" cm="1">
        <f t="array" ref="S27">_xlfn.SWITCH(R27, "Yes", TRUE, "No", FALSE, R27)</f>
        <v>1</v>
      </c>
      <c r="T27" s="100" t="str">
        <f>_xlfn.XLOOKUP(A27,'Patient Health Records'!A:A,'Patient Health Records'!V:V,"Not Found")</f>
        <v>Kidney Stones</v>
      </c>
      <c r="U27" s="100" t="str">
        <f>_xlfn.XLOOKUP(A27,'Patient Health Records'!A:A,'Patient Health Records'!X:X,"Not Found")</f>
        <v>Ongoing Treatment</v>
      </c>
      <c r="V27" s="100" t="b">
        <f>_xlfn.XLOOKUP(A27,'Billing Details'!A:A,'Billing Details'!K:K,"Not Found")</f>
        <v>1</v>
      </c>
      <c r="W27" s="100" t="str">
        <f>_xlfn.XLOOKUP(A27,'Billing Details'!A:A,'Billing Details'!J:J,"Not Found")</f>
        <v>Blue Cross</v>
      </c>
      <c r="X27" s="100" t="b">
        <f>_xlfn.XLOOKUP(A27,'Patient Health Records'!A:A,'Patient Health Records'!P:P,"Not Found")</f>
        <v>1</v>
      </c>
      <c r="Y27" s="100" t="b" cm="1">
        <f t="array" ref="Y27">_xlfn.SWITCH(X27, "Yes", TRUE, "No", FALSE, X27)</f>
        <v>1</v>
      </c>
      <c r="Z27" s="100" t="b">
        <f>_xlfn.XLOOKUP(A27,'Patient Health Records'!A:A,'Patient Health Records'!T:T,"Not Found")</f>
        <v>1</v>
      </c>
      <c r="AA27" s="100" t="b" cm="1">
        <f t="array" ref="AA27">_xlfn.SWITCH(Z27, "Yes", TRUE, "No", FALSE, Z27)</f>
        <v>1</v>
      </c>
      <c r="AB27" s="100" t="b">
        <f>_xlfn.XLOOKUP(A27,'Patient Health Records'!A:A,'Patient Health Records'!K:K,"Not Found")</f>
        <v>1</v>
      </c>
      <c r="AC27" s="100" t="b" cm="1">
        <f t="array" ref="AC27">_xlfn.SWITCH(AB27, "Yes", TRUE, "No", FALSE, AB27)</f>
        <v>1</v>
      </c>
    </row>
    <row r="28" spans="1:29">
      <c r="A28" s="2" t="s">
        <v>105</v>
      </c>
      <c r="B28" s="100" t="str">
        <f>_xlfn.XLOOKUP(A28,'Patient Demographics'!A28:A1027,'Patient Demographics'!H28:H1027,"Not Found")</f>
        <v>Middle-aged</v>
      </c>
      <c r="C28" s="100" t="str">
        <f>_xlfn.XLOOKUP(A28,'Patient Demographics'!A28:A1027,'Patient Demographics'!L28:L1027,"Not Found")</f>
        <v>West</v>
      </c>
      <c r="D28" s="100" t="str">
        <f>_xlfn.XLOOKUP(A28,'Patient Demographics'!A:A,'Patient Demographics'!J:J,"Not Found")</f>
        <v>Gujarat</v>
      </c>
      <c r="E28" s="100">
        <f>_xlfn.XLOOKUP(A28,'Billing Details'!A28:A1027,'Billing Details'!E28:E1027,"Not Found")</f>
        <v>48000</v>
      </c>
      <c r="F28" s="100">
        <f>_xlfn.XLOOKUP(A28,'Billing Details'!A28:A1027,'Billing Details'!M28:M1027,"Not Found")</f>
        <v>0</v>
      </c>
      <c r="G28" s="100">
        <f>_xlfn.XLOOKUP(A28,'Patient Health Records'!A28:A1027,'Patient Health Records'!G28:G1027,"Not Found")</f>
        <v>70.099999999999994</v>
      </c>
      <c r="H28" s="17" t="str">
        <f>_xlfn.XLOOKUP(A28,'Patient Demographics'!A28:A1027,'Patient Demographics'!C28:C1027,"Not Found")</f>
        <v>Female</v>
      </c>
      <c r="I28" s="100" t="str">
        <f>_xlfn.XLOOKUP(A28,'Patient Health Records'!A28:A1027,'Patient Health Records'!B28:B1027,"Not Found")</f>
        <v>A+</v>
      </c>
      <c r="J28" s="100" t="b">
        <f>_xlfn.XLOOKUP(A28,'Patient Health Records'!A28:A1027,'Patient Health Records'!H28:H1027,"Not Found")</f>
        <v>0</v>
      </c>
      <c r="K28" s="100" t="b">
        <f>_xlfn.XLOOKUP(A28,'Patient Health Records'!A28:A1027,'Patient Health Records'!J28:J1027,"Not Found")</f>
        <v>0</v>
      </c>
      <c r="L28" s="100" t="b">
        <f>_xlfn.XLOOKUP(A28,'Billing Details'!A:A,'Billing Details'!K:K,"Not Found")</f>
        <v>0</v>
      </c>
      <c r="M28" s="100" t="str">
        <f>_xlfn.XLOOKUP(A28,'Patient Education'!A:A,'Patient Education'!B:B,"Not Found")</f>
        <v>High School</v>
      </c>
      <c r="N28" s="100" t="str">
        <f>_xlfn.XLOOKUP(A28,'Patient Education'!A:A,'Patient Education'!C:C,"None")</f>
        <v>Unemployed</v>
      </c>
      <c r="O28" s="100">
        <f>_xlfn.XLOOKUP(A28,'Patient Demographics'!A:A,'Patient Demographics'!I:I,"Not Found")</f>
        <v>0</v>
      </c>
      <c r="P28" s="100" t="str" cm="1">
        <f t="array" ref="P28">_xlfn.IFS(
 O28 &lt;= 2, "Very Low",
 O28 &lt;= 5, "Low",
 O28 &lt;= 10, "Lower-Middle",
 O28 &lt;= 25, "Middle",
 O28 &lt;= 50, "Upper-Middle",
 O28 &lt;= 100, "High",
 O28 &lt;= 200, "Very High",
 O28 &lt;= 400, "Ultra High"
)</f>
        <v>Very Low</v>
      </c>
      <c r="Q28" s="33">
        <f>_xlfn.XLOOKUP(A28,'Patient Health Records'!A:A,'Patient Health Records'!E:E,"Not Found")</f>
        <v>24.543958544868879</v>
      </c>
      <c r="R28" s="100" t="b">
        <f>_xlfn.XLOOKUP(A28,'Patient Health Records'!A28:A1027,'Patient Health Records'!T28:T1027,"Not Found")</f>
        <v>0</v>
      </c>
      <c r="S28" s="100" t="b" cm="1">
        <f t="array" ref="S28">_xlfn.SWITCH(R28, "Yes", TRUE, "No", FALSE, R28)</f>
        <v>0</v>
      </c>
      <c r="T28" s="100" t="str">
        <f>_xlfn.XLOOKUP(A28,'Patient Health Records'!A:A,'Patient Health Records'!V:V,"Not Found")</f>
        <v>Osteoarthritis</v>
      </c>
      <c r="U28" s="100" t="str">
        <f>_xlfn.XLOOKUP(A28,'Patient Health Records'!A:A,'Patient Health Records'!X:X,"Not Found")</f>
        <v>Critical</v>
      </c>
      <c r="V28" s="100" t="b">
        <f>_xlfn.XLOOKUP(A28,'Billing Details'!A:A,'Billing Details'!K:K,"Not Found")</f>
        <v>0</v>
      </c>
      <c r="W28" s="100">
        <f>_xlfn.XLOOKUP(A28,'Billing Details'!A:A,'Billing Details'!J:J,"Not Found")</f>
        <v>0</v>
      </c>
      <c r="X28" s="100" t="b">
        <f>_xlfn.XLOOKUP(A28,'Patient Health Records'!A:A,'Patient Health Records'!P:P,"Not Found")</f>
        <v>0</v>
      </c>
      <c r="Y28" s="100" t="b" cm="1">
        <f t="array" ref="Y28">_xlfn.SWITCH(X28, "Yes", TRUE, "No", FALSE, X28)</f>
        <v>0</v>
      </c>
      <c r="Z28" s="100" t="b">
        <f>_xlfn.XLOOKUP(A28,'Patient Health Records'!A:A,'Patient Health Records'!T:T,"Not Found")</f>
        <v>0</v>
      </c>
      <c r="AA28" s="100" t="b" cm="1">
        <f t="array" ref="AA28">_xlfn.SWITCH(Z28, "Yes", TRUE, "No", FALSE, Z28)</f>
        <v>0</v>
      </c>
      <c r="AB28" s="100" t="b">
        <f>_xlfn.XLOOKUP(A28,'Patient Health Records'!A:A,'Patient Health Records'!K:K,"Not Found")</f>
        <v>0</v>
      </c>
      <c r="AC28" s="100" t="b" cm="1">
        <f t="array" ref="AC28">_xlfn.SWITCH(AB28, "Yes", TRUE, "No", FALSE, AB28)</f>
        <v>0</v>
      </c>
    </row>
    <row r="29" spans="1:29">
      <c r="A29" s="2" t="s">
        <v>108</v>
      </c>
      <c r="B29" s="100" t="str">
        <f>_xlfn.XLOOKUP(A29,'Patient Demographics'!A29:A1028,'Patient Demographics'!H29:H1028,"Not Found")</f>
        <v>Adult</v>
      </c>
      <c r="C29" s="100" t="str">
        <f>_xlfn.XLOOKUP(A29,'Patient Demographics'!A29:A1028,'Patient Demographics'!L29:L1028,"Not Found")</f>
        <v>South</v>
      </c>
      <c r="D29" s="100" t="str">
        <f>_xlfn.XLOOKUP(A29,'Patient Demographics'!A:A,'Patient Demographics'!J:J,"Not Found")</f>
        <v>Karnataka</v>
      </c>
      <c r="E29" s="100">
        <f>_xlfn.XLOOKUP(A29,'Billing Details'!A29:A1028,'Billing Details'!E29:E1028,"Not Found")</f>
        <v>45000</v>
      </c>
      <c r="F29" s="100">
        <f>_xlfn.XLOOKUP(A29,'Billing Details'!A29:A1028,'Billing Details'!M29:M1028,"Not Found")</f>
        <v>22743.989999999998</v>
      </c>
      <c r="G29" s="100">
        <f>_xlfn.XLOOKUP(A29,'Patient Health Records'!A29:A1028,'Patient Health Records'!G29:G1028,"Not Found")</f>
        <v>54.5</v>
      </c>
      <c r="H29" s="17" t="str">
        <f>_xlfn.XLOOKUP(A29,'Patient Demographics'!A29:A1028,'Patient Demographics'!C29:C1028,"Not Found")</f>
        <v>Male</v>
      </c>
      <c r="I29" s="100" t="str">
        <f>_xlfn.XLOOKUP(A29,'Patient Health Records'!A29:A1028,'Patient Health Records'!B29:B1028,"Not Found")</f>
        <v>O-</v>
      </c>
      <c r="J29" s="100" t="b">
        <f>_xlfn.XLOOKUP(A29,'Patient Health Records'!A29:A1028,'Patient Health Records'!H29:H1028,"Not Found")</f>
        <v>1</v>
      </c>
      <c r="K29" s="100" t="b">
        <f>_xlfn.XLOOKUP(A29,'Patient Health Records'!A29:A1028,'Patient Health Records'!J29:J1028,"Not Found")</f>
        <v>0</v>
      </c>
      <c r="L29" s="100" t="b">
        <f>_xlfn.XLOOKUP(A29,'Billing Details'!A:A,'Billing Details'!K:K,"Not Found")</f>
        <v>1</v>
      </c>
      <c r="M29" s="100" t="str">
        <f>_xlfn.XLOOKUP(A29,'Patient Education'!A:A,'Patient Education'!B:B,"Not Found")</f>
        <v>Post-graduate</v>
      </c>
      <c r="N29" s="100" t="str">
        <f>_xlfn.XLOOKUP(A29,'Patient Education'!A:A,'Patient Education'!C:C,"None")</f>
        <v>Scientist</v>
      </c>
      <c r="O29" s="100">
        <f>_xlfn.XLOOKUP(A29,'Patient Demographics'!A:A,'Patient Demographics'!I:I,"Not Found")</f>
        <v>25</v>
      </c>
      <c r="P29" s="100" t="str" cm="1">
        <f t="array" ref="P29">_xlfn.IFS(
 O29 &lt;= 2, "Very Low",
 O29 &lt;= 5, "Low",
 O29 &lt;= 10, "Lower-Middle",
 O29 &lt;= 25, "Middle",
 O29 &lt;= 50, "Upper-Middle",
 O29 &lt;= 100, "High",
 O29 &lt;= 200, "Very High",
 O29 &lt;= 400, "Ultra High"
)</f>
        <v>Middle</v>
      </c>
      <c r="Q29" s="33">
        <f>_xlfn.XLOOKUP(A29,'Patient Health Records'!A:A,'Patient Health Records'!E:E,"Not Found")</f>
        <v>20.512627498212204</v>
      </c>
      <c r="R29" s="100" t="b">
        <f>_xlfn.XLOOKUP(A29,'Patient Health Records'!A29:A1028,'Patient Health Records'!T29:T1028,"Not Found")</f>
        <v>0</v>
      </c>
      <c r="S29" s="100" t="b" cm="1">
        <f t="array" ref="S29">_xlfn.SWITCH(R29, "Yes", TRUE, "No", FALSE, R29)</f>
        <v>0</v>
      </c>
      <c r="T29" s="100" t="str">
        <f>_xlfn.XLOOKUP(A29,'Patient Health Records'!A:A,'Patient Health Records'!V:V,"Not Found")</f>
        <v>Cancer</v>
      </c>
      <c r="U29" s="100" t="str">
        <f>_xlfn.XLOOKUP(A29,'Patient Health Records'!A:A,'Patient Health Records'!X:X,"Not Found")</f>
        <v>Ongoing Treatment</v>
      </c>
      <c r="V29" s="100" t="b">
        <f>_xlfn.XLOOKUP(A29,'Billing Details'!A:A,'Billing Details'!K:K,"Not Found")</f>
        <v>1</v>
      </c>
      <c r="W29" s="100" t="str">
        <f>_xlfn.XLOOKUP(A29,'Billing Details'!A:A,'Billing Details'!J:J,"Not Found")</f>
        <v>Blue Cross</v>
      </c>
      <c r="X29" s="100" t="b">
        <f>_xlfn.XLOOKUP(A29,'Patient Health Records'!A:A,'Patient Health Records'!P:P,"Not Found")</f>
        <v>0</v>
      </c>
      <c r="Y29" s="100" t="b" cm="1">
        <f t="array" ref="Y29">_xlfn.SWITCH(X29, "Yes", TRUE, "No", FALSE, X29)</f>
        <v>0</v>
      </c>
      <c r="Z29" s="100" t="b">
        <f>_xlfn.XLOOKUP(A29,'Patient Health Records'!A:A,'Patient Health Records'!T:T,"Not Found")</f>
        <v>0</v>
      </c>
      <c r="AA29" s="100" t="b" cm="1">
        <f t="array" ref="AA29">_xlfn.SWITCH(Z29, "Yes", TRUE, "No", FALSE, Z29)</f>
        <v>0</v>
      </c>
      <c r="AB29" s="100" t="b">
        <f>_xlfn.XLOOKUP(A29,'Patient Health Records'!A:A,'Patient Health Records'!K:K,"Not Found")</f>
        <v>0</v>
      </c>
      <c r="AC29" s="100" t="b" cm="1">
        <f t="array" ref="AC29">_xlfn.SWITCH(AB29, "Yes", TRUE, "No", FALSE, AB29)</f>
        <v>0</v>
      </c>
    </row>
    <row r="30" spans="1:29">
      <c r="A30" s="2" t="s">
        <v>110</v>
      </c>
      <c r="B30" s="100" t="str">
        <f>_xlfn.XLOOKUP(A30,'Patient Demographics'!A30:A1029,'Patient Demographics'!H30:H1029,"Not Found")</f>
        <v>Adult</v>
      </c>
      <c r="C30" s="100" t="str">
        <f>_xlfn.XLOOKUP(A30,'Patient Demographics'!A30:A1029,'Patient Demographics'!L30:L1029,"Not Found")</f>
        <v>North</v>
      </c>
      <c r="D30" s="100" t="str">
        <f>_xlfn.XLOOKUP(A30,'Patient Demographics'!A:A,'Patient Demographics'!J:J,"Not Found")</f>
        <v>Uttar Pradesh</v>
      </c>
      <c r="E30" s="100">
        <f>_xlfn.XLOOKUP(A30,'Billing Details'!A30:A1029,'Billing Details'!E30:E1029,"Not Found")</f>
        <v>16000</v>
      </c>
      <c r="F30" s="100">
        <f>_xlfn.XLOOKUP(A30,'Billing Details'!A30:A1029,'Billing Details'!M30:M1029,"Not Found")</f>
        <v>0</v>
      </c>
      <c r="G30" s="100">
        <f>_xlfn.XLOOKUP(A30,'Patient Health Records'!A30:A1029,'Patient Health Records'!G30:G1029,"Not Found")</f>
        <v>95</v>
      </c>
      <c r="H30" s="17" t="str">
        <f>_xlfn.XLOOKUP(A30,'Patient Demographics'!A30:A1029,'Patient Demographics'!C30:C1029,"Not Found")</f>
        <v>Male</v>
      </c>
      <c r="I30" s="100" t="str">
        <f>_xlfn.XLOOKUP(A30,'Patient Health Records'!A30:A1029,'Patient Health Records'!B30:B1029,"Not Found")</f>
        <v>A-</v>
      </c>
      <c r="J30" s="100" t="b">
        <f>_xlfn.XLOOKUP(A30,'Patient Health Records'!A30:A1029,'Patient Health Records'!H30:H1029,"Not Found")</f>
        <v>1</v>
      </c>
      <c r="K30" s="100" t="b">
        <f>_xlfn.XLOOKUP(A30,'Patient Health Records'!A30:A1029,'Patient Health Records'!J30:J1029,"Not Found")</f>
        <v>1</v>
      </c>
      <c r="L30" s="100" t="b">
        <f>_xlfn.XLOOKUP(A30,'Billing Details'!A:A,'Billing Details'!K:K,"Not Found")</f>
        <v>0</v>
      </c>
      <c r="M30" s="100" t="str">
        <f>_xlfn.XLOOKUP(A30,'Patient Education'!A:A,'Patient Education'!B:B,"Not Found")</f>
        <v>Master's Degree</v>
      </c>
      <c r="N30" s="100" t="str">
        <f>_xlfn.XLOOKUP(A30,'Patient Education'!A:A,'Patient Education'!C:C,"None")</f>
        <v>Manager</v>
      </c>
      <c r="O30" s="100">
        <f>_xlfn.XLOOKUP(A30,'Patient Demographics'!A:A,'Patient Demographics'!I:I,"Not Found")</f>
        <v>2</v>
      </c>
      <c r="P30" s="100" t="str" cm="1">
        <f t="array" ref="P30">_xlfn.IFS(
 O30 &lt;= 2, "Very Low",
 O30 &lt;= 5, "Low",
 O30 &lt;= 10, "Lower-Middle",
 O30 &lt;= 25, "Middle",
 O30 &lt;= 50, "Upper-Middle",
 O30 &lt;= 100, "High",
 O30 &lt;= 200, "Very High",
 O30 &lt;= 400, "Ultra High"
)</f>
        <v>Very Low</v>
      </c>
      <c r="Q30" s="33">
        <f>_xlfn.XLOOKUP(A30,'Patient Health Records'!A:A,'Patient Health Records'!E:E,"Not Found")</f>
        <v>34.475250399187111</v>
      </c>
      <c r="R30" s="100" t="b">
        <f>_xlfn.XLOOKUP(A30,'Patient Health Records'!A30:A1029,'Patient Health Records'!T30:T1029,"Not Found")</f>
        <v>1</v>
      </c>
      <c r="S30" s="100" t="b" cm="1">
        <f t="array" ref="S30">_xlfn.SWITCH(R30, "Yes", TRUE, "No", FALSE, R30)</f>
        <v>1</v>
      </c>
      <c r="T30" s="100" t="str">
        <f>_xlfn.XLOOKUP(A30,'Patient Health Records'!A:A,'Patient Health Records'!V:V,"Not Found")</f>
        <v>Prostate Cancer</v>
      </c>
      <c r="U30" s="100" t="str">
        <f>_xlfn.XLOOKUP(A30,'Patient Health Records'!A:A,'Patient Health Records'!X:X,"Not Found")</f>
        <v>Ongoing Treatment</v>
      </c>
      <c r="V30" s="100" t="b">
        <f>_xlfn.XLOOKUP(A30,'Billing Details'!A:A,'Billing Details'!K:K,"Not Found")</f>
        <v>0</v>
      </c>
      <c r="W30" s="100">
        <f>_xlfn.XLOOKUP(A30,'Billing Details'!A:A,'Billing Details'!J:J,"Not Found")</f>
        <v>0</v>
      </c>
      <c r="X30" s="100" t="b">
        <f>_xlfn.XLOOKUP(A30,'Patient Health Records'!A:A,'Patient Health Records'!P:P,"Not Found")</f>
        <v>1</v>
      </c>
      <c r="Y30" s="100" t="b" cm="1">
        <f t="array" ref="Y30">_xlfn.SWITCH(X30, "Yes", TRUE, "No", FALSE, X30)</f>
        <v>1</v>
      </c>
      <c r="Z30" s="100" t="b">
        <f>_xlfn.XLOOKUP(A30,'Patient Health Records'!A:A,'Patient Health Records'!T:T,"Not Found")</f>
        <v>1</v>
      </c>
      <c r="AA30" s="100" t="b" cm="1">
        <f t="array" ref="AA30">_xlfn.SWITCH(Z30, "Yes", TRUE, "No", FALSE, Z30)</f>
        <v>1</v>
      </c>
      <c r="AB30" s="100" t="b">
        <f>_xlfn.XLOOKUP(A30,'Patient Health Records'!A:A,'Patient Health Records'!K:K,"Not Found")</f>
        <v>1</v>
      </c>
      <c r="AC30" s="100" t="b" cm="1">
        <f t="array" ref="AC30">_xlfn.SWITCH(AB30, "Yes", TRUE, "No", FALSE, AB30)</f>
        <v>1</v>
      </c>
    </row>
    <row r="31" spans="1:29">
      <c r="A31" s="2" t="s">
        <v>112</v>
      </c>
      <c r="B31" s="100" t="str">
        <f>_xlfn.XLOOKUP(A31,'Patient Demographics'!A31:A1030,'Patient Demographics'!H31:H1030,"Not Found")</f>
        <v>Young Adult</v>
      </c>
      <c r="C31" s="100" t="str">
        <f>_xlfn.XLOOKUP(A31,'Patient Demographics'!A31:A1030,'Patient Demographics'!L31:L1030,"Not Found")</f>
        <v>North</v>
      </c>
      <c r="D31" s="100" t="str">
        <f>_xlfn.XLOOKUP(A31,'Patient Demographics'!A:A,'Patient Demographics'!J:J,"Not Found")</f>
        <v>Uttar Pradesh</v>
      </c>
      <c r="E31" s="100">
        <f>_xlfn.XLOOKUP(A31,'Billing Details'!A31:A1030,'Billing Details'!E31:E1030,"Not Found")</f>
        <v>60000</v>
      </c>
      <c r="F31" s="100">
        <f>_xlfn.XLOOKUP(A31,'Billing Details'!A31:A1030,'Billing Details'!M31:M1030,"Not Found")</f>
        <v>32726.639999999999</v>
      </c>
      <c r="G31" s="100">
        <f>_xlfn.XLOOKUP(A31,'Patient Health Records'!A31:A1030,'Patient Health Records'!G31:G1030,"Not Found")</f>
        <v>73.900000000000006</v>
      </c>
      <c r="H31" s="17" t="str">
        <f>_xlfn.XLOOKUP(A31,'Patient Demographics'!A31:A1030,'Patient Demographics'!C31:C1030,"Not Found")</f>
        <v>Female</v>
      </c>
      <c r="I31" s="100" t="str">
        <f>_xlfn.XLOOKUP(A31,'Patient Health Records'!A31:A1030,'Patient Health Records'!B31:B1030,"Not Found")</f>
        <v>B-</v>
      </c>
      <c r="J31" s="100" t="b">
        <f>_xlfn.XLOOKUP(A31,'Patient Health Records'!A31:A1030,'Patient Health Records'!H31:H1030,"Not Found")</f>
        <v>0</v>
      </c>
      <c r="K31" s="100" t="b">
        <f>_xlfn.XLOOKUP(A31,'Patient Health Records'!A31:A1030,'Patient Health Records'!J31:J1030,"Not Found")</f>
        <v>0</v>
      </c>
      <c r="L31" s="100" t="b">
        <f>_xlfn.XLOOKUP(A31,'Billing Details'!A:A,'Billing Details'!K:K,"Not Found")</f>
        <v>1</v>
      </c>
      <c r="M31" s="100" t="str">
        <f>_xlfn.XLOOKUP(A31,'Patient Education'!A:A,'Patient Education'!B:B,"Not Found")</f>
        <v>School</v>
      </c>
      <c r="N31" s="100" t="str">
        <f>_xlfn.XLOOKUP(A31,'Patient Education'!A:A,'Patient Education'!C:C,"None")</f>
        <v>Driver</v>
      </c>
      <c r="O31" s="100">
        <f>_xlfn.XLOOKUP(A31,'Patient Demographics'!A:A,'Patient Demographics'!I:I,"Not Found")</f>
        <v>30</v>
      </c>
      <c r="P31" s="100" t="str" cm="1">
        <f t="array" ref="P31">_xlfn.IFS(
 O31 &lt;= 2, "Very Low",
 O31 &lt;= 5, "Low",
 O31 &lt;= 10, "Lower-Middle",
 O31 &lt;= 25, "Middle",
 O31 &lt;= 50, "Upper-Middle",
 O31 &lt;= 100, "High",
 O31 &lt;= 200, "Very High",
 O31 &lt;= 400, "Ultra High"
)</f>
        <v>Upper-Middle</v>
      </c>
      <c r="Q31" s="33">
        <f>_xlfn.XLOOKUP(A31,'Patient Health Records'!A:A,'Patient Health Records'!E:E,"Not Found")</f>
        <v>26.818115836841343</v>
      </c>
      <c r="R31" s="100" t="b">
        <f>_xlfn.XLOOKUP(A31,'Patient Health Records'!A31:A1030,'Patient Health Records'!T31:T1030,"Not Found")</f>
        <v>0</v>
      </c>
      <c r="S31" s="100" t="b" cm="1">
        <f t="array" ref="S31">_xlfn.SWITCH(R31, "Yes", TRUE, "No", FALSE, R31)</f>
        <v>0</v>
      </c>
      <c r="T31" s="100" t="str">
        <f>_xlfn.XLOOKUP(A31,'Patient Health Records'!A:A,'Patient Health Records'!V:V,"Not Found")</f>
        <v>Allergic Reaction</v>
      </c>
      <c r="U31" s="100" t="str">
        <f>_xlfn.XLOOKUP(A31,'Patient Health Records'!A:A,'Patient Health Records'!X:X,"Not Found")</f>
        <v>Ongoing Treatment</v>
      </c>
      <c r="V31" s="100" t="b">
        <f>_xlfn.XLOOKUP(A31,'Billing Details'!A:A,'Billing Details'!K:K,"Not Found")</f>
        <v>1</v>
      </c>
      <c r="W31" s="100" t="str">
        <f>_xlfn.XLOOKUP(A31,'Billing Details'!A:A,'Billing Details'!J:J,"Not Found")</f>
        <v>UnitedHealthcare</v>
      </c>
      <c r="X31" s="100" t="b">
        <f>_xlfn.XLOOKUP(A31,'Patient Health Records'!A:A,'Patient Health Records'!P:P,"Not Found")</f>
        <v>0</v>
      </c>
      <c r="Y31" s="100" t="b" cm="1">
        <f t="array" ref="Y31">_xlfn.SWITCH(X31, "Yes", TRUE, "No", FALSE, X31)</f>
        <v>0</v>
      </c>
      <c r="Z31" s="100" t="b">
        <f>_xlfn.XLOOKUP(A31,'Patient Health Records'!A:A,'Patient Health Records'!T:T,"Not Found")</f>
        <v>0</v>
      </c>
      <c r="AA31" s="100" t="b" cm="1">
        <f t="array" ref="AA31">_xlfn.SWITCH(Z31, "Yes", TRUE, "No", FALSE, Z31)</f>
        <v>0</v>
      </c>
      <c r="AB31" s="100" t="b">
        <f>_xlfn.XLOOKUP(A31,'Patient Health Records'!A:A,'Patient Health Records'!K:K,"Not Found")</f>
        <v>0</v>
      </c>
      <c r="AC31" s="100" t="b" cm="1">
        <f t="array" ref="AC31">_xlfn.SWITCH(AB31, "Yes", TRUE, "No", FALSE, AB31)</f>
        <v>0</v>
      </c>
    </row>
    <row r="32" spans="1:29">
      <c r="A32" s="2" t="s">
        <v>114</v>
      </c>
      <c r="B32" s="100" t="str">
        <f>_xlfn.XLOOKUP(A32,'Patient Demographics'!A32:A1031,'Patient Demographics'!H32:H1031,"Not Found")</f>
        <v>Adult</v>
      </c>
      <c r="C32" s="100" t="str">
        <f>_xlfn.XLOOKUP(A32,'Patient Demographics'!A32:A1031,'Patient Demographics'!L32:L1031,"Not Found")</f>
        <v>North</v>
      </c>
      <c r="D32" s="100" t="str">
        <f>_xlfn.XLOOKUP(A32,'Patient Demographics'!A:A,'Patient Demographics'!J:J,"Not Found")</f>
        <v>Uttar Pradesh</v>
      </c>
      <c r="E32" s="100">
        <f>_xlfn.XLOOKUP(A32,'Billing Details'!A32:A1031,'Billing Details'!E32:E1031,"Not Found")</f>
        <v>21000</v>
      </c>
      <c r="F32" s="100">
        <f>_xlfn.XLOOKUP(A32,'Billing Details'!A32:A1031,'Billing Details'!M32:M1031,"Not Found")</f>
        <v>15341.69</v>
      </c>
      <c r="G32" s="100">
        <f>_xlfn.XLOOKUP(A32,'Patient Health Records'!A32:A1031,'Patient Health Records'!G32:G1031,"Not Found")</f>
        <v>59.4</v>
      </c>
      <c r="H32" s="17" t="str">
        <f>_xlfn.XLOOKUP(A32,'Patient Demographics'!A32:A1031,'Patient Demographics'!C32:C1031,"Not Found")</f>
        <v>Female</v>
      </c>
      <c r="I32" s="100" t="str">
        <f>_xlfn.XLOOKUP(A32,'Patient Health Records'!A32:A1031,'Patient Health Records'!B32:B1031,"Not Found")</f>
        <v>A+</v>
      </c>
      <c r="J32" s="100" t="b">
        <f>_xlfn.XLOOKUP(A32,'Patient Health Records'!A32:A1031,'Patient Health Records'!H32:H1031,"Not Found")</f>
        <v>1</v>
      </c>
      <c r="K32" s="100" t="b">
        <f>_xlfn.XLOOKUP(A32,'Patient Health Records'!A32:A1031,'Patient Health Records'!J32:J1031,"Not Found")</f>
        <v>1</v>
      </c>
      <c r="L32" s="100" t="b">
        <f>_xlfn.XLOOKUP(A32,'Billing Details'!A:A,'Billing Details'!K:K,"Not Found")</f>
        <v>1</v>
      </c>
      <c r="M32" s="100" t="str">
        <f>_xlfn.XLOOKUP(A32,'Patient Education'!A:A,'Patient Education'!B:B,"Not Found")</f>
        <v>Master's Degree</v>
      </c>
      <c r="N32" s="100" t="str">
        <f>_xlfn.XLOOKUP(A32,'Patient Education'!A:A,'Patient Education'!C:C,"None")</f>
        <v>Doctor</v>
      </c>
      <c r="O32" s="100">
        <f>_xlfn.XLOOKUP(A32,'Patient Demographics'!A:A,'Patient Demographics'!I:I,"Not Found")</f>
        <v>1</v>
      </c>
      <c r="P32" s="100" t="str" cm="1">
        <f t="array" ref="P32">_xlfn.IFS(
 O32 &lt;= 2, "Very Low",
 O32 &lt;= 5, "Low",
 O32 &lt;= 10, "Lower-Middle",
 O32 &lt;= 25, "Middle",
 O32 &lt;= 50, "Upper-Middle",
 O32 &lt;= 100, "High",
 O32 &lt;= 200, "Very High",
 O32 &lt;= 400, "Ultra High"
)</f>
        <v>Very Low</v>
      </c>
      <c r="Q32" s="33">
        <f>_xlfn.XLOOKUP(A32,'Patient Health Records'!A:A,'Patient Health Records'!E:E,"Not Found")</f>
        <v>22.915782570116889</v>
      </c>
      <c r="R32" s="100" t="b">
        <f>_xlfn.XLOOKUP(A32,'Patient Health Records'!A32:A1031,'Patient Health Records'!T32:T1031,"Not Found")</f>
        <v>0</v>
      </c>
      <c r="S32" s="100" t="b" cm="1">
        <f t="array" ref="S32">_xlfn.SWITCH(R32, "Yes", TRUE, "No", FALSE, R32)</f>
        <v>0</v>
      </c>
      <c r="T32" s="100" t="str">
        <f>_xlfn.XLOOKUP(A32,'Patient Health Records'!A:A,'Patient Health Records'!V:V,"Not Found")</f>
        <v>Cancer</v>
      </c>
      <c r="U32" s="100" t="str">
        <f>_xlfn.XLOOKUP(A32,'Patient Health Records'!A:A,'Patient Health Records'!X:X,"Not Found")</f>
        <v>Critical</v>
      </c>
      <c r="V32" s="100" t="b">
        <f>_xlfn.XLOOKUP(A32,'Billing Details'!A:A,'Billing Details'!K:K,"Not Found")</f>
        <v>1</v>
      </c>
      <c r="W32" s="100" t="str">
        <f>_xlfn.XLOOKUP(A32,'Billing Details'!A:A,'Billing Details'!J:J,"Not Found")</f>
        <v>Medicare</v>
      </c>
      <c r="X32" s="100" t="b">
        <f>_xlfn.XLOOKUP(A32,'Patient Health Records'!A:A,'Patient Health Records'!P:P,"Not Found")</f>
        <v>0</v>
      </c>
      <c r="Y32" s="100" t="b" cm="1">
        <f t="array" ref="Y32">_xlfn.SWITCH(X32, "Yes", TRUE, "No", FALSE, X32)</f>
        <v>0</v>
      </c>
      <c r="Z32" s="100" t="b">
        <f>_xlfn.XLOOKUP(A32,'Patient Health Records'!A:A,'Patient Health Records'!T:T,"Not Found")</f>
        <v>0</v>
      </c>
      <c r="AA32" s="100" t="b" cm="1">
        <f t="array" ref="AA32">_xlfn.SWITCH(Z32, "Yes", TRUE, "No", FALSE, Z32)</f>
        <v>0</v>
      </c>
      <c r="AB32" s="100" t="b">
        <f>_xlfn.XLOOKUP(A32,'Patient Health Records'!A:A,'Patient Health Records'!K:K,"Not Found")</f>
        <v>0</v>
      </c>
      <c r="AC32" s="100" t="b" cm="1">
        <f t="array" ref="AC32">_xlfn.SWITCH(AB32, "Yes", TRUE, "No", FALSE, AB32)</f>
        <v>0</v>
      </c>
    </row>
    <row r="33" spans="1:29">
      <c r="A33" s="2" t="s">
        <v>115</v>
      </c>
      <c r="B33" s="100" t="str">
        <f>_xlfn.XLOOKUP(A33,'Patient Demographics'!A33:A1032,'Patient Demographics'!H33:H1032,"Not Found")</f>
        <v>Middle-aged</v>
      </c>
      <c r="C33" s="100" t="str">
        <f>_xlfn.XLOOKUP(A33,'Patient Demographics'!A33:A1032,'Patient Demographics'!L33:L1032,"Not Found")</f>
        <v>South</v>
      </c>
      <c r="D33" s="100" t="str">
        <f>_xlfn.XLOOKUP(A33,'Patient Demographics'!A:A,'Patient Demographics'!J:J,"Not Found")</f>
        <v>Tamil Nadu</v>
      </c>
      <c r="E33" s="100">
        <f>_xlfn.XLOOKUP(A33,'Billing Details'!A33:A1032,'Billing Details'!E33:E1032,"Not Found")</f>
        <v>45000</v>
      </c>
      <c r="F33" s="100">
        <f>_xlfn.XLOOKUP(A33,'Billing Details'!A33:A1032,'Billing Details'!M33:M1032,"Not Found")</f>
        <v>0</v>
      </c>
      <c r="G33" s="100">
        <f>_xlfn.XLOOKUP(A33,'Patient Health Records'!A33:A1032,'Patient Health Records'!G33:G1032,"Not Found")</f>
        <v>59.4</v>
      </c>
      <c r="H33" s="17" t="str">
        <f>_xlfn.XLOOKUP(A33,'Patient Demographics'!A33:A1032,'Patient Demographics'!C33:C1032,"Not Found")</f>
        <v>Female</v>
      </c>
      <c r="I33" s="100" t="str">
        <f>_xlfn.XLOOKUP(A33,'Patient Health Records'!A33:A1032,'Patient Health Records'!B33:B1032,"Not Found")</f>
        <v>A-</v>
      </c>
      <c r="J33" s="100" t="b">
        <f>_xlfn.XLOOKUP(A33,'Patient Health Records'!A33:A1032,'Patient Health Records'!H33:H1032,"Not Found")</f>
        <v>0</v>
      </c>
      <c r="K33" s="100" t="b">
        <f>_xlfn.XLOOKUP(A33,'Patient Health Records'!A33:A1032,'Patient Health Records'!J33:J1032,"Not Found")</f>
        <v>1</v>
      </c>
      <c r="L33" s="100" t="b">
        <f>_xlfn.XLOOKUP(A33,'Billing Details'!A:A,'Billing Details'!K:K,"Not Found")</f>
        <v>0</v>
      </c>
      <c r="M33" s="100" t="str">
        <f>_xlfn.XLOOKUP(A33,'Patient Education'!A:A,'Patient Education'!B:B,"Not Found")</f>
        <v>Master's Degree</v>
      </c>
      <c r="N33" s="100" t="str">
        <f>_xlfn.XLOOKUP(A33,'Patient Education'!A:A,'Patient Education'!C:C,"None")</f>
        <v>Manager</v>
      </c>
      <c r="O33" s="100">
        <f>_xlfn.XLOOKUP(A33,'Patient Demographics'!A:A,'Patient Demographics'!I:I,"Not Found")</f>
        <v>9</v>
      </c>
      <c r="P33" s="100" t="str" cm="1">
        <f t="array" ref="P33">_xlfn.IFS(
 O33 &lt;= 2, "Very Low",
 O33 &lt;= 5, "Low",
 O33 &lt;= 10, "Lower-Middle",
 O33 &lt;= 25, "Middle",
 O33 &lt;= 50, "Upper-Middle",
 O33 &lt;= 100, "High",
 O33 &lt;= 200, "Very High",
 O33 &lt;= 400, "Ultra High"
)</f>
        <v>Lower-Middle</v>
      </c>
      <c r="Q33" s="33">
        <f>_xlfn.XLOOKUP(A33,'Patient Health Records'!A:A,'Patient Health Records'!E:E,"Not Found")</f>
        <v>24.408284023668635</v>
      </c>
      <c r="R33" s="100" t="b">
        <f>_xlfn.XLOOKUP(A33,'Patient Health Records'!A33:A1032,'Patient Health Records'!T33:T1032,"Not Found")</f>
        <v>0</v>
      </c>
      <c r="S33" s="100" t="b" cm="1">
        <f t="array" ref="S33">_xlfn.SWITCH(R33, "Yes", TRUE, "No", FALSE, R33)</f>
        <v>0</v>
      </c>
      <c r="T33" s="100" t="str">
        <f>_xlfn.XLOOKUP(A33,'Patient Health Records'!A:A,'Patient Health Records'!V:V,"Not Found")</f>
        <v>Prostate Cancer</v>
      </c>
      <c r="U33" s="100" t="str">
        <f>_xlfn.XLOOKUP(A33,'Patient Health Records'!A:A,'Patient Health Records'!X:X,"Not Found")</f>
        <v>Ongoing Treatment</v>
      </c>
      <c r="V33" s="100" t="b">
        <f>_xlfn.XLOOKUP(A33,'Billing Details'!A:A,'Billing Details'!K:K,"Not Found")</f>
        <v>0</v>
      </c>
      <c r="W33" s="100">
        <f>_xlfn.XLOOKUP(A33,'Billing Details'!A:A,'Billing Details'!J:J,"Not Found")</f>
        <v>0</v>
      </c>
      <c r="X33" s="100" t="b">
        <f>_xlfn.XLOOKUP(A33,'Patient Health Records'!A:A,'Patient Health Records'!P:P,"Not Found")</f>
        <v>0</v>
      </c>
      <c r="Y33" s="100" t="b" cm="1">
        <f t="array" ref="Y33">_xlfn.SWITCH(X33, "Yes", TRUE, "No", FALSE, X33)</f>
        <v>0</v>
      </c>
      <c r="Z33" s="100" t="b">
        <f>_xlfn.XLOOKUP(A33,'Patient Health Records'!A:A,'Patient Health Records'!T:T,"Not Found")</f>
        <v>0</v>
      </c>
      <c r="AA33" s="100" t="b" cm="1">
        <f t="array" ref="AA33">_xlfn.SWITCH(Z33, "Yes", TRUE, "No", FALSE, Z33)</f>
        <v>0</v>
      </c>
      <c r="AB33" s="100" t="b">
        <f>_xlfn.XLOOKUP(A33,'Patient Health Records'!A:A,'Patient Health Records'!K:K,"Not Found")</f>
        <v>0</v>
      </c>
      <c r="AC33" s="100" t="b" cm="1">
        <f t="array" ref="AC33">_xlfn.SWITCH(AB33, "Yes", TRUE, "No", FALSE, AB33)</f>
        <v>0</v>
      </c>
    </row>
    <row r="34" spans="1:29">
      <c r="A34" s="2" t="s">
        <v>117</v>
      </c>
      <c r="B34" s="100" t="str">
        <f>_xlfn.XLOOKUP(A34,'Patient Demographics'!A34:A1033,'Patient Demographics'!H34:H1033,"Not Found")</f>
        <v>Young Adult</v>
      </c>
      <c r="C34" s="100" t="str">
        <f>_xlfn.XLOOKUP(A34,'Patient Demographics'!A34:A1033,'Patient Demographics'!L34:L1033,"Not Found")</f>
        <v>West</v>
      </c>
      <c r="D34" s="100" t="str">
        <f>_xlfn.XLOOKUP(A34,'Patient Demographics'!A:A,'Patient Demographics'!J:J,"Not Found")</f>
        <v>Maharashtra</v>
      </c>
      <c r="E34" s="100">
        <f>_xlfn.XLOOKUP(A34,'Billing Details'!A34:A1033,'Billing Details'!E34:E1033,"Not Found")</f>
        <v>32000</v>
      </c>
      <c r="F34" s="100">
        <f>_xlfn.XLOOKUP(A34,'Billing Details'!A34:A1033,'Billing Details'!M34:M1033,"Not Found")</f>
        <v>17963.439999999999</v>
      </c>
      <c r="G34" s="100">
        <f>_xlfn.XLOOKUP(A34,'Patient Health Records'!A34:A1033,'Patient Health Records'!G34:G1033,"Not Found")</f>
        <v>73.7</v>
      </c>
      <c r="H34" s="17" t="str">
        <f>_xlfn.XLOOKUP(A34,'Patient Demographics'!A34:A1033,'Patient Demographics'!C34:C1033,"Not Found")</f>
        <v>Female</v>
      </c>
      <c r="I34" s="100" t="str">
        <f>_xlfn.XLOOKUP(A34,'Patient Health Records'!A34:A1033,'Patient Health Records'!B34:B1033,"Not Found")</f>
        <v>A+</v>
      </c>
      <c r="J34" s="100" t="b">
        <f>_xlfn.XLOOKUP(A34,'Patient Health Records'!A34:A1033,'Patient Health Records'!H34:H1033,"Not Found")</f>
        <v>0</v>
      </c>
      <c r="K34" s="100" t="b">
        <f>_xlfn.XLOOKUP(A34,'Patient Health Records'!A34:A1033,'Patient Health Records'!J34:J1033,"Not Found")</f>
        <v>1</v>
      </c>
      <c r="L34" s="100" t="b">
        <f>_xlfn.XLOOKUP(A34,'Billing Details'!A:A,'Billing Details'!K:K,"Not Found")</f>
        <v>1</v>
      </c>
      <c r="M34" s="100" t="str">
        <f>_xlfn.XLOOKUP(A34,'Patient Education'!A:A,'Patient Education'!B:B,"Not Found")</f>
        <v>Bachelor's Degree</v>
      </c>
      <c r="N34" s="100" t="str">
        <f>_xlfn.XLOOKUP(A34,'Patient Education'!A:A,'Patient Education'!C:C,"None")</f>
        <v>Engineer</v>
      </c>
      <c r="O34" s="100">
        <f>_xlfn.XLOOKUP(A34,'Patient Demographics'!A:A,'Patient Demographics'!I:I,"Not Found")</f>
        <v>15</v>
      </c>
      <c r="P34" s="100" t="str" cm="1">
        <f t="array" ref="P34">_xlfn.IFS(
 O34 &lt;= 2, "Very Low",
 O34 &lt;= 5, "Low",
 O34 &lt;= 10, "Lower-Middle",
 O34 &lt;= 25, "Middle",
 O34 &lt;= 50, "Upper-Middle",
 O34 &lt;= 100, "High",
 O34 &lt;= 200, "Very High",
 O34 &lt;= 400, "Ultra High"
)</f>
        <v>Middle</v>
      </c>
      <c r="Q34" s="33">
        <f>_xlfn.XLOOKUP(A34,'Patient Health Records'!A:A,'Patient Health Records'!E:E,"Not Found")</f>
        <v>25.501730103806231</v>
      </c>
      <c r="R34" s="100" t="b">
        <f>_xlfn.XLOOKUP(A34,'Patient Health Records'!A34:A1033,'Patient Health Records'!T34:T1033,"Not Found")</f>
        <v>0</v>
      </c>
      <c r="S34" s="100" t="b" cm="1">
        <f t="array" ref="S34">_xlfn.SWITCH(R34, "Yes", TRUE, "No", FALSE, R34)</f>
        <v>0</v>
      </c>
      <c r="T34" s="100" t="str">
        <f>_xlfn.XLOOKUP(A34,'Patient Health Records'!A:A,'Patient Health Records'!V:V,"Not Found")</f>
        <v>Stroke</v>
      </c>
      <c r="U34" s="100" t="str">
        <f>_xlfn.XLOOKUP(A34,'Patient Health Records'!A:A,'Patient Health Records'!X:X,"Not Found")</f>
        <v>Ongoing Treatment</v>
      </c>
      <c r="V34" s="100" t="b">
        <f>_xlfn.XLOOKUP(A34,'Billing Details'!A:A,'Billing Details'!K:K,"Not Found")</f>
        <v>1</v>
      </c>
      <c r="W34" s="100" t="str">
        <f>_xlfn.XLOOKUP(A34,'Billing Details'!A:A,'Billing Details'!J:J,"Not Found")</f>
        <v>UnitedHealthcare</v>
      </c>
      <c r="X34" s="100" t="b">
        <f>_xlfn.XLOOKUP(A34,'Patient Health Records'!A:A,'Patient Health Records'!P:P,"Not Found")</f>
        <v>0</v>
      </c>
      <c r="Y34" s="100" t="b" cm="1">
        <f t="array" ref="Y34">_xlfn.SWITCH(X34, "Yes", TRUE, "No", FALSE, X34)</f>
        <v>0</v>
      </c>
      <c r="Z34" s="100" t="b">
        <f>_xlfn.XLOOKUP(A34,'Patient Health Records'!A:A,'Patient Health Records'!T:T,"Not Found")</f>
        <v>0</v>
      </c>
      <c r="AA34" s="100" t="b" cm="1">
        <f t="array" ref="AA34">_xlfn.SWITCH(Z34, "Yes", TRUE, "No", FALSE, Z34)</f>
        <v>0</v>
      </c>
      <c r="AB34" s="100" t="b">
        <f>_xlfn.XLOOKUP(A34,'Patient Health Records'!A:A,'Patient Health Records'!K:K,"Not Found")</f>
        <v>0</v>
      </c>
      <c r="AC34" s="100" t="b" cm="1">
        <f t="array" ref="AC34">_xlfn.SWITCH(AB34, "Yes", TRUE, "No", FALSE, AB34)</f>
        <v>0</v>
      </c>
    </row>
    <row r="35" spans="1:29">
      <c r="A35" s="2" t="s">
        <v>119</v>
      </c>
      <c r="B35" s="100" t="str">
        <f>_xlfn.XLOOKUP(A35,'Patient Demographics'!A35:A1034,'Patient Demographics'!H35:H1034,"Not Found")</f>
        <v>Adult</v>
      </c>
      <c r="C35" s="100" t="str">
        <f>_xlfn.XLOOKUP(A35,'Patient Demographics'!A35:A1034,'Patient Demographics'!L35:L1034,"Not Found")</f>
        <v>North</v>
      </c>
      <c r="D35" s="100" t="str">
        <f>_xlfn.XLOOKUP(A35,'Patient Demographics'!A:A,'Patient Demographics'!J:J,"Not Found")</f>
        <v>Punjab</v>
      </c>
      <c r="E35" s="100">
        <f>_xlfn.XLOOKUP(A35,'Billing Details'!A35:A1034,'Billing Details'!E35:E1034,"Not Found")</f>
        <v>3000</v>
      </c>
      <c r="F35" s="100">
        <f>_xlfn.XLOOKUP(A35,'Billing Details'!A35:A1034,'Billing Details'!M35:M1034,"Not Found")</f>
        <v>0</v>
      </c>
      <c r="G35" s="100">
        <f>_xlfn.XLOOKUP(A35,'Patient Health Records'!A35:A1034,'Patient Health Records'!G35:G1034,"Not Found")</f>
        <v>95.2</v>
      </c>
      <c r="H35" s="17" t="str">
        <f>_xlfn.XLOOKUP(A35,'Patient Demographics'!A35:A1034,'Patient Demographics'!C35:C1034,"Not Found")</f>
        <v>Male</v>
      </c>
      <c r="I35" s="100" t="str">
        <f>_xlfn.XLOOKUP(A35,'Patient Health Records'!A35:A1034,'Patient Health Records'!B35:B1034,"Not Found")</f>
        <v>A-</v>
      </c>
      <c r="J35" s="100" t="b">
        <f>_xlfn.XLOOKUP(A35,'Patient Health Records'!A35:A1034,'Patient Health Records'!H35:H1034,"Not Found")</f>
        <v>0</v>
      </c>
      <c r="K35" s="100" t="b">
        <f>_xlfn.XLOOKUP(A35,'Patient Health Records'!A35:A1034,'Patient Health Records'!J35:J1034,"Not Found")</f>
        <v>0</v>
      </c>
      <c r="L35" s="100" t="b">
        <f>_xlfn.XLOOKUP(A35,'Billing Details'!A:A,'Billing Details'!K:K,"Not Found")</f>
        <v>0</v>
      </c>
      <c r="M35" s="100" t="str">
        <f>_xlfn.XLOOKUP(A35,'Patient Education'!A:A,'Patient Education'!B:B,"Not Found")</f>
        <v>School</v>
      </c>
      <c r="N35" s="100" t="str">
        <f>_xlfn.XLOOKUP(A35,'Patient Education'!A:A,'Patient Education'!C:C,"None")</f>
        <v>Retail Worker</v>
      </c>
      <c r="O35" s="100">
        <f>_xlfn.XLOOKUP(A35,'Patient Demographics'!A:A,'Patient Demographics'!I:I,"Not Found")</f>
        <v>15</v>
      </c>
      <c r="P35" s="100" t="str" cm="1">
        <f t="array" ref="P35">_xlfn.IFS(
 O35 &lt;= 2, "Very Low",
 O35 &lt;= 5, "Low",
 O35 &lt;= 10, "Lower-Middle",
 O35 &lt;= 25, "Middle",
 O35 &lt;= 50, "Upper-Middle",
 O35 &lt;= 100, "High",
 O35 &lt;= 200, "Very High",
 O35 &lt;= 400, "Ultra High"
)</f>
        <v>Middle</v>
      </c>
      <c r="Q35" s="33">
        <f>_xlfn.XLOOKUP(A35,'Patient Health Records'!A:A,'Patient Health Records'!E:E,"Not Found")</f>
        <v>31.808613719135288</v>
      </c>
      <c r="R35" s="100" t="b">
        <f>_xlfn.XLOOKUP(A35,'Patient Health Records'!A35:A1034,'Patient Health Records'!T35:T1034,"Not Found")</f>
        <v>1</v>
      </c>
      <c r="S35" s="100" t="b" cm="1">
        <f t="array" ref="S35">_xlfn.SWITCH(R35, "Yes", TRUE, "No", FALSE, R35)</f>
        <v>1</v>
      </c>
      <c r="T35" s="100" t="str">
        <f>_xlfn.XLOOKUP(A35,'Patient Health Records'!A:A,'Patient Health Records'!V:V,"Not Found")</f>
        <v>Allergic Reaction</v>
      </c>
      <c r="U35" s="100" t="str">
        <f>_xlfn.XLOOKUP(A35,'Patient Health Records'!A:A,'Patient Health Records'!X:X,"Not Found")</f>
        <v>Recovered</v>
      </c>
      <c r="V35" s="100" t="b">
        <f>_xlfn.XLOOKUP(A35,'Billing Details'!A:A,'Billing Details'!K:K,"Not Found")</f>
        <v>0</v>
      </c>
      <c r="W35" s="100">
        <f>_xlfn.XLOOKUP(A35,'Billing Details'!A:A,'Billing Details'!J:J,"Not Found")</f>
        <v>0</v>
      </c>
      <c r="X35" s="100" t="b">
        <f>_xlfn.XLOOKUP(A35,'Patient Health Records'!A:A,'Patient Health Records'!P:P,"Not Found")</f>
        <v>1</v>
      </c>
      <c r="Y35" s="100" t="b" cm="1">
        <f t="array" ref="Y35">_xlfn.SWITCH(X35, "Yes", TRUE, "No", FALSE, X35)</f>
        <v>1</v>
      </c>
      <c r="Z35" s="100" t="b">
        <f>_xlfn.XLOOKUP(A35,'Patient Health Records'!A:A,'Patient Health Records'!T:T,"Not Found")</f>
        <v>1</v>
      </c>
      <c r="AA35" s="100" t="b" cm="1">
        <f t="array" ref="AA35">_xlfn.SWITCH(Z35, "Yes", TRUE, "No", FALSE, Z35)</f>
        <v>1</v>
      </c>
      <c r="AB35" s="100" t="b">
        <f>_xlfn.XLOOKUP(A35,'Patient Health Records'!A:A,'Patient Health Records'!K:K,"Not Found")</f>
        <v>1</v>
      </c>
      <c r="AC35" s="100" t="b" cm="1">
        <f t="array" ref="AC35">_xlfn.SWITCH(AB35, "Yes", TRUE, "No", FALSE, AB35)</f>
        <v>1</v>
      </c>
    </row>
    <row r="36" spans="1:29">
      <c r="A36" s="2" t="s">
        <v>121</v>
      </c>
      <c r="B36" s="100" t="str">
        <f>_xlfn.XLOOKUP(A36,'Patient Demographics'!A36:A1035,'Patient Demographics'!H36:H1035,"Not Found")</f>
        <v>Middle-aged</v>
      </c>
      <c r="C36" s="100" t="str">
        <f>_xlfn.XLOOKUP(A36,'Patient Demographics'!A36:A1035,'Patient Demographics'!L36:L1035,"Not Found")</f>
        <v>North</v>
      </c>
      <c r="D36" s="100" t="str">
        <f>_xlfn.XLOOKUP(A36,'Patient Demographics'!A:A,'Patient Demographics'!J:J,"Not Found")</f>
        <v>Uttar Pradesh</v>
      </c>
      <c r="E36" s="100">
        <f>_xlfn.XLOOKUP(A36,'Billing Details'!A36:A1035,'Billing Details'!E36:E1035,"Not Found")</f>
        <v>14000</v>
      </c>
      <c r="F36" s="100">
        <f>_xlfn.XLOOKUP(A36,'Billing Details'!A36:A1035,'Billing Details'!M36:M1035,"Not Found")</f>
        <v>7827.47</v>
      </c>
      <c r="G36" s="100">
        <f>_xlfn.XLOOKUP(A36,'Patient Health Records'!A36:A1035,'Patient Health Records'!G36:G1035,"Not Found")</f>
        <v>78.099999999999994</v>
      </c>
      <c r="H36" s="17" t="str">
        <f>_xlfn.XLOOKUP(A36,'Patient Demographics'!A36:A1035,'Patient Demographics'!C36:C1035,"Not Found")</f>
        <v>Male</v>
      </c>
      <c r="I36" s="100" t="str">
        <f>_xlfn.XLOOKUP(A36,'Patient Health Records'!A36:A1035,'Patient Health Records'!B36:B1035,"Not Found")</f>
        <v>O-</v>
      </c>
      <c r="J36" s="100" t="b">
        <f>_xlfn.XLOOKUP(A36,'Patient Health Records'!A36:A1035,'Patient Health Records'!H36:H1035,"Not Found")</f>
        <v>0</v>
      </c>
      <c r="K36" s="100" t="b">
        <f>_xlfn.XLOOKUP(A36,'Patient Health Records'!A36:A1035,'Patient Health Records'!J36:J1035,"Not Found")</f>
        <v>0</v>
      </c>
      <c r="L36" s="100" t="b">
        <f>_xlfn.XLOOKUP(A36,'Billing Details'!A:A,'Billing Details'!K:K,"Not Found")</f>
        <v>1</v>
      </c>
      <c r="M36" s="100" t="str">
        <f>_xlfn.XLOOKUP(A36,'Patient Education'!A:A,'Patient Education'!B:B,"Not Found")</f>
        <v>Bachelor's Degree</v>
      </c>
      <c r="N36" s="100" t="str">
        <f>_xlfn.XLOOKUP(A36,'Patient Education'!A:A,'Patient Education'!C:C,"None")</f>
        <v>Teacher</v>
      </c>
      <c r="O36" s="100">
        <f>_xlfn.XLOOKUP(A36,'Patient Demographics'!A:A,'Patient Demographics'!I:I,"Not Found")</f>
        <v>2</v>
      </c>
      <c r="P36" s="100" t="str" cm="1">
        <f t="array" ref="P36">_xlfn.IFS(
 O36 &lt;= 2, "Very Low",
 O36 &lt;= 5, "Low",
 O36 &lt;= 10, "Lower-Middle",
 O36 &lt;= 25, "Middle",
 O36 &lt;= 50, "Upper-Middle",
 O36 &lt;= 100, "High",
 O36 &lt;= 200, "Very High",
 O36 &lt;= 400, "Ultra High"
)</f>
        <v>Very Low</v>
      </c>
      <c r="Q36" s="33">
        <f>_xlfn.XLOOKUP(A36,'Patient Health Records'!A:A,'Patient Health Records'!E:E,"Not Found")</f>
        <v>28.686868686868689</v>
      </c>
      <c r="R36" s="100" t="b">
        <f>_xlfn.XLOOKUP(A36,'Patient Health Records'!A36:A1035,'Patient Health Records'!T36:T1035,"Not Found")</f>
        <v>1</v>
      </c>
      <c r="S36" s="100" t="b" cm="1">
        <f t="array" ref="S36">_xlfn.SWITCH(R36, "Yes", TRUE, "No", FALSE, R36)</f>
        <v>1</v>
      </c>
      <c r="T36" s="100" t="str">
        <f>_xlfn.XLOOKUP(A36,'Patient Health Records'!A:A,'Patient Health Records'!V:V,"Not Found")</f>
        <v>Cancer</v>
      </c>
      <c r="U36" s="100" t="str">
        <f>_xlfn.XLOOKUP(A36,'Patient Health Records'!A:A,'Patient Health Records'!X:X,"Not Found")</f>
        <v>Critical</v>
      </c>
      <c r="V36" s="100" t="b">
        <f>_xlfn.XLOOKUP(A36,'Billing Details'!A:A,'Billing Details'!K:K,"Not Found")</f>
        <v>1</v>
      </c>
      <c r="W36" s="100" t="str">
        <f>_xlfn.XLOOKUP(A36,'Billing Details'!A:A,'Billing Details'!J:J,"Not Found")</f>
        <v>UnitedHealthcare</v>
      </c>
      <c r="X36" s="100" t="b">
        <f>_xlfn.XLOOKUP(A36,'Patient Health Records'!A:A,'Patient Health Records'!P:P,"Not Found")</f>
        <v>0</v>
      </c>
      <c r="Y36" s="100" t="b" cm="1">
        <f t="array" ref="Y36">_xlfn.SWITCH(X36, "Yes", TRUE, "No", FALSE, X36)</f>
        <v>0</v>
      </c>
      <c r="Z36" s="100" t="b">
        <f>_xlfn.XLOOKUP(A36,'Patient Health Records'!A:A,'Patient Health Records'!T:T,"Not Found")</f>
        <v>1</v>
      </c>
      <c r="AA36" s="100" t="b" cm="1">
        <f t="array" ref="AA36">_xlfn.SWITCH(Z36, "Yes", TRUE, "No", FALSE, Z36)</f>
        <v>1</v>
      </c>
      <c r="AB36" s="100" t="b">
        <f>_xlfn.XLOOKUP(A36,'Patient Health Records'!A:A,'Patient Health Records'!K:K,"Not Found")</f>
        <v>0</v>
      </c>
      <c r="AC36" s="100" t="b" cm="1">
        <f t="array" ref="AC36">_xlfn.SWITCH(AB36, "Yes", TRUE, "No", FALSE, AB36)</f>
        <v>0</v>
      </c>
    </row>
    <row r="37" spans="1:29">
      <c r="A37" s="2" t="s">
        <v>123</v>
      </c>
      <c r="B37" s="100" t="str">
        <f>_xlfn.XLOOKUP(A37,'Patient Demographics'!A37:A1036,'Patient Demographics'!H37:H1036,"Not Found")</f>
        <v>Middle-aged</v>
      </c>
      <c r="C37" s="100" t="str">
        <f>_xlfn.XLOOKUP(A37,'Patient Demographics'!A37:A1036,'Patient Demographics'!L37:L1036,"Not Found")</f>
        <v>North</v>
      </c>
      <c r="D37" s="100" t="str">
        <f>_xlfn.XLOOKUP(A37,'Patient Demographics'!A:A,'Patient Demographics'!J:J,"Not Found")</f>
        <v>Punjab</v>
      </c>
      <c r="E37" s="100">
        <f>_xlfn.XLOOKUP(A37,'Billing Details'!A37:A1036,'Billing Details'!E37:E1036,"Not Found")</f>
        <v>18000</v>
      </c>
      <c r="F37" s="100">
        <f>_xlfn.XLOOKUP(A37,'Billing Details'!A37:A1036,'Billing Details'!M37:M1036,"Not Found")</f>
        <v>13659.84</v>
      </c>
      <c r="G37" s="100">
        <f>_xlfn.XLOOKUP(A37,'Patient Health Records'!A37:A1036,'Patient Health Records'!G37:G1036,"Not Found")</f>
        <v>78.2</v>
      </c>
      <c r="H37" s="17" t="str">
        <f>_xlfn.XLOOKUP(A37,'Patient Demographics'!A37:A1036,'Patient Demographics'!C37:C1036,"Not Found")</f>
        <v>Female</v>
      </c>
      <c r="I37" s="100" t="str">
        <f>_xlfn.XLOOKUP(A37,'Patient Health Records'!A37:A1036,'Patient Health Records'!B37:B1036,"Not Found")</f>
        <v>B+</v>
      </c>
      <c r="J37" s="100" t="b">
        <f>_xlfn.XLOOKUP(A37,'Patient Health Records'!A37:A1036,'Patient Health Records'!H37:H1036,"Not Found")</f>
        <v>0</v>
      </c>
      <c r="K37" s="100" t="b">
        <f>_xlfn.XLOOKUP(A37,'Patient Health Records'!A37:A1036,'Patient Health Records'!J37:J1036,"Not Found")</f>
        <v>0</v>
      </c>
      <c r="L37" s="100" t="b">
        <f>_xlfn.XLOOKUP(A37,'Billing Details'!A:A,'Billing Details'!K:K,"Not Found")</f>
        <v>1</v>
      </c>
      <c r="M37" s="100" t="str">
        <f>_xlfn.XLOOKUP(A37,'Patient Education'!A:A,'Patient Education'!B:B,"Not Found")</f>
        <v>Master's Degree</v>
      </c>
      <c r="N37" s="100" t="str">
        <f>_xlfn.XLOOKUP(A37,'Patient Education'!A:A,'Patient Education'!C:C,"None")</f>
        <v>Manager</v>
      </c>
      <c r="O37" s="100">
        <f>_xlfn.XLOOKUP(A37,'Patient Demographics'!A:A,'Patient Demographics'!I:I,"Not Found")</f>
        <v>4</v>
      </c>
      <c r="P37" s="100" t="str" cm="1">
        <f t="array" ref="P37">_xlfn.IFS(
 O37 &lt;= 2, "Very Low",
 O37 &lt;= 5, "Low",
 O37 &lt;= 10, "Lower-Middle",
 O37 &lt;= 25, "Middle",
 O37 &lt;= 50, "Upper-Middle",
 O37 &lt;= 100, "High",
 O37 &lt;= 200, "Very High",
 O37 &lt;= 400, "Ultra High"
)</f>
        <v>Low</v>
      </c>
      <c r="Q37" s="33">
        <f>_xlfn.XLOOKUP(A37,'Patient Health Records'!A:A,'Patient Health Records'!E:E,"Not Found")</f>
        <v>30.168589174800353</v>
      </c>
      <c r="R37" s="100" t="b">
        <f>_xlfn.XLOOKUP(A37,'Patient Health Records'!A37:A1036,'Patient Health Records'!T37:T1036,"Not Found")</f>
        <v>1</v>
      </c>
      <c r="S37" s="100" t="b" cm="1">
        <f t="array" ref="S37">_xlfn.SWITCH(R37, "Yes", TRUE, "No", FALSE, R37)</f>
        <v>1</v>
      </c>
      <c r="T37" s="100" t="str">
        <f>_xlfn.XLOOKUP(A37,'Patient Health Records'!A:A,'Patient Health Records'!V:V,"Not Found")</f>
        <v>Cancer</v>
      </c>
      <c r="U37" s="100" t="str">
        <f>_xlfn.XLOOKUP(A37,'Patient Health Records'!A:A,'Patient Health Records'!X:X,"Not Found")</f>
        <v>Recovered</v>
      </c>
      <c r="V37" s="100" t="b">
        <f>_xlfn.XLOOKUP(A37,'Billing Details'!A:A,'Billing Details'!K:K,"Not Found")</f>
        <v>1</v>
      </c>
      <c r="W37" s="100" t="str">
        <f>_xlfn.XLOOKUP(A37,'Billing Details'!A:A,'Billing Details'!J:J,"Not Found")</f>
        <v>Medicare</v>
      </c>
      <c r="X37" s="100" t="b">
        <f>_xlfn.XLOOKUP(A37,'Patient Health Records'!A:A,'Patient Health Records'!P:P,"Not Found")</f>
        <v>0</v>
      </c>
      <c r="Y37" s="100" t="b" cm="1">
        <f t="array" ref="Y37">_xlfn.SWITCH(X37, "Yes", TRUE, "No", FALSE, X37)</f>
        <v>0</v>
      </c>
      <c r="Z37" s="100" t="b">
        <f>_xlfn.XLOOKUP(A37,'Patient Health Records'!A:A,'Patient Health Records'!T:T,"Not Found")</f>
        <v>1</v>
      </c>
      <c r="AA37" s="100" t="b" cm="1">
        <f t="array" ref="AA37">_xlfn.SWITCH(Z37, "Yes", TRUE, "No", FALSE, Z37)</f>
        <v>1</v>
      </c>
      <c r="AB37" s="100" t="b">
        <f>_xlfn.XLOOKUP(A37,'Patient Health Records'!A:A,'Patient Health Records'!K:K,"Not Found")</f>
        <v>0</v>
      </c>
      <c r="AC37" s="100" t="b" cm="1">
        <f t="array" ref="AC37">_xlfn.SWITCH(AB37, "Yes", TRUE, "No", FALSE, AB37)</f>
        <v>0</v>
      </c>
    </row>
    <row r="38" spans="1:29">
      <c r="A38" s="2" t="s">
        <v>125</v>
      </c>
      <c r="B38" s="100" t="str">
        <f>_xlfn.XLOOKUP(A38,'Patient Demographics'!A38:A1037,'Patient Demographics'!H38:H1037,"Not Found")</f>
        <v>Senior</v>
      </c>
      <c r="C38" s="100" t="str">
        <f>_xlfn.XLOOKUP(A38,'Patient Demographics'!A38:A1037,'Patient Demographics'!L38:L1037,"Not Found")</f>
        <v>West</v>
      </c>
      <c r="D38" s="100" t="str">
        <f>_xlfn.XLOOKUP(A38,'Patient Demographics'!A:A,'Patient Demographics'!J:J,"Not Found")</f>
        <v>Gujarat</v>
      </c>
      <c r="E38" s="100">
        <f>_xlfn.XLOOKUP(A38,'Billing Details'!A38:A1037,'Billing Details'!E38:E1037,"Not Found")</f>
        <v>30000</v>
      </c>
      <c r="F38" s="100">
        <f>_xlfn.XLOOKUP(A38,'Billing Details'!A38:A1037,'Billing Details'!M38:M1037,"Not Found")</f>
        <v>23257.38</v>
      </c>
      <c r="G38" s="100">
        <f>_xlfn.XLOOKUP(A38,'Patient Health Records'!A38:A1037,'Patient Health Records'!G38:G1037,"Not Found")</f>
        <v>60.6</v>
      </c>
      <c r="H38" s="17" t="str">
        <f>_xlfn.XLOOKUP(A38,'Patient Demographics'!A38:A1037,'Patient Demographics'!C38:C1037,"Not Found")</f>
        <v>Female</v>
      </c>
      <c r="I38" s="100" t="str">
        <f>_xlfn.XLOOKUP(A38,'Patient Health Records'!A38:A1037,'Patient Health Records'!B38:B1037,"Not Found")</f>
        <v>O+</v>
      </c>
      <c r="J38" s="100" t="b">
        <f>_xlfn.XLOOKUP(A38,'Patient Health Records'!A38:A1037,'Patient Health Records'!H38:H1037,"Not Found")</f>
        <v>0</v>
      </c>
      <c r="K38" s="100" t="b">
        <f>_xlfn.XLOOKUP(A38,'Patient Health Records'!A38:A1037,'Patient Health Records'!J38:J1037,"Not Found")</f>
        <v>1</v>
      </c>
      <c r="L38" s="100" t="b">
        <f>_xlfn.XLOOKUP(A38,'Billing Details'!A:A,'Billing Details'!K:K,"Not Found")</f>
        <v>1</v>
      </c>
      <c r="M38" s="100" t="str">
        <f>_xlfn.XLOOKUP(A38,'Patient Education'!A:A,'Patient Education'!B:B,"Not Found")</f>
        <v>Bachelor's Degree</v>
      </c>
      <c r="N38" s="100" t="str">
        <f>_xlfn.XLOOKUP(A38,'Patient Education'!A:A,'Patient Education'!C:C,"None")</f>
        <v>Nurse</v>
      </c>
      <c r="O38" s="100">
        <f>_xlfn.XLOOKUP(A38,'Patient Demographics'!A:A,'Patient Demographics'!I:I,"Not Found")</f>
        <v>5</v>
      </c>
      <c r="P38" s="100" t="str" cm="1">
        <f t="array" ref="P38">_xlfn.IFS(
 O38 &lt;= 2, "Very Low",
 O38 &lt;= 5, "Low",
 O38 &lt;= 10, "Lower-Middle",
 O38 &lt;= 25, "Middle",
 O38 &lt;= 50, "Upper-Middle",
 O38 &lt;= 100, "High",
 O38 &lt;= 200, "Very High",
 O38 &lt;= 400, "Ultra High"
)</f>
        <v>Low</v>
      </c>
      <c r="Q38" s="33">
        <f>_xlfn.XLOOKUP(A38,'Patient Health Records'!A:A,'Patient Health Records'!E:E,"Not Found")</f>
        <v>24.901380670611438</v>
      </c>
      <c r="R38" s="100" t="b">
        <f>_xlfn.XLOOKUP(A38,'Patient Health Records'!A38:A1037,'Patient Health Records'!T38:T1037,"Not Found")</f>
        <v>0</v>
      </c>
      <c r="S38" s="100" t="b" cm="1">
        <f t="array" ref="S38">_xlfn.SWITCH(R38, "Yes", TRUE, "No", FALSE, R38)</f>
        <v>0</v>
      </c>
      <c r="T38" s="100" t="str">
        <f>_xlfn.XLOOKUP(A38,'Patient Health Records'!A:A,'Patient Health Records'!V:V,"Not Found")</f>
        <v>Appendicitis</v>
      </c>
      <c r="U38" s="100" t="str">
        <f>_xlfn.XLOOKUP(A38,'Patient Health Records'!A:A,'Patient Health Records'!X:X,"Not Found")</f>
        <v>Recovered</v>
      </c>
      <c r="V38" s="100" t="b">
        <f>_xlfn.XLOOKUP(A38,'Billing Details'!A:A,'Billing Details'!K:K,"Not Found")</f>
        <v>1</v>
      </c>
      <c r="W38" s="100" t="str">
        <f>_xlfn.XLOOKUP(A38,'Billing Details'!A:A,'Billing Details'!J:J,"Not Found")</f>
        <v>Aetna</v>
      </c>
      <c r="X38" s="100" t="b">
        <f>_xlfn.XLOOKUP(A38,'Patient Health Records'!A:A,'Patient Health Records'!P:P,"Not Found")</f>
        <v>0</v>
      </c>
      <c r="Y38" s="100" t="b" cm="1">
        <f t="array" ref="Y38">_xlfn.SWITCH(X38, "Yes", TRUE, "No", FALSE, X38)</f>
        <v>0</v>
      </c>
      <c r="Z38" s="100" t="b">
        <f>_xlfn.XLOOKUP(A38,'Patient Health Records'!A:A,'Patient Health Records'!T:T,"Not Found")</f>
        <v>0</v>
      </c>
      <c r="AA38" s="100" t="b" cm="1">
        <f t="array" ref="AA38">_xlfn.SWITCH(Z38, "Yes", TRUE, "No", FALSE, Z38)</f>
        <v>0</v>
      </c>
      <c r="AB38" s="100" t="b">
        <f>_xlfn.XLOOKUP(A38,'Patient Health Records'!A:A,'Patient Health Records'!K:K,"Not Found")</f>
        <v>0</v>
      </c>
      <c r="AC38" s="100" t="b" cm="1">
        <f t="array" ref="AC38">_xlfn.SWITCH(AB38, "Yes", TRUE, "No", FALSE, AB38)</f>
        <v>0</v>
      </c>
    </row>
    <row r="39" spans="1:29">
      <c r="A39" s="2" t="s">
        <v>127</v>
      </c>
      <c r="B39" s="100" t="str">
        <f>_xlfn.XLOOKUP(A39,'Patient Demographics'!A39:A1038,'Patient Demographics'!H39:H1038,"Not Found")</f>
        <v>Adult</v>
      </c>
      <c r="C39" s="100" t="str">
        <f>_xlfn.XLOOKUP(A39,'Patient Demographics'!A39:A1038,'Patient Demographics'!L39:L1038,"Not Found")</f>
        <v>South</v>
      </c>
      <c r="D39" s="100" t="str">
        <f>_xlfn.XLOOKUP(A39,'Patient Demographics'!A:A,'Patient Demographics'!J:J,"Not Found")</f>
        <v>Karnataka</v>
      </c>
      <c r="E39" s="100">
        <f>_xlfn.XLOOKUP(A39,'Billing Details'!A39:A1038,'Billing Details'!E39:E1038,"Not Found")</f>
        <v>20000</v>
      </c>
      <c r="F39" s="100">
        <f>_xlfn.XLOOKUP(A39,'Billing Details'!A39:A1038,'Billing Details'!M39:M1038,"Not Found")</f>
        <v>15921.2</v>
      </c>
      <c r="G39" s="100">
        <f>_xlfn.XLOOKUP(A39,'Patient Health Records'!A39:A1038,'Patient Health Records'!G39:G1038,"Not Found")</f>
        <v>99.2</v>
      </c>
      <c r="H39" s="17" t="str">
        <f>_xlfn.XLOOKUP(A39,'Patient Demographics'!A39:A1038,'Patient Demographics'!C39:C1038,"Not Found")</f>
        <v>Male</v>
      </c>
      <c r="I39" s="100" t="str">
        <f>_xlfn.XLOOKUP(A39,'Patient Health Records'!A39:A1038,'Patient Health Records'!B39:B1038,"Not Found")</f>
        <v>O+</v>
      </c>
      <c r="J39" s="100" t="b">
        <f>_xlfn.XLOOKUP(A39,'Patient Health Records'!A39:A1038,'Patient Health Records'!H39:H1038,"Not Found")</f>
        <v>1</v>
      </c>
      <c r="K39" s="100" t="b">
        <f>_xlfn.XLOOKUP(A39,'Patient Health Records'!A39:A1038,'Patient Health Records'!J39:J1038,"Not Found")</f>
        <v>0</v>
      </c>
      <c r="L39" s="100" t="b">
        <f>_xlfn.XLOOKUP(A39,'Billing Details'!A:A,'Billing Details'!K:K,"Not Found")</f>
        <v>1</v>
      </c>
      <c r="M39" s="100" t="str">
        <f>_xlfn.XLOOKUP(A39,'Patient Education'!A:A,'Patient Education'!B:B,"Not Found")</f>
        <v>Master's Degree</v>
      </c>
      <c r="N39" s="100" t="str">
        <f>_xlfn.XLOOKUP(A39,'Patient Education'!A:A,'Patient Education'!C:C,"None")</f>
        <v>Senior Executive</v>
      </c>
      <c r="O39" s="100">
        <f>_xlfn.XLOOKUP(A39,'Patient Demographics'!A:A,'Patient Demographics'!I:I,"Not Found")</f>
        <v>15</v>
      </c>
      <c r="P39" s="100" t="str" cm="1">
        <f t="array" ref="P39">_xlfn.IFS(
 O39 &lt;= 2, "Very Low",
 O39 &lt;= 5, "Low",
 O39 &lt;= 10, "Lower-Middle",
 O39 &lt;= 25, "Middle",
 O39 &lt;= 50, "Upper-Middle",
 O39 &lt;= 100, "High",
 O39 &lt;= 200, "Very High",
 O39 &lt;= 400, "Ultra High"
)</f>
        <v>Middle</v>
      </c>
      <c r="Q39" s="33">
        <f>_xlfn.XLOOKUP(A39,'Patient Health Records'!A:A,'Patient Health Records'!E:E,"Not Found")</f>
        <v>34.732677427260953</v>
      </c>
      <c r="R39" s="100" t="b">
        <f>_xlfn.XLOOKUP(A39,'Patient Health Records'!A39:A1038,'Patient Health Records'!T39:T1038,"Not Found")</f>
        <v>1</v>
      </c>
      <c r="S39" s="100" t="b" cm="1">
        <f t="array" ref="S39">_xlfn.SWITCH(R39, "Yes", TRUE, "No", FALSE, R39)</f>
        <v>1</v>
      </c>
      <c r="T39" s="100" t="str">
        <f>_xlfn.XLOOKUP(A39,'Patient Health Records'!A:A,'Patient Health Records'!V:V,"Not Found")</f>
        <v>Allergic Reaction</v>
      </c>
      <c r="U39" s="100" t="str">
        <f>_xlfn.XLOOKUP(A39,'Patient Health Records'!A:A,'Patient Health Records'!X:X,"Not Found")</f>
        <v>Critical</v>
      </c>
      <c r="V39" s="100" t="b">
        <f>_xlfn.XLOOKUP(A39,'Billing Details'!A:A,'Billing Details'!K:K,"Not Found")</f>
        <v>1</v>
      </c>
      <c r="W39" s="100" t="str">
        <f>_xlfn.XLOOKUP(A39,'Billing Details'!A:A,'Billing Details'!J:J,"Not Found")</f>
        <v>Aetna</v>
      </c>
      <c r="X39" s="100" t="b">
        <f>_xlfn.XLOOKUP(A39,'Patient Health Records'!A:A,'Patient Health Records'!P:P,"Not Found")</f>
        <v>1</v>
      </c>
      <c r="Y39" s="100" t="b" cm="1">
        <f t="array" ref="Y39">_xlfn.SWITCH(X39, "Yes", TRUE, "No", FALSE, X39)</f>
        <v>1</v>
      </c>
      <c r="Z39" s="100" t="b">
        <f>_xlfn.XLOOKUP(A39,'Patient Health Records'!A:A,'Patient Health Records'!T:T,"Not Found")</f>
        <v>1</v>
      </c>
      <c r="AA39" s="100" t="b" cm="1">
        <f t="array" ref="AA39">_xlfn.SWITCH(Z39, "Yes", TRUE, "No", FALSE, Z39)</f>
        <v>1</v>
      </c>
      <c r="AB39" s="100" t="b">
        <f>_xlfn.XLOOKUP(A39,'Patient Health Records'!A:A,'Patient Health Records'!K:K,"Not Found")</f>
        <v>1</v>
      </c>
      <c r="AC39" s="100" t="b" cm="1">
        <f t="array" ref="AC39">_xlfn.SWITCH(AB39, "Yes", TRUE, "No", FALSE, AB39)</f>
        <v>1</v>
      </c>
    </row>
    <row r="40" spans="1:29">
      <c r="A40" s="2" t="s">
        <v>130</v>
      </c>
      <c r="B40" s="100" t="str">
        <f>_xlfn.XLOOKUP(A40,'Patient Demographics'!A40:A1039,'Patient Demographics'!H40:H1039,"Not Found")</f>
        <v>Middle-aged</v>
      </c>
      <c r="C40" s="100" t="str">
        <f>_xlfn.XLOOKUP(A40,'Patient Demographics'!A40:A1039,'Patient Demographics'!L40:L1039,"Not Found")</f>
        <v>West</v>
      </c>
      <c r="D40" s="100" t="str">
        <f>_xlfn.XLOOKUP(A40,'Patient Demographics'!A:A,'Patient Demographics'!J:J,"Not Found")</f>
        <v>Gujarat</v>
      </c>
      <c r="E40" s="100">
        <f>_xlfn.XLOOKUP(A40,'Billing Details'!A40:A1039,'Billing Details'!E40:E1039,"Not Found")</f>
        <v>200000</v>
      </c>
      <c r="F40" s="100">
        <f>_xlfn.XLOOKUP(A40,'Billing Details'!A40:A1039,'Billing Details'!M40:M1039,"Not Found")</f>
        <v>0</v>
      </c>
      <c r="G40" s="100">
        <f>_xlfn.XLOOKUP(A40,'Patient Health Records'!A40:A1039,'Patient Health Records'!G40:G1039,"Not Found")</f>
        <v>58.9</v>
      </c>
      <c r="H40" s="17" t="str">
        <f>_xlfn.XLOOKUP(A40,'Patient Demographics'!A40:A1039,'Patient Demographics'!C40:C1039,"Not Found")</f>
        <v>Female</v>
      </c>
      <c r="I40" s="100" t="str">
        <f>_xlfn.XLOOKUP(A40,'Patient Health Records'!A40:A1039,'Patient Health Records'!B40:B1039,"Not Found")</f>
        <v>O+</v>
      </c>
      <c r="J40" s="100" t="b">
        <f>_xlfn.XLOOKUP(A40,'Patient Health Records'!A40:A1039,'Patient Health Records'!H40:H1039,"Not Found")</f>
        <v>0</v>
      </c>
      <c r="K40" s="100" t="b">
        <f>_xlfn.XLOOKUP(A40,'Patient Health Records'!A40:A1039,'Patient Health Records'!J40:J1039,"Not Found")</f>
        <v>0</v>
      </c>
      <c r="L40" s="100" t="b">
        <f>_xlfn.XLOOKUP(A40,'Billing Details'!A:A,'Billing Details'!K:K,"Not Found")</f>
        <v>0</v>
      </c>
      <c r="M40" s="100" t="str">
        <f>_xlfn.XLOOKUP(A40,'Patient Education'!A:A,'Patient Education'!B:B,"Not Found")</f>
        <v>Master's Degree</v>
      </c>
      <c r="N40" s="100" t="str">
        <f>_xlfn.XLOOKUP(A40,'Patient Education'!A:A,'Patient Education'!C:C,"None")</f>
        <v>Software Engineer</v>
      </c>
      <c r="O40" s="100">
        <f>_xlfn.XLOOKUP(A40,'Patient Demographics'!A:A,'Patient Demographics'!I:I,"Not Found")</f>
        <v>25</v>
      </c>
      <c r="P40" s="100" t="str" cm="1">
        <f t="array" ref="P40">_xlfn.IFS(
 O40 &lt;= 2, "Very Low",
 O40 &lt;= 5, "Low",
 O40 &lt;= 10, "Lower-Middle",
 O40 &lt;= 25, "Middle",
 O40 &lt;= 50, "Upper-Middle",
 O40 &lt;= 100, "High",
 O40 &lt;= 200, "Very High",
 O40 &lt;= 400, "Ultra High"
)</f>
        <v>Middle</v>
      </c>
      <c r="Q40" s="33">
        <f>_xlfn.XLOOKUP(A40,'Patient Health Records'!A:A,'Patient Health Records'!E:E,"Not Found")</f>
        <v>23.2981290297061</v>
      </c>
      <c r="R40" s="100" t="b">
        <f>_xlfn.XLOOKUP(A40,'Patient Health Records'!A40:A1039,'Patient Health Records'!T40:T1039,"Not Found")</f>
        <v>0</v>
      </c>
      <c r="S40" s="100" t="b" cm="1">
        <f t="array" ref="S40">_xlfn.SWITCH(R40, "Yes", TRUE, "No", FALSE, R40)</f>
        <v>0</v>
      </c>
      <c r="T40" s="100" t="str">
        <f>_xlfn.XLOOKUP(A40,'Patient Health Records'!A:A,'Patient Health Records'!V:V,"Not Found")</f>
        <v>Cancer</v>
      </c>
      <c r="U40" s="100" t="str">
        <f>_xlfn.XLOOKUP(A40,'Patient Health Records'!A:A,'Patient Health Records'!X:X,"Not Found")</f>
        <v>Critical</v>
      </c>
      <c r="V40" s="100" t="b">
        <f>_xlfn.XLOOKUP(A40,'Billing Details'!A:A,'Billing Details'!K:K,"Not Found")</f>
        <v>0</v>
      </c>
      <c r="W40" s="100">
        <f>_xlfn.XLOOKUP(A40,'Billing Details'!A:A,'Billing Details'!J:J,"Not Found")</f>
        <v>0</v>
      </c>
      <c r="X40" s="100" t="b">
        <f>_xlfn.XLOOKUP(A40,'Patient Health Records'!A:A,'Patient Health Records'!P:P,"Not Found")</f>
        <v>0</v>
      </c>
      <c r="Y40" s="100" t="b" cm="1">
        <f t="array" ref="Y40">_xlfn.SWITCH(X40, "Yes", TRUE, "No", FALSE, X40)</f>
        <v>0</v>
      </c>
      <c r="Z40" s="100" t="b">
        <f>_xlfn.XLOOKUP(A40,'Patient Health Records'!A:A,'Patient Health Records'!T:T,"Not Found")</f>
        <v>0</v>
      </c>
      <c r="AA40" s="100" t="b" cm="1">
        <f t="array" ref="AA40">_xlfn.SWITCH(Z40, "Yes", TRUE, "No", FALSE, Z40)</f>
        <v>0</v>
      </c>
      <c r="AB40" s="100" t="b">
        <f>_xlfn.XLOOKUP(A40,'Patient Health Records'!A:A,'Patient Health Records'!K:K,"Not Found")</f>
        <v>0</v>
      </c>
      <c r="AC40" s="100" t="b" cm="1">
        <f t="array" ref="AC40">_xlfn.SWITCH(AB40, "Yes", TRUE, "No", FALSE, AB40)</f>
        <v>0</v>
      </c>
    </row>
    <row r="41" spans="1:29">
      <c r="A41" s="2" t="s">
        <v>132</v>
      </c>
      <c r="B41" s="100" t="str">
        <f>_xlfn.XLOOKUP(A41,'Patient Demographics'!A41:A1040,'Patient Demographics'!H41:H1040,"Not Found")</f>
        <v>Adult</v>
      </c>
      <c r="C41" s="100" t="str">
        <f>_xlfn.XLOOKUP(A41,'Patient Demographics'!A41:A1040,'Patient Demographics'!L41:L1040,"Not Found")</f>
        <v>South</v>
      </c>
      <c r="D41" s="100" t="str">
        <f>_xlfn.XLOOKUP(A41,'Patient Demographics'!A:A,'Patient Demographics'!J:J,"Not Found")</f>
        <v>Tamil Nadu</v>
      </c>
      <c r="E41" s="100">
        <f>_xlfn.XLOOKUP(A41,'Billing Details'!A41:A1040,'Billing Details'!E41:E1040,"Not Found")</f>
        <v>20000</v>
      </c>
      <c r="F41" s="100">
        <f>_xlfn.XLOOKUP(A41,'Billing Details'!A41:A1040,'Billing Details'!M41:M1040,"Not Found")</f>
        <v>13998.94</v>
      </c>
      <c r="G41" s="100">
        <f>_xlfn.XLOOKUP(A41,'Patient Health Records'!A41:A1040,'Patient Health Records'!G41:G1040,"Not Found")</f>
        <v>79.099999999999994</v>
      </c>
      <c r="H41" s="17" t="str">
        <f>_xlfn.XLOOKUP(A41,'Patient Demographics'!A41:A1040,'Patient Demographics'!C41:C1040,"Not Found")</f>
        <v>Male</v>
      </c>
      <c r="I41" s="100" t="str">
        <f>_xlfn.XLOOKUP(A41,'Patient Health Records'!A41:A1040,'Patient Health Records'!B41:B1040,"Not Found")</f>
        <v>O+</v>
      </c>
      <c r="J41" s="100" t="b">
        <f>_xlfn.XLOOKUP(A41,'Patient Health Records'!A41:A1040,'Patient Health Records'!H41:H1040,"Not Found")</f>
        <v>1</v>
      </c>
      <c r="K41" s="100" t="b">
        <f>_xlfn.XLOOKUP(A41,'Patient Health Records'!A41:A1040,'Patient Health Records'!J41:J1040,"Not Found")</f>
        <v>0</v>
      </c>
      <c r="L41" s="100" t="b">
        <f>_xlfn.XLOOKUP(A41,'Billing Details'!A:A,'Billing Details'!K:K,"Not Found")</f>
        <v>1</v>
      </c>
      <c r="M41" s="100" t="str">
        <f>_xlfn.XLOOKUP(A41,'Patient Education'!A:A,'Patient Education'!B:B,"Not Found")</f>
        <v>Post-graduate</v>
      </c>
      <c r="N41" s="100" t="str">
        <f>_xlfn.XLOOKUP(A41,'Patient Education'!A:A,'Patient Education'!C:C,"None")</f>
        <v>Scientist</v>
      </c>
      <c r="O41" s="100">
        <f>_xlfn.XLOOKUP(A41,'Patient Demographics'!A:A,'Patient Demographics'!I:I,"Not Found")</f>
        <v>30</v>
      </c>
      <c r="P41" s="100" t="str" cm="1">
        <f t="array" ref="P41">_xlfn.IFS(
 O41 &lt;= 2, "Very Low",
 O41 &lt;= 5, "Low",
 O41 &lt;= 10, "Lower-Middle",
 O41 &lt;= 25, "Middle",
 O41 &lt;= 50, "Upper-Middle",
 O41 &lt;= 100, "High",
 O41 &lt;= 200, "Very High",
 O41 &lt;= 400, "Ultra High"
)</f>
        <v>Upper-Middle</v>
      </c>
      <c r="Q41" s="33">
        <f>_xlfn.XLOOKUP(A41,'Patient Health Records'!A:A,'Patient Health Records'!E:E,"Not Found")</f>
        <v>30.515798001620301</v>
      </c>
      <c r="R41" s="100" t="b">
        <f>_xlfn.XLOOKUP(A41,'Patient Health Records'!A41:A1040,'Patient Health Records'!T41:T1040,"Not Found")</f>
        <v>1</v>
      </c>
      <c r="S41" s="100" t="b" cm="1">
        <f t="array" ref="S41">_xlfn.SWITCH(R41, "Yes", TRUE, "No", FALSE, R41)</f>
        <v>1</v>
      </c>
      <c r="T41" s="100" t="str">
        <f>_xlfn.XLOOKUP(A41,'Patient Health Records'!A:A,'Patient Health Records'!V:V,"Not Found")</f>
        <v>Prostate Cancer</v>
      </c>
      <c r="U41" s="100" t="str">
        <f>_xlfn.XLOOKUP(A41,'Patient Health Records'!A:A,'Patient Health Records'!X:X,"Not Found")</f>
        <v>Recovered</v>
      </c>
      <c r="V41" s="100" t="b">
        <f>_xlfn.XLOOKUP(A41,'Billing Details'!A:A,'Billing Details'!K:K,"Not Found")</f>
        <v>1</v>
      </c>
      <c r="W41" s="100" t="str">
        <f>_xlfn.XLOOKUP(A41,'Billing Details'!A:A,'Billing Details'!J:J,"Not Found")</f>
        <v>Blue Cross</v>
      </c>
      <c r="X41" s="100" t="b">
        <f>_xlfn.XLOOKUP(A41,'Patient Health Records'!A:A,'Patient Health Records'!P:P,"Not Found")</f>
        <v>1</v>
      </c>
      <c r="Y41" s="100" t="b" cm="1">
        <f t="array" ref="Y41">_xlfn.SWITCH(X41, "Yes", TRUE, "No", FALSE, X41)</f>
        <v>1</v>
      </c>
      <c r="Z41" s="100" t="b">
        <f>_xlfn.XLOOKUP(A41,'Patient Health Records'!A:A,'Patient Health Records'!T:T,"Not Found")</f>
        <v>1</v>
      </c>
      <c r="AA41" s="100" t="b" cm="1">
        <f t="array" ref="AA41">_xlfn.SWITCH(Z41, "Yes", TRUE, "No", FALSE, Z41)</f>
        <v>1</v>
      </c>
      <c r="AB41" s="100" t="b">
        <f>_xlfn.XLOOKUP(A41,'Patient Health Records'!A:A,'Patient Health Records'!K:K,"Not Found")</f>
        <v>1</v>
      </c>
      <c r="AC41" s="100" t="b" cm="1">
        <f t="array" ref="AC41">_xlfn.SWITCH(AB41, "Yes", TRUE, "No", FALSE, AB41)</f>
        <v>1</v>
      </c>
    </row>
    <row r="42" spans="1:29">
      <c r="A42" s="2" t="s">
        <v>135</v>
      </c>
      <c r="B42" s="100" t="str">
        <f>_xlfn.XLOOKUP(A42,'Patient Demographics'!A42:A1041,'Patient Demographics'!H42:H1041,"Not Found")</f>
        <v>Middle-aged</v>
      </c>
      <c r="C42" s="100" t="str">
        <f>_xlfn.XLOOKUP(A42,'Patient Demographics'!A42:A1041,'Patient Demographics'!L42:L1041,"Not Found")</f>
        <v>West</v>
      </c>
      <c r="D42" s="100" t="str">
        <f>_xlfn.XLOOKUP(A42,'Patient Demographics'!A:A,'Patient Demographics'!J:J,"Not Found")</f>
        <v>Maharashtra</v>
      </c>
      <c r="E42" s="100">
        <f>_xlfn.XLOOKUP(A42,'Billing Details'!A42:A1041,'Billing Details'!E42:E1041,"Not Found")</f>
        <v>240000</v>
      </c>
      <c r="F42" s="100">
        <f>_xlfn.XLOOKUP(A42,'Billing Details'!A42:A1041,'Billing Details'!M42:M1041,"Not Found")</f>
        <v>148902.72</v>
      </c>
      <c r="G42" s="100">
        <f>_xlfn.XLOOKUP(A42,'Patient Health Records'!A42:A1041,'Patient Health Records'!G42:G1041,"Not Found")</f>
        <v>77.400000000000006</v>
      </c>
      <c r="H42" s="17" t="str">
        <f>_xlfn.XLOOKUP(A42,'Patient Demographics'!A42:A1041,'Patient Demographics'!C42:C1041,"Not Found")</f>
        <v>Female</v>
      </c>
      <c r="I42" s="100" t="str">
        <f>_xlfn.XLOOKUP(A42,'Patient Health Records'!A42:A1041,'Patient Health Records'!B42:B1041,"Not Found")</f>
        <v>A+</v>
      </c>
      <c r="J42" s="100" t="b">
        <f>_xlfn.XLOOKUP(A42,'Patient Health Records'!A42:A1041,'Patient Health Records'!H42:H1041,"Not Found")</f>
        <v>0</v>
      </c>
      <c r="K42" s="100" t="b">
        <f>_xlfn.XLOOKUP(A42,'Patient Health Records'!A42:A1041,'Patient Health Records'!J42:J1041,"Not Found")</f>
        <v>0</v>
      </c>
      <c r="L42" s="100" t="b">
        <f>_xlfn.XLOOKUP(A42,'Billing Details'!A:A,'Billing Details'!K:K,"Not Found")</f>
        <v>1</v>
      </c>
      <c r="M42" s="100" t="str">
        <f>_xlfn.XLOOKUP(A42,'Patient Education'!A:A,'Patient Education'!B:B,"Not Found")</f>
        <v>Master's Degree</v>
      </c>
      <c r="N42" s="100" t="str">
        <f>_xlfn.XLOOKUP(A42,'Patient Education'!A:A,'Patient Education'!C:C,"None")</f>
        <v>Doctor</v>
      </c>
      <c r="O42" s="100">
        <f>_xlfn.XLOOKUP(A42,'Patient Demographics'!A:A,'Patient Demographics'!I:I,"Not Found")</f>
        <v>7</v>
      </c>
      <c r="P42" s="100" t="str" cm="1">
        <f t="array" ref="P42">_xlfn.IFS(
 O42 &lt;= 2, "Very Low",
 O42 &lt;= 5, "Low",
 O42 &lt;= 10, "Lower-Middle",
 O42 &lt;= 25, "Middle",
 O42 &lt;= 50, "Upper-Middle",
 O42 &lt;= 100, "High",
 O42 &lt;= 200, "Very High",
 O42 &lt;= 400, "Ultra High"
)</f>
        <v>Lower-Middle</v>
      </c>
      <c r="Q42" s="33">
        <f>_xlfn.XLOOKUP(A42,'Patient Health Records'!A:A,'Patient Health Records'!E:E,"Not Found")</f>
        <v>28.429752066115707</v>
      </c>
      <c r="R42" s="100" t="b">
        <f>_xlfn.XLOOKUP(A42,'Patient Health Records'!A42:A1041,'Patient Health Records'!T42:T1041,"Not Found")</f>
        <v>1</v>
      </c>
      <c r="S42" s="100" t="b" cm="1">
        <f t="array" ref="S42">_xlfn.SWITCH(R42, "Yes", TRUE, "No", FALSE, R42)</f>
        <v>1</v>
      </c>
      <c r="T42" s="100" t="str">
        <f>_xlfn.XLOOKUP(A42,'Patient Health Records'!A:A,'Patient Health Records'!V:V,"Not Found")</f>
        <v>Osteoarthritis</v>
      </c>
      <c r="U42" s="100" t="str">
        <f>_xlfn.XLOOKUP(A42,'Patient Health Records'!A:A,'Patient Health Records'!X:X,"Not Found")</f>
        <v>Recovered</v>
      </c>
      <c r="V42" s="100" t="b">
        <f>_xlfn.XLOOKUP(A42,'Billing Details'!A:A,'Billing Details'!K:K,"Not Found")</f>
        <v>1</v>
      </c>
      <c r="W42" s="100" t="str">
        <f>_xlfn.XLOOKUP(A42,'Billing Details'!A:A,'Billing Details'!J:J,"Not Found")</f>
        <v>Cigna</v>
      </c>
      <c r="X42" s="100" t="b">
        <f>_xlfn.XLOOKUP(A42,'Patient Health Records'!A:A,'Patient Health Records'!P:P,"Not Found")</f>
        <v>1</v>
      </c>
      <c r="Y42" s="100" t="b" cm="1">
        <f t="array" ref="Y42">_xlfn.SWITCH(X42, "Yes", TRUE, "No", FALSE, X42)</f>
        <v>1</v>
      </c>
      <c r="Z42" s="100" t="b">
        <f>_xlfn.XLOOKUP(A42,'Patient Health Records'!A:A,'Patient Health Records'!T:T,"Not Found")</f>
        <v>1</v>
      </c>
      <c r="AA42" s="100" t="b" cm="1">
        <f t="array" ref="AA42">_xlfn.SWITCH(Z42, "Yes", TRUE, "No", FALSE, Z42)</f>
        <v>1</v>
      </c>
      <c r="AB42" s="100" t="b">
        <f>_xlfn.XLOOKUP(A42,'Patient Health Records'!A:A,'Patient Health Records'!K:K,"Not Found")</f>
        <v>1</v>
      </c>
      <c r="AC42" s="100" t="b" cm="1">
        <f t="array" ref="AC42">_xlfn.SWITCH(AB42, "Yes", TRUE, "No", FALSE, AB42)</f>
        <v>1</v>
      </c>
    </row>
    <row r="43" spans="1:29">
      <c r="A43" s="2" t="s">
        <v>137</v>
      </c>
      <c r="B43" s="100" t="str">
        <f>_xlfn.XLOOKUP(A43,'Patient Demographics'!A43:A1042,'Patient Demographics'!H43:H1042,"Not Found")</f>
        <v>Senior</v>
      </c>
      <c r="C43" s="100" t="str">
        <f>_xlfn.XLOOKUP(A43,'Patient Demographics'!A43:A1042,'Patient Demographics'!L43:L1042,"Not Found")</f>
        <v>West</v>
      </c>
      <c r="D43" s="100" t="str">
        <f>_xlfn.XLOOKUP(A43,'Patient Demographics'!A:A,'Patient Demographics'!J:J,"Not Found")</f>
        <v>Maharashtra</v>
      </c>
      <c r="E43" s="100">
        <f>_xlfn.XLOOKUP(A43,'Billing Details'!A43:A1042,'Billing Details'!E43:E1042,"Not Found")</f>
        <v>72000</v>
      </c>
      <c r="F43" s="100">
        <f>_xlfn.XLOOKUP(A43,'Billing Details'!A43:A1042,'Billing Details'!M43:M1042,"Not Found")</f>
        <v>50448.4</v>
      </c>
      <c r="G43" s="100">
        <f>_xlfn.XLOOKUP(A43,'Patient Health Records'!A43:A1042,'Patient Health Records'!G43:G1042,"Not Found")</f>
        <v>80.099999999999994</v>
      </c>
      <c r="H43" s="17" t="str">
        <f>_xlfn.XLOOKUP(A43,'Patient Demographics'!A43:A1042,'Patient Demographics'!C43:C1042,"Not Found")</f>
        <v>Female</v>
      </c>
      <c r="I43" s="100" t="str">
        <f>_xlfn.XLOOKUP(A43,'Patient Health Records'!A43:A1042,'Patient Health Records'!B43:B1042,"Not Found")</f>
        <v>AB+</v>
      </c>
      <c r="J43" s="100" t="b">
        <f>_xlfn.XLOOKUP(A43,'Patient Health Records'!A43:A1042,'Patient Health Records'!H43:H1042,"Not Found")</f>
        <v>0</v>
      </c>
      <c r="K43" s="100" t="b">
        <f>_xlfn.XLOOKUP(A43,'Patient Health Records'!A43:A1042,'Patient Health Records'!J43:J1042,"Not Found")</f>
        <v>0</v>
      </c>
      <c r="L43" s="100" t="b">
        <f>_xlfn.XLOOKUP(A43,'Billing Details'!A:A,'Billing Details'!K:K,"Not Found")</f>
        <v>1</v>
      </c>
      <c r="M43" s="100" t="str">
        <f>_xlfn.XLOOKUP(A43,'Patient Education'!A:A,'Patient Education'!B:B,"Not Found")</f>
        <v>Master's Degree</v>
      </c>
      <c r="N43" s="100" t="str">
        <f>_xlfn.XLOOKUP(A43,'Patient Education'!A:A,'Patient Education'!C:C,"None")</f>
        <v>Senior Executive</v>
      </c>
      <c r="O43" s="100">
        <f>_xlfn.XLOOKUP(A43,'Patient Demographics'!A:A,'Patient Demographics'!I:I,"Not Found")</f>
        <v>12</v>
      </c>
      <c r="P43" s="100" t="str" cm="1">
        <f t="array" ref="P43">_xlfn.IFS(
 O43 &lt;= 2, "Very Low",
 O43 &lt;= 5, "Low",
 O43 &lt;= 10, "Lower-Middle",
 O43 &lt;= 25, "Middle",
 O43 &lt;= 50, "Upper-Middle",
 O43 &lt;= 100, "High",
 O43 &lt;= 200, "Very High",
 O43 &lt;= 400, "Ultra High"
)</f>
        <v>Middle</v>
      </c>
      <c r="Q43" s="33">
        <f>_xlfn.XLOOKUP(A43,'Patient Health Records'!A:A,'Patient Health Records'!E:E,"Not Found")</f>
        <v>32.914201183431949</v>
      </c>
      <c r="R43" s="100" t="b">
        <f>_xlfn.XLOOKUP(A43,'Patient Health Records'!A43:A1042,'Patient Health Records'!T43:T1042,"Not Found")</f>
        <v>1</v>
      </c>
      <c r="S43" s="100" t="b" cm="1">
        <f t="array" ref="S43">_xlfn.SWITCH(R43, "Yes", TRUE, "No", FALSE, R43)</f>
        <v>1</v>
      </c>
      <c r="T43" s="100" t="str">
        <f>_xlfn.XLOOKUP(A43,'Patient Health Records'!A:A,'Patient Health Records'!V:V,"Not Found")</f>
        <v>Prostate Cancer</v>
      </c>
      <c r="U43" s="100" t="str">
        <f>_xlfn.XLOOKUP(A43,'Patient Health Records'!A:A,'Patient Health Records'!X:X,"Not Found")</f>
        <v>Recovered</v>
      </c>
      <c r="V43" s="100" t="b">
        <f>_xlfn.XLOOKUP(A43,'Billing Details'!A:A,'Billing Details'!K:K,"Not Found")</f>
        <v>1</v>
      </c>
      <c r="W43" s="100" t="str">
        <f>_xlfn.XLOOKUP(A43,'Billing Details'!A:A,'Billing Details'!J:J,"Not Found")</f>
        <v>Aetna</v>
      </c>
      <c r="X43" s="100" t="b">
        <f>_xlfn.XLOOKUP(A43,'Patient Health Records'!A:A,'Patient Health Records'!P:P,"Not Found")</f>
        <v>0</v>
      </c>
      <c r="Y43" s="100" t="b" cm="1">
        <f t="array" ref="Y43">_xlfn.SWITCH(X43, "Yes", TRUE, "No", FALSE, X43)</f>
        <v>0</v>
      </c>
      <c r="Z43" s="100" t="b">
        <f>_xlfn.XLOOKUP(A43,'Patient Health Records'!A:A,'Patient Health Records'!T:T,"Not Found")</f>
        <v>1</v>
      </c>
      <c r="AA43" s="100" t="b" cm="1">
        <f t="array" ref="AA43">_xlfn.SWITCH(Z43, "Yes", TRUE, "No", FALSE, Z43)</f>
        <v>1</v>
      </c>
      <c r="AB43" s="100" t="b">
        <f>_xlfn.XLOOKUP(A43,'Patient Health Records'!A:A,'Patient Health Records'!K:K,"Not Found")</f>
        <v>0</v>
      </c>
      <c r="AC43" s="100" t="b" cm="1">
        <f t="array" ref="AC43">_xlfn.SWITCH(AB43, "Yes", TRUE, "No", FALSE, AB43)</f>
        <v>0</v>
      </c>
    </row>
    <row r="44" spans="1:29">
      <c r="A44" s="2" t="s">
        <v>139</v>
      </c>
      <c r="B44" s="100" t="str">
        <f>_xlfn.XLOOKUP(A44,'Patient Demographics'!A44:A1043,'Patient Demographics'!H44:H1043,"Not Found")</f>
        <v>Middle-aged</v>
      </c>
      <c r="C44" s="100" t="str">
        <f>_xlfn.XLOOKUP(A44,'Patient Demographics'!A44:A1043,'Patient Demographics'!L44:L1043,"Not Found")</f>
        <v>East</v>
      </c>
      <c r="D44" s="100" t="str">
        <f>_xlfn.XLOOKUP(A44,'Patient Demographics'!A:A,'Patient Demographics'!J:J,"Not Found")</f>
        <v>West Bengal</v>
      </c>
      <c r="E44" s="100">
        <f>_xlfn.XLOOKUP(A44,'Billing Details'!A44:A1043,'Billing Details'!E44:E1043,"Not Found")</f>
        <v>90000</v>
      </c>
      <c r="F44" s="100">
        <f>_xlfn.XLOOKUP(A44,'Billing Details'!A44:A1043,'Billing Details'!M44:M1043,"Not Found")</f>
        <v>69839.149999999994</v>
      </c>
      <c r="G44" s="100">
        <f>_xlfn.XLOOKUP(A44,'Patient Health Records'!A44:A1043,'Patient Health Records'!G44:G1043,"Not Found")</f>
        <v>81.2</v>
      </c>
      <c r="H44" s="17" t="str">
        <f>_xlfn.XLOOKUP(A44,'Patient Demographics'!A44:A1043,'Patient Demographics'!C44:C1043,"Not Found")</f>
        <v>Female</v>
      </c>
      <c r="I44" s="100" t="str">
        <f>_xlfn.XLOOKUP(A44,'Patient Health Records'!A44:A1043,'Patient Health Records'!B44:B1043,"Not Found")</f>
        <v>O+</v>
      </c>
      <c r="J44" s="100" t="b">
        <f>_xlfn.XLOOKUP(A44,'Patient Health Records'!A44:A1043,'Patient Health Records'!H44:H1043,"Not Found")</f>
        <v>0</v>
      </c>
      <c r="K44" s="100" t="b">
        <f>_xlfn.XLOOKUP(A44,'Patient Health Records'!A44:A1043,'Patient Health Records'!J44:J1043,"Not Found")</f>
        <v>0</v>
      </c>
      <c r="L44" s="100" t="b">
        <f>_xlfn.XLOOKUP(A44,'Billing Details'!A:A,'Billing Details'!K:K,"Not Found")</f>
        <v>1</v>
      </c>
      <c r="M44" s="100" t="str">
        <f>_xlfn.XLOOKUP(A44,'Patient Education'!A:A,'Patient Education'!B:B,"Not Found")</f>
        <v>Master's Degree</v>
      </c>
      <c r="N44" s="100" t="str">
        <f>_xlfn.XLOOKUP(A44,'Patient Education'!A:A,'Patient Education'!C:C,"None")</f>
        <v>Software Engineer</v>
      </c>
      <c r="O44" s="100">
        <f>_xlfn.XLOOKUP(A44,'Patient Demographics'!A:A,'Patient Demographics'!I:I,"Not Found")</f>
        <v>5</v>
      </c>
      <c r="P44" s="100" t="str" cm="1">
        <f t="array" ref="P44">_xlfn.IFS(
 O44 &lt;= 2, "Very Low",
 O44 &lt;= 5, "Low",
 O44 &lt;= 10, "Lower-Middle",
 O44 &lt;= 25, "Middle",
 O44 &lt;= 50, "Upper-Middle",
 O44 &lt;= 100, "High",
 O44 &lt;= 200, "Very High",
 O44 &lt;= 400, "Ultra High"
)</f>
        <v>Low</v>
      </c>
      <c r="Q44" s="33">
        <f>_xlfn.XLOOKUP(A44,'Patient Health Records'!A:A,'Patient Health Records'!E:E,"Not Found")</f>
        <v>31.718749999999996</v>
      </c>
      <c r="R44" s="100" t="b">
        <f>_xlfn.XLOOKUP(A44,'Patient Health Records'!A44:A1043,'Patient Health Records'!T44:T1043,"Not Found")</f>
        <v>1</v>
      </c>
      <c r="S44" s="100" t="b" cm="1">
        <f t="array" ref="S44">_xlfn.SWITCH(R44, "Yes", TRUE, "No", FALSE, R44)</f>
        <v>1</v>
      </c>
      <c r="T44" s="100" t="str">
        <f>_xlfn.XLOOKUP(A44,'Patient Health Records'!A:A,'Patient Health Records'!V:V,"Not Found")</f>
        <v>Fractured Leg</v>
      </c>
      <c r="U44" s="100" t="str">
        <f>_xlfn.XLOOKUP(A44,'Patient Health Records'!A:A,'Patient Health Records'!X:X,"Not Found")</f>
        <v>Recovered</v>
      </c>
      <c r="V44" s="100" t="b">
        <f>_xlfn.XLOOKUP(A44,'Billing Details'!A:A,'Billing Details'!K:K,"Not Found")</f>
        <v>1</v>
      </c>
      <c r="W44" s="100" t="str">
        <f>_xlfn.XLOOKUP(A44,'Billing Details'!A:A,'Billing Details'!J:J,"Not Found")</f>
        <v>Medicare</v>
      </c>
      <c r="X44" s="100" t="b">
        <f>_xlfn.XLOOKUP(A44,'Patient Health Records'!A:A,'Patient Health Records'!P:P,"Not Found")</f>
        <v>0</v>
      </c>
      <c r="Y44" s="100" t="b" cm="1">
        <f t="array" ref="Y44">_xlfn.SWITCH(X44, "Yes", TRUE, "No", FALSE, X44)</f>
        <v>0</v>
      </c>
      <c r="Z44" s="100" t="b">
        <f>_xlfn.XLOOKUP(A44,'Patient Health Records'!A:A,'Patient Health Records'!T:T,"Not Found")</f>
        <v>1</v>
      </c>
      <c r="AA44" s="100" t="b" cm="1">
        <f t="array" ref="AA44">_xlfn.SWITCH(Z44, "Yes", TRUE, "No", FALSE, Z44)</f>
        <v>1</v>
      </c>
      <c r="AB44" s="100" t="b">
        <f>_xlfn.XLOOKUP(A44,'Patient Health Records'!A:A,'Patient Health Records'!K:K,"Not Found")</f>
        <v>0</v>
      </c>
      <c r="AC44" s="100" t="b" cm="1">
        <f t="array" ref="AC44">_xlfn.SWITCH(AB44, "Yes", TRUE, "No", FALSE, AB44)</f>
        <v>0</v>
      </c>
    </row>
    <row r="45" spans="1:29">
      <c r="A45" s="2" t="s">
        <v>140</v>
      </c>
      <c r="B45" s="100" t="str">
        <f>_xlfn.XLOOKUP(A45,'Patient Demographics'!A45:A1044,'Patient Demographics'!H45:H1044,"Not Found")</f>
        <v>Adult</v>
      </c>
      <c r="C45" s="100" t="str">
        <f>_xlfn.XLOOKUP(A45,'Patient Demographics'!A45:A1044,'Patient Demographics'!L45:L1044,"Not Found")</f>
        <v>West</v>
      </c>
      <c r="D45" s="100" t="str">
        <f>_xlfn.XLOOKUP(A45,'Patient Demographics'!A:A,'Patient Demographics'!J:J,"Not Found")</f>
        <v>Maharashtra</v>
      </c>
      <c r="E45" s="100">
        <f>_xlfn.XLOOKUP(A45,'Billing Details'!A45:A1044,'Billing Details'!E45:E1044,"Not Found")</f>
        <v>24000</v>
      </c>
      <c r="F45" s="100">
        <f>_xlfn.XLOOKUP(A45,'Billing Details'!A45:A1044,'Billing Details'!M45:M1044,"Not Found")</f>
        <v>20413.2</v>
      </c>
      <c r="G45" s="100">
        <f>_xlfn.XLOOKUP(A45,'Patient Health Records'!A45:A1044,'Patient Health Records'!G45:G1044,"Not Found")</f>
        <v>85.2</v>
      </c>
      <c r="H45" s="17" t="str">
        <f>_xlfn.XLOOKUP(A45,'Patient Demographics'!A45:A1044,'Patient Demographics'!C45:C1044,"Not Found")</f>
        <v>Female</v>
      </c>
      <c r="I45" s="100" t="str">
        <f>_xlfn.XLOOKUP(A45,'Patient Health Records'!A45:A1044,'Patient Health Records'!B45:B1044,"Not Found")</f>
        <v>O-</v>
      </c>
      <c r="J45" s="100" t="b">
        <f>_xlfn.XLOOKUP(A45,'Patient Health Records'!A45:A1044,'Patient Health Records'!H45:H1044,"Not Found")</f>
        <v>1</v>
      </c>
      <c r="K45" s="100" t="b">
        <f>_xlfn.XLOOKUP(A45,'Patient Health Records'!A45:A1044,'Patient Health Records'!J45:J1044,"Not Found")</f>
        <v>0</v>
      </c>
      <c r="L45" s="100" t="b">
        <f>_xlfn.XLOOKUP(A45,'Billing Details'!A:A,'Billing Details'!K:K,"Not Found")</f>
        <v>1</v>
      </c>
      <c r="M45" s="100" t="str">
        <f>_xlfn.XLOOKUP(A45,'Patient Education'!A:A,'Patient Education'!B:B,"Not Found")</f>
        <v>Bachelor's Degree</v>
      </c>
      <c r="N45" s="100" t="str">
        <f>_xlfn.XLOOKUP(A45,'Patient Education'!A:A,'Patient Education'!C:C,"None")</f>
        <v>Junior Executive</v>
      </c>
      <c r="O45" s="100">
        <f>_xlfn.XLOOKUP(A45,'Patient Demographics'!A:A,'Patient Demographics'!I:I,"Not Found")</f>
        <v>12</v>
      </c>
      <c r="P45" s="100" t="str" cm="1">
        <f t="array" ref="P45">_xlfn.IFS(
 O45 &lt;= 2, "Very Low",
 O45 &lt;= 5, "Low",
 O45 &lt;= 10, "Lower-Middle",
 O45 &lt;= 25, "Middle",
 O45 &lt;= 50, "Upper-Middle",
 O45 &lt;= 100, "High",
 O45 &lt;= 200, "Very High",
 O45 &lt;= 400, "Ultra High"
)</f>
        <v>Middle</v>
      </c>
      <c r="Q45" s="33">
        <f>_xlfn.XLOOKUP(A45,'Patient Health Records'!A:A,'Patient Health Records'!E:E,"Not Found")</f>
        <v>29.137170411408643</v>
      </c>
      <c r="R45" s="100" t="b">
        <f>_xlfn.XLOOKUP(A45,'Patient Health Records'!A45:A1044,'Patient Health Records'!T45:T1044,"Not Found")</f>
        <v>1</v>
      </c>
      <c r="S45" s="100" t="b" cm="1">
        <f t="array" ref="S45">_xlfn.SWITCH(R45, "Yes", TRUE, "No", FALSE, R45)</f>
        <v>1</v>
      </c>
      <c r="T45" s="100" t="str">
        <f>_xlfn.XLOOKUP(A45,'Patient Health Records'!A:A,'Patient Health Records'!V:V,"Not Found")</f>
        <v>Appendicitis</v>
      </c>
      <c r="U45" s="100" t="str">
        <f>_xlfn.XLOOKUP(A45,'Patient Health Records'!A:A,'Patient Health Records'!X:X,"Not Found")</f>
        <v>Recovered</v>
      </c>
      <c r="V45" s="100" t="b">
        <f>_xlfn.XLOOKUP(A45,'Billing Details'!A:A,'Billing Details'!K:K,"Not Found")</f>
        <v>1</v>
      </c>
      <c r="W45" s="100" t="str">
        <f>_xlfn.XLOOKUP(A45,'Billing Details'!A:A,'Billing Details'!J:J,"Not Found")</f>
        <v>Medicare</v>
      </c>
      <c r="X45" s="100" t="b">
        <f>_xlfn.XLOOKUP(A45,'Patient Health Records'!A:A,'Patient Health Records'!P:P,"Not Found")</f>
        <v>1</v>
      </c>
      <c r="Y45" s="100" t="b" cm="1">
        <f t="array" ref="Y45">_xlfn.SWITCH(X45, "Yes", TRUE, "No", FALSE, X45)</f>
        <v>1</v>
      </c>
      <c r="Z45" s="100" t="b">
        <f>_xlfn.XLOOKUP(A45,'Patient Health Records'!A:A,'Patient Health Records'!T:T,"Not Found")</f>
        <v>1</v>
      </c>
      <c r="AA45" s="100" t="b" cm="1">
        <f t="array" ref="AA45">_xlfn.SWITCH(Z45, "Yes", TRUE, "No", FALSE, Z45)</f>
        <v>1</v>
      </c>
      <c r="AB45" s="100" t="b">
        <f>_xlfn.XLOOKUP(A45,'Patient Health Records'!A:A,'Patient Health Records'!K:K,"Not Found")</f>
        <v>1</v>
      </c>
      <c r="AC45" s="100" t="b" cm="1">
        <f t="array" ref="AC45">_xlfn.SWITCH(AB45, "Yes", TRUE, "No", FALSE, AB45)</f>
        <v>1</v>
      </c>
    </row>
    <row r="46" spans="1:29">
      <c r="A46" s="2" t="s">
        <v>143</v>
      </c>
      <c r="B46" s="100" t="str">
        <f>_xlfn.XLOOKUP(A46,'Patient Demographics'!A46:A1045,'Patient Demographics'!H46:H1045,"Not Found")</f>
        <v>Senior</v>
      </c>
      <c r="C46" s="100" t="str">
        <f>_xlfn.XLOOKUP(A46,'Patient Demographics'!A46:A1045,'Patient Demographics'!L46:L1045,"Not Found")</f>
        <v>North</v>
      </c>
      <c r="D46" s="100" t="str">
        <f>_xlfn.XLOOKUP(A46,'Patient Demographics'!A:A,'Patient Demographics'!J:J,"Not Found")</f>
        <v>Uttar Pradesh</v>
      </c>
      <c r="E46" s="100">
        <f>_xlfn.XLOOKUP(A46,'Billing Details'!A46:A1045,'Billing Details'!E46:E1045,"Not Found")</f>
        <v>21000</v>
      </c>
      <c r="F46" s="100">
        <f>_xlfn.XLOOKUP(A46,'Billing Details'!A46:A1045,'Billing Details'!M46:M1045,"Not Found")</f>
        <v>15544.83</v>
      </c>
      <c r="G46" s="100">
        <f>_xlfn.XLOOKUP(A46,'Patient Health Records'!A46:A1045,'Patient Health Records'!G46:G1045,"Not Found")</f>
        <v>74.900000000000006</v>
      </c>
      <c r="H46" s="17" t="str">
        <f>_xlfn.XLOOKUP(A46,'Patient Demographics'!A46:A1045,'Patient Demographics'!C46:C1045,"Not Found")</f>
        <v>Male</v>
      </c>
      <c r="I46" s="100" t="str">
        <f>_xlfn.XLOOKUP(A46,'Patient Health Records'!A46:A1045,'Patient Health Records'!B46:B1045,"Not Found")</f>
        <v>B+</v>
      </c>
      <c r="J46" s="100" t="b">
        <f>_xlfn.XLOOKUP(A46,'Patient Health Records'!A46:A1045,'Patient Health Records'!H46:H1045,"Not Found")</f>
        <v>0</v>
      </c>
      <c r="K46" s="100" t="b">
        <f>_xlfn.XLOOKUP(A46,'Patient Health Records'!A46:A1045,'Patient Health Records'!J46:J1045,"Not Found")</f>
        <v>0</v>
      </c>
      <c r="L46" s="100" t="b">
        <f>_xlfn.XLOOKUP(A46,'Billing Details'!A:A,'Billing Details'!K:K,"Not Found")</f>
        <v>1</v>
      </c>
      <c r="M46" s="100" t="str">
        <f>_xlfn.XLOOKUP(A46,'Patient Education'!A:A,'Patient Education'!B:B,"Not Found")</f>
        <v>Post-graduate</v>
      </c>
      <c r="N46" s="100" t="str">
        <f>_xlfn.XLOOKUP(A46,'Patient Education'!A:A,'Patient Education'!C:C,"None")</f>
        <v>Professor</v>
      </c>
      <c r="O46" s="100">
        <f>_xlfn.XLOOKUP(A46,'Patient Demographics'!A:A,'Patient Demographics'!I:I,"Not Found")</f>
        <v>2</v>
      </c>
      <c r="P46" s="100" t="str" cm="1">
        <f t="array" ref="P46">_xlfn.IFS(
 O46 &lt;= 2, "Very Low",
 O46 &lt;= 5, "Low",
 O46 &lt;= 10, "Lower-Middle",
 O46 &lt;= 25, "Middle",
 O46 &lt;= 50, "Upper-Middle",
 O46 &lt;= 100, "High",
 O46 &lt;= 200, "Very High",
 O46 &lt;= 400, "Ultra High"
)</f>
        <v>Very Low</v>
      </c>
      <c r="Q46" s="33">
        <f>_xlfn.XLOOKUP(A46,'Patient Health Records'!A:A,'Patient Health Records'!E:E,"Not Found")</f>
        <v>31.582054309327042</v>
      </c>
      <c r="R46" s="100" t="b">
        <f>_xlfn.XLOOKUP(A46,'Patient Health Records'!A46:A1045,'Patient Health Records'!T46:T1045,"Not Found")</f>
        <v>1</v>
      </c>
      <c r="S46" s="100" t="b" cm="1">
        <f t="array" ref="S46">_xlfn.SWITCH(R46, "Yes", TRUE, "No", FALSE, R46)</f>
        <v>1</v>
      </c>
      <c r="T46" s="100" t="str">
        <f>_xlfn.XLOOKUP(A46,'Patient Health Records'!A:A,'Patient Health Records'!V:V,"Not Found")</f>
        <v>Heart Attack</v>
      </c>
      <c r="U46" s="100" t="str">
        <f>_xlfn.XLOOKUP(A46,'Patient Health Records'!A:A,'Patient Health Records'!X:X,"Not Found")</f>
        <v>Critical</v>
      </c>
      <c r="V46" s="100" t="b">
        <f>_xlfn.XLOOKUP(A46,'Billing Details'!A:A,'Billing Details'!K:K,"Not Found")</f>
        <v>1</v>
      </c>
      <c r="W46" s="100" t="str">
        <f>_xlfn.XLOOKUP(A46,'Billing Details'!A:A,'Billing Details'!J:J,"Not Found")</f>
        <v>Blue Cross</v>
      </c>
      <c r="X46" s="100" t="b">
        <f>_xlfn.XLOOKUP(A46,'Patient Health Records'!A:A,'Patient Health Records'!P:P,"Not Found")</f>
        <v>1</v>
      </c>
      <c r="Y46" s="100" t="b" cm="1">
        <f t="array" ref="Y46">_xlfn.SWITCH(X46, "Yes", TRUE, "No", FALSE, X46)</f>
        <v>1</v>
      </c>
      <c r="Z46" s="100" t="b">
        <f>_xlfn.XLOOKUP(A46,'Patient Health Records'!A:A,'Patient Health Records'!T:T,"Not Found")</f>
        <v>1</v>
      </c>
      <c r="AA46" s="100" t="b" cm="1">
        <f t="array" ref="AA46">_xlfn.SWITCH(Z46, "Yes", TRUE, "No", FALSE, Z46)</f>
        <v>1</v>
      </c>
      <c r="AB46" s="100" t="b">
        <f>_xlfn.XLOOKUP(A46,'Patient Health Records'!A:A,'Patient Health Records'!K:K,"Not Found")</f>
        <v>1</v>
      </c>
      <c r="AC46" s="100" t="b" cm="1">
        <f t="array" ref="AC46">_xlfn.SWITCH(AB46, "Yes", TRUE, "No", FALSE, AB46)</f>
        <v>1</v>
      </c>
    </row>
    <row r="47" spans="1:29">
      <c r="A47" s="2" t="s">
        <v>145</v>
      </c>
      <c r="B47" s="100" t="str">
        <f>_xlfn.XLOOKUP(A47,'Patient Demographics'!A47:A1046,'Patient Demographics'!H47:H1046,"Not Found")</f>
        <v>Adult</v>
      </c>
      <c r="C47" s="100" t="str">
        <f>_xlfn.XLOOKUP(A47,'Patient Demographics'!A47:A1046,'Patient Demographics'!L47:L1046,"Not Found")</f>
        <v>South</v>
      </c>
      <c r="D47" s="100" t="str">
        <f>_xlfn.XLOOKUP(A47,'Patient Demographics'!A:A,'Patient Demographics'!J:J,"Not Found")</f>
        <v>Kerala</v>
      </c>
      <c r="E47" s="100">
        <f>_xlfn.XLOOKUP(A47,'Billing Details'!A47:A1046,'Billing Details'!E47:E1046,"Not Found")</f>
        <v>24000</v>
      </c>
      <c r="F47" s="100">
        <f>_xlfn.XLOOKUP(A47,'Billing Details'!A47:A1046,'Billing Details'!M47:M1046,"Not Found")</f>
        <v>16811.099999999999</v>
      </c>
      <c r="G47" s="100">
        <f>_xlfn.XLOOKUP(A47,'Patient Health Records'!A47:A1046,'Patient Health Records'!G47:G1046,"Not Found")</f>
        <v>90.2</v>
      </c>
      <c r="H47" s="17" t="str">
        <f>_xlfn.XLOOKUP(A47,'Patient Demographics'!A47:A1046,'Patient Demographics'!C47:C1046,"Not Found")</f>
        <v>Female</v>
      </c>
      <c r="I47" s="100" t="str">
        <f>_xlfn.XLOOKUP(A47,'Patient Health Records'!A47:A1046,'Patient Health Records'!B47:B1046,"Not Found")</f>
        <v>O-</v>
      </c>
      <c r="J47" s="100" t="b">
        <f>_xlfn.XLOOKUP(A47,'Patient Health Records'!A47:A1046,'Patient Health Records'!H47:H1046,"Not Found")</f>
        <v>0</v>
      </c>
      <c r="K47" s="100" t="b">
        <f>_xlfn.XLOOKUP(A47,'Patient Health Records'!A47:A1046,'Patient Health Records'!J47:J1046,"Not Found")</f>
        <v>1</v>
      </c>
      <c r="L47" s="100" t="b">
        <f>_xlfn.XLOOKUP(A47,'Billing Details'!A:A,'Billing Details'!K:K,"Not Found")</f>
        <v>1</v>
      </c>
      <c r="M47" s="100" t="str">
        <f>_xlfn.XLOOKUP(A47,'Patient Education'!A:A,'Patient Education'!B:B,"Not Found")</f>
        <v>Master's Degree</v>
      </c>
      <c r="N47" s="100" t="str">
        <f>_xlfn.XLOOKUP(A47,'Patient Education'!A:A,'Patient Education'!C:C,"None")</f>
        <v>Doctor</v>
      </c>
      <c r="O47" s="100">
        <f>_xlfn.XLOOKUP(A47,'Patient Demographics'!A:A,'Patient Demographics'!I:I,"Not Found")</f>
        <v>30</v>
      </c>
      <c r="P47" s="100" t="str" cm="1">
        <f t="array" ref="P47">_xlfn.IFS(
 O47 &lt;= 2, "Very Low",
 O47 &lt;= 5, "Low",
 O47 &lt;= 10, "Lower-Middle",
 O47 &lt;= 25, "Middle",
 O47 &lt;= 50, "Upper-Middle",
 O47 &lt;= 100, "High",
 O47 &lt;= 200, "Very High",
 O47 &lt;= 400, "Ultra High"
)</f>
        <v>Upper-Middle</v>
      </c>
      <c r="Q47" s="33">
        <f>_xlfn.XLOOKUP(A47,'Patient Health Records'!A:A,'Patient Health Records'!E:E,"Not Found")</f>
        <v>30.847098252453751</v>
      </c>
      <c r="R47" s="100" t="b">
        <f>_xlfn.XLOOKUP(A47,'Patient Health Records'!A47:A1046,'Patient Health Records'!T47:T1046,"Not Found")</f>
        <v>1</v>
      </c>
      <c r="S47" s="100" t="b" cm="1">
        <f t="array" ref="S47">_xlfn.SWITCH(R47, "Yes", TRUE, "No", FALSE, R47)</f>
        <v>1</v>
      </c>
      <c r="T47" s="100" t="str">
        <f>_xlfn.XLOOKUP(A47,'Patient Health Records'!A:A,'Patient Health Records'!V:V,"Not Found")</f>
        <v>Heart Attack</v>
      </c>
      <c r="U47" s="100" t="str">
        <f>_xlfn.XLOOKUP(A47,'Patient Health Records'!A:A,'Patient Health Records'!X:X,"Not Found")</f>
        <v>Ongoing Treatment</v>
      </c>
      <c r="V47" s="100" t="b">
        <f>_xlfn.XLOOKUP(A47,'Billing Details'!A:A,'Billing Details'!K:K,"Not Found")</f>
        <v>1</v>
      </c>
      <c r="W47" s="100" t="str">
        <f>_xlfn.XLOOKUP(A47,'Billing Details'!A:A,'Billing Details'!J:J,"Not Found")</f>
        <v>Blue Cross</v>
      </c>
      <c r="X47" s="100" t="b">
        <f>_xlfn.XLOOKUP(A47,'Patient Health Records'!A:A,'Patient Health Records'!P:P,"Not Found")</f>
        <v>1</v>
      </c>
      <c r="Y47" s="100" t="b" cm="1">
        <f t="array" ref="Y47">_xlfn.SWITCH(X47, "Yes", TRUE, "No", FALSE, X47)</f>
        <v>1</v>
      </c>
      <c r="Z47" s="100" t="b">
        <f>_xlfn.XLOOKUP(A47,'Patient Health Records'!A:A,'Patient Health Records'!T:T,"Not Found")</f>
        <v>1</v>
      </c>
      <c r="AA47" s="100" t="b" cm="1">
        <f t="array" ref="AA47">_xlfn.SWITCH(Z47, "Yes", TRUE, "No", FALSE, Z47)</f>
        <v>1</v>
      </c>
      <c r="AB47" s="100" t="b">
        <f>_xlfn.XLOOKUP(A47,'Patient Health Records'!A:A,'Patient Health Records'!K:K,"Not Found")</f>
        <v>0</v>
      </c>
      <c r="AC47" s="100" t="b" cm="1">
        <f t="array" ref="AC47">_xlfn.SWITCH(AB47, "Yes", TRUE, "No", FALSE, AB47)</f>
        <v>0</v>
      </c>
    </row>
    <row r="48" spans="1:29">
      <c r="A48" s="2" t="s">
        <v>148</v>
      </c>
      <c r="B48" s="100" t="str">
        <f>_xlfn.XLOOKUP(A48,'Patient Demographics'!A48:A1047,'Patient Demographics'!H48:H1047,"Not Found")</f>
        <v>Adult</v>
      </c>
      <c r="C48" s="100" t="str">
        <f>_xlfn.XLOOKUP(A48,'Patient Demographics'!A48:A1047,'Patient Demographics'!L48:L1047,"Not Found")</f>
        <v>South</v>
      </c>
      <c r="D48" s="100" t="str">
        <f>_xlfn.XLOOKUP(A48,'Patient Demographics'!A:A,'Patient Demographics'!J:J,"Not Found")</f>
        <v>Tamil Nadu</v>
      </c>
      <c r="E48" s="100">
        <f>_xlfn.XLOOKUP(A48,'Billing Details'!A48:A1047,'Billing Details'!E48:E1047,"Not Found")</f>
        <v>800</v>
      </c>
      <c r="F48" s="100">
        <f>_xlfn.XLOOKUP(A48,'Billing Details'!A48:A1047,'Billing Details'!M48:M1047,"Not Found")</f>
        <v>621.45000000000005</v>
      </c>
      <c r="G48" s="100">
        <f>_xlfn.XLOOKUP(A48,'Patient Health Records'!A48:A1047,'Patient Health Records'!G48:G1047,"Not Found")</f>
        <v>76.5</v>
      </c>
      <c r="H48" s="17" t="str">
        <f>_xlfn.XLOOKUP(A48,'Patient Demographics'!A48:A1047,'Patient Demographics'!C48:C1047,"Not Found")</f>
        <v>Male</v>
      </c>
      <c r="I48" s="100" t="str">
        <f>_xlfn.XLOOKUP(A48,'Patient Health Records'!A48:A1047,'Patient Health Records'!B48:B1047,"Not Found")</f>
        <v>AB-</v>
      </c>
      <c r="J48" s="100" t="b">
        <f>_xlfn.XLOOKUP(A48,'Patient Health Records'!A48:A1047,'Patient Health Records'!H48:H1047,"Not Found")</f>
        <v>0</v>
      </c>
      <c r="K48" s="100" t="b">
        <f>_xlfn.XLOOKUP(A48,'Patient Health Records'!A48:A1047,'Patient Health Records'!J48:J1047,"Not Found")</f>
        <v>0</v>
      </c>
      <c r="L48" s="100" t="b">
        <f>_xlfn.XLOOKUP(A48,'Billing Details'!A:A,'Billing Details'!K:K,"Not Found")</f>
        <v>1</v>
      </c>
      <c r="M48" s="100" t="str">
        <f>_xlfn.XLOOKUP(A48,'Patient Education'!A:A,'Patient Education'!B:B,"Not Found")</f>
        <v>Master's Degree</v>
      </c>
      <c r="N48" s="100" t="str">
        <f>_xlfn.XLOOKUP(A48,'Patient Education'!A:A,'Patient Education'!C:C,"None")</f>
        <v>Doctor</v>
      </c>
      <c r="O48" s="100">
        <f>_xlfn.XLOOKUP(A48,'Patient Demographics'!A:A,'Patient Demographics'!I:I,"Not Found")</f>
        <v>300</v>
      </c>
      <c r="P48" s="100" t="str" cm="1">
        <f t="array" ref="P48">_xlfn.IFS(
 O48 &lt;= 2, "Very Low",
 O48 &lt;= 5, "Low",
 O48 &lt;= 10, "Lower-Middle",
 O48 &lt;= 25, "Middle",
 O48 &lt;= 50, "Upper-Middle",
 O48 &lt;= 100, "High",
 O48 &lt;= 200, "Very High",
 O48 &lt;= 400, "Ultra High"
)</f>
        <v>Ultra High</v>
      </c>
      <c r="Q48" s="33">
        <f>_xlfn.XLOOKUP(A48,'Patient Health Records'!A:A,'Patient Health Records'!E:E,"Not Found")</f>
        <v>24.144678702184066</v>
      </c>
      <c r="R48" s="100" t="b">
        <f>_xlfn.XLOOKUP(A48,'Patient Health Records'!A48:A1047,'Patient Health Records'!T48:T1047,"Not Found")</f>
        <v>0</v>
      </c>
      <c r="S48" s="100" t="b" cm="1">
        <f t="array" ref="S48">_xlfn.SWITCH(R48, "Yes", TRUE, "No", FALSE, R48)</f>
        <v>0</v>
      </c>
      <c r="T48" s="100" t="str">
        <f>_xlfn.XLOOKUP(A48,'Patient Health Records'!A:A,'Patient Health Records'!V:V,"Not Found")</f>
        <v>Cancer</v>
      </c>
      <c r="U48" s="100" t="str">
        <f>_xlfn.XLOOKUP(A48,'Patient Health Records'!A:A,'Patient Health Records'!X:X,"Not Found")</f>
        <v>Recovered</v>
      </c>
      <c r="V48" s="100" t="b">
        <f>_xlfn.XLOOKUP(A48,'Billing Details'!A:A,'Billing Details'!K:K,"Not Found")</f>
        <v>1</v>
      </c>
      <c r="W48" s="100" t="str">
        <f>_xlfn.XLOOKUP(A48,'Billing Details'!A:A,'Billing Details'!J:J,"Not Found")</f>
        <v>UnitedHealthcare</v>
      </c>
      <c r="X48" s="100" t="b">
        <f>_xlfn.XLOOKUP(A48,'Patient Health Records'!A:A,'Patient Health Records'!P:P,"Not Found")</f>
        <v>0</v>
      </c>
      <c r="Y48" s="100" t="b" cm="1">
        <f t="array" ref="Y48">_xlfn.SWITCH(X48, "Yes", TRUE, "No", FALSE, X48)</f>
        <v>0</v>
      </c>
      <c r="Z48" s="100" t="b">
        <f>_xlfn.XLOOKUP(A48,'Patient Health Records'!A:A,'Patient Health Records'!T:T,"Not Found")</f>
        <v>0</v>
      </c>
      <c r="AA48" s="100" t="b" cm="1">
        <f t="array" ref="AA48">_xlfn.SWITCH(Z48, "Yes", TRUE, "No", FALSE, Z48)</f>
        <v>0</v>
      </c>
      <c r="AB48" s="100" t="b">
        <f>_xlfn.XLOOKUP(A48,'Patient Health Records'!A:A,'Patient Health Records'!K:K,"Not Found")</f>
        <v>0</v>
      </c>
      <c r="AC48" s="100" t="b" cm="1">
        <f t="array" ref="AC48">_xlfn.SWITCH(AB48, "Yes", TRUE, "No", FALSE, AB48)</f>
        <v>0</v>
      </c>
    </row>
    <row r="49" spans="1:29">
      <c r="A49" s="2" t="s">
        <v>150</v>
      </c>
      <c r="B49" s="100" t="str">
        <f>_xlfn.XLOOKUP(A49,'Patient Demographics'!A49:A1048,'Patient Demographics'!H49:H1048,"Not Found")</f>
        <v>Adult</v>
      </c>
      <c r="C49" s="100" t="str">
        <f>_xlfn.XLOOKUP(A49,'Patient Demographics'!A49:A1048,'Patient Demographics'!L49:L1048,"Not Found")</f>
        <v>West</v>
      </c>
      <c r="D49" s="100" t="str">
        <f>_xlfn.XLOOKUP(A49,'Patient Demographics'!A:A,'Patient Demographics'!J:J,"Not Found")</f>
        <v>Gujarat</v>
      </c>
      <c r="E49" s="100">
        <f>_xlfn.XLOOKUP(A49,'Billing Details'!A49:A1048,'Billing Details'!E49:E1048,"Not Found")</f>
        <v>300000</v>
      </c>
      <c r="F49" s="100">
        <f>_xlfn.XLOOKUP(A49,'Billing Details'!A49:A1048,'Billing Details'!M49:M1048,"Not Found")</f>
        <v>189845.84999999998</v>
      </c>
      <c r="G49" s="100">
        <f>_xlfn.XLOOKUP(A49,'Patient Health Records'!A49:A1048,'Patient Health Records'!G49:G1048,"Not Found")</f>
        <v>88.1</v>
      </c>
      <c r="H49" s="17" t="str">
        <f>_xlfn.XLOOKUP(A49,'Patient Demographics'!A49:A1048,'Patient Demographics'!C49:C1048,"Not Found")</f>
        <v>Female</v>
      </c>
      <c r="I49" s="100" t="str">
        <f>_xlfn.XLOOKUP(A49,'Patient Health Records'!A49:A1048,'Patient Health Records'!B49:B1048,"Not Found")</f>
        <v>B-</v>
      </c>
      <c r="J49" s="100" t="b">
        <f>_xlfn.XLOOKUP(A49,'Patient Health Records'!A49:A1048,'Patient Health Records'!H49:H1048,"Not Found")</f>
        <v>0</v>
      </c>
      <c r="K49" s="100" t="b">
        <f>_xlfn.XLOOKUP(A49,'Patient Health Records'!A49:A1048,'Patient Health Records'!J49:J1048,"Not Found")</f>
        <v>0</v>
      </c>
      <c r="L49" s="100" t="b">
        <f>_xlfn.XLOOKUP(A49,'Billing Details'!A:A,'Billing Details'!K:K,"Not Found")</f>
        <v>1</v>
      </c>
      <c r="M49" s="100" t="str">
        <f>_xlfn.XLOOKUP(A49,'Patient Education'!A:A,'Patient Education'!B:B,"Not Found")</f>
        <v>Master's Degree</v>
      </c>
      <c r="N49" s="100" t="str">
        <f>_xlfn.XLOOKUP(A49,'Patient Education'!A:A,'Patient Education'!C:C,"None")</f>
        <v>Senior Executive</v>
      </c>
      <c r="O49" s="100">
        <f>_xlfn.XLOOKUP(A49,'Patient Demographics'!A:A,'Patient Demographics'!I:I,"Not Found")</f>
        <v>25</v>
      </c>
      <c r="P49" s="100" t="str" cm="1">
        <f t="array" ref="P49">_xlfn.IFS(
 O49 &lt;= 2, "Very Low",
 O49 &lt;= 5, "Low",
 O49 &lt;= 10, "Lower-Middle",
 O49 &lt;= 25, "Middle",
 O49 &lt;= 50, "Upper-Middle",
 O49 &lt;= 100, "High",
 O49 &lt;= 200, "Very High",
 O49 &lt;= 400, "Ultra High"
)</f>
        <v>Middle</v>
      </c>
      <c r="Q49" s="33">
        <f>_xlfn.XLOOKUP(A49,'Patient Health Records'!A:A,'Patient Health Records'!E:E,"Not Found")</f>
        <v>28.441373966942148</v>
      </c>
      <c r="R49" s="100" t="b">
        <f>_xlfn.XLOOKUP(A49,'Patient Health Records'!A49:A1048,'Patient Health Records'!T49:T1048,"Not Found")</f>
        <v>1</v>
      </c>
      <c r="S49" s="100" t="b" cm="1">
        <f t="array" ref="S49">_xlfn.SWITCH(R49, "Yes", TRUE, "No", FALSE, R49)</f>
        <v>1</v>
      </c>
      <c r="T49" s="100" t="str">
        <f>_xlfn.XLOOKUP(A49,'Patient Health Records'!A:A,'Patient Health Records'!V:V,"Not Found")</f>
        <v>Stroke</v>
      </c>
      <c r="U49" s="100" t="str">
        <f>_xlfn.XLOOKUP(A49,'Patient Health Records'!A:A,'Patient Health Records'!X:X,"Not Found")</f>
        <v>Critical</v>
      </c>
      <c r="V49" s="100" t="b">
        <f>_xlfn.XLOOKUP(A49,'Billing Details'!A:A,'Billing Details'!K:K,"Not Found")</f>
        <v>1</v>
      </c>
      <c r="W49" s="100" t="str">
        <f>_xlfn.XLOOKUP(A49,'Billing Details'!A:A,'Billing Details'!J:J,"Not Found")</f>
        <v>Medicare</v>
      </c>
      <c r="X49" s="100" t="b">
        <f>_xlfn.XLOOKUP(A49,'Patient Health Records'!A:A,'Patient Health Records'!P:P,"Not Found")</f>
        <v>0</v>
      </c>
      <c r="Y49" s="100" t="b" cm="1">
        <f t="array" ref="Y49">_xlfn.SWITCH(X49, "Yes", TRUE, "No", FALSE, X49)</f>
        <v>0</v>
      </c>
      <c r="Z49" s="100" t="b">
        <f>_xlfn.XLOOKUP(A49,'Patient Health Records'!A:A,'Patient Health Records'!T:T,"Not Found")</f>
        <v>1</v>
      </c>
      <c r="AA49" s="100" t="b" cm="1">
        <f t="array" ref="AA49">_xlfn.SWITCH(Z49, "Yes", TRUE, "No", FALSE, Z49)</f>
        <v>1</v>
      </c>
      <c r="AB49" s="100" t="b">
        <f>_xlfn.XLOOKUP(A49,'Patient Health Records'!A:A,'Patient Health Records'!K:K,"Not Found")</f>
        <v>0</v>
      </c>
      <c r="AC49" s="100" t="b" cm="1">
        <f t="array" ref="AC49">_xlfn.SWITCH(AB49, "Yes", TRUE, "No", FALSE, AB49)</f>
        <v>0</v>
      </c>
    </row>
    <row r="50" spans="1:29">
      <c r="A50" s="2" t="s">
        <v>152</v>
      </c>
      <c r="B50" s="100" t="str">
        <f>_xlfn.XLOOKUP(A50,'Patient Demographics'!A50:A1049,'Patient Demographics'!H50:H1049,"Not Found")</f>
        <v>Middle-aged</v>
      </c>
      <c r="C50" s="100" t="str">
        <f>_xlfn.XLOOKUP(A50,'Patient Demographics'!A50:A1049,'Patient Demographics'!L50:L1049,"Not Found")</f>
        <v>South</v>
      </c>
      <c r="D50" s="100" t="str">
        <f>_xlfn.XLOOKUP(A50,'Patient Demographics'!A:A,'Patient Demographics'!J:J,"Not Found")</f>
        <v>Kerala</v>
      </c>
      <c r="E50" s="100">
        <f>_xlfn.XLOOKUP(A50,'Billing Details'!A50:A1049,'Billing Details'!E50:E1049,"Not Found")</f>
        <v>1600</v>
      </c>
      <c r="F50" s="100">
        <f>_xlfn.XLOOKUP(A50,'Billing Details'!A50:A1049,'Billing Details'!M50:M1049,"Not Found")</f>
        <v>1130.5999999999999</v>
      </c>
      <c r="G50" s="100">
        <f>_xlfn.XLOOKUP(A50,'Patient Health Records'!A50:A1049,'Patient Health Records'!G50:G1049,"Not Found")</f>
        <v>48.2</v>
      </c>
      <c r="H50" s="17" t="str">
        <f>_xlfn.XLOOKUP(A50,'Patient Demographics'!A50:A1049,'Patient Demographics'!C50:C1049,"Not Found")</f>
        <v>Male</v>
      </c>
      <c r="I50" s="100" t="str">
        <f>_xlfn.XLOOKUP(A50,'Patient Health Records'!A50:A1049,'Patient Health Records'!B50:B1049,"Not Found")</f>
        <v>A-</v>
      </c>
      <c r="J50" s="100" t="b">
        <f>_xlfn.XLOOKUP(A50,'Patient Health Records'!A50:A1049,'Patient Health Records'!H50:H1049,"Not Found")</f>
        <v>1</v>
      </c>
      <c r="K50" s="100" t="b">
        <f>_xlfn.XLOOKUP(A50,'Patient Health Records'!A50:A1049,'Patient Health Records'!J50:J1049,"Not Found")</f>
        <v>0</v>
      </c>
      <c r="L50" s="100" t="b">
        <f>_xlfn.XLOOKUP(A50,'Billing Details'!A:A,'Billing Details'!K:K,"Not Found")</f>
        <v>1</v>
      </c>
      <c r="M50" s="100" t="str">
        <f>_xlfn.XLOOKUP(A50,'Patient Education'!A:A,'Patient Education'!B:B,"Not Found")</f>
        <v>Post-graduate</v>
      </c>
      <c r="N50" s="100" t="str">
        <f>_xlfn.XLOOKUP(A50,'Patient Education'!A:A,'Patient Education'!C:C,"None")</f>
        <v>Professor</v>
      </c>
      <c r="O50" s="100">
        <f>_xlfn.XLOOKUP(A50,'Patient Demographics'!A:A,'Patient Demographics'!I:I,"Not Found")</f>
        <v>20</v>
      </c>
      <c r="P50" s="100" t="str" cm="1">
        <f t="array" ref="P50">_xlfn.IFS(
 O50 &lt;= 2, "Very Low",
 O50 &lt;= 5, "Low",
 O50 &lt;= 10, "Lower-Middle",
 O50 &lt;= 25, "Middle",
 O50 &lt;= 50, "Upper-Middle",
 O50 &lt;= 100, "High",
 O50 &lt;= 200, "Very High",
 O50 &lt;= 400, "Ultra High"
)</f>
        <v>Middle</v>
      </c>
      <c r="Q50" s="33">
        <f>_xlfn.XLOOKUP(A50,'Patient Health Records'!A:A,'Patient Health Records'!E:E,"Not Found")</f>
        <v>20.590371224742622</v>
      </c>
      <c r="R50" s="100" t="b">
        <f>_xlfn.XLOOKUP(A50,'Patient Health Records'!A50:A1049,'Patient Health Records'!T50:T1049,"Not Found")</f>
        <v>0</v>
      </c>
      <c r="S50" s="100" t="b" cm="1">
        <f t="array" ref="S50">_xlfn.SWITCH(R50, "Yes", TRUE, "No", FALSE, R50)</f>
        <v>0</v>
      </c>
      <c r="T50" s="100" t="str">
        <f>_xlfn.XLOOKUP(A50,'Patient Health Records'!A:A,'Patient Health Records'!V:V,"Not Found")</f>
        <v>Prostate Cancer</v>
      </c>
      <c r="U50" s="100" t="str">
        <f>_xlfn.XLOOKUP(A50,'Patient Health Records'!A:A,'Patient Health Records'!X:X,"Not Found")</f>
        <v>Critical</v>
      </c>
      <c r="V50" s="100" t="b">
        <f>_xlfn.XLOOKUP(A50,'Billing Details'!A:A,'Billing Details'!K:K,"Not Found")</f>
        <v>1</v>
      </c>
      <c r="W50" s="100" t="str">
        <f>_xlfn.XLOOKUP(A50,'Billing Details'!A:A,'Billing Details'!J:J,"Not Found")</f>
        <v>Blue Cross</v>
      </c>
      <c r="X50" s="100" t="b">
        <f>_xlfn.XLOOKUP(A50,'Patient Health Records'!A:A,'Patient Health Records'!P:P,"Not Found")</f>
        <v>0</v>
      </c>
      <c r="Y50" s="100" t="b" cm="1">
        <f t="array" ref="Y50">_xlfn.SWITCH(X50, "Yes", TRUE, "No", FALSE, X50)</f>
        <v>0</v>
      </c>
      <c r="Z50" s="100" t="b">
        <f>_xlfn.XLOOKUP(A50,'Patient Health Records'!A:A,'Patient Health Records'!T:T,"Not Found")</f>
        <v>0</v>
      </c>
      <c r="AA50" s="100" t="b" cm="1">
        <f t="array" ref="AA50">_xlfn.SWITCH(Z50, "Yes", TRUE, "No", FALSE, Z50)</f>
        <v>0</v>
      </c>
      <c r="AB50" s="100" t="b">
        <f>_xlfn.XLOOKUP(A50,'Patient Health Records'!A:A,'Patient Health Records'!K:K,"Not Found")</f>
        <v>0</v>
      </c>
      <c r="AC50" s="100" t="b" cm="1">
        <f t="array" ref="AC50">_xlfn.SWITCH(AB50, "Yes", TRUE, "No", FALSE, AB50)</f>
        <v>0</v>
      </c>
    </row>
    <row r="51" spans="1:29">
      <c r="A51" s="2" t="s">
        <v>154</v>
      </c>
      <c r="B51" s="100" t="str">
        <f>_xlfn.XLOOKUP(A51,'Patient Demographics'!A51:A1050,'Patient Demographics'!H51:H1050,"Not Found")</f>
        <v>Middle-aged</v>
      </c>
      <c r="C51" s="100" t="str">
        <f>_xlfn.XLOOKUP(A51,'Patient Demographics'!A51:A1050,'Patient Demographics'!L51:L1050,"Not Found")</f>
        <v>East</v>
      </c>
      <c r="D51" s="100" t="str">
        <f>_xlfn.XLOOKUP(A51,'Patient Demographics'!A:A,'Patient Demographics'!J:J,"Not Found")</f>
        <v>West Bengal</v>
      </c>
      <c r="E51" s="100">
        <f>_xlfn.XLOOKUP(A51,'Billing Details'!A51:A1050,'Billing Details'!E51:E1050,"Not Found")</f>
        <v>60000</v>
      </c>
      <c r="F51" s="100">
        <f>_xlfn.XLOOKUP(A51,'Billing Details'!A51:A1050,'Billing Details'!M51:M1050,"Not Found")</f>
        <v>43051.95</v>
      </c>
      <c r="G51" s="100">
        <f>_xlfn.XLOOKUP(A51,'Patient Health Records'!A51:A1050,'Patient Health Records'!G51:G1050,"Not Found")</f>
        <v>91.1</v>
      </c>
      <c r="H51" s="17" t="str">
        <f>_xlfn.XLOOKUP(A51,'Patient Demographics'!A51:A1050,'Patient Demographics'!C51:C1050,"Not Found")</f>
        <v>Female</v>
      </c>
      <c r="I51" s="100" t="str">
        <f>_xlfn.XLOOKUP(A51,'Patient Health Records'!A51:A1050,'Patient Health Records'!B51:B1050,"Not Found")</f>
        <v>B-</v>
      </c>
      <c r="J51" s="100" t="b">
        <f>_xlfn.XLOOKUP(A51,'Patient Health Records'!A51:A1050,'Patient Health Records'!H51:H1050,"Not Found")</f>
        <v>0</v>
      </c>
      <c r="K51" s="100" t="b">
        <f>_xlfn.XLOOKUP(A51,'Patient Health Records'!A51:A1050,'Patient Health Records'!J51:J1050,"Not Found")</f>
        <v>0</v>
      </c>
      <c r="L51" s="100" t="b">
        <f>_xlfn.XLOOKUP(A51,'Billing Details'!A:A,'Billing Details'!K:K,"Not Found")</f>
        <v>1</v>
      </c>
      <c r="M51" s="100" t="str">
        <f>_xlfn.XLOOKUP(A51,'Patient Education'!A:A,'Patient Education'!B:B,"Not Found")</f>
        <v>Bachelor's Degree</v>
      </c>
      <c r="N51" s="100" t="str">
        <f>_xlfn.XLOOKUP(A51,'Patient Education'!A:A,'Patient Education'!C:C,"None")</f>
        <v>Nurse</v>
      </c>
      <c r="O51" s="100">
        <f>_xlfn.XLOOKUP(A51,'Patient Demographics'!A:A,'Patient Demographics'!I:I,"Not Found")</f>
        <v>4</v>
      </c>
      <c r="P51" s="100" t="str" cm="1">
        <f t="array" ref="P51">_xlfn.IFS(
 O51 &lt;= 2, "Very Low",
 O51 &lt;= 5, "Low",
 O51 &lt;= 10, "Lower-Middle",
 O51 &lt;= 25, "Middle",
 O51 &lt;= 50, "Upper-Middle",
 O51 &lt;= 100, "High",
 O51 &lt;= 200, "Very High",
 O51 &lt;= 400, "Ultra High"
)</f>
        <v>Low</v>
      </c>
      <c r="Q51" s="33">
        <f>_xlfn.XLOOKUP(A51,'Patient Health Records'!A:A,'Patient Health Records'!E:E,"Not Found")</f>
        <v>33.461891643709826</v>
      </c>
      <c r="R51" s="100" t="b">
        <f>_xlfn.XLOOKUP(A51,'Patient Health Records'!A51:A1050,'Patient Health Records'!T51:T1050,"Not Found")</f>
        <v>1</v>
      </c>
      <c r="S51" s="100" t="b" cm="1">
        <f t="array" ref="S51">_xlfn.SWITCH(R51, "Yes", TRUE, "No", FALSE, R51)</f>
        <v>1</v>
      </c>
      <c r="T51" s="100" t="str">
        <f>_xlfn.XLOOKUP(A51,'Patient Health Records'!A:A,'Patient Health Records'!V:V,"Not Found")</f>
        <v>Respiratory Infection</v>
      </c>
      <c r="U51" s="100" t="str">
        <f>_xlfn.XLOOKUP(A51,'Patient Health Records'!A:A,'Patient Health Records'!X:X,"Not Found")</f>
        <v>Critical</v>
      </c>
      <c r="V51" s="100" t="b">
        <f>_xlfn.XLOOKUP(A51,'Billing Details'!A:A,'Billing Details'!K:K,"Not Found")</f>
        <v>1</v>
      </c>
      <c r="W51" s="100" t="str">
        <f>_xlfn.XLOOKUP(A51,'Billing Details'!A:A,'Billing Details'!J:J,"Not Found")</f>
        <v>Aetna</v>
      </c>
      <c r="X51" s="100" t="b">
        <f>_xlfn.XLOOKUP(A51,'Patient Health Records'!A:A,'Patient Health Records'!P:P,"Not Found")</f>
        <v>1</v>
      </c>
      <c r="Y51" s="100" t="b" cm="1">
        <f t="array" ref="Y51">_xlfn.SWITCH(X51, "Yes", TRUE, "No", FALSE, X51)</f>
        <v>1</v>
      </c>
      <c r="Z51" s="100" t="b">
        <f>_xlfn.XLOOKUP(A51,'Patient Health Records'!A:A,'Patient Health Records'!T:T,"Not Found")</f>
        <v>1</v>
      </c>
      <c r="AA51" s="100" t="b" cm="1">
        <f t="array" ref="AA51">_xlfn.SWITCH(Z51, "Yes", TRUE, "No", FALSE, Z51)</f>
        <v>1</v>
      </c>
      <c r="AB51" s="100" t="b">
        <f>_xlfn.XLOOKUP(A51,'Patient Health Records'!A:A,'Patient Health Records'!K:K,"Not Found")</f>
        <v>1</v>
      </c>
      <c r="AC51" s="100" t="b" cm="1">
        <f t="array" ref="AC51">_xlfn.SWITCH(AB51, "Yes", TRUE, "No", FALSE, AB51)</f>
        <v>1</v>
      </c>
    </row>
    <row r="52" spans="1:29">
      <c r="A52" s="2" t="s">
        <v>155</v>
      </c>
      <c r="B52" s="100" t="str">
        <f>_xlfn.XLOOKUP(A52,'Patient Demographics'!A52:A1051,'Patient Demographics'!H52:H1051,"Not Found")</f>
        <v>Senior</v>
      </c>
      <c r="C52" s="100" t="str">
        <f>_xlfn.XLOOKUP(A52,'Patient Demographics'!A52:A1051,'Patient Demographics'!L52:L1051,"Not Found")</f>
        <v>West</v>
      </c>
      <c r="D52" s="100" t="str">
        <f>_xlfn.XLOOKUP(A52,'Patient Demographics'!A:A,'Patient Demographics'!J:J,"Not Found")</f>
        <v>Gujarat</v>
      </c>
      <c r="E52" s="100">
        <f>_xlfn.XLOOKUP(A52,'Billing Details'!A52:A1051,'Billing Details'!E52:E1051,"Not Found")</f>
        <v>72000</v>
      </c>
      <c r="F52" s="100">
        <f>_xlfn.XLOOKUP(A52,'Billing Details'!A52:A1051,'Billing Details'!M52:M1051,"Not Found")</f>
        <v>48472.959999999999</v>
      </c>
      <c r="G52" s="100">
        <f>_xlfn.XLOOKUP(A52,'Patient Health Records'!A52:A1051,'Patient Health Records'!G52:G1051,"Not Found")</f>
        <v>64.900000000000006</v>
      </c>
      <c r="H52" s="17" t="str">
        <f>_xlfn.XLOOKUP(A52,'Patient Demographics'!A52:A1051,'Patient Demographics'!C52:C1051,"Not Found")</f>
        <v>Male</v>
      </c>
      <c r="I52" s="100" t="str">
        <f>_xlfn.XLOOKUP(A52,'Patient Health Records'!A52:A1051,'Patient Health Records'!B52:B1051,"Not Found")</f>
        <v>O+</v>
      </c>
      <c r="J52" s="100" t="b">
        <f>_xlfn.XLOOKUP(A52,'Patient Health Records'!A52:A1051,'Patient Health Records'!H52:H1051,"Not Found")</f>
        <v>0</v>
      </c>
      <c r="K52" s="100" t="b">
        <f>_xlfn.XLOOKUP(A52,'Patient Health Records'!A52:A1051,'Patient Health Records'!J52:J1051,"Not Found")</f>
        <v>0</v>
      </c>
      <c r="L52" s="100" t="b">
        <f>_xlfn.XLOOKUP(A52,'Billing Details'!A:A,'Billing Details'!K:K,"Not Found")</f>
        <v>1</v>
      </c>
      <c r="M52" s="100" t="str">
        <f>_xlfn.XLOOKUP(A52,'Patient Education'!A:A,'Patient Education'!B:B,"Not Found")</f>
        <v>Bachelor's Degree</v>
      </c>
      <c r="N52" s="100" t="str">
        <f>_xlfn.XLOOKUP(A52,'Patient Education'!A:A,'Patient Education'!C:C,"None")</f>
        <v>Nurse</v>
      </c>
      <c r="O52" s="100">
        <f>_xlfn.XLOOKUP(A52,'Patient Demographics'!A:A,'Patient Demographics'!I:I,"Not Found")</f>
        <v>9</v>
      </c>
      <c r="P52" s="100" t="str" cm="1">
        <f t="array" ref="P52">_xlfn.IFS(
 O52 &lt;= 2, "Very Low",
 O52 &lt;= 5, "Low",
 O52 &lt;= 10, "Lower-Middle",
 O52 &lt;= 25, "Middle",
 O52 &lt;= 50, "Upper-Middle",
 O52 &lt;= 100, "High",
 O52 &lt;= 200, "Very High",
 O52 &lt;= 400, "Ultra High"
)</f>
        <v>Lower-Middle</v>
      </c>
      <c r="Q52" s="33">
        <f>_xlfn.XLOOKUP(A52,'Patient Health Records'!A:A,'Patient Health Records'!E:E,"Not Found")</f>
        <v>25.997436308283927</v>
      </c>
      <c r="R52" s="100" t="b">
        <f>_xlfn.XLOOKUP(A52,'Patient Health Records'!A52:A1051,'Patient Health Records'!T52:T1051,"Not Found")</f>
        <v>0</v>
      </c>
      <c r="S52" s="100" t="b" cm="1">
        <f t="array" ref="S52">_xlfn.SWITCH(R52, "Yes", TRUE, "No", FALSE, R52)</f>
        <v>0</v>
      </c>
      <c r="T52" s="100" t="str">
        <f>_xlfn.XLOOKUP(A52,'Patient Health Records'!A:A,'Patient Health Records'!V:V,"Not Found")</f>
        <v>Prostate Cancer</v>
      </c>
      <c r="U52" s="100" t="str">
        <f>_xlfn.XLOOKUP(A52,'Patient Health Records'!A:A,'Patient Health Records'!X:X,"Not Found")</f>
        <v>Ongoing Treatment</v>
      </c>
      <c r="V52" s="100" t="b">
        <f>_xlfn.XLOOKUP(A52,'Billing Details'!A:A,'Billing Details'!K:K,"Not Found")</f>
        <v>1</v>
      </c>
      <c r="W52" s="100" t="str">
        <f>_xlfn.XLOOKUP(A52,'Billing Details'!A:A,'Billing Details'!J:J,"Not Found")</f>
        <v>Aetna</v>
      </c>
      <c r="X52" s="100" t="b">
        <f>_xlfn.XLOOKUP(A52,'Patient Health Records'!A:A,'Patient Health Records'!P:P,"Not Found")</f>
        <v>0</v>
      </c>
      <c r="Y52" s="100" t="b" cm="1">
        <f t="array" ref="Y52">_xlfn.SWITCH(X52, "Yes", TRUE, "No", FALSE, X52)</f>
        <v>0</v>
      </c>
      <c r="Z52" s="100" t="b">
        <f>_xlfn.XLOOKUP(A52,'Patient Health Records'!A:A,'Patient Health Records'!T:T,"Not Found")</f>
        <v>0</v>
      </c>
      <c r="AA52" s="100" t="b" cm="1">
        <f t="array" ref="AA52">_xlfn.SWITCH(Z52, "Yes", TRUE, "No", FALSE, Z52)</f>
        <v>0</v>
      </c>
      <c r="AB52" s="100" t="b">
        <f>_xlfn.XLOOKUP(A52,'Patient Health Records'!A:A,'Patient Health Records'!K:K,"Not Found")</f>
        <v>0</v>
      </c>
      <c r="AC52" s="100" t="b" cm="1">
        <f t="array" ref="AC52">_xlfn.SWITCH(AB52, "Yes", TRUE, "No", FALSE, AB52)</f>
        <v>0</v>
      </c>
    </row>
    <row r="53" spans="1:29">
      <c r="A53" s="2" t="s">
        <v>158</v>
      </c>
      <c r="B53" s="100" t="str">
        <f>_xlfn.XLOOKUP(A53,'Patient Demographics'!A53:A1052,'Patient Demographics'!H53:H1052,"Not Found")</f>
        <v>Senior</v>
      </c>
      <c r="C53" s="100" t="str">
        <f>_xlfn.XLOOKUP(A53,'Patient Demographics'!A53:A1052,'Patient Demographics'!L53:L1052,"Not Found")</f>
        <v>West</v>
      </c>
      <c r="D53" s="100" t="str">
        <f>_xlfn.XLOOKUP(A53,'Patient Demographics'!A:A,'Patient Demographics'!J:J,"Not Found")</f>
        <v>Gujarat</v>
      </c>
      <c r="E53" s="100">
        <f>_xlfn.XLOOKUP(A53,'Billing Details'!A53:A1052,'Billing Details'!E53:E1052,"Not Found")</f>
        <v>100</v>
      </c>
      <c r="F53" s="100">
        <f>_xlfn.XLOOKUP(A53,'Billing Details'!A53:A1052,'Billing Details'!M53:M1052,"Not Found")</f>
        <v>81.36</v>
      </c>
      <c r="G53" s="100">
        <f>_xlfn.XLOOKUP(A53,'Patient Health Records'!A53:A1052,'Patient Health Records'!G53:G1052,"Not Found")</f>
        <v>87.1</v>
      </c>
      <c r="H53" s="17" t="str">
        <f>_xlfn.XLOOKUP(A53,'Patient Demographics'!A53:A1052,'Patient Demographics'!C53:C1052,"Not Found")</f>
        <v>Male</v>
      </c>
      <c r="I53" s="100" t="str">
        <f>_xlfn.XLOOKUP(A53,'Patient Health Records'!A53:A1052,'Patient Health Records'!B53:B1052,"Not Found")</f>
        <v>O-</v>
      </c>
      <c r="J53" s="100" t="b">
        <f>_xlfn.XLOOKUP(A53,'Patient Health Records'!A53:A1052,'Patient Health Records'!H53:H1052,"Not Found")</f>
        <v>0</v>
      </c>
      <c r="K53" s="100" t="b">
        <f>_xlfn.XLOOKUP(A53,'Patient Health Records'!A53:A1052,'Patient Health Records'!J53:J1052,"Not Found")</f>
        <v>0</v>
      </c>
      <c r="L53" s="100" t="b">
        <f>_xlfn.XLOOKUP(A53,'Billing Details'!A:A,'Billing Details'!K:K,"Not Found")</f>
        <v>1</v>
      </c>
      <c r="M53" s="100" t="str">
        <f>_xlfn.XLOOKUP(A53,'Patient Education'!A:A,'Patient Education'!B:B,"Not Found")</f>
        <v>Master's Degree</v>
      </c>
      <c r="N53" s="100" t="str">
        <f>_xlfn.XLOOKUP(A53,'Patient Education'!A:A,'Patient Education'!C:C,"None")</f>
        <v>Senior Executive</v>
      </c>
      <c r="O53" s="100">
        <f>_xlfn.XLOOKUP(A53,'Patient Demographics'!A:A,'Patient Demographics'!I:I,"Not Found")</f>
        <v>25</v>
      </c>
      <c r="P53" s="100" t="str" cm="1">
        <f t="array" ref="P53">_xlfn.IFS(
 O53 &lt;= 2, "Very Low",
 O53 &lt;= 5, "Low",
 O53 &lt;= 10, "Lower-Middle",
 O53 &lt;= 25, "Middle",
 O53 &lt;= 50, "Upper-Middle",
 O53 &lt;= 100, "High",
 O53 &lt;= 200, "Very High",
 O53 &lt;= 400, "Ultra High"
)</f>
        <v>Middle</v>
      </c>
      <c r="Q53" s="33">
        <f>_xlfn.XLOOKUP(A53,'Patient Health Records'!A:A,'Patient Health Records'!E:E,"Not Found")</f>
        <v>31.230951271110474</v>
      </c>
      <c r="R53" s="100" t="b">
        <f>_xlfn.XLOOKUP(A53,'Patient Health Records'!A53:A1052,'Patient Health Records'!T53:T1052,"Not Found")</f>
        <v>1</v>
      </c>
      <c r="S53" s="100" t="b" cm="1">
        <f t="array" ref="S53">_xlfn.SWITCH(R53, "Yes", TRUE, "No", FALSE, R53)</f>
        <v>1</v>
      </c>
      <c r="T53" s="100" t="str">
        <f>_xlfn.XLOOKUP(A53,'Patient Health Records'!A:A,'Patient Health Records'!V:V,"Not Found")</f>
        <v>Heart Disease</v>
      </c>
      <c r="U53" s="100" t="str">
        <f>_xlfn.XLOOKUP(A53,'Patient Health Records'!A:A,'Patient Health Records'!X:X,"Not Found")</f>
        <v>Critical</v>
      </c>
      <c r="V53" s="100" t="b">
        <f>_xlfn.XLOOKUP(A53,'Billing Details'!A:A,'Billing Details'!K:K,"Not Found")</f>
        <v>1</v>
      </c>
      <c r="W53" s="100" t="str">
        <f>_xlfn.XLOOKUP(A53,'Billing Details'!A:A,'Billing Details'!J:J,"Not Found")</f>
        <v>Cigna</v>
      </c>
      <c r="X53" s="100" t="b">
        <f>_xlfn.XLOOKUP(A53,'Patient Health Records'!A:A,'Patient Health Records'!P:P,"Not Found")</f>
        <v>1</v>
      </c>
      <c r="Y53" s="100" t="b" cm="1">
        <f t="array" ref="Y53">_xlfn.SWITCH(X53, "Yes", TRUE, "No", FALSE, X53)</f>
        <v>1</v>
      </c>
      <c r="Z53" s="100" t="b">
        <f>_xlfn.XLOOKUP(A53,'Patient Health Records'!A:A,'Patient Health Records'!T:T,"Not Found")</f>
        <v>1</v>
      </c>
      <c r="AA53" s="100" t="b" cm="1">
        <f t="array" ref="AA53">_xlfn.SWITCH(Z53, "Yes", TRUE, "No", FALSE, Z53)</f>
        <v>1</v>
      </c>
      <c r="AB53" s="100" t="b">
        <f>_xlfn.XLOOKUP(A53,'Patient Health Records'!A:A,'Patient Health Records'!K:K,"Not Found")</f>
        <v>0</v>
      </c>
      <c r="AC53" s="100" t="b" cm="1">
        <f t="array" ref="AC53">_xlfn.SWITCH(AB53, "Yes", TRUE, "No", FALSE, AB53)</f>
        <v>0</v>
      </c>
    </row>
    <row r="54" spans="1:29">
      <c r="A54" s="2" t="s">
        <v>160</v>
      </c>
      <c r="B54" s="100" t="str">
        <f>_xlfn.XLOOKUP(A54,'Patient Demographics'!A54:A1053,'Patient Demographics'!H54:H1053,"Not Found")</f>
        <v>Senior</v>
      </c>
      <c r="C54" s="100" t="str">
        <f>_xlfn.XLOOKUP(A54,'Patient Demographics'!A54:A1053,'Patient Demographics'!L54:L1053,"Not Found")</f>
        <v>West</v>
      </c>
      <c r="D54" s="100" t="str">
        <f>_xlfn.XLOOKUP(A54,'Patient Demographics'!A:A,'Patient Demographics'!J:J,"Not Found")</f>
        <v>Gujarat</v>
      </c>
      <c r="E54" s="100">
        <f>_xlfn.XLOOKUP(A54,'Billing Details'!A54:A1053,'Billing Details'!E54:E1053,"Not Found")</f>
        <v>24000</v>
      </c>
      <c r="F54" s="100">
        <f>_xlfn.XLOOKUP(A54,'Billing Details'!A54:A1053,'Billing Details'!M54:M1053,"Not Found")</f>
        <v>19986.12</v>
      </c>
      <c r="G54" s="100">
        <f>_xlfn.XLOOKUP(A54,'Patient Health Records'!A54:A1053,'Patient Health Records'!G54:G1053,"Not Found")</f>
        <v>72.099999999999994</v>
      </c>
      <c r="H54" s="17" t="str">
        <f>_xlfn.XLOOKUP(A54,'Patient Demographics'!A54:A1053,'Patient Demographics'!C54:C1053,"Not Found")</f>
        <v>Female</v>
      </c>
      <c r="I54" s="100" t="str">
        <f>_xlfn.XLOOKUP(A54,'Patient Health Records'!A54:A1053,'Patient Health Records'!B54:B1053,"Not Found")</f>
        <v>B+</v>
      </c>
      <c r="J54" s="100" t="b">
        <f>_xlfn.XLOOKUP(A54,'Patient Health Records'!A54:A1053,'Patient Health Records'!H54:H1053,"Not Found")</f>
        <v>1</v>
      </c>
      <c r="K54" s="100" t="b">
        <f>_xlfn.XLOOKUP(A54,'Patient Health Records'!A54:A1053,'Patient Health Records'!J54:J1053,"Not Found")</f>
        <v>0</v>
      </c>
      <c r="L54" s="100" t="b">
        <f>_xlfn.XLOOKUP(A54,'Billing Details'!A:A,'Billing Details'!K:K,"Not Found")</f>
        <v>1</v>
      </c>
      <c r="M54" s="100" t="str">
        <f>_xlfn.XLOOKUP(A54,'Patient Education'!A:A,'Patient Education'!B:B,"Not Found")</f>
        <v>Master's Degree</v>
      </c>
      <c r="N54" s="100" t="str">
        <f>_xlfn.XLOOKUP(A54,'Patient Education'!A:A,'Patient Education'!C:C,"None")</f>
        <v>Doctor</v>
      </c>
      <c r="O54" s="100">
        <f>_xlfn.XLOOKUP(A54,'Patient Demographics'!A:A,'Patient Demographics'!I:I,"Not Found")</f>
        <v>300</v>
      </c>
      <c r="P54" s="100" t="str" cm="1">
        <f t="array" ref="P54">_xlfn.IFS(
 O54 &lt;= 2, "Very Low",
 O54 &lt;= 5, "Low",
 O54 &lt;= 10, "Lower-Middle",
 O54 &lt;= 25, "Middle",
 O54 &lt;= 50, "Upper-Middle",
 O54 &lt;= 100, "High",
 O54 &lt;= 200, "Very High",
 O54 &lt;= 400, "Ultra High"
)</f>
        <v>Ultra High</v>
      </c>
      <c r="Q54" s="33">
        <f>_xlfn.XLOOKUP(A54,'Patient Health Records'!A:A,'Patient Health Records'!E:E,"Not Found")</f>
        <v>28.164062499999993</v>
      </c>
      <c r="R54" s="100" t="b">
        <f>_xlfn.XLOOKUP(A54,'Patient Health Records'!A54:A1053,'Patient Health Records'!T54:T1053,"Not Found")</f>
        <v>1</v>
      </c>
      <c r="S54" s="100" t="b" cm="1">
        <f t="array" ref="S54">_xlfn.SWITCH(R54, "Yes", TRUE, "No", FALSE, R54)</f>
        <v>1</v>
      </c>
      <c r="T54" s="100" t="str">
        <f>_xlfn.XLOOKUP(A54,'Patient Health Records'!A:A,'Patient Health Records'!V:V,"Not Found")</f>
        <v>Respiratory Infection</v>
      </c>
      <c r="U54" s="100" t="str">
        <f>_xlfn.XLOOKUP(A54,'Patient Health Records'!A:A,'Patient Health Records'!X:X,"Not Found")</f>
        <v>Ongoing Treatment</v>
      </c>
      <c r="V54" s="100" t="b">
        <f>_xlfn.XLOOKUP(A54,'Billing Details'!A:A,'Billing Details'!K:K,"Not Found")</f>
        <v>1</v>
      </c>
      <c r="W54" s="100" t="str">
        <f>_xlfn.XLOOKUP(A54,'Billing Details'!A:A,'Billing Details'!J:J,"Not Found")</f>
        <v>UnitedHealthcare</v>
      </c>
      <c r="X54" s="100" t="b">
        <f>_xlfn.XLOOKUP(A54,'Patient Health Records'!A:A,'Patient Health Records'!P:P,"Not Found")</f>
        <v>1</v>
      </c>
      <c r="Y54" s="100" t="b" cm="1">
        <f t="array" ref="Y54">_xlfn.SWITCH(X54, "Yes", TRUE, "No", FALSE, X54)</f>
        <v>1</v>
      </c>
      <c r="Z54" s="100" t="b">
        <f>_xlfn.XLOOKUP(A54,'Patient Health Records'!A:A,'Patient Health Records'!T:T,"Not Found")</f>
        <v>1</v>
      </c>
      <c r="AA54" s="100" t="b" cm="1">
        <f t="array" ref="AA54">_xlfn.SWITCH(Z54, "Yes", TRUE, "No", FALSE, Z54)</f>
        <v>1</v>
      </c>
      <c r="AB54" s="100" t="b">
        <f>_xlfn.XLOOKUP(A54,'Patient Health Records'!A:A,'Patient Health Records'!K:K,"Not Found")</f>
        <v>1</v>
      </c>
      <c r="AC54" s="100" t="b" cm="1">
        <f t="array" ref="AC54">_xlfn.SWITCH(AB54, "Yes", TRUE, "No", FALSE, AB54)</f>
        <v>1</v>
      </c>
    </row>
    <row r="55" spans="1:29">
      <c r="A55" s="2" t="s">
        <v>161</v>
      </c>
      <c r="B55" s="100" t="str">
        <f>_xlfn.XLOOKUP(A55,'Patient Demographics'!A55:A1054,'Patient Demographics'!H55:H1054,"Not Found")</f>
        <v>Adult</v>
      </c>
      <c r="C55" s="100" t="str">
        <f>_xlfn.XLOOKUP(A55,'Patient Demographics'!A55:A1054,'Patient Demographics'!L55:L1054,"Not Found")</f>
        <v>West</v>
      </c>
      <c r="D55" s="100" t="str">
        <f>_xlfn.XLOOKUP(A55,'Patient Demographics'!A:A,'Patient Demographics'!J:J,"Not Found")</f>
        <v>Gujarat</v>
      </c>
      <c r="E55" s="100">
        <f>_xlfn.XLOOKUP(A55,'Billing Details'!A55:A1054,'Billing Details'!E55:E1054,"Not Found")</f>
        <v>100</v>
      </c>
      <c r="F55" s="100">
        <f>_xlfn.XLOOKUP(A55,'Billing Details'!A55:A1054,'Billing Details'!M55:M1054,"Not Found")</f>
        <v>74.3</v>
      </c>
      <c r="G55" s="100">
        <f>_xlfn.XLOOKUP(A55,'Patient Health Records'!A55:A1054,'Patient Health Records'!G55:G1054,"Not Found")</f>
        <v>93.1</v>
      </c>
      <c r="H55" s="17" t="str">
        <f>_xlfn.XLOOKUP(A55,'Patient Demographics'!A55:A1054,'Patient Demographics'!C55:C1054,"Not Found")</f>
        <v>Male</v>
      </c>
      <c r="I55" s="100" t="str">
        <f>_xlfn.XLOOKUP(A55,'Patient Health Records'!A55:A1054,'Patient Health Records'!B55:B1054,"Not Found")</f>
        <v>AB-</v>
      </c>
      <c r="J55" s="100" t="b">
        <f>_xlfn.XLOOKUP(A55,'Patient Health Records'!A55:A1054,'Patient Health Records'!H55:H1054,"Not Found")</f>
        <v>0</v>
      </c>
      <c r="K55" s="100" t="b">
        <f>_xlfn.XLOOKUP(A55,'Patient Health Records'!A55:A1054,'Patient Health Records'!J55:J1054,"Not Found")</f>
        <v>0</v>
      </c>
      <c r="L55" s="100" t="b">
        <f>_xlfn.XLOOKUP(A55,'Billing Details'!A:A,'Billing Details'!K:K,"Not Found")</f>
        <v>1</v>
      </c>
      <c r="M55" s="100" t="str">
        <f>_xlfn.XLOOKUP(A55,'Patient Education'!A:A,'Patient Education'!B:B,"Not Found")</f>
        <v>Master's Degree</v>
      </c>
      <c r="N55" s="100" t="str">
        <f>_xlfn.XLOOKUP(A55,'Patient Education'!A:A,'Patient Education'!C:C,"None")</f>
        <v>Software Engineer</v>
      </c>
      <c r="O55" s="100">
        <f>_xlfn.XLOOKUP(A55,'Patient Demographics'!A:A,'Patient Demographics'!I:I,"Not Found")</f>
        <v>0</v>
      </c>
      <c r="P55" s="100" t="str" cm="1">
        <f t="array" ref="P55">_xlfn.IFS(
 O55 &lt;= 2, "Very Low",
 O55 &lt;= 5, "Low",
 O55 &lt;= 10, "Lower-Middle",
 O55 &lt;= 25, "Middle",
 O55 &lt;= 50, "Upper-Middle",
 O55 &lt;= 100, "High",
 O55 &lt;= 200, "Very High",
 O55 &lt;= 400, "Ultra High"
)</f>
        <v>Very Low</v>
      </c>
      <c r="Q55" s="33">
        <f>_xlfn.XLOOKUP(A55,'Patient Health Records'!A:A,'Patient Health Records'!E:E,"Not Found")</f>
        <v>33.382337122162859</v>
      </c>
      <c r="R55" s="100" t="b">
        <f>_xlfn.XLOOKUP(A55,'Patient Health Records'!A55:A1054,'Patient Health Records'!T55:T1054,"Not Found")</f>
        <v>1</v>
      </c>
      <c r="S55" s="100" t="b" cm="1">
        <f t="array" ref="S55">_xlfn.SWITCH(R55, "Yes", TRUE, "No", FALSE, R55)</f>
        <v>1</v>
      </c>
      <c r="T55" s="100" t="str">
        <f>_xlfn.XLOOKUP(A55,'Patient Health Records'!A:A,'Patient Health Records'!V:V,"Not Found")</f>
        <v>Hypertension</v>
      </c>
      <c r="U55" s="100" t="str">
        <f>_xlfn.XLOOKUP(A55,'Patient Health Records'!A:A,'Patient Health Records'!X:X,"Not Found")</f>
        <v>Recovered</v>
      </c>
      <c r="V55" s="100" t="b">
        <f>_xlfn.XLOOKUP(A55,'Billing Details'!A:A,'Billing Details'!K:K,"Not Found")</f>
        <v>1</v>
      </c>
      <c r="W55" s="100" t="str">
        <f>_xlfn.XLOOKUP(A55,'Billing Details'!A:A,'Billing Details'!J:J,"Not Found")</f>
        <v>UnitedHealthcare</v>
      </c>
      <c r="X55" s="100" t="b">
        <f>_xlfn.XLOOKUP(A55,'Patient Health Records'!A:A,'Patient Health Records'!P:P,"Not Found")</f>
        <v>0</v>
      </c>
      <c r="Y55" s="100" t="b" cm="1">
        <f t="array" ref="Y55">_xlfn.SWITCH(X55, "Yes", TRUE, "No", FALSE, X55)</f>
        <v>0</v>
      </c>
      <c r="Z55" s="100" t="b">
        <f>_xlfn.XLOOKUP(A55,'Patient Health Records'!A:A,'Patient Health Records'!T:T,"Not Found")</f>
        <v>1</v>
      </c>
      <c r="AA55" s="100" t="b" cm="1">
        <f t="array" ref="AA55">_xlfn.SWITCH(Z55, "Yes", TRUE, "No", FALSE, Z55)</f>
        <v>1</v>
      </c>
      <c r="AB55" s="100" t="b">
        <f>_xlfn.XLOOKUP(A55,'Patient Health Records'!A:A,'Patient Health Records'!K:K,"Not Found")</f>
        <v>0</v>
      </c>
      <c r="AC55" s="100" t="b" cm="1">
        <f t="array" ref="AC55">_xlfn.SWITCH(AB55, "Yes", TRUE, "No", FALSE, AB55)</f>
        <v>0</v>
      </c>
    </row>
    <row r="56" spans="1:29">
      <c r="A56" s="2" t="s">
        <v>163</v>
      </c>
      <c r="B56" s="100" t="str">
        <f>_xlfn.XLOOKUP(A56,'Patient Demographics'!A56:A1055,'Patient Demographics'!H56:H1055,"Not Found")</f>
        <v>Middle-aged</v>
      </c>
      <c r="C56" s="100" t="str">
        <f>_xlfn.XLOOKUP(A56,'Patient Demographics'!A56:A1055,'Patient Demographics'!L56:L1055,"Not Found")</f>
        <v>North</v>
      </c>
      <c r="D56" s="100" t="str">
        <f>_xlfn.XLOOKUP(A56,'Patient Demographics'!A:A,'Patient Demographics'!J:J,"Not Found")</f>
        <v>Punjab</v>
      </c>
      <c r="E56" s="100">
        <f>_xlfn.XLOOKUP(A56,'Billing Details'!A56:A1055,'Billing Details'!E56:E1055,"Not Found")</f>
        <v>60000</v>
      </c>
      <c r="F56" s="100">
        <f>_xlfn.XLOOKUP(A56,'Billing Details'!A56:A1055,'Billing Details'!M56:M1055,"Not Found")</f>
        <v>49152.200000000004</v>
      </c>
      <c r="G56" s="100">
        <f>_xlfn.XLOOKUP(A56,'Patient Health Records'!A56:A1055,'Patient Health Records'!G56:G1055,"Not Found")</f>
        <v>75.400000000000006</v>
      </c>
      <c r="H56" s="17" t="str">
        <f>_xlfn.XLOOKUP(A56,'Patient Demographics'!A56:A1055,'Patient Demographics'!C56:C1055,"Not Found")</f>
        <v>Female</v>
      </c>
      <c r="I56" s="100" t="str">
        <f>_xlfn.XLOOKUP(A56,'Patient Health Records'!A56:A1055,'Patient Health Records'!B56:B1055,"Not Found")</f>
        <v>AB+</v>
      </c>
      <c r="J56" s="100" t="b">
        <f>_xlfn.XLOOKUP(A56,'Patient Health Records'!A56:A1055,'Patient Health Records'!H56:H1055,"Not Found")</f>
        <v>0</v>
      </c>
      <c r="K56" s="100" t="b">
        <f>_xlfn.XLOOKUP(A56,'Patient Health Records'!A56:A1055,'Patient Health Records'!J56:J1055,"Not Found")</f>
        <v>0</v>
      </c>
      <c r="L56" s="100" t="b">
        <f>_xlfn.XLOOKUP(A56,'Billing Details'!A:A,'Billing Details'!K:K,"Not Found")</f>
        <v>1</v>
      </c>
      <c r="M56" s="100" t="str">
        <f>_xlfn.XLOOKUP(A56,'Patient Education'!A:A,'Patient Education'!B:B,"Not Found")</f>
        <v>Bachelor's Degree</v>
      </c>
      <c r="N56" s="100" t="str">
        <f>_xlfn.XLOOKUP(A56,'Patient Education'!A:A,'Patient Education'!C:C,"None")</f>
        <v>Engineer</v>
      </c>
      <c r="O56" s="100">
        <f>_xlfn.XLOOKUP(A56,'Patient Demographics'!A:A,'Patient Demographics'!I:I,"Not Found")</f>
        <v>4</v>
      </c>
      <c r="P56" s="100" t="str" cm="1">
        <f t="array" ref="P56">_xlfn.IFS(
 O56 &lt;= 2, "Very Low",
 O56 &lt;= 5, "Low",
 O56 &lt;= 10, "Lower-Middle",
 O56 &lt;= 25, "Middle",
 O56 &lt;= 50, "Upper-Middle",
 O56 &lt;= 100, "High",
 O56 &lt;= 200, "Very High",
 O56 &lt;= 400, "Ultra High"
)</f>
        <v>Low</v>
      </c>
      <c r="Q56" s="33">
        <f>_xlfn.XLOOKUP(A56,'Patient Health Records'!A:A,'Patient Health Records'!E:E,"Not Found")</f>
        <v>23.532349177616183</v>
      </c>
      <c r="R56" s="100" t="b">
        <f>_xlfn.XLOOKUP(A56,'Patient Health Records'!A56:A1055,'Patient Health Records'!T56:T1055,"Not Found")</f>
        <v>0</v>
      </c>
      <c r="S56" s="100" t="b" cm="1">
        <f t="array" ref="S56">_xlfn.SWITCH(R56, "Yes", TRUE, "No", FALSE, R56)</f>
        <v>0</v>
      </c>
      <c r="T56" s="100" t="str">
        <f>_xlfn.XLOOKUP(A56,'Patient Health Records'!A:A,'Patient Health Records'!V:V,"Not Found")</f>
        <v>Kidney Stones</v>
      </c>
      <c r="U56" s="100" t="str">
        <f>_xlfn.XLOOKUP(A56,'Patient Health Records'!A:A,'Patient Health Records'!X:X,"Not Found")</f>
        <v>Ongoing Treatment</v>
      </c>
      <c r="V56" s="100" t="b">
        <f>_xlfn.XLOOKUP(A56,'Billing Details'!A:A,'Billing Details'!K:K,"Not Found")</f>
        <v>1</v>
      </c>
      <c r="W56" s="100" t="str">
        <f>_xlfn.XLOOKUP(A56,'Billing Details'!A:A,'Billing Details'!J:J,"Not Found")</f>
        <v>Medicare</v>
      </c>
      <c r="X56" s="100" t="b">
        <f>_xlfn.XLOOKUP(A56,'Patient Health Records'!A:A,'Patient Health Records'!P:P,"Not Found")</f>
        <v>0</v>
      </c>
      <c r="Y56" s="100" t="b" cm="1">
        <f t="array" ref="Y56">_xlfn.SWITCH(X56, "Yes", TRUE, "No", FALSE, X56)</f>
        <v>0</v>
      </c>
      <c r="Z56" s="100" t="b">
        <f>_xlfn.XLOOKUP(A56,'Patient Health Records'!A:A,'Patient Health Records'!T:T,"Not Found")</f>
        <v>0</v>
      </c>
      <c r="AA56" s="100" t="b" cm="1">
        <f t="array" ref="AA56">_xlfn.SWITCH(Z56, "Yes", TRUE, "No", FALSE, Z56)</f>
        <v>0</v>
      </c>
      <c r="AB56" s="100" t="b">
        <f>_xlfn.XLOOKUP(A56,'Patient Health Records'!A:A,'Patient Health Records'!K:K,"Not Found")</f>
        <v>0</v>
      </c>
      <c r="AC56" s="100" t="b" cm="1">
        <f t="array" ref="AC56">_xlfn.SWITCH(AB56, "Yes", TRUE, "No", FALSE, AB56)</f>
        <v>0</v>
      </c>
    </row>
    <row r="57" spans="1:29">
      <c r="A57" s="2" t="s">
        <v>165</v>
      </c>
      <c r="B57" s="100" t="str">
        <f>_xlfn.XLOOKUP(A57,'Patient Demographics'!A57:A1056,'Patient Demographics'!H57:H1056,"Not Found")</f>
        <v>Senior</v>
      </c>
      <c r="C57" s="100" t="str">
        <f>_xlfn.XLOOKUP(A57,'Patient Demographics'!A57:A1056,'Patient Demographics'!L57:L1056,"Not Found")</f>
        <v>North</v>
      </c>
      <c r="D57" s="100" t="str">
        <f>_xlfn.XLOOKUP(A57,'Patient Demographics'!A:A,'Patient Demographics'!J:J,"Not Found")</f>
        <v>Uttar Pradesh</v>
      </c>
      <c r="E57" s="100">
        <f>_xlfn.XLOOKUP(A57,'Billing Details'!A57:A1056,'Billing Details'!E57:E1056,"Not Found")</f>
        <v>48000</v>
      </c>
      <c r="F57" s="100">
        <f>_xlfn.XLOOKUP(A57,'Billing Details'!A57:A1056,'Billing Details'!M57:M1056,"Not Found")</f>
        <v>0</v>
      </c>
      <c r="G57" s="100">
        <f>_xlfn.XLOOKUP(A57,'Patient Health Records'!A57:A1056,'Patient Health Records'!G57:G1056,"Not Found")</f>
        <v>57.7</v>
      </c>
      <c r="H57" s="17" t="str">
        <f>_xlfn.XLOOKUP(A57,'Patient Demographics'!A57:A1056,'Patient Demographics'!C57:C1056,"Not Found")</f>
        <v>Female</v>
      </c>
      <c r="I57" s="100" t="str">
        <f>_xlfn.XLOOKUP(A57,'Patient Health Records'!A57:A1056,'Patient Health Records'!B57:B1056,"Not Found")</f>
        <v>AB-</v>
      </c>
      <c r="J57" s="100" t="b">
        <f>_xlfn.XLOOKUP(A57,'Patient Health Records'!A57:A1056,'Patient Health Records'!H57:H1056,"Not Found")</f>
        <v>0</v>
      </c>
      <c r="K57" s="100" t="b">
        <f>_xlfn.XLOOKUP(A57,'Patient Health Records'!A57:A1056,'Patient Health Records'!J57:J1056,"Not Found")</f>
        <v>1</v>
      </c>
      <c r="L57" s="100" t="b">
        <f>_xlfn.XLOOKUP(A57,'Billing Details'!A:A,'Billing Details'!K:K,"Not Found")</f>
        <v>0</v>
      </c>
      <c r="M57" s="100" t="str">
        <f>_xlfn.XLOOKUP(A57,'Patient Education'!A:A,'Patient Education'!B:B,"Not Found")</f>
        <v>Bachelor's Degree</v>
      </c>
      <c r="N57" s="100" t="str">
        <f>_xlfn.XLOOKUP(A57,'Patient Education'!A:A,'Patient Education'!C:C,"None")</f>
        <v>Teacher</v>
      </c>
      <c r="O57" s="100">
        <f>_xlfn.XLOOKUP(A57,'Patient Demographics'!A:A,'Patient Demographics'!I:I,"Not Found")</f>
        <v>2</v>
      </c>
      <c r="P57" s="100" t="str" cm="1">
        <f t="array" ref="P57">_xlfn.IFS(
 O57 &lt;= 2, "Very Low",
 O57 &lt;= 5, "Low",
 O57 &lt;= 10, "Lower-Middle",
 O57 &lt;= 25, "Middle",
 O57 &lt;= 50, "Upper-Middle",
 O57 &lt;= 100, "High",
 O57 &lt;= 200, "Very High",
 O57 &lt;= 400, "Ultra High"
)</f>
        <v>Very Low</v>
      </c>
      <c r="Q57" s="33">
        <f>_xlfn.XLOOKUP(A57,'Patient Health Records'!A:A,'Patient Health Records'!E:E,"Not Found")</f>
        <v>22.259943675012536</v>
      </c>
      <c r="R57" s="100" t="b">
        <f>_xlfn.XLOOKUP(A57,'Patient Health Records'!A57:A1056,'Patient Health Records'!T57:T1056,"Not Found")</f>
        <v>0</v>
      </c>
      <c r="S57" s="100" t="b" cm="1">
        <f t="array" ref="S57">_xlfn.SWITCH(R57, "Yes", TRUE, "No", FALSE, R57)</f>
        <v>0</v>
      </c>
      <c r="T57" s="100" t="str">
        <f>_xlfn.XLOOKUP(A57,'Patient Health Records'!A:A,'Patient Health Records'!V:V,"Not Found")</f>
        <v>Fractured Leg</v>
      </c>
      <c r="U57" s="100" t="str">
        <f>_xlfn.XLOOKUP(A57,'Patient Health Records'!A:A,'Patient Health Records'!X:X,"Not Found")</f>
        <v>Ongoing Treatment</v>
      </c>
      <c r="V57" s="100" t="b">
        <f>_xlfn.XLOOKUP(A57,'Billing Details'!A:A,'Billing Details'!K:K,"Not Found")</f>
        <v>0</v>
      </c>
      <c r="W57" s="100">
        <f>_xlfn.XLOOKUP(A57,'Billing Details'!A:A,'Billing Details'!J:J,"Not Found")</f>
        <v>0</v>
      </c>
      <c r="X57" s="100" t="b">
        <f>_xlfn.XLOOKUP(A57,'Patient Health Records'!A:A,'Patient Health Records'!P:P,"Not Found")</f>
        <v>0</v>
      </c>
      <c r="Y57" s="100" t="b" cm="1">
        <f t="array" ref="Y57">_xlfn.SWITCH(X57, "Yes", TRUE, "No", FALSE, X57)</f>
        <v>0</v>
      </c>
      <c r="Z57" s="100" t="b">
        <f>_xlfn.XLOOKUP(A57,'Patient Health Records'!A:A,'Patient Health Records'!T:T,"Not Found")</f>
        <v>0</v>
      </c>
      <c r="AA57" s="100" t="b" cm="1">
        <f t="array" ref="AA57">_xlfn.SWITCH(Z57, "Yes", TRUE, "No", FALSE, Z57)</f>
        <v>0</v>
      </c>
      <c r="AB57" s="100" t="b">
        <f>_xlfn.XLOOKUP(A57,'Patient Health Records'!A:A,'Patient Health Records'!K:K,"Not Found")</f>
        <v>0</v>
      </c>
      <c r="AC57" s="100" t="b" cm="1">
        <f t="array" ref="AC57">_xlfn.SWITCH(AB57, "Yes", TRUE, "No", FALSE, AB57)</f>
        <v>0</v>
      </c>
    </row>
    <row r="58" spans="1:29">
      <c r="A58" s="2" t="s">
        <v>166</v>
      </c>
      <c r="B58" s="100" t="str">
        <f>_xlfn.XLOOKUP(A58,'Patient Demographics'!A58:A1057,'Patient Demographics'!H58:H1057,"Not Found")</f>
        <v>Middle-aged</v>
      </c>
      <c r="C58" s="100" t="str">
        <f>_xlfn.XLOOKUP(A58,'Patient Demographics'!A58:A1057,'Patient Demographics'!L58:L1057,"Not Found")</f>
        <v>North</v>
      </c>
      <c r="D58" s="100" t="str">
        <f>_xlfn.XLOOKUP(A58,'Patient Demographics'!A:A,'Patient Demographics'!J:J,"Not Found")</f>
        <v>Punjab</v>
      </c>
      <c r="E58" s="100">
        <f>_xlfn.XLOOKUP(A58,'Billing Details'!A58:A1057,'Billing Details'!E58:E1057,"Not Found")</f>
        <v>500</v>
      </c>
      <c r="F58" s="100">
        <f>_xlfn.XLOOKUP(A58,'Billing Details'!A58:A1057,'Billing Details'!M58:M1057,"Not Found")</f>
        <v>301.31</v>
      </c>
      <c r="G58" s="100">
        <f>_xlfn.XLOOKUP(A58,'Patient Health Records'!A58:A1057,'Patient Health Records'!G58:G1057,"Not Found")</f>
        <v>62.6</v>
      </c>
      <c r="H58" s="17" t="str">
        <f>_xlfn.XLOOKUP(A58,'Patient Demographics'!A58:A1057,'Patient Demographics'!C58:C1057,"Not Found")</f>
        <v>Male</v>
      </c>
      <c r="I58" s="100" t="str">
        <f>_xlfn.XLOOKUP(A58,'Patient Health Records'!A58:A1057,'Patient Health Records'!B58:B1057,"Not Found")</f>
        <v>O+</v>
      </c>
      <c r="J58" s="100" t="b">
        <f>_xlfn.XLOOKUP(A58,'Patient Health Records'!A58:A1057,'Patient Health Records'!H58:H1057,"Not Found")</f>
        <v>0</v>
      </c>
      <c r="K58" s="100" t="b">
        <f>_xlfn.XLOOKUP(A58,'Patient Health Records'!A58:A1057,'Patient Health Records'!J58:J1057,"Not Found")</f>
        <v>0</v>
      </c>
      <c r="L58" s="100" t="b">
        <f>_xlfn.XLOOKUP(A58,'Billing Details'!A:A,'Billing Details'!K:K,"Not Found")</f>
        <v>1</v>
      </c>
      <c r="M58" s="100" t="str">
        <f>_xlfn.XLOOKUP(A58,'Patient Education'!A:A,'Patient Education'!B:B,"Not Found")</f>
        <v>Master's Degree</v>
      </c>
      <c r="N58" s="100" t="str">
        <f>_xlfn.XLOOKUP(A58,'Patient Education'!A:A,'Patient Education'!C:C,"None")</f>
        <v>Manager</v>
      </c>
      <c r="O58" s="100">
        <f>_xlfn.XLOOKUP(A58,'Patient Demographics'!A:A,'Patient Demographics'!I:I,"Not Found")</f>
        <v>2</v>
      </c>
      <c r="P58" s="100" t="str" cm="1">
        <f t="array" ref="P58">_xlfn.IFS(
 O58 &lt;= 2, "Very Low",
 O58 &lt;= 5, "Low",
 O58 &lt;= 10, "Lower-Middle",
 O58 &lt;= 25, "Middle",
 O58 &lt;= 50, "Upper-Middle",
 O58 &lt;= 100, "High",
 O58 &lt;= 200, "Very High",
 O58 &lt;= 400, "Ultra High"
)</f>
        <v>Very Low</v>
      </c>
      <c r="Q58" s="33">
        <f>_xlfn.XLOOKUP(A58,'Patient Health Records'!A:A,'Patient Health Records'!E:E,"Not Found")</f>
        <v>23.274836406900658</v>
      </c>
      <c r="R58" s="100" t="b">
        <f>_xlfn.XLOOKUP(A58,'Patient Health Records'!A58:A1057,'Patient Health Records'!T58:T1057,"Not Found")</f>
        <v>0</v>
      </c>
      <c r="S58" s="100" t="b" cm="1">
        <f t="array" ref="S58">_xlfn.SWITCH(R58, "Yes", TRUE, "No", FALSE, R58)</f>
        <v>0</v>
      </c>
      <c r="T58" s="100" t="str">
        <f>_xlfn.XLOOKUP(A58,'Patient Health Records'!A:A,'Patient Health Records'!V:V,"Not Found")</f>
        <v>Cancer</v>
      </c>
      <c r="U58" s="100" t="str">
        <f>_xlfn.XLOOKUP(A58,'Patient Health Records'!A:A,'Patient Health Records'!X:X,"Not Found")</f>
        <v>Ongoing Treatment</v>
      </c>
      <c r="V58" s="100" t="b">
        <f>_xlfn.XLOOKUP(A58,'Billing Details'!A:A,'Billing Details'!K:K,"Not Found")</f>
        <v>1</v>
      </c>
      <c r="W58" s="100" t="str">
        <f>_xlfn.XLOOKUP(A58,'Billing Details'!A:A,'Billing Details'!J:J,"Not Found")</f>
        <v>Blue Cross</v>
      </c>
      <c r="X58" s="100" t="b">
        <f>_xlfn.XLOOKUP(A58,'Patient Health Records'!A:A,'Patient Health Records'!P:P,"Not Found")</f>
        <v>0</v>
      </c>
      <c r="Y58" s="100" t="b" cm="1">
        <f t="array" ref="Y58">_xlfn.SWITCH(X58, "Yes", TRUE, "No", FALSE, X58)</f>
        <v>0</v>
      </c>
      <c r="Z58" s="100" t="b">
        <f>_xlfn.XLOOKUP(A58,'Patient Health Records'!A:A,'Patient Health Records'!T:T,"Not Found")</f>
        <v>0</v>
      </c>
      <c r="AA58" s="100" t="b" cm="1">
        <f t="array" ref="AA58">_xlfn.SWITCH(Z58, "Yes", TRUE, "No", FALSE, Z58)</f>
        <v>0</v>
      </c>
      <c r="AB58" s="100" t="b">
        <f>_xlfn.XLOOKUP(A58,'Patient Health Records'!A:A,'Patient Health Records'!K:K,"Not Found")</f>
        <v>0</v>
      </c>
      <c r="AC58" s="100" t="b" cm="1">
        <f t="array" ref="AC58">_xlfn.SWITCH(AB58, "Yes", TRUE, "No", FALSE, AB58)</f>
        <v>0</v>
      </c>
    </row>
    <row r="59" spans="1:29">
      <c r="A59" s="2" t="s">
        <v>169</v>
      </c>
      <c r="B59" s="100" t="str">
        <f>_xlfn.XLOOKUP(A59,'Patient Demographics'!A59:A1058,'Patient Demographics'!H59:H1058,"Not Found")</f>
        <v>Adult</v>
      </c>
      <c r="C59" s="100" t="str">
        <f>_xlfn.XLOOKUP(A59,'Patient Demographics'!A59:A1058,'Patient Demographics'!L59:L1058,"Not Found")</f>
        <v>South</v>
      </c>
      <c r="D59" s="100" t="str">
        <f>_xlfn.XLOOKUP(A59,'Patient Demographics'!A:A,'Patient Demographics'!J:J,"Not Found")</f>
        <v>Kerala</v>
      </c>
      <c r="E59" s="100">
        <f>_xlfn.XLOOKUP(A59,'Billing Details'!A59:A1058,'Billing Details'!E59:E1058,"Not Found")</f>
        <v>90000</v>
      </c>
      <c r="F59" s="100">
        <f>_xlfn.XLOOKUP(A59,'Billing Details'!A59:A1058,'Billing Details'!M59:M1058,"Not Found")</f>
        <v>55462.05</v>
      </c>
      <c r="G59" s="100">
        <f>_xlfn.XLOOKUP(A59,'Patient Health Records'!A59:A1058,'Patient Health Records'!G59:G1058,"Not Found")</f>
        <v>63.5</v>
      </c>
      <c r="H59" s="17" t="str">
        <f>_xlfn.XLOOKUP(A59,'Patient Demographics'!A59:A1058,'Patient Demographics'!C59:C1058,"Not Found")</f>
        <v>Male</v>
      </c>
      <c r="I59" s="100" t="str">
        <f>_xlfn.XLOOKUP(A59,'Patient Health Records'!A59:A1058,'Patient Health Records'!B59:B1058,"Not Found")</f>
        <v>AB-</v>
      </c>
      <c r="J59" s="100" t="b">
        <f>_xlfn.XLOOKUP(A59,'Patient Health Records'!A59:A1058,'Patient Health Records'!H59:H1058,"Not Found")</f>
        <v>1</v>
      </c>
      <c r="K59" s="100" t="b">
        <f>_xlfn.XLOOKUP(A59,'Patient Health Records'!A59:A1058,'Patient Health Records'!J59:J1058,"Not Found")</f>
        <v>0</v>
      </c>
      <c r="L59" s="100" t="b">
        <f>_xlfn.XLOOKUP(A59,'Billing Details'!A:A,'Billing Details'!K:K,"Not Found")</f>
        <v>1</v>
      </c>
      <c r="M59" s="100" t="str">
        <f>_xlfn.XLOOKUP(A59,'Patient Education'!A:A,'Patient Education'!B:B,"Not Found")</f>
        <v>Bachelor's Degree</v>
      </c>
      <c r="N59" s="100" t="str">
        <f>_xlfn.XLOOKUP(A59,'Patient Education'!A:A,'Patient Education'!C:C,"None")</f>
        <v>Nurse</v>
      </c>
      <c r="O59" s="100">
        <f>_xlfn.XLOOKUP(A59,'Patient Demographics'!A:A,'Patient Demographics'!I:I,"Not Found")</f>
        <v>5</v>
      </c>
      <c r="P59" s="100" t="str" cm="1">
        <f t="array" ref="P59">_xlfn.IFS(
 O59 &lt;= 2, "Very Low",
 O59 &lt;= 5, "Low",
 O59 &lt;= 10, "Lower-Middle",
 O59 &lt;= 25, "Middle",
 O59 &lt;= 50, "Upper-Middle",
 O59 &lt;= 100, "High",
 O59 &lt;= 200, "Very High",
 O59 &lt;= 400, "Ultra High"
)</f>
        <v>Low</v>
      </c>
      <c r="Q59" s="33">
        <f>_xlfn.XLOOKUP(A59,'Patient Health Records'!A:A,'Patient Health Records'!E:E,"Not Found")</f>
        <v>23.900033874063759</v>
      </c>
      <c r="R59" s="100" t="b">
        <f>_xlfn.XLOOKUP(A59,'Patient Health Records'!A59:A1058,'Patient Health Records'!T59:T1058,"Not Found")</f>
        <v>0</v>
      </c>
      <c r="S59" s="100" t="b" cm="1">
        <f t="array" ref="S59">_xlfn.SWITCH(R59, "Yes", TRUE, "No", FALSE, R59)</f>
        <v>0</v>
      </c>
      <c r="T59" s="100" t="str">
        <f>_xlfn.XLOOKUP(A59,'Patient Health Records'!A:A,'Patient Health Records'!V:V,"Not Found")</f>
        <v>Fractured Leg</v>
      </c>
      <c r="U59" s="100" t="str">
        <f>_xlfn.XLOOKUP(A59,'Patient Health Records'!A:A,'Patient Health Records'!X:X,"Not Found")</f>
        <v>Ongoing Treatment</v>
      </c>
      <c r="V59" s="100" t="b">
        <f>_xlfn.XLOOKUP(A59,'Billing Details'!A:A,'Billing Details'!K:K,"Not Found")</f>
        <v>1</v>
      </c>
      <c r="W59" s="100" t="str">
        <f>_xlfn.XLOOKUP(A59,'Billing Details'!A:A,'Billing Details'!J:J,"Not Found")</f>
        <v>UnitedHealthcare</v>
      </c>
      <c r="X59" s="100" t="b">
        <f>_xlfn.XLOOKUP(A59,'Patient Health Records'!A:A,'Patient Health Records'!P:P,"Not Found")</f>
        <v>0</v>
      </c>
      <c r="Y59" s="100" t="b" cm="1">
        <f t="array" ref="Y59">_xlfn.SWITCH(X59, "Yes", TRUE, "No", FALSE, X59)</f>
        <v>0</v>
      </c>
      <c r="Z59" s="100" t="b">
        <f>_xlfn.XLOOKUP(A59,'Patient Health Records'!A:A,'Patient Health Records'!T:T,"Not Found")</f>
        <v>0</v>
      </c>
      <c r="AA59" s="100" t="b" cm="1">
        <f t="array" ref="AA59">_xlfn.SWITCH(Z59, "Yes", TRUE, "No", FALSE, Z59)</f>
        <v>0</v>
      </c>
      <c r="AB59" s="100" t="b">
        <f>_xlfn.XLOOKUP(A59,'Patient Health Records'!A:A,'Patient Health Records'!K:K,"Not Found")</f>
        <v>0</v>
      </c>
      <c r="AC59" s="100" t="b" cm="1">
        <f t="array" ref="AC59">_xlfn.SWITCH(AB59, "Yes", TRUE, "No", FALSE, AB59)</f>
        <v>0</v>
      </c>
    </row>
    <row r="60" spans="1:29">
      <c r="A60" s="2" t="s">
        <v>171</v>
      </c>
      <c r="B60" s="100" t="str">
        <f>_xlfn.XLOOKUP(A60,'Patient Demographics'!A60:A1059,'Patient Demographics'!H60:H1059,"Not Found")</f>
        <v>Middle-aged</v>
      </c>
      <c r="C60" s="100" t="str">
        <f>_xlfn.XLOOKUP(A60,'Patient Demographics'!A60:A1059,'Patient Demographics'!L60:L1059,"Not Found")</f>
        <v>South</v>
      </c>
      <c r="D60" s="100" t="str">
        <f>_xlfn.XLOOKUP(A60,'Patient Demographics'!A:A,'Patient Demographics'!J:J,"Not Found")</f>
        <v>Kerala</v>
      </c>
      <c r="E60" s="100">
        <f>_xlfn.XLOOKUP(A60,'Billing Details'!A60:A1059,'Billing Details'!E60:E1059,"Not Found")</f>
        <v>72000</v>
      </c>
      <c r="F60" s="100">
        <f>_xlfn.XLOOKUP(A60,'Billing Details'!A60:A1059,'Billing Details'!M60:M1059,"Not Found")</f>
        <v>51611.56</v>
      </c>
      <c r="G60" s="100">
        <f>_xlfn.XLOOKUP(A60,'Patient Health Records'!A60:A1059,'Patient Health Records'!G60:G1059,"Not Found")</f>
        <v>71.7</v>
      </c>
      <c r="H60" s="17" t="str">
        <f>_xlfn.XLOOKUP(A60,'Patient Demographics'!A60:A1059,'Patient Demographics'!C60:C1059,"Not Found")</f>
        <v>Female</v>
      </c>
      <c r="I60" s="100" t="str">
        <f>_xlfn.XLOOKUP(A60,'Patient Health Records'!A60:A1059,'Patient Health Records'!B60:B1059,"Not Found")</f>
        <v>B+</v>
      </c>
      <c r="J60" s="100" t="b">
        <f>_xlfn.XLOOKUP(A60,'Patient Health Records'!A60:A1059,'Patient Health Records'!H60:H1059,"Not Found")</f>
        <v>1</v>
      </c>
      <c r="K60" s="100" t="b">
        <f>_xlfn.XLOOKUP(A60,'Patient Health Records'!A60:A1059,'Patient Health Records'!J60:J1059,"Not Found")</f>
        <v>0</v>
      </c>
      <c r="L60" s="100" t="b">
        <f>_xlfn.XLOOKUP(A60,'Billing Details'!A:A,'Billing Details'!K:K,"Not Found")</f>
        <v>1</v>
      </c>
      <c r="M60" s="100" t="str">
        <f>_xlfn.XLOOKUP(A60,'Patient Education'!A:A,'Patient Education'!B:B,"Not Found")</f>
        <v>School</v>
      </c>
      <c r="N60" s="100" t="str">
        <f>_xlfn.XLOOKUP(A60,'Patient Education'!A:A,'Patient Education'!C:C,"None")</f>
        <v>Clerical Staff</v>
      </c>
      <c r="O60" s="100">
        <f>_xlfn.XLOOKUP(A60,'Patient Demographics'!A:A,'Patient Demographics'!I:I,"Not Found")</f>
        <v>20</v>
      </c>
      <c r="P60" s="100" t="str" cm="1">
        <f t="array" ref="P60">_xlfn.IFS(
 O60 &lt;= 2, "Very Low",
 O60 &lt;= 5, "Low",
 O60 &lt;= 10, "Lower-Middle",
 O60 &lt;= 25, "Middle",
 O60 &lt;= 50, "Upper-Middle",
 O60 &lt;= 100, "High",
 O60 &lt;= 200, "Very High",
 O60 &lt;= 400, "Ultra High"
)</f>
        <v>Middle</v>
      </c>
      <c r="Q60" s="33">
        <f>_xlfn.XLOOKUP(A60,'Patient Health Records'!A:A,'Patient Health Records'!E:E,"Not Found")</f>
        <v>24.236073553272043</v>
      </c>
      <c r="R60" s="100" t="b">
        <f>_xlfn.XLOOKUP(A60,'Patient Health Records'!A60:A1059,'Patient Health Records'!T60:T1059,"Not Found")</f>
        <v>0</v>
      </c>
      <c r="S60" s="100" t="b" cm="1">
        <f t="array" ref="S60">_xlfn.SWITCH(R60, "Yes", TRUE, "No", FALSE, R60)</f>
        <v>0</v>
      </c>
      <c r="T60" s="100" t="str">
        <f>_xlfn.XLOOKUP(A60,'Patient Health Records'!A:A,'Patient Health Records'!V:V,"Not Found")</f>
        <v>Kidney Stones</v>
      </c>
      <c r="U60" s="100" t="str">
        <f>_xlfn.XLOOKUP(A60,'Patient Health Records'!A:A,'Patient Health Records'!X:X,"Not Found")</f>
        <v>Critical</v>
      </c>
      <c r="V60" s="100" t="b">
        <f>_xlfn.XLOOKUP(A60,'Billing Details'!A:A,'Billing Details'!K:K,"Not Found")</f>
        <v>1</v>
      </c>
      <c r="W60" s="100" t="str">
        <f>_xlfn.XLOOKUP(A60,'Billing Details'!A:A,'Billing Details'!J:J,"Not Found")</f>
        <v>Blue Cross</v>
      </c>
      <c r="X60" s="100" t="b">
        <f>_xlfn.XLOOKUP(A60,'Patient Health Records'!A:A,'Patient Health Records'!P:P,"Not Found")</f>
        <v>0</v>
      </c>
      <c r="Y60" s="100" t="b" cm="1">
        <f t="array" ref="Y60">_xlfn.SWITCH(X60, "Yes", TRUE, "No", FALSE, X60)</f>
        <v>0</v>
      </c>
      <c r="Z60" s="100" t="b">
        <f>_xlfn.XLOOKUP(A60,'Patient Health Records'!A:A,'Patient Health Records'!T:T,"Not Found")</f>
        <v>0</v>
      </c>
      <c r="AA60" s="100" t="b" cm="1">
        <f t="array" ref="AA60">_xlfn.SWITCH(Z60, "Yes", TRUE, "No", FALSE, Z60)</f>
        <v>0</v>
      </c>
      <c r="AB60" s="100" t="b">
        <f>_xlfn.XLOOKUP(A60,'Patient Health Records'!A:A,'Patient Health Records'!K:K,"Not Found")</f>
        <v>0</v>
      </c>
      <c r="AC60" s="100" t="b" cm="1">
        <f t="array" ref="AC60">_xlfn.SWITCH(AB60, "Yes", TRUE, "No", FALSE, AB60)</f>
        <v>0</v>
      </c>
    </row>
    <row r="61" spans="1:29">
      <c r="A61" s="2" t="s">
        <v>173</v>
      </c>
      <c r="B61" s="100" t="str">
        <f>_xlfn.XLOOKUP(A61,'Patient Demographics'!A61:A1060,'Patient Demographics'!H61:H1060,"Not Found")</f>
        <v>Adult</v>
      </c>
      <c r="C61" s="100" t="str">
        <f>_xlfn.XLOOKUP(A61,'Patient Demographics'!A61:A1060,'Patient Demographics'!L61:L1060,"Not Found")</f>
        <v>North</v>
      </c>
      <c r="D61" s="100" t="str">
        <f>_xlfn.XLOOKUP(A61,'Patient Demographics'!A:A,'Patient Demographics'!J:J,"Not Found")</f>
        <v>Uttar Pradesh</v>
      </c>
      <c r="E61" s="100">
        <f>_xlfn.XLOOKUP(A61,'Billing Details'!A61:A1060,'Billing Details'!E61:E1060,"Not Found")</f>
        <v>800</v>
      </c>
      <c r="F61" s="100">
        <f>_xlfn.XLOOKUP(A61,'Billing Details'!A61:A1060,'Billing Details'!M61:M1060,"Not Found")</f>
        <v>0</v>
      </c>
      <c r="G61" s="100">
        <f>_xlfn.XLOOKUP(A61,'Patient Health Records'!A61:A1060,'Patient Health Records'!G61:G1060,"Not Found")</f>
        <v>104</v>
      </c>
      <c r="H61" s="17" t="str">
        <f>_xlfn.XLOOKUP(A61,'Patient Demographics'!A61:A1060,'Patient Demographics'!C61:C1060,"Not Found")</f>
        <v>Male</v>
      </c>
      <c r="I61" s="100" t="str">
        <f>_xlfn.XLOOKUP(A61,'Patient Health Records'!A61:A1060,'Patient Health Records'!B61:B1060,"Not Found")</f>
        <v>B-</v>
      </c>
      <c r="J61" s="100" t="b">
        <f>_xlfn.XLOOKUP(A61,'Patient Health Records'!A61:A1060,'Patient Health Records'!H61:H1060,"Not Found")</f>
        <v>0</v>
      </c>
      <c r="K61" s="100" t="b">
        <f>_xlfn.XLOOKUP(A61,'Patient Health Records'!A61:A1060,'Patient Health Records'!J61:J1060,"Not Found")</f>
        <v>0</v>
      </c>
      <c r="L61" s="100" t="b">
        <f>_xlfn.XLOOKUP(A61,'Billing Details'!A:A,'Billing Details'!K:K,"Not Found")</f>
        <v>0</v>
      </c>
      <c r="M61" s="100" t="str">
        <f>_xlfn.XLOOKUP(A61,'Patient Education'!A:A,'Patient Education'!B:B,"Not Found")</f>
        <v>Bachelor's Degree</v>
      </c>
      <c r="N61" s="100" t="str">
        <f>_xlfn.XLOOKUP(A61,'Patient Education'!A:A,'Patient Education'!C:C,"None")</f>
        <v>Junior Executive</v>
      </c>
      <c r="O61" s="100">
        <f>_xlfn.XLOOKUP(A61,'Patient Demographics'!A:A,'Patient Demographics'!I:I,"Not Found")</f>
        <v>1</v>
      </c>
      <c r="P61" s="100" t="str" cm="1">
        <f t="array" ref="P61">_xlfn.IFS(
 O61 &lt;= 2, "Very Low",
 O61 &lt;= 5, "Low",
 O61 &lt;= 10, "Lower-Middle",
 O61 &lt;= 25, "Middle",
 O61 &lt;= 50, "Upper-Middle",
 O61 &lt;= 100, "High",
 O61 &lt;= 200, "Very High",
 O61 &lt;= 400, "Ultra High"
)</f>
        <v>Very Low</v>
      </c>
      <c r="Q61" s="33">
        <f>_xlfn.XLOOKUP(A61,'Patient Health Records'!A:A,'Patient Health Records'!E:E,"Not Found")</f>
        <v>32.824138366367883</v>
      </c>
      <c r="R61" s="100" t="b">
        <f>_xlfn.XLOOKUP(A61,'Patient Health Records'!A61:A1060,'Patient Health Records'!T61:T1060,"Not Found")</f>
        <v>1</v>
      </c>
      <c r="S61" s="100" t="b" cm="1">
        <f t="array" ref="S61">_xlfn.SWITCH(R61, "Yes", TRUE, "No", FALSE, R61)</f>
        <v>1</v>
      </c>
      <c r="T61" s="100" t="str">
        <f>_xlfn.XLOOKUP(A61,'Patient Health Records'!A:A,'Patient Health Records'!V:V,"Not Found")</f>
        <v>Heart Attack</v>
      </c>
      <c r="U61" s="100" t="str">
        <f>_xlfn.XLOOKUP(A61,'Patient Health Records'!A:A,'Patient Health Records'!X:X,"Not Found")</f>
        <v>Recovered</v>
      </c>
      <c r="V61" s="100" t="b">
        <f>_xlfn.XLOOKUP(A61,'Billing Details'!A:A,'Billing Details'!K:K,"Not Found")</f>
        <v>0</v>
      </c>
      <c r="W61" s="100">
        <f>_xlfn.XLOOKUP(A61,'Billing Details'!A:A,'Billing Details'!J:J,"Not Found")</f>
        <v>0</v>
      </c>
      <c r="X61" s="100" t="b">
        <f>_xlfn.XLOOKUP(A61,'Patient Health Records'!A:A,'Patient Health Records'!P:P,"Not Found")</f>
        <v>1</v>
      </c>
      <c r="Y61" s="100" t="b" cm="1">
        <f t="array" ref="Y61">_xlfn.SWITCH(X61, "Yes", TRUE, "No", FALSE, X61)</f>
        <v>1</v>
      </c>
      <c r="Z61" s="100" t="b">
        <f>_xlfn.XLOOKUP(A61,'Patient Health Records'!A:A,'Patient Health Records'!T:T,"Not Found")</f>
        <v>1</v>
      </c>
      <c r="AA61" s="100" t="b" cm="1">
        <f t="array" ref="AA61">_xlfn.SWITCH(Z61, "Yes", TRUE, "No", FALSE, Z61)</f>
        <v>1</v>
      </c>
      <c r="AB61" s="100" t="b">
        <f>_xlfn.XLOOKUP(A61,'Patient Health Records'!A:A,'Patient Health Records'!K:K,"Not Found")</f>
        <v>0</v>
      </c>
      <c r="AC61" s="100" t="b" cm="1">
        <f t="array" ref="AC61">_xlfn.SWITCH(AB61, "Yes", TRUE, "No", FALSE, AB61)</f>
        <v>0</v>
      </c>
    </row>
    <row r="62" spans="1:29">
      <c r="A62" s="2" t="s">
        <v>176</v>
      </c>
      <c r="B62" s="100" t="str">
        <f>_xlfn.XLOOKUP(A62,'Patient Demographics'!A62:A1061,'Patient Demographics'!H62:H1061,"Not Found")</f>
        <v>Adult</v>
      </c>
      <c r="C62" s="100" t="str">
        <f>_xlfn.XLOOKUP(A62,'Patient Demographics'!A62:A1061,'Patient Demographics'!L62:L1061,"Not Found")</f>
        <v>North</v>
      </c>
      <c r="D62" s="100" t="str">
        <f>_xlfn.XLOOKUP(A62,'Patient Demographics'!A:A,'Patient Demographics'!J:J,"Not Found")</f>
        <v>Punjab</v>
      </c>
      <c r="E62" s="100">
        <f>_xlfn.XLOOKUP(A62,'Billing Details'!A62:A1061,'Billing Details'!E62:E1061,"Not Found")</f>
        <v>14000</v>
      </c>
      <c r="F62" s="100">
        <f>_xlfn.XLOOKUP(A62,'Billing Details'!A62:A1061,'Billing Details'!M62:M1061,"Not Found")</f>
        <v>8311.31</v>
      </c>
      <c r="G62" s="100">
        <f>_xlfn.XLOOKUP(A62,'Patient Health Records'!A62:A1061,'Patient Health Records'!G62:G1061,"Not Found")</f>
        <v>95.7</v>
      </c>
      <c r="H62" s="17" t="str">
        <f>_xlfn.XLOOKUP(A62,'Patient Demographics'!A62:A1061,'Patient Demographics'!C62:C1061,"Not Found")</f>
        <v>Male</v>
      </c>
      <c r="I62" s="100" t="str">
        <f>_xlfn.XLOOKUP(A62,'Patient Health Records'!A62:A1061,'Patient Health Records'!B62:B1061,"Not Found")</f>
        <v>B-</v>
      </c>
      <c r="J62" s="100" t="b">
        <f>_xlfn.XLOOKUP(A62,'Patient Health Records'!A62:A1061,'Patient Health Records'!H62:H1061,"Not Found")</f>
        <v>1</v>
      </c>
      <c r="K62" s="100" t="b">
        <f>_xlfn.XLOOKUP(A62,'Patient Health Records'!A62:A1061,'Patient Health Records'!J62:J1061,"Not Found")</f>
        <v>1</v>
      </c>
      <c r="L62" s="100" t="b">
        <f>_xlfn.XLOOKUP(A62,'Billing Details'!A:A,'Billing Details'!K:K,"Not Found")</f>
        <v>1</v>
      </c>
      <c r="M62" s="100" t="str">
        <f>_xlfn.XLOOKUP(A62,'Patient Education'!A:A,'Patient Education'!B:B,"Not Found")</f>
        <v>Bachelor's Degree</v>
      </c>
      <c r="N62" s="100" t="str">
        <f>_xlfn.XLOOKUP(A62,'Patient Education'!A:A,'Patient Education'!C:C,"None")</f>
        <v>Teacher</v>
      </c>
      <c r="O62" s="100">
        <f>_xlfn.XLOOKUP(A62,'Patient Demographics'!A:A,'Patient Demographics'!I:I,"Not Found")</f>
        <v>15</v>
      </c>
      <c r="P62" s="100" t="str" cm="1">
        <f t="array" ref="P62">_xlfn.IFS(
 O62 &lt;= 2, "Very Low",
 O62 &lt;= 5, "Low",
 O62 &lt;= 10, "Lower-Middle",
 O62 &lt;= 25, "Middle",
 O62 &lt;= 50, "Upper-Middle",
 O62 &lt;= 100, "High",
 O62 &lt;= 200, "Very High",
 O62 &lt;= 400, "Ultra High"
)</f>
        <v>Middle</v>
      </c>
      <c r="Q62" s="33">
        <f>_xlfn.XLOOKUP(A62,'Patient Health Records'!A:A,'Patient Health Records'!E:E,"Not Found")</f>
        <v>30.894886363636367</v>
      </c>
      <c r="R62" s="100" t="b">
        <f>_xlfn.XLOOKUP(A62,'Patient Health Records'!A62:A1061,'Patient Health Records'!T62:T1061,"Not Found")</f>
        <v>1</v>
      </c>
      <c r="S62" s="100" t="b" cm="1">
        <f t="array" ref="S62">_xlfn.SWITCH(R62, "Yes", TRUE, "No", FALSE, R62)</f>
        <v>1</v>
      </c>
      <c r="T62" s="100" t="str">
        <f>_xlfn.XLOOKUP(A62,'Patient Health Records'!A:A,'Patient Health Records'!V:V,"Not Found")</f>
        <v>Heart Attack</v>
      </c>
      <c r="U62" s="100" t="str">
        <f>_xlfn.XLOOKUP(A62,'Patient Health Records'!A:A,'Patient Health Records'!X:X,"Not Found")</f>
        <v>Recovered</v>
      </c>
      <c r="V62" s="100" t="b">
        <f>_xlfn.XLOOKUP(A62,'Billing Details'!A:A,'Billing Details'!K:K,"Not Found")</f>
        <v>1</v>
      </c>
      <c r="W62" s="100" t="str">
        <f>_xlfn.XLOOKUP(A62,'Billing Details'!A:A,'Billing Details'!J:J,"Not Found")</f>
        <v>Blue Cross</v>
      </c>
      <c r="X62" s="100" t="b">
        <f>_xlfn.XLOOKUP(A62,'Patient Health Records'!A:A,'Patient Health Records'!P:P,"Not Found")</f>
        <v>1</v>
      </c>
      <c r="Y62" s="100" t="b" cm="1">
        <f t="array" ref="Y62">_xlfn.SWITCH(X62, "Yes", TRUE, "No", FALSE, X62)</f>
        <v>1</v>
      </c>
      <c r="Z62" s="100" t="b">
        <f>_xlfn.XLOOKUP(A62,'Patient Health Records'!A:A,'Patient Health Records'!T:T,"Not Found")</f>
        <v>1</v>
      </c>
      <c r="AA62" s="100" t="b" cm="1">
        <f t="array" ref="AA62">_xlfn.SWITCH(Z62, "Yes", TRUE, "No", FALSE, Z62)</f>
        <v>1</v>
      </c>
      <c r="AB62" s="100" t="b">
        <f>_xlfn.XLOOKUP(A62,'Patient Health Records'!A:A,'Patient Health Records'!K:K,"Not Found")</f>
        <v>0</v>
      </c>
      <c r="AC62" s="100" t="b" cm="1">
        <f t="array" ref="AC62">_xlfn.SWITCH(AB62, "Yes", TRUE, "No", FALSE, AB62)</f>
        <v>0</v>
      </c>
    </row>
    <row r="63" spans="1:29">
      <c r="A63" s="2" t="s">
        <v>177</v>
      </c>
      <c r="B63" s="100" t="str">
        <f>_xlfn.XLOOKUP(A63,'Patient Demographics'!A63:A1062,'Patient Demographics'!H63:H1062,"Not Found")</f>
        <v>Adult</v>
      </c>
      <c r="C63" s="100" t="str">
        <f>_xlfn.XLOOKUP(A63,'Patient Demographics'!A63:A1062,'Patient Demographics'!L63:L1062,"Not Found")</f>
        <v>North</v>
      </c>
      <c r="D63" s="100" t="str">
        <f>_xlfn.XLOOKUP(A63,'Patient Demographics'!A:A,'Patient Demographics'!J:J,"Not Found")</f>
        <v>Uttar Pradesh</v>
      </c>
      <c r="E63" s="100">
        <f>_xlfn.XLOOKUP(A63,'Billing Details'!A63:A1062,'Billing Details'!E63:E1062,"Not Found")</f>
        <v>75000</v>
      </c>
      <c r="F63" s="100">
        <f>_xlfn.XLOOKUP(A63,'Billing Details'!A63:A1062,'Billing Details'!M63:M1062,"Not Found")</f>
        <v>67475.95</v>
      </c>
      <c r="G63" s="100">
        <f>_xlfn.XLOOKUP(A63,'Patient Health Records'!A63:A1062,'Patient Health Records'!G63:G1062,"Not Found")</f>
        <v>86.7</v>
      </c>
      <c r="H63" s="17" t="str">
        <f>_xlfn.XLOOKUP(A63,'Patient Demographics'!A63:A1062,'Patient Demographics'!C63:C1062,"Not Found")</f>
        <v>Female</v>
      </c>
      <c r="I63" s="100" t="str">
        <f>_xlfn.XLOOKUP(A63,'Patient Health Records'!A63:A1062,'Patient Health Records'!B63:B1062,"Not Found")</f>
        <v>B-</v>
      </c>
      <c r="J63" s="100" t="b">
        <f>_xlfn.XLOOKUP(A63,'Patient Health Records'!A63:A1062,'Patient Health Records'!H63:H1062,"Not Found")</f>
        <v>0</v>
      </c>
      <c r="K63" s="100" t="b">
        <f>_xlfn.XLOOKUP(A63,'Patient Health Records'!A63:A1062,'Patient Health Records'!J63:J1062,"Not Found")</f>
        <v>1</v>
      </c>
      <c r="L63" s="100" t="b">
        <f>_xlfn.XLOOKUP(A63,'Billing Details'!A:A,'Billing Details'!K:K,"Not Found")</f>
        <v>1</v>
      </c>
      <c r="M63" s="100" t="str">
        <f>_xlfn.XLOOKUP(A63,'Patient Education'!A:A,'Patient Education'!B:B,"Not Found")</f>
        <v>Master's Degree</v>
      </c>
      <c r="N63" s="100" t="str">
        <f>_xlfn.XLOOKUP(A63,'Patient Education'!A:A,'Patient Education'!C:C,"None")</f>
        <v>Doctor</v>
      </c>
      <c r="O63" s="100">
        <f>_xlfn.XLOOKUP(A63,'Patient Demographics'!A:A,'Patient Demographics'!I:I,"Not Found")</f>
        <v>2</v>
      </c>
      <c r="P63" s="100" t="str" cm="1">
        <f t="array" ref="P63">_xlfn.IFS(
 O63 &lt;= 2, "Very Low",
 O63 &lt;= 5, "Low",
 O63 &lt;= 10, "Lower-Middle",
 O63 &lt;= 25, "Middle",
 O63 &lt;= 50, "Upper-Middle",
 O63 &lt;= 100, "High",
 O63 &lt;= 200, "Very High",
 O63 &lt;= 400, "Ultra High"
)</f>
        <v>Very Low</v>
      </c>
      <c r="Q63" s="33">
        <f>_xlfn.XLOOKUP(A63,'Patient Health Records'!A:A,'Patient Health Records'!E:E,"Not Found")</f>
        <v>30.356079969188759</v>
      </c>
      <c r="R63" s="100" t="b">
        <f>_xlfn.XLOOKUP(A63,'Patient Health Records'!A63:A1062,'Patient Health Records'!T63:T1062,"Not Found")</f>
        <v>1</v>
      </c>
      <c r="S63" s="100" t="b" cm="1">
        <f t="array" ref="S63">_xlfn.SWITCH(R63, "Yes", TRUE, "No", FALSE, R63)</f>
        <v>1</v>
      </c>
      <c r="T63" s="100" t="str">
        <f>_xlfn.XLOOKUP(A63,'Patient Health Records'!A:A,'Patient Health Records'!V:V,"Not Found")</f>
        <v>Appendicitis</v>
      </c>
      <c r="U63" s="100" t="str">
        <f>_xlfn.XLOOKUP(A63,'Patient Health Records'!A:A,'Patient Health Records'!X:X,"Not Found")</f>
        <v>Recovered</v>
      </c>
      <c r="V63" s="100" t="b">
        <f>_xlfn.XLOOKUP(A63,'Billing Details'!A:A,'Billing Details'!K:K,"Not Found")</f>
        <v>1</v>
      </c>
      <c r="W63" s="100" t="str">
        <f>_xlfn.XLOOKUP(A63,'Billing Details'!A:A,'Billing Details'!J:J,"Not Found")</f>
        <v>Medicare</v>
      </c>
      <c r="X63" s="100" t="b">
        <f>_xlfn.XLOOKUP(A63,'Patient Health Records'!A:A,'Patient Health Records'!P:P,"Not Found")</f>
        <v>0</v>
      </c>
      <c r="Y63" s="100" t="b" cm="1">
        <f t="array" ref="Y63">_xlfn.SWITCH(X63, "Yes", TRUE, "No", FALSE, X63)</f>
        <v>0</v>
      </c>
      <c r="Z63" s="100" t="b">
        <f>_xlfn.XLOOKUP(A63,'Patient Health Records'!A:A,'Patient Health Records'!T:T,"Not Found")</f>
        <v>1</v>
      </c>
      <c r="AA63" s="100" t="b" cm="1">
        <f t="array" ref="AA63">_xlfn.SWITCH(Z63, "Yes", TRUE, "No", FALSE, Z63)</f>
        <v>1</v>
      </c>
      <c r="AB63" s="100" t="b">
        <f>_xlfn.XLOOKUP(A63,'Patient Health Records'!A:A,'Patient Health Records'!K:K,"Not Found")</f>
        <v>0</v>
      </c>
      <c r="AC63" s="100" t="b" cm="1">
        <f t="array" ref="AC63">_xlfn.SWITCH(AB63, "Yes", TRUE, "No", FALSE, AB63)</f>
        <v>0</v>
      </c>
    </row>
    <row r="64" spans="1:29">
      <c r="A64" s="2" t="s">
        <v>179</v>
      </c>
      <c r="B64" s="100" t="str">
        <f>_xlfn.XLOOKUP(A64,'Patient Demographics'!A64:A1063,'Patient Demographics'!H64:H1063,"Not Found")</f>
        <v>Adult</v>
      </c>
      <c r="C64" s="100" t="str">
        <f>_xlfn.XLOOKUP(A64,'Patient Demographics'!A64:A1063,'Patient Demographics'!L64:L1063,"Not Found")</f>
        <v>West</v>
      </c>
      <c r="D64" s="100" t="str">
        <f>_xlfn.XLOOKUP(A64,'Patient Demographics'!A:A,'Patient Demographics'!J:J,"Not Found")</f>
        <v>Gujarat</v>
      </c>
      <c r="E64" s="100">
        <f>_xlfn.XLOOKUP(A64,'Billing Details'!A64:A1063,'Billing Details'!E64:E1063,"Not Found")</f>
        <v>45000</v>
      </c>
      <c r="F64" s="100">
        <f>_xlfn.XLOOKUP(A64,'Billing Details'!A64:A1063,'Billing Details'!M64:M1063,"Not Found")</f>
        <v>24489.69</v>
      </c>
      <c r="G64" s="100">
        <f>_xlfn.XLOOKUP(A64,'Patient Health Records'!A64:A1063,'Patient Health Records'!G64:G1063,"Not Found")</f>
        <v>105.9</v>
      </c>
      <c r="H64" s="17" t="str">
        <f>_xlfn.XLOOKUP(A64,'Patient Demographics'!A64:A1063,'Patient Demographics'!C64:C1063,"Not Found")</f>
        <v>Male</v>
      </c>
      <c r="I64" s="100" t="str">
        <f>_xlfn.XLOOKUP(A64,'Patient Health Records'!A64:A1063,'Patient Health Records'!B64:B1063,"Not Found")</f>
        <v>O+</v>
      </c>
      <c r="J64" s="100" t="b">
        <f>_xlfn.XLOOKUP(A64,'Patient Health Records'!A64:A1063,'Patient Health Records'!H64:H1063,"Not Found")</f>
        <v>0</v>
      </c>
      <c r="K64" s="100" t="b">
        <f>_xlfn.XLOOKUP(A64,'Patient Health Records'!A64:A1063,'Patient Health Records'!J64:J1063,"Not Found")</f>
        <v>0</v>
      </c>
      <c r="L64" s="100" t="b">
        <f>_xlfn.XLOOKUP(A64,'Billing Details'!A:A,'Billing Details'!K:K,"Not Found")</f>
        <v>1</v>
      </c>
      <c r="M64" s="100" t="str">
        <f>_xlfn.XLOOKUP(A64,'Patient Education'!A:A,'Patient Education'!B:B,"Not Found")</f>
        <v>High School</v>
      </c>
      <c r="N64" s="100" t="str">
        <f>_xlfn.XLOOKUP(A64,'Patient Education'!A:A,'Patient Education'!C:C,"None")</f>
        <v>Unemployed</v>
      </c>
      <c r="O64" s="100">
        <f>_xlfn.XLOOKUP(A64,'Patient Demographics'!A:A,'Patient Demographics'!I:I,"Not Found")</f>
        <v>40</v>
      </c>
      <c r="P64" s="100" t="str" cm="1">
        <f t="array" ref="P64">_xlfn.IFS(
 O64 &lt;= 2, "Very Low",
 O64 &lt;= 5, "Low",
 O64 &lt;= 10, "Lower-Middle",
 O64 &lt;= 25, "Middle",
 O64 &lt;= 50, "Upper-Middle",
 O64 &lt;= 100, "High",
 O64 &lt;= 200, "Very High",
 O64 &lt;= 400, "Ultra High"
)</f>
        <v>Upper-Middle</v>
      </c>
      <c r="Q64" s="33">
        <f>_xlfn.XLOOKUP(A64,'Patient Health Records'!A:A,'Patient Health Records'!E:E,"Not Found")</f>
        <v>34.187790547520663</v>
      </c>
      <c r="R64" s="100" t="b">
        <f>_xlfn.XLOOKUP(A64,'Patient Health Records'!A64:A1063,'Patient Health Records'!T64:T1063,"Not Found")</f>
        <v>1</v>
      </c>
      <c r="S64" s="100" t="b" cm="1">
        <f t="array" ref="S64">_xlfn.SWITCH(R64, "Yes", TRUE, "No", FALSE, R64)</f>
        <v>1</v>
      </c>
      <c r="T64" s="100" t="str">
        <f>_xlfn.XLOOKUP(A64,'Patient Health Records'!A:A,'Patient Health Records'!V:V,"Not Found")</f>
        <v>Hypertension</v>
      </c>
      <c r="U64" s="100" t="str">
        <f>_xlfn.XLOOKUP(A64,'Patient Health Records'!A:A,'Patient Health Records'!X:X,"Not Found")</f>
        <v>Recovered</v>
      </c>
      <c r="V64" s="100" t="b">
        <f>_xlfn.XLOOKUP(A64,'Billing Details'!A:A,'Billing Details'!K:K,"Not Found")</f>
        <v>1</v>
      </c>
      <c r="W64" s="100" t="str">
        <f>_xlfn.XLOOKUP(A64,'Billing Details'!A:A,'Billing Details'!J:J,"Not Found")</f>
        <v>Blue Cross</v>
      </c>
      <c r="X64" s="100" t="b">
        <f>_xlfn.XLOOKUP(A64,'Patient Health Records'!A:A,'Patient Health Records'!P:P,"Not Found")</f>
        <v>1</v>
      </c>
      <c r="Y64" s="100" t="b" cm="1">
        <f t="array" ref="Y64">_xlfn.SWITCH(X64, "Yes", TRUE, "No", FALSE, X64)</f>
        <v>1</v>
      </c>
      <c r="Z64" s="100" t="b">
        <f>_xlfn.XLOOKUP(A64,'Patient Health Records'!A:A,'Patient Health Records'!T:T,"Not Found")</f>
        <v>1</v>
      </c>
      <c r="AA64" s="100" t="b" cm="1">
        <f t="array" ref="AA64">_xlfn.SWITCH(Z64, "Yes", TRUE, "No", FALSE, Z64)</f>
        <v>1</v>
      </c>
      <c r="AB64" s="100" t="b">
        <f>_xlfn.XLOOKUP(A64,'Patient Health Records'!A:A,'Patient Health Records'!K:K,"Not Found")</f>
        <v>1</v>
      </c>
      <c r="AC64" s="100" t="b" cm="1">
        <f t="array" ref="AC64">_xlfn.SWITCH(AB64, "Yes", TRUE, "No", FALSE, AB64)</f>
        <v>1</v>
      </c>
    </row>
    <row r="65" spans="1:29">
      <c r="A65" s="2" t="s">
        <v>180</v>
      </c>
      <c r="B65" s="100" t="str">
        <f>_xlfn.XLOOKUP(A65,'Patient Demographics'!A65:A1064,'Patient Demographics'!H65:H1064,"Not Found")</f>
        <v>Adult</v>
      </c>
      <c r="C65" s="100" t="str">
        <f>_xlfn.XLOOKUP(A65,'Patient Demographics'!A65:A1064,'Patient Demographics'!L65:L1064,"Not Found")</f>
        <v>West</v>
      </c>
      <c r="D65" s="100" t="str">
        <f>_xlfn.XLOOKUP(A65,'Patient Demographics'!A:A,'Patient Demographics'!J:J,"Not Found")</f>
        <v>Gujarat</v>
      </c>
      <c r="E65" s="100">
        <f>_xlfn.XLOOKUP(A65,'Billing Details'!A65:A1064,'Billing Details'!E65:E1064,"Not Found")</f>
        <v>100</v>
      </c>
      <c r="F65" s="100">
        <f>_xlfn.XLOOKUP(A65,'Billing Details'!A65:A1064,'Billing Details'!M65:M1064,"Not Found")</f>
        <v>53.04</v>
      </c>
      <c r="G65" s="100">
        <f>_xlfn.XLOOKUP(A65,'Patient Health Records'!A65:A1064,'Patient Health Records'!G65:G1064,"Not Found")</f>
        <v>87.1</v>
      </c>
      <c r="H65" s="17" t="str">
        <f>_xlfn.XLOOKUP(A65,'Patient Demographics'!A65:A1064,'Patient Demographics'!C65:C1064,"Not Found")</f>
        <v>Female</v>
      </c>
      <c r="I65" s="100" t="str">
        <f>_xlfn.XLOOKUP(A65,'Patient Health Records'!A65:A1064,'Patient Health Records'!B65:B1064,"Not Found")</f>
        <v>A+</v>
      </c>
      <c r="J65" s="100" t="b">
        <f>_xlfn.XLOOKUP(A65,'Patient Health Records'!A65:A1064,'Patient Health Records'!H65:H1064,"Not Found")</f>
        <v>0</v>
      </c>
      <c r="K65" s="100" t="b">
        <f>_xlfn.XLOOKUP(A65,'Patient Health Records'!A65:A1064,'Patient Health Records'!J65:J1064,"Not Found")</f>
        <v>0</v>
      </c>
      <c r="L65" s="100" t="b">
        <f>_xlfn.XLOOKUP(A65,'Billing Details'!A:A,'Billing Details'!K:K,"Not Found")</f>
        <v>1</v>
      </c>
      <c r="M65" s="100" t="str">
        <f>_xlfn.XLOOKUP(A65,'Patient Education'!A:A,'Patient Education'!B:B,"Not Found")</f>
        <v>PhD</v>
      </c>
      <c r="N65" s="100" t="str">
        <f>_xlfn.XLOOKUP(A65,'Patient Education'!A:A,'Patient Education'!C:C,"None")</f>
        <v>Consultant</v>
      </c>
      <c r="O65" s="100">
        <f>_xlfn.XLOOKUP(A65,'Patient Demographics'!A:A,'Patient Demographics'!I:I,"Not Found")</f>
        <v>40</v>
      </c>
      <c r="P65" s="100" t="str" cm="1">
        <f t="array" ref="P65">_xlfn.IFS(
 O65 &lt;= 2, "Very Low",
 O65 &lt;= 5, "Low",
 O65 &lt;= 10, "Lower-Middle",
 O65 &lt;= 25, "Middle",
 O65 &lt;= 50, "Upper-Middle",
 O65 &lt;= 100, "High",
 O65 &lt;= 200, "Very High",
 O65 &lt;= 400, "Ultra High"
)</f>
        <v>Upper-Middle</v>
      </c>
      <c r="Q65" s="33">
        <f>_xlfn.XLOOKUP(A65,'Patient Health Records'!A:A,'Patient Health Records'!E:E,"Not Found")</f>
        <v>31.608361155465236</v>
      </c>
      <c r="R65" s="100" t="b">
        <f>_xlfn.XLOOKUP(A65,'Patient Health Records'!A65:A1064,'Patient Health Records'!T65:T1064,"Not Found")</f>
        <v>1</v>
      </c>
      <c r="S65" s="100" t="b" cm="1">
        <f t="array" ref="S65">_xlfn.SWITCH(R65, "Yes", TRUE, "No", FALSE, R65)</f>
        <v>1</v>
      </c>
      <c r="T65" s="100" t="str">
        <f>_xlfn.XLOOKUP(A65,'Patient Health Records'!A:A,'Patient Health Records'!V:V,"Not Found")</f>
        <v>Heart Disease</v>
      </c>
      <c r="U65" s="100" t="str">
        <f>_xlfn.XLOOKUP(A65,'Patient Health Records'!A:A,'Patient Health Records'!X:X,"Not Found")</f>
        <v>Critical</v>
      </c>
      <c r="V65" s="100" t="b">
        <f>_xlfn.XLOOKUP(A65,'Billing Details'!A:A,'Billing Details'!K:K,"Not Found")</f>
        <v>1</v>
      </c>
      <c r="W65" s="100" t="str">
        <f>_xlfn.XLOOKUP(A65,'Billing Details'!A:A,'Billing Details'!J:J,"Not Found")</f>
        <v>Cigna</v>
      </c>
      <c r="X65" s="100" t="b">
        <f>_xlfn.XLOOKUP(A65,'Patient Health Records'!A:A,'Patient Health Records'!P:P,"Not Found")</f>
        <v>1</v>
      </c>
      <c r="Y65" s="100" t="b" cm="1">
        <f t="array" ref="Y65">_xlfn.SWITCH(X65, "Yes", TRUE, "No", FALSE, X65)</f>
        <v>1</v>
      </c>
      <c r="Z65" s="100" t="b">
        <f>_xlfn.XLOOKUP(A65,'Patient Health Records'!A:A,'Patient Health Records'!T:T,"Not Found")</f>
        <v>1</v>
      </c>
      <c r="AA65" s="100" t="b" cm="1">
        <f t="array" ref="AA65">_xlfn.SWITCH(Z65, "Yes", TRUE, "No", FALSE, Z65)</f>
        <v>1</v>
      </c>
      <c r="AB65" s="100" t="b">
        <f>_xlfn.XLOOKUP(A65,'Patient Health Records'!A:A,'Patient Health Records'!K:K,"Not Found")</f>
        <v>0</v>
      </c>
      <c r="AC65" s="100" t="b" cm="1">
        <f t="array" ref="AC65">_xlfn.SWITCH(AB65, "Yes", TRUE, "No", FALSE, AB65)</f>
        <v>0</v>
      </c>
    </row>
    <row r="66" spans="1:29">
      <c r="A66" s="2" t="s">
        <v>182</v>
      </c>
      <c r="B66" s="100" t="str">
        <f>_xlfn.XLOOKUP(A66,'Patient Demographics'!A66:A1065,'Patient Demographics'!H66:H1065,"Not Found")</f>
        <v>Senior</v>
      </c>
      <c r="C66" s="100" t="str">
        <f>_xlfn.XLOOKUP(A66,'Patient Demographics'!A66:A1065,'Patient Demographics'!L66:L1065,"Not Found")</f>
        <v>West</v>
      </c>
      <c r="D66" s="100" t="str">
        <f>_xlfn.XLOOKUP(A66,'Patient Demographics'!A:A,'Patient Demographics'!J:J,"Not Found")</f>
        <v>Gujarat</v>
      </c>
      <c r="E66" s="100">
        <f>_xlfn.XLOOKUP(A66,'Billing Details'!A66:A1065,'Billing Details'!E66:E1065,"Not Found")</f>
        <v>32000</v>
      </c>
      <c r="F66" s="100">
        <f>_xlfn.XLOOKUP(A66,'Billing Details'!A66:A1065,'Billing Details'!M66:M1065,"Not Found")</f>
        <v>18466.8</v>
      </c>
      <c r="G66" s="100">
        <f>_xlfn.XLOOKUP(A66,'Patient Health Records'!A66:A1065,'Patient Health Records'!G66:G1065,"Not Found")</f>
        <v>60.7</v>
      </c>
      <c r="H66" s="17" t="str">
        <f>_xlfn.XLOOKUP(A66,'Patient Demographics'!A66:A1065,'Patient Demographics'!C66:C1065,"Not Found")</f>
        <v>Male</v>
      </c>
      <c r="I66" s="100" t="str">
        <f>_xlfn.XLOOKUP(A66,'Patient Health Records'!A66:A1065,'Patient Health Records'!B66:B1065,"Not Found")</f>
        <v>AB+</v>
      </c>
      <c r="J66" s="100" t="b">
        <f>_xlfn.XLOOKUP(A66,'Patient Health Records'!A66:A1065,'Patient Health Records'!H66:H1065,"Not Found")</f>
        <v>0</v>
      </c>
      <c r="K66" s="100" t="b">
        <f>_xlfn.XLOOKUP(A66,'Patient Health Records'!A66:A1065,'Patient Health Records'!J66:J1065,"Not Found")</f>
        <v>1</v>
      </c>
      <c r="L66" s="100" t="b">
        <f>_xlfn.XLOOKUP(A66,'Billing Details'!A:A,'Billing Details'!K:K,"Not Found")</f>
        <v>1</v>
      </c>
      <c r="M66" s="100" t="str">
        <f>_xlfn.XLOOKUP(A66,'Patient Education'!A:A,'Patient Education'!B:B,"Not Found")</f>
        <v>Bachelor's Degree</v>
      </c>
      <c r="N66" s="100" t="str">
        <f>_xlfn.XLOOKUP(A66,'Patient Education'!A:A,'Patient Education'!C:C,"None")</f>
        <v>Engineer</v>
      </c>
      <c r="O66" s="100">
        <f>_xlfn.XLOOKUP(A66,'Patient Demographics'!A:A,'Patient Demographics'!I:I,"Not Found")</f>
        <v>12</v>
      </c>
      <c r="P66" s="100" t="str" cm="1">
        <f t="array" ref="P66">_xlfn.IFS(
 O66 &lt;= 2, "Very Low",
 O66 &lt;= 5, "Low",
 O66 &lt;= 10, "Lower-Middle",
 O66 &lt;= 25, "Middle",
 O66 &lt;= 50, "Upper-Middle",
 O66 &lt;= 100, "High",
 O66 &lt;= 200, "Very High",
 O66 &lt;= 400, "Ultra High"
)</f>
        <v>Middle</v>
      </c>
      <c r="Q66" s="33">
        <f>_xlfn.XLOOKUP(A66,'Patient Health Records'!A:A,'Patient Health Records'!E:E,"Not Found")</f>
        <v>23.12909617436366</v>
      </c>
      <c r="R66" s="100" t="b">
        <f>_xlfn.XLOOKUP(A66,'Patient Health Records'!A66:A1065,'Patient Health Records'!T66:T1065,"Not Found")</f>
        <v>0</v>
      </c>
      <c r="S66" s="100" t="b" cm="1">
        <f t="array" ref="S66">_xlfn.SWITCH(R66, "Yes", TRUE, "No", FALSE, R66)</f>
        <v>0</v>
      </c>
      <c r="T66" s="100" t="str">
        <f>_xlfn.XLOOKUP(A66,'Patient Health Records'!A:A,'Patient Health Records'!V:V,"Not Found")</f>
        <v>Allergic Reaction</v>
      </c>
      <c r="U66" s="100" t="str">
        <f>_xlfn.XLOOKUP(A66,'Patient Health Records'!A:A,'Patient Health Records'!X:X,"Not Found")</f>
        <v>Critical</v>
      </c>
      <c r="V66" s="100" t="b">
        <f>_xlfn.XLOOKUP(A66,'Billing Details'!A:A,'Billing Details'!K:K,"Not Found")</f>
        <v>1</v>
      </c>
      <c r="W66" s="100" t="str">
        <f>_xlfn.XLOOKUP(A66,'Billing Details'!A:A,'Billing Details'!J:J,"Not Found")</f>
        <v>UnitedHealthcare</v>
      </c>
      <c r="X66" s="100" t="b">
        <f>_xlfn.XLOOKUP(A66,'Patient Health Records'!A:A,'Patient Health Records'!P:P,"Not Found")</f>
        <v>0</v>
      </c>
      <c r="Y66" s="100" t="b" cm="1">
        <f t="array" ref="Y66">_xlfn.SWITCH(X66, "Yes", TRUE, "No", FALSE, X66)</f>
        <v>0</v>
      </c>
      <c r="Z66" s="100" t="b">
        <f>_xlfn.XLOOKUP(A66,'Patient Health Records'!A:A,'Patient Health Records'!T:T,"Not Found")</f>
        <v>0</v>
      </c>
      <c r="AA66" s="100" t="b" cm="1">
        <f t="array" ref="AA66">_xlfn.SWITCH(Z66, "Yes", TRUE, "No", FALSE, Z66)</f>
        <v>0</v>
      </c>
      <c r="AB66" s="100" t="b">
        <f>_xlfn.XLOOKUP(A66,'Patient Health Records'!A:A,'Patient Health Records'!K:K,"Not Found")</f>
        <v>0</v>
      </c>
      <c r="AC66" s="100" t="b" cm="1">
        <f t="array" ref="AC66">_xlfn.SWITCH(AB66, "Yes", TRUE, "No", FALSE, AB66)</f>
        <v>0</v>
      </c>
    </row>
    <row r="67" spans="1:29">
      <c r="A67" s="2" t="s">
        <v>185</v>
      </c>
      <c r="B67" s="100" t="str">
        <f>_xlfn.XLOOKUP(A67,'Patient Demographics'!A67:A1066,'Patient Demographics'!H67:H1066,"Not Found")</f>
        <v>Adult</v>
      </c>
      <c r="C67" s="100" t="str">
        <f>_xlfn.XLOOKUP(A67,'Patient Demographics'!A67:A1066,'Patient Demographics'!L67:L1066,"Not Found")</f>
        <v>West</v>
      </c>
      <c r="D67" s="100" t="str">
        <f>_xlfn.XLOOKUP(A67,'Patient Demographics'!A:A,'Patient Demographics'!J:J,"Not Found")</f>
        <v>Maharashtra</v>
      </c>
      <c r="E67" s="100">
        <f>_xlfn.XLOOKUP(A67,'Billing Details'!A67:A1066,'Billing Details'!E67:E1066,"Not Found")</f>
        <v>18000</v>
      </c>
      <c r="F67" s="100">
        <f>_xlfn.XLOOKUP(A67,'Billing Details'!A67:A1066,'Billing Details'!M67:M1066,"Not Found")</f>
        <v>13355.64</v>
      </c>
      <c r="G67" s="100">
        <f>_xlfn.XLOOKUP(A67,'Patient Health Records'!A67:A1066,'Patient Health Records'!G67:G1066,"Not Found")</f>
        <v>65.599999999999994</v>
      </c>
      <c r="H67" s="17" t="str">
        <f>_xlfn.XLOOKUP(A67,'Patient Demographics'!A67:A1066,'Patient Demographics'!C67:C1066,"Not Found")</f>
        <v>Female</v>
      </c>
      <c r="I67" s="100" t="str">
        <f>_xlfn.XLOOKUP(A67,'Patient Health Records'!A67:A1066,'Patient Health Records'!B67:B1066,"Not Found")</f>
        <v>AB-</v>
      </c>
      <c r="J67" s="100" t="b">
        <f>_xlfn.XLOOKUP(A67,'Patient Health Records'!A67:A1066,'Patient Health Records'!H67:H1066,"Not Found")</f>
        <v>0</v>
      </c>
      <c r="K67" s="100" t="b">
        <f>_xlfn.XLOOKUP(A67,'Patient Health Records'!A67:A1066,'Patient Health Records'!J67:J1066,"Not Found")</f>
        <v>0</v>
      </c>
      <c r="L67" s="100" t="b">
        <f>_xlfn.XLOOKUP(A67,'Billing Details'!A:A,'Billing Details'!K:K,"Not Found")</f>
        <v>1</v>
      </c>
      <c r="M67" s="100" t="str">
        <f>_xlfn.XLOOKUP(A67,'Patient Education'!A:A,'Patient Education'!B:B,"Not Found")</f>
        <v>Master's Degree</v>
      </c>
      <c r="N67" s="100" t="str">
        <f>_xlfn.XLOOKUP(A67,'Patient Education'!A:A,'Patient Education'!C:C,"None")</f>
        <v>Software Engineer</v>
      </c>
      <c r="O67" s="100">
        <f>_xlfn.XLOOKUP(A67,'Patient Demographics'!A:A,'Patient Demographics'!I:I,"Not Found")</f>
        <v>20</v>
      </c>
      <c r="P67" s="100" t="str" cm="1">
        <f t="array" ref="P67">_xlfn.IFS(
 O67 &lt;= 2, "Very Low",
 O67 &lt;= 5, "Low",
 O67 &lt;= 10, "Lower-Middle",
 O67 &lt;= 25, "Middle",
 O67 &lt;= 50, "Upper-Middle",
 O67 &lt;= 100, "High",
 O67 &lt;= 200, "Very High",
 O67 &lt;= 400, "Ultra High"
)</f>
        <v>Middle</v>
      </c>
      <c r="Q67" s="33">
        <f>_xlfn.XLOOKUP(A67,'Patient Health Records'!A:A,'Patient Health Records'!E:E,"Not Found")</f>
        <v>24.095500459136822</v>
      </c>
      <c r="R67" s="100" t="b">
        <f>_xlfn.XLOOKUP(A67,'Patient Health Records'!A67:A1066,'Patient Health Records'!T67:T1066,"Not Found")</f>
        <v>0</v>
      </c>
      <c r="S67" s="100" t="b" cm="1">
        <f t="array" ref="S67">_xlfn.SWITCH(R67, "Yes", TRUE, "No", FALSE, R67)</f>
        <v>0</v>
      </c>
      <c r="T67" s="100" t="str">
        <f>_xlfn.XLOOKUP(A67,'Patient Health Records'!A:A,'Patient Health Records'!V:V,"Not Found")</f>
        <v>Osteoarthritis</v>
      </c>
      <c r="U67" s="100" t="str">
        <f>_xlfn.XLOOKUP(A67,'Patient Health Records'!A:A,'Patient Health Records'!X:X,"Not Found")</f>
        <v>Ongoing Treatment</v>
      </c>
      <c r="V67" s="100" t="b">
        <f>_xlfn.XLOOKUP(A67,'Billing Details'!A:A,'Billing Details'!K:K,"Not Found")</f>
        <v>1</v>
      </c>
      <c r="W67" s="100" t="str">
        <f>_xlfn.XLOOKUP(A67,'Billing Details'!A:A,'Billing Details'!J:J,"Not Found")</f>
        <v>Cigna</v>
      </c>
      <c r="X67" s="100" t="b">
        <f>_xlfn.XLOOKUP(A67,'Patient Health Records'!A:A,'Patient Health Records'!P:P,"Not Found")</f>
        <v>0</v>
      </c>
      <c r="Y67" s="100" t="b" cm="1">
        <f t="array" ref="Y67">_xlfn.SWITCH(X67, "Yes", TRUE, "No", FALSE, X67)</f>
        <v>0</v>
      </c>
      <c r="Z67" s="100" t="b">
        <f>_xlfn.XLOOKUP(A67,'Patient Health Records'!A:A,'Patient Health Records'!T:T,"Not Found")</f>
        <v>0</v>
      </c>
      <c r="AA67" s="100" t="b" cm="1">
        <f t="array" ref="AA67">_xlfn.SWITCH(Z67, "Yes", TRUE, "No", FALSE, Z67)</f>
        <v>0</v>
      </c>
      <c r="AB67" s="100" t="b">
        <f>_xlfn.XLOOKUP(A67,'Patient Health Records'!A:A,'Patient Health Records'!K:K,"Not Found")</f>
        <v>0</v>
      </c>
      <c r="AC67" s="100" t="b" cm="1">
        <f t="array" ref="AC67">_xlfn.SWITCH(AB67, "Yes", TRUE, "No", FALSE, AB67)</f>
        <v>0</v>
      </c>
    </row>
    <row r="68" spans="1:29">
      <c r="A68" s="2" t="s">
        <v>186</v>
      </c>
      <c r="B68" s="100" t="str">
        <f>_xlfn.XLOOKUP(A68,'Patient Demographics'!A68:A1067,'Patient Demographics'!H68:H1067,"Not Found")</f>
        <v>Elderly</v>
      </c>
      <c r="C68" s="100" t="str">
        <f>_xlfn.XLOOKUP(A68,'Patient Demographics'!A68:A1067,'Patient Demographics'!L68:L1067,"Not Found")</f>
        <v>North</v>
      </c>
      <c r="D68" s="100" t="str">
        <f>_xlfn.XLOOKUP(A68,'Patient Demographics'!A:A,'Patient Demographics'!J:J,"Not Found")</f>
        <v>Punjab</v>
      </c>
      <c r="E68" s="100">
        <f>_xlfn.XLOOKUP(A68,'Billing Details'!A68:A1067,'Billing Details'!E68:E1067,"Not Found")</f>
        <v>200000</v>
      </c>
      <c r="F68" s="100">
        <f>_xlfn.XLOOKUP(A68,'Billing Details'!A68:A1067,'Billing Details'!M68:M1067,"Not Found")</f>
        <v>0</v>
      </c>
      <c r="G68" s="100">
        <f>_xlfn.XLOOKUP(A68,'Patient Health Records'!A68:A1067,'Patient Health Records'!G68:G1067,"Not Found")</f>
        <v>69</v>
      </c>
      <c r="H68" s="17" t="str">
        <f>_xlfn.XLOOKUP(A68,'Patient Demographics'!A68:A1067,'Patient Demographics'!C68:C1067,"Not Found")</f>
        <v>Male</v>
      </c>
      <c r="I68" s="100" t="str">
        <f>_xlfn.XLOOKUP(A68,'Patient Health Records'!A68:A1067,'Patient Health Records'!B68:B1067,"Not Found")</f>
        <v>A+</v>
      </c>
      <c r="J68" s="100" t="b">
        <f>_xlfn.XLOOKUP(A68,'Patient Health Records'!A68:A1067,'Patient Health Records'!H68:H1067,"Not Found")</f>
        <v>0</v>
      </c>
      <c r="K68" s="100" t="b">
        <f>_xlfn.XLOOKUP(A68,'Patient Health Records'!A68:A1067,'Patient Health Records'!J68:J1067,"Not Found")</f>
        <v>0</v>
      </c>
      <c r="L68" s="100" t="b">
        <f>_xlfn.XLOOKUP(A68,'Billing Details'!A:A,'Billing Details'!K:K,"Not Found")</f>
        <v>0</v>
      </c>
      <c r="M68" s="100" t="str">
        <f>_xlfn.XLOOKUP(A68,'Patient Education'!A:A,'Patient Education'!B:B,"Not Found")</f>
        <v>Post-graduate</v>
      </c>
      <c r="N68" s="100" t="str">
        <f>_xlfn.XLOOKUP(A68,'Patient Education'!A:A,'Patient Education'!C:C,"None")</f>
        <v>Consultant</v>
      </c>
      <c r="O68" s="100">
        <f>_xlfn.XLOOKUP(A68,'Patient Demographics'!A:A,'Patient Demographics'!I:I,"Not Found")</f>
        <v>4</v>
      </c>
      <c r="P68" s="100" t="str" cm="1">
        <f t="array" ref="P68">_xlfn.IFS(
 O68 &lt;= 2, "Very Low",
 O68 &lt;= 5, "Low",
 O68 &lt;= 10, "Lower-Middle",
 O68 &lt;= 25, "Middle",
 O68 &lt;= 50, "Upper-Middle",
 O68 &lt;= 100, "High",
 O68 &lt;= 200, "Very High",
 O68 &lt;= 400, "Ultra High"
)</f>
        <v>Low</v>
      </c>
      <c r="Q68" s="33">
        <f>_xlfn.XLOOKUP(A68,'Patient Health Records'!A:A,'Patient Health Records'!E:E,"Not Found")</f>
        <v>30.666666666666668</v>
      </c>
      <c r="R68" s="100" t="b">
        <f>_xlfn.XLOOKUP(A68,'Patient Health Records'!A68:A1067,'Patient Health Records'!T68:T1067,"Not Found")</f>
        <v>1</v>
      </c>
      <c r="S68" s="100" t="b" cm="1">
        <f t="array" ref="S68">_xlfn.SWITCH(R68, "Yes", TRUE, "No", FALSE, R68)</f>
        <v>1</v>
      </c>
      <c r="T68" s="100" t="str">
        <f>_xlfn.XLOOKUP(A68,'Patient Health Records'!A:A,'Patient Health Records'!V:V,"Not Found")</f>
        <v>Childbirth</v>
      </c>
      <c r="U68" s="100" t="str">
        <f>_xlfn.XLOOKUP(A68,'Patient Health Records'!A:A,'Patient Health Records'!X:X,"Not Found")</f>
        <v>Recovered</v>
      </c>
      <c r="V68" s="100" t="b">
        <f>_xlfn.XLOOKUP(A68,'Billing Details'!A:A,'Billing Details'!K:K,"Not Found")</f>
        <v>0</v>
      </c>
      <c r="W68" s="100">
        <f>_xlfn.XLOOKUP(A68,'Billing Details'!A:A,'Billing Details'!J:J,"Not Found")</f>
        <v>0</v>
      </c>
      <c r="X68" s="100" t="b">
        <f>_xlfn.XLOOKUP(A68,'Patient Health Records'!A:A,'Patient Health Records'!P:P,"Not Found")</f>
        <v>1</v>
      </c>
      <c r="Y68" s="100" t="b" cm="1">
        <f t="array" ref="Y68">_xlfn.SWITCH(X68, "Yes", TRUE, "No", FALSE, X68)</f>
        <v>1</v>
      </c>
      <c r="Z68" s="100" t="b">
        <f>_xlfn.XLOOKUP(A68,'Patient Health Records'!A:A,'Patient Health Records'!T:T,"Not Found")</f>
        <v>1</v>
      </c>
      <c r="AA68" s="100" t="b" cm="1">
        <f t="array" ref="AA68">_xlfn.SWITCH(Z68, "Yes", TRUE, "No", FALSE, Z68)</f>
        <v>1</v>
      </c>
      <c r="AB68" s="100" t="b">
        <f>_xlfn.XLOOKUP(A68,'Patient Health Records'!A:A,'Patient Health Records'!K:K,"Not Found")</f>
        <v>1</v>
      </c>
      <c r="AC68" s="100" t="b" cm="1">
        <f t="array" ref="AC68">_xlfn.SWITCH(AB68, "Yes", TRUE, "No", FALSE, AB68)</f>
        <v>1</v>
      </c>
    </row>
    <row r="69" spans="1:29">
      <c r="A69" s="2" t="s">
        <v>188</v>
      </c>
      <c r="B69" s="100" t="str">
        <f>_xlfn.XLOOKUP(A69,'Patient Demographics'!A69:A1068,'Patient Demographics'!H69:H1068,"Not Found")</f>
        <v>Middle-aged</v>
      </c>
      <c r="C69" s="100" t="str">
        <f>_xlfn.XLOOKUP(A69,'Patient Demographics'!A69:A1068,'Patient Demographics'!L69:L1068,"Not Found")</f>
        <v>South</v>
      </c>
      <c r="D69" s="100" t="str">
        <f>_xlfn.XLOOKUP(A69,'Patient Demographics'!A:A,'Patient Demographics'!J:J,"Not Found")</f>
        <v>Karnataka</v>
      </c>
      <c r="E69" s="100">
        <f>_xlfn.XLOOKUP(A69,'Billing Details'!A69:A1068,'Billing Details'!E69:E1068,"Not Found")</f>
        <v>20000</v>
      </c>
      <c r="F69" s="100">
        <f>_xlfn.XLOOKUP(A69,'Billing Details'!A69:A1068,'Billing Details'!M69:M1068,"Not Found")</f>
        <v>17169.96</v>
      </c>
      <c r="G69" s="100">
        <f>_xlfn.XLOOKUP(A69,'Patient Health Records'!A69:A1068,'Patient Health Records'!G69:G1068,"Not Found")</f>
        <v>67.900000000000006</v>
      </c>
      <c r="H69" s="17" t="str">
        <f>_xlfn.XLOOKUP(A69,'Patient Demographics'!A69:A1068,'Patient Demographics'!C69:C1068,"Not Found")</f>
        <v>Male</v>
      </c>
      <c r="I69" s="100" t="str">
        <f>_xlfn.XLOOKUP(A69,'Patient Health Records'!A69:A1068,'Patient Health Records'!B69:B1068,"Not Found")</f>
        <v>AB+</v>
      </c>
      <c r="J69" s="100" t="b">
        <f>_xlfn.XLOOKUP(A69,'Patient Health Records'!A69:A1068,'Patient Health Records'!H69:H1068,"Not Found")</f>
        <v>0</v>
      </c>
      <c r="K69" s="100" t="b">
        <f>_xlfn.XLOOKUP(A69,'Patient Health Records'!A69:A1068,'Patient Health Records'!J69:J1068,"Not Found")</f>
        <v>1</v>
      </c>
      <c r="L69" s="100" t="b">
        <f>_xlfn.XLOOKUP(A69,'Billing Details'!A:A,'Billing Details'!K:K,"Not Found")</f>
        <v>1</v>
      </c>
      <c r="M69" s="100" t="str">
        <f>_xlfn.XLOOKUP(A69,'Patient Education'!A:A,'Patient Education'!B:B,"Not Found")</f>
        <v>Master's Degree</v>
      </c>
      <c r="N69" s="100" t="str">
        <f>_xlfn.XLOOKUP(A69,'Patient Education'!A:A,'Patient Education'!C:C,"None")</f>
        <v>Manager</v>
      </c>
      <c r="O69" s="100">
        <f>_xlfn.XLOOKUP(A69,'Patient Demographics'!A:A,'Patient Demographics'!I:I,"Not Found")</f>
        <v>5</v>
      </c>
      <c r="P69" s="100" t="str" cm="1">
        <f t="array" ref="P69">_xlfn.IFS(
 O69 &lt;= 2, "Very Low",
 O69 &lt;= 5, "Low",
 O69 &lt;= 10, "Lower-Middle",
 O69 &lt;= 25, "Middle",
 O69 &lt;= 50, "Upper-Middle",
 O69 &lt;= 100, "High",
 O69 &lt;= 200, "Very High",
 O69 &lt;= 400, "Ultra High"
)</f>
        <v>Low</v>
      </c>
      <c r="Q69" s="33">
        <f>_xlfn.XLOOKUP(A69,'Patient Health Records'!A:A,'Patient Health Records'!E:E,"Not Found")</f>
        <v>23.773677392248175</v>
      </c>
      <c r="R69" s="100" t="b">
        <f>_xlfn.XLOOKUP(A69,'Patient Health Records'!A69:A1068,'Patient Health Records'!T69:T1068,"Not Found")</f>
        <v>0</v>
      </c>
      <c r="S69" s="100" t="b" cm="1">
        <f t="array" ref="S69">_xlfn.SWITCH(R69, "Yes", TRUE, "No", FALSE, R69)</f>
        <v>0</v>
      </c>
      <c r="T69" s="100" t="str">
        <f>_xlfn.XLOOKUP(A69,'Patient Health Records'!A:A,'Patient Health Records'!V:V,"Not Found")</f>
        <v>Allergic Reaction</v>
      </c>
      <c r="U69" s="100" t="str">
        <f>_xlfn.XLOOKUP(A69,'Patient Health Records'!A:A,'Patient Health Records'!X:X,"Not Found")</f>
        <v>Recovered</v>
      </c>
      <c r="V69" s="100" t="b">
        <f>_xlfn.XLOOKUP(A69,'Billing Details'!A:A,'Billing Details'!K:K,"Not Found")</f>
        <v>1</v>
      </c>
      <c r="W69" s="100" t="str">
        <f>_xlfn.XLOOKUP(A69,'Billing Details'!A:A,'Billing Details'!J:J,"Not Found")</f>
        <v>Aetna</v>
      </c>
      <c r="X69" s="100" t="b">
        <f>_xlfn.XLOOKUP(A69,'Patient Health Records'!A:A,'Patient Health Records'!P:P,"Not Found")</f>
        <v>0</v>
      </c>
      <c r="Y69" s="100" t="b" cm="1">
        <f t="array" ref="Y69">_xlfn.SWITCH(X69, "Yes", TRUE, "No", FALSE, X69)</f>
        <v>0</v>
      </c>
      <c r="Z69" s="100" t="b">
        <f>_xlfn.XLOOKUP(A69,'Patient Health Records'!A:A,'Patient Health Records'!T:T,"Not Found")</f>
        <v>0</v>
      </c>
      <c r="AA69" s="100" t="b" cm="1">
        <f t="array" ref="AA69">_xlfn.SWITCH(Z69, "Yes", TRUE, "No", FALSE, Z69)</f>
        <v>0</v>
      </c>
      <c r="AB69" s="100" t="b">
        <f>_xlfn.XLOOKUP(A69,'Patient Health Records'!A:A,'Patient Health Records'!K:K,"Not Found")</f>
        <v>0</v>
      </c>
      <c r="AC69" s="100" t="b" cm="1">
        <f t="array" ref="AC69">_xlfn.SWITCH(AB69, "Yes", TRUE, "No", FALSE, AB69)</f>
        <v>0</v>
      </c>
    </row>
    <row r="70" spans="1:29">
      <c r="A70" s="2" t="s">
        <v>190</v>
      </c>
      <c r="B70" s="100" t="str">
        <f>_xlfn.XLOOKUP(A70,'Patient Demographics'!A70:A1069,'Patient Demographics'!H70:H1069,"Not Found")</f>
        <v>Senior</v>
      </c>
      <c r="C70" s="100" t="str">
        <f>_xlfn.XLOOKUP(A70,'Patient Demographics'!A70:A1069,'Patient Demographics'!L70:L1069,"Not Found")</f>
        <v>West</v>
      </c>
      <c r="D70" s="100" t="str">
        <f>_xlfn.XLOOKUP(A70,'Patient Demographics'!A:A,'Patient Demographics'!J:J,"Not Found")</f>
        <v>Maharashtra</v>
      </c>
      <c r="E70" s="100">
        <f>_xlfn.XLOOKUP(A70,'Billing Details'!A70:A1069,'Billing Details'!E70:E1069,"Not Found")</f>
        <v>250000</v>
      </c>
      <c r="F70" s="100">
        <f>_xlfn.XLOOKUP(A70,'Billing Details'!A70:A1069,'Billing Details'!M70:M1069,"Not Found")</f>
        <v>174255.5</v>
      </c>
      <c r="G70" s="100">
        <f>_xlfn.XLOOKUP(A70,'Patient Health Records'!A70:A1069,'Patient Health Records'!G70:G1069,"Not Found")</f>
        <v>78.8</v>
      </c>
      <c r="H70" s="17" t="str">
        <f>_xlfn.XLOOKUP(A70,'Patient Demographics'!A70:A1069,'Patient Demographics'!C70:C1069,"Not Found")</f>
        <v>Female</v>
      </c>
      <c r="I70" s="100" t="str">
        <f>_xlfn.XLOOKUP(A70,'Patient Health Records'!A70:A1069,'Patient Health Records'!B70:B1069,"Not Found")</f>
        <v>B-</v>
      </c>
      <c r="J70" s="100" t="b">
        <f>_xlfn.XLOOKUP(A70,'Patient Health Records'!A70:A1069,'Patient Health Records'!H70:H1069,"Not Found")</f>
        <v>0</v>
      </c>
      <c r="K70" s="100" t="b">
        <f>_xlfn.XLOOKUP(A70,'Patient Health Records'!A70:A1069,'Patient Health Records'!J70:J1069,"Not Found")</f>
        <v>0</v>
      </c>
      <c r="L70" s="100" t="b">
        <f>_xlfn.XLOOKUP(A70,'Billing Details'!A:A,'Billing Details'!K:K,"Not Found")</f>
        <v>1</v>
      </c>
      <c r="M70" s="100" t="str">
        <f>_xlfn.XLOOKUP(A70,'Patient Education'!A:A,'Patient Education'!B:B,"Not Found")</f>
        <v>School</v>
      </c>
      <c r="N70" s="100" t="str">
        <f>_xlfn.XLOOKUP(A70,'Patient Education'!A:A,'Patient Education'!C:C,"None")</f>
        <v>Driver</v>
      </c>
      <c r="O70" s="100">
        <f>_xlfn.XLOOKUP(A70,'Patient Demographics'!A:A,'Patient Demographics'!I:I,"Not Found")</f>
        <v>50</v>
      </c>
      <c r="P70" s="100" t="str" cm="1">
        <f t="array" ref="P70">_xlfn.IFS(
 O70 &lt;= 2, "Very Low",
 O70 &lt;= 5, "Low",
 O70 &lt;= 10, "Lower-Middle",
 O70 &lt;= 25, "Middle",
 O70 &lt;= 50, "Upper-Middle",
 O70 &lt;= 100, "High",
 O70 &lt;= 200, "Very High",
 O70 &lt;= 400, "Ultra High"
)</f>
        <v>Upper-Middle</v>
      </c>
      <c r="Q70" s="33">
        <f>_xlfn.XLOOKUP(A70,'Patient Health Records'!A:A,'Patient Health Records'!E:E,"Not Found")</f>
        <v>31.565454254125935</v>
      </c>
      <c r="R70" s="100" t="b">
        <f>_xlfn.XLOOKUP(A70,'Patient Health Records'!A70:A1069,'Patient Health Records'!T70:T1069,"Not Found")</f>
        <v>1</v>
      </c>
      <c r="S70" s="100" t="b" cm="1">
        <f t="array" ref="S70">_xlfn.SWITCH(R70, "Yes", TRUE, "No", FALSE, R70)</f>
        <v>1</v>
      </c>
      <c r="T70" s="100" t="str">
        <f>_xlfn.XLOOKUP(A70,'Patient Health Records'!A:A,'Patient Health Records'!V:V,"Not Found")</f>
        <v>Cancer</v>
      </c>
      <c r="U70" s="100" t="str">
        <f>_xlfn.XLOOKUP(A70,'Patient Health Records'!A:A,'Patient Health Records'!X:X,"Not Found")</f>
        <v>Recovered</v>
      </c>
      <c r="V70" s="100" t="b">
        <f>_xlfn.XLOOKUP(A70,'Billing Details'!A:A,'Billing Details'!K:K,"Not Found")</f>
        <v>1</v>
      </c>
      <c r="W70" s="100" t="str">
        <f>_xlfn.XLOOKUP(A70,'Billing Details'!A:A,'Billing Details'!J:J,"Not Found")</f>
        <v>Aetna</v>
      </c>
      <c r="X70" s="100" t="b">
        <f>_xlfn.XLOOKUP(A70,'Patient Health Records'!A:A,'Patient Health Records'!P:P,"Not Found")</f>
        <v>0</v>
      </c>
      <c r="Y70" s="100" t="b" cm="1">
        <f t="array" ref="Y70">_xlfn.SWITCH(X70, "Yes", TRUE, "No", FALSE, X70)</f>
        <v>0</v>
      </c>
      <c r="Z70" s="100" t="b">
        <f>_xlfn.XLOOKUP(A70,'Patient Health Records'!A:A,'Patient Health Records'!T:T,"Not Found")</f>
        <v>1</v>
      </c>
      <c r="AA70" s="100" t="b" cm="1">
        <f t="array" ref="AA70">_xlfn.SWITCH(Z70, "Yes", TRUE, "No", FALSE, Z70)</f>
        <v>1</v>
      </c>
      <c r="AB70" s="100" t="b">
        <f>_xlfn.XLOOKUP(A70,'Patient Health Records'!A:A,'Patient Health Records'!K:K,"Not Found")</f>
        <v>0</v>
      </c>
      <c r="AC70" s="100" t="b" cm="1">
        <f t="array" ref="AC70">_xlfn.SWITCH(AB70, "Yes", TRUE, "No", FALSE, AB70)</f>
        <v>0</v>
      </c>
    </row>
    <row r="71" spans="1:29">
      <c r="A71" s="2" t="s">
        <v>192</v>
      </c>
      <c r="B71" s="100" t="str">
        <f>_xlfn.XLOOKUP(A71,'Patient Demographics'!A71:A1070,'Patient Demographics'!H71:H1070,"Not Found")</f>
        <v>Adult</v>
      </c>
      <c r="C71" s="100" t="str">
        <f>_xlfn.XLOOKUP(A71,'Patient Demographics'!A71:A1070,'Patient Demographics'!L71:L1070,"Not Found")</f>
        <v>North</v>
      </c>
      <c r="D71" s="100" t="str">
        <f>_xlfn.XLOOKUP(A71,'Patient Demographics'!A:A,'Patient Demographics'!J:J,"Not Found")</f>
        <v>Uttar Pradesh</v>
      </c>
      <c r="E71" s="100">
        <f>_xlfn.XLOOKUP(A71,'Billing Details'!A71:A1070,'Billing Details'!E71:E1070,"Not Found")</f>
        <v>240000</v>
      </c>
      <c r="F71" s="100">
        <f>_xlfn.XLOOKUP(A71,'Billing Details'!A71:A1070,'Billing Details'!M71:M1070,"Not Found")</f>
        <v>208135.44</v>
      </c>
      <c r="G71" s="100">
        <f>_xlfn.XLOOKUP(A71,'Patient Health Records'!A71:A1070,'Patient Health Records'!G71:G1070,"Not Found")</f>
        <v>89.6</v>
      </c>
      <c r="H71" s="17" t="str">
        <f>_xlfn.XLOOKUP(A71,'Patient Demographics'!A71:A1070,'Patient Demographics'!C71:C1070,"Not Found")</f>
        <v>Female</v>
      </c>
      <c r="I71" s="100" t="str">
        <f>_xlfn.XLOOKUP(A71,'Patient Health Records'!A71:A1070,'Patient Health Records'!B71:B1070,"Not Found")</f>
        <v>O-</v>
      </c>
      <c r="J71" s="100" t="b">
        <f>_xlfn.XLOOKUP(A71,'Patient Health Records'!A71:A1070,'Patient Health Records'!H71:H1070,"Not Found")</f>
        <v>0</v>
      </c>
      <c r="K71" s="100" t="b">
        <f>_xlfn.XLOOKUP(A71,'Patient Health Records'!A71:A1070,'Patient Health Records'!J71:J1070,"Not Found")</f>
        <v>1</v>
      </c>
      <c r="L71" s="100" t="b">
        <f>_xlfn.XLOOKUP(A71,'Billing Details'!A:A,'Billing Details'!K:K,"Not Found")</f>
        <v>1</v>
      </c>
      <c r="M71" s="100" t="str">
        <f>_xlfn.XLOOKUP(A71,'Patient Education'!A:A,'Patient Education'!B:B,"Not Found")</f>
        <v>Bachelor's Degree</v>
      </c>
      <c r="N71" s="100" t="str">
        <f>_xlfn.XLOOKUP(A71,'Patient Education'!A:A,'Patient Education'!C:C,"None")</f>
        <v>Engineer</v>
      </c>
      <c r="O71" s="100">
        <f>_xlfn.XLOOKUP(A71,'Patient Demographics'!A:A,'Patient Demographics'!I:I,"Not Found")</f>
        <v>0.5</v>
      </c>
      <c r="P71" s="100" t="str" cm="1">
        <f t="array" ref="P71">_xlfn.IFS(
 O71 &lt;= 2, "Very Low",
 O71 &lt;= 5, "Low",
 O71 &lt;= 10, "Lower-Middle",
 O71 &lt;= 25, "Middle",
 O71 &lt;= 50, "Upper-Middle",
 O71 &lt;= 100, "High",
 O71 &lt;= 200, "Very High",
 O71 &lt;= 400, "Ultra High"
)</f>
        <v>Very Low</v>
      </c>
      <c r="Q71" s="33">
        <f>_xlfn.XLOOKUP(A71,'Patient Health Records'!A:A,'Patient Health Records'!E:E,"Not Found")</f>
        <v>32.910927456382005</v>
      </c>
      <c r="R71" s="100" t="b">
        <f>_xlfn.XLOOKUP(A71,'Patient Health Records'!A71:A1070,'Patient Health Records'!T71:T1070,"Not Found")</f>
        <v>1</v>
      </c>
      <c r="S71" s="100" t="b" cm="1">
        <f t="array" ref="S71">_xlfn.SWITCH(R71, "Yes", TRUE, "No", FALSE, R71)</f>
        <v>1</v>
      </c>
      <c r="T71" s="100" t="str">
        <f>_xlfn.XLOOKUP(A71,'Patient Health Records'!A:A,'Patient Health Records'!V:V,"Not Found")</f>
        <v>Childbirth</v>
      </c>
      <c r="U71" s="100" t="str">
        <f>_xlfn.XLOOKUP(A71,'Patient Health Records'!A:A,'Patient Health Records'!X:X,"Not Found")</f>
        <v>Recovered</v>
      </c>
      <c r="V71" s="100" t="b">
        <f>_xlfn.XLOOKUP(A71,'Billing Details'!A:A,'Billing Details'!K:K,"Not Found")</f>
        <v>1</v>
      </c>
      <c r="W71" s="100" t="str">
        <f>_xlfn.XLOOKUP(A71,'Billing Details'!A:A,'Billing Details'!J:J,"Not Found")</f>
        <v>Medicare</v>
      </c>
      <c r="X71" s="100" t="b">
        <f>_xlfn.XLOOKUP(A71,'Patient Health Records'!A:A,'Patient Health Records'!P:P,"Not Found")</f>
        <v>0</v>
      </c>
      <c r="Y71" s="100" t="b" cm="1">
        <f t="array" ref="Y71">_xlfn.SWITCH(X71, "Yes", TRUE, "No", FALSE, X71)</f>
        <v>0</v>
      </c>
      <c r="Z71" s="100" t="b">
        <f>_xlfn.XLOOKUP(A71,'Patient Health Records'!A:A,'Patient Health Records'!T:T,"Not Found")</f>
        <v>1</v>
      </c>
      <c r="AA71" s="100" t="b" cm="1">
        <f t="array" ref="AA71">_xlfn.SWITCH(Z71, "Yes", TRUE, "No", FALSE, Z71)</f>
        <v>1</v>
      </c>
      <c r="AB71" s="100" t="b">
        <f>_xlfn.XLOOKUP(A71,'Patient Health Records'!A:A,'Patient Health Records'!K:K,"Not Found")</f>
        <v>0</v>
      </c>
      <c r="AC71" s="100" t="b" cm="1">
        <f t="array" ref="AC71">_xlfn.SWITCH(AB71, "Yes", TRUE, "No", FALSE, AB71)</f>
        <v>0</v>
      </c>
    </row>
    <row r="72" spans="1:29">
      <c r="A72" s="2" t="s">
        <v>194</v>
      </c>
      <c r="B72" s="100" t="str">
        <f>_xlfn.XLOOKUP(A72,'Patient Demographics'!A72:A1071,'Patient Demographics'!H72:H1071,"Not Found")</f>
        <v>Senior</v>
      </c>
      <c r="C72" s="100" t="str">
        <f>_xlfn.XLOOKUP(A72,'Patient Demographics'!A72:A1071,'Patient Demographics'!L72:L1071,"Not Found")</f>
        <v>South</v>
      </c>
      <c r="D72" s="100" t="str">
        <f>_xlfn.XLOOKUP(A72,'Patient Demographics'!A:A,'Patient Demographics'!J:J,"Not Found")</f>
        <v>Kerala</v>
      </c>
      <c r="E72" s="100">
        <f>_xlfn.XLOOKUP(A72,'Billing Details'!A72:A1071,'Billing Details'!E72:E1071,"Not Found")</f>
        <v>100</v>
      </c>
      <c r="F72" s="100">
        <f>_xlfn.XLOOKUP(A72,'Billing Details'!A72:A1071,'Billing Details'!M72:M1071,"Not Found")</f>
        <v>77.959999999999994</v>
      </c>
      <c r="G72" s="100">
        <f>_xlfn.XLOOKUP(A72,'Patient Health Records'!A72:A1071,'Patient Health Records'!G72:G1071,"Not Found")</f>
        <v>72.8</v>
      </c>
      <c r="H72" s="17" t="str">
        <f>_xlfn.XLOOKUP(A72,'Patient Demographics'!A72:A1071,'Patient Demographics'!C72:C1071,"Not Found")</f>
        <v>Male</v>
      </c>
      <c r="I72" s="100" t="str">
        <f>_xlfn.XLOOKUP(A72,'Patient Health Records'!A72:A1071,'Patient Health Records'!B72:B1071,"Not Found")</f>
        <v>AB+</v>
      </c>
      <c r="J72" s="100" t="b">
        <f>_xlfn.XLOOKUP(A72,'Patient Health Records'!A72:A1071,'Patient Health Records'!H72:H1071,"Not Found")</f>
        <v>1</v>
      </c>
      <c r="K72" s="100" t="b">
        <f>_xlfn.XLOOKUP(A72,'Patient Health Records'!A72:A1071,'Patient Health Records'!J72:J1071,"Not Found")</f>
        <v>0</v>
      </c>
      <c r="L72" s="100" t="b">
        <f>_xlfn.XLOOKUP(A72,'Billing Details'!A:A,'Billing Details'!K:K,"Not Found")</f>
        <v>1</v>
      </c>
      <c r="M72" s="100" t="str">
        <f>_xlfn.XLOOKUP(A72,'Patient Education'!A:A,'Patient Education'!B:B,"Not Found")</f>
        <v>Bachelor's Degree</v>
      </c>
      <c r="N72" s="100" t="str">
        <f>_xlfn.XLOOKUP(A72,'Patient Education'!A:A,'Patient Education'!C:C,"None")</f>
        <v>Nurse</v>
      </c>
      <c r="O72" s="100">
        <f>_xlfn.XLOOKUP(A72,'Patient Demographics'!A:A,'Patient Demographics'!I:I,"Not Found")</f>
        <v>15</v>
      </c>
      <c r="P72" s="100" t="str" cm="1">
        <f t="array" ref="P72">_xlfn.IFS(
 O72 &lt;= 2, "Very Low",
 O72 &lt;= 5, "Low",
 O72 &lt;= 10, "Lower-Middle",
 O72 &lt;= 25, "Middle",
 O72 &lt;= 50, "Upper-Middle",
 O72 &lt;= 100, "High",
 O72 &lt;= 200, "Very High",
 O72 &lt;= 400, "Ultra High"
)</f>
        <v>Middle</v>
      </c>
      <c r="Q72" s="33">
        <f>_xlfn.XLOOKUP(A72,'Patient Health Records'!A:A,'Patient Health Records'!E:E,"Not Found")</f>
        <v>29.161993270309239</v>
      </c>
      <c r="R72" s="100" t="b">
        <f>_xlfn.XLOOKUP(A72,'Patient Health Records'!A72:A1071,'Patient Health Records'!T72:T1071,"Not Found")</f>
        <v>1</v>
      </c>
      <c r="S72" s="100" t="b" cm="1">
        <f t="array" ref="S72">_xlfn.SWITCH(R72, "Yes", TRUE, "No", FALSE, R72)</f>
        <v>1</v>
      </c>
      <c r="T72" s="100" t="str">
        <f>_xlfn.XLOOKUP(A72,'Patient Health Records'!A:A,'Patient Health Records'!V:V,"Not Found")</f>
        <v>Childbirth</v>
      </c>
      <c r="U72" s="100" t="str">
        <f>_xlfn.XLOOKUP(A72,'Patient Health Records'!A:A,'Patient Health Records'!X:X,"Not Found")</f>
        <v>Recovered</v>
      </c>
      <c r="V72" s="100" t="b">
        <f>_xlfn.XLOOKUP(A72,'Billing Details'!A:A,'Billing Details'!K:K,"Not Found")</f>
        <v>1</v>
      </c>
      <c r="W72" s="100" t="str">
        <f>_xlfn.XLOOKUP(A72,'Billing Details'!A:A,'Billing Details'!J:J,"Not Found")</f>
        <v>Cigna</v>
      </c>
      <c r="X72" s="100" t="b">
        <f>_xlfn.XLOOKUP(A72,'Patient Health Records'!A:A,'Patient Health Records'!P:P,"Not Found")</f>
        <v>1</v>
      </c>
      <c r="Y72" s="100" t="b" cm="1">
        <f t="array" ref="Y72">_xlfn.SWITCH(X72, "Yes", TRUE, "No", FALSE, X72)</f>
        <v>1</v>
      </c>
      <c r="Z72" s="100" t="b">
        <f>_xlfn.XLOOKUP(A72,'Patient Health Records'!A:A,'Patient Health Records'!T:T,"Not Found")</f>
        <v>1</v>
      </c>
      <c r="AA72" s="100" t="b" cm="1">
        <f t="array" ref="AA72">_xlfn.SWITCH(Z72, "Yes", TRUE, "No", FALSE, Z72)</f>
        <v>1</v>
      </c>
      <c r="AB72" s="100" t="b">
        <f>_xlfn.XLOOKUP(A72,'Patient Health Records'!A:A,'Patient Health Records'!K:K,"Not Found")</f>
        <v>1</v>
      </c>
      <c r="AC72" s="100" t="b" cm="1">
        <f t="array" ref="AC72">_xlfn.SWITCH(AB72, "Yes", TRUE, "No", FALSE, AB72)</f>
        <v>1</v>
      </c>
    </row>
    <row r="73" spans="1:29">
      <c r="A73" s="2" t="s">
        <v>196</v>
      </c>
      <c r="B73" s="100" t="str">
        <f>_xlfn.XLOOKUP(A73,'Patient Demographics'!A73:A1072,'Patient Demographics'!H73:H1072,"Not Found")</f>
        <v>Adult</v>
      </c>
      <c r="C73" s="100" t="str">
        <f>_xlfn.XLOOKUP(A73,'Patient Demographics'!A73:A1072,'Patient Demographics'!L73:L1072,"Not Found")</f>
        <v>West</v>
      </c>
      <c r="D73" s="100" t="str">
        <f>_xlfn.XLOOKUP(A73,'Patient Demographics'!A:A,'Patient Demographics'!J:J,"Not Found")</f>
        <v>Maharashtra</v>
      </c>
      <c r="E73" s="100">
        <f>_xlfn.XLOOKUP(A73,'Billing Details'!A73:A1072,'Billing Details'!E73:E1072,"Not Found")</f>
        <v>18000</v>
      </c>
      <c r="F73" s="100">
        <f>_xlfn.XLOOKUP(A73,'Billing Details'!A73:A1072,'Billing Details'!M73:M1072,"Not Found")</f>
        <v>10770.36</v>
      </c>
      <c r="G73" s="100">
        <f>_xlfn.XLOOKUP(A73,'Patient Health Records'!A73:A1072,'Patient Health Records'!G73:G1072,"Not Found")</f>
        <v>60</v>
      </c>
      <c r="H73" s="17" t="str">
        <f>_xlfn.XLOOKUP(A73,'Patient Demographics'!A73:A1072,'Patient Demographics'!C73:C1072,"Not Found")</f>
        <v>Female</v>
      </c>
      <c r="I73" s="100" t="str">
        <f>_xlfn.XLOOKUP(A73,'Patient Health Records'!A73:A1072,'Patient Health Records'!B73:B1072,"Not Found")</f>
        <v>A+</v>
      </c>
      <c r="J73" s="100" t="b">
        <f>_xlfn.XLOOKUP(A73,'Patient Health Records'!A73:A1072,'Patient Health Records'!H73:H1072,"Not Found")</f>
        <v>0</v>
      </c>
      <c r="K73" s="100" t="b">
        <f>_xlfn.XLOOKUP(A73,'Patient Health Records'!A73:A1072,'Patient Health Records'!J73:J1072,"Not Found")</f>
        <v>0</v>
      </c>
      <c r="L73" s="100" t="b">
        <f>_xlfn.XLOOKUP(A73,'Billing Details'!A:A,'Billing Details'!K:K,"Not Found")</f>
        <v>1</v>
      </c>
      <c r="M73" s="100" t="str">
        <f>_xlfn.XLOOKUP(A73,'Patient Education'!A:A,'Patient Education'!B:B,"Not Found")</f>
        <v>Master's Degree</v>
      </c>
      <c r="N73" s="100" t="str">
        <f>_xlfn.XLOOKUP(A73,'Patient Education'!A:A,'Patient Education'!C:C,"None")</f>
        <v>Manager</v>
      </c>
      <c r="O73" s="100">
        <f>_xlfn.XLOOKUP(A73,'Patient Demographics'!A:A,'Patient Demographics'!I:I,"Not Found")</f>
        <v>7</v>
      </c>
      <c r="P73" s="100" t="str" cm="1">
        <f t="array" ref="P73">_xlfn.IFS(
 O73 &lt;= 2, "Very Low",
 O73 &lt;= 5, "Low",
 O73 &lt;= 10, "Lower-Middle",
 O73 &lt;= 25, "Middle",
 O73 &lt;= 50, "Upper-Middle",
 O73 &lt;= 100, "High",
 O73 &lt;= 200, "Very High",
 O73 &lt;= 400, "Ultra High"
)</f>
        <v>Lower-Middle</v>
      </c>
      <c r="Q73" s="33">
        <f>_xlfn.XLOOKUP(A73,'Patient Health Records'!A:A,'Patient Health Records'!E:E,"Not Found")</f>
        <v>22.582709172343712</v>
      </c>
      <c r="R73" s="100" t="b">
        <f>_xlfn.XLOOKUP(A73,'Patient Health Records'!A73:A1072,'Patient Health Records'!T73:T1072,"Not Found")</f>
        <v>0</v>
      </c>
      <c r="S73" s="100" t="b" cm="1">
        <f t="array" ref="S73">_xlfn.SWITCH(R73, "Yes", TRUE, "No", FALSE, R73)</f>
        <v>0</v>
      </c>
      <c r="T73" s="100" t="str">
        <f>_xlfn.XLOOKUP(A73,'Patient Health Records'!A:A,'Patient Health Records'!V:V,"Not Found")</f>
        <v>Hypertension</v>
      </c>
      <c r="U73" s="100" t="str">
        <f>_xlfn.XLOOKUP(A73,'Patient Health Records'!A:A,'Patient Health Records'!X:X,"Not Found")</f>
        <v>Critical</v>
      </c>
      <c r="V73" s="100" t="b">
        <f>_xlfn.XLOOKUP(A73,'Billing Details'!A:A,'Billing Details'!K:K,"Not Found")</f>
        <v>1</v>
      </c>
      <c r="W73" s="100" t="str">
        <f>_xlfn.XLOOKUP(A73,'Billing Details'!A:A,'Billing Details'!J:J,"Not Found")</f>
        <v>Medicare</v>
      </c>
      <c r="X73" s="100" t="b">
        <f>_xlfn.XLOOKUP(A73,'Patient Health Records'!A:A,'Patient Health Records'!P:P,"Not Found")</f>
        <v>0</v>
      </c>
      <c r="Y73" s="100" t="b" cm="1">
        <f t="array" ref="Y73">_xlfn.SWITCH(X73, "Yes", TRUE, "No", FALSE, X73)</f>
        <v>0</v>
      </c>
      <c r="Z73" s="100" t="b">
        <f>_xlfn.XLOOKUP(A73,'Patient Health Records'!A:A,'Patient Health Records'!T:T,"Not Found")</f>
        <v>0</v>
      </c>
      <c r="AA73" s="100" t="b" cm="1">
        <f t="array" ref="AA73">_xlfn.SWITCH(Z73, "Yes", TRUE, "No", FALSE, Z73)</f>
        <v>0</v>
      </c>
      <c r="AB73" s="100" t="b">
        <f>_xlfn.XLOOKUP(A73,'Patient Health Records'!A:A,'Patient Health Records'!K:K,"Not Found")</f>
        <v>0</v>
      </c>
      <c r="AC73" s="100" t="b" cm="1">
        <f t="array" ref="AC73">_xlfn.SWITCH(AB73, "Yes", TRUE, "No", FALSE, AB73)</f>
        <v>0</v>
      </c>
    </row>
    <row r="74" spans="1:29">
      <c r="A74" s="2" t="s">
        <v>198</v>
      </c>
      <c r="B74" s="100" t="str">
        <f>_xlfn.XLOOKUP(A74,'Patient Demographics'!A74:A1073,'Patient Demographics'!H74:H1073,"Not Found")</f>
        <v>Young Adult</v>
      </c>
      <c r="C74" s="100" t="str">
        <f>_xlfn.XLOOKUP(A74,'Patient Demographics'!A74:A1073,'Patient Demographics'!L74:L1073,"Not Found")</f>
        <v>West</v>
      </c>
      <c r="D74" s="100" t="str">
        <f>_xlfn.XLOOKUP(A74,'Patient Demographics'!A:A,'Patient Demographics'!J:J,"Not Found")</f>
        <v>Gujarat</v>
      </c>
      <c r="E74" s="100">
        <f>_xlfn.XLOOKUP(A74,'Billing Details'!A74:A1073,'Billing Details'!E74:E1073,"Not Found")</f>
        <v>60000</v>
      </c>
      <c r="F74" s="100">
        <f>_xlfn.XLOOKUP(A74,'Billing Details'!A74:A1073,'Billing Details'!M74:M1073,"Not Found")</f>
        <v>30738.95</v>
      </c>
      <c r="G74" s="100">
        <f>_xlfn.XLOOKUP(A74,'Patient Health Records'!A74:A1073,'Patient Health Records'!G74:G1073,"Not Found")</f>
        <v>99.8</v>
      </c>
      <c r="H74" s="17" t="str">
        <f>_xlfn.XLOOKUP(A74,'Patient Demographics'!A74:A1073,'Patient Demographics'!C74:C1073,"Not Found")</f>
        <v>Female</v>
      </c>
      <c r="I74" s="100" t="str">
        <f>_xlfn.XLOOKUP(A74,'Patient Health Records'!A74:A1073,'Patient Health Records'!B74:B1073,"Not Found")</f>
        <v>A+</v>
      </c>
      <c r="J74" s="100" t="b">
        <f>_xlfn.XLOOKUP(A74,'Patient Health Records'!A74:A1073,'Patient Health Records'!H74:H1073,"Not Found")</f>
        <v>0</v>
      </c>
      <c r="K74" s="100" t="b">
        <f>_xlfn.XLOOKUP(A74,'Patient Health Records'!A74:A1073,'Patient Health Records'!J74:J1073,"Not Found")</f>
        <v>0</v>
      </c>
      <c r="L74" s="100" t="b">
        <f>_xlfn.XLOOKUP(A74,'Billing Details'!A:A,'Billing Details'!K:K,"Not Found")</f>
        <v>1</v>
      </c>
      <c r="M74" s="100" t="str">
        <f>_xlfn.XLOOKUP(A74,'Patient Education'!A:A,'Patient Education'!B:B,"Not Found")</f>
        <v>Bachelor's Degree</v>
      </c>
      <c r="N74" s="100" t="str">
        <f>_xlfn.XLOOKUP(A74,'Patient Education'!A:A,'Patient Education'!C:C,"None")</f>
        <v>Nurse</v>
      </c>
      <c r="O74" s="100">
        <f>_xlfn.XLOOKUP(A74,'Patient Demographics'!A:A,'Patient Demographics'!I:I,"Not Found")</f>
        <v>15</v>
      </c>
      <c r="P74" s="100" t="str" cm="1">
        <f t="array" ref="P74">_xlfn.IFS(
 O74 &lt;= 2, "Very Low",
 O74 &lt;= 5, "Low",
 O74 &lt;= 10, "Lower-Middle",
 O74 &lt;= 25, "Middle",
 O74 &lt;= 50, "Upper-Middle",
 O74 &lt;= 100, "High",
 O74 &lt;= 200, "Very High",
 O74 &lt;= 400, "Ultra High"
)</f>
        <v>Middle</v>
      </c>
      <c r="Q74" s="33">
        <f>_xlfn.XLOOKUP(A74,'Patient Health Records'!A:A,'Patient Health Records'!E:E,"Not Found")</f>
        <v>33.345584550101904</v>
      </c>
      <c r="R74" s="100" t="b">
        <f>_xlfn.XLOOKUP(A74,'Patient Health Records'!A74:A1073,'Patient Health Records'!T74:T1073,"Not Found")</f>
        <v>1</v>
      </c>
      <c r="S74" s="100" t="b" cm="1">
        <f t="array" ref="S74">_xlfn.SWITCH(R74, "Yes", TRUE, "No", FALSE, R74)</f>
        <v>1</v>
      </c>
      <c r="T74" s="100" t="str">
        <f>_xlfn.XLOOKUP(A74,'Patient Health Records'!A:A,'Patient Health Records'!V:V,"Not Found")</f>
        <v>Stroke</v>
      </c>
      <c r="U74" s="100" t="str">
        <f>_xlfn.XLOOKUP(A74,'Patient Health Records'!A:A,'Patient Health Records'!X:X,"Not Found")</f>
        <v>Recovered</v>
      </c>
      <c r="V74" s="100" t="b">
        <f>_xlfn.XLOOKUP(A74,'Billing Details'!A:A,'Billing Details'!K:K,"Not Found")</f>
        <v>1</v>
      </c>
      <c r="W74" s="100" t="str">
        <f>_xlfn.XLOOKUP(A74,'Billing Details'!A:A,'Billing Details'!J:J,"Not Found")</f>
        <v>Blue Cross</v>
      </c>
      <c r="X74" s="100" t="b">
        <f>_xlfn.XLOOKUP(A74,'Patient Health Records'!A:A,'Patient Health Records'!P:P,"Not Found")</f>
        <v>1</v>
      </c>
      <c r="Y74" s="100" t="b" cm="1">
        <f t="array" ref="Y74">_xlfn.SWITCH(X74, "Yes", TRUE, "No", FALSE, X74)</f>
        <v>1</v>
      </c>
      <c r="Z74" s="100" t="b">
        <f>_xlfn.XLOOKUP(A74,'Patient Health Records'!A:A,'Patient Health Records'!T:T,"Not Found")</f>
        <v>1</v>
      </c>
      <c r="AA74" s="100" t="b" cm="1">
        <f t="array" ref="AA74">_xlfn.SWITCH(Z74, "Yes", TRUE, "No", FALSE, Z74)</f>
        <v>1</v>
      </c>
      <c r="AB74" s="100" t="b">
        <f>_xlfn.XLOOKUP(A74,'Patient Health Records'!A:A,'Patient Health Records'!K:K,"Not Found")</f>
        <v>1</v>
      </c>
      <c r="AC74" s="100" t="b" cm="1">
        <f t="array" ref="AC74">_xlfn.SWITCH(AB74, "Yes", TRUE, "No", FALSE, AB74)</f>
        <v>1</v>
      </c>
    </row>
    <row r="75" spans="1:29">
      <c r="A75" s="2" t="s">
        <v>199</v>
      </c>
      <c r="B75" s="100" t="str">
        <f>_xlfn.XLOOKUP(A75,'Patient Demographics'!A75:A1074,'Patient Demographics'!H75:H1074,"Not Found")</f>
        <v>Middle-aged</v>
      </c>
      <c r="C75" s="100" t="str">
        <f>_xlfn.XLOOKUP(A75,'Patient Demographics'!A75:A1074,'Patient Demographics'!L75:L1074,"Not Found")</f>
        <v>South</v>
      </c>
      <c r="D75" s="100" t="str">
        <f>_xlfn.XLOOKUP(A75,'Patient Demographics'!A:A,'Patient Demographics'!J:J,"Not Found")</f>
        <v>Tamil Nadu</v>
      </c>
      <c r="E75" s="100">
        <f>_xlfn.XLOOKUP(A75,'Billing Details'!A75:A1074,'Billing Details'!E75:E1074,"Not Found")</f>
        <v>100</v>
      </c>
      <c r="F75" s="100">
        <f>_xlfn.XLOOKUP(A75,'Billing Details'!A75:A1074,'Billing Details'!M75:M1074,"Not Found")</f>
        <v>56.05</v>
      </c>
      <c r="G75" s="100">
        <f>_xlfn.XLOOKUP(A75,'Patient Health Records'!A75:A1074,'Patient Health Records'!G75:G1074,"Not Found")</f>
        <v>73.7</v>
      </c>
      <c r="H75" s="17" t="str">
        <f>_xlfn.XLOOKUP(A75,'Patient Demographics'!A75:A1074,'Patient Demographics'!C75:C1074,"Not Found")</f>
        <v>Male</v>
      </c>
      <c r="I75" s="100" t="str">
        <f>_xlfn.XLOOKUP(A75,'Patient Health Records'!A75:A1074,'Patient Health Records'!B75:B1074,"Not Found")</f>
        <v>B+</v>
      </c>
      <c r="J75" s="100" t="b">
        <f>_xlfn.XLOOKUP(A75,'Patient Health Records'!A75:A1074,'Patient Health Records'!H75:H1074,"Not Found")</f>
        <v>0</v>
      </c>
      <c r="K75" s="100" t="b">
        <f>_xlfn.XLOOKUP(A75,'Patient Health Records'!A75:A1074,'Patient Health Records'!J75:J1074,"Not Found")</f>
        <v>1</v>
      </c>
      <c r="L75" s="100" t="b">
        <f>_xlfn.XLOOKUP(A75,'Billing Details'!A:A,'Billing Details'!K:K,"Not Found")</f>
        <v>1</v>
      </c>
      <c r="M75" s="100" t="str">
        <f>_xlfn.XLOOKUP(A75,'Patient Education'!A:A,'Patient Education'!B:B,"Not Found")</f>
        <v>High School</v>
      </c>
      <c r="N75" s="100" t="str">
        <f>_xlfn.XLOOKUP(A75,'Patient Education'!A:A,'Patient Education'!C:C,"None")</f>
        <v>Unemployed</v>
      </c>
      <c r="O75" s="100">
        <f>_xlfn.XLOOKUP(A75,'Patient Demographics'!A:A,'Patient Demographics'!I:I,"Not Found")</f>
        <v>25</v>
      </c>
      <c r="P75" s="100" t="str" cm="1">
        <f t="array" ref="P75">_xlfn.IFS(
 O75 &lt;= 2, "Very Low",
 O75 &lt;= 5, "Low",
 O75 &lt;= 10, "Lower-Middle",
 O75 &lt;= 25, "Middle",
 O75 &lt;= 50, "Upper-Middle",
 O75 &lt;= 100, "High",
 O75 &lt;= 200, "Very High",
 O75 &lt;= 400, "Ultra High"
)</f>
        <v>Middle</v>
      </c>
      <c r="Q75" s="33">
        <f>_xlfn.XLOOKUP(A75,'Patient Health Records'!A:A,'Patient Health Records'!E:E,"Not Found")</f>
        <v>28.082609358329517</v>
      </c>
      <c r="R75" s="100" t="b">
        <f>_xlfn.XLOOKUP(A75,'Patient Health Records'!A75:A1074,'Patient Health Records'!T75:T1074,"Not Found")</f>
        <v>1</v>
      </c>
      <c r="S75" s="100" t="b" cm="1">
        <f t="array" ref="S75">_xlfn.SWITCH(R75, "Yes", TRUE, "No", FALSE, R75)</f>
        <v>1</v>
      </c>
      <c r="T75" s="100" t="str">
        <f>_xlfn.XLOOKUP(A75,'Patient Health Records'!A:A,'Patient Health Records'!V:V,"Not Found")</f>
        <v>Osteoarthritis</v>
      </c>
      <c r="U75" s="100" t="str">
        <f>_xlfn.XLOOKUP(A75,'Patient Health Records'!A:A,'Patient Health Records'!X:X,"Not Found")</f>
        <v>Ongoing Treatment</v>
      </c>
      <c r="V75" s="100" t="b">
        <f>_xlfn.XLOOKUP(A75,'Billing Details'!A:A,'Billing Details'!K:K,"Not Found")</f>
        <v>1</v>
      </c>
      <c r="W75" s="100" t="str">
        <f>_xlfn.XLOOKUP(A75,'Billing Details'!A:A,'Billing Details'!J:J,"Not Found")</f>
        <v>Cigna</v>
      </c>
      <c r="X75" s="100" t="b">
        <f>_xlfn.XLOOKUP(A75,'Patient Health Records'!A:A,'Patient Health Records'!P:P,"Not Found")</f>
        <v>1</v>
      </c>
      <c r="Y75" s="100" t="b" cm="1">
        <f t="array" ref="Y75">_xlfn.SWITCH(X75, "Yes", TRUE, "No", FALSE, X75)</f>
        <v>1</v>
      </c>
      <c r="Z75" s="100" t="b">
        <f>_xlfn.XLOOKUP(A75,'Patient Health Records'!A:A,'Patient Health Records'!T:T,"Not Found")</f>
        <v>1</v>
      </c>
      <c r="AA75" s="100" t="b" cm="1">
        <f t="array" ref="AA75">_xlfn.SWITCH(Z75, "Yes", TRUE, "No", FALSE, Z75)</f>
        <v>1</v>
      </c>
      <c r="AB75" s="100" t="b">
        <f>_xlfn.XLOOKUP(A75,'Patient Health Records'!A:A,'Patient Health Records'!K:K,"Not Found")</f>
        <v>1</v>
      </c>
      <c r="AC75" s="100" t="b" cm="1">
        <f t="array" ref="AC75">_xlfn.SWITCH(AB75, "Yes", TRUE, "No", FALSE, AB75)</f>
        <v>1</v>
      </c>
    </row>
    <row r="76" spans="1:29">
      <c r="A76" s="2" t="s">
        <v>200</v>
      </c>
      <c r="B76" s="100" t="str">
        <f>_xlfn.XLOOKUP(A76,'Patient Demographics'!A76:A1075,'Patient Demographics'!H76:H1075,"Not Found")</f>
        <v>Middle-aged</v>
      </c>
      <c r="C76" s="100" t="str">
        <f>_xlfn.XLOOKUP(A76,'Patient Demographics'!A76:A1075,'Patient Demographics'!L76:L1075,"Not Found")</f>
        <v>South</v>
      </c>
      <c r="D76" s="100" t="str">
        <f>_xlfn.XLOOKUP(A76,'Patient Demographics'!A:A,'Patient Demographics'!J:J,"Not Found")</f>
        <v>Tamil Nadu</v>
      </c>
      <c r="E76" s="100">
        <f>_xlfn.XLOOKUP(A76,'Billing Details'!A76:A1075,'Billing Details'!E76:E1075,"Not Found")</f>
        <v>48000</v>
      </c>
      <c r="F76" s="100">
        <f>_xlfn.XLOOKUP(A76,'Billing Details'!A76:A1075,'Billing Details'!M76:M1075,"Not Found")</f>
        <v>0</v>
      </c>
      <c r="G76" s="100">
        <f>_xlfn.XLOOKUP(A76,'Patient Health Records'!A76:A1075,'Patient Health Records'!G76:G1075,"Not Found")</f>
        <v>60.2</v>
      </c>
      <c r="H76" s="17" t="str">
        <f>_xlfn.XLOOKUP(A76,'Patient Demographics'!A76:A1075,'Patient Demographics'!C76:C1075,"Not Found")</f>
        <v>Male</v>
      </c>
      <c r="I76" s="100" t="str">
        <f>_xlfn.XLOOKUP(A76,'Patient Health Records'!A76:A1075,'Patient Health Records'!B76:B1075,"Not Found")</f>
        <v>B-</v>
      </c>
      <c r="J76" s="100" t="b">
        <f>_xlfn.XLOOKUP(A76,'Patient Health Records'!A76:A1075,'Patient Health Records'!H76:H1075,"Not Found")</f>
        <v>1</v>
      </c>
      <c r="K76" s="100" t="b">
        <f>_xlfn.XLOOKUP(A76,'Patient Health Records'!A76:A1075,'Patient Health Records'!J76:J1075,"Not Found")</f>
        <v>0</v>
      </c>
      <c r="L76" s="100" t="b">
        <f>_xlfn.XLOOKUP(A76,'Billing Details'!A:A,'Billing Details'!K:K,"Not Found")</f>
        <v>0</v>
      </c>
      <c r="M76" s="100" t="str">
        <f>_xlfn.XLOOKUP(A76,'Patient Education'!A:A,'Patient Education'!B:B,"Not Found")</f>
        <v>High School</v>
      </c>
      <c r="N76" s="100" t="str">
        <f>_xlfn.XLOOKUP(A76,'Patient Education'!A:A,'Patient Education'!C:C,"None")</f>
        <v>Unemployed</v>
      </c>
      <c r="O76" s="100">
        <f>_xlfn.XLOOKUP(A76,'Patient Demographics'!A:A,'Patient Demographics'!I:I,"Not Found")</f>
        <v>2</v>
      </c>
      <c r="P76" s="100" t="str" cm="1">
        <f t="array" ref="P76">_xlfn.IFS(
 O76 &lt;= 2, "Very Low",
 O76 &lt;= 5, "Low",
 O76 &lt;= 10, "Lower-Middle",
 O76 &lt;= 25, "Middle",
 O76 &lt;= 50, "Upper-Middle",
 O76 &lt;= 100, "High",
 O76 &lt;= 200, "Very High",
 O76 &lt;= 400, "Ultra High"
)</f>
        <v>Very Low</v>
      </c>
      <c r="Q76" s="33">
        <f>_xlfn.XLOOKUP(A76,'Patient Health Records'!A:A,'Patient Health Records'!E:E,"Not Found")</f>
        <v>26.056094182825486</v>
      </c>
      <c r="R76" s="100" t="b">
        <f>_xlfn.XLOOKUP(A76,'Patient Health Records'!A76:A1075,'Patient Health Records'!T76:T1075,"Not Found")</f>
        <v>0</v>
      </c>
      <c r="S76" s="100" t="b" cm="1">
        <f t="array" ref="S76">_xlfn.SWITCH(R76, "Yes", TRUE, "No", FALSE, R76)</f>
        <v>0</v>
      </c>
      <c r="T76" s="100" t="str">
        <f>_xlfn.XLOOKUP(A76,'Patient Health Records'!A:A,'Patient Health Records'!V:V,"Not Found")</f>
        <v>Kidney Stones</v>
      </c>
      <c r="U76" s="100" t="str">
        <f>_xlfn.XLOOKUP(A76,'Patient Health Records'!A:A,'Patient Health Records'!X:X,"Not Found")</f>
        <v>Critical</v>
      </c>
      <c r="V76" s="100" t="b">
        <f>_xlfn.XLOOKUP(A76,'Billing Details'!A:A,'Billing Details'!K:K,"Not Found")</f>
        <v>0</v>
      </c>
      <c r="W76" s="100">
        <f>_xlfn.XLOOKUP(A76,'Billing Details'!A:A,'Billing Details'!J:J,"Not Found")</f>
        <v>0</v>
      </c>
      <c r="X76" s="100" t="b">
        <f>_xlfn.XLOOKUP(A76,'Patient Health Records'!A:A,'Patient Health Records'!P:P,"Not Found")</f>
        <v>0</v>
      </c>
      <c r="Y76" s="100" t="b" cm="1">
        <f t="array" ref="Y76">_xlfn.SWITCH(X76, "Yes", TRUE, "No", FALSE, X76)</f>
        <v>0</v>
      </c>
      <c r="Z76" s="100" t="b">
        <f>_xlfn.XLOOKUP(A76,'Patient Health Records'!A:A,'Patient Health Records'!T:T,"Not Found")</f>
        <v>0</v>
      </c>
      <c r="AA76" s="100" t="b" cm="1">
        <f t="array" ref="AA76">_xlfn.SWITCH(Z76, "Yes", TRUE, "No", FALSE, Z76)</f>
        <v>0</v>
      </c>
      <c r="AB76" s="100" t="b">
        <f>_xlfn.XLOOKUP(A76,'Patient Health Records'!A:A,'Patient Health Records'!K:K,"Not Found")</f>
        <v>0</v>
      </c>
      <c r="AC76" s="100" t="b" cm="1">
        <f t="array" ref="AC76">_xlfn.SWITCH(AB76, "Yes", TRUE, "No", FALSE, AB76)</f>
        <v>0</v>
      </c>
    </row>
    <row r="77" spans="1:29">
      <c r="A77" s="2" t="s">
        <v>202</v>
      </c>
      <c r="B77" s="100" t="str">
        <f>_xlfn.XLOOKUP(A77,'Patient Demographics'!A77:A1076,'Patient Demographics'!H77:H1076,"Not Found")</f>
        <v>Middle-aged</v>
      </c>
      <c r="C77" s="100" t="str">
        <f>_xlfn.XLOOKUP(A77,'Patient Demographics'!A77:A1076,'Patient Demographics'!L77:L1076,"Not Found")</f>
        <v>East</v>
      </c>
      <c r="D77" s="100" t="str">
        <f>_xlfn.XLOOKUP(A77,'Patient Demographics'!A:A,'Patient Demographics'!J:J,"Not Found")</f>
        <v>West Bengal</v>
      </c>
      <c r="E77" s="100">
        <f>_xlfn.XLOOKUP(A77,'Billing Details'!A77:A1076,'Billing Details'!E77:E1076,"Not Found")</f>
        <v>300000</v>
      </c>
      <c r="F77" s="100">
        <f>_xlfn.XLOOKUP(A77,'Billing Details'!A77:A1076,'Billing Details'!M77:M1076,"Not Found")</f>
        <v>174141.6</v>
      </c>
      <c r="G77" s="100">
        <f>_xlfn.XLOOKUP(A77,'Patient Health Records'!A77:A1076,'Patient Health Records'!G77:G1076,"Not Found")</f>
        <v>81.2</v>
      </c>
      <c r="H77" s="17" t="str">
        <f>_xlfn.XLOOKUP(A77,'Patient Demographics'!A77:A1076,'Patient Demographics'!C77:C1076,"Not Found")</f>
        <v>Male</v>
      </c>
      <c r="I77" s="100" t="str">
        <f>_xlfn.XLOOKUP(A77,'Patient Health Records'!A77:A1076,'Patient Health Records'!B77:B1076,"Not Found")</f>
        <v>AB-</v>
      </c>
      <c r="J77" s="100" t="b">
        <f>_xlfn.XLOOKUP(A77,'Patient Health Records'!A77:A1076,'Patient Health Records'!H77:H1076,"Not Found")</f>
        <v>1</v>
      </c>
      <c r="K77" s="100" t="b">
        <f>_xlfn.XLOOKUP(A77,'Patient Health Records'!A77:A1076,'Patient Health Records'!J77:J1076,"Not Found")</f>
        <v>1</v>
      </c>
      <c r="L77" s="100" t="b">
        <f>_xlfn.XLOOKUP(A77,'Billing Details'!A:A,'Billing Details'!K:K,"Not Found")</f>
        <v>1</v>
      </c>
      <c r="M77" s="100" t="str">
        <f>_xlfn.XLOOKUP(A77,'Patient Education'!A:A,'Patient Education'!B:B,"Not Found")</f>
        <v>Master's Degree</v>
      </c>
      <c r="N77" s="100" t="str">
        <f>_xlfn.XLOOKUP(A77,'Patient Education'!A:A,'Patient Education'!C:C,"None")</f>
        <v>Doctor</v>
      </c>
      <c r="O77" s="100">
        <f>_xlfn.XLOOKUP(A77,'Patient Demographics'!A:A,'Patient Demographics'!I:I,"Not Found")</f>
        <v>20</v>
      </c>
      <c r="P77" s="100" t="str" cm="1">
        <f t="array" ref="P77">_xlfn.IFS(
 O77 &lt;= 2, "Very Low",
 O77 &lt;= 5, "Low",
 O77 &lt;= 10, "Lower-Middle",
 O77 &lt;= 25, "Middle",
 O77 &lt;= 50, "Upper-Middle",
 O77 &lt;= 100, "High",
 O77 &lt;= 200, "Very High",
 O77 &lt;= 400, "Ultra High"
)</f>
        <v>Middle</v>
      </c>
      <c r="Q77" s="33">
        <f>_xlfn.XLOOKUP(A77,'Patient Health Records'!A:A,'Patient Health Records'!E:E,"Not Found")</f>
        <v>26.213842975206614</v>
      </c>
      <c r="R77" s="100" t="b">
        <f>_xlfn.XLOOKUP(A77,'Patient Health Records'!A77:A1076,'Patient Health Records'!T77:T1076,"Not Found")</f>
        <v>0</v>
      </c>
      <c r="S77" s="100" t="b" cm="1">
        <f t="array" ref="S77">_xlfn.SWITCH(R77, "Yes", TRUE, "No", FALSE, R77)</f>
        <v>0</v>
      </c>
      <c r="T77" s="100" t="str">
        <f>_xlfn.XLOOKUP(A77,'Patient Health Records'!A:A,'Patient Health Records'!V:V,"Not Found")</f>
        <v>Allergic Reaction</v>
      </c>
      <c r="U77" s="100" t="str">
        <f>_xlfn.XLOOKUP(A77,'Patient Health Records'!A:A,'Patient Health Records'!X:X,"Not Found")</f>
        <v>Recovered</v>
      </c>
      <c r="V77" s="100" t="b">
        <f>_xlfn.XLOOKUP(A77,'Billing Details'!A:A,'Billing Details'!K:K,"Not Found")</f>
        <v>1</v>
      </c>
      <c r="W77" s="100" t="str">
        <f>_xlfn.XLOOKUP(A77,'Billing Details'!A:A,'Billing Details'!J:J,"Not Found")</f>
        <v>Blue Cross</v>
      </c>
      <c r="X77" s="100" t="b">
        <f>_xlfn.XLOOKUP(A77,'Patient Health Records'!A:A,'Patient Health Records'!P:P,"Not Found")</f>
        <v>0</v>
      </c>
      <c r="Y77" s="100" t="b" cm="1">
        <f t="array" ref="Y77">_xlfn.SWITCH(X77, "Yes", TRUE, "No", FALSE, X77)</f>
        <v>0</v>
      </c>
      <c r="Z77" s="100" t="b">
        <f>_xlfn.XLOOKUP(A77,'Patient Health Records'!A:A,'Patient Health Records'!T:T,"Not Found")</f>
        <v>0</v>
      </c>
      <c r="AA77" s="100" t="b" cm="1">
        <f t="array" ref="AA77">_xlfn.SWITCH(Z77, "Yes", TRUE, "No", FALSE, Z77)</f>
        <v>0</v>
      </c>
      <c r="AB77" s="100" t="b">
        <f>_xlfn.XLOOKUP(A77,'Patient Health Records'!A:A,'Patient Health Records'!K:K,"Not Found")</f>
        <v>0</v>
      </c>
      <c r="AC77" s="100" t="b" cm="1">
        <f t="array" ref="AC77">_xlfn.SWITCH(AB77, "Yes", TRUE, "No", FALSE, AB77)</f>
        <v>0</v>
      </c>
    </row>
    <row r="78" spans="1:29">
      <c r="A78" s="2" t="s">
        <v>204</v>
      </c>
      <c r="B78" s="100" t="str">
        <f>_xlfn.XLOOKUP(A78,'Patient Demographics'!A78:A1077,'Patient Demographics'!H78:H1077,"Not Found")</f>
        <v>Adult</v>
      </c>
      <c r="C78" s="100" t="str">
        <f>_xlfn.XLOOKUP(A78,'Patient Demographics'!A78:A1077,'Patient Demographics'!L78:L1077,"Not Found")</f>
        <v>South</v>
      </c>
      <c r="D78" s="100" t="str">
        <f>_xlfn.XLOOKUP(A78,'Patient Demographics'!A:A,'Patient Demographics'!J:J,"Not Found")</f>
        <v>Tamil Nadu</v>
      </c>
      <c r="E78" s="100">
        <f>_xlfn.XLOOKUP(A78,'Billing Details'!A78:A1077,'Billing Details'!E78:E1077,"Not Found")</f>
        <v>300000</v>
      </c>
      <c r="F78" s="100">
        <f>_xlfn.XLOOKUP(A78,'Billing Details'!A78:A1077,'Billing Details'!M78:M1077,"Not Found")</f>
        <v>217453.08000000002</v>
      </c>
      <c r="G78" s="100">
        <f>_xlfn.XLOOKUP(A78,'Patient Health Records'!A78:A1077,'Patient Health Records'!G78:G1077,"Not Found")</f>
        <v>83.4</v>
      </c>
      <c r="H78" s="17" t="str">
        <f>_xlfn.XLOOKUP(A78,'Patient Demographics'!A78:A1077,'Patient Demographics'!C78:C1077,"Not Found")</f>
        <v>Female</v>
      </c>
      <c r="I78" s="100" t="str">
        <f>_xlfn.XLOOKUP(A78,'Patient Health Records'!A78:A1077,'Patient Health Records'!B78:B1077,"Not Found")</f>
        <v>AB-</v>
      </c>
      <c r="J78" s="100" t="b">
        <f>_xlfn.XLOOKUP(A78,'Patient Health Records'!A78:A1077,'Patient Health Records'!H78:H1077,"Not Found")</f>
        <v>0</v>
      </c>
      <c r="K78" s="100" t="b">
        <f>_xlfn.XLOOKUP(A78,'Patient Health Records'!A78:A1077,'Patient Health Records'!J78:J1077,"Not Found")</f>
        <v>0</v>
      </c>
      <c r="L78" s="100" t="b">
        <f>_xlfn.XLOOKUP(A78,'Billing Details'!A:A,'Billing Details'!K:K,"Not Found")</f>
        <v>1</v>
      </c>
      <c r="M78" s="100" t="str">
        <f>_xlfn.XLOOKUP(A78,'Patient Education'!A:A,'Patient Education'!B:B,"Not Found")</f>
        <v>PhD</v>
      </c>
      <c r="N78" s="100" t="str">
        <f>_xlfn.XLOOKUP(A78,'Patient Education'!A:A,'Patient Education'!C:C,"None")</f>
        <v>Consultant</v>
      </c>
      <c r="O78" s="100">
        <f>_xlfn.XLOOKUP(A78,'Patient Demographics'!A:A,'Patient Demographics'!I:I,"Not Found")</f>
        <v>4</v>
      </c>
      <c r="P78" s="100" t="str" cm="1">
        <f t="array" ref="P78">_xlfn.IFS(
 O78 &lt;= 2, "Very Low",
 O78 &lt;= 5, "Low",
 O78 &lt;= 10, "Lower-Middle",
 O78 &lt;= 25, "Middle",
 O78 &lt;= 50, "Upper-Middle",
 O78 &lt;= 100, "High",
 O78 &lt;= 200, "Very High",
 O78 &lt;= 400, "Ultra High"
)</f>
        <v>Low</v>
      </c>
      <c r="Q78" s="33">
        <f>_xlfn.XLOOKUP(A78,'Patient Health Records'!A:A,'Patient Health Records'!E:E,"Not Found")</f>
        <v>31.008328375966695</v>
      </c>
      <c r="R78" s="100" t="b">
        <f>_xlfn.XLOOKUP(A78,'Patient Health Records'!A78:A1077,'Patient Health Records'!T78:T1077,"Not Found")</f>
        <v>1</v>
      </c>
      <c r="S78" s="100" t="b" cm="1">
        <f t="array" ref="S78">_xlfn.SWITCH(R78, "Yes", TRUE, "No", FALSE, R78)</f>
        <v>1</v>
      </c>
      <c r="T78" s="100" t="str">
        <f>_xlfn.XLOOKUP(A78,'Patient Health Records'!A:A,'Patient Health Records'!V:V,"Not Found")</f>
        <v>Respiratory Infection</v>
      </c>
      <c r="U78" s="100" t="str">
        <f>_xlfn.XLOOKUP(A78,'Patient Health Records'!A:A,'Patient Health Records'!X:X,"Not Found")</f>
        <v>Critical</v>
      </c>
      <c r="V78" s="100" t="b">
        <f>_xlfn.XLOOKUP(A78,'Billing Details'!A:A,'Billing Details'!K:K,"Not Found")</f>
        <v>1</v>
      </c>
      <c r="W78" s="100" t="str">
        <f>_xlfn.XLOOKUP(A78,'Billing Details'!A:A,'Billing Details'!J:J,"Not Found")</f>
        <v>Cigna</v>
      </c>
      <c r="X78" s="100" t="b">
        <f>_xlfn.XLOOKUP(A78,'Patient Health Records'!A:A,'Patient Health Records'!P:P,"Not Found")</f>
        <v>1</v>
      </c>
      <c r="Y78" s="100" t="b" cm="1">
        <f t="array" ref="Y78">_xlfn.SWITCH(X78, "Yes", TRUE, "No", FALSE, X78)</f>
        <v>1</v>
      </c>
      <c r="Z78" s="100" t="b">
        <f>_xlfn.XLOOKUP(A78,'Patient Health Records'!A:A,'Patient Health Records'!T:T,"Not Found")</f>
        <v>1</v>
      </c>
      <c r="AA78" s="100" t="b" cm="1">
        <f t="array" ref="AA78">_xlfn.SWITCH(Z78, "Yes", TRUE, "No", FALSE, Z78)</f>
        <v>1</v>
      </c>
      <c r="AB78" s="100" t="b">
        <f>_xlfn.XLOOKUP(A78,'Patient Health Records'!A:A,'Patient Health Records'!K:K,"Not Found")</f>
        <v>1</v>
      </c>
      <c r="AC78" s="100" t="b" cm="1">
        <f t="array" ref="AC78">_xlfn.SWITCH(AB78, "Yes", TRUE, "No", FALSE, AB78)</f>
        <v>1</v>
      </c>
    </row>
    <row r="79" spans="1:29">
      <c r="A79" s="2" t="s">
        <v>205</v>
      </c>
      <c r="B79" s="100" t="str">
        <f>_xlfn.XLOOKUP(A79,'Patient Demographics'!A79:A1078,'Patient Demographics'!H79:H1078,"Not Found")</f>
        <v>Adult</v>
      </c>
      <c r="C79" s="100" t="str">
        <f>_xlfn.XLOOKUP(A79,'Patient Demographics'!A79:A1078,'Patient Demographics'!L79:L1078,"Not Found")</f>
        <v>North</v>
      </c>
      <c r="D79" s="100" t="str">
        <f>_xlfn.XLOOKUP(A79,'Patient Demographics'!A:A,'Patient Demographics'!J:J,"Not Found")</f>
        <v>Uttar Pradesh</v>
      </c>
      <c r="E79" s="100">
        <f>_xlfn.XLOOKUP(A79,'Billing Details'!A79:A1078,'Billing Details'!E79:E1078,"Not Found")</f>
        <v>100</v>
      </c>
      <c r="F79" s="100">
        <f>_xlfn.XLOOKUP(A79,'Billing Details'!A79:A1078,'Billing Details'!M79:M1078,"Not Found")</f>
        <v>0</v>
      </c>
      <c r="G79" s="100">
        <f>_xlfn.XLOOKUP(A79,'Patient Health Records'!A79:A1078,'Patient Health Records'!G79:G1078,"Not Found")</f>
        <v>86.7</v>
      </c>
      <c r="H79" s="17" t="str">
        <f>_xlfn.XLOOKUP(A79,'Patient Demographics'!A79:A1078,'Patient Demographics'!C79:C1078,"Not Found")</f>
        <v>Female</v>
      </c>
      <c r="I79" s="100" t="str">
        <f>_xlfn.XLOOKUP(A79,'Patient Health Records'!A79:A1078,'Patient Health Records'!B79:B1078,"Not Found")</f>
        <v>O-</v>
      </c>
      <c r="J79" s="100" t="b">
        <f>_xlfn.XLOOKUP(A79,'Patient Health Records'!A79:A1078,'Patient Health Records'!H79:H1078,"Not Found")</f>
        <v>0</v>
      </c>
      <c r="K79" s="100" t="b">
        <f>_xlfn.XLOOKUP(A79,'Patient Health Records'!A79:A1078,'Patient Health Records'!J79:J1078,"Not Found")</f>
        <v>0</v>
      </c>
      <c r="L79" s="100" t="b">
        <f>_xlfn.XLOOKUP(A79,'Billing Details'!A:A,'Billing Details'!K:K,"Not Found")</f>
        <v>0</v>
      </c>
      <c r="M79" s="100" t="str">
        <f>_xlfn.XLOOKUP(A79,'Patient Education'!A:A,'Patient Education'!B:B,"Not Found")</f>
        <v>Bachelor's Degree</v>
      </c>
      <c r="N79" s="100" t="str">
        <f>_xlfn.XLOOKUP(A79,'Patient Education'!A:A,'Patient Education'!C:C,"None")</f>
        <v>Teacher</v>
      </c>
      <c r="O79" s="100">
        <f>_xlfn.XLOOKUP(A79,'Patient Demographics'!A:A,'Patient Demographics'!I:I,"Not Found")</f>
        <v>2</v>
      </c>
      <c r="P79" s="100" t="str" cm="1">
        <f t="array" ref="P79">_xlfn.IFS(
 O79 &lt;= 2, "Very Low",
 O79 &lt;= 5, "Low",
 O79 &lt;= 10, "Lower-Middle",
 O79 &lt;= 25, "Middle",
 O79 &lt;= 50, "Upper-Middle",
 O79 &lt;= 100, "High",
 O79 &lt;= 200, "Very High",
 O79 &lt;= 400, "Ultra High"
)</f>
        <v>Very Low</v>
      </c>
      <c r="Q79" s="33">
        <f>_xlfn.XLOOKUP(A79,'Patient Health Records'!A:A,'Patient Health Records'!E:E,"Not Found")</f>
        <v>30.356079969188759</v>
      </c>
      <c r="R79" s="100" t="b">
        <f>_xlfn.XLOOKUP(A79,'Patient Health Records'!A79:A1078,'Patient Health Records'!T79:T1078,"Not Found")</f>
        <v>1</v>
      </c>
      <c r="S79" s="100" t="b" cm="1">
        <f t="array" ref="S79">_xlfn.SWITCH(R79, "Yes", TRUE, "No", FALSE, R79)</f>
        <v>1</v>
      </c>
      <c r="T79" s="100" t="str">
        <f>_xlfn.XLOOKUP(A79,'Patient Health Records'!A:A,'Patient Health Records'!V:V,"Not Found")</f>
        <v>Osteoarthritis</v>
      </c>
      <c r="U79" s="100" t="str">
        <f>_xlfn.XLOOKUP(A79,'Patient Health Records'!A:A,'Patient Health Records'!X:X,"Not Found")</f>
        <v>Critical</v>
      </c>
      <c r="V79" s="100" t="b">
        <f>_xlfn.XLOOKUP(A79,'Billing Details'!A:A,'Billing Details'!K:K,"Not Found")</f>
        <v>0</v>
      </c>
      <c r="W79" s="100">
        <f>_xlfn.XLOOKUP(A79,'Billing Details'!A:A,'Billing Details'!J:J,"Not Found")</f>
        <v>0</v>
      </c>
      <c r="X79" s="100" t="b">
        <f>_xlfn.XLOOKUP(A79,'Patient Health Records'!A:A,'Patient Health Records'!P:P,"Not Found")</f>
        <v>1</v>
      </c>
      <c r="Y79" s="100" t="b" cm="1">
        <f t="array" ref="Y79">_xlfn.SWITCH(X79, "Yes", TRUE, "No", FALSE, X79)</f>
        <v>1</v>
      </c>
      <c r="Z79" s="100" t="b">
        <f>_xlfn.XLOOKUP(A79,'Patient Health Records'!A:A,'Patient Health Records'!T:T,"Not Found")</f>
        <v>1</v>
      </c>
      <c r="AA79" s="100" t="b" cm="1">
        <f t="array" ref="AA79">_xlfn.SWITCH(Z79, "Yes", TRUE, "No", FALSE, Z79)</f>
        <v>1</v>
      </c>
      <c r="AB79" s="100" t="b">
        <f>_xlfn.XLOOKUP(A79,'Patient Health Records'!A:A,'Patient Health Records'!K:K,"Not Found")</f>
        <v>1</v>
      </c>
      <c r="AC79" s="100" t="b" cm="1">
        <f t="array" ref="AC79">_xlfn.SWITCH(AB79, "Yes", TRUE, "No", FALSE, AB79)</f>
        <v>1</v>
      </c>
    </row>
    <row r="80" spans="1:29">
      <c r="A80" s="2" t="s">
        <v>207</v>
      </c>
      <c r="B80" s="100" t="str">
        <f>_xlfn.XLOOKUP(A80,'Patient Demographics'!A80:A1079,'Patient Demographics'!H80:H1079,"Not Found")</f>
        <v>Adult</v>
      </c>
      <c r="C80" s="100" t="str">
        <f>_xlfn.XLOOKUP(A80,'Patient Demographics'!A80:A1079,'Patient Demographics'!L80:L1079,"Not Found")</f>
        <v>North</v>
      </c>
      <c r="D80" s="100" t="str">
        <f>_xlfn.XLOOKUP(A80,'Patient Demographics'!A:A,'Patient Demographics'!J:J,"Not Found")</f>
        <v>Punjab</v>
      </c>
      <c r="E80" s="100">
        <f>_xlfn.XLOOKUP(A80,'Billing Details'!A80:A1079,'Billing Details'!E80:E1079,"Not Found")</f>
        <v>18000</v>
      </c>
      <c r="F80" s="100">
        <f>_xlfn.XLOOKUP(A80,'Billing Details'!A80:A1079,'Billing Details'!M80:M1079,"Not Found")</f>
        <v>14773.74</v>
      </c>
      <c r="G80" s="100">
        <f>_xlfn.XLOOKUP(A80,'Patient Health Records'!A80:A1079,'Patient Health Records'!G80:G1079,"Not Found")</f>
        <v>86.5</v>
      </c>
      <c r="H80" s="17" t="str">
        <f>_xlfn.XLOOKUP(A80,'Patient Demographics'!A80:A1079,'Patient Demographics'!C80:C1079,"Not Found")</f>
        <v>Female</v>
      </c>
      <c r="I80" s="100" t="str">
        <f>_xlfn.XLOOKUP(A80,'Patient Health Records'!A80:A1079,'Patient Health Records'!B80:B1079,"Not Found")</f>
        <v>B-</v>
      </c>
      <c r="J80" s="100" t="b">
        <f>_xlfn.XLOOKUP(A80,'Patient Health Records'!A80:A1079,'Patient Health Records'!H80:H1079,"Not Found")</f>
        <v>0</v>
      </c>
      <c r="K80" s="100" t="b">
        <f>_xlfn.XLOOKUP(A80,'Patient Health Records'!A80:A1079,'Patient Health Records'!J80:J1079,"Not Found")</f>
        <v>1</v>
      </c>
      <c r="L80" s="100" t="b">
        <f>_xlfn.XLOOKUP(A80,'Billing Details'!A:A,'Billing Details'!K:K,"Not Found")</f>
        <v>1</v>
      </c>
      <c r="M80" s="100" t="str">
        <f>_xlfn.XLOOKUP(A80,'Patient Education'!A:A,'Patient Education'!B:B,"Not Found")</f>
        <v>Post-graduate</v>
      </c>
      <c r="N80" s="100" t="str">
        <f>_xlfn.XLOOKUP(A80,'Patient Education'!A:A,'Patient Education'!C:C,"None")</f>
        <v>Professor</v>
      </c>
      <c r="O80" s="100">
        <f>_xlfn.XLOOKUP(A80,'Patient Demographics'!A:A,'Patient Demographics'!I:I,"Not Found")</f>
        <v>4</v>
      </c>
      <c r="P80" s="100" t="str" cm="1">
        <f t="array" ref="P80">_xlfn.IFS(
 O80 &lt;= 2, "Very Low",
 O80 &lt;= 5, "Low",
 O80 &lt;= 10, "Lower-Middle",
 O80 &lt;= 25, "Middle",
 O80 &lt;= 50, "Upper-Middle",
 O80 &lt;= 100, "High",
 O80 &lt;= 200, "Very High",
 O80 &lt;= 400, "Ultra High"
)</f>
        <v>Low</v>
      </c>
      <c r="Q80" s="33">
        <f>_xlfn.XLOOKUP(A80,'Patient Health Records'!A:A,'Patient Health Records'!E:E,"Not Found")</f>
        <v>29.238777717685238</v>
      </c>
      <c r="R80" s="100" t="b">
        <f>_xlfn.XLOOKUP(A80,'Patient Health Records'!A80:A1079,'Patient Health Records'!T80:T1079,"Not Found")</f>
        <v>1</v>
      </c>
      <c r="S80" s="100" t="b" cm="1">
        <f t="array" ref="S80">_xlfn.SWITCH(R80, "Yes", TRUE, "No", FALSE, R80)</f>
        <v>1</v>
      </c>
      <c r="T80" s="100" t="str">
        <f>_xlfn.XLOOKUP(A80,'Patient Health Records'!A:A,'Patient Health Records'!V:V,"Not Found")</f>
        <v>Heart Attack</v>
      </c>
      <c r="U80" s="100" t="str">
        <f>_xlfn.XLOOKUP(A80,'Patient Health Records'!A:A,'Patient Health Records'!X:X,"Not Found")</f>
        <v>Ongoing Treatment</v>
      </c>
      <c r="V80" s="100" t="b">
        <f>_xlfn.XLOOKUP(A80,'Billing Details'!A:A,'Billing Details'!K:K,"Not Found")</f>
        <v>1</v>
      </c>
      <c r="W80" s="100" t="str">
        <f>_xlfn.XLOOKUP(A80,'Billing Details'!A:A,'Billing Details'!J:J,"Not Found")</f>
        <v>UnitedHealthcare</v>
      </c>
      <c r="X80" s="100" t="b">
        <f>_xlfn.XLOOKUP(A80,'Patient Health Records'!A:A,'Patient Health Records'!P:P,"Not Found")</f>
        <v>1</v>
      </c>
      <c r="Y80" s="100" t="b" cm="1">
        <f t="array" ref="Y80">_xlfn.SWITCH(X80, "Yes", TRUE, "No", FALSE, X80)</f>
        <v>1</v>
      </c>
      <c r="Z80" s="100" t="b">
        <f>_xlfn.XLOOKUP(A80,'Patient Health Records'!A:A,'Patient Health Records'!T:T,"Not Found")</f>
        <v>1</v>
      </c>
      <c r="AA80" s="100" t="b" cm="1">
        <f t="array" ref="AA80">_xlfn.SWITCH(Z80, "Yes", TRUE, "No", FALSE, Z80)</f>
        <v>1</v>
      </c>
      <c r="AB80" s="100" t="b">
        <f>_xlfn.XLOOKUP(A80,'Patient Health Records'!A:A,'Patient Health Records'!K:K,"Not Found")</f>
        <v>0</v>
      </c>
      <c r="AC80" s="100" t="b" cm="1">
        <f t="array" ref="AC80">_xlfn.SWITCH(AB80, "Yes", TRUE, "No", FALSE, AB80)</f>
        <v>0</v>
      </c>
    </row>
    <row r="81" spans="1:29">
      <c r="A81" s="2" t="s">
        <v>209</v>
      </c>
      <c r="B81" s="100" t="str">
        <f>_xlfn.XLOOKUP(A81,'Patient Demographics'!A81:A1080,'Patient Demographics'!H81:H1080,"Not Found")</f>
        <v>Adult</v>
      </c>
      <c r="C81" s="100" t="str">
        <f>_xlfn.XLOOKUP(A81,'Patient Demographics'!A81:A1080,'Patient Demographics'!L81:L1080,"Not Found")</f>
        <v>West</v>
      </c>
      <c r="D81" s="100" t="str">
        <f>_xlfn.XLOOKUP(A81,'Patient Demographics'!A:A,'Patient Demographics'!J:J,"Not Found")</f>
        <v>Maharashtra</v>
      </c>
      <c r="E81" s="100">
        <f>_xlfn.XLOOKUP(A81,'Billing Details'!A81:A1080,'Billing Details'!E81:E1080,"Not Found")</f>
        <v>75000</v>
      </c>
      <c r="F81" s="100">
        <f>_xlfn.XLOOKUP(A81,'Billing Details'!A81:A1080,'Billing Details'!M81:M1080,"Not Found")</f>
        <v>44458.25</v>
      </c>
      <c r="G81" s="100">
        <f>_xlfn.XLOOKUP(A81,'Patient Health Records'!A81:A1080,'Patient Health Records'!G81:G1080,"Not Found")</f>
        <v>94.6</v>
      </c>
      <c r="H81" s="17" t="str">
        <f>_xlfn.XLOOKUP(A81,'Patient Demographics'!A81:A1080,'Patient Demographics'!C81:C1080,"Not Found")</f>
        <v>Male</v>
      </c>
      <c r="I81" s="100" t="str">
        <f>_xlfn.XLOOKUP(A81,'Patient Health Records'!A81:A1080,'Patient Health Records'!B81:B1080,"Not Found")</f>
        <v>B+</v>
      </c>
      <c r="J81" s="100" t="b">
        <f>_xlfn.XLOOKUP(A81,'Patient Health Records'!A81:A1080,'Patient Health Records'!H81:H1080,"Not Found")</f>
        <v>1</v>
      </c>
      <c r="K81" s="100" t="b">
        <f>_xlfn.XLOOKUP(A81,'Patient Health Records'!A81:A1080,'Patient Health Records'!J81:J1080,"Not Found")</f>
        <v>1</v>
      </c>
      <c r="L81" s="100" t="b">
        <f>_xlfn.XLOOKUP(A81,'Billing Details'!A:A,'Billing Details'!K:K,"Not Found")</f>
        <v>1</v>
      </c>
      <c r="M81" s="100" t="str">
        <f>_xlfn.XLOOKUP(A81,'Patient Education'!A:A,'Patient Education'!B:B,"Not Found")</f>
        <v>Master's Degree</v>
      </c>
      <c r="N81" s="100" t="str">
        <f>_xlfn.XLOOKUP(A81,'Patient Education'!A:A,'Patient Education'!C:C,"None")</f>
        <v>Software Engineer</v>
      </c>
      <c r="O81" s="100">
        <f>_xlfn.XLOOKUP(A81,'Patient Demographics'!A:A,'Patient Demographics'!I:I,"Not Found")</f>
        <v>12</v>
      </c>
      <c r="P81" s="100" t="str" cm="1">
        <f t="array" ref="P81">_xlfn.IFS(
 O81 &lt;= 2, "Very Low",
 O81 &lt;= 5, "Low",
 O81 &lt;= 10, "Lower-Middle",
 O81 &lt;= 25, "Middle",
 O81 &lt;= 50, "Upper-Middle",
 O81 &lt;= 100, "High",
 O81 &lt;= 200, "Very High",
 O81 &lt;= 400, "Ultra High"
)</f>
        <v>Middle</v>
      </c>
      <c r="Q81" s="33">
        <f>_xlfn.XLOOKUP(A81,'Patient Health Records'!A:A,'Patient Health Records'!E:E,"Not Found")</f>
        <v>30.539772727272727</v>
      </c>
      <c r="R81" s="100" t="b">
        <f>_xlfn.XLOOKUP(A81,'Patient Health Records'!A81:A1080,'Patient Health Records'!T81:T1080,"Not Found")</f>
        <v>1</v>
      </c>
      <c r="S81" s="100" t="b" cm="1">
        <f t="array" ref="S81">_xlfn.SWITCH(R81, "Yes", TRUE, "No", FALSE, R81)</f>
        <v>1</v>
      </c>
      <c r="T81" s="100" t="str">
        <f>_xlfn.XLOOKUP(A81,'Patient Health Records'!A:A,'Patient Health Records'!V:V,"Not Found")</f>
        <v>Hypertension</v>
      </c>
      <c r="U81" s="100" t="str">
        <f>_xlfn.XLOOKUP(A81,'Patient Health Records'!A:A,'Patient Health Records'!X:X,"Not Found")</f>
        <v>Recovered</v>
      </c>
      <c r="V81" s="100" t="b">
        <f>_xlfn.XLOOKUP(A81,'Billing Details'!A:A,'Billing Details'!K:K,"Not Found")</f>
        <v>1</v>
      </c>
      <c r="W81" s="100" t="str">
        <f>_xlfn.XLOOKUP(A81,'Billing Details'!A:A,'Billing Details'!J:J,"Not Found")</f>
        <v>Cigna</v>
      </c>
      <c r="X81" s="100" t="b">
        <f>_xlfn.XLOOKUP(A81,'Patient Health Records'!A:A,'Patient Health Records'!P:P,"Not Found")</f>
        <v>1</v>
      </c>
      <c r="Y81" s="100" t="b" cm="1">
        <f t="array" ref="Y81">_xlfn.SWITCH(X81, "Yes", TRUE, "No", FALSE, X81)</f>
        <v>1</v>
      </c>
      <c r="Z81" s="100" t="b">
        <f>_xlfn.XLOOKUP(A81,'Patient Health Records'!A:A,'Patient Health Records'!T:T,"Not Found")</f>
        <v>1</v>
      </c>
      <c r="AA81" s="100" t="b" cm="1">
        <f t="array" ref="AA81">_xlfn.SWITCH(Z81, "Yes", TRUE, "No", FALSE, Z81)</f>
        <v>1</v>
      </c>
      <c r="AB81" s="100" t="b">
        <f>_xlfn.XLOOKUP(A81,'Patient Health Records'!A:A,'Patient Health Records'!K:K,"Not Found")</f>
        <v>1</v>
      </c>
      <c r="AC81" s="100" t="b" cm="1">
        <f t="array" ref="AC81">_xlfn.SWITCH(AB81, "Yes", TRUE, "No", FALSE, AB81)</f>
        <v>1</v>
      </c>
    </row>
    <row r="82" spans="1:29">
      <c r="A82" s="2" t="s">
        <v>211</v>
      </c>
      <c r="B82" s="100" t="str">
        <f>_xlfn.XLOOKUP(A82,'Patient Demographics'!A82:A1081,'Patient Demographics'!H82:H1081,"Not Found")</f>
        <v>Senior</v>
      </c>
      <c r="C82" s="100" t="str">
        <f>_xlfn.XLOOKUP(A82,'Patient Demographics'!A82:A1081,'Patient Demographics'!L82:L1081,"Not Found")</f>
        <v>South</v>
      </c>
      <c r="D82" s="100" t="str">
        <f>_xlfn.XLOOKUP(A82,'Patient Demographics'!A:A,'Patient Demographics'!J:J,"Not Found")</f>
        <v>Kerala</v>
      </c>
      <c r="E82" s="100">
        <f>_xlfn.XLOOKUP(A82,'Billing Details'!A82:A1081,'Billing Details'!E82:E1081,"Not Found")</f>
        <v>45000</v>
      </c>
      <c r="F82" s="100">
        <f>_xlfn.XLOOKUP(A82,'Billing Details'!A82:A1081,'Billing Details'!M82:M1081,"Not Found")</f>
        <v>28657.98</v>
      </c>
      <c r="G82" s="100">
        <f>_xlfn.XLOOKUP(A82,'Patient Health Records'!A82:A1081,'Patient Health Records'!G82:G1081,"Not Found")</f>
        <v>87</v>
      </c>
      <c r="H82" s="17" t="str">
        <f>_xlfn.XLOOKUP(A82,'Patient Demographics'!A82:A1081,'Patient Demographics'!C82:C1081,"Not Found")</f>
        <v>Male</v>
      </c>
      <c r="I82" s="100" t="str">
        <f>_xlfn.XLOOKUP(A82,'Patient Health Records'!A82:A1081,'Patient Health Records'!B82:B1081,"Not Found")</f>
        <v>O-</v>
      </c>
      <c r="J82" s="100" t="b">
        <f>_xlfn.XLOOKUP(A82,'Patient Health Records'!A82:A1081,'Patient Health Records'!H82:H1081,"Not Found")</f>
        <v>1</v>
      </c>
      <c r="K82" s="100" t="b">
        <f>_xlfn.XLOOKUP(A82,'Patient Health Records'!A82:A1081,'Patient Health Records'!J82:J1081,"Not Found")</f>
        <v>1</v>
      </c>
      <c r="L82" s="100" t="b">
        <f>_xlfn.XLOOKUP(A82,'Billing Details'!A:A,'Billing Details'!K:K,"Not Found")</f>
        <v>1</v>
      </c>
      <c r="M82" s="100" t="str">
        <f>_xlfn.XLOOKUP(A82,'Patient Education'!A:A,'Patient Education'!B:B,"Not Found")</f>
        <v>Bachelor's Degree</v>
      </c>
      <c r="N82" s="100" t="str">
        <f>_xlfn.XLOOKUP(A82,'Patient Education'!A:A,'Patient Education'!C:C,"None")</f>
        <v>Teacher</v>
      </c>
      <c r="O82" s="100">
        <f>_xlfn.XLOOKUP(A82,'Patient Demographics'!A:A,'Patient Demographics'!I:I,"Not Found")</f>
        <v>20</v>
      </c>
      <c r="P82" s="100" t="str" cm="1">
        <f t="array" ref="P82">_xlfn.IFS(
 O82 &lt;= 2, "Very Low",
 O82 &lt;= 5, "Low",
 O82 &lt;= 10, "Lower-Middle",
 O82 &lt;= 25, "Middle",
 O82 &lt;= 50, "Upper-Middle",
 O82 &lt;= 100, "High",
 O82 &lt;= 200, "Very High",
 O82 &lt;= 400, "Ultra High"
)</f>
        <v>Middle</v>
      </c>
      <c r="Q82" s="33">
        <f>_xlfn.XLOOKUP(A82,'Patient Health Records'!A:A,'Patient Health Records'!E:E,"Not Found")</f>
        <v>30.824829931972793</v>
      </c>
      <c r="R82" s="100" t="b">
        <f>_xlfn.XLOOKUP(A82,'Patient Health Records'!A82:A1081,'Patient Health Records'!T82:T1081,"Not Found")</f>
        <v>1</v>
      </c>
      <c r="S82" s="100" t="b" cm="1">
        <f t="array" ref="S82">_xlfn.SWITCH(R82, "Yes", TRUE, "No", FALSE, R82)</f>
        <v>1</v>
      </c>
      <c r="T82" s="100" t="str">
        <f>_xlfn.XLOOKUP(A82,'Patient Health Records'!A:A,'Patient Health Records'!V:V,"Not Found")</f>
        <v>Heart Attack</v>
      </c>
      <c r="U82" s="100" t="str">
        <f>_xlfn.XLOOKUP(A82,'Patient Health Records'!A:A,'Patient Health Records'!X:X,"Not Found")</f>
        <v>Recovered</v>
      </c>
      <c r="V82" s="100" t="b">
        <f>_xlfn.XLOOKUP(A82,'Billing Details'!A:A,'Billing Details'!K:K,"Not Found")</f>
        <v>1</v>
      </c>
      <c r="W82" s="100" t="str">
        <f>_xlfn.XLOOKUP(A82,'Billing Details'!A:A,'Billing Details'!J:J,"Not Found")</f>
        <v>UnitedHealthcare</v>
      </c>
      <c r="X82" s="100" t="b">
        <f>_xlfn.XLOOKUP(A82,'Patient Health Records'!A:A,'Patient Health Records'!P:P,"Not Found")</f>
        <v>1</v>
      </c>
      <c r="Y82" s="100" t="b" cm="1">
        <f t="array" ref="Y82">_xlfn.SWITCH(X82, "Yes", TRUE, "No", FALSE, X82)</f>
        <v>1</v>
      </c>
      <c r="Z82" s="100" t="b">
        <f>_xlfn.XLOOKUP(A82,'Patient Health Records'!A:A,'Patient Health Records'!T:T,"Not Found")</f>
        <v>1</v>
      </c>
      <c r="AA82" s="100" t="b" cm="1">
        <f t="array" ref="AA82">_xlfn.SWITCH(Z82, "Yes", TRUE, "No", FALSE, Z82)</f>
        <v>1</v>
      </c>
      <c r="AB82" s="100" t="b">
        <f>_xlfn.XLOOKUP(A82,'Patient Health Records'!A:A,'Patient Health Records'!K:K,"Not Found")</f>
        <v>0</v>
      </c>
      <c r="AC82" s="100" t="b" cm="1">
        <f t="array" ref="AC82">_xlfn.SWITCH(AB82, "Yes", TRUE, "No", FALSE, AB82)</f>
        <v>0</v>
      </c>
    </row>
    <row r="83" spans="1:29">
      <c r="A83" s="2" t="s">
        <v>212</v>
      </c>
      <c r="B83" s="100" t="str">
        <f>_xlfn.XLOOKUP(A83,'Patient Demographics'!A83:A1082,'Patient Demographics'!H83:H1082,"Not Found")</f>
        <v>Senior</v>
      </c>
      <c r="C83" s="100" t="str">
        <f>_xlfn.XLOOKUP(A83,'Patient Demographics'!A83:A1082,'Patient Demographics'!L83:L1082,"Not Found")</f>
        <v>East</v>
      </c>
      <c r="D83" s="100" t="str">
        <f>_xlfn.XLOOKUP(A83,'Patient Demographics'!A:A,'Patient Demographics'!J:J,"Not Found")</f>
        <v>West Bengal</v>
      </c>
      <c r="E83" s="100">
        <f>_xlfn.XLOOKUP(A83,'Billing Details'!A83:A1082,'Billing Details'!E83:E1082,"Not Found")</f>
        <v>250000</v>
      </c>
      <c r="F83" s="100">
        <f>_xlfn.XLOOKUP(A83,'Billing Details'!A83:A1082,'Billing Details'!M83:M1082,"Not Found")</f>
        <v>0</v>
      </c>
      <c r="G83" s="100">
        <f>_xlfn.XLOOKUP(A83,'Patient Health Records'!A83:A1082,'Patient Health Records'!G83:G1082,"Not Found")</f>
        <v>61.7</v>
      </c>
      <c r="H83" s="17" t="str">
        <f>_xlfn.XLOOKUP(A83,'Patient Demographics'!A83:A1082,'Patient Demographics'!C83:C1082,"Not Found")</f>
        <v>Female</v>
      </c>
      <c r="I83" s="100" t="str">
        <f>_xlfn.XLOOKUP(A83,'Patient Health Records'!A83:A1082,'Patient Health Records'!B83:B1082,"Not Found")</f>
        <v>A-</v>
      </c>
      <c r="J83" s="100" t="b">
        <f>_xlfn.XLOOKUP(A83,'Patient Health Records'!A83:A1082,'Patient Health Records'!H83:H1082,"Not Found")</f>
        <v>0</v>
      </c>
      <c r="K83" s="100" t="b">
        <f>_xlfn.XLOOKUP(A83,'Patient Health Records'!A83:A1082,'Patient Health Records'!J83:J1082,"Not Found")</f>
        <v>0</v>
      </c>
      <c r="L83" s="100" t="b">
        <f>_xlfn.XLOOKUP(A83,'Billing Details'!A:A,'Billing Details'!K:K,"Not Found")</f>
        <v>0</v>
      </c>
      <c r="M83" s="100" t="str">
        <f>_xlfn.XLOOKUP(A83,'Patient Education'!A:A,'Patient Education'!B:B,"Not Found")</f>
        <v>Bachelor's Degree</v>
      </c>
      <c r="N83" s="100" t="str">
        <f>_xlfn.XLOOKUP(A83,'Patient Education'!A:A,'Patient Education'!C:C,"None")</f>
        <v>Teacher</v>
      </c>
      <c r="O83" s="100">
        <f>_xlfn.XLOOKUP(A83,'Patient Demographics'!A:A,'Patient Demographics'!I:I,"Not Found")</f>
        <v>15</v>
      </c>
      <c r="P83" s="100" t="str" cm="1">
        <f t="array" ref="P83">_xlfn.IFS(
 O83 &lt;= 2, "Very Low",
 O83 &lt;= 5, "Low",
 O83 &lt;= 10, "Lower-Middle",
 O83 &lt;= 25, "Middle",
 O83 &lt;= 50, "Upper-Middle",
 O83 &lt;= 100, "High",
 O83 &lt;= 200, "Very High",
 O83 &lt;= 400, "Ultra High"
)</f>
        <v>Middle</v>
      </c>
      <c r="Q83" s="33">
        <f>_xlfn.XLOOKUP(A83,'Patient Health Records'!A:A,'Patient Health Records'!E:E,"Not Found")</f>
        <v>22.940214158239147</v>
      </c>
      <c r="R83" s="100" t="b">
        <f>_xlfn.XLOOKUP(A83,'Patient Health Records'!A83:A1082,'Patient Health Records'!T83:T1082,"Not Found")</f>
        <v>0</v>
      </c>
      <c r="S83" s="100" t="b" cm="1">
        <f t="array" ref="S83">_xlfn.SWITCH(R83, "Yes", TRUE, "No", FALSE, R83)</f>
        <v>0</v>
      </c>
      <c r="T83" s="100" t="str">
        <f>_xlfn.XLOOKUP(A83,'Patient Health Records'!A:A,'Patient Health Records'!V:V,"Not Found")</f>
        <v>Hypertension</v>
      </c>
      <c r="U83" s="100" t="str">
        <f>_xlfn.XLOOKUP(A83,'Patient Health Records'!A:A,'Patient Health Records'!X:X,"Not Found")</f>
        <v>Ongoing Treatment</v>
      </c>
      <c r="V83" s="100" t="b">
        <f>_xlfn.XLOOKUP(A83,'Billing Details'!A:A,'Billing Details'!K:K,"Not Found")</f>
        <v>0</v>
      </c>
      <c r="W83" s="100">
        <f>_xlfn.XLOOKUP(A83,'Billing Details'!A:A,'Billing Details'!J:J,"Not Found")</f>
        <v>0</v>
      </c>
      <c r="X83" s="100" t="b">
        <f>_xlfn.XLOOKUP(A83,'Patient Health Records'!A:A,'Patient Health Records'!P:P,"Not Found")</f>
        <v>0</v>
      </c>
      <c r="Y83" s="100" t="b" cm="1">
        <f t="array" ref="Y83">_xlfn.SWITCH(X83, "Yes", TRUE, "No", FALSE, X83)</f>
        <v>0</v>
      </c>
      <c r="Z83" s="100" t="b">
        <f>_xlfn.XLOOKUP(A83,'Patient Health Records'!A:A,'Patient Health Records'!T:T,"Not Found")</f>
        <v>0</v>
      </c>
      <c r="AA83" s="100" t="b" cm="1">
        <f t="array" ref="AA83">_xlfn.SWITCH(Z83, "Yes", TRUE, "No", FALSE, Z83)</f>
        <v>0</v>
      </c>
      <c r="AB83" s="100" t="b">
        <f>_xlfn.XLOOKUP(A83,'Patient Health Records'!A:A,'Patient Health Records'!K:K,"Not Found")</f>
        <v>0</v>
      </c>
      <c r="AC83" s="100" t="b" cm="1">
        <f t="array" ref="AC83">_xlfn.SWITCH(AB83, "Yes", TRUE, "No", FALSE, AB83)</f>
        <v>0</v>
      </c>
    </row>
    <row r="84" spans="1:29">
      <c r="A84" s="2" t="s">
        <v>213</v>
      </c>
      <c r="B84" s="100" t="str">
        <f>_xlfn.XLOOKUP(A84,'Patient Demographics'!A84:A1083,'Patient Demographics'!H84:H1083,"Not Found")</f>
        <v>Adult</v>
      </c>
      <c r="C84" s="100" t="str">
        <f>_xlfn.XLOOKUP(A84,'Patient Demographics'!A84:A1083,'Patient Demographics'!L84:L1083,"Not Found")</f>
        <v>South</v>
      </c>
      <c r="D84" s="100" t="str">
        <f>_xlfn.XLOOKUP(A84,'Patient Demographics'!A:A,'Patient Demographics'!J:J,"Not Found")</f>
        <v>Tamil Nadu</v>
      </c>
      <c r="E84" s="100">
        <f>_xlfn.XLOOKUP(A84,'Billing Details'!A84:A1083,'Billing Details'!E84:E1083,"Not Found")</f>
        <v>100</v>
      </c>
      <c r="F84" s="100">
        <f>_xlfn.XLOOKUP(A84,'Billing Details'!A84:A1083,'Billing Details'!M84:M1083,"Not Found")</f>
        <v>88.17</v>
      </c>
      <c r="G84" s="100">
        <f>_xlfn.XLOOKUP(A84,'Patient Health Records'!A84:A1083,'Patient Health Records'!G84:G1083,"Not Found")</f>
        <v>76.2</v>
      </c>
      <c r="H84" s="17" t="str">
        <f>_xlfn.XLOOKUP(A84,'Patient Demographics'!A84:A1083,'Patient Demographics'!C84:C1083,"Not Found")</f>
        <v>Male</v>
      </c>
      <c r="I84" s="100" t="str">
        <f>_xlfn.XLOOKUP(A84,'Patient Health Records'!A84:A1083,'Patient Health Records'!B84:B1083,"Not Found")</f>
        <v>AB-</v>
      </c>
      <c r="J84" s="100" t="b">
        <f>_xlfn.XLOOKUP(A84,'Patient Health Records'!A84:A1083,'Patient Health Records'!H84:H1083,"Not Found")</f>
        <v>0</v>
      </c>
      <c r="K84" s="100" t="b">
        <f>_xlfn.XLOOKUP(A84,'Patient Health Records'!A84:A1083,'Patient Health Records'!J84:J1083,"Not Found")</f>
        <v>0</v>
      </c>
      <c r="L84" s="100" t="b">
        <f>_xlfn.XLOOKUP(A84,'Billing Details'!A:A,'Billing Details'!K:K,"Not Found")</f>
        <v>1</v>
      </c>
      <c r="M84" s="100" t="str">
        <f>_xlfn.XLOOKUP(A84,'Patient Education'!A:A,'Patient Education'!B:B,"Not Found")</f>
        <v>Master's Degree</v>
      </c>
      <c r="N84" s="100" t="str">
        <f>_xlfn.XLOOKUP(A84,'Patient Education'!A:A,'Patient Education'!C:C,"None")</f>
        <v>Doctor</v>
      </c>
      <c r="O84" s="100">
        <f>_xlfn.XLOOKUP(A84,'Patient Demographics'!A:A,'Patient Demographics'!I:I,"Not Found")</f>
        <v>40</v>
      </c>
      <c r="P84" s="100" t="str" cm="1">
        <f t="array" ref="P84">_xlfn.IFS(
 O84 &lt;= 2, "Very Low",
 O84 &lt;= 5, "Low",
 O84 &lt;= 10, "Lower-Middle",
 O84 &lt;= 25, "Middle",
 O84 &lt;= 50, "Upper-Middle",
 O84 &lt;= 100, "High",
 O84 &lt;= 200, "Very High",
 O84 &lt;= 400, "Ultra High"
)</f>
        <v>Upper-Middle</v>
      </c>
      <c r="Q84" s="33">
        <f>_xlfn.XLOOKUP(A84,'Patient Health Records'!A:A,'Patient Health Records'!E:E,"Not Found")</f>
        <v>29.035208047553724</v>
      </c>
      <c r="R84" s="100" t="b">
        <f>_xlfn.XLOOKUP(A84,'Patient Health Records'!A84:A1083,'Patient Health Records'!T84:T1083,"Not Found")</f>
        <v>1</v>
      </c>
      <c r="S84" s="100" t="b" cm="1">
        <f t="array" ref="S84">_xlfn.SWITCH(R84, "Yes", TRUE, "No", FALSE, R84)</f>
        <v>1</v>
      </c>
      <c r="T84" s="100" t="str">
        <f>_xlfn.XLOOKUP(A84,'Patient Health Records'!A:A,'Patient Health Records'!V:V,"Not Found")</f>
        <v>Respiratory Infection</v>
      </c>
      <c r="U84" s="100" t="str">
        <f>_xlfn.XLOOKUP(A84,'Patient Health Records'!A:A,'Patient Health Records'!X:X,"Not Found")</f>
        <v>Ongoing Treatment</v>
      </c>
      <c r="V84" s="100" t="b">
        <f>_xlfn.XLOOKUP(A84,'Billing Details'!A:A,'Billing Details'!K:K,"Not Found")</f>
        <v>1</v>
      </c>
      <c r="W84" s="100" t="str">
        <f>_xlfn.XLOOKUP(A84,'Billing Details'!A:A,'Billing Details'!J:J,"Not Found")</f>
        <v>UnitedHealthcare</v>
      </c>
      <c r="X84" s="100" t="b">
        <f>_xlfn.XLOOKUP(A84,'Patient Health Records'!A:A,'Patient Health Records'!P:P,"Not Found")</f>
        <v>1</v>
      </c>
      <c r="Y84" s="100" t="b" cm="1">
        <f t="array" ref="Y84">_xlfn.SWITCH(X84, "Yes", TRUE, "No", FALSE, X84)</f>
        <v>1</v>
      </c>
      <c r="Z84" s="100" t="b">
        <f>_xlfn.XLOOKUP(A84,'Patient Health Records'!A:A,'Patient Health Records'!T:T,"Not Found")</f>
        <v>1</v>
      </c>
      <c r="AA84" s="100" t="b" cm="1">
        <f t="array" ref="AA84">_xlfn.SWITCH(Z84, "Yes", TRUE, "No", FALSE, Z84)</f>
        <v>1</v>
      </c>
      <c r="AB84" s="100" t="b">
        <f>_xlfn.XLOOKUP(A84,'Patient Health Records'!A:A,'Patient Health Records'!K:K,"Not Found")</f>
        <v>1</v>
      </c>
      <c r="AC84" s="100" t="b" cm="1">
        <f t="array" ref="AC84">_xlfn.SWITCH(AB84, "Yes", TRUE, "No", FALSE, AB84)</f>
        <v>1</v>
      </c>
    </row>
    <row r="85" spans="1:29">
      <c r="A85" s="2" t="s">
        <v>215</v>
      </c>
      <c r="B85" s="100" t="str">
        <f>_xlfn.XLOOKUP(A85,'Patient Demographics'!A85:A1084,'Patient Demographics'!H85:H1084,"Not Found")</f>
        <v>Senior</v>
      </c>
      <c r="C85" s="100" t="str">
        <f>_xlfn.XLOOKUP(A85,'Patient Demographics'!A85:A1084,'Patient Demographics'!L85:L1084,"Not Found")</f>
        <v>South</v>
      </c>
      <c r="D85" s="100" t="str">
        <f>_xlfn.XLOOKUP(A85,'Patient Demographics'!A:A,'Patient Demographics'!J:J,"Not Found")</f>
        <v>Kerala</v>
      </c>
      <c r="E85" s="100">
        <f>_xlfn.XLOOKUP(A85,'Billing Details'!A85:A1084,'Billing Details'!E85:E1084,"Not Found")</f>
        <v>3000</v>
      </c>
      <c r="F85" s="100">
        <f>_xlfn.XLOOKUP(A85,'Billing Details'!A85:A1084,'Billing Details'!M85:M1084,"Not Found")</f>
        <v>1770.5099999999998</v>
      </c>
      <c r="G85" s="100">
        <f>_xlfn.XLOOKUP(A85,'Patient Health Records'!A85:A1084,'Patient Health Records'!G85:G1084,"Not Found")</f>
        <v>54.5</v>
      </c>
      <c r="H85" s="17" t="str">
        <f>_xlfn.XLOOKUP(A85,'Patient Demographics'!A85:A1084,'Patient Demographics'!C85:C1084,"Not Found")</f>
        <v>Female</v>
      </c>
      <c r="I85" s="100" t="str">
        <f>_xlfn.XLOOKUP(A85,'Patient Health Records'!A85:A1084,'Patient Health Records'!B85:B1084,"Not Found")</f>
        <v>B+</v>
      </c>
      <c r="J85" s="100" t="b">
        <f>_xlfn.XLOOKUP(A85,'Patient Health Records'!A85:A1084,'Patient Health Records'!H85:H1084,"Not Found")</f>
        <v>0</v>
      </c>
      <c r="K85" s="100" t="b">
        <f>_xlfn.XLOOKUP(A85,'Patient Health Records'!A85:A1084,'Patient Health Records'!J85:J1084,"Not Found")</f>
        <v>0</v>
      </c>
      <c r="L85" s="100" t="b">
        <f>_xlfn.XLOOKUP(A85,'Billing Details'!A:A,'Billing Details'!K:K,"Not Found")</f>
        <v>1</v>
      </c>
      <c r="M85" s="100" t="str">
        <f>_xlfn.XLOOKUP(A85,'Patient Education'!A:A,'Patient Education'!B:B,"Not Found")</f>
        <v>School</v>
      </c>
      <c r="N85" s="100" t="str">
        <f>_xlfn.XLOOKUP(A85,'Patient Education'!A:A,'Patient Education'!C:C,"None")</f>
        <v>Clerical Staff</v>
      </c>
      <c r="O85" s="100">
        <f>_xlfn.XLOOKUP(A85,'Patient Demographics'!A:A,'Patient Demographics'!I:I,"Not Found")</f>
        <v>40</v>
      </c>
      <c r="P85" s="100" t="str" cm="1">
        <f t="array" ref="P85">_xlfn.IFS(
 O85 &lt;= 2, "Very Low",
 O85 &lt;= 5, "Low",
 O85 &lt;= 10, "Lower-Middle",
 O85 &lt;= 25, "Middle",
 O85 &lt;= 50, "Upper-Middle",
 O85 &lt;= 100, "High",
 O85 &lt;= 200, "Very High",
 O85 &lt;= 400, "Ultra High"
)</f>
        <v>Upper-Middle</v>
      </c>
      <c r="Q85" s="33">
        <f>_xlfn.XLOOKUP(A85,'Patient Health Records'!A:A,'Patient Health Records'!E:E,"Not Found")</f>
        <v>21.557691547011586</v>
      </c>
      <c r="R85" s="100" t="b">
        <f>_xlfn.XLOOKUP(A85,'Patient Health Records'!A85:A1084,'Patient Health Records'!T85:T1084,"Not Found")</f>
        <v>0</v>
      </c>
      <c r="S85" s="100" t="b" cm="1">
        <f t="array" ref="S85">_xlfn.SWITCH(R85, "Yes", TRUE, "No", FALSE, R85)</f>
        <v>0</v>
      </c>
      <c r="T85" s="100" t="str">
        <f>_xlfn.XLOOKUP(A85,'Patient Health Records'!A:A,'Patient Health Records'!V:V,"Not Found")</f>
        <v>Childbirth</v>
      </c>
      <c r="U85" s="100" t="str">
        <f>_xlfn.XLOOKUP(A85,'Patient Health Records'!A:A,'Patient Health Records'!X:X,"Not Found")</f>
        <v>Recovered</v>
      </c>
      <c r="V85" s="100" t="b">
        <f>_xlfn.XLOOKUP(A85,'Billing Details'!A:A,'Billing Details'!K:K,"Not Found")</f>
        <v>1</v>
      </c>
      <c r="W85" s="100" t="str">
        <f>_xlfn.XLOOKUP(A85,'Billing Details'!A:A,'Billing Details'!J:J,"Not Found")</f>
        <v>UnitedHealthcare</v>
      </c>
      <c r="X85" s="100" t="b">
        <f>_xlfn.XLOOKUP(A85,'Patient Health Records'!A:A,'Patient Health Records'!P:P,"Not Found")</f>
        <v>0</v>
      </c>
      <c r="Y85" s="100" t="b" cm="1">
        <f t="array" ref="Y85">_xlfn.SWITCH(X85, "Yes", TRUE, "No", FALSE, X85)</f>
        <v>0</v>
      </c>
      <c r="Z85" s="100" t="b">
        <f>_xlfn.XLOOKUP(A85,'Patient Health Records'!A:A,'Patient Health Records'!T:T,"Not Found")</f>
        <v>0</v>
      </c>
      <c r="AA85" s="100" t="b" cm="1">
        <f t="array" ref="AA85">_xlfn.SWITCH(Z85, "Yes", TRUE, "No", FALSE, Z85)</f>
        <v>0</v>
      </c>
      <c r="AB85" s="100" t="b">
        <f>_xlfn.XLOOKUP(A85,'Patient Health Records'!A:A,'Patient Health Records'!K:K,"Not Found")</f>
        <v>0</v>
      </c>
      <c r="AC85" s="100" t="b" cm="1">
        <f t="array" ref="AC85">_xlfn.SWITCH(AB85, "Yes", TRUE, "No", FALSE, AB85)</f>
        <v>0</v>
      </c>
    </row>
    <row r="86" spans="1:29">
      <c r="A86" s="2" t="s">
        <v>217</v>
      </c>
      <c r="B86" s="100" t="str">
        <f>_xlfn.XLOOKUP(A86,'Patient Demographics'!A86:A1085,'Patient Demographics'!H86:H1085,"Not Found")</f>
        <v>Middle-aged</v>
      </c>
      <c r="C86" s="100" t="str">
        <f>_xlfn.XLOOKUP(A86,'Patient Demographics'!A86:A1085,'Patient Demographics'!L86:L1085,"Not Found")</f>
        <v>South</v>
      </c>
      <c r="D86" s="100" t="str">
        <f>_xlfn.XLOOKUP(A86,'Patient Demographics'!A:A,'Patient Demographics'!J:J,"Not Found")</f>
        <v>Kerala</v>
      </c>
      <c r="E86" s="100">
        <f>_xlfn.XLOOKUP(A86,'Billing Details'!A86:A1085,'Billing Details'!E86:E1085,"Not Found")</f>
        <v>14000</v>
      </c>
      <c r="F86" s="100">
        <f>_xlfn.XLOOKUP(A86,'Billing Details'!A86:A1085,'Billing Details'!M86:M1085,"Not Found")</f>
        <v>8718.2200000000012</v>
      </c>
      <c r="G86" s="100">
        <f>_xlfn.XLOOKUP(A86,'Patient Health Records'!A86:A1085,'Patient Health Records'!G86:G1085,"Not Found")</f>
        <v>69.7</v>
      </c>
      <c r="H86" s="17" t="str">
        <f>_xlfn.XLOOKUP(A86,'Patient Demographics'!A86:A1085,'Patient Demographics'!C86:C1085,"Not Found")</f>
        <v>Male</v>
      </c>
      <c r="I86" s="100" t="str">
        <f>_xlfn.XLOOKUP(A86,'Patient Health Records'!A86:A1085,'Patient Health Records'!B86:B1085,"Not Found")</f>
        <v>B-</v>
      </c>
      <c r="J86" s="100" t="b">
        <f>_xlfn.XLOOKUP(A86,'Patient Health Records'!A86:A1085,'Patient Health Records'!H86:H1085,"Not Found")</f>
        <v>1</v>
      </c>
      <c r="K86" s="100" t="b">
        <f>_xlfn.XLOOKUP(A86,'Patient Health Records'!A86:A1085,'Patient Health Records'!J86:J1085,"Not Found")</f>
        <v>1</v>
      </c>
      <c r="L86" s="100" t="b">
        <f>_xlfn.XLOOKUP(A86,'Billing Details'!A:A,'Billing Details'!K:K,"Not Found")</f>
        <v>1</v>
      </c>
      <c r="M86" s="100" t="str">
        <f>_xlfn.XLOOKUP(A86,'Patient Education'!A:A,'Patient Education'!B:B,"Not Found")</f>
        <v>Master's Degree</v>
      </c>
      <c r="N86" s="100" t="str">
        <f>_xlfn.XLOOKUP(A86,'Patient Education'!A:A,'Patient Education'!C:C,"None")</f>
        <v>Senior Executive</v>
      </c>
      <c r="O86" s="100">
        <f>_xlfn.XLOOKUP(A86,'Patient Demographics'!A:A,'Patient Demographics'!I:I,"Not Found")</f>
        <v>12</v>
      </c>
      <c r="P86" s="100" t="str" cm="1">
        <f t="array" ref="P86">_xlfn.IFS(
 O86 &lt;= 2, "Very Low",
 O86 &lt;= 5, "Low",
 O86 &lt;= 10, "Lower-Middle",
 O86 &lt;= 25, "Middle",
 O86 &lt;= 50, "Upper-Middle",
 O86 &lt;= 100, "High",
 O86 &lt;= 200, "Very High",
 O86 &lt;= 400, "Ultra High"
)</f>
        <v>Middle</v>
      </c>
      <c r="Q86" s="33">
        <f>_xlfn.XLOOKUP(A86,'Patient Health Records'!A:A,'Patient Health Records'!E:E,"Not Found")</f>
        <v>25.601469237832877</v>
      </c>
      <c r="R86" s="100" t="b">
        <f>_xlfn.XLOOKUP(A86,'Patient Health Records'!A86:A1085,'Patient Health Records'!T86:T1085,"Not Found")</f>
        <v>0</v>
      </c>
      <c r="S86" s="100" t="b" cm="1">
        <f t="array" ref="S86">_xlfn.SWITCH(R86, "Yes", TRUE, "No", FALSE, R86)</f>
        <v>0</v>
      </c>
      <c r="T86" s="100" t="str">
        <f>_xlfn.XLOOKUP(A86,'Patient Health Records'!A:A,'Patient Health Records'!V:V,"Not Found")</f>
        <v>Appendicitis</v>
      </c>
      <c r="U86" s="100" t="str">
        <f>_xlfn.XLOOKUP(A86,'Patient Health Records'!A:A,'Patient Health Records'!X:X,"Not Found")</f>
        <v>Recovered</v>
      </c>
      <c r="V86" s="100" t="b">
        <f>_xlfn.XLOOKUP(A86,'Billing Details'!A:A,'Billing Details'!K:K,"Not Found")</f>
        <v>1</v>
      </c>
      <c r="W86" s="100" t="str">
        <f>_xlfn.XLOOKUP(A86,'Billing Details'!A:A,'Billing Details'!J:J,"Not Found")</f>
        <v>Cigna</v>
      </c>
      <c r="X86" s="100" t="b">
        <f>_xlfn.XLOOKUP(A86,'Patient Health Records'!A:A,'Patient Health Records'!P:P,"Not Found")</f>
        <v>0</v>
      </c>
      <c r="Y86" s="100" t="b" cm="1">
        <f t="array" ref="Y86">_xlfn.SWITCH(X86, "Yes", TRUE, "No", FALSE, X86)</f>
        <v>0</v>
      </c>
      <c r="Z86" s="100" t="b">
        <f>_xlfn.XLOOKUP(A86,'Patient Health Records'!A:A,'Patient Health Records'!T:T,"Not Found")</f>
        <v>0</v>
      </c>
      <c r="AA86" s="100" t="b" cm="1">
        <f t="array" ref="AA86">_xlfn.SWITCH(Z86, "Yes", TRUE, "No", FALSE, Z86)</f>
        <v>0</v>
      </c>
      <c r="AB86" s="100" t="b">
        <f>_xlfn.XLOOKUP(A86,'Patient Health Records'!A:A,'Patient Health Records'!K:K,"Not Found")</f>
        <v>0</v>
      </c>
      <c r="AC86" s="100" t="b" cm="1">
        <f t="array" ref="AC86">_xlfn.SWITCH(AB86, "Yes", TRUE, "No", FALSE, AB86)</f>
        <v>0</v>
      </c>
    </row>
    <row r="87" spans="1:29">
      <c r="A87" s="2" t="s">
        <v>220</v>
      </c>
      <c r="B87" s="100" t="str">
        <f>_xlfn.XLOOKUP(A87,'Patient Demographics'!A87:A1086,'Patient Demographics'!H87:H1086,"Not Found")</f>
        <v>Adult</v>
      </c>
      <c r="C87" s="100" t="str">
        <f>_xlfn.XLOOKUP(A87,'Patient Demographics'!A87:A1086,'Patient Demographics'!L87:L1086,"Not Found")</f>
        <v>West</v>
      </c>
      <c r="D87" s="100" t="str">
        <f>_xlfn.XLOOKUP(A87,'Patient Demographics'!A:A,'Patient Demographics'!J:J,"Not Found")</f>
        <v>Gujarat</v>
      </c>
      <c r="E87" s="100">
        <f>_xlfn.XLOOKUP(A87,'Billing Details'!A87:A1086,'Billing Details'!E87:E1086,"Not Found")</f>
        <v>32000</v>
      </c>
      <c r="F87" s="100">
        <f>_xlfn.XLOOKUP(A87,'Billing Details'!A87:A1086,'Billing Details'!M87:M1086,"Not Found")</f>
        <v>0</v>
      </c>
      <c r="G87" s="100">
        <f>_xlfn.XLOOKUP(A87,'Patient Health Records'!A87:A1086,'Patient Health Records'!G87:G1086,"Not Found")</f>
        <v>89.6</v>
      </c>
      <c r="H87" s="17" t="str">
        <f>_xlfn.XLOOKUP(A87,'Patient Demographics'!A87:A1086,'Patient Demographics'!C87:C1086,"Not Found")</f>
        <v>Male</v>
      </c>
      <c r="I87" s="100" t="str">
        <f>_xlfn.XLOOKUP(A87,'Patient Health Records'!A87:A1086,'Patient Health Records'!B87:B1086,"Not Found")</f>
        <v>A+</v>
      </c>
      <c r="J87" s="100" t="b">
        <f>_xlfn.XLOOKUP(A87,'Patient Health Records'!A87:A1086,'Patient Health Records'!H87:H1086,"Not Found")</f>
        <v>0</v>
      </c>
      <c r="K87" s="100" t="b">
        <f>_xlfn.XLOOKUP(A87,'Patient Health Records'!A87:A1086,'Patient Health Records'!J87:J1086,"Not Found")</f>
        <v>1</v>
      </c>
      <c r="L87" s="100" t="b">
        <f>_xlfn.XLOOKUP(A87,'Billing Details'!A:A,'Billing Details'!K:K,"Not Found")</f>
        <v>0</v>
      </c>
      <c r="M87" s="100" t="str">
        <f>_xlfn.XLOOKUP(A87,'Patient Education'!A:A,'Patient Education'!B:B,"Not Found")</f>
        <v>Bachelor's Degree</v>
      </c>
      <c r="N87" s="100" t="str">
        <f>_xlfn.XLOOKUP(A87,'Patient Education'!A:A,'Patient Education'!C:C,"None")</f>
        <v>Junior Executive</v>
      </c>
      <c r="O87" s="100">
        <f>_xlfn.XLOOKUP(A87,'Patient Demographics'!A:A,'Patient Demographics'!I:I,"Not Found")</f>
        <v>200</v>
      </c>
      <c r="P87" s="100" t="str" cm="1">
        <f t="array" ref="P87">_xlfn.IFS(
 O87 &lt;= 2, "Very Low",
 O87 &lt;= 5, "Low",
 O87 &lt;= 10, "Lower-Middle",
 O87 &lt;= 25, "Middle",
 O87 &lt;= 50, "Upper-Middle",
 O87 &lt;= 100, "High",
 O87 &lt;= 200, "Very High",
 O87 &lt;= 400, "Ultra High"
)</f>
        <v>Very High</v>
      </c>
      <c r="Q87" s="33">
        <f>_xlfn.XLOOKUP(A87,'Patient Health Records'!A:A,'Patient Health Records'!E:E,"Not Found")</f>
        <v>29.257142857142856</v>
      </c>
      <c r="R87" s="100" t="b">
        <f>_xlfn.XLOOKUP(A87,'Patient Health Records'!A87:A1086,'Patient Health Records'!T87:T1086,"Not Found")</f>
        <v>1</v>
      </c>
      <c r="S87" s="100" t="b" cm="1">
        <f t="array" ref="S87">_xlfn.SWITCH(R87, "Yes", TRUE, "No", FALSE, R87)</f>
        <v>1</v>
      </c>
      <c r="T87" s="100" t="str">
        <f>_xlfn.XLOOKUP(A87,'Patient Health Records'!A:A,'Patient Health Records'!V:V,"Not Found")</f>
        <v>Appendicitis</v>
      </c>
      <c r="U87" s="100" t="str">
        <f>_xlfn.XLOOKUP(A87,'Patient Health Records'!A:A,'Patient Health Records'!X:X,"Not Found")</f>
        <v>Critical</v>
      </c>
      <c r="V87" s="100" t="b">
        <f>_xlfn.XLOOKUP(A87,'Billing Details'!A:A,'Billing Details'!K:K,"Not Found")</f>
        <v>0</v>
      </c>
      <c r="W87" s="100">
        <f>_xlfn.XLOOKUP(A87,'Billing Details'!A:A,'Billing Details'!J:J,"Not Found")</f>
        <v>0</v>
      </c>
      <c r="X87" s="100" t="b">
        <f>_xlfn.XLOOKUP(A87,'Patient Health Records'!A:A,'Patient Health Records'!P:P,"Not Found")</f>
        <v>1</v>
      </c>
      <c r="Y87" s="100" t="b" cm="1">
        <f t="array" ref="Y87">_xlfn.SWITCH(X87, "Yes", TRUE, "No", FALSE, X87)</f>
        <v>1</v>
      </c>
      <c r="Z87" s="100" t="b">
        <f>_xlfn.XLOOKUP(A87,'Patient Health Records'!A:A,'Patient Health Records'!T:T,"Not Found")</f>
        <v>1</v>
      </c>
      <c r="AA87" s="100" t="b" cm="1">
        <f t="array" ref="AA87">_xlfn.SWITCH(Z87, "Yes", TRUE, "No", FALSE, Z87)</f>
        <v>1</v>
      </c>
      <c r="AB87" s="100" t="b">
        <f>_xlfn.XLOOKUP(A87,'Patient Health Records'!A:A,'Patient Health Records'!K:K,"Not Found")</f>
        <v>1</v>
      </c>
      <c r="AC87" s="100" t="b" cm="1">
        <f t="array" ref="AC87">_xlfn.SWITCH(AB87, "Yes", TRUE, "No", FALSE, AB87)</f>
        <v>1</v>
      </c>
    </row>
    <row r="88" spans="1:29">
      <c r="A88" s="2" t="s">
        <v>222</v>
      </c>
      <c r="B88" s="100" t="str">
        <f>_xlfn.XLOOKUP(A88,'Patient Demographics'!A88:A1087,'Patient Demographics'!H88:H1087,"Not Found")</f>
        <v>Middle-aged</v>
      </c>
      <c r="C88" s="100" t="str">
        <f>_xlfn.XLOOKUP(A88,'Patient Demographics'!A88:A1087,'Patient Demographics'!L88:L1087,"Not Found")</f>
        <v>North</v>
      </c>
      <c r="D88" s="100" t="str">
        <f>_xlfn.XLOOKUP(A88,'Patient Demographics'!A:A,'Patient Demographics'!J:J,"Not Found")</f>
        <v>Punjab</v>
      </c>
      <c r="E88" s="100">
        <f>_xlfn.XLOOKUP(A88,'Billing Details'!A88:A1087,'Billing Details'!E88:E1087,"Not Found")</f>
        <v>250000</v>
      </c>
      <c r="F88" s="100">
        <f>_xlfn.XLOOKUP(A88,'Billing Details'!A88:A1087,'Billing Details'!M88:M1087,"Not Found")</f>
        <v>125433.3</v>
      </c>
      <c r="G88" s="100">
        <f>_xlfn.XLOOKUP(A88,'Patient Health Records'!A88:A1087,'Patient Health Records'!G88:G1087,"Not Found")</f>
        <v>73</v>
      </c>
      <c r="H88" s="17" t="str">
        <f>_xlfn.XLOOKUP(A88,'Patient Demographics'!A88:A1087,'Patient Demographics'!C88:C1087,"Not Found")</f>
        <v>Male</v>
      </c>
      <c r="I88" s="100" t="str">
        <f>_xlfn.XLOOKUP(A88,'Patient Health Records'!A88:A1087,'Patient Health Records'!B88:B1087,"Not Found")</f>
        <v>B-</v>
      </c>
      <c r="J88" s="100" t="b">
        <f>_xlfn.XLOOKUP(A88,'Patient Health Records'!A88:A1087,'Patient Health Records'!H88:H1087,"Not Found")</f>
        <v>1</v>
      </c>
      <c r="K88" s="100" t="b">
        <f>_xlfn.XLOOKUP(A88,'Patient Health Records'!A88:A1087,'Patient Health Records'!J88:J1087,"Not Found")</f>
        <v>0</v>
      </c>
      <c r="L88" s="100" t="b">
        <f>_xlfn.XLOOKUP(A88,'Billing Details'!A:A,'Billing Details'!K:K,"Not Found")</f>
        <v>1</v>
      </c>
      <c r="M88" s="100" t="str">
        <f>_xlfn.XLOOKUP(A88,'Patient Education'!A:A,'Patient Education'!B:B,"Not Found")</f>
        <v>Bachelor's Degree</v>
      </c>
      <c r="N88" s="100" t="str">
        <f>_xlfn.XLOOKUP(A88,'Patient Education'!A:A,'Patient Education'!C:C,"None")</f>
        <v>Nurse</v>
      </c>
      <c r="O88" s="100">
        <f>_xlfn.XLOOKUP(A88,'Patient Demographics'!A:A,'Patient Demographics'!I:I,"Not Found")</f>
        <v>12</v>
      </c>
      <c r="P88" s="100" t="str" cm="1">
        <f t="array" ref="P88">_xlfn.IFS(
 O88 &lt;= 2, "Very Low",
 O88 &lt;= 5, "Low",
 O88 &lt;= 10, "Lower-Middle",
 O88 &lt;= 25, "Middle",
 O88 &lt;= 50, "Upper-Middle",
 O88 &lt;= 100, "High",
 O88 &lt;= 200, "Very High",
 O88 &lt;= 400, "Ultra High"
)</f>
        <v>Middle</v>
      </c>
      <c r="Q88" s="33">
        <f>_xlfn.XLOOKUP(A88,'Patient Health Records'!A:A,'Patient Health Records'!E:E,"Not Found")</f>
        <v>30.780907404284029</v>
      </c>
      <c r="R88" s="100" t="b">
        <f>_xlfn.XLOOKUP(A88,'Patient Health Records'!A88:A1087,'Patient Health Records'!T88:T1087,"Not Found")</f>
        <v>1</v>
      </c>
      <c r="S88" s="100" t="b" cm="1">
        <f t="array" ref="S88">_xlfn.SWITCH(R88, "Yes", TRUE, "No", FALSE, R88)</f>
        <v>1</v>
      </c>
      <c r="T88" s="100" t="str">
        <f>_xlfn.XLOOKUP(A88,'Patient Health Records'!A:A,'Patient Health Records'!V:V,"Not Found")</f>
        <v>Diabetes</v>
      </c>
      <c r="U88" s="100" t="str">
        <f>_xlfn.XLOOKUP(A88,'Patient Health Records'!A:A,'Patient Health Records'!X:X,"Not Found")</f>
        <v>Critical</v>
      </c>
      <c r="V88" s="100" t="b">
        <f>_xlfn.XLOOKUP(A88,'Billing Details'!A:A,'Billing Details'!K:K,"Not Found")</f>
        <v>1</v>
      </c>
      <c r="W88" s="100" t="str">
        <f>_xlfn.XLOOKUP(A88,'Billing Details'!A:A,'Billing Details'!J:J,"Not Found")</f>
        <v>Cigna</v>
      </c>
      <c r="X88" s="100" t="b">
        <f>_xlfn.XLOOKUP(A88,'Patient Health Records'!A:A,'Patient Health Records'!P:P,"Not Found")</f>
        <v>0</v>
      </c>
      <c r="Y88" s="100" t="b" cm="1">
        <f t="array" ref="Y88">_xlfn.SWITCH(X88, "Yes", TRUE, "No", FALSE, X88)</f>
        <v>0</v>
      </c>
      <c r="Z88" s="100" t="b">
        <f>_xlfn.XLOOKUP(A88,'Patient Health Records'!A:A,'Patient Health Records'!T:T,"Not Found")</f>
        <v>1</v>
      </c>
      <c r="AA88" s="100" t="b" cm="1">
        <f t="array" ref="AA88">_xlfn.SWITCH(Z88, "Yes", TRUE, "No", FALSE, Z88)</f>
        <v>1</v>
      </c>
      <c r="AB88" s="100" t="b">
        <f>_xlfn.XLOOKUP(A88,'Patient Health Records'!A:A,'Patient Health Records'!K:K,"Not Found")</f>
        <v>0</v>
      </c>
      <c r="AC88" s="100" t="b" cm="1">
        <f t="array" ref="AC88">_xlfn.SWITCH(AB88, "Yes", TRUE, "No", FALSE, AB88)</f>
        <v>0</v>
      </c>
    </row>
    <row r="89" spans="1:29">
      <c r="A89" s="2" t="s">
        <v>224</v>
      </c>
      <c r="B89" s="100" t="str">
        <f>_xlfn.XLOOKUP(A89,'Patient Demographics'!A89:A1088,'Patient Demographics'!H89:H1088,"Not Found")</f>
        <v>Adult</v>
      </c>
      <c r="C89" s="100" t="str">
        <f>_xlfn.XLOOKUP(A89,'Patient Demographics'!A89:A1088,'Patient Demographics'!L89:L1088,"Not Found")</f>
        <v>South</v>
      </c>
      <c r="D89" s="100" t="str">
        <f>_xlfn.XLOOKUP(A89,'Patient Demographics'!A:A,'Patient Demographics'!J:J,"Not Found")</f>
        <v>Karnataka</v>
      </c>
      <c r="E89" s="100">
        <f>_xlfn.XLOOKUP(A89,'Billing Details'!A89:A1088,'Billing Details'!E89:E1088,"Not Found")</f>
        <v>800</v>
      </c>
      <c r="F89" s="100">
        <f>_xlfn.XLOOKUP(A89,'Billing Details'!A89:A1088,'Billing Details'!M89:M1088,"Not Found")</f>
        <v>714.99</v>
      </c>
      <c r="G89" s="100">
        <f>_xlfn.XLOOKUP(A89,'Patient Health Records'!A89:A1088,'Patient Health Records'!G89:G1088,"Not Found")</f>
        <v>94.2</v>
      </c>
      <c r="H89" s="17" t="str">
        <f>_xlfn.XLOOKUP(A89,'Patient Demographics'!A89:A1088,'Patient Demographics'!C89:C1088,"Not Found")</f>
        <v>Female</v>
      </c>
      <c r="I89" s="100" t="str">
        <f>_xlfn.XLOOKUP(A89,'Patient Health Records'!A89:A1088,'Patient Health Records'!B89:B1088,"Not Found")</f>
        <v>B-</v>
      </c>
      <c r="J89" s="100" t="b">
        <f>_xlfn.XLOOKUP(A89,'Patient Health Records'!A89:A1088,'Patient Health Records'!H89:H1088,"Not Found")</f>
        <v>0</v>
      </c>
      <c r="K89" s="100" t="b">
        <f>_xlfn.XLOOKUP(A89,'Patient Health Records'!A89:A1088,'Patient Health Records'!J89:J1088,"Not Found")</f>
        <v>1</v>
      </c>
      <c r="L89" s="100" t="b">
        <f>_xlfn.XLOOKUP(A89,'Billing Details'!A:A,'Billing Details'!K:K,"Not Found")</f>
        <v>1</v>
      </c>
      <c r="M89" s="100" t="str">
        <f>_xlfn.XLOOKUP(A89,'Patient Education'!A:A,'Patient Education'!B:B,"Not Found")</f>
        <v>Bachelor's Degree</v>
      </c>
      <c r="N89" s="100" t="str">
        <f>_xlfn.XLOOKUP(A89,'Patient Education'!A:A,'Patient Education'!C:C,"None")</f>
        <v>Engineer</v>
      </c>
      <c r="O89" s="100">
        <f>_xlfn.XLOOKUP(A89,'Patient Demographics'!A:A,'Patient Demographics'!I:I,"Not Found")</f>
        <v>25</v>
      </c>
      <c r="P89" s="100" t="str" cm="1">
        <f t="array" ref="P89">_xlfn.IFS(
 O89 &lt;= 2, "Very Low",
 O89 &lt;= 5, "Low",
 O89 &lt;= 10, "Lower-Middle",
 O89 &lt;= 25, "Middle",
 O89 &lt;= 50, "Upper-Middle",
 O89 &lt;= 100, "High",
 O89 &lt;= 200, "Very High",
 O89 &lt;= 400, "Ultra High"
)</f>
        <v>Middle</v>
      </c>
      <c r="Q89" s="33">
        <f>_xlfn.XLOOKUP(A89,'Patient Health Records'!A:A,'Patient Health Records'!E:E,"Not Found")</f>
        <v>31.113753468093538</v>
      </c>
      <c r="R89" s="100" t="b">
        <f>_xlfn.XLOOKUP(A89,'Patient Health Records'!A89:A1088,'Patient Health Records'!T89:T1088,"Not Found")</f>
        <v>1</v>
      </c>
      <c r="S89" s="100" t="b" cm="1">
        <f t="array" ref="S89">_xlfn.SWITCH(R89, "Yes", TRUE, "No", FALSE, R89)</f>
        <v>1</v>
      </c>
      <c r="T89" s="100" t="str">
        <f>_xlfn.XLOOKUP(A89,'Patient Health Records'!A:A,'Patient Health Records'!V:V,"Not Found")</f>
        <v>Fractured Leg</v>
      </c>
      <c r="U89" s="100" t="str">
        <f>_xlfn.XLOOKUP(A89,'Patient Health Records'!A:A,'Patient Health Records'!X:X,"Not Found")</f>
        <v>Recovered</v>
      </c>
      <c r="V89" s="100" t="b">
        <f>_xlfn.XLOOKUP(A89,'Billing Details'!A:A,'Billing Details'!K:K,"Not Found")</f>
        <v>1</v>
      </c>
      <c r="W89" s="100" t="str">
        <f>_xlfn.XLOOKUP(A89,'Billing Details'!A:A,'Billing Details'!J:J,"Not Found")</f>
        <v>Medicare</v>
      </c>
      <c r="X89" s="100" t="b">
        <f>_xlfn.XLOOKUP(A89,'Patient Health Records'!A:A,'Patient Health Records'!P:P,"Not Found")</f>
        <v>1</v>
      </c>
      <c r="Y89" s="100" t="b" cm="1">
        <f t="array" ref="Y89">_xlfn.SWITCH(X89, "Yes", TRUE, "No", FALSE, X89)</f>
        <v>1</v>
      </c>
      <c r="Z89" s="100" t="b">
        <f>_xlfn.XLOOKUP(A89,'Patient Health Records'!A:A,'Patient Health Records'!T:T,"Not Found")</f>
        <v>1</v>
      </c>
      <c r="AA89" s="100" t="b" cm="1">
        <f t="array" ref="AA89">_xlfn.SWITCH(Z89, "Yes", TRUE, "No", FALSE, Z89)</f>
        <v>1</v>
      </c>
      <c r="AB89" s="100" t="b">
        <f>_xlfn.XLOOKUP(A89,'Patient Health Records'!A:A,'Patient Health Records'!K:K,"Not Found")</f>
        <v>1</v>
      </c>
      <c r="AC89" s="100" t="b" cm="1">
        <f t="array" ref="AC89">_xlfn.SWITCH(AB89, "Yes", TRUE, "No", FALSE, AB89)</f>
        <v>1</v>
      </c>
    </row>
    <row r="90" spans="1:29">
      <c r="A90" s="2" t="s">
        <v>226</v>
      </c>
      <c r="B90" s="100" t="str">
        <f>_xlfn.XLOOKUP(A90,'Patient Demographics'!A90:A1089,'Patient Demographics'!H90:H1089,"Not Found")</f>
        <v>Adult</v>
      </c>
      <c r="C90" s="100" t="str">
        <f>_xlfn.XLOOKUP(A90,'Patient Demographics'!A90:A1089,'Patient Demographics'!L90:L1089,"Not Found")</f>
        <v>North</v>
      </c>
      <c r="D90" s="100" t="str">
        <f>_xlfn.XLOOKUP(A90,'Patient Demographics'!A:A,'Patient Demographics'!J:J,"Not Found")</f>
        <v>Uttar Pradesh</v>
      </c>
      <c r="E90" s="100">
        <f>_xlfn.XLOOKUP(A90,'Billing Details'!A90:A1089,'Billing Details'!E90:E1089,"Not Found")</f>
        <v>72000</v>
      </c>
      <c r="F90" s="100">
        <f>_xlfn.XLOOKUP(A90,'Billing Details'!A90:A1089,'Billing Details'!M90:M1089,"Not Found")</f>
        <v>57203.6</v>
      </c>
      <c r="G90" s="100">
        <f>_xlfn.XLOOKUP(A90,'Patient Health Records'!A90:A1089,'Patient Health Records'!G90:G1089,"Not Found")</f>
        <v>89.9</v>
      </c>
      <c r="H90" s="17" t="str">
        <f>_xlfn.XLOOKUP(A90,'Patient Demographics'!A90:A1089,'Patient Demographics'!C90:C1089,"Not Found")</f>
        <v>Male</v>
      </c>
      <c r="I90" s="100" t="str">
        <f>_xlfn.XLOOKUP(A90,'Patient Health Records'!A90:A1089,'Patient Health Records'!B90:B1089,"Not Found")</f>
        <v>AB+</v>
      </c>
      <c r="J90" s="100" t="b">
        <f>_xlfn.XLOOKUP(A90,'Patient Health Records'!A90:A1089,'Patient Health Records'!H90:H1089,"Not Found")</f>
        <v>1</v>
      </c>
      <c r="K90" s="100" t="b">
        <f>_xlfn.XLOOKUP(A90,'Patient Health Records'!A90:A1089,'Patient Health Records'!J90:J1089,"Not Found")</f>
        <v>0</v>
      </c>
      <c r="L90" s="100" t="b">
        <f>_xlfn.XLOOKUP(A90,'Billing Details'!A:A,'Billing Details'!K:K,"Not Found")</f>
        <v>1</v>
      </c>
      <c r="M90" s="100" t="str">
        <f>_xlfn.XLOOKUP(A90,'Patient Education'!A:A,'Patient Education'!B:B,"Not Found")</f>
        <v>School</v>
      </c>
      <c r="N90" s="100" t="str">
        <f>_xlfn.XLOOKUP(A90,'Patient Education'!A:A,'Patient Education'!C:C,"None")</f>
        <v>Driver</v>
      </c>
      <c r="O90" s="100">
        <f>_xlfn.XLOOKUP(A90,'Patient Demographics'!A:A,'Patient Demographics'!I:I,"Not Found")</f>
        <v>40</v>
      </c>
      <c r="P90" s="100" t="str" cm="1">
        <f t="array" ref="P90">_xlfn.IFS(
 O90 &lt;= 2, "Very Low",
 O90 &lt;= 5, "Low",
 O90 &lt;= 10, "Lower-Middle",
 O90 &lt;= 25, "Middle",
 O90 &lt;= 50, "Upper-Middle",
 O90 &lt;= 100, "High",
 O90 &lt;= 200, "Very High",
 O90 &lt;= 400, "Ultra High"
)</f>
        <v>Upper-Middle</v>
      </c>
      <c r="Q90" s="33">
        <f>_xlfn.XLOOKUP(A90,'Patient Health Records'!A:A,'Patient Health Records'!E:E,"Not Found")</f>
        <v>29.022469008264466</v>
      </c>
      <c r="R90" s="100" t="b">
        <f>_xlfn.XLOOKUP(A90,'Patient Health Records'!A90:A1089,'Patient Health Records'!T90:T1089,"Not Found")</f>
        <v>1</v>
      </c>
      <c r="S90" s="100" t="b" cm="1">
        <f t="array" ref="S90">_xlfn.SWITCH(R90, "Yes", TRUE, "No", FALSE, R90)</f>
        <v>1</v>
      </c>
      <c r="T90" s="100" t="str">
        <f>_xlfn.XLOOKUP(A90,'Patient Health Records'!A:A,'Patient Health Records'!V:V,"Not Found")</f>
        <v>Appendicitis</v>
      </c>
      <c r="U90" s="100" t="str">
        <f>_xlfn.XLOOKUP(A90,'Patient Health Records'!A:A,'Patient Health Records'!X:X,"Not Found")</f>
        <v>Recovered</v>
      </c>
      <c r="V90" s="100" t="b">
        <f>_xlfn.XLOOKUP(A90,'Billing Details'!A:A,'Billing Details'!K:K,"Not Found")</f>
        <v>1</v>
      </c>
      <c r="W90" s="100" t="str">
        <f>_xlfn.XLOOKUP(A90,'Billing Details'!A:A,'Billing Details'!J:J,"Not Found")</f>
        <v>Aetna</v>
      </c>
      <c r="X90" s="100" t="b">
        <f>_xlfn.XLOOKUP(A90,'Patient Health Records'!A:A,'Patient Health Records'!P:P,"Not Found")</f>
        <v>0</v>
      </c>
      <c r="Y90" s="100" t="b" cm="1">
        <f t="array" ref="Y90">_xlfn.SWITCH(X90, "Yes", TRUE, "No", FALSE, X90)</f>
        <v>0</v>
      </c>
      <c r="Z90" s="100" t="b">
        <f>_xlfn.XLOOKUP(A90,'Patient Health Records'!A:A,'Patient Health Records'!T:T,"Not Found")</f>
        <v>1</v>
      </c>
      <c r="AA90" s="100" t="b" cm="1">
        <f t="array" ref="AA90">_xlfn.SWITCH(Z90, "Yes", TRUE, "No", FALSE, Z90)</f>
        <v>1</v>
      </c>
      <c r="AB90" s="100" t="b">
        <f>_xlfn.XLOOKUP(A90,'Patient Health Records'!A:A,'Patient Health Records'!K:K,"Not Found")</f>
        <v>0</v>
      </c>
      <c r="AC90" s="100" t="b" cm="1">
        <f t="array" ref="AC90">_xlfn.SWITCH(AB90, "Yes", TRUE, "No", FALSE, AB90)</f>
        <v>0</v>
      </c>
    </row>
    <row r="91" spans="1:29">
      <c r="A91" s="2" t="s">
        <v>228</v>
      </c>
      <c r="B91" s="100" t="str">
        <f>_xlfn.XLOOKUP(A91,'Patient Demographics'!A91:A1090,'Patient Demographics'!H91:H1090,"Not Found")</f>
        <v>Adult</v>
      </c>
      <c r="C91" s="100" t="str">
        <f>_xlfn.XLOOKUP(A91,'Patient Demographics'!A91:A1090,'Patient Demographics'!L91:L1090,"Not Found")</f>
        <v>South</v>
      </c>
      <c r="D91" s="100" t="str">
        <f>_xlfn.XLOOKUP(A91,'Patient Demographics'!A:A,'Patient Demographics'!J:J,"Not Found")</f>
        <v>Karnataka</v>
      </c>
      <c r="E91" s="100">
        <f>_xlfn.XLOOKUP(A91,'Billing Details'!A91:A1090,'Billing Details'!E91:E1090,"Not Found")</f>
        <v>20000</v>
      </c>
      <c r="F91" s="100">
        <f>_xlfn.XLOOKUP(A91,'Billing Details'!A91:A1090,'Billing Details'!M91:M1090,"Not Found")</f>
        <v>10879.14</v>
      </c>
      <c r="G91" s="100">
        <f>_xlfn.XLOOKUP(A91,'Patient Health Records'!A91:A1090,'Patient Health Records'!G91:G1090,"Not Found")</f>
        <v>67.900000000000006</v>
      </c>
      <c r="H91" s="17" t="str">
        <f>_xlfn.XLOOKUP(A91,'Patient Demographics'!A91:A1090,'Patient Demographics'!C91:C1090,"Not Found")</f>
        <v>Female</v>
      </c>
      <c r="I91" s="100" t="str">
        <f>_xlfn.XLOOKUP(A91,'Patient Health Records'!A91:A1090,'Patient Health Records'!B91:B1090,"Not Found")</f>
        <v>B+</v>
      </c>
      <c r="J91" s="100" t="b">
        <f>_xlfn.XLOOKUP(A91,'Patient Health Records'!A91:A1090,'Patient Health Records'!H91:H1090,"Not Found")</f>
        <v>1</v>
      </c>
      <c r="K91" s="100" t="b">
        <f>_xlfn.XLOOKUP(A91,'Patient Health Records'!A91:A1090,'Patient Health Records'!J91:J1090,"Not Found")</f>
        <v>1</v>
      </c>
      <c r="L91" s="100" t="b">
        <f>_xlfn.XLOOKUP(A91,'Billing Details'!A:A,'Billing Details'!K:K,"Not Found")</f>
        <v>1</v>
      </c>
      <c r="M91" s="100" t="str">
        <f>_xlfn.XLOOKUP(A91,'Patient Education'!A:A,'Patient Education'!B:B,"Not Found")</f>
        <v>PhD</v>
      </c>
      <c r="N91" s="100" t="str">
        <f>_xlfn.XLOOKUP(A91,'Patient Education'!A:A,'Patient Education'!C:C,"None")</f>
        <v>Scientist</v>
      </c>
      <c r="O91" s="100">
        <f>_xlfn.XLOOKUP(A91,'Patient Demographics'!A:A,'Patient Demographics'!I:I,"Not Found")</f>
        <v>7</v>
      </c>
      <c r="P91" s="100" t="str" cm="1">
        <f t="array" ref="P91">_xlfn.IFS(
 O91 &lt;= 2, "Very Low",
 O91 &lt;= 5, "Low",
 O91 &lt;= 10, "Lower-Middle",
 O91 &lt;= 25, "Middle",
 O91 &lt;= 50, "Upper-Middle",
 O91 &lt;= 100, "High",
 O91 &lt;= 200, "Very High",
 O91 &lt;= 400, "Ultra High"
)</f>
        <v>Lower-Middle</v>
      </c>
      <c r="Q91" s="33">
        <f>_xlfn.XLOOKUP(A91,'Patient Health Records'!A:A,'Patient Health Records'!E:E,"Not Found")</f>
        <v>24.346516547742841</v>
      </c>
      <c r="R91" s="100" t="b">
        <f>_xlfn.XLOOKUP(A91,'Patient Health Records'!A91:A1090,'Patient Health Records'!T91:T1090,"Not Found")</f>
        <v>0</v>
      </c>
      <c r="S91" s="100" t="b" cm="1">
        <f t="array" ref="S91">_xlfn.SWITCH(R91, "Yes", TRUE, "No", FALSE, R91)</f>
        <v>0</v>
      </c>
      <c r="T91" s="100" t="str">
        <f>_xlfn.XLOOKUP(A91,'Patient Health Records'!A:A,'Patient Health Records'!V:V,"Not Found")</f>
        <v>Allergic Reaction</v>
      </c>
      <c r="U91" s="100" t="str">
        <f>_xlfn.XLOOKUP(A91,'Patient Health Records'!A:A,'Patient Health Records'!X:X,"Not Found")</f>
        <v>Recovered</v>
      </c>
      <c r="V91" s="100" t="b">
        <f>_xlfn.XLOOKUP(A91,'Billing Details'!A:A,'Billing Details'!K:K,"Not Found")</f>
        <v>1</v>
      </c>
      <c r="W91" s="100" t="str">
        <f>_xlfn.XLOOKUP(A91,'Billing Details'!A:A,'Billing Details'!J:J,"Not Found")</f>
        <v>Medicare</v>
      </c>
      <c r="X91" s="100" t="b">
        <f>_xlfn.XLOOKUP(A91,'Patient Health Records'!A:A,'Patient Health Records'!P:P,"Not Found")</f>
        <v>0</v>
      </c>
      <c r="Y91" s="100" t="b" cm="1">
        <f t="array" ref="Y91">_xlfn.SWITCH(X91, "Yes", TRUE, "No", FALSE, X91)</f>
        <v>0</v>
      </c>
      <c r="Z91" s="100" t="b">
        <f>_xlfn.XLOOKUP(A91,'Patient Health Records'!A:A,'Patient Health Records'!T:T,"Not Found")</f>
        <v>0</v>
      </c>
      <c r="AA91" s="100" t="b" cm="1">
        <f t="array" ref="AA91">_xlfn.SWITCH(Z91, "Yes", TRUE, "No", FALSE, Z91)</f>
        <v>0</v>
      </c>
      <c r="AB91" s="100" t="b">
        <f>_xlfn.XLOOKUP(A91,'Patient Health Records'!A:A,'Patient Health Records'!K:K,"Not Found")</f>
        <v>0</v>
      </c>
      <c r="AC91" s="100" t="b" cm="1">
        <f t="array" ref="AC91">_xlfn.SWITCH(AB91, "Yes", TRUE, "No", FALSE, AB91)</f>
        <v>0</v>
      </c>
    </row>
    <row r="92" spans="1:29">
      <c r="A92" s="2" t="s">
        <v>230</v>
      </c>
      <c r="B92" s="100" t="str">
        <f>_xlfn.XLOOKUP(A92,'Patient Demographics'!A92:A1091,'Patient Demographics'!H92:H1091,"Not Found")</f>
        <v>Adult</v>
      </c>
      <c r="C92" s="100" t="str">
        <f>_xlfn.XLOOKUP(A92,'Patient Demographics'!A92:A1091,'Patient Demographics'!L92:L1091,"Not Found")</f>
        <v>West</v>
      </c>
      <c r="D92" s="100" t="str">
        <f>_xlfn.XLOOKUP(A92,'Patient Demographics'!A:A,'Patient Demographics'!J:J,"Not Found")</f>
        <v>Gujarat</v>
      </c>
      <c r="E92" s="100">
        <f>_xlfn.XLOOKUP(A92,'Billing Details'!A92:A1091,'Billing Details'!E92:E1091,"Not Found")</f>
        <v>500</v>
      </c>
      <c r="F92" s="100">
        <f>_xlfn.XLOOKUP(A92,'Billing Details'!A92:A1091,'Billing Details'!M92:M1091,"Not Found")</f>
        <v>372.41</v>
      </c>
      <c r="G92" s="100">
        <f>_xlfn.XLOOKUP(A92,'Patient Health Records'!A92:A1091,'Patient Health Records'!G92:G1091,"Not Found")</f>
        <v>91.7</v>
      </c>
      <c r="H92" s="17" t="str">
        <f>_xlfn.XLOOKUP(A92,'Patient Demographics'!A92:A1091,'Patient Demographics'!C92:C1091,"Not Found")</f>
        <v>Male</v>
      </c>
      <c r="I92" s="100" t="str">
        <f>_xlfn.XLOOKUP(A92,'Patient Health Records'!A92:A1091,'Patient Health Records'!B92:B1091,"Not Found")</f>
        <v>B-</v>
      </c>
      <c r="J92" s="100" t="b">
        <f>_xlfn.XLOOKUP(A92,'Patient Health Records'!A92:A1091,'Patient Health Records'!H92:H1091,"Not Found")</f>
        <v>0</v>
      </c>
      <c r="K92" s="100" t="b">
        <f>_xlfn.XLOOKUP(A92,'Patient Health Records'!A92:A1091,'Patient Health Records'!J92:J1091,"Not Found")</f>
        <v>0</v>
      </c>
      <c r="L92" s="100" t="b">
        <f>_xlfn.XLOOKUP(A92,'Billing Details'!A:A,'Billing Details'!K:K,"Not Found")</f>
        <v>1</v>
      </c>
      <c r="M92" s="100" t="str">
        <f>_xlfn.XLOOKUP(A92,'Patient Education'!A:A,'Patient Education'!B:B,"Not Found")</f>
        <v>PhD</v>
      </c>
      <c r="N92" s="100" t="str">
        <f>_xlfn.XLOOKUP(A92,'Patient Education'!A:A,'Patient Education'!C:C,"None")</f>
        <v>Scientist</v>
      </c>
      <c r="O92" s="100">
        <f>_xlfn.XLOOKUP(A92,'Patient Demographics'!A:A,'Patient Demographics'!I:I,"Not Found")</f>
        <v>7</v>
      </c>
      <c r="P92" s="100" t="str" cm="1">
        <f t="array" ref="P92">_xlfn.IFS(
 O92 &lt;= 2, "Very Low",
 O92 &lt;= 5, "Low",
 O92 &lt;= 10, "Lower-Middle",
 O92 &lt;= 25, "Middle",
 O92 &lt;= 50, "Upper-Middle",
 O92 &lt;= 100, "High",
 O92 &lt;= 200, "Very High",
 O92 &lt;= 400, "Ultra High"
)</f>
        <v>Lower-Middle</v>
      </c>
      <c r="Q92" s="33">
        <f>_xlfn.XLOOKUP(A92,'Patient Health Records'!A:A,'Patient Health Records'!E:E,"Not Found")</f>
        <v>31.360076604767283</v>
      </c>
      <c r="R92" s="100" t="b">
        <f>_xlfn.XLOOKUP(A92,'Patient Health Records'!A92:A1091,'Patient Health Records'!T92:T1091,"Not Found")</f>
        <v>1</v>
      </c>
      <c r="S92" s="100" t="b" cm="1">
        <f t="array" ref="S92">_xlfn.SWITCH(R92, "Yes", TRUE, "No", FALSE, R92)</f>
        <v>1</v>
      </c>
      <c r="T92" s="100" t="str">
        <f>_xlfn.XLOOKUP(A92,'Patient Health Records'!A:A,'Patient Health Records'!V:V,"Not Found")</f>
        <v>Appendicitis</v>
      </c>
      <c r="U92" s="100" t="str">
        <f>_xlfn.XLOOKUP(A92,'Patient Health Records'!A:A,'Patient Health Records'!X:X,"Not Found")</f>
        <v>Recovered</v>
      </c>
      <c r="V92" s="100" t="b">
        <f>_xlfn.XLOOKUP(A92,'Billing Details'!A:A,'Billing Details'!K:K,"Not Found")</f>
        <v>1</v>
      </c>
      <c r="W92" s="100" t="str">
        <f>_xlfn.XLOOKUP(A92,'Billing Details'!A:A,'Billing Details'!J:J,"Not Found")</f>
        <v>UnitedHealthcare</v>
      </c>
      <c r="X92" s="100" t="b">
        <f>_xlfn.XLOOKUP(A92,'Patient Health Records'!A:A,'Patient Health Records'!P:P,"Not Found")</f>
        <v>1</v>
      </c>
      <c r="Y92" s="100" t="b" cm="1">
        <f t="array" ref="Y92">_xlfn.SWITCH(X92, "Yes", TRUE, "No", FALSE, X92)</f>
        <v>1</v>
      </c>
      <c r="Z92" s="100" t="b">
        <f>_xlfn.XLOOKUP(A92,'Patient Health Records'!A:A,'Patient Health Records'!T:T,"Not Found")</f>
        <v>1</v>
      </c>
      <c r="AA92" s="100" t="b" cm="1">
        <f t="array" ref="AA92">_xlfn.SWITCH(Z92, "Yes", TRUE, "No", FALSE, Z92)</f>
        <v>1</v>
      </c>
      <c r="AB92" s="100" t="b">
        <f>_xlfn.XLOOKUP(A92,'Patient Health Records'!A:A,'Patient Health Records'!K:K,"Not Found")</f>
        <v>1</v>
      </c>
      <c r="AC92" s="100" t="b" cm="1">
        <f t="array" ref="AC92">_xlfn.SWITCH(AB92, "Yes", TRUE, "No", FALSE, AB92)</f>
        <v>1</v>
      </c>
    </row>
    <row r="93" spans="1:29">
      <c r="A93" s="2" t="s">
        <v>232</v>
      </c>
      <c r="B93" s="100" t="str">
        <f>_xlfn.XLOOKUP(A93,'Patient Demographics'!A93:A1092,'Patient Demographics'!H93:H1092,"Not Found")</f>
        <v>Senior</v>
      </c>
      <c r="C93" s="100" t="str">
        <f>_xlfn.XLOOKUP(A93,'Patient Demographics'!A93:A1092,'Patient Demographics'!L93:L1092,"Not Found")</f>
        <v>North</v>
      </c>
      <c r="D93" s="100" t="str">
        <f>_xlfn.XLOOKUP(A93,'Patient Demographics'!A:A,'Patient Demographics'!J:J,"Not Found")</f>
        <v>Uttar Pradesh</v>
      </c>
      <c r="E93" s="100">
        <f>_xlfn.XLOOKUP(A93,'Billing Details'!A93:A1092,'Billing Details'!E93:E1092,"Not Found")</f>
        <v>18000</v>
      </c>
      <c r="F93" s="100">
        <f>_xlfn.XLOOKUP(A93,'Billing Details'!A93:A1092,'Billing Details'!M93:M1092,"Not Found")</f>
        <v>0</v>
      </c>
      <c r="G93" s="100">
        <f>_xlfn.XLOOKUP(A93,'Patient Health Records'!A93:A1092,'Patient Health Records'!G93:G1092,"Not Found")</f>
        <v>60.4</v>
      </c>
      <c r="H93" s="17" t="str">
        <f>_xlfn.XLOOKUP(A93,'Patient Demographics'!A93:A1092,'Patient Demographics'!C93:C1092,"Not Found")</f>
        <v>Male</v>
      </c>
      <c r="I93" s="100" t="str">
        <f>_xlfn.XLOOKUP(A93,'Patient Health Records'!A93:A1092,'Patient Health Records'!B93:B1092,"Not Found")</f>
        <v>O-</v>
      </c>
      <c r="J93" s="100" t="b">
        <f>_xlfn.XLOOKUP(A93,'Patient Health Records'!A93:A1092,'Patient Health Records'!H93:H1092,"Not Found")</f>
        <v>0</v>
      </c>
      <c r="K93" s="100" t="b">
        <f>_xlfn.XLOOKUP(A93,'Patient Health Records'!A93:A1092,'Patient Health Records'!J93:J1092,"Not Found")</f>
        <v>0</v>
      </c>
      <c r="L93" s="100" t="b">
        <f>_xlfn.XLOOKUP(A93,'Billing Details'!A:A,'Billing Details'!K:K,"Not Found")</f>
        <v>0</v>
      </c>
      <c r="M93" s="100" t="str">
        <f>_xlfn.XLOOKUP(A93,'Patient Education'!A:A,'Patient Education'!B:B,"Not Found")</f>
        <v>Master's Degree</v>
      </c>
      <c r="N93" s="100" t="str">
        <f>_xlfn.XLOOKUP(A93,'Patient Education'!A:A,'Patient Education'!C:C,"None")</f>
        <v>Manager</v>
      </c>
      <c r="O93" s="100">
        <f>_xlfn.XLOOKUP(A93,'Patient Demographics'!A:A,'Patient Demographics'!I:I,"Not Found")</f>
        <v>3</v>
      </c>
      <c r="P93" s="100" t="str" cm="1">
        <f t="array" ref="P93">_xlfn.IFS(
 O93 &lt;= 2, "Very Low",
 O93 &lt;= 5, "Low",
 O93 &lt;= 10, "Lower-Middle",
 O93 &lt;= 25, "Middle",
 O93 &lt;= 50, "Upper-Middle",
 O93 &lt;= 100, "High",
 O93 &lt;= 200, "Very High",
 O93 &lt;= 400, "Ultra High"
)</f>
        <v>Low</v>
      </c>
      <c r="Q93" s="33">
        <f>_xlfn.XLOOKUP(A93,'Patient Health Records'!A:A,'Patient Health Records'!E:E,"Not Found")</f>
        <v>21.919001306430541</v>
      </c>
      <c r="R93" s="100" t="b">
        <f>_xlfn.XLOOKUP(A93,'Patient Health Records'!A93:A1092,'Patient Health Records'!T93:T1092,"Not Found")</f>
        <v>0</v>
      </c>
      <c r="S93" s="100" t="b" cm="1">
        <f t="array" ref="S93">_xlfn.SWITCH(R93, "Yes", TRUE, "No", FALSE, R93)</f>
        <v>0</v>
      </c>
      <c r="T93" s="100" t="str">
        <f>_xlfn.XLOOKUP(A93,'Patient Health Records'!A:A,'Patient Health Records'!V:V,"Not Found")</f>
        <v>Appendicitis</v>
      </c>
      <c r="U93" s="100" t="str">
        <f>_xlfn.XLOOKUP(A93,'Patient Health Records'!A:A,'Patient Health Records'!X:X,"Not Found")</f>
        <v>Critical</v>
      </c>
      <c r="V93" s="100" t="b">
        <f>_xlfn.XLOOKUP(A93,'Billing Details'!A:A,'Billing Details'!K:K,"Not Found")</f>
        <v>0</v>
      </c>
      <c r="W93" s="100">
        <f>_xlfn.XLOOKUP(A93,'Billing Details'!A:A,'Billing Details'!J:J,"Not Found")</f>
        <v>0</v>
      </c>
      <c r="X93" s="100" t="b">
        <f>_xlfn.XLOOKUP(A93,'Patient Health Records'!A:A,'Patient Health Records'!P:P,"Not Found")</f>
        <v>0</v>
      </c>
      <c r="Y93" s="100" t="b" cm="1">
        <f t="array" ref="Y93">_xlfn.SWITCH(X93, "Yes", TRUE, "No", FALSE, X93)</f>
        <v>0</v>
      </c>
      <c r="Z93" s="100" t="b">
        <f>_xlfn.XLOOKUP(A93,'Patient Health Records'!A:A,'Patient Health Records'!T:T,"Not Found")</f>
        <v>0</v>
      </c>
      <c r="AA93" s="100" t="b" cm="1">
        <f t="array" ref="AA93">_xlfn.SWITCH(Z93, "Yes", TRUE, "No", FALSE, Z93)</f>
        <v>0</v>
      </c>
      <c r="AB93" s="100" t="b">
        <f>_xlfn.XLOOKUP(A93,'Patient Health Records'!A:A,'Patient Health Records'!K:K,"Not Found")</f>
        <v>0</v>
      </c>
      <c r="AC93" s="100" t="b" cm="1">
        <f t="array" ref="AC93">_xlfn.SWITCH(AB93, "Yes", TRUE, "No", FALSE, AB93)</f>
        <v>0</v>
      </c>
    </row>
    <row r="94" spans="1:29">
      <c r="A94" s="2" t="s">
        <v>234</v>
      </c>
      <c r="B94" s="100" t="str">
        <f>_xlfn.XLOOKUP(A94,'Patient Demographics'!A94:A1093,'Patient Demographics'!H94:H1093,"Not Found")</f>
        <v>Adult</v>
      </c>
      <c r="C94" s="100" t="str">
        <f>_xlfn.XLOOKUP(A94,'Patient Demographics'!A94:A1093,'Patient Demographics'!L94:L1093,"Not Found")</f>
        <v>North</v>
      </c>
      <c r="D94" s="100" t="str">
        <f>_xlfn.XLOOKUP(A94,'Patient Demographics'!A:A,'Patient Demographics'!J:J,"Not Found")</f>
        <v>Uttar Pradesh</v>
      </c>
      <c r="E94" s="100">
        <f>_xlfn.XLOOKUP(A94,'Billing Details'!A94:A1093,'Billing Details'!E94:E1093,"Not Found")</f>
        <v>10000</v>
      </c>
      <c r="F94" s="100">
        <f>_xlfn.XLOOKUP(A94,'Billing Details'!A94:A1093,'Billing Details'!M94:M1093,"Not Found")</f>
        <v>5506.4</v>
      </c>
      <c r="G94" s="100">
        <f>_xlfn.XLOOKUP(A94,'Patient Health Records'!A94:A1093,'Patient Health Records'!G94:G1093,"Not Found")</f>
        <v>58.7</v>
      </c>
      <c r="H94" s="17" t="str">
        <f>_xlfn.XLOOKUP(A94,'Patient Demographics'!A94:A1093,'Patient Demographics'!C94:C1093,"Not Found")</f>
        <v>Male</v>
      </c>
      <c r="I94" s="100" t="str">
        <f>_xlfn.XLOOKUP(A94,'Patient Health Records'!A94:A1093,'Patient Health Records'!B94:B1093,"Not Found")</f>
        <v>B+</v>
      </c>
      <c r="J94" s="100" t="b">
        <f>_xlfn.XLOOKUP(A94,'Patient Health Records'!A94:A1093,'Patient Health Records'!H94:H1093,"Not Found")</f>
        <v>1</v>
      </c>
      <c r="K94" s="100" t="b">
        <f>_xlfn.XLOOKUP(A94,'Patient Health Records'!A94:A1093,'Patient Health Records'!J94:J1093,"Not Found")</f>
        <v>0</v>
      </c>
      <c r="L94" s="100" t="b">
        <f>_xlfn.XLOOKUP(A94,'Billing Details'!A:A,'Billing Details'!K:K,"Not Found")</f>
        <v>1</v>
      </c>
      <c r="M94" s="100" t="str">
        <f>_xlfn.XLOOKUP(A94,'Patient Education'!A:A,'Patient Education'!B:B,"Not Found")</f>
        <v>Bachelor's Degree</v>
      </c>
      <c r="N94" s="100" t="str">
        <f>_xlfn.XLOOKUP(A94,'Patient Education'!A:A,'Patient Education'!C:C,"None")</f>
        <v>Engineer</v>
      </c>
      <c r="O94" s="100">
        <f>_xlfn.XLOOKUP(A94,'Patient Demographics'!A:A,'Patient Demographics'!I:I,"Not Found")</f>
        <v>1</v>
      </c>
      <c r="P94" s="100" t="str" cm="1">
        <f t="array" ref="P94">_xlfn.IFS(
 O94 &lt;= 2, "Very Low",
 O94 &lt;= 5, "Low",
 O94 &lt;= 10, "Lower-Middle",
 O94 &lt;= 25, "Middle",
 O94 &lt;= 50, "Upper-Middle",
 O94 &lt;= 100, "High",
 O94 &lt;= 200, "Very High",
 O94 &lt;= 400, "Ultra High"
)</f>
        <v>Very Low</v>
      </c>
      <c r="Q94" s="33">
        <f>_xlfn.XLOOKUP(A94,'Patient Health Records'!A:A,'Patient Health Records'!E:E,"Not Found")</f>
        <v>20.311418685121112</v>
      </c>
      <c r="R94" s="100" t="b">
        <f>_xlfn.XLOOKUP(A94,'Patient Health Records'!A94:A1093,'Patient Health Records'!T94:T1093,"Not Found")</f>
        <v>0</v>
      </c>
      <c r="S94" s="100" t="b" cm="1">
        <f t="array" ref="S94">_xlfn.SWITCH(R94, "Yes", TRUE, "No", FALSE, R94)</f>
        <v>0</v>
      </c>
      <c r="T94" s="100" t="str">
        <f>_xlfn.XLOOKUP(A94,'Patient Health Records'!A:A,'Patient Health Records'!V:V,"Not Found")</f>
        <v>Allergic Reaction</v>
      </c>
      <c r="U94" s="100" t="str">
        <f>_xlfn.XLOOKUP(A94,'Patient Health Records'!A:A,'Patient Health Records'!X:X,"Not Found")</f>
        <v>Recovered</v>
      </c>
      <c r="V94" s="100" t="b">
        <f>_xlfn.XLOOKUP(A94,'Billing Details'!A:A,'Billing Details'!K:K,"Not Found")</f>
        <v>1</v>
      </c>
      <c r="W94" s="100" t="str">
        <f>_xlfn.XLOOKUP(A94,'Billing Details'!A:A,'Billing Details'!J:J,"Not Found")</f>
        <v>Cigna</v>
      </c>
      <c r="X94" s="100" t="b">
        <f>_xlfn.XLOOKUP(A94,'Patient Health Records'!A:A,'Patient Health Records'!P:P,"Not Found")</f>
        <v>0</v>
      </c>
      <c r="Y94" s="100" t="b" cm="1">
        <f t="array" ref="Y94">_xlfn.SWITCH(X94, "Yes", TRUE, "No", FALSE, X94)</f>
        <v>0</v>
      </c>
      <c r="Z94" s="100" t="b">
        <f>_xlfn.XLOOKUP(A94,'Patient Health Records'!A:A,'Patient Health Records'!T:T,"Not Found")</f>
        <v>0</v>
      </c>
      <c r="AA94" s="100" t="b" cm="1">
        <f t="array" ref="AA94">_xlfn.SWITCH(Z94, "Yes", TRUE, "No", FALSE, Z94)</f>
        <v>0</v>
      </c>
      <c r="AB94" s="100" t="b">
        <f>_xlfn.XLOOKUP(A94,'Patient Health Records'!A:A,'Patient Health Records'!K:K,"Not Found")</f>
        <v>0</v>
      </c>
      <c r="AC94" s="100" t="b" cm="1">
        <f t="array" ref="AC94">_xlfn.SWITCH(AB94, "Yes", TRUE, "No", FALSE, AB94)</f>
        <v>0</v>
      </c>
    </row>
    <row r="95" spans="1:29">
      <c r="A95" s="2" t="s">
        <v>236</v>
      </c>
      <c r="B95" s="100" t="str">
        <f>_xlfn.XLOOKUP(A95,'Patient Demographics'!A95:A1094,'Patient Demographics'!H95:H1094,"Not Found")</f>
        <v>Adult</v>
      </c>
      <c r="C95" s="100" t="str">
        <f>_xlfn.XLOOKUP(A95,'Patient Demographics'!A95:A1094,'Patient Demographics'!L95:L1094,"Not Found")</f>
        <v>North</v>
      </c>
      <c r="D95" s="100" t="str">
        <f>_xlfn.XLOOKUP(A95,'Patient Demographics'!A:A,'Patient Demographics'!J:J,"Not Found")</f>
        <v>Uttar Pradesh</v>
      </c>
      <c r="E95" s="100">
        <f>_xlfn.XLOOKUP(A95,'Billing Details'!A95:A1094,'Billing Details'!E95:E1094,"Not Found")</f>
        <v>48000</v>
      </c>
      <c r="F95" s="100">
        <f>_xlfn.XLOOKUP(A95,'Billing Details'!A95:A1094,'Billing Details'!M95:M1094,"Not Found")</f>
        <v>38250.120000000003</v>
      </c>
      <c r="G95" s="100">
        <f>_xlfn.XLOOKUP(A95,'Patient Health Records'!A95:A1094,'Patient Health Records'!G95:G1094,"Not Found")</f>
        <v>86.8</v>
      </c>
      <c r="H95" s="17" t="str">
        <f>_xlfn.XLOOKUP(A95,'Patient Demographics'!A95:A1094,'Patient Demographics'!C95:C1094,"Not Found")</f>
        <v>Female</v>
      </c>
      <c r="I95" s="100" t="str">
        <f>_xlfn.XLOOKUP(A95,'Patient Health Records'!A95:A1094,'Patient Health Records'!B95:B1094,"Not Found")</f>
        <v>A+</v>
      </c>
      <c r="J95" s="100" t="b">
        <f>_xlfn.XLOOKUP(A95,'Patient Health Records'!A95:A1094,'Patient Health Records'!H95:H1094,"Not Found")</f>
        <v>0</v>
      </c>
      <c r="K95" s="100" t="b">
        <f>_xlfn.XLOOKUP(A95,'Patient Health Records'!A95:A1094,'Patient Health Records'!J95:J1094,"Not Found")</f>
        <v>0</v>
      </c>
      <c r="L95" s="100" t="b">
        <f>_xlfn.XLOOKUP(A95,'Billing Details'!A:A,'Billing Details'!K:K,"Not Found")</f>
        <v>1</v>
      </c>
      <c r="M95" s="100" t="str">
        <f>_xlfn.XLOOKUP(A95,'Patient Education'!A:A,'Patient Education'!B:B,"Not Found")</f>
        <v>Bachelor's Degree</v>
      </c>
      <c r="N95" s="100" t="str">
        <f>_xlfn.XLOOKUP(A95,'Patient Education'!A:A,'Patient Education'!C:C,"None")</f>
        <v>Engineer</v>
      </c>
      <c r="O95" s="100">
        <f>_xlfn.XLOOKUP(A95,'Patient Demographics'!A:A,'Patient Demographics'!I:I,"Not Found")</f>
        <v>20</v>
      </c>
      <c r="P95" s="100" t="str" cm="1">
        <f t="array" ref="P95">_xlfn.IFS(
 O95 &lt;= 2, "Very Low",
 O95 &lt;= 5, "Low",
 O95 &lt;= 10, "Lower-Middle",
 O95 &lt;= 25, "Middle",
 O95 &lt;= 50, "Upper-Middle",
 O95 &lt;= 100, "High",
 O95 &lt;= 200, "Very High",
 O95 &lt;= 400, "Ultra High"
)</f>
        <v>Middle</v>
      </c>
      <c r="Q95" s="33">
        <f>_xlfn.XLOOKUP(A95,'Patient Health Records'!A:A,'Patient Health Records'!E:E,"Not Found")</f>
        <v>31.123381978557855</v>
      </c>
      <c r="R95" s="100" t="b">
        <f>_xlfn.XLOOKUP(A95,'Patient Health Records'!A95:A1094,'Patient Health Records'!T95:T1094,"Not Found")</f>
        <v>1</v>
      </c>
      <c r="S95" s="100" t="b" cm="1">
        <f t="array" ref="S95">_xlfn.SWITCH(R95, "Yes", TRUE, "No", FALSE, R95)</f>
        <v>1</v>
      </c>
      <c r="T95" s="100" t="str">
        <f>_xlfn.XLOOKUP(A95,'Patient Health Records'!A:A,'Patient Health Records'!V:V,"Not Found")</f>
        <v>Allergic Reaction</v>
      </c>
      <c r="U95" s="100" t="str">
        <f>_xlfn.XLOOKUP(A95,'Patient Health Records'!A:A,'Patient Health Records'!X:X,"Not Found")</f>
        <v>Ongoing Treatment</v>
      </c>
      <c r="V95" s="100" t="b">
        <f>_xlfn.XLOOKUP(A95,'Billing Details'!A:A,'Billing Details'!K:K,"Not Found")</f>
        <v>1</v>
      </c>
      <c r="W95" s="100" t="str">
        <f>_xlfn.XLOOKUP(A95,'Billing Details'!A:A,'Billing Details'!J:J,"Not Found")</f>
        <v>Blue Cross</v>
      </c>
      <c r="X95" s="100" t="b">
        <f>_xlfn.XLOOKUP(A95,'Patient Health Records'!A:A,'Patient Health Records'!P:P,"Not Found")</f>
        <v>0</v>
      </c>
      <c r="Y95" s="100" t="b" cm="1">
        <f t="array" ref="Y95">_xlfn.SWITCH(X95, "Yes", TRUE, "No", FALSE, X95)</f>
        <v>0</v>
      </c>
      <c r="Z95" s="100" t="b">
        <f>_xlfn.XLOOKUP(A95,'Patient Health Records'!A:A,'Patient Health Records'!T:T,"Not Found")</f>
        <v>1</v>
      </c>
      <c r="AA95" s="100" t="b" cm="1">
        <f t="array" ref="AA95">_xlfn.SWITCH(Z95, "Yes", TRUE, "No", FALSE, Z95)</f>
        <v>1</v>
      </c>
      <c r="AB95" s="100" t="b">
        <f>_xlfn.XLOOKUP(A95,'Patient Health Records'!A:A,'Patient Health Records'!K:K,"Not Found")</f>
        <v>0</v>
      </c>
      <c r="AC95" s="100" t="b" cm="1">
        <f t="array" ref="AC95">_xlfn.SWITCH(AB95, "Yes", TRUE, "No", FALSE, AB95)</f>
        <v>0</v>
      </c>
    </row>
    <row r="96" spans="1:29">
      <c r="A96" s="2" t="s">
        <v>237</v>
      </c>
      <c r="B96" s="100" t="str">
        <f>_xlfn.XLOOKUP(A96,'Patient Demographics'!A96:A1095,'Patient Demographics'!H96:H1095,"Not Found")</f>
        <v>Senior</v>
      </c>
      <c r="C96" s="100" t="str">
        <f>_xlfn.XLOOKUP(A96,'Patient Demographics'!A96:A1095,'Patient Demographics'!L96:L1095,"Not Found")</f>
        <v>East</v>
      </c>
      <c r="D96" s="100" t="str">
        <f>_xlfn.XLOOKUP(A96,'Patient Demographics'!A:A,'Patient Demographics'!J:J,"Not Found")</f>
        <v>West Bengal</v>
      </c>
      <c r="E96" s="100">
        <f>_xlfn.XLOOKUP(A96,'Billing Details'!A96:A1095,'Billing Details'!E96:E1095,"Not Found")</f>
        <v>10000</v>
      </c>
      <c r="F96" s="100">
        <f>_xlfn.XLOOKUP(A96,'Billing Details'!A96:A1095,'Billing Details'!M96:M1095,"Not Found")</f>
        <v>7114.0499999999993</v>
      </c>
      <c r="G96" s="100">
        <f>_xlfn.XLOOKUP(A96,'Patient Health Records'!A96:A1095,'Patient Health Records'!G96:G1095,"Not Found")</f>
        <v>87.2</v>
      </c>
      <c r="H96" s="17" t="str">
        <f>_xlfn.XLOOKUP(A96,'Patient Demographics'!A96:A1095,'Patient Demographics'!C96:C1095,"Not Found")</f>
        <v>Female</v>
      </c>
      <c r="I96" s="100" t="str">
        <f>_xlfn.XLOOKUP(A96,'Patient Health Records'!A96:A1095,'Patient Health Records'!B96:B1095,"Not Found")</f>
        <v>AB-</v>
      </c>
      <c r="J96" s="100" t="b">
        <f>_xlfn.XLOOKUP(A96,'Patient Health Records'!A96:A1095,'Patient Health Records'!H96:H1095,"Not Found")</f>
        <v>0</v>
      </c>
      <c r="K96" s="100" t="b">
        <f>_xlfn.XLOOKUP(A96,'Patient Health Records'!A96:A1095,'Patient Health Records'!J96:J1095,"Not Found")</f>
        <v>0</v>
      </c>
      <c r="L96" s="100" t="b">
        <f>_xlfn.XLOOKUP(A96,'Billing Details'!A:A,'Billing Details'!K:K,"Not Found")</f>
        <v>1</v>
      </c>
      <c r="M96" s="100" t="str">
        <f>_xlfn.XLOOKUP(A96,'Patient Education'!A:A,'Patient Education'!B:B,"Not Found")</f>
        <v>PhD</v>
      </c>
      <c r="N96" s="100" t="str">
        <f>_xlfn.XLOOKUP(A96,'Patient Education'!A:A,'Patient Education'!C:C,"None")</f>
        <v>Consultant</v>
      </c>
      <c r="O96" s="100">
        <f>_xlfn.XLOOKUP(A96,'Patient Demographics'!A:A,'Patient Demographics'!I:I,"Not Found")</f>
        <v>20</v>
      </c>
      <c r="P96" s="100" t="str" cm="1">
        <f t="array" ref="P96">_xlfn.IFS(
 O96 &lt;= 2, "Very Low",
 O96 &lt;= 5, "Low",
 O96 &lt;= 10, "Lower-Middle",
 O96 &lt;= 25, "Middle",
 O96 &lt;= 50, "Upper-Middle",
 O96 &lt;= 100, "High",
 O96 &lt;= 200, "Very High",
 O96 &lt;= 400, "Ultra High"
)</f>
        <v>Middle</v>
      </c>
      <c r="Q96" s="33">
        <f>_xlfn.XLOOKUP(A96,'Patient Health Records'!A:A,'Patient Health Records'!E:E,"Not Found")</f>
        <v>30.89569160997733</v>
      </c>
      <c r="R96" s="100" t="b">
        <f>_xlfn.XLOOKUP(A96,'Patient Health Records'!A96:A1095,'Patient Health Records'!T96:T1095,"Not Found")</f>
        <v>1</v>
      </c>
      <c r="S96" s="100" t="b" cm="1">
        <f t="array" ref="S96">_xlfn.SWITCH(R96, "Yes", TRUE, "No", FALSE, R96)</f>
        <v>1</v>
      </c>
      <c r="T96" s="100" t="str">
        <f>_xlfn.XLOOKUP(A96,'Patient Health Records'!A:A,'Patient Health Records'!V:V,"Not Found")</f>
        <v>Heart Disease</v>
      </c>
      <c r="U96" s="100" t="str">
        <f>_xlfn.XLOOKUP(A96,'Patient Health Records'!A:A,'Patient Health Records'!X:X,"Not Found")</f>
        <v>Recovered</v>
      </c>
      <c r="V96" s="100" t="b">
        <f>_xlfn.XLOOKUP(A96,'Billing Details'!A:A,'Billing Details'!K:K,"Not Found")</f>
        <v>1</v>
      </c>
      <c r="W96" s="100" t="str">
        <f>_xlfn.XLOOKUP(A96,'Billing Details'!A:A,'Billing Details'!J:J,"Not Found")</f>
        <v>Aetna</v>
      </c>
      <c r="X96" s="100" t="b">
        <f>_xlfn.XLOOKUP(A96,'Patient Health Records'!A:A,'Patient Health Records'!P:P,"Not Found")</f>
        <v>1</v>
      </c>
      <c r="Y96" s="100" t="b" cm="1">
        <f t="array" ref="Y96">_xlfn.SWITCH(X96, "Yes", TRUE, "No", FALSE, X96)</f>
        <v>1</v>
      </c>
      <c r="Z96" s="100" t="b">
        <f>_xlfn.XLOOKUP(A96,'Patient Health Records'!A:A,'Patient Health Records'!T:T,"Not Found")</f>
        <v>1</v>
      </c>
      <c r="AA96" s="100" t="b" cm="1">
        <f t="array" ref="AA96">_xlfn.SWITCH(Z96, "Yes", TRUE, "No", FALSE, Z96)</f>
        <v>1</v>
      </c>
      <c r="AB96" s="100" t="b">
        <f>_xlfn.XLOOKUP(A96,'Patient Health Records'!A:A,'Patient Health Records'!K:K,"Not Found")</f>
        <v>1</v>
      </c>
      <c r="AC96" s="100" t="b" cm="1">
        <f t="array" ref="AC96">_xlfn.SWITCH(AB96, "Yes", TRUE, "No", FALSE, AB96)</f>
        <v>1</v>
      </c>
    </row>
    <row r="97" spans="1:29">
      <c r="A97" s="2" t="s">
        <v>238</v>
      </c>
      <c r="B97" s="100" t="str">
        <f>_xlfn.XLOOKUP(A97,'Patient Demographics'!A97:A1096,'Patient Demographics'!H97:H1096,"Not Found")</f>
        <v>Middle-aged</v>
      </c>
      <c r="C97" s="100" t="str">
        <f>_xlfn.XLOOKUP(A97,'Patient Demographics'!A97:A1096,'Patient Demographics'!L97:L1096,"Not Found")</f>
        <v>West</v>
      </c>
      <c r="D97" s="100" t="str">
        <f>_xlfn.XLOOKUP(A97,'Patient Demographics'!A:A,'Patient Demographics'!J:J,"Not Found")</f>
        <v>Gujarat</v>
      </c>
      <c r="E97" s="100">
        <f>_xlfn.XLOOKUP(A97,'Billing Details'!A97:A1096,'Billing Details'!E97:E1096,"Not Found")</f>
        <v>20000</v>
      </c>
      <c r="F97" s="100">
        <f>_xlfn.XLOOKUP(A97,'Billing Details'!A97:A1096,'Billing Details'!M97:M1096,"Not Found")</f>
        <v>14220.48</v>
      </c>
      <c r="G97" s="100">
        <f>_xlfn.XLOOKUP(A97,'Patient Health Records'!A97:A1096,'Patient Health Records'!G97:G1096,"Not Found")</f>
        <v>77.3</v>
      </c>
      <c r="H97" s="17" t="str">
        <f>_xlfn.XLOOKUP(A97,'Patient Demographics'!A97:A1096,'Patient Demographics'!C97:C1096,"Not Found")</f>
        <v>Female</v>
      </c>
      <c r="I97" s="100" t="str">
        <f>_xlfn.XLOOKUP(A97,'Patient Health Records'!A97:A1096,'Patient Health Records'!B97:B1096,"Not Found")</f>
        <v>O-</v>
      </c>
      <c r="J97" s="100" t="b">
        <f>_xlfn.XLOOKUP(A97,'Patient Health Records'!A97:A1096,'Patient Health Records'!H97:H1096,"Not Found")</f>
        <v>1</v>
      </c>
      <c r="K97" s="100" t="b">
        <f>_xlfn.XLOOKUP(A97,'Patient Health Records'!A97:A1096,'Patient Health Records'!J97:J1096,"Not Found")</f>
        <v>0</v>
      </c>
      <c r="L97" s="100" t="b">
        <f>_xlfn.XLOOKUP(A97,'Billing Details'!A:A,'Billing Details'!K:K,"Not Found")</f>
        <v>1</v>
      </c>
      <c r="M97" s="100" t="str">
        <f>_xlfn.XLOOKUP(A97,'Patient Education'!A:A,'Patient Education'!B:B,"Not Found")</f>
        <v>High School</v>
      </c>
      <c r="N97" s="100" t="str">
        <f>_xlfn.XLOOKUP(A97,'Patient Education'!A:A,'Patient Education'!C:C,"None")</f>
        <v>Unemployed</v>
      </c>
      <c r="O97" s="100">
        <f>_xlfn.XLOOKUP(A97,'Patient Demographics'!A:A,'Patient Demographics'!I:I,"Not Found")</f>
        <v>5</v>
      </c>
      <c r="P97" s="100" t="str" cm="1">
        <f t="array" ref="P97">_xlfn.IFS(
 O97 &lt;= 2, "Very Low",
 O97 &lt;= 5, "Low",
 O97 &lt;= 10, "Lower-Middle",
 O97 &lt;= 25, "Middle",
 O97 &lt;= 50, "Upper-Middle",
 O97 &lt;= 100, "High",
 O97 &lt;= 200, "Very High",
 O97 &lt;= 400, "Ultra High"
)</f>
        <v>Low</v>
      </c>
      <c r="Q97" s="33">
        <f>_xlfn.XLOOKUP(A97,'Patient Health Records'!A:A,'Patient Health Records'!E:E,"Not Found")</f>
        <v>31.763642340565415</v>
      </c>
      <c r="R97" s="100" t="b">
        <f>_xlfn.XLOOKUP(A97,'Patient Health Records'!A97:A1096,'Patient Health Records'!T97:T1096,"Not Found")</f>
        <v>1</v>
      </c>
      <c r="S97" s="100" t="b" cm="1">
        <f t="array" ref="S97">_xlfn.SWITCH(R97, "Yes", TRUE, "No", FALSE, R97)</f>
        <v>1</v>
      </c>
      <c r="T97" s="100" t="str">
        <f>_xlfn.XLOOKUP(A97,'Patient Health Records'!A:A,'Patient Health Records'!V:V,"Not Found")</f>
        <v>Cancer</v>
      </c>
      <c r="U97" s="100" t="str">
        <f>_xlfn.XLOOKUP(A97,'Patient Health Records'!A:A,'Patient Health Records'!X:X,"Not Found")</f>
        <v>Ongoing Treatment</v>
      </c>
      <c r="V97" s="100" t="b">
        <f>_xlfn.XLOOKUP(A97,'Billing Details'!A:A,'Billing Details'!K:K,"Not Found")</f>
        <v>1</v>
      </c>
      <c r="W97" s="100" t="str">
        <f>_xlfn.XLOOKUP(A97,'Billing Details'!A:A,'Billing Details'!J:J,"Not Found")</f>
        <v>Medicare</v>
      </c>
      <c r="X97" s="100" t="b">
        <f>_xlfn.XLOOKUP(A97,'Patient Health Records'!A:A,'Patient Health Records'!P:P,"Not Found")</f>
        <v>1</v>
      </c>
      <c r="Y97" s="100" t="b" cm="1">
        <f t="array" ref="Y97">_xlfn.SWITCH(X97, "Yes", TRUE, "No", FALSE, X97)</f>
        <v>1</v>
      </c>
      <c r="Z97" s="100" t="b">
        <f>_xlfn.XLOOKUP(A97,'Patient Health Records'!A:A,'Patient Health Records'!T:T,"Not Found")</f>
        <v>1</v>
      </c>
      <c r="AA97" s="100" t="b" cm="1">
        <f t="array" ref="AA97">_xlfn.SWITCH(Z97, "Yes", TRUE, "No", FALSE, Z97)</f>
        <v>1</v>
      </c>
      <c r="AB97" s="100" t="b">
        <f>_xlfn.XLOOKUP(A97,'Patient Health Records'!A:A,'Patient Health Records'!K:K,"Not Found")</f>
        <v>1</v>
      </c>
      <c r="AC97" s="100" t="b" cm="1">
        <f t="array" ref="AC97">_xlfn.SWITCH(AB97, "Yes", TRUE, "No", FALSE, AB97)</f>
        <v>1</v>
      </c>
    </row>
    <row r="98" spans="1:29">
      <c r="A98" s="2" t="s">
        <v>240</v>
      </c>
      <c r="B98" s="100" t="str">
        <f>_xlfn.XLOOKUP(A98,'Patient Demographics'!A98:A1097,'Patient Demographics'!H98:H1097,"Not Found")</f>
        <v>Adult</v>
      </c>
      <c r="C98" s="100" t="str">
        <f>_xlfn.XLOOKUP(A98,'Patient Demographics'!A98:A1097,'Patient Demographics'!L98:L1097,"Not Found")</f>
        <v>South</v>
      </c>
      <c r="D98" s="100" t="str">
        <f>_xlfn.XLOOKUP(A98,'Patient Demographics'!A:A,'Patient Demographics'!J:J,"Not Found")</f>
        <v>Tamil Nadu</v>
      </c>
      <c r="E98" s="100">
        <f>_xlfn.XLOOKUP(A98,'Billing Details'!A98:A1097,'Billing Details'!E98:E1097,"Not Found")</f>
        <v>200</v>
      </c>
      <c r="F98" s="100">
        <f>_xlfn.XLOOKUP(A98,'Billing Details'!A98:A1097,'Billing Details'!M98:M1097,"Not Found")</f>
        <v>116.84</v>
      </c>
      <c r="G98" s="100">
        <f>_xlfn.XLOOKUP(A98,'Patient Health Records'!A98:A1097,'Patient Health Records'!G98:G1097,"Not Found")</f>
        <v>86.2</v>
      </c>
      <c r="H98" s="17" t="str">
        <f>_xlfn.XLOOKUP(A98,'Patient Demographics'!A98:A1097,'Patient Demographics'!C98:C1097,"Not Found")</f>
        <v>Female</v>
      </c>
      <c r="I98" s="100" t="str">
        <f>_xlfn.XLOOKUP(A98,'Patient Health Records'!A98:A1097,'Patient Health Records'!B98:B1097,"Not Found")</f>
        <v>AB+</v>
      </c>
      <c r="J98" s="100" t="b">
        <f>_xlfn.XLOOKUP(A98,'Patient Health Records'!A98:A1097,'Patient Health Records'!H98:H1097,"Not Found")</f>
        <v>0</v>
      </c>
      <c r="K98" s="100" t="b">
        <f>_xlfn.XLOOKUP(A98,'Patient Health Records'!A98:A1097,'Patient Health Records'!J98:J1097,"Not Found")</f>
        <v>0</v>
      </c>
      <c r="L98" s="100" t="b">
        <f>_xlfn.XLOOKUP(A98,'Billing Details'!A:A,'Billing Details'!K:K,"Not Found")</f>
        <v>1</v>
      </c>
      <c r="M98" s="100" t="str">
        <f>_xlfn.XLOOKUP(A98,'Patient Education'!A:A,'Patient Education'!B:B,"Not Found")</f>
        <v>Master's Degree</v>
      </c>
      <c r="N98" s="100" t="str">
        <f>_xlfn.XLOOKUP(A98,'Patient Education'!A:A,'Patient Education'!C:C,"None")</f>
        <v>Senior Executive</v>
      </c>
      <c r="O98" s="100">
        <f>_xlfn.XLOOKUP(A98,'Patient Demographics'!A:A,'Patient Demographics'!I:I,"Not Found")</f>
        <v>40</v>
      </c>
      <c r="P98" s="100" t="str" cm="1">
        <f t="array" ref="P98">_xlfn.IFS(
 O98 &lt;= 2, "Very Low",
 O98 &lt;= 5, "Low",
 O98 &lt;= 10, "Lower-Middle",
 O98 &lt;= 25, "Middle",
 O98 &lt;= 50, "Upper-Middle",
 O98 &lt;= 100, "High",
 O98 &lt;= 200, "Very High",
 O98 &lt;= 400, "Ultra High"
)</f>
        <v>Upper-Middle</v>
      </c>
      <c r="Q98" s="33">
        <f>_xlfn.XLOOKUP(A98,'Patient Health Records'!A:A,'Patient Health Records'!E:E,"Not Found")</f>
        <v>33.671874999999993</v>
      </c>
      <c r="R98" s="100" t="b">
        <f>_xlfn.XLOOKUP(A98,'Patient Health Records'!A98:A1097,'Patient Health Records'!T98:T1097,"Not Found")</f>
        <v>1</v>
      </c>
      <c r="S98" s="100" t="b" cm="1">
        <f t="array" ref="S98">_xlfn.SWITCH(R98, "Yes", TRUE, "No", FALSE, R98)</f>
        <v>1</v>
      </c>
      <c r="T98" s="100" t="str">
        <f>_xlfn.XLOOKUP(A98,'Patient Health Records'!A:A,'Patient Health Records'!V:V,"Not Found")</f>
        <v>Diabetes</v>
      </c>
      <c r="U98" s="100" t="str">
        <f>_xlfn.XLOOKUP(A98,'Patient Health Records'!A:A,'Patient Health Records'!X:X,"Not Found")</f>
        <v>Critical</v>
      </c>
      <c r="V98" s="100" t="b">
        <f>_xlfn.XLOOKUP(A98,'Billing Details'!A:A,'Billing Details'!K:K,"Not Found")</f>
        <v>1</v>
      </c>
      <c r="W98" s="100" t="str">
        <f>_xlfn.XLOOKUP(A98,'Billing Details'!A:A,'Billing Details'!J:J,"Not Found")</f>
        <v>Cigna</v>
      </c>
      <c r="X98" s="100" t="b">
        <f>_xlfn.XLOOKUP(A98,'Patient Health Records'!A:A,'Patient Health Records'!P:P,"Not Found")</f>
        <v>1</v>
      </c>
      <c r="Y98" s="100" t="b" cm="1">
        <f t="array" ref="Y98">_xlfn.SWITCH(X98, "Yes", TRUE, "No", FALSE, X98)</f>
        <v>1</v>
      </c>
      <c r="Z98" s="100" t="b">
        <f>_xlfn.XLOOKUP(A98,'Patient Health Records'!A:A,'Patient Health Records'!T:T,"Not Found")</f>
        <v>1</v>
      </c>
      <c r="AA98" s="100" t="b" cm="1">
        <f t="array" ref="AA98">_xlfn.SWITCH(Z98, "Yes", TRUE, "No", FALSE, Z98)</f>
        <v>1</v>
      </c>
      <c r="AB98" s="100" t="b">
        <f>_xlfn.XLOOKUP(A98,'Patient Health Records'!A:A,'Patient Health Records'!K:K,"Not Found")</f>
        <v>1</v>
      </c>
      <c r="AC98" s="100" t="b" cm="1">
        <f t="array" ref="AC98">_xlfn.SWITCH(AB98, "Yes", TRUE, "No", FALSE, AB98)</f>
        <v>1</v>
      </c>
    </row>
    <row r="99" spans="1:29">
      <c r="A99" s="2" t="s">
        <v>242</v>
      </c>
      <c r="B99" s="100" t="str">
        <f>_xlfn.XLOOKUP(A99,'Patient Demographics'!A99:A1098,'Patient Demographics'!H99:H1098,"Not Found")</f>
        <v>Middle-aged</v>
      </c>
      <c r="C99" s="100" t="str">
        <f>_xlfn.XLOOKUP(A99,'Patient Demographics'!A99:A1098,'Patient Demographics'!L99:L1098,"Not Found")</f>
        <v>South</v>
      </c>
      <c r="D99" s="100" t="str">
        <f>_xlfn.XLOOKUP(A99,'Patient Demographics'!A:A,'Patient Demographics'!J:J,"Not Found")</f>
        <v>Tamil Nadu</v>
      </c>
      <c r="E99" s="100">
        <f>_xlfn.XLOOKUP(A99,'Billing Details'!A99:A1098,'Billing Details'!E99:E1098,"Not Found")</f>
        <v>21000</v>
      </c>
      <c r="F99" s="100">
        <f>_xlfn.XLOOKUP(A99,'Billing Details'!A99:A1098,'Billing Details'!M99:M1098,"Not Found")</f>
        <v>17306.52</v>
      </c>
      <c r="G99" s="100">
        <f>_xlfn.XLOOKUP(A99,'Patient Health Records'!A99:A1098,'Patient Health Records'!G99:G1098,"Not Found")</f>
        <v>92.9</v>
      </c>
      <c r="H99" s="17" t="str">
        <f>_xlfn.XLOOKUP(A99,'Patient Demographics'!A99:A1098,'Patient Demographics'!C99:C1098,"Not Found")</f>
        <v>Female</v>
      </c>
      <c r="I99" s="100" t="str">
        <f>_xlfn.XLOOKUP(A99,'Patient Health Records'!A99:A1098,'Patient Health Records'!B99:B1098,"Not Found")</f>
        <v>A-</v>
      </c>
      <c r="J99" s="100" t="b">
        <f>_xlfn.XLOOKUP(A99,'Patient Health Records'!A99:A1098,'Patient Health Records'!H99:H1098,"Not Found")</f>
        <v>0</v>
      </c>
      <c r="K99" s="100" t="b">
        <f>_xlfn.XLOOKUP(A99,'Patient Health Records'!A99:A1098,'Patient Health Records'!J99:J1098,"Not Found")</f>
        <v>1</v>
      </c>
      <c r="L99" s="100" t="b">
        <f>_xlfn.XLOOKUP(A99,'Billing Details'!A:A,'Billing Details'!K:K,"Not Found")</f>
        <v>1</v>
      </c>
      <c r="M99" s="100" t="str">
        <f>_xlfn.XLOOKUP(A99,'Patient Education'!A:A,'Patient Education'!B:B,"Not Found")</f>
        <v>Master's Degree</v>
      </c>
      <c r="N99" s="100" t="str">
        <f>_xlfn.XLOOKUP(A99,'Patient Education'!A:A,'Patient Education'!C:C,"None")</f>
        <v>Doctor</v>
      </c>
      <c r="O99" s="100">
        <f>_xlfn.XLOOKUP(A99,'Patient Demographics'!A:A,'Patient Demographics'!I:I,"Not Found")</f>
        <v>9</v>
      </c>
      <c r="P99" s="100" t="str" cm="1">
        <f t="array" ref="P99">_xlfn.IFS(
 O99 &lt;= 2, "Very Low",
 O99 &lt;= 5, "Low",
 O99 &lt;= 10, "Lower-Middle",
 O99 &lt;= 25, "Middle",
 O99 &lt;= 50, "Upper-Middle",
 O99 &lt;= 100, "High",
 O99 &lt;= 200, "Very High",
 O99 &lt;= 400, "Ultra High"
)</f>
        <v>Lower-Middle</v>
      </c>
      <c r="Q99" s="33">
        <f>_xlfn.XLOOKUP(A99,'Patient Health Records'!A:A,'Patient Health Records'!E:E,"Not Found")</f>
        <v>33.310624260461118</v>
      </c>
      <c r="R99" s="100" t="b">
        <f>_xlfn.XLOOKUP(A99,'Patient Health Records'!A99:A1098,'Patient Health Records'!T99:T1098,"Not Found")</f>
        <v>1</v>
      </c>
      <c r="S99" s="100" t="b" cm="1">
        <f t="array" ref="S99">_xlfn.SWITCH(R99, "Yes", TRUE, "No", FALSE, R99)</f>
        <v>1</v>
      </c>
      <c r="T99" s="100" t="str">
        <f>_xlfn.XLOOKUP(A99,'Patient Health Records'!A:A,'Patient Health Records'!V:V,"Not Found")</f>
        <v>Osteoarthritis</v>
      </c>
      <c r="U99" s="100" t="str">
        <f>_xlfn.XLOOKUP(A99,'Patient Health Records'!A:A,'Patient Health Records'!X:X,"Not Found")</f>
        <v>Ongoing Treatment</v>
      </c>
      <c r="V99" s="100" t="b">
        <f>_xlfn.XLOOKUP(A99,'Billing Details'!A:A,'Billing Details'!K:K,"Not Found")</f>
        <v>1</v>
      </c>
      <c r="W99" s="100" t="str">
        <f>_xlfn.XLOOKUP(A99,'Billing Details'!A:A,'Billing Details'!J:J,"Not Found")</f>
        <v>Cigna</v>
      </c>
      <c r="X99" s="100" t="b">
        <f>_xlfn.XLOOKUP(A99,'Patient Health Records'!A:A,'Patient Health Records'!P:P,"Not Found")</f>
        <v>1</v>
      </c>
      <c r="Y99" s="100" t="b" cm="1">
        <f t="array" ref="Y99">_xlfn.SWITCH(X99, "Yes", TRUE, "No", FALSE, X99)</f>
        <v>1</v>
      </c>
      <c r="Z99" s="100" t="b">
        <f>_xlfn.XLOOKUP(A99,'Patient Health Records'!A:A,'Patient Health Records'!T:T,"Not Found")</f>
        <v>1</v>
      </c>
      <c r="AA99" s="100" t="b" cm="1">
        <f t="array" ref="AA99">_xlfn.SWITCH(Z99, "Yes", TRUE, "No", FALSE, Z99)</f>
        <v>1</v>
      </c>
      <c r="AB99" s="100" t="b">
        <f>_xlfn.XLOOKUP(A99,'Patient Health Records'!A:A,'Patient Health Records'!K:K,"Not Found")</f>
        <v>1</v>
      </c>
      <c r="AC99" s="100" t="b" cm="1">
        <f t="array" ref="AC99">_xlfn.SWITCH(AB99, "Yes", TRUE, "No", FALSE, AB99)</f>
        <v>1</v>
      </c>
    </row>
    <row r="100" spans="1:29">
      <c r="A100" s="2" t="s">
        <v>243</v>
      </c>
      <c r="B100" s="100" t="str">
        <f>_xlfn.XLOOKUP(A100,'Patient Demographics'!A100:A1099,'Patient Demographics'!H100:H1099,"Not Found")</f>
        <v>Adult</v>
      </c>
      <c r="C100" s="100" t="str">
        <f>_xlfn.XLOOKUP(A100,'Patient Demographics'!A100:A1099,'Patient Demographics'!L100:L1099,"Not Found")</f>
        <v>North</v>
      </c>
      <c r="D100" s="100" t="str">
        <f>_xlfn.XLOOKUP(A100,'Patient Demographics'!A:A,'Patient Demographics'!J:J,"Not Found")</f>
        <v>Punjab</v>
      </c>
      <c r="E100" s="100">
        <f>_xlfn.XLOOKUP(A100,'Billing Details'!A100:A1099,'Billing Details'!E100:E1099,"Not Found")</f>
        <v>18000</v>
      </c>
      <c r="F100" s="100">
        <f>_xlfn.XLOOKUP(A100,'Billing Details'!A100:A1099,'Billing Details'!M100:M1099,"Not Found")</f>
        <v>14155.89</v>
      </c>
      <c r="G100" s="100">
        <f>_xlfn.XLOOKUP(A100,'Patient Health Records'!A100:A1099,'Patient Health Records'!G100:G1099,"Not Found")</f>
        <v>92.2</v>
      </c>
      <c r="H100" s="17" t="str">
        <f>_xlfn.XLOOKUP(A100,'Patient Demographics'!A100:A1099,'Patient Demographics'!C100:C1099,"Not Found")</f>
        <v>Male</v>
      </c>
      <c r="I100" s="100" t="str">
        <f>_xlfn.XLOOKUP(A100,'Patient Health Records'!A100:A1099,'Patient Health Records'!B100:B1099,"Not Found")</f>
        <v>A-</v>
      </c>
      <c r="J100" s="100" t="b">
        <f>_xlfn.XLOOKUP(A100,'Patient Health Records'!A100:A1099,'Patient Health Records'!H100:H1099,"Not Found")</f>
        <v>1</v>
      </c>
      <c r="K100" s="100" t="b">
        <f>_xlfn.XLOOKUP(A100,'Patient Health Records'!A100:A1099,'Patient Health Records'!J100:J1099,"Not Found")</f>
        <v>1</v>
      </c>
      <c r="L100" s="100" t="b">
        <f>_xlfn.XLOOKUP(A100,'Billing Details'!A:A,'Billing Details'!K:K,"Not Found")</f>
        <v>1</v>
      </c>
      <c r="M100" s="100" t="str">
        <f>_xlfn.XLOOKUP(A100,'Patient Education'!A:A,'Patient Education'!B:B,"Not Found")</f>
        <v>PhD</v>
      </c>
      <c r="N100" s="100" t="str">
        <f>_xlfn.XLOOKUP(A100,'Patient Education'!A:A,'Patient Education'!C:C,"None")</f>
        <v>Professor</v>
      </c>
      <c r="O100" s="100">
        <f>_xlfn.XLOOKUP(A100,'Patient Demographics'!A:A,'Patient Demographics'!I:I,"Not Found")</f>
        <v>15</v>
      </c>
      <c r="P100" s="100" t="str" cm="1">
        <f t="array" ref="P100">_xlfn.IFS(
 O100 &lt;= 2, "Very Low",
 O100 &lt;= 5, "Low",
 O100 &lt;= 10, "Lower-Middle",
 O100 &lt;= 25, "Middle",
 O100 &lt;= 50, "Upper-Middle",
 O100 &lt;= 100, "High",
 O100 &lt;= 200, "Very High",
 O100 &lt;= 400, "Ultra High"
)</f>
        <v>Middle</v>
      </c>
      <c r="Q100" s="33">
        <f>_xlfn.XLOOKUP(A100,'Patient Health Records'!A:A,'Patient Health Records'!E:E,"Not Found")</f>
        <v>32.667233560090708</v>
      </c>
      <c r="R100" s="100" t="b">
        <f>_xlfn.XLOOKUP(A100,'Patient Health Records'!A100:A1099,'Patient Health Records'!T100:T1099,"Not Found")</f>
        <v>1</v>
      </c>
      <c r="S100" s="100" t="b" cm="1">
        <f t="array" ref="S100">_xlfn.SWITCH(R100, "Yes", TRUE, "No", FALSE, R100)</f>
        <v>1</v>
      </c>
      <c r="T100" s="100" t="str">
        <f>_xlfn.XLOOKUP(A100,'Patient Health Records'!A:A,'Patient Health Records'!V:V,"Not Found")</f>
        <v>Fractured Leg</v>
      </c>
      <c r="U100" s="100" t="str">
        <f>_xlfn.XLOOKUP(A100,'Patient Health Records'!A:A,'Patient Health Records'!X:X,"Not Found")</f>
        <v>Critical</v>
      </c>
      <c r="V100" s="100" t="b">
        <f>_xlfn.XLOOKUP(A100,'Billing Details'!A:A,'Billing Details'!K:K,"Not Found")</f>
        <v>1</v>
      </c>
      <c r="W100" s="100" t="str">
        <f>_xlfn.XLOOKUP(A100,'Billing Details'!A:A,'Billing Details'!J:J,"Not Found")</f>
        <v>Medicare</v>
      </c>
      <c r="X100" s="100" t="b">
        <f>_xlfn.XLOOKUP(A100,'Patient Health Records'!A:A,'Patient Health Records'!P:P,"Not Found")</f>
        <v>0</v>
      </c>
      <c r="Y100" s="100" t="b" cm="1">
        <f t="array" ref="Y100">_xlfn.SWITCH(X100, "Yes", TRUE, "No", FALSE, X100)</f>
        <v>0</v>
      </c>
      <c r="Z100" s="100" t="b">
        <f>_xlfn.XLOOKUP(A100,'Patient Health Records'!A:A,'Patient Health Records'!T:T,"Not Found")</f>
        <v>1</v>
      </c>
      <c r="AA100" s="100" t="b" cm="1">
        <f t="array" ref="AA100">_xlfn.SWITCH(Z100, "Yes", TRUE, "No", FALSE, Z100)</f>
        <v>1</v>
      </c>
      <c r="AB100" s="100" t="b">
        <f>_xlfn.XLOOKUP(A100,'Patient Health Records'!A:A,'Patient Health Records'!K:K,"Not Found")</f>
        <v>0</v>
      </c>
      <c r="AC100" s="100" t="b" cm="1">
        <f t="array" ref="AC100">_xlfn.SWITCH(AB100, "Yes", TRUE, "No", FALSE, AB100)</f>
        <v>0</v>
      </c>
    </row>
    <row r="101" spans="1:29">
      <c r="A101" s="2" t="s">
        <v>245</v>
      </c>
      <c r="B101" s="100" t="str">
        <f>_xlfn.XLOOKUP(A101,'Patient Demographics'!A101:A1100,'Patient Demographics'!H101:H1100,"Not Found")</f>
        <v>Adult</v>
      </c>
      <c r="C101" s="100" t="str">
        <f>_xlfn.XLOOKUP(A101,'Patient Demographics'!A101:A1100,'Patient Demographics'!L101:L1100,"Not Found")</f>
        <v>West</v>
      </c>
      <c r="D101" s="100" t="str">
        <f>_xlfn.XLOOKUP(A101,'Patient Demographics'!A:A,'Patient Demographics'!J:J,"Not Found")</f>
        <v>Maharashtra</v>
      </c>
      <c r="E101" s="100">
        <f>_xlfn.XLOOKUP(A101,'Billing Details'!A101:A1100,'Billing Details'!E101:E1100,"Not Found")</f>
        <v>3000</v>
      </c>
      <c r="F101" s="100">
        <f>_xlfn.XLOOKUP(A101,'Billing Details'!A101:A1100,'Billing Details'!M101:M1100,"Not Found")</f>
        <v>1695.5099999999998</v>
      </c>
      <c r="G101" s="100">
        <f>_xlfn.XLOOKUP(A101,'Patient Health Records'!A101:A1100,'Patient Health Records'!G101:G1100,"Not Found")</f>
        <v>97.1</v>
      </c>
      <c r="H101" s="17" t="str">
        <f>_xlfn.XLOOKUP(A101,'Patient Demographics'!A101:A1100,'Patient Demographics'!C101:C1100,"Not Found")</f>
        <v>Male</v>
      </c>
      <c r="I101" s="100" t="str">
        <f>_xlfn.XLOOKUP(A101,'Patient Health Records'!A101:A1100,'Patient Health Records'!B101:B1100,"Not Found")</f>
        <v>O+</v>
      </c>
      <c r="J101" s="100" t="b">
        <f>_xlfn.XLOOKUP(A101,'Patient Health Records'!A101:A1100,'Patient Health Records'!H101:H1100,"Not Found")</f>
        <v>0</v>
      </c>
      <c r="K101" s="100" t="b">
        <f>_xlfn.XLOOKUP(A101,'Patient Health Records'!A101:A1100,'Patient Health Records'!J101:J1100,"Not Found")</f>
        <v>0</v>
      </c>
      <c r="L101" s="100" t="b">
        <f>_xlfn.XLOOKUP(A101,'Billing Details'!A:A,'Billing Details'!K:K,"Not Found")</f>
        <v>1</v>
      </c>
      <c r="M101" s="100" t="str">
        <f>_xlfn.XLOOKUP(A101,'Patient Education'!A:A,'Patient Education'!B:B,"Not Found")</f>
        <v>Bachelor's Degree</v>
      </c>
      <c r="N101" s="100" t="str">
        <f>_xlfn.XLOOKUP(A101,'Patient Education'!A:A,'Patient Education'!C:C,"None")</f>
        <v>Junior Executive</v>
      </c>
      <c r="O101" s="100">
        <f>_xlfn.XLOOKUP(A101,'Patient Demographics'!A:A,'Patient Demographics'!I:I,"Not Found")</f>
        <v>20</v>
      </c>
      <c r="P101" s="100" t="str" cm="1">
        <f t="array" ref="P101">_xlfn.IFS(
 O101 &lt;= 2, "Very Low",
 O101 &lt;= 5, "Low",
 O101 &lt;= 10, "Lower-Middle",
 O101 &lt;= 25, "Middle",
 O101 &lt;= 50, "Upper-Middle",
 O101 &lt;= 100, "High",
 O101 &lt;= 200, "Very High",
 O101 &lt;= 400, "Ultra High"
)</f>
        <v>Middle</v>
      </c>
      <c r="Q101" s="33">
        <f>_xlfn.XLOOKUP(A101,'Patient Health Records'!A:A,'Patient Health Records'!E:E,"Not Found")</f>
        <v>34.816594356197783</v>
      </c>
      <c r="R101" s="100" t="b">
        <f>_xlfn.XLOOKUP(A101,'Patient Health Records'!A101:A1100,'Patient Health Records'!T101:T1100,"Not Found")</f>
        <v>1</v>
      </c>
      <c r="S101" s="100" t="b" cm="1">
        <f t="array" ref="S101">_xlfn.SWITCH(R101, "Yes", TRUE, "No", FALSE, R101)</f>
        <v>1</v>
      </c>
      <c r="T101" s="100" t="str">
        <f>_xlfn.XLOOKUP(A101,'Patient Health Records'!A:A,'Patient Health Records'!V:V,"Not Found")</f>
        <v>Heart Disease</v>
      </c>
      <c r="U101" s="100" t="str">
        <f>_xlfn.XLOOKUP(A101,'Patient Health Records'!A:A,'Patient Health Records'!X:X,"Not Found")</f>
        <v>Recovered</v>
      </c>
      <c r="V101" s="100" t="b">
        <f>_xlfn.XLOOKUP(A101,'Billing Details'!A:A,'Billing Details'!K:K,"Not Found")</f>
        <v>1</v>
      </c>
      <c r="W101" s="100" t="str">
        <f>_xlfn.XLOOKUP(A101,'Billing Details'!A:A,'Billing Details'!J:J,"Not Found")</f>
        <v>Aetna</v>
      </c>
      <c r="X101" s="100" t="b">
        <f>_xlfn.XLOOKUP(A101,'Patient Health Records'!A:A,'Patient Health Records'!P:P,"Not Found")</f>
        <v>1</v>
      </c>
      <c r="Y101" s="100" t="b" cm="1">
        <f t="array" ref="Y101">_xlfn.SWITCH(X101, "Yes", TRUE, "No", FALSE, X101)</f>
        <v>1</v>
      </c>
      <c r="Z101" s="100" t="b">
        <f>_xlfn.XLOOKUP(A101,'Patient Health Records'!A:A,'Patient Health Records'!T:T,"Not Found")</f>
        <v>1</v>
      </c>
      <c r="AA101" s="100" t="b" cm="1">
        <f t="array" ref="AA101">_xlfn.SWITCH(Z101, "Yes", TRUE, "No", FALSE, Z101)</f>
        <v>1</v>
      </c>
      <c r="AB101" s="100" t="b">
        <f>_xlfn.XLOOKUP(A101,'Patient Health Records'!A:A,'Patient Health Records'!K:K,"Not Found")</f>
        <v>1</v>
      </c>
      <c r="AC101" s="100" t="b" cm="1">
        <f t="array" ref="AC101">_xlfn.SWITCH(AB101, "Yes", TRUE, "No", FALSE, AB101)</f>
        <v>1</v>
      </c>
    </row>
    <row r="102" spans="1:29">
      <c r="A102" s="2" t="s">
        <v>247</v>
      </c>
      <c r="B102" s="100" t="str">
        <f>_xlfn.XLOOKUP(A102,'Patient Demographics'!A102:A1101,'Patient Demographics'!H102:H1101,"Not Found")</f>
        <v>Adult</v>
      </c>
      <c r="C102" s="100" t="str">
        <f>_xlfn.XLOOKUP(A102,'Patient Demographics'!A102:A1101,'Patient Demographics'!L102:L1101,"Not Found")</f>
        <v>West</v>
      </c>
      <c r="D102" s="100" t="str">
        <f>_xlfn.XLOOKUP(A102,'Patient Demographics'!A:A,'Patient Demographics'!J:J,"Not Found")</f>
        <v>Maharashtra</v>
      </c>
      <c r="E102" s="100">
        <f>_xlfn.XLOOKUP(A102,'Billing Details'!A102:A1101,'Billing Details'!E102:E1101,"Not Found")</f>
        <v>240000</v>
      </c>
      <c r="F102" s="100">
        <f>_xlfn.XLOOKUP(A102,'Billing Details'!A102:A1101,'Billing Details'!M102:M1101,"Not Found")</f>
        <v>169589.52</v>
      </c>
      <c r="G102" s="100">
        <f>_xlfn.XLOOKUP(A102,'Patient Health Records'!A102:A1101,'Patient Health Records'!G102:G1101,"Not Found")</f>
        <v>79.8</v>
      </c>
      <c r="H102" s="17" t="str">
        <f>_xlfn.XLOOKUP(A102,'Patient Demographics'!A102:A1101,'Patient Demographics'!C102:C1101,"Not Found")</f>
        <v>Male</v>
      </c>
      <c r="I102" s="100" t="str">
        <f>_xlfn.XLOOKUP(A102,'Patient Health Records'!A102:A1101,'Patient Health Records'!B102:B1101,"Not Found")</f>
        <v>O+</v>
      </c>
      <c r="J102" s="100" t="b">
        <f>_xlfn.XLOOKUP(A102,'Patient Health Records'!A102:A1101,'Patient Health Records'!H102:H1101,"Not Found")</f>
        <v>0</v>
      </c>
      <c r="K102" s="100" t="b">
        <f>_xlfn.XLOOKUP(A102,'Patient Health Records'!A102:A1101,'Patient Health Records'!J102:J1101,"Not Found")</f>
        <v>1</v>
      </c>
      <c r="L102" s="100" t="b">
        <f>_xlfn.XLOOKUP(A102,'Billing Details'!A:A,'Billing Details'!K:K,"Not Found")</f>
        <v>1</v>
      </c>
      <c r="M102" s="100" t="str">
        <f>_xlfn.XLOOKUP(A102,'Patient Education'!A:A,'Patient Education'!B:B,"Not Found")</f>
        <v>Master's Degree</v>
      </c>
      <c r="N102" s="100" t="str">
        <f>_xlfn.XLOOKUP(A102,'Patient Education'!A:A,'Patient Education'!C:C,"None")</f>
        <v>Software Engineer</v>
      </c>
      <c r="O102" s="100">
        <f>_xlfn.XLOOKUP(A102,'Patient Demographics'!A:A,'Patient Demographics'!I:I,"Not Found")</f>
        <v>25</v>
      </c>
      <c r="P102" s="100" t="str" cm="1">
        <f t="array" ref="P102">_xlfn.IFS(
 O102 &lt;= 2, "Very Low",
 O102 &lt;= 5, "Low",
 O102 &lt;= 10, "Lower-Middle",
 O102 &lt;= 25, "Middle",
 O102 &lt;= 50, "Upper-Middle",
 O102 &lt;= 100, "High",
 O102 &lt;= 200, "Very High",
 O102 &lt;= 400, "Ultra High"
)</f>
        <v>Middle</v>
      </c>
      <c r="Q102" s="33">
        <f>_xlfn.XLOOKUP(A102,'Patient Health Records'!A:A,'Patient Health Records'!E:E,"Not Found")</f>
        <v>28.273809523809526</v>
      </c>
      <c r="R102" s="100" t="b">
        <f>_xlfn.XLOOKUP(A102,'Patient Health Records'!A102:A1101,'Patient Health Records'!T102:T1101,"Not Found")</f>
        <v>1</v>
      </c>
      <c r="S102" s="100" t="b" cm="1">
        <f t="array" ref="S102">_xlfn.SWITCH(R102, "Yes", TRUE, "No", FALSE, R102)</f>
        <v>1</v>
      </c>
      <c r="T102" s="100" t="str">
        <f>_xlfn.XLOOKUP(A102,'Patient Health Records'!A:A,'Patient Health Records'!V:V,"Not Found")</f>
        <v>Prostate Cancer</v>
      </c>
      <c r="U102" s="100" t="str">
        <f>_xlfn.XLOOKUP(A102,'Patient Health Records'!A:A,'Patient Health Records'!X:X,"Not Found")</f>
        <v>Critical</v>
      </c>
      <c r="V102" s="100" t="b">
        <f>_xlfn.XLOOKUP(A102,'Billing Details'!A:A,'Billing Details'!K:K,"Not Found")</f>
        <v>1</v>
      </c>
      <c r="W102" s="100" t="str">
        <f>_xlfn.XLOOKUP(A102,'Billing Details'!A:A,'Billing Details'!J:J,"Not Found")</f>
        <v>Cigna</v>
      </c>
      <c r="X102" s="100" t="b">
        <f>_xlfn.XLOOKUP(A102,'Patient Health Records'!A:A,'Patient Health Records'!P:P,"Not Found")</f>
        <v>1</v>
      </c>
      <c r="Y102" s="100" t="b" cm="1">
        <f t="array" ref="Y102">_xlfn.SWITCH(X102, "Yes", TRUE, "No", FALSE, X102)</f>
        <v>1</v>
      </c>
      <c r="Z102" s="100" t="b">
        <f>_xlfn.XLOOKUP(A102,'Patient Health Records'!A:A,'Patient Health Records'!T:T,"Not Found")</f>
        <v>1</v>
      </c>
      <c r="AA102" s="100" t="b" cm="1">
        <f t="array" ref="AA102">_xlfn.SWITCH(Z102, "Yes", TRUE, "No", FALSE, Z102)</f>
        <v>1</v>
      </c>
      <c r="AB102" s="100" t="b">
        <f>_xlfn.XLOOKUP(A102,'Patient Health Records'!A:A,'Patient Health Records'!K:K,"Not Found")</f>
        <v>1</v>
      </c>
      <c r="AC102" s="100" t="b" cm="1">
        <f t="array" ref="AC102">_xlfn.SWITCH(AB102, "Yes", TRUE, "No", FALSE, AB102)</f>
        <v>1</v>
      </c>
    </row>
    <row r="103" spans="1:29">
      <c r="A103" s="2" t="s">
        <v>249</v>
      </c>
      <c r="B103" s="100" t="str">
        <f>_xlfn.XLOOKUP(A103,'Patient Demographics'!A103:A1102,'Patient Demographics'!H103:H1102,"Not Found")</f>
        <v>Adult</v>
      </c>
      <c r="C103" s="100" t="str">
        <f>_xlfn.XLOOKUP(A103,'Patient Demographics'!A103:A1102,'Patient Demographics'!L103:L1102,"Not Found")</f>
        <v>West</v>
      </c>
      <c r="D103" s="100" t="str">
        <f>_xlfn.XLOOKUP(A103,'Patient Demographics'!A:A,'Patient Demographics'!J:J,"Not Found")</f>
        <v>Gujarat</v>
      </c>
      <c r="E103" s="100">
        <f>_xlfn.XLOOKUP(A103,'Billing Details'!A103:A1102,'Billing Details'!E103:E1102,"Not Found")</f>
        <v>72000</v>
      </c>
      <c r="F103" s="100">
        <f>_xlfn.XLOOKUP(A103,'Billing Details'!A103:A1102,'Billing Details'!M103:M1102,"Not Found")</f>
        <v>57341.56</v>
      </c>
      <c r="G103" s="100">
        <f>_xlfn.XLOOKUP(A103,'Patient Health Records'!A103:A1102,'Patient Health Records'!G103:G1102,"Not Found")</f>
        <v>65.8</v>
      </c>
      <c r="H103" s="17" t="str">
        <f>_xlfn.XLOOKUP(A103,'Patient Demographics'!A103:A1102,'Patient Demographics'!C103:C1102,"Not Found")</f>
        <v>Female</v>
      </c>
      <c r="I103" s="100" t="str">
        <f>_xlfn.XLOOKUP(A103,'Patient Health Records'!A103:A1102,'Patient Health Records'!B103:B1102,"Not Found")</f>
        <v>O+</v>
      </c>
      <c r="J103" s="100" t="b">
        <f>_xlfn.XLOOKUP(A103,'Patient Health Records'!A103:A1102,'Patient Health Records'!H103:H1102,"Not Found")</f>
        <v>0</v>
      </c>
      <c r="K103" s="100" t="b">
        <f>_xlfn.XLOOKUP(A103,'Patient Health Records'!A103:A1102,'Patient Health Records'!J103:J1102,"Not Found")</f>
        <v>1</v>
      </c>
      <c r="L103" s="100" t="b">
        <f>_xlfn.XLOOKUP(A103,'Billing Details'!A:A,'Billing Details'!K:K,"Not Found")</f>
        <v>1</v>
      </c>
      <c r="M103" s="100" t="str">
        <f>_xlfn.XLOOKUP(A103,'Patient Education'!A:A,'Patient Education'!B:B,"Not Found")</f>
        <v>Bachelor's Degree</v>
      </c>
      <c r="N103" s="100" t="str">
        <f>_xlfn.XLOOKUP(A103,'Patient Education'!A:A,'Patient Education'!C:C,"None")</f>
        <v>Junior Executive</v>
      </c>
      <c r="O103" s="100">
        <f>_xlfn.XLOOKUP(A103,'Patient Demographics'!A:A,'Patient Demographics'!I:I,"Not Found")</f>
        <v>7</v>
      </c>
      <c r="P103" s="100" t="str" cm="1">
        <f t="array" ref="P103">_xlfn.IFS(
 O103 &lt;= 2, "Very Low",
 O103 &lt;= 5, "Low",
 O103 &lt;= 10, "Lower-Middle",
 O103 &lt;= 25, "Middle",
 O103 &lt;= 50, "Upper-Middle",
 O103 &lt;= 100, "High",
 O103 &lt;= 200, "Very High",
 O103 &lt;= 400, "Ultra High"
)</f>
        <v>Lower-Middle</v>
      </c>
      <c r="Q103" s="33">
        <f>_xlfn.XLOOKUP(A103,'Patient Health Records'!A:A,'Patient Health Records'!E:E,"Not Found")</f>
        <v>20.767579851028909</v>
      </c>
      <c r="R103" s="100" t="b">
        <f>_xlfn.XLOOKUP(A103,'Patient Health Records'!A103:A1102,'Patient Health Records'!T103:T1102,"Not Found")</f>
        <v>0</v>
      </c>
      <c r="S103" s="100" t="b" cm="1">
        <f t="array" ref="S103">_xlfn.SWITCH(R103, "Yes", TRUE, "No", FALSE, R103)</f>
        <v>0</v>
      </c>
      <c r="T103" s="100" t="str">
        <f>_xlfn.XLOOKUP(A103,'Patient Health Records'!A:A,'Patient Health Records'!V:V,"Not Found")</f>
        <v>Kidney Stones</v>
      </c>
      <c r="U103" s="100" t="str">
        <f>_xlfn.XLOOKUP(A103,'Patient Health Records'!A:A,'Patient Health Records'!X:X,"Not Found")</f>
        <v>Critical</v>
      </c>
      <c r="V103" s="100" t="b">
        <f>_xlfn.XLOOKUP(A103,'Billing Details'!A:A,'Billing Details'!K:K,"Not Found")</f>
        <v>1</v>
      </c>
      <c r="W103" s="100" t="str">
        <f>_xlfn.XLOOKUP(A103,'Billing Details'!A:A,'Billing Details'!J:J,"Not Found")</f>
        <v>Blue Cross</v>
      </c>
      <c r="X103" s="100" t="b">
        <f>_xlfn.XLOOKUP(A103,'Patient Health Records'!A:A,'Patient Health Records'!P:P,"Not Found")</f>
        <v>0</v>
      </c>
      <c r="Y103" s="100" t="b" cm="1">
        <f t="array" ref="Y103">_xlfn.SWITCH(X103, "Yes", TRUE, "No", FALSE, X103)</f>
        <v>0</v>
      </c>
      <c r="Z103" s="100" t="b">
        <f>_xlfn.XLOOKUP(A103,'Patient Health Records'!A:A,'Patient Health Records'!T:T,"Not Found")</f>
        <v>0</v>
      </c>
      <c r="AA103" s="100" t="b" cm="1">
        <f t="array" ref="AA103">_xlfn.SWITCH(Z103, "Yes", TRUE, "No", FALSE, Z103)</f>
        <v>0</v>
      </c>
      <c r="AB103" s="100" t="b">
        <f>_xlfn.XLOOKUP(A103,'Patient Health Records'!A:A,'Patient Health Records'!K:K,"Not Found")</f>
        <v>0</v>
      </c>
      <c r="AC103" s="100" t="b" cm="1">
        <f t="array" ref="AC103">_xlfn.SWITCH(AB103, "Yes", TRUE, "No", FALSE, AB103)</f>
        <v>0</v>
      </c>
    </row>
    <row r="104" spans="1:29">
      <c r="A104" s="2" t="s">
        <v>251</v>
      </c>
      <c r="B104" s="100" t="str">
        <f>_xlfn.XLOOKUP(A104,'Patient Demographics'!A104:A1103,'Patient Demographics'!H104:H1103,"Not Found")</f>
        <v>Senior</v>
      </c>
      <c r="C104" s="100" t="str">
        <f>_xlfn.XLOOKUP(A104,'Patient Demographics'!A104:A1103,'Patient Demographics'!L104:L1103,"Not Found")</f>
        <v>South</v>
      </c>
      <c r="D104" s="100" t="str">
        <f>_xlfn.XLOOKUP(A104,'Patient Demographics'!A:A,'Patient Demographics'!J:J,"Not Found")</f>
        <v>Karnataka</v>
      </c>
      <c r="E104" s="100">
        <f>_xlfn.XLOOKUP(A104,'Billing Details'!A104:A1103,'Billing Details'!E104:E1103,"Not Found")</f>
        <v>18000</v>
      </c>
      <c r="F104" s="100">
        <f>_xlfn.XLOOKUP(A104,'Billing Details'!A104:A1103,'Billing Details'!M104:M1103,"Not Found")</f>
        <v>0</v>
      </c>
      <c r="G104" s="100">
        <f>_xlfn.XLOOKUP(A104,'Patient Health Records'!A104:A1103,'Patient Health Records'!G104:G1103,"Not Found")</f>
        <v>68.3</v>
      </c>
      <c r="H104" s="17" t="str">
        <f>_xlfn.XLOOKUP(A104,'Patient Demographics'!A104:A1103,'Patient Demographics'!C104:C1103,"Not Found")</f>
        <v>Female</v>
      </c>
      <c r="I104" s="100" t="str">
        <f>_xlfn.XLOOKUP(A104,'Patient Health Records'!A104:A1103,'Patient Health Records'!B104:B1103,"Not Found")</f>
        <v>O-</v>
      </c>
      <c r="J104" s="100" t="b">
        <f>_xlfn.XLOOKUP(A104,'Patient Health Records'!A104:A1103,'Patient Health Records'!H104:H1103,"Not Found")</f>
        <v>0</v>
      </c>
      <c r="K104" s="100" t="b">
        <f>_xlfn.XLOOKUP(A104,'Patient Health Records'!A104:A1103,'Patient Health Records'!J104:J1103,"Not Found")</f>
        <v>1</v>
      </c>
      <c r="L104" s="100" t="b">
        <f>_xlfn.XLOOKUP(A104,'Billing Details'!A:A,'Billing Details'!K:K,"Not Found")</f>
        <v>0</v>
      </c>
      <c r="M104" s="100" t="str">
        <f>_xlfn.XLOOKUP(A104,'Patient Education'!A:A,'Patient Education'!B:B,"Not Found")</f>
        <v>Master's Degree</v>
      </c>
      <c r="N104" s="100" t="str">
        <f>_xlfn.XLOOKUP(A104,'Patient Education'!A:A,'Patient Education'!C:C,"None")</f>
        <v>Senior Executive</v>
      </c>
      <c r="O104" s="100">
        <f>_xlfn.XLOOKUP(A104,'Patient Demographics'!A:A,'Patient Demographics'!I:I,"Not Found")</f>
        <v>5</v>
      </c>
      <c r="P104" s="100" t="str" cm="1">
        <f t="array" ref="P104">_xlfn.IFS(
 O104 &lt;= 2, "Very Low",
 O104 &lt;= 5, "Low",
 O104 &lt;= 10, "Lower-Middle",
 O104 &lt;= 25, "Middle",
 O104 &lt;= 50, "Upper-Middle",
 O104 &lt;= 100, "High",
 O104 &lt;= 200, "Very High",
 O104 &lt;= 400, "Ultra High"
)</f>
        <v>Low</v>
      </c>
      <c r="Q104" s="33">
        <f>_xlfn.XLOOKUP(A104,'Patient Health Records'!A:A,'Patient Health Records'!E:E,"Not Found")</f>
        <v>24.199263038548754</v>
      </c>
      <c r="R104" s="100" t="b">
        <f>_xlfn.XLOOKUP(A104,'Patient Health Records'!A104:A1103,'Patient Health Records'!T104:T1103,"Not Found")</f>
        <v>0</v>
      </c>
      <c r="S104" s="100" t="b" cm="1">
        <f t="array" ref="S104">_xlfn.SWITCH(R104, "Yes", TRUE, "No", FALSE, R104)</f>
        <v>0</v>
      </c>
      <c r="T104" s="100" t="str">
        <f>_xlfn.XLOOKUP(A104,'Patient Health Records'!A:A,'Patient Health Records'!V:V,"Not Found")</f>
        <v>Allergic Reaction</v>
      </c>
      <c r="U104" s="100" t="str">
        <f>_xlfn.XLOOKUP(A104,'Patient Health Records'!A:A,'Patient Health Records'!X:X,"Not Found")</f>
        <v>Recovered</v>
      </c>
      <c r="V104" s="100" t="b">
        <f>_xlfn.XLOOKUP(A104,'Billing Details'!A:A,'Billing Details'!K:K,"Not Found")</f>
        <v>0</v>
      </c>
      <c r="W104" s="100">
        <f>_xlfn.XLOOKUP(A104,'Billing Details'!A:A,'Billing Details'!J:J,"Not Found")</f>
        <v>0</v>
      </c>
      <c r="X104" s="100" t="b">
        <f>_xlfn.XLOOKUP(A104,'Patient Health Records'!A:A,'Patient Health Records'!P:P,"Not Found")</f>
        <v>0</v>
      </c>
      <c r="Y104" s="100" t="b" cm="1">
        <f t="array" ref="Y104">_xlfn.SWITCH(X104, "Yes", TRUE, "No", FALSE, X104)</f>
        <v>0</v>
      </c>
      <c r="Z104" s="100" t="b">
        <f>_xlfn.XLOOKUP(A104,'Patient Health Records'!A:A,'Patient Health Records'!T:T,"Not Found")</f>
        <v>0</v>
      </c>
      <c r="AA104" s="100" t="b" cm="1">
        <f t="array" ref="AA104">_xlfn.SWITCH(Z104, "Yes", TRUE, "No", FALSE, Z104)</f>
        <v>0</v>
      </c>
      <c r="AB104" s="100" t="b">
        <f>_xlfn.XLOOKUP(A104,'Patient Health Records'!A:A,'Patient Health Records'!K:K,"Not Found")</f>
        <v>0</v>
      </c>
      <c r="AC104" s="100" t="b" cm="1">
        <f t="array" ref="AC104">_xlfn.SWITCH(AB104, "Yes", TRUE, "No", FALSE, AB104)</f>
        <v>0</v>
      </c>
    </row>
    <row r="105" spans="1:29">
      <c r="A105" s="2" t="s">
        <v>252</v>
      </c>
      <c r="B105" s="100" t="str">
        <f>_xlfn.XLOOKUP(A105,'Patient Demographics'!A105:A1104,'Patient Demographics'!H105:H1104,"Not Found")</f>
        <v>Adult</v>
      </c>
      <c r="C105" s="100" t="str">
        <f>_xlfn.XLOOKUP(A105,'Patient Demographics'!A105:A1104,'Patient Demographics'!L105:L1104,"Not Found")</f>
        <v>East</v>
      </c>
      <c r="D105" s="100" t="str">
        <f>_xlfn.XLOOKUP(A105,'Patient Demographics'!A:A,'Patient Demographics'!J:J,"Not Found")</f>
        <v>West Bengal</v>
      </c>
      <c r="E105" s="100">
        <f>_xlfn.XLOOKUP(A105,'Billing Details'!A105:A1104,'Billing Details'!E105:E1104,"Not Found")</f>
        <v>40000</v>
      </c>
      <c r="F105" s="100">
        <f>_xlfn.XLOOKUP(A105,'Billing Details'!A105:A1104,'Billing Details'!M105:M1104,"Not Found")</f>
        <v>35432.600000000006</v>
      </c>
      <c r="G105" s="100">
        <f>_xlfn.XLOOKUP(A105,'Patient Health Records'!A105:A1104,'Patient Health Records'!G105:G1104,"Not Found")</f>
        <v>103.9</v>
      </c>
      <c r="H105" s="17" t="str">
        <f>_xlfn.XLOOKUP(A105,'Patient Demographics'!A105:A1104,'Patient Demographics'!C105:C1104,"Not Found")</f>
        <v>Male</v>
      </c>
      <c r="I105" s="100" t="str">
        <f>_xlfn.XLOOKUP(A105,'Patient Health Records'!A105:A1104,'Patient Health Records'!B105:B1104,"Not Found")</f>
        <v>AB-</v>
      </c>
      <c r="J105" s="100" t="b">
        <f>_xlfn.XLOOKUP(A105,'Patient Health Records'!A105:A1104,'Patient Health Records'!H105:H1104,"Not Found")</f>
        <v>0</v>
      </c>
      <c r="K105" s="100" t="b">
        <f>_xlfn.XLOOKUP(A105,'Patient Health Records'!A105:A1104,'Patient Health Records'!J105:J1104,"Not Found")</f>
        <v>1</v>
      </c>
      <c r="L105" s="100" t="b">
        <f>_xlfn.XLOOKUP(A105,'Billing Details'!A:A,'Billing Details'!K:K,"Not Found")</f>
        <v>1</v>
      </c>
      <c r="M105" s="100" t="str">
        <f>_xlfn.XLOOKUP(A105,'Patient Education'!A:A,'Patient Education'!B:B,"Not Found")</f>
        <v>Bachelor's Degree</v>
      </c>
      <c r="N105" s="100" t="str">
        <f>_xlfn.XLOOKUP(A105,'Patient Education'!A:A,'Patient Education'!C:C,"None")</f>
        <v>Junior Executive</v>
      </c>
      <c r="O105" s="100">
        <f>_xlfn.XLOOKUP(A105,'Patient Demographics'!A:A,'Patient Demographics'!I:I,"Not Found")</f>
        <v>12</v>
      </c>
      <c r="P105" s="100" t="str" cm="1">
        <f t="array" ref="P105">_xlfn.IFS(
 O105 &lt;= 2, "Very Low",
 O105 &lt;= 5, "Low",
 O105 &lt;= 10, "Lower-Middle",
 O105 &lt;= 25, "Middle",
 O105 &lt;= 50, "Upper-Middle",
 O105 &lt;= 100, "High",
 O105 &lt;= 200, "Very High",
 O105 &lt;= 400, "Ultra High"
)</f>
        <v>Middle</v>
      </c>
      <c r="Q105" s="33">
        <f>_xlfn.XLOOKUP(A105,'Patient Health Records'!A:A,'Patient Health Records'!E:E,"Not Found")</f>
        <v>33.164161000989495</v>
      </c>
      <c r="R105" s="100" t="b">
        <f>_xlfn.XLOOKUP(A105,'Patient Health Records'!A105:A1104,'Patient Health Records'!T105:T1104,"Not Found")</f>
        <v>1</v>
      </c>
      <c r="S105" s="100" t="b" cm="1">
        <f t="array" ref="S105">_xlfn.SWITCH(R105, "Yes", TRUE, "No", FALSE, R105)</f>
        <v>1</v>
      </c>
      <c r="T105" s="100" t="str">
        <f>_xlfn.XLOOKUP(A105,'Patient Health Records'!A:A,'Patient Health Records'!V:V,"Not Found")</f>
        <v>Respiratory Infection</v>
      </c>
      <c r="U105" s="100" t="str">
        <f>_xlfn.XLOOKUP(A105,'Patient Health Records'!A:A,'Patient Health Records'!X:X,"Not Found")</f>
        <v>Ongoing Treatment</v>
      </c>
      <c r="V105" s="100" t="b">
        <f>_xlfn.XLOOKUP(A105,'Billing Details'!A:A,'Billing Details'!K:K,"Not Found")</f>
        <v>1</v>
      </c>
      <c r="W105" s="100" t="str">
        <f>_xlfn.XLOOKUP(A105,'Billing Details'!A:A,'Billing Details'!J:J,"Not Found")</f>
        <v>UnitedHealthcare</v>
      </c>
      <c r="X105" s="100" t="b">
        <f>_xlfn.XLOOKUP(A105,'Patient Health Records'!A:A,'Patient Health Records'!P:P,"Not Found")</f>
        <v>1</v>
      </c>
      <c r="Y105" s="100" t="b" cm="1">
        <f t="array" ref="Y105">_xlfn.SWITCH(X105, "Yes", TRUE, "No", FALSE, X105)</f>
        <v>1</v>
      </c>
      <c r="Z105" s="100" t="b">
        <f>_xlfn.XLOOKUP(A105,'Patient Health Records'!A:A,'Patient Health Records'!T:T,"Not Found")</f>
        <v>1</v>
      </c>
      <c r="AA105" s="100" t="b" cm="1">
        <f t="array" ref="AA105">_xlfn.SWITCH(Z105, "Yes", TRUE, "No", FALSE, Z105)</f>
        <v>1</v>
      </c>
      <c r="AB105" s="100" t="b">
        <f>_xlfn.XLOOKUP(A105,'Patient Health Records'!A:A,'Patient Health Records'!K:K,"Not Found")</f>
        <v>1</v>
      </c>
      <c r="AC105" s="100" t="b" cm="1">
        <f t="array" ref="AC105">_xlfn.SWITCH(AB105, "Yes", TRUE, "No", FALSE, AB105)</f>
        <v>1</v>
      </c>
    </row>
    <row r="106" spans="1:29">
      <c r="A106" s="2" t="s">
        <v>253</v>
      </c>
      <c r="B106" s="100" t="str">
        <f>_xlfn.XLOOKUP(A106,'Patient Demographics'!A106:A1105,'Patient Demographics'!H106:H1105,"Not Found")</f>
        <v>Senior</v>
      </c>
      <c r="C106" s="100" t="str">
        <f>_xlfn.XLOOKUP(A106,'Patient Demographics'!A106:A1105,'Patient Demographics'!L106:L1105,"Not Found")</f>
        <v>West</v>
      </c>
      <c r="D106" s="100" t="str">
        <f>_xlfn.XLOOKUP(A106,'Patient Demographics'!A:A,'Patient Demographics'!J:J,"Not Found")</f>
        <v>Gujarat</v>
      </c>
      <c r="E106" s="100">
        <f>_xlfn.XLOOKUP(A106,'Billing Details'!A106:A1105,'Billing Details'!E106:E1105,"Not Found")</f>
        <v>10000</v>
      </c>
      <c r="F106" s="100">
        <f>_xlfn.XLOOKUP(A106,'Billing Details'!A106:A1105,'Billing Details'!M106:M1105,"Not Found")</f>
        <v>8403.3000000000011</v>
      </c>
      <c r="G106" s="100">
        <f>_xlfn.XLOOKUP(A106,'Patient Health Records'!A106:A1105,'Patient Health Records'!G106:G1105,"Not Found")</f>
        <v>80</v>
      </c>
      <c r="H106" s="17" t="str">
        <f>_xlfn.XLOOKUP(A106,'Patient Demographics'!A106:A1105,'Patient Demographics'!C106:C1105,"Not Found")</f>
        <v>Female</v>
      </c>
      <c r="I106" s="100" t="str">
        <f>_xlfn.XLOOKUP(A106,'Patient Health Records'!A106:A1105,'Patient Health Records'!B106:B1105,"Not Found")</f>
        <v>O+</v>
      </c>
      <c r="J106" s="100" t="b">
        <f>_xlfn.XLOOKUP(A106,'Patient Health Records'!A106:A1105,'Patient Health Records'!H106:H1105,"Not Found")</f>
        <v>0</v>
      </c>
      <c r="K106" s="100" t="b">
        <f>_xlfn.XLOOKUP(A106,'Patient Health Records'!A106:A1105,'Patient Health Records'!J106:J1105,"Not Found")</f>
        <v>1</v>
      </c>
      <c r="L106" s="100" t="b">
        <f>_xlfn.XLOOKUP(A106,'Billing Details'!A:A,'Billing Details'!K:K,"Not Found")</f>
        <v>1</v>
      </c>
      <c r="M106" s="100" t="str">
        <f>_xlfn.XLOOKUP(A106,'Patient Education'!A:A,'Patient Education'!B:B,"Not Found")</f>
        <v>Master's Degree</v>
      </c>
      <c r="N106" s="100" t="str">
        <f>_xlfn.XLOOKUP(A106,'Patient Education'!A:A,'Patient Education'!C:C,"None")</f>
        <v>Senior Executive</v>
      </c>
      <c r="O106" s="100">
        <f>_xlfn.XLOOKUP(A106,'Patient Demographics'!A:A,'Patient Demographics'!I:I,"Not Found")</f>
        <v>7</v>
      </c>
      <c r="P106" s="100" t="str" cm="1">
        <f t="array" ref="P106">_xlfn.IFS(
 O106 &lt;= 2, "Very Low",
 O106 &lt;= 5, "Low",
 O106 &lt;= 10, "Lower-Middle",
 O106 &lt;= 25, "Middle",
 O106 &lt;= 50, "Upper-Middle",
 O106 &lt;= 100, "High",
 O106 &lt;= 200, "Very High",
 O106 &lt;= 400, "Ultra High"
)</f>
        <v>Lower-Middle</v>
      </c>
      <c r="Q106" s="33">
        <f>_xlfn.XLOOKUP(A106,'Patient Health Records'!A:A,'Patient Health Records'!E:E,"Not Found")</f>
        <v>34.626038781163437</v>
      </c>
      <c r="R106" s="100" t="b">
        <f>_xlfn.XLOOKUP(A106,'Patient Health Records'!A106:A1105,'Patient Health Records'!T106:T1105,"Not Found")</f>
        <v>1</v>
      </c>
      <c r="S106" s="100" t="b" cm="1">
        <f t="array" ref="S106">_xlfn.SWITCH(R106, "Yes", TRUE, "No", FALSE, R106)</f>
        <v>1</v>
      </c>
      <c r="T106" s="100" t="str">
        <f>_xlfn.XLOOKUP(A106,'Patient Health Records'!A:A,'Patient Health Records'!V:V,"Not Found")</f>
        <v>Heart Disease</v>
      </c>
      <c r="U106" s="100" t="str">
        <f>_xlfn.XLOOKUP(A106,'Patient Health Records'!A:A,'Patient Health Records'!X:X,"Not Found")</f>
        <v>Ongoing Treatment</v>
      </c>
      <c r="V106" s="100" t="b">
        <f>_xlfn.XLOOKUP(A106,'Billing Details'!A:A,'Billing Details'!K:K,"Not Found")</f>
        <v>1</v>
      </c>
      <c r="W106" s="100" t="str">
        <f>_xlfn.XLOOKUP(A106,'Billing Details'!A:A,'Billing Details'!J:J,"Not Found")</f>
        <v>Cigna</v>
      </c>
      <c r="X106" s="100" t="b">
        <f>_xlfn.XLOOKUP(A106,'Patient Health Records'!A:A,'Patient Health Records'!P:P,"Not Found")</f>
        <v>1</v>
      </c>
      <c r="Y106" s="100" t="b" cm="1">
        <f t="array" ref="Y106">_xlfn.SWITCH(X106, "Yes", TRUE, "No", FALSE, X106)</f>
        <v>1</v>
      </c>
      <c r="Z106" s="100" t="b">
        <f>_xlfn.XLOOKUP(A106,'Patient Health Records'!A:A,'Patient Health Records'!T:T,"Not Found")</f>
        <v>1</v>
      </c>
      <c r="AA106" s="100" t="b" cm="1">
        <f t="array" ref="AA106">_xlfn.SWITCH(Z106, "Yes", TRUE, "No", FALSE, Z106)</f>
        <v>1</v>
      </c>
      <c r="AB106" s="100" t="b">
        <f>_xlfn.XLOOKUP(A106,'Patient Health Records'!A:A,'Patient Health Records'!K:K,"Not Found")</f>
        <v>0</v>
      </c>
      <c r="AC106" s="100" t="b" cm="1">
        <f t="array" ref="AC106">_xlfn.SWITCH(AB106, "Yes", TRUE, "No", FALSE, AB106)</f>
        <v>0</v>
      </c>
    </row>
    <row r="107" spans="1:29">
      <c r="A107" s="2" t="s">
        <v>255</v>
      </c>
      <c r="B107" s="100" t="str">
        <f>_xlfn.XLOOKUP(A107,'Patient Demographics'!A107:A1106,'Patient Demographics'!H107:H1106,"Not Found")</f>
        <v>Middle-aged</v>
      </c>
      <c r="C107" s="100" t="str">
        <f>_xlfn.XLOOKUP(A107,'Patient Demographics'!A107:A1106,'Patient Demographics'!L107:L1106,"Not Found")</f>
        <v>North</v>
      </c>
      <c r="D107" s="100" t="str">
        <f>_xlfn.XLOOKUP(A107,'Patient Demographics'!A:A,'Patient Demographics'!J:J,"Not Found")</f>
        <v>Uttar Pradesh</v>
      </c>
      <c r="E107" s="100">
        <f>_xlfn.XLOOKUP(A107,'Billing Details'!A107:A1106,'Billing Details'!E107:E1106,"Not Found")</f>
        <v>32000</v>
      </c>
      <c r="F107" s="100">
        <f>_xlfn.XLOOKUP(A107,'Billing Details'!A107:A1106,'Billing Details'!M107:M1106,"Not Found")</f>
        <v>24816.48</v>
      </c>
      <c r="G107" s="100">
        <f>_xlfn.XLOOKUP(A107,'Patient Health Records'!A107:A1106,'Patient Health Records'!G107:G1106,"Not Found")</f>
        <v>81</v>
      </c>
      <c r="H107" s="17" t="str">
        <f>_xlfn.XLOOKUP(A107,'Patient Demographics'!A107:A1106,'Patient Demographics'!C107:C1106,"Not Found")</f>
        <v>Female</v>
      </c>
      <c r="I107" s="100" t="str">
        <f>_xlfn.XLOOKUP(A107,'Patient Health Records'!A107:A1106,'Patient Health Records'!B107:B1106,"Not Found")</f>
        <v>AB+</v>
      </c>
      <c r="J107" s="100" t="b">
        <f>_xlfn.XLOOKUP(A107,'Patient Health Records'!A107:A1106,'Patient Health Records'!H107:H1106,"Not Found")</f>
        <v>0</v>
      </c>
      <c r="K107" s="100" t="b">
        <f>_xlfn.XLOOKUP(A107,'Patient Health Records'!A107:A1106,'Patient Health Records'!J107:J1106,"Not Found")</f>
        <v>0</v>
      </c>
      <c r="L107" s="100" t="b">
        <f>_xlfn.XLOOKUP(A107,'Billing Details'!A:A,'Billing Details'!K:K,"Not Found")</f>
        <v>1</v>
      </c>
      <c r="M107" s="100" t="str">
        <f>_xlfn.XLOOKUP(A107,'Patient Education'!A:A,'Patient Education'!B:B,"Not Found")</f>
        <v>Bachelor's Degree</v>
      </c>
      <c r="N107" s="100" t="str">
        <f>_xlfn.XLOOKUP(A107,'Patient Education'!A:A,'Patient Education'!C:C,"None")</f>
        <v>Teacher</v>
      </c>
      <c r="O107" s="100">
        <f>_xlfn.XLOOKUP(A107,'Patient Demographics'!A:A,'Patient Demographics'!I:I,"Not Found")</f>
        <v>40</v>
      </c>
      <c r="P107" s="100" t="str" cm="1">
        <f t="array" ref="P107">_xlfn.IFS(
 O107 &lt;= 2, "Very Low",
 O107 &lt;= 5, "Low",
 O107 &lt;= 10, "Lower-Middle",
 O107 &lt;= 25, "Middle",
 O107 &lt;= 50, "Upper-Middle",
 O107 &lt;= 100, "High",
 O107 &lt;= 200, "Very High",
 O107 &lt;= 400, "Ultra High"
)</f>
        <v>Upper-Middle</v>
      </c>
      <c r="Q107" s="33">
        <f>_xlfn.XLOOKUP(A107,'Patient Health Records'!A:A,'Patient Health Records'!E:E,"Not Found")</f>
        <v>29.3946871824648</v>
      </c>
      <c r="R107" s="100" t="b">
        <f>_xlfn.XLOOKUP(A107,'Patient Health Records'!A107:A1106,'Patient Health Records'!T107:T1106,"Not Found")</f>
        <v>1</v>
      </c>
      <c r="S107" s="100" t="b" cm="1">
        <f t="array" ref="S107">_xlfn.SWITCH(R107, "Yes", TRUE, "No", FALSE, R107)</f>
        <v>1</v>
      </c>
      <c r="T107" s="100" t="str">
        <f>_xlfn.XLOOKUP(A107,'Patient Health Records'!A:A,'Patient Health Records'!V:V,"Not Found")</f>
        <v>Appendicitis</v>
      </c>
      <c r="U107" s="100" t="str">
        <f>_xlfn.XLOOKUP(A107,'Patient Health Records'!A:A,'Patient Health Records'!X:X,"Not Found")</f>
        <v>Critical</v>
      </c>
      <c r="V107" s="100" t="b">
        <f>_xlfn.XLOOKUP(A107,'Billing Details'!A:A,'Billing Details'!K:K,"Not Found")</f>
        <v>1</v>
      </c>
      <c r="W107" s="100" t="str">
        <f>_xlfn.XLOOKUP(A107,'Billing Details'!A:A,'Billing Details'!J:J,"Not Found")</f>
        <v>Aetna</v>
      </c>
      <c r="X107" s="100" t="b">
        <f>_xlfn.XLOOKUP(A107,'Patient Health Records'!A:A,'Patient Health Records'!P:P,"Not Found")</f>
        <v>1</v>
      </c>
      <c r="Y107" s="100" t="b" cm="1">
        <f t="array" ref="Y107">_xlfn.SWITCH(X107, "Yes", TRUE, "No", FALSE, X107)</f>
        <v>1</v>
      </c>
      <c r="Z107" s="100" t="b">
        <f>_xlfn.XLOOKUP(A107,'Patient Health Records'!A:A,'Patient Health Records'!T:T,"Not Found")</f>
        <v>1</v>
      </c>
      <c r="AA107" s="100" t="b" cm="1">
        <f t="array" ref="AA107">_xlfn.SWITCH(Z107, "Yes", TRUE, "No", FALSE, Z107)</f>
        <v>1</v>
      </c>
      <c r="AB107" s="100" t="b">
        <f>_xlfn.XLOOKUP(A107,'Patient Health Records'!A:A,'Patient Health Records'!K:K,"Not Found")</f>
        <v>1</v>
      </c>
      <c r="AC107" s="100" t="b" cm="1">
        <f t="array" ref="AC107">_xlfn.SWITCH(AB107, "Yes", TRUE, "No", FALSE, AB107)</f>
        <v>1</v>
      </c>
    </row>
    <row r="108" spans="1:29">
      <c r="A108" s="2" t="s">
        <v>256</v>
      </c>
      <c r="B108" s="100" t="str">
        <f>_xlfn.XLOOKUP(A108,'Patient Demographics'!A108:A1107,'Patient Demographics'!H108:H1107,"Not Found")</f>
        <v>Adult</v>
      </c>
      <c r="C108" s="100" t="str">
        <f>_xlfn.XLOOKUP(A108,'Patient Demographics'!A108:A1107,'Patient Demographics'!L108:L1107,"Not Found")</f>
        <v>West</v>
      </c>
      <c r="D108" s="100" t="str">
        <f>_xlfn.XLOOKUP(A108,'Patient Demographics'!A:A,'Patient Demographics'!J:J,"Not Found")</f>
        <v>Maharashtra</v>
      </c>
      <c r="E108" s="100">
        <f>_xlfn.XLOOKUP(A108,'Billing Details'!A108:A1107,'Billing Details'!E108:E1107,"Not Found")</f>
        <v>200000</v>
      </c>
      <c r="F108" s="100">
        <f>_xlfn.XLOOKUP(A108,'Billing Details'!A108:A1107,'Billing Details'!M108:M1107,"Not Found")</f>
        <v>153134.96</v>
      </c>
      <c r="G108" s="100">
        <f>_xlfn.XLOOKUP(A108,'Patient Health Records'!A108:A1107,'Patient Health Records'!G108:G1107,"Not Found")</f>
        <v>64.099999999999994</v>
      </c>
      <c r="H108" s="17" t="str">
        <f>_xlfn.XLOOKUP(A108,'Patient Demographics'!A108:A1107,'Patient Demographics'!C108:C1107,"Not Found")</f>
        <v>Male</v>
      </c>
      <c r="I108" s="100" t="str">
        <f>_xlfn.XLOOKUP(A108,'Patient Health Records'!A108:A1107,'Patient Health Records'!B108:B1107,"Not Found")</f>
        <v>O+</v>
      </c>
      <c r="J108" s="100" t="b">
        <f>_xlfn.XLOOKUP(A108,'Patient Health Records'!A108:A1107,'Patient Health Records'!H108:H1107,"Not Found")</f>
        <v>0</v>
      </c>
      <c r="K108" s="100" t="b">
        <f>_xlfn.XLOOKUP(A108,'Patient Health Records'!A108:A1107,'Patient Health Records'!J108:J1107,"Not Found")</f>
        <v>0</v>
      </c>
      <c r="L108" s="100" t="b">
        <f>_xlfn.XLOOKUP(A108,'Billing Details'!A:A,'Billing Details'!K:K,"Not Found")</f>
        <v>1</v>
      </c>
      <c r="M108" s="100" t="str">
        <f>_xlfn.XLOOKUP(A108,'Patient Education'!A:A,'Patient Education'!B:B,"Not Found")</f>
        <v>High School</v>
      </c>
      <c r="N108" s="100" t="str">
        <f>_xlfn.XLOOKUP(A108,'Patient Education'!A:A,'Patient Education'!C:C,"None")</f>
        <v>Unemployed</v>
      </c>
      <c r="O108" s="100">
        <f>_xlfn.XLOOKUP(A108,'Patient Demographics'!A:A,'Patient Demographics'!I:I,"Not Found")</f>
        <v>9</v>
      </c>
      <c r="P108" s="100" t="str" cm="1">
        <f t="array" ref="P108">_xlfn.IFS(
 O108 &lt;= 2, "Very Low",
 O108 &lt;= 5, "Low",
 O108 &lt;= 10, "Lower-Middle",
 O108 &lt;= 25, "Middle",
 O108 &lt;= 50, "Upper-Middle",
 O108 &lt;= 100, "High",
 O108 &lt;= 200, "Very High",
 O108 &lt;= 400, "Ultra High"
)</f>
        <v>Lower-Middle</v>
      </c>
      <c r="Q108" s="33">
        <f>_xlfn.XLOOKUP(A108,'Patient Health Records'!A:A,'Patient Health Records'!E:E,"Not Found")</f>
        <v>20.460276421207183</v>
      </c>
      <c r="R108" s="100" t="b">
        <f>_xlfn.XLOOKUP(A108,'Patient Health Records'!A108:A1107,'Patient Health Records'!T108:T1107,"Not Found")</f>
        <v>0</v>
      </c>
      <c r="S108" s="100" t="b" cm="1">
        <f t="array" ref="S108">_xlfn.SWITCH(R108, "Yes", TRUE, "No", FALSE, R108)</f>
        <v>0</v>
      </c>
      <c r="T108" s="100" t="str">
        <f>_xlfn.XLOOKUP(A108,'Patient Health Records'!A:A,'Patient Health Records'!V:V,"Not Found")</f>
        <v>Fractured Arm</v>
      </c>
      <c r="U108" s="100" t="str">
        <f>_xlfn.XLOOKUP(A108,'Patient Health Records'!A:A,'Patient Health Records'!X:X,"Not Found")</f>
        <v>Recovered</v>
      </c>
      <c r="V108" s="100" t="b">
        <f>_xlfn.XLOOKUP(A108,'Billing Details'!A:A,'Billing Details'!K:K,"Not Found")</f>
        <v>1</v>
      </c>
      <c r="W108" s="100" t="str">
        <f>_xlfn.XLOOKUP(A108,'Billing Details'!A:A,'Billing Details'!J:J,"Not Found")</f>
        <v>UnitedHealthcare</v>
      </c>
      <c r="X108" s="100" t="b">
        <f>_xlfn.XLOOKUP(A108,'Patient Health Records'!A:A,'Patient Health Records'!P:P,"Not Found")</f>
        <v>0</v>
      </c>
      <c r="Y108" s="100" t="b" cm="1">
        <f t="array" ref="Y108">_xlfn.SWITCH(X108, "Yes", TRUE, "No", FALSE, X108)</f>
        <v>0</v>
      </c>
      <c r="Z108" s="100" t="b">
        <f>_xlfn.XLOOKUP(A108,'Patient Health Records'!A:A,'Patient Health Records'!T:T,"Not Found")</f>
        <v>0</v>
      </c>
      <c r="AA108" s="100" t="b" cm="1">
        <f t="array" ref="AA108">_xlfn.SWITCH(Z108, "Yes", TRUE, "No", FALSE, Z108)</f>
        <v>0</v>
      </c>
      <c r="AB108" s="100" t="b">
        <f>_xlfn.XLOOKUP(A108,'Patient Health Records'!A:A,'Patient Health Records'!K:K,"Not Found")</f>
        <v>0</v>
      </c>
      <c r="AC108" s="100" t="b" cm="1">
        <f t="array" ref="AC108">_xlfn.SWITCH(AB108, "Yes", TRUE, "No", FALSE, AB108)</f>
        <v>0</v>
      </c>
    </row>
    <row r="109" spans="1:29">
      <c r="A109" s="2" t="s">
        <v>258</v>
      </c>
      <c r="B109" s="100" t="str">
        <f>_xlfn.XLOOKUP(A109,'Patient Demographics'!A109:A1108,'Patient Demographics'!H109:H1108,"Not Found")</f>
        <v>Adult</v>
      </c>
      <c r="C109" s="100" t="str">
        <f>_xlfn.XLOOKUP(A109,'Patient Demographics'!A109:A1108,'Patient Demographics'!L109:L1108,"Not Found")</f>
        <v>West</v>
      </c>
      <c r="D109" s="100" t="str">
        <f>_xlfn.XLOOKUP(A109,'Patient Demographics'!A:A,'Patient Demographics'!J:J,"Not Found")</f>
        <v>Maharashtra</v>
      </c>
      <c r="E109" s="100">
        <f>_xlfn.XLOOKUP(A109,'Billing Details'!A109:A1108,'Billing Details'!E109:E1108,"Not Found")</f>
        <v>24000</v>
      </c>
      <c r="F109" s="100">
        <f>_xlfn.XLOOKUP(A109,'Billing Details'!A109:A1108,'Billing Details'!M109:M1108,"Not Found")</f>
        <v>20927.52</v>
      </c>
      <c r="G109" s="100">
        <f>_xlfn.XLOOKUP(A109,'Patient Health Records'!A109:A1108,'Patient Health Records'!G109:G1108,"Not Found")</f>
        <v>91</v>
      </c>
      <c r="H109" s="17" t="str">
        <f>_xlfn.XLOOKUP(A109,'Patient Demographics'!A109:A1108,'Patient Demographics'!C109:C1108,"Not Found")</f>
        <v>Female</v>
      </c>
      <c r="I109" s="100" t="str">
        <f>_xlfn.XLOOKUP(A109,'Patient Health Records'!A109:A1108,'Patient Health Records'!B109:B1108,"Not Found")</f>
        <v>A-</v>
      </c>
      <c r="J109" s="100" t="b">
        <f>_xlfn.XLOOKUP(A109,'Patient Health Records'!A109:A1108,'Patient Health Records'!H109:H1108,"Not Found")</f>
        <v>0</v>
      </c>
      <c r="K109" s="100" t="b">
        <f>_xlfn.XLOOKUP(A109,'Patient Health Records'!A109:A1108,'Patient Health Records'!J109:J1108,"Not Found")</f>
        <v>1</v>
      </c>
      <c r="L109" s="100" t="b">
        <f>_xlfn.XLOOKUP(A109,'Billing Details'!A:A,'Billing Details'!K:K,"Not Found")</f>
        <v>1</v>
      </c>
      <c r="M109" s="100" t="str">
        <f>_xlfn.XLOOKUP(A109,'Patient Education'!A:A,'Patient Education'!B:B,"Not Found")</f>
        <v>Master's Degree</v>
      </c>
      <c r="N109" s="100" t="str">
        <f>_xlfn.XLOOKUP(A109,'Patient Education'!A:A,'Patient Education'!C:C,"None")</f>
        <v>Doctor</v>
      </c>
      <c r="O109" s="100">
        <f>_xlfn.XLOOKUP(A109,'Patient Demographics'!A:A,'Patient Demographics'!I:I,"Not Found")</f>
        <v>50</v>
      </c>
      <c r="P109" s="100" t="str" cm="1">
        <f t="array" ref="P109">_xlfn.IFS(
 O109 &lt;= 2, "Very Low",
 O109 &lt;= 5, "Low",
 O109 &lt;= 10, "Lower-Middle",
 O109 &lt;= 25, "Middle",
 O109 &lt;= 50, "Upper-Middle",
 O109 &lt;= 100, "High",
 O109 &lt;= 200, "Very High",
 O109 &lt;= 400, "Ultra High"
)</f>
        <v>Upper-Middle</v>
      </c>
      <c r="Q109" s="33">
        <f>_xlfn.XLOOKUP(A109,'Patient Health Records'!A:A,'Patient Health Records'!E:E,"Not Found")</f>
        <v>30.759870200108171</v>
      </c>
      <c r="R109" s="100" t="b">
        <f>_xlfn.XLOOKUP(A109,'Patient Health Records'!A109:A1108,'Patient Health Records'!T109:T1108,"Not Found")</f>
        <v>1</v>
      </c>
      <c r="S109" s="100" t="b" cm="1">
        <f t="array" ref="S109">_xlfn.SWITCH(R109, "Yes", TRUE, "No", FALSE, R109)</f>
        <v>1</v>
      </c>
      <c r="T109" s="100" t="str">
        <f>_xlfn.XLOOKUP(A109,'Patient Health Records'!A:A,'Patient Health Records'!V:V,"Not Found")</f>
        <v>Heart Attack</v>
      </c>
      <c r="U109" s="100" t="str">
        <f>_xlfn.XLOOKUP(A109,'Patient Health Records'!A:A,'Patient Health Records'!X:X,"Not Found")</f>
        <v>Ongoing Treatment</v>
      </c>
      <c r="V109" s="100" t="b">
        <f>_xlfn.XLOOKUP(A109,'Billing Details'!A:A,'Billing Details'!K:K,"Not Found")</f>
        <v>1</v>
      </c>
      <c r="W109" s="100" t="str">
        <f>_xlfn.XLOOKUP(A109,'Billing Details'!A:A,'Billing Details'!J:J,"Not Found")</f>
        <v>Blue Cross</v>
      </c>
      <c r="X109" s="100" t="b">
        <f>_xlfn.XLOOKUP(A109,'Patient Health Records'!A:A,'Patient Health Records'!P:P,"Not Found")</f>
        <v>1</v>
      </c>
      <c r="Y109" s="100" t="b" cm="1">
        <f t="array" ref="Y109">_xlfn.SWITCH(X109, "Yes", TRUE, "No", FALSE, X109)</f>
        <v>1</v>
      </c>
      <c r="Z109" s="100" t="b">
        <f>_xlfn.XLOOKUP(A109,'Patient Health Records'!A:A,'Patient Health Records'!T:T,"Not Found")</f>
        <v>1</v>
      </c>
      <c r="AA109" s="100" t="b" cm="1">
        <f t="array" ref="AA109">_xlfn.SWITCH(Z109, "Yes", TRUE, "No", FALSE, Z109)</f>
        <v>1</v>
      </c>
      <c r="AB109" s="100" t="b">
        <f>_xlfn.XLOOKUP(A109,'Patient Health Records'!A:A,'Patient Health Records'!K:K,"Not Found")</f>
        <v>1</v>
      </c>
      <c r="AC109" s="100" t="b" cm="1">
        <f t="array" ref="AC109">_xlfn.SWITCH(AB109, "Yes", TRUE, "No", FALSE, AB109)</f>
        <v>1</v>
      </c>
    </row>
    <row r="110" spans="1:29">
      <c r="A110" s="2" t="s">
        <v>260</v>
      </c>
      <c r="B110" s="100" t="str">
        <f>_xlfn.XLOOKUP(A110,'Patient Demographics'!A110:A1109,'Patient Demographics'!H110:H1109,"Not Found")</f>
        <v>Middle-aged</v>
      </c>
      <c r="C110" s="100" t="str">
        <f>_xlfn.XLOOKUP(A110,'Patient Demographics'!A110:A1109,'Patient Demographics'!L110:L1109,"Not Found")</f>
        <v>North</v>
      </c>
      <c r="D110" s="100" t="str">
        <f>_xlfn.XLOOKUP(A110,'Patient Demographics'!A:A,'Patient Demographics'!J:J,"Not Found")</f>
        <v>Uttar Pradesh</v>
      </c>
      <c r="E110" s="100">
        <f>_xlfn.XLOOKUP(A110,'Billing Details'!A110:A1109,'Billing Details'!E110:E1109,"Not Found")</f>
        <v>240000</v>
      </c>
      <c r="F110" s="100">
        <f>_xlfn.XLOOKUP(A110,'Billing Details'!A110:A1109,'Billing Details'!M110:M1109,"Not Found")</f>
        <v>0</v>
      </c>
      <c r="G110" s="100">
        <f>_xlfn.XLOOKUP(A110,'Patient Health Records'!A110:A1109,'Patient Health Records'!G110:G1109,"Not Found")</f>
        <v>79.900000000000006</v>
      </c>
      <c r="H110" s="17" t="str">
        <f>_xlfn.XLOOKUP(A110,'Patient Demographics'!A110:A1109,'Patient Demographics'!C110:C1109,"Not Found")</f>
        <v>Male</v>
      </c>
      <c r="I110" s="100" t="str">
        <f>_xlfn.XLOOKUP(A110,'Patient Health Records'!A110:A1109,'Patient Health Records'!B110:B1109,"Not Found")</f>
        <v>O-</v>
      </c>
      <c r="J110" s="100" t="b">
        <f>_xlfn.XLOOKUP(A110,'Patient Health Records'!A110:A1109,'Patient Health Records'!H110:H1109,"Not Found")</f>
        <v>0</v>
      </c>
      <c r="K110" s="100" t="b">
        <f>_xlfn.XLOOKUP(A110,'Patient Health Records'!A110:A1109,'Patient Health Records'!J110:J1109,"Not Found")</f>
        <v>0</v>
      </c>
      <c r="L110" s="100" t="b">
        <f>_xlfn.XLOOKUP(A110,'Billing Details'!A:A,'Billing Details'!K:K,"Not Found")</f>
        <v>0</v>
      </c>
      <c r="M110" s="100" t="str">
        <f>_xlfn.XLOOKUP(A110,'Patient Education'!A:A,'Patient Education'!B:B,"Not Found")</f>
        <v>High School</v>
      </c>
      <c r="N110" s="100" t="str">
        <f>_xlfn.XLOOKUP(A110,'Patient Education'!A:A,'Patient Education'!C:C,"None")</f>
        <v>Unemployed</v>
      </c>
      <c r="O110" s="100">
        <f>_xlfn.XLOOKUP(A110,'Patient Demographics'!A:A,'Patient Demographics'!I:I,"Not Found")</f>
        <v>2</v>
      </c>
      <c r="P110" s="100" t="str" cm="1">
        <f t="array" ref="P110">_xlfn.IFS(
 O110 &lt;= 2, "Very Low",
 O110 &lt;= 5, "Low",
 O110 &lt;= 10, "Lower-Middle",
 O110 &lt;= 25, "Middle",
 O110 &lt;= 50, "Upper-Middle",
 O110 &lt;= 100, "High",
 O110 &lt;= 200, "Very High",
 O110 &lt;= 400, "Ultra High"
)</f>
        <v>Very Low</v>
      </c>
      <c r="Q110" s="33">
        <f>_xlfn.XLOOKUP(A110,'Patient Health Records'!A:A,'Patient Health Records'!E:E,"Not Found")</f>
        <v>31.210937499999996</v>
      </c>
      <c r="R110" s="100" t="b">
        <f>_xlfn.XLOOKUP(A110,'Patient Health Records'!A110:A1109,'Patient Health Records'!T110:T1109,"Not Found")</f>
        <v>1</v>
      </c>
      <c r="S110" s="100" t="b" cm="1">
        <f t="array" ref="S110">_xlfn.SWITCH(R110, "Yes", TRUE, "No", FALSE, R110)</f>
        <v>1</v>
      </c>
      <c r="T110" s="100" t="str">
        <f>_xlfn.XLOOKUP(A110,'Patient Health Records'!A:A,'Patient Health Records'!V:V,"Not Found")</f>
        <v>Fractured Leg</v>
      </c>
      <c r="U110" s="100" t="str">
        <f>_xlfn.XLOOKUP(A110,'Patient Health Records'!A:A,'Patient Health Records'!X:X,"Not Found")</f>
        <v>Recovered</v>
      </c>
      <c r="V110" s="100" t="b">
        <f>_xlfn.XLOOKUP(A110,'Billing Details'!A:A,'Billing Details'!K:K,"Not Found")</f>
        <v>0</v>
      </c>
      <c r="W110" s="100">
        <f>_xlfn.XLOOKUP(A110,'Billing Details'!A:A,'Billing Details'!J:J,"Not Found")</f>
        <v>0</v>
      </c>
      <c r="X110" s="100" t="b">
        <f>_xlfn.XLOOKUP(A110,'Patient Health Records'!A:A,'Patient Health Records'!P:P,"Not Found")</f>
        <v>1</v>
      </c>
      <c r="Y110" s="100" t="b" cm="1">
        <f t="array" ref="Y110">_xlfn.SWITCH(X110, "Yes", TRUE, "No", FALSE, X110)</f>
        <v>1</v>
      </c>
      <c r="Z110" s="100" t="b">
        <f>_xlfn.XLOOKUP(A110,'Patient Health Records'!A:A,'Patient Health Records'!T:T,"Not Found")</f>
        <v>1</v>
      </c>
      <c r="AA110" s="100" t="b" cm="1">
        <f t="array" ref="AA110">_xlfn.SWITCH(Z110, "Yes", TRUE, "No", FALSE, Z110)</f>
        <v>1</v>
      </c>
      <c r="AB110" s="100" t="b">
        <f>_xlfn.XLOOKUP(A110,'Patient Health Records'!A:A,'Patient Health Records'!K:K,"Not Found")</f>
        <v>1</v>
      </c>
      <c r="AC110" s="100" t="b" cm="1">
        <f t="array" ref="AC110">_xlfn.SWITCH(AB110, "Yes", TRUE, "No", FALSE, AB110)</f>
        <v>1</v>
      </c>
    </row>
    <row r="111" spans="1:29">
      <c r="A111" s="2" t="s">
        <v>261</v>
      </c>
      <c r="B111" s="100" t="str">
        <f>_xlfn.XLOOKUP(A111,'Patient Demographics'!A111:A1110,'Patient Demographics'!H111:H1110,"Not Found")</f>
        <v>Adult</v>
      </c>
      <c r="C111" s="100" t="str">
        <f>_xlfn.XLOOKUP(A111,'Patient Demographics'!A111:A1110,'Patient Demographics'!L111:L1110,"Not Found")</f>
        <v>South</v>
      </c>
      <c r="D111" s="100" t="str">
        <f>_xlfn.XLOOKUP(A111,'Patient Demographics'!A:A,'Patient Demographics'!J:J,"Not Found")</f>
        <v>Karnataka</v>
      </c>
      <c r="E111" s="100">
        <f>_xlfn.XLOOKUP(A111,'Billing Details'!A111:A1110,'Billing Details'!E111:E1110,"Not Found")</f>
        <v>18000</v>
      </c>
      <c r="F111" s="100">
        <f>_xlfn.XLOOKUP(A111,'Billing Details'!A111:A1110,'Billing Details'!M111:M1110,"Not Found")</f>
        <v>12518.82</v>
      </c>
      <c r="G111" s="100">
        <f>_xlfn.XLOOKUP(A111,'Patient Health Records'!A111:A1110,'Patient Health Records'!G111:G1110,"Not Found")</f>
        <v>65.3</v>
      </c>
      <c r="H111" s="17" t="str">
        <f>_xlfn.XLOOKUP(A111,'Patient Demographics'!A111:A1110,'Patient Demographics'!C111:C1110,"Not Found")</f>
        <v>Male</v>
      </c>
      <c r="I111" s="100" t="str">
        <f>_xlfn.XLOOKUP(A111,'Patient Health Records'!A111:A1110,'Patient Health Records'!B111:B1110,"Not Found")</f>
        <v>A-</v>
      </c>
      <c r="J111" s="100" t="b">
        <f>_xlfn.XLOOKUP(A111,'Patient Health Records'!A111:A1110,'Patient Health Records'!H111:H1110,"Not Found")</f>
        <v>0</v>
      </c>
      <c r="K111" s="100" t="str">
        <f>_xlfn.XLOOKUP(A111,'Patient Health Records'!A111:A1110,'Patient Health Records'!J111:J1110,"Not Found")</f>
        <v>No</v>
      </c>
      <c r="L111" s="100" t="b">
        <f>_xlfn.XLOOKUP(A111,'Billing Details'!A:A,'Billing Details'!K:K,"Not Found")</f>
        <v>1</v>
      </c>
      <c r="M111" s="100" t="str">
        <f>_xlfn.XLOOKUP(A111,'Patient Education'!A:A,'Patient Education'!B:B,"Not Found")</f>
        <v>PhD</v>
      </c>
      <c r="N111" s="100" t="str">
        <f>_xlfn.XLOOKUP(A111,'Patient Education'!A:A,'Patient Education'!C:C,"None")</f>
        <v>Consultant</v>
      </c>
      <c r="O111" s="100">
        <f>_xlfn.XLOOKUP(A111,'Patient Demographics'!A:A,'Patient Demographics'!I:I,"Not Found")</f>
        <v>30</v>
      </c>
      <c r="P111" s="100" t="str" cm="1">
        <f t="array" ref="P111">_xlfn.IFS(
 O111 &lt;= 2, "Very Low",
 O111 &lt;= 5, "Low",
 O111 &lt;= 10, "Lower-Middle",
 O111 &lt;= 25, "Middle",
 O111 &lt;= 50, "Upper-Middle",
 O111 &lt;= 100, "High",
 O111 &lt;= 200, "Very High",
 O111 &lt;= 400, "Ultra High"
)</f>
        <v>Upper-Middle</v>
      </c>
      <c r="Q111" s="33">
        <f>_xlfn.XLOOKUP(A111,'Patient Health Records'!A:A,'Patient Health Records'!E:E,"Not Found")</f>
        <v>24.57751514923407</v>
      </c>
      <c r="R111" s="100" t="b">
        <f>_xlfn.XLOOKUP(A111,'Patient Health Records'!A111:A1110,'Patient Health Records'!T111:T1110,"Not Found")</f>
        <v>0</v>
      </c>
      <c r="S111" s="100" t="b" cm="1">
        <f t="array" ref="S111">_xlfn.SWITCH(R111, "Yes", TRUE, "No", FALSE, R111)</f>
        <v>0</v>
      </c>
      <c r="T111" s="100" t="str">
        <f>_xlfn.XLOOKUP(A111,'Patient Health Records'!A:A,'Patient Health Records'!V:V,"Not Found")</f>
        <v>Diabetes</v>
      </c>
      <c r="U111" s="100" t="str">
        <f>_xlfn.XLOOKUP(A111,'Patient Health Records'!A:A,'Patient Health Records'!X:X,"Not Found")</f>
        <v>Recovered</v>
      </c>
      <c r="V111" s="100" t="b">
        <f>_xlfn.XLOOKUP(A111,'Billing Details'!A:A,'Billing Details'!K:K,"Not Found")</f>
        <v>1</v>
      </c>
      <c r="W111" s="100" t="str">
        <f>_xlfn.XLOOKUP(A111,'Billing Details'!A:A,'Billing Details'!J:J,"Not Found")</f>
        <v>Blue Cross</v>
      </c>
      <c r="X111" s="100" t="b">
        <f>_xlfn.XLOOKUP(A111,'Patient Health Records'!A:A,'Patient Health Records'!P:P,"Not Found")</f>
        <v>0</v>
      </c>
      <c r="Y111" s="100" t="b" cm="1">
        <f t="array" ref="Y111">_xlfn.SWITCH(X111, "Yes", TRUE, "No", FALSE, X111)</f>
        <v>0</v>
      </c>
      <c r="Z111" s="100" t="b">
        <f>_xlfn.XLOOKUP(A111,'Patient Health Records'!A:A,'Patient Health Records'!T:T,"Not Found")</f>
        <v>0</v>
      </c>
      <c r="AA111" s="100" t="b" cm="1">
        <f t="array" ref="AA111">_xlfn.SWITCH(Z111, "Yes", TRUE, "No", FALSE, Z111)</f>
        <v>0</v>
      </c>
      <c r="AB111" s="100" t="b">
        <f>_xlfn.XLOOKUP(A111,'Patient Health Records'!A:A,'Patient Health Records'!K:K,"Not Found")</f>
        <v>0</v>
      </c>
      <c r="AC111" s="100" t="b" cm="1">
        <f t="array" ref="AC111">_xlfn.SWITCH(AB111, "Yes", TRUE, "No", FALSE, AB111)</f>
        <v>0</v>
      </c>
    </row>
    <row r="112" spans="1:29">
      <c r="A112" s="2" t="s">
        <v>262</v>
      </c>
      <c r="B112" s="100" t="str">
        <f>_xlfn.XLOOKUP(A112,'Patient Demographics'!A112:A1111,'Patient Demographics'!H112:H1111,"Not Found")</f>
        <v>Adult</v>
      </c>
      <c r="C112" s="100" t="str">
        <f>_xlfn.XLOOKUP(A112,'Patient Demographics'!A112:A1111,'Patient Demographics'!L112:L1111,"Not Found")</f>
        <v>West</v>
      </c>
      <c r="D112" s="100" t="str">
        <f>_xlfn.XLOOKUP(A112,'Patient Demographics'!A:A,'Patient Demographics'!J:J,"Not Found")</f>
        <v>Maharashtra</v>
      </c>
      <c r="E112" s="100">
        <f>_xlfn.XLOOKUP(A112,'Billing Details'!A112:A1111,'Billing Details'!E112:E1111,"Not Found")</f>
        <v>24000</v>
      </c>
      <c r="F112" s="100">
        <f>_xlfn.XLOOKUP(A112,'Billing Details'!A112:A1111,'Billing Details'!M112:M1111,"Not Found")</f>
        <v>12412.04</v>
      </c>
      <c r="G112" s="100">
        <f>_xlfn.XLOOKUP(A112,'Patient Health Records'!A112:A1111,'Patient Health Records'!G112:G1111,"Not Found")</f>
        <v>85.9</v>
      </c>
      <c r="H112" s="17" t="str">
        <f>_xlfn.XLOOKUP(A112,'Patient Demographics'!A112:A1111,'Patient Demographics'!C112:C1111,"Not Found")</f>
        <v>Female</v>
      </c>
      <c r="I112" s="100" t="str">
        <f>_xlfn.XLOOKUP(A112,'Patient Health Records'!A112:A1111,'Patient Health Records'!B112:B1111,"Not Found")</f>
        <v>B+</v>
      </c>
      <c r="J112" s="100" t="b">
        <f>_xlfn.XLOOKUP(A112,'Patient Health Records'!A112:A1111,'Patient Health Records'!H112:H1111,"Not Found")</f>
        <v>1</v>
      </c>
      <c r="K112" s="100" t="b">
        <f>_xlfn.XLOOKUP(A112,'Patient Health Records'!A112:A1111,'Patient Health Records'!J112:J1111,"Not Found")</f>
        <v>1</v>
      </c>
      <c r="L112" s="100" t="b">
        <f>_xlfn.XLOOKUP(A112,'Billing Details'!A:A,'Billing Details'!K:K,"Not Found")</f>
        <v>1</v>
      </c>
      <c r="M112" s="100" t="str">
        <f>_xlfn.XLOOKUP(A112,'Patient Education'!A:A,'Patient Education'!B:B,"Not Found")</f>
        <v>Master's Degree</v>
      </c>
      <c r="N112" s="100" t="str">
        <f>_xlfn.XLOOKUP(A112,'Patient Education'!A:A,'Patient Education'!C:C,"None")</f>
        <v>Software Engineer</v>
      </c>
      <c r="O112" s="100">
        <f>_xlfn.XLOOKUP(A112,'Patient Demographics'!A:A,'Patient Demographics'!I:I,"Not Found")</f>
        <v>0</v>
      </c>
      <c r="P112" s="100" t="str" cm="1">
        <f t="array" ref="P112">_xlfn.IFS(
 O112 &lt;= 2, "Very Low",
 O112 &lt;= 5, "Low",
 O112 &lt;= 10, "Lower-Middle",
 O112 &lt;= 25, "Middle",
 O112 &lt;= 50, "Upper-Middle",
 O112 &lt;= 100, "High",
 O112 &lt;= 200, "Very High",
 O112 &lt;= 400, "Ultra High"
)</f>
        <v>Very Low</v>
      </c>
      <c r="Q112" s="33">
        <f>_xlfn.XLOOKUP(A112,'Patient Health Records'!A:A,'Patient Health Records'!E:E,"Not Found")</f>
        <v>29.723183391003467</v>
      </c>
      <c r="R112" s="100" t="b">
        <f>_xlfn.XLOOKUP(A112,'Patient Health Records'!A112:A1111,'Patient Health Records'!T112:T1111,"Not Found")</f>
        <v>1</v>
      </c>
      <c r="S112" s="100" t="b" cm="1">
        <f t="array" ref="S112">_xlfn.SWITCH(R112, "Yes", TRUE, "No", FALSE, R112)</f>
        <v>1</v>
      </c>
      <c r="T112" s="100" t="str">
        <f>_xlfn.XLOOKUP(A112,'Patient Health Records'!A:A,'Patient Health Records'!V:V,"Not Found")</f>
        <v>Heart Disease</v>
      </c>
      <c r="U112" s="100" t="str">
        <f>_xlfn.XLOOKUP(A112,'Patient Health Records'!A:A,'Patient Health Records'!X:X,"Not Found")</f>
        <v>Ongoing Treatment</v>
      </c>
      <c r="V112" s="100" t="b">
        <f>_xlfn.XLOOKUP(A112,'Billing Details'!A:A,'Billing Details'!K:K,"Not Found")</f>
        <v>1</v>
      </c>
      <c r="W112" s="100" t="str">
        <f>_xlfn.XLOOKUP(A112,'Billing Details'!A:A,'Billing Details'!J:J,"Not Found")</f>
        <v>Medicare</v>
      </c>
      <c r="X112" s="100" t="b">
        <f>_xlfn.XLOOKUP(A112,'Patient Health Records'!A:A,'Patient Health Records'!P:P,"Not Found")</f>
        <v>1</v>
      </c>
      <c r="Y112" s="100" t="b" cm="1">
        <f t="array" ref="Y112">_xlfn.SWITCH(X112, "Yes", TRUE, "No", FALSE, X112)</f>
        <v>1</v>
      </c>
      <c r="Z112" s="100" t="b">
        <f>_xlfn.XLOOKUP(A112,'Patient Health Records'!A:A,'Patient Health Records'!T:T,"Not Found")</f>
        <v>1</v>
      </c>
      <c r="AA112" s="100" t="b" cm="1">
        <f t="array" ref="AA112">_xlfn.SWITCH(Z112, "Yes", TRUE, "No", FALSE, Z112)</f>
        <v>1</v>
      </c>
      <c r="AB112" s="100" t="b">
        <f>_xlfn.XLOOKUP(A112,'Patient Health Records'!A:A,'Patient Health Records'!K:K,"Not Found")</f>
        <v>0</v>
      </c>
      <c r="AC112" s="100" t="b" cm="1">
        <f t="array" ref="AC112">_xlfn.SWITCH(AB112, "Yes", TRUE, "No", FALSE, AB112)</f>
        <v>0</v>
      </c>
    </row>
    <row r="113" spans="1:29">
      <c r="A113" s="2" t="s">
        <v>264</v>
      </c>
      <c r="B113" s="100" t="str">
        <f>_xlfn.XLOOKUP(A113,'Patient Demographics'!A113:A1112,'Patient Demographics'!H113:H1112,"Not Found")</f>
        <v>Senior</v>
      </c>
      <c r="C113" s="100" t="str">
        <f>_xlfn.XLOOKUP(A113,'Patient Demographics'!A113:A1112,'Patient Demographics'!L113:L1112,"Not Found")</f>
        <v>East</v>
      </c>
      <c r="D113" s="100" t="str">
        <f>_xlfn.XLOOKUP(A113,'Patient Demographics'!A:A,'Patient Demographics'!J:J,"Not Found")</f>
        <v>West Bengal</v>
      </c>
      <c r="E113" s="100">
        <f>_xlfn.XLOOKUP(A113,'Billing Details'!A113:A1112,'Billing Details'!E113:E1112,"Not Found")</f>
        <v>240000</v>
      </c>
      <c r="F113" s="100">
        <f>_xlfn.XLOOKUP(A113,'Billing Details'!A113:A1112,'Billing Details'!M113:M1112,"Not Found")</f>
        <v>179908.08000000002</v>
      </c>
      <c r="G113" s="100">
        <f>_xlfn.XLOOKUP(A113,'Patient Health Records'!A113:A1112,'Patient Health Records'!G113:G1112,"Not Found")</f>
        <v>85.3</v>
      </c>
      <c r="H113" s="17" t="str">
        <f>_xlfn.XLOOKUP(A113,'Patient Demographics'!A113:A1112,'Patient Demographics'!C113:C1112,"Not Found")</f>
        <v>Female</v>
      </c>
      <c r="I113" s="100" t="str">
        <f>_xlfn.XLOOKUP(A113,'Patient Health Records'!A113:A1112,'Patient Health Records'!B113:B1112,"Not Found")</f>
        <v>A+</v>
      </c>
      <c r="J113" s="100" t="b">
        <f>_xlfn.XLOOKUP(A113,'Patient Health Records'!A113:A1112,'Patient Health Records'!H113:H1112,"Not Found")</f>
        <v>0</v>
      </c>
      <c r="K113" s="100" t="b">
        <f>_xlfn.XLOOKUP(A113,'Patient Health Records'!A113:A1112,'Patient Health Records'!J113:J1112,"Not Found")</f>
        <v>0</v>
      </c>
      <c r="L113" s="100" t="b">
        <f>_xlfn.XLOOKUP(A113,'Billing Details'!A:A,'Billing Details'!K:K,"Not Found")</f>
        <v>1</v>
      </c>
      <c r="M113" s="100" t="str">
        <f>_xlfn.XLOOKUP(A113,'Patient Education'!A:A,'Patient Education'!B:B,"Not Found")</f>
        <v>Bachelor's Degree</v>
      </c>
      <c r="N113" s="100" t="str">
        <f>_xlfn.XLOOKUP(A113,'Patient Education'!A:A,'Patient Education'!C:C,"None")</f>
        <v>Teacher</v>
      </c>
      <c r="O113" s="100">
        <f>_xlfn.XLOOKUP(A113,'Patient Demographics'!A:A,'Patient Demographics'!I:I,"Not Found")</f>
        <v>20</v>
      </c>
      <c r="P113" s="100" t="str" cm="1">
        <f t="array" ref="P113">_xlfn.IFS(
 O113 &lt;= 2, "Very Low",
 O113 &lt;= 5, "Low",
 O113 &lt;= 10, "Lower-Middle",
 O113 &lt;= 25, "Middle",
 O113 &lt;= 50, "Upper-Middle",
 O113 &lt;= 100, "High",
 O113 &lt;= 200, "Very High",
 O113 &lt;= 400, "Ultra High"
)</f>
        <v>Middle</v>
      </c>
      <c r="Q113" s="33">
        <f>_xlfn.XLOOKUP(A113,'Patient Health Records'!A:A,'Patient Health Records'!E:E,"Not Found")</f>
        <v>33.740753925873179</v>
      </c>
      <c r="R113" s="100" t="b">
        <f>_xlfn.XLOOKUP(A113,'Patient Health Records'!A113:A1112,'Patient Health Records'!T113:T1112,"Not Found")</f>
        <v>1</v>
      </c>
      <c r="S113" s="100" t="b" cm="1">
        <f t="array" ref="S113">_xlfn.SWITCH(R113, "Yes", TRUE, "No", FALSE, R113)</f>
        <v>1</v>
      </c>
      <c r="T113" s="100" t="str">
        <f>_xlfn.XLOOKUP(A113,'Patient Health Records'!A:A,'Patient Health Records'!V:V,"Not Found")</f>
        <v>Diabetes</v>
      </c>
      <c r="U113" s="100" t="str">
        <f>_xlfn.XLOOKUP(A113,'Patient Health Records'!A:A,'Patient Health Records'!X:X,"Not Found")</f>
        <v>Ongoing Treatment</v>
      </c>
      <c r="V113" s="100" t="b">
        <f>_xlfn.XLOOKUP(A113,'Billing Details'!A:A,'Billing Details'!K:K,"Not Found")</f>
        <v>1</v>
      </c>
      <c r="W113" s="100" t="str">
        <f>_xlfn.XLOOKUP(A113,'Billing Details'!A:A,'Billing Details'!J:J,"Not Found")</f>
        <v>Medicare</v>
      </c>
      <c r="X113" s="100" t="b">
        <f>_xlfn.XLOOKUP(A113,'Patient Health Records'!A:A,'Patient Health Records'!P:P,"Not Found")</f>
        <v>1</v>
      </c>
      <c r="Y113" s="100" t="b" cm="1">
        <f t="array" ref="Y113">_xlfn.SWITCH(X113, "Yes", TRUE, "No", FALSE, X113)</f>
        <v>1</v>
      </c>
      <c r="Z113" s="100" t="b">
        <f>_xlfn.XLOOKUP(A113,'Patient Health Records'!A:A,'Patient Health Records'!T:T,"Not Found")</f>
        <v>1</v>
      </c>
      <c r="AA113" s="100" t="b" cm="1">
        <f t="array" ref="AA113">_xlfn.SWITCH(Z113, "Yes", TRUE, "No", FALSE, Z113)</f>
        <v>1</v>
      </c>
      <c r="AB113" s="100" t="b">
        <f>_xlfn.XLOOKUP(A113,'Patient Health Records'!A:A,'Patient Health Records'!K:K,"Not Found")</f>
        <v>1</v>
      </c>
      <c r="AC113" s="100" t="b" cm="1">
        <f t="array" ref="AC113">_xlfn.SWITCH(AB113, "Yes", TRUE, "No", FALSE, AB113)</f>
        <v>1</v>
      </c>
    </row>
    <row r="114" spans="1:29">
      <c r="A114" s="2" t="s">
        <v>265</v>
      </c>
      <c r="B114" s="100" t="str">
        <f>_xlfn.XLOOKUP(A114,'Patient Demographics'!A114:A1113,'Patient Demographics'!H114:H1113,"Not Found")</f>
        <v>Senior</v>
      </c>
      <c r="C114" s="100" t="str">
        <f>_xlfn.XLOOKUP(A114,'Patient Demographics'!A114:A1113,'Patient Demographics'!L114:L1113,"Not Found")</f>
        <v>West</v>
      </c>
      <c r="D114" s="100" t="str">
        <f>_xlfn.XLOOKUP(A114,'Patient Demographics'!A:A,'Patient Demographics'!J:J,"Not Found")</f>
        <v>Gujarat</v>
      </c>
      <c r="E114" s="100">
        <f>_xlfn.XLOOKUP(A114,'Billing Details'!A114:A1113,'Billing Details'!E114:E1113,"Not Found")</f>
        <v>800</v>
      </c>
      <c r="F114" s="100">
        <f>_xlfn.XLOOKUP(A114,'Billing Details'!A114:A1113,'Billing Details'!M114:M1113,"Not Found")</f>
        <v>678.92</v>
      </c>
      <c r="G114" s="100">
        <f>_xlfn.XLOOKUP(A114,'Patient Health Records'!A114:A1113,'Patient Health Records'!G114:G1113,"Not Found")</f>
        <v>84.7</v>
      </c>
      <c r="H114" s="17" t="str">
        <f>_xlfn.XLOOKUP(A114,'Patient Demographics'!A114:A1113,'Patient Demographics'!C114:C1113,"Not Found")</f>
        <v>Female</v>
      </c>
      <c r="I114" s="100" t="str">
        <f>_xlfn.XLOOKUP(A114,'Patient Health Records'!A114:A1113,'Patient Health Records'!B114:B1113,"Not Found")</f>
        <v>AB-</v>
      </c>
      <c r="J114" s="100" t="b">
        <f>_xlfn.XLOOKUP(A114,'Patient Health Records'!A114:A1113,'Patient Health Records'!H114:H1113,"Not Found")</f>
        <v>0</v>
      </c>
      <c r="K114" s="100" t="b">
        <f>_xlfn.XLOOKUP(A114,'Patient Health Records'!A114:A1113,'Patient Health Records'!J114:J1113,"Not Found")</f>
        <v>0</v>
      </c>
      <c r="L114" s="100" t="b">
        <f>_xlfn.XLOOKUP(A114,'Billing Details'!A:A,'Billing Details'!K:K,"Not Found")</f>
        <v>1</v>
      </c>
      <c r="M114" s="100" t="str">
        <f>_xlfn.XLOOKUP(A114,'Patient Education'!A:A,'Patient Education'!B:B,"Not Found")</f>
        <v>Bachelor's Degree</v>
      </c>
      <c r="N114" s="100" t="str">
        <f>_xlfn.XLOOKUP(A114,'Patient Education'!A:A,'Patient Education'!C:C,"None")</f>
        <v>Engineer</v>
      </c>
      <c r="O114" s="100">
        <f>_xlfn.XLOOKUP(A114,'Patient Demographics'!A:A,'Patient Demographics'!I:I,"Not Found")</f>
        <v>5</v>
      </c>
      <c r="P114" s="100" t="str" cm="1">
        <f t="array" ref="P114">_xlfn.IFS(
 O114 &lt;= 2, "Very Low",
 O114 &lt;= 5, "Low",
 O114 &lt;= 10, "Lower-Middle",
 O114 &lt;= 25, "Middle",
 O114 &lt;= 50, "Upper-Middle",
 O114 &lt;= 100, "High",
 O114 &lt;= 200, "Very High",
 O114 &lt;= 400, "Ultra High"
)</f>
        <v>Low</v>
      </c>
      <c r="Q114" s="33">
        <f>_xlfn.XLOOKUP(A114,'Patient Health Records'!A:A,'Patient Health Records'!E:E,"Not Found")</f>
        <v>30.737407461169983</v>
      </c>
      <c r="R114" s="100" t="b">
        <f>_xlfn.XLOOKUP(A114,'Patient Health Records'!A114:A1113,'Patient Health Records'!T114:T1113,"Not Found")</f>
        <v>1</v>
      </c>
      <c r="S114" s="100" t="b" cm="1">
        <f t="array" ref="S114">_xlfn.SWITCH(R114, "Yes", TRUE, "No", FALSE, R114)</f>
        <v>1</v>
      </c>
      <c r="T114" s="100" t="str">
        <f>_xlfn.XLOOKUP(A114,'Patient Health Records'!A:A,'Patient Health Records'!V:V,"Not Found")</f>
        <v>Heart Disease</v>
      </c>
      <c r="U114" s="100" t="str">
        <f>_xlfn.XLOOKUP(A114,'Patient Health Records'!A:A,'Patient Health Records'!X:X,"Not Found")</f>
        <v>Ongoing Treatment</v>
      </c>
      <c r="V114" s="100" t="b">
        <f>_xlfn.XLOOKUP(A114,'Billing Details'!A:A,'Billing Details'!K:K,"Not Found")</f>
        <v>1</v>
      </c>
      <c r="W114" s="100" t="str">
        <f>_xlfn.XLOOKUP(A114,'Billing Details'!A:A,'Billing Details'!J:J,"Not Found")</f>
        <v>Aetna</v>
      </c>
      <c r="X114" s="100" t="b">
        <f>_xlfn.XLOOKUP(A114,'Patient Health Records'!A:A,'Patient Health Records'!P:P,"Not Found")</f>
        <v>1</v>
      </c>
      <c r="Y114" s="100" t="b" cm="1">
        <f t="array" ref="Y114">_xlfn.SWITCH(X114, "Yes", TRUE, "No", FALSE, X114)</f>
        <v>1</v>
      </c>
      <c r="Z114" s="100" t="b">
        <f>_xlfn.XLOOKUP(A114,'Patient Health Records'!A:A,'Patient Health Records'!T:T,"Not Found")</f>
        <v>1</v>
      </c>
      <c r="AA114" s="100" t="b" cm="1">
        <f t="array" ref="AA114">_xlfn.SWITCH(Z114, "Yes", TRUE, "No", FALSE, Z114)</f>
        <v>1</v>
      </c>
      <c r="AB114" s="100" t="b">
        <f>_xlfn.XLOOKUP(A114,'Patient Health Records'!A:A,'Patient Health Records'!K:K,"Not Found")</f>
        <v>0</v>
      </c>
      <c r="AC114" s="100" t="b" cm="1">
        <f t="array" ref="AC114">_xlfn.SWITCH(AB114, "Yes", TRUE, "No", FALSE, AB114)</f>
        <v>0</v>
      </c>
    </row>
    <row r="115" spans="1:29">
      <c r="A115" s="2" t="s">
        <v>267</v>
      </c>
      <c r="B115" s="100" t="str">
        <f>_xlfn.XLOOKUP(A115,'Patient Demographics'!A115:A1114,'Patient Demographics'!H115:H1114,"Not Found")</f>
        <v>Middle-aged</v>
      </c>
      <c r="C115" s="100" t="str">
        <f>_xlfn.XLOOKUP(A115,'Patient Demographics'!A115:A1114,'Patient Demographics'!L115:L1114,"Not Found")</f>
        <v>South</v>
      </c>
      <c r="D115" s="100" t="str">
        <f>_xlfn.XLOOKUP(A115,'Patient Demographics'!A:A,'Patient Demographics'!J:J,"Not Found")</f>
        <v>Kerala</v>
      </c>
      <c r="E115" s="100">
        <f>_xlfn.XLOOKUP(A115,'Billing Details'!A115:A1114,'Billing Details'!E115:E1114,"Not Found")</f>
        <v>90000</v>
      </c>
      <c r="F115" s="100">
        <f>_xlfn.XLOOKUP(A115,'Billing Details'!A115:A1114,'Billing Details'!M115:M1114,"Not Found")</f>
        <v>0</v>
      </c>
      <c r="G115" s="100">
        <f>_xlfn.XLOOKUP(A115,'Patient Health Records'!A115:A1114,'Patient Health Records'!G115:G1114,"Not Found")</f>
        <v>77.3</v>
      </c>
      <c r="H115" s="17" t="str">
        <f>_xlfn.XLOOKUP(A115,'Patient Demographics'!A115:A1114,'Patient Demographics'!C115:C1114,"Not Found")</f>
        <v>Female</v>
      </c>
      <c r="I115" s="100" t="str">
        <f>_xlfn.XLOOKUP(A115,'Patient Health Records'!A115:A1114,'Patient Health Records'!B115:B1114,"Not Found")</f>
        <v>A+</v>
      </c>
      <c r="J115" s="100" t="b">
        <f>_xlfn.XLOOKUP(A115,'Patient Health Records'!A115:A1114,'Patient Health Records'!H115:H1114,"Not Found")</f>
        <v>0</v>
      </c>
      <c r="K115" s="100" t="b">
        <f>_xlfn.XLOOKUP(A115,'Patient Health Records'!A115:A1114,'Patient Health Records'!J115:J1114,"Not Found")</f>
        <v>0</v>
      </c>
      <c r="L115" s="100" t="b">
        <f>_xlfn.XLOOKUP(A115,'Billing Details'!A:A,'Billing Details'!K:K,"Not Found")</f>
        <v>0</v>
      </c>
      <c r="M115" s="100" t="str">
        <f>_xlfn.XLOOKUP(A115,'Patient Education'!A:A,'Patient Education'!B:B,"Not Found")</f>
        <v>PhD</v>
      </c>
      <c r="N115" s="100" t="str">
        <f>_xlfn.XLOOKUP(A115,'Patient Education'!A:A,'Patient Education'!C:C,"None")</f>
        <v>CEO</v>
      </c>
      <c r="O115" s="100">
        <f>_xlfn.XLOOKUP(A115,'Patient Demographics'!A:A,'Patient Demographics'!I:I,"Not Found")</f>
        <v>12</v>
      </c>
      <c r="P115" s="100" t="str" cm="1">
        <f t="array" ref="P115">_xlfn.IFS(
 O115 &lt;= 2, "Very Low",
 O115 &lt;= 5, "Low",
 O115 &lt;= 10, "Lower-Middle",
 O115 &lt;= 25, "Middle",
 O115 &lt;= 50, "Upper-Middle",
 O115 &lt;= 100, "High",
 O115 &lt;= 200, "Very High",
 O115 &lt;= 400, "Ultra High"
)</f>
        <v>Middle</v>
      </c>
      <c r="Q115" s="33">
        <f>_xlfn.XLOOKUP(A115,'Patient Health Records'!A:A,'Patient Health Records'!E:E,"Not Found")</f>
        <v>33.902021841147317</v>
      </c>
      <c r="R115" s="100" t="b">
        <f>_xlfn.XLOOKUP(A115,'Patient Health Records'!A115:A1114,'Patient Health Records'!T115:T1114,"Not Found")</f>
        <v>1</v>
      </c>
      <c r="S115" s="100" t="b" cm="1">
        <f t="array" ref="S115">_xlfn.SWITCH(R115, "Yes", TRUE, "No", FALSE, R115)</f>
        <v>1</v>
      </c>
      <c r="T115" s="100" t="str">
        <f>_xlfn.XLOOKUP(A115,'Patient Health Records'!A:A,'Patient Health Records'!V:V,"Not Found")</f>
        <v>Prostate Cancer</v>
      </c>
      <c r="U115" s="100" t="str">
        <f>_xlfn.XLOOKUP(A115,'Patient Health Records'!A:A,'Patient Health Records'!X:X,"Not Found")</f>
        <v>Critical</v>
      </c>
      <c r="V115" s="100" t="b">
        <f>_xlfn.XLOOKUP(A115,'Billing Details'!A:A,'Billing Details'!K:K,"Not Found")</f>
        <v>0</v>
      </c>
      <c r="W115" s="100">
        <f>_xlfn.XLOOKUP(A115,'Billing Details'!A:A,'Billing Details'!J:J,"Not Found")</f>
        <v>0</v>
      </c>
      <c r="X115" s="100" t="b">
        <f>_xlfn.XLOOKUP(A115,'Patient Health Records'!A:A,'Patient Health Records'!P:P,"Not Found")</f>
        <v>0</v>
      </c>
      <c r="Y115" s="100" t="b" cm="1">
        <f t="array" ref="Y115">_xlfn.SWITCH(X115, "Yes", TRUE, "No", FALSE, X115)</f>
        <v>0</v>
      </c>
      <c r="Z115" s="100" t="b">
        <f>_xlfn.XLOOKUP(A115,'Patient Health Records'!A:A,'Patient Health Records'!T:T,"Not Found")</f>
        <v>1</v>
      </c>
      <c r="AA115" s="100" t="b" cm="1">
        <f t="array" ref="AA115">_xlfn.SWITCH(Z115, "Yes", TRUE, "No", FALSE, Z115)</f>
        <v>1</v>
      </c>
      <c r="AB115" s="100" t="b">
        <f>_xlfn.XLOOKUP(A115,'Patient Health Records'!A:A,'Patient Health Records'!K:K,"Not Found")</f>
        <v>0</v>
      </c>
      <c r="AC115" s="100" t="b" cm="1">
        <f t="array" ref="AC115">_xlfn.SWITCH(AB115, "Yes", TRUE, "No", FALSE, AB115)</f>
        <v>0</v>
      </c>
    </row>
    <row r="116" spans="1:29">
      <c r="A116" s="2" t="s">
        <v>269</v>
      </c>
      <c r="B116" s="100" t="str">
        <f>_xlfn.XLOOKUP(A116,'Patient Demographics'!A116:A1115,'Patient Demographics'!H116:H1115,"Not Found")</f>
        <v>Adult</v>
      </c>
      <c r="C116" s="100" t="str">
        <f>_xlfn.XLOOKUP(A116,'Patient Demographics'!A116:A1115,'Patient Demographics'!L116:L1115,"Not Found")</f>
        <v>West</v>
      </c>
      <c r="D116" s="100" t="str">
        <f>_xlfn.XLOOKUP(A116,'Patient Demographics'!A:A,'Patient Demographics'!J:J,"Not Found")</f>
        <v>Gujarat</v>
      </c>
      <c r="E116" s="100">
        <f>_xlfn.XLOOKUP(A116,'Billing Details'!A116:A1115,'Billing Details'!E116:E1115,"Not Found")</f>
        <v>100</v>
      </c>
      <c r="F116" s="100">
        <f>_xlfn.XLOOKUP(A116,'Billing Details'!A116:A1115,'Billing Details'!M116:M1115,"Not Found")</f>
        <v>0</v>
      </c>
      <c r="G116" s="100">
        <f>_xlfn.XLOOKUP(A116,'Patient Health Records'!A116:A1115,'Patient Health Records'!G116:G1115,"Not Found")</f>
        <v>84.1</v>
      </c>
      <c r="H116" s="17" t="str">
        <f>_xlfn.XLOOKUP(A116,'Patient Demographics'!A116:A1115,'Patient Demographics'!C116:C1115,"Not Found")</f>
        <v>Female</v>
      </c>
      <c r="I116" s="100" t="str">
        <f>_xlfn.XLOOKUP(A116,'Patient Health Records'!A116:A1115,'Patient Health Records'!B116:B1115,"Not Found")</f>
        <v>O-</v>
      </c>
      <c r="J116" s="100" t="b">
        <f>_xlfn.XLOOKUP(A116,'Patient Health Records'!A116:A1115,'Patient Health Records'!H116:H1115,"Not Found")</f>
        <v>1</v>
      </c>
      <c r="K116" s="100" t="b">
        <f>_xlfn.XLOOKUP(A116,'Patient Health Records'!A116:A1115,'Patient Health Records'!J116:J1115,"Not Found")</f>
        <v>0</v>
      </c>
      <c r="L116" s="100" t="b">
        <f>_xlfn.XLOOKUP(A116,'Billing Details'!A:A,'Billing Details'!K:K,"Not Found")</f>
        <v>0</v>
      </c>
      <c r="M116" s="100" t="str">
        <f>_xlfn.XLOOKUP(A116,'Patient Education'!A:A,'Patient Education'!B:B,"Not Found")</f>
        <v>Master's Degree</v>
      </c>
      <c r="N116" s="100" t="str">
        <f>_xlfn.XLOOKUP(A116,'Patient Education'!A:A,'Patient Education'!C:C,"None")</f>
        <v>Senior Executive</v>
      </c>
      <c r="O116" s="100">
        <f>_xlfn.XLOOKUP(A116,'Patient Demographics'!A:A,'Patient Demographics'!I:I,"Not Found")</f>
        <v>5</v>
      </c>
      <c r="P116" s="100" t="str" cm="1">
        <f t="array" ref="P116">_xlfn.IFS(
 O116 &lt;= 2, "Very Low",
 O116 &lt;= 5, "Low",
 O116 &lt;= 10, "Lower-Middle",
 O116 &lt;= 25, "Middle",
 O116 &lt;= 50, "Upper-Middle",
 O116 &lt;= 100, "High",
 O116 &lt;= 200, "Very High",
 O116 &lt;= 400, "Ultra High"
)</f>
        <v>Low</v>
      </c>
      <c r="Q116" s="33">
        <f>_xlfn.XLOOKUP(A116,'Patient Health Records'!A:A,'Patient Health Records'!E:E,"Not Found")</f>
        <v>28.427528393726341</v>
      </c>
      <c r="R116" s="100" t="b">
        <f>_xlfn.XLOOKUP(A116,'Patient Health Records'!A116:A1115,'Patient Health Records'!T116:T1115,"Not Found")</f>
        <v>1</v>
      </c>
      <c r="S116" s="100" t="b" cm="1">
        <f t="array" ref="S116">_xlfn.SWITCH(R116, "Yes", TRUE, "No", FALSE, R116)</f>
        <v>1</v>
      </c>
      <c r="T116" s="100" t="str">
        <f>_xlfn.XLOOKUP(A116,'Patient Health Records'!A:A,'Patient Health Records'!V:V,"Not Found")</f>
        <v>Fractured Arm</v>
      </c>
      <c r="U116" s="100" t="str">
        <f>_xlfn.XLOOKUP(A116,'Patient Health Records'!A:A,'Patient Health Records'!X:X,"Not Found")</f>
        <v>Recovered</v>
      </c>
      <c r="V116" s="100" t="b">
        <f>_xlfn.XLOOKUP(A116,'Billing Details'!A:A,'Billing Details'!K:K,"Not Found")</f>
        <v>0</v>
      </c>
      <c r="W116" s="100">
        <f>_xlfn.XLOOKUP(A116,'Billing Details'!A:A,'Billing Details'!J:J,"Not Found")</f>
        <v>0</v>
      </c>
      <c r="X116" s="100" t="b">
        <f>_xlfn.XLOOKUP(A116,'Patient Health Records'!A:A,'Patient Health Records'!P:P,"Not Found")</f>
        <v>1</v>
      </c>
      <c r="Y116" s="100" t="b" cm="1">
        <f t="array" ref="Y116">_xlfn.SWITCH(X116, "Yes", TRUE, "No", FALSE, X116)</f>
        <v>1</v>
      </c>
      <c r="Z116" s="100" t="b">
        <f>_xlfn.XLOOKUP(A116,'Patient Health Records'!A:A,'Patient Health Records'!T:T,"Not Found")</f>
        <v>1</v>
      </c>
      <c r="AA116" s="100" t="b" cm="1">
        <f t="array" ref="AA116">_xlfn.SWITCH(Z116, "Yes", TRUE, "No", FALSE, Z116)</f>
        <v>1</v>
      </c>
      <c r="AB116" s="100" t="b">
        <f>_xlfn.XLOOKUP(A116,'Patient Health Records'!A:A,'Patient Health Records'!K:K,"Not Found")</f>
        <v>1</v>
      </c>
      <c r="AC116" s="100" t="b" cm="1">
        <f t="array" ref="AC116">_xlfn.SWITCH(AB116, "Yes", TRUE, "No", FALSE, AB116)</f>
        <v>1</v>
      </c>
    </row>
    <row r="117" spans="1:29">
      <c r="A117" s="2" t="s">
        <v>270</v>
      </c>
      <c r="B117" s="100" t="str">
        <f>_xlfn.XLOOKUP(A117,'Patient Demographics'!A117:A1116,'Patient Demographics'!H117:H1116,"Not Found")</f>
        <v>Adult</v>
      </c>
      <c r="C117" s="100" t="str">
        <f>_xlfn.XLOOKUP(A117,'Patient Demographics'!A117:A1116,'Patient Demographics'!L117:L1116,"Not Found")</f>
        <v>South</v>
      </c>
      <c r="D117" s="100" t="str">
        <f>_xlfn.XLOOKUP(A117,'Patient Demographics'!A:A,'Patient Demographics'!J:J,"Not Found")</f>
        <v>Kerala</v>
      </c>
      <c r="E117" s="100">
        <f>_xlfn.XLOOKUP(A117,'Billing Details'!A117:A1116,'Billing Details'!E117:E1116,"Not Found")</f>
        <v>800</v>
      </c>
      <c r="F117" s="100">
        <f>_xlfn.XLOOKUP(A117,'Billing Details'!A117:A1116,'Billing Details'!M117:M1116,"Not Found")</f>
        <v>411.43</v>
      </c>
      <c r="G117" s="100">
        <f>_xlfn.XLOOKUP(A117,'Patient Health Records'!A117:A1116,'Patient Health Records'!G117:G1116,"Not Found")</f>
        <v>68.099999999999994</v>
      </c>
      <c r="H117" s="17" t="str">
        <f>_xlfn.XLOOKUP(A117,'Patient Demographics'!A117:A1116,'Patient Demographics'!C117:C1116,"Not Found")</f>
        <v>Male</v>
      </c>
      <c r="I117" s="100" t="str">
        <f>_xlfn.XLOOKUP(A117,'Patient Health Records'!A117:A1116,'Patient Health Records'!B117:B1116,"Not Found")</f>
        <v>B+</v>
      </c>
      <c r="J117" s="100" t="b">
        <f>_xlfn.XLOOKUP(A117,'Patient Health Records'!A117:A1116,'Patient Health Records'!H117:H1116,"Not Found")</f>
        <v>1</v>
      </c>
      <c r="K117" s="100" t="b">
        <f>_xlfn.XLOOKUP(A117,'Patient Health Records'!A117:A1116,'Patient Health Records'!J117:J1116,"Not Found")</f>
        <v>0</v>
      </c>
      <c r="L117" s="100" t="b">
        <f>_xlfn.XLOOKUP(A117,'Billing Details'!A:A,'Billing Details'!K:K,"Not Found")</f>
        <v>1</v>
      </c>
      <c r="M117" s="100" t="str">
        <f>_xlfn.XLOOKUP(A117,'Patient Education'!A:A,'Patient Education'!B:B,"Not Found")</f>
        <v>Post-graduate</v>
      </c>
      <c r="N117" s="100" t="str">
        <f>_xlfn.XLOOKUP(A117,'Patient Education'!A:A,'Patient Education'!C:C,"None")</f>
        <v>Professor</v>
      </c>
      <c r="O117" s="100">
        <f>_xlfn.XLOOKUP(A117,'Patient Demographics'!A:A,'Patient Demographics'!I:I,"Not Found")</f>
        <v>12</v>
      </c>
      <c r="P117" s="100" t="str" cm="1">
        <f t="array" ref="P117">_xlfn.IFS(
 O117 &lt;= 2, "Very Low",
 O117 &lt;= 5, "Low",
 O117 &lt;= 10, "Lower-Middle",
 O117 &lt;= 25, "Middle",
 O117 &lt;= 50, "Upper-Middle",
 O117 &lt;= 100, "High",
 O117 &lt;= 200, "Very High",
 O117 &lt;= 400, "Ultra High"
)</f>
        <v>Middle</v>
      </c>
      <c r="Q117" s="33">
        <f>_xlfn.XLOOKUP(A117,'Patient Health Records'!A:A,'Patient Health Records'!E:E,"Not Found")</f>
        <v>24.713311075627811</v>
      </c>
      <c r="R117" s="100" t="b">
        <f>_xlfn.XLOOKUP(A117,'Patient Health Records'!A117:A1116,'Patient Health Records'!T117:T1116,"Not Found")</f>
        <v>0</v>
      </c>
      <c r="S117" s="100" t="b" cm="1">
        <f t="array" ref="S117">_xlfn.SWITCH(R117, "Yes", TRUE, "No", FALSE, R117)</f>
        <v>0</v>
      </c>
      <c r="T117" s="100" t="str">
        <f>_xlfn.XLOOKUP(A117,'Patient Health Records'!A:A,'Patient Health Records'!V:V,"Not Found")</f>
        <v>Cancer</v>
      </c>
      <c r="U117" s="100" t="str">
        <f>_xlfn.XLOOKUP(A117,'Patient Health Records'!A:A,'Patient Health Records'!X:X,"Not Found")</f>
        <v>Recovered</v>
      </c>
      <c r="V117" s="100" t="b">
        <f>_xlfn.XLOOKUP(A117,'Billing Details'!A:A,'Billing Details'!K:K,"Not Found")</f>
        <v>1</v>
      </c>
      <c r="W117" s="100" t="str">
        <f>_xlfn.XLOOKUP(A117,'Billing Details'!A:A,'Billing Details'!J:J,"Not Found")</f>
        <v>Medicare</v>
      </c>
      <c r="X117" s="100" t="str">
        <f>_xlfn.XLOOKUP(A117,'Patient Health Records'!A:A,'Patient Health Records'!P:P,"Not Found")</f>
        <v>No</v>
      </c>
      <c r="Y117" s="100" t="b" cm="1">
        <f t="array" ref="Y117">_xlfn.SWITCH(X117, "Yes", TRUE, "No", FALSE, X117)</f>
        <v>0</v>
      </c>
      <c r="Z117" s="100" t="b">
        <f>_xlfn.XLOOKUP(A117,'Patient Health Records'!A:A,'Patient Health Records'!T:T,"Not Found")</f>
        <v>0</v>
      </c>
      <c r="AA117" s="100" t="b" cm="1">
        <f t="array" ref="AA117">_xlfn.SWITCH(Z117, "Yes", TRUE, "No", FALSE, Z117)</f>
        <v>0</v>
      </c>
      <c r="AB117" s="100" t="b">
        <f>_xlfn.XLOOKUP(A117,'Patient Health Records'!A:A,'Patient Health Records'!K:K,"Not Found")</f>
        <v>0</v>
      </c>
      <c r="AC117" s="100" t="b" cm="1">
        <f t="array" ref="AC117">_xlfn.SWITCH(AB117, "Yes", TRUE, "No", FALSE, AB117)</f>
        <v>0</v>
      </c>
    </row>
    <row r="118" spans="1:29">
      <c r="A118" s="2" t="s">
        <v>272</v>
      </c>
      <c r="B118" s="100" t="str">
        <f>_xlfn.XLOOKUP(A118,'Patient Demographics'!A118:A1117,'Patient Demographics'!H118:H1117,"Not Found")</f>
        <v>Middle-aged</v>
      </c>
      <c r="C118" s="100" t="str">
        <f>_xlfn.XLOOKUP(A118,'Patient Demographics'!A118:A1117,'Patient Demographics'!L118:L1117,"Not Found")</f>
        <v>West</v>
      </c>
      <c r="D118" s="100" t="str">
        <f>_xlfn.XLOOKUP(A118,'Patient Demographics'!A:A,'Patient Demographics'!J:J,"Not Found")</f>
        <v>Maharashtra</v>
      </c>
      <c r="E118" s="100">
        <f>_xlfn.XLOOKUP(A118,'Billing Details'!A118:A1117,'Billing Details'!E118:E1117,"Not Found")</f>
        <v>48000</v>
      </c>
      <c r="F118" s="100">
        <f>_xlfn.XLOOKUP(A118,'Billing Details'!A118:A1117,'Billing Details'!M118:M1117,"Not Found")</f>
        <v>25741.52</v>
      </c>
      <c r="G118" s="100">
        <f>_xlfn.XLOOKUP(A118,'Patient Health Records'!A118:A1117,'Patient Health Records'!G118:G1117,"Not Found")</f>
        <v>56.9</v>
      </c>
      <c r="H118" s="17" t="str">
        <f>_xlfn.XLOOKUP(A118,'Patient Demographics'!A118:A1117,'Patient Demographics'!C118:C1117,"Not Found")</f>
        <v>Female</v>
      </c>
      <c r="I118" s="100" t="str">
        <f>_xlfn.XLOOKUP(A118,'Patient Health Records'!A118:A1117,'Patient Health Records'!B118:B1117,"Not Found")</f>
        <v>O+</v>
      </c>
      <c r="J118" s="100" t="b">
        <f>_xlfn.XLOOKUP(A118,'Patient Health Records'!A118:A1117,'Patient Health Records'!H118:H1117,"Not Found")</f>
        <v>1</v>
      </c>
      <c r="K118" s="100" t="b">
        <f>_xlfn.XLOOKUP(A118,'Patient Health Records'!A118:A1117,'Patient Health Records'!J118:J1117,"Not Found")</f>
        <v>1</v>
      </c>
      <c r="L118" s="100" t="b">
        <f>_xlfn.XLOOKUP(A118,'Billing Details'!A:A,'Billing Details'!K:K,"Not Found")</f>
        <v>1</v>
      </c>
      <c r="M118" s="100" t="str">
        <f>_xlfn.XLOOKUP(A118,'Patient Education'!A:A,'Patient Education'!B:B,"Not Found")</f>
        <v>PhD</v>
      </c>
      <c r="N118" s="100" t="str">
        <f>_xlfn.XLOOKUP(A118,'Patient Education'!A:A,'Patient Education'!C:C,"None")</f>
        <v>Scientist</v>
      </c>
      <c r="O118" s="100">
        <f>_xlfn.XLOOKUP(A118,'Patient Demographics'!A:A,'Patient Demographics'!I:I,"Not Found")</f>
        <v>7</v>
      </c>
      <c r="P118" s="100" t="str" cm="1">
        <f t="array" ref="P118">_xlfn.IFS(
 O118 &lt;= 2, "Very Low",
 O118 &lt;= 5, "Low",
 O118 &lt;= 10, "Lower-Middle",
 O118 &lt;= 25, "Middle",
 O118 &lt;= 50, "Upper-Middle",
 O118 &lt;= 100, "High",
 O118 &lt;= 200, "Very High",
 O118 &lt;= 400, "Ultra High"
)</f>
        <v>Lower-Middle</v>
      </c>
      <c r="Q118" s="33">
        <f>_xlfn.XLOOKUP(A118,'Patient Health Records'!A:A,'Patient Health Records'!E:E,"Not Found")</f>
        <v>20.899908172635445</v>
      </c>
      <c r="R118" s="100" t="str">
        <f>_xlfn.XLOOKUP(A118,'Patient Health Records'!A118:A1117,'Patient Health Records'!T118:T1117,"Not Found")</f>
        <v>No</v>
      </c>
      <c r="S118" s="100" t="b" cm="1">
        <f t="array" ref="S118">_xlfn.SWITCH(R118, "Yes", TRUE, "No", FALSE, R118)</f>
        <v>0</v>
      </c>
      <c r="T118" s="100" t="str">
        <f>_xlfn.XLOOKUP(A118,'Patient Health Records'!A:A,'Patient Health Records'!V:V,"Not Found")</f>
        <v>Allergic Reaction</v>
      </c>
      <c r="U118" s="100" t="str">
        <f>_xlfn.XLOOKUP(A118,'Patient Health Records'!A:A,'Patient Health Records'!X:X,"Not Found")</f>
        <v>Critical</v>
      </c>
      <c r="V118" s="100" t="b">
        <f>_xlfn.XLOOKUP(A118,'Billing Details'!A:A,'Billing Details'!K:K,"Not Found")</f>
        <v>1</v>
      </c>
      <c r="W118" s="100" t="str">
        <f>_xlfn.XLOOKUP(A118,'Billing Details'!A:A,'Billing Details'!J:J,"Not Found")</f>
        <v>Medicare</v>
      </c>
      <c r="X118" s="100" t="b">
        <f>_xlfn.XLOOKUP(A118,'Patient Health Records'!A:A,'Patient Health Records'!P:P,"Not Found")</f>
        <v>0</v>
      </c>
      <c r="Y118" s="100" t="b" cm="1">
        <f t="array" ref="Y118">_xlfn.SWITCH(X118, "Yes", TRUE, "No", FALSE, X118)</f>
        <v>0</v>
      </c>
      <c r="Z118" s="100" t="str">
        <f>_xlfn.XLOOKUP(A118,'Patient Health Records'!A:A,'Patient Health Records'!T:T,"Not Found")</f>
        <v>No</v>
      </c>
      <c r="AA118" s="100" t="b" cm="1">
        <f t="array" ref="AA118">_xlfn.SWITCH(Z118, "Yes", TRUE, "No", FALSE, Z118)</f>
        <v>0</v>
      </c>
      <c r="AB118" s="100" t="b">
        <f>_xlfn.XLOOKUP(A118,'Patient Health Records'!A:A,'Patient Health Records'!K:K,"Not Found")</f>
        <v>0</v>
      </c>
      <c r="AC118" s="100" t="b" cm="1">
        <f t="array" ref="AC118">_xlfn.SWITCH(AB118, "Yes", TRUE, "No", FALSE, AB118)</f>
        <v>0</v>
      </c>
    </row>
    <row r="119" spans="1:29">
      <c r="A119" s="2" t="s">
        <v>274</v>
      </c>
      <c r="B119" s="100" t="str">
        <f>_xlfn.XLOOKUP(A119,'Patient Demographics'!A119:A1118,'Patient Demographics'!H119:H1118,"Not Found")</f>
        <v>Senior</v>
      </c>
      <c r="C119" s="100" t="str">
        <f>_xlfn.XLOOKUP(A119,'Patient Demographics'!A119:A1118,'Patient Demographics'!L119:L1118,"Not Found")</f>
        <v>South</v>
      </c>
      <c r="D119" s="100" t="str">
        <f>_xlfn.XLOOKUP(A119,'Patient Demographics'!A:A,'Patient Demographics'!J:J,"Not Found")</f>
        <v>Karnataka</v>
      </c>
      <c r="E119" s="100">
        <f>_xlfn.XLOOKUP(A119,'Billing Details'!A119:A1118,'Billing Details'!E119:E1118,"Not Found")</f>
        <v>500</v>
      </c>
      <c r="F119" s="100">
        <f>_xlfn.XLOOKUP(A119,'Billing Details'!A119:A1118,'Billing Details'!M119:M1118,"Not Found")</f>
        <v>0</v>
      </c>
      <c r="G119" s="100">
        <f>_xlfn.XLOOKUP(A119,'Patient Health Records'!A119:A1118,'Patient Health Records'!G119:G1118,"Not Found")</f>
        <v>53</v>
      </c>
      <c r="H119" s="17" t="str">
        <f>_xlfn.XLOOKUP(A119,'Patient Demographics'!A119:A1118,'Patient Demographics'!C119:C1118,"Not Found")</f>
        <v>Male</v>
      </c>
      <c r="I119" s="100" t="str">
        <f>_xlfn.XLOOKUP(A119,'Patient Health Records'!A119:A1118,'Patient Health Records'!B119:B1118,"Not Found")</f>
        <v>B-</v>
      </c>
      <c r="J119" s="100" t="b">
        <f>_xlfn.XLOOKUP(A119,'Patient Health Records'!A119:A1118,'Patient Health Records'!H119:H1118,"Not Found")</f>
        <v>1</v>
      </c>
      <c r="K119" s="100" t="b">
        <f>_xlfn.XLOOKUP(A119,'Patient Health Records'!A119:A1118,'Patient Health Records'!J119:J1118,"Not Found")</f>
        <v>0</v>
      </c>
      <c r="L119" s="100" t="b">
        <f>_xlfn.XLOOKUP(A119,'Billing Details'!A:A,'Billing Details'!K:K,"Not Found")</f>
        <v>0</v>
      </c>
      <c r="M119" s="100" t="str">
        <f>_xlfn.XLOOKUP(A119,'Patient Education'!A:A,'Patient Education'!B:B,"Not Found")</f>
        <v>Master's Degree</v>
      </c>
      <c r="N119" s="100" t="str">
        <f>_xlfn.XLOOKUP(A119,'Patient Education'!A:A,'Patient Education'!C:C,"None")</f>
        <v>Software Engineer</v>
      </c>
      <c r="O119" s="100">
        <f>_xlfn.XLOOKUP(A119,'Patient Demographics'!A:A,'Patient Demographics'!I:I,"Not Found")</f>
        <v>7</v>
      </c>
      <c r="P119" s="100" t="str" cm="1">
        <f t="array" ref="P119">_xlfn.IFS(
 O119 &lt;= 2, "Very Low",
 O119 &lt;= 5, "Low",
 O119 &lt;= 10, "Lower-Middle",
 O119 &lt;= 25, "Middle",
 O119 &lt;= 50, "Upper-Middle",
 O119 &lt;= 100, "High",
 O119 &lt;= 200, "Very High",
 O119 &lt;= 400, "Ultra High"
)</f>
        <v>Lower-Middle</v>
      </c>
      <c r="Q119" s="33">
        <f>_xlfn.XLOOKUP(A119,'Patient Health Records'!A:A,'Patient Health Records'!E:E,"Not Found")</f>
        <v>22.939750692520775</v>
      </c>
      <c r="R119" s="100" t="b">
        <f>_xlfn.XLOOKUP(A119,'Patient Health Records'!A119:A1118,'Patient Health Records'!T119:T1118,"Not Found")</f>
        <v>0</v>
      </c>
      <c r="S119" s="100" t="b" cm="1">
        <f t="array" ref="S119">_xlfn.SWITCH(R119, "Yes", TRUE, "No", FALSE, R119)</f>
        <v>0</v>
      </c>
      <c r="T119" s="100" t="str">
        <f>_xlfn.XLOOKUP(A119,'Patient Health Records'!A:A,'Patient Health Records'!V:V,"Not Found")</f>
        <v>Childbirth</v>
      </c>
      <c r="U119" s="100" t="str">
        <f>_xlfn.XLOOKUP(A119,'Patient Health Records'!A:A,'Patient Health Records'!X:X,"Not Found")</f>
        <v>Recovered</v>
      </c>
      <c r="V119" s="100" t="b">
        <f>_xlfn.XLOOKUP(A119,'Billing Details'!A:A,'Billing Details'!K:K,"Not Found")</f>
        <v>0</v>
      </c>
      <c r="W119" s="100">
        <f>_xlfn.XLOOKUP(A119,'Billing Details'!A:A,'Billing Details'!J:J,"Not Found")</f>
        <v>0</v>
      </c>
      <c r="X119" s="100" t="b">
        <f>_xlfn.XLOOKUP(A119,'Patient Health Records'!A:A,'Patient Health Records'!P:P,"Not Found")</f>
        <v>0</v>
      </c>
      <c r="Y119" s="100" t="b" cm="1">
        <f t="array" ref="Y119">_xlfn.SWITCH(X119, "Yes", TRUE, "No", FALSE, X119)</f>
        <v>0</v>
      </c>
      <c r="Z119" s="100" t="b">
        <f>_xlfn.XLOOKUP(A119,'Patient Health Records'!A:A,'Patient Health Records'!T:T,"Not Found")</f>
        <v>0</v>
      </c>
      <c r="AA119" s="100" t="b" cm="1">
        <f t="array" ref="AA119">_xlfn.SWITCH(Z119, "Yes", TRUE, "No", FALSE, Z119)</f>
        <v>0</v>
      </c>
      <c r="AB119" s="100" t="b">
        <f>_xlfn.XLOOKUP(A119,'Patient Health Records'!A:A,'Patient Health Records'!K:K,"Not Found")</f>
        <v>0</v>
      </c>
      <c r="AC119" s="100" t="b" cm="1">
        <f t="array" ref="AC119">_xlfn.SWITCH(AB119, "Yes", TRUE, "No", FALSE, AB119)</f>
        <v>0</v>
      </c>
    </row>
    <row r="120" spans="1:29">
      <c r="A120" s="2" t="s">
        <v>275</v>
      </c>
      <c r="B120" s="100" t="str">
        <f>_xlfn.XLOOKUP(A120,'Patient Demographics'!A120:A1119,'Patient Demographics'!H120:H1119,"Not Found")</f>
        <v>Middle-aged</v>
      </c>
      <c r="C120" s="100" t="str">
        <f>_xlfn.XLOOKUP(A120,'Patient Demographics'!A120:A1119,'Patient Demographics'!L120:L1119,"Not Found")</f>
        <v>East</v>
      </c>
      <c r="D120" s="100" t="str">
        <f>_xlfn.XLOOKUP(A120,'Patient Demographics'!A:A,'Patient Demographics'!J:J,"Not Found")</f>
        <v>West Bengal</v>
      </c>
      <c r="E120" s="100">
        <f>_xlfn.XLOOKUP(A120,'Billing Details'!A120:A1119,'Billing Details'!E120:E1119,"Not Found")</f>
        <v>500</v>
      </c>
      <c r="F120" s="100">
        <f>_xlfn.XLOOKUP(A120,'Billing Details'!A120:A1119,'Billing Details'!M120:M1119,"Not Found")</f>
        <v>278.88</v>
      </c>
      <c r="G120" s="100">
        <f>_xlfn.XLOOKUP(A120,'Patient Health Records'!A120:A1119,'Patient Health Records'!G120:G1119,"Not Found")</f>
        <v>90.9</v>
      </c>
      <c r="H120" s="17" t="str">
        <f>_xlfn.XLOOKUP(A120,'Patient Demographics'!A120:A1119,'Patient Demographics'!C120:C1119,"Not Found")</f>
        <v>Female</v>
      </c>
      <c r="I120" s="100" t="str">
        <f>_xlfn.XLOOKUP(A120,'Patient Health Records'!A120:A1119,'Patient Health Records'!B120:B1119,"Not Found")</f>
        <v>O-</v>
      </c>
      <c r="J120" s="100" t="b">
        <f>_xlfn.XLOOKUP(A120,'Patient Health Records'!A120:A1119,'Patient Health Records'!H120:H1119,"Not Found")</f>
        <v>0</v>
      </c>
      <c r="K120" s="100" t="b">
        <f>_xlfn.XLOOKUP(A120,'Patient Health Records'!A120:A1119,'Patient Health Records'!J120:J1119,"Not Found")</f>
        <v>0</v>
      </c>
      <c r="L120" s="100" t="b">
        <f>_xlfn.XLOOKUP(A120,'Billing Details'!A:A,'Billing Details'!K:K,"Not Found")</f>
        <v>1</v>
      </c>
      <c r="M120" s="100" t="str">
        <f>_xlfn.XLOOKUP(A120,'Patient Education'!A:A,'Patient Education'!B:B,"Not Found")</f>
        <v>PhD</v>
      </c>
      <c r="N120" s="100" t="str">
        <f>_xlfn.XLOOKUP(A120,'Patient Education'!A:A,'Patient Education'!C:C,"None")</f>
        <v>CEO</v>
      </c>
      <c r="O120" s="100">
        <f>_xlfn.XLOOKUP(A120,'Patient Demographics'!A:A,'Patient Demographics'!I:I,"Not Found")</f>
        <v>7</v>
      </c>
      <c r="P120" s="100" t="str" cm="1">
        <f t="array" ref="P120">_xlfn.IFS(
 O120 &lt;= 2, "Very Low",
 O120 &lt;= 5, "Low",
 O120 &lt;= 10, "Lower-Middle",
 O120 &lt;= 25, "Middle",
 O120 &lt;= 50, "Upper-Middle",
 O120 &lt;= 100, "High",
 O120 &lt;= 200, "Very High",
 O120 &lt;= 400, "Ultra High"
)</f>
        <v>Lower-Middle</v>
      </c>
      <c r="Q120" s="33">
        <f>_xlfn.XLOOKUP(A120,'Patient Health Records'!A:A,'Patient Health Records'!E:E,"Not Found")</f>
        <v>33.796847114812621</v>
      </c>
      <c r="R120" s="100" t="b">
        <f>_xlfn.XLOOKUP(A120,'Patient Health Records'!A120:A1119,'Patient Health Records'!T120:T1119,"Not Found")</f>
        <v>1</v>
      </c>
      <c r="S120" s="100" t="b" cm="1">
        <f t="array" ref="S120">_xlfn.SWITCH(R120, "Yes", TRUE, "No", FALSE, R120)</f>
        <v>1</v>
      </c>
      <c r="T120" s="100" t="str">
        <f>_xlfn.XLOOKUP(A120,'Patient Health Records'!A:A,'Patient Health Records'!V:V,"Not Found")</f>
        <v>Hypertension</v>
      </c>
      <c r="U120" s="100" t="str">
        <f>_xlfn.XLOOKUP(A120,'Patient Health Records'!A:A,'Patient Health Records'!X:X,"Not Found")</f>
        <v>Recovered</v>
      </c>
      <c r="V120" s="100" t="b">
        <f>_xlfn.XLOOKUP(A120,'Billing Details'!A:A,'Billing Details'!K:K,"Not Found")</f>
        <v>1</v>
      </c>
      <c r="W120" s="100" t="str">
        <f>_xlfn.XLOOKUP(A120,'Billing Details'!A:A,'Billing Details'!J:J,"Not Found")</f>
        <v>Medicare</v>
      </c>
      <c r="X120" s="100" t="b">
        <f>_xlfn.XLOOKUP(A120,'Patient Health Records'!A:A,'Patient Health Records'!P:P,"Not Found")</f>
        <v>1</v>
      </c>
      <c r="Y120" s="100" t="b" cm="1">
        <f t="array" ref="Y120">_xlfn.SWITCH(X120, "Yes", TRUE, "No", FALSE, X120)</f>
        <v>1</v>
      </c>
      <c r="Z120" s="100" t="b">
        <f>_xlfn.XLOOKUP(A120,'Patient Health Records'!A:A,'Patient Health Records'!T:T,"Not Found")</f>
        <v>1</v>
      </c>
      <c r="AA120" s="100" t="b" cm="1">
        <f t="array" ref="AA120">_xlfn.SWITCH(Z120, "Yes", TRUE, "No", FALSE, Z120)</f>
        <v>1</v>
      </c>
      <c r="AB120" s="100" t="b">
        <f>_xlfn.XLOOKUP(A120,'Patient Health Records'!A:A,'Patient Health Records'!K:K,"Not Found")</f>
        <v>1</v>
      </c>
      <c r="AC120" s="100" t="b" cm="1">
        <f t="array" ref="AC120">_xlfn.SWITCH(AB120, "Yes", TRUE, "No", FALSE, AB120)</f>
        <v>1</v>
      </c>
    </row>
    <row r="121" spans="1:29">
      <c r="A121" s="2" t="s">
        <v>276</v>
      </c>
      <c r="B121" s="100" t="str">
        <f>_xlfn.XLOOKUP(A121,'Patient Demographics'!A121:A1120,'Patient Demographics'!H121:H1120,"Not Found")</f>
        <v>Adult</v>
      </c>
      <c r="C121" s="100" t="str">
        <f>_xlfn.XLOOKUP(A121,'Patient Demographics'!A121:A1120,'Patient Demographics'!L121:L1120,"Not Found")</f>
        <v>North</v>
      </c>
      <c r="D121" s="100" t="str">
        <f>_xlfn.XLOOKUP(A121,'Patient Demographics'!A:A,'Patient Demographics'!J:J,"Not Found")</f>
        <v>Uttar Pradesh</v>
      </c>
      <c r="E121" s="100">
        <f>_xlfn.XLOOKUP(A121,'Billing Details'!A121:A1120,'Billing Details'!E121:E1120,"Not Found")</f>
        <v>18000</v>
      </c>
      <c r="F121" s="100">
        <f>_xlfn.XLOOKUP(A121,'Billing Details'!A121:A1120,'Billing Details'!M121:M1120,"Not Found")</f>
        <v>14820.27</v>
      </c>
      <c r="G121" s="100">
        <f>_xlfn.XLOOKUP(A121,'Patient Health Records'!A121:A1120,'Patient Health Records'!G121:G1120,"Not Found")</f>
        <v>75.7</v>
      </c>
      <c r="H121" s="17" t="str">
        <f>_xlfn.XLOOKUP(A121,'Patient Demographics'!A121:A1120,'Patient Demographics'!C121:C1120,"Not Found")</f>
        <v>Male</v>
      </c>
      <c r="I121" s="100" t="str">
        <f>_xlfn.XLOOKUP(A121,'Patient Health Records'!A121:A1120,'Patient Health Records'!B121:B1120,"Not Found")</f>
        <v>AB+</v>
      </c>
      <c r="J121" s="100" t="b">
        <f>_xlfn.XLOOKUP(A121,'Patient Health Records'!A121:A1120,'Patient Health Records'!H121:H1120,"Not Found")</f>
        <v>0</v>
      </c>
      <c r="K121" s="100" t="b">
        <f>_xlfn.XLOOKUP(A121,'Patient Health Records'!A121:A1120,'Patient Health Records'!J121:J1120,"Not Found")</f>
        <v>0</v>
      </c>
      <c r="L121" s="100" t="b">
        <f>_xlfn.XLOOKUP(A121,'Billing Details'!A:A,'Billing Details'!K:K,"Not Found")</f>
        <v>1</v>
      </c>
      <c r="M121" s="100" t="str">
        <f>_xlfn.XLOOKUP(A121,'Patient Education'!A:A,'Patient Education'!B:B,"Not Found")</f>
        <v>School</v>
      </c>
      <c r="N121" s="100" t="str">
        <f>_xlfn.XLOOKUP(A121,'Patient Education'!A:A,'Patient Education'!C:C,"None")</f>
        <v>Driver</v>
      </c>
      <c r="O121" s="100">
        <f>_xlfn.XLOOKUP(A121,'Patient Demographics'!A:A,'Patient Demographics'!I:I,"Not Found")</f>
        <v>0.5</v>
      </c>
      <c r="P121" s="100" t="str" cm="1">
        <f t="array" ref="P121">_xlfn.IFS(
 O121 &lt;= 2, "Very Low",
 O121 &lt;= 5, "Low",
 O121 &lt;= 10, "Lower-Middle",
 O121 &lt;= 25, "Middle",
 O121 &lt;= 50, "Upper-Middle",
 O121 &lt;= 100, "High",
 O121 &lt;= 200, "Very High",
 O121 &lt;= 400, "Ultra High"
)</f>
        <v>Very Low</v>
      </c>
      <c r="Q121" s="33">
        <f>_xlfn.XLOOKUP(A121,'Patient Health Records'!A:A,'Patient Health Records'!E:E,"Not Found")</f>
        <v>29.570312499999996</v>
      </c>
      <c r="R121" s="100" t="b">
        <f>_xlfn.XLOOKUP(A121,'Patient Health Records'!A121:A1120,'Patient Health Records'!T121:T1120,"Not Found")</f>
        <v>1</v>
      </c>
      <c r="S121" s="100" t="b" cm="1">
        <f t="array" ref="S121">_xlfn.SWITCH(R121, "Yes", TRUE, "No", FALSE, R121)</f>
        <v>1</v>
      </c>
      <c r="T121" s="100" t="str">
        <f>_xlfn.XLOOKUP(A121,'Patient Health Records'!A:A,'Patient Health Records'!V:V,"Not Found")</f>
        <v>Appendicitis</v>
      </c>
      <c r="U121" s="100" t="str">
        <f>_xlfn.XLOOKUP(A121,'Patient Health Records'!A:A,'Patient Health Records'!X:X,"Not Found")</f>
        <v>Ongoing Treatment</v>
      </c>
      <c r="V121" s="100" t="b">
        <f>_xlfn.XLOOKUP(A121,'Billing Details'!A:A,'Billing Details'!K:K,"Not Found")</f>
        <v>1</v>
      </c>
      <c r="W121" s="100" t="str">
        <f>_xlfn.XLOOKUP(A121,'Billing Details'!A:A,'Billing Details'!J:J,"Not Found")</f>
        <v>Cigna</v>
      </c>
      <c r="X121" s="100" t="b">
        <f>_xlfn.XLOOKUP(A121,'Patient Health Records'!A:A,'Patient Health Records'!P:P,"Not Found")</f>
        <v>0</v>
      </c>
      <c r="Y121" s="100" t="b" cm="1">
        <f t="array" ref="Y121">_xlfn.SWITCH(X121, "Yes", TRUE, "No", FALSE, X121)</f>
        <v>0</v>
      </c>
      <c r="Z121" s="100" t="b">
        <f>_xlfn.XLOOKUP(A121,'Patient Health Records'!A:A,'Patient Health Records'!T:T,"Not Found")</f>
        <v>1</v>
      </c>
      <c r="AA121" s="100" t="b" cm="1">
        <f t="array" ref="AA121">_xlfn.SWITCH(Z121, "Yes", TRUE, "No", FALSE, Z121)</f>
        <v>1</v>
      </c>
      <c r="AB121" s="100" t="b">
        <f>_xlfn.XLOOKUP(A121,'Patient Health Records'!A:A,'Patient Health Records'!K:K,"Not Found")</f>
        <v>0</v>
      </c>
      <c r="AC121" s="100" t="b" cm="1">
        <f t="array" ref="AC121">_xlfn.SWITCH(AB121, "Yes", TRUE, "No", FALSE, AB121)</f>
        <v>0</v>
      </c>
    </row>
    <row r="122" spans="1:29">
      <c r="A122" s="2" t="s">
        <v>278</v>
      </c>
      <c r="B122" s="100" t="str">
        <f>_xlfn.XLOOKUP(A122,'Patient Demographics'!A122:A1121,'Patient Demographics'!H122:H1121,"Not Found")</f>
        <v>Adult</v>
      </c>
      <c r="C122" s="100" t="str">
        <f>_xlfn.XLOOKUP(A122,'Patient Demographics'!A122:A1121,'Patient Demographics'!L122:L1121,"Not Found")</f>
        <v>West</v>
      </c>
      <c r="D122" s="100" t="str">
        <f>_xlfn.XLOOKUP(A122,'Patient Demographics'!A:A,'Patient Demographics'!J:J,"Not Found")</f>
        <v>Maharashtra</v>
      </c>
      <c r="E122" s="100">
        <f>_xlfn.XLOOKUP(A122,'Billing Details'!A122:A1121,'Billing Details'!E122:E1121,"Not Found")</f>
        <v>20000</v>
      </c>
      <c r="F122" s="100">
        <f>_xlfn.XLOOKUP(A122,'Billing Details'!A122:A1121,'Billing Details'!M122:M1121,"Not Found")</f>
        <v>10985.7</v>
      </c>
      <c r="G122" s="100">
        <f>_xlfn.XLOOKUP(A122,'Patient Health Records'!A122:A1121,'Patient Health Records'!G122:G1121,"Not Found")</f>
        <v>69.2</v>
      </c>
      <c r="H122" s="17" t="str">
        <f>_xlfn.XLOOKUP(A122,'Patient Demographics'!A122:A1121,'Patient Demographics'!C122:C1121,"Not Found")</f>
        <v>Male</v>
      </c>
      <c r="I122" s="100" t="str">
        <f>_xlfn.XLOOKUP(A122,'Patient Health Records'!A122:A1121,'Patient Health Records'!B122:B1121,"Not Found")</f>
        <v>AB+</v>
      </c>
      <c r="J122" s="100" t="b">
        <f>_xlfn.XLOOKUP(A122,'Patient Health Records'!A122:A1121,'Patient Health Records'!H122:H1121,"Not Found")</f>
        <v>0</v>
      </c>
      <c r="K122" s="100" t="b">
        <f>_xlfn.XLOOKUP(A122,'Patient Health Records'!A122:A1121,'Patient Health Records'!J122:J1121,"Not Found")</f>
        <v>1</v>
      </c>
      <c r="L122" s="100" t="b">
        <f>_xlfn.XLOOKUP(A122,'Billing Details'!A:A,'Billing Details'!K:K,"Not Found")</f>
        <v>1</v>
      </c>
      <c r="M122" s="100" t="str">
        <f>_xlfn.XLOOKUP(A122,'Patient Education'!A:A,'Patient Education'!B:B,"Not Found")</f>
        <v>School</v>
      </c>
      <c r="N122" s="100" t="str">
        <f>_xlfn.XLOOKUP(A122,'Patient Education'!A:A,'Patient Education'!C:C,"None")</f>
        <v>Driver</v>
      </c>
      <c r="O122" s="100">
        <f>_xlfn.XLOOKUP(A122,'Patient Demographics'!A:A,'Patient Demographics'!I:I,"Not Found")</f>
        <v>150</v>
      </c>
      <c r="P122" s="100" t="str" cm="1">
        <f t="array" ref="P122">_xlfn.IFS(
 O122 &lt;= 2, "Very Low",
 O122 &lt;= 5, "Low",
 O122 &lt;= 10, "Lower-Middle",
 O122 &lt;= 25, "Middle",
 O122 &lt;= 50, "Upper-Middle",
 O122 &lt;= 100, "High",
 O122 &lt;= 200, "Very High",
 O122 &lt;= 400, "Ultra High"
)</f>
        <v>Very High</v>
      </c>
      <c r="Q122" s="33">
        <f>_xlfn.XLOOKUP(A122,'Patient Health Records'!A:A,'Patient Health Records'!E:E,"Not Found")</f>
        <v>26.696500906600825</v>
      </c>
      <c r="R122" s="100" t="b">
        <f>_xlfn.XLOOKUP(A122,'Patient Health Records'!A122:A1121,'Patient Health Records'!T122:T1121,"Not Found")</f>
        <v>0</v>
      </c>
      <c r="S122" s="100" t="b" cm="1">
        <f t="array" ref="S122">_xlfn.SWITCH(R122, "Yes", TRUE, "No", FALSE, R122)</f>
        <v>0</v>
      </c>
      <c r="T122" s="100" t="str">
        <f>_xlfn.XLOOKUP(A122,'Patient Health Records'!A:A,'Patient Health Records'!V:V,"Not Found")</f>
        <v>Prostate Cancer</v>
      </c>
      <c r="U122" s="100" t="str">
        <f>_xlfn.XLOOKUP(A122,'Patient Health Records'!A:A,'Patient Health Records'!X:X,"Not Found")</f>
        <v>Ongoing Treatment</v>
      </c>
      <c r="V122" s="100" t="b">
        <f>_xlfn.XLOOKUP(A122,'Billing Details'!A:A,'Billing Details'!K:K,"Not Found")</f>
        <v>1</v>
      </c>
      <c r="W122" s="100" t="str">
        <f>_xlfn.XLOOKUP(A122,'Billing Details'!A:A,'Billing Details'!J:J,"Not Found")</f>
        <v>Cigna</v>
      </c>
      <c r="X122" s="100" t="b">
        <f>_xlfn.XLOOKUP(A122,'Patient Health Records'!A:A,'Patient Health Records'!P:P,"Not Found")</f>
        <v>0</v>
      </c>
      <c r="Y122" s="100" t="b" cm="1">
        <f t="array" ref="Y122">_xlfn.SWITCH(X122, "Yes", TRUE, "No", FALSE, X122)</f>
        <v>0</v>
      </c>
      <c r="Z122" s="100" t="b">
        <f>_xlfn.XLOOKUP(A122,'Patient Health Records'!A:A,'Patient Health Records'!T:T,"Not Found")</f>
        <v>0</v>
      </c>
      <c r="AA122" s="100" t="b" cm="1">
        <f t="array" ref="AA122">_xlfn.SWITCH(Z122, "Yes", TRUE, "No", FALSE, Z122)</f>
        <v>0</v>
      </c>
      <c r="AB122" s="100" t="b">
        <f>_xlfn.XLOOKUP(A122,'Patient Health Records'!A:A,'Patient Health Records'!K:K,"Not Found")</f>
        <v>0</v>
      </c>
      <c r="AC122" s="100" t="b" cm="1">
        <f t="array" ref="AC122">_xlfn.SWITCH(AB122, "Yes", TRUE, "No", FALSE, AB122)</f>
        <v>0</v>
      </c>
    </row>
    <row r="123" spans="1:29">
      <c r="A123" s="2" t="s">
        <v>279</v>
      </c>
      <c r="B123" s="100" t="str">
        <f>_xlfn.XLOOKUP(A123,'Patient Demographics'!A123:A1122,'Patient Demographics'!H123:H1122,"Not Found")</f>
        <v>Senior</v>
      </c>
      <c r="C123" s="100" t="str">
        <f>_xlfn.XLOOKUP(A123,'Patient Demographics'!A123:A1122,'Patient Demographics'!L123:L1122,"Not Found")</f>
        <v>South</v>
      </c>
      <c r="D123" s="100" t="str">
        <f>_xlfn.XLOOKUP(A123,'Patient Demographics'!A:A,'Patient Demographics'!J:J,"Not Found")</f>
        <v>Karnataka</v>
      </c>
      <c r="E123" s="100">
        <f>_xlfn.XLOOKUP(A123,'Billing Details'!A123:A1122,'Billing Details'!E123:E1122,"Not Found")</f>
        <v>18000</v>
      </c>
      <c r="F123" s="100">
        <f>_xlfn.XLOOKUP(A123,'Billing Details'!A123:A1122,'Billing Details'!M123:M1122,"Not Found")</f>
        <v>10522.68</v>
      </c>
      <c r="G123" s="100">
        <f>_xlfn.XLOOKUP(A123,'Patient Health Records'!A123:A1122,'Patient Health Records'!G123:G1122,"Not Found")</f>
        <v>66.3</v>
      </c>
      <c r="H123" s="17" t="str">
        <f>_xlfn.XLOOKUP(A123,'Patient Demographics'!A123:A1122,'Patient Demographics'!C123:C1122,"Not Found")</f>
        <v>Female</v>
      </c>
      <c r="I123" s="100" t="str">
        <f>_xlfn.XLOOKUP(A123,'Patient Health Records'!A123:A1122,'Patient Health Records'!B123:B1122,"Not Found")</f>
        <v>AB-</v>
      </c>
      <c r="J123" s="100" t="b">
        <f>_xlfn.XLOOKUP(A123,'Patient Health Records'!A123:A1122,'Patient Health Records'!H123:H1122,"Not Found")</f>
        <v>0</v>
      </c>
      <c r="K123" s="100" t="b">
        <f>_xlfn.XLOOKUP(A123,'Patient Health Records'!A123:A1122,'Patient Health Records'!J123:J1122,"Not Found")</f>
        <v>0</v>
      </c>
      <c r="L123" s="100" t="b">
        <f>_xlfn.XLOOKUP(A123,'Billing Details'!A:A,'Billing Details'!K:K,"Not Found")</f>
        <v>1</v>
      </c>
      <c r="M123" s="100" t="str">
        <f>_xlfn.XLOOKUP(A123,'Patient Education'!A:A,'Patient Education'!B:B,"Not Found")</f>
        <v>School</v>
      </c>
      <c r="N123" s="100" t="str">
        <f>_xlfn.XLOOKUP(A123,'Patient Education'!A:A,'Patient Education'!C:C,"None")</f>
        <v>Clerical Staff</v>
      </c>
      <c r="O123" s="100">
        <f>_xlfn.XLOOKUP(A123,'Patient Demographics'!A:A,'Patient Demographics'!I:I,"Not Found")</f>
        <v>3</v>
      </c>
      <c r="P123" s="100" t="str" cm="1">
        <f t="array" ref="P123">_xlfn.IFS(
 O123 &lt;= 2, "Very Low",
 O123 &lt;= 5, "Low",
 O123 &lt;= 10, "Lower-Middle",
 O123 &lt;= 25, "Middle",
 O123 &lt;= 50, "Upper-Middle",
 O123 &lt;= 100, "High",
 O123 &lt;= 200, "Very High",
 O123 &lt;= 400, "Ultra High"
)</f>
        <v>Low</v>
      </c>
      <c r="Q123" s="33">
        <f>_xlfn.XLOOKUP(A123,'Patient Health Records'!A:A,'Patient Health Records'!E:E,"Not Found")</f>
        <v>24.650505651397982</v>
      </c>
      <c r="R123" s="100" t="b">
        <f>_xlfn.XLOOKUP(A123,'Patient Health Records'!A123:A1122,'Patient Health Records'!T123:T1122,"Not Found")</f>
        <v>0</v>
      </c>
      <c r="S123" s="100" t="b" cm="1">
        <f t="array" ref="S123">_xlfn.SWITCH(R123, "Yes", TRUE, "No", FALSE, R123)</f>
        <v>0</v>
      </c>
      <c r="T123" s="100" t="str">
        <f>_xlfn.XLOOKUP(A123,'Patient Health Records'!A:A,'Patient Health Records'!V:V,"Not Found")</f>
        <v>Diabetes</v>
      </c>
      <c r="U123" s="100" t="str">
        <f>_xlfn.XLOOKUP(A123,'Patient Health Records'!A:A,'Patient Health Records'!X:X,"Not Found")</f>
        <v>Critical</v>
      </c>
      <c r="V123" s="100" t="b">
        <f>_xlfn.XLOOKUP(A123,'Billing Details'!A:A,'Billing Details'!K:K,"Not Found")</f>
        <v>1</v>
      </c>
      <c r="W123" s="100" t="str">
        <f>_xlfn.XLOOKUP(A123,'Billing Details'!A:A,'Billing Details'!J:J,"Not Found")</f>
        <v>Medicare</v>
      </c>
      <c r="X123" s="100" t="b">
        <f>_xlfn.XLOOKUP(A123,'Patient Health Records'!A:A,'Patient Health Records'!P:P,"Not Found")</f>
        <v>0</v>
      </c>
      <c r="Y123" s="100" t="b" cm="1">
        <f t="array" ref="Y123">_xlfn.SWITCH(X123, "Yes", TRUE, "No", FALSE, X123)</f>
        <v>0</v>
      </c>
      <c r="Z123" s="100" t="b">
        <f>_xlfn.XLOOKUP(A123,'Patient Health Records'!A:A,'Patient Health Records'!T:T,"Not Found")</f>
        <v>0</v>
      </c>
      <c r="AA123" s="100" t="b" cm="1">
        <f t="array" ref="AA123">_xlfn.SWITCH(Z123, "Yes", TRUE, "No", FALSE, Z123)</f>
        <v>0</v>
      </c>
      <c r="AB123" s="100" t="str">
        <f>_xlfn.XLOOKUP(A123,'Patient Health Records'!A:A,'Patient Health Records'!K:K,"Not Found")</f>
        <v>No</v>
      </c>
      <c r="AC123" s="100" t="b" cm="1">
        <f t="array" ref="AC123">_xlfn.SWITCH(AB123, "Yes", TRUE, "No", FALSE, AB123)</f>
        <v>0</v>
      </c>
    </row>
    <row r="124" spans="1:29">
      <c r="A124" s="2" t="s">
        <v>281</v>
      </c>
      <c r="B124" s="100" t="str">
        <f>_xlfn.XLOOKUP(A124,'Patient Demographics'!A124:A1123,'Patient Demographics'!H124:H1123,"Not Found")</f>
        <v>Adult</v>
      </c>
      <c r="C124" s="100" t="str">
        <f>_xlfn.XLOOKUP(A124,'Patient Demographics'!A124:A1123,'Patient Demographics'!L124:L1123,"Not Found")</f>
        <v>South</v>
      </c>
      <c r="D124" s="100" t="str">
        <f>_xlfn.XLOOKUP(A124,'Patient Demographics'!A:A,'Patient Demographics'!J:J,"Not Found")</f>
        <v>Karnataka</v>
      </c>
      <c r="E124" s="100">
        <f>_xlfn.XLOOKUP(A124,'Billing Details'!A124:A1123,'Billing Details'!E124:E1123,"Not Found")</f>
        <v>10000</v>
      </c>
      <c r="F124" s="100">
        <f>_xlfn.XLOOKUP(A124,'Billing Details'!A124:A1123,'Billing Details'!M124:M1123,"Not Found")</f>
        <v>0</v>
      </c>
      <c r="G124" s="100">
        <f>_xlfn.XLOOKUP(A124,'Patient Health Records'!A124:A1123,'Patient Health Records'!G124:G1123,"Not Found")</f>
        <v>59.7</v>
      </c>
      <c r="H124" s="17" t="str">
        <f>_xlfn.XLOOKUP(A124,'Patient Demographics'!A124:A1123,'Patient Demographics'!C124:C1123,"Not Found")</f>
        <v>Female</v>
      </c>
      <c r="I124" s="100" t="str">
        <f>_xlfn.XLOOKUP(A124,'Patient Health Records'!A124:A1123,'Patient Health Records'!B124:B1123,"Not Found")</f>
        <v>B-</v>
      </c>
      <c r="J124" s="100" t="b">
        <f>_xlfn.XLOOKUP(A124,'Patient Health Records'!A124:A1123,'Patient Health Records'!H124:H1123,"Not Found")</f>
        <v>0</v>
      </c>
      <c r="K124" s="100" t="b">
        <f>_xlfn.XLOOKUP(A124,'Patient Health Records'!A124:A1123,'Patient Health Records'!J124:J1123,"Not Found")</f>
        <v>0</v>
      </c>
      <c r="L124" s="100" t="b">
        <f>_xlfn.XLOOKUP(A124,'Billing Details'!A:A,'Billing Details'!K:K,"Not Found")</f>
        <v>0</v>
      </c>
      <c r="M124" s="100" t="str">
        <f>_xlfn.XLOOKUP(A124,'Patient Education'!A:A,'Patient Education'!B:B,"Not Found")</f>
        <v>Master's Degree</v>
      </c>
      <c r="N124" s="100" t="str">
        <f>_xlfn.XLOOKUP(A124,'Patient Education'!A:A,'Patient Education'!C:C,"None")</f>
        <v>Manager</v>
      </c>
      <c r="O124" s="100">
        <f>_xlfn.XLOOKUP(A124,'Patient Demographics'!A:A,'Patient Demographics'!I:I,"Not Found")</f>
        <v>20</v>
      </c>
      <c r="P124" s="100" t="str" cm="1">
        <f t="array" ref="P124">_xlfn.IFS(
 O124 &lt;= 2, "Very Low",
 O124 &lt;= 5, "Low",
 O124 &lt;= 10, "Lower-Middle",
 O124 &lt;= 25, "Middle",
 O124 &lt;= 50, "Upper-Middle",
 O124 &lt;= 100, "High",
 O124 &lt;= 200, "Very High",
 O124 &lt;= 400, "Ultra High"
)</f>
        <v>Middle</v>
      </c>
      <c r="Q124" s="33">
        <f>_xlfn.XLOOKUP(A124,'Patient Health Records'!A:A,'Patient Health Records'!E:E,"Not Found")</f>
        <v>21.664973145594427</v>
      </c>
      <c r="R124" s="100" t="b">
        <f>_xlfn.XLOOKUP(A124,'Patient Health Records'!A124:A1123,'Patient Health Records'!T124:T1123,"Not Found")</f>
        <v>0</v>
      </c>
      <c r="S124" s="100" t="b" cm="1">
        <f t="array" ref="S124">_xlfn.SWITCH(R124, "Yes", TRUE, "No", FALSE, R124)</f>
        <v>0</v>
      </c>
      <c r="T124" s="100" t="str">
        <f>_xlfn.XLOOKUP(A124,'Patient Health Records'!A:A,'Patient Health Records'!V:V,"Not Found")</f>
        <v>Fractured Leg</v>
      </c>
      <c r="U124" s="100" t="str">
        <f>_xlfn.XLOOKUP(A124,'Patient Health Records'!A:A,'Patient Health Records'!X:X,"Not Found")</f>
        <v>Recovered</v>
      </c>
      <c r="V124" s="100" t="b">
        <f>_xlfn.XLOOKUP(A124,'Billing Details'!A:A,'Billing Details'!K:K,"Not Found")</f>
        <v>0</v>
      </c>
      <c r="W124" s="100">
        <f>_xlfn.XLOOKUP(A124,'Billing Details'!A:A,'Billing Details'!J:J,"Not Found")</f>
        <v>0</v>
      </c>
      <c r="X124" s="100" t="b">
        <f>_xlfn.XLOOKUP(A124,'Patient Health Records'!A:A,'Patient Health Records'!P:P,"Not Found")</f>
        <v>0</v>
      </c>
      <c r="Y124" s="100" t="b" cm="1">
        <f t="array" ref="Y124">_xlfn.SWITCH(X124, "Yes", TRUE, "No", FALSE, X124)</f>
        <v>0</v>
      </c>
      <c r="Z124" s="100" t="b">
        <f>_xlfn.XLOOKUP(A124,'Patient Health Records'!A:A,'Patient Health Records'!T:T,"Not Found")</f>
        <v>0</v>
      </c>
      <c r="AA124" s="100" t="b" cm="1">
        <f t="array" ref="AA124">_xlfn.SWITCH(Z124, "Yes", TRUE, "No", FALSE, Z124)</f>
        <v>0</v>
      </c>
      <c r="AB124" s="100" t="b">
        <f>_xlfn.XLOOKUP(A124,'Patient Health Records'!A:A,'Patient Health Records'!K:K,"Not Found")</f>
        <v>0</v>
      </c>
      <c r="AC124" s="100" t="b" cm="1">
        <f t="array" ref="AC124">_xlfn.SWITCH(AB124, "Yes", TRUE, "No", FALSE, AB124)</f>
        <v>0</v>
      </c>
    </row>
    <row r="125" spans="1:29">
      <c r="A125" s="2" t="s">
        <v>283</v>
      </c>
      <c r="B125" s="100" t="str">
        <f>_xlfn.XLOOKUP(A125,'Patient Demographics'!A125:A1124,'Patient Demographics'!H125:H1124,"Not Found")</f>
        <v>Senior</v>
      </c>
      <c r="C125" s="100" t="str">
        <f>_xlfn.XLOOKUP(A125,'Patient Demographics'!A125:A1124,'Patient Demographics'!L125:L1124,"Not Found")</f>
        <v>South</v>
      </c>
      <c r="D125" s="100" t="str">
        <f>_xlfn.XLOOKUP(A125,'Patient Demographics'!A:A,'Patient Demographics'!J:J,"Not Found")</f>
        <v>Tamil Nadu</v>
      </c>
      <c r="E125" s="100">
        <f>_xlfn.XLOOKUP(A125,'Billing Details'!A125:A1124,'Billing Details'!E125:E1124,"Not Found")</f>
        <v>90000</v>
      </c>
      <c r="F125" s="100">
        <f>_xlfn.XLOOKUP(A125,'Billing Details'!A125:A1124,'Billing Details'!M125:M1124,"Not Found")</f>
        <v>68611.3</v>
      </c>
      <c r="G125" s="100">
        <f>_xlfn.XLOOKUP(A125,'Patient Health Records'!A125:A1124,'Patient Health Records'!G125:G1124,"Not Found")</f>
        <v>97.6</v>
      </c>
      <c r="H125" s="17" t="str">
        <f>_xlfn.XLOOKUP(A125,'Patient Demographics'!A125:A1124,'Patient Demographics'!C125:C1124,"Not Found")</f>
        <v>Male</v>
      </c>
      <c r="I125" s="100" t="str">
        <f>_xlfn.XLOOKUP(A125,'Patient Health Records'!A125:A1124,'Patient Health Records'!B125:B1124,"Not Found")</f>
        <v>AB+</v>
      </c>
      <c r="J125" s="100" t="b">
        <f>_xlfn.XLOOKUP(A125,'Patient Health Records'!A125:A1124,'Patient Health Records'!H125:H1124,"Not Found")</f>
        <v>0</v>
      </c>
      <c r="K125" s="100" t="b">
        <f>_xlfn.XLOOKUP(A125,'Patient Health Records'!A125:A1124,'Patient Health Records'!J125:J1124,"Not Found")</f>
        <v>0</v>
      </c>
      <c r="L125" s="100" t="b">
        <f>_xlfn.XLOOKUP(A125,'Billing Details'!A:A,'Billing Details'!K:K,"Not Found")</f>
        <v>1</v>
      </c>
      <c r="M125" s="100" t="str">
        <f>_xlfn.XLOOKUP(A125,'Patient Education'!A:A,'Patient Education'!B:B,"Not Found")</f>
        <v>PhD</v>
      </c>
      <c r="N125" s="100" t="str">
        <f>_xlfn.XLOOKUP(A125,'Patient Education'!A:A,'Patient Education'!C:C,"None")</f>
        <v>Scientist</v>
      </c>
      <c r="O125" s="100">
        <f>_xlfn.XLOOKUP(A125,'Patient Demographics'!A:A,'Patient Demographics'!I:I,"Not Found")</f>
        <v>25</v>
      </c>
      <c r="P125" s="100" t="str" cm="1">
        <f t="array" ref="P125">_xlfn.IFS(
 O125 &lt;= 2, "Very Low",
 O125 &lt;= 5, "Low",
 O125 &lt;= 10, "Lower-Middle",
 O125 &lt;= 25, "Middle",
 O125 &lt;= 50, "Upper-Middle",
 O125 &lt;= 100, "High",
 O125 &lt;= 200, "Very High",
 O125 &lt;= 400, "Ultra High"
)</f>
        <v>Middle</v>
      </c>
      <c r="Q125" s="33">
        <f>_xlfn.XLOOKUP(A125,'Patient Health Records'!A:A,'Patient Health Records'!E:E,"Not Found")</f>
        <v>34.172472952627714</v>
      </c>
      <c r="R125" s="100" t="b">
        <f>_xlfn.XLOOKUP(A125,'Patient Health Records'!A125:A1124,'Patient Health Records'!T125:T1124,"Not Found")</f>
        <v>1</v>
      </c>
      <c r="S125" s="100" t="b" cm="1">
        <f t="array" ref="S125">_xlfn.SWITCH(R125, "Yes", TRUE, "No", FALSE, R125)</f>
        <v>1</v>
      </c>
      <c r="T125" s="100" t="str">
        <f>_xlfn.XLOOKUP(A125,'Patient Health Records'!A:A,'Patient Health Records'!V:V,"Not Found")</f>
        <v>Stroke</v>
      </c>
      <c r="U125" s="100" t="str">
        <f>_xlfn.XLOOKUP(A125,'Patient Health Records'!A:A,'Patient Health Records'!X:X,"Not Found")</f>
        <v>Critical</v>
      </c>
      <c r="V125" s="100" t="b">
        <f>_xlfn.XLOOKUP(A125,'Billing Details'!A:A,'Billing Details'!K:K,"Not Found")</f>
        <v>1</v>
      </c>
      <c r="W125" s="100" t="str">
        <f>_xlfn.XLOOKUP(A125,'Billing Details'!A:A,'Billing Details'!J:J,"Not Found")</f>
        <v>UnitedHealthcare</v>
      </c>
      <c r="X125" s="100" t="b">
        <f>_xlfn.XLOOKUP(A125,'Patient Health Records'!A:A,'Patient Health Records'!P:P,"Not Found")</f>
        <v>1</v>
      </c>
      <c r="Y125" s="100" t="b" cm="1">
        <f t="array" ref="Y125">_xlfn.SWITCH(X125, "Yes", TRUE, "No", FALSE, X125)</f>
        <v>1</v>
      </c>
      <c r="Z125" s="100" t="b">
        <f>_xlfn.XLOOKUP(A125,'Patient Health Records'!A:A,'Patient Health Records'!T:T,"Not Found")</f>
        <v>1</v>
      </c>
      <c r="AA125" s="100" t="b" cm="1">
        <f t="array" ref="AA125">_xlfn.SWITCH(Z125, "Yes", TRUE, "No", FALSE, Z125)</f>
        <v>1</v>
      </c>
      <c r="AB125" s="100" t="b">
        <f>_xlfn.XLOOKUP(A125,'Patient Health Records'!A:A,'Patient Health Records'!K:K,"Not Found")</f>
        <v>1</v>
      </c>
      <c r="AC125" s="100" t="b" cm="1">
        <f t="array" ref="AC125">_xlfn.SWITCH(AB125, "Yes", TRUE, "No", FALSE, AB125)</f>
        <v>1</v>
      </c>
    </row>
    <row r="126" spans="1:29">
      <c r="A126" s="2" t="s">
        <v>285</v>
      </c>
      <c r="B126" s="100" t="str">
        <f>_xlfn.XLOOKUP(A126,'Patient Demographics'!A126:A1125,'Patient Demographics'!H126:H1125,"Not Found")</f>
        <v>Senior</v>
      </c>
      <c r="C126" s="100" t="str">
        <f>_xlfn.XLOOKUP(A126,'Patient Demographics'!A126:A1125,'Patient Demographics'!L126:L1125,"Not Found")</f>
        <v>South</v>
      </c>
      <c r="D126" s="100" t="str">
        <f>_xlfn.XLOOKUP(A126,'Patient Demographics'!A:A,'Patient Demographics'!J:J,"Not Found")</f>
        <v>Tamil Nadu</v>
      </c>
      <c r="E126" s="100">
        <f>_xlfn.XLOOKUP(A126,'Billing Details'!A126:A1125,'Billing Details'!E126:E1125,"Not Found")</f>
        <v>18000</v>
      </c>
      <c r="F126" s="100">
        <f>_xlfn.XLOOKUP(A126,'Billing Details'!A126:A1125,'Billing Details'!M126:M1125,"Not Found")</f>
        <v>10076.52</v>
      </c>
      <c r="G126" s="100">
        <f>_xlfn.XLOOKUP(A126,'Patient Health Records'!A126:A1125,'Patient Health Records'!G126:G1125,"Not Found")</f>
        <v>86</v>
      </c>
      <c r="H126" s="17" t="str">
        <f>_xlfn.XLOOKUP(A126,'Patient Demographics'!A126:A1125,'Patient Demographics'!C126:C1125,"Not Found")</f>
        <v>Female</v>
      </c>
      <c r="I126" s="100" t="str">
        <f>_xlfn.XLOOKUP(A126,'Patient Health Records'!A126:A1125,'Patient Health Records'!B126:B1125,"Not Found")</f>
        <v>AB+</v>
      </c>
      <c r="J126" s="100" t="b">
        <f>_xlfn.XLOOKUP(A126,'Patient Health Records'!A126:A1125,'Patient Health Records'!H126:H1125,"Not Found")</f>
        <v>1</v>
      </c>
      <c r="K126" s="100" t="b">
        <f>_xlfn.XLOOKUP(A126,'Patient Health Records'!A126:A1125,'Patient Health Records'!J126:J1125,"Not Found")</f>
        <v>0</v>
      </c>
      <c r="L126" s="100" t="b">
        <f>_xlfn.XLOOKUP(A126,'Billing Details'!A:A,'Billing Details'!K:K,"Not Found")</f>
        <v>1</v>
      </c>
      <c r="M126" s="100" t="str">
        <f>_xlfn.XLOOKUP(A126,'Patient Education'!A:A,'Patient Education'!B:B,"Not Found")</f>
        <v>Bachelor's Degree</v>
      </c>
      <c r="N126" s="100" t="str">
        <f>_xlfn.XLOOKUP(A126,'Patient Education'!A:A,'Patient Education'!C:C,"None")</f>
        <v>Teacher</v>
      </c>
      <c r="O126" s="100">
        <f>_xlfn.XLOOKUP(A126,'Patient Demographics'!A:A,'Patient Demographics'!I:I,"Not Found")</f>
        <v>40</v>
      </c>
      <c r="P126" s="100" t="str" cm="1">
        <f t="array" ref="P126">_xlfn.IFS(
 O126 &lt;= 2, "Very Low",
 O126 &lt;= 5, "Low",
 O126 &lt;= 10, "Lower-Middle",
 O126 &lt;= 25, "Middle",
 O126 &lt;= 50, "Upper-Middle",
 O126 &lt;= 100, "High",
 O126 &lt;= 200, "Very High",
 O126 &lt;= 400, "Ultra High"
)</f>
        <v>Upper-Middle</v>
      </c>
      <c r="Q126" s="33">
        <f>_xlfn.XLOOKUP(A126,'Patient Health Records'!A:A,'Patient Health Records'!E:E,"Not Found")</f>
        <v>32.368549813692653</v>
      </c>
      <c r="R126" s="100" t="b">
        <f>_xlfn.XLOOKUP(A126,'Patient Health Records'!A126:A1125,'Patient Health Records'!T126:T1125,"Not Found")</f>
        <v>1</v>
      </c>
      <c r="S126" s="100" t="b" cm="1">
        <f t="array" ref="S126">_xlfn.SWITCH(R126, "Yes", TRUE, "No", FALSE, R126)</f>
        <v>1</v>
      </c>
      <c r="T126" s="100" t="str">
        <f>_xlfn.XLOOKUP(A126,'Patient Health Records'!A:A,'Patient Health Records'!V:V,"Not Found")</f>
        <v>Fractured Arm</v>
      </c>
      <c r="U126" s="100" t="str">
        <f>_xlfn.XLOOKUP(A126,'Patient Health Records'!A:A,'Patient Health Records'!X:X,"Not Found")</f>
        <v>Ongoing Treatment</v>
      </c>
      <c r="V126" s="100" t="b">
        <f>_xlfn.XLOOKUP(A126,'Billing Details'!A:A,'Billing Details'!K:K,"Not Found")</f>
        <v>1</v>
      </c>
      <c r="W126" s="100" t="str">
        <f>_xlfn.XLOOKUP(A126,'Billing Details'!A:A,'Billing Details'!J:J,"Not Found")</f>
        <v>Blue Cross</v>
      </c>
      <c r="X126" s="100" t="b">
        <f>_xlfn.XLOOKUP(A126,'Patient Health Records'!A:A,'Patient Health Records'!P:P,"Not Found")</f>
        <v>1</v>
      </c>
      <c r="Y126" s="100" t="b" cm="1">
        <f t="array" ref="Y126">_xlfn.SWITCH(X126, "Yes", TRUE, "No", FALSE, X126)</f>
        <v>1</v>
      </c>
      <c r="Z126" s="100" t="b">
        <f>_xlfn.XLOOKUP(A126,'Patient Health Records'!A:A,'Patient Health Records'!T:T,"Not Found")</f>
        <v>1</v>
      </c>
      <c r="AA126" s="100" t="b" cm="1">
        <f t="array" ref="AA126">_xlfn.SWITCH(Z126, "Yes", TRUE, "No", FALSE, Z126)</f>
        <v>1</v>
      </c>
      <c r="AB126" s="100" t="b">
        <f>_xlfn.XLOOKUP(A126,'Patient Health Records'!A:A,'Patient Health Records'!K:K,"Not Found")</f>
        <v>1</v>
      </c>
      <c r="AC126" s="100" t="b" cm="1">
        <f t="array" ref="AC126">_xlfn.SWITCH(AB126, "Yes", TRUE, "No", FALSE, AB126)</f>
        <v>1</v>
      </c>
    </row>
    <row r="127" spans="1:29">
      <c r="A127" s="2" t="s">
        <v>286</v>
      </c>
      <c r="B127" s="100" t="str">
        <f>_xlfn.XLOOKUP(A127,'Patient Demographics'!A127:A1126,'Patient Demographics'!H127:H1126,"Not Found")</f>
        <v>Adult</v>
      </c>
      <c r="C127" s="100" t="str">
        <f>_xlfn.XLOOKUP(A127,'Patient Demographics'!A127:A1126,'Patient Demographics'!L127:L1126,"Not Found")</f>
        <v>South</v>
      </c>
      <c r="D127" s="100" t="str">
        <f>_xlfn.XLOOKUP(A127,'Patient Demographics'!A:A,'Patient Demographics'!J:J,"Not Found")</f>
        <v>Karnataka</v>
      </c>
      <c r="E127" s="100">
        <f>_xlfn.XLOOKUP(A127,'Billing Details'!A127:A1126,'Billing Details'!E127:E1126,"Not Found")</f>
        <v>800</v>
      </c>
      <c r="F127" s="100">
        <f>_xlfn.XLOOKUP(A127,'Billing Details'!A127:A1126,'Billing Details'!M127:M1126,"Not Found")</f>
        <v>499.21</v>
      </c>
      <c r="G127" s="100">
        <f>_xlfn.XLOOKUP(A127,'Patient Health Records'!A127:A1126,'Patient Health Records'!G127:G1126,"Not Found")</f>
        <v>71.3</v>
      </c>
      <c r="H127" s="17" t="str">
        <f>_xlfn.XLOOKUP(A127,'Patient Demographics'!A127:A1126,'Patient Demographics'!C127:C1126,"Not Found")</f>
        <v>Male</v>
      </c>
      <c r="I127" s="100" t="str">
        <f>_xlfn.XLOOKUP(A127,'Patient Health Records'!A127:A1126,'Patient Health Records'!B127:B1126,"Not Found")</f>
        <v>A+</v>
      </c>
      <c r="J127" s="100" t="b">
        <f>_xlfn.XLOOKUP(A127,'Patient Health Records'!A127:A1126,'Patient Health Records'!H127:H1126,"Not Found")</f>
        <v>0</v>
      </c>
      <c r="K127" s="100" t="b">
        <f>_xlfn.XLOOKUP(A127,'Patient Health Records'!A127:A1126,'Patient Health Records'!J127:J1126,"Not Found")</f>
        <v>1</v>
      </c>
      <c r="L127" s="100" t="b">
        <f>_xlfn.XLOOKUP(A127,'Billing Details'!A:A,'Billing Details'!K:K,"Not Found")</f>
        <v>1</v>
      </c>
      <c r="M127" s="100" t="str">
        <f>_xlfn.XLOOKUP(A127,'Patient Education'!A:A,'Patient Education'!B:B,"Not Found")</f>
        <v>High School</v>
      </c>
      <c r="N127" s="100" t="str">
        <f>_xlfn.XLOOKUP(A127,'Patient Education'!A:A,'Patient Education'!C:C,"None")</f>
        <v>Unemployed</v>
      </c>
      <c r="O127" s="100">
        <f>_xlfn.XLOOKUP(A127,'Patient Demographics'!A:A,'Patient Demographics'!I:I,"Not Found")</f>
        <v>4</v>
      </c>
      <c r="P127" s="100" t="str" cm="1">
        <f t="array" ref="P127">_xlfn.IFS(
 O127 &lt;= 2, "Very Low",
 O127 &lt;= 5, "Low",
 O127 &lt;= 10, "Lower-Middle",
 O127 &lt;= 25, "Middle",
 O127 &lt;= 50, "Upper-Middle",
 O127 &lt;= 100, "High",
 O127 &lt;= 200, "Very High",
 O127 &lt;= 400, "Ultra High"
)</f>
        <v>Low</v>
      </c>
      <c r="Q127" s="33">
        <f>_xlfn.XLOOKUP(A127,'Patient Health Records'!A:A,'Patient Health Records'!E:E,"Not Found")</f>
        <v>22.758466596444187</v>
      </c>
      <c r="R127" s="100" t="b">
        <f>_xlfn.XLOOKUP(A127,'Patient Health Records'!A127:A1126,'Patient Health Records'!T127:T1126,"Not Found")</f>
        <v>0</v>
      </c>
      <c r="S127" s="100" t="b" cm="1">
        <f t="array" ref="S127">_xlfn.SWITCH(R127, "Yes", TRUE, "No", FALSE, R127)</f>
        <v>0</v>
      </c>
      <c r="T127" s="100" t="str">
        <f>_xlfn.XLOOKUP(A127,'Patient Health Records'!A:A,'Patient Health Records'!V:V,"Not Found")</f>
        <v>Prostate Cancer</v>
      </c>
      <c r="U127" s="100" t="str">
        <f>_xlfn.XLOOKUP(A127,'Patient Health Records'!A:A,'Patient Health Records'!X:X,"Not Found")</f>
        <v>Recovered</v>
      </c>
      <c r="V127" s="100" t="b">
        <f>_xlfn.XLOOKUP(A127,'Billing Details'!A:A,'Billing Details'!K:K,"Not Found")</f>
        <v>1</v>
      </c>
      <c r="W127" s="100" t="str">
        <f>_xlfn.XLOOKUP(A127,'Billing Details'!A:A,'Billing Details'!J:J,"Not Found")</f>
        <v>Medicare</v>
      </c>
      <c r="X127" s="100" t="b">
        <f>_xlfn.XLOOKUP(A127,'Patient Health Records'!A:A,'Patient Health Records'!P:P,"Not Found")</f>
        <v>0</v>
      </c>
      <c r="Y127" s="100" t="b" cm="1">
        <f t="array" ref="Y127">_xlfn.SWITCH(X127, "Yes", TRUE, "No", FALSE, X127)</f>
        <v>0</v>
      </c>
      <c r="Z127" s="100" t="b">
        <f>_xlfn.XLOOKUP(A127,'Patient Health Records'!A:A,'Patient Health Records'!T:T,"Not Found")</f>
        <v>0</v>
      </c>
      <c r="AA127" s="100" t="b" cm="1">
        <f t="array" ref="AA127">_xlfn.SWITCH(Z127, "Yes", TRUE, "No", FALSE, Z127)</f>
        <v>0</v>
      </c>
      <c r="AB127" s="100" t="b">
        <f>_xlfn.XLOOKUP(A127,'Patient Health Records'!A:A,'Patient Health Records'!K:K,"Not Found")</f>
        <v>0</v>
      </c>
      <c r="AC127" s="100" t="b" cm="1">
        <f t="array" ref="AC127">_xlfn.SWITCH(AB127, "Yes", TRUE, "No", FALSE, AB127)</f>
        <v>0</v>
      </c>
    </row>
    <row r="128" spans="1:29">
      <c r="A128" s="2" t="s">
        <v>288</v>
      </c>
      <c r="B128" s="100" t="str">
        <f>_xlfn.XLOOKUP(A128,'Patient Demographics'!A128:A1127,'Patient Demographics'!H128:H1127,"Not Found")</f>
        <v>Middle-aged</v>
      </c>
      <c r="C128" s="100" t="str">
        <f>_xlfn.XLOOKUP(A128,'Patient Demographics'!A128:A1127,'Patient Demographics'!L128:L1127,"Not Found")</f>
        <v>South</v>
      </c>
      <c r="D128" s="100" t="str">
        <f>_xlfn.XLOOKUP(A128,'Patient Demographics'!A:A,'Patient Demographics'!J:J,"Not Found")</f>
        <v>Karnataka</v>
      </c>
      <c r="E128" s="100">
        <f>_xlfn.XLOOKUP(A128,'Billing Details'!A128:A1127,'Billing Details'!E128:E1127,"Not Found")</f>
        <v>18000</v>
      </c>
      <c r="F128" s="100">
        <f>_xlfn.XLOOKUP(A128,'Billing Details'!A128:A1127,'Billing Details'!M128:M1127,"Not Found")</f>
        <v>11448.42</v>
      </c>
      <c r="G128" s="100">
        <f>_xlfn.XLOOKUP(A128,'Patient Health Records'!A128:A1127,'Patient Health Records'!G128:G1127,"Not Found")</f>
        <v>66</v>
      </c>
      <c r="H128" s="17" t="str">
        <f>_xlfn.XLOOKUP(A128,'Patient Demographics'!A128:A1127,'Patient Demographics'!C128:C1127,"Not Found")</f>
        <v>Male</v>
      </c>
      <c r="I128" s="100" t="str">
        <f>_xlfn.XLOOKUP(A128,'Patient Health Records'!A128:A1127,'Patient Health Records'!B128:B1127,"Not Found")</f>
        <v>AB+</v>
      </c>
      <c r="J128" s="100" t="b">
        <f>_xlfn.XLOOKUP(A128,'Patient Health Records'!A128:A1127,'Patient Health Records'!H128:H1127,"Not Found")</f>
        <v>0</v>
      </c>
      <c r="K128" s="100" t="str">
        <f>_xlfn.XLOOKUP(A128,'Patient Health Records'!A128:A1127,'Patient Health Records'!J128:J1127,"Not Found")</f>
        <v>Yes</v>
      </c>
      <c r="L128" s="100" t="b">
        <f>_xlfn.XLOOKUP(A128,'Billing Details'!A:A,'Billing Details'!K:K,"Not Found")</f>
        <v>1</v>
      </c>
      <c r="M128" s="100" t="str">
        <f>_xlfn.XLOOKUP(A128,'Patient Education'!A:A,'Patient Education'!B:B,"Not Found")</f>
        <v>Post-graduate</v>
      </c>
      <c r="N128" s="100" t="str">
        <f>_xlfn.XLOOKUP(A128,'Patient Education'!A:A,'Patient Education'!C:C,"None")</f>
        <v>Consultant</v>
      </c>
      <c r="O128" s="100">
        <f>_xlfn.XLOOKUP(A128,'Patient Demographics'!A:A,'Patient Demographics'!I:I,"Not Found")</f>
        <v>4</v>
      </c>
      <c r="P128" s="100" t="str" cm="1">
        <f t="array" ref="P128">_xlfn.IFS(
 O128 &lt;= 2, "Very Low",
 O128 &lt;= 5, "Low",
 O128 &lt;= 10, "Lower-Middle",
 O128 &lt;= 25, "Middle",
 O128 &lt;= 50, "Upper-Middle",
 O128 &lt;= 100, "High",
 O128 &lt;= 200, "Very High",
 O128 &lt;= 400, "Ultra High"
)</f>
        <v>Low</v>
      </c>
      <c r="Q128" s="33">
        <f>_xlfn.XLOOKUP(A128,'Patient Health Records'!A:A,'Patient Health Records'!E:E,"Not Found")</f>
        <v>24.242424242424246</v>
      </c>
      <c r="R128" s="100" t="b">
        <f>_xlfn.XLOOKUP(A128,'Patient Health Records'!A128:A1127,'Patient Health Records'!T128:T1127,"Not Found")</f>
        <v>0</v>
      </c>
      <c r="S128" s="100" t="b" cm="1">
        <f t="array" ref="S128">_xlfn.SWITCH(R128, "Yes", TRUE, "No", FALSE, R128)</f>
        <v>0</v>
      </c>
      <c r="T128" s="100" t="str">
        <f>_xlfn.XLOOKUP(A128,'Patient Health Records'!A:A,'Patient Health Records'!V:V,"Not Found")</f>
        <v>Diabetes</v>
      </c>
      <c r="U128" s="100" t="str">
        <f>_xlfn.XLOOKUP(A128,'Patient Health Records'!A:A,'Patient Health Records'!X:X,"Not Found")</f>
        <v>Recovered</v>
      </c>
      <c r="V128" s="100" t="b">
        <f>_xlfn.XLOOKUP(A128,'Billing Details'!A:A,'Billing Details'!K:K,"Not Found")</f>
        <v>1</v>
      </c>
      <c r="W128" s="100" t="str">
        <f>_xlfn.XLOOKUP(A128,'Billing Details'!A:A,'Billing Details'!J:J,"Not Found")</f>
        <v>Medicare</v>
      </c>
      <c r="X128" s="100" t="b">
        <f>_xlfn.XLOOKUP(A128,'Patient Health Records'!A:A,'Patient Health Records'!P:P,"Not Found")</f>
        <v>0</v>
      </c>
      <c r="Y128" s="100" t="b" cm="1">
        <f t="array" ref="Y128">_xlfn.SWITCH(X128, "Yes", TRUE, "No", FALSE, X128)</f>
        <v>0</v>
      </c>
      <c r="Z128" s="100" t="b">
        <f>_xlfn.XLOOKUP(A128,'Patient Health Records'!A:A,'Patient Health Records'!T:T,"Not Found")</f>
        <v>0</v>
      </c>
      <c r="AA128" s="100" t="b" cm="1">
        <f t="array" ref="AA128">_xlfn.SWITCH(Z128, "Yes", TRUE, "No", FALSE, Z128)</f>
        <v>0</v>
      </c>
      <c r="AB128" s="100" t="b">
        <f>_xlfn.XLOOKUP(A128,'Patient Health Records'!A:A,'Patient Health Records'!K:K,"Not Found")</f>
        <v>0</v>
      </c>
      <c r="AC128" s="100" t="b" cm="1">
        <f t="array" ref="AC128">_xlfn.SWITCH(AB128, "Yes", TRUE, "No", FALSE, AB128)</f>
        <v>0</v>
      </c>
    </row>
    <row r="129" spans="1:29">
      <c r="A129" s="2" t="s">
        <v>290</v>
      </c>
      <c r="B129" s="100" t="str">
        <f>_xlfn.XLOOKUP(A129,'Patient Demographics'!A129:A1128,'Patient Demographics'!H129:H1128,"Not Found")</f>
        <v>Adult</v>
      </c>
      <c r="C129" s="100" t="str">
        <f>_xlfn.XLOOKUP(A129,'Patient Demographics'!A129:A1128,'Patient Demographics'!L129:L1128,"Not Found")</f>
        <v>South</v>
      </c>
      <c r="D129" s="100" t="str">
        <f>_xlfn.XLOOKUP(A129,'Patient Demographics'!A:A,'Patient Demographics'!J:J,"Not Found")</f>
        <v>Karnataka</v>
      </c>
      <c r="E129" s="100">
        <f>_xlfn.XLOOKUP(A129,'Billing Details'!A129:A1128,'Billing Details'!E129:E1128,"Not Found")</f>
        <v>250000</v>
      </c>
      <c r="F129" s="100">
        <f>_xlfn.XLOOKUP(A129,'Billing Details'!A129:A1128,'Billing Details'!M129:M1128,"Not Found")</f>
        <v>211680</v>
      </c>
      <c r="G129" s="100">
        <f>_xlfn.XLOOKUP(A129,'Patient Health Records'!A129:A1128,'Patient Health Records'!G129:G1128,"Not Found")</f>
        <v>61.9</v>
      </c>
      <c r="H129" s="17" t="str">
        <f>_xlfn.XLOOKUP(A129,'Patient Demographics'!A129:A1128,'Patient Demographics'!C129:C1128,"Not Found")</f>
        <v>Male</v>
      </c>
      <c r="I129" s="100" t="str">
        <f>_xlfn.XLOOKUP(A129,'Patient Health Records'!A129:A1128,'Patient Health Records'!B129:B1128,"Not Found")</f>
        <v>B-</v>
      </c>
      <c r="J129" s="100" t="b">
        <f>_xlfn.XLOOKUP(A129,'Patient Health Records'!A129:A1128,'Patient Health Records'!H129:H1128,"Not Found")</f>
        <v>0</v>
      </c>
      <c r="K129" s="100" t="b">
        <f>_xlfn.XLOOKUP(A129,'Patient Health Records'!A129:A1128,'Patient Health Records'!J129:J1128,"Not Found")</f>
        <v>0</v>
      </c>
      <c r="L129" s="100" t="b">
        <f>_xlfn.XLOOKUP(A129,'Billing Details'!A:A,'Billing Details'!K:K,"Not Found")</f>
        <v>1</v>
      </c>
      <c r="M129" s="100" t="str">
        <f>_xlfn.XLOOKUP(A129,'Patient Education'!A:A,'Patient Education'!B:B,"Not Found")</f>
        <v>Bachelor's Degree</v>
      </c>
      <c r="N129" s="100" t="str">
        <f>_xlfn.XLOOKUP(A129,'Patient Education'!A:A,'Patient Education'!C:C,"None")</f>
        <v>Nurse</v>
      </c>
      <c r="O129" s="100">
        <f>_xlfn.XLOOKUP(A129,'Patient Demographics'!A:A,'Patient Demographics'!I:I,"Not Found")</f>
        <v>7</v>
      </c>
      <c r="P129" s="100" t="str" cm="1">
        <f t="array" ref="P129">_xlfn.IFS(
 O129 &lt;= 2, "Very Low",
 O129 &lt;= 5, "Low",
 O129 &lt;= 10, "Lower-Middle",
 O129 &lt;= 25, "Middle",
 O129 &lt;= 50, "Upper-Middle",
 O129 &lt;= 100, "High",
 O129 &lt;= 200, "Very High",
 O129 &lt;= 400, "Ultra High"
)</f>
        <v>Lower-Middle</v>
      </c>
      <c r="Q129" s="33">
        <f>_xlfn.XLOOKUP(A129,'Patient Health Records'!A:A,'Patient Health Records'!E:E,"Not Found")</f>
        <v>20.212244897959184</v>
      </c>
      <c r="R129" s="100" t="b">
        <f>_xlfn.XLOOKUP(A129,'Patient Health Records'!A129:A1128,'Patient Health Records'!T129:T1128,"Not Found")</f>
        <v>0</v>
      </c>
      <c r="S129" s="100" t="b" cm="1">
        <f t="array" ref="S129">_xlfn.SWITCH(R129, "Yes", TRUE, "No", FALSE, R129)</f>
        <v>0</v>
      </c>
      <c r="T129" s="100" t="str">
        <f>_xlfn.XLOOKUP(A129,'Patient Health Records'!A:A,'Patient Health Records'!V:V,"Not Found")</f>
        <v>Stroke</v>
      </c>
      <c r="U129" s="100" t="str">
        <f>_xlfn.XLOOKUP(A129,'Patient Health Records'!A:A,'Patient Health Records'!X:X,"Not Found")</f>
        <v>Critical</v>
      </c>
      <c r="V129" s="100" t="b">
        <f>_xlfn.XLOOKUP(A129,'Billing Details'!A:A,'Billing Details'!K:K,"Not Found")</f>
        <v>1</v>
      </c>
      <c r="W129" s="100" t="str">
        <f>_xlfn.XLOOKUP(A129,'Billing Details'!A:A,'Billing Details'!J:J,"Not Found")</f>
        <v>Aetna</v>
      </c>
      <c r="X129" s="100" t="b">
        <f>_xlfn.XLOOKUP(A129,'Patient Health Records'!A:A,'Patient Health Records'!P:P,"Not Found")</f>
        <v>0</v>
      </c>
      <c r="Y129" s="100" t="b" cm="1">
        <f t="array" ref="Y129">_xlfn.SWITCH(X129, "Yes", TRUE, "No", FALSE, X129)</f>
        <v>0</v>
      </c>
      <c r="Z129" s="100" t="b">
        <f>_xlfn.XLOOKUP(A129,'Patient Health Records'!A:A,'Patient Health Records'!T:T,"Not Found")</f>
        <v>0</v>
      </c>
      <c r="AA129" s="100" t="b" cm="1">
        <f t="array" ref="AA129">_xlfn.SWITCH(Z129, "Yes", TRUE, "No", FALSE, Z129)</f>
        <v>0</v>
      </c>
      <c r="AB129" s="100" t="str">
        <f>_xlfn.XLOOKUP(A129,'Patient Health Records'!A:A,'Patient Health Records'!K:K,"Not Found")</f>
        <v>No</v>
      </c>
      <c r="AC129" s="100" t="b" cm="1">
        <f t="array" ref="AC129">_xlfn.SWITCH(AB129, "Yes", TRUE, "No", FALSE, AB129)</f>
        <v>0</v>
      </c>
    </row>
    <row r="130" spans="1:29">
      <c r="A130" s="2" t="s">
        <v>292</v>
      </c>
      <c r="B130" s="100" t="str">
        <f>_xlfn.XLOOKUP(A130,'Patient Demographics'!A130:A1129,'Patient Demographics'!H130:H1129,"Not Found")</f>
        <v>Middle-aged</v>
      </c>
      <c r="C130" s="100" t="str">
        <f>_xlfn.XLOOKUP(A130,'Patient Demographics'!A130:A1129,'Patient Demographics'!L130:L1129,"Not Found")</f>
        <v>West</v>
      </c>
      <c r="D130" s="100" t="str">
        <f>_xlfn.XLOOKUP(A130,'Patient Demographics'!A:A,'Patient Demographics'!J:J,"Not Found")</f>
        <v>Maharashtra</v>
      </c>
      <c r="E130" s="100">
        <f>_xlfn.XLOOKUP(A130,'Billing Details'!A130:A1129,'Billing Details'!E130:E1129,"Not Found")</f>
        <v>40000</v>
      </c>
      <c r="F130" s="100">
        <f>_xlfn.XLOOKUP(A130,'Billing Details'!A130:A1129,'Billing Details'!M130:M1129,"Not Found")</f>
        <v>35676.199999999997</v>
      </c>
      <c r="G130" s="100">
        <f>_xlfn.XLOOKUP(A130,'Patient Health Records'!A130:A1129,'Patient Health Records'!G130:G1129,"Not Found")</f>
        <v>70.8</v>
      </c>
      <c r="H130" s="17" t="str">
        <f>_xlfn.XLOOKUP(A130,'Patient Demographics'!A130:A1129,'Patient Demographics'!C130:C1129,"Not Found")</f>
        <v>Female</v>
      </c>
      <c r="I130" s="100" t="str">
        <f>_xlfn.XLOOKUP(A130,'Patient Health Records'!A130:A1129,'Patient Health Records'!B130:B1129,"Not Found")</f>
        <v>B-</v>
      </c>
      <c r="J130" s="100" t="b">
        <f>_xlfn.XLOOKUP(A130,'Patient Health Records'!A130:A1129,'Patient Health Records'!H130:H1129,"Not Found")</f>
        <v>0</v>
      </c>
      <c r="K130" s="100" t="b">
        <f>_xlfn.XLOOKUP(A130,'Patient Health Records'!A130:A1129,'Patient Health Records'!J130:J1129,"Not Found")</f>
        <v>1</v>
      </c>
      <c r="L130" s="100" t="b">
        <f>_xlfn.XLOOKUP(A130,'Billing Details'!A:A,'Billing Details'!K:K,"Not Found")</f>
        <v>1</v>
      </c>
      <c r="M130" s="100" t="str">
        <f>_xlfn.XLOOKUP(A130,'Patient Education'!A:A,'Patient Education'!B:B,"Not Found")</f>
        <v>School</v>
      </c>
      <c r="N130" s="100" t="str">
        <f>_xlfn.XLOOKUP(A130,'Patient Education'!A:A,'Patient Education'!C:C,"None")</f>
        <v>Driver</v>
      </c>
      <c r="O130" s="100">
        <f>_xlfn.XLOOKUP(A130,'Patient Demographics'!A:A,'Patient Demographics'!I:I,"Not Found")</f>
        <v>20</v>
      </c>
      <c r="P130" s="100" t="str" cm="1">
        <f t="array" ref="P130">_xlfn.IFS(
 O130 &lt;= 2, "Very Low",
 O130 &lt;= 5, "Low",
 O130 &lt;= 10, "Lower-Middle",
 O130 &lt;= 25, "Middle",
 O130 &lt;= 50, "Upper-Middle",
 O130 &lt;= 100, "High",
 O130 &lt;= 200, "Very High",
 O130 &lt;= 400, "Ultra High"
)</f>
        <v>Middle</v>
      </c>
      <c r="Q130" s="33">
        <f>_xlfn.XLOOKUP(A130,'Patient Health Records'!A:A,'Patient Health Records'!E:E,"Not Found")</f>
        <v>22.096688617708562</v>
      </c>
      <c r="R130" s="100" t="b">
        <f>_xlfn.XLOOKUP(A130,'Patient Health Records'!A130:A1129,'Patient Health Records'!T130:T1129,"Not Found")</f>
        <v>0</v>
      </c>
      <c r="S130" s="100" t="b" cm="1">
        <f t="array" ref="S130">_xlfn.SWITCH(R130, "Yes", TRUE, "No", FALSE, R130)</f>
        <v>0</v>
      </c>
      <c r="T130" s="100" t="str">
        <f>_xlfn.XLOOKUP(A130,'Patient Health Records'!A:A,'Patient Health Records'!V:V,"Not Found")</f>
        <v>Fractured Arm</v>
      </c>
      <c r="U130" s="100" t="str">
        <f>_xlfn.XLOOKUP(A130,'Patient Health Records'!A:A,'Patient Health Records'!X:X,"Not Found")</f>
        <v>Ongoing Treatment</v>
      </c>
      <c r="V130" s="100" t="b">
        <f>_xlfn.XLOOKUP(A130,'Billing Details'!A:A,'Billing Details'!K:K,"Not Found")</f>
        <v>1</v>
      </c>
      <c r="W130" s="100" t="str">
        <f>_xlfn.XLOOKUP(A130,'Billing Details'!A:A,'Billing Details'!J:J,"Not Found")</f>
        <v>Medicare</v>
      </c>
      <c r="X130" s="100" t="b">
        <f>_xlfn.XLOOKUP(A130,'Patient Health Records'!A:A,'Patient Health Records'!P:P,"Not Found")</f>
        <v>0</v>
      </c>
      <c r="Y130" s="100" t="b" cm="1">
        <f t="array" ref="Y130">_xlfn.SWITCH(X130, "Yes", TRUE, "No", FALSE, X130)</f>
        <v>0</v>
      </c>
      <c r="Z130" s="100" t="b">
        <f>_xlfn.XLOOKUP(A130,'Patient Health Records'!A:A,'Patient Health Records'!T:T,"Not Found")</f>
        <v>0</v>
      </c>
      <c r="AA130" s="100" t="b" cm="1">
        <f t="array" ref="AA130">_xlfn.SWITCH(Z130, "Yes", TRUE, "No", FALSE, Z130)</f>
        <v>0</v>
      </c>
      <c r="AB130" s="100" t="b">
        <f>_xlfn.XLOOKUP(A130,'Patient Health Records'!A:A,'Patient Health Records'!K:K,"Not Found")</f>
        <v>0</v>
      </c>
      <c r="AC130" s="100" t="b" cm="1">
        <f t="array" ref="AC130">_xlfn.SWITCH(AB130, "Yes", TRUE, "No", FALSE, AB130)</f>
        <v>0</v>
      </c>
    </row>
    <row r="131" spans="1:29">
      <c r="A131" s="2" t="s">
        <v>294</v>
      </c>
      <c r="B131" s="100" t="str">
        <f>_xlfn.XLOOKUP(A131,'Patient Demographics'!A131:A1130,'Patient Demographics'!H131:H1130,"Not Found")</f>
        <v>Middle-aged</v>
      </c>
      <c r="C131" s="100" t="str">
        <f>_xlfn.XLOOKUP(A131,'Patient Demographics'!A131:A1130,'Patient Demographics'!L131:L1130,"Not Found")</f>
        <v>South</v>
      </c>
      <c r="D131" s="100" t="str">
        <f>_xlfn.XLOOKUP(A131,'Patient Demographics'!A:A,'Patient Demographics'!J:J,"Not Found")</f>
        <v>Karnataka</v>
      </c>
      <c r="E131" s="100">
        <f>_xlfn.XLOOKUP(A131,'Billing Details'!A131:A1130,'Billing Details'!E131:E1130,"Not Found")</f>
        <v>90000</v>
      </c>
      <c r="F131" s="100">
        <f>_xlfn.XLOOKUP(A131,'Billing Details'!A131:A1130,'Billing Details'!M131:M1130,"Not Found")</f>
        <v>73985</v>
      </c>
      <c r="G131" s="100">
        <f>_xlfn.XLOOKUP(A131,'Patient Health Records'!A131:A1130,'Patient Health Records'!G131:G1130,"Not Found")</f>
        <v>84.6</v>
      </c>
      <c r="H131" s="17" t="str">
        <f>_xlfn.XLOOKUP(A131,'Patient Demographics'!A131:A1130,'Patient Demographics'!C131:C1130,"Not Found")</f>
        <v>Female</v>
      </c>
      <c r="I131" s="100" t="str">
        <f>_xlfn.XLOOKUP(A131,'Patient Health Records'!A131:A1130,'Patient Health Records'!B131:B1130,"Not Found")</f>
        <v>O-</v>
      </c>
      <c r="J131" s="100" t="b">
        <f>_xlfn.XLOOKUP(A131,'Patient Health Records'!A131:A1130,'Patient Health Records'!H131:H1130,"Not Found")</f>
        <v>0</v>
      </c>
      <c r="K131" s="100" t="b">
        <f>_xlfn.XLOOKUP(A131,'Patient Health Records'!A131:A1130,'Patient Health Records'!J131:J1130,"Not Found")</f>
        <v>0</v>
      </c>
      <c r="L131" s="100" t="b">
        <f>_xlfn.XLOOKUP(A131,'Billing Details'!A:A,'Billing Details'!K:K,"Not Found")</f>
        <v>1</v>
      </c>
      <c r="M131" s="100" t="str">
        <f>_xlfn.XLOOKUP(A131,'Patient Education'!A:A,'Patient Education'!B:B,"Not Found")</f>
        <v>Bachelor's Degree</v>
      </c>
      <c r="N131" s="100" t="str">
        <f>_xlfn.XLOOKUP(A131,'Patient Education'!A:A,'Patient Education'!C:C,"None")</f>
        <v>Teacher</v>
      </c>
      <c r="O131" s="100">
        <f>_xlfn.XLOOKUP(A131,'Patient Demographics'!A:A,'Patient Demographics'!I:I,"Not Found")</f>
        <v>50</v>
      </c>
      <c r="P131" s="100" t="str" cm="1">
        <f t="array" ref="P131">_xlfn.IFS(
 O131 &lt;= 2, "Very Low",
 O131 &lt;= 5, "Low",
 O131 &lt;= 10, "Lower-Middle",
 O131 &lt;= 25, "Middle",
 O131 &lt;= 50, "Upper-Middle",
 O131 &lt;= 100, "High",
 O131 &lt;= 200, "Very High",
 O131 &lt;= 400, "Ultra High"
)</f>
        <v>Upper-Middle</v>
      </c>
      <c r="Q131" s="33">
        <f>_xlfn.XLOOKUP(A131,'Patient Health Records'!A:A,'Patient Health Records'!E:E,"Not Found")</f>
        <v>26.701174094180026</v>
      </c>
      <c r="R131" s="100" t="b">
        <f>_xlfn.XLOOKUP(A131,'Patient Health Records'!A131:A1130,'Patient Health Records'!T131:T1130,"Not Found")</f>
        <v>0</v>
      </c>
      <c r="S131" s="100" t="b" cm="1">
        <f t="array" ref="S131">_xlfn.SWITCH(R131, "Yes", TRUE, "No", FALSE, R131)</f>
        <v>0</v>
      </c>
      <c r="T131" s="100" t="str">
        <f>_xlfn.XLOOKUP(A131,'Patient Health Records'!A:A,'Patient Health Records'!V:V,"Not Found")</f>
        <v>Cancer</v>
      </c>
      <c r="U131" s="100" t="str">
        <f>_xlfn.XLOOKUP(A131,'Patient Health Records'!A:A,'Patient Health Records'!X:X,"Not Found")</f>
        <v>Critical</v>
      </c>
      <c r="V131" s="100" t="b">
        <f>_xlfn.XLOOKUP(A131,'Billing Details'!A:A,'Billing Details'!K:K,"Not Found")</f>
        <v>1</v>
      </c>
      <c r="W131" s="100" t="str">
        <f>_xlfn.XLOOKUP(A131,'Billing Details'!A:A,'Billing Details'!J:J,"Not Found")</f>
        <v>Blue Cross</v>
      </c>
      <c r="X131" s="100" t="b">
        <f>_xlfn.XLOOKUP(A131,'Patient Health Records'!A:A,'Patient Health Records'!P:P,"Not Found")</f>
        <v>0</v>
      </c>
      <c r="Y131" s="100" t="b" cm="1">
        <f t="array" ref="Y131">_xlfn.SWITCH(X131, "Yes", TRUE, "No", FALSE, X131)</f>
        <v>0</v>
      </c>
      <c r="Z131" s="100" t="b">
        <f>_xlfn.XLOOKUP(A131,'Patient Health Records'!A:A,'Patient Health Records'!T:T,"Not Found")</f>
        <v>0</v>
      </c>
      <c r="AA131" s="100" t="b" cm="1">
        <f t="array" ref="AA131">_xlfn.SWITCH(Z131, "Yes", TRUE, "No", FALSE, Z131)</f>
        <v>0</v>
      </c>
      <c r="AB131" s="100" t="b">
        <f>_xlfn.XLOOKUP(A131,'Patient Health Records'!A:A,'Patient Health Records'!K:K,"Not Found")</f>
        <v>0</v>
      </c>
      <c r="AC131" s="100" t="b" cm="1">
        <f t="array" ref="AC131">_xlfn.SWITCH(AB131, "Yes", TRUE, "No", FALSE, AB131)</f>
        <v>0</v>
      </c>
    </row>
    <row r="132" spans="1:29">
      <c r="A132" s="2" t="s">
        <v>295</v>
      </c>
      <c r="B132" s="100" t="str">
        <f>_xlfn.XLOOKUP(A132,'Patient Demographics'!A132:A1131,'Patient Demographics'!H132:H1131,"Not Found")</f>
        <v>Young Adult</v>
      </c>
      <c r="C132" s="100" t="str">
        <f>_xlfn.XLOOKUP(A132,'Patient Demographics'!A132:A1131,'Patient Demographics'!L132:L1131,"Not Found")</f>
        <v>South</v>
      </c>
      <c r="D132" s="100" t="str">
        <f>_xlfn.XLOOKUP(A132,'Patient Demographics'!A:A,'Patient Demographics'!J:J,"Not Found")</f>
        <v>Karnataka</v>
      </c>
      <c r="E132" s="100">
        <f>_xlfn.XLOOKUP(A132,'Billing Details'!A132:A1131,'Billing Details'!E132:E1131,"Not Found")</f>
        <v>32000</v>
      </c>
      <c r="F132" s="100">
        <f>_xlfn.XLOOKUP(A132,'Billing Details'!A132:A1131,'Billing Details'!M132:M1131,"Not Found")</f>
        <v>23309.4</v>
      </c>
      <c r="G132" s="100">
        <f>_xlfn.XLOOKUP(A132,'Patient Health Records'!A132:A1131,'Patient Health Records'!G132:G1131,"Not Found")</f>
        <v>83.6</v>
      </c>
      <c r="H132" s="17" t="str">
        <f>_xlfn.XLOOKUP(A132,'Patient Demographics'!A132:A1131,'Patient Demographics'!C132:C1131,"Not Found")</f>
        <v>Male</v>
      </c>
      <c r="I132" s="100" t="str">
        <f>_xlfn.XLOOKUP(A132,'Patient Health Records'!A132:A1131,'Patient Health Records'!B132:B1131,"Not Found")</f>
        <v>A-</v>
      </c>
      <c r="J132" s="100" t="b">
        <f>_xlfn.XLOOKUP(A132,'Patient Health Records'!A132:A1131,'Patient Health Records'!H132:H1131,"Not Found")</f>
        <v>1</v>
      </c>
      <c r="K132" s="100" t="b">
        <f>_xlfn.XLOOKUP(A132,'Patient Health Records'!A132:A1131,'Patient Health Records'!J132:J1131,"Not Found")</f>
        <v>0</v>
      </c>
      <c r="L132" s="100" t="b">
        <f>_xlfn.XLOOKUP(A132,'Billing Details'!A:A,'Billing Details'!K:K,"Not Found")</f>
        <v>1</v>
      </c>
      <c r="M132" s="100" t="str">
        <f>_xlfn.XLOOKUP(A132,'Patient Education'!A:A,'Patient Education'!B:B,"Not Found")</f>
        <v>Post-graduate</v>
      </c>
      <c r="N132" s="100" t="str">
        <f>_xlfn.XLOOKUP(A132,'Patient Education'!A:A,'Patient Education'!C:C,"None")</f>
        <v>Professor</v>
      </c>
      <c r="O132" s="100">
        <f>_xlfn.XLOOKUP(A132,'Patient Demographics'!A:A,'Patient Demographics'!I:I,"Not Found")</f>
        <v>2</v>
      </c>
      <c r="P132" s="100" t="str" cm="1">
        <f t="array" ref="P132">_xlfn.IFS(
 O132 &lt;= 2, "Very Low",
 O132 &lt;= 5, "Low",
 O132 &lt;= 10, "Lower-Middle",
 O132 &lt;= 25, "Middle",
 O132 &lt;= 50, "Upper-Middle",
 O132 &lt;= 100, "High",
 O132 &lt;= 200, "Very High",
 O132 &lt;= 400, "Ultra High"
)</f>
        <v>Very Low</v>
      </c>
      <c r="Q132" s="33">
        <f>_xlfn.XLOOKUP(A132,'Patient Health Records'!A:A,'Patient Health Records'!E:E,"Not Found")</f>
        <v>28.25851811790157</v>
      </c>
      <c r="R132" s="100" t="b">
        <f>_xlfn.XLOOKUP(A132,'Patient Health Records'!A132:A1131,'Patient Health Records'!T132:T1131,"Not Found")</f>
        <v>1</v>
      </c>
      <c r="S132" s="100" t="b" cm="1">
        <f t="array" ref="S132">_xlfn.SWITCH(R132, "Yes", TRUE, "No", FALSE, R132)</f>
        <v>1</v>
      </c>
      <c r="T132" s="100" t="str">
        <f>_xlfn.XLOOKUP(A132,'Patient Health Records'!A:A,'Patient Health Records'!V:V,"Not Found")</f>
        <v>Stroke</v>
      </c>
      <c r="U132" s="100" t="str">
        <f>_xlfn.XLOOKUP(A132,'Patient Health Records'!A:A,'Patient Health Records'!X:X,"Not Found")</f>
        <v>Ongoing Treatment</v>
      </c>
      <c r="V132" s="100" t="b">
        <f>_xlfn.XLOOKUP(A132,'Billing Details'!A:A,'Billing Details'!K:K,"Not Found")</f>
        <v>1</v>
      </c>
      <c r="W132" s="100" t="str">
        <f>_xlfn.XLOOKUP(A132,'Billing Details'!A:A,'Billing Details'!J:J,"Not Found")</f>
        <v>Blue Cross</v>
      </c>
      <c r="X132" s="100" t="b">
        <f>_xlfn.XLOOKUP(A132,'Patient Health Records'!A:A,'Patient Health Records'!P:P,"Not Found")</f>
        <v>1</v>
      </c>
      <c r="Y132" s="100" t="b" cm="1">
        <f t="array" ref="Y132">_xlfn.SWITCH(X132, "Yes", TRUE, "No", FALSE, X132)</f>
        <v>1</v>
      </c>
      <c r="Z132" s="100" t="b">
        <f>_xlfn.XLOOKUP(A132,'Patient Health Records'!A:A,'Patient Health Records'!T:T,"Not Found")</f>
        <v>1</v>
      </c>
      <c r="AA132" s="100" t="b" cm="1">
        <f t="array" ref="AA132">_xlfn.SWITCH(Z132, "Yes", TRUE, "No", FALSE, Z132)</f>
        <v>1</v>
      </c>
      <c r="AB132" s="100" t="b">
        <f>_xlfn.XLOOKUP(A132,'Patient Health Records'!A:A,'Patient Health Records'!K:K,"Not Found")</f>
        <v>1</v>
      </c>
      <c r="AC132" s="100" t="b" cm="1">
        <f t="array" ref="AC132">_xlfn.SWITCH(AB132, "Yes", TRUE, "No", FALSE, AB132)</f>
        <v>1</v>
      </c>
    </row>
    <row r="133" spans="1:29">
      <c r="A133" s="2" t="s">
        <v>296</v>
      </c>
      <c r="B133" s="100" t="str">
        <f>_xlfn.XLOOKUP(A133,'Patient Demographics'!A133:A1132,'Patient Demographics'!H133:H1132,"Not Found")</f>
        <v>Middle-aged</v>
      </c>
      <c r="C133" s="100" t="str">
        <f>_xlfn.XLOOKUP(A133,'Patient Demographics'!A133:A1132,'Patient Demographics'!L133:L1132,"Not Found")</f>
        <v>East</v>
      </c>
      <c r="D133" s="100" t="str">
        <f>_xlfn.XLOOKUP(A133,'Patient Demographics'!A:A,'Patient Demographics'!J:J,"Not Found")</f>
        <v>West Bengal</v>
      </c>
      <c r="E133" s="100">
        <f>_xlfn.XLOOKUP(A133,'Billing Details'!A133:A1132,'Billing Details'!E133:E1132,"Not Found")</f>
        <v>300000</v>
      </c>
      <c r="F133" s="100">
        <f>_xlfn.XLOOKUP(A133,'Billing Details'!A133:A1132,'Billing Details'!M133:M1132,"Not Found")</f>
        <v>0</v>
      </c>
      <c r="G133" s="100">
        <f>_xlfn.XLOOKUP(A133,'Patient Health Records'!A133:A1132,'Patient Health Records'!G133:G1132,"Not Found")</f>
        <v>78.599999999999994</v>
      </c>
      <c r="H133" s="17" t="str">
        <f>_xlfn.XLOOKUP(A133,'Patient Demographics'!A133:A1132,'Patient Demographics'!C133:C1132,"Not Found")</f>
        <v>Male</v>
      </c>
      <c r="I133" s="100" t="str">
        <f>_xlfn.XLOOKUP(A133,'Patient Health Records'!A133:A1132,'Patient Health Records'!B133:B1132,"Not Found")</f>
        <v>O+</v>
      </c>
      <c r="J133" s="100" t="b">
        <f>_xlfn.XLOOKUP(A133,'Patient Health Records'!A133:A1132,'Patient Health Records'!H133:H1132,"Not Found")</f>
        <v>0</v>
      </c>
      <c r="K133" s="100" t="b">
        <f>_xlfn.XLOOKUP(A133,'Patient Health Records'!A133:A1132,'Patient Health Records'!J133:J1132,"Not Found")</f>
        <v>0</v>
      </c>
      <c r="L133" s="100" t="b">
        <f>_xlfn.XLOOKUP(A133,'Billing Details'!A:A,'Billing Details'!K:K,"Not Found")</f>
        <v>0</v>
      </c>
      <c r="M133" s="100" t="str">
        <f>_xlfn.XLOOKUP(A133,'Patient Education'!A:A,'Patient Education'!B:B,"Not Found")</f>
        <v>PhD</v>
      </c>
      <c r="N133" s="100" t="str">
        <f>_xlfn.XLOOKUP(A133,'Patient Education'!A:A,'Patient Education'!C:C,"None")</f>
        <v>CEO</v>
      </c>
      <c r="O133" s="100">
        <f>_xlfn.XLOOKUP(A133,'Patient Demographics'!A:A,'Patient Demographics'!I:I,"Not Found")</f>
        <v>70</v>
      </c>
      <c r="P133" s="100" t="str" cm="1">
        <f t="array" ref="P133">_xlfn.IFS(
 O133 &lt;= 2, "Very Low",
 O133 &lt;= 5, "Low",
 O133 &lt;= 10, "Lower-Middle",
 O133 &lt;= 25, "Middle",
 O133 &lt;= 50, "Upper-Middle",
 O133 &lt;= 100, "High",
 O133 &lt;= 200, "Very High",
 O133 &lt;= 400, "Ultra High"
)</f>
        <v>High</v>
      </c>
      <c r="Q133" s="33">
        <f>_xlfn.XLOOKUP(A133,'Patient Health Records'!A:A,'Patient Health Records'!E:E,"Not Found")</f>
        <v>33.576829424580289</v>
      </c>
      <c r="R133" s="100" t="b">
        <f>_xlfn.XLOOKUP(A133,'Patient Health Records'!A133:A1132,'Patient Health Records'!T133:T1132,"Not Found")</f>
        <v>1</v>
      </c>
      <c r="S133" s="100" t="b" cm="1">
        <f t="array" ref="S133">_xlfn.SWITCH(R133, "Yes", TRUE, "No", FALSE, R133)</f>
        <v>1</v>
      </c>
      <c r="T133" s="100" t="str">
        <f>_xlfn.XLOOKUP(A133,'Patient Health Records'!A:A,'Patient Health Records'!V:V,"Not Found")</f>
        <v>Hypertension</v>
      </c>
      <c r="U133" s="100" t="str">
        <f>_xlfn.XLOOKUP(A133,'Patient Health Records'!A:A,'Patient Health Records'!X:X,"Not Found")</f>
        <v>Critical</v>
      </c>
      <c r="V133" s="100" t="b">
        <f>_xlfn.XLOOKUP(A133,'Billing Details'!A:A,'Billing Details'!K:K,"Not Found")</f>
        <v>0</v>
      </c>
      <c r="W133" s="100">
        <f>_xlfn.XLOOKUP(A133,'Billing Details'!A:A,'Billing Details'!J:J,"Not Found")</f>
        <v>0</v>
      </c>
      <c r="X133" s="100" t="b">
        <f>_xlfn.XLOOKUP(A133,'Patient Health Records'!A:A,'Patient Health Records'!P:P,"Not Found")</f>
        <v>1</v>
      </c>
      <c r="Y133" s="100" t="b" cm="1">
        <f t="array" ref="Y133">_xlfn.SWITCH(X133, "Yes", TRUE, "No", FALSE, X133)</f>
        <v>1</v>
      </c>
      <c r="Z133" s="100" t="b">
        <f>_xlfn.XLOOKUP(A133,'Patient Health Records'!A:A,'Patient Health Records'!T:T,"Not Found")</f>
        <v>1</v>
      </c>
      <c r="AA133" s="100" t="b" cm="1">
        <f t="array" ref="AA133">_xlfn.SWITCH(Z133, "Yes", TRUE, "No", FALSE, Z133)</f>
        <v>1</v>
      </c>
      <c r="AB133" s="100" t="b">
        <f>_xlfn.XLOOKUP(A133,'Patient Health Records'!A:A,'Patient Health Records'!K:K,"Not Found")</f>
        <v>1</v>
      </c>
      <c r="AC133" s="100" t="b" cm="1">
        <f t="array" ref="AC133">_xlfn.SWITCH(AB133, "Yes", TRUE, "No", FALSE, AB133)</f>
        <v>1</v>
      </c>
    </row>
    <row r="134" spans="1:29">
      <c r="A134" s="2" t="s">
        <v>298</v>
      </c>
      <c r="B134" s="100" t="str">
        <f>_xlfn.XLOOKUP(A134,'Patient Demographics'!A134:A1133,'Patient Demographics'!H134:H1133,"Not Found")</f>
        <v>Middle-aged</v>
      </c>
      <c r="C134" s="100" t="str">
        <f>_xlfn.XLOOKUP(A134,'Patient Demographics'!A134:A1133,'Patient Demographics'!L134:L1133,"Not Found")</f>
        <v>South</v>
      </c>
      <c r="D134" s="100" t="str">
        <f>_xlfn.XLOOKUP(A134,'Patient Demographics'!A:A,'Patient Demographics'!J:J,"Not Found")</f>
        <v>Tamil Nadu</v>
      </c>
      <c r="E134" s="100">
        <f>_xlfn.XLOOKUP(A134,'Billing Details'!A134:A1133,'Billing Details'!E134:E1133,"Not Found")</f>
        <v>24000</v>
      </c>
      <c r="F134" s="100">
        <f>_xlfn.XLOOKUP(A134,'Billing Details'!A134:A1133,'Billing Details'!M134:M1133,"Not Found")</f>
        <v>19197.150000000001</v>
      </c>
      <c r="G134" s="100">
        <f>_xlfn.XLOOKUP(A134,'Patient Health Records'!A134:A1133,'Patient Health Records'!G134:G1133,"Not Found")</f>
        <v>61.8</v>
      </c>
      <c r="H134" s="17" t="str">
        <f>_xlfn.XLOOKUP(A134,'Patient Demographics'!A134:A1133,'Patient Demographics'!C134:C1133,"Not Found")</f>
        <v>Male</v>
      </c>
      <c r="I134" s="100" t="str">
        <f>_xlfn.XLOOKUP(A134,'Patient Health Records'!A134:A1133,'Patient Health Records'!B134:B1133,"Not Found")</f>
        <v>B-</v>
      </c>
      <c r="J134" s="100" t="b">
        <f>_xlfn.XLOOKUP(A134,'Patient Health Records'!A134:A1133,'Patient Health Records'!H134:H1133,"Not Found")</f>
        <v>0</v>
      </c>
      <c r="K134" s="100" t="b">
        <f>_xlfn.XLOOKUP(A134,'Patient Health Records'!A134:A1133,'Patient Health Records'!J134:J1133,"Not Found")</f>
        <v>0</v>
      </c>
      <c r="L134" s="100" t="b">
        <f>_xlfn.XLOOKUP(A134,'Billing Details'!A:A,'Billing Details'!K:K,"Not Found")</f>
        <v>1</v>
      </c>
      <c r="M134" s="100" t="str">
        <f>_xlfn.XLOOKUP(A134,'Patient Education'!A:A,'Patient Education'!B:B,"Not Found")</f>
        <v>Bachelor's Degree</v>
      </c>
      <c r="N134" s="100" t="str">
        <f>_xlfn.XLOOKUP(A134,'Patient Education'!A:A,'Patient Education'!C:C,"None")</f>
        <v>Nurse</v>
      </c>
      <c r="O134" s="100">
        <f>_xlfn.XLOOKUP(A134,'Patient Demographics'!A:A,'Patient Demographics'!I:I,"Not Found")</f>
        <v>5</v>
      </c>
      <c r="P134" s="100" t="str" cm="1">
        <f t="array" ref="P134">_xlfn.IFS(
 O134 &lt;= 2, "Very Low",
 O134 &lt;= 5, "Low",
 O134 &lt;= 10, "Lower-Middle",
 O134 &lt;= 25, "Middle",
 O134 &lt;= 50, "Upper-Middle",
 O134 &lt;= 100, "High",
 O134 &lt;= 200, "Very High",
 O134 &lt;= 400, "Ultra High"
)</f>
        <v>Low</v>
      </c>
      <c r="Q134" s="33">
        <f>_xlfn.XLOOKUP(A134,'Patient Health Records'!A:A,'Patient Health Records'!E:E,"Not Found")</f>
        <v>22.977394408090426</v>
      </c>
      <c r="R134" s="100" t="b">
        <f>_xlfn.XLOOKUP(A134,'Patient Health Records'!A134:A1133,'Patient Health Records'!T134:T1133,"Not Found")</f>
        <v>0</v>
      </c>
      <c r="S134" s="100" t="b" cm="1">
        <f t="array" ref="S134">_xlfn.SWITCH(R134, "Yes", TRUE, "No", FALSE, R134)</f>
        <v>0</v>
      </c>
      <c r="T134" s="100" t="str">
        <f>_xlfn.XLOOKUP(A134,'Patient Health Records'!A:A,'Patient Health Records'!V:V,"Not Found")</f>
        <v>Cancer</v>
      </c>
      <c r="U134" s="100" t="str">
        <f>_xlfn.XLOOKUP(A134,'Patient Health Records'!A:A,'Patient Health Records'!X:X,"Not Found")</f>
        <v>Ongoing Treatment</v>
      </c>
      <c r="V134" s="100" t="b">
        <f>_xlfn.XLOOKUP(A134,'Billing Details'!A:A,'Billing Details'!K:K,"Not Found")</f>
        <v>1</v>
      </c>
      <c r="W134" s="100" t="str">
        <f>_xlfn.XLOOKUP(A134,'Billing Details'!A:A,'Billing Details'!J:J,"Not Found")</f>
        <v>UnitedHealthcare</v>
      </c>
      <c r="X134" s="100" t="b">
        <f>_xlfn.XLOOKUP(A134,'Patient Health Records'!A:A,'Patient Health Records'!P:P,"Not Found")</f>
        <v>0</v>
      </c>
      <c r="Y134" s="100" t="b" cm="1">
        <f t="array" ref="Y134">_xlfn.SWITCH(X134, "Yes", TRUE, "No", FALSE, X134)</f>
        <v>0</v>
      </c>
      <c r="Z134" s="100" t="b">
        <f>_xlfn.XLOOKUP(A134,'Patient Health Records'!A:A,'Patient Health Records'!T:T,"Not Found")</f>
        <v>0</v>
      </c>
      <c r="AA134" s="100" t="b" cm="1">
        <f t="array" ref="AA134">_xlfn.SWITCH(Z134, "Yes", TRUE, "No", FALSE, Z134)</f>
        <v>0</v>
      </c>
      <c r="AB134" s="100" t="b">
        <f>_xlfn.XLOOKUP(A134,'Patient Health Records'!A:A,'Patient Health Records'!K:K,"Not Found")</f>
        <v>0</v>
      </c>
      <c r="AC134" s="100" t="b" cm="1">
        <f t="array" ref="AC134">_xlfn.SWITCH(AB134, "Yes", TRUE, "No", FALSE, AB134)</f>
        <v>0</v>
      </c>
    </row>
    <row r="135" spans="1:29">
      <c r="A135" s="2" t="s">
        <v>299</v>
      </c>
      <c r="B135" s="100" t="str">
        <f>_xlfn.XLOOKUP(A135,'Patient Demographics'!A135:A1134,'Patient Demographics'!H135:H1134,"Not Found")</f>
        <v>Middle-aged</v>
      </c>
      <c r="C135" s="100" t="str">
        <f>_xlfn.XLOOKUP(A135,'Patient Demographics'!A135:A1134,'Patient Demographics'!L135:L1134,"Not Found")</f>
        <v>South</v>
      </c>
      <c r="D135" s="100" t="str">
        <f>_xlfn.XLOOKUP(A135,'Patient Demographics'!A:A,'Patient Demographics'!J:J,"Not Found")</f>
        <v>Karnataka</v>
      </c>
      <c r="E135" s="100">
        <f>_xlfn.XLOOKUP(A135,'Billing Details'!A135:A1134,'Billing Details'!E135:E1134,"Not Found")</f>
        <v>32000</v>
      </c>
      <c r="F135" s="100">
        <f>_xlfn.XLOOKUP(A135,'Billing Details'!A135:A1134,'Billing Details'!M135:M1134,"Not Found")</f>
        <v>27759.8</v>
      </c>
      <c r="G135" s="100">
        <f>_xlfn.XLOOKUP(A135,'Patient Health Records'!A135:A1134,'Patient Health Records'!G135:G1134,"Not Found")</f>
        <v>50.2</v>
      </c>
      <c r="H135" s="17" t="str">
        <f>_xlfn.XLOOKUP(A135,'Patient Demographics'!A135:A1134,'Patient Demographics'!C135:C1134,"Not Found")</f>
        <v>Male</v>
      </c>
      <c r="I135" s="100" t="str">
        <f>_xlfn.XLOOKUP(A135,'Patient Health Records'!A135:A1134,'Patient Health Records'!B135:B1134,"Not Found")</f>
        <v>AB+</v>
      </c>
      <c r="J135" s="100" t="b">
        <f>_xlfn.XLOOKUP(A135,'Patient Health Records'!A135:A1134,'Patient Health Records'!H135:H1134,"Not Found")</f>
        <v>0</v>
      </c>
      <c r="K135" s="100" t="b">
        <f>_xlfn.XLOOKUP(A135,'Patient Health Records'!A135:A1134,'Patient Health Records'!J135:J1134,"Not Found")</f>
        <v>0</v>
      </c>
      <c r="L135" s="100" t="b">
        <f>_xlfn.XLOOKUP(A135,'Billing Details'!A:A,'Billing Details'!K:K,"Not Found")</f>
        <v>1</v>
      </c>
      <c r="M135" s="100" t="str">
        <f>_xlfn.XLOOKUP(A135,'Patient Education'!A:A,'Patient Education'!B:B,"Not Found")</f>
        <v>High School</v>
      </c>
      <c r="N135" s="100" t="str">
        <f>_xlfn.XLOOKUP(A135,'Patient Education'!A:A,'Patient Education'!C:C,"None")</f>
        <v>Unemployed</v>
      </c>
      <c r="O135" s="100">
        <f>_xlfn.XLOOKUP(A135,'Patient Demographics'!A:A,'Patient Demographics'!I:I,"Not Found")</f>
        <v>5</v>
      </c>
      <c r="P135" s="100" t="str" cm="1">
        <f t="array" ref="P135">_xlfn.IFS(
 O135 &lt;= 2, "Very Low",
 O135 &lt;= 5, "Low",
 O135 &lt;= 10, "Lower-Middle",
 O135 &lt;= 25, "Middle",
 O135 &lt;= 50, "Upper-Middle",
 O135 &lt;= 100, "High",
 O135 &lt;= 200, "Very High",
 O135 &lt;= 400, "Ultra High"
)</f>
        <v>Low</v>
      </c>
      <c r="Q135" s="33">
        <f>_xlfn.XLOOKUP(A135,'Patient Health Records'!A:A,'Patient Health Records'!E:E,"Not Found")</f>
        <v>21.167144543767922</v>
      </c>
      <c r="R135" s="100" t="b">
        <f>_xlfn.XLOOKUP(A135,'Patient Health Records'!A135:A1134,'Patient Health Records'!T135:T1134,"Not Found")</f>
        <v>0</v>
      </c>
      <c r="S135" s="100" t="b" cm="1">
        <f t="array" ref="S135">_xlfn.SWITCH(R135, "Yes", TRUE, "No", FALSE, R135)</f>
        <v>0</v>
      </c>
      <c r="T135" s="100" t="str">
        <f>_xlfn.XLOOKUP(A135,'Patient Health Records'!A:A,'Patient Health Records'!V:V,"Not Found")</f>
        <v>Childbirth</v>
      </c>
      <c r="U135" s="100" t="str">
        <f>_xlfn.XLOOKUP(A135,'Patient Health Records'!A:A,'Patient Health Records'!X:X,"Not Found")</f>
        <v>Recovered</v>
      </c>
      <c r="V135" s="100" t="b">
        <f>_xlfn.XLOOKUP(A135,'Billing Details'!A:A,'Billing Details'!K:K,"Not Found")</f>
        <v>1</v>
      </c>
      <c r="W135" s="100" t="str">
        <f>_xlfn.XLOOKUP(A135,'Billing Details'!A:A,'Billing Details'!J:J,"Not Found")</f>
        <v>Aetna</v>
      </c>
      <c r="X135" s="100" t="b">
        <f>_xlfn.XLOOKUP(A135,'Patient Health Records'!A:A,'Patient Health Records'!P:P,"Not Found")</f>
        <v>0</v>
      </c>
      <c r="Y135" s="100" t="b" cm="1">
        <f t="array" ref="Y135">_xlfn.SWITCH(X135, "Yes", TRUE, "No", FALSE, X135)</f>
        <v>0</v>
      </c>
      <c r="Z135" s="100" t="b">
        <f>_xlfn.XLOOKUP(A135,'Patient Health Records'!A:A,'Patient Health Records'!T:T,"Not Found")</f>
        <v>0</v>
      </c>
      <c r="AA135" s="100" t="b" cm="1">
        <f t="array" ref="AA135">_xlfn.SWITCH(Z135, "Yes", TRUE, "No", FALSE, Z135)</f>
        <v>0</v>
      </c>
      <c r="AB135" s="100" t="b">
        <f>_xlfn.XLOOKUP(A135,'Patient Health Records'!A:A,'Patient Health Records'!K:K,"Not Found")</f>
        <v>0</v>
      </c>
      <c r="AC135" s="100" t="b" cm="1">
        <f t="array" ref="AC135">_xlfn.SWITCH(AB135, "Yes", TRUE, "No", FALSE, AB135)</f>
        <v>0</v>
      </c>
    </row>
    <row r="136" spans="1:29">
      <c r="A136" s="2" t="s">
        <v>301</v>
      </c>
      <c r="B136" s="100" t="str">
        <f>_xlfn.XLOOKUP(A136,'Patient Demographics'!A136:A1135,'Patient Demographics'!H136:H1135,"Not Found")</f>
        <v>Adult</v>
      </c>
      <c r="C136" s="100" t="str">
        <f>_xlfn.XLOOKUP(A136,'Patient Demographics'!A136:A1135,'Patient Demographics'!L136:L1135,"Not Found")</f>
        <v>West</v>
      </c>
      <c r="D136" s="100" t="str">
        <f>_xlfn.XLOOKUP(A136,'Patient Demographics'!A:A,'Patient Demographics'!J:J,"Not Found")</f>
        <v>Maharashtra</v>
      </c>
      <c r="E136" s="100">
        <f>_xlfn.XLOOKUP(A136,'Billing Details'!A136:A1135,'Billing Details'!E136:E1135,"Not Found")</f>
        <v>10000</v>
      </c>
      <c r="F136" s="100">
        <f>_xlfn.XLOOKUP(A136,'Billing Details'!A136:A1135,'Billing Details'!M136:M1135,"Not Found")</f>
        <v>0</v>
      </c>
      <c r="G136" s="100">
        <f>_xlfn.XLOOKUP(A136,'Patient Health Records'!A136:A1135,'Patient Health Records'!G136:G1135,"Not Found")</f>
        <v>83.4</v>
      </c>
      <c r="H136" s="17" t="str">
        <f>_xlfn.XLOOKUP(A136,'Patient Demographics'!A136:A1135,'Patient Demographics'!C136:C1135,"Not Found")</f>
        <v>Male</v>
      </c>
      <c r="I136" s="100" t="str">
        <f>_xlfn.XLOOKUP(A136,'Patient Health Records'!A136:A1135,'Patient Health Records'!B136:B1135,"Not Found")</f>
        <v>O+</v>
      </c>
      <c r="J136" s="100" t="b">
        <f>_xlfn.XLOOKUP(A136,'Patient Health Records'!A136:A1135,'Patient Health Records'!H136:H1135,"Not Found")</f>
        <v>0</v>
      </c>
      <c r="K136" s="100" t="b">
        <f>_xlfn.XLOOKUP(A136,'Patient Health Records'!A136:A1135,'Patient Health Records'!J136:J1135,"Not Found")</f>
        <v>0</v>
      </c>
      <c r="L136" s="100" t="b">
        <f>_xlfn.XLOOKUP(A136,'Billing Details'!A:A,'Billing Details'!K:K,"Not Found")</f>
        <v>0</v>
      </c>
      <c r="M136" s="100" t="str">
        <f>_xlfn.XLOOKUP(A136,'Patient Education'!A:A,'Patient Education'!B:B,"Not Found")</f>
        <v>Master's Degree</v>
      </c>
      <c r="N136" s="100" t="str">
        <f>_xlfn.XLOOKUP(A136,'Patient Education'!A:A,'Patient Education'!C:C,"None")</f>
        <v>Senior Executive</v>
      </c>
      <c r="O136" s="100">
        <f>_xlfn.XLOOKUP(A136,'Patient Demographics'!A:A,'Patient Demographics'!I:I,"Not Found")</f>
        <v>7</v>
      </c>
      <c r="P136" s="100" t="str" cm="1">
        <f t="array" ref="P136">_xlfn.IFS(
 O136 &lt;= 2, "Very Low",
 O136 &lt;= 5, "Low",
 O136 &lt;= 10, "Lower-Middle",
 O136 &lt;= 25, "Middle",
 O136 &lt;= 50, "Upper-Middle",
 O136 &lt;= 100, "High",
 O136 &lt;= 200, "Very High",
 O136 &lt;= 400, "Ultra High"
)</f>
        <v>Lower-Middle</v>
      </c>
      <c r="Q136" s="33">
        <f>_xlfn.XLOOKUP(A136,'Patient Health Records'!A:A,'Patient Health Records'!E:E,"Not Found")</f>
        <v>28.858131487889278</v>
      </c>
      <c r="R136" s="100" t="b">
        <f>_xlfn.XLOOKUP(A136,'Patient Health Records'!A136:A1135,'Patient Health Records'!T136:T1135,"Not Found")</f>
        <v>1</v>
      </c>
      <c r="S136" s="100" t="b" cm="1">
        <f t="array" ref="S136">_xlfn.SWITCH(R136, "Yes", TRUE, "No", FALSE, R136)</f>
        <v>1</v>
      </c>
      <c r="T136" s="100" t="str">
        <f>_xlfn.XLOOKUP(A136,'Patient Health Records'!A:A,'Patient Health Records'!V:V,"Not Found")</f>
        <v>Respiratory Infection</v>
      </c>
      <c r="U136" s="100" t="str">
        <f>_xlfn.XLOOKUP(A136,'Patient Health Records'!A:A,'Patient Health Records'!X:X,"Not Found")</f>
        <v>Critical</v>
      </c>
      <c r="V136" s="100" t="b">
        <f>_xlfn.XLOOKUP(A136,'Billing Details'!A:A,'Billing Details'!K:K,"Not Found")</f>
        <v>0</v>
      </c>
      <c r="W136" s="100">
        <f>_xlfn.XLOOKUP(A136,'Billing Details'!A:A,'Billing Details'!J:J,"Not Found")</f>
        <v>0</v>
      </c>
      <c r="X136" s="100" t="b">
        <f>_xlfn.XLOOKUP(A136,'Patient Health Records'!A:A,'Patient Health Records'!P:P,"Not Found")</f>
        <v>1</v>
      </c>
      <c r="Y136" s="100" t="b" cm="1">
        <f t="array" ref="Y136">_xlfn.SWITCH(X136, "Yes", TRUE, "No", FALSE, X136)</f>
        <v>1</v>
      </c>
      <c r="Z136" s="100" t="b">
        <f>_xlfn.XLOOKUP(A136,'Patient Health Records'!A:A,'Patient Health Records'!T:T,"Not Found")</f>
        <v>1</v>
      </c>
      <c r="AA136" s="100" t="b" cm="1">
        <f t="array" ref="AA136">_xlfn.SWITCH(Z136, "Yes", TRUE, "No", FALSE, Z136)</f>
        <v>1</v>
      </c>
      <c r="AB136" s="100" t="b">
        <f>_xlfn.XLOOKUP(A136,'Patient Health Records'!A:A,'Patient Health Records'!K:K,"Not Found")</f>
        <v>1</v>
      </c>
      <c r="AC136" s="100" t="b" cm="1">
        <f t="array" ref="AC136">_xlfn.SWITCH(AB136, "Yes", TRUE, "No", FALSE, AB136)</f>
        <v>1</v>
      </c>
    </row>
    <row r="137" spans="1:29">
      <c r="A137" s="2" t="s">
        <v>302</v>
      </c>
      <c r="B137" s="100" t="str">
        <f>_xlfn.XLOOKUP(A137,'Patient Demographics'!A137:A1136,'Patient Demographics'!H137:H1136,"Not Found")</f>
        <v>Adult</v>
      </c>
      <c r="C137" s="100" t="str">
        <f>_xlfn.XLOOKUP(A137,'Patient Demographics'!A137:A1136,'Patient Demographics'!L137:L1136,"Not Found")</f>
        <v>South</v>
      </c>
      <c r="D137" s="100" t="str">
        <f>_xlfn.XLOOKUP(A137,'Patient Demographics'!A:A,'Patient Demographics'!J:J,"Not Found")</f>
        <v>Tamil Nadu</v>
      </c>
      <c r="E137" s="100">
        <f>_xlfn.XLOOKUP(A137,'Billing Details'!A137:A1136,'Billing Details'!E137:E1136,"Not Found")</f>
        <v>24000</v>
      </c>
      <c r="F137" s="100">
        <f>_xlfn.XLOOKUP(A137,'Billing Details'!A137:A1136,'Billing Details'!M137:M1136,"Not Found")</f>
        <v>0</v>
      </c>
      <c r="G137" s="100">
        <f>_xlfn.XLOOKUP(A137,'Patient Health Records'!A137:A1136,'Patient Health Records'!G137:G1136,"Not Found")</f>
        <v>58.8</v>
      </c>
      <c r="H137" s="17" t="str">
        <f>_xlfn.XLOOKUP(A137,'Patient Demographics'!A137:A1136,'Patient Demographics'!C137:C1136,"Not Found")</f>
        <v>Female</v>
      </c>
      <c r="I137" s="100" t="str">
        <f>_xlfn.XLOOKUP(A137,'Patient Health Records'!A137:A1136,'Patient Health Records'!B137:B1136,"Not Found")</f>
        <v>O-</v>
      </c>
      <c r="J137" s="100" t="b">
        <f>_xlfn.XLOOKUP(A137,'Patient Health Records'!A137:A1136,'Patient Health Records'!H137:H1136,"Not Found")</f>
        <v>0</v>
      </c>
      <c r="K137" s="100" t="b">
        <f>_xlfn.XLOOKUP(A137,'Patient Health Records'!A137:A1136,'Patient Health Records'!J137:J1136,"Not Found")</f>
        <v>1</v>
      </c>
      <c r="L137" s="100" t="b">
        <f>_xlfn.XLOOKUP(A137,'Billing Details'!A:A,'Billing Details'!K:K,"Not Found")</f>
        <v>0</v>
      </c>
      <c r="M137" s="100" t="str">
        <f>_xlfn.XLOOKUP(A137,'Patient Education'!A:A,'Patient Education'!B:B,"Not Found")</f>
        <v>School</v>
      </c>
      <c r="N137" s="100" t="str">
        <f>_xlfn.XLOOKUP(A137,'Patient Education'!A:A,'Patient Education'!C:C,"None")</f>
        <v>Driver</v>
      </c>
      <c r="O137" s="100">
        <f>_xlfn.XLOOKUP(A137,'Patient Demographics'!A:A,'Patient Demographics'!I:I,"Not Found")</f>
        <v>4</v>
      </c>
      <c r="P137" s="100" t="str" cm="1">
        <f t="array" ref="P137">_xlfn.IFS(
 O137 &lt;= 2, "Very Low",
 O137 &lt;= 5, "Low",
 O137 &lt;= 10, "Lower-Middle",
 O137 &lt;= 25, "Middle",
 O137 &lt;= 50, "Upper-Middle",
 O137 &lt;= 100, "High",
 O137 &lt;= 200, "Very High",
 O137 &lt;= 400, "Ultra High"
)</f>
        <v>Low</v>
      </c>
      <c r="Q137" s="33">
        <f>_xlfn.XLOOKUP(A137,'Patient Health Records'!A:A,'Patient Health Records'!E:E,"Not Found")</f>
        <v>20.108754830546154</v>
      </c>
      <c r="R137" s="100" t="b">
        <f>_xlfn.XLOOKUP(A137,'Patient Health Records'!A137:A1136,'Patient Health Records'!T137:T1136,"Not Found")</f>
        <v>0</v>
      </c>
      <c r="S137" s="100" t="b" cm="1">
        <f t="array" ref="S137">_xlfn.SWITCH(R137, "Yes", TRUE, "No", FALSE, R137)</f>
        <v>0</v>
      </c>
      <c r="T137" s="100" t="str">
        <f>_xlfn.XLOOKUP(A137,'Patient Health Records'!A:A,'Patient Health Records'!V:V,"Not Found")</f>
        <v>Cancer</v>
      </c>
      <c r="U137" s="100" t="str">
        <f>_xlfn.XLOOKUP(A137,'Patient Health Records'!A:A,'Patient Health Records'!X:X,"Not Found")</f>
        <v>Recovered</v>
      </c>
      <c r="V137" s="100" t="b">
        <f>_xlfn.XLOOKUP(A137,'Billing Details'!A:A,'Billing Details'!K:K,"Not Found")</f>
        <v>0</v>
      </c>
      <c r="W137" s="100">
        <f>_xlfn.XLOOKUP(A137,'Billing Details'!A:A,'Billing Details'!J:J,"Not Found")</f>
        <v>0</v>
      </c>
      <c r="X137" s="100" t="b">
        <f>_xlfn.XLOOKUP(A137,'Patient Health Records'!A:A,'Patient Health Records'!P:P,"Not Found")</f>
        <v>0</v>
      </c>
      <c r="Y137" s="100" t="b" cm="1">
        <f t="array" ref="Y137">_xlfn.SWITCH(X137, "Yes", TRUE, "No", FALSE, X137)</f>
        <v>0</v>
      </c>
      <c r="Z137" s="100" t="b">
        <f>_xlfn.XLOOKUP(A137,'Patient Health Records'!A:A,'Patient Health Records'!T:T,"Not Found")</f>
        <v>0</v>
      </c>
      <c r="AA137" s="100" t="b" cm="1">
        <f t="array" ref="AA137">_xlfn.SWITCH(Z137, "Yes", TRUE, "No", FALSE, Z137)</f>
        <v>0</v>
      </c>
      <c r="AB137" s="100" t="b">
        <f>_xlfn.XLOOKUP(A137,'Patient Health Records'!A:A,'Patient Health Records'!K:K,"Not Found")</f>
        <v>0</v>
      </c>
      <c r="AC137" s="100" t="b" cm="1">
        <f t="array" ref="AC137">_xlfn.SWITCH(AB137, "Yes", TRUE, "No", FALSE, AB137)</f>
        <v>0</v>
      </c>
    </row>
    <row r="138" spans="1:29">
      <c r="A138" s="2" t="s">
        <v>304</v>
      </c>
      <c r="B138" s="100" t="str">
        <f>_xlfn.XLOOKUP(A138,'Patient Demographics'!A138:A1137,'Patient Demographics'!H138:H1137,"Not Found")</f>
        <v>Adult</v>
      </c>
      <c r="C138" s="100" t="str">
        <f>_xlfn.XLOOKUP(A138,'Patient Demographics'!A138:A1137,'Patient Demographics'!L138:L1137,"Not Found")</f>
        <v>West</v>
      </c>
      <c r="D138" s="100" t="str">
        <f>_xlfn.XLOOKUP(A138,'Patient Demographics'!A:A,'Patient Demographics'!J:J,"Not Found")</f>
        <v>Gujarat</v>
      </c>
      <c r="E138" s="100">
        <f>_xlfn.XLOOKUP(A138,'Billing Details'!A138:A1137,'Billing Details'!E138:E1137,"Not Found")</f>
        <v>100</v>
      </c>
      <c r="F138" s="100">
        <f>_xlfn.XLOOKUP(A138,'Billing Details'!A138:A1137,'Billing Details'!M138:M1137,"Not Found")</f>
        <v>50.09</v>
      </c>
      <c r="G138" s="100">
        <f>_xlfn.XLOOKUP(A138,'Patient Health Records'!A138:A1137,'Patient Health Records'!G138:G1137,"Not Found")</f>
        <v>70.599999999999994</v>
      </c>
      <c r="H138" s="17" t="str">
        <f>_xlfn.XLOOKUP(A138,'Patient Demographics'!A138:A1137,'Patient Demographics'!C138:C1137,"Not Found")</f>
        <v>Male</v>
      </c>
      <c r="I138" s="100" t="str">
        <f>_xlfn.XLOOKUP(A138,'Patient Health Records'!A138:A1137,'Patient Health Records'!B138:B1137,"Not Found")</f>
        <v>B-</v>
      </c>
      <c r="J138" s="100" t="b">
        <f>_xlfn.XLOOKUP(A138,'Patient Health Records'!A138:A1137,'Patient Health Records'!H138:H1137,"Not Found")</f>
        <v>1</v>
      </c>
      <c r="K138" s="100" t="b">
        <f>_xlfn.XLOOKUP(A138,'Patient Health Records'!A138:A1137,'Patient Health Records'!J138:J1137,"Not Found")</f>
        <v>1</v>
      </c>
      <c r="L138" s="100" t="b">
        <f>_xlfn.XLOOKUP(A138,'Billing Details'!A:A,'Billing Details'!K:K,"Not Found")</f>
        <v>1</v>
      </c>
      <c r="M138" s="100" t="str">
        <f>_xlfn.XLOOKUP(A138,'Patient Education'!A:A,'Patient Education'!B:B,"Not Found")</f>
        <v>Uneducated</v>
      </c>
      <c r="N138" s="100" t="str">
        <f>_xlfn.XLOOKUP(A138,'Patient Education'!A:A,'Patient Education'!C:C,"None")</f>
        <v>Unemployed</v>
      </c>
      <c r="O138" s="100">
        <f>_xlfn.XLOOKUP(A138,'Patient Demographics'!A:A,'Patient Demographics'!I:I,"Not Found")</f>
        <v>25</v>
      </c>
      <c r="P138" s="100" t="str" cm="1">
        <f t="array" ref="P138">_xlfn.IFS(
 O138 &lt;= 2, "Very Low",
 O138 &lt;= 5, "Low",
 O138 &lt;= 10, "Lower-Middle",
 O138 &lt;= 25, "Middle",
 O138 &lt;= 50, "Upper-Middle",
 O138 &lt;= 100, "High",
 O138 &lt;= 200, "Very High",
 O138 &lt;= 400, "Ultra High"
)</f>
        <v>Middle</v>
      </c>
      <c r="Q138" s="33">
        <f>_xlfn.XLOOKUP(A138,'Patient Health Records'!A:A,'Patient Health Records'!E:E,"Not Found")</f>
        <v>23.318800369929974</v>
      </c>
      <c r="R138" s="100" t="b">
        <f>_xlfn.XLOOKUP(A138,'Patient Health Records'!A138:A1137,'Patient Health Records'!T138:T1137,"Not Found")</f>
        <v>0</v>
      </c>
      <c r="S138" s="100" t="b" cm="1">
        <f t="array" ref="S138">_xlfn.SWITCH(R138, "Yes", TRUE, "No", FALSE, R138)</f>
        <v>0</v>
      </c>
      <c r="T138" s="100" t="str">
        <f>_xlfn.XLOOKUP(A138,'Patient Health Records'!A:A,'Patient Health Records'!V:V,"Not Found")</f>
        <v>Kidney Stones</v>
      </c>
      <c r="U138" s="100" t="str">
        <f>_xlfn.XLOOKUP(A138,'Patient Health Records'!A:A,'Patient Health Records'!X:X,"Not Found")</f>
        <v>Recovered</v>
      </c>
      <c r="V138" s="100" t="b">
        <f>_xlfn.XLOOKUP(A138,'Billing Details'!A:A,'Billing Details'!K:K,"Not Found")</f>
        <v>1</v>
      </c>
      <c r="W138" s="100" t="str">
        <f>_xlfn.XLOOKUP(A138,'Billing Details'!A:A,'Billing Details'!J:J,"Not Found")</f>
        <v>Blue Cross</v>
      </c>
      <c r="X138" s="100" t="b">
        <f>_xlfn.XLOOKUP(A138,'Patient Health Records'!A:A,'Patient Health Records'!P:P,"Not Found")</f>
        <v>0</v>
      </c>
      <c r="Y138" s="100" t="b" cm="1">
        <f t="array" ref="Y138">_xlfn.SWITCH(X138, "Yes", TRUE, "No", FALSE, X138)</f>
        <v>0</v>
      </c>
      <c r="Z138" s="100" t="b">
        <f>_xlfn.XLOOKUP(A138,'Patient Health Records'!A:A,'Patient Health Records'!T:T,"Not Found")</f>
        <v>0</v>
      </c>
      <c r="AA138" s="100" t="b" cm="1">
        <f t="array" ref="AA138">_xlfn.SWITCH(Z138, "Yes", TRUE, "No", FALSE, Z138)</f>
        <v>0</v>
      </c>
      <c r="AB138" s="100" t="b">
        <f>_xlfn.XLOOKUP(A138,'Patient Health Records'!A:A,'Patient Health Records'!K:K,"Not Found")</f>
        <v>0</v>
      </c>
      <c r="AC138" s="100" t="b" cm="1">
        <f t="array" ref="AC138">_xlfn.SWITCH(AB138, "Yes", TRUE, "No", FALSE, AB138)</f>
        <v>0</v>
      </c>
    </row>
    <row r="139" spans="1:29">
      <c r="A139" s="2" t="s">
        <v>306</v>
      </c>
      <c r="B139" s="100" t="str">
        <f>_xlfn.XLOOKUP(A139,'Patient Demographics'!A139:A1138,'Patient Demographics'!H139:H1138,"Not Found")</f>
        <v>Middle-aged</v>
      </c>
      <c r="C139" s="100" t="str">
        <f>_xlfn.XLOOKUP(A139,'Patient Demographics'!A139:A1138,'Patient Demographics'!L139:L1138,"Not Found")</f>
        <v>East</v>
      </c>
      <c r="D139" s="100" t="str">
        <f>_xlfn.XLOOKUP(A139,'Patient Demographics'!A:A,'Patient Demographics'!J:J,"Not Found")</f>
        <v>West Bengal</v>
      </c>
      <c r="E139" s="100">
        <f>_xlfn.XLOOKUP(A139,'Billing Details'!A139:A1138,'Billing Details'!E139:E1138,"Not Found")</f>
        <v>800</v>
      </c>
      <c r="F139" s="100">
        <f>_xlfn.XLOOKUP(A139,'Billing Details'!A139:A1138,'Billing Details'!M139:M1138,"Not Found")</f>
        <v>598.46</v>
      </c>
      <c r="G139" s="100">
        <f>_xlfn.XLOOKUP(A139,'Patient Health Records'!A139:A1138,'Patient Health Records'!G139:G1138,"Not Found")</f>
        <v>77.8</v>
      </c>
      <c r="H139" s="17" t="str">
        <f>_xlfn.XLOOKUP(A139,'Patient Demographics'!A139:A1138,'Patient Demographics'!C139:C1138,"Not Found")</f>
        <v>Male</v>
      </c>
      <c r="I139" s="100" t="str">
        <f>_xlfn.XLOOKUP(A139,'Patient Health Records'!A139:A1138,'Patient Health Records'!B139:B1138,"Not Found")</f>
        <v>O-</v>
      </c>
      <c r="J139" s="100" t="b">
        <f>_xlfn.XLOOKUP(A139,'Patient Health Records'!A139:A1138,'Patient Health Records'!H139:H1138,"Not Found")</f>
        <v>0</v>
      </c>
      <c r="K139" s="100" t="b">
        <f>_xlfn.XLOOKUP(A139,'Patient Health Records'!A139:A1138,'Patient Health Records'!J139:J1138,"Not Found")</f>
        <v>0</v>
      </c>
      <c r="L139" s="100" t="b">
        <f>_xlfn.XLOOKUP(A139,'Billing Details'!A:A,'Billing Details'!K:K,"Not Found")</f>
        <v>1</v>
      </c>
      <c r="M139" s="100" t="str">
        <f>_xlfn.XLOOKUP(A139,'Patient Education'!A:A,'Patient Education'!B:B,"Not Found")</f>
        <v>Master's Degree</v>
      </c>
      <c r="N139" s="100" t="str">
        <f>_xlfn.XLOOKUP(A139,'Patient Education'!A:A,'Patient Education'!C:C,"None")</f>
        <v>Manager</v>
      </c>
      <c r="O139" s="100">
        <f>_xlfn.XLOOKUP(A139,'Patient Demographics'!A:A,'Patient Demographics'!I:I,"Not Found")</f>
        <v>20</v>
      </c>
      <c r="P139" s="100" t="str" cm="1">
        <f t="array" ref="P139">_xlfn.IFS(
 O139 &lt;= 2, "Very Low",
 O139 &lt;= 5, "Low",
 O139 &lt;= 10, "Lower-Middle",
 O139 &lt;= 25, "Middle",
 O139 &lt;= 50, "Upper-Middle",
 O139 &lt;= 100, "High",
 O139 &lt;= 200, "Very High",
 O139 &lt;= 400, "Ultra High"
)</f>
        <v>Middle</v>
      </c>
      <c r="Q139" s="33">
        <f>_xlfn.XLOOKUP(A139,'Patient Health Records'!A:A,'Patient Health Records'!E:E,"Not Found")</f>
        <v>30.774099125825714</v>
      </c>
      <c r="R139" s="100" t="b">
        <f>_xlfn.XLOOKUP(A139,'Patient Health Records'!A139:A1138,'Patient Health Records'!T139:T1138,"Not Found")</f>
        <v>1</v>
      </c>
      <c r="S139" s="100" t="b" cm="1">
        <f t="array" ref="S139">_xlfn.SWITCH(R139, "Yes", TRUE, "No", FALSE, R139)</f>
        <v>1</v>
      </c>
      <c r="T139" s="100" t="str">
        <f>_xlfn.XLOOKUP(A139,'Patient Health Records'!A:A,'Patient Health Records'!V:V,"Not Found")</f>
        <v>Appendicitis</v>
      </c>
      <c r="U139" s="100" t="str">
        <f>_xlfn.XLOOKUP(A139,'Patient Health Records'!A:A,'Patient Health Records'!X:X,"Not Found")</f>
        <v>Ongoing Treatment</v>
      </c>
      <c r="V139" s="100" t="b">
        <f>_xlfn.XLOOKUP(A139,'Billing Details'!A:A,'Billing Details'!K:K,"Not Found")</f>
        <v>1</v>
      </c>
      <c r="W139" s="100" t="str">
        <f>_xlfn.XLOOKUP(A139,'Billing Details'!A:A,'Billing Details'!J:J,"Not Found")</f>
        <v>Aetna</v>
      </c>
      <c r="X139" s="100" t="b">
        <f>_xlfn.XLOOKUP(A139,'Patient Health Records'!A:A,'Patient Health Records'!P:P,"Not Found")</f>
        <v>0</v>
      </c>
      <c r="Y139" s="100" t="b" cm="1">
        <f t="array" ref="Y139">_xlfn.SWITCH(X139, "Yes", TRUE, "No", FALSE, X139)</f>
        <v>0</v>
      </c>
      <c r="Z139" s="100" t="b">
        <f>_xlfn.XLOOKUP(A139,'Patient Health Records'!A:A,'Patient Health Records'!T:T,"Not Found")</f>
        <v>1</v>
      </c>
      <c r="AA139" s="100" t="b" cm="1">
        <f t="array" ref="AA139">_xlfn.SWITCH(Z139, "Yes", TRUE, "No", FALSE, Z139)</f>
        <v>1</v>
      </c>
      <c r="AB139" s="100" t="b">
        <f>_xlfn.XLOOKUP(A139,'Patient Health Records'!A:A,'Patient Health Records'!K:K,"Not Found")</f>
        <v>0</v>
      </c>
      <c r="AC139" s="100" t="b" cm="1">
        <f t="array" ref="AC139">_xlfn.SWITCH(AB139, "Yes", TRUE, "No", FALSE, AB139)</f>
        <v>0</v>
      </c>
    </row>
    <row r="140" spans="1:29">
      <c r="A140" s="2" t="s">
        <v>307</v>
      </c>
      <c r="B140" s="100" t="str">
        <f>_xlfn.XLOOKUP(A140,'Patient Demographics'!A140:A1139,'Patient Demographics'!H140:H1139,"Not Found")</f>
        <v>Middle-aged</v>
      </c>
      <c r="C140" s="100" t="str">
        <f>_xlfn.XLOOKUP(A140,'Patient Demographics'!A140:A1139,'Patient Demographics'!L140:L1139,"Not Found")</f>
        <v>East</v>
      </c>
      <c r="D140" s="100" t="str">
        <f>_xlfn.XLOOKUP(A140,'Patient Demographics'!A:A,'Patient Demographics'!J:J,"Not Found")</f>
        <v>West Bengal</v>
      </c>
      <c r="E140" s="100">
        <f>_xlfn.XLOOKUP(A140,'Billing Details'!A140:A1139,'Billing Details'!E140:E1139,"Not Found")</f>
        <v>10000</v>
      </c>
      <c r="F140" s="100">
        <f>_xlfn.XLOOKUP(A140,'Billing Details'!A140:A1139,'Billing Details'!M140:M1139,"Not Found")</f>
        <v>0</v>
      </c>
      <c r="G140" s="100">
        <f>_xlfn.XLOOKUP(A140,'Patient Health Records'!A140:A1139,'Patient Health Records'!G140:G1139,"Not Found")</f>
        <v>63.1</v>
      </c>
      <c r="H140" s="17" t="str">
        <f>_xlfn.XLOOKUP(A140,'Patient Demographics'!A140:A1139,'Patient Demographics'!C140:C1139,"Not Found")</f>
        <v>Female</v>
      </c>
      <c r="I140" s="100" t="str">
        <f>_xlfn.XLOOKUP(A140,'Patient Health Records'!A140:A1139,'Patient Health Records'!B140:B1139,"Not Found")</f>
        <v>A+</v>
      </c>
      <c r="J140" s="100" t="b">
        <f>_xlfn.XLOOKUP(A140,'Patient Health Records'!A140:A1139,'Patient Health Records'!H140:H1139,"Not Found")</f>
        <v>0</v>
      </c>
      <c r="K140" s="100" t="b">
        <f>_xlfn.XLOOKUP(A140,'Patient Health Records'!A140:A1139,'Patient Health Records'!J140:J1139,"Not Found")</f>
        <v>0</v>
      </c>
      <c r="L140" s="100" t="b">
        <f>_xlfn.XLOOKUP(A140,'Billing Details'!A:A,'Billing Details'!K:K,"Not Found")</f>
        <v>0</v>
      </c>
      <c r="M140" s="100" t="str">
        <f>_xlfn.XLOOKUP(A140,'Patient Education'!A:A,'Patient Education'!B:B,"Not Found")</f>
        <v>Master's Degree</v>
      </c>
      <c r="N140" s="100" t="str">
        <f>_xlfn.XLOOKUP(A140,'Patient Education'!A:A,'Patient Education'!C:C,"None")</f>
        <v>Manager</v>
      </c>
      <c r="O140" s="100">
        <f>_xlfn.XLOOKUP(A140,'Patient Demographics'!A:A,'Patient Demographics'!I:I,"Not Found")</f>
        <v>12</v>
      </c>
      <c r="P140" s="100" t="str" cm="1">
        <f t="array" ref="P140">_xlfn.IFS(
 O140 &lt;= 2, "Very Low",
 O140 &lt;= 5, "Low",
 O140 &lt;= 10, "Lower-Middle",
 O140 &lt;= 25, "Middle",
 O140 &lt;= 50, "Upper-Middle",
 O140 &lt;= 100, "High",
 O140 &lt;= 200, "Very High",
 O140 &lt;= 400, "Ultra High"
)</f>
        <v>Middle</v>
      </c>
      <c r="Q140" s="33">
        <f>_xlfn.XLOOKUP(A140,'Patient Health Records'!A:A,'Patient Health Records'!E:E,"Not Found")</f>
        <v>24.343196635932255</v>
      </c>
      <c r="R140" s="100" t="b">
        <f>_xlfn.XLOOKUP(A140,'Patient Health Records'!A140:A1139,'Patient Health Records'!T140:T1139,"Not Found")</f>
        <v>0</v>
      </c>
      <c r="S140" s="100" t="b" cm="1">
        <f t="array" ref="S140">_xlfn.SWITCH(R140, "Yes", TRUE, "No", FALSE, R140)</f>
        <v>0</v>
      </c>
      <c r="T140" s="100" t="str">
        <f>_xlfn.XLOOKUP(A140,'Patient Health Records'!A:A,'Patient Health Records'!V:V,"Not Found")</f>
        <v>Kidney Stones</v>
      </c>
      <c r="U140" s="100" t="str">
        <f>_xlfn.XLOOKUP(A140,'Patient Health Records'!A:A,'Patient Health Records'!X:X,"Not Found")</f>
        <v>Ongoing Treatment</v>
      </c>
      <c r="V140" s="100" t="b">
        <f>_xlfn.XLOOKUP(A140,'Billing Details'!A:A,'Billing Details'!K:K,"Not Found")</f>
        <v>0</v>
      </c>
      <c r="W140" s="100">
        <f>_xlfn.XLOOKUP(A140,'Billing Details'!A:A,'Billing Details'!J:J,"Not Found")</f>
        <v>0</v>
      </c>
      <c r="X140" s="100" t="b">
        <f>_xlfn.XLOOKUP(A140,'Patient Health Records'!A:A,'Patient Health Records'!P:P,"Not Found")</f>
        <v>0</v>
      </c>
      <c r="Y140" s="100" t="b" cm="1">
        <f t="array" ref="Y140">_xlfn.SWITCH(X140, "Yes", TRUE, "No", FALSE, X140)</f>
        <v>0</v>
      </c>
      <c r="Z140" s="100" t="b">
        <f>_xlfn.XLOOKUP(A140,'Patient Health Records'!A:A,'Patient Health Records'!T:T,"Not Found")</f>
        <v>0</v>
      </c>
      <c r="AA140" s="100" t="b" cm="1">
        <f t="array" ref="AA140">_xlfn.SWITCH(Z140, "Yes", TRUE, "No", FALSE, Z140)</f>
        <v>0</v>
      </c>
      <c r="AB140" s="100" t="b">
        <f>_xlfn.XLOOKUP(A140,'Patient Health Records'!A:A,'Patient Health Records'!K:K,"Not Found")</f>
        <v>0</v>
      </c>
      <c r="AC140" s="100" t="b" cm="1">
        <f t="array" ref="AC140">_xlfn.SWITCH(AB140, "Yes", TRUE, "No", FALSE, AB140)</f>
        <v>0</v>
      </c>
    </row>
    <row r="141" spans="1:29">
      <c r="A141" s="2" t="s">
        <v>308</v>
      </c>
      <c r="B141" s="100" t="str">
        <f>_xlfn.XLOOKUP(A141,'Patient Demographics'!A141:A1140,'Patient Demographics'!H141:H1140,"Not Found")</f>
        <v>Middle-aged</v>
      </c>
      <c r="C141" s="100" t="str">
        <f>_xlfn.XLOOKUP(A141,'Patient Demographics'!A141:A1140,'Patient Demographics'!L141:L1140,"Not Found")</f>
        <v>South</v>
      </c>
      <c r="D141" s="100" t="str">
        <f>_xlfn.XLOOKUP(A141,'Patient Demographics'!A:A,'Patient Demographics'!J:J,"Not Found")</f>
        <v>Tamil Nadu</v>
      </c>
      <c r="E141" s="100">
        <f>_xlfn.XLOOKUP(A141,'Billing Details'!A141:A1140,'Billing Details'!E141:E1140,"Not Found")</f>
        <v>60000</v>
      </c>
      <c r="F141" s="100">
        <f>_xlfn.XLOOKUP(A141,'Billing Details'!A141:A1140,'Billing Details'!M141:M1140,"Not Found")</f>
        <v>41536.300000000003</v>
      </c>
      <c r="G141" s="100">
        <f>_xlfn.XLOOKUP(A141,'Patient Health Records'!A141:A1140,'Patient Health Records'!G141:G1140,"Not Found")</f>
        <v>62.3</v>
      </c>
      <c r="H141" s="17" t="str">
        <f>_xlfn.XLOOKUP(A141,'Patient Demographics'!A141:A1140,'Patient Demographics'!C141:C1140,"Not Found")</f>
        <v>Male</v>
      </c>
      <c r="I141" s="100" t="str">
        <f>_xlfn.XLOOKUP(A141,'Patient Health Records'!A141:A1140,'Patient Health Records'!B141:B1140,"Not Found")</f>
        <v>AB+</v>
      </c>
      <c r="J141" s="100" t="b">
        <f>_xlfn.XLOOKUP(A141,'Patient Health Records'!A141:A1140,'Patient Health Records'!H141:H1140,"Not Found")</f>
        <v>0</v>
      </c>
      <c r="K141" s="100" t="b">
        <f>_xlfn.XLOOKUP(A141,'Patient Health Records'!A141:A1140,'Patient Health Records'!J141:J1140,"Not Found")</f>
        <v>1</v>
      </c>
      <c r="L141" s="100" t="b">
        <f>_xlfn.XLOOKUP(A141,'Billing Details'!A:A,'Billing Details'!K:K,"Not Found")</f>
        <v>1</v>
      </c>
      <c r="M141" s="100" t="str">
        <f>_xlfn.XLOOKUP(A141,'Patient Education'!A:A,'Patient Education'!B:B,"Not Found")</f>
        <v>School</v>
      </c>
      <c r="N141" s="100" t="str">
        <f>_xlfn.XLOOKUP(A141,'Patient Education'!A:A,'Patient Education'!C:C,"None")</f>
        <v>Retail Worker</v>
      </c>
      <c r="O141" s="100">
        <f>_xlfn.XLOOKUP(A141,'Patient Demographics'!A:A,'Patient Demographics'!I:I,"Not Found")</f>
        <v>3</v>
      </c>
      <c r="P141" s="100" t="str" cm="1">
        <f t="array" ref="P141">_xlfn.IFS(
 O141 &lt;= 2, "Very Low",
 O141 &lt;= 5, "Low",
 O141 &lt;= 10, "Lower-Middle",
 O141 &lt;= 25, "Middle",
 O141 &lt;= 50, "Upper-Middle",
 O141 &lt;= 100, "High",
 O141 &lt;= 200, "Very High",
 O141 &lt;= 400, "Ultra High"
)</f>
        <v>Low</v>
      </c>
      <c r="Q141" s="33">
        <f>_xlfn.XLOOKUP(A141,'Patient Health Records'!A:A,'Patient Health Records'!E:E,"Not Found")</f>
        <v>21.812961731031827</v>
      </c>
      <c r="R141" s="100" t="b">
        <f>_xlfn.XLOOKUP(A141,'Patient Health Records'!A141:A1140,'Patient Health Records'!T141:T1140,"Not Found")</f>
        <v>0</v>
      </c>
      <c r="S141" s="100" t="b" cm="1">
        <f t="array" ref="S141">_xlfn.SWITCH(R141, "Yes", TRUE, "No", FALSE, R141)</f>
        <v>0</v>
      </c>
      <c r="T141" s="100" t="str">
        <f>_xlfn.XLOOKUP(A141,'Patient Health Records'!A:A,'Patient Health Records'!V:V,"Not Found")</f>
        <v>Hypertension</v>
      </c>
      <c r="U141" s="100" t="str">
        <f>_xlfn.XLOOKUP(A141,'Patient Health Records'!A:A,'Patient Health Records'!X:X,"Not Found")</f>
        <v>Critical</v>
      </c>
      <c r="V141" s="100" t="b">
        <f>_xlfn.XLOOKUP(A141,'Billing Details'!A:A,'Billing Details'!K:K,"Not Found")</f>
        <v>1</v>
      </c>
      <c r="W141" s="100" t="str">
        <f>_xlfn.XLOOKUP(A141,'Billing Details'!A:A,'Billing Details'!J:J,"Not Found")</f>
        <v>UnitedHealthcare</v>
      </c>
      <c r="X141" s="100" t="b">
        <f>_xlfn.XLOOKUP(A141,'Patient Health Records'!A:A,'Patient Health Records'!P:P,"Not Found")</f>
        <v>0</v>
      </c>
      <c r="Y141" s="100" t="b" cm="1">
        <f t="array" ref="Y141">_xlfn.SWITCH(X141, "Yes", TRUE, "No", FALSE, X141)</f>
        <v>0</v>
      </c>
      <c r="Z141" s="100" t="b">
        <f>_xlfn.XLOOKUP(A141,'Patient Health Records'!A:A,'Patient Health Records'!T:T,"Not Found")</f>
        <v>0</v>
      </c>
      <c r="AA141" s="100" t="b" cm="1">
        <f t="array" ref="AA141">_xlfn.SWITCH(Z141, "Yes", TRUE, "No", FALSE, Z141)</f>
        <v>0</v>
      </c>
      <c r="AB141" s="100" t="b">
        <f>_xlfn.XLOOKUP(A141,'Patient Health Records'!A:A,'Patient Health Records'!K:K,"Not Found")</f>
        <v>0</v>
      </c>
      <c r="AC141" s="100" t="b" cm="1">
        <f t="array" ref="AC141">_xlfn.SWITCH(AB141, "Yes", TRUE, "No", FALSE, AB141)</f>
        <v>0</v>
      </c>
    </row>
    <row r="142" spans="1:29">
      <c r="A142" s="2" t="s">
        <v>309</v>
      </c>
      <c r="B142" s="100" t="str">
        <f>_xlfn.XLOOKUP(A142,'Patient Demographics'!A142:A1141,'Patient Demographics'!H142:H1141,"Not Found")</f>
        <v>Adult</v>
      </c>
      <c r="C142" s="100" t="str">
        <f>_xlfn.XLOOKUP(A142,'Patient Demographics'!A142:A1141,'Patient Demographics'!L142:L1141,"Not Found")</f>
        <v>West</v>
      </c>
      <c r="D142" s="100" t="str">
        <f>_xlfn.XLOOKUP(A142,'Patient Demographics'!A:A,'Patient Demographics'!J:J,"Not Found")</f>
        <v>Maharashtra</v>
      </c>
      <c r="E142" s="100">
        <f>_xlfn.XLOOKUP(A142,'Billing Details'!A142:A1141,'Billing Details'!E142:E1141,"Not Found")</f>
        <v>2000</v>
      </c>
      <c r="F142" s="100">
        <f>_xlfn.XLOOKUP(A142,'Billing Details'!A142:A1141,'Billing Details'!M142:M1141,"Not Found")</f>
        <v>1789.7</v>
      </c>
      <c r="G142" s="100">
        <f>_xlfn.XLOOKUP(A142,'Patient Health Records'!A142:A1141,'Patient Health Records'!G142:G1141,"Not Found")</f>
        <v>90.3</v>
      </c>
      <c r="H142" s="17" t="str">
        <f>_xlfn.XLOOKUP(A142,'Patient Demographics'!A142:A1141,'Patient Demographics'!C142:C1141,"Not Found")</f>
        <v>Male</v>
      </c>
      <c r="I142" s="100" t="str">
        <f>_xlfn.XLOOKUP(A142,'Patient Health Records'!A142:A1141,'Patient Health Records'!B142:B1141,"Not Found")</f>
        <v>A-</v>
      </c>
      <c r="J142" s="100" t="b">
        <f>_xlfn.XLOOKUP(A142,'Patient Health Records'!A142:A1141,'Patient Health Records'!H142:H1141,"Not Found")</f>
        <v>0</v>
      </c>
      <c r="K142" s="100" t="b">
        <f>_xlfn.XLOOKUP(A142,'Patient Health Records'!A142:A1141,'Patient Health Records'!J142:J1141,"Not Found")</f>
        <v>0</v>
      </c>
      <c r="L142" s="100" t="b">
        <f>_xlfn.XLOOKUP(A142,'Billing Details'!A:A,'Billing Details'!K:K,"Not Found")</f>
        <v>1</v>
      </c>
      <c r="M142" s="100" t="str">
        <f>_xlfn.XLOOKUP(A142,'Patient Education'!A:A,'Patient Education'!B:B,"Not Found")</f>
        <v>Bachelor's Degree</v>
      </c>
      <c r="N142" s="100" t="str">
        <f>_xlfn.XLOOKUP(A142,'Patient Education'!A:A,'Patient Education'!C:C,"None")</f>
        <v>Teacher</v>
      </c>
      <c r="O142" s="100">
        <f>_xlfn.XLOOKUP(A142,'Patient Demographics'!A:A,'Patient Demographics'!I:I,"Not Found")</f>
        <v>5</v>
      </c>
      <c r="P142" s="100" t="str" cm="1">
        <f t="array" ref="P142">_xlfn.IFS(
 O142 &lt;= 2, "Very Low",
 O142 &lt;= 5, "Low",
 O142 &lt;= 10, "Lower-Middle",
 O142 &lt;= 25, "Middle",
 O142 &lt;= 50, "Upper-Middle",
 O142 &lt;= 100, "High",
 O142 &lt;= 200, "Very High",
 O142 &lt;= 400, "Ultra High"
)</f>
        <v>Low</v>
      </c>
      <c r="Q142" s="33">
        <f>_xlfn.XLOOKUP(A142,'Patient Health Records'!A:A,'Patient Health Records'!E:E,"Not Found")</f>
        <v>31.245674740484432</v>
      </c>
      <c r="R142" s="100" t="b">
        <f>_xlfn.XLOOKUP(A142,'Patient Health Records'!A142:A1141,'Patient Health Records'!T142:T1141,"Not Found")</f>
        <v>1</v>
      </c>
      <c r="S142" s="100" t="b" cm="1">
        <f t="array" ref="S142">_xlfn.SWITCH(R142, "Yes", TRUE, "No", FALSE, R142)</f>
        <v>1</v>
      </c>
      <c r="T142" s="100" t="str">
        <f>_xlfn.XLOOKUP(A142,'Patient Health Records'!A:A,'Patient Health Records'!V:V,"Not Found")</f>
        <v>Appendicitis</v>
      </c>
      <c r="U142" s="100" t="str">
        <f>_xlfn.XLOOKUP(A142,'Patient Health Records'!A:A,'Patient Health Records'!X:X,"Not Found")</f>
        <v>Recovered</v>
      </c>
      <c r="V142" s="100" t="b">
        <f>_xlfn.XLOOKUP(A142,'Billing Details'!A:A,'Billing Details'!K:K,"Not Found")</f>
        <v>1</v>
      </c>
      <c r="W142" s="100" t="str">
        <f>_xlfn.XLOOKUP(A142,'Billing Details'!A:A,'Billing Details'!J:J,"Not Found")</f>
        <v>Medicare</v>
      </c>
      <c r="X142" s="100" t="b">
        <f>_xlfn.XLOOKUP(A142,'Patient Health Records'!A:A,'Patient Health Records'!P:P,"Not Found")</f>
        <v>0</v>
      </c>
      <c r="Y142" s="100" t="b" cm="1">
        <f t="array" ref="Y142">_xlfn.SWITCH(X142, "Yes", TRUE, "No", FALSE, X142)</f>
        <v>0</v>
      </c>
      <c r="Z142" s="100" t="b">
        <f>_xlfn.XLOOKUP(A142,'Patient Health Records'!A:A,'Patient Health Records'!T:T,"Not Found")</f>
        <v>1</v>
      </c>
      <c r="AA142" s="100" t="b" cm="1">
        <f t="array" ref="AA142">_xlfn.SWITCH(Z142, "Yes", TRUE, "No", FALSE, Z142)</f>
        <v>1</v>
      </c>
      <c r="AB142" s="100" t="b">
        <f>_xlfn.XLOOKUP(A142,'Patient Health Records'!A:A,'Patient Health Records'!K:K,"Not Found")</f>
        <v>0</v>
      </c>
      <c r="AC142" s="100" t="b" cm="1">
        <f t="array" ref="AC142">_xlfn.SWITCH(AB142, "Yes", TRUE, "No", FALSE, AB142)</f>
        <v>0</v>
      </c>
    </row>
    <row r="143" spans="1:29">
      <c r="A143" s="2" t="s">
        <v>311</v>
      </c>
      <c r="B143" s="100" t="str">
        <f>_xlfn.XLOOKUP(A143,'Patient Demographics'!A143:A1142,'Patient Demographics'!H143:H1142,"Not Found")</f>
        <v>Middle-aged</v>
      </c>
      <c r="C143" s="100" t="str">
        <f>_xlfn.XLOOKUP(A143,'Patient Demographics'!A143:A1142,'Patient Demographics'!L143:L1142,"Not Found")</f>
        <v>West</v>
      </c>
      <c r="D143" s="100" t="str">
        <f>_xlfn.XLOOKUP(A143,'Patient Demographics'!A:A,'Patient Demographics'!J:J,"Not Found")</f>
        <v>Gujarat</v>
      </c>
      <c r="E143" s="100">
        <f>_xlfn.XLOOKUP(A143,'Billing Details'!A143:A1142,'Billing Details'!E143:E1142,"Not Found")</f>
        <v>32000</v>
      </c>
      <c r="F143" s="100">
        <f>_xlfn.XLOOKUP(A143,'Billing Details'!A143:A1142,'Billing Details'!M143:M1142,"Not Found")</f>
        <v>20629.759999999998</v>
      </c>
      <c r="G143" s="100">
        <f>_xlfn.XLOOKUP(A143,'Patient Health Records'!A143:A1142,'Patient Health Records'!G143:G1142,"Not Found")</f>
        <v>104.7</v>
      </c>
      <c r="H143" s="17" t="str">
        <f>_xlfn.XLOOKUP(A143,'Patient Demographics'!A143:A1142,'Patient Demographics'!C143:C1142,"Not Found")</f>
        <v>Male</v>
      </c>
      <c r="I143" s="100" t="str">
        <f>_xlfn.XLOOKUP(A143,'Patient Health Records'!A143:A1142,'Patient Health Records'!B143:B1142,"Not Found")</f>
        <v>O-</v>
      </c>
      <c r="J143" s="100" t="b">
        <f>_xlfn.XLOOKUP(A143,'Patient Health Records'!A143:A1142,'Patient Health Records'!H143:H1142,"Not Found")</f>
        <v>1</v>
      </c>
      <c r="K143" s="100" t="b">
        <f>_xlfn.XLOOKUP(A143,'Patient Health Records'!A143:A1142,'Patient Health Records'!J143:J1142,"Not Found")</f>
        <v>0</v>
      </c>
      <c r="L143" s="100" t="b">
        <f>_xlfn.XLOOKUP(A143,'Billing Details'!A:A,'Billing Details'!K:K,"Not Found")</f>
        <v>1</v>
      </c>
      <c r="M143" s="100" t="str">
        <f>_xlfn.XLOOKUP(A143,'Patient Education'!A:A,'Patient Education'!B:B,"Not Found")</f>
        <v>Bachelor's Degree</v>
      </c>
      <c r="N143" s="100" t="str">
        <f>_xlfn.XLOOKUP(A143,'Patient Education'!A:A,'Patient Education'!C:C,"None")</f>
        <v>Teacher</v>
      </c>
      <c r="O143" s="100">
        <f>_xlfn.XLOOKUP(A143,'Patient Demographics'!A:A,'Patient Demographics'!I:I,"Not Found")</f>
        <v>20</v>
      </c>
      <c r="P143" s="100" t="str" cm="1">
        <f t="array" ref="P143">_xlfn.IFS(
 O143 &lt;= 2, "Very Low",
 O143 &lt;= 5, "Low",
 O143 &lt;= 10, "Lower-Middle",
 O143 &lt;= 25, "Middle",
 O143 &lt;= 50, "Upper-Middle",
 O143 &lt;= 100, "High",
 O143 &lt;= 200, "Very High",
 O143 &lt;= 400, "Ultra High"
)</f>
        <v>Middle</v>
      </c>
      <c r="Q143" s="33">
        <f>_xlfn.XLOOKUP(A143,'Patient Health Records'!A:A,'Patient Health Records'!E:E,"Not Found")</f>
        <v>34.187755102040818</v>
      </c>
      <c r="R143" s="100" t="b">
        <f>_xlfn.XLOOKUP(A143,'Patient Health Records'!A143:A1142,'Patient Health Records'!T143:T1142,"Not Found")</f>
        <v>1</v>
      </c>
      <c r="S143" s="100" t="b" cm="1">
        <f t="array" ref="S143">_xlfn.SWITCH(R143, "Yes", TRUE, "No", FALSE, R143)</f>
        <v>1</v>
      </c>
      <c r="T143" s="100" t="str">
        <f>_xlfn.XLOOKUP(A143,'Patient Health Records'!A:A,'Patient Health Records'!V:V,"Not Found")</f>
        <v>Appendicitis</v>
      </c>
      <c r="U143" s="100" t="str">
        <f>_xlfn.XLOOKUP(A143,'Patient Health Records'!A:A,'Patient Health Records'!X:X,"Not Found")</f>
        <v>Critical</v>
      </c>
      <c r="V143" s="100" t="b">
        <f>_xlfn.XLOOKUP(A143,'Billing Details'!A:A,'Billing Details'!K:K,"Not Found")</f>
        <v>1</v>
      </c>
      <c r="W143" s="100" t="str">
        <f>_xlfn.XLOOKUP(A143,'Billing Details'!A:A,'Billing Details'!J:J,"Not Found")</f>
        <v>UnitedHealthcare</v>
      </c>
      <c r="X143" s="100" t="b">
        <f>_xlfn.XLOOKUP(A143,'Patient Health Records'!A:A,'Patient Health Records'!P:P,"Not Found")</f>
        <v>1</v>
      </c>
      <c r="Y143" s="100" t="b" cm="1">
        <f t="array" ref="Y143">_xlfn.SWITCH(X143, "Yes", TRUE, "No", FALSE, X143)</f>
        <v>1</v>
      </c>
      <c r="Z143" s="100" t="b">
        <f>_xlfn.XLOOKUP(A143,'Patient Health Records'!A:A,'Patient Health Records'!T:T,"Not Found")</f>
        <v>1</v>
      </c>
      <c r="AA143" s="100" t="b" cm="1">
        <f t="array" ref="AA143">_xlfn.SWITCH(Z143, "Yes", TRUE, "No", FALSE, Z143)</f>
        <v>1</v>
      </c>
      <c r="AB143" s="100" t="b">
        <f>_xlfn.XLOOKUP(A143,'Patient Health Records'!A:A,'Patient Health Records'!K:K,"Not Found")</f>
        <v>1</v>
      </c>
      <c r="AC143" s="100" t="b" cm="1">
        <f t="array" ref="AC143">_xlfn.SWITCH(AB143, "Yes", TRUE, "No", FALSE, AB143)</f>
        <v>1</v>
      </c>
    </row>
    <row r="144" spans="1:29">
      <c r="A144" s="2" t="s">
        <v>313</v>
      </c>
      <c r="B144" s="100" t="str">
        <f>_xlfn.XLOOKUP(A144,'Patient Demographics'!A144:A1143,'Patient Demographics'!H144:H1143,"Not Found")</f>
        <v>Middle-aged</v>
      </c>
      <c r="C144" s="100" t="str">
        <f>_xlfn.XLOOKUP(A144,'Patient Demographics'!A144:A1143,'Patient Demographics'!L144:L1143,"Not Found")</f>
        <v>South</v>
      </c>
      <c r="D144" s="100" t="str">
        <f>_xlfn.XLOOKUP(A144,'Patient Demographics'!A:A,'Patient Demographics'!J:J,"Not Found")</f>
        <v>Kerala</v>
      </c>
      <c r="E144" s="100">
        <f>_xlfn.XLOOKUP(A144,'Billing Details'!A144:A1143,'Billing Details'!E144:E1143,"Not Found")</f>
        <v>21000</v>
      </c>
      <c r="F144" s="100">
        <f>_xlfn.XLOOKUP(A144,'Billing Details'!A144:A1143,'Billing Details'!M144:M1143,"Not Found")</f>
        <v>0</v>
      </c>
      <c r="G144" s="100">
        <f>_xlfn.XLOOKUP(A144,'Patient Health Records'!A144:A1143,'Patient Health Records'!G144:G1143,"Not Found")</f>
        <v>70.599999999999994</v>
      </c>
      <c r="H144" s="17" t="str">
        <f>_xlfn.XLOOKUP(A144,'Patient Demographics'!A144:A1143,'Patient Demographics'!C144:C1143,"Not Found")</f>
        <v>Female</v>
      </c>
      <c r="I144" s="100" t="str">
        <f>_xlfn.XLOOKUP(A144,'Patient Health Records'!A144:A1143,'Patient Health Records'!B144:B1143,"Not Found")</f>
        <v>A-</v>
      </c>
      <c r="J144" s="100" t="b">
        <f>_xlfn.XLOOKUP(A144,'Patient Health Records'!A144:A1143,'Patient Health Records'!H144:H1143,"Not Found")</f>
        <v>0</v>
      </c>
      <c r="K144" s="100" t="b">
        <f>_xlfn.XLOOKUP(A144,'Patient Health Records'!A144:A1143,'Patient Health Records'!J144:J1143,"Not Found")</f>
        <v>0</v>
      </c>
      <c r="L144" s="100" t="b">
        <f>_xlfn.XLOOKUP(A144,'Billing Details'!A:A,'Billing Details'!K:K,"Not Found")</f>
        <v>0</v>
      </c>
      <c r="M144" s="100" t="str">
        <f>_xlfn.XLOOKUP(A144,'Patient Education'!A:A,'Patient Education'!B:B,"Not Found")</f>
        <v>Bachelor's Degree</v>
      </c>
      <c r="N144" s="100" t="str">
        <f>_xlfn.XLOOKUP(A144,'Patient Education'!A:A,'Patient Education'!C:C,"None")</f>
        <v>Teacher</v>
      </c>
      <c r="O144" s="100">
        <f>_xlfn.XLOOKUP(A144,'Patient Demographics'!A:A,'Patient Demographics'!I:I,"Not Found")</f>
        <v>12</v>
      </c>
      <c r="P144" s="100" t="str" cm="1">
        <f t="array" ref="P144">_xlfn.IFS(
 O144 &lt;= 2, "Very Low",
 O144 &lt;= 5, "Low",
 O144 &lt;= 10, "Lower-Middle",
 O144 &lt;= 25, "Middle",
 O144 &lt;= 50, "Upper-Middle",
 O144 &lt;= 100, "High",
 O144 &lt;= 200, "Very High",
 O144 &lt;= 400, "Ultra High"
)</f>
        <v>Middle</v>
      </c>
      <c r="Q144" s="33">
        <f>_xlfn.XLOOKUP(A144,'Patient Health Records'!A:A,'Patient Health Records'!E:E,"Not Found")</f>
        <v>26.901386983691502</v>
      </c>
      <c r="R144" s="100" t="b">
        <f>_xlfn.XLOOKUP(A144,'Patient Health Records'!A144:A1143,'Patient Health Records'!T144:T1143,"Not Found")</f>
        <v>0</v>
      </c>
      <c r="S144" s="100" t="b" cm="1">
        <f t="array" ref="S144">_xlfn.SWITCH(R144, "Yes", TRUE, "No", FALSE, R144)</f>
        <v>0</v>
      </c>
      <c r="T144" s="100" t="str">
        <f>_xlfn.XLOOKUP(A144,'Patient Health Records'!A:A,'Patient Health Records'!V:V,"Not Found")</f>
        <v>Fractured Arm</v>
      </c>
      <c r="U144" s="100" t="str">
        <f>_xlfn.XLOOKUP(A144,'Patient Health Records'!A:A,'Patient Health Records'!X:X,"Not Found")</f>
        <v>Ongoing Treatment</v>
      </c>
      <c r="V144" s="100" t="b">
        <f>_xlfn.XLOOKUP(A144,'Billing Details'!A:A,'Billing Details'!K:K,"Not Found")</f>
        <v>0</v>
      </c>
      <c r="W144" s="100">
        <f>_xlfn.XLOOKUP(A144,'Billing Details'!A:A,'Billing Details'!J:J,"Not Found")</f>
        <v>0</v>
      </c>
      <c r="X144" s="100" t="b">
        <f>_xlfn.XLOOKUP(A144,'Patient Health Records'!A:A,'Patient Health Records'!P:P,"Not Found")</f>
        <v>0</v>
      </c>
      <c r="Y144" s="100" t="b" cm="1">
        <f t="array" ref="Y144">_xlfn.SWITCH(X144, "Yes", TRUE, "No", FALSE, X144)</f>
        <v>0</v>
      </c>
      <c r="Z144" s="100" t="b">
        <f>_xlfn.XLOOKUP(A144,'Patient Health Records'!A:A,'Patient Health Records'!T:T,"Not Found")</f>
        <v>0</v>
      </c>
      <c r="AA144" s="100" t="b" cm="1">
        <f t="array" ref="AA144">_xlfn.SWITCH(Z144, "Yes", TRUE, "No", FALSE, Z144)</f>
        <v>0</v>
      </c>
      <c r="AB144" s="100" t="b">
        <f>_xlfn.XLOOKUP(A144,'Patient Health Records'!A:A,'Patient Health Records'!K:K,"Not Found")</f>
        <v>0</v>
      </c>
      <c r="AC144" s="100" t="b" cm="1">
        <f t="array" ref="AC144">_xlfn.SWITCH(AB144, "Yes", TRUE, "No", FALSE, AB144)</f>
        <v>0</v>
      </c>
    </row>
    <row r="145" spans="1:29">
      <c r="A145" s="2" t="s">
        <v>314</v>
      </c>
      <c r="B145" s="100" t="str">
        <f>_xlfn.XLOOKUP(A145,'Patient Demographics'!A145:A1144,'Patient Demographics'!H145:H1144,"Not Found")</f>
        <v>Middle-aged</v>
      </c>
      <c r="C145" s="100" t="str">
        <f>_xlfn.XLOOKUP(A145,'Patient Demographics'!A145:A1144,'Patient Demographics'!L145:L1144,"Not Found")</f>
        <v>South</v>
      </c>
      <c r="D145" s="100" t="str">
        <f>_xlfn.XLOOKUP(A145,'Patient Demographics'!A:A,'Patient Demographics'!J:J,"Not Found")</f>
        <v>Tamil Nadu</v>
      </c>
      <c r="E145" s="100">
        <f>_xlfn.XLOOKUP(A145,'Billing Details'!A145:A1144,'Billing Details'!E145:E1144,"Not Found")</f>
        <v>100</v>
      </c>
      <c r="F145" s="100">
        <f>_xlfn.XLOOKUP(A145,'Billing Details'!A145:A1144,'Billing Details'!M145:M1144,"Not Found")</f>
        <v>61.54</v>
      </c>
      <c r="G145" s="100">
        <f>_xlfn.XLOOKUP(A145,'Patient Health Records'!A145:A1144,'Patient Health Records'!G145:G1144,"Not Found")</f>
        <v>66.3</v>
      </c>
      <c r="H145" s="17" t="str">
        <f>_xlfn.XLOOKUP(A145,'Patient Demographics'!A145:A1144,'Patient Demographics'!C145:C1144,"Not Found")</f>
        <v>Female</v>
      </c>
      <c r="I145" s="100" t="str">
        <f>_xlfn.XLOOKUP(A145,'Patient Health Records'!A145:A1144,'Patient Health Records'!B145:B1144,"Not Found")</f>
        <v>AB+</v>
      </c>
      <c r="J145" s="100" t="b">
        <f>_xlfn.XLOOKUP(A145,'Patient Health Records'!A145:A1144,'Patient Health Records'!H145:H1144,"Not Found")</f>
        <v>0</v>
      </c>
      <c r="K145" s="100" t="b">
        <f>_xlfn.XLOOKUP(A145,'Patient Health Records'!A145:A1144,'Patient Health Records'!J145:J1144,"Not Found")</f>
        <v>0</v>
      </c>
      <c r="L145" s="100" t="b">
        <f>_xlfn.XLOOKUP(A145,'Billing Details'!A:A,'Billing Details'!K:K,"Not Found")</f>
        <v>1</v>
      </c>
      <c r="M145" s="100" t="str">
        <f>_xlfn.XLOOKUP(A145,'Patient Education'!A:A,'Patient Education'!B:B,"Not Found")</f>
        <v>School</v>
      </c>
      <c r="N145" s="100" t="str">
        <f>_xlfn.XLOOKUP(A145,'Patient Education'!A:A,'Patient Education'!C:C,"None")</f>
        <v>Driver</v>
      </c>
      <c r="O145" s="100">
        <f>_xlfn.XLOOKUP(A145,'Patient Demographics'!A:A,'Patient Demographics'!I:I,"Not Found")</f>
        <v>3</v>
      </c>
      <c r="P145" s="100" t="str" cm="1">
        <f t="array" ref="P145">_xlfn.IFS(
 O145 &lt;= 2, "Very Low",
 O145 &lt;= 5, "Low",
 O145 &lt;= 10, "Lower-Middle",
 O145 &lt;= 25, "Middle",
 O145 &lt;= 50, "Upper-Middle",
 O145 &lt;= 100, "High",
 O145 &lt;= 200, "Very High",
 O145 &lt;= 400, "Ultra High"
)</f>
        <v>Low</v>
      </c>
      <c r="Q145" s="33">
        <f>_xlfn.XLOOKUP(A145,'Patient Health Records'!A:A,'Patient Health Records'!E:E,"Not Found")</f>
        <v>29.466666666666665</v>
      </c>
      <c r="R145" s="100" t="b">
        <f>_xlfn.XLOOKUP(A145,'Patient Health Records'!A145:A1144,'Patient Health Records'!T145:T1144,"Not Found")</f>
        <v>1</v>
      </c>
      <c r="S145" s="100" t="b" cm="1">
        <f t="array" ref="S145">_xlfn.SWITCH(R145, "Yes", TRUE, "No", FALSE, R145)</f>
        <v>1</v>
      </c>
      <c r="T145" s="100" t="str">
        <f>_xlfn.XLOOKUP(A145,'Patient Health Records'!A:A,'Patient Health Records'!V:V,"Not Found")</f>
        <v>Heart Disease</v>
      </c>
      <c r="U145" s="100" t="str">
        <f>_xlfn.XLOOKUP(A145,'Patient Health Records'!A:A,'Patient Health Records'!X:X,"Not Found")</f>
        <v>Ongoing Treatment</v>
      </c>
      <c r="V145" s="100" t="b">
        <f>_xlfn.XLOOKUP(A145,'Billing Details'!A:A,'Billing Details'!K:K,"Not Found")</f>
        <v>1</v>
      </c>
      <c r="W145" s="100" t="str">
        <f>_xlfn.XLOOKUP(A145,'Billing Details'!A:A,'Billing Details'!J:J,"Not Found")</f>
        <v>Aetna</v>
      </c>
      <c r="X145" s="100" t="b">
        <f>_xlfn.XLOOKUP(A145,'Patient Health Records'!A:A,'Patient Health Records'!P:P,"Not Found")</f>
        <v>1</v>
      </c>
      <c r="Y145" s="100" t="b" cm="1">
        <f t="array" ref="Y145">_xlfn.SWITCH(X145, "Yes", TRUE, "No", FALSE, X145)</f>
        <v>1</v>
      </c>
      <c r="Z145" s="100" t="b">
        <f>_xlfn.XLOOKUP(A145,'Patient Health Records'!A:A,'Patient Health Records'!T:T,"Not Found")</f>
        <v>1</v>
      </c>
      <c r="AA145" s="100" t="b" cm="1">
        <f t="array" ref="AA145">_xlfn.SWITCH(Z145, "Yes", TRUE, "No", FALSE, Z145)</f>
        <v>1</v>
      </c>
      <c r="AB145" s="100" t="b">
        <f>_xlfn.XLOOKUP(A145,'Patient Health Records'!A:A,'Patient Health Records'!K:K,"Not Found")</f>
        <v>0</v>
      </c>
      <c r="AC145" s="100" t="b" cm="1">
        <f t="array" ref="AC145">_xlfn.SWITCH(AB145, "Yes", TRUE, "No", FALSE, AB145)</f>
        <v>0</v>
      </c>
    </row>
    <row r="146" spans="1:29">
      <c r="A146" s="2" t="s">
        <v>316</v>
      </c>
      <c r="B146" s="100" t="str">
        <f>_xlfn.XLOOKUP(A146,'Patient Demographics'!A146:A1145,'Patient Demographics'!H146:H1145,"Not Found")</f>
        <v>Senior</v>
      </c>
      <c r="C146" s="100" t="str">
        <f>_xlfn.XLOOKUP(A146,'Patient Demographics'!A146:A1145,'Patient Demographics'!L146:L1145,"Not Found")</f>
        <v>South</v>
      </c>
      <c r="D146" s="100" t="str">
        <f>_xlfn.XLOOKUP(A146,'Patient Demographics'!A:A,'Patient Demographics'!J:J,"Not Found")</f>
        <v>Tamil Nadu</v>
      </c>
      <c r="E146" s="100">
        <f>_xlfn.XLOOKUP(A146,'Billing Details'!A146:A1145,'Billing Details'!E146:E1145,"Not Found")</f>
        <v>40000</v>
      </c>
      <c r="F146" s="100">
        <f>_xlfn.XLOOKUP(A146,'Billing Details'!A146:A1145,'Billing Details'!M146:M1145,"Not Found")</f>
        <v>29298.800000000003</v>
      </c>
      <c r="G146" s="100">
        <f>_xlfn.XLOOKUP(A146,'Patient Health Records'!A146:A1145,'Patient Health Records'!G146:G1145,"Not Found")</f>
        <v>80.400000000000006</v>
      </c>
      <c r="H146" s="17" t="str">
        <f>_xlfn.XLOOKUP(A146,'Patient Demographics'!A146:A1145,'Patient Demographics'!C146:C1145,"Not Found")</f>
        <v>Male</v>
      </c>
      <c r="I146" s="100" t="str">
        <f>_xlfn.XLOOKUP(A146,'Patient Health Records'!A146:A1145,'Patient Health Records'!B146:B1145,"Not Found")</f>
        <v>AB+</v>
      </c>
      <c r="J146" s="100" t="b">
        <f>_xlfn.XLOOKUP(A146,'Patient Health Records'!A146:A1145,'Patient Health Records'!H146:H1145,"Not Found")</f>
        <v>0</v>
      </c>
      <c r="K146" s="100" t="b">
        <f>_xlfn.XLOOKUP(A146,'Patient Health Records'!A146:A1145,'Patient Health Records'!J146:J1145,"Not Found")</f>
        <v>1</v>
      </c>
      <c r="L146" s="100" t="b">
        <f>_xlfn.XLOOKUP(A146,'Billing Details'!A:A,'Billing Details'!K:K,"Not Found")</f>
        <v>1</v>
      </c>
      <c r="M146" s="100" t="str">
        <f>_xlfn.XLOOKUP(A146,'Patient Education'!A:A,'Patient Education'!B:B,"Not Found")</f>
        <v>Bachelor's Degree</v>
      </c>
      <c r="N146" s="100" t="str">
        <f>_xlfn.XLOOKUP(A146,'Patient Education'!A:A,'Patient Education'!C:C,"None")</f>
        <v>Engineer</v>
      </c>
      <c r="O146" s="100">
        <f>_xlfn.XLOOKUP(A146,'Patient Demographics'!A:A,'Patient Demographics'!I:I,"Not Found")</f>
        <v>5</v>
      </c>
      <c r="P146" s="100" t="str" cm="1">
        <f t="array" ref="P146">_xlfn.IFS(
 O146 &lt;= 2, "Very Low",
 O146 &lt;= 5, "Low",
 O146 &lt;= 10, "Lower-Middle",
 O146 &lt;= 25, "Middle",
 O146 &lt;= 50, "Upper-Middle",
 O146 &lt;= 100, "High",
 O146 &lt;= 200, "Very High",
 O146 &lt;= 400, "Ultra High"
)</f>
        <v>Low</v>
      </c>
      <c r="Q146" s="33">
        <f>_xlfn.XLOOKUP(A146,'Patient Health Records'!A:A,'Patient Health Records'!E:E,"Not Found")</f>
        <v>33.901163771293646</v>
      </c>
      <c r="R146" s="100" t="b">
        <f>_xlfn.XLOOKUP(A146,'Patient Health Records'!A146:A1145,'Patient Health Records'!T146:T1145,"Not Found")</f>
        <v>1</v>
      </c>
      <c r="S146" s="100" t="b" cm="1">
        <f t="array" ref="S146">_xlfn.SWITCH(R146, "Yes", TRUE, "No", FALSE, R146)</f>
        <v>1</v>
      </c>
      <c r="T146" s="100" t="str">
        <f>_xlfn.XLOOKUP(A146,'Patient Health Records'!A:A,'Patient Health Records'!V:V,"Not Found")</f>
        <v>Heart Attack</v>
      </c>
      <c r="U146" s="100" t="str">
        <f>_xlfn.XLOOKUP(A146,'Patient Health Records'!A:A,'Patient Health Records'!X:X,"Not Found")</f>
        <v>Recovered</v>
      </c>
      <c r="V146" s="100" t="b">
        <f>_xlfn.XLOOKUP(A146,'Billing Details'!A:A,'Billing Details'!K:K,"Not Found")</f>
        <v>1</v>
      </c>
      <c r="W146" s="100" t="str">
        <f>_xlfn.XLOOKUP(A146,'Billing Details'!A:A,'Billing Details'!J:J,"Not Found")</f>
        <v>Aetna</v>
      </c>
      <c r="X146" s="100" t="b">
        <f>_xlfn.XLOOKUP(A146,'Patient Health Records'!A:A,'Patient Health Records'!P:P,"Not Found")</f>
        <v>1</v>
      </c>
      <c r="Y146" s="100" t="b" cm="1">
        <f t="array" ref="Y146">_xlfn.SWITCH(X146, "Yes", TRUE, "No", FALSE, X146)</f>
        <v>1</v>
      </c>
      <c r="Z146" s="100" t="b">
        <f>_xlfn.XLOOKUP(A146,'Patient Health Records'!A:A,'Patient Health Records'!T:T,"Not Found")</f>
        <v>1</v>
      </c>
      <c r="AA146" s="100" t="b" cm="1">
        <f t="array" ref="AA146">_xlfn.SWITCH(Z146, "Yes", TRUE, "No", FALSE, Z146)</f>
        <v>1</v>
      </c>
      <c r="AB146" s="100" t="b">
        <f>_xlfn.XLOOKUP(A146,'Patient Health Records'!A:A,'Patient Health Records'!K:K,"Not Found")</f>
        <v>0</v>
      </c>
      <c r="AC146" s="100" t="b" cm="1">
        <f t="array" ref="AC146">_xlfn.SWITCH(AB146, "Yes", TRUE, "No", FALSE, AB146)</f>
        <v>0</v>
      </c>
    </row>
    <row r="147" spans="1:29">
      <c r="A147" s="2" t="s">
        <v>319</v>
      </c>
      <c r="B147" s="100" t="str">
        <f>_xlfn.XLOOKUP(A147,'Patient Demographics'!A147:A1146,'Patient Demographics'!H147:H1146,"Not Found")</f>
        <v>Adult</v>
      </c>
      <c r="C147" s="100" t="str">
        <f>_xlfn.XLOOKUP(A147,'Patient Demographics'!A147:A1146,'Patient Demographics'!L147:L1146,"Not Found")</f>
        <v>West</v>
      </c>
      <c r="D147" s="100" t="str">
        <f>_xlfn.XLOOKUP(A147,'Patient Demographics'!A:A,'Patient Demographics'!J:J,"Not Found")</f>
        <v>Maharashtra</v>
      </c>
      <c r="E147" s="100">
        <f>_xlfn.XLOOKUP(A147,'Billing Details'!A147:A1146,'Billing Details'!E147:E1146,"Not Found")</f>
        <v>2000</v>
      </c>
      <c r="F147" s="100">
        <f>_xlfn.XLOOKUP(A147,'Billing Details'!A147:A1146,'Billing Details'!M147:M1146,"Not Found")</f>
        <v>1319.34</v>
      </c>
      <c r="G147" s="100">
        <f>_xlfn.XLOOKUP(A147,'Patient Health Records'!A147:A1146,'Patient Health Records'!G147:G1146,"Not Found")</f>
        <v>59.7</v>
      </c>
      <c r="H147" s="17" t="str">
        <f>_xlfn.XLOOKUP(A147,'Patient Demographics'!A147:A1146,'Patient Demographics'!C147:C1146,"Not Found")</f>
        <v>Female</v>
      </c>
      <c r="I147" s="100" t="str">
        <f>_xlfn.XLOOKUP(A147,'Patient Health Records'!A147:A1146,'Patient Health Records'!B147:B1146,"Not Found")</f>
        <v>AB+</v>
      </c>
      <c r="J147" s="100" t="b">
        <f>_xlfn.XLOOKUP(A147,'Patient Health Records'!A147:A1146,'Patient Health Records'!H147:H1146,"Not Found")</f>
        <v>0</v>
      </c>
      <c r="K147" s="100" t="b">
        <f>_xlfn.XLOOKUP(A147,'Patient Health Records'!A147:A1146,'Patient Health Records'!J147:J1146,"Not Found")</f>
        <v>0</v>
      </c>
      <c r="L147" s="100" t="b">
        <f>_xlfn.XLOOKUP(A147,'Billing Details'!A:A,'Billing Details'!K:K,"Not Found")</f>
        <v>1</v>
      </c>
      <c r="M147" s="100" t="str">
        <f>_xlfn.XLOOKUP(A147,'Patient Education'!A:A,'Patient Education'!B:B,"Not Found")</f>
        <v>Bachelor's Degree</v>
      </c>
      <c r="N147" s="100" t="str">
        <f>_xlfn.XLOOKUP(A147,'Patient Education'!A:A,'Patient Education'!C:C,"None")</f>
        <v>Nurse</v>
      </c>
      <c r="O147" s="100">
        <f>_xlfn.XLOOKUP(A147,'Patient Demographics'!A:A,'Patient Demographics'!I:I,"Not Found")</f>
        <v>5</v>
      </c>
      <c r="P147" s="100" t="str" cm="1">
        <f t="array" ref="P147">_xlfn.IFS(
 O147 &lt;= 2, "Very Low",
 O147 &lt;= 5, "Low",
 O147 &lt;= 10, "Lower-Middle",
 O147 &lt;= 25, "Middle",
 O147 &lt;= 50, "Upper-Middle",
 O147 &lt;= 100, "High",
 O147 &lt;= 200, "Very High",
 O147 &lt;= 400, "Ultra High"
)</f>
        <v>Low</v>
      </c>
      <c r="Q147" s="33">
        <f>_xlfn.XLOOKUP(A147,'Patient Health Records'!A:A,'Patient Health Records'!E:E,"Not Found")</f>
        <v>21.406289217971246</v>
      </c>
      <c r="R147" s="100" t="b">
        <f>_xlfn.XLOOKUP(A147,'Patient Health Records'!A147:A1146,'Patient Health Records'!T147:T1146,"Not Found")</f>
        <v>0</v>
      </c>
      <c r="S147" s="100" t="b" cm="1">
        <f t="array" ref="S147">_xlfn.SWITCH(R147, "Yes", TRUE, "No", FALSE, R147)</f>
        <v>0</v>
      </c>
      <c r="T147" s="100" t="str">
        <f>_xlfn.XLOOKUP(A147,'Patient Health Records'!A:A,'Patient Health Records'!V:V,"Not Found")</f>
        <v>Diabetes</v>
      </c>
      <c r="U147" s="100" t="str">
        <f>_xlfn.XLOOKUP(A147,'Patient Health Records'!A:A,'Patient Health Records'!X:X,"Not Found")</f>
        <v>Recovered</v>
      </c>
      <c r="V147" s="100" t="b">
        <f>_xlfn.XLOOKUP(A147,'Billing Details'!A:A,'Billing Details'!K:K,"Not Found")</f>
        <v>1</v>
      </c>
      <c r="W147" s="100" t="str">
        <f>_xlfn.XLOOKUP(A147,'Billing Details'!A:A,'Billing Details'!J:J,"Not Found")</f>
        <v>Medicare</v>
      </c>
      <c r="X147" s="100" t="b">
        <f>_xlfn.XLOOKUP(A147,'Patient Health Records'!A:A,'Patient Health Records'!P:P,"Not Found")</f>
        <v>0</v>
      </c>
      <c r="Y147" s="100" t="b" cm="1">
        <f t="array" ref="Y147">_xlfn.SWITCH(X147, "Yes", TRUE, "No", FALSE, X147)</f>
        <v>0</v>
      </c>
      <c r="Z147" s="100" t="b">
        <f>_xlfn.XLOOKUP(A147,'Patient Health Records'!A:A,'Patient Health Records'!T:T,"Not Found")</f>
        <v>0</v>
      </c>
      <c r="AA147" s="100" t="b" cm="1">
        <f t="array" ref="AA147">_xlfn.SWITCH(Z147, "Yes", TRUE, "No", FALSE, Z147)</f>
        <v>0</v>
      </c>
      <c r="AB147" s="100" t="b">
        <f>_xlfn.XLOOKUP(A147,'Patient Health Records'!A:A,'Patient Health Records'!K:K,"Not Found")</f>
        <v>0</v>
      </c>
      <c r="AC147" s="100" t="b" cm="1">
        <f t="array" ref="AC147">_xlfn.SWITCH(AB147, "Yes", TRUE, "No", FALSE, AB147)</f>
        <v>0</v>
      </c>
    </row>
    <row r="148" spans="1:29">
      <c r="A148" s="2" t="s">
        <v>321</v>
      </c>
      <c r="B148" s="100" t="str">
        <f>_xlfn.XLOOKUP(A148,'Patient Demographics'!A148:A1147,'Patient Demographics'!H148:H1147,"Not Found")</f>
        <v>Adult</v>
      </c>
      <c r="C148" s="100" t="str">
        <f>_xlfn.XLOOKUP(A148,'Patient Demographics'!A148:A1147,'Patient Demographics'!L148:L1147,"Not Found")</f>
        <v>East</v>
      </c>
      <c r="D148" s="100" t="str">
        <f>_xlfn.XLOOKUP(A148,'Patient Demographics'!A:A,'Patient Demographics'!J:J,"Not Found")</f>
        <v>West Bengal</v>
      </c>
      <c r="E148" s="100">
        <f>_xlfn.XLOOKUP(A148,'Billing Details'!A148:A1147,'Billing Details'!E148:E1147,"Not Found")</f>
        <v>500</v>
      </c>
      <c r="F148" s="100">
        <f>_xlfn.XLOOKUP(A148,'Billing Details'!A148:A1147,'Billing Details'!M148:M1147,"Not Found")</f>
        <v>259.10000000000002</v>
      </c>
      <c r="G148" s="100">
        <f>_xlfn.XLOOKUP(A148,'Patient Health Records'!A148:A1147,'Patient Health Records'!G148:G1147,"Not Found")</f>
        <v>100.2</v>
      </c>
      <c r="H148" s="17" t="str">
        <f>_xlfn.XLOOKUP(A148,'Patient Demographics'!A148:A1147,'Patient Demographics'!C148:C1147,"Not Found")</f>
        <v>Male</v>
      </c>
      <c r="I148" s="100" t="str">
        <f>_xlfn.XLOOKUP(A148,'Patient Health Records'!A148:A1147,'Patient Health Records'!B148:B1147,"Not Found")</f>
        <v>A+</v>
      </c>
      <c r="J148" s="100" t="b">
        <f>_xlfn.XLOOKUP(A148,'Patient Health Records'!A148:A1147,'Patient Health Records'!H148:H1147,"Not Found")</f>
        <v>0</v>
      </c>
      <c r="K148" s="100" t="b">
        <f>_xlfn.XLOOKUP(A148,'Patient Health Records'!A148:A1147,'Patient Health Records'!J148:J1147,"Not Found")</f>
        <v>0</v>
      </c>
      <c r="L148" s="100" t="b">
        <f>_xlfn.XLOOKUP(A148,'Billing Details'!A:A,'Billing Details'!K:K,"Not Found")</f>
        <v>1</v>
      </c>
      <c r="M148" s="100" t="str">
        <f>_xlfn.XLOOKUP(A148,'Patient Education'!A:A,'Patient Education'!B:B,"Not Found")</f>
        <v>Master's Degree</v>
      </c>
      <c r="N148" s="100" t="str">
        <f>_xlfn.XLOOKUP(A148,'Patient Education'!A:A,'Patient Education'!C:C,"None")</f>
        <v>Doctor</v>
      </c>
      <c r="O148" s="100">
        <f>_xlfn.XLOOKUP(A148,'Patient Demographics'!A:A,'Patient Demographics'!I:I,"Not Found")</f>
        <v>150</v>
      </c>
      <c r="P148" s="100" t="str" cm="1">
        <f t="array" ref="P148">_xlfn.IFS(
 O148 &lt;= 2, "Very Low",
 O148 &lt;= 5, "Low",
 O148 &lt;= 10, "Lower-Middle",
 O148 &lt;= 25, "Middle",
 O148 &lt;= 50, "Upper-Middle",
 O148 &lt;= 100, "High",
 O148 &lt;= 200, "Very High",
 O148 &lt;= 400, "Ultra High"
)</f>
        <v>Very High</v>
      </c>
      <c r="Q148" s="33">
        <f>_xlfn.XLOOKUP(A148,'Patient Health Records'!A:A,'Patient Health Records'!E:E,"Not Found")</f>
        <v>34.671280276816617</v>
      </c>
      <c r="R148" s="100" t="b">
        <f>_xlfn.XLOOKUP(A148,'Patient Health Records'!A148:A1147,'Patient Health Records'!T148:T1147,"Not Found")</f>
        <v>1</v>
      </c>
      <c r="S148" s="100" t="b" cm="1">
        <f t="array" ref="S148">_xlfn.SWITCH(R148, "Yes", TRUE, "No", FALSE, R148)</f>
        <v>1</v>
      </c>
      <c r="T148" s="100" t="str">
        <f>_xlfn.XLOOKUP(A148,'Patient Health Records'!A:A,'Patient Health Records'!V:V,"Not Found")</f>
        <v>Fractured Arm</v>
      </c>
      <c r="U148" s="100" t="str">
        <f>_xlfn.XLOOKUP(A148,'Patient Health Records'!A:A,'Patient Health Records'!X:X,"Not Found")</f>
        <v>Recovered</v>
      </c>
      <c r="V148" s="100" t="b">
        <f>_xlfn.XLOOKUP(A148,'Billing Details'!A:A,'Billing Details'!K:K,"Not Found")</f>
        <v>1</v>
      </c>
      <c r="W148" s="100" t="str">
        <f>_xlfn.XLOOKUP(A148,'Billing Details'!A:A,'Billing Details'!J:J,"Not Found")</f>
        <v>Medicare</v>
      </c>
      <c r="X148" s="100" t="b">
        <f>_xlfn.XLOOKUP(A148,'Patient Health Records'!A:A,'Patient Health Records'!P:P,"Not Found")</f>
        <v>1</v>
      </c>
      <c r="Y148" s="100" t="b" cm="1">
        <f t="array" ref="Y148">_xlfn.SWITCH(X148, "Yes", TRUE, "No", FALSE, X148)</f>
        <v>1</v>
      </c>
      <c r="Z148" s="100" t="b">
        <f>_xlfn.XLOOKUP(A148,'Patient Health Records'!A:A,'Patient Health Records'!T:T,"Not Found")</f>
        <v>1</v>
      </c>
      <c r="AA148" s="100" t="b" cm="1">
        <f t="array" ref="AA148">_xlfn.SWITCH(Z148, "Yes", TRUE, "No", FALSE, Z148)</f>
        <v>1</v>
      </c>
      <c r="AB148" s="100" t="b">
        <f>_xlfn.XLOOKUP(A148,'Patient Health Records'!A:A,'Patient Health Records'!K:K,"Not Found")</f>
        <v>1</v>
      </c>
      <c r="AC148" s="100" t="b" cm="1">
        <f t="array" ref="AC148">_xlfn.SWITCH(AB148, "Yes", TRUE, "No", FALSE, AB148)</f>
        <v>1</v>
      </c>
    </row>
    <row r="149" spans="1:29">
      <c r="A149" s="2" t="s">
        <v>323</v>
      </c>
      <c r="B149" s="100" t="str">
        <f>_xlfn.XLOOKUP(A149,'Patient Demographics'!A149:A1148,'Patient Demographics'!H149:H1148,"Not Found")</f>
        <v>Middle-aged</v>
      </c>
      <c r="C149" s="100" t="str">
        <f>_xlfn.XLOOKUP(A149,'Patient Demographics'!A149:A1148,'Patient Demographics'!L149:L1148,"Not Found")</f>
        <v>West</v>
      </c>
      <c r="D149" s="100" t="str">
        <f>_xlfn.XLOOKUP(A149,'Patient Demographics'!A:A,'Patient Demographics'!J:J,"Not Found")</f>
        <v>Gujarat</v>
      </c>
      <c r="E149" s="100">
        <f>_xlfn.XLOOKUP(A149,'Billing Details'!A149:A1148,'Billing Details'!E149:E1148,"Not Found")</f>
        <v>200000</v>
      </c>
      <c r="F149" s="100">
        <f>_xlfn.XLOOKUP(A149,'Billing Details'!A149:A1148,'Billing Details'!M149:M1148,"Not Found")</f>
        <v>106845.8</v>
      </c>
      <c r="G149" s="100">
        <f>_xlfn.XLOOKUP(A149,'Patient Health Records'!A149:A1148,'Patient Health Records'!G149:G1148,"Not Found")</f>
        <v>84.7</v>
      </c>
      <c r="H149" s="17" t="str">
        <f>_xlfn.XLOOKUP(A149,'Patient Demographics'!A149:A1148,'Patient Demographics'!C149:C1148,"Not Found")</f>
        <v>Male</v>
      </c>
      <c r="I149" s="100" t="str">
        <f>_xlfn.XLOOKUP(A149,'Patient Health Records'!A149:A1148,'Patient Health Records'!B149:B1148,"Not Found")</f>
        <v>AB+</v>
      </c>
      <c r="J149" s="100" t="b">
        <f>_xlfn.XLOOKUP(A149,'Patient Health Records'!A149:A1148,'Patient Health Records'!H149:H1148,"Not Found")</f>
        <v>1</v>
      </c>
      <c r="K149" s="100" t="b">
        <f>_xlfn.XLOOKUP(A149,'Patient Health Records'!A149:A1148,'Patient Health Records'!J149:J1148,"Not Found")</f>
        <v>1</v>
      </c>
      <c r="L149" s="100" t="b">
        <f>_xlfn.XLOOKUP(A149,'Billing Details'!A:A,'Billing Details'!K:K,"Not Found")</f>
        <v>1</v>
      </c>
      <c r="M149" s="100" t="str">
        <f>_xlfn.XLOOKUP(A149,'Patient Education'!A:A,'Patient Education'!B:B,"Not Found")</f>
        <v>Post-graduate</v>
      </c>
      <c r="N149" s="100" t="str">
        <f>_xlfn.XLOOKUP(A149,'Patient Education'!A:A,'Patient Education'!C:C,"None")</f>
        <v>CEO</v>
      </c>
      <c r="O149" s="100">
        <f>_xlfn.XLOOKUP(A149,'Patient Demographics'!A:A,'Patient Demographics'!I:I,"Not Found")</f>
        <v>5</v>
      </c>
      <c r="P149" s="100" t="str" cm="1">
        <f t="array" ref="P149">_xlfn.IFS(
 O149 &lt;= 2, "Very Low",
 O149 &lt;= 5, "Low",
 O149 &lt;= 10, "Lower-Middle",
 O149 &lt;= 25, "Middle",
 O149 &lt;= 50, "Upper-Middle",
 O149 &lt;= 100, "High",
 O149 &lt;= 200, "Very High",
 O149 &lt;= 400, "Ultra High"
)</f>
        <v>Low</v>
      </c>
      <c r="Q149" s="33">
        <f>_xlfn.XLOOKUP(A149,'Patient Health Records'!A:A,'Patient Health Records'!E:E,"Not Found")</f>
        <v>29.655824375897208</v>
      </c>
      <c r="R149" s="100" t="b">
        <f>_xlfn.XLOOKUP(A149,'Patient Health Records'!A149:A1148,'Patient Health Records'!T149:T1148,"Not Found")</f>
        <v>1</v>
      </c>
      <c r="S149" s="100" t="b" cm="1">
        <f t="array" ref="S149">_xlfn.SWITCH(R149, "Yes", TRUE, "No", FALSE, R149)</f>
        <v>1</v>
      </c>
      <c r="T149" s="100" t="str">
        <f>_xlfn.XLOOKUP(A149,'Patient Health Records'!A:A,'Patient Health Records'!V:V,"Not Found")</f>
        <v>Diabetes</v>
      </c>
      <c r="U149" s="100" t="str">
        <f>_xlfn.XLOOKUP(A149,'Patient Health Records'!A:A,'Patient Health Records'!X:X,"Not Found")</f>
        <v>Recovered</v>
      </c>
      <c r="V149" s="100" t="b">
        <f>_xlfn.XLOOKUP(A149,'Billing Details'!A:A,'Billing Details'!K:K,"Not Found")</f>
        <v>1</v>
      </c>
      <c r="W149" s="100" t="str">
        <f>_xlfn.XLOOKUP(A149,'Billing Details'!A:A,'Billing Details'!J:J,"Not Found")</f>
        <v>Blue Cross</v>
      </c>
      <c r="X149" s="100" t="b">
        <f>_xlfn.XLOOKUP(A149,'Patient Health Records'!A:A,'Patient Health Records'!P:P,"Not Found")</f>
        <v>1</v>
      </c>
      <c r="Y149" s="100" t="b" cm="1">
        <f t="array" ref="Y149">_xlfn.SWITCH(X149, "Yes", TRUE, "No", FALSE, X149)</f>
        <v>1</v>
      </c>
      <c r="Z149" s="100" t="b">
        <f>_xlfn.XLOOKUP(A149,'Patient Health Records'!A:A,'Patient Health Records'!T:T,"Not Found")</f>
        <v>1</v>
      </c>
      <c r="AA149" s="100" t="b" cm="1">
        <f t="array" ref="AA149">_xlfn.SWITCH(Z149, "Yes", TRUE, "No", FALSE, Z149)</f>
        <v>1</v>
      </c>
      <c r="AB149" s="100" t="b">
        <f>_xlfn.XLOOKUP(A149,'Patient Health Records'!A:A,'Patient Health Records'!K:K,"Not Found")</f>
        <v>1</v>
      </c>
      <c r="AC149" s="100" t="b" cm="1">
        <f t="array" ref="AC149">_xlfn.SWITCH(AB149, "Yes", TRUE, "No", FALSE, AB149)</f>
        <v>1</v>
      </c>
    </row>
    <row r="150" spans="1:29">
      <c r="A150" s="2" t="s">
        <v>324</v>
      </c>
      <c r="B150" s="100" t="str">
        <f>_xlfn.XLOOKUP(A150,'Patient Demographics'!A150:A1149,'Patient Demographics'!H150:H1149,"Not Found")</f>
        <v>Adult</v>
      </c>
      <c r="C150" s="100" t="str">
        <f>_xlfn.XLOOKUP(A150,'Patient Demographics'!A150:A1149,'Patient Demographics'!L150:L1149,"Not Found")</f>
        <v>North</v>
      </c>
      <c r="D150" s="100" t="str">
        <f>_xlfn.XLOOKUP(A150,'Patient Demographics'!A:A,'Patient Demographics'!J:J,"Not Found")</f>
        <v>Uttar Pradesh</v>
      </c>
      <c r="E150" s="100">
        <f>_xlfn.XLOOKUP(A150,'Billing Details'!A150:A1149,'Billing Details'!E150:E1149,"Not Found")</f>
        <v>60000</v>
      </c>
      <c r="F150" s="100">
        <f>_xlfn.XLOOKUP(A150,'Billing Details'!A150:A1149,'Billing Details'!M150:M1149,"Not Found")</f>
        <v>51135.96</v>
      </c>
      <c r="G150" s="100">
        <f>_xlfn.XLOOKUP(A150,'Patient Health Records'!A150:A1149,'Patient Health Records'!G150:G1149,"Not Found")</f>
        <v>64.2</v>
      </c>
      <c r="H150" s="17" t="str">
        <f>_xlfn.XLOOKUP(A150,'Patient Demographics'!A150:A1149,'Patient Demographics'!C150:C1149,"Not Found")</f>
        <v>Female</v>
      </c>
      <c r="I150" s="100" t="str">
        <f>_xlfn.XLOOKUP(A150,'Patient Health Records'!A150:A1149,'Patient Health Records'!B150:B1149,"Not Found")</f>
        <v>B+</v>
      </c>
      <c r="J150" s="100" t="b">
        <f>_xlfn.XLOOKUP(A150,'Patient Health Records'!A150:A1149,'Patient Health Records'!H150:H1149,"Not Found")</f>
        <v>1</v>
      </c>
      <c r="K150" s="100" t="b">
        <f>_xlfn.XLOOKUP(A150,'Patient Health Records'!A150:A1149,'Patient Health Records'!J150:J1149,"Not Found")</f>
        <v>0</v>
      </c>
      <c r="L150" s="100" t="b">
        <f>_xlfn.XLOOKUP(A150,'Billing Details'!A:A,'Billing Details'!K:K,"Not Found")</f>
        <v>1</v>
      </c>
      <c r="M150" s="100" t="str">
        <f>_xlfn.XLOOKUP(A150,'Patient Education'!A:A,'Patient Education'!B:B,"Not Found")</f>
        <v>School</v>
      </c>
      <c r="N150" s="100" t="str">
        <f>_xlfn.XLOOKUP(A150,'Patient Education'!A:A,'Patient Education'!C:C,"None")</f>
        <v>Driver</v>
      </c>
      <c r="O150" s="100">
        <f>_xlfn.XLOOKUP(A150,'Patient Demographics'!A:A,'Patient Demographics'!I:I,"Not Found")</f>
        <v>4</v>
      </c>
      <c r="P150" s="100" t="str" cm="1">
        <f t="array" ref="P150">_xlfn.IFS(
 O150 &lt;= 2, "Very Low",
 O150 &lt;= 5, "Low",
 O150 &lt;= 10, "Lower-Middle",
 O150 &lt;= 25, "Middle",
 O150 &lt;= 50, "Upper-Middle",
 O150 &lt;= 100, "High",
 O150 &lt;= 200, "Very High",
 O150 &lt;= 400, "Ultra High"
)</f>
        <v>Low</v>
      </c>
      <c r="Q150" s="33">
        <f>_xlfn.XLOOKUP(A150,'Patient Health Records'!A:A,'Patient Health Records'!E:E,"Not Found")</f>
        <v>21.95547347901919</v>
      </c>
      <c r="R150" s="100" t="b">
        <f>_xlfn.XLOOKUP(A150,'Patient Health Records'!A150:A1149,'Patient Health Records'!T150:T1149,"Not Found")</f>
        <v>0</v>
      </c>
      <c r="S150" s="100" t="b" cm="1">
        <f t="array" ref="S150">_xlfn.SWITCH(R150, "Yes", TRUE, "No", FALSE, R150)</f>
        <v>0</v>
      </c>
      <c r="T150" s="100" t="str">
        <f>_xlfn.XLOOKUP(A150,'Patient Health Records'!A:A,'Patient Health Records'!V:V,"Not Found")</f>
        <v>Cancer</v>
      </c>
      <c r="U150" s="100" t="str">
        <f>_xlfn.XLOOKUP(A150,'Patient Health Records'!A:A,'Patient Health Records'!X:X,"Not Found")</f>
        <v>Recovered</v>
      </c>
      <c r="V150" s="100" t="b">
        <f>_xlfn.XLOOKUP(A150,'Billing Details'!A:A,'Billing Details'!K:K,"Not Found")</f>
        <v>1</v>
      </c>
      <c r="W150" s="100" t="str">
        <f>_xlfn.XLOOKUP(A150,'Billing Details'!A:A,'Billing Details'!J:J,"Not Found")</f>
        <v>Aetna</v>
      </c>
      <c r="X150" s="100" t="b">
        <f>_xlfn.XLOOKUP(A150,'Patient Health Records'!A:A,'Patient Health Records'!P:P,"Not Found")</f>
        <v>0</v>
      </c>
      <c r="Y150" s="100" t="b" cm="1">
        <f t="array" ref="Y150">_xlfn.SWITCH(X150, "Yes", TRUE, "No", FALSE, X150)</f>
        <v>0</v>
      </c>
      <c r="Z150" s="100" t="b">
        <f>_xlfn.XLOOKUP(A150,'Patient Health Records'!A:A,'Patient Health Records'!T:T,"Not Found")</f>
        <v>0</v>
      </c>
      <c r="AA150" s="100" t="b" cm="1">
        <f t="array" ref="AA150">_xlfn.SWITCH(Z150, "Yes", TRUE, "No", FALSE, Z150)</f>
        <v>0</v>
      </c>
      <c r="AB150" s="100" t="b">
        <f>_xlfn.XLOOKUP(A150,'Patient Health Records'!A:A,'Patient Health Records'!K:K,"Not Found")</f>
        <v>0</v>
      </c>
      <c r="AC150" s="100" t="b" cm="1">
        <f t="array" ref="AC150">_xlfn.SWITCH(AB150, "Yes", TRUE, "No", FALSE, AB150)</f>
        <v>0</v>
      </c>
    </row>
    <row r="151" spans="1:29">
      <c r="A151" s="2" t="s">
        <v>325</v>
      </c>
      <c r="B151" s="100" t="str">
        <f>_xlfn.XLOOKUP(A151,'Patient Demographics'!A151:A1150,'Patient Demographics'!H151:H1150,"Not Found")</f>
        <v>Middle-aged</v>
      </c>
      <c r="C151" s="100" t="str">
        <f>_xlfn.XLOOKUP(A151,'Patient Demographics'!A151:A1150,'Patient Demographics'!L151:L1150,"Not Found")</f>
        <v>North</v>
      </c>
      <c r="D151" s="100" t="str">
        <f>_xlfn.XLOOKUP(A151,'Patient Demographics'!A:A,'Patient Demographics'!J:J,"Not Found")</f>
        <v>Uttar Pradesh</v>
      </c>
      <c r="E151" s="100">
        <f>_xlfn.XLOOKUP(A151,'Billing Details'!A151:A1150,'Billing Details'!E151:E1150,"Not Found")</f>
        <v>240000</v>
      </c>
      <c r="F151" s="100">
        <f>_xlfn.XLOOKUP(A151,'Billing Details'!A151:A1150,'Billing Details'!M151:M1150,"Not Found")</f>
        <v>137764.79999999999</v>
      </c>
      <c r="G151" s="100">
        <f>_xlfn.XLOOKUP(A151,'Patient Health Records'!A151:A1150,'Patient Health Records'!G151:G1150,"Not Found")</f>
        <v>66.7</v>
      </c>
      <c r="H151" s="17" t="str">
        <f>_xlfn.XLOOKUP(A151,'Patient Demographics'!A151:A1150,'Patient Demographics'!C151:C1150,"Not Found")</f>
        <v>Female</v>
      </c>
      <c r="I151" s="100" t="str">
        <f>_xlfn.XLOOKUP(A151,'Patient Health Records'!A151:A1150,'Patient Health Records'!B151:B1150,"Not Found")</f>
        <v>B+</v>
      </c>
      <c r="J151" s="100" t="b">
        <f>_xlfn.XLOOKUP(A151,'Patient Health Records'!A151:A1150,'Patient Health Records'!H151:H1150,"Not Found")</f>
        <v>0</v>
      </c>
      <c r="K151" s="100" t="b">
        <f>_xlfn.XLOOKUP(A151,'Patient Health Records'!A151:A1150,'Patient Health Records'!J151:J1150,"Not Found")</f>
        <v>1</v>
      </c>
      <c r="L151" s="100" t="b">
        <f>_xlfn.XLOOKUP(A151,'Billing Details'!A:A,'Billing Details'!K:K,"Not Found")</f>
        <v>1</v>
      </c>
      <c r="M151" s="100" t="str">
        <f>_xlfn.XLOOKUP(A151,'Patient Education'!A:A,'Patient Education'!B:B,"Not Found")</f>
        <v>School</v>
      </c>
      <c r="N151" s="100" t="str">
        <f>_xlfn.XLOOKUP(A151,'Patient Education'!A:A,'Patient Education'!C:C,"None")</f>
        <v>Retail Worker</v>
      </c>
      <c r="O151" s="100">
        <f>_xlfn.XLOOKUP(A151,'Patient Demographics'!A:A,'Patient Demographics'!I:I,"Not Found")</f>
        <v>3</v>
      </c>
      <c r="P151" s="100" t="str" cm="1">
        <f t="array" ref="P151">_xlfn.IFS(
 O151 &lt;= 2, "Very Low",
 O151 &lt;= 5, "Low",
 O151 &lt;= 10, "Lower-Middle",
 O151 &lt;= 25, "Middle",
 O151 &lt;= 50, "Upper-Middle",
 O151 &lt;= 100, "High",
 O151 &lt;= 200, "Very High",
 O151 &lt;= 400, "Ultra High"
)</f>
        <v>Low</v>
      </c>
      <c r="Q151" s="33">
        <f>_xlfn.XLOOKUP(A151,'Patient Health Records'!A:A,'Patient Health Records'!E:E,"Not Found")</f>
        <v>25.104445029922093</v>
      </c>
      <c r="R151" s="100" t="b">
        <f>_xlfn.XLOOKUP(A151,'Patient Health Records'!A151:A1150,'Patient Health Records'!T151:T1150,"Not Found")</f>
        <v>0</v>
      </c>
      <c r="S151" s="100" t="b" cm="1">
        <f t="array" ref="S151">_xlfn.SWITCH(R151, "Yes", TRUE, "No", FALSE, R151)</f>
        <v>0</v>
      </c>
      <c r="T151" s="100" t="str">
        <f>_xlfn.XLOOKUP(A151,'Patient Health Records'!A:A,'Patient Health Records'!V:V,"Not Found")</f>
        <v>Prostate Cancer</v>
      </c>
      <c r="U151" s="100" t="str">
        <f>_xlfn.XLOOKUP(A151,'Patient Health Records'!A:A,'Patient Health Records'!X:X,"Not Found")</f>
        <v>Critical</v>
      </c>
      <c r="V151" s="100" t="b">
        <f>_xlfn.XLOOKUP(A151,'Billing Details'!A:A,'Billing Details'!K:K,"Not Found")</f>
        <v>1</v>
      </c>
      <c r="W151" s="100" t="str">
        <f>_xlfn.XLOOKUP(A151,'Billing Details'!A:A,'Billing Details'!J:J,"Not Found")</f>
        <v>Blue Cross</v>
      </c>
      <c r="X151" s="100" t="b">
        <f>_xlfn.XLOOKUP(A151,'Patient Health Records'!A:A,'Patient Health Records'!P:P,"Not Found")</f>
        <v>0</v>
      </c>
      <c r="Y151" s="100" t="b" cm="1">
        <f t="array" ref="Y151">_xlfn.SWITCH(X151, "Yes", TRUE, "No", FALSE, X151)</f>
        <v>0</v>
      </c>
      <c r="Z151" s="100" t="b">
        <f>_xlfn.XLOOKUP(A151,'Patient Health Records'!A:A,'Patient Health Records'!T:T,"Not Found")</f>
        <v>0</v>
      </c>
      <c r="AA151" s="100" t="b" cm="1">
        <f t="array" ref="AA151">_xlfn.SWITCH(Z151, "Yes", TRUE, "No", FALSE, Z151)</f>
        <v>0</v>
      </c>
      <c r="AB151" s="100" t="b">
        <f>_xlfn.XLOOKUP(A151,'Patient Health Records'!A:A,'Patient Health Records'!K:K,"Not Found")</f>
        <v>0</v>
      </c>
      <c r="AC151" s="100" t="b" cm="1">
        <f t="array" ref="AC151">_xlfn.SWITCH(AB151, "Yes", TRUE, "No", FALSE, AB151)</f>
        <v>0</v>
      </c>
    </row>
    <row r="152" spans="1:29">
      <c r="A152" s="2" t="s">
        <v>327</v>
      </c>
      <c r="B152" s="100" t="str">
        <f>_xlfn.XLOOKUP(A152,'Patient Demographics'!A152:A1151,'Patient Demographics'!H152:H1151,"Not Found")</f>
        <v>Middle-aged</v>
      </c>
      <c r="C152" s="100" t="str">
        <f>_xlfn.XLOOKUP(A152,'Patient Demographics'!A152:A1151,'Patient Demographics'!L152:L1151,"Not Found")</f>
        <v>South</v>
      </c>
      <c r="D152" s="100" t="str">
        <f>_xlfn.XLOOKUP(A152,'Patient Demographics'!A:A,'Patient Demographics'!J:J,"Not Found")</f>
        <v>Karnataka</v>
      </c>
      <c r="E152" s="100">
        <f>_xlfn.XLOOKUP(A152,'Billing Details'!A152:A1151,'Billing Details'!E152:E1151,"Not Found")</f>
        <v>10000</v>
      </c>
      <c r="F152" s="100">
        <f>_xlfn.XLOOKUP(A152,'Billing Details'!A152:A1151,'Billing Details'!M152:M1151,"Not Found")</f>
        <v>8622.85</v>
      </c>
      <c r="G152" s="100">
        <f>_xlfn.XLOOKUP(A152,'Patient Health Records'!A152:A1151,'Patient Health Records'!G152:G1151,"Not Found")</f>
        <v>79.900000000000006</v>
      </c>
      <c r="H152" s="17" t="str">
        <f>_xlfn.XLOOKUP(A152,'Patient Demographics'!A152:A1151,'Patient Demographics'!C152:C1151,"Not Found")</f>
        <v>Female</v>
      </c>
      <c r="I152" s="100" t="str">
        <f>_xlfn.XLOOKUP(A152,'Patient Health Records'!A152:A1151,'Patient Health Records'!B152:B1151,"Not Found")</f>
        <v>B-</v>
      </c>
      <c r="J152" s="100" t="b">
        <f>_xlfn.XLOOKUP(A152,'Patient Health Records'!A152:A1151,'Patient Health Records'!H152:H1151,"Not Found")</f>
        <v>1</v>
      </c>
      <c r="K152" s="100" t="b">
        <f>_xlfn.XLOOKUP(A152,'Patient Health Records'!A152:A1151,'Patient Health Records'!J152:J1151,"Not Found")</f>
        <v>0</v>
      </c>
      <c r="L152" s="100" t="b">
        <f>_xlfn.XLOOKUP(A152,'Billing Details'!A:A,'Billing Details'!K:K,"Not Found")</f>
        <v>1</v>
      </c>
      <c r="M152" s="100" t="str">
        <f>_xlfn.XLOOKUP(A152,'Patient Education'!A:A,'Patient Education'!B:B,"Not Found")</f>
        <v>School</v>
      </c>
      <c r="N152" s="100" t="str">
        <f>_xlfn.XLOOKUP(A152,'Patient Education'!A:A,'Patient Education'!C:C,"None")</f>
        <v>Driver</v>
      </c>
      <c r="O152" s="100">
        <f>_xlfn.XLOOKUP(A152,'Patient Demographics'!A:A,'Patient Demographics'!I:I,"Not Found")</f>
        <v>7</v>
      </c>
      <c r="P152" s="100" t="str" cm="1">
        <f t="array" ref="P152">_xlfn.IFS(
 O152 &lt;= 2, "Very Low",
 O152 &lt;= 5, "Low",
 O152 &lt;= 10, "Lower-Middle",
 O152 &lt;= 25, "Middle",
 O152 &lt;= 50, "Upper-Middle",
 O152 &lt;= 100, "High",
 O152 &lt;= 200, "Very High",
 O152 &lt;= 400, "Ultra High"
)</f>
        <v>Lower-Middle</v>
      </c>
      <c r="Q152" s="33">
        <f>_xlfn.XLOOKUP(A152,'Patient Health Records'!A:A,'Patient Health Records'!E:E,"Not Found")</f>
        <v>32.415108117976388</v>
      </c>
      <c r="R152" s="100" t="b">
        <f>_xlfn.XLOOKUP(A152,'Patient Health Records'!A152:A1151,'Patient Health Records'!T152:T1151,"Not Found")</f>
        <v>1</v>
      </c>
      <c r="S152" s="100" t="b" cm="1">
        <f t="array" ref="S152">_xlfn.SWITCH(R152, "Yes", TRUE, "No", FALSE, R152)</f>
        <v>1</v>
      </c>
      <c r="T152" s="100" t="str">
        <f>_xlfn.XLOOKUP(A152,'Patient Health Records'!A:A,'Patient Health Records'!V:V,"Not Found")</f>
        <v>Fractured Leg</v>
      </c>
      <c r="U152" s="100" t="str">
        <f>_xlfn.XLOOKUP(A152,'Patient Health Records'!A:A,'Patient Health Records'!X:X,"Not Found")</f>
        <v>Critical</v>
      </c>
      <c r="V152" s="100" t="b">
        <f>_xlfn.XLOOKUP(A152,'Billing Details'!A:A,'Billing Details'!K:K,"Not Found")</f>
        <v>1</v>
      </c>
      <c r="W152" s="100" t="str">
        <f>_xlfn.XLOOKUP(A152,'Billing Details'!A:A,'Billing Details'!J:J,"Not Found")</f>
        <v>Medicare</v>
      </c>
      <c r="X152" s="100" t="b">
        <f>_xlfn.XLOOKUP(A152,'Patient Health Records'!A:A,'Patient Health Records'!P:P,"Not Found")</f>
        <v>1</v>
      </c>
      <c r="Y152" s="100" t="b" cm="1">
        <f t="array" ref="Y152">_xlfn.SWITCH(X152, "Yes", TRUE, "No", FALSE, X152)</f>
        <v>1</v>
      </c>
      <c r="Z152" s="100" t="b">
        <f>_xlfn.XLOOKUP(A152,'Patient Health Records'!A:A,'Patient Health Records'!T:T,"Not Found")</f>
        <v>1</v>
      </c>
      <c r="AA152" s="100" t="b" cm="1">
        <f t="array" ref="AA152">_xlfn.SWITCH(Z152, "Yes", TRUE, "No", FALSE, Z152)</f>
        <v>1</v>
      </c>
      <c r="AB152" s="100" t="b">
        <f>_xlfn.XLOOKUP(A152,'Patient Health Records'!A:A,'Patient Health Records'!K:K,"Not Found")</f>
        <v>1</v>
      </c>
      <c r="AC152" s="100" t="b" cm="1">
        <f t="array" ref="AC152">_xlfn.SWITCH(AB152, "Yes", TRUE, "No", FALSE, AB152)</f>
        <v>1</v>
      </c>
    </row>
    <row r="153" spans="1:29">
      <c r="A153" s="2" t="s">
        <v>329</v>
      </c>
      <c r="B153" s="100" t="str">
        <f>_xlfn.XLOOKUP(A153,'Patient Demographics'!A153:A1152,'Patient Demographics'!H153:H1152,"Not Found")</f>
        <v>Adult</v>
      </c>
      <c r="C153" s="100" t="str">
        <f>_xlfn.XLOOKUP(A153,'Patient Demographics'!A153:A1152,'Patient Demographics'!L153:L1152,"Not Found")</f>
        <v>West</v>
      </c>
      <c r="D153" s="100" t="str">
        <f>_xlfn.XLOOKUP(A153,'Patient Demographics'!A:A,'Patient Demographics'!J:J,"Not Found")</f>
        <v>Maharashtra</v>
      </c>
      <c r="E153" s="100">
        <f>_xlfn.XLOOKUP(A153,'Billing Details'!A153:A1152,'Billing Details'!E153:E1152,"Not Found")</f>
        <v>24000</v>
      </c>
      <c r="F153" s="100">
        <f>_xlfn.XLOOKUP(A153,'Billing Details'!A153:A1152,'Billing Details'!M153:M1152,"Not Found")</f>
        <v>13038.27</v>
      </c>
      <c r="G153" s="100">
        <f>_xlfn.XLOOKUP(A153,'Patient Health Records'!A153:A1152,'Patient Health Records'!G153:G1152,"Not Found")</f>
        <v>87.9</v>
      </c>
      <c r="H153" s="17" t="str">
        <f>_xlfn.XLOOKUP(A153,'Patient Demographics'!A153:A1152,'Patient Demographics'!C153:C1152,"Not Found")</f>
        <v>Female</v>
      </c>
      <c r="I153" s="100" t="str">
        <f>_xlfn.XLOOKUP(A153,'Patient Health Records'!A153:A1152,'Patient Health Records'!B153:B1152,"Not Found")</f>
        <v>B+</v>
      </c>
      <c r="J153" s="100" t="b">
        <f>_xlfn.XLOOKUP(A153,'Patient Health Records'!A153:A1152,'Patient Health Records'!H153:H1152,"Not Found")</f>
        <v>1</v>
      </c>
      <c r="K153" s="100" t="b">
        <f>_xlfn.XLOOKUP(A153,'Patient Health Records'!A153:A1152,'Patient Health Records'!J153:J1152,"Not Found")</f>
        <v>0</v>
      </c>
      <c r="L153" s="100" t="b">
        <f>_xlfn.XLOOKUP(A153,'Billing Details'!A:A,'Billing Details'!K:K,"Not Found")</f>
        <v>1</v>
      </c>
      <c r="M153" s="100" t="str">
        <f>_xlfn.XLOOKUP(A153,'Patient Education'!A:A,'Patient Education'!B:B,"Not Found")</f>
        <v>PhD</v>
      </c>
      <c r="N153" s="100" t="str">
        <f>_xlfn.XLOOKUP(A153,'Patient Education'!A:A,'Patient Education'!C:C,"None")</f>
        <v>Consultant</v>
      </c>
      <c r="O153" s="100">
        <f>_xlfn.XLOOKUP(A153,'Patient Demographics'!A:A,'Patient Demographics'!I:I,"Not Found")</f>
        <v>15</v>
      </c>
      <c r="P153" s="100" t="str" cm="1">
        <f t="array" ref="P153">_xlfn.IFS(
 O153 &lt;= 2, "Very Low",
 O153 &lt;= 5, "Low",
 O153 &lt;= 10, "Lower-Middle",
 O153 &lt;= 25, "Middle",
 O153 &lt;= 50, "Upper-Middle",
 O153 &lt;= 100, "High",
 O153 &lt;= 200, "Very High",
 O153 &lt;= 400, "Ultra High"
)</f>
        <v>Middle</v>
      </c>
      <c r="Q153" s="33">
        <f>_xlfn.XLOOKUP(A153,'Patient Health Records'!A:A,'Patient Health Records'!E:E,"Not Found")</f>
        <v>29.712006489994597</v>
      </c>
      <c r="R153" s="100" t="b">
        <f>_xlfn.XLOOKUP(A153,'Patient Health Records'!A153:A1152,'Patient Health Records'!T153:T1152,"Not Found")</f>
        <v>1</v>
      </c>
      <c r="S153" s="100" t="b" cm="1">
        <f t="array" ref="S153">_xlfn.SWITCH(R153, "Yes", TRUE, "No", FALSE, R153)</f>
        <v>1</v>
      </c>
      <c r="T153" s="100" t="str">
        <f>_xlfn.XLOOKUP(A153,'Patient Health Records'!A:A,'Patient Health Records'!V:V,"Not Found")</f>
        <v>Hypertension</v>
      </c>
      <c r="U153" s="100" t="str">
        <f>_xlfn.XLOOKUP(A153,'Patient Health Records'!A:A,'Patient Health Records'!X:X,"Not Found")</f>
        <v>Ongoing Treatment</v>
      </c>
      <c r="V153" s="100" t="b">
        <f>_xlfn.XLOOKUP(A153,'Billing Details'!A:A,'Billing Details'!K:K,"Not Found")</f>
        <v>1</v>
      </c>
      <c r="W153" s="100" t="str">
        <f>_xlfn.XLOOKUP(A153,'Billing Details'!A:A,'Billing Details'!J:J,"Not Found")</f>
        <v>Blue Cross</v>
      </c>
      <c r="X153" s="100" t="b">
        <f>_xlfn.XLOOKUP(A153,'Patient Health Records'!A:A,'Patient Health Records'!P:P,"Not Found")</f>
        <v>1</v>
      </c>
      <c r="Y153" s="100" t="b" cm="1">
        <f t="array" ref="Y153">_xlfn.SWITCH(X153, "Yes", TRUE, "No", FALSE, X153)</f>
        <v>1</v>
      </c>
      <c r="Z153" s="100" t="b">
        <f>_xlfn.XLOOKUP(A153,'Patient Health Records'!A:A,'Patient Health Records'!T:T,"Not Found")</f>
        <v>1</v>
      </c>
      <c r="AA153" s="100" t="b" cm="1">
        <f t="array" ref="AA153">_xlfn.SWITCH(Z153, "Yes", TRUE, "No", FALSE, Z153)</f>
        <v>1</v>
      </c>
      <c r="AB153" s="100" t="b">
        <f>_xlfn.XLOOKUP(A153,'Patient Health Records'!A:A,'Patient Health Records'!K:K,"Not Found")</f>
        <v>1</v>
      </c>
      <c r="AC153" s="100" t="b" cm="1">
        <f t="array" ref="AC153">_xlfn.SWITCH(AB153, "Yes", TRUE, "No", FALSE, AB153)</f>
        <v>1</v>
      </c>
    </row>
    <row r="154" spans="1:29">
      <c r="A154" s="2" t="s">
        <v>331</v>
      </c>
      <c r="B154" s="100" t="str">
        <f>_xlfn.XLOOKUP(A154,'Patient Demographics'!A154:A1153,'Patient Demographics'!H154:H1153,"Not Found")</f>
        <v>Senior</v>
      </c>
      <c r="C154" s="100" t="str">
        <f>_xlfn.XLOOKUP(A154,'Patient Demographics'!A154:A1153,'Patient Demographics'!L154:L1153,"Not Found")</f>
        <v>East</v>
      </c>
      <c r="D154" s="100" t="str">
        <f>_xlfn.XLOOKUP(A154,'Patient Demographics'!A:A,'Patient Demographics'!J:J,"Not Found")</f>
        <v>West Bengal</v>
      </c>
      <c r="E154" s="100">
        <f>_xlfn.XLOOKUP(A154,'Billing Details'!A154:A1153,'Billing Details'!E154:E1153,"Not Found")</f>
        <v>40000</v>
      </c>
      <c r="F154" s="100">
        <f>_xlfn.XLOOKUP(A154,'Billing Details'!A154:A1153,'Billing Details'!M154:M1153,"Not Found")</f>
        <v>35399.4</v>
      </c>
      <c r="G154" s="100">
        <f>_xlfn.XLOOKUP(A154,'Patient Health Records'!A154:A1153,'Patient Health Records'!G154:G1153,"Not Found")</f>
        <v>71</v>
      </c>
      <c r="H154" s="17" t="str">
        <f>_xlfn.XLOOKUP(A154,'Patient Demographics'!A154:A1153,'Patient Demographics'!C154:C1153,"Not Found")</f>
        <v>Male</v>
      </c>
      <c r="I154" s="100" t="str">
        <f>_xlfn.XLOOKUP(A154,'Patient Health Records'!A154:A1153,'Patient Health Records'!B154:B1153,"Not Found")</f>
        <v>A+</v>
      </c>
      <c r="J154" s="100" t="b">
        <f>_xlfn.XLOOKUP(A154,'Patient Health Records'!A154:A1153,'Patient Health Records'!H154:H1153,"Not Found")</f>
        <v>0</v>
      </c>
      <c r="K154" s="100" t="b">
        <f>_xlfn.XLOOKUP(A154,'Patient Health Records'!A154:A1153,'Patient Health Records'!J154:J1153,"Not Found")</f>
        <v>1</v>
      </c>
      <c r="L154" s="100" t="b">
        <f>_xlfn.XLOOKUP(A154,'Billing Details'!A:A,'Billing Details'!K:K,"Not Found")</f>
        <v>1</v>
      </c>
      <c r="M154" s="100" t="str">
        <f>_xlfn.XLOOKUP(A154,'Patient Education'!A:A,'Patient Education'!B:B,"Not Found")</f>
        <v>Master's Degree</v>
      </c>
      <c r="N154" s="100" t="str">
        <f>_xlfn.XLOOKUP(A154,'Patient Education'!A:A,'Patient Education'!C:C,"None")</f>
        <v>Software Engineer</v>
      </c>
      <c r="O154" s="100">
        <f>_xlfn.XLOOKUP(A154,'Patient Demographics'!A:A,'Patient Demographics'!I:I,"Not Found")</f>
        <v>2</v>
      </c>
      <c r="P154" s="100" t="str" cm="1">
        <f t="array" ref="P154">_xlfn.IFS(
 O154 &lt;= 2, "Very Low",
 O154 &lt;= 5, "Low",
 O154 &lt;= 10, "Lower-Middle",
 O154 &lt;= 25, "Middle",
 O154 &lt;= 50, "Upper-Middle",
 O154 &lt;= 100, "High",
 O154 &lt;= 200, "Very High",
 O154 &lt;= 400, "Ultra High"
)</f>
        <v>Very Low</v>
      </c>
      <c r="Q154" s="33">
        <f>_xlfn.XLOOKUP(A154,'Patient Health Records'!A:A,'Patient Health Records'!E:E,"Not Found")</f>
        <v>28.440954975164232</v>
      </c>
      <c r="R154" s="100" t="b">
        <f>_xlfn.XLOOKUP(A154,'Patient Health Records'!A154:A1153,'Patient Health Records'!T154:T1153,"Not Found")</f>
        <v>1</v>
      </c>
      <c r="S154" s="100" t="b" cm="1">
        <f t="array" ref="S154">_xlfn.SWITCH(R154, "Yes", TRUE, "No", FALSE, R154)</f>
        <v>1</v>
      </c>
      <c r="T154" s="100" t="str">
        <f>_xlfn.XLOOKUP(A154,'Patient Health Records'!A:A,'Patient Health Records'!V:V,"Not Found")</f>
        <v>Diabetes</v>
      </c>
      <c r="U154" s="100" t="str">
        <f>_xlfn.XLOOKUP(A154,'Patient Health Records'!A:A,'Patient Health Records'!X:X,"Not Found")</f>
        <v>Critical</v>
      </c>
      <c r="V154" s="100" t="b">
        <f>_xlfn.XLOOKUP(A154,'Billing Details'!A:A,'Billing Details'!K:K,"Not Found")</f>
        <v>1</v>
      </c>
      <c r="W154" s="100" t="str">
        <f>_xlfn.XLOOKUP(A154,'Billing Details'!A:A,'Billing Details'!J:J,"Not Found")</f>
        <v>Aetna</v>
      </c>
      <c r="X154" s="100" t="b">
        <f>_xlfn.XLOOKUP(A154,'Patient Health Records'!A:A,'Patient Health Records'!P:P,"Not Found")</f>
        <v>0</v>
      </c>
      <c r="Y154" s="100" t="b" cm="1">
        <f t="array" ref="Y154">_xlfn.SWITCH(X154, "Yes", TRUE, "No", FALSE, X154)</f>
        <v>0</v>
      </c>
      <c r="Z154" s="100" t="b">
        <f>_xlfn.XLOOKUP(A154,'Patient Health Records'!A:A,'Patient Health Records'!T:T,"Not Found")</f>
        <v>1</v>
      </c>
      <c r="AA154" s="100" t="b" cm="1">
        <f t="array" ref="AA154">_xlfn.SWITCH(Z154, "Yes", TRUE, "No", FALSE, Z154)</f>
        <v>1</v>
      </c>
      <c r="AB154" s="100" t="b">
        <f>_xlfn.XLOOKUP(A154,'Patient Health Records'!A:A,'Patient Health Records'!K:K,"Not Found")</f>
        <v>0</v>
      </c>
      <c r="AC154" s="100" t="b" cm="1">
        <f t="array" ref="AC154">_xlfn.SWITCH(AB154, "Yes", TRUE, "No", FALSE, AB154)</f>
        <v>0</v>
      </c>
    </row>
    <row r="155" spans="1:29">
      <c r="A155" s="2" t="s">
        <v>332</v>
      </c>
      <c r="B155" s="100" t="str">
        <f>_xlfn.XLOOKUP(A155,'Patient Demographics'!A155:A1154,'Patient Demographics'!H155:H1154,"Not Found")</f>
        <v>Adult</v>
      </c>
      <c r="C155" s="100" t="str">
        <f>_xlfn.XLOOKUP(A155,'Patient Demographics'!A155:A1154,'Patient Demographics'!L155:L1154,"Not Found")</f>
        <v>South</v>
      </c>
      <c r="D155" s="100" t="str">
        <f>_xlfn.XLOOKUP(A155,'Patient Demographics'!A:A,'Patient Demographics'!J:J,"Not Found")</f>
        <v>Karnataka</v>
      </c>
      <c r="E155" s="100">
        <f>_xlfn.XLOOKUP(A155,'Billing Details'!A155:A1154,'Billing Details'!E155:E1154,"Not Found")</f>
        <v>60000</v>
      </c>
      <c r="F155" s="100">
        <f>_xlfn.XLOOKUP(A155,'Billing Details'!A155:A1154,'Billing Details'!M155:M1154,"Not Found")</f>
        <v>44585.9</v>
      </c>
      <c r="G155" s="100">
        <f>_xlfn.XLOOKUP(A155,'Patient Health Records'!A155:A1154,'Patient Health Records'!G155:G1154,"Not Found")</f>
        <v>77</v>
      </c>
      <c r="H155" s="17" t="str">
        <f>_xlfn.XLOOKUP(A155,'Patient Demographics'!A155:A1154,'Patient Demographics'!C155:C1154,"Not Found")</f>
        <v>Male</v>
      </c>
      <c r="I155" s="100" t="str">
        <f>_xlfn.XLOOKUP(A155,'Patient Health Records'!A155:A1154,'Patient Health Records'!B155:B1154,"Not Found")</f>
        <v>B-</v>
      </c>
      <c r="J155" s="100" t="b">
        <f>_xlfn.XLOOKUP(A155,'Patient Health Records'!A155:A1154,'Patient Health Records'!H155:H1154,"Not Found")</f>
        <v>0</v>
      </c>
      <c r="K155" s="100" t="b">
        <f>_xlfn.XLOOKUP(A155,'Patient Health Records'!A155:A1154,'Patient Health Records'!J155:J1154,"Not Found")</f>
        <v>0</v>
      </c>
      <c r="L155" s="100" t="b">
        <f>_xlfn.XLOOKUP(A155,'Billing Details'!A:A,'Billing Details'!K:K,"Not Found")</f>
        <v>1</v>
      </c>
      <c r="M155" s="100" t="str">
        <f>_xlfn.XLOOKUP(A155,'Patient Education'!A:A,'Patient Education'!B:B,"Not Found")</f>
        <v>Bachelor's Degree</v>
      </c>
      <c r="N155" s="100" t="str">
        <f>_xlfn.XLOOKUP(A155,'Patient Education'!A:A,'Patient Education'!C:C,"None")</f>
        <v>Engineer</v>
      </c>
      <c r="O155" s="100">
        <f>_xlfn.XLOOKUP(A155,'Patient Demographics'!A:A,'Patient Demographics'!I:I,"Not Found")</f>
        <v>20</v>
      </c>
      <c r="P155" s="100" t="str" cm="1">
        <f t="array" ref="P155">_xlfn.IFS(
 O155 &lt;= 2, "Very Low",
 O155 &lt;= 5, "Low",
 O155 &lt;= 10, "Lower-Middle",
 O155 &lt;= 25, "Middle",
 O155 &lt;= 50, "Upper-Middle",
 O155 &lt;= 100, "High",
 O155 &lt;= 200, "Very High",
 O155 &lt;= 400, "Ultra High"
)</f>
        <v>Middle</v>
      </c>
      <c r="Q155" s="33">
        <f>_xlfn.XLOOKUP(A155,'Patient Health Records'!A:A,'Patient Health Records'!E:E,"Not Found")</f>
        <v>30.078124999999993</v>
      </c>
      <c r="R155" s="100" t="b">
        <f>_xlfn.XLOOKUP(A155,'Patient Health Records'!A155:A1154,'Patient Health Records'!T155:T1154,"Not Found")</f>
        <v>1</v>
      </c>
      <c r="S155" s="100" t="b" cm="1">
        <f t="array" ref="S155">_xlfn.SWITCH(R155, "Yes", TRUE, "No", FALSE, R155)</f>
        <v>1</v>
      </c>
      <c r="T155" s="100" t="str">
        <f>_xlfn.XLOOKUP(A155,'Patient Health Records'!A:A,'Patient Health Records'!V:V,"Not Found")</f>
        <v>Stroke</v>
      </c>
      <c r="U155" s="100" t="str">
        <f>_xlfn.XLOOKUP(A155,'Patient Health Records'!A:A,'Patient Health Records'!X:X,"Not Found")</f>
        <v>Critical</v>
      </c>
      <c r="V155" s="100" t="b">
        <f>_xlfn.XLOOKUP(A155,'Billing Details'!A:A,'Billing Details'!K:K,"Not Found")</f>
        <v>1</v>
      </c>
      <c r="W155" s="100" t="str">
        <f>_xlfn.XLOOKUP(A155,'Billing Details'!A:A,'Billing Details'!J:J,"Not Found")</f>
        <v>Cigna</v>
      </c>
      <c r="X155" s="100" t="b">
        <f>_xlfn.XLOOKUP(A155,'Patient Health Records'!A:A,'Patient Health Records'!P:P,"Not Found")</f>
        <v>1</v>
      </c>
      <c r="Y155" s="100" t="b" cm="1">
        <f t="array" ref="Y155">_xlfn.SWITCH(X155, "Yes", TRUE, "No", FALSE, X155)</f>
        <v>1</v>
      </c>
      <c r="Z155" s="100" t="b">
        <f>_xlfn.XLOOKUP(A155,'Patient Health Records'!A:A,'Patient Health Records'!T:T,"Not Found")</f>
        <v>1</v>
      </c>
      <c r="AA155" s="100" t="b" cm="1">
        <f t="array" ref="AA155">_xlfn.SWITCH(Z155, "Yes", TRUE, "No", FALSE, Z155)</f>
        <v>1</v>
      </c>
      <c r="AB155" s="100" t="b">
        <f>_xlfn.XLOOKUP(A155,'Patient Health Records'!A:A,'Patient Health Records'!K:K,"Not Found")</f>
        <v>1</v>
      </c>
      <c r="AC155" s="100" t="b" cm="1">
        <f t="array" ref="AC155">_xlfn.SWITCH(AB155, "Yes", TRUE, "No", FALSE, AB155)</f>
        <v>1</v>
      </c>
    </row>
    <row r="156" spans="1:29">
      <c r="A156" s="2" t="s">
        <v>333</v>
      </c>
      <c r="B156" s="100" t="str">
        <f>_xlfn.XLOOKUP(A156,'Patient Demographics'!A156:A1155,'Patient Demographics'!H156:H1155,"Not Found")</f>
        <v>Adult</v>
      </c>
      <c r="C156" s="100" t="str">
        <f>_xlfn.XLOOKUP(A156,'Patient Demographics'!A156:A1155,'Patient Demographics'!L156:L1155,"Not Found")</f>
        <v>South</v>
      </c>
      <c r="D156" s="100" t="str">
        <f>_xlfn.XLOOKUP(A156,'Patient Demographics'!A:A,'Patient Demographics'!J:J,"Not Found")</f>
        <v>Karnataka</v>
      </c>
      <c r="E156" s="100">
        <f>_xlfn.XLOOKUP(A156,'Billing Details'!A156:A1155,'Billing Details'!E156:E1155,"Not Found")</f>
        <v>800</v>
      </c>
      <c r="F156" s="100">
        <f>_xlfn.XLOOKUP(A156,'Billing Details'!A156:A1155,'Billing Details'!M156:M1155,"Not Found")</f>
        <v>531.89</v>
      </c>
      <c r="G156" s="100">
        <f>_xlfn.XLOOKUP(A156,'Patient Health Records'!A156:A1155,'Patient Health Records'!G156:G1155,"Not Found")</f>
        <v>88.8</v>
      </c>
      <c r="H156" s="17" t="str">
        <f>_xlfn.XLOOKUP(A156,'Patient Demographics'!A156:A1155,'Patient Demographics'!C156:C1155,"Not Found")</f>
        <v>Male</v>
      </c>
      <c r="I156" s="100" t="str">
        <f>_xlfn.XLOOKUP(A156,'Patient Health Records'!A156:A1155,'Patient Health Records'!B156:B1155,"Not Found")</f>
        <v>AB-</v>
      </c>
      <c r="J156" s="100" t="b">
        <f>_xlfn.XLOOKUP(A156,'Patient Health Records'!A156:A1155,'Patient Health Records'!H156:H1155,"Not Found")</f>
        <v>0</v>
      </c>
      <c r="K156" s="100" t="b">
        <f>_xlfn.XLOOKUP(A156,'Patient Health Records'!A156:A1155,'Patient Health Records'!J156:J1155,"Not Found")</f>
        <v>0</v>
      </c>
      <c r="L156" s="100" t="b">
        <f>_xlfn.XLOOKUP(A156,'Billing Details'!A:A,'Billing Details'!K:K,"Not Found")</f>
        <v>1</v>
      </c>
      <c r="M156" s="100" t="str">
        <f>_xlfn.XLOOKUP(A156,'Patient Education'!A:A,'Patient Education'!B:B,"Not Found")</f>
        <v>School</v>
      </c>
      <c r="N156" s="100" t="str">
        <f>_xlfn.XLOOKUP(A156,'Patient Education'!A:A,'Patient Education'!C:C,"None")</f>
        <v>Driver</v>
      </c>
      <c r="O156" s="100">
        <f>_xlfn.XLOOKUP(A156,'Patient Demographics'!A:A,'Patient Demographics'!I:I,"Not Found")</f>
        <v>3</v>
      </c>
      <c r="P156" s="100" t="str" cm="1">
        <f t="array" ref="P156">_xlfn.IFS(
 O156 &lt;= 2, "Very Low",
 O156 &lt;= 5, "Low",
 O156 &lt;= 10, "Lower-Middle",
 O156 &lt;= 25, "Middle",
 O156 &lt;= 50, "Upper-Middle",
 O156 &lt;= 100, "High",
 O156 &lt;= 200, "Very High",
 O156 &lt;= 400, "Ultra High"
)</f>
        <v>Low</v>
      </c>
      <c r="Q156" s="33">
        <f>_xlfn.XLOOKUP(A156,'Patient Health Records'!A:A,'Patient Health Records'!E:E,"Not Found")</f>
        <v>31.091348342144887</v>
      </c>
      <c r="R156" s="100" t="b">
        <f>_xlfn.XLOOKUP(A156,'Patient Health Records'!A156:A1155,'Patient Health Records'!T156:T1155,"Not Found")</f>
        <v>1</v>
      </c>
      <c r="S156" s="100" t="b" cm="1">
        <f t="array" ref="S156">_xlfn.SWITCH(R156, "Yes", TRUE, "No", FALSE, R156)</f>
        <v>1</v>
      </c>
      <c r="T156" s="100" t="str">
        <f>_xlfn.XLOOKUP(A156,'Patient Health Records'!A:A,'Patient Health Records'!V:V,"Not Found")</f>
        <v>Respiratory Infection</v>
      </c>
      <c r="U156" s="100" t="str">
        <f>_xlfn.XLOOKUP(A156,'Patient Health Records'!A:A,'Patient Health Records'!X:X,"Not Found")</f>
        <v>Ongoing Treatment</v>
      </c>
      <c r="V156" s="100" t="b">
        <f>_xlfn.XLOOKUP(A156,'Billing Details'!A:A,'Billing Details'!K:K,"Not Found")</f>
        <v>1</v>
      </c>
      <c r="W156" s="100" t="str">
        <f>_xlfn.XLOOKUP(A156,'Billing Details'!A:A,'Billing Details'!J:J,"Not Found")</f>
        <v>UnitedHealthcare</v>
      </c>
      <c r="X156" s="100" t="b">
        <f>_xlfn.XLOOKUP(A156,'Patient Health Records'!A:A,'Patient Health Records'!P:P,"Not Found")</f>
        <v>1</v>
      </c>
      <c r="Y156" s="100" t="b" cm="1">
        <f t="array" ref="Y156">_xlfn.SWITCH(X156, "Yes", TRUE, "No", FALSE, X156)</f>
        <v>1</v>
      </c>
      <c r="Z156" s="100" t="b">
        <f>_xlfn.XLOOKUP(A156,'Patient Health Records'!A:A,'Patient Health Records'!T:T,"Not Found")</f>
        <v>1</v>
      </c>
      <c r="AA156" s="100" t="b" cm="1">
        <f t="array" ref="AA156">_xlfn.SWITCH(Z156, "Yes", TRUE, "No", FALSE, Z156)</f>
        <v>1</v>
      </c>
      <c r="AB156" s="100" t="b">
        <f>_xlfn.XLOOKUP(A156,'Patient Health Records'!A:A,'Patient Health Records'!K:K,"Not Found")</f>
        <v>1</v>
      </c>
      <c r="AC156" s="100" t="b" cm="1">
        <f t="array" ref="AC156">_xlfn.SWITCH(AB156, "Yes", TRUE, "No", FALSE, AB156)</f>
        <v>1</v>
      </c>
    </row>
    <row r="157" spans="1:29">
      <c r="A157" s="2" t="s">
        <v>334</v>
      </c>
      <c r="B157" s="100" t="str">
        <f>_xlfn.XLOOKUP(A157,'Patient Demographics'!A157:A1156,'Patient Demographics'!H157:H1156,"Not Found")</f>
        <v>Senior</v>
      </c>
      <c r="C157" s="100" t="str">
        <f>_xlfn.XLOOKUP(A157,'Patient Demographics'!A157:A1156,'Patient Demographics'!L157:L1156,"Not Found")</f>
        <v>South</v>
      </c>
      <c r="D157" s="100" t="str">
        <f>_xlfn.XLOOKUP(A157,'Patient Demographics'!A:A,'Patient Demographics'!J:J,"Not Found")</f>
        <v>Tamil Nadu</v>
      </c>
      <c r="E157" s="100">
        <f>_xlfn.XLOOKUP(A157,'Billing Details'!A157:A1156,'Billing Details'!E157:E1156,"Not Found")</f>
        <v>24000</v>
      </c>
      <c r="F157" s="100">
        <f>_xlfn.XLOOKUP(A157,'Billing Details'!A157:A1156,'Billing Details'!M157:M1156,"Not Found")</f>
        <v>20033.97</v>
      </c>
      <c r="G157" s="100">
        <f>_xlfn.XLOOKUP(A157,'Patient Health Records'!A157:A1156,'Patient Health Records'!G157:G1156,"Not Found")</f>
        <v>76.099999999999994</v>
      </c>
      <c r="H157" s="17" t="str">
        <f>_xlfn.XLOOKUP(A157,'Patient Demographics'!A157:A1156,'Patient Demographics'!C157:C1156,"Not Found")</f>
        <v>Male</v>
      </c>
      <c r="I157" s="100" t="str">
        <f>_xlfn.XLOOKUP(A157,'Patient Health Records'!A157:A1156,'Patient Health Records'!B157:B1156,"Not Found")</f>
        <v>AB+</v>
      </c>
      <c r="J157" s="100" t="b">
        <f>_xlfn.XLOOKUP(A157,'Patient Health Records'!A157:A1156,'Patient Health Records'!H157:H1156,"Not Found")</f>
        <v>0</v>
      </c>
      <c r="K157" s="100" t="b">
        <f>_xlfn.XLOOKUP(A157,'Patient Health Records'!A157:A1156,'Patient Health Records'!J157:J1156,"Not Found")</f>
        <v>1</v>
      </c>
      <c r="L157" s="100" t="b">
        <f>_xlfn.XLOOKUP(A157,'Billing Details'!A:A,'Billing Details'!K:K,"Not Found")</f>
        <v>1</v>
      </c>
      <c r="M157" s="100" t="str">
        <f>_xlfn.XLOOKUP(A157,'Patient Education'!A:A,'Patient Education'!B:B,"Not Found")</f>
        <v>Bachelor's Degree</v>
      </c>
      <c r="N157" s="100" t="str">
        <f>_xlfn.XLOOKUP(A157,'Patient Education'!A:A,'Patient Education'!C:C,"None")</f>
        <v>Engineer</v>
      </c>
      <c r="O157" s="100">
        <f>_xlfn.XLOOKUP(A157,'Patient Demographics'!A:A,'Patient Demographics'!I:I,"Not Found")</f>
        <v>7</v>
      </c>
      <c r="P157" s="100" t="str" cm="1">
        <f t="array" ref="P157">_xlfn.IFS(
 O157 &lt;= 2, "Very Low",
 O157 &lt;= 5, "Low",
 O157 &lt;= 10, "Lower-Middle",
 O157 &lt;= 25, "Middle",
 O157 &lt;= 50, "Upper-Middle",
 O157 &lt;= 100, "High",
 O157 &lt;= 200, "Very High",
 O157 &lt;= 400, "Ultra High"
)</f>
        <v>Lower-Middle</v>
      </c>
      <c r="Q157" s="33">
        <f>_xlfn.XLOOKUP(A157,'Patient Health Records'!A:A,'Patient Health Records'!E:E,"Not Found")</f>
        <v>26.962868480725625</v>
      </c>
      <c r="R157" s="100" t="b">
        <f>_xlfn.XLOOKUP(A157,'Patient Health Records'!A157:A1156,'Patient Health Records'!T157:T1156,"Not Found")</f>
        <v>0</v>
      </c>
      <c r="S157" s="100" t="b" cm="1">
        <f t="array" ref="S157">_xlfn.SWITCH(R157, "Yes", TRUE, "No", FALSE, R157)</f>
        <v>0</v>
      </c>
      <c r="T157" s="100" t="str">
        <f>_xlfn.XLOOKUP(A157,'Patient Health Records'!A:A,'Patient Health Records'!V:V,"Not Found")</f>
        <v>Fractured Leg</v>
      </c>
      <c r="U157" s="100" t="str">
        <f>_xlfn.XLOOKUP(A157,'Patient Health Records'!A:A,'Patient Health Records'!X:X,"Not Found")</f>
        <v>Ongoing Treatment</v>
      </c>
      <c r="V157" s="100" t="b">
        <f>_xlfn.XLOOKUP(A157,'Billing Details'!A:A,'Billing Details'!K:K,"Not Found")</f>
        <v>1</v>
      </c>
      <c r="W157" s="100" t="str">
        <f>_xlfn.XLOOKUP(A157,'Billing Details'!A:A,'Billing Details'!J:J,"Not Found")</f>
        <v>Aetna</v>
      </c>
      <c r="X157" s="100" t="b">
        <f>_xlfn.XLOOKUP(A157,'Patient Health Records'!A:A,'Patient Health Records'!P:P,"Not Found")</f>
        <v>0</v>
      </c>
      <c r="Y157" s="100" t="b" cm="1">
        <f t="array" ref="Y157">_xlfn.SWITCH(X157, "Yes", TRUE, "No", FALSE, X157)</f>
        <v>0</v>
      </c>
      <c r="Z157" s="100" t="b">
        <f>_xlfn.XLOOKUP(A157,'Patient Health Records'!A:A,'Patient Health Records'!T:T,"Not Found")</f>
        <v>0</v>
      </c>
      <c r="AA157" s="100" t="b" cm="1">
        <f t="array" ref="AA157">_xlfn.SWITCH(Z157, "Yes", TRUE, "No", FALSE, Z157)</f>
        <v>0</v>
      </c>
      <c r="AB157" s="100" t="b">
        <f>_xlfn.XLOOKUP(A157,'Patient Health Records'!A:A,'Patient Health Records'!K:K,"Not Found")</f>
        <v>0</v>
      </c>
      <c r="AC157" s="100" t="b" cm="1">
        <f t="array" ref="AC157">_xlfn.SWITCH(AB157, "Yes", TRUE, "No", FALSE, AB157)</f>
        <v>0</v>
      </c>
    </row>
    <row r="158" spans="1:29">
      <c r="A158" s="2" t="s">
        <v>336</v>
      </c>
      <c r="B158" s="100" t="str">
        <f>_xlfn.XLOOKUP(A158,'Patient Demographics'!A158:A1157,'Patient Demographics'!H158:H1157,"Not Found")</f>
        <v>Adult</v>
      </c>
      <c r="C158" s="100" t="str">
        <f>_xlfn.XLOOKUP(A158,'Patient Demographics'!A158:A1157,'Patient Demographics'!L158:L1157,"Not Found")</f>
        <v>South</v>
      </c>
      <c r="D158" s="100" t="str">
        <f>_xlfn.XLOOKUP(A158,'Patient Demographics'!A:A,'Patient Demographics'!J:J,"Not Found")</f>
        <v>Tamil Nadu</v>
      </c>
      <c r="E158" s="100">
        <f>_xlfn.XLOOKUP(A158,'Billing Details'!A158:A1157,'Billing Details'!E158:E1157,"Not Found")</f>
        <v>24000</v>
      </c>
      <c r="F158" s="100">
        <f>_xlfn.XLOOKUP(A158,'Billing Details'!A158:A1157,'Billing Details'!M158:M1157,"Not Found")</f>
        <v>12658.14</v>
      </c>
      <c r="G158" s="100">
        <f>_xlfn.XLOOKUP(A158,'Patient Health Records'!A158:A1157,'Patient Health Records'!G158:G1157,"Not Found")</f>
        <v>84.9</v>
      </c>
      <c r="H158" s="17" t="str">
        <f>_xlfn.XLOOKUP(A158,'Patient Demographics'!A158:A1157,'Patient Demographics'!C158:C1157,"Not Found")</f>
        <v>Female</v>
      </c>
      <c r="I158" s="100" t="str">
        <f>_xlfn.XLOOKUP(A158,'Patient Health Records'!A158:A1157,'Patient Health Records'!B158:B1157,"Not Found")</f>
        <v>B-</v>
      </c>
      <c r="J158" s="100" t="b">
        <f>_xlfn.XLOOKUP(A158,'Patient Health Records'!A158:A1157,'Patient Health Records'!H158:H1157,"Not Found")</f>
        <v>0</v>
      </c>
      <c r="K158" s="100" t="b">
        <f>_xlfn.XLOOKUP(A158,'Patient Health Records'!A158:A1157,'Patient Health Records'!J158:J1157,"Not Found")</f>
        <v>1</v>
      </c>
      <c r="L158" s="100" t="b">
        <f>_xlfn.XLOOKUP(A158,'Billing Details'!A:A,'Billing Details'!K:K,"Not Found")</f>
        <v>1</v>
      </c>
      <c r="M158" s="100" t="str">
        <f>_xlfn.XLOOKUP(A158,'Patient Education'!A:A,'Patient Education'!B:B,"Not Found")</f>
        <v>Bachelor's Degree</v>
      </c>
      <c r="N158" s="100" t="str">
        <f>_xlfn.XLOOKUP(A158,'Patient Education'!A:A,'Patient Education'!C:C,"None")</f>
        <v>Engineer</v>
      </c>
      <c r="O158" s="100">
        <f>_xlfn.XLOOKUP(A158,'Patient Demographics'!A:A,'Patient Demographics'!I:I,"Not Found")</f>
        <v>50</v>
      </c>
      <c r="P158" s="100" t="str" cm="1">
        <f t="array" ref="P158">_xlfn.IFS(
 O158 &lt;= 2, "Very Low",
 O158 &lt;= 5, "Low",
 O158 &lt;= 10, "Lower-Middle",
 O158 &lt;= 25, "Middle",
 O158 &lt;= 50, "Upper-Middle",
 O158 &lt;= 100, "High",
 O158 &lt;= 200, "Very High",
 O158 &lt;= 400, "Ultra High"
)</f>
        <v>Upper-Middle</v>
      </c>
      <c r="Q158" s="33">
        <f>_xlfn.XLOOKUP(A158,'Patient Health Records'!A:A,'Patient Health Records'!E:E,"Not Found")</f>
        <v>32.753365996682227</v>
      </c>
      <c r="R158" s="100" t="b">
        <f>_xlfn.XLOOKUP(A158,'Patient Health Records'!A158:A1157,'Patient Health Records'!T158:T1157,"Not Found")</f>
        <v>1</v>
      </c>
      <c r="S158" s="100" t="b" cm="1">
        <f t="array" ref="S158">_xlfn.SWITCH(R158, "Yes", TRUE, "No", FALSE, R158)</f>
        <v>1</v>
      </c>
      <c r="T158" s="100" t="str">
        <f>_xlfn.XLOOKUP(A158,'Patient Health Records'!A:A,'Patient Health Records'!V:V,"Not Found")</f>
        <v>Childbirth</v>
      </c>
      <c r="U158" s="100" t="str">
        <f>_xlfn.XLOOKUP(A158,'Patient Health Records'!A:A,'Patient Health Records'!X:X,"Not Found")</f>
        <v>Critical</v>
      </c>
      <c r="V158" s="100" t="b">
        <f>_xlfn.XLOOKUP(A158,'Billing Details'!A:A,'Billing Details'!K:K,"Not Found")</f>
        <v>1</v>
      </c>
      <c r="W158" s="100" t="str">
        <f>_xlfn.XLOOKUP(A158,'Billing Details'!A:A,'Billing Details'!J:J,"Not Found")</f>
        <v>Medicare</v>
      </c>
      <c r="X158" s="100" t="b">
        <f>_xlfn.XLOOKUP(A158,'Patient Health Records'!A:A,'Patient Health Records'!P:P,"Not Found")</f>
        <v>0</v>
      </c>
      <c r="Y158" s="100" t="b" cm="1">
        <f t="array" ref="Y158">_xlfn.SWITCH(X158, "Yes", TRUE, "No", FALSE, X158)</f>
        <v>0</v>
      </c>
      <c r="Z158" s="100" t="b">
        <f>_xlfn.XLOOKUP(A158,'Patient Health Records'!A:A,'Patient Health Records'!T:T,"Not Found")</f>
        <v>1</v>
      </c>
      <c r="AA158" s="100" t="b" cm="1">
        <f t="array" ref="AA158">_xlfn.SWITCH(Z158, "Yes", TRUE, "No", FALSE, Z158)</f>
        <v>1</v>
      </c>
      <c r="AB158" s="100" t="b">
        <f>_xlfn.XLOOKUP(A158,'Patient Health Records'!A:A,'Patient Health Records'!K:K,"Not Found")</f>
        <v>0</v>
      </c>
      <c r="AC158" s="100" t="b" cm="1">
        <f t="array" ref="AC158">_xlfn.SWITCH(AB158, "Yes", TRUE, "No", FALSE, AB158)</f>
        <v>0</v>
      </c>
    </row>
    <row r="159" spans="1:29">
      <c r="A159" s="2" t="s">
        <v>337</v>
      </c>
      <c r="B159" s="100" t="str">
        <f>_xlfn.XLOOKUP(A159,'Patient Demographics'!A159:A1158,'Patient Demographics'!H159:H1158,"Not Found")</f>
        <v>Young Adult</v>
      </c>
      <c r="C159" s="100" t="str">
        <f>_xlfn.XLOOKUP(A159,'Patient Demographics'!A159:A1158,'Patient Demographics'!L159:L1158,"Not Found")</f>
        <v>South</v>
      </c>
      <c r="D159" s="100" t="str">
        <f>_xlfn.XLOOKUP(A159,'Patient Demographics'!A:A,'Patient Demographics'!J:J,"Not Found")</f>
        <v>Tamil Nadu</v>
      </c>
      <c r="E159" s="100">
        <f>_xlfn.XLOOKUP(A159,'Billing Details'!A159:A1158,'Billing Details'!E159:E1158,"Not Found")</f>
        <v>100</v>
      </c>
      <c r="F159" s="100">
        <f>_xlfn.XLOOKUP(A159,'Billing Details'!A159:A1158,'Billing Details'!M159:M1158,"Not Found")</f>
        <v>64.28</v>
      </c>
      <c r="G159" s="100">
        <f>_xlfn.XLOOKUP(A159,'Patient Health Records'!A159:A1158,'Patient Health Records'!G159:G1158,"Not Found")</f>
        <v>98.8</v>
      </c>
      <c r="H159" s="17" t="str">
        <f>_xlfn.XLOOKUP(A159,'Patient Demographics'!A159:A1158,'Patient Demographics'!C159:C1158,"Not Found")</f>
        <v>Female</v>
      </c>
      <c r="I159" s="100" t="str">
        <f>_xlfn.XLOOKUP(A159,'Patient Health Records'!A159:A1158,'Patient Health Records'!B159:B1158,"Not Found")</f>
        <v>AB+</v>
      </c>
      <c r="J159" s="100" t="b">
        <f>_xlfn.XLOOKUP(A159,'Patient Health Records'!A159:A1158,'Patient Health Records'!H159:H1158,"Not Found")</f>
        <v>1</v>
      </c>
      <c r="K159" s="100" t="b">
        <f>_xlfn.XLOOKUP(A159,'Patient Health Records'!A159:A1158,'Patient Health Records'!J159:J1158,"Not Found")</f>
        <v>0</v>
      </c>
      <c r="L159" s="100" t="b">
        <f>_xlfn.XLOOKUP(A159,'Billing Details'!A:A,'Billing Details'!K:K,"Not Found")</f>
        <v>1</v>
      </c>
      <c r="M159" s="100" t="str">
        <f>_xlfn.XLOOKUP(A159,'Patient Education'!A:A,'Patient Education'!B:B,"Not Found")</f>
        <v>Master's Degree</v>
      </c>
      <c r="N159" s="100" t="str">
        <f>_xlfn.XLOOKUP(A159,'Patient Education'!A:A,'Patient Education'!C:C,"None")</f>
        <v>Manager</v>
      </c>
      <c r="O159" s="100">
        <f>_xlfn.XLOOKUP(A159,'Patient Demographics'!A:A,'Patient Demographics'!I:I,"Not Found")</f>
        <v>7</v>
      </c>
      <c r="P159" s="100" t="str" cm="1">
        <f t="array" ref="P159">_xlfn.IFS(
 O159 &lt;= 2, "Very Low",
 O159 &lt;= 5, "Low",
 O159 &lt;= 10, "Lower-Middle",
 O159 &lt;= 25, "Middle",
 O159 &lt;= 50, "Upper-Middle",
 O159 &lt;= 100, "High",
 O159 &lt;= 200, "Very High",
 O159 &lt;= 400, "Ultra High"
)</f>
        <v>Lower-Middle</v>
      </c>
      <c r="Q159" s="33">
        <f>_xlfn.XLOOKUP(A159,'Patient Health Records'!A:A,'Patient Health Records'!E:E,"Not Found")</f>
        <v>31.895661157024794</v>
      </c>
      <c r="R159" s="100" t="b">
        <f>_xlfn.XLOOKUP(A159,'Patient Health Records'!A159:A1158,'Patient Health Records'!T159:T1158,"Not Found")</f>
        <v>1</v>
      </c>
      <c r="S159" s="100" t="b" cm="1">
        <f t="array" ref="S159">_xlfn.SWITCH(R159, "Yes", TRUE, "No", FALSE, R159)</f>
        <v>1</v>
      </c>
      <c r="T159" s="100" t="str">
        <f>_xlfn.XLOOKUP(A159,'Patient Health Records'!A:A,'Patient Health Records'!V:V,"Not Found")</f>
        <v>Heart Attack</v>
      </c>
      <c r="U159" s="100" t="str">
        <f>_xlfn.XLOOKUP(A159,'Patient Health Records'!A:A,'Patient Health Records'!X:X,"Not Found")</f>
        <v>Ongoing Treatment</v>
      </c>
      <c r="V159" s="100" t="b">
        <f>_xlfn.XLOOKUP(A159,'Billing Details'!A:A,'Billing Details'!K:K,"Not Found")</f>
        <v>1</v>
      </c>
      <c r="W159" s="100" t="str">
        <f>_xlfn.XLOOKUP(A159,'Billing Details'!A:A,'Billing Details'!J:J,"Not Found")</f>
        <v>Medicare</v>
      </c>
      <c r="X159" s="100" t="b">
        <f>_xlfn.XLOOKUP(A159,'Patient Health Records'!A:A,'Patient Health Records'!P:P,"Not Found")</f>
        <v>1</v>
      </c>
      <c r="Y159" s="100" t="b" cm="1">
        <f t="array" ref="Y159">_xlfn.SWITCH(X159, "Yes", TRUE, "No", FALSE, X159)</f>
        <v>1</v>
      </c>
      <c r="Z159" s="100" t="b">
        <f>_xlfn.XLOOKUP(A159,'Patient Health Records'!A:A,'Patient Health Records'!T:T,"Not Found")</f>
        <v>1</v>
      </c>
      <c r="AA159" s="100" t="b" cm="1">
        <f t="array" ref="AA159">_xlfn.SWITCH(Z159, "Yes", TRUE, "No", FALSE, Z159)</f>
        <v>1</v>
      </c>
      <c r="AB159" s="100" t="b">
        <f>_xlfn.XLOOKUP(A159,'Patient Health Records'!A:A,'Patient Health Records'!K:K,"Not Found")</f>
        <v>0</v>
      </c>
      <c r="AC159" s="100" t="b" cm="1">
        <f t="array" ref="AC159">_xlfn.SWITCH(AB159, "Yes", TRUE, "No", FALSE, AB159)</f>
        <v>0</v>
      </c>
    </row>
    <row r="160" spans="1:29">
      <c r="A160" s="2" t="s">
        <v>340</v>
      </c>
      <c r="B160" s="100" t="str">
        <f>_xlfn.XLOOKUP(A160,'Patient Demographics'!A160:A1159,'Patient Demographics'!H160:H1159,"Not Found")</f>
        <v>Senior</v>
      </c>
      <c r="C160" s="100" t="str">
        <f>_xlfn.XLOOKUP(A160,'Patient Demographics'!A160:A1159,'Patient Demographics'!L160:L1159,"Not Found")</f>
        <v>East</v>
      </c>
      <c r="D160" s="100" t="str">
        <f>_xlfn.XLOOKUP(A160,'Patient Demographics'!A:A,'Patient Demographics'!J:J,"Not Found")</f>
        <v>West Bengal</v>
      </c>
      <c r="E160" s="100">
        <f>_xlfn.XLOOKUP(A160,'Billing Details'!A160:A1159,'Billing Details'!E160:E1159,"Not Found")</f>
        <v>800</v>
      </c>
      <c r="F160" s="100">
        <f>_xlfn.XLOOKUP(A160,'Billing Details'!A160:A1159,'Billing Details'!M160:M1159,"Not Found")</f>
        <v>632.6</v>
      </c>
      <c r="G160" s="100">
        <f>_xlfn.XLOOKUP(A160,'Patient Health Records'!A160:A1159,'Patient Health Records'!G160:G1159,"Not Found")</f>
        <v>82.7</v>
      </c>
      <c r="H160" s="17" t="str">
        <f>_xlfn.XLOOKUP(A160,'Patient Demographics'!A160:A1159,'Patient Demographics'!C160:C1159,"Not Found")</f>
        <v>Male</v>
      </c>
      <c r="I160" s="100" t="str">
        <f>_xlfn.XLOOKUP(A160,'Patient Health Records'!A160:A1159,'Patient Health Records'!B160:B1159,"Not Found")</f>
        <v>O+</v>
      </c>
      <c r="J160" s="100" t="b">
        <f>_xlfn.XLOOKUP(A160,'Patient Health Records'!A160:A1159,'Patient Health Records'!H160:H1159,"Not Found")</f>
        <v>1</v>
      </c>
      <c r="K160" s="100" t="b">
        <f>_xlfn.XLOOKUP(A160,'Patient Health Records'!A160:A1159,'Patient Health Records'!J160:J1159,"Not Found")</f>
        <v>1</v>
      </c>
      <c r="L160" s="100" t="b">
        <f>_xlfn.XLOOKUP(A160,'Billing Details'!A:A,'Billing Details'!K:K,"Not Found")</f>
        <v>1</v>
      </c>
      <c r="M160" s="100" t="str">
        <f>_xlfn.XLOOKUP(A160,'Patient Education'!A:A,'Patient Education'!B:B,"Not Found")</f>
        <v>Post-graduate</v>
      </c>
      <c r="N160" s="100" t="str">
        <f>_xlfn.XLOOKUP(A160,'Patient Education'!A:A,'Patient Education'!C:C,"None")</f>
        <v>Scientist</v>
      </c>
      <c r="O160" s="100">
        <f>_xlfn.XLOOKUP(A160,'Patient Demographics'!A:A,'Patient Demographics'!I:I,"Not Found")</f>
        <v>25</v>
      </c>
      <c r="P160" s="100" t="str" cm="1">
        <f t="array" ref="P160">_xlfn.IFS(
 O160 &lt;= 2, "Very Low",
 O160 &lt;= 5, "Low",
 O160 &lt;= 10, "Lower-Middle",
 O160 &lt;= 25, "Middle",
 O160 &lt;= 50, "Upper-Middle",
 O160 &lt;= 100, "High",
 O160 &lt;= 200, "Very High",
 O160 &lt;= 400, "Ultra High"
)</f>
        <v>Middle</v>
      </c>
      <c r="Q160" s="33">
        <f>_xlfn.XLOOKUP(A160,'Patient Health Records'!A:A,'Patient Health Records'!E:E,"Not Found")</f>
        <v>30.748066627007741</v>
      </c>
      <c r="R160" s="100" t="b">
        <f>_xlfn.XLOOKUP(A160,'Patient Health Records'!A160:A1159,'Patient Health Records'!T160:T1159,"Not Found")</f>
        <v>1</v>
      </c>
      <c r="S160" s="100" t="b" cm="1">
        <f t="array" ref="S160">_xlfn.SWITCH(R160, "Yes", TRUE, "No", FALSE, R160)</f>
        <v>1</v>
      </c>
      <c r="T160" s="100" t="str">
        <f>_xlfn.XLOOKUP(A160,'Patient Health Records'!A:A,'Patient Health Records'!V:V,"Not Found")</f>
        <v>Respiratory Infection</v>
      </c>
      <c r="U160" s="100" t="str">
        <f>_xlfn.XLOOKUP(A160,'Patient Health Records'!A:A,'Patient Health Records'!X:X,"Not Found")</f>
        <v>Recovered</v>
      </c>
      <c r="V160" s="100" t="b">
        <f>_xlfn.XLOOKUP(A160,'Billing Details'!A:A,'Billing Details'!K:K,"Not Found")</f>
        <v>1</v>
      </c>
      <c r="W160" s="100" t="str">
        <f>_xlfn.XLOOKUP(A160,'Billing Details'!A:A,'Billing Details'!J:J,"Not Found")</f>
        <v>Blue Cross</v>
      </c>
      <c r="X160" s="100" t="b">
        <f>_xlfn.XLOOKUP(A160,'Patient Health Records'!A:A,'Patient Health Records'!P:P,"Not Found")</f>
        <v>1</v>
      </c>
      <c r="Y160" s="100" t="b" cm="1">
        <f t="array" ref="Y160">_xlfn.SWITCH(X160, "Yes", TRUE, "No", FALSE, X160)</f>
        <v>1</v>
      </c>
      <c r="Z160" s="100" t="b">
        <f>_xlfn.XLOOKUP(A160,'Patient Health Records'!A:A,'Patient Health Records'!T:T,"Not Found")</f>
        <v>1</v>
      </c>
      <c r="AA160" s="100" t="b" cm="1">
        <f t="array" ref="AA160">_xlfn.SWITCH(Z160, "Yes", TRUE, "No", FALSE, Z160)</f>
        <v>1</v>
      </c>
      <c r="AB160" s="100" t="b">
        <f>_xlfn.XLOOKUP(A160,'Patient Health Records'!A:A,'Patient Health Records'!K:K,"Not Found")</f>
        <v>1</v>
      </c>
      <c r="AC160" s="100" t="b" cm="1">
        <f t="array" ref="AC160">_xlfn.SWITCH(AB160, "Yes", TRUE, "No", FALSE, AB160)</f>
        <v>1</v>
      </c>
    </row>
    <row r="161" spans="1:29">
      <c r="A161" s="2" t="s">
        <v>342</v>
      </c>
      <c r="B161" s="100" t="str">
        <f>_xlfn.XLOOKUP(A161,'Patient Demographics'!A161:A1160,'Patient Demographics'!H161:H1160,"Not Found")</f>
        <v>Middle-aged</v>
      </c>
      <c r="C161" s="100" t="str">
        <f>_xlfn.XLOOKUP(A161,'Patient Demographics'!A161:A1160,'Patient Demographics'!L161:L1160,"Not Found")</f>
        <v>East</v>
      </c>
      <c r="D161" s="100" t="str">
        <f>_xlfn.XLOOKUP(A161,'Patient Demographics'!A:A,'Patient Demographics'!J:J,"Not Found")</f>
        <v>West Bengal</v>
      </c>
      <c r="E161" s="100">
        <f>_xlfn.XLOOKUP(A161,'Billing Details'!A161:A1160,'Billing Details'!E161:E1160,"Not Found")</f>
        <v>300000</v>
      </c>
      <c r="F161" s="100">
        <f>_xlfn.XLOOKUP(A161,'Billing Details'!A161:A1160,'Billing Details'!M161:M1160,"Not Found")</f>
        <v>198697.35</v>
      </c>
      <c r="G161" s="100">
        <f>_xlfn.XLOOKUP(A161,'Patient Health Records'!A161:A1160,'Patient Health Records'!G161:G1160,"Not Found")</f>
        <v>76</v>
      </c>
      <c r="H161" s="17" t="str">
        <f>_xlfn.XLOOKUP(A161,'Patient Demographics'!A161:A1160,'Patient Demographics'!C161:C1160,"Not Found")</f>
        <v>Female</v>
      </c>
      <c r="I161" s="100" t="str">
        <f>_xlfn.XLOOKUP(A161,'Patient Health Records'!A161:A1160,'Patient Health Records'!B161:B1160,"Not Found")</f>
        <v>O+</v>
      </c>
      <c r="J161" s="100" t="b">
        <f>_xlfn.XLOOKUP(A161,'Patient Health Records'!A161:A1160,'Patient Health Records'!H161:H1160,"Not Found")</f>
        <v>0</v>
      </c>
      <c r="K161" s="100" t="b">
        <f>_xlfn.XLOOKUP(A161,'Patient Health Records'!A161:A1160,'Patient Health Records'!J161:J1160,"Not Found")</f>
        <v>1</v>
      </c>
      <c r="L161" s="100" t="b">
        <f>_xlfn.XLOOKUP(A161,'Billing Details'!A:A,'Billing Details'!K:K,"Not Found")</f>
        <v>1</v>
      </c>
      <c r="M161" s="100" t="str">
        <f>_xlfn.XLOOKUP(A161,'Patient Education'!A:A,'Patient Education'!B:B,"Not Found")</f>
        <v>Bachelor's Degree</v>
      </c>
      <c r="N161" s="100" t="str">
        <f>_xlfn.XLOOKUP(A161,'Patient Education'!A:A,'Patient Education'!C:C,"None")</f>
        <v>Junior Executive</v>
      </c>
      <c r="O161" s="100">
        <f>_xlfn.XLOOKUP(A161,'Patient Demographics'!A:A,'Patient Demographics'!I:I,"Not Found")</f>
        <v>9</v>
      </c>
      <c r="P161" s="100" t="str" cm="1">
        <f t="array" ref="P161">_xlfn.IFS(
 O161 &lt;= 2, "Very Low",
 O161 &lt;= 5, "Low",
 O161 &lt;= 10, "Lower-Middle",
 O161 &lt;= 25, "Middle",
 O161 &lt;= 50, "Upper-Middle",
 O161 &lt;= 100, "High",
 O161 &lt;= 200, "Very High",
 O161 &lt;= 400, "Ultra High"
)</f>
        <v>Lower-Middle</v>
      </c>
      <c r="Q161" s="33">
        <f>_xlfn.XLOOKUP(A161,'Patient Health Records'!A:A,'Patient Health Records'!E:E,"Not Found")</f>
        <v>29.319856487018246</v>
      </c>
      <c r="R161" s="100" t="b">
        <f>_xlfn.XLOOKUP(A161,'Patient Health Records'!A161:A1160,'Patient Health Records'!T161:T1160,"Not Found")</f>
        <v>1</v>
      </c>
      <c r="S161" s="100" t="b" cm="1">
        <f t="array" ref="S161">_xlfn.SWITCH(R161, "Yes", TRUE, "No", FALSE, R161)</f>
        <v>1</v>
      </c>
      <c r="T161" s="100" t="str">
        <f>_xlfn.XLOOKUP(A161,'Patient Health Records'!A:A,'Patient Health Records'!V:V,"Not Found")</f>
        <v>Hypertension</v>
      </c>
      <c r="U161" s="100" t="str">
        <f>_xlfn.XLOOKUP(A161,'Patient Health Records'!A:A,'Patient Health Records'!X:X,"Not Found")</f>
        <v>Recovered</v>
      </c>
      <c r="V161" s="100" t="b">
        <f>_xlfn.XLOOKUP(A161,'Billing Details'!A:A,'Billing Details'!K:K,"Not Found")</f>
        <v>1</v>
      </c>
      <c r="W161" s="100" t="str">
        <f>_xlfn.XLOOKUP(A161,'Billing Details'!A:A,'Billing Details'!J:J,"Not Found")</f>
        <v>Medicare</v>
      </c>
      <c r="X161" s="100" t="b">
        <f>_xlfn.XLOOKUP(A161,'Patient Health Records'!A:A,'Patient Health Records'!P:P,"Not Found")</f>
        <v>0</v>
      </c>
      <c r="Y161" s="100" t="b" cm="1">
        <f t="array" ref="Y161">_xlfn.SWITCH(X161, "Yes", TRUE, "No", FALSE, X161)</f>
        <v>0</v>
      </c>
      <c r="Z161" s="100" t="b">
        <f>_xlfn.XLOOKUP(A161,'Patient Health Records'!A:A,'Patient Health Records'!T:T,"Not Found")</f>
        <v>1</v>
      </c>
      <c r="AA161" s="100" t="b" cm="1">
        <f t="array" ref="AA161">_xlfn.SWITCH(Z161, "Yes", TRUE, "No", FALSE, Z161)</f>
        <v>1</v>
      </c>
      <c r="AB161" s="100" t="b">
        <f>_xlfn.XLOOKUP(A161,'Patient Health Records'!A:A,'Patient Health Records'!K:K,"Not Found")</f>
        <v>0</v>
      </c>
      <c r="AC161" s="100" t="b" cm="1">
        <f t="array" ref="AC161">_xlfn.SWITCH(AB161, "Yes", TRUE, "No", FALSE, AB161)</f>
        <v>0</v>
      </c>
    </row>
    <row r="162" spans="1:29">
      <c r="A162" s="2" t="s">
        <v>343</v>
      </c>
      <c r="B162" s="100" t="str">
        <f>_xlfn.XLOOKUP(A162,'Patient Demographics'!A162:A1161,'Patient Demographics'!H162:H1161,"Not Found")</f>
        <v>Adult</v>
      </c>
      <c r="C162" s="100" t="str">
        <f>_xlfn.XLOOKUP(A162,'Patient Demographics'!A162:A1161,'Patient Demographics'!L162:L1161,"Not Found")</f>
        <v>West</v>
      </c>
      <c r="D162" s="100" t="str">
        <f>_xlfn.XLOOKUP(A162,'Patient Demographics'!A:A,'Patient Demographics'!J:J,"Not Found")</f>
        <v>Maharashtra</v>
      </c>
      <c r="E162" s="100">
        <f>_xlfn.XLOOKUP(A162,'Billing Details'!A162:A1161,'Billing Details'!E162:E1161,"Not Found")</f>
        <v>60000</v>
      </c>
      <c r="F162" s="100">
        <f>_xlfn.XLOOKUP(A162,'Billing Details'!A162:A1161,'Billing Details'!M162:M1161,"Not Found")</f>
        <v>47214.76</v>
      </c>
      <c r="G162" s="100">
        <f>_xlfn.XLOOKUP(A162,'Patient Health Records'!A162:A1161,'Patient Health Records'!G162:G1161,"Not Found")</f>
        <v>72.5</v>
      </c>
      <c r="H162" s="17" t="str">
        <f>_xlfn.XLOOKUP(A162,'Patient Demographics'!A162:A1161,'Patient Demographics'!C162:C1161,"Not Found")</f>
        <v>Male</v>
      </c>
      <c r="I162" s="100" t="str">
        <f>_xlfn.XLOOKUP(A162,'Patient Health Records'!A162:A1161,'Patient Health Records'!B162:B1161,"Not Found")</f>
        <v>A+</v>
      </c>
      <c r="J162" s="100" t="b">
        <f>_xlfn.XLOOKUP(A162,'Patient Health Records'!A162:A1161,'Patient Health Records'!H162:H1161,"Not Found")</f>
        <v>0</v>
      </c>
      <c r="K162" s="100" t="b">
        <f>_xlfn.XLOOKUP(A162,'Patient Health Records'!A162:A1161,'Patient Health Records'!J162:J1161,"Not Found")</f>
        <v>0</v>
      </c>
      <c r="L162" s="100" t="b">
        <f>_xlfn.XLOOKUP(A162,'Billing Details'!A:A,'Billing Details'!K:K,"Not Found")</f>
        <v>1</v>
      </c>
      <c r="M162" s="100" t="str">
        <f>_xlfn.XLOOKUP(A162,'Patient Education'!A:A,'Patient Education'!B:B,"Not Found")</f>
        <v>School</v>
      </c>
      <c r="N162" s="100" t="str">
        <f>_xlfn.XLOOKUP(A162,'Patient Education'!A:A,'Patient Education'!C:C,"None")</f>
        <v>Clerical Staff</v>
      </c>
      <c r="O162" s="100">
        <f>_xlfn.XLOOKUP(A162,'Patient Demographics'!A:A,'Patient Demographics'!I:I,"Not Found")</f>
        <v>12</v>
      </c>
      <c r="P162" s="100" t="str" cm="1">
        <f t="array" ref="P162">_xlfn.IFS(
 O162 &lt;= 2, "Very Low",
 O162 &lt;= 5, "Low",
 O162 &lt;= 10, "Lower-Middle",
 O162 &lt;= 25, "Middle",
 O162 &lt;= 50, "Upper-Middle",
 O162 &lt;= 100, "High",
 O162 &lt;= 200, "Very High",
 O162 &lt;= 400, "Ultra High"
)</f>
        <v>Middle</v>
      </c>
      <c r="Q162" s="33">
        <f>_xlfn.XLOOKUP(A162,'Patient Health Records'!A:A,'Patient Health Records'!E:E,"Not Found")</f>
        <v>23.673469387755102</v>
      </c>
      <c r="R162" s="100" t="b">
        <f>_xlfn.XLOOKUP(A162,'Patient Health Records'!A162:A1161,'Patient Health Records'!T162:T1161,"Not Found")</f>
        <v>0</v>
      </c>
      <c r="S162" s="100" t="b" cm="1">
        <f t="array" ref="S162">_xlfn.SWITCH(R162, "Yes", TRUE, "No", FALSE, R162)</f>
        <v>0</v>
      </c>
      <c r="T162" s="100" t="str">
        <f>_xlfn.XLOOKUP(A162,'Patient Health Records'!A:A,'Patient Health Records'!V:V,"Not Found")</f>
        <v>Appendicitis</v>
      </c>
      <c r="U162" s="100" t="str">
        <f>_xlfn.XLOOKUP(A162,'Patient Health Records'!A:A,'Patient Health Records'!X:X,"Not Found")</f>
        <v>Recovered</v>
      </c>
      <c r="V162" s="100" t="b">
        <f>_xlfn.XLOOKUP(A162,'Billing Details'!A:A,'Billing Details'!K:K,"Not Found")</f>
        <v>1</v>
      </c>
      <c r="W162" s="100" t="str">
        <f>_xlfn.XLOOKUP(A162,'Billing Details'!A:A,'Billing Details'!J:J,"Not Found")</f>
        <v>Aetna</v>
      </c>
      <c r="X162" s="100" t="b">
        <f>_xlfn.XLOOKUP(A162,'Patient Health Records'!A:A,'Patient Health Records'!P:P,"Not Found")</f>
        <v>0</v>
      </c>
      <c r="Y162" s="100" t="b" cm="1">
        <f t="array" ref="Y162">_xlfn.SWITCH(X162, "Yes", TRUE, "No", FALSE, X162)</f>
        <v>0</v>
      </c>
      <c r="Z162" s="100" t="b">
        <f>_xlfn.XLOOKUP(A162,'Patient Health Records'!A:A,'Patient Health Records'!T:T,"Not Found")</f>
        <v>0</v>
      </c>
      <c r="AA162" s="100" t="b" cm="1">
        <f t="array" ref="AA162">_xlfn.SWITCH(Z162, "Yes", TRUE, "No", FALSE, Z162)</f>
        <v>0</v>
      </c>
      <c r="AB162" s="100" t="b">
        <f>_xlfn.XLOOKUP(A162,'Patient Health Records'!A:A,'Patient Health Records'!K:K,"Not Found")</f>
        <v>0</v>
      </c>
      <c r="AC162" s="100" t="b" cm="1">
        <f t="array" ref="AC162">_xlfn.SWITCH(AB162, "Yes", TRUE, "No", FALSE, AB162)</f>
        <v>0</v>
      </c>
    </row>
    <row r="163" spans="1:29">
      <c r="A163" s="2" t="s">
        <v>345</v>
      </c>
      <c r="B163" s="100" t="str">
        <f>_xlfn.XLOOKUP(A163,'Patient Demographics'!A163:A1162,'Patient Demographics'!H163:H1162,"Not Found")</f>
        <v>Senior</v>
      </c>
      <c r="C163" s="100" t="str">
        <f>_xlfn.XLOOKUP(A163,'Patient Demographics'!A163:A1162,'Patient Demographics'!L163:L1162,"Not Found")</f>
        <v>South</v>
      </c>
      <c r="D163" s="100" t="str">
        <f>_xlfn.XLOOKUP(A163,'Patient Demographics'!A:A,'Patient Demographics'!J:J,"Not Found")</f>
        <v>Karnataka</v>
      </c>
      <c r="E163" s="100">
        <f>_xlfn.XLOOKUP(A163,'Billing Details'!A163:A1162,'Billing Details'!E163:E1162,"Not Found")</f>
        <v>60000</v>
      </c>
      <c r="F163" s="100">
        <f>_xlfn.XLOOKUP(A163,'Billing Details'!A163:A1162,'Billing Details'!M163:M1162,"Not Found")</f>
        <v>47381.56</v>
      </c>
      <c r="G163" s="100">
        <f>_xlfn.XLOOKUP(A163,'Patient Health Records'!A163:A1162,'Patient Health Records'!G163:G1162,"Not Found")</f>
        <v>59.4</v>
      </c>
      <c r="H163" s="17" t="str">
        <f>_xlfn.XLOOKUP(A163,'Patient Demographics'!A163:A1162,'Patient Demographics'!C163:C1162,"Not Found")</f>
        <v>Female</v>
      </c>
      <c r="I163" s="100" t="str">
        <f>_xlfn.XLOOKUP(A163,'Patient Health Records'!A163:A1162,'Patient Health Records'!B163:B1162,"Not Found")</f>
        <v>B+</v>
      </c>
      <c r="J163" s="100" t="b">
        <f>_xlfn.XLOOKUP(A163,'Patient Health Records'!A163:A1162,'Patient Health Records'!H163:H1162,"Not Found")</f>
        <v>0</v>
      </c>
      <c r="K163" s="100" t="b">
        <f>_xlfn.XLOOKUP(A163,'Patient Health Records'!A163:A1162,'Patient Health Records'!J163:J1162,"Not Found")</f>
        <v>0</v>
      </c>
      <c r="L163" s="100" t="b">
        <f>_xlfn.XLOOKUP(A163,'Billing Details'!A:A,'Billing Details'!K:K,"Not Found")</f>
        <v>1</v>
      </c>
      <c r="M163" s="100" t="str">
        <f>_xlfn.XLOOKUP(A163,'Patient Education'!A:A,'Patient Education'!B:B,"Not Found")</f>
        <v>Master's Degree</v>
      </c>
      <c r="N163" s="100" t="str">
        <f>_xlfn.XLOOKUP(A163,'Patient Education'!A:A,'Patient Education'!C:C,"None")</f>
        <v>Manager</v>
      </c>
      <c r="O163" s="100">
        <f>_xlfn.XLOOKUP(A163,'Patient Demographics'!A:A,'Patient Demographics'!I:I,"Not Found")</f>
        <v>90</v>
      </c>
      <c r="P163" s="100" t="str" cm="1">
        <f t="array" ref="P163">_xlfn.IFS(
 O163 &lt;= 2, "Very Low",
 O163 &lt;= 5, "Low",
 O163 &lt;= 10, "Lower-Middle",
 O163 &lt;= 25, "Middle",
 O163 &lt;= 50, "Upper-Middle",
 O163 &lt;= 100, "High",
 O163 &lt;= 200, "Very High",
 O163 &lt;= 400, "Ultra High"
)</f>
        <v>High</v>
      </c>
      <c r="Q163" s="33">
        <f>_xlfn.XLOOKUP(A163,'Patient Health Records'!A:A,'Patient Health Records'!E:E,"Not Found")</f>
        <v>22.915782570116889</v>
      </c>
      <c r="R163" s="100" t="b">
        <f>_xlfn.XLOOKUP(A163,'Patient Health Records'!A163:A1162,'Patient Health Records'!T163:T1162,"Not Found")</f>
        <v>0</v>
      </c>
      <c r="S163" s="100" t="b" cm="1">
        <f t="array" ref="S163">_xlfn.SWITCH(R163, "Yes", TRUE, "No", FALSE, R163)</f>
        <v>0</v>
      </c>
      <c r="T163" s="100" t="str">
        <f>_xlfn.XLOOKUP(A163,'Patient Health Records'!A:A,'Patient Health Records'!V:V,"Not Found")</f>
        <v>Diabetes</v>
      </c>
      <c r="U163" s="100" t="str">
        <f>_xlfn.XLOOKUP(A163,'Patient Health Records'!A:A,'Patient Health Records'!X:X,"Not Found")</f>
        <v>Ongoing Treatment</v>
      </c>
      <c r="V163" s="100" t="b">
        <f>_xlfn.XLOOKUP(A163,'Billing Details'!A:A,'Billing Details'!K:K,"Not Found")</f>
        <v>1</v>
      </c>
      <c r="W163" s="100" t="str">
        <f>_xlfn.XLOOKUP(A163,'Billing Details'!A:A,'Billing Details'!J:J,"Not Found")</f>
        <v>Cigna</v>
      </c>
      <c r="X163" s="100" t="b">
        <f>_xlfn.XLOOKUP(A163,'Patient Health Records'!A:A,'Patient Health Records'!P:P,"Not Found")</f>
        <v>0</v>
      </c>
      <c r="Y163" s="100" t="b" cm="1">
        <f t="array" ref="Y163">_xlfn.SWITCH(X163, "Yes", TRUE, "No", FALSE, X163)</f>
        <v>0</v>
      </c>
      <c r="Z163" s="100" t="b">
        <f>_xlfn.XLOOKUP(A163,'Patient Health Records'!A:A,'Patient Health Records'!T:T,"Not Found")</f>
        <v>0</v>
      </c>
      <c r="AA163" s="100" t="b" cm="1">
        <f t="array" ref="AA163">_xlfn.SWITCH(Z163, "Yes", TRUE, "No", FALSE, Z163)</f>
        <v>0</v>
      </c>
      <c r="AB163" s="100" t="b">
        <f>_xlfn.XLOOKUP(A163,'Patient Health Records'!A:A,'Patient Health Records'!K:K,"Not Found")</f>
        <v>0</v>
      </c>
      <c r="AC163" s="100" t="b" cm="1">
        <f t="array" ref="AC163">_xlfn.SWITCH(AB163, "Yes", TRUE, "No", FALSE, AB163)</f>
        <v>0</v>
      </c>
    </row>
    <row r="164" spans="1:29">
      <c r="A164" s="2" t="s">
        <v>347</v>
      </c>
      <c r="B164" s="100" t="str">
        <f>_xlfn.XLOOKUP(A164,'Patient Demographics'!A164:A1163,'Patient Demographics'!H164:H1163,"Not Found")</f>
        <v>Young Adult</v>
      </c>
      <c r="C164" s="100" t="str">
        <f>_xlfn.XLOOKUP(A164,'Patient Demographics'!A164:A1163,'Patient Demographics'!L164:L1163,"Not Found")</f>
        <v>North</v>
      </c>
      <c r="D164" s="100" t="str">
        <f>_xlfn.XLOOKUP(A164,'Patient Demographics'!A:A,'Patient Demographics'!J:J,"Not Found")</f>
        <v>Uttar Pradesh</v>
      </c>
      <c r="E164" s="100">
        <f>_xlfn.XLOOKUP(A164,'Billing Details'!A164:A1163,'Billing Details'!E164:E1163,"Not Found")</f>
        <v>24000</v>
      </c>
      <c r="F164" s="100">
        <f>_xlfn.XLOOKUP(A164,'Billing Details'!A164:A1163,'Billing Details'!M164:M1163,"Not Found")</f>
        <v>17921.32</v>
      </c>
      <c r="G164" s="100">
        <f>_xlfn.XLOOKUP(A164,'Patient Health Records'!A164:A1163,'Patient Health Records'!G164:G1163,"Not Found")</f>
        <v>81.5</v>
      </c>
      <c r="H164" s="17" t="str">
        <f>_xlfn.XLOOKUP(A164,'Patient Demographics'!A164:A1163,'Patient Demographics'!C164:C1163,"Not Found")</f>
        <v>Female</v>
      </c>
      <c r="I164" s="100" t="str">
        <f>_xlfn.XLOOKUP(A164,'Patient Health Records'!A164:A1163,'Patient Health Records'!B164:B1163,"Not Found")</f>
        <v>O+</v>
      </c>
      <c r="J164" s="100" t="b">
        <f>_xlfn.XLOOKUP(A164,'Patient Health Records'!A164:A1163,'Patient Health Records'!H164:H1163,"Not Found")</f>
        <v>1</v>
      </c>
      <c r="K164" s="100" t="b">
        <f>_xlfn.XLOOKUP(A164,'Patient Health Records'!A164:A1163,'Patient Health Records'!J164:J1163,"Not Found")</f>
        <v>1</v>
      </c>
      <c r="L164" s="100" t="b">
        <f>_xlfn.XLOOKUP(A164,'Billing Details'!A:A,'Billing Details'!K:K,"Not Found")</f>
        <v>1</v>
      </c>
      <c r="M164" s="100" t="str">
        <f>_xlfn.XLOOKUP(A164,'Patient Education'!A:A,'Patient Education'!B:B,"Not Found")</f>
        <v>School</v>
      </c>
      <c r="N164" s="100" t="str">
        <f>_xlfn.XLOOKUP(A164,'Patient Education'!A:A,'Patient Education'!C:C,"None")</f>
        <v>Retail Worker</v>
      </c>
      <c r="O164" s="100">
        <f>_xlfn.XLOOKUP(A164,'Patient Demographics'!A:A,'Patient Demographics'!I:I,"Not Found")</f>
        <v>20</v>
      </c>
      <c r="P164" s="100" t="str" cm="1">
        <f t="array" ref="P164">_xlfn.IFS(
 O164 &lt;= 2, "Very Low",
 O164 &lt;= 5, "Low",
 O164 &lt;= 10, "Lower-Middle",
 O164 &lt;= 25, "Middle",
 O164 &lt;= 50, "Upper-Middle",
 O164 &lt;= 100, "High",
 O164 &lt;= 200, "Very High",
 O164 &lt;= 400, "Ultra High"
)</f>
        <v>Middle</v>
      </c>
      <c r="Q164" s="33">
        <f>_xlfn.XLOOKUP(A164,'Patient Health Records'!A:A,'Patient Health Records'!E:E,"Not Found")</f>
        <v>26.919011758488573</v>
      </c>
      <c r="R164" s="100" t="b">
        <f>_xlfn.XLOOKUP(A164,'Patient Health Records'!A164:A1163,'Patient Health Records'!T164:T1163,"Not Found")</f>
        <v>0</v>
      </c>
      <c r="S164" s="100" t="b" cm="1">
        <f t="array" ref="S164">_xlfn.SWITCH(R164, "Yes", TRUE, "No", FALSE, R164)</f>
        <v>0</v>
      </c>
      <c r="T164" s="100" t="str">
        <f>_xlfn.XLOOKUP(A164,'Patient Health Records'!A:A,'Patient Health Records'!V:V,"Not Found")</f>
        <v>Osteoarthritis</v>
      </c>
      <c r="U164" s="100" t="str">
        <f>_xlfn.XLOOKUP(A164,'Patient Health Records'!A:A,'Patient Health Records'!X:X,"Not Found")</f>
        <v>Recovered</v>
      </c>
      <c r="V164" s="100" t="b">
        <f>_xlfn.XLOOKUP(A164,'Billing Details'!A:A,'Billing Details'!K:K,"Not Found")</f>
        <v>1</v>
      </c>
      <c r="W164" s="100" t="str">
        <f>_xlfn.XLOOKUP(A164,'Billing Details'!A:A,'Billing Details'!J:J,"Not Found")</f>
        <v>Aetna</v>
      </c>
      <c r="X164" s="100" t="b">
        <f>_xlfn.XLOOKUP(A164,'Patient Health Records'!A:A,'Patient Health Records'!P:P,"Not Found")</f>
        <v>0</v>
      </c>
      <c r="Y164" s="100" t="b" cm="1">
        <f t="array" ref="Y164">_xlfn.SWITCH(X164, "Yes", TRUE, "No", FALSE, X164)</f>
        <v>0</v>
      </c>
      <c r="Z164" s="100" t="b">
        <f>_xlfn.XLOOKUP(A164,'Patient Health Records'!A:A,'Patient Health Records'!T:T,"Not Found")</f>
        <v>0</v>
      </c>
      <c r="AA164" s="100" t="b" cm="1">
        <f t="array" ref="AA164">_xlfn.SWITCH(Z164, "Yes", TRUE, "No", FALSE, Z164)</f>
        <v>0</v>
      </c>
      <c r="AB164" s="100" t="b">
        <f>_xlfn.XLOOKUP(A164,'Patient Health Records'!A:A,'Patient Health Records'!K:K,"Not Found")</f>
        <v>0</v>
      </c>
      <c r="AC164" s="100" t="b" cm="1">
        <f t="array" ref="AC164">_xlfn.SWITCH(AB164, "Yes", TRUE, "No", FALSE, AB164)</f>
        <v>0</v>
      </c>
    </row>
    <row r="165" spans="1:29">
      <c r="A165" s="2" t="s">
        <v>348</v>
      </c>
      <c r="B165" s="100" t="str">
        <f>_xlfn.XLOOKUP(A165,'Patient Demographics'!A165:A1164,'Patient Demographics'!H165:H1164,"Not Found")</f>
        <v>Adult</v>
      </c>
      <c r="C165" s="100" t="str">
        <f>_xlfn.XLOOKUP(A165,'Patient Demographics'!A165:A1164,'Patient Demographics'!L165:L1164,"Not Found")</f>
        <v>East</v>
      </c>
      <c r="D165" s="100" t="str">
        <f>_xlfn.XLOOKUP(A165,'Patient Demographics'!A:A,'Patient Demographics'!J:J,"Not Found")</f>
        <v>West Bengal</v>
      </c>
      <c r="E165" s="100">
        <f>_xlfn.XLOOKUP(A165,'Billing Details'!A165:A1164,'Billing Details'!E165:E1164,"Not Found")</f>
        <v>40000</v>
      </c>
      <c r="F165" s="100">
        <f>_xlfn.XLOOKUP(A165,'Billing Details'!A165:A1164,'Billing Details'!M165:M1164,"Not Found")</f>
        <v>28057</v>
      </c>
      <c r="G165" s="100">
        <f>_xlfn.XLOOKUP(A165,'Patient Health Records'!A165:A1164,'Patient Health Records'!G165:G1164,"Not Found")</f>
        <v>85.1</v>
      </c>
      <c r="H165" s="17" t="str">
        <f>_xlfn.XLOOKUP(A165,'Patient Demographics'!A165:A1164,'Patient Demographics'!C165:C1164,"Not Found")</f>
        <v>Female</v>
      </c>
      <c r="I165" s="100" t="str">
        <f>_xlfn.XLOOKUP(A165,'Patient Health Records'!A165:A1164,'Patient Health Records'!B165:B1164,"Not Found")</f>
        <v>O+</v>
      </c>
      <c r="J165" s="100" t="b">
        <f>_xlfn.XLOOKUP(A165,'Patient Health Records'!A165:A1164,'Patient Health Records'!H165:H1164,"Not Found")</f>
        <v>1</v>
      </c>
      <c r="K165" s="100" t="b">
        <f>_xlfn.XLOOKUP(A165,'Patient Health Records'!A165:A1164,'Patient Health Records'!J165:J1164,"Not Found")</f>
        <v>0</v>
      </c>
      <c r="L165" s="100" t="b">
        <f>_xlfn.XLOOKUP(A165,'Billing Details'!A:A,'Billing Details'!K:K,"Not Found")</f>
        <v>1</v>
      </c>
      <c r="M165" s="100" t="str">
        <f>_xlfn.XLOOKUP(A165,'Patient Education'!A:A,'Patient Education'!B:B,"Not Found")</f>
        <v>Post-graduate</v>
      </c>
      <c r="N165" s="100" t="str">
        <f>_xlfn.XLOOKUP(A165,'Patient Education'!A:A,'Patient Education'!C:C,"None")</f>
        <v>CEO</v>
      </c>
      <c r="O165" s="100">
        <f>_xlfn.XLOOKUP(A165,'Patient Demographics'!A:A,'Patient Demographics'!I:I,"Not Found")</f>
        <v>5</v>
      </c>
      <c r="P165" s="100" t="str" cm="1">
        <f t="array" ref="P165">_xlfn.IFS(
 O165 &lt;= 2, "Very Low",
 O165 &lt;= 5, "Low",
 O165 &lt;= 10, "Lower-Middle",
 O165 &lt;= 25, "Middle",
 O165 &lt;= 50, "Upper-Middle",
 O165 &lt;= 100, "High",
 O165 &lt;= 200, "Very High",
 O165 &lt;= 400, "Ultra High"
)</f>
        <v>Low</v>
      </c>
      <c r="Q165" s="33">
        <f>_xlfn.XLOOKUP(A165,'Patient Health Records'!A:A,'Patient Health Records'!E:E,"Not Found")</f>
        <v>30.513822654093012</v>
      </c>
      <c r="R165" s="100" t="b">
        <f>_xlfn.XLOOKUP(A165,'Patient Health Records'!A165:A1164,'Patient Health Records'!T165:T1164,"Not Found")</f>
        <v>1</v>
      </c>
      <c r="S165" s="100" t="b" cm="1">
        <f t="array" ref="S165">_xlfn.SWITCH(R165, "Yes", TRUE, "No", FALSE, R165)</f>
        <v>1</v>
      </c>
      <c r="T165" s="100" t="str">
        <f>_xlfn.XLOOKUP(A165,'Patient Health Records'!A:A,'Patient Health Records'!V:V,"Not Found")</f>
        <v>Hypertension</v>
      </c>
      <c r="U165" s="100" t="str">
        <f>_xlfn.XLOOKUP(A165,'Patient Health Records'!A:A,'Patient Health Records'!X:X,"Not Found")</f>
        <v>Recovered</v>
      </c>
      <c r="V165" s="100" t="b">
        <f>_xlfn.XLOOKUP(A165,'Billing Details'!A:A,'Billing Details'!K:K,"Not Found")</f>
        <v>1</v>
      </c>
      <c r="W165" s="100" t="str">
        <f>_xlfn.XLOOKUP(A165,'Billing Details'!A:A,'Billing Details'!J:J,"Not Found")</f>
        <v>UnitedHealthcare</v>
      </c>
      <c r="X165" s="100" t="b">
        <f>_xlfn.XLOOKUP(A165,'Patient Health Records'!A:A,'Patient Health Records'!P:P,"Not Found")</f>
        <v>0</v>
      </c>
      <c r="Y165" s="100" t="b" cm="1">
        <f t="array" ref="Y165">_xlfn.SWITCH(X165, "Yes", TRUE, "No", FALSE, X165)</f>
        <v>0</v>
      </c>
      <c r="Z165" s="100" t="b">
        <f>_xlfn.XLOOKUP(A165,'Patient Health Records'!A:A,'Patient Health Records'!T:T,"Not Found")</f>
        <v>1</v>
      </c>
      <c r="AA165" s="100" t="b" cm="1">
        <f t="array" ref="AA165">_xlfn.SWITCH(Z165, "Yes", TRUE, "No", FALSE, Z165)</f>
        <v>1</v>
      </c>
      <c r="AB165" s="100" t="b">
        <f>_xlfn.XLOOKUP(A165,'Patient Health Records'!A:A,'Patient Health Records'!K:K,"Not Found")</f>
        <v>0</v>
      </c>
      <c r="AC165" s="100" t="b" cm="1">
        <f t="array" ref="AC165">_xlfn.SWITCH(AB165, "Yes", TRUE, "No", FALSE, AB165)</f>
        <v>0</v>
      </c>
    </row>
    <row r="166" spans="1:29">
      <c r="A166" s="2" t="s">
        <v>350</v>
      </c>
      <c r="B166" s="100" t="str">
        <f>_xlfn.XLOOKUP(A166,'Patient Demographics'!A166:A1165,'Patient Demographics'!H166:H1165,"Not Found")</f>
        <v>Middle-aged</v>
      </c>
      <c r="C166" s="100" t="str">
        <f>_xlfn.XLOOKUP(A166,'Patient Demographics'!A166:A1165,'Patient Demographics'!L166:L1165,"Not Found")</f>
        <v>South</v>
      </c>
      <c r="D166" s="100" t="str">
        <f>_xlfn.XLOOKUP(A166,'Patient Demographics'!A:A,'Patient Demographics'!J:J,"Not Found")</f>
        <v>Karnataka</v>
      </c>
      <c r="E166" s="100">
        <f>_xlfn.XLOOKUP(A166,'Billing Details'!A166:A1165,'Billing Details'!E166:E1165,"Not Found")</f>
        <v>18000</v>
      </c>
      <c r="F166" s="100">
        <f>_xlfn.XLOOKUP(A166,'Billing Details'!A166:A1165,'Billing Details'!M166:M1165,"Not Found")</f>
        <v>0</v>
      </c>
      <c r="G166" s="100">
        <f>_xlfn.XLOOKUP(A166,'Patient Health Records'!A166:A1165,'Patient Health Records'!G166:G1165,"Not Found")</f>
        <v>100.2</v>
      </c>
      <c r="H166" s="17" t="str">
        <f>_xlfn.XLOOKUP(A166,'Patient Demographics'!A166:A1165,'Patient Demographics'!C166:C1165,"Not Found")</f>
        <v>Male</v>
      </c>
      <c r="I166" s="100" t="str">
        <f>_xlfn.XLOOKUP(A166,'Patient Health Records'!A166:A1165,'Patient Health Records'!B166:B1165,"Not Found")</f>
        <v>AB+</v>
      </c>
      <c r="J166" s="100" t="b">
        <f>_xlfn.XLOOKUP(A166,'Patient Health Records'!A166:A1165,'Patient Health Records'!H166:H1165,"Not Found")</f>
        <v>0</v>
      </c>
      <c r="K166" s="100" t="b">
        <f>_xlfn.XLOOKUP(A166,'Patient Health Records'!A166:A1165,'Patient Health Records'!J166:J1165,"Not Found")</f>
        <v>0</v>
      </c>
      <c r="L166" s="100" t="b">
        <f>_xlfn.XLOOKUP(A166,'Billing Details'!A:A,'Billing Details'!K:K,"Not Found")</f>
        <v>0</v>
      </c>
      <c r="M166" s="100" t="str">
        <f>_xlfn.XLOOKUP(A166,'Patient Education'!A:A,'Patient Education'!B:B,"Not Found")</f>
        <v>School</v>
      </c>
      <c r="N166" s="100" t="str">
        <f>_xlfn.XLOOKUP(A166,'Patient Education'!A:A,'Patient Education'!C:C,"None")</f>
        <v>Retail Worker</v>
      </c>
      <c r="O166" s="100">
        <f>_xlfn.XLOOKUP(A166,'Patient Demographics'!A:A,'Patient Demographics'!I:I,"Not Found")</f>
        <v>30</v>
      </c>
      <c r="P166" s="100" t="str" cm="1">
        <f t="array" ref="P166">_xlfn.IFS(
 O166 &lt;= 2, "Very Low",
 O166 &lt;= 5, "Low",
 O166 &lt;= 10, "Lower-Middle",
 O166 &lt;= 25, "Middle",
 O166 &lt;= 50, "Upper-Middle",
 O166 &lt;= 100, "High",
 O166 &lt;= 200, "Very High",
 O166 &lt;= 400, "Ultra High"
)</f>
        <v>Upper-Middle</v>
      </c>
      <c r="Q166" s="33">
        <f>_xlfn.XLOOKUP(A166,'Patient Health Records'!A:A,'Patient Health Records'!E:E,"Not Found")</f>
        <v>34.671280276816617</v>
      </c>
      <c r="R166" s="100" t="b">
        <f>_xlfn.XLOOKUP(A166,'Patient Health Records'!A166:A1165,'Patient Health Records'!T166:T1165,"Not Found")</f>
        <v>1</v>
      </c>
      <c r="S166" s="100" t="b" cm="1">
        <f t="array" ref="S166">_xlfn.SWITCH(R166, "Yes", TRUE, "No", FALSE, R166)</f>
        <v>1</v>
      </c>
      <c r="T166" s="100" t="str">
        <f>_xlfn.XLOOKUP(A166,'Patient Health Records'!A:A,'Patient Health Records'!V:V,"Not Found")</f>
        <v>Prostate Cancer</v>
      </c>
      <c r="U166" s="100" t="str">
        <f>_xlfn.XLOOKUP(A166,'Patient Health Records'!A:A,'Patient Health Records'!X:X,"Not Found")</f>
        <v>Recovered</v>
      </c>
      <c r="V166" s="100" t="b">
        <f>_xlfn.XLOOKUP(A166,'Billing Details'!A:A,'Billing Details'!K:K,"Not Found")</f>
        <v>0</v>
      </c>
      <c r="W166" s="100">
        <f>_xlfn.XLOOKUP(A166,'Billing Details'!A:A,'Billing Details'!J:J,"Not Found")</f>
        <v>0</v>
      </c>
      <c r="X166" s="100" t="b">
        <f>_xlfn.XLOOKUP(A166,'Patient Health Records'!A:A,'Patient Health Records'!P:P,"Not Found")</f>
        <v>1</v>
      </c>
      <c r="Y166" s="100" t="b" cm="1">
        <f t="array" ref="Y166">_xlfn.SWITCH(X166, "Yes", TRUE, "No", FALSE, X166)</f>
        <v>1</v>
      </c>
      <c r="Z166" s="100" t="b">
        <f>_xlfn.XLOOKUP(A166,'Patient Health Records'!A:A,'Patient Health Records'!T:T,"Not Found")</f>
        <v>1</v>
      </c>
      <c r="AA166" s="100" t="b" cm="1">
        <f t="array" ref="AA166">_xlfn.SWITCH(Z166, "Yes", TRUE, "No", FALSE, Z166)</f>
        <v>1</v>
      </c>
      <c r="AB166" s="100" t="b">
        <f>_xlfn.XLOOKUP(A166,'Patient Health Records'!A:A,'Patient Health Records'!K:K,"Not Found")</f>
        <v>1</v>
      </c>
      <c r="AC166" s="100" t="b" cm="1">
        <f t="array" ref="AC166">_xlfn.SWITCH(AB166, "Yes", TRUE, "No", FALSE, AB166)</f>
        <v>1</v>
      </c>
    </row>
    <row r="167" spans="1:29">
      <c r="A167" s="2" t="s">
        <v>351</v>
      </c>
      <c r="B167" s="100" t="str">
        <f>_xlfn.XLOOKUP(A167,'Patient Demographics'!A167:A1166,'Patient Demographics'!H167:H1166,"Not Found")</f>
        <v>Senior</v>
      </c>
      <c r="C167" s="100" t="str">
        <f>_xlfn.XLOOKUP(A167,'Patient Demographics'!A167:A1166,'Patient Demographics'!L167:L1166,"Not Found")</f>
        <v>West</v>
      </c>
      <c r="D167" s="100" t="str">
        <f>_xlfn.XLOOKUP(A167,'Patient Demographics'!A:A,'Patient Demographics'!J:J,"Not Found")</f>
        <v>Maharashtra</v>
      </c>
      <c r="E167" s="100">
        <f>_xlfn.XLOOKUP(A167,'Billing Details'!A167:A1166,'Billing Details'!E167:E1166,"Not Found")</f>
        <v>20000</v>
      </c>
      <c r="F167" s="100">
        <f>_xlfn.XLOOKUP(A167,'Billing Details'!A167:A1166,'Billing Details'!M167:M1166,"Not Found")</f>
        <v>0</v>
      </c>
      <c r="G167" s="100">
        <f>_xlfn.XLOOKUP(A167,'Patient Health Records'!A167:A1166,'Patient Health Records'!G167:G1166,"Not Found")</f>
        <v>83.5</v>
      </c>
      <c r="H167" s="17" t="str">
        <f>_xlfn.XLOOKUP(A167,'Patient Demographics'!A167:A1166,'Patient Demographics'!C167:C1166,"Not Found")</f>
        <v>Male</v>
      </c>
      <c r="I167" s="100" t="str">
        <f>_xlfn.XLOOKUP(A167,'Patient Health Records'!A167:A1166,'Patient Health Records'!B167:B1166,"Not Found")</f>
        <v>B+</v>
      </c>
      <c r="J167" s="100" t="b">
        <f>_xlfn.XLOOKUP(A167,'Patient Health Records'!A167:A1166,'Patient Health Records'!H167:H1166,"Not Found")</f>
        <v>0</v>
      </c>
      <c r="K167" s="100" t="b">
        <f>_xlfn.XLOOKUP(A167,'Patient Health Records'!A167:A1166,'Patient Health Records'!J167:J1166,"Not Found")</f>
        <v>0</v>
      </c>
      <c r="L167" s="100" t="b">
        <f>_xlfn.XLOOKUP(A167,'Billing Details'!A:A,'Billing Details'!K:K,"Not Found")</f>
        <v>0</v>
      </c>
      <c r="M167" s="100" t="str">
        <f>_xlfn.XLOOKUP(A167,'Patient Education'!A:A,'Patient Education'!B:B,"Not Found")</f>
        <v>School</v>
      </c>
      <c r="N167" s="100" t="str">
        <f>_xlfn.XLOOKUP(A167,'Patient Education'!A:A,'Patient Education'!C:C,"None")</f>
        <v>Driver</v>
      </c>
      <c r="O167" s="100">
        <f>_xlfn.XLOOKUP(A167,'Patient Demographics'!A:A,'Patient Demographics'!I:I,"Not Found")</f>
        <v>40</v>
      </c>
      <c r="P167" s="100" t="str" cm="1">
        <f t="array" ref="P167">_xlfn.IFS(
 O167 &lt;= 2, "Very Low",
 O167 &lt;= 5, "Low",
 O167 &lt;= 10, "Lower-Middle",
 O167 &lt;= 25, "Middle",
 O167 &lt;= 50, "Upper-Middle",
 O167 &lt;= 100, "High",
 O167 &lt;= 200, "Very High",
 O167 &lt;= 400, "Ultra High"
)</f>
        <v>Upper-Middle</v>
      </c>
      <c r="Q167" s="33">
        <f>_xlfn.XLOOKUP(A167,'Patient Health Records'!A:A,'Patient Health Records'!E:E,"Not Found")</f>
        <v>34.755463059313215</v>
      </c>
      <c r="R167" s="100" t="b">
        <f>_xlfn.XLOOKUP(A167,'Patient Health Records'!A167:A1166,'Patient Health Records'!T167:T1166,"Not Found")</f>
        <v>1</v>
      </c>
      <c r="S167" s="100" t="b" cm="1">
        <f t="array" ref="S167">_xlfn.SWITCH(R167, "Yes", TRUE, "No", FALSE, R167)</f>
        <v>1</v>
      </c>
      <c r="T167" s="100" t="str">
        <f>_xlfn.XLOOKUP(A167,'Patient Health Records'!A:A,'Patient Health Records'!V:V,"Not Found")</f>
        <v>Childbirth</v>
      </c>
      <c r="U167" s="100" t="str">
        <f>_xlfn.XLOOKUP(A167,'Patient Health Records'!A:A,'Patient Health Records'!X:X,"Not Found")</f>
        <v>Ongoing Treatment</v>
      </c>
      <c r="V167" s="100" t="b">
        <f>_xlfn.XLOOKUP(A167,'Billing Details'!A:A,'Billing Details'!K:K,"Not Found")</f>
        <v>0</v>
      </c>
      <c r="W167" s="100">
        <f>_xlfn.XLOOKUP(A167,'Billing Details'!A:A,'Billing Details'!J:J,"Not Found")</f>
        <v>0</v>
      </c>
      <c r="X167" s="100" t="b">
        <f>_xlfn.XLOOKUP(A167,'Patient Health Records'!A:A,'Patient Health Records'!P:P,"Not Found")</f>
        <v>1</v>
      </c>
      <c r="Y167" s="100" t="b" cm="1">
        <f t="array" ref="Y167">_xlfn.SWITCH(X167, "Yes", TRUE, "No", FALSE, X167)</f>
        <v>1</v>
      </c>
      <c r="Z167" s="100" t="b">
        <f>_xlfn.XLOOKUP(A167,'Patient Health Records'!A:A,'Patient Health Records'!T:T,"Not Found")</f>
        <v>1</v>
      </c>
      <c r="AA167" s="100" t="b" cm="1">
        <f t="array" ref="AA167">_xlfn.SWITCH(Z167, "Yes", TRUE, "No", FALSE, Z167)</f>
        <v>1</v>
      </c>
      <c r="AB167" s="100" t="b">
        <f>_xlfn.XLOOKUP(A167,'Patient Health Records'!A:A,'Patient Health Records'!K:K,"Not Found")</f>
        <v>1</v>
      </c>
      <c r="AC167" s="100" t="b" cm="1">
        <f t="array" ref="AC167">_xlfn.SWITCH(AB167, "Yes", TRUE, "No", FALSE, AB167)</f>
        <v>1</v>
      </c>
    </row>
    <row r="168" spans="1:29">
      <c r="A168" s="2" t="s">
        <v>352</v>
      </c>
      <c r="B168" s="100" t="str">
        <f>_xlfn.XLOOKUP(A168,'Patient Demographics'!A168:A1167,'Patient Demographics'!H168:H1167,"Not Found")</f>
        <v>Senior</v>
      </c>
      <c r="C168" s="100" t="str">
        <f>_xlfn.XLOOKUP(A168,'Patient Demographics'!A168:A1167,'Patient Demographics'!L168:L1167,"Not Found")</f>
        <v>East</v>
      </c>
      <c r="D168" s="100" t="str">
        <f>_xlfn.XLOOKUP(A168,'Patient Demographics'!A:A,'Patient Demographics'!J:J,"Not Found")</f>
        <v>West Bengal</v>
      </c>
      <c r="E168" s="100">
        <f>_xlfn.XLOOKUP(A168,'Billing Details'!A168:A1167,'Billing Details'!E168:E1167,"Not Found")</f>
        <v>250000</v>
      </c>
      <c r="F168" s="100">
        <f>_xlfn.XLOOKUP(A168,'Billing Details'!A168:A1167,'Billing Details'!M168:M1167,"Not Found")</f>
        <v>203806.19999999998</v>
      </c>
      <c r="G168" s="100">
        <f>_xlfn.XLOOKUP(A168,'Patient Health Records'!A168:A1167,'Patient Health Records'!G168:G1167,"Not Found")</f>
        <v>69.400000000000006</v>
      </c>
      <c r="H168" s="17" t="str">
        <f>_xlfn.XLOOKUP(A168,'Patient Demographics'!A168:A1167,'Patient Demographics'!C168:C1167,"Not Found")</f>
        <v>Male</v>
      </c>
      <c r="I168" s="100" t="str">
        <f>_xlfn.XLOOKUP(A168,'Patient Health Records'!A168:A1167,'Patient Health Records'!B168:B1167,"Not Found")</f>
        <v>O-</v>
      </c>
      <c r="J168" s="100" t="b">
        <f>_xlfn.XLOOKUP(A168,'Patient Health Records'!A168:A1167,'Patient Health Records'!H168:H1167,"Not Found")</f>
        <v>0</v>
      </c>
      <c r="K168" s="100" t="b">
        <f>_xlfn.XLOOKUP(A168,'Patient Health Records'!A168:A1167,'Patient Health Records'!J168:J1167,"Not Found")</f>
        <v>1</v>
      </c>
      <c r="L168" s="100" t="b">
        <f>_xlfn.XLOOKUP(A168,'Billing Details'!A:A,'Billing Details'!K:K,"Not Found")</f>
        <v>1</v>
      </c>
      <c r="M168" s="100" t="str">
        <f>_xlfn.XLOOKUP(A168,'Patient Education'!A:A,'Patient Education'!B:B,"Not Found")</f>
        <v>PhD</v>
      </c>
      <c r="N168" s="100" t="str">
        <f>_xlfn.XLOOKUP(A168,'Patient Education'!A:A,'Patient Education'!C:C,"None")</f>
        <v>Consultant</v>
      </c>
      <c r="O168" s="100">
        <f>_xlfn.XLOOKUP(A168,'Patient Demographics'!A:A,'Patient Demographics'!I:I,"Not Found")</f>
        <v>20</v>
      </c>
      <c r="P168" s="100" t="str" cm="1">
        <f t="array" ref="P168">_xlfn.IFS(
 O168 &lt;= 2, "Very Low",
 O168 &lt;= 5, "Low",
 O168 &lt;= 10, "Lower-Middle",
 O168 &lt;= 25, "Middle",
 O168 &lt;= 50, "Upper-Middle",
 O168 &lt;= 100, "High",
 O168 &lt;= 200, "Very High",
 O168 &lt;= 400, "Ultra High"
)</f>
        <v>Middle</v>
      </c>
      <c r="Q168" s="33">
        <f>_xlfn.XLOOKUP(A168,'Patient Health Records'!A:A,'Patient Health Records'!E:E,"Not Found")</f>
        <v>28.517422748191979</v>
      </c>
      <c r="R168" s="100" t="b">
        <f>_xlfn.XLOOKUP(A168,'Patient Health Records'!A168:A1167,'Patient Health Records'!T168:T1167,"Not Found")</f>
        <v>1</v>
      </c>
      <c r="S168" s="100" t="b" cm="1">
        <f t="array" ref="S168">_xlfn.SWITCH(R168, "Yes", TRUE, "No", FALSE, R168)</f>
        <v>1</v>
      </c>
      <c r="T168" s="100" t="str">
        <f>_xlfn.XLOOKUP(A168,'Patient Health Records'!A:A,'Patient Health Records'!V:V,"Not Found")</f>
        <v>Heart Disease</v>
      </c>
      <c r="U168" s="100" t="str">
        <f>_xlfn.XLOOKUP(A168,'Patient Health Records'!A:A,'Patient Health Records'!X:X,"Not Found")</f>
        <v>Critical</v>
      </c>
      <c r="V168" s="100" t="b">
        <f>_xlfn.XLOOKUP(A168,'Billing Details'!A:A,'Billing Details'!K:K,"Not Found")</f>
        <v>1</v>
      </c>
      <c r="W168" s="100" t="str">
        <f>_xlfn.XLOOKUP(A168,'Billing Details'!A:A,'Billing Details'!J:J,"Not Found")</f>
        <v>UnitedHealthcare</v>
      </c>
      <c r="X168" s="100" t="b">
        <f>_xlfn.XLOOKUP(A168,'Patient Health Records'!A:A,'Patient Health Records'!P:P,"Not Found")</f>
        <v>1</v>
      </c>
      <c r="Y168" s="100" t="b" cm="1">
        <f t="array" ref="Y168">_xlfn.SWITCH(X168, "Yes", TRUE, "No", FALSE, X168)</f>
        <v>1</v>
      </c>
      <c r="Z168" s="100" t="b">
        <f>_xlfn.XLOOKUP(A168,'Patient Health Records'!A:A,'Patient Health Records'!T:T,"Not Found")</f>
        <v>1</v>
      </c>
      <c r="AA168" s="100" t="b" cm="1">
        <f t="array" ref="AA168">_xlfn.SWITCH(Z168, "Yes", TRUE, "No", FALSE, Z168)</f>
        <v>1</v>
      </c>
      <c r="AB168" s="100" t="b">
        <f>_xlfn.XLOOKUP(A168,'Patient Health Records'!A:A,'Patient Health Records'!K:K,"Not Found")</f>
        <v>0</v>
      </c>
      <c r="AC168" s="100" t="b" cm="1">
        <f t="array" ref="AC168">_xlfn.SWITCH(AB168, "Yes", TRUE, "No", FALSE, AB168)</f>
        <v>0</v>
      </c>
    </row>
    <row r="169" spans="1:29">
      <c r="A169" s="2" t="s">
        <v>354</v>
      </c>
      <c r="B169" s="100" t="str">
        <f>_xlfn.XLOOKUP(A169,'Patient Demographics'!A169:A1168,'Patient Demographics'!H169:H1168,"Not Found")</f>
        <v>Senior</v>
      </c>
      <c r="C169" s="100" t="str">
        <f>_xlfn.XLOOKUP(A169,'Patient Demographics'!A169:A1168,'Patient Demographics'!L169:L1168,"Not Found")</f>
        <v>North</v>
      </c>
      <c r="D169" s="100" t="str">
        <f>_xlfn.XLOOKUP(A169,'Patient Demographics'!A:A,'Patient Demographics'!J:J,"Not Found")</f>
        <v>Uttar Pradesh</v>
      </c>
      <c r="E169" s="100">
        <f>_xlfn.XLOOKUP(A169,'Billing Details'!A169:A1168,'Billing Details'!E169:E1168,"Not Found")</f>
        <v>100</v>
      </c>
      <c r="F169" s="100">
        <f>_xlfn.XLOOKUP(A169,'Billing Details'!A169:A1168,'Billing Details'!M169:M1168,"Not Found")</f>
        <v>72.98</v>
      </c>
      <c r="G169" s="100">
        <f>_xlfn.XLOOKUP(A169,'Patient Health Records'!A169:A1168,'Patient Health Records'!G169:G1168,"Not Found")</f>
        <v>87.9</v>
      </c>
      <c r="H169" s="17" t="str">
        <f>_xlfn.XLOOKUP(A169,'Patient Demographics'!A169:A1168,'Patient Demographics'!C169:C1168,"Not Found")</f>
        <v>Male</v>
      </c>
      <c r="I169" s="100" t="str">
        <f>_xlfn.XLOOKUP(A169,'Patient Health Records'!A169:A1168,'Patient Health Records'!B169:B1168,"Not Found")</f>
        <v>B+</v>
      </c>
      <c r="J169" s="100" t="b">
        <f>_xlfn.XLOOKUP(A169,'Patient Health Records'!A169:A1168,'Patient Health Records'!H169:H1168,"Not Found")</f>
        <v>0</v>
      </c>
      <c r="K169" s="100" t="b">
        <f>_xlfn.XLOOKUP(A169,'Patient Health Records'!A169:A1168,'Patient Health Records'!J169:J1168,"Not Found")</f>
        <v>0</v>
      </c>
      <c r="L169" s="100" t="b">
        <f>_xlfn.XLOOKUP(A169,'Billing Details'!A:A,'Billing Details'!K:K,"Not Found")</f>
        <v>1</v>
      </c>
      <c r="M169" s="100" t="str">
        <f>_xlfn.XLOOKUP(A169,'Patient Education'!A:A,'Patient Education'!B:B,"Not Found")</f>
        <v>Master's Degree</v>
      </c>
      <c r="N169" s="100" t="str">
        <f>_xlfn.XLOOKUP(A169,'Patient Education'!A:A,'Patient Education'!C:C,"None")</f>
        <v>Manager</v>
      </c>
      <c r="O169" s="100">
        <f>_xlfn.XLOOKUP(A169,'Patient Demographics'!A:A,'Patient Demographics'!I:I,"Not Found")</f>
        <v>0.5</v>
      </c>
      <c r="P169" s="100" t="str" cm="1">
        <f t="array" ref="P169">_xlfn.IFS(
 O169 &lt;= 2, "Very Low",
 O169 &lt;= 5, "Low",
 O169 &lt;= 10, "Lower-Middle",
 O169 &lt;= 25, "Middle",
 O169 &lt;= 50, "Upper-Middle",
 O169 &lt;= 100, "High",
 O169 &lt;= 200, "Very High",
 O169 &lt;= 400, "Ultra High"
)</f>
        <v>Very Low</v>
      </c>
      <c r="Q169" s="33">
        <f>_xlfn.XLOOKUP(A169,'Patient Health Records'!A:A,'Patient Health Records'!E:E,"Not Found")</f>
        <v>33.910728752748732</v>
      </c>
      <c r="R169" s="100" t="b">
        <f>_xlfn.XLOOKUP(A169,'Patient Health Records'!A169:A1168,'Patient Health Records'!T169:T1168,"Not Found")</f>
        <v>1</v>
      </c>
      <c r="S169" s="100" t="b" cm="1">
        <f t="array" ref="S169">_xlfn.SWITCH(R169, "Yes", TRUE, "No", FALSE, R169)</f>
        <v>1</v>
      </c>
      <c r="T169" s="100" t="str">
        <f>_xlfn.XLOOKUP(A169,'Patient Health Records'!A:A,'Patient Health Records'!V:V,"Not Found")</f>
        <v>Fractured Arm</v>
      </c>
      <c r="U169" s="100" t="str">
        <f>_xlfn.XLOOKUP(A169,'Patient Health Records'!A:A,'Patient Health Records'!X:X,"Not Found")</f>
        <v>Recovered</v>
      </c>
      <c r="V169" s="100" t="b">
        <f>_xlfn.XLOOKUP(A169,'Billing Details'!A:A,'Billing Details'!K:K,"Not Found")</f>
        <v>1</v>
      </c>
      <c r="W169" s="100" t="str">
        <f>_xlfn.XLOOKUP(A169,'Billing Details'!A:A,'Billing Details'!J:J,"Not Found")</f>
        <v>Medicare</v>
      </c>
      <c r="X169" s="100" t="b">
        <f>_xlfn.XLOOKUP(A169,'Patient Health Records'!A:A,'Patient Health Records'!P:P,"Not Found")</f>
        <v>1</v>
      </c>
      <c r="Y169" s="100" t="b" cm="1">
        <f t="array" ref="Y169">_xlfn.SWITCH(X169, "Yes", TRUE, "No", FALSE, X169)</f>
        <v>1</v>
      </c>
      <c r="Z169" s="100" t="b">
        <f>_xlfn.XLOOKUP(A169,'Patient Health Records'!A:A,'Patient Health Records'!T:T,"Not Found")</f>
        <v>1</v>
      </c>
      <c r="AA169" s="100" t="b" cm="1">
        <f t="array" ref="AA169">_xlfn.SWITCH(Z169, "Yes", TRUE, "No", FALSE, Z169)</f>
        <v>1</v>
      </c>
      <c r="AB169" s="100" t="b">
        <f>_xlfn.XLOOKUP(A169,'Patient Health Records'!A:A,'Patient Health Records'!K:K,"Not Found")</f>
        <v>1</v>
      </c>
      <c r="AC169" s="100" t="b" cm="1">
        <f t="array" ref="AC169">_xlfn.SWITCH(AB169, "Yes", TRUE, "No", FALSE, AB169)</f>
        <v>1</v>
      </c>
    </row>
    <row r="170" spans="1:29">
      <c r="A170" s="2" t="s">
        <v>356</v>
      </c>
      <c r="B170" s="100" t="str">
        <f>_xlfn.XLOOKUP(A170,'Patient Demographics'!A170:A1169,'Patient Demographics'!H170:H1169,"Not Found")</f>
        <v>Middle-aged</v>
      </c>
      <c r="C170" s="100" t="str">
        <f>_xlfn.XLOOKUP(A170,'Patient Demographics'!A170:A1169,'Patient Demographics'!L170:L1169,"Not Found")</f>
        <v>North</v>
      </c>
      <c r="D170" s="100" t="str">
        <f>_xlfn.XLOOKUP(A170,'Patient Demographics'!A:A,'Patient Demographics'!J:J,"Not Found")</f>
        <v>Punjab</v>
      </c>
      <c r="E170" s="100">
        <f>_xlfn.XLOOKUP(A170,'Billing Details'!A170:A1169,'Billing Details'!E170:E1169,"Not Found")</f>
        <v>21000</v>
      </c>
      <c r="F170" s="100">
        <f>_xlfn.XLOOKUP(A170,'Billing Details'!A170:A1169,'Billing Details'!M170:M1169,"Not Found")</f>
        <v>17316.740000000002</v>
      </c>
      <c r="G170" s="100">
        <f>_xlfn.XLOOKUP(A170,'Patient Health Records'!A170:A1169,'Patient Health Records'!G170:G1169,"Not Found")</f>
        <v>64.099999999999994</v>
      </c>
      <c r="H170" s="17" t="str">
        <f>_xlfn.XLOOKUP(A170,'Patient Demographics'!A170:A1169,'Patient Demographics'!C170:C1169,"Not Found")</f>
        <v>Male</v>
      </c>
      <c r="I170" s="100" t="str">
        <f>_xlfn.XLOOKUP(A170,'Patient Health Records'!A170:A1169,'Patient Health Records'!B170:B1169,"Not Found")</f>
        <v>AB-</v>
      </c>
      <c r="J170" s="100" t="b">
        <f>_xlfn.XLOOKUP(A170,'Patient Health Records'!A170:A1169,'Patient Health Records'!H170:H1169,"Not Found")</f>
        <v>1</v>
      </c>
      <c r="K170" s="100" t="b">
        <f>_xlfn.XLOOKUP(A170,'Patient Health Records'!A170:A1169,'Patient Health Records'!J170:J1169,"Not Found")</f>
        <v>1</v>
      </c>
      <c r="L170" s="100" t="b">
        <f>_xlfn.XLOOKUP(A170,'Billing Details'!A:A,'Billing Details'!K:K,"Not Found")</f>
        <v>1</v>
      </c>
      <c r="M170" s="100" t="str">
        <f>_xlfn.XLOOKUP(A170,'Patient Education'!A:A,'Patient Education'!B:B,"Not Found")</f>
        <v>PhD</v>
      </c>
      <c r="N170" s="100" t="str">
        <f>_xlfn.XLOOKUP(A170,'Patient Education'!A:A,'Patient Education'!C:C,"None")</f>
        <v>Scientist</v>
      </c>
      <c r="O170" s="100">
        <f>_xlfn.XLOOKUP(A170,'Patient Demographics'!A:A,'Patient Demographics'!I:I,"Not Found")</f>
        <v>20</v>
      </c>
      <c r="P170" s="100" t="str" cm="1">
        <f t="array" ref="P170">_xlfn.IFS(
 O170 &lt;= 2, "Very Low",
 O170 &lt;= 5, "Low",
 O170 &lt;= 10, "Lower-Middle",
 O170 &lt;= 25, "Middle",
 O170 &lt;= 50, "Upper-Middle",
 O170 &lt;= 100, "High",
 O170 &lt;= 200, "Very High",
 O170 &lt;= 400, "Ultra High"
)</f>
        <v>Middle</v>
      </c>
      <c r="Q170" s="33">
        <f>_xlfn.XLOOKUP(A170,'Patient Health Records'!A:A,'Patient Health Records'!E:E,"Not Found")</f>
        <v>26.339579224194605</v>
      </c>
      <c r="R170" s="100" t="b">
        <f>_xlfn.XLOOKUP(A170,'Patient Health Records'!A170:A1169,'Patient Health Records'!T170:T1169,"Not Found")</f>
        <v>0</v>
      </c>
      <c r="S170" s="100" t="b" cm="1">
        <f t="array" ref="S170">_xlfn.SWITCH(R170, "Yes", TRUE, "No", FALSE, R170)</f>
        <v>0</v>
      </c>
      <c r="T170" s="100" t="str">
        <f>_xlfn.XLOOKUP(A170,'Patient Health Records'!A:A,'Patient Health Records'!V:V,"Not Found")</f>
        <v>Kidney Stones</v>
      </c>
      <c r="U170" s="100" t="str">
        <f>_xlfn.XLOOKUP(A170,'Patient Health Records'!A:A,'Patient Health Records'!X:X,"Not Found")</f>
        <v>Recovered</v>
      </c>
      <c r="V170" s="100" t="b">
        <f>_xlfn.XLOOKUP(A170,'Billing Details'!A:A,'Billing Details'!K:K,"Not Found")</f>
        <v>1</v>
      </c>
      <c r="W170" s="100" t="str">
        <f>_xlfn.XLOOKUP(A170,'Billing Details'!A:A,'Billing Details'!J:J,"Not Found")</f>
        <v>UnitedHealthcare</v>
      </c>
      <c r="X170" s="100" t="b">
        <f>_xlfn.XLOOKUP(A170,'Patient Health Records'!A:A,'Patient Health Records'!P:P,"Not Found")</f>
        <v>0</v>
      </c>
      <c r="Y170" s="100" t="b" cm="1">
        <f t="array" ref="Y170">_xlfn.SWITCH(X170, "Yes", TRUE, "No", FALSE, X170)</f>
        <v>0</v>
      </c>
      <c r="Z170" s="100" t="b">
        <f>_xlfn.XLOOKUP(A170,'Patient Health Records'!A:A,'Patient Health Records'!T:T,"Not Found")</f>
        <v>0</v>
      </c>
      <c r="AA170" s="100" t="b" cm="1">
        <f t="array" ref="AA170">_xlfn.SWITCH(Z170, "Yes", TRUE, "No", FALSE, Z170)</f>
        <v>0</v>
      </c>
      <c r="AB170" s="100" t="b">
        <f>_xlfn.XLOOKUP(A170,'Patient Health Records'!A:A,'Patient Health Records'!K:K,"Not Found")</f>
        <v>0</v>
      </c>
      <c r="AC170" s="100" t="b" cm="1">
        <f t="array" ref="AC170">_xlfn.SWITCH(AB170, "Yes", TRUE, "No", FALSE, AB170)</f>
        <v>0</v>
      </c>
    </row>
    <row r="171" spans="1:29">
      <c r="A171" s="2" t="s">
        <v>357</v>
      </c>
      <c r="B171" s="100" t="str">
        <f>_xlfn.XLOOKUP(A171,'Patient Demographics'!A171:A1170,'Patient Demographics'!H171:H1170,"Not Found")</f>
        <v>Middle-aged</v>
      </c>
      <c r="C171" s="100" t="str">
        <f>_xlfn.XLOOKUP(A171,'Patient Demographics'!A171:A1170,'Patient Demographics'!L171:L1170,"Not Found")</f>
        <v>West</v>
      </c>
      <c r="D171" s="100" t="str">
        <f>_xlfn.XLOOKUP(A171,'Patient Demographics'!A:A,'Patient Demographics'!J:J,"Not Found")</f>
        <v>Maharashtra</v>
      </c>
      <c r="E171" s="100">
        <f>_xlfn.XLOOKUP(A171,'Billing Details'!A171:A1170,'Billing Details'!E171:E1170,"Not Found")</f>
        <v>20000</v>
      </c>
      <c r="F171" s="100">
        <f>_xlfn.XLOOKUP(A171,'Billing Details'!A171:A1170,'Billing Details'!M171:M1170,"Not Found")</f>
        <v>12759.74</v>
      </c>
      <c r="G171" s="100">
        <f>_xlfn.XLOOKUP(A171,'Patient Health Records'!A171:A1170,'Patient Health Records'!G171:G1170,"Not Found")</f>
        <v>85.4</v>
      </c>
      <c r="H171" s="17" t="str">
        <f>_xlfn.XLOOKUP(A171,'Patient Demographics'!A171:A1170,'Patient Demographics'!C171:C1170,"Not Found")</f>
        <v>Female</v>
      </c>
      <c r="I171" s="100" t="str">
        <f>_xlfn.XLOOKUP(A171,'Patient Health Records'!A171:A1170,'Patient Health Records'!B171:B1170,"Not Found")</f>
        <v>O+</v>
      </c>
      <c r="J171" s="100" t="b">
        <f>_xlfn.XLOOKUP(A171,'Patient Health Records'!A171:A1170,'Patient Health Records'!H171:H1170,"Not Found")</f>
        <v>1</v>
      </c>
      <c r="K171" s="100" t="b">
        <f>_xlfn.XLOOKUP(A171,'Patient Health Records'!A171:A1170,'Patient Health Records'!J171:J1170,"Not Found")</f>
        <v>1</v>
      </c>
      <c r="L171" s="100" t="b">
        <f>_xlfn.XLOOKUP(A171,'Billing Details'!A:A,'Billing Details'!K:K,"Not Found")</f>
        <v>1</v>
      </c>
      <c r="M171" s="100" t="str">
        <f>_xlfn.XLOOKUP(A171,'Patient Education'!A:A,'Patient Education'!B:B,"Not Found")</f>
        <v>Uneducated</v>
      </c>
      <c r="N171" s="100" t="str">
        <f>_xlfn.XLOOKUP(A171,'Patient Education'!A:A,'Patient Education'!C:C,"None")</f>
        <v>Farmer</v>
      </c>
      <c r="O171" s="100">
        <f>_xlfn.XLOOKUP(A171,'Patient Demographics'!A:A,'Patient Demographics'!I:I,"Not Found")</f>
        <v>300</v>
      </c>
      <c r="P171" s="100" t="str" cm="1">
        <f t="array" ref="P171">_xlfn.IFS(
 O171 &lt;= 2, "Very Low",
 O171 &lt;= 5, "Low",
 O171 &lt;= 10, "Lower-Middle",
 O171 &lt;= 25, "Middle",
 O171 &lt;= 50, "Upper-Middle",
 O171 &lt;= 100, "High",
 O171 &lt;= 200, "Very High",
 O171 &lt;= 400, "Ultra High"
)</f>
        <v>Ultra High</v>
      </c>
      <c r="Q171" s="33">
        <f>_xlfn.XLOOKUP(A171,'Patient Health Records'!A:A,'Patient Health Records'!E:E,"Not Found")</f>
        <v>34.646435960890912</v>
      </c>
      <c r="R171" s="100" t="b">
        <f>_xlfn.XLOOKUP(A171,'Patient Health Records'!A171:A1170,'Patient Health Records'!T171:T1170,"Not Found")</f>
        <v>1</v>
      </c>
      <c r="S171" s="100" t="b" cm="1">
        <f t="array" ref="S171">_xlfn.SWITCH(R171, "Yes", TRUE, "No", FALSE, R171)</f>
        <v>1</v>
      </c>
      <c r="T171" s="100" t="str">
        <f>_xlfn.XLOOKUP(A171,'Patient Health Records'!A:A,'Patient Health Records'!V:V,"Not Found")</f>
        <v>Osteoarthritis</v>
      </c>
      <c r="U171" s="100" t="str">
        <f>_xlfn.XLOOKUP(A171,'Patient Health Records'!A:A,'Patient Health Records'!X:X,"Not Found")</f>
        <v>Ongoing Treatment</v>
      </c>
      <c r="V171" s="100" t="b">
        <f>_xlfn.XLOOKUP(A171,'Billing Details'!A:A,'Billing Details'!K:K,"Not Found")</f>
        <v>1</v>
      </c>
      <c r="W171" s="100" t="str">
        <f>_xlfn.XLOOKUP(A171,'Billing Details'!A:A,'Billing Details'!J:J,"Not Found")</f>
        <v>UnitedHealthcare</v>
      </c>
      <c r="X171" s="100" t="b">
        <f>_xlfn.XLOOKUP(A171,'Patient Health Records'!A:A,'Patient Health Records'!P:P,"Not Found")</f>
        <v>0</v>
      </c>
      <c r="Y171" s="100" t="b" cm="1">
        <f t="array" ref="Y171">_xlfn.SWITCH(X171, "Yes", TRUE, "No", FALSE, X171)</f>
        <v>0</v>
      </c>
      <c r="Z171" s="100" t="b">
        <f>_xlfn.XLOOKUP(A171,'Patient Health Records'!A:A,'Patient Health Records'!T:T,"Not Found")</f>
        <v>1</v>
      </c>
      <c r="AA171" s="100" t="b" cm="1">
        <f t="array" ref="AA171">_xlfn.SWITCH(Z171, "Yes", TRUE, "No", FALSE, Z171)</f>
        <v>1</v>
      </c>
      <c r="AB171" s="100" t="b">
        <f>_xlfn.XLOOKUP(A171,'Patient Health Records'!A:A,'Patient Health Records'!K:K,"Not Found")</f>
        <v>0</v>
      </c>
      <c r="AC171" s="100" t="b" cm="1">
        <f t="array" ref="AC171">_xlfn.SWITCH(AB171, "Yes", TRUE, "No", FALSE, AB171)</f>
        <v>0</v>
      </c>
    </row>
    <row r="172" spans="1:29">
      <c r="A172" s="2" t="s">
        <v>359</v>
      </c>
      <c r="B172" s="100" t="str">
        <f>_xlfn.XLOOKUP(A172,'Patient Demographics'!A172:A1171,'Patient Demographics'!H172:H1171,"Not Found")</f>
        <v>Middle-aged</v>
      </c>
      <c r="C172" s="100" t="str">
        <f>_xlfn.XLOOKUP(A172,'Patient Demographics'!A172:A1171,'Patient Demographics'!L172:L1171,"Not Found")</f>
        <v>South</v>
      </c>
      <c r="D172" s="100" t="str">
        <f>_xlfn.XLOOKUP(A172,'Patient Demographics'!A:A,'Patient Demographics'!J:J,"Not Found")</f>
        <v>Tamil Nadu</v>
      </c>
      <c r="E172" s="100">
        <f>_xlfn.XLOOKUP(A172,'Billing Details'!A172:A1171,'Billing Details'!E172:E1171,"Not Found")</f>
        <v>100</v>
      </c>
      <c r="F172" s="100">
        <f>_xlfn.XLOOKUP(A172,'Billing Details'!A172:A1171,'Billing Details'!M172:M1171,"Not Found")</f>
        <v>83.26</v>
      </c>
      <c r="G172" s="100">
        <f>_xlfn.XLOOKUP(A172,'Patient Health Records'!A172:A1171,'Patient Health Records'!G172:G1171,"Not Found")</f>
        <v>80.099999999999994</v>
      </c>
      <c r="H172" s="17" t="str">
        <f>_xlfn.XLOOKUP(A172,'Patient Demographics'!A172:A1171,'Patient Demographics'!C172:C1171,"Not Found")</f>
        <v>Female</v>
      </c>
      <c r="I172" s="100" t="str">
        <f>_xlfn.XLOOKUP(A172,'Patient Health Records'!A172:A1171,'Patient Health Records'!B172:B1171,"Not Found")</f>
        <v>AB-</v>
      </c>
      <c r="J172" s="100" t="b">
        <f>_xlfn.XLOOKUP(A172,'Patient Health Records'!A172:A1171,'Patient Health Records'!H172:H1171,"Not Found")</f>
        <v>0</v>
      </c>
      <c r="K172" s="100" t="b">
        <f>_xlfn.XLOOKUP(A172,'Patient Health Records'!A172:A1171,'Patient Health Records'!J172:J1171,"Not Found")</f>
        <v>0</v>
      </c>
      <c r="L172" s="100" t="b">
        <f>_xlfn.XLOOKUP(A172,'Billing Details'!A:A,'Billing Details'!K:K,"Not Found")</f>
        <v>1</v>
      </c>
      <c r="M172" s="100" t="str">
        <f>_xlfn.XLOOKUP(A172,'Patient Education'!A:A,'Patient Education'!B:B,"Not Found")</f>
        <v>Bachelor's Degree</v>
      </c>
      <c r="N172" s="100" t="str">
        <f>_xlfn.XLOOKUP(A172,'Patient Education'!A:A,'Patient Education'!C:C,"None")</f>
        <v>Junior Executive</v>
      </c>
      <c r="O172" s="100">
        <f>_xlfn.XLOOKUP(A172,'Patient Demographics'!A:A,'Patient Demographics'!I:I,"Not Found")</f>
        <v>9</v>
      </c>
      <c r="P172" s="100" t="str" cm="1">
        <f t="array" ref="P172">_xlfn.IFS(
 O172 &lt;= 2, "Very Low",
 O172 &lt;= 5, "Low",
 O172 &lt;= 10, "Lower-Middle",
 O172 &lt;= 25, "Middle",
 O172 &lt;= 50, "Upper-Middle",
 O172 &lt;= 100, "High",
 O172 &lt;= 200, "Very High",
 O172 &lt;= 400, "Ultra High"
)</f>
        <v>Lower-Middle</v>
      </c>
      <c r="Q172" s="33">
        <f>_xlfn.XLOOKUP(A172,'Patient Health Records'!A:A,'Patient Health Records'!E:E,"Not Found")</f>
        <v>31.683873264506936</v>
      </c>
      <c r="R172" s="100" t="b">
        <f>_xlfn.XLOOKUP(A172,'Patient Health Records'!A172:A1171,'Patient Health Records'!T172:T1171,"Not Found")</f>
        <v>1</v>
      </c>
      <c r="S172" s="100" t="b" cm="1">
        <f t="array" ref="S172">_xlfn.SWITCH(R172, "Yes", TRUE, "No", FALSE, R172)</f>
        <v>1</v>
      </c>
      <c r="T172" s="100" t="str">
        <f>_xlfn.XLOOKUP(A172,'Patient Health Records'!A:A,'Patient Health Records'!V:V,"Not Found")</f>
        <v>Heart Attack</v>
      </c>
      <c r="U172" s="100" t="str">
        <f>_xlfn.XLOOKUP(A172,'Patient Health Records'!A:A,'Patient Health Records'!X:X,"Not Found")</f>
        <v>Ongoing Treatment</v>
      </c>
      <c r="V172" s="100" t="b">
        <f>_xlfn.XLOOKUP(A172,'Billing Details'!A:A,'Billing Details'!K:K,"Not Found")</f>
        <v>1</v>
      </c>
      <c r="W172" s="100" t="str">
        <f>_xlfn.XLOOKUP(A172,'Billing Details'!A:A,'Billing Details'!J:J,"Not Found")</f>
        <v>UnitedHealthcare</v>
      </c>
      <c r="X172" s="100" t="b">
        <f>_xlfn.XLOOKUP(A172,'Patient Health Records'!A:A,'Patient Health Records'!P:P,"Not Found")</f>
        <v>1</v>
      </c>
      <c r="Y172" s="100" t="b" cm="1">
        <f t="array" ref="Y172">_xlfn.SWITCH(X172, "Yes", TRUE, "No", FALSE, X172)</f>
        <v>1</v>
      </c>
      <c r="Z172" s="100" t="b">
        <f>_xlfn.XLOOKUP(A172,'Patient Health Records'!A:A,'Patient Health Records'!T:T,"Not Found")</f>
        <v>1</v>
      </c>
      <c r="AA172" s="100" t="b" cm="1">
        <f t="array" ref="AA172">_xlfn.SWITCH(Z172, "Yes", TRUE, "No", FALSE, Z172)</f>
        <v>1</v>
      </c>
      <c r="AB172" s="100" t="b">
        <f>_xlfn.XLOOKUP(A172,'Patient Health Records'!A:A,'Patient Health Records'!K:K,"Not Found")</f>
        <v>0</v>
      </c>
      <c r="AC172" s="100" t="b" cm="1">
        <f t="array" ref="AC172">_xlfn.SWITCH(AB172, "Yes", TRUE, "No", FALSE, AB172)</f>
        <v>0</v>
      </c>
    </row>
    <row r="173" spans="1:29">
      <c r="A173" s="2" t="s">
        <v>361</v>
      </c>
      <c r="B173" s="100" t="str">
        <f>_xlfn.XLOOKUP(A173,'Patient Demographics'!A173:A1172,'Patient Demographics'!H173:H1172,"Not Found")</f>
        <v>Middle-aged</v>
      </c>
      <c r="C173" s="100" t="str">
        <f>_xlfn.XLOOKUP(A173,'Patient Demographics'!A173:A1172,'Patient Demographics'!L173:L1172,"Not Found")</f>
        <v>North</v>
      </c>
      <c r="D173" s="100" t="str">
        <f>_xlfn.XLOOKUP(A173,'Patient Demographics'!A:A,'Patient Demographics'!J:J,"Not Found")</f>
        <v>Punjab</v>
      </c>
      <c r="E173" s="100">
        <f>_xlfn.XLOOKUP(A173,'Billing Details'!A173:A1172,'Billing Details'!E173:E1172,"Not Found")</f>
        <v>3000</v>
      </c>
      <c r="F173" s="100">
        <f>_xlfn.XLOOKUP(A173,'Billing Details'!A173:A1172,'Billing Details'!M173:M1172,"Not Found")</f>
        <v>0</v>
      </c>
      <c r="G173" s="100">
        <f>_xlfn.XLOOKUP(A173,'Patient Health Records'!A173:A1172,'Patient Health Records'!G173:G1172,"Not Found")</f>
        <v>80.099999999999994</v>
      </c>
      <c r="H173" s="17" t="str">
        <f>_xlfn.XLOOKUP(A173,'Patient Demographics'!A173:A1172,'Patient Demographics'!C173:C1172,"Not Found")</f>
        <v>Male</v>
      </c>
      <c r="I173" s="100" t="str">
        <f>_xlfn.XLOOKUP(A173,'Patient Health Records'!A173:A1172,'Patient Health Records'!B173:B1172,"Not Found")</f>
        <v>O+</v>
      </c>
      <c r="J173" s="100" t="b">
        <f>_xlfn.XLOOKUP(A173,'Patient Health Records'!A173:A1172,'Patient Health Records'!H173:H1172,"Not Found")</f>
        <v>0</v>
      </c>
      <c r="K173" s="100" t="b">
        <f>_xlfn.XLOOKUP(A173,'Patient Health Records'!A173:A1172,'Patient Health Records'!J173:J1172,"Not Found")</f>
        <v>0</v>
      </c>
      <c r="L173" s="100" t="b">
        <f>_xlfn.XLOOKUP(A173,'Billing Details'!A:A,'Billing Details'!K:K,"Not Found")</f>
        <v>0</v>
      </c>
      <c r="M173" s="100" t="str">
        <f>_xlfn.XLOOKUP(A173,'Patient Education'!A:A,'Patient Education'!B:B,"Not Found")</f>
        <v>School</v>
      </c>
      <c r="N173" s="100" t="str">
        <f>_xlfn.XLOOKUP(A173,'Patient Education'!A:A,'Patient Education'!C:C,"None")</f>
        <v>Clerical Staff</v>
      </c>
      <c r="O173" s="100">
        <f>_xlfn.XLOOKUP(A173,'Patient Demographics'!A:A,'Patient Demographics'!I:I,"Not Found")</f>
        <v>20</v>
      </c>
      <c r="P173" s="100" t="str" cm="1">
        <f t="array" ref="P173">_xlfn.IFS(
 O173 &lt;= 2, "Very Low",
 O173 &lt;= 5, "Low",
 O173 &lt;= 10, "Lower-Middle",
 O173 &lt;= 25, "Middle",
 O173 &lt;= 50, "Upper-Middle",
 O173 &lt;= 100, "High",
 O173 &lt;= 200, "Very High",
 O173 &lt;= 400, "Ultra High"
)</f>
        <v>Middle</v>
      </c>
      <c r="Q173" s="33">
        <f>_xlfn.XLOOKUP(A173,'Patient Health Records'!A:A,'Patient Health Records'!E:E,"Not Found")</f>
        <v>29.781380130874481</v>
      </c>
      <c r="R173" s="100" t="b">
        <f>_xlfn.XLOOKUP(A173,'Patient Health Records'!A173:A1172,'Patient Health Records'!T173:T1172,"Not Found")</f>
        <v>1</v>
      </c>
      <c r="S173" s="100" t="b" cm="1">
        <f t="array" ref="S173">_xlfn.SWITCH(R173, "Yes", TRUE, "No", FALSE, R173)</f>
        <v>1</v>
      </c>
      <c r="T173" s="100" t="str">
        <f>_xlfn.XLOOKUP(A173,'Patient Health Records'!A:A,'Patient Health Records'!V:V,"Not Found")</f>
        <v>Respiratory Infection</v>
      </c>
      <c r="U173" s="100" t="str">
        <f>_xlfn.XLOOKUP(A173,'Patient Health Records'!A:A,'Patient Health Records'!X:X,"Not Found")</f>
        <v>Ongoing Treatment</v>
      </c>
      <c r="V173" s="100" t="b">
        <f>_xlfn.XLOOKUP(A173,'Billing Details'!A:A,'Billing Details'!K:K,"Not Found")</f>
        <v>0</v>
      </c>
      <c r="W173" s="100">
        <f>_xlfn.XLOOKUP(A173,'Billing Details'!A:A,'Billing Details'!J:J,"Not Found")</f>
        <v>0</v>
      </c>
      <c r="X173" s="100" t="b">
        <f>_xlfn.XLOOKUP(A173,'Patient Health Records'!A:A,'Patient Health Records'!P:P,"Not Found")</f>
        <v>1</v>
      </c>
      <c r="Y173" s="100" t="b" cm="1">
        <f t="array" ref="Y173">_xlfn.SWITCH(X173, "Yes", TRUE, "No", FALSE, X173)</f>
        <v>1</v>
      </c>
      <c r="Z173" s="100" t="b">
        <f>_xlfn.XLOOKUP(A173,'Patient Health Records'!A:A,'Patient Health Records'!T:T,"Not Found")</f>
        <v>1</v>
      </c>
      <c r="AA173" s="100" t="b" cm="1">
        <f t="array" ref="AA173">_xlfn.SWITCH(Z173, "Yes", TRUE, "No", FALSE, Z173)</f>
        <v>1</v>
      </c>
      <c r="AB173" s="100" t="b">
        <f>_xlfn.XLOOKUP(A173,'Patient Health Records'!A:A,'Patient Health Records'!K:K,"Not Found")</f>
        <v>1</v>
      </c>
      <c r="AC173" s="100" t="b" cm="1">
        <f t="array" ref="AC173">_xlfn.SWITCH(AB173, "Yes", TRUE, "No", FALSE, AB173)</f>
        <v>1</v>
      </c>
    </row>
    <row r="174" spans="1:29">
      <c r="A174" s="2" t="s">
        <v>363</v>
      </c>
      <c r="B174" s="100" t="str">
        <f>_xlfn.XLOOKUP(A174,'Patient Demographics'!A174:A1173,'Patient Demographics'!H174:H1173,"Not Found")</f>
        <v>Senior</v>
      </c>
      <c r="C174" s="100" t="str">
        <f>_xlfn.XLOOKUP(A174,'Patient Demographics'!A174:A1173,'Patient Demographics'!L174:L1173,"Not Found")</f>
        <v>West</v>
      </c>
      <c r="D174" s="100" t="str">
        <f>_xlfn.XLOOKUP(A174,'Patient Demographics'!A:A,'Patient Demographics'!J:J,"Not Found")</f>
        <v>Maharashtra</v>
      </c>
      <c r="E174" s="100">
        <f>_xlfn.XLOOKUP(A174,'Billing Details'!A174:A1173,'Billing Details'!E174:E1173,"Not Found")</f>
        <v>100</v>
      </c>
      <c r="F174" s="100">
        <f>_xlfn.XLOOKUP(A174,'Billing Details'!A174:A1173,'Billing Details'!M174:M1173,"Not Found")</f>
        <v>0</v>
      </c>
      <c r="G174" s="100">
        <f>_xlfn.XLOOKUP(A174,'Patient Health Records'!A174:A1173,'Patient Health Records'!G174:G1173,"Not Found")</f>
        <v>87.5</v>
      </c>
      <c r="H174" s="17" t="str">
        <f>_xlfn.XLOOKUP(A174,'Patient Demographics'!A174:A1173,'Patient Demographics'!C174:C1173,"Not Found")</f>
        <v>Female</v>
      </c>
      <c r="I174" s="100" t="str">
        <f>_xlfn.XLOOKUP(A174,'Patient Health Records'!A174:A1173,'Patient Health Records'!B174:B1173,"Not Found")</f>
        <v>A-</v>
      </c>
      <c r="J174" s="100" t="b">
        <f>_xlfn.XLOOKUP(A174,'Patient Health Records'!A174:A1173,'Patient Health Records'!H174:H1173,"Not Found")</f>
        <v>0</v>
      </c>
      <c r="K174" s="100" t="b">
        <f>_xlfn.XLOOKUP(A174,'Patient Health Records'!A174:A1173,'Patient Health Records'!J174:J1173,"Not Found")</f>
        <v>0</v>
      </c>
      <c r="L174" s="100" t="b">
        <f>_xlfn.XLOOKUP(A174,'Billing Details'!A:A,'Billing Details'!K:K,"Not Found")</f>
        <v>0</v>
      </c>
      <c r="M174" s="100" t="str">
        <f>_xlfn.XLOOKUP(A174,'Patient Education'!A:A,'Patient Education'!B:B,"Not Found")</f>
        <v>Master's Degree</v>
      </c>
      <c r="N174" s="100" t="str">
        <f>_xlfn.XLOOKUP(A174,'Patient Education'!A:A,'Patient Education'!C:C,"None")</f>
        <v>Software Engineer</v>
      </c>
      <c r="O174" s="100">
        <f>_xlfn.XLOOKUP(A174,'Patient Demographics'!A:A,'Patient Demographics'!I:I,"Not Found")</f>
        <v>200</v>
      </c>
      <c r="P174" s="100" t="str" cm="1">
        <f t="array" ref="P174">_xlfn.IFS(
 O174 &lt;= 2, "Very Low",
 O174 &lt;= 5, "Low",
 O174 &lt;= 10, "Lower-Middle",
 O174 &lt;= 25, "Middle",
 O174 &lt;= 50, "Upper-Middle",
 O174 &lt;= 100, "High",
 O174 &lt;= 200, "Very High",
 O174 &lt;= 400, "Ultra High"
)</f>
        <v>Very High</v>
      </c>
      <c r="Q174" s="33">
        <f>_xlfn.XLOOKUP(A174,'Patient Health Records'!A:A,'Patient Health Records'!E:E,"Not Found")</f>
        <v>31.753520104514447</v>
      </c>
      <c r="R174" s="100" t="b">
        <f>_xlfn.XLOOKUP(A174,'Patient Health Records'!A174:A1173,'Patient Health Records'!T174:T1173,"Not Found")</f>
        <v>1</v>
      </c>
      <c r="S174" s="100" t="b" cm="1">
        <f t="array" ref="S174">_xlfn.SWITCH(R174, "Yes", TRUE, "No", FALSE, R174)</f>
        <v>1</v>
      </c>
      <c r="T174" s="100" t="str">
        <f>_xlfn.XLOOKUP(A174,'Patient Health Records'!A:A,'Patient Health Records'!V:V,"Not Found")</f>
        <v>Diabetes</v>
      </c>
      <c r="U174" s="100" t="str">
        <f>_xlfn.XLOOKUP(A174,'Patient Health Records'!A:A,'Patient Health Records'!X:X,"Not Found")</f>
        <v>Ongoing Treatment</v>
      </c>
      <c r="V174" s="100" t="b">
        <f>_xlfn.XLOOKUP(A174,'Billing Details'!A:A,'Billing Details'!K:K,"Not Found")</f>
        <v>0</v>
      </c>
      <c r="W174" s="100">
        <f>_xlfn.XLOOKUP(A174,'Billing Details'!A:A,'Billing Details'!J:J,"Not Found")</f>
        <v>0</v>
      </c>
      <c r="X174" s="100" t="b">
        <f>_xlfn.XLOOKUP(A174,'Patient Health Records'!A:A,'Patient Health Records'!P:P,"Not Found")</f>
        <v>0</v>
      </c>
      <c r="Y174" s="100" t="b" cm="1">
        <f t="array" ref="Y174">_xlfn.SWITCH(X174, "Yes", TRUE, "No", FALSE, X174)</f>
        <v>0</v>
      </c>
      <c r="Z174" s="100" t="b">
        <f>_xlfn.XLOOKUP(A174,'Patient Health Records'!A:A,'Patient Health Records'!T:T,"Not Found")</f>
        <v>1</v>
      </c>
      <c r="AA174" s="100" t="b" cm="1">
        <f t="array" ref="AA174">_xlfn.SWITCH(Z174, "Yes", TRUE, "No", FALSE, Z174)</f>
        <v>1</v>
      </c>
      <c r="AB174" s="100" t="b">
        <f>_xlfn.XLOOKUP(A174,'Patient Health Records'!A:A,'Patient Health Records'!K:K,"Not Found")</f>
        <v>0</v>
      </c>
      <c r="AC174" s="100" t="b" cm="1">
        <f t="array" ref="AC174">_xlfn.SWITCH(AB174, "Yes", TRUE, "No", FALSE, AB174)</f>
        <v>0</v>
      </c>
    </row>
    <row r="175" spans="1:29">
      <c r="A175" s="2" t="s">
        <v>364</v>
      </c>
      <c r="B175" s="100" t="str">
        <f>_xlfn.XLOOKUP(A175,'Patient Demographics'!A175:A1174,'Patient Demographics'!H175:H1174,"Not Found")</f>
        <v>Senior</v>
      </c>
      <c r="C175" s="100" t="str">
        <f>_xlfn.XLOOKUP(A175,'Patient Demographics'!A175:A1174,'Patient Demographics'!L175:L1174,"Not Found")</f>
        <v>South</v>
      </c>
      <c r="D175" s="100" t="str">
        <f>_xlfn.XLOOKUP(A175,'Patient Demographics'!A:A,'Patient Demographics'!J:J,"Not Found")</f>
        <v>Karnataka</v>
      </c>
      <c r="E175" s="100">
        <f>_xlfn.XLOOKUP(A175,'Billing Details'!A175:A1174,'Billing Details'!E175:E1174,"Not Found")</f>
        <v>3000</v>
      </c>
      <c r="F175" s="100">
        <f>_xlfn.XLOOKUP(A175,'Billing Details'!A175:A1174,'Billing Details'!M175:M1174,"Not Found")</f>
        <v>2684.7599999999998</v>
      </c>
      <c r="G175" s="100">
        <f>_xlfn.XLOOKUP(A175,'Patient Health Records'!A175:A1174,'Patient Health Records'!G175:G1174,"Not Found")</f>
        <v>72.900000000000006</v>
      </c>
      <c r="H175" s="17" t="str">
        <f>_xlfn.XLOOKUP(A175,'Patient Demographics'!A175:A1174,'Patient Demographics'!C175:C1174,"Not Found")</f>
        <v>Male</v>
      </c>
      <c r="I175" s="100" t="str">
        <f>_xlfn.XLOOKUP(A175,'Patient Health Records'!A175:A1174,'Patient Health Records'!B175:B1174,"Not Found")</f>
        <v>O+</v>
      </c>
      <c r="J175" s="100" t="b">
        <f>_xlfn.XLOOKUP(A175,'Patient Health Records'!A175:A1174,'Patient Health Records'!H175:H1174,"Not Found")</f>
        <v>0</v>
      </c>
      <c r="K175" s="100" t="b">
        <f>_xlfn.XLOOKUP(A175,'Patient Health Records'!A175:A1174,'Patient Health Records'!J175:J1174,"Not Found")</f>
        <v>0</v>
      </c>
      <c r="L175" s="100" t="b">
        <f>_xlfn.XLOOKUP(A175,'Billing Details'!A:A,'Billing Details'!K:K,"Not Found")</f>
        <v>1</v>
      </c>
      <c r="M175" s="100" t="str">
        <f>_xlfn.XLOOKUP(A175,'Patient Education'!A:A,'Patient Education'!B:B,"Not Found")</f>
        <v>School</v>
      </c>
      <c r="N175" s="100" t="str">
        <f>_xlfn.XLOOKUP(A175,'Patient Education'!A:A,'Patient Education'!C:C,"None")</f>
        <v>Clerical Staff</v>
      </c>
      <c r="O175" s="100">
        <f>_xlfn.XLOOKUP(A175,'Patient Demographics'!A:A,'Patient Demographics'!I:I,"Not Found")</f>
        <v>15</v>
      </c>
      <c r="P175" s="100" t="str" cm="1">
        <f t="array" ref="P175">_xlfn.IFS(
 O175 &lt;= 2, "Very Low",
 O175 &lt;= 5, "Low",
 O175 &lt;= 10, "Lower-Middle",
 O175 &lt;= 25, "Middle",
 O175 &lt;= 50, "Upper-Middle",
 O175 &lt;= 100, "High",
 O175 &lt;= 200, "Very High",
 O175 &lt;= 400, "Ultra High"
)</f>
        <v>Middle</v>
      </c>
      <c r="Q175" s="33">
        <f>_xlfn.XLOOKUP(A175,'Patient Health Records'!A:A,'Patient Health Records'!E:E,"Not Found")</f>
        <v>31.552977839335181</v>
      </c>
      <c r="R175" s="100" t="b">
        <f>_xlfn.XLOOKUP(A175,'Patient Health Records'!A175:A1174,'Patient Health Records'!T175:T1174,"Not Found")</f>
        <v>1</v>
      </c>
      <c r="S175" s="100" t="b" cm="1">
        <f t="array" ref="S175">_xlfn.SWITCH(R175, "Yes", TRUE, "No", FALSE, R175)</f>
        <v>1</v>
      </c>
      <c r="T175" s="100" t="str">
        <f>_xlfn.XLOOKUP(A175,'Patient Health Records'!A:A,'Patient Health Records'!V:V,"Not Found")</f>
        <v>Stroke</v>
      </c>
      <c r="U175" s="100" t="str">
        <f>_xlfn.XLOOKUP(A175,'Patient Health Records'!A:A,'Patient Health Records'!X:X,"Not Found")</f>
        <v>Critical</v>
      </c>
      <c r="V175" s="100" t="b">
        <f>_xlfn.XLOOKUP(A175,'Billing Details'!A:A,'Billing Details'!K:K,"Not Found")</f>
        <v>1</v>
      </c>
      <c r="W175" s="100" t="str">
        <f>_xlfn.XLOOKUP(A175,'Billing Details'!A:A,'Billing Details'!J:J,"Not Found")</f>
        <v>Cigna</v>
      </c>
      <c r="X175" s="100" t="b">
        <f>_xlfn.XLOOKUP(A175,'Patient Health Records'!A:A,'Patient Health Records'!P:P,"Not Found")</f>
        <v>1</v>
      </c>
      <c r="Y175" s="100" t="b" cm="1">
        <f t="array" ref="Y175">_xlfn.SWITCH(X175, "Yes", TRUE, "No", FALSE, X175)</f>
        <v>1</v>
      </c>
      <c r="Z175" s="100" t="b">
        <f>_xlfn.XLOOKUP(A175,'Patient Health Records'!A:A,'Patient Health Records'!T:T,"Not Found")</f>
        <v>1</v>
      </c>
      <c r="AA175" s="100" t="b" cm="1">
        <f t="array" ref="AA175">_xlfn.SWITCH(Z175, "Yes", TRUE, "No", FALSE, Z175)</f>
        <v>1</v>
      </c>
      <c r="AB175" s="100" t="b">
        <f>_xlfn.XLOOKUP(A175,'Patient Health Records'!A:A,'Patient Health Records'!K:K,"Not Found")</f>
        <v>1</v>
      </c>
      <c r="AC175" s="100" t="b" cm="1">
        <f t="array" ref="AC175">_xlfn.SWITCH(AB175, "Yes", TRUE, "No", FALSE, AB175)</f>
        <v>1</v>
      </c>
    </row>
    <row r="176" spans="1:29">
      <c r="A176" s="2" t="s">
        <v>365</v>
      </c>
      <c r="B176" s="100" t="str">
        <f>_xlfn.XLOOKUP(A176,'Patient Demographics'!A176:A1175,'Patient Demographics'!H176:H1175,"Not Found")</f>
        <v>Senior</v>
      </c>
      <c r="C176" s="100" t="str">
        <f>_xlfn.XLOOKUP(A176,'Patient Demographics'!A176:A1175,'Patient Demographics'!L176:L1175,"Not Found")</f>
        <v>South</v>
      </c>
      <c r="D176" s="100" t="str">
        <f>_xlfn.XLOOKUP(A176,'Patient Demographics'!A:A,'Patient Demographics'!J:J,"Not Found")</f>
        <v>Kerala</v>
      </c>
      <c r="E176" s="100">
        <f>_xlfn.XLOOKUP(A176,'Billing Details'!A176:A1175,'Billing Details'!E176:E1175,"Not Found")</f>
        <v>36000</v>
      </c>
      <c r="F176" s="100">
        <f>_xlfn.XLOOKUP(A176,'Billing Details'!A176:A1175,'Billing Details'!M176:M1175,"Not Found")</f>
        <v>29560.29</v>
      </c>
      <c r="G176" s="100">
        <f>_xlfn.XLOOKUP(A176,'Patient Health Records'!A176:A1175,'Patient Health Records'!G176:G1175,"Not Found")</f>
        <v>72.8</v>
      </c>
      <c r="H176" s="17" t="str">
        <f>_xlfn.XLOOKUP(A176,'Patient Demographics'!A176:A1175,'Patient Demographics'!C176:C1175,"Not Found")</f>
        <v>Male</v>
      </c>
      <c r="I176" s="100" t="str">
        <f>_xlfn.XLOOKUP(A176,'Patient Health Records'!A176:A1175,'Patient Health Records'!B176:B1175,"Not Found")</f>
        <v>AB+</v>
      </c>
      <c r="J176" s="100" t="b">
        <f>_xlfn.XLOOKUP(A176,'Patient Health Records'!A176:A1175,'Patient Health Records'!H176:H1175,"Not Found")</f>
        <v>0</v>
      </c>
      <c r="K176" s="100" t="b">
        <f>_xlfn.XLOOKUP(A176,'Patient Health Records'!A176:A1175,'Patient Health Records'!J176:J1175,"Not Found")</f>
        <v>0</v>
      </c>
      <c r="L176" s="100" t="b">
        <f>_xlfn.XLOOKUP(A176,'Billing Details'!A:A,'Billing Details'!K:K,"Not Found")</f>
        <v>1</v>
      </c>
      <c r="M176" s="100" t="str">
        <f>_xlfn.XLOOKUP(A176,'Patient Education'!A:A,'Patient Education'!B:B,"Not Found")</f>
        <v>Bachelor's Degree</v>
      </c>
      <c r="N176" s="100" t="str">
        <f>_xlfn.XLOOKUP(A176,'Patient Education'!A:A,'Patient Education'!C:C,"None")</f>
        <v>Nurse</v>
      </c>
      <c r="O176" s="100">
        <f>_xlfn.XLOOKUP(A176,'Patient Demographics'!A:A,'Patient Demographics'!I:I,"Not Found")</f>
        <v>7</v>
      </c>
      <c r="P176" s="100" t="str" cm="1">
        <f t="array" ref="P176">_xlfn.IFS(
 O176 &lt;= 2, "Very Low",
 O176 &lt;= 5, "Low",
 O176 &lt;= 10, "Lower-Middle",
 O176 &lt;= 25, "Middle",
 O176 &lt;= 50, "Upper-Middle",
 O176 &lt;= 100, "High",
 O176 &lt;= 200, "Very High",
 O176 &lt;= 400, "Ultra High"
)</f>
        <v>Lower-Middle</v>
      </c>
      <c r="Q176" s="33">
        <f>_xlfn.XLOOKUP(A176,'Patient Health Records'!A:A,'Patient Health Records'!E:E,"Not Found")</f>
        <v>26.418928726956018</v>
      </c>
      <c r="R176" s="100" t="b">
        <f>_xlfn.XLOOKUP(A176,'Patient Health Records'!A176:A1175,'Patient Health Records'!T176:T1175,"Not Found")</f>
        <v>0</v>
      </c>
      <c r="S176" s="100" t="b" cm="1">
        <f t="array" ref="S176">_xlfn.SWITCH(R176, "Yes", TRUE, "No", FALSE, R176)</f>
        <v>0</v>
      </c>
      <c r="T176" s="100" t="str">
        <f>_xlfn.XLOOKUP(A176,'Patient Health Records'!A:A,'Patient Health Records'!V:V,"Not Found")</f>
        <v>Stroke</v>
      </c>
      <c r="U176" s="100" t="str">
        <f>_xlfn.XLOOKUP(A176,'Patient Health Records'!A:A,'Patient Health Records'!X:X,"Not Found")</f>
        <v>Ongoing Treatment</v>
      </c>
      <c r="V176" s="100" t="b">
        <f>_xlfn.XLOOKUP(A176,'Billing Details'!A:A,'Billing Details'!K:K,"Not Found")</f>
        <v>1</v>
      </c>
      <c r="W176" s="100" t="str">
        <f>_xlfn.XLOOKUP(A176,'Billing Details'!A:A,'Billing Details'!J:J,"Not Found")</f>
        <v>Blue Cross</v>
      </c>
      <c r="X176" s="100" t="b">
        <f>_xlfn.XLOOKUP(A176,'Patient Health Records'!A:A,'Patient Health Records'!P:P,"Not Found")</f>
        <v>0</v>
      </c>
      <c r="Y176" s="100" t="b" cm="1">
        <f t="array" ref="Y176">_xlfn.SWITCH(X176, "Yes", TRUE, "No", FALSE, X176)</f>
        <v>0</v>
      </c>
      <c r="Z176" s="100" t="b">
        <f>_xlfn.XLOOKUP(A176,'Patient Health Records'!A:A,'Patient Health Records'!T:T,"Not Found")</f>
        <v>0</v>
      </c>
      <c r="AA176" s="100" t="b" cm="1">
        <f t="array" ref="AA176">_xlfn.SWITCH(Z176, "Yes", TRUE, "No", FALSE, Z176)</f>
        <v>0</v>
      </c>
      <c r="AB176" s="100" t="b">
        <f>_xlfn.XLOOKUP(A176,'Patient Health Records'!A:A,'Patient Health Records'!K:K,"Not Found")</f>
        <v>0</v>
      </c>
      <c r="AC176" s="100" t="b" cm="1">
        <f t="array" ref="AC176">_xlfn.SWITCH(AB176, "Yes", TRUE, "No", FALSE, AB176)</f>
        <v>0</v>
      </c>
    </row>
    <row r="177" spans="1:29">
      <c r="A177" s="2" t="s">
        <v>366</v>
      </c>
      <c r="B177" s="100" t="str">
        <f>_xlfn.XLOOKUP(A177,'Patient Demographics'!A177:A1176,'Patient Demographics'!H177:H1176,"Not Found")</f>
        <v>Senior</v>
      </c>
      <c r="C177" s="100" t="str">
        <f>_xlfn.XLOOKUP(A177,'Patient Demographics'!A177:A1176,'Patient Demographics'!L177:L1176,"Not Found")</f>
        <v>East</v>
      </c>
      <c r="D177" s="100" t="str">
        <f>_xlfn.XLOOKUP(A177,'Patient Demographics'!A:A,'Patient Demographics'!J:J,"Not Found")</f>
        <v>West Bengal</v>
      </c>
      <c r="E177" s="100">
        <f>_xlfn.XLOOKUP(A177,'Billing Details'!A177:A1176,'Billing Details'!E177:E1176,"Not Found")</f>
        <v>800</v>
      </c>
      <c r="F177" s="100">
        <f>_xlfn.XLOOKUP(A177,'Billing Details'!A177:A1176,'Billing Details'!M177:M1176,"Not Found")</f>
        <v>550.38</v>
      </c>
      <c r="G177" s="100">
        <f>_xlfn.XLOOKUP(A177,'Patient Health Records'!A177:A1176,'Patient Health Records'!G177:G1176,"Not Found")</f>
        <v>66.3</v>
      </c>
      <c r="H177" s="17" t="str">
        <f>_xlfn.XLOOKUP(A177,'Patient Demographics'!A177:A1176,'Patient Demographics'!C177:C1176,"Not Found")</f>
        <v>Male</v>
      </c>
      <c r="I177" s="100" t="str">
        <f>_xlfn.XLOOKUP(A177,'Patient Health Records'!A177:A1176,'Patient Health Records'!B177:B1176,"Not Found")</f>
        <v>A-</v>
      </c>
      <c r="J177" s="100" t="b">
        <f>_xlfn.XLOOKUP(A177,'Patient Health Records'!A177:A1176,'Patient Health Records'!H177:H1176,"Not Found")</f>
        <v>0</v>
      </c>
      <c r="K177" s="100" t="b">
        <f>_xlfn.XLOOKUP(A177,'Patient Health Records'!A177:A1176,'Patient Health Records'!J177:J1176,"Not Found")</f>
        <v>1</v>
      </c>
      <c r="L177" s="100" t="b">
        <f>_xlfn.XLOOKUP(A177,'Billing Details'!A:A,'Billing Details'!K:K,"Not Found")</f>
        <v>1</v>
      </c>
      <c r="M177" s="100" t="str">
        <f>_xlfn.XLOOKUP(A177,'Patient Education'!A:A,'Patient Education'!B:B,"Not Found")</f>
        <v>Bachelor's Degree</v>
      </c>
      <c r="N177" s="100" t="str">
        <f>_xlfn.XLOOKUP(A177,'Patient Education'!A:A,'Patient Education'!C:C,"None")</f>
        <v>Junior Executive</v>
      </c>
      <c r="O177" s="100">
        <f>_xlfn.XLOOKUP(A177,'Patient Demographics'!A:A,'Patient Demographics'!I:I,"Not Found")</f>
        <v>12</v>
      </c>
      <c r="P177" s="100" t="str" cm="1">
        <f t="array" ref="P177">_xlfn.IFS(
 O177 &lt;= 2, "Very Low",
 O177 &lt;= 5, "Low",
 O177 &lt;= 10, "Lower-Middle",
 O177 &lt;= 25, "Middle",
 O177 &lt;= 50, "Upper-Middle",
 O177 &lt;= 100, "High",
 O177 &lt;= 200, "Very High",
 O177 &lt;= 400, "Ultra High"
)</f>
        <v>Middle</v>
      </c>
      <c r="Q177" s="33">
        <f>_xlfn.XLOOKUP(A177,'Patient Health Records'!A:A,'Patient Health Records'!E:E,"Not Found")</f>
        <v>29.077672031928422</v>
      </c>
      <c r="R177" s="100" t="b">
        <f>_xlfn.XLOOKUP(A177,'Patient Health Records'!A177:A1176,'Patient Health Records'!T177:T1176,"Not Found")</f>
        <v>1</v>
      </c>
      <c r="S177" s="100" t="b" cm="1">
        <f t="array" ref="S177">_xlfn.SWITCH(R177, "Yes", TRUE, "No", FALSE, R177)</f>
        <v>1</v>
      </c>
      <c r="T177" s="100" t="str">
        <f>_xlfn.XLOOKUP(A177,'Patient Health Records'!A:A,'Patient Health Records'!V:V,"Not Found")</f>
        <v>Prostate Cancer</v>
      </c>
      <c r="U177" s="100" t="str">
        <f>_xlfn.XLOOKUP(A177,'Patient Health Records'!A:A,'Patient Health Records'!X:X,"Not Found")</f>
        <v>Ongoing Treatment</v>
      </c>
      <c r="V177" s="100" t="b">
        <f>_xlfn.XLOOKUP(A177,'Billing Details'!A:A,'Billing Details'!K:K,"Not Found")</f>
        <v>1</v>
      </c>
      <c r="W177" s="100" t="str">
        <f>_xlfn.XLOOKUP(A177,'Billing Details'!A:A,'Billing Details'!J:J,"Not Found")</f>
        <v>UnitedHealthcare</v>
      </c>
      <c r="X177" s="100" t="b">
        <f>_xlfn.XLOOKUP(A177,'Patient Health Records'!A:A,'Patient Health Records'!P:P,"Not Found")</f>
        <v>1</v>
      </c>
      <c r="Y177" s="100" t="b" cm="1">
        <f t="array" ref="Y177">_xlfn.SWITCH(X177, "Yes", TRUE, "No", FALSE, X177)</f>
        <v>1</v>
      </c>
      <c r="Z177" s="100" t="b">
        <f>_xlfn.XLOOKUP(A177,'Patient Health Records'!A:A,'Patient Health Records'!T:T,"Not Found")</f>
        <v>1</v>
      </c>
      <c r="AA177" s="100" t="b" cm="1">
        <f t="array" ref="AA177">_xlfn.SWITCH(Z177, "Yes", TRUE, "No", FALSE, Z177)</f>
        <v>1</v>
      </c>
      <c r="AB177" s="100" t="b">
        <f>_xlfn.XLOOKUP(A177,'Patient Health Records'!A:A,'Patient Health Records'!K:K,"Not Found")</f>
        <v>1</v>
      </c>
      <c r="AC177" s="100" t="b" cm="1">
        <f t="array" ref="AC177">_xlfn.SWITCH(AB177, "Yes", TRUE, "No", FALSE, AB177)</f>
        <v>1</v>
      </c>
    </row>
    <row r="178" spans="1:29">
      <c r="A178" s="2" t="s">
        <v>368</v>
      </c>
      <c r="B178" s="100" t="str">
        <f>_xlfn.XLOOKUP(A178,'Patient Demographics'!A178:A1177,'Patient Demographics'!H178:H1177,"Not Found")</f>
        <v>Adult</v>
      </c>
      <c r="C178" s="100" t="str">
        <f>_xlfn.XLOOKUP(A178,'Patient Demographics'!A178:A1177,'Patient Demographics'!L178:L1177,"Not Found")</f>
        <v>South</v>
      </c>
      <c r="D178" s="100" t="str">
        <f>_xlfn.XLOOKUP(A178,'Patient Demographics'!A:A,'Patient Demographics'!J:J,"Not Found")</f>
        <v>Kerala</v>
      </c>
      <c r="E178" s="100">
        <f>_xlfn.XLOOKUP(A178,'Billing Details'!A178:A1177,'Billing Details'!E178:E1177,"Not Found")</f>
        <v>500</v>
      </c>
      <c r="F178" s="100">
        <f>_xlfn.XLOOKUP(A178,'Billing Details'!A178:A1177,'Billing Details'!M178:M1177,"Not Found")</f>
        <v>394.97</v>
      </c>
      <c r="G178" s="100">
        <f>_xlfn.XLOOKUP(A178,'Patient Health Records'!A178:A1177,'Patient Health Records'!G178:G1177,"Not Found")</f>
        <v>108.4</v>
      </c>
      <c r="H178" s="17" t="str">
        <f>_xlfn.XLOOKUP(A178,'Patient Demographics'!A178:A1177,'Patient Demographics'!C178:C1177,"Not Found")</f>
        <v>Female</v>
      </c>
      <c r="I178" s="100" t="str">
        <f>_xlfn.XLOOKUP(A178,'Patient Health Records'!A178:A1177,'Patient Health Records'!B178:B1177,"Not Found")</f>
        <v>AB-</v>
      </c>
      <c r="J178" s="100" t="b">
        <f>_xlfn.XLOOKUP(A178,'Patient Health Records'!A178:A1177,'Patient Health Records'!H178:H1177,"Not Found")</f>
        <v>0</v>
      </c>
      <c r="K178" s="100" t="b">
        <f>_xlfn.XLOOKUP(A178,'Patient Health Records'!A178:A1177,'Patient Health Records'!J178:J1177,"Not Found")</f>
        <v>0</v>
      </c>
      <c r="L178" s="100" t="b">
        <f>_xlfn.XLOOKUP(A178,'Billing Details'!A:A,'Billing Details'!K:K,"Not Found")</f>
        <v>1</v>
      </c>
      <c r="M178" s="100" t="str">
        <f>_xlfn.XLOOKUP(A178,'Patient Education'!A:A,'Patient Education'!B:B,"Not Found")</f>
        <v>School</v>
      </c>
      <c r="N178" s="100" t="str">
        <f>_xlfn.XLOOKUP(A178,'Patient Education'!A:A,'Patient Education'!C:C,"None")</f>
        <v>Clerical Staff</v>
      </c>
      <c r="O178" s="100">
        <f>_xlfn.XLOOKUP(A178,'Patient Demographics'!A:A,'Patient Demographics'!I:I,"Not Found")</f>
        <v>12</v>
      </c>
      <c r="P178" s="100" t="str" cm="1">
        <f t="array" ref="P178">_xlfn.IFS(
 O178 &lt;= 2, "Very Low",
 O178 &lt;= 5, "Low",
 O178 &lt;= 10, "Lower-Middle",
 O178 &lt;= 25, "Middle",
 O178 &lt;= 50, "Upper-Middle",
 O178 &lt;= 100, "High",
 O178 &lt;= 200, "Very High",
 O178 &lt;= 400, "Ultra High"
)</f>
        <v>Middle</v>
      </c>
      <c r="Q178" s="33">
        <f>_xlfn.XLOOKUP(A178,'Patient Health Records'!A:A,'Patient Health Records'!E:E,"Not Found")</f>
        <v>34.994834710743802</v>
      </c>
      <c r="R178" s="100" t="b">
        <f>_xlfn.XLOOKUP(A178,'Patient Health Records'!A178:A1177,'Patient Health Records'!T178:T1177,"Not Found")</f>
        <v>1</v>
      </c>
      <c r="S178" s="100" t="b" cm="1">
        <f t="array" ref="S178">_xlfn.SWITCH(R178, "Yes", TRUE, "No", FALSE, R178)</f>
        <v>1</v>
      </c>
      <c r="T178" s="100" t="str">
        <f>_xlfn.XLOOKUP(A178,'Patient Health Records'!A:A,'Patient Health Records'!V:V,"Not Found")</f>
        <v>Hypertension</v>
      </c>
      <c r="U178" s="100" t="str">
        <f>_xlfn.XLOOKUP(A178,'Patient Health Records'!A:A,'Patient Health Records'!X:X,"Not Found")</f>
        <v>Critical</v>
      </c>
      <c r="V178" s="100" t="b">
        <f>_xlfn.XLOOKUP(A178,'Billing Details'!A:A,'Billing Details'!K:K,"Not Found")</f>
        <v>1</v>
      </c>
      <c r="W178" s="100" t="str">
        <f>_xlfn.XLOOKUP(A178,'Billing Details'!A:A,'Billing Details'!J:J,"Not Found")</f>
        <v>Aetna</v>
      </c>
      <c r="X178" s="100" t="b">
        <f>_xlfn.XLOOKUP(A178,'Patient Health Records'!A:A,'Patient Health Records'!P:P,"Not Found")</f>
        <v>1</v>
      </c>
      <c r="Y178" s="100" t="b" cm="1">
        <f t="array" ref="Y178">_xlfn.SWITCH(X178, "Yes", TRUE, "No", FALSE, X178)</f>
        <v>1</v>
      </c>
      <c r="Z178" s="100" t="b">
        <f>_xlfn.XLOOKUP(A178,'Patient Health Records'!A:A,'Patient Health Records'!T:T,"Not Found")</f>
        <v>1</v>
      </c>
      <c r="AA178" s="100" t="b" cm="1">
        <f t="array" ref="AA178">_xlfn.SWITCH(Z178, "Yes", TRUE, "No", FALSE, Z178)</f>
        <v>1</v>
      </c>
      <c r="AB178" s="100" t="b">
        <f>_xlfn.XLOOKUP(A178,'Patient Health Records'!A:A,'Patient Health Records'!K:K,"Not Found")</f>
        <v>1</v>
      </c>
      <c r="AC178" s="100" t="b" cm="1">
        <f t="array" ref="AC178">_xlfn.SWITCH(AB178, "Yes", TRUE, "No", FALSE, AB178)</f>
        <v>1</v>
      </c>
    </row>
    <row r="179" spans="1:29">
      <c r="A179" s="2" t="s">
        <v>370</v>
      </c>
      <c r="B179" s="100" t="str">
        <f>_xlfn.XLOOKUP(A179,'Patient Demographics'!A179:A1178,'Patient Demographics'!H179:H1178,"Not Found")</f>
        <v>Young Adult</v>
      </c>
      <c r="C179" s="100" t="str">
        <f>_xlfn.XLOOKUP(A179,'Patient Demographics'!A179:A1178,'Patient Demographics'!L179:L1178,"Not Found")</f>
        <v>West</v>
      </c>
      <c r="D179" s="100" t="str">
        <f>_xlfn.XLOOKUP(A179,'Patient Demographics'!A:A,'Patient Demographics'!J:J,"Not Found")</f>
        <v>Gujarat</v>
      </c>
      <c r="E179" s="100">
        <f>_xlfn.XLOOKUP(A179,'Billing Details'!A179:A1178,'Billing Details'!E179:E1178,"Not Found")</f>
        <v>32000</v>
      </c>
      <c r="F179" s="100">
        <f>_xlfn.XLOOKUP(A179,'Billing Details'!A179:A1178,'Billing Details'!M179:M1178,"Not Found")</f>
        <v>20010.64</v>
      </c>
      <c r="G179" s="100">
        <f>_xlfn.XLOOKUP(A179,'Patient Health Records'!A179:A1178,'Patient Health Records'!G179:G1178,"Not Found")</f>
        <v>73.900000000000006</v>
      </c>
      <c r="H179" s="17" t="str">
        <f>_xlfn.XLOOKUP(A179,'Patient Demographics'!A179:A1178,'Patient Demographics'!C179:C1178,"Not Found")</f>
        <v>Female</v>
      </c>
      <c r="I179" s="100" t="str">
        <f>_xlfn.XLOOKUP(A179,'Patient Health Records'!A179:A1178,'Patient Health Records'!B179:B1178,"Not Found")</f>
        <v>B-</v>
      </c>
      <c r="J179" s="100" t="b">
        <f>_xlfn.XLOOKUP(A179,'Patient Health Records'!A179:A1178,'Patient Health Records'!H179:H1178,"Not Found")</f>
        <v>0</v>
      </c>
      <c r="K179" s="100" t="b">
        <f>_xlfn.XLOOKUP(A179,'Patient Health Records'!A179:A1178,'Patient Health Records'!J179:J1178,"Not Found")</f>
        <v>0</v>
      </c>
      <c r="L179" s="100" t="b">
        <f>_xlfn.XLOOKUP(A179,'Billing Details'!A:A,'Billing Details'!K:K,"Not Found")</f>
        <v>1</v>
      </c>
      <c r="M179" s="100" t="str">
        <f>_xlfn.XLOOKUP(A179,'Patient Education'!A:A,'Patient Education'!B:B,"Not Found")</f>
        <v>Bachelor's Degree</v>
      </c>
      <c r="N179" s="100" t="str">
        <f>_xlfn.XLOOKUP(A179,'Patient Education'!A:A,'Patient Education'!C:C,"None")</f>
        <v>Engineer</v>
      </c>
      <c r="O179" s="100">
        <f>_xlfn.XLOOKUP(A179,'Patient Demographics'!A:A,'Patient Demographics'!I:I,"Not Found")</f>
        <v>12</v>
      </c>
      <c r="P179" s="100" t="str" cm="1">
        <f t="array" ref="P179">_xlfn.IFS(
 O179 &lt;= 2, "Very Low",
 O179 &lt;= 5, "Low",
 O179 &lt;= 10, "Lower-Middle",
 O179 &lt;= 25, "Middle",
 O179 &lt;= 50, "Upper-Middle",
 O179 &lt;= 100, "High",
 O179 &lt;= 200, "Very High",
 O179 &lt;= 400, "Ultra High"
)</f>
        <v>Middle</v>
      </c>
      <c r="Q179" s="33">
        <f>_xlfn.XLOOKUP(A179,'Patient Health Records'!A:A,'Patient Health Records'!E:E,"Not Found")</f>
        <v>31.569054637105388</v>
      </c>
      <c r="R179" s="100" t="b">
        <f>_xlfn.XLOOKUP(A179,'Patient Health Records'!A179:A1178,'Patient Health Records'!T179:T1178,"Not Found")</f>
        <v>1</v>
      </c>
      <c r="S179" s="100" t="b" cm="1">
        <f t="array" ref="S179">_xlfn.SWITCH(R179, "Yes", TRUE, "No", FALSE, R179)</f>
        <v>1</v>
      </c>
      <c r="T179" s="100" t="str">
        <f>_xlfn.XLOOKUP(A179,'Patient Health Records'!A:A,'Patient Health Records'!V:V,"Not Found")</f>
        <v>Heart Attack</v>
      </c>
      <c r="U179" s="100" t="str">
        <f>_xlfn.XLOOKUP(A179,'Patient Health Records'!A:A,'Patient Health Records'!X:X,"Not Found")</f>
        <v>Ongoing Treatment</v>
      </c>
      <c r="V179" s="100" t="b">
        <f>_xlfn.XLOOKUP(A179,'Billing Details'!A:A,'Billing Details'!K:K,"Not Found")</f>
        <v>1</v>
      </c>
      <c r="W179" s="100" t="str">
        <f>_xlfn.XLOOKUP(A179,'Billing Details'!A:A,'Billing Details'!J:J,"Not Found")</f>
        <v>UnitedHealthcare</v>
      </c>
      <c r="X179" s="100" t="b">
        <f>_xlfn.XLOOKUP(A179,'Patient Health Records'!A:A,'Patient Health Records'!P:P,"Not Found")</f>
        <v>1</v>
      </c>
      <c r="Y179" s="100" t="b" cm="1">
        <f t="array" ref="Y179">_xlfn.SWITCH(X179, "Yes", TRUE, "No", FALSE, X179)</f>
        <v>1</v>
      </c>
      <c r="Z179" s="100" t="b">
        <f>_xlfn.XLOOKUP(A179,'Patient Health Records'!A:A,'Patient Health Records'!T:T,"Not Found")</f>
        <v>1</v>
      </c>
      <c r="AA179" s="100" t="b" cm="1">
        <f t="array" ref="AA179">_xlfn.SWITCH(Z179, "Yes", TRUE, "No", FALSE, Z179)</f>
        <v>1</v>
      </c>
      <c r="AB179" s="100" t="b">
        <f>_xlfn.XLOOKUP(A179,'Patient Health Records'!A:A,'Patient Health Records'!K:K,"Not Found")</f>
        <v>0</v>
      </c>
      <c r="AC179" s="100" t="b" cm="1">
        <f t="array" ref="AC179">_xlfn.SWITCH(AB179, "Yes", TRUE, "No", FALSE, AB179)</f>
        <v>0</v>
      </c>
    </row>
    <row r="180" spans="1:29">
      <c r="A180" s="2" t="s">
        <v>372</v>
      </c>
      <c r="B180" s="100" t="str">
        <f>_xlfn.XLOOKUP(A180,'Patient Demographics'!A180:A1179,'Patient Demographics'!H180:H1179,"Not Found")</f>
        <v>Middle-aged</v>
      </c>
      <c r="C180" s="100" t="str">
        <f>_xlfn.XLOOKUP(A180,'Patient Demographics'!A180:A1179,'Patient Demographics'!L180:L1179,"Not Found")</f>
        <v>South</v>
      </c>
      <c r="D180" s="100" t="str">
        <f>_xlfn.XLOOKUP(A180,'Patient Demographics'!A:A,'Patient Demographics'!J:J,"Not Found")</f>
        <v>Kerala</v>
      </c>
      <c r="E180" s="100">
        <f>_xlfn.XLOOKUP(A180,'Billing Details'!A180:A1179,'Billing Details'!E180:E1179,"Not Found")</f>
        <v>3000</v>
      </c>
      <c r="F180" s="100">
        <f>_xlfn.XLOOKUP(A180,'Billing Details'!A180:A1179,'Billing Details'!M180:M1179,"Not Found")</f>
        <v>1974.03</v>
      </c>
      <c r="G180" s="100">
        <f>_xlfn.XLOOKUP(A180,'Patient Health Records'!A180:A1179,'Patient Health Records'!G180:G1179,"Not Found")</f>
        <v>63.3</v>
      </c>
      <c r="H180" s="17" t="str">
        <f>_xlfn.XLOOKUP(A180,'Patient Demographics'!A180:A1179,'Patient Demographics'!C180:C1179,"Not Found")</f>
        <v>Female</v>
      </c>
      <c r="I180" s="100" t="str">
        <f>_xlfn.XLOOKUP(A180,'Patient Health Records'!A180:A1179,'Patient Health Records'!B180:B1179,"Not Found")</f>
        <v>A-</v>
      </c>
      <c r="J180" s="100" t="b">
        <f>_xlfn.XLOOKUP(A180,'Patient Health Records'!A180:A1179,'Patient Health Records'!H180:H1179,"Not Found")</f>
        <v>0</v>
      </c>
      <c r="K180" s="100" t="b">
        <f>_xlfn.XLOOKUP(A180,'Patient Health Records'!A180:A1179,'Patient Health Records'!J180:J1179,"Not Found")</f>
        <v>0</v>
      </c>
      <c r="L180" s="100" t="b">
        <f>_xlfn.XLOOKUP(A180,'Billing Details'!A:A,'Billing Details'!K:K,"Not Found")</f>
        <v>1</v>
      </c>
      <c r="M180" s="100" t="str">
        <f>_xlfn.XLOOKUP(A180,'Patient Education'!A:A,'Patient Education'!B:B,"Not Found")</f>
        <v>Post-graduate</v>
      </c>
      <c r="N180" s="100" t="str">
        <f>_xlfn.XLOOKUP(A180,'Patient Education'!A:A,'Patient Education'!C:C,"None")</f>
        <v>Consultant</v>
      </c>
      <c r="O180" s="100">
        <f>_xlfn.XLOOKUP(A180,'Patient Demographics'!A:A,'Patient Demographics'!I:I,"Not Found")</f>
        <v>40</v>
      </c>
      <c r="P180" s="100" t="str" cm="1">
        <f t="array" ref="P180">_xlfn.IFS(
 O180 &lt;= 2, "Very Low",
 O180 &lt;= 5, "Low",
 O180 &lt;= 10, "Lower-Middle",
 O180 &lt;= 25, "Middle",
 O180 &lt;= 50, "Upper-Middle",
 O180 &lt;= 100, "High",
 O180 &lt;= 200, "Very High",
 O180 &lt;= 400, "Ultra High"
)</f>
        <v>Upper-Middle</v>
      </c>
      <c r="Q180" s="33">
        <f>_xlfn.XLOOKUP(A180,'Patient Health Records'!A:A,'Patient Health Records'!E:E,"Not Found")</f>
        <v>25.356513379266136</v>
      </c>
      <c r="R180" s="100" t="b">
        <f>_xlfn.XLOOKUP(A180,'Patient Health Records'!A180:A1179,'Patient Health Records'!T180:T1179,"Not Found")</f>
        <v>0</v>
      </c>
      <c r="S180" s="100" t="b" cm="1">
        <f t="array" ref="S180">_xlfn.SWITCH(R180, "Yes", TRUE, "No", FALSE, R180)</f>
        <v>0</v>
      </c>
      <c r="T180" s="100" t="str">
        <f>_xlfn.XLOOKUP(A180,'Patient Health Records'!A:A,'Patient Health Records'!V:V,"Not Found")</f>
        <v>Kidney Stones</v>
      </c>
      <c r="U180" s="100" t="str">
        <f>_xlfn.XLOOKUP(A180,'Patient Health Records'!A:A,'Patient Health Records'!X:X,"Not Found")</f>
        <v>Ongoing Treatment</v>
      </c>
      <c r="V180" s="100" t="b">
        <f>_xlfn.XLOOKUP(A180,'Billing Details'!A:A,'Billing Details'!K:K,"Not Found")</f>
        <v>1</v>
      </c>
      <c r="W180" s="100" t="str">
        <f>_xlfn.XLOOKUP(A180,'Billing Details'!A:A,'Billing Details'!J:J,"Not Found")</f>
        <v>Cigna</v>
      </c>
      <c r="X180" s="100" t="b">
        <f>_xlfn.XLOOKUP(A180,'Patient Health Records'!A:A,'Patient Health Records'!P:P,"Not Found")</f>
        <v>0</v>
      </c>
      <c r="Y180" s="100" t="b" cm="1">
        <f t="array" ref="Y180">_xlfn.SWITCH(X180, "Yes", TRUE, "No", FALSE, X180)</f>
        <v>0</v>
      </c>
      <c r="Z180" s="100" t="b">
        <f>_xlfn.XLOOKUP(A180,'Patient Health Records'!A:A,'Patient Health Records'!T:T,"Not Found")</f>
        <v>0</v>
      </c>
      <c r="AA180" s="100" t="b" cm="1">
        <f t="array" ref="AA180">_xlfn.SWITCH(Z180, "Yes", TRUE, "No", FALSE, Z180)</f>
        <v>0</v>
      </c>
      <c r="AB180" s="100" t="b">
        <f>_xlfn.XLOOKUP(A180,'Patient Health Records'!A:A,'Patient Health Records'!K:K,"Not Found")</f>
        <v>0</v>
      </c>
      <c r="AC180" s="100" t="b" cm="1">
        <f t="array" ref="AC180">_xlfn.SWITCH(AB180, "Yes", TRUE, "No", FALSE, AB180)</f>
        <v>0</v>
      </c>
    </row>
    <row r="181" spans="1:29">
      <c r="A181" s="2" t="s">
        <v>373</v>
      </c>
      <c r="B181" s="100" t="str">
        <f>_xlfn.XLOOKUP(A181,'Patient Demographics'!A181:A1180,'Patient Demographics'!H181:H1180,"Not Found")</f>
        <v>Adult</v>
      </c>
      <c r="C181" s="100" t="str">
        <f>_xlfn.XLOOKUP(A181,'Patient Demographics'!A181:A1180,'Patient Demographics'!L181:L1180,"Not Found")</f>
        <v>West</v>
      </c>
      <c r="D181" s="100" t="str">
        <f>_xlfn.XLOOKUP(A181,'Patient Demographics'!A:A,'Patient Demographics'!J:J,"Not Found")</f>
        <v>Gujarat</v>
      </c>
      <c r="E181" s="100">
        <f>_xlfn.XLOOKUP(A181,'Billing Details'!A181:A1180,'Billing Details'!E181:E1180,"Not Found")</f>
        <v>10000</v>
      </c>
      <c r="F181" s="100">
        <f>_xlfn.XLOOKUP(A181,'Billing Details'!A181:A1180,'Billing Details'!M181:M1180,"Not Found")</f>
        <v>0</v>
      </c>
      <c r="G181" s="100">
        <f>_xlfn.XLOOKUP(A181,'Patient Health Records'!A181:A1180,'Patient Health Records'!G181:G1180,"Not Found")</f>
        <v>66.3</v>
      </c>
      <c r="H181" s="17" t="str">
        <f>_xlfn.XLOOKUP(A181,'Patient Demographics'!A181:A1180,'Patient Demographics'!C181:C1180,"Not Found")</f>
        <v>Female</v>
      </c>
      <c r="I181" s="100" t="str">
        <f>_xlfn.XLOOKUP(A181,'Patient Health Records'!A181:A1180,'Patient Health Records'!B181:B1180,"Not Found")</f>
        <v>A+</v>
      </c>
      <c r="J181" s="100" t="b">
        <f>_xlfn.XLOOKUP(A181,'Patient Health Records'!A181:A1180,'Patient Health Records'!H181:H1180,"Not Found")</f>
        <v>0</v>
      </c>
      <c r="K181" s="100" t="b">
        <f>_xlfn.XLOOKUP(A181,'Patient Health Records'!A181:A1180,'Patient Health Records'!J181:J1180,"Not Found")</f>
        <v>0</v>
      </c>
      <c r="L181" s="100" t="b">
        <f>_xlfn.XLOOKUP(A181,'Billing Details'!A:A,'Billing Details'!K:K,"Not Found")</f>
        <v>0</v>
      </c>
      <c r="M181" s="100" t="str">
        <f>_xlfn.XLOOKUP(A181,'Patient Education'!A:A,'Patient Education'!B:B,"Not Found")</f>
        <v>Bachelor's Degree</v>
      </c>
      <c r="N181" s="100" t="str">
        <f>_xlfn.XLOOKUP(A181,'Patient Education'!A:A,'Patient Education'!C:C,"None")</f>
        <v>Teacher</v>
      </c>
      <c r="O181" s="100">
        <f>_xlfn.XLOOKUP(A181,'Patient Demographics'!A:A,'Patient Demographics'!I:I,"Not Found")</f>
        <v>12</v>
      </c>
      <c r="P181" s="100" t="str" cm="1">
        <f t="array" ref="P181">_xlfn.IFS(
 O181 &lt;= 2, "Very Low",
 O181 &lt;= 5, "Low",
 O181 &lt;= 10, "Lower-Middle",
 O181 &lt;= 25, "Middle",
 O181 &lt;= 50, "Upper-Middle",
 O181 &lt;= 100, "High",
 O181 &lt;= 200, "Very High",
 O181 &lt;= 400, "Ultra High"
)</f>
        <v>Middle</v>
      </c>
      <c r="Q181" s="33">
        <f>_xlfn.XLOOKUP(A181,'Patient Health Records'!A:A,'Patient Health Records'!E:E,"Not Found")</f>
        <v>21.162501196974048</v>
      </c>
      <c r="R181" s="100" t="b">
        <f>_xlfn.XLOOKUP(A181,'Patient Health Records'!A181:A1180,'Patient Health Records'!T181:T1180,"Not Found")</f>
        <v>0</v>
      </c>
      <c r="S181" s="100" t="b" cm="1">
        <f t="array" ref="S181">_xlfn.SWITCH(R181, "Yes", TRUE, "No", FALSE, R181)</f>
        <v>0</v>
      </c>
      <c r="T181" s="100" t="str">
        <f>_xlfn.XLOOKUP(A181,'Patient Health Records'!A:A,'Patient Health Records'!V:V,"Not Found")</f>
        <v>Hypertension</v>
      </c>
      <c r="U181" s="100" t="str">
        <f>_xlfn.XLOOKUP(A181,'Patient Health Records'!A:A,'Patient Health Records'!X:X,"Not Found")</f>
        <v>Recovered</v>
      </c>
      <c r="V181" s="100" t="b">
        <f>_xlfn.XLOOKUP(A181,'Billing Details'!A:A,'Billing Details'!K:K,"Not Found")</f>
        <v>0</v>
      </c>
      <c r="W181" s="100">
        <f>_xlfn.XLOOKUP(A181,'Billing Details'!A:A,'Billing Details'!J:J,"Not Found")</f>
        <v>0</v>
      </c>
      <c r="X181" s="100" t="b">
        <f>_xlfn.XLOOKUP(A181,'Patient Health Records'!A:A,'Patient Health Records'!P:P,"Not Found")</f>
        <v>0</v>
      </c>
      <c r="Y181" s="100" t="b" cm="1">
        <f t="array" ref="Y181">_xlfn.SWITCH(X181, "Yes", TRUE, "No", FALSE, X181)</f>
        <v>0</v>
      </c>
      <c r="Z181" s="100" t="b">
        <f>_xlfn.XLOOKUP(A181,'Patient Health Records'!A:A,'Patient Health Records'!T:T,"Not Found")</f>
        <v>0</v>
      </c>
      <c r="AA181" s="100" t="b" cm="1">
        <f t="array" ref="AA181">_xlfn.SWITCH(Z181, "Yes", TRUE, "No", FALSE, Z181)</f>
        <v>0</v>
      </c>
      <c r="AB181" s="100" t="b">
        <f>_xlfn.XLOOKUP(A181,'Patient Health Records'!A:A,'Patient Health Records'!K:K,"Not Found")</f>
        <v>0</v>
      </c>
      <c r="AC181" s="100" t="b" cm="1">
        <f t="array" ref="AC181">_xlfn.SWITCH(AB181, "Yes", TRUE, "No", FALSE, AB181)</f>
        <v>0</v>
      </c>
    </row>
    <row r="182" spans="1:29">
      <c r="A182" s="2" t="s">
        <v>375</v>
      </c>
      <c r="B182" s="100" t="str">
        <f>_xlfn.XLOOKUP(A182,'Patient Demographics'!A182:A1181,'Patient Demographics'!H182:H1181,"Not Found")</f>
        <v>Middle-aged</v>
      </c>
      <c r="C182" s="100" t="str">
        <f>_xlfn.XLOOKUP(A182,'Patient Demographics'!A182:A1181,'Patient Demographics'!L182:L1181,"Not Found")</f>
        <v>South</v>
      </c>
      <c r="D182" s="100" t="str">
        <f>_xlfn.XLOOKUP(A182,'Patient Demographics'!A:A,'Patient Demographics'!J:J,"Not Found")</f>
        <v>Karnataka</v>
      </c>
      <c r="E182" s="100">
        <f>_xlfn.XLOOKUP(A182,'Billing Details'!A182:A1181,'Billing Details'!E182:E1181,"Not Found")</f>
        <v>200000</v>
      </c>
      <c r="F182" s="100">
        <f>_xlfn.XLOOKUP(A182,'Billing Details'!A182:A1181,'Billing Details'!M182:M1181,"Not Found")</f>
        <v>163598.39999999999</v>
      </c>
      <c r="G182" s="100">
        <f>_xlfn.XLOOKUP(A182,'Patient Health Records'!A182:A1181,'Patient Health Records'!G182:G1181,"Not Found")</f>
        <v>83.1</v>
      </c>
      <c r="H182" s="17" t="str">
        <f>_xlfn.XLOOKUP(A182,'Patient Demographics'!A182:A1181,'Patient Demographics'!C182:C1181,"Not Found")</f>
        <v>Female</v>
      </c>
      <c r="I182" s="100" t="str">
        <f>_xlfn.XLOOKUP(A182,'Patient Health Records'!A182:A1181,'Patient Health Records'!B182:B1181,"Not Found")</f>
        <v>O+</v>
      </c>
      <c r="J182" s="100" t="b">
        <f>_xlfn.XLOOKUP(A182,'Patient Health Records'!A182:A1181,'Patient Health Records'!H182:H1181,"Not Found")</f>
        <v>0</v>
      </c>
      <c r="K182" s="100" t="b">
        <f>_xlfn.XLOOKUP(A182,'Patient Health Records'!A182:A1181,'Patient Health Records'!J182:J1181,"Not Found")</f>
        <v>0</v>
      </c>
      <c r="L182" s="100" t="b">
        <f>_xlfn.XLOOKUP(A182,'Billing Details'!A:A,'Billing Details'!K:K,"Not Found")</f>
        <v>1</v>
      </c>
      <c r="M182" s="100" t="str">
        <f>_xlfn.XLOOKUP(A182,'Patient Education'!A:A,'Patient Education'!B:B,"Not Found")</f>
        <v>School</v>
      </c>
      <c r="N182" s="100" t="str">
        <f>_xlfn.XLOOKUP(A182,'Patient Education'!A:A,'Patient Education'!C:C,"None")</f>
        <v>Driver</v>
      </c>
      <c r="O182" s="100">
        <f>_xlfn.XLOOKUP(A182,'Patient Demographics'!A:A,'Patient Demographics'!I:I,"Not Found")</f>
        <v>12</v>
      </c>
      <c r="P182" s="100" t="str" cm="1">
        <f t="array" ref="P182">_xlfn.IFS(
 O182 &lt;= 2, "Very Low",
 O182 &lt;= 5, "Low",
 O182 &lt;= 10, "Lower-Middle",
 O182 &lt;= 25, "Middle",
 O182 &lt;= 50, "Upper-Middle",
 O182 &lt;= 100, "High",
 O182 &lt;= 200, "Very High",
 O182 &lt;= 400, "Ultra High"
)</f>
        <v>Middle</v>
      </c>
      <c r="Q182" s="33">
        <f>_xlfn.XLOOKUP(A182,'Patient Health Records'!A:A,'Patient Health Records'!E:E,"Not Found")</f>
        <v>30.896787626412852</v>
      </c>
      <c r="R182" s="100" t="b">
        <f>_xlfn.XLOOKUP(A182,'Patient Health Records'!A182:A1181,'Patient Health Records'!T182:T1181,"Not Found")</f>
        <v>1</v>
      </c>
      <c r="S182" s="100" t="b" cm="1">
        <f t="array" ref="S182">_xlfn.SWITCH(R182, "Yes", TRUE, "No", FALSE, R182)</f>
        <v>1</v>
      </c>
      <c r="T182" s="100" t="str">
        <f>_xlfn.XLOOKUP(A182,'Patient Health Records'!A:A,'Patient Health Records'!V:V,"Not Found")</f>
        <v>Childbirth</v>
      </c>
      <c r="U182" s="100" t="str">
        <f>_xlfn.XLOOKUP(A182,'Patient Health Records'!A:A,'Patient Health Records'!X:X,"Not Found")</f>
        <v>Ongoing Treatment</v>
      </c>
      <c r="V182" s="100" t="b">
        <f>_xlfn.XLOOKUP(A182,'Billing Details'!A:A,'Billing Details'!K:K,"Not Found")</f>
        <v>1</v>
      </c>
      <c r="W182" s="100" t="str">
        <f>_xlfn.XLOOKUP(A182,'Billing Details'!A:A,'Billing Details'!J:J,"Not Found")</f>
        <v>Cigna</v>
      </c>
      <c r="X182" s="100" t="b">
        <f>_xlfn.XLOOKUP(A182,'Patient Health Records'!A:A,'Patient Health Records'!P:P,"Not Found")</f>
        <v>0</v>
      </c>
      <c r="Y182" s="100" t="b" cm="1">
        <f t="array" ref="Y182">_xlfn.SWITCH(X182, "Yes", TRUE, "No", FALSE, X182)</f>
        <v>0</v>
      </c>
      <c r="Z182" s="100" t="b">
        <f>_xlfn.XLOOKUP(A182,'Patient Health Records'!A:A,'Patient Health Records'!T:T,"Not Found")</f>
        <v>1</v>
      </c>
      <c r="AA182" s="100" t="b" cm="1">
        <f t="array" ref="AA182">_xlfn.SWITCH(Z182, "Yes", TRUE, "No", FALSE, Z182)</f>
        <v>1</v>
      </c>
      <c r="AB182" s="100" t="b">
        <f>_xlfn.XLOOKUP(A182,'Patient Health Records'!A:A,'Patient Health Records'!K:K,"Not Found")</f>
        <v>0</v>
      </c>
      <c r="AC182" s="100" t="b" cm="1">
        <f t="array" ref="AC182">_xlfn.SWITCH(AB182, "Yes", TRUE, "No", FALSE, AB182)</f>
        <v>0</v>
      </c>
    </row>
    <row r="183" spans="1:29">
      <c r="A183" s="2" t="s">
        <v>376</v>
      </c>
      <c r="B183" s="100" t="str">
        <f>_xlfn.XLOOKUP(A183,'Patient Demographics'!A183:A1182,'Patient Demographics'!H183:H1182,"Not Found")</f>
        <v>Adult</v>
      </c>
      <c r="C183" s="100" t="str">
        <f>_xlfn.XLOOKUP(A183,'Patient Demographics'!A183:A1182,'Patient Demographics'!L183:L1182,"Not Found")</f>
        <v>South</v>
      </c>
      <c r="D183" s="100" t="str">
        <f>_xlfn.XLOOKUP(A183,'Patient Demographics'!A:A,'Patient Demographics'!J:J,"Not Found")</f>
        <v>Karnataka</v>
      </c>
      <c r="E183" s="100">
        <f>_xlfn.XLOOKUP(A183,'Billing Details'!A183:A1182,'Billing Details'!E183:E1182,"Not Found")</f>
        <v>60000</v>
      </c>
      <c r="F183" s="100">
        <f>_xlfn.XLOOKUP(A183,'Billing Details'!A183:A1182,'Billing Details'!M183:M1182,"Not Found")</f>
        <v>34972.1</v>
      </c>
      <c r="G183" s="100">
        <f>_xlfn.XLOOKUP(A183,'Patient Health Records'!A183:A1182,'Patient Health Records'!G183:G1182,"Not Found")</f>
        <v>94.2</v>
      </c>
      <c r="H183" s="17" t="str">
        <f>_xlfn.XLOOKUP(A183,'Patient Demographics'!A183:A1182,'Patient Demographics'!C183:C1182,"Not Found")</f>
        <v>Male</v>
      </c>
      <c r="I183" s="100" t="str">
        <f>_xlfn.XLOOKUP(A183,'Patient Health Records'!A183:A1182,'Patient Health Records'!B183:B1182,"Not Found")</f>
        <v>A+</v>
      </c>
      <c r="J183" s="100" t="b">
        <f>_xlfn.XLOOKUP(A183,'Patient Health Records'!A183:A1182,'Patient Health Records'!H183:H1182,"Not Found")</f>
        <v>0</v>
      </c>
      <c r="K183" s="100" t="b">
        <f>_xlfn.XLOOKUP(A183,'Patient Health Records'!A183:A1182,'Patient Health Records'!J183:J1182,"Not Found")</f>
        <v>0</v>
      </c>
      <c r="L183" s="100" t="b">
        <f>_xlfn.XLOOKUP(A183,'Billing Details'!A:A,'Billing Details'!K:K,"Not Found")</f>
        <v>1</v>
      </c>
      <c r="M183" s="100" t="str">
        <f>_xlfn.XLOOKUP(A183,'Patient Education'!A:A,'Patient Education'!B:B,"Not Found")</f>
        <v>High School</v>
      </c>
      <c r="N183" s="100" t="str">
        <f>_xlfn.XLOOKUP(A183,'Patient Education'!A:A,'Patient Education'!C:C,"None")</f>
        <v>Unemployed</v>
      </c>
      <c r="O183" s="100">
        <f>_xlfn.XLOOKUP(A183,'Patient Demographics'!A:A,'Patient Demographics'!I:I,"Not Found")</f>
        <v>120</v>
      </c>
      <c r="P183" s="100" t="str" cm="1">
        <f t="array" ref="P183">_xlfn.IFS(
 O183 &lt;= 2, "Very Low",
 O183 &lt;= 5, "Low",
 O183 &lt;= 10, "Lower-Middle",
 O183 &lt;= 25, "Middle",
 O183 &lt;= 50, "Upper-Middle",
 O183 &lt;= 100, "High",
 O183 &lt;= 200, "Very High",
 O183 &lt;= 400, "Ultra High"
)</f>
        <v>Very High</v>
      </c>
      <c r="Q183" s="33">
        <f>_xlfn.XLOOKUP(A183,'Patient Health Records'!A:A,'Patient Health Records'!E:E,"Not Found")</f>
        <v>33.776757861522469</v>
      </c>
      <c r="R183" s="100" t="b">
        <f>_xlfn.XLOOKUP(A183,'Patient Health Records'!A183:A1182,'Patient Health Records'!T183:T1182,"Not Found")</f>
        <v>1</v>
      </c>
      <c r="S183" s="100" t="b" cm="1">
        <f t="array" ref="S183">_xlfn.SWITCH(R183, "Yes", TRUE, "No", FALSE, R183)</f>
        <v>1</v>
      </c>
      <c r="T183" s="100" t="str">
        <f>_xlfn.XLOOKUP(A183,'Patient Health Records'!A:A,'Patient Health Records'!V:V,"Not Found")</f>
        <v>Childbirth</v>
      </c>
      <c r="U183" s="100" t="str">
        <f>_xlfn.XLOOKUP(A183,'Patient Health Records'!A:A,'Patient Health Records'!X:X,"Not Found")</f>
        <v>Critical</v>
      </c>
      <c r="V183" s="100" t="b">
        <f>_xlfn.XLOOKUP(A183,'Billing Details'!A:A,'Billing Details'!K:K,"Not Found")</f>
        <v>1</v>
      </c>
      <c r="W183" s="100" t="str">
        <f>_xlfn.XLOOKUP(A183,'Billing Details'!A:A,'Billing Details'!J:J,"Not Found")</f>
        <v>Medicare</v>
      </c>
      <c r="X183" s="100" t="b">
        <f>_xlfn.XLOOKUP(A183,'Patient Health Records'!A:A,'Patient Health Records'!P:P,"Not Found")</f>
        <v>1</v>
      </c>
      <c r="Y183" s="100" t="b" cm="1">
        <f t="array" ref="Y183">_xlfn.SWITCH(X183, "Yes", TRUE, "No", FALSE, X183)</f>
        <v>1</v>
      </c>
      <c r="Z183" s="100" t="b">
        <f>_xlfn.XLOOKUP(A183,'Patient Health Records'!A:A,'Patient Health Records'!T:T,"Not Found")</f>
        <v>1</v>
      </c>
      <c r="AA183" s="100" t="b" cm="1">
        <f t="array" ref="AA183">_xlfn.SWITCH(Z183, "Yes", TRUE, "No", FALSE, Z183)</f>
        <v>1</v>
      </c>
      <c r="AB183" s="100" t="b">
        <f>_xlfn.XLOOKUP(A183,'Patient Health Records'!A:A,'Patient Health Records'!K:K,"Not Found")</f>
        <v>1</v>
      </c>
      <c r="AC183" s="100" t="b" cm="1">
        <f t="array" ref="AC183">_xlfn.SWITCH(AB183, "Yes", TRUE, "No", FALSE, AB183)</f>
        <v>1</v>
      </c>
    </row>
    <row r="184" spans="1:29">
      <c r="A184" s="2" t="s">
        <v>377</v>
      </c>
      <c r="B184" s="100" t="str">
        <f>_xlfn.XLOOKUP(A184,'Patient Demographics'!A184:A1183,'Patient Demographics'!H184:H1183,"Not Found")</f>
        <v>Middle-aged</v>
      </c>
      <c r="C184" s="100" t="str">
        <f>_xlfn.XLOOKUP(A184,'Patient Demographics'!A184:A1183,'Patient Demographics'!L184:L1183,"Not Found")</f>
        <v>West</v>
      </c>
      <c r="D184" s="100" t="str">
        <f>_xlfn.XLOOKUP(A184,'Patient Demographics'!A:A,'Patient Demographics'!J:J,"Not Found")</f>
        <v>Maharashtra</v>
      </c>
      <c r="E184" s="100">
        <f>_xlfn.XLOOKUP(A184,'Billing Details'!A184:A1183,'Billing Details'!E184:E1183,"Not Found")</f>
        <v>18000</v>
      </c>
      <c r="F184" s="100">
        <f>_xlfn.XLOOKUP(A184,'Billing Details'!A184:A1183,'Billing Details'!M184:M1183,"Not Found")</f>
        <v>11502.539999999999</v>
      </c>
      <c r="G184" s="100">
        <f>_xlfn.XLOOKUP(A184,'Patient Health Records'!A184:A1183,'Patient Health Records'!G184:G1183,"Not Found")</f>
        <v>82.8</v>
      </c>
      <c r="H184" s="17" t="str">
        <f>_xlfn.XLOOKUP(A184,'Patient Demographics'!A184:A1183,'Patient Demographics'!C184:C1183,"Not Found")</f>
        <v>Male</v>
      </c>
      <c r="I184" s="100" t="str">
        <f>_xlfn.XLOOKUP(A184,'Patient Health Records'!A184:A1183,'Patient Health Records'!B184:B1183,"Not Found")</f>
        <v>B-</v>
      </c>
      <c r="J184" s="100" t="b">
        <f>_xlfn.XLOOKUP(A184,'Patient Health Records'!A184:A1183,'Patient Health Records'!H184:H1183,"Not Found")</f>
        <v>1</v>
      </c>
      <c r="K184" s="100" t="b">
        <f>_xlfn.XLOOKUP(A184,'Patient Health Records'!A184:A1183,'Patient Health Records'!J184:J1183,"Not Found")</f>
        <v>1</v>
      </c>
      <c r="L184" s="100" t="b">
        <f>_xlfn.XLOOKUP(A184,'Billing Details'!A:A,'Billing Details'!K:K,"Not Found")</f>
        <v>1</v>
      </c>
      <c r="M184" s="100" t="str">
        <f>_xlfn.XLOOKUP(A184,'Patient Education'!A:A,'Patient Education'!B:B,"Not Found")</f>
        <v>Post-graduate</v>
      </c>
      <c r="N184" s="100" t="str">
        <f>_xlfn.XLOOKUP(A184,'Patient Education'!A:A,'Patient Education'!C:C,"None")</f>
        <v>Scientist</v>
      </c>
      <c r="O184" s="100">
        <f>_xlfn.XLOOKUP(A184,'Patient Demographics'!A:A,'Patient Demographics'!I:I,"Not Found")</f>
        <v>12</v>
      </c>
      <c r="P184" s="100" t="str" cm="1">
        <f t="array" ref="P184">_xlfn.IFS(
 O184 &lt;= 2, "Very Low",
 O184 &lt;= 5, "Low",
 O184 &lt;= 10, "Lower-Middle",
 O184 &lt;= 25, "Middle",
 O184 &lt;= 50, "Upper-Middle",
 O184 &lt;= 100, "High",
 O184 &lt;= 200, "Very High",
 O184 &lt;= 400, "Ultra High"
)</f>
        <v>Middle</v>
      </c>
      <c r="Q184" s="33">
        <f>_xlfn.XLOOKUP(A184,'Patient Health Records'!A:A,'Patient Health Records'!E:E,"Not Found")</f>
        <v>32.343749999999993</v>
      </c>
      <c r="R184" s="100" t="b">
        <f>_xlfn.XLOOKUP(A184,'Patient Health Records'!A184:A1183,'Patient Health Records'!T184:T1183,"Not Found")</f>
        <v>1</v>
      </c>
      <c r="S184" s="100" t="b" cm="1">
        <f t="array" ref="S184">_xlfn.SWITCH(R184, "Yes", TRUE, "No", FALSE, R184)</f>
        <v>1</v>
      </c>
      <c r="T184" s="100" t="str">
        <f>_xlfn.XLOOKUP(A184,'Patient Health Records'!A:A,'Patient Health Records'!V:V,"Not Found")</f>
        <v>Respiratory Infection</v>
      </c>
      <c r="U184" s="100" t="str">
        <f>_xlfn.XLOOKUP(A184,'Patient Health Records'!A:A,'Patient Health Records'!X:X,"Not Found")</f>
        <v>Recovered</v>
      </c>
      <c r="V184" s="100" t="b">
        <f>_xlfn.XLOOKUP(A184,'Billing Details'!A:A,'Billing Details'!K:K,"Not Found")</f>
        <v>1</v>
      </c>
      <c r="W184" s="100" t="str">
        <f>_xlfn.XLOOKUP(A184,'Billing Details'!A:A,'Billing Details'!J:J,"Not Found")</f>
        <v>Blue Cross</v>
      </c>
      <c r="X184" s="100" t="b">
        <f>_xlfn.XLOOKUP(A184,'Patient Health Records'!A:A,'Patient Health Records'!P:P,"Not Found")</f>
        <v>1</v>
      </c>
      <c r="Y184" s="100" t="b" cm="1">
        <f t="array" ref="Y184">_xlfn.SWITCH(X184, "Yes", TRUE, "No", FALSE, X184)</f>
        <v>1</v>
      </c>
      <c r="Z184" s="100" t="b">
        <f>_xlfn.XLOOKUP(A184,'Patient Health Records'!A:A,'Patient Health Records'!T:T,"Not Found")</f>
        <v>1</v>
      </c>
      <c r="AA184" s="100" t="b" cm="1">
        <f t="array" ref="AA184">_xlfn.SWITCH(Z184, "Yes", TRUE, "No", FALSE, Z184)</f>
        <v>1</v>
      </c>
      <c r="AB184" s="100" t="b">
        <f>_xlfn.XLOOKUP(A184,'Patient Health Records'!A:A,'Patient Health Records'!K:K,"Not Found")</f>
        <v>1</v>
      </c>
      <c r="AC184" s="100" t="b" cm="1">
        <f t="array" ref="AC184">_xlfn.SWITCH(AB184, "Yes", TRUE, "No", FALSE, AB184)</f>
        <v>1</v>
      </c>
    </row>
    <row r="185" spans="1:29">
      <c r="A185" s="2" t="s">
        <v>379</v>
      </c>
      <c r="B185" s="100" t="str">
        <f>_xlfn.XLOOKUP(A185,'Patient Demographics'!A185:A1184,'Patient Demographics'!H185:H1184,"Not Found")</f>
        <v>Adult</v>
      </c>
      <c r="C185" s="100" t="str">
        <f>_xlfn.XLOOKUP(A185,'Patient Demographics'!A185:A1184,'Patient Demographics'!L185:L1184,"Not Found")</f>
        <v>North</v>
      </c>
      <c r="D185" s="100" t="str">
        <f>_xlfn.XLOOKUP(A185,'Patient Demographics'!A:A,'Patient Demographics'!J:J,"Not Found")</f>
        <v>Punjab</v>
      </c>
      <c r="E185" s="100">
        <f>_xlfn.XLOOKUP(A185,'Billing Details'!A185:A1184,'Billing Details'!E185:E1184,"Not Found")</f>
        <v>240000</v>
      </c>
      <c r="F185" s="100">
        <f>_xlfn.XLOOKUP(A185,'Billing Details'!A185:A1184,'Billing Details'!M185:M1184,"Not Found")</f>
        <v>164092.20000000001</v>
      </c>
      <c r="G185" s="100">
        <f>_xlfn.XLOOKUP(A185,'Patient Health Records'!A185:A1184,'Patient Health Records'!G185:G1184,"Not Found")</f>
        <v>92.6</v>
      </c>
      <c r="H185" s="17" t="str">
        <f>_xlfn.XLOOKUP(A185,'Patient Demographics'!A185:A1184,'Patient Demographics'!C185:C1184,"Not Found")</f>
        <v>Female</v>
      </c>
      <c r="I185" s="100" t="str">
        <f>_xlfn.XLOOKUP(A185,'Patient Health Records'!A185:A1184,'Patient Health Records'!B185:B1184,"Not Found")</f>
        <v>O+</v>
      </c>
      <c r="J185" s="100" t="str">
        <f>_xlfn.XLOOKUP(A185,'Patient Health Records'!A185:A1184,'Patient Health Records'!H185:H1184,"Not Found")</f>
        <v>No</v>
      </c>
      <c r="K185" s="100" t="b">
        <f>_xlfn.XLOOKUP(A185,'Patient Health Records'!A185:A1184,'Patient Health Records'!J185:J1184,"Not Found")</f>
        <v>0</v>
      </c>
      <c r="L185" s="100" t="b">
        <f>_xlfn.XLOOKUP(A185,'Billing Details'!A:A,'Billing Details'!K:K,"Not Found")</f>
        <v>1</v>
      </c>
      <c r="M185" s="100" t="str">
        <f>_xlfn.XLOOKUP(A185,'Patient Education'!A:A,'Patient Education'!B:B,"Not Found")</f>
        <v>Bachelor's Degree</v>
      </c>
      <c r="N185" s="100" t="str">
        <f>_xlfn.XLOOKUP(A185,'Patient Education'!A:A,'Patient Education'!C:C,"None")</f>
        <v>Nurse</v>
      </c>
      <c r="O185" s="100">
        <f>_xlfn.XLOOKUP(A185,'Patient Demographics'!A:A,'Patient Demographics'!I:I,"Not Found")</f>
        <v>7</v>
      </c>
      <c r="P185" s="100" t="str" cm="1">
        <f t="array" ref="P185">_xlfn.IFS(
 O185 &lt;= 2, "Very Low",
 O185 &lt;= 5, "Low",
 O185 &lt;= 10, "Lower-Middle",
 O185 &lt;= 25, "Middle",
 O185 &lt;= 50, "Upper-Middle",
 O185 &lt;= 100, "High",
 O185 &lt;= 200, "Very High",
 O185 &lt;= 400, "Ultra High"
)</f>
        <v>Lower-Middle</v>
      </c>
      <c r="Q185" s="33">
        <f>_xlfn.XLOOKUP(A185,'Patient Health Records'!A:A,'Patient Health Records'!E:E,"Not Found")</f>
        <v>31.667863616155401</v>
      </c>
      <c r="R185" s="100" t="b">
        <f>_xlfn.XLOOKUP(A185,'Patient Health Records'!A185:A1184,'Patient Health Records'!T185:T1184,"Not Found")</f>
        <v>1</v>
      </c>
      <c r="S185" s="100" t="b" cm="1">
        <f t="array" ref="S185">_xlfn.SWITCH(R185, "Yes", TRUE, "No", FALSE, R185)</f>
        <v>1</v>
      </c>
      <c r="T185" s="100" t="str">
        <f>_xlfn.XLOOKUP(A185,'Patient Health Records'!A:A,'Patient Health Records'!V:V,"Not Found")</f>
        <v>Heart Attack</v>
      </c>
      <c r="U185" s="100" t="str">
        <f>_xlfn.XLOOKUP(A185,'Patient Health Records'!A:A,'Patient Health Records'!X:X,"Not Found")</f>
        <v>Ongoing Treatment</v>
      </c>
      <c r="V185" s="100" t="b">
        <f>_xlfn.XLOOKUP(A185,'Billing Details'!A:A,'Billing Details'!K:K,"Not Found")</f>
        <v>1</v>
      </c>
      <c r="W185" s="100" t="str">
        <f>_xlfn.XLOOKUP(A185,'Billing Details'!A:A,'Billing Details'!J:J,"Not Found")</f>
        <v>Blue Cross</v>
      </c>
      <c r="X185" s="100" t="b">
        <f>_xlfn.XLOOKUP(A185,'Patient Health Records'!A:A,'Patient Health Records'!P:P,"Not Found")</f>
        <v>1</v>
      </c>
      <c r="Y185" s="100" t="b" cm="1">
        <f t="array" ref="Y185">_xlfn.SWITCH(X185, "Yes", TRUE, "No", FALSE, X185)</f>
        <v>1</v>
      </c>
      <c r="Z185" s="100" t="b">
        <f>_xlfn.XLOOKUP(A185,'Patient Health Records'!A:A,'Patient Health Records'!T:T,"Not Found")</f>
        <v>1</v>
      </c>
      <c r="AA185" s="100" t="b" cm="1">
        <f t="array" ref="AA185">_xlfn.SWITCH(Z185, "Yes", TRUE, "No", FALSE, Z185)</f>
        <v>1</v>
      </c>
      <c r="AB185" s="100" t="b">
        <f>_xlfn.XLOOKUP(A185,'Patient Health Records'!A:A,'Patient Health Records'!K:K,"Not Found")</f>
        <v>1</v>
      </c>
      <c r="AC185" s="100" t="b" cm="1">
        <f t="array" ref="AC185">_xlfn.SWITCH(AB185, "Yes", TRUE, "No", FALSE, AB185)</f>
        <v>1</v>
      </c>
    </row>
    <row r="186" spans="1:29">
      <c r="A186" s="2" t="s">
        <v>380</v>
      </c>
      <c r="B186" s="100" t="str">
        <f>_xlfn.XLOOKUP(A186,'Patient Demographics'!A186:A1185,'Patient Demographics'!H186:H1185,"Not Found")</f>
        <v>Adult</v>
      </c>
      <c r="C186" s="100" t="str">
        <f>_xlfn.XLOOKUP(A186,'Patient Demographics'!A186:A1185,'Patient Demographics'!L186:L1185,"Not Found")</f>
        <v>South</v>
      </c>
      <c r="D186" s="100" t="str">
        <f>_xlfn.XLOOKUP(A186,'Patient Demographics'!A:A,'Patient Demographics'!J:J,"Not Found")</f>
        <v>Kerala</v>
      </c>
      <c r="E186" s="100">
        <f>_xlfn.XLOOKUP(A186,'Billing Details'!A186:A1185,'Billing Details'!E186:E1185,"Not Found")</f>
        <v>90000</v>
      </c>
      <c r="F186" s="100">
        <f>_xlfn.XLOOKUP(A186,'Billing Details'!A186:A1185,'Billing Details'!M186:M1185,"Not Found")</f>
        <v>0</v>
      </c>
      <c r="G186" s="100">
        <f>_xlfn.XLOOKUP(A186,'Patient Health Records'!A186:A1185,'Patient Health Records'!G186:G1185,"Not Found")</f>
        <v>64.2</v>
      </c>
      <c r="H186" s="17" t="str">
        <f>_xlfn.XLOOKUP(A186,'Patient Demographics'!A186:A1185,'Patient Demographics'!C186:C1185,"Not Found")</f>
        <v>Female</v>
      </c>
      <c r="I186" s="100" t="str">
        <f>_xlfn.XLOOKUP(A186,'Patient Health Records'!A186:A1185,'Patient Health Records'!B186:B1185,"Not Found")</f>
        <v>AB+</v>
      </c>
      <c r="J186" s="100" t="b">
        <f>_xlfn.XLOOKUP(A186,'Patient Health Records'!A186:A1185,'Patient Health Records'!H186:H1185,"Not Found")</f>
        <v>0</v>
      </c>
      <c r="K186" s="100" t="str">
        <f>_xlfn.XLOOKUP(A186,'Patient Health Records'!A186:A1185,'Patient Health Records'!J186:J1185,"Not Found")</f>
        <v>No</v>
      </c>
      <c r="L186" s="100" t="b">
        <f>_xlfn.XLOOKUP(A186,'Billing Details'!A:A,'Billing Details'!K:K,"Not Found")</f>
        <v>0</v>
      </c>
      <c r="M186" s="100" t="str">
        <f>_xlfn.XLOOKUP(A186,'Patient Education'!A:A,'Patient Education'!B:B,"Not Found")</f>
        <v>Bachelor's Degree</v>
      </c>
      <c r="N186" s="100" t="str">
        <f>_xlfn.XLOOKUP(A186,'Patient Education'!A:A,'Patient Education'!C:C,"None")</f>
        <v>Teacher</v>
      </c>
      <c r="O186" s="100">
        <f>_xlfn.XLOOKUP(A186,'Patient Demographics'!A:A,'Patient Demographics'!I:I,"Not Found")</f>
        <v>5</v>
      </c>
      <c r="P186" s="100" t="str" cm="1">
        <f t="array" ref="P186">_xlfn.IFS(
 O186 &lt;= 2, "Very Low",
 O186 &lt;= 5, "Low",
 O186 &lt;= 10, "Lower-Middle",
 O186 &lt;= 25, "Middle",
 O186 &lt;= 50, "Upper-Middle",
 O186 &lt;= 100, "High",
 O186 &lt;= 200, "Very High",
 O186 &lt;= 400, "Ultra High"
)</f>
        <v>Low</v>
      </c>
      <c r="Q186" s="33">
        <f>_xlfn.XLOOKUP(A186,'Patient Health Records'!A:A,'Patient Health Records'!E:E,"Not Found")</f>
        <v>21.95547347901919</v>
      </c>
      <c r="R186" s="100" t="b">
        <f>_xlfn.XLOOKUP(A186,'Patient Health Records'!A186:A1185,'Patient Health Records'!T186:T1185,"Not Found")</f>
        <v>0</v>
      </c>
      <c r="S186" s="100" t="b" cm="1">
        <f t="array" ref="S186">_xlfn.SWITCH(R186, "Yes", TRUE, "No", FALSE, R186)</f>
        <v>0</v>
      </c>
      <c r="T186" s="100" t="str">
        <f>_xlfn.XLOOKUP(A186,'Patient Health Records'!A:A,'Patient Health Records'!V:V,"Not Found")</f>
        <v>Osteoarthritis</v>
      </c>
      <c r="U186" s="100" t="str">
        <f>_xlfn.XLOOKUP(A186,'Patient Health Records'!A:A,'Patient Health Records'!X:X,"Not Found")</f>
        <v>Ongoing Treatment</v>
      </c>
      <c r="V186" s="100" t="b">
        <f>_xlfn.XLOOKUP(A186,'Billing Details'!A:A,'Billing Details'!K:K,"Not Found")</f>
        <v>0</v>
      </c>
      <c r="W186" s="100">
        <f>_xlfn.XLOOKUP(A186,'Billing Details'!A:A,'Billing Details'!J:J,"Not Found")</f>
        <v>0</v>
      </c>
      <c r="X186" s="100" t="b">
        <f>_xlfn.XLOOKUP(A186,'Patient Health Records'!A:A,'Patient Health Records'!P:P,"Not Found")</f>
        <v>0</v>
      </c>
      <c r="Y186" s="100" t="b" cm="1">
        <f t="array" ref="Y186">_xlfn.SWITCH(X186, "Yes", TRUE, "No", FALSE, X186)</f>
        <v>0</v>
      </c>
      <c r="Z186" s="100" t="b">
        <f>_xlfn.XLOOKUP(A186,'Patient Health Records'!A:A,'Patient Health Records'!T:T,"Not Found")</f>
        <v>0</v>
      </c>
      <c r="AA186" s="100" t="b" cm="1">
        <f t="array" ref="AA186">_xlfn.SWITCH(Z186, "Yes", TRUE, "No", FALSE, Z186)</f>
        <v>0</v>
      </c>
      <c r="AB186" s="100" t="b">
        <f>_xlfn.XLOOKUP(A186,'Patient Health Records'!A:A,'Patient Health Records'!K:K,"Not Found")</f>
        <v>0</v>
      </c>
      <c r="AC186" s="100" t="b" cm="1">
        <f t="array" ref="AC186">_xlfn.SWITCH(AB186, "Yes", TRUE, "No", FALSE, AB186)</f>
        <v>0</v>
      </c>
    </row>
    <row r="187" spans="1:29">
      <c r="A187" s="2" t="s">
        <v>381</v>
      </c>
      <c r="B187" s="100" t="str">
        <f>_xlfn.XLOOKUP(A187,'Patient Demographics'!A187:A1186,'Patient Demographics'!H187:H1186,"Not Found")</f>
        <v>Middle-aged</v>
      </c>
      <c r="C187" s="100" t="str">
        <f>_xlfn.XLOOKUP(A187,'Patient Demographics'!A187:A1186,'Patient Demographics'!L187:L1186,"Not Found")</f>
        <v>South</v>
      </c>
      <c r="D187" s="100" t="str">
        <f>_xlfn.XLOOKUP(A187,'Patient Demographics'!A:A,'Patient Demographics'!J:J,"Not Found")</f>
        <v>Kerala</v>
      </c>
      <c r="E187" s="100">
        <f>_xlfn.XLOOKUP(A187,'Billing Details'!A187:A1186,'Billing Details'!E187:E1186,"Not Found")</f>
        <v>300000</v>
      </c>
      <c r="F187" s="100">
        <f>_xlfn.XLOOKUP(A187,'Billing Details'!A187:A1186,'Billing Details'!M187:M1186,"Not Found")</f>
        <v>194773.68</v>
      </c>
      <c r="G187" s="100">
        <f>_xlfn.XLOOKUP(A187,'Patient Health Records'!A187:A1186,'Patient Health Records'!G187:G1186,"Not Found")</f>
        <v>85.3</v>
      </c>
      <c r="H187" s="17" t="str">
        <f>_xlfn.XLOOKUP(A187,'Patient Demographics'!A187:A1186,'Patient Demographics'!C187:C1186,"Not Found")</f>
        <v>Male</v>
      </c>
      <c r="I187" s="100" t="str">
        <f>_xlfn.XLOOKUP(A187,'Patient Health Records'!A187:A1186,'Patient Health Records'!B187:B1186,"Not Found")</f>
        <v>AB-</v>
      </c>
      <c r="J187" s="100" t="b">
        <f>_xlfn.XLOOKUP(A187,'Patient Health Records'!A187:A1186,'Patient Health Records'!H187:H1186,"Not Found")</f>
        <v>0</v>
      </c>
      <c r="K187" s="100" t="b">
        <f>_xlfn.XLOOKUP(A187,'Patient Health Records'!A187:A1186,'Patient Health Records'!J187:J1186,"Not Found")</f>
        <v>0</v>
      </c>
      <c r="L187" s="100" t="b">
        <f>_xlfn.XLOOKUP(A187,'Billing Details'!A:A,'Billing Details'!K:K,"Not Found")</f>
        <v>1</v>
      </c>
      <c r="M187" s="100" t="str">
        <f>_xlfn.XLOOKUP(A187,'Patient Education'!A:A,'Patient Education'!B:B,"Not Found")</f>
        <v>Master's Degree</v>
      </c>
      <c r="N187" s="100" t="str">
        <f>_xlfn.XLOOKUP(A187,'Patient Education'!A:A,'Patient Education'!C:C,"None")</f>
        <v>Manager</v>
      </c>
      <c r="O187" s="100">
        <f>_xlfn.XLOOKUP(A187,'Patient Demographics'!A:A,'Patient Demographics'!I:I,"Not Found")</f>
        <v>5</v>
      </c>
      <c r="P187" s="100" t="str" cm="1">
        <f t="array" ref="P187">_xlfn.IFS(
 O187 &lt;= 2, "Very Low",
 O187 &lt;= 5, "Low",
 O187 &lt;= 10, "Lower-Middle",
 O187 &lt;= 25, "Middle",
 O187 &lt;= 50, "Upper-Middle",
 O187 &lt;= 100, "High",
 O187 &lt;= 200, "Very High",
 O187 &lt;= 400, "Ultra High"
)</f>
        <v>Low</v>
      </c>
      <c r="Q187" s="33">
        <f>_xlfn.XLOOKUP(A187,'Patient Health Records'!A:A,'Patient Health Records'!E:E,"Not Found")</f>
        <v>31.714753123140991</v>
      </c>
      <c r="R187" s="100" t="b">
        <f>_xlfn.XLOOKUP(A187,'Patient Health Records'!A187:A1186,'Patient Health Records'!T187:T1186,"Not Found")</f>
        <v>1</v>
      </c>
      <c r="S187" s="100" t="b" cm="1">
        <f t="array" ref="S187">_xlfn.SWITCH(R187, "Yes", TRUE, "No", FALSE, R187)</f>
        <v>1</v>
      </c>
      <c r="T187" s="100" t="str">
        <f>_xlfn.XLOOKUP(A187,'Patient Health Records'!A:A,'Patient Health Records'!V:V,"Not Found")</f>
        <v>Diabetes</v>
      </c>
      <c r="U187" s="100" t="str">
        <f>_xlfn.XLOOKUP(A187,'Patient Health Records'!A:A,'Patient Health Records'!X:X,"Not Found")</f>
        <v>Critical</v>
      </c>
      <c r="V187" s="100" t="b">
        <f>_xlfn.XLOOKUP(A187,'Billing Details'!A:A,'Billing Details'!K:K,"Not Found")</f>
        <v>1</v>
      </c>
      <c r="W187" s="100" t="str">
        <f>_xlfn.XLOOKUP(A187,'Billing Details'!A:A,'Billing Details'!J:J,"Not Found")</f>
        <v>Medicare</v>
      </c>
      <c r="X187" s="100" t="b">
        <f>_xlfn.XLOOKUP(A187,'Patient Health Records'!A:A,'Patient Health Records'!P:P,"Not Found")</f>
        <v>0</v>
      </c>
      <c r="Y187" s="100" t="b" cm="1">
        <f t="array" ref="Y187">_xlfn.SWITCH(X187, "Yes", TRUE, "No", FALSE, X187)</f>
        <v>0</v>
      </c>
      <c r="Z187" s="100" t="b">
        <f>_xlfn.XLOOKUP(A187,'Patient Health Records'!A:A,'Patient Health Records'!T:T,"Not Found")</f>
        <v>1</v>
      </c>
      <c r="AA187" s="100" t="b" cm="1">
        <f t="array" ref="AA187">_xlfn.SWITCH(Z187, "Yes", TRUE, "No", FALSE, Z187)</f>
        <v>1</v>
      </c>
      <c r="AB187" s="100" t="b">
        <f>_xlfn.XLOOKUP(A187,'Patient Health Records'!A:A,'Patient Health Records'!K:K,"Not Found")</f>
        <v>0</v>
      </c>
      <c r="AC187" s="100" t="b" cm="1">
        <f t="array" ref="AC187">_xlfn.SWITCH(AB187, "Yes", TRUE, "No", FALSE, AB187)</f>
        <v>0</v>
      </c>
    </row>
    <row r="188" spans="1:29">
      <c r="A188" s="2" t="s">
        <v>383</v>
      </c>
      <c r="B188" s="100" t="str">
        <f>_xlfn.XLOOKUP(A188,'Patient Demographics'!A188:A1187,'Patient Demographics'!H188:H1187,"Not Found")</f>
        <v>Adult</v>
      </c>
      <c r="C188" s="100" t="str">
        <f>_xlfn.XLOOKUP(A188,'Patient Demographics'!A188:A1187,'Patient Demographics'!L188:L1187,"Not Found")</f>
        <v>South</v>
      </c>
      <c r="D188" s="100" t="str">
        <f>_xlfn.XLOOKUP(A188,'Patient Demographics'!A:A,'Patient Demographics'!J:J,"Not Found")</f>
        <v>Tamil Nadu</v>
      </c>
      <c r="E188" s="100">
        <f>_xlfn.XLOOKUP(A188,'Billing Details'!A188:A1187,'Billing Details'!E188:E1187,"Not Found")</f>
        <v>100</v>
      </c>
      <c r="F188" s="100">
        <f>_xlfn.XLOOKUP(A188,'Billing Details'!A188:A1187,'Billing Details'!M188:M1187,"Not Found")</f>
        <v>60.96</v>
      </c>
      <c r="G188" s="100">
        <f>_xlfn.XLOOKUP(A188,'Patient Health Records'!A188:A1187,'Patient Health Records'!G188:G1187,"Not Found")</f>
        <v>82.1</v>
      </c>
      <c r="H188" s="17" t="str">
        <f>_xlfn.XLOOKUP(A188,'Patient Demographics'!A188:A1187,'Patient Demographics'!C188:C1187,"Not Found")</f>
        <v>Female</v>
      </c>
      <c r="I188" s="100" t="str">
        <f>_xlfn.XLOOKUP(A188,'Patient Health Records'!A188:A1187,'Patient Health Records'!B188:B1187,"Not Found")</f>
        <v>O-</v>
      </c>
      <c r="J188" s="100" t="b">
        <f>_xlfn.XLOOKUP(A188,'Patient Health Records'!A188:A1187,'Patient Health Records'!H188:H1187,"Not Found")</f>
        <v>1</v>
      </c>
      <c r="K188" s="100" t="b">
        <f>_xlfn.XLOOKUP(A188,'Patient Health Records'!A188:A1187,'Patient Health Records'!J188:J1187,"Not Found")</f>
        <v>0</v>
      </c>
      <c r="L188" s="100" t="b">
        <f>_xlfn.XLOOKUP(A188,'Billing Details'!A:A,'Billing Details'!K:K,"Not Found")</f>
        <v>1</v>
      </c>
      <c r="M188" s="100" t="str">
        <f>_xlfn.XLOOKUP(A188,'Patient Education'!A:A,'Patient Education'!B:B,"Not Found")</f>
        <v>School</v>
      </c>
      <c r="N188" s="100" t="str">
        <f>_xlfn.XLOOKUP(A188,'Patient Education'!A:A,'Patient Education'!C:C,"None")</f>
        <v>Clerical Staff</v>
      </c>
      <c r="O188" s="100">
        <f>_xlfn.XLOOKUP(A188,'Patient Demographics'!A:A,'Patient Demographics'!I:I,"Not Found")</f>
        <v>4</v>
      </c>
      <c r="P188" s="100" t="str" cm="1">
        <f t="array" ref="P188">_xlfn.IFS(
 O188 &lt;= 2, "Very Low",
 O188 &lt;= 5, "Low",
 O188 &lt;= 10, "Lower-Middle",
 O188 &lt;= 25, "Middle",
 O188 &lt;= 50, "Upper-Middle",
 O188 &lt;= 100, "High",
 O188 &lt;= 200, "Very High",
 O188 &lt;= 400, "Ultra High"
)</f>
        <v>Low</v>
      </c>
      <c r="Q188" s="33">
        <f>_xlfn.XLOOKUP(A188,'Patient Health Records'!A:A,'Patient Health Records'!E:E,"Not Found")</f>
        <v>25.912132306526949</v>
      </c>
      <c r="R188" s="100" t="b">
        <f>_xlfn.XLOOKUP(A188,'Patient Health Records'!A188:A1187,'Patient Health Records'!T188:T1187,"Not Found")</f>
        <v>0</v>
      </c>
      <c r="S188" s="100" t="b" cm="1">
        <f t="array" ref="S188">_xlfn.SWITCH(R188, "Yes", TRUE, "No", FALSE, R188)</f>
        <v>0</v>
      </c>
      <c r="T188" s="100" t="str">
        <f>_xlfn.XLOOKUP(A188,'Patient Health Records'!A:A,'Patient Health Records'!V:V,"Not Found")</f>
        <v>Allergic Reaction</v>
      </c>
      <c r="U188" s="100" t="str">
        <f>_xlfn.XLOOKUP(A188,'Patient Health Records'!A:A,'Patient Health Records'!X:X,"Not Found")</f>
        <v>Ongoing Treatment</v>
      </c>
      <c r="V188" s="100" t="b">
        <f>_xlfn.XLOOKUP(A188,'Billing Details'!A:A,'Billing Details'!K:K,"Not Found")</f>
        <v>1</v>
      </c>
      <c r="W188" s="100" t="str">
        <f>_xlfn.XLOOKUP(A188,'Billing Details'!A:A,'Billing Details'!J:J,"Not Found")</f>
        <v>Blue Cross</v>
      </c>
      <c r="X188" s="100" t="b">
        <f>_xlfn.XLOOKUP(A188,'Patient Health Records'!A:A,'Patient Health Records'!P:P,"Not Found")</f>
        <v>0</v>
      </c>
      <c r="Y188" s="100" t="b" cm="1">
        <f t="array" ref="Y188">_xlfn.SWITCH(X188, "Yes", TRUE, "No", FALSE, X188)</f>
        <v>0</v>
      </c>
      <c r="Z188" s="100" t="b">
        <f>_xlfn.XLOOKUP(A188,'Patient Health Records'!A:A,'Patient Health Records'!T:T,"Not Found")</f>
        <v>0</v>
      </c>
      <c r="AA188" s="100" t="b" cm="1">
        <f t="array" ref="AA188">_xlfn.SWITCH(Z188, "Yes", TRUE, "No", FALSE, Z188)</f>
        <v>0</v>
      </c>
      <c r="AB188" s="100" t="b">
        <f>_xlfn.XLOOKUP(A188,'Patient Health Records'!A:A,'Patient Health Records'!K:K,"Not Found")</f>
        <v>0</v>
      </c>
      <c r="AC188" s="100" t="b" cm="1">
        <f t="array" ref="AC188">_xlfn.SWITCH(AB188, "Yes", TRUE, "No", FALSE, AB188)</f>
        <v>0</v>
      </c>
    </row>
    <row r="189" spans="1:29">
      <c r="A189" s="2" t="s">
        <v>385</v>
      </c>
      <c r="B189" s="100" t="str">
        <f>_xlfn.XLOOKUP(A189,'Patient Demographics'!A189:A1188,'Patient Demographics'!H189:H1188,"Not Found")</f>
        <v>Adult</v>
      </c>
      <c r="C189" s="100" t="str">
        <f>_xlfn.XLOOKUP(A189,'Patient Demographics'!A189:A1188,'Patient Demographics'!L189:L1188,"Not Found")</f>
        <v>North</v>
      </c>
      <c r="D189" s="100" t="str">
        <f>_xlfn.XLOOKUP(A189,'Patient Demographics'!A:A,'Patient Demographics'!J:J,"Not Found")</f>
        <v>Punjab</v>
      </c>
      <c r="E189" s="100">
        <f>_xlfn.XLOOKUP(A189,'Billing Details'!A189:A1188,'Billing Details'!E189:E1188,"Not Found")</f>
        <v>10000</v>
      </c>
      <c r="F189" s="100">
        <f>_xlfn.XLOOKUP(A189,'Billing Details'!A189:A1188,'Billing Details'!M189:M1188,"Not Found")</f>
        <v>7939.0999999999995</v>
      </c>
      <c r="G189" s="100">
        <f>_xlfn.XLOOKUP(A189,'Patient Health Records'!A189:A1188,'Patient Health Records'!G189:G1188,"Not Found")</f>
        <v>96.5</v>
      </c>
      <c r="H189" s="17" t="str">
        <f>_xlfn.XLOOKUP(A189,'Patient Demographics'!A189:A1188,'Patient Demographics'!C189:C1188,"Not Found")</f>
        <v>Male</v>
      </c>
      <c r="I189" s="100" t="str">
        <f>_xlfn.XLOOKUP(A189,'Patient Health Records'!A189:A1188,'Patient Health Records'!B189:B1188,"Not Found")</f>
        <v>A+</v>
      </c>
      <c r="J189" s="100" t="b">
        <f>_xlfn.XLOOKUP(A189,'Patient Health Records'!A189:A1188,'Patient Health Records'!H189:H1188,"Not Found")</f>
        <v>0</v>
      </c>
      <c r="K189" s="100" t="b">
        <f>_xlfn.XLOOKUP(A189,'Patient Health Records'!A189:A1188,'Patient Health Records'!J189:J1188,"Not Found")</f>
        <v>0</v>
      </c>
      <c r="L189" s="100" t="b">
        <f>_xlfn.XLOOKUP(A189,'Billing Details'!A:A,'Billing Details'!K:K,"Not Found")</f>
        <v>1</v>
      </c>
      <c r="M189" s="100" t="str">
        <f>_xlfn.XLOOKUP(A189,'Patient Education'!A:A,'Patient Education'!B:B,"Not Found")</f>
        <v>Master's Degree</v>
      </c>
      <c r="N189" s="100" t="str">
        <f>_xlfn.XLOOKUP(A189,'Patient Education'!A:A,'Patient Education'!C:C,"None")</f>
        <v>Software Engineer</v>
      </c>
      <c r="O189" s="100">
        <f>_xlfn.XLOOKUP(A189,'Patient Demographics'!A:A,'Patient Demographics'!I:I,"Not Found")</f>
        <v>0</v>
      </c>
      <c r="P189" s="100" t="str" cm="1">
        <f t="array" ref="P189">_xlfn.IFS(
 O189 &lt;= 2, "Very Low",
 O189 &lt;= 5, "Low",
 O189 &lt;= 10, "Lower-Middle",
 O189 &lt;= 25, "Middle",
 O189 &lt;= 50, "Upper-Middle",
 O189 &lt;= 100, "High",
 O189 &lt;= 200, "Very High",
 O189 &lt;= 400, "Ultra High"
)</f>
        <v>Very Low</v>
      </c>
      <c r="Q189" s="33">
        <f>_xlfn.XLOOKUP(A189,'Patient Health Records'!A:A,'Patient Health Records'!E:E,"Not Found")</f>
        <v>33.787332376317359</v>
      </c>
      <c r="R189" s="100" t="b">
        <f>_xlfn.XLOOKUP(A189,'Patient Health Records'!A189:A1188,'Patient Health Records'!T189:T1188,"Not Found")</f>
        <v>1</v>
      </c>
      <c r="S189" s="100" t="b" cm="1">
        <f t="array" ref="S189">_xlfn.SWITCH(R189, "Yes", TRUE, "No", FALSE, R189)</f>
        <v>1</v>
      </c>
      <c r="T189" s="100" t="str">
        <f>_xlfn.XLOOKUP(A189,'Patient Health Records'!A:A,'Patient Health Records'!V:V,"Not Found")</f>
        <v>Heart Disease</v>
      </c>
      <c r="U189" s="100" t="str">
        <f>_xlfn.XLOOKUP(A189,'Patient Health Records'!A:A,'Patient Health Records'!X:X,"Not Found")</f>
        <v>Recovered</v>
      </c>
      <c r="V189" s="100" t="b">
        <f>_xlfn.XLOOKUP(A189,'Billing Details'!A:A,'Billing Details'!K:K,"Not Found")</f>
        <v>1</v>
      </c>
      <c r="W189" s="100" t="str">
        <f>_xlfn.XLOOKUP(A189,'Billing Details'!A:A,'Billing Details'!J:J,"Not Found")</f>
        <v>Aetna</v>
      </c>
      <c r="X189" s="100" t="b">
        <f>_xlfn.XLOOKUP(A189,'Patient Health Records'!A:A,'Patient Health Records'!P:P,"Not Found")</f>
        <v>1</v>
      </c>
      <c r="Y189" s="100" t="b" cm="1">
        <f t="array" ref="Y189">_xlfn.SWITCH(X189, "Yes", TRUE, "No", FALSE, X189)</f>
        <v>1</v>
      </c>
      <c r="Z189" s="100" t="b">
        <f>_xlfn.XLOOKUP(A189,'Patient Health Records'!A:A,'Patient Health Records'!T:T,"Not Found")</f>
        <v>1</v>
      </c>
      <c r="AA189" s="100" t="b" cm="1">
        <f t="array" ref="AA189">_xlfn.SWITCH(Z189, "Yes", TRUE, "No", FALSE, Z189)</f>
        <v>1</v>
      </c>
      <c r="AB189" s="100" t="b">
        <f>_xlfn.XLOOKUP(A189,'Patient Health Records'!A:A,'Patient Health Records'!K:K,"Not Found")</f>
        <v>1</v>
      </c>
      <c r="AC189" s="100" t="b" cm="1">
        <f t="array" ref="AC189">_xlfn.SWITCH(AB189, "Yes", TRUE, "No", FALSE, AB189)</f>
        <v>1</v>
      </c>
    </row>
    <row r="190" spans="1:29">
      <c r="A190" s="2" t="s">
        <v>386</v>
      </c>
      <c r="B190" s="100" t="str">
        <f>_xlfn.XLOOKUP(A190,'Patient Demographics'!A190:A1189,'Patient Demographics'!H190:H1189,"Not Found")</f>
        <v>Adult</v>
      </c>
      <c r="C190" s="100" t="str">
        <f>_xlfn.XLOOKUP(A190,'Patient Demographics'!A190:A1189,'Patient Demographics'!L190:L1189,"Not Found")</f>
        <v>South</v>
      </c>
      <c r="D190" s="100" t="str">
        <f>_xlfn.XLOOKUP(A190,'Patient Demographics'!A:A,'Patient Demographics'!J:J,"Not Found")</f>
        <v>Karnataka</v>
      </c>
      <c r="E190" s="100">
        <f>_xlfn.XLOOKUP(A190,'Billing Details'!A190:A1189,'Billing Details'!E190:E1189,"Not Found")</f>
        <v>240000</v>
      </c>
      <c r="F190" s="100">
        <f>_xlfn.XLOOKUP(A190,'Billing Details'!A190:A1189,'Billing Details'!M190:M1189,"Not Found")</f>
        <v>214090.32</v>
      </c>
      <c r="G190" s="100">
        <f>_xlfn.XLOOKUP(A190,'Patient Health Records'!A190:A1189,'Patient Health Records'!G190:G1189,"Not Found")</f>
        <v>61.8</v>
      </c>
      <c r="H190" s="17" t="str">
        <f>_xlfn.XLOOKUP(A190,'Patient Demographics'!A190:A1189,'Patient Demographics'!C190:C1189,"Not Found")</f>
        <v>Male</v>
      </c>
      <c r="I190" s="100" t="str">
        <f>_xlfn.XLOOKUP(A190,'Patient Health Records'!A190:A1189,'Patient Health Records'!B190:B1189,"Not Found")</f>
        <v>AB+</v>
      </c>
      <c r="J190" s="100" t="b">
        <f>_xlfn.XLOOKUP(A190,'Patient Health Records'!A190:A1189,'Patient Health Records'!H190:H1189,"Not Found")</f>
        <v>1</v>
      </c>
      <c r="K190" s="100" t="b">
        <f>_xlfn.XLOOKUP(A190,'Patient Health Records'!A190:A1189,'Patient Health Records'!J190:J1189,"Not Found")</f>
        <v>1</v>
      </c>
      <c r="L190" s="100" t="b">
        <f>_xlfn.XLOOKUP(A190,'Billing Details'!A:A,'Billing Details'!K:K,"Not Found")</f>
        <v>1</v>
      </c>
      <c r="M190" s="100" t="str">
        <f>_xlfn.XLOOKUP(A190,'Patient Education'!A:A,'Patient Education'!B:B,"Not Found")</f>
        <v>School</v>
      </c>
      <c r="N190" s="100" t="str">
        <f>_xlfn.XLOOKUP(A190,'Patient Education'!A:A,'Patient Education'!C:C,"None")</f>
        <v>Driver</v>
      </c>
      <c r="O190" s="100">
        <f>_xlfn.XLOOKUP(A190,'Patient Demographics'!A:A,'Patient Demographics'!I:I,"Not Found")</f>
        <v>20</v>
      </c>
      <c r="P190" s="100" t="str" cm="1">
        <f t="array" ref="P190">_xlfn.IFS(
 O190 &lt;= 2, "Very Low",
 O190 &lt;= 5, "Low",
 O190 &lt;= 10, "Lower-Middle",
 O190 &lt;= 25, "Middle",
 O190 &lt;= 50, "Upper-Middle",
 O190 &lt;= 100, "High",
 O190 &lt;= 200, "Very High",
 O190 &lt;= 400, "Ultra High"
)</f>
        <v>Middle</v>
      </c>
      <c r="Q190" s="33">
        <f>_xlfn.XLOOKUP(A190,'Patient Health Records'!A:A,'Patient Health Records'!E:E,"Not Found")</f>
        <v>22.159274265839578</v>
      </c>
      <c r="R190" s="100" t="b">
        <f>_xlfn.XLOOKUP(A190,'Patient Health Records'!A190:A1189,'Patient Health Records'!T190:T1189,"Not Found")</f>
        <v>0</v>
      </c>
      <c r="S190" s="100" t="b" cm="1">
        <f t="array" ref="S190">_xlfn.SWITCH(R190, "Yes", TRUE, "No", FALSE, R190)</f>
        <v>0</v>
      </c>
      <c r="T190" s="100" t="str">
        <f>_xlfn.XLOOKUP(A190,'Patient Health Records'!A:A,'Patient Health Records'!V:V,"Not Found")</f>
        <v>Fractured Leg</v>
      </c>
      <c r="U190" s="100" t="str">
        <f>_xlfn.XLOOKUP(A190,'Patient Health Records'!A:A,'Patient Health Records'!X:X,"Not Found")</f>
        <v>Recovered</v>
      </c>
      <c r="V190" s="100" t="b">
        <f>_xlfn.XLOOKUP(A190,'Billing Details'!A:A,'Billing Details'!K:K,"Not Found")</f>
        <v>1</v>
      </c>
      <c r="W190" s="100" t="str">
        <f>_xlfn.XLOOKUP(A190,'Billing Details'!A:A,'Billing Details'!J:J,"Not Found")</f>
        <v>Blue Cross</v>
      </c>
      <c r="X190" s="100" t="b">
        <f>_xlfn.XLOOKUP(A190,'Patient Health Records'!A:A,'Patient Health Records'!P:P,"Not Found")</f>
        <v>0</v>
      </c>
      <c r="Y190" s="100" t="b" cm="1">
        <f t="array" ref="Y190">_xlfn.SWITCH(X190, "Yes", TRUE, "No", FALSE, X190)</f>
        <v>0</v>
      </c>
      <c r="Z190" s="100" t="b">
        <f>_xlfn.XLOOKUP(A190,'Patient Health Records'!A:A,'Patient Health Records'!T:T,"Not Found")</f>
        <v>0</v>
      </c>
      <c r="AA190" s="100" t="b" cm="1">
        <f t="array" ref="AA190">_xlfn.SWITCH(Z190, "Yes", TRUE, "No", FALSE, Z190)</f>
        <v>0</v>
      </c>
      <c r="AB190" s="100" t="b">
        <f>_xlfn.XLOOKUP(A190,'Patient Health Records'!A:A,'Patient Health Records'!K:K,"Not Found")</f>
        <v>0</v>
      </c>
      <c r="AC190" s="100" t="b" cm="1">
        <f t="array" ref="AC190">_xlfn.SWITCH(AB190, "Yes", TRUE, "No", FALSE, AB190)</f>
        <v>0</v>
      </c>
    </row>
    <row r="191" spans="1:29">
      <c r="A191" s="2" t="s">
        <v>388</v>
      </c>
      <c r="B191" s="100" t="str">
        <f>_xlfn.XLOOKUP(A191,'Patient Demographics'!A191:A1190,'Patient Demographics'!H191:H1190,"Not Found")</f>
        <v>Adult</v>
      </c>
      <c r="C191" s="100" t="str">
        <f>_xlfn.XLOOKUP(A191,'Patient Demographics'!A191:A1190,'Patient Demographics'!L191:L1190,"Not Found")</f>
        <v>North</v>
      </c>
      <c r="D191" s="100" t="str">
        <f>_xlfn.XLOOKUP(A191,'Patient Demographics'!A:A,'Patient Demographics'!J:J,"Not Found")</f>
        <v>Punjab</v>
      </c>
      <c r="E191" s="100">
        <f>_xlfn.XLOOKUP(A191,'Billing Details'!A191:A1190,'Billing Details'!E191:E1190,"Not Found")</f>
        <v>18000</v>
      </c>
      <c r="F191" s="100">
        <f>_xlfn.XLOOKUP(A191,'Billing Details'!A191:A1190,'Billing Details'!M191:M1190,"Not Found")</f>
        <v>12382.380000000001</v>
      </c>
      <c r="G191" s="100">
        <f>_xlfn.XLOOKUP(A191,'Patient Health Records'!A191:A1190,'Patient Health Records'!G191:G1190,"Not Found")</f>
        <v>96.3</v>
      </c>
      <c r="H191" s="17" t="str">
        <f>_xlfn.XLOOKUP(A191,'Patient Demographics'!A191:A1190,'Patient Demographics'!C191:C1190,"Not Found")</f>
        <v>Female</v>
      </c>
      <c r="I191" s="100" t="str">
        <f>_xlfn.XLOOKUP(A191,'Patient Health Records'!A191:A1190,'Patient Health Records'!B191:B1190,"Not Found")</f>
        <v>B-</v>
      </c>
      <c r="J191" s="100" t="b">
        <f>_xlfn.XLOOKUP(A191,'Patient Health Records'!A191:A1190,'Patient Health Records'!H191:H1190,"Not Found")</f>
        <v>0</v>
      </c>
      <c r="K191" s="100" t="b">
        <f>_xlfn.XLOOKUP(A191,'Patient Health Records'!A191:A1190,'Patient Health Records'!J191:J1190,"Not Found")</f>
        <v>0</v>
      </c>
      <c r="L191" s="100" t="b">
        <f>_xlfn.XLOOKUP(A191,'Billing Details'!A:A,'Billing Details'!K:K,"Not Found")</f>
        <v>1</v>
      </c>
      <c r="M191" s="100" t="str">
        <f>_xlfn.XLOOKUP(A191,'Patient Education'!A:A,'Patient Education'!B:B,"Not Found")</f>
        <v>Bachelor's Degree</v>
      </c>
      <c r="N191" s="100" t="str">
        <f>_xlfn.XLOOKUP(A191,'Patient Education'!A:A,'Patient Education'!C:C,"None")</f>
        <v>Engineer</v>
      </c>
      <c r="O191" s="100">
        <f>_xlfn.XLOOKUP(A191,'Patient Demographics'!A:A,'Patient Demographics'!I:I,"Not Found")</f>
        <v>30</v>
      </c>
      <c r="P191" s="100" t="str" cm="1">
        <f t="array" ref="P191">_xlfn.IFS(
 O191 &lt;= 2, "Very Low",
 O191 &lt;= 5, "Low",
 O191 &lt;= 10, "Lower-Middle",
 O191 &lt;= 25, "Middle",
 O191 &lt;= 50, "Upper-Middle",
 O191 &lt;= 100, "High",
 O191 &lt;= 200, "Very High",
 O191 &lt;= 400, "Ultra High"
)</f>
        <v>Upper-Middle</v>
      </c>
      <c r="Q191" s="33">
        <f>_xlfn.XLOOKUP(A191,'Patient Health Records'!A:A,'Patient Health Records'!E:E,"Not Found")</f>
        <v>31.088584710743802</v>
      </c>
      <c r="R191" s="100" t="b">
        <f>_xlfn.XLOOKUP(A191,'Patient Health Records'!A191:A1190,'Patient Health Records'!T191:T1190,"Not Found")</f>
        <v>1</v>
      </c>
      <c r="S191" s="100" t="b" cm="1">
        <f t="array" ref="S191">_xlfn.SWITCH(R191, "Yes", TRUE, "No", FALSE, R191)</f>
        <v>1</v>
      </c>
      <c r="T191" s="100" t="str">
        <f>_xlfn.XLOOKUP(A191,'Patient Health Records'!A:A,'Patient Health Records'!V:V,"Not Found")</f>
        <v>Heart Disease</v>
      </c>
      <c r="U191" s="100" t="str">
        <f>_xlfn.XLOOKUP(A191,'Patient Health Records'!A:A,'Patient Health Records'!X:X,"Not Found")</f>
        <v>Recovered</v>
      </c>
      <c r="V191" s="100" t="b">
        <f>_xlfn.XLOOKUP(A191,'Billing Details'!A:A,'Billing Details'!K:K,"Not Found")</f>
        <v>1</v>
      </c>
      <c r="W191" s="100" t="str">
        <f>_xlfn.XLOOKUP(A191,'Billing Details'!A:A,'Billing Details'!J:J,"Not Found")</f>
        <v>Medicare</v>
      </c>
      <c r="X191" s="100" t="b">
        <f>_xlfn.XLOOKUP(A191,'Patient Health Records'!A:A,'Patient Health Records'!P:P,"Not Found")</f>
        <v>1</v>
      </c>
      <c r="Y191" s="100" t="b" cm="1">
        <f t="array" ref="Y191">_xlfn.SWITCH(X191, "Yes", TRUE, "No", FALSE, X191)</f>
        <v>1</v>
      </c>
      <c r="Z191" s="100" t="b">
        <f>_xlfn.XLOOKUP(A191,'Patient Health Records'!A:A,'Patient Health Records'!T:T,"Not Found")</f>
        <v>1</v>
      </c>
      <c r="AA191" s="100" t="b" cm="1">
        <f t="array" ref="AA191">_xlfn.SWITCH(Z191, "Yes", TRUE, "No", FALSE, Z191)</f>
        <v>1</v>
      </c>
      <c r="AB191" s="100" t="b">
        <f>_xlfn.XLOOKUP(A191,'Patient Health Records'!A:A,'Patient Health Records'!K:K,"Not Found")</f>
        <v>0</v>
      </c>
      <c r="AC191" s="100" t="b" cm="1">
        <f t="array" ref="AC191">_xlfn.SWITCH(AB191, "Yes", TRUE, "No", FALSE, AB191)</f>
        <v>0</v>
      </c>
    </row>
    <row r="192" spans="1:29">
      <c r="A192" s="2" t="s">
        <v>390</v>
      </c>
      <c r="B192" s="100" t="str">
        <f>_xlfn.XLOOKUP(A192,'Patient Demographics'!A192:A1191,'Patient Demographics'!H192:H1191,"Not Found")</f>
        <v>Adult</v>
      </c>
      <c r="C192" s="100" t="str">
        <f>_xlfn.XLOOKUP(A192,'Patient Demographics'!A192:A1191,'Patient Demographics'!L192:L1191,"Not Found")</f>
        <v>North</v>
      </c>
      <c r="D192" s="100" t="str">
        <f>_xlfn.XLOOKUP(A192,'Patient Demographics'!A:A,'Patient Demographics'!J:J,"Not Found")</f>
        <v>Punjab</v>
      </c>
      <c r="E192" s="100">
        <f>_xlfn.XLOOKUP(A192,'Billing Details'!A192:A1191,'Billing Details'!E192:E1191,"Not Found")</f>
        <v>75000</v>
      </c>
      <c r="F192" s="100">
        <f>_xlfn.XLOOKUP(A192,'Billing Details'!A192:A1191,'Billing Details'!M192:M1191,"Not Found")</f>
        <v>57189.799999999996</v>
      </c>
      <c r="G192" s="100">
        <f>_xlfn.XLOOKUP(A192,'Patient Health Records'!A192:A1191,'Patient Health Records'!G192:G1191,"Not Found")</f>
        <v>77.900000000000006</v>
      </c>
      <c r="H192" s="17" t="str">
        <f>_xlfn.XLOOKUP(A192,'Patient Demographics'!A192:A1191,'Patient Demographics'!C192:C1191,"Not Found")</f>
        <v>Female</v>
      </c>
      <c r="I192" s="100" t="str">
        <f>_xlfn.XLOOKUP(A192,'Patient Health Records'!A192:A1191,'Patient Health Records'!B192:B1191,"Not Found")</f>
        <v>AB-</v>
      </c>
      <c r="J192" s="100" t="b">
        <f>_xlfn.XLOOKUP(A192,'Patient Health Records'!A192:A1191,'Patient Health Records'!H192:H1191,"Not Found")</f>
        <v>0</v>
      </c>
      <c r="K192" s="100" t="b">
        <f>_xlfn.XLOOKUP(A192,'Patient Health Records'!A192:A1191,'Patient Health Records'!J192:J1191,"Not Found")</f>
        <v>0</v>
      </c>
      <c r="L192" s="100" t="b">
        <f>_xlfn.XLOOKUP(A192,'Billing Details'!A:A,'Billing Details'!K:K,"Not Found")</f>
        <v>1</v>
      </c>
      <c r="M192" s="100" t="str">
        <f>_xlfn.XLOOKUP(A192,'Patient Education'!A:A,'Patient Education'!B:B,"Not Found")</f>
        <v>Bachelor's Degree</v>
      </c>
      <c r="N192" s="100" t="str">
        <f>_xlfn.XLOOKUP(A192,'Patient Education'!A:A,'Patient Education'!C:C,"None")</f>
        <v>Engineer</v>
      </c>
      <c r="O192" s="100">
        <f>_xlfn.XLOOKUP(A192,'Patient Demographics'!A:A,'Patient Demographics'!I:I,"Not Found")</f>
        <v>9</v>
      </c>
      <c r="P192" s="100" t="str" cm="1">
        <f t="array" ref="P192">_xlfn.IFS(
 O192 &lt;= 2, "Very Low",
 O192 &lt;= 5, "Low",
 O192 &lt;= 10, "Lower-Middle",
 O192 &lt;= 25, "Middle",
 O192 &lt;= 50, "Upper-Middle",
 O192 &lt;= 100, "High",
 O192 &lt;= 200, "Very High",
 O192 &lt;= 400, "Ultra High"
)</f>
        <v>Lower-Middle</v>
      </c>
      <c r="Q192" s="33">
        <f>_xlfn.XLOOKUP(A192,'Patient Health Records'!A:A,'Patient Health Records'!E:E,"Not Found")</f>
        <v>28.96341463414635</v>
      </c>
      <c r="R192" s="100" t="b">
        <f>_xlfn.XLOOKUP(A192,'Patient Health Records'!A192:A1191,'Patient Health Records'!T192:T1191,"Not Found")</f>
        <v>1</v>
      </c>
      <c r="S192" s="100" t="b" cm="1">
        <f t="array" ref="S192">_xlfn.SWITCH(R192, "Yes", TRUE, "No", FALSE, R192)</f>
        <v>1</v>
      </c>
      <c r="T192" s="100" t="str">
        <f>_xlfn.XLOOKUP(A192,'Patient Health Records'!A:A,'Patient Health Records'!V:V,"Not Found")</f>
        <v>Heart Attack</v>
      </c>
      <c r="U192" s="100" t="str">
        <f>_xlfn.XLOOKUP(A192,'Patient Health Records'!A:A,'Patient Health Records'!X:X,"Not Found")</f>
        <v>Ongoing Treatment</v>
      </c>
      <c r="V192" s="100" t="b">
        <f>_xlfn.XLOOKUP(A192,'Billing Details'!A:A,'Billing Details'!K:K,"Not Found")</f>
        <v>1</v>
      </c>
      <c r="W192" s="100" t="str">
        <f>_xlfn.XLOOKUP(A192,'Billing Details'!A:A,'Billing Details'!J:J,"Not Found")</f>
        <v>Cigna</v>
      </c>
      <c r="X192" s="100" t="b">
        <f>_xlfn.XLOOKUP(A192,'Patient Health Records'!A:A,'Patient Health Records'!P:P,"Not Found")</f>
        <v>1</v>
      </c>
      <c r="Y192" s="100" t="b" cm="1">
        <f t="array" ref="Y192">_xlfn.SWITCH(X192, "Yes", TRUE, "No", FALSE, X192)</f>
        <v>1</v>
      </c>
      <c r="Z192" s="100" t="b">
        <f>_xlfn.XLOOKUP(A192,'Patient Health Records'!A:A,'Patient Health Records'!T:T,"Not Found")</f>
        <v>1</v>
      </c>
      <c r="AA192" s="100" t="b" cm="1">
        <f t="array" ref="AA192">_xlfn.SWITCH(Z192, "Yes", TRUE, "No", FALSE, Z192)</f>
        <v>1</v>
      </c>
      <c r="AB192" s="100" t="b">
        <f>_xlfn.XLOOKUP(A192,'Patient Health Records'!A:A,'Patient Health Records'!K:K,"Not Found")</f>
        <v>0</v>
      </c>
      <c r="AC192" s="100" t="b" cm="1">
        <f t="array" ref="AC192">_xlfn.SWITCH(AB192, "Yes", TRUE, "No", FALSE, AB192)</f>
        <v>0</v>
      </c>
    </row>
    <row r="193" spans="1:29">
      <c r="A193" s="2" t="s">
        <v>392</v>
      </c>
      <c r="B193" s="100" t="str">
        <f>_xlfn.XLOOKUP(A193,'Patient Demographics'!A193:A1192,'Patient Demographics'!H193:H1192,"Not Found")</f>
        <v>Adult</v>
      </c>
      <c r="C193" s="100" t="str">
        <f>_xlfn.XLOOKUP(A193,'Patient Demographics'!A193:A1192,'Patient Demographics'!L193:L1192,"Not Found")</f>
        <v>North</v>
      </c>
      <c r="D193" s="100" t="str">
        <f>_xlfn.XLOOKUP(A193,'Patient Demographics'!A:A,'Patient Demographics'!J:J,"Not Found")</f>
        <v>Uttar Pradesh</v>
      </c>
      <c r="E193" s="100">
        <f>_xlfn.XLOOKUP(A193,'Billing Details'!A193:A1192,'Billing Details'!E193:E1192,"Not Found")</f>
        <v>2000</v>
      </c>
      <c r="F193" s="100">
        <f>_xlfn.XLOOKUP(A193,'Billing Details'!A193:A1192,'Billing Details'!M193:M1192,"Not Found")</f>
        <v>1230.08</v>
      </c>
      <c r="G193" s="100">
        <f>_xlfn.XLOOKUP(A193,'Patient Health Records'!A193:A1192,'Patient Health Records'!G193:G1192,"Not Found")</f>
        <v>102.1</v>
      </c>
      <c r="H193" s="17" t="str">
        <f>_xlfn.XLOOKUP(A193,'Patient Demographics'!A193:A1192,'Patient Demographics'!C193:C1192,"Not Found")</f>
        <v>Female</v>
      </c>
      <c r="I193" s="100" t="str">
        <f>_xlfn.XLOOKUP(A193,'Patient Health Records'!A193:A1192,'Patient Health Records'!B193:B1192,"Not Found")</f>
        <v>B-</v>
      </c>
      <c r="J193" s="100" t="b">
        <f>_xlfn.XLOOKUP(A193,'Patient Health Records'!A193:A1192,'Patient Health Records'!H193:H1192,"Not Found")</f>
        <v>1</v>
      </c>
      <c r="K193" s="100" t="b">
        <f>_xlfn.XLOOKUP(A193,'Patient Health Records'!A193:A1192,'Patient Health Records'!J193:J1192,"Not Found")</f>
        <v>0</v>
      </c>
      <c r="L193" s="100" t="b">
        <f>_xlfn.XLOOKUP(A193,'Billing Details'!A:A,'Billing Details'!K:K,"Not Found")</f>
        <v>1</v>
      </c>
      <c r="M193" s="100" t="str">
        <f>_xlfn.XLOOKUP(A193,'Patient Education'!A:A,'Patient Education'!B:B,"Not Found")</f>
        <v>Bachelor's Degree</v>
      </c>
      <c r="N193" s="100" t="str">
        <f>_xlfn.XLOOKUP(A193,'Patient Education'!A:A,'Patient Education'!C:C,"None")</f>
        <v>Teacher</v>
      </c>
      <c r="O193" s="100">
        <f>_xlfn.XLOOKUP(A193,'Patient Demographics'!A:A,'Patient Demographics'!I:I,"Not Found")</f>
        <v>4</v>
      </c>
      <c r="P193" s="100" t="str" cm="1">
        <f t="array" ref="P193">_xlfn.IFS(
 O193 &lt;= 2, "Very Low",
 O193 &lt;= 5, "Low",
 O193 &lt;= 10, "Lower-Middle",
 O193 &lt;= 25, "Middle",
 O193 &lt;= 50, "Upper-Middle",
 O193 &lt;= 100, "High",
 O193 &lt;= 200, "Very High",
 O193 &lt;= 400, "Ultra High"
)</f>
        <v>Low</v>
      </c>
      <c r="Q193" s="33">
        <f>_xlfn.XLOOKUP(A193,'Patient Health Records'!A:A,'Patient Health Records'!E:E,"Not Found")</f>
        <v>34.916726514141104</v>
      </c>
      <c r="R193" s="100" t="b">
        <f>_xlfn.XLOOKUP(A193,'Patient Health Records'!A193:A1192,'Patient Health Records'!T193:T1192,"Not Found")</f>
        <v>1</v>
      </c>
      <c r="S193" s="100" t="b" cm="1">
        <f t="array" ref="S193">_xlfn.SWITCH(R193, "Yes", TRUE, "No", FALSE, R193)</f>
        <v>1</v>
      </c>
      <c r="T193" s="100" t="str">
        <f>_xlfn.XLOOKUP(A193,'Patient Health Records'!A:A,'Patient Health Records'!V:V,"Not Found")</f>
        <v>Hypertension</v>
      </c>
      <c r="U193" s="100" t="str">
        <f>_xlfn.XLOOKUP(A193,'Patient Health Records'!A:A,'Patient Health Records'!X:X,"Not Found")</f>
        <v>Critical</v>
      </c>
      <c r="V193" s="100" t="b">
        <f>_xlfn.XLOOKUP(A193,'Billing Details'!A:A,'Billing Details'!K:K,"Not Found")</f>
        <v>1</v>
      </c>
      <c r="W193" s="100" t="str">
        <f>_xlfn.XLOOKUP(A193,'Billing Details'!A:A,'Billing Details'!J:J,"Not Found")</f>
        <v>Aetna</v>
      </c>
      <c r="X193" s="100" t="b">
        <f>_xlfn.XLOOKUP(A193,'Patient Health Records'!A:A,'Patient Health Records'!P:P,"Not Found")</f>
        <v>1</v>
      </c>
      <c r="Y193" s="100" t="b" cm="1">
        <f t="array" ref="Y193">_xlfn.SWITCH(X193, "Yes", TRUE, "No", FALSE, X193)</f>
        <v>1</v>
      </c>
      <c r="Z193" s="100" t="b">
        <f>_xlfn.XLOOKUP(A193,'Patient Health Records'!A:A,'Patient Health Records'!T:T,"Not Found")</f>
        <v>1</v>
      </c>
      <c r="AA193" s="100" t="b" cm="1">
        <f t="array" ref="AA193">_xlfn.SWITCH(Z193, "Yes", TRUE, "No", FALSE, Z193)</f>
        <v>1</v>
      </c>
      <c r="AB193" s="100" t="b">
        <f>_xlfn.XLOOKUP(A193,'Patient Health Records'!A:A,'Patient Health Records'!K:K,"Not Found")</f>
        <v>1</v>
      </c>
      <c r="AC193" s="100" t="b" cm="1">
        <f t="array" ref="AC193">_xlfn.SWITCH(AB193, "Yes", TRUE, "No", FALSE, AB193)</f>
        <v>1</v>
      </c>
    </row>
    <row r="194" spans="1:29">
      <c r="A194" s="2" t="s">
        <v>393</v>
      </c>
      <c r="B194" s="100" t="str">
        <f>_xlfn.XLOOKUP(A194,'Patient Demographics'!A194:A1193,'Patient Demographics'!H194:H1193,"Not Found")</f>
        <v>Middle-aged</v>
      </c>
      <c r="C194" s="100" t="str">
        <f>_xlfn.XLOOKUP(A194,'Patient Demographics'!A194:A1193,'Patient Demographics'!L194:L1193,"Not Found")</f>
        <v>North</v>
      </c>
      <c r="D194" s="100" t="str">
        <f>_xlfn.XLOOKUP(A194,'Patient Demographics'!A:A,'Patient Demographics'!J:J,"Not Found")</f>
        <v>Punjab</v>
      </c>
      <c r="E194" s="100">
        <f>_xlfn.XLOOKUP(A194,'Billing Details'!A194:A1193,'Billing Details'!E194:E1193,"Not Found")</f>
        <v>3000</v>
      </c>
      <c r="F194" s="100">
        <f>_xlfn.XLOOKUP(A194,'Billing Details'!A194:A1193,'Billing Details'!M194:M1193,"Not Found")</f>
        <v>0</v>
      </c>
      <c r="G194" s="100">
        <f>_xlfn.XLOOKUP(A194,'Patient Health Records'!A194:A1193,'Patient Health Records'!G194:G1193,"Not Found")</f>
        <v>79.5</v>
      </c>
      <c r="H194" s="17" t="str">
        <f>_xlfn.XLOOKUP(A194,'Patient Demographics'!A194:A1193,'Patient Demographics'!C194:C1193,"Not Found")</f>
        <v>Female</v>
      </c>
      <c r="I194" s="100" t="str">
        <f>_xlfn.XLOOKUP(A194,'Patient Health Records'!A194:A1193,'Patient Health Records'!B194:B1193,"Not Found")</f>
        <v>B-</v>
      </c>
      <c r="J194" s="100" t="b">
        <f>_xlfn.XLOOKUP(A194,'Patient Health Records'!A194:A1193,'Patient Health Records'!H194:H1193,"Not Found")</f>
        <v>0</v>
      </c>
      <c r="K194" s="100" t="b">
        <f>_xlfn.XLOOKUP(A194,'Patient Health Records'!A194:A1193,'Patient Health Records'!J194:J1193,"Not Found")</f>
        <v>0</v>
      </c>
      <c r="L194" s="100" t="b">
        <f>_xlfn.XLOOKUP(A194,'Billing Details'!A:A,'Billing Details'!K:K,"Not Found")</f>
        <v>0</v>
      </c>
      <c r="M194" s="100" t="str">
        <f>_xlfn.XLOOKUP(A194,'Patient Education'!A:A,'Patient Education'!B:B,"Not Found")</f>
        <v>Master's Degree</v>
      </c>
      <c r="N194" s="100" t="str">
        <f>_xlfn.XLOOKUP(A194,'Patient Education'!A:A,'Patient Education'!C:C,"None")</f>
        <v>Doctor</v>
      </c>
      <c r="O194" s="100">
        <f>_xlfn.XLOOKUP(A194,'Patient Demographics'!A:A,'Patient Demographics'!I:I,"Not Found")</f>
        <v>15</v>
      </c>
      <c r="P194" s="100" t="str" cm="1">
        <f t="array" ref="P194">_xlfn.IFS(
 O194 &lt;= 2, "Very Low",
 O194 &lt;= 5, "Low",
 O194 &lt;= 10, "Lower-Middle",
 O194 &lt;= 25, "Middle",
 O194 &lt;= 50, "Upper-Middle",
 O194 &lt;= 100, "High",
 O194 &lt;= 200, "Very High",
 O194 &lt;= 400, "Ultra High"
)</f>
        <v>Middle</v>
      </c>
      <c r="Q194" s="33">
        <f>_xlfn.XLOOKUP(A194,'Patient Health Records'!A:A,'Patient Health Records'!E:E,"Not Found")</f>
        <v>30.292638317329668</v>
      </c>
      <c r="R194" s="100" t="b">
        <f>_xlfn.XLOOKUP(A194,'Patient Health Records'!A194:A1193,'Patient Health Records'!T194:T1193,"Not Found")</f>
        <v>1</v>
      </c>
      <c r="S194" s="100" t="b" cm="1">
        <f t="array" ref="S194">_xlfn.SWITCH(R194, "Yes", TRUE, "No", FALSE, R194)</f>
        <v>1</v>
      </c>
      <c r="T194" s="100" t="str">
        <f>_xlfn.XLOOKUP(A194,'Patient Health Records'!A:A,'Patient Health Records'!V:V,"Not Found")</f>
        <v>Respiratory Infection</v>
      </c>
      <c r="U194" s="100" t="str">
        <f>_xlfn.XLOOKUP(A194,'Patient Health Records'!A:A,'Patient Health Records'!X:X,"Not Found")</f>
        <v>Ongoing Treatment</v>
      </c>
      <c r="V194" s="100" t="b">
        <f>_xlfn.XLOOKUP(A194,'Billing Details'!A:A,'Billing Details'!K:K,"Not Found")</f>
        <v>0</v>
      </c>
      <c r="W194" s="100">
        <f>_xlfn.XLOOKUP(A194,'Billing Details'!A:A,'Billing Details'!J:J,"Not Found")</f>
        <v>0</v>
      </c>
      <c r="X194" s="100" t="b">
        <f>_xlfn.XLOOKUP(A194,'Patient Health Records'!A:A,'Patient Health Records'!P:P,"Not Found")</f>
        <v>1</v>
      </c>
      <c r="Y194" s="100" t="b" cm="1">
        <f t="array" ref="Y194">_xlfn.SWITCH(X194, "Yes", TRUE, "No", FALSE, X194)</f>
        <v>1</v>
      </c>
      <c r="Z194" s="100" t="b">
        <f>_xlfn.XLOOKUP(A194,'Patient Health Records'!A:A,'Patient Health Records'!T:T,"Not Found")</f>
        <v>1</v>
      </c>
      <c r="AA194" s="100" t="b" cm="1">
        <f t="array" ref="AA194">_xlfn.SWITCH(Z194, "Yes", TRUE, "No", FALSE, Z194)</f>
        <v>1</v>
      </c>
      <c r="AB194" s="100" t="str">
        <f>_xlfn.XLOOKUP(A194,'Patient Health Records'!A:A,'Patient Health Records'!K:K,"Not Found")</f>
        <v>Yes</v>
      </c>
      <c r="AC194" s="100" t="b" cm="1">
        <f t="array" ref="AC194">_xlfn.SWITCH(AB194, "Yes", TRUE, "No", FALSE, AB194)</f>
        <v>1</v>
      </c>
    </row>
    <row r="195" spans="1:29">
      <c r="A195" s="2" t="s">
        <v>394</v>
      </c>
      <c r="B195" s="100" t="str">
        <f>_xlfn.XLOOKUP(A195,'Patient Demographics'!A195:A1194,'Patient Demographics'!H195:H1194,"Not Found")</f>
        <v>Middle-aged</v>
      </c>
      <c r="C195" s="100" t="str">
        <f>_xlfn.XLOOKUP(A195,'Patient Demographics'!A195:A1194,'Patient Demographics'!L195:L1194,"Not Found")</f>
        <v>West</v>
      </c>
      <c r="D195" s="100" t="str">
        <f>_xlfn.XLOOKUP(A195,'Patient Demographics'!A:A,'Patient Demographics'!J:J,"Not Found")</f>
        <v>Gujarat</v>
      </c>
      <c r="E195" s="100">
        <f>_xlfn.XLOOKUP(A195,'Billing Details'!A195:A1194,'Billing Details'!E195:E1194,"Not Found")</f>
        <v>12000</v>
      </c>
      <c r="F195" s="100">
        <f>_xlfn.XLOOKUP(A195,'Billing Details'!A195:A1194,'Billing Details'!M195:M1194,"Not Found")</f>
        <v>8360.16</v>
      </c>
      <c r="G195" s="100">
        <f>_xlfn.XLOOKUP(A195,'Patient Health Records'!A195:A1194,'Patient Health Records'!G195:G1194,"Not Found")</f>
        <v>64.400000000000006</v>
      </c>
      <c r="H195" s="17" t="str">
        <f>_xlfn.XLOOKUP(A195,'Patient Demographics'!A195:A1194,'Patient Demographics'!C195:C1194,"Not Found")</f>
        <v>Female</v>
      </c>
      <c r="I195" s="100" t="str">
        <f>_xlfn.XLOOKUP(A195,'Patient Health Records'!A195:A1194,'Patient Health Records'!B195:B1194,"Not Found")</f>
        <v>AB-</v>
      </c>
      <c r="J195" s="100" t="b">
        <f>_xlfn.XLOOKUP(A195,'Patient Health Records'!A195:A1194,'Patient Health Records'!H195:H1194,"Not Found")</f>
        <v>0</v>
      </c>
      <c r="K195" s="100" t="b">
        <f>_xlfn.XLOOKUP(A195,'Patient Health Records'!A195:A1194,'Patient Health Records'!J195:J1194,"Not Found")</f>
        <v>0</v>
      </c>
      <c r="L195" s="100" t="b">
        <f>_xlfn.XLOOKUP(A195,'Billing Details'!A:A,'Billing Details'!K:K,"Not Found")</f>
        <v>1</v>
      </c>
      <c r="M195" s="100" t="str">
        <f>_xlfn.XLOOKUP(A195,'Patient Education'!A:A,'Patient Education'!B:B,"Not Found")</f>
        <v>Bachelor's Degree</v>
      </c>
      <c r="N195" s="100" t="str">
        <f>_xlfn.XLOOKUP(A195,'Patient Education'!A:A,'Patient Education'!C:C,"None")</f>
        <v>Junior Executive</v>
      </c>
      <c r="O195" s="100">
        <f>_xlfn.XLOOKUP(A195,'Patient Demographics'!A:A,'Patient Demographics'!I:I,"Not Found")</f>
        <v>5</v>
      </c>
      <c r="P195" s="100" t="str" cm="1">
        <f t="array" ref="P195">_xlfn.IFS(
 O195 &lt;= 2, "Very Low",
 O195 &lt;= 5, "Low",
 O195 &lt;= 10, "Lower-Middle",
 O195 &lt;= 25, "Middle",
 O195 &lt;= 50, "Upper-Middle",
 O195 &lt;= 100, "High",
 O195 &lt;= 200, "Very High",
 O195 &lt;= 400, "Ultra High"
)</f>
        <v>Low</v>
      </c>
      <c r="Q195" s="33">
        <f>_xlfn.XLOOKUP(A195,'Patient Health Records'!A:A,'Patient Health Records'!E:E,"Not Found")</f>
        <v>24.844720496894411</v>
      </c>
      <c r="R195" s="100" t="b">
        <f>_xlfn.XLOOKUP(A195,'Patient Health Records'!A195:A1194,'Patient Health Records'!T195:T1194,"Not Found")</f>
        <v>0</v>
      </c>
      <c r="S195" s="100" t="b" cm="1">
        <f t="array" ref="S195">_xlfn.SWITCH(R195, "Yes", TRUE, "No", FALSE, R195)</f>
        <v>0</v>
      </c>
      <c r="T195" s="100" t="str">
        <f>_xlfn.XLOOKUP(A195,'Patient Health Records'!A:A,'Patient Health Records'!V:V,"Not Found")</f>
        <v>Prostate Cancer</v>
      </c>
      <c r="U195" s="100" t="str">
        <f>_xlfn.XLOOKUP(A195,'Patient Health Records'!A:A,'Patient Health Records'!X:X,"Not Found")</f>
        <v>Recovered</v>
      </c>
      <c r="V195" s="100" t="b">
        <f>_xlfn.XLOOKUP(A195,'Billing Details'!A:A,'Billing Details'!K:K,"Not Found")</f>
        <v>1</v>
      </c>
      <c r="W195" s="100" t="str">
        <f>_xlfn.XLOOKUP(A195,'Billing Details'!A:A,'Billing Details'!J:J,"Not Found")</f>
        <v>Cigna</v>
      </c>
      <c r="X195" s="100" t="b">
        <f>_xlfn.XLOOKUP(A195,'Patient Health Records'!A:A,'Patient Health Records'!P:P,"Not Found")</f>
        <v>0</v>
      </c>
      <c r="Y195" s="100" t="b" cm="1">
        <f t="array" ref="Y195">_xlfn.SWITCH(X195, "Yes", TRUE, "No", FALSE, X195)</f>
        <v>0</v>
      </c>
      <c r="Z195" s="100" t="b">
        <f>_xlfn.XLOOKUP(A195,'Patient Health Records'!A:A,'Patient Health Records'!T:T,"Not Found")</f>
        <v>0</v>
      </c>
      <c r="AA195" s="100" t="b" cm="1">
        <f t="array" ref="AA195">_xlfn.SWITCH(Z195, "Yes", TRUE, "No", FALSE, Z195)</f>
        <v>0</v>
      </c>
      <c r="AB195" s="100" t="b">
        <f>_xlfn.XLOOKUP(A195,'Patient Health Records'!A:A,'Patient Health Records'!K:K,"Not Found")</f>
        <v>0</v>
      </c>
      <c r="AC195" s="100" t="b" cm="1">
        <f t="array" ref="AC195">_xlfn.SWITCH(AB195, "Yes", TRUE, "No", FALSE, AB195)</f>
        <v>0</v>
      </c>
    </row>
    <row r="196" spans="1:29">
      <c r="A196" s="2" t="s">
        <v>395</v>
      </c>
      <c r="B196" s="100" t="str">
        <f>_xlfn.XLOOKUP(A196,'Patient Demographics'!A196:A1195,'Patient Demographics'!H196:H1195,"Not Found")</f>
        <v>Senior</v>
      </c>
      <c r="C196" s="100" t="str">
        <f>_xlfn.XLOOKUP(A196,'Patient Demographics'!A196:A1195,'Patient Demographics'!L196:L1195,"Not Found")</f>
        <v>West</v>
      </c>
      <c r="D196" s="100" t="str">
        <f>_xlfn.XLOOKUP(A196,'Patient Demographics'!A:A,'Patient Demographics'!J:J,"Not Found")</f>
        <v>Maharashtra</v>
      </c>
      <c r="E196" s="100">
        <f>_xlfn.XLOOKUP(A196,'Billing Details'!A196:A1195,'Billing Details'!E196:E1195,"Not Found")</f>
        <v>60000</v>
      </c>
      <c r="F196" s="100">
        <f>_xlfn.XLOOKUP(A196,'Billing Details'!A196:A1195,'Billing Details'!M196:M1195,"Not Found")</f>
        <v>0</v>
      </c>
      <c r="G196" s="100">
        <f>_xlfn.XLOOKUP(A196,'Patient Health Records'!A196:A1195,'Patient Health Records'!G196:G1195,"Not Found")</f>
        <v>68.7</v>
      </c>
      <c r="H196" s="17" t="str">
        <f>_xlfn.XLOOKUP(A196,'Patient Demographics'!A196:A1195,'Patient Demographics'!C196:C1195,"Not Found")</f>
        <v>Male</v>
      </c>
      <c r="I196" s="100" t="str">
        <f>_xlfn.XLOOKUP(A196,'Patient Health Records'!A196:A1195,'Patient Health Records'!B196:B1195,"Not Found")</f>
        <v>O+</v>
      </c>
      <c r="J196" s="100" t="b">
        <f>_xlfn.XLOOKUP(A196,'Patient Health Records'!A196:A1195,'Patient Health Records'!H196:H1195,"Not Found")</f>
        <v>0</v>
      </c>
      <c r="K196" s="100" t="b">
        <f>_xlfn.XLOOKUP(A196,'Patient Health Records'!A196:A1195,'Patient Health Records'!J196:J1195,"Not Found")</f>
        <v>0</v>
      </c>
      <c r="L196" s="100" t="b">
        <f>_xlfn.XLOOKUP(A196,'Billing Details'!A:A,'Billing Details'!K:K,"Not Found")</f>
        <v>0</v>
      </c>
      <c r="M196" s="100" t="str">
        <f>_xlfn.XLOOKUP(A196,'Patient Education'!A:A,'Patient Education'!B:B,"Not Found")</f>
        <v>High School</v>
      </c>
      <c r="N196" s="100" t="str">
        <f>_xlfn.XLOOKUP(A196,'Patient Education'!A:A,'Patient Education'!C:C,"None")</f>
        <v>Unemployed</v>
      </c>
      <c r="O196" s="100">
        <f>_xlfn.XLOOKUP(A196,'Patient Demographics'!A:A,'Patient Demographics'!I:I,"Not Found")</f>
        <v>12</v>
      </c>
      <c r="P196" s="100" t="str" cm="1">
        <f t="array" ref="P196">_xlfn.IFS(
 O196 &lt;= 2, "Very Low",
 O196 &lt;= 5, "Low",
 O196 &lt;= 10, "Lower-Middle",
 O196 &lt;= 25, "Middle",
 O196 &lt;= 50, "Upper-Middle",
 O196 &lt;= 100, "High",
 O196 &lt;= 200, "Very High",
 O196 &lt;= 400, "Ultra High"
)</f>
        <v>Middle</v>
      </c>
      <c r="Q196" s="33">
        <f>_xlfn.XLOOKUP(A196,'Patient Health Records'!A:A,'Patient Health Records'!E:E,"Not Found")</f>
        <v>30.533333333333335</v>
      </c>
      <c r="R196" s="100" t="b">
        <f>_xlfn.XLOOKUP(A196,'Patient Health Records'!A196:A1195,'Patient Health Records'!T196:T1195,"Not Found")</f>
        <v>1</v>
      </c>
      <c r="S196" s="100" t="b" cm="1">
        <f t="array" ref="S196">_xlfn.SWITCH(R196, "Yes", TRUE, "No", FALSE, R196)</f>
        <v>1</v>
      </c>
      <c r="T196" s="100" t="str">
        <f>_xlfn.XLOOKUP(A196,'Patient Health Records'!A:A,'Patient Health Records'!V:V,"Not Found")</f>
        <v>Appendicitis</v>
      </c>
      <c r="U196" s="100" t="str">
        <f>_xlfn.XLOOKUP(A196,'Patient Health Records'!A:A,'Patient Health Records'!X:X,"Not Found")</f>
        <v>Critical</v>
      </c>
      <c r="V196" s="100" t="b">
        <f>_xlfn.XLOOKUP(A196,'Billing Details'!A:A,'Billing Details'!K:K,"Not Found")</f>
        <v>0</v>
      </c>
      <c r="W196" s="100">
        <f>_xlfn.XLOOKUP(A196,'Billing Details'!A:A,'Billing Details'!J:J,"Not Found")</f>
        <v>0</v>
      </c>
      <c r="X196" s="100" t="b">
        <f>_xlfn.XLOOKUP(A196,'Patient Health Records'!A:A,'Patient Health Records'!P:P,"Not Found")</f>
        <v>0</v>
      </c>
      <c r="Y196" s="100" t="b" cm="1">
        <f t="array" ref="Y196">_xlfn.SWITCH(X196, "Yes", TRUE, "No", FALSE, X196)</f>
        <v>0</v>
      </c>
      <c r="Z196" s="100" t="b">
        <f>_xlfn.XLOOKUP(A196,'Patient Health Records'!A:A,'Patient Health Records'!T:T,"Not Found")</f>
        <v>1</v>
      </c>
      <c r="AA196" s="100" t="b" cm="1">
        <f t="array" ref="AA196">_xlfn.SWITCH(Z196, "Yes", TRUE, "No", FALSE, Z196)</f>
        <v>1</v>
      </c>
      <c r="AB196" s="100" t="b">
        <f>_xlfn.XLOOKUP(A196,'Patient Health Records'!A:A,'Patient Health Records'!K:K,"Not Found")</f>
        <v>0</v>
      </c>
      <c r="AC196" s="100" t="b" cm="1">
        <f t="array" ref="AC196">_xlfn.SWITCH(AB196, "Yes", TRUE, "No", FALSE, AB196)</f>
        <v>0</v>
      </c>
    </row>
    <row r="197" spans="1:29">
      <c r="A197" s="2" t="s">
        <v>397</v>
      </c>
      <c r="B197" s="100" t="str">
        <f>_xlfn.XLOOKUP(A197,'Patient Demographics'!A197:A1196,'Patient Demographics'!H197:H1196,"Not Found")</f>
        <v>Adult</v>
      </c>
      <c r="C197" s="100" t="str">
        <f>_xlfn.XLOOKUP(A197,'Patient Demographics'!A197:A1196,'Patient Demographics'!L197:L1196,"Not Found")</f>
        <v>West</v>
      </c>
      <c r="D197" s="100" t="str">
        <f>_xlfn.XLOOKUP(A197,'Patient Demographics'!A:A,'Patient Demographics'!J:J,"Not Found")</f>
        <v>Maharashtra</v>
      </c>
      <c r="E197" s="100">
        <f>_xlfn.XLOOKUP(A197,'Billing Details'!A197:A1196,'Billing Details'!E197:E1196,"Not Found")</f>
        <v>75000</v>
      </c>
      <c r="F197" s="100">
        <f>_xlfn.XLOOKUP(A197,'Billing Details'!A197:A1196,'Billing Details'!M197:M1196,"Not Found")</f>
        <v>0</v>
      </c>
      <c r="G197" s="100">
        <f>_xlfn.XLOOKUP(A197,'Patient Health Records'!A197:A1196,'Patient Health Records'!G197:G1196,"Not Found")</f>
        <v>88.1</v>
      </c>
      <c r="H197" s="17" t="str">
        <f>_xlfn.XLOOKUP(A197,'Patient Demographics'!A197:A1196,'Patient Demographics'!C197:C1196,"Not Found")</f>
        <v>Male</v>
      </c>
      <c r="I197" s="100" t="str">
        <f>_xlfn.XLOOKUP(A197,'Patient Health Records'!A197:A1196,'Patient Health Records'!B197:B1196,"Not Found")</f>
        <v>B+</v>
      </c>
      <c r="J197" s="100" t="b">
        <f>_xlfn.XLOOKUP(A197,'Patient Health Records'!A197:A1196,'Patient Health Records'!H197:H1196,"Not Found")</f>
        <v>0</v>
      </c>
      <c r="K197" s="100" t="b">
        <f>_xlfn.XLOOKUP(A197,'Patient Health Records'!A197:A1196,'Patient Health Records'!J197:J1196,"Not Found")</f>
        <v>0</v>
      </c>
      <c r="L197" s="100" t="b">
        <f>_xlfn.XLOOKUP(A197,'Billing Details'!A:A,'Billing Details'!K:K,"Not Found")</f>
        <v>0</v>
      </c>
      <c r="M197" s="100" t="str">
        <f>_xlfn.XLOOKUP(A197,'Patient Education'!A:A,'Patient Education'!B:B,"Not Found")</f>
        <v>PhD</v>
      </c>
      <c r="N197" s="100" t="str">
        <f>_xlfn.XLOOKUP(A197,'Patient Education'!A:A,'Patient Education'!C:C,"None")</f>
        <v>Consultant</v>
      </c>
      <c r="O197" s="100">
        <f>_xlfn.XLOOKUP(A197,'Patient Demographics'!A:A,'Patient Demographics'!I:I,"Not Found")</f>
        <v>20</v>
      </c>
      <c r="P197" s="100" t="str" cm="1">
        <f t="array" ref="P197">_xlfn.IFS(
 O197 &lt;= 2, "Very Low",
 O197 &lt;= 5, "Low",
 O197 &lt;= 10, "Lower-Middle",
 O197 &lt;= 25, "Middle",
 O197 &lt;= 50, "Upper-Middle",
 O197 &lt;= 100, "High",
 O197 &lt;= 200, "Very High",
 O197 &lt;= 400, "Ultra High"
)</f>
        <v>Middle</v>
      </c>
      <c r="Q197" s="33">
        <f>_xlfn.XLOOKUP(A197,'Patient Health Records'!A:A,'Patient Health Records'!E:E,"Not Found")</f>
        <v>29.436332653947673</v>
      </c>
      <c r="R197" s="100" t="b">
        <f>_xlfn.XLOOKUP(A197,'Patient Health Records'!A197:A1196,'Patient Health Records'!T197:T1196,"Not Found")</f>
        <v>1</v>
      </c>
      <c r="S197" s="100" t="b" cm="1">
        <f t="array" ref="S197">_xlfn.SWITCH(R197, "Yes", TRUE, "No", FALSE, R197)</f>
        <v>1</v>
      </c>
      <c r="T197" s="100" t="str">
        <f>_xlfn.XLOOKUP(A197,'Patient Health Records'!A:A,'Patient Health Records'!V:V,"Not Found")</f>
        <v>Osteoarthritis</v>
      </c>
      <c r="U197" s="100" t="str">
        <f>_xlfn.XLOOKUP(A197,'Patient Health Records'!A:A,'Patient Health Records'!X:X,"Not Found")</f>
        <v>Ongoing Treatment</v>
      </c>
      <c r="V197" s="100" t="b">
        <f>_xlfn.XLOOKUP(A197,'Billing Details'!A:A,'Billing Details'!K:K,"Not Found")</f>
        <v>0</v>
      </c>
      <c r="W197" s="100">
        <f>_xlfn.XLOOKUP(A197,'Billing Details'!A:A,'Billing Details'!J:J,"Not Found")</f>
        <v>0</v>
      </c>
      <c r="X197" s="100" t="b">
        <f>_xlfn.XLOOKUP(A197,'Patient Health Records'!A:A,'Patient Health Records'!P:P,"Not Found")</f>
        <v>1</v>
      </c>
      <c r="Y197" s="100" t="b" cm="1">
        <f t="array" ref="Y197">_xlfn.SWITCH(X197, "Yes", TRUE, "No", FALSE, X197)</f>
        <v>1</v>
      </c>
      <c r="Z197" s="100" t="b">
        <f>_xlfn.XLOOKUP(A197,'Patient Health Records'!A:A,'Patient Health Records'!T:T,"Not Found")</f>
        <v>1</v>
      </c>
      <c r="AA197" s="100" t="b" cm="1">
        <f t="array" ref="AA197">_xlfn.SWITCH(Z197, "Yes", TRUE, "No", FALSE, Z197)</f>
        <v>1</v>
      </c>
      <c r="AB197" s="100" t="b">
        <f>_xlfn.XLOOKUP(A197,'Patient Health Records'!A:A,'Patient Health Records'!K:K,"Not Found")</f>
        <v>1</v>
      </c>
      <c r="AC197" s="100" t="b" cm="1">
        <f t="array" ref="AC197">_xlfn.SWITCH(AB197, "Yes", TRUE, "No", FALSE, AB197)</f>
        <v>1</v>
      </c>
    </row>
    <row r="198" spans="1:29">
      <c r="A198" s="2" t="s">
        <v>398</v>
      </c>
      <c r="B198" s="100" t="str">
        <f>_xlfn.XLOOKUP(A198,'Patient Demographics'!A198:A1197,'Patient Demographics'!H198:H1197,"Not Found")</f>
        <v>Adult</v>
      </c>
      <c r="C198" s="100" t="str">
        <f>_xlfn.XLOOKUP(A198,'Patient Demographics'!A198:A1197,'Patient Demographics'!L198:L1197,"Not Found")</f>
        <v>West</v>
      </c>
      <c r="D198" s="100" t="str">
        <f>_xlfn.XLOOKUP(A198,'Patient Demographics'!A:A,'Patient Demographics'!J:J,"Not Found")</f>
        <v>Maharashtra</v>
      </c>
      <c r="E198" s="100">
        <f>_xlfn.XLOOKUP(A198,'Billing Details'!A198:A1197,'Billing Details'!E198:E1197,"Not Found")</f>
        <v>21000</v>
      </c>
      <c r="F198" s="100">
        <f>_xlfn.XLOOKUP(A198,'Billing Details'!A198:A1197,'Billing Details'!M198:M1197,"Not Found")</f>
        <v>13329.75</v>
      </c>
      <c r="G198" s="100">
        <f>_xlfn.XLOOKUP(A198,'Patient Health Records'!A198:A1197,'Patient Health Records'!G198:G1197,"Not Found")</f>
        <v>78.400000000000006</v>
      </c>
      <c r="H198" s="17" t="str">
        <f>_xlfn.XLOOKUP(A198,'Patient Demographics'!A198:A1197,'Patient Demographics'!C198:C1197,"Not Found")</f>
        <v>Female</v>
      </c>
      <c r="I198" s="100" t="str">
        <f>_xlfn.XLOOKUP(A198,'Patient Health Records'!A198:A1197,'Patient Health Records'!B198:B1197,"Not Found")</f>
        <v>A+</v>
      </c>
      <c r="J198" s="100" t="b">
        <f>_xlfn.XLOOKUP(A198,'Patient Health Records'!A198:A1197,'Patient Health Records'!H198:H1197,"Not Found")</f>
        <v>0</v>
      </c>
      <c r="K198" s="100" t="b">
        <f>_xlfn.XLOOKUP(A198,'Patient Health Records'!A198:A1197,'Patient Health Records'!J198:J1197,"Not Found")</f>
        <v>0</v>
      </c>
      <c r="L198" s="100" t="b">
        <f>_xlfn.XLOOKUP(A198,'Billing Details'!A:A,'Billing Details'!K:K,"Not Found")</f>
        <v>1</v>
      </c>
      <c r="M198" s="100" t="str">
        <f>_xlfn.XLOOKUP(A198,'Patient Education'!A:A,'Patient Education'!B:B,"Not Found")</f>
        <v>Uneducated</v>
      </c>
      <c r="N198" s="100" t="str">
        <f>_xlfn.XLOOKUP(A198,'Patient Education'!A:A,'Patient Education'!C:C,"None")</f>
        <v>Labourer</v>
      </c>
      <c r="O198" s="100">
        <f>_xlfn.XLOOKUP(A198,'Patient Demographics'!A:A,'Patient Demographics'!I:I,"Not Found")</f>
        <v>9</v>
      </c>
      <c r="P198" s="100" t="str" cm="1">
        <f t="array" ref="P198">_xlfn.IFS(
 O198 &lt;= 2, "Very Low",
 O198 &lt;= 5, "Low",
 O198 &lt;= 10, "Lower-Middle",
 O198 &lt;= 25, "Middle",
 O198 &lt;= 50, "Upper-Middle",
 O198 &lt;= 100, "High",
 O198 &lt;= 200, "Very High",
 O198 &lt;= 400, "Ultra High"
)</f>
        <v>Lower-Middle</v>
      </c>
      <c r="Q198" s="33">
        <f>_xlfn.XLOOKUP(A198,'Patient Health Records'!A:A,'Patient Health Records'!E:E,"Not Found")</f>
        <v>29.873494894071023</v>
      </c>
      <c r="R198" s="100" t="b">
        <f>_xlfn.XLOOKUP(A198,'Patient Health Records'!A198:A1197,'Patient Health Records'!T198:T1197,"Not Found")</f>
        <v>1</v>
      </c>
      <c r="S198" s="100" t="b" cm="1">
        <f t="array" ref="S198">_xlfn.SWITCH(R198, "Yes", TRUE, "No", FALSE, R198)</f>
        <v>1</v>
      </c>
      <c r="T198" s="100" t="str">
        <f>_xlfn.XLOOKUP(A198,'Patient Health Records'!A:A,'Patient Health Records'!V:V,"Not Found")</f>
        <v>Kidney Stones</v>
      </c>
      <c r="U198" s="100" t="str">
        <f>_xlfn.XLOOKUP(A198,'Patient Health Records'!A:A,'Patient Health Records'!X:X,"Not Found")</f>
        <v>Critical</v>
      </c>
      <c r="V198" s="100" t="b">
        <f>_xlfn.XLOOKUP(A198,'Billing Details'!A:A,'Billing Details'!K:K,"Not Found")</f>
        <v>1</v>
      </c>
      <c r="W198" s="100" t="str">
        <f>_xlfn.XLOOKUP(A198,'Billing Details'!A:A,'Billing Details'!J:J,"Not Found")</f>
        <v>Aetna</v>
      </c>
      <c r="X198" s="100" t="b">
        <f>_xlfn.XLOOKUP(A198,'Patient Health Records'!A:A,'Patient Health Records'!P:P,"Not Found")</f>
        <v>1</v>
      </c>
      <c r="Y198" s="100" t="b" cm="1">
        <f t="array" ref="Y198">_xlfn.SWITCH(X198, "Yes", TRUE, "No", FALSE, X198)</f>
        <v>1</v>
      </c>
      <c r="Z198" s="100" t="b">
        <f>_xlfn.XLOOKUP(A198,'Patient Health Records'!A:A,'Patient Health Records'!T:T,"Not Found")</f>
        <v>1</v>
      </c>
      <c r="AA198" s="100" t="b" cm="1">
        <f t="array" ref="AA198">_xlfn.SWITCH(Z198, "Yes", TRUE, "No", FALSE, Z198)</f>
        <v>1</v>
      </c>
      <c r="AB198" s="100" t="str">
        <f>_xlfn.XLOOKUP(A198,'Patient Health Records'!A:A,'Patient Health Records'!K:K,"Not Found")</f>
        <v>Yes</v>
      </c>
      <c r="AC198" s="100" t="b" cm="1">
        <f t="array" ref="AC198">_xlfn.SWITCH(AB198, "Yes", TRUE, "No", FALSE, AB198)</f>
        <v>1</v>
      </c>
    </row>
    <row r="199" spans="1:29">
      <c r="A199" s="2" t="s">
        <v>400</v>
      </c>
      <c r="B199" s="100" t="str">
        <f>_xlfn.XLOOKUP(A199,'Patient Demographics'!A199:A1198,'Patient Demographics'!H199:H1198,"Not Found")</f>
        <v>Adult</v>
      </c>
      <c r="C199" s="100" t="str">
        <f>_xlfn.XLOOKUP(A199,'Patient Demographics'!A199:A1198,'Patient Demographics'!L199:L1198,"Not Found")</f>
        <v>North</v>
      </c>
      <c r="D199" s="100" t="str">
        <f>_xlfn.XLOOKUP(A199,'Patient Demographics'!A:A,'Patient Demographics'!J:J,"Not Found")</f>
        <v>Punjab</v>
      </c>
      <c r="E199" s="100">
        <f>_xlfn.XLOOKUP(A199,'Billing Details'!A199:A1198,'Billing Details'!E199:E1198,"Not Found")</f>
        <v>3000</v>
      </c>
      <c r="F199" s="100">
        <f>_xlfn.XLOOKUP(A199,'Billing Details'!A199:A1198,'Billing Details'!M199:M1198,"Not Found")</f>
        <v>2153.2200000000003</v>
      </c>
      <c r="G199" s="100">
        <f>_xlfn.XLOOKUP(A199,'Patient Health Records'!A199:A1198,'Patient Health Records'!G199:G1198,"Not Found")</f>
        <v>62.3</v>
      </c>
      <c r="H199" s="17" t="str">
        <f>_xlfn.XLOOKUP(A199,'Patient Demographics'!A199:A1198,'Patient Demographics'!C199:C1198,"Not Found")</f>
        <v>Female</v>
      </c>
      <c r="I199" s="100" t="str">
        <f>_xlfn.XLOOKUP(A199,'Patient Health Records'!A199:A1198,'Patient Health Records'!B199:B1198,"Not Found")</f>
        <v>O+</v>
      </c>
      <c r="J199" s="100" t="str">
        <f>_xlfn.XLOOKUP(A199,'Patient Health Records'!A199:A1198,'Patient Health Records'!H199:H1198,"Not Found")</f>
        <v>Yes</v>
      </c>
      <c r="K199" s="100" t="b">
        <f>_xlfn.XLOOKUP(A199,'Patient Health Records'!A199:A1198,'Patient Health Records'!J199:J1198,"Not Found")</f>
        <v>1</v>
      </c>
      <c r="L199" s="100" t="b">
        <f>_xlfn.XLOOKUP(A199,'Billing Details'!A:A,'Billing Details'!K:K,"Not Found")</f>
        <v>1</v>
      </c>
      <c r="M199" s="100" t="str">
        <f>_xlfn.XLOOKUP(A199,'Patient Education'!A:A,'Patient Education'!B:B,"Not Found")</f>
        <v>PhD</v>
      </c>
      <c r="N199" s="100" t="str">
        <f>_xlfn.XLOOKUP(A199,'Patient Education'!A:A,'Patient Education'!C:C,"None")</f>
        <v>Professor</v>
      </c>
      <c r="O199" s="100">
        <f>_xlfn.XLOOKUP(A199,'Patient Demographics'!A:A,'Patient Demographics'!I:I,"Not Found")</f>
        <v>15</v>
      </c>
      <c r="P199" s="100" t="str" cm="1">
        <f t="array" ref="P199">_xlfn.IFS(
 O199 &lt;= 2, "Very Low",
 O199 &lt;= 5, "Low",
 O199 &lt;= 10, "Lower-Middle",
 O199 &lt;= 25, "Middle",
 O199 &lt;= 50, "Upper-Middle",
 O199 &lt;= 100, "High",
 O199 &lt;= 200, "Very High",
 O199 &lt;= 400, "Ultra High"
)</f>
        <v>Middle</v>
      </c>
      <c r="Q199" s="33">
        <f>_xlfn.XLOOKUP(A199,'Patient Health Records'!A:A,'Patient Health Records'!E:E,"Not Found")</f>
        <v>24.335937499999993</v>
      </c>
      <c r="R199" s="100" t="b">
        <f>_xlfn.XLOOKUP(A199,'Patient Health Records'!A199:A1198,'Patient Health Records'!T199:T1198,"Not Found")</f>
        <v>0</v>
      </c>
      <c r="S199" s="100" t="b" cm="1">
        <f t="array" ref="S199">_xlfn.SWITCH(R199, "Yes", TRUE, "No", FALSE, R199)</f>
        <v>0</v>
      </c>
      <c r="T199" s="100" t="str">
        <f>_xlfn.XLOOKUP(A199,'Patient Health Records'!A:A,'Patient Health Records'!V:V,"Not Found")</f>
        <v>Kidney Stones</v>
      </c>
      <c r="U199" s="100" t="str">
        <f>_xlfn.XLOOKUP(A199,'Patient Health Records'!A:A,'Patient Health Records'!X:X,"Not Found")</f>
        <v>Ongoing Treatment</v>
      </c>
      <c r="V199" s="100" t="b">
        <f>_xlfn.XLOOKUP(A199,'Billing Details'!A:A,'Billing Details'!K:K,"Not Found")</f>
        <v>1</v>
      </c>
      <c r="W199" s="100" t="str">
        <f>_xlfn.XLOOKUP(A199,'Billing Details'!A:A,'Billing Details'!J:J,"Not Found")</f>
        <v>Aetna</v>
      </c>
      <c r="X199" s="100" t="b">
        <f>_xlfn.XLOOKUP(A199,'Patient Health Records'!A:A,'Patient Health Records'!P:P,"Not Found")</f>
        <v>0</v>
      </c>
      <c r="Y199" s="100" t="b" cm="1">
        <f t="array" ref="Y199">_xlfn.SWITCH(X199, "Yes", TRUE, "No", FALSE, X199)</f>
        <v>0</v>
      </c>
      <c r="Z199" s="100" t="b">
        <f>_xlfn.XLOOKUP(A199,'Patient Health Records'!A:A,'Patient Health Records'!T:T,"Not Found")</f>
        <v>0</v>
      </c>
      <c r="AA199" s="100" t="b" cm="1">
        <f t="array" ref="AA199">_xlfn.SWITCH(Z199, "Yes", TRUE, "No", FALSE, Z199)</f>
        <v>0</v>
      </c>
      <c r="AB199" s="100" t="b">
        <f>_xlfn.XLOOKUP(A199,'Patient Health Records'!A:A,'Patient Health Records'!K:K,"Not Found")</f>
        <v>0</v>
      </c>
      <c r="AC199" s="100" t="b" cm="1">
        <f t="array" ref="AC199">_xlfn.SWITCH(AB199, "Yes", TRUE, "No", FALSE, AB199)</f>
        <v>0</v>
      </c>
    </row>
    <row r="200" spans="1:29">
      <c r="A200" s="2" t="s">
        <v>401</v>
      </c>
      <c r="B200" s="100" t="str">
        <f>_xlfn.XLOOKUP(A200,'Patient Demographics'!A200:A1199,'Patient Demographics'!H200:H1199,"Not Found")</f>
        <v>Senior</v>
      </c>
      <c r="C200" s="100" t="str">
        <f>_xlfn.XLOOKUP(A200,'Patient Demographics'!A200:A1199,'Patient Demographics'!L200:L1199,"Not Found")</f>
        <v>South</v>
      </c>
      <c r="D200" s="100" t="str">
        <f>_xlfn.XLOOKUP(A200,'Patient Demographics'!A:A,'Patient Demographics'!J:J,"Not Found")</f>
        <v>Karnataka</v>
      </c>
      <c r="E200" s="100">
        <f>_xlfn.XLOOKUP(A200,'Billing Details'!A200:A1199,'Billing Details'!E200:E1199,"Not Found")</f>
        <v>45000</v>
      </c>
      <c r="F200" s="100">
        <f>_xlfn.XLOOKUP(A200,'Billing Details'!A200:A1199,'Billing Details'!M200:M1199,"Not Found")</f>
        <v>40303.020000000004</v>
      </c>
      <c r="G200" s="100">
        <f>_xlfn.XLOOKUP(A200,'Patient Health Records'!A200:A1199,'Patient Health Records'!G200:G1199,"Not Found")</f>
        <v>53.7</v>
      </c>
      <c r="H200" s="17" t="str">
        <f>_xlfn.XLOOKUP(A200,'Patient Demographics'!A200:A1199,'Patient Demographics'!C200:C1199,"Not Found")</f>
        <v>Male</v>
      </c>
      <c r="I200" s="100" t="str">
        <f>_xlfn.XLOOKUP(A200,'Patient Health Records'!A200:A1199,'Patient Health Records'!B200:B1199,"Not Found")</f>
        <v>AB+</v>
      </c>
      <c r="J200" s="100" t="b">
        <f>_xlfn.XLOOKUP(A200,'Patient Health Records'!A200:A1199,'Patient Health Records'!H200:H1199,"Not Found")</f>
        <v>0</v>
      </c>
      <c r="K200" s="100" t="b">
        <f>_xlfn.XLOOKUP(A200,'Patient Health Records'!A200:A1199,'Patient Health Records'!J200:J1199,"Not Found")</f>
        <v>0</v>
      </c>
      <c r="L200" s="100" t="b">
        <f>_xlfn.XLOOKUP(A200,'Billing Details'!A:A,'Billing Details'!K:K,"Not Found")</f>
        <v>1</v>
      </c>
      <c r="M200" s="100" t="str">
        <f>_xlfn.XLOOKUP(A200,'Patient Education'!A:A,'Patient Education'!B:B,"Not Found")</f>
        <v>Master's Degree</v>
      </c>
      <c r="N200" s="100" t="str">
        <f>_xlfn.XLOOKUP(A200,'Patient Education'!A:A,'Patient Education'!C:C,"None")</f>
        <v>Senior Executive</v>
      </c>
      <c r="O200" s="100">
        <f>_xlfn.XLOOKUP(A200,'Patient Demographics'!A:A,'Patient Demographics'!I:I,"Not Found")</f>
        <v>30</v>
      </c>
      <c r="P200" s="100" t="str" cm="1">
        <f t="array" ref="P200">_xlfn.IFS(
 O200 &lt;= 2, "Very Low",
 O200 &lt;= 5, "Low",
 O200 &lt;= 10, "Lower-Middle",
 O200 &lt;= 25, "Middle",
 O200 &lt;= 50, "Upper-Middle",
 O200 &lt;= 100, "High",
 O200 &lt;= 200, "Very High",
 O200 &lt;= 400, "Ultra High"
)</f>
        <v>Upper-Middle</v>
      </c>
      <c r="Q200" s="33">
        <f>_xlfn.XLOOKUP(A200,'Patient Health Records'!A:A,'Patient Health Records'!E:E,"Not Found")</f>
        <v>20.461819844535892</v>
      </c>
      <c r="R200" s="100" t="b">
        <f>_xlfn.XLOOKUP(A200,'Patient Health Records'!A200:A1199,'Patient Health Records'!T200:T1199,"Not Found")</f>
        <v>0</v>
      </c>
      <c r="S200" s="100" t="b" cm="1">
        <f t="array" ref="S200">_xlfn.SWITCH(R200, "Yes", TRUE, "No", FALSE, R200)</f>
        <v>0</v>
      </c>
      <c r="T200" s="100" t="str">
        <f>_xlfn.XLOOKUP(A200,'Patient Health Records'!A:A,'Patient Health Records'!V:V,"Not Found")</f>
        <v>Prostate Cancer</v>
      </c>
      <c r="U200" s="100" t="str">
        <f>_xlfn.XLOOKUP(A200,'Patient Health Records'!A:A,'Patient Health Records'!X:X,"Not Found")</f>
        <v>Critical</v>
      </c>
      <c r="V200" s="100" t="b">
        <f>_xlfn.XLOOKUP(A200,'Billing Details'!A:A,'Billing Details'!K:K,"Not Found")</f>
        <v>1</v>
      </c>
      <c r="W200" s="100" t="str">
        <f>_xlfn.XLOOKUP(A200,'Billing Details'!A:A,'Billing Details'!J:J,"Not Found")</f>
        <v>Medicare</v>
      </c>
      <c r="X200" s="100" t="b">
        <f>_xlfn.XLOOKUP(A200,'Patient Health Records'!A:A,'Patient Health Records'!P:P,"Not Found")</f>
        <v>0</v>
      </c>
      <c r="Y200" s="100" t="b" cm="1">
        <f t="array" ref="Y200">_xlfn.SWITCH(X200, "Yes", TRUE, "No", FALSE, X200)</f>
        <v>0</v>
      </c>
      <c r="Z200" s="100" t="b">
        <f>_xlfn.XLOOKUP(A200,'Patient Health Records'!A:A,'Patient Health Records'!T:T,"Not Found")</f>
        <v>0</v>
      </c>
      <c r="AA200" s="100" t="b" cm="1">
        <f t="array" ref="AA200">_xlfn.SWITCH(Z200, "Yes", TRUE, "No", FALSE, Z200)</f>
        <v>0</v>
      </c>
      <c r="AB200" s="100" t="b">
        <f>_xlfn.XLOOKUP(A200,'Patient Health Records'!A:A,'Patient Health Records'!K:K,"Not Found")</f>
        <v>0</v>
      </c>
      <c r="AC200" s="100" t="b" cm="1">
        <f t="array" ref="AC200">_xlfn.SWITCH(AB200, "Yes", TRUE, "No", FALSE, AB200)</f>
        <v>0</v>
      </c>
    </row>
    <row r="201" spans="1:29">
      <c r="A201" s="2" t="s">
        <v>402</v>
      </c>
      <c r="B201" s="100" t="str">
        <f>_xlfn.XLOOKUP(A201,'Patient Demographics'!A201:A1200,'Patient Demographics'!H201:H1200,"Not Found")</f>
        <v>Middle-aged</v>
      </c>
      <c r="C201" s="100" t="str">
        <f>_xlfn.XLOOKUP(A201,'Patient Demographics'!A201:A1200,'Patient Demographics'!L201:L1200,"Not Found")</f>
        <v>North</v>
      </c>
      <c r="D201" s="100" t="str">
        <f>_xlfn.XLOOKUP(A201,'Patient Demographics'!A:A,'Patient Demographics'!J:J,"Not Found")</f>
        <v>Uttar Pradesh</v>
      </c>
      <c r="E201" s="100">
        <f>_xlfn.XLOOKUP(A201,'Billing Details'!A201:A1200,'Billing Details'!E201:E1200,"Not Found")</f>
        <v>1600</v>
      </c>
      <c r="F201" s="100">
        <f>_xlfn.XLOOKUP(A201,'Billing Details'!A201:A1200,'Billing Details'!M201:M1200,"Not Found")</f>
        <v>1266.78</v>
      </c>
      <c r="G201" s="100">
        <f>_xlfn.XLOOKUP(A201,'Patient Health Records'!A201:A1200,'Patient Health Records'!G201:G1200,"Not Found")</f>
        <v>89.2</v>
      </c>
      <c r="H201" s="17" t="str">
        <f>_xlfn.XLOOKUP(A201,'Patient Demographics'!A201:A1200,'Patient Demographics'!C201:C1200,"Not Found")</f>
        <v>Female</v>
      </c>
      <c r="I201" s="100" t="str">
        <f>_xlfn.XLOOKUP(A201,'Patient Health Records'!A201:A1200,'Patient Health Records'!B201:B1200,"Not Found")</f>
        <v>B+</v>
      </c>
      <c r="J201" s="100" t="b">
        <f>_xlfn.XLOOKUP(A201,'Patient Health Records'!A201:A1200,'Patient Health Records'!H201:H1200,"Not Found")</f>
        <v>0</v>
      </c>
      <c r="K201" s="100" t="b">
        <f>_xlfn.XLOOKUP(A201,'Patient Health Records'!A201:A1200,'Patient Health Records'!J201:J1200,"Not Found")</f>
        <v>0</v>
      </c>
      <c r="L201" s="100" t="b">
        <f>_xlfn.XLOOKUP(A201,'Billing Details'!A:A,'Billing Details'!K:K,"Not Found")</f>
        <v>1</v>
      </c>
      <c r="M201" s="100" t="str">
        <f>_xlfn.XLOOKUP(A201,'Patient Education'!A:A,'Patient Education'!B:B,"Not Found")</f>
        <v>Post-graduate</v>
      </c>
      <c r="N201" s="100" t="str">
        <f>_xlfn.XLOOKUP(A201,'Patient Education'!A:A,'Patient Education'!C:C,"None")</f>
        <v>Scientist</v>
      </c>
      <c r="O201" s="100">
        <f>_xlfn.XLOOKUP(A201,'Patient Demographics'!A:A,'Patient Demographics'!I:I,"Not Found")</f>
        <v>0.5</v>
      </c>
      <c r="P201" s="100" t="str" cm="1">
        <f t="array" ref="P201">_xlfn.IFS(
 O201 &lt;= 2, "Very Low",
 O201 &lt;= 5, "Low",
 O201 &lt;= 10, "Lower-Middle",
 O201 &lt;= 25, "Middle",
 O201 &lt;= 50, "Upper-Middle",
 O201 &lt;= 100, "High",
 O201 &lt;= 200, "Very High",
 O201 &lt;= 400, "Ultra High"
)</f>
        <v>Very Low</v>
      </c>
      <c r="Q201" s="33">
        <f>_xlfn.XLOOKUP(A201,'Patient Health Records'!A:A,'Patient Health Records'!E:E,"Not Found")</f>
        <v>32.370445637973582</v>
      </c>
      <c r="R201" s="100" t="b">
        <f>_xlfn.XLOOKUP(A201,'Patient Health Records'!A201:A1200,'Patient Health Records'!T201:T1200,"Not Found")</f>
        <v>1</v>
      </c>
      <c r="S201" s="100" t="b" cm="1">
        <f t="array" ref="S201">_xlfn.SWITCH(R201, "Yes", TRUE, "No", FALSE, R201)</f>
        <v>1</v>
      </c>
      <c r="T201" s="100" t="str">
        <f>_xlfn.XLOOKUP(A201,'Patient Health Records'!A:A,'Patient Health Records'!V:V,"Not Found")</f>
        <v>Respiratory Infection</v>
      </c>
      <c r="U201" s="100" t="str">
        <f>_xlfn.XLOOKUP(A201,'Patient Health Records'!A:A,'Patient Health Records'!X:X,"Not Found")</f>
        <v>Recovered</v>
      </c>
      <c r="V201" s="100" t="b">
        <f>_xlfn.XLOOKUP(A201,'Billing Details'!A:A,'Billing Details'!K:K,"Not Found")</f>
        <v>1</v>
      </c>
      <c r="W201" s="100" t="str">
        <f>_xlfn.XLOOKUP(A201,'Billing Details'!A:A,'Billing Details'!J:J,"Not Found")</f>
        <v>Medicare</v>
      </c>
      <c r="X201" s="100" t="b">
        <f>_xlfn.XLOOKUP(A201,'Patient Health Records'!A:A,'Patient Health Records'!P:P,"Not Found")</f>
        <v>1</v>
      </c>
      <c r="Y201" s="100" t="b" cm="1">
        <f t="array" ref="Y201">_xlfn.SWITCH(X201, "Yes", TRUE, "No", FALSE, X201)</f>
        <v>1</v>
      </c>
      <c r="Z201" s="100" t="b">
        <f>_xlfn.XLOOKUP(A201,'Patient Health Records'!A:A,'Patient Health Records'!T:T,"Not Found")</f>
        <v>1</v>
      </c>
      <c r="AA201" s="100" t="b" cm="1">
        <f t="array" ref="AA201">_xlfn.SWITCH(Z201, "Yes", TRUE, "No", FALSE, Z201)</f>
        <v>1</v>
      </c>
      <c r="AB201" s="100" t="b">
        <f>_xlfn.XLOOKUP(A201,'Patient Health Records'!A:A,'Patient Health Records'!K:K,"Not Found")</f>
        <v>1</v>
      </c>
      <c r="AC201" s="100" t="b" cm="1">
        <f t="array" ref="AC201">_xlfn.SWITCH(AB201, "Yes", TRUE, "No", FALSE, AB201)</f>
        <v>1</v>
      </c>
    </row>
    <row r="202" spans="1:29">
      <c r="A202" s="2" t="s">
        <v>403</v>
      </c>
      <c r="B202" s="100" t="str">
        <f>_xlfn.XLOOKUP(A202,'Patient Demographics'!A202:A1201,'Patient Demographics'!H202:H1201,"Not Found")</f>
        <v>Middle-aged</v>
      </c>
      <c r="C202" s="100" t="str">
        <f>_xlfn.XLOOKUP(A202,'Patient Demographics'!A202:A1201,'Patient Demographics'!L202:L1201,"Not Found")</f>
        <v>South</v>
      </c>
      <c r="D202" s="100" t="str">
        <f>_xlfn.XLOOKUP(A202,'Patient Demographics'!A:A,'Patient Demographics'!J:J,"Not Found")</f>
        <v>Kerala</v>
      </c>
      <c r="E202" s="100">
        <f>_xlfn.XLOOKUP(A202,'Billing Details'!A202:A1201,'Billing Details'!E202:E1201,"Not Found")</f>
        <v>800</v>
      </c>
      <c r="F202" s="100">
        <f>_xlfn.XLOOKUP(A202,'Billing Details'!A202:A1201,'Billing Details'!M202:M1201,"Not Found")</f>
        <v>630.48</v>
      </c>
      <c r="G202" s="100">
        <f>_xlfn.XLOOKUP(A202,'Patient Health Records'!A202:A1201,'Patient Health Records'!G202:G1201,"Not Found")</f>
        <v>54.1</v>
      </c>
      <c r="H202" s="17" t="str">
        <f>_xlfn.XLOOKUP(A202,'Patient Demographics'!A202:A1201,'Patient Demographics'!C202:C1201,"Not Found")</f>
        <v>Male</v>
      </c>
      <c r="I202" s="100" t="str">
        <f>_xlfn.XLOOKUP(A202,'Patient Health Records'!A202:A1201,'Patient Health Records'!B202:B1201,"Not Found")</f>
        <v>A-</v>
      </c>
      <c r="J202" s="100" t="b">
        <f>_xlfn.XLOOKUP(A202,'Patient Health Records'!A202:A1201,'Patient Health Records'!H202:H1201,"Not Found")</f>
        <v>0</v>
      </c>
      <c r="K202" s="100" t="b">
        <f>_xlfn.XLOOKUP(A202,'Patient Health Records'!A202:A1201,'Patient Health Records'!J202:J1201,"Not Found")</f>
        <v>1</v>
      </c>
      <c r="L202" s="100" t="b">
        <f>_xlfn.XLOOKUP(A202,'Billing Details'!A:A,'Billing Details'!K:K,"Not Found")</f>
        <v>1</v>
      </c>
      <c r="M202" s="100" t="str">
        <f>_xlfn.XLOOKUP(A202,'Patient Education'!A:A,'Patient Education'!B:B,"Not Found")</f>
        <v>Master's Degree</v>
      </c>
      <c r="N202" s="100" t="str">
        <f>_xlfn.XLOOKUP(A202,'Patient Education'!A:A,'Patient Education'!C:C,"None")</f>
        <v>Software Engineer</v>
      </c>
      <c r="O202" s="100">
        <f>_xlfn.XLOOKUP(A202,'Patient Demographics'!A:A,'Patient Demographics'!I:I,"Not Found")</f>
        <v>50</v>
      </c>
      <c r="P202" s="100" t="str" cm="1">
        <f t="array" ref="P202">_xlfn.IFS(
 O202 &lt;= 2, "Very Low",
 O202 &lt;= 5, "Low",
 O202 &lt;= 10, "Lower-Middle",
 O202 &lt;= 25, "Middle",
 O202 &lt;= 50, "Upper-Middle",
 O202 &lt;= 100, "High",
 O202 &lt;= 200, "Very High",
 O202 &lt;= 400, "Ultra High"
)</f>
        <v>Upper-Middle</v>
      </c>
      <c r="Q202" s="33">
        <f>_xlfn.XLOOKUP(A202,'Patient Health Records'!A:A,'Patient Health Records'!E:E,"Not Found")</f>
        <v>22.230440499671268</v>
      </c>
      <c r="R202" s="100" t="b">
        <f>_xlfn.XLOOKUP(A202,'Patient Health Records'!A202:A1201,'Patient Health Records'!T202:T1201,"Not Found")</f>
        <v>0</v>
      </c>
      <c r="S202" s="100" t="b" cm="1">
        <f t="array" ref="S202">_xlfn.SWITCH(R202, "Yes", TRUE, "No", FALSE, R202)</f>
        <v>0</v>
      </c>
      <c r="T202" s="100" t="str">
        <f>_xlfn.XLOOKUP(A202,'Patient Health Records'!A:A,'Patient Health Records'!V:V,"Not Found")</f>
        <v>Cancer</v>
      </c>
      <c r="U202" s="100" t="str">
        <f>_xlfn.XLOOKUP(A202,'Patient Health Records'!A:A,'Patient Health Records'!X:X,"Not Found")</f>
        <v>Recovered</v>
      </c>
      <c r="V202" s="100" t="b">
        <f>_xlfn.XLOOKUP(A202,'Billing Details'!A:A,'Billing Details'!K:K,"Not Found")</f>
        <v>1</v>
      </c>
      <c r="W202" s="100" t="str">
        <f>_xlfn.XLOOKUP(A202,'Billing Details'!A:A,'Billing Details'!J:J,"Not Found")</f>
        <v>UnitedHealthcare</v>
      </c>
      <c r="X202" s="100" t="b">
        <f>_xlfn.XLOOKUP(A202,'Patient Health Records'!A:A,'Patient Health Records'!P:P,"Not Found")</f>
        <v>0</v>
      </c>
      <c r="Y202" s="100" t="b" cm="1">
        <f t="array" ref="Y202">_xlfn.SWITCH(X202, "Yes", TRUE, "No", FALSE, X202)</f>
        <v>0</v>
      </c>
      <c r="Z202" s="100" t="b">
        <f>_xlfn.XLOOKUP(A202,'Patient Health Records'!A:A,'Patient Health Records'!T:T,"Not Found")</f>
        <v>0</v>
      </c>
      <c r="AA202" s="100" t="b" cm="1">
        <f t="array" ref="AA202">_xlfn.SWITCH(Z202, "Yes", TRUE, "No", FALSE, Z202)</f>
        <v>0</v>
      </c>
      <c r="AB202" s="100" t="b">
        <f>_xlfn.XLOOKUP(A202,'Patient Health Records'!A:A,'Patient Health Records'!K:K,"Not Found")</f>
        <v>0</v>
      </c>
      <c r="AC202" s="100" t="b" cm="1">
        <f t="array" ref="AC202">_xlfn.SWITCH(AB202, "Yes", TRUE, "No", FALSE, AB202)</f>
        <v>0</v>
      </c>
    </row>
    <row r="203" spans="1:29">
      <c r="A203" s="2" t="s">
        <v>404</v>
      </c>
      <c r="B203" s="100" t="str">
        <f>_xlfn.XLOOKUP(A203,'Patient Demographics'!A203:A1202,'Patient Demographics'!H203:H1202,"Not Found")</f>
        <v>Senior</v>
      </c>
      <c r="C203" s="100" t="str">
        <f>_xlfn.XLOOKUP(A203,'Patient Demographics'!A203:A1202,'Patient Demographics'!L203:L1202,"Not Found")</f>
        <v>North</v>
      </c>
      <c r="D203" s="100" t="str">
        <f>_xlfn.XLOOKUP(A203,'Patient Demographics'!A:A,'Patient Demographics'!J:J,"Not Found")</f>
        <v>Uttar Pradesh</v>
      </c>
      <c r="E203" s="100">
        <f>_xlfn.XLOOKUP(A203,'Billing Details'!A203:A1202,'Billing Details'!E203:E1202,"Not Found")</f>
        <v>100</v>
      </c>
      <c r="F203" s="100">
        <f>_xlfn.XLOOKUP(A203,'Billing Details'!A203:A1202,'Billing Details'!M203:M1202,"Not Found")</f>
        <v>0</v>
      </c>
      <c r="G203" s="100">
        <f>_xlfn.XLOOKUP(A203,'Patient Health Records'!A203:A1202,'Patient Health Records'!G203:G1202,"Not Found")</f>
        <v>80</v>
      </c>
      <c r="H203" s="17" t="str">
        <f>_xlfn.XLOOKUP(A203,'Patient Demographics'!A203:A1202,'Patient Demographics'!C203:C1202,"Not Found")</f>
        <v>Male</v>
      </c>
      <c r="I203" s="100" t="str">
        <f>_xlfn.XLOOKUP(A203,'Patient Health Records'!A203:A1202,'Patient Health Records'!B203:B1202,"Not Found")</f>
        <v>A-</v>
      </c>
      <c r="J203" s="100" t="b">
        <f>_xlfn.XLOOKUP(A203,'Patient Health Records'!A203:A1202,'Patient Health Records'!H203:H1202,"Not Found")</f>
        <v>0</v>
      </c>
      <c r="K203" s="100" t="b">
        <f>_xlfn.XLOOKUP(A203,'Patient Health Records'!A203:A1202,'Patient Health Records'!J203:J1202,"Not Found")</f>
        <v>1</v>
      </c>
      <c r="L203" s="100" t="b">
        <f>_xlfn.XLOOKUP(A203,'Billing Details'!A:A,'Billing Details'!K:K,"Not Found")</f>
        <v>0</v>
      </c>
      <c r="M203" s="100" t="str">
        <f>_xlfn.XLOOKUP(A203,'Patient Education'!A:A,'Patient Education'!B:B,"Not Found")</f>
        <v>Bachelor's Degree</v>
      </c>
      <c r="N203" s="100" t="str">
        <f>_xlfn.XLOOKUP(A203,'Patient Education'!A:A,'Patient Education'!C:C,"None")</f>
        <v>Nurse</v>
      </c>
      <c r="O203" s="100">
        <f>_xlfn.XLOOKUP(A203,'Patient Demographics'!A:A,'Patient Demographics'!I:I,"Not Found")</f>
        <v>3</v>
      </c>
      <c r="P203" s="100" t="str" cm="1">
        <f t="array" ref="P203">_xlfn.IFS(
 O203 &lt;= 2, "Very Low",
 O203 &lt;= 5, "Low",
 O203 &lt;= 10, "Lower-Middle",
 O203 &lt;= 25, "Middle",
 O203 &lt;= 50, "Upper-Middle",
 O203 &lt;= 100, "High",
 O203 &lt;= 200, "Very High",
 O203 &lt;= 400, "Ultra High"
)</f>
        <v>Low</v>
      </c>
      <c r="Q203" s="33">
        <f>_xlfn.XLOOKUP(A203,'Patient Health Records'!A:A,'Patient Health Records'!E:E,"Not Found")</f>
        <v>33.732501264968796</v>
      </c>
      <c r="R203" s="100" t="b">
        <f>_xlfn.XLOOKUP(A203,'Patient Health Records'!A203:A1202,'Patient Health Records'!T203:T1202,"Not Found")</f>
        <v>1</v>
      </c>
      <c r="S203" s="100" t="b" cm="1">
        <f t="array" ref="S203">_xlfn.SWITCH(R203, "Yes", TRUE, "No", FALSE, R203)</f>
        <v>1</v>
      </c>
      <c r="T203" s="100" t="str">
        <f>_xlfn.XLOOKUP(A203,'Patient Health Records'!A:A,'Patient Health Records'!V:V,"Not Found")</f>
        <v>Kidney Stones</v>
      </c>
      <c r="U203" s="100" t="str">
        <f>_xlfn.XLOOKUP(A203,'Patient Health Records'!A:A,'Patient Health Records'!X:X,"Not Found")</f>
        <v>Recovered</v>
      </c>
      <c r="V203" s="100" t="b">
        <f>_xlfn.XLOOKUP(A203,'Billing Details'!A:A,'Billing Details'!K:K,"Not Found")</f>
        <v>0</v>
      </c>
      <c r="W203" s="100">
        <f>_xlfn.XLOOKUP(A203,'Billing Details'!A:A,'Billing Details'!J:J,"Not Found")</f>
        <v>0</v>
      </c>
      <c r="X203" s="100" t="b">
        <f>_xlfn.XLOOKUP(A203,'Patient Health Records'!A:A,'Patient Health Records'!P:P,"Not Found")</f>
        <v>1</v>
      </c>
      <c r="Y203" s="100" t="b" cm="1">
        <f t="array" ref="Y203">_xlfn.SWITCH(X203, "Yes", TRUE, "No", FALSE, X203)</f>
        <v>1</v>
      </c>
      <c r="Z203" s="100" t="b">
        <f>_xlfn.XLOOKUP(A203,'Patient Health Records'!A:A,'Patient Health Records'!T:T,"Not Found")</f>
        <v>1</v>
      </c>
      <c r="AA203" s="100" t="b" cm="1">
        <f t="array" ref="AA203">_xlfn.SWITCH(Z203, "Yes", TRUE, "No", FALSE, Z203)</f>
        <v>1</v>
      </c>
      <c r="AB203" s="100" t="b">
        <f>_xlfn.XLOOKUP(A203,'Patient Health Records'!A:A,'Patient Health Records'!K:K,"Not Found")</f>
        <v>1</v>
      </c>
      <c r="AC203" s="100" t="b" cm="1">
        <f t="array" ref="AC203">_xlfn.SWITCH(AB203, "Yes", TRUE, "No", FALSE, AB203)</f>
        <v>1</v>
      </c>
    </row>
    <row r="204" spans="1:29">
      <c r="A204" s="2" t="s">
        <v>405</v>
      </c>
      <c r="B204" s="100" t="str">
        <f>_xlfn.XLOOKUP(A204,'Patient Demographics'!A204:A1203,'Patient Demographics'!H204:H1203,"Not Found")</f>
        <v>Middle-aged</v>
      </c>
      <c r="C204" s="100" t="str">
        <f>_xlfn.XLOOKUP(A204,'Patient Demographics'!A204:A1203,'Patient Demographics'!L204:L1203,"Not Found")</f>
        <v>East</v>
      </c>
      <c r="D204" s="100" t="str">
        <f>_xlfn.XLOOKUP(A204,'Patient Demographics'!A:A,'Patient Demographics'!J:J,"Not Found")</f>
        <v>West Bengal</v>
      </c>
      <c r="E204" s="100">
        <f>_xlfn.XLOOKUP(A204,'Billing Details'!A204:A1203,'Billing Details'!E204:E1203,"Not Found")</f>
        <v>300000</v>
      </c>
      <c r="F204" s="100">
        <f>_xlfn.XLOOKUP(A204,'Billing Details'!A204:A1203,'Billing Details'!M204:M1203,"Not Found")</f>
        <v>233626.56</v>
      </c>
      <c r="G204" s="100">
        <f>_xlfn.XLOOKUP(A204,'Patient Health Records'!A204:A1203,'Patient Health Records'!G204:G1203,"Not Found")</f>
        <v>90.8</v>
      </c>
      <c r="H204" s="17" t="str">
        <f>_xlfn.XLOOKUP(A204,'Patient Demographics'!A204:A1203,'Patient Demographics'!C204:C1203,"Not Found")</f>
        <v>Female</v>
      </c>
      <c r="I204" s="100" t="str">
        <f>_xlfn.XLOOKUP(A204,'Patient Health Records'!A204:A1203,'Patient Health Records'!B204:B1203,"Not Found")</f>
        <v>O-</v>
      </c>
      <c r="J204" s="100" t="b">
        <f>_xlfn.XLOOKUP(A204,'Patient Health Records'!A204:A1203,'Patient Health Records'!H204:H1203,"Not Found")</f>
        <v>0</v>
      </c>
      <c r="K204" s="100" t="b">
        <f>_xlfn.XLOOKUP(A204,'Patient Health Records'!A204:A1203,'Patient Health Records'!J204:J1203,"Not Found")</f>
        <v>0</v>
      </c>
      <c r="L204" s="100" t="b">
        <f>_xlfn.XLOOKUP(A204,'Billing Details'!A:A,'Billing Details'!K:K,"Not Found")</f>
        <v>1</v>
      </c>
      <c r="M204" s="100" t="str">
        <f>_xlfn.XLOOKUP(A204,'Patient Education'!A:A,'Patient Education'!B:B,"Not Found")</f>
        <v>Bachelor's Degree</v>
      </c>
      <c r="N204" s="100" t="str">
        <f>_xlfn.XLOOKUP(A204,'Patient Education'!A:A,'Patient Education'!C:C,"None")</f>
        <v>Engineer</v>
      </c>
      <c r="O204" s="100">
        <f>_xlfn.XLOOKUP(A204,'Patient Demographics'!A:A,'Patient Demographics'!I:I,"Not Found")</f>
        <v>12</v>
      </c>
      <c r="P204" s="100" t="str" cm="1">
        <f t="array" ref="P204">_xlfn.IFS(
 O204 &lt;= 2, "Very Low",
 O204 &lt;= 5, "Low",
 O204 &lt;= 10, "Lower-Middle",
 O204 &lt;= 25, "Middle",
 O204 &lt;= 50, "Upper-Middle",
 O204 &lt;= 100, "High",
 O204 &lt;= 200, "Very High",
 O204 &lt;= 400, "Ultra High"
)</f>
        <v>Middle</v>
      </c>
      <c r="Q204" s="33">
        <f>_xlfn.XLOOKUP(A204,'Patient Health Records'!A:A,'Patient Health Records'!E:E,"Not Found")</f>
        <v>32.171201814058961</v>
      </c>
      <c r="R204" s="100" t="b">
        <f>_xlfn.XLOOKUP(A204,'Patient Health Records'!A204:A1203,'Patient Health Records'!T204:T1203,"Not Found")</f>
        <v>1</v>
      </c>
      <c r="S204" s="100" t="b" cm="1">
        <f t="array" ref="S204">_xlfn.SWITCH(R204, "Yes", TRUE, "No", FALSE, R204)</f>
        <v>1</v>
      </c>
      <c r="T204" s="100" t="str">
        <f>_xlfn.XLOOKUP(A204,'Patient Health Records'!A:A,'Patient Health Records'!V:V,"Not Found")</f>
        <v>Kidney Stones</v>
      </c>
      <c r="U204" s="100" t="str">
        <f>_xlfn.XLOOKUP(A204,'Patient Health Records'!A:A,'Patient Health Records'!X:X,"Not Found")</f>
        <v>Ongoing Treatment</v>
      </c>
      <c r="V204" s="100" t="b">
        <f>_xlfn.XLOOKUP(A204,'Billing Details'!A:A,'Billing Details'!K:K,"Not Found")</f>
        <v>1</v>
      </c>
      <c r="W204" s="100" t="str">
        <f>_xlfn.XLOOKUP(A204,'Billing Details'!A:A,'Billing Details'!J:J,"Not Found")</f>
        <v>Cigna</v>
      </c>
      <c r="X204" s="100" t="b">
        <f>_xlfn.XLOOKUP(A204,'Patient Health Records'!A:A,'Patient Health Records'!P:P,"Not Found")</f>
        <v>1</v>
      </c>
      <c r="Y204" s="100" t="b" cm="1">
        <f t="array" ref="Y204">_xlfn.SWITCH(X204, "Yes", TRUE, "No", FALSE, X204)</f>
        <v>1</v>
      </c>
      <c r="Z204" s="100" t="b">
        <f>_xlfn.XLOOKUP(A204,'Patient Health Records'!A:A,'Patient Health Records'!T:T,"Not Found")</f>
        <v>1</v>
      </c>
      <c r="AA204" s="100" t="b" cm="1">
        <f t="array" ref="AA204">_xlfn.SWITCH(Z204, "Yes", TRUE, "No", FALSE, Z204)</f>
        <v>1</v>
      </c>
      <c r="AB204" s="100" t="b">
        <f>_xlfn.XLOOKUP(A204,'Patient Health Records'!A:A,'Patient Health Records'!K:K,"Not Found")</f>
        <v>1</v>
      </c>
      <c r="AC204" s="100" t="b" cm="1">
        <f t="array" ref="AC204">_xlfn.SWITCH(AB204, "Yes", TRUE, "No", FALSE, AB204)</f>
        <v>1</v>
      </c>
    </row>
    <row r="205" spans="1:29">
      <c r="A205" s="2" t="s">
        <v>407</v>
      </c>
      <c r="B205" s="100" t="str">
        <f>_xlfn.XLOOKUP(A205,'Patient Demographics'!A205:A1204,'Patient Demographics'!H205:H1204,"Not Found")</f>
        <v>Adult</v>
      </c>
      <c r="C205" s="100" t="str">
        <f>_xlfn.XLOOKUP(A205,'Patient Demographics'!A205:A1204,'Patient Demographics'!L205:L1204,"Not Found")</f>
        <v>East</v>
      </c>
      <c r="D205" s="100" t="str">
        <f>_xlfn.XLOOKUP(A205,'Patient Demographics'!A:A,'Patient Demographics'!J:J,"Not Found")</f>
        <v>West Bengal</v>
      </c>
      <c r="E205" s="100">
        <f>_xlfn.XLOOKUP(A205,'Billing Details'!A205:A1204,'Billing Details'!E205:E1204,"Not Found")</f>
        <v>300000</v>
      </c>
      <c r="F205" s="100">
        <f>_xlfn.XLOOKUP(A205,'Billing Details'!A205:A1204,'Billing Details'!M205:M1204,"Not Found")</f>
        <v>210807</v>
      </c>
      <c r="G205" s="100">
        <f>_xlfn.XLOOKUP(A205,'Patient Health Records'!A205:A1204,'Patient Health Records'!G205:G1204,"Not Found")</f>
        <v>72.400000000000006</v>
      </c>
      <c r="H205" s="17" t="str">
        <f>_xlfn.XLOOKUP(A205,'Patient Demographics'!A205:A1204,'Patient Demographics'!C205:C1204,"Not Found")</f>
        <v>Female</v>
      </c>
      <c r="I205" s="100" t="str">
        <f>_xlfn.XLOOKUP(A205,'Patient Health Records'!A205:A1204,'Patient Health Records'!B205:B1204,"Not Found")</f>
        <v>O-</v>
      </c>
      <c r="J205" s="100" t="b">
        <f>_xlfn.XLOOKUP(A205,'Patient Health Records'!A205:A1204,'Patient Health Records'!H205:H1204,"Not Found")</f>
        <v>0</v>
      </c>
      <c r="K205" s="100" t="b">
        <f>_xlfn.XLOOKUP(A205,'Patient Health Records'!A205:A1204,'Patient Health Records'!J205:J1204,"Not Found")</f>
        <v>0</v>
      </c>
      <c r="L205" s="100" t="b">
        <f>_xlfn.XLOOKUP(A205,'Billing Details'!A:A,'Billing Details'!K:K,"Not Found")</f>
        <v>1</v>
      </c>
      <c r="M205" s="100" t="str">
        <f>_xlfn.XLOOKUP(A205,'Patient Education'!A:A,'Patient Education'!B:B,"Not Found")</f>
        <v>School</v>
      </c>
      <c r="N205" s="100" t="str">
        <f>_xlfn.XLOOKUP(A205,'Patient Education'!A:A,'Patient Education'!C:C,"None")</f>
        <v>Driver</v>
      </c>
      <c r="O205" s="100">
        <f>_xlfn.XLOOKUP(A205,'Patient Demographics'!A:A,'Patient Demographics'!I:I,"Not Found")</f>
        <v>20</v>
      </c>
      <c r="P205" s="100" t="str" cm="1">
        <f t="array" ref="P205">_xlfn.IFS(
 O205 &lt;= 2, "Very Low",
 O205 &lt;= 5, "Low",
 O205 &lt;= 10, "Lower-Middle",
 O205 &lt;= 25, "Middle",
 O205 &lt;= 50, "Upper-Middle",
 O205 &lt;= 100, "High",
 O205 &lt;= 200, "Very High",
 O205 &lt;= 400, "Ultra High"
)</f>
        <v>Middle</v>
      </c>
      <c r="Q205" s="33">
        <f>_xlfn.XLOOKUP(A205,'Patient Health Records'!A:A,'Patient Health Records'!E:E,"Not Found")</f>
        <v>26.918500892326001</v>
      </c>
      <c r="R205" s="100" t="b">
        <f>_xlfn.XLOOKUP(A205,'Patient Health Records'!A205:A1204,'Patient Health Records'!T205:T1204,"Not Found")</f>
        <v>0</v>
      </c>
      <c r="S205" s="100" t="b" cm="1">
        <f t="array" ref="S205">_xlfn.SWITCH(R205, "Yes", TRUE, "No", FALSE, R205)</f>
        <v>0</v>
      </c>
      <c r="T205" s="100" t="str">
        <f>_xlfn.XLOOKUP(A205,'Patient Health Records'!A:A,'Patient Health Records'!V:V,"Not Found")</f>
        <v>Fractured Arm</v>
      </c>
      <c r="U205" s="100" t="str">
        <f>_xlfn.XLOOKUP(A205,'Patient Health Records'!A:A,'Patient Health Records'!X:X,"Not Found")</f>
        <v>Ongoing Treatment</v>
      </c>
      <c r="V205" s="100" t="b">
        <f>_xlfn.XLOOKUP(A205,'Billing Details'!A:A,'Billing Details'!K:K,"Not Found")</f>
        <v>1</v>
      </c>
      <c r="W205" s="100" t="str">
        <f>_xlfn.XLOOKUP(A205,'Billing Details'!A:A,'Billing Details'!J:J,"Not Found")</f>
        <v>Medicare</v>
      </c>
      <c r="X205" s="100" t="b">
        <f>_xlfn.XLOOKUP(A205,'Patient Health Records'!A:A,'Patient Health Records'!P:P,"Not Found")</f>
        <v>0</v>
      </c>
      <c r="Y205" s="100" t="b" cm="1">
        <f t="array" ref="Y205">_xlfn.SWITCH(X205, "Yes", TRUE, "No", FALSE, X205)</f>
        <v>0</v>
      </c>
      <c r="Z205" s="100" t="b">
        <f>_xlfn.XLOOKUP(A205,'Patient Health Records'!A:A,'Patient Health Records'!T:T,"Not Found")</f>
        <v>0</v>
      </c>
      <c r="AA205" s="100" t="b" cm="1">
        <f t="array" ref="AA205">_xlfn.SWITCH(Z205, "Yes", TRUE, "No", FALSE, Z205)</f>
        <v>0</v>
      </c>
      <c r="AB205" s="100" t="str">
        <f>_xlfn.XLOOKUP(A205,'Patient Health Records'!A:A,'Patient Health Records'!K:K,"Not Found")</f>
        <v>No</v>
      </c>
      <c r="AC205" s="100" t="b" cm="1">
        <f t="array" ref="AC205">_xlfn.SWITCH(AB205, "Yes", TRUE, "No", FALSE, AB205)</f>
        <v>0</v>
      </c>
    </row>
    <row r="206" spans="1:29">
      <c r="A206" s="2" t="s">
        <v>409</v>
      </c>
      <c r="B206" s="100" t="str">
        <f>_xlfn.XLOOKUP(A206,'Patient Demographics'!A206:A1205,'Patient Demographics'!H206:H1205,"Not Found")</f>
        <v>Senior</v>
      </c>
      <c r="C206" s="100" t="str">
        <f>_xlfn.XLOOKUP(A206,'Patient Demographics'!A206:A1205,'Patient Demographics'!L206:L1205,"Not Found")</f>
        <v>South</v>
      </c>
      <c r="D206" s="100" t="str">
        <f>_xlfn.XLOOKUP(A206,'Patient Demographics'!A:A,'Patient Demographics'!J:J,"Not Found")</f>
        <v>Tamil Nadu</v>
      </c>
      <c r="E206" s="100">
        <f>_xlfn.XLOOKUP(A206,'Billing Details'!A206:A1205,'Billing Details'!E206:E1205,"Not Found")</f>
        <v>45000</v>
      </c>
      <c r="F206" s="100">
        <f>_xlfn.XLOOKUP(A206,'Billing Details'!A206:A1205,'Billing Details'!M206:M1205,"Not Found")</f>
        <v>36976.979999999996</v>
      </c>
      <c r="G206" s="100">
        <f>_xlfn.XLOOKUP(A206,'Patient Health Records'!A206:A1205,'Patient Health Records'!G206:G1205,"Not Found")</f>
        <v>60.1</v>
      </c>
      <c r="H206" s="17" t="str">
        <f>_xlfn.XLOOKUP(A206,'Patient Demographics'!A206:A1205,'Patient Demographics'!C206:C1205,"Not Found")</f>
        <v>Male</v>
      </c>
      <c r="I206" s="100" t="str">
        <f>_xlfn.XLOOKUP(A206,'Patient Health Records'!A206:A1205,'Patient Health Records'!B206:B1205,"Not Found")</f>
        <v>B+</v>
      </c>
      <c r="J206" s="100" t="b">
        <f>_xlfn.XLOOKUP(A206,'Patient Health Records'!A206:A1205,'Patient Health Records'!H206:H1205,"Not Found")</f>
        <v>0</v>
      </c>
      <c r="K206" s="100" t="b">
        <f>_xlfn.XLOOKUP(A206,'Patient Health Records'!A206:A1205,'Patient Health Records'!J206:J1205,"Not Found")</f>
        <v>0</v>
      </c>
      <c r="L206" s="100" t="b">
        <f>_xlfn.XLOOKUP(A206,'Billing Details'!A:A,'Billing Details'!K:K,"Not Found")</f>
        <v>1</v>
      </c>
      <c r="M206" s="100" t="str">
        <f>_xlfn.XLOOKUP(A206,'Patient Education'!A:A,'Patient Education'!B:B,"Not Found")</f>
        <v>Master's Degree</v>
      </c>
      <c r="N206" s="100" t="str">
        <f>_xlfn.XLOOKUP(A206,'Patient Education'!A:A,'Patient Education'!C:C,"None")</f>
        <v>Doctor</v>
      </c>
      <c r="O206" s="100">
        <f>_xlfn.XLOOKUP(A206,'Patient Demographics'!A:A,'Patient Demographics'!I:I,"Not Found")</f>
        <v>2</v>
      </c>
      <c r="P206" s="100" t="str" cm="1">
        <f t="array" ref="P206">_xlfn.IFS(
 O206 &lt;= 2, "Very Low",
 O206 &lt;= 5, "Low",
 O206 &lt;= 10, "Lower-Middle",
 O206 &lt;= 25, "Middle",
 O206 &lt;= 50, "Upper-Middle",
 O206 &lt;= 100, "High",
 O206 &lt;= 200, "Very High",
 O206 &lt;= 400, "Ultra High"
)</f>
        <v>Very Low</v>
      </c>
      <c r="Q206" s="33">
        <f>_xlfn.XLOOKUP(A206,'Patient Health Records'!A:A,'Patient Health Records'!E:E,"Not Found")</f>
        <v>21.810132094643638</v>
      </c>
      <c r="R206" s="100" t="b">
        <f>_xlfn.XLOOKUP(A206,'Patient Health Records'!A206:A1205,'Patient Health Records'!T206:T1205,"Not Found")</f>
        <v>0</v>
      </c>
      <c r="S206" s="100" t="b" cm="1">
        <f t="array" ref="S206">_xlfn.SWITCH(R206, "Yes", TRUE, "No", FALSE, R206)</f>
        <v>0</v>
      </c>
      <c r="T206" s="100" t="str">
        <f>_xlfn.XLOOKUP(A206,'Patient Health Records'!A:A,'Patient Health Records'!V:V,"Not Found")</f>
        <v>Fractured Leg</v>
      </c>
      <c r="U206" s="100" t="str">
        <f>_xlfn.XLOOKUP(A206,'Patient Health Records'!A:A,'Patient Health Records'!X:X,"Not Found")</f>
        <v>Critical</v>
      </c>
      <c r="V206" s="100" t="b">
        <f>_xlfn.XLOOKUP(A206,'Billing Details'!A:A,'Billing Details'!K:K,"Not Found")</f>
        <v>1</v>
      </c>
      <c r="W206" s="100" t="str">
        <f>_xlfn.XLOOKUP(A206,'Billing Details'!A:A,'Billing Details'!J:J,"Not Found")</f>
        <v>Cigna</v>
      </c>
      <c r="X206" s="100" t="b">
        <f>_xlfn.XLOOKUP(A206,'Patient Health Records'!A:A,'Patient Health Records'!P:P,"Not Found")</f>
        <v>0</v>
      </c>
      <c r="Y206" s="100" t="b" cm="1">
        <f t="array" ref="Y206">_xlfn.SWITCH(X206, "Yes", TRUE, "No", FALSE, X206)</f>
        <v>0</v>
      </c>
      <c r="Z206" s="100" t="b">
        <f>_xlfn.XLOOKUP(A206,'Patient Health Records'!A:A,'Patient Health Records'!T:T,"Not Found")</f>
        <v>0</v>
      </c>
      <c r="AA206" s="100" t="b" cm="1">
        <f t="array" ref="AA206">_xlfn.SWITCH(Z206, "Yes", TRUE, "No", FALSE, Z206)</f>
        <v>0</v>
      </c>
      <c r="AB206" s="100" t="b">
        <f>_xlfn.XLOOKUP(A206,'Patient Health Records'!A:A,'Patient Health Records'!K:K,"Not Found")</f>
        <v>0</v>
      </c>
      <c r="AC206" s="100" t="b" cm="1">
        <f t="array" ref="AC206">_xlfn.SWITCH(AB206, "Yes", TRUE, "No", FALSE, AB206)</f>
        <v>0</v>
      </c>
    </row>
    <row r="207" spans="1:29">
      <c r="A207" s="2" t="s">
        <v>411</v>
      </c>
      <c r="B207" s="100" t="str">
        <f>_xlfn.XLOOKUP(A207,'Patient Demographics'!A207:A1206,'Patient Demographics'!H207:H1206,"Not Found")</f>
        <v>Adult</v>
      </c>
      <c r="C207" s="100" t="str">
        <f>_xlfn.XLOOKUP(A207,'Patient Demographics'!A207:A1206,'Patient Demographics'!L207:L1206,"Not Found")</f>
        <v>North</v>
      </c>
      <c r="D207" s="100" t="str">
        <f>_xlfn.XLOOKUP(A207,'Patient Demographics'!A:A,'Patient Demographics'!J:J,"Not Found")</f>
        <v>Uttar Pradesh</v>
      </c>
      <c r="E207" s="100">
        <f>_xlfn.XLOOKUP(A207,'Billing Details'!A207:A1206,'Billing Details'!E207:E1206,"Not Found")</f>
        <v>18000</v>
      </c>
      <c r="F207" s="100">
        <f>_xlfn.XLOOKUP(A207,'Billing Details'!A207:A1206,'Billing Details'!M207:M1206,"Not Found")</f>
        <v>13231.380000000001</v>
      </c>
      <c r="G207" s="100">
        <f>_xlfn.XLOOKUP(A207,'Patient Health Records'!A207:A1206,'Patient Health Records'!G207:G1206,"Not Found")</f>
        <v>72.3</v>
      </c>
      <c r="H207" s="17" t="str">
        <f>_xlfn.XLOOKUP(A207,'Patient Demographics'!A207:A1206,'Patient Demographics'!C207:C1206,"Not Found")</f>
        <v>Male</v>
      </c>
      <c r="I207" s="100" t="str">
        <f>_xlfn.XLOOKUP(A207,'Patient Health Records'!A207:A1206,'Patient Health Records'!B207:B1206,"Not Found")</f>
        <v>B-</v>
      </c>
      <c r="J207" s="100" t="str">
        <f>_xlfn.XLOOKUP(A207,'Patient Health Records'!A207:A1206,'Patient Health Records'!H207:H1206,"Not Found")</f>
        <v>No</v>
      </c>
      <c r="K207" s="100" t="b">
        <f>_xlfn.XLOOKUP(A207,'Patient Health Records'!A207:A1206,'Patient Health Records'!J207:J1206,"Not Found")</f>
        <v>1</v>
      </c>
      <c r="L207" s="100" t="b">
        <f>_xlfn.XLOOKUP(A207,'Billing Details'!A:A,'Billing Details'!K:K,"Not Found")</f>
        <v>1</v>
      </c>
      <c r="M207" s="100" t="str">
        <f>_xlfn.XLOOKUP(A207,'Patient Education'!A:A,'Patient Education'!B:B,"Not Found")</f>
        <v>School</v>
      </c>
      <c r="N207" s="100" t="str">
        <f>_xlfn.XLOOKUP(A207,'Patient Education'!A:A,'Patient Education'!C:C,"None")</f>
        <v>Retail Worker</v>
      </c>
      <c r="O207" s="100">
        <f>_xlfn.XLOOKUP(A207,'Patient Demographics'!A:A,'Patient Demographics'!I:I,"Not Found")</f>
        <v>3</v>
      </c>
      <c r="P207" s="100" t="str" cm="1">
        <f t="array" ref="P207">_xlfn.IFS(
 O207 &lt;= 2, "Very Low",
 O207 &lt;= 5, "Low",
 O207 &lt;= 10, "Lower-Middle",
 O207 &lt;= 25, "Middle",
 O207 &lt;= 50, "Upper-Middle",
 O207 &lt;= 100, "High",
 O207 &lt;= 200, "Very High",
 O207 &lt;= 400, "Ultra High"
)</f>
        <v>Low</v>
      </c>
      <c r="Q207" s="33">
        <f>_xlfn.XLOOKUP(A207,'Patient Health Records'!A:A,'Patient Health Records'!E:E,"Not Found")</f>
        <v>25.924199505181253</v>
      </c>
      <c r="R207" s="100" t="str">
        <f>_xlfn.XLOOKUP(A207,'Patient Health Records'!A207:A1206,'Patient Health Records'!T207:T1206,"Not Found")</f>
        <v>No</v>
      </c>
      <c r="S207" s="100" t="b" cm="1">
        <f t="array" ref="S207">_xlfn.SWITCH(R207, "Yes", TRUE, "No", FALSE, R207)</f>
        <v>0</v>
      </c>
      <c r="T207" s="100" t="str">
        <f>_xlfn.XLOOKUP(A207,'Patient Health Records'!A:A,'Patient Health Records'!V:V,"Not Found")</f>
        <v>Allergic Reaction</v>
      </c>
      <c r="U207" s="100" t="str">
        <f>_xlfn.XLOOKUP(A207,'Patient Health Records'!A:A,'Patient Health Records'!X:X,"Not Found")</f>
        <v>Recovered</v>
      </c>
      <c r="V207" s="100" t="b">
        <f>_xlfn.XLOOKUP(A207,'Billing Details'!A:A,'Billing Details'!K:K,"Not Found")</f>
        <v>1</v>
      </c>
      <c r="W207" s="100" t="str">
        <f>_xlfn.XLOOKUP(A207,'Billing Details'!A:A,'Billing Details'!J:J,"Not Found")</f>
        <v>Blue Cross</v>
      </c>
      <c r="X207" s="100" t="str">
        <f>_xlfn.XLOOKUP(A207,'Patient Health Records'!A:A,'Patient Health Records'!P:P,"Not Found")</f>
        <v>No</v>
      </c>
      <c r="Y207" s="100" t="b" cm="1">
        <f t="array" ref="Y207">_xlfn.SWITCH(X207, "Yes", TRUE, "No", FALSE, X207)</f>
        <v>0</v>
      </c>
      <c r="Z207" s="100" t="str">
        <f>_xlfn.XLOOKUP(A207,'Patient Health Records'!A:A,'Patient Health Records'!T:T,"Not Found")</f>
        <v>No</v>
      </c>
      <c r="AA207" s="100" t="b" cm="1">
        <f t="array" ref="AA207">_xlfn.SWITCH(Z207, "Yes", TRUE, "No", FALSE, Z207)</f>
        <v>0</v>
      </c>
      <c r="AB207" s="100" t="b">
        <f>_xlfn.XLOOKUP(A207,'Patient Health Records'!A:A,'Patient Health Records'!K:K,"Not Found")</f>
        <v>0</v>
      </c>
      <c r="AC207" s="100" t="b" cm="1">
        <f t="array" ref="AC207">_xlfn.SWITCH(AB207, "Yes", TRUE, "No", FALSE, AB207)</f>
        <v>0</v>
      </c>
    </row>
    <row r="208" spans="1:29">
      <c r="A208" s="2" t="s">
        <v>413</v>
      </c>
      <c r="B208" s="100" t="str">
        <f>_xlfn.XLOOKUP(A208,'Patient Demographics'!A208:A1207,'Patient Demographics'!H208:H1207,"Not Found")</f>
        <v>Adult</v>
      </c>
      <c r="C208" s="100" t="str">
        <f>_xlfn.XLOOKUP(A208,'Patient Demographics'!A208:A1207,'Patient Demographics'!L208:L1207,"Not Found")</f>
        <v>South</v>
      </c>
      <c r="D208" s="100" t="str">
        <f>_xlfn.XLOOKUP(A208,'Patient Demographics'!A:A,'Patient Demographics'!J:J,"Not Found")</f>
        <v>Kerala</v>
      </c>
      <c r="E208" s="100">
        <f>_xlfn.XLOOKUP(A208,'Billing Details'!A208:A1207,'Billing Details'!E208:E1207,"Not Found")</f>
        <v>3000</v>
      </c>
      <c r="F208" s="100">
        <f>_xlfn.XLOOKUP(A208,'Billing Details'!A208:A1207,'Billing Details'!M208:M1207,"Not Found")</f>
        <v>0</v>
      </c>
      <c r="G208" s="100">
        <f>_xlfn.XLOOKUP(A208,'Patient Health Records'!A208:A1207,'Patient Health Records'!G208:G1207,"Not Found")</f>
        <v>90</v>
      </c>
      <c r="H208" s="17" t="str">
        <f>_xlfn.XLOOKUP(A208,'Patient Demographics'!A208:A1207,'Patient Demographics'!C208:C1207,"Not Found")</f>
        <v>Female</v>
      </c>
      <c r="I208" s="100" t="str">
        <f>_xlfn.XLOOKUP(A208,'Patient Health Records'!A208:A1207,'Patient Health Records'!B208:B1207,"Not Found")</f>
        <v>B+</v>
      </c>
      <c r="J208" s="100" t="b">
        <f>_xlfn.XLOOKUP(A208,'Patient Health Records'!A208:A1207,'Patient Health Records'!H208:H1207,"Not Found")</f>
        <v>0</v>
      </c>
      <c r="K208" s="100" t="b">
        <f>_xlfn.XLOOKUP(A208,'Patient Health Records'!A208:A1207,'Patient Health Records'!J208:J1207,"Not Found")</f>
        <v>0</v>
      </c>
      <c r="L208" s="100" t="b">
        <f>_xlfn.XLOOKUP(A208,'Billing Details'!A:A,'Billing Details'!K:K,"Not Found")</f>
        <v>0</v>
      </c>
      <c r="M208" s="100" t="str">
        <f>_xlfn.XLOOKUP(A208,'Patient Education'!A:A,'Patient Education'!B:B,"Not Found")</f>
        <v>Post-graduate</v>
      </c>
      <c r="N208" s="100" t="str">
        <f>_xlfn.XLOOKUP(A208,'Patient Education'!A:A,'Patient Education'!C:C,"None")</f>
        <v>Professor</v>
      </c>
      <c r="O208" s="100">
        <f>_xlfn.XLOOKUP(A208,'Patient Demographics'!A:A,'Patient Demographics'!I:I,"Not Found")</f>
        <v>25</v>
      </c>
      <c r="P208" s="100" t="str" cm="1">
        <f t="array" ref="P208">_xlfn.IFS(
 O208 &lt;= 2, "Very Low",
 O208 &lt;= 5, "Low",
 O208 &lt;= 10, "Lower-Middle",
 O208 &lt;= 25, "Middle",
 O208 &lt;= 50, "Upper-Middle",
 O208 &lt;= 100, "High",
 O208 &lt;= 200, "Very High",
 O208 &lt;= 400, "Ultra High"
)</f>
        <v>Middle</v>
      </c>
      <c r="Q208" s="33">
        <f>_xlfn.XLOOKUP(A208,'Patient Health Records'!A:A,'Patient Health Records'!E:E,"Not Found")</f>
        <v>29.054752066115704</v>
      </c>
      <c r="R208" s="100" t="b">
        <f>_xlfn.XLOOKUP(A208,'Patient Health Records'!A208:A1207,'Patient Health Records'!T208:T1207,"Not Found")</f>
        <v>1</v>
      </c>
      <c r="S208" s="100" t="b" cm="1">
        <f t="array" ref="S208">_xlfn.SWITCH(R208, "Yes", TRUE, "No", FALSE, R208)</f>
        <v>1</v>
      </c>
      <c r="T208" s="100" t="str">
        <f>_xlfn.XLOOKUP(A208,'Patient Health Records'!A:A,'Patient Health Records'!V:V,"Not Found")</f>
        <v>Allergic Reaction</v>
      </c>
      <c r="U208" s="100" t="str">
        <f>_xlfn.XLOOKUP(A208,'Patient Health Records'!A:A,'Patient Health Records'!X:X,"Not Found")</f>
        <v>Ongoing Treatment</v>
      </c>
      <c r="V208" s="100" t="b">
        <f>_xlfn.XLOOKUP(A208,'Billing Details'!A:A,'Billing Details'!K:K,"Not Found")</f>
        <v>0</v>
      </c>
      <c r="W208" s="100">
        <f>_xlfn.XLOOKUP(A208,'Billing Details'!A:A,'Billing Details'!J:J,"Not Found")</f>
        <v>0</v>
      </c>
      <c r="X208" s="100" t="b">
        <f>_xlfn.XLOOKUP(A208,'Patient Health Records'!A:A,'Patient Health Records'!P:P,"Not Found")</f>
        <v>0</v>
      </c>
      <c r="Y208" s="100" t="b" cm="1">
        <f t="array" ref="Y208">_xlfn.SWITCH(X208, "Yes", TRUE, "No", FALSE, X208)</f>
        <v>0</v>
      </c>
      <c r="Z208" s="100" t="b">
        <f>_xlfn.XLOOKUP(A208,'Patient Health Records'!A:A,'Patient Health Records'!T:T,"Not Found")</f>
        <v>1</v>
      </c>
      <c r="AA208" s="100" t="b" cm="1">
        <f t="array" ref="AA208">_xlfn.SWITCH(Z208, "Yes", TRUE, "No", FALSE, Z208)</f>
        <v>1</v>
      </c>
      <c r="AB208" s="100" t="b">
        <f>_xlfn.XLOOKUP(A208,'Patient Health Records'!A:A,'Patient Health Records'!K:K,"Not Found")</f>
        <v>0</v>
      </c>
      <c r="AC208" s="100" t="b" cm="1">
        <f t="array" ref="AC208">_xlfn.SWITCH(AB208, "Yes", TRUE, "No", FALSE, AB208)</f>
        <v>0</v>
      </c>
    </row>
    <row r="209" spans="1:29">
      <c r="A209" s="2" t="s">
        <v>415</v>
      </c>
      <c r="B209" s="100" t="str">
        <f>_xlfn.XLOOKUP(A209,'Patient Demographics'!A209:A1208,'Patient Demographics'!H209:H1208,"Not Found")</f>
        <v>Middle-aged</v>
      </c>
      <c r="C209" s="100" t="str">
        <f>_xlfn.XLOOKUP(A209,'Patient Demographics'!A209:A1208,'Patient Demographics'!L209:L1208,"Not Found")</f>
        <v>East</v>
      </c>
      <c r="D209" s="100" t="str">
        <f>_xlfn.XLOOKUP(A209,'Patient Demographics'!A:A,'Patient Demographics'!J:J,"Not Found")</f>
        <v>West Bengal</v>
      </c>
      <c r="E209" s="100">
        <f>_xlfn.XLOOKUP(A209,'Billing Details'!A209:A1208,'Billing Details'!E209:E1208,"Not Found")</f>
        <v>3000</v>
      </c>
      <c r="F209" s="100">
        <f>_xlfn.XLOOKUP(A209,'Billing Details'!A209:A1208,'Billing Details'!M209:M1208,"Not Found")</f>
        <v>0</v>
      </c>
      <c r="G209" s="100">
        <f>_xlfn.XLOOKUP(A209,'Patient Health Records'!A209:A1208,'Patient Health Records'!G209:G1208,"Not Found")</f>
        <v>61.1</v>
      </c>
      <c r="H209" s="17" t="str">
        <f>_xlfn.XLOOKUP(A209,'Patient Demographics'!A209:A1208,'Patient Demographics'!C209:C1208,"Not Found")</f>
        <v>Male</v>
      </c>
      <c r="I209" s="100" t="str">
        <f>_xlfn.XLOOKUP(A209,'Patient Health Records'!A209:A1208,'Patient Health Records'!B209:B1208,"Not Found")</f>
        <v>AB-</v>
      </c>
      <c r="J209" s="100" t="b">
        <f>_xlfn.XLOOKUP(A209,'Patient Health Records'!A209:A1208,'Patient Health Records'!H209:H1208,"Not Found")</f>
        <v>0</v>
      </c>
      <c r="K209" s="100" t="b">
        <f>_xlfn.XLOOKUP(A209,'Patient Health Records'!A209:A1208,'Patient Health Records'!J209:J1208,"Not Found")</f>
        <v>1</v>
      </c>
      <c r="L209" s="100" t="b">
        <f>_xlfn.XLOOKUP(A209,'Billing Details'!A:A,'Billing Details'!K:K,"Not Found")</f>
        <v>0</v>
      </c>
      <c r="M209" s="100" t="str">
        <f>_xlfn.XLOOKUP(A209,'Patient Education'!A:A,'Patient Education'!B:B,"Not Found")</f>
        <v>Master's Degree</v>
      </c>
      <c r="N209" s="100" t="str">
        <f>_xlfn.XLOOKUP(A209,'Patient Education'!A:A,'Patient Education'!C:C,"None")</f>
        <v>Senior Executive</v>
      </c>
      <c r="O209" s="100">
        <f>_xlfn.XLOOKUP(A209,'Patient Demographics'!A:A,'Patient Demographics'!I:I,"Not Found")</f>
        <v>9</v>
      </c>
      <c r="P209" s="100" t="str" cm="1">
        <f t="array" ref="P209">_xlfn.IFS(
 O209 &lt;= 2, "Very Low",
 O209 &lt;= 5, "Low",
 O209 &lt;= 10, "Lower-Middle",
 O209 &lt;= 25, "Middle",
 O209 &lt;= 50, "Upper-Middle",
 O209 &lt;= 100, "High",
 O209 &lt;= 200, "Very High",
 O209 &lt;= 400, "Ultra High"
)</f>
        <v>Lower-Middle</v>
      </c>
      <c r="Q209" s="33">
        <f>_xlfn.XLOOKUP(A209,'Patient Health Records'!A:A,'Patient Health Records'!E:E,"Not Found")</f>
        <v>23.571621465221249</v>
      </c>
      <c r="R209" s="100" t="b">
        <f>_xlfn.XLOOKUP(A209,'Patient Health Records'!A209:A1208,'Patient Health Records'!T209:T1208,"Not Found")</f>
        <v>0</v>
      </c>
      <c r="S209" s="100" t="b" cm="1">
        <f t="array" ref="S209">_xlfn.SWITCH(R209, "Yes", TRUE, "No", FALSE, R209)</f>
        <v>0</v>
      </c>
      <c r="T209" s="100" t="str">
        <f>_xlfn.XLOOKUP(A209,'Patient Health Records'!A:A,'Patient Health Records'!V:V,"Not Found")</f>
        <v>Diabetes</v>
      </c>
      <c r="U209" s="100" t="str">
        <f>_xlfn.XLOOKUP(A209,'Patient Health Records'!A:A,'Patient Health Records'!X:X,"Not Found")</f>
        <v>Critical</v>
      </c>
      <c r="V209" s="100" t="b">
        <f>_xlfn.XLOOKUP(A209,'Billing Details'!A:A,'Billing Details'!K:K,"Not Found")</f>
        <v>0</v>
      </c>
      <c r="W209" s="100">
        <f>_xlfn.XLOOKUP(A209,'Billing Details'!A:A,'Billing Details'!J:J,"Not Found")</f>
        <v>0</v>
      </c>
      <c r="X209" s="100" t="b">
        <f>_xlfn.XLOOKUP(A209,'Patient Health Records'!A:A,'Patient Health Records'!P:P,"Not Found")</f>
        <v>0</v>
      </c>
      <c r="Y209" s="100" t="b" cm="1">
        <f t="array" ref="Y209">_xlfn.SWITCH(X209, "Yes", TRUE, "No", FALSE, X209)</f>
        <v>0</v>
      </c>
      <c r="Z209" s="100" t="b">
        <f>_xlfn.XLOOKUP(A209,'Patient Health Records'!A:A,'Patient Health Records'!T:T,"Not Found")</f>
        <v>0</v>
      </c>
      <c r="AA209" s="100" t="b" cm="1">
        <f t="array" ref="AA209">_xlfn.SWITCH(Z209, "Yes", TRUE, "No", FALSE, Z209)</f>
        <v>0</v>
      </c>
      <c r="AB209" s="100" t="b">
        <f>_xlfn.XLOOKUP(A209,'Patient Health Records'!A:A,'Patient Health Records'!K:K,"Not Found")</f>
        <v>0</v>
      </c>
      <c r="AC209" s="100" t="b" cm="1">
        <f t="array" ref="AC209">_xlfn.SWITCH(AB209, "Yes", TRUE, "No", FALSE, AB209)</f>
        <v>0</v>
      </c>
    </row>
    <row r="210" spans="1:29">
      <c r="A210" s="2" t="s">
        <v>417</v>
      </c>
      <c r="B210" s="100" t="str">
        <f>_xlfn.XLOOKUP(A210,'Patient Demographics'!A210:A1209,'Patient Demographics'!H210:H1209,"Not Found")</f>
        <v>Middle-aged</v>
      </c>
      <c r="C210" s="100" t="str">
        <f>_xlfn.XLOOKUP(A210,'Patient Demographics'!A210:A1209,'Patient Demographics'!L210:L1209,"Not Found")</f>
        <v>East</v>
      </c>
      <c r="D210" s="100" t="str">
        <f>_xlfn.XLOOKUP(A210,'Patient Demographics'!A:A,'Patient Demographics'!J:J,"Not Found")</f>
        <v>West Bengal</v>
      </c>
      <c r="E210" s="100">
        <f>_xlfn.XLOOKUP(A210,'Billing Details'!A210:A1209,'Billing Details'!E210:E1209,"Not Found")</f>
        <v>75000</v>
      </c>
      <c r="F210" s="100">
        <f>_xlfn.XLOOKUP(A210,'Billing Details'!A210:A1209,'Billing Details'!M210:M1209,"Not Found")</f>
        <v>39899.4</v>
      </c>
      <c r="G210" s="100">
        <f>_xlfn.XLOOKUP(A210,'Patient Health Records'!A210:A1209,'Patient Health Records'!G210:G1209,"Not Found")</f>
        <v>68.8</v>
      </c>
      <c r="H210" s="17" t="str">
        <f>_xlfn.XLOOKUP(A210,'Patient Demographics'!A210:A1209,'Patient Demographics'!C210:C1209,"Not Found")</f>
        <v>Male</v>
      </c>
      <c r="I210" s="100" t="str">
        <f>_xlfn.XLOOKUP(A210,'Patient Health Records'!A210:A1209,'Patient Health Records'!B210:B1209,"Not Found")</f>
        <v>B-</v>
      </c>
      <c r="J210" s="100" t="b">
        <f>_xlfn.XLOOKUP(A210,'Patient Health Records'!A210:A1209,'Patient Health Records'!H210:H1209,"Not Found")</f>
        <v>0</v>
      </c>
      <c r="K210" s="100" t="b">
        <f>_xlfn.XLOOKUP(A210,'Patient Health Records'!A210:A1209,'Patient Health Records'!J210:J1209,"Not Found")</f>
        <v>0</v>
      </c>
      <c r="L210" s="100" t="b">
        <f>_xlfn.XLOOKUP(A210,'Billing Details'!A:A,'Billing Details'!K:K,"Not Found")</f>
        <v>1</v>
      </c>
      <c r="M210" s="100" t="str">
        <f>_xlfn.XLOOKUP(A210,'Patient Education'!A:A,'Patient Education'!B:B,"Not Found")</f>
        <v>Master's Degree</v>
      </c>
      <c r="N210" s="100" t="str">
        <f>_xlfn.XLOOKUP(A210,'Patient Education'!A:A,'Patient Education'!C:C,"None")</f>
        <v>Software Engineer</v>
      </c>
      <c r="O210" s="100">
        <f>_xlfn.XLOOKUP(A210,'Patient Demographics'!A:A,'Patient Demographics'!I:I,"Not Found")</f>
        <v>9</v>
      </c>
      <c r="P210" s="100" t="str" cm="1">
        <f t="array" ref="P210">_xlfn.IFS(
 O210 &lt;= 2, "Very Low",
 O210 &lt;= 5, "Low",
 O210 &lt;= 10, "Lower-Middle",
 O210 &lt;= 25, "Middle",
 O210 &lt;= 50, "Upper-Middle",
 O210 &lt;= 100, "High",
 O210 &lt;= 200, "Very High",
 O210 &lt;= 400, "Ultra High"
)</f>
        <v>Lower-Middle</v>
      </c>
      <c r="Q210" s="33">
        <f>_xlfn.XLOOKUP(A210,'Patient Health Records'!A:A,'Patient Health Records'!E:E,"Not Found")</f>
        <v>26.542185872458621</v>
      </c>
      <c r="R210" s="100" t="b">
        <f>_xlfn.XLOOKUP(A210,'Patient Health Records'!A210:A1209,'Patient Health Records'!T210:T1209,"Not Found")</f>
        <v>0</v>
      </c>
      <c r="S210" s="100" t="b" cm="1">
        <f t="array" ref="S210">_xlfn.SWITCH(R210, "Yes", TRUE, "No", FALSE, R210)</f>
        <v>0</v>
      </c>
      <c r="T210" s="100" t="str">
        <f>_xlfn.XLOOKUP(A210,'Patient Health Records'!A:A,'Patient Health Records'!V:V,"Not Found")</f>
        <v>Childbirth</v>
      </c>
      <c r="U210" s="100" t="str">
        <f>_xlfn.XLOOKUP(A210,'Patient Health Records'!A:A,'Patient Health Records'!X:X,"Not Found")</f>
        <v>Critical</v>
      </c>
      <c r="V210" s="100" t="b">
        <f>_xlfn.XLOOKUP(A210,'Billing Details'!A:A,'Billing Details'!K:K,"Not Found")</f>
        <v>1</v>
      </c>
      <c r="W210" s="100" t="str">
        <f>_xlfn.XLOOKUP(A210,'Billing Details'!A:A,'Billing Details'!J:J,"Not Found")</f>
        <v>Medicare</v>
      </c>
      <c r="X210" s="100" t="b">
        <f>_xlfn.XLOOKUP(A210,'Patient Health Records'!A:A,'Patient Health Records'!P:P,"Not Found")</f>
        <v>0</v>
      </c>
      <c r="Y210" s="100" t="b" cm="1">
        <f t="array" ref="Y210">_xlfn.SWITCH(X210, "Yes", TRUE, "No", FALSE, X210)</f>
        <v>0</v>
      </c>
      <c r="Z210" s="100" t="b">
        <f>_xlfn.XLOOKUP(A210,'Patient Health Records'!A:A,'Patient Health Records'!T:T,"Not Found")</f>
        <v>0</v>
      </c>
      <c r="AA210" s="100" t="b" cm="1">
        <f t="array" ref="AA210">_xlfn.SWITCH(Z210, "Yes", TRUE, "No", FALSE, Z210)</f>
        <v>0</v>
      </c>
      <c r="AB210" s="100" t="b">
        <f>_xlfn.XLOOKUP(A210,'Patient Health Records'!A:A,'Patient Health Records'!K:K,"Not Found")</f>
        <v>0</v>
      </c>
      <c r="AC210" s="100" t="b" cm="1">
        <f t="array" ref="AC210">_xlfn.SWITCH(AB210, "Yes", TRUE, "No", FALSE, AB210)</f>
        <v>0</v>
      </c>
    </row>
    <row r="211" spans="1:29">
      <c r="A211" s="2" t="s">
        <v>419</v>
      </c>
      <c r="B211" s="100" t="str">
        <f>_xlfn.XLOOKUP(A211,'Patient Demographics'!A211:A1210,'Patient Demographics'!H211:H1210,"Not Found")</f>
        <v>Senior</v>
      </c>
      <c r="C211" s="100" t="str">
        <f>_xlfn.XLOOKUP(A211,'Patient Demographics'!A211:A1210,'Patient Demographics'!L211:L1210,"Not Found")</f>
        <v>North</v>
      </c>
      <c r="D211" s="100" t="str">
        <f>_xlfn.XLOOKUP(A211,'Patient Demographics'!A:A,'Patient Demographics'!J:J,"Not Found")</f>
        <v>Punjab</v>
      </c>
      <c r="E211" s="100">
        <f>_xlfn.XLOOKUP(A211,'Billing Details'!A211:A1210,'Billing Details'!E211:E1210,"Not Found")</f>
        <v>100</v>
      </c>
      <c r="F211" s="100">
        <f>_xlfn.XLOOKUP(A211,'Billing Details'!A211:A1210,'Billing Details'!M211:M1210,"Not Found")</f>
        <v>0</v>
      </c>
      <c r="G211" s="100">
        <f>_xlfn.XLOOKUP(A211,'Patient Health Records'!A211:A1210,'Patient Health Records'!G211:G1210,"Not Found")</f>
        <v>51.9</v>
      </c>
      <c r="H211" s="17" t="str">
        <f>_xlfn.XLOOKUP(A211,'Patient Demographics'!A211:A1210,'Patient Demographics'!C211:C1210,"Not Found")</f>
        <v>Male</v>
      </c>
      <c r="I211" s="100" t="str">
        <f>_xlfn.XLOOKUP(A211,'Patient Health Records'!A211:A1210,'Patient Health Records'!B211:B1210,"Not Found")</f>
        <v>AB-</v>
      </c>
      <c r="J211" s="100" t="b">
        <f>_xlfn.XLOOKUP(A211,'Patient Health Records'!A211:A1210,'Patient Health Records'!H211:H1210,"Not Found")</f>
        <v>0</v>
      </c>
      <c r="K211" s="100" t="b">
        <f>_xlfn.XLOOKUP(A211,'Patient Health Records'!A211:A1210,'Patient Health Records'!J211:J1210,"Not Found")</f>
        <v>0</v>
      </c>
      <c r="L211" s="100" t="b">
        <f>_xlfn.XLOOKUP(A211,'Billing Details'!A:A,'Billing Details'!K:K,"Not Found")</f>
        <v>0</v>
      </c>
      <c r="M211" s="100" t="str">
        <f>_xlfn.XLOOKUP(A211,'Patient Education'!A:A,'Patient Education'!B:B,"Not Found")</f>
        <v>School</v>
      </c>
      <c r="N211" s="100" t="str">
        <f>_xlfn.XLOOKUP(A211,'Patient Education'!A:A,'Patient Education'!C:C,"None")</f>
        <v>Driver</v>
      </c>
      <c r="O211" s="100">
        <f>_xlfn.XLOOKUP(A211,'Patient Demographics'!A:A,'Patient Demographics'!I:I,"Not Found")</f>
        <v>250</v>
      </c>
      <c r="P211" s="100" t="str" cm="1">
        <f t="array" ref="P211">_xlfn.IFS(
 O211 &lt;= 2, "Very Low",
 O211 &lt;= 5, "Low",
 O211 &lt;= 10, "Lower-Middle",
 O211 &lt;= 25, "Middle",
 O211 &lt;= 50, "Upper-Middle",
 O211 &lt;= 100, "High",
 O211 &lt;= 200, "Very High",
 O211 &lt;= 400, "Ultra High"
)</f>
        <v>Ultra High</v>
      </c>
      <c r="Q211" s="33">
        <f>_xlfn.XLOOKUP(A211,'Patient Health Records'!A:A,'Patient Health Records'!E:E,"Not Found")</f>
        <v>20.022375679950617</v>
      </c>
      <c r="R211" s="100" t="b">
        <f>_xlfn.XLOOKUP(A211,'Patient Health Records'!A211:A1210,'Patient Health Records'!T211:T1210,"Not Found")</f>
        <v>0</v>
      </c>
      <c r="S211" s="100" t="b" cm="1">
        <f t="array" ref="S211">_xlfn.SWITCH(R211, "Yes", TRUE, "No", FALSE, R211)</f>
        <v>0</v>
      </c>
      <c r="T211" s="100" t="str">
        <f>_xlfn.XLOOKUP(A211,'Patient Health Records'!A:A,'Patient Health Records'!V:V,"Not Found")</f>
        <v>Osteoarthritis</v>
      </c>
      <c r="U211" s="100" t="str">
        <f>_xlfn.XLOOKUP(A211,'Patient Health Records'!A:A,'Patient Health Records'!X:X,"Not Found")</f>
        <v>Critical</v>
      </c>
      <c r="V211" s="100" t="b">
        <f>_xlfn.XLOOKUP(A211,'Billing Details'!A:A,'Billing Details'!K:K,"Not Found")</f>
        <v>0</v>
      </c>
      <c r="W211" s="100">
        <f>_xlfn.XLOOKUP(A211,'Billing Details'!A:A,'Billing Details'!J:J,"Not Found")</f>
        <v>0</v>
      </c>
      <c r="X211" s="100" t="b">
        <f>_xlfn.XLOOKUP(A211,'Patient Health Records'!A:A,'Patient Health Records'!P:P,"Not Found")</f>
        <v>0</v>
      </c>
      <c r="Y211" s="100" t="b" cm="1">
        <f t="array" ref="Y211">_xlfn.SWITCH(X211, "Yes", TRUE, "No", FALSE, X211)</f>
        <v>0</v>
      </c>
      <c r="Z211" s="100" t="b">
        <f>_xlfn.XLOOKUP(A211,'Patient Health Records'!A:A,'Patient Health Records'!T:T,"Not Found")</f>
        <v>0</v>
      </c>
      <c r="AA211" s="100" t="b" cm="1">
        <f t="array" ref="AA211">_xlfn.SWITCH(Z211, "Yes", TRUE, "No", FALSE, Z211)</f>
        <v>0</v>
      </c>
      <c r="AB211" s="100" t="b">
        <f>_xlfn.XLOOKUP(A211,'Patient Health Records'!A:A,'Patient Health Records'!K:K,"Not Found")</f>
        <v>0</v>
      </c>
      <c r="AC211" s="100" t="b" cm="1">
        <f t="array" ref="AC211">_xlfn.SWITCH(AB211, "Yes", TRUE, "No", FALSE, AB211)</f>
        <v>0</v>
      </c>
    </row>
    <row r="212" spans="1:29">
      <c r="A212" s="2" t="s">
        <v>421</v>
      </c>
      <c r="B212" s="100" t="str">
        <f>_xlfn.XLOOKUP(A212,'Patient Demographics'!A212:A1211,'Patient Demographics'!H212:H1211,"Not Found")</f>
        <v>Middle-aged</v>
      </c>
      <c r="C212" s="100" t="str">
        <f>_xlfn.XLOOKUP(A212,'Patient Demographics'!A212:A1211,'Patient Demographics'!L212:L1211,"Not Found")</f>
        <v>East</v>
      </c>
      <c r="D212" s="100" t="str">
        <f>_xlfn.XLOOKUP(A212,'Patient Demographics'!A:A,'Patient Demographics'!J:J,"Not Found")</f>
        <v>West Bengal</v>
      </c>
      <c r="E212" s="100">
        <f>_xlfn.XLOOKUP(A212,'Billing Details'!A212:A1211,'Billing Details'!E212:E1211,"Not Found")</f>
        <v>20000</v>
      </c>
      <c r="F212" s="100">
        <f>_xlfn.XLOOKUP(A212,'Billing Details'!A212:A1211,'Billing Details'!M212:M1211,"Not Found")</f>
        <v>16134.38</v>
      </c>
      <c r="G212" s="100">
        <f>_xlfn.XLOOKUP(A212,'Patient Health Records'!A212:A1211,'Patient Health Records'!G212:G1211,"Not Found")</f>
        <v>82.5</v>
      </c>
      <c r="H212" s="17" t="str">
        <f>_xlfn.XLOOKUP(A212,'Patient Demographics'!A212:A1211,'Patient Demographics'!C212:C1211,"Not Found")</f>
        <v>Male</v>
      </c>
      <c r="I212" s="100" t="str">
        <f>_xlfn.XLOOKUP(A212,'Patient Health Records'!A212:A1211,'Patient Health Records'!B212:B1211,"Not Found")</f>
        <v>AB+</v>
      </c>
      <c r="J212" s="100" t="b">
        <f>_xlfn.XLOOKUP(A212,'Patient Health Records'!A212:A1211,'Patient Health Records'!H212:H1211,"Not Found")</f>
        <v>0</v>
      </c>
      <c r="K212" s="100" t="b">
        <f>_xlfn.XLOOKUP(A212,'Patient Health Records'!A212:A1211,'Patient Health Records'!J212:J1211,"Not Found")</f>
        <v>0</v>
      </c>
      <c r="L212" s="100" t="b">
        <f>_xlfn.XLOOKUP(A212,'Billing Details'!A:A,'Billing Details'!K:K,"Not Found")</f>
        <v>1</v>
      </c>
      <c r="M212" s="100" t="str">
        <f>_xlfn.XLOOKUP(A212,'Patient Education'!A:A,'Patient Education'!B:B,"Not Found")</f>
        <v>School</v>
      </c>
      <c r="N212" s="100" t="str">
        <f>_xlfn.XLOOKUP(A212,'Patient Education'!A:A,'Patient Education'!C:C,"None")</f>
        <v>Driver</v>
      </c>
      <c r="O212" s="100">
        <f>_xlfn.XLOOKUP(A212,'Patient Demographics'!A:A,'Patient Demographics'!I:I,"Not Found")</f>
        <v>40</v>
      </c>
      <c r="P212" s="100" t="str" cm="1">
        <f t="array" ref="P212">_xlfn.IFS(
 O212 &lt;= 2, "Very Low",
 O212 &lt;= 5, "Low",
 O212 &lt;= 10, "Lower-Middle",
 O212 &lt;= 25, "Middle",
 O212 &lt;= 50, "Upper-Middle",
 O212 &lt;= 100, "High",
 O212 &lt;= 200, "Very High",
 O212 &lt;= 400, "Ultra High"
)</f>
        <v>Upper-Middle</v>
      </c>
      <c r="Q212" s="33">
        <f>_xlfn.XLOOKUP(A212,'Patient Health Records'!A:A,'Patient Health Records'!E:E,"Not Found")</f>
        <v>34.786641929499076</v>
      </c>
      <c r="R212" s="100" t="b">
        <f>_xlfn.XLOOKUP(A212,'Patient Health Records'!A212:A1211,'Patient Health Records'!T212:T1211,"Not Found")</f>
        <v>1</v>
      </c>
      <c r="S212" s="100" t="b" cm="1">
        <f t="array" ref="S212">_xlfn.SWITCH(R212, "Yes", TRUE, "No", FALSE, R212)</f>
        <v>1</v>
      </c>
      <c r="T212" s="100" t="str">
        <f>_xlfn.XLOOKUP(A212,'Patient Health Records'!A:A,'Patient Health Records'!V:V,"Not Found")</f>
        <v>Heart Disease</v>
      </c>
      <c r="U212" s="100" t="str">
        <f>_xlfn.XLOOKUP(A212,'Patient Health Records'!A:A,'Patient Health Records'!X:X,"Not Found")</f>
        <v>Critical</v>
      </c>
      <c r="V212" s="100" t="b">
        <f>_xlfn.XLOOKUP(A212,'Billing Details'!A:A,'Billing Details'!K:K,"Not Found")</f>
        <v>1</v>
      </c>
      <c r="W212" s="100" t="str">
        <f>_xlfn.XLOOKUP(A212,'Billing Details'!A:A,'Billing Details'!J:J,"Not Found")</f>
        <v>Medicare</v>
      </c>
      <c r="X212" s="100" t="b">
        <f>_xlfn.XLOOKUP(A212,'Patient Health Records'!A:A,'Patient Health Records'!P:P,"Not Found")</f>
        <v>1</v>
      </c>
      <c r="Y212" s="100" t="b" cm="1">
        <f t="array" ref="Y212">_xlfn.SWITCH(X212, "Yes", TRUE, "No", FALSE, X212)</f>
        <v>1</v>
      </c>
      <c r="Z212" s="100" t="b">
        <f>_xlfn.XLOOKUP(A212,'Patient Health Records'!A:A,'Patient Health Records'!T:T,"Not Found")</f>
        <v>1</v>
      </c>
      <c r="AA212" s="100" t="b" cm="1">
        <f t="array" ref="AA212">_xlfn.SWITCH(Z212, "Yes", TRUE, "No", FALSE, Z212)</f>
        <v>1</v>
      </c>
      <c r="AB212" s="100" t="str">
        <f>_xlfn.XLOOKUP(A212,'Patient Health Records'!A:A,'Patient Health Records'!K:K,"Not Found")</f>
        <v>No</v>
      </c>
      <c r="AC212" s="100" t="b" cm="1">
        <f t="array" ref="AC212">_xlfn.SWITCH(AB212, "Yes", TRUE, "No", FALSE, AB212)</f>
        <v>0</v>
      </c>
    </row>
    <row r="213" spans="1:29">
      <c r="A213" s="2" t="s">
        <v>423</v>
      </c>
      <c r="B213" s="100" t="str">
        <f>_xlfn.XLOOKUP(A213,'Patient Demographics'!A213:A1212,'Patient Demographics'!H213:H1212,"Not Found")</f>
        <v>Middle-aged</v>
      </c>
      <c r="C213" s="100" t="str">
        <f>_xlfn.XLOOKUP(A213,'Patient Demographics'!A213:A1212,'Patient Demographics'!L213:L1212,"Not Found")</f>
        <v>South</v>
      </c>
      <c r="D213" s="100" t="str">
        <f>_xlfn.XLOOKUP(A213,'Patient Demographics'!A:A,'Patient Demographics'!J:J,"Not Found")</f>
        <v>Kerala</v>
      </c>
      <c r="E213" s="100">
        <f>_xlfn.XLOOKUP(A213,'Billing Details'!A213:A1212,'Billing Details'!E213:E1212,"Not Found")</f>
        <v>60000</v>
      </c>
      <c r="F213" s="100">
        <f>_xlfn.XLOOKUP(A213,'Billing Details'!A213:A1212,'Billing Details'!M213:M1212,"Not Found")</f>
        <v>38509.85</v>
      </c>
      <c r="G213" s="100">
        <f>_xlfn.XLOOKUP(A213,'Patient Health Records'!A213:A1212,'Patient Health Records'!G213:G1212,"Not Found")</f>
        <v>100.5</v>
      </c>
      <c r="H213" s="17" t="str">
        <f>_xlfn.XLOOKUP(A213,'Patient Demographics'!A213:A1212,'Patient Demographics'!C213:C1212,"Not Found")</f>
        <v>Female</v>
      </c>
      <c r="I213" s="100" t="str">
        <f>_xlfn.XLOOKUP(A213,'Patient Health Records'!A213:A1212,'Patient Health Records'!B213:B1212,"Not Found")</f>
        <v>O-</v>
      </c>
      <c r="J213" s="100" t="b">
        <f>_xlfn.XLOOKUP(A213,'Patient Health Records'!A213:A1212,'Patient Health Records'!H213:H1212,"Not Found")</f>
        <v>0</v>
      </c>
      <c r="K213" s="100" t="b">
        <f>_xlfn.XLOOKUP(A213,'Patient Health Records'!A213:A1212,'Patient Health Records'!J213:J1212,"Not Found")</f>
        <v>1</v>
      </c>
      <c r="L213" s="100" t="b">
        <f>_xlfn.XLOOKUP(A213,'Billing Details'!A:A,'Billing Details'!K:K,"Not Found")</f>
        <v>1</v>
      </c>
      <c r="M213" s="100" t="str">
        <f>_xlfn.XLOOKUP(A213,'Patient Education'!A:A,'Patient Education'!B:B,"Not Found")</f>
        <v>Bachelor's Degree</v>
      </c>
      <c r="N213" s="100" t="str">
        <f>_xlfn.XLOOKUP(A213,'Patient Education'!A:A,'Patient Education'!C:C,"None")</f>
        <v>Teacher</v>
      </c>
      <c r="O213" s="100">
        <f>_xlfn.XLOOKUP(A213,'Patient Demographics'!A:A,'Patient Demographics'!I:I,"Not Found")</f>
        <v>15</v>
      </c>
      <c r="P213" s="100" t="str" cm="1">
        <f t="array" ref="P213">_xlfn.IFS(
 O213 &lt;= 2, "Very Low",
 O213 &lt;= 5, "Low",
 O213 &lt;= 10, "Lower-Middle",
 O213 &lt;= 25, "Middle",
 O213 &lt;= 50, "Upper-Middle",
 O213 &lt;= 100, "High",
 O213 &lt;= 200, "Very High",
 O213 &lt;= 400, "Ultra High"
)</f>
        <v>Middle</v>
      </c>
      <c r="Q213" s="33">
        <f>_xlfn.XLOOKUP(A213,'Patient Health Records'!A:A,'Patient Health Records'!E:E,"Not Found")</f>
        <v>34.775086505190316</v>
      </c>
      <c r="R213" s="100" t="b">
        <f>_xlfn.XLOOKUP(A213,'Patient Health Records'!A213:A1212,'Patient Health Records'!T213:T1212,"Not Found")</f>
        <v>1</v>
      </c>
      <c r="S213" s="100" t="b" cm="1">
        <f t="array" ref="S213">_xlfn.SWITCH(R213, "Yes", TRUE, "No", FALSE, R213)</f>
        <v>1</v>
      </c>
      <c r="T213" s="100" t="str">
        <f>_xlfn.XLOOKUP(A213,'Patient Health Records'!A:A,'Patient Health Records'!V:V,"Not Found")</f>
        <v>Fractured Arm</v>
      </c>
      <c r="U213" s="100" t="str">
        <f>_xlfn.XLOOKUP(A213,'Patient Health Records'!A:A,'Patient Health Records'!X:X,"Not Found")</f>
        <v>Critical</v>
      </c>
      <c r="V213" s="100" t="b">
        <f>_xlfn.XLOOKUP(A213,'Billing Details'!A:A,'Billing Details'!K:K,"Not Found")</f>
        <v>1</v>
      </c>
      <c r="W213" s="100" t="str">
        <f>_xlfn.XLOOKUP(A213,'Billing Details'!A:A,'Billing Details'!J:J,"Not Found")</f>
        <v>Medicare</v>
      </c>
      <c r="X213" s="100" t="b">
        <f>_xlfn.XLOOKUP(A213,'Patient Health Records'!A:A,'Patient Health Records'!P:P,"Not Found")</f>
        <v>0</v>
      </c>
      <c r="Y213" s="100" t="b" cm="1">
        <f t="array" ref="Y213">_xlfn.SWITCH(X213, "Yes", TRUE, "No", FALSE, X213)</f>
        <v>0</v>
      </c>
      <c r="Z213" s="100" t="b">
        <f>_xlfn.XLOOKUP(A213,'Patient Health Records'!A:A,'Patient Health Records'!T:T,"Not Found")</f>
        <v>1</v>
      </c>
      <c r="AA213" s="100" t="b" cm="1">
        <f t="array" ref="AA213">_xlfn.SWITCH(Z213, "Yes", TRUE, "No", FALSE, Z213)</f>
        <v>1</v>
      </c>
      <c r="AB213" s="100" t="b">
        <f>_xlfn.XLOOKUP(A213,'Patient Health Records'!A:A,'Patient Health Records'!K:K,"Not Found")</f>
        <v>0</v>
      </c>
      <c r="AC213" s="100" t="b" cm="1">
        <f t="array" ref="AC213">_xlfn.SWITCH(AB213, "Yes", TRUE, "No", FALSE, AB213)</f>
        <v>0</v>
      </c>
    </row>
    <row r="214" spans="1:29">
      <c r="A214" s="2" t="s">
        <v>424</v>
      </c>
      <c r="B214" s="100" t="str">
        <f>_xlfn.XLOOKUP(A214,'Patient Demographics'!A214:A1213,'Patient Demographics'!H214:H1213,"Not Found")</f>
        <v>Adult</v>
      </c>
      <c r="C214" s="100" t="str">
        <f>_xlfn.XLOOKUP(A214,'Patient Demographics'!A214:A1213,'Patient Demographics'!L214:L1213,"Not Found")</f>
        <v>East</v>
      </c>
      <c r="D214" s="100" t="str">
        <f>_xlfn.XLOOKUP(A214,'Patient Demographics'!A:A,'Patient Demographics'!J:J,"Not Found")</f>
        <v>West Bengal</v>
      </c>
      <c r="E214" s="100">
        <f>_xlfn.XLOOKUP(A214,'Billing Details'!A214:A1213,'Billing Details'!E214:E1213,"Not Found")</f>
        <v>90000</v>
      </c>
      <c r="F214" s="100">
        <f>_xlfn.XLOOKUP(A214,'Billing Details'!A214:A1213,'Billing Details'!M214:M1213,"Not Found")</f>
        <v>51209.85</v>
      </c>
      <c r="G214" s="100">
        <f>_xlfn.XLOOKUP(A214,'Patient Health Records'!A214:A1213,'Patient Health Records'!G214:G1213,"Not Found")</f>
        <v>93.3</v>
      </c>
      <c r="H214" s="17" t="str">
        <f>_xlfn.XLOOKUP(A214,'Patient Demographics'!A214:A1213,'Patient Demographics'!C214:C1213,"Not Found")</f>
        <v>Female</v>
      </c>
      <c r="I214" s="100" t="str">
        <f>_xlfn.XLOOKUP(A214,'Patient Health Records'!A214:A1213,'Patient Health Records'!B214:B1213,"Not Found")</f>
        <v>B-</v>
      </c>
      <c r="J214" s="100" t="b">
        <f>_xlfn.XLOOKUP(A214,'Patient Health Records'!A214:A1213,'Patient Health Records'!H214:H1213,"Not Found")</f>
        <v>0</v>
      </c>
      <c r="K214" s="100" t="b">
        <f>_xlfn.XLOOKUP(A214,'Patient Health Records'!A214:A1213,'Patient Health Records'!J214:J1213,"Not Found")</f>
        <v>1</v>
      </c>
      <c r="L214" s="100" t="b">
        <f>_xlfn.XLOOKUP(A214,'Billing Details'!A:A,'Billing Details'!K:K,"Not Found")</f>
        <v>1</v>
      </c>
      <c r="M214" s="100" t="str">
        <f>_xlfn.XLOOKUP(A214,'Patient Education'!A:A,'Patient Education'!B:B,"Not Found")</f>
        <v>Bachelor's Degree</v>
      </c>
      <c r="N214" s="100" t="str">
        <f>_xlfn.XLOOKUP(A214,'Patient Education'!A:A,'Patient Education'!C:C,"None")</f>
        <v>Engineer</v>
      </c>
      <c r="O214" s="100">
        <f>_xlfn.XLOOKUP(A214,'Patient Demographics'!A:A,'Patient Demographics'!I:I,"Not Found")</f>
        <v>5</v>
      </c>
      <c r="P214" s="100" t="str" cm="1">
        <f t="array" ref="P214">_xlfn.IFS(
 O214 &lt;= 2, "Very Low",
 O214 &lt;= 5, "Low",
 O214 &lt;= 10, "Lower-Middle",
 O214 &lt;= 25, "Middle",
 O214 &lt;= 50, "Upper-Middle",
 O214 &lt;= 100, "High",
 O214 &lt;= 200, "Very High",
 O214 &lt;= 400, "Ultra High"
)</f>
        <v>Low</v>
      </c>
      <c r="Q214" s="33">
        <f>_xlfn.XLOOKUP(A214,'Patient Health Records'!A:A,'Patient Health Records'!E:E,"Not Found")</f>
        <v>34.269972451790636</v>
      </c>
      <c r="R214" s="100" t="b">
        <f>_xlfn.XLOOKUP(A214,'Patient Health Records'!A214:A1213,'Patient Health Records'!T214:T1213,"Not Found")</f>
        <v>1</v>
      </c>
      <c r="S214" s="100" t="b" cm="1">
        <f t="array" ref="S214">_xlfn.SWITCH(R214, "Yes", TRUE, "No", FALSE, R214)</f>
        <v>1</v>
      </c>
      <c r="T214" s="100" t="str">
        <f>_xlfn.XLOOKUP(A214,'Patient Health Records'!A:A,'Patient Health Records'!V:V,"Not Found")</f>
        <v>Heart Disease</v>
      </c>
      <c r="U214" s="100" t="str">
        <f>_xlfn.XLOOKUP(A214,'Patient Health Records'!A:A,'Patient Health Records'!X:X,"Not Found")</f>
        <v>Ongoing Treatment</v>
      </c>
      <c r="V214" s="100" t="b">
        <f>_xlfn.XLOOKUP(A214,'Billing Details'!A:A,'Billing Details'!K:K,"Not Found")</f>
        <v>1</v>
      </c>
      <c r="W214" s="100" t="str">
        <f>_xlfn.XLOOKUP(A214,'Billing Details'!A:A,'Billing Details'!J:J,"Not Found")</f>
        <v>UnitedHealthcare</v>
      </c>
      <c r="X214" s="100" t="b">
        <f>_xlfn.XLOOKUP(A214,'Patient Health Records'!A:A,'Patient Health Records'!P:P,"Not Found")</f>
        <v>1</v>
      </c>
      <c r="Y214" s="100" t="b" cm="1">
        <f t="array" ref="Y214">_xlfn.SWITCH(X214, "Yes", TRUE, "No", FALSE, X214)</f>
        <v>1</v>
      </c>
      <c r="Z214" s="100" t="b">
        <f>_xlfn.XLOOKUP(A214,'Patient Health Records'!A:A,'Patient Health Records'!T:T,"Not Found")</f>
        <v>1</v>
      </c>
      <c r="AA214" s="100" t="b" cm="1">
        <f t="array" ref="AA214">_xlfn.SWITCH(Z214, "Yes", TRUE, "No", FALSE, Z214)</f>
        <v>1</v>
      </c>
      <c r="AB214" s="100" t="b">
        <f>_xlfn.XLOOKUP(A214,'Patient Health Records'!A:A,'Patient Health Records'!K:K,"Not Found")</f>
        <v>0</v>
      </c>
      <c r="AC214" s="100" t="b" cm="1">
        <f t="array" ref="AC214">_xlfn.SWITCH(AB214, "Yes", TRUE, "No", FALSE, AB214)</f>
        <v>0</v>
      </c>
    </row>
    <row r="215" spans="1:29">
      <c r="A215" s="2" t="s">
        <v>426</v>
      </c>
      <c r="B215" s="100" t="str">
        <f>_xlfn.XLOOKUP(A215,'Patient Demographics'!A215:A1214,'Patient Demographics'!H215:H1214,"Not Found")</f>
        <v>Middle-aged</v>
      </c>
      <c r="C215" s="100" t="str">
        <f>_xlfn.XLOOKUP(A215,'Patient Demographics'!A215:A1214,'Patient Demographics'!L215:L1214,"Not Found")</f>
        <v>East</v>
      </c>
      <c r="D215" s="100" t="str">
        <f>_xlfn.XLOOKUP(A215,'Patient Demographics'!A:A,'Patient Demographics'!J:J,"Not Found")</f>
        <v>West Bengal</v>
      </c>
      <c r="E215" s="100">
        <f>_xlfn.XLOOKUP(A215,'Billing Details'!A215:A1214,'Billing Details'!E215:E1214,"Not Found")</f>
        <v>32000</v>
      </c>
      <c r="F215" s="100">
        <f>_xlfn.XLOOKUP(A215,'Billing Details'!A215:A1214,'Billing Details'!M215:M1214,"Not Found")</f>
        <v>0</v>
      </c>
      <c r="G215" s="100">
        <f>_xlfn.XLOOKUP(A215,'Patient Health Records'!A215:A1214,'Patient Health Records'!G215:G1214,"Not Found")</f>
        <v>70.900000000000006</v>
      </c>
      <c r="H215" s="17" t="str">
        <f>_xlfn.XLOOKUP(A215,'Patient Demographics'!A215:A1214,'Patient Demographics'!C215:C1214,"Not Found")</f>
        <v>Male</v>
      </c>
      <c r="I215" s="100" t="str">
        <f>_xlfn.XLOOKUP(A215,'Patient Health Records'!A215:A1214,'Patient Health Records'!B215:B1214,"Not Found")</f>
        <v>O+</v>
      </c>
      <c r="J215" s="100" t="b">
        <f>_xlfn.XLOOKUP(A215,'Patient Health Records'!A215:A1214,'Patient Health Records'!H215:H1214,"Not Found")</f>
        <v>0</v>
      </c>
      <c r="K215" s="100" t="b">
        <f>_xlfn.XLOOKUP(A215,'Patient Health Records'!A215:A1214,'Patient Health Records'!J215:J1214,"Not Found")</f>
        <v>0</v>
      </c>
      <c r="L215" s="100" t="b">
        <f>_xlfn.XLOOKUP(A215,'Billing Details'!A:A,'Billing Details'!K:K,"Not Found")</f>
        <v>0</v>
      </c>
      <c r="M215" s="100" t="str">
        <f>_xlfn.XLOOKUP(A215,'Patient Education'!A:A,'Patient Education'!B:B,"Not Found")</f>
        <v>Bachelor's Degree</v>
      </c>
      <c r="N215" s="100" t="str">
        <f>_xlfn.XLOOKUP(A215,'Patient Education'!A:A,'Patient Education'!C:C,"None")</f>
        <v>Junior Executive</v>
      </c>
      <c r="O215" s="100">
        <f>_xlfn.XLOOKUP(A215,'Patient Demographics'!A:A,'Patient Demographics'!I:I,"Not Found")</f>
        <v>70</v>
      </c>
      <c r="P215" s="100" t="str" cm="1">
        <f t="array" ref="P215">_xlfn.IFS(
 O215 &lt;= 2, "Very Low",
 O215 &lt;= 5, "Low",
 O215 &lt;= 10, "Lower-Middle",
 O215 &lt;= 25, "Middle",
 O215 &lt;= 50, "Upper-Middle",
 O215 &lt;= 100, "High",
 O215 &lt;= 200, "Very High",
 O215 &lt;= 400, "Ultra High"
)</f>
        <v>High</v>
      </c>
      <c r="Q215" s="33">
        <f>_xlfn.XLOOKUP(A215,'Patient Health Records'!A:A,'Patient Health Records'!E:E,"Not Found")</f>
        <v>25.422209473269035</v>
      </c>
      <c r="R215" s="100" t="b">
        <f>_xlfn.XLOOKUP(A215,'Patient Health Records'!A215:A1214,'Patient Health Records'!T215:T1214,"Not Found")</f>
        <v>0</v>
      </c>
      <c r="S215" s="100" t="b" cm="1">
        <f t="array" ref="S215">_xlfn.SWITCH(R215, "Yes", TRUE, "No", FALSE, R215)</f>
        <v>0</v>
      </c>
      <c r="T215" s="100" t="str">
        <f>_xlfn.XLOOKUP(A215,'Patient Health Records'!A:A,'Patient Health Records'!V:V,"Not Found")</f>
        <v>Diabetes</v>
      </c>
      <c r="U215" s="100" t="str">
        <f>_xlfn.XLOOKUP(A215,'Patient Health Records'!A:A,'Patient Health Records'!X:X,"Not Found")</f>
        <v>Critical</v>
      </c>
      <c r="V215" s="100" t="b">
        <f>_xlfn.XLOOKUP(A215,'Billing Details'!A:A,'Billing Details'!K:K,"Not Found")</f>
        <v>0</v>
      </c>
      <c r="W215" s="100">
        <f>_xlfn.XLOOKUP(A215,'Billing Details'!A:A,'Billing Details'!J:J,"Not Found")</f>
        <v>0</v>
      </c>
      <c r="X215" s="100" t="b">
        <f>_xlfn.XLOOKUP(A215,'Patient Health Records'!A:A,'Patient Health Records'!P:P,"Not Found")</f>
        <v>0</v>
      </c>
      <c r="Y215" s="100" t="b" cm="1">
        <f t="array" ref="Y215">_xlfn.SWITCH(X215, "Yes", TRUE, "No", FALSE, X215)</f>
        <v>0</v>
      </c>
      <c r="Z215" s="100" t="b">
        <f>_xlfn.XLOOKUP(A215,'Patient Health Records'!A:A,'Patient Health Records'!T:T,"Not Found")</f>
        <v>0</v>
      </c>
      <c r="AA215" s="100" t="b" cm="1">
        <f t="array" ref="AA215">_xlfn.SWITCH(Z215, "Yes", TRUE, "No", FALSE, Z215)</f>
        <v>0</v>
      </c>
      <c r="AB215" s="100" t="str">
        <f>_xlfn.XLOOKUP(A215,'Patient Health Records'!A:A,'Patient Health Records'!K:K,"Not Found")</f>
        <v>No</v>
      </c>
      <c r="AC215" s="100" t="b" cm="1">
        <f t="array" ref="AC215">_xlfn.SWITCH(AB215, "Yes", TRUE, "No", FALSE, AB215)</f>
        <v>0</v>
      </c>
    </row>
    <row r="216" spans="1:29">
      <c r="A216" s="2" t="s">
        <v>427</v>
      </c>
      <c r="B216" s="100" t="str">
        <f>_xlfn.XLOOKUP(A216,'Patient Demographics'!A216:A1215,'Patient Demographics'!H216:H1215,"Not Found")</f>
        <v>Middle-aged</v>
      </c>
      <c r="C216" s="100" t="str">
        <f>_xlfn.XLOOKUP(A216,'Patient Demographics'!A216:A1215,'Patient Demographics'!L216:L1215,"Not Found")</f>
        <v>North</v>
      </c>
      <c r="D216" s="100" t="str">
        <f>_xlfn.XLOOKUP(A216,'Patient Demographics'!A:A,'Patient Demographics'!J:J,"Not Found")</f>
        <v>Uttar Pradesh</v>
      </c>
      <c r="E216" s="100">
        <f>_xlfn.XLOOKUP(A216,'Billing Details'!A216:A1215,'Billing Details'!E216:E1215,"Not Found")</f>
        <v>18000</v>
      </c>
      <c r="F216" s="100">
        <f>_xlfn.XLOOKUP(A216,'Billing Details'!A216:A1215,'Billing Details'!M216:M1215,"Not Found")</f>
        <v>0</v>
      </c>
      <c r="G216" s="100">
        <f>_xlfn.XLOOKUP(A216,'Patient Health Records'!A216:A1215,'Patient Health Records'!G216:G1215,"Not Found")</f>
        <v>105.6</v>
      </c>
      <c r="H216" s="17" t="str">
        <f>_xlfn.XLOOKUP(A216,'Patient Demographics'!A216:A1215,'Patient Demographics'!C216:C1215,"Not Found")</f>
        <v>Male</v>
      </c>
      <c r="I216" s="100" t="str">
        <f>_xlfn.XLOOKUP(A216,'Patient Health Records'!A216:A1215,'Patient Health Records'!B216:B1215,"Not Found")</f>
        <v>AB+</v>
      </c>
      <c r="J216" s="100" t="str">
        <f>_xlfn.XLOOKUP(A216,'Patient Health Records'!A216:A1215,'Patient Health Records'!H216:H1215,"Not Found")</f>
        <v>No</v>
      </c>
      <c r="K216" s="100" t="b">
        <f>_xlfn.XLOOKUP(A216,'Patient Health Records'!A216:A1215,'Patient Health Records'!J216:J1215,"Not Found")</f>
        <v>1</v>
      </c>
      <c r="L216" s="100" t="b">
        <f>_xlfn.XLOOKUP(A216,'Billing Details'!A:A,'Billing Details'!K:K,"Not Found")</f>
        <v>0</v>
      </c>
      <c r="M216" s="100" t="str">
        <f>_xlfn.XLOOKUP(A216,'Patient Education'!A:A,'Patient Education'!B:B,"Not Found")</f>
        <v>Master's Degree</v>
      </c>
      <c r="N216" s="100" t="str">
        <f>_xlfn.XLOOKUP(A216,'Patient Education'!A:A,'Patient Education'!C:C,"None")</f>
        <v>Doctor</v>
      </c>
      <c r="O216" s="100">
        <f>_xlfn.XLOOKUP(A216,'Patient Demographics'!A:A,'Patient Demographics'!I:I,"Not Found")</f>
        <v>2</v>
      </c>
      <c r="P216" s="100" t="str" cm="1">
        <f t="array" ref="P216">_xlfn.IFS(
 O216 &lt;= 2, "Very Low",
 O216 &lt;= 5, "Low",
 O216 &lt;= 10, "Lower-Middle",
 O216 &lt;= 25, "Middle",
 O216 &lt;= 50, "Upper-Middle",
 O216 &lt;= 100, "High",
 O216 &lt;= 200, "Very High",
 O216 &lt;= 400, "Ultra High"
)</f>
        <v>Very Low</v>
      </c>
      <c r="Q216" s="33">
        <f>_xlfn.XLOOKUP(A216,'Patient Health Records'!A:A,'Patient Health Records'!E:E,"Not Found")</f>
        <v>33.329125110465846</v>
      </c>
      <c r="R216" s="100" t="b">
        <f>_xlfn.XLOOKUP(A216,'Patient Health Records'!A216:A1215,'Patient Health Records'!T216:T1215,"Not Found")</f>
        <v>1</v>
      </c>
      <c r="S216" s="100" t="b" cm="1">
        <f t="array" ref="S216">_xlfn.SWITCH(R216, "Yes", TRUE, "No", FALSE, R216)</f>
        <v>1</v>
      </c>
      <c r="T216" s="100" t="str">
        <f>_xlfn.XLOOKUP(A216,'Patient Health Records'!A:A,'Patient Health Records'!V:V,"Not Found")</f>
        <v>Childbirth</v>
      </c>
      <c r="U216" s="100" t="str">
        <f>_xlfn.XLOOKUP(A216,'Patient Health Records'!A:A,'Patient Health Records'!X:X,"Not Found")</f>
        <v>Critical</v>
      </c>
      <c r="V216" s="100" t="b">
        <f>_xlfn.XLOOKUP(A216,'Billing Details'!A:A,'Billing Details'!K:K,"Not Found")</f>
        <v>0</v>
      </c>
      <c r="W216" s="100">
        <f>_xlfn.XLOOKUP(A216,'Billing Details'!A:A,'Billing Details'!J:J,"Not Found")</f>
        <v>0</v>
      </c>
      <c r="X216" s="100" t="b">
        <f>_xlfn.XLOOKUP(A216,'Patient Health Records'!A:A,'Patient Health Records'!P:P,"Not Found")</f>
        <v>1</v>
      </c>
      <c r="Y216" s="100" t="b" cm="1">
        <f t="array" ref="Y216">_xlfn.SWITCH(X216, "Yes", TRUE, "No", FALSE, X216)</f>
        <v>1</v>
      </c>
      <c r="Z216" s="100" t="b">
        <f>_xlfn.XLOOKUP(A216,'Patient Health Records'!A:A,'Patient Health Records'!T:T,"Not Found")</f>
        <v>1</v>
      </c>
      <c r="AA216" s="100" t="b" cm="1">
        <f t="array" ref="AA216">_xlfn.SWITCH(Z216, "Yes", TRUE, "No", FALSE, Z216)</f>
        <v>1</v>
      </c>
      <c r="AB216" s="100" t="b">
        <f>_xlfn.XLOOKUP(A216,'Patient Health Records'!A:A,'Patient Health Records'!K:K,"Not Found")</f>
        <v>1</v>
      </c>
      <c r="AC216" s="100" t="b" cm="1">
        <f t="array" ref="AC216">_xlfn.SWITCH(AB216, "Yes", TRUE, "No", FALSE, AB216)</f>
        <v>1</v>
      </c>
    </row>
    <row r="217" spans="1:29">
      <c r="A217" s="2" t="s">
        <v>428</v>
      </c>
      <c r="B217" s="100" t="str">
        <f>_xlfn.XLOOKUP(A217,'Patient Demographics'!A217:A1216,'Patient Demographics'!H217:H1216,"Not Found")</f>
        <v>Adult</v>
      </c>
      <c r="C217" s="100" t="str">
        <f>_xlfn.XLOOKUP(A217,'Patient Demographics'!A217:A1216,'Patient Demographics'!L217:L1216,"Not Found")</f>
        <v>South</v>
      </c>
      <c r="D217" s="100" t="str">
        <f>_xlfn.XLOOKUP(A217,'Patient Demographics'!A:A,'Patient Demographics'!J:J,"Not Found")</f>
        <v>Karnataka</v>
      </c>
      <c r="E217" s="100">
        <f>_xlfn.XLOOKUP(A217,'Billing Details'!A217:A1216,'Billing Details'!E217:E1216,"Not Found")</f>
        <v>12000</v>
      </c>
      <c r="F217" s="100">
        <f>_xlfn.XLOOKUP(A217,'Billing Details'!A217:A1216,'Billing Details'!M217:M1216,"Not Found")</f>
        <v>9943.16</v>
      </c>
      <c r="G217" s="100">
        <f>_xlfn.XLOOKUP(A217,'Patient Health Records'!A217:A1216,'Patient Health Records'!G217:G1216,"Not Found")</f>
        <v>63.3</v>
      </c>
      <c r="H217" s="17" t="str">
        <f>_xlfn.XLOOKUP(A217,'Patient Demographics'!A217:A1216,'Patient Demographics'!C217:C1216,"Not Found")</f>
        <v>Female</v>
      </c>
      <c r="I217" s="100" t="str">
        <f>_xlfn.XLOOKUP(A217,'Patient Health Records'!A217:A1216,'Patient Health Records'!B217:B1216,"Not Found")</f>
        <v>B-</v>
      </c>
      <c r="J217" s="100" t="b">
        <f>_xlfn.XLOOKUP(A217,'Patient Health Records'!A217:A1216,'Patient Health Records'!H217:H1216,"Not Found")</f>
        <v>1</v>
      </c>
      <c r="K217" s="100" t="b">
        <f>_xlfn.XLOOKUP(A217,'Patient Health Records'!A217:A1216,'Patient Health Records'!J217:J1216,"Not Found")</f>
        <v>1</v>
      </c>
      <c r="L217" s="100" t="b">
        <f>_xlfn.XLOOKUP(A217,'Billing Details'!A:A,'Billing Details'!K:K,"Not Found")</f>
        <v>1</v>
      </c>
      <c r="M217" s="100" t="str">
        <f>_xlfn.XLOOKUP(A217,'Patient Education'!A:A,'Patient Education'!B:B,"Not Found")</f>
        <v>PhD</v>
      </c>
      <c r="N217" s="100" t="str">
        <f>_xlfn.XLOOKUP(A217,'Patient Education'!A:A,'Patient Education'!C:C,"None")</f>
        <v>Scientist</v>
      </c>
      <c r="O217" s="100">
        <f>_xlfn.XLOOKUP(A217,'Patient Demographics'!A:A,'Patient Demographics'!I:I,"Not Found")</f>
        <v>12</v>
      </c>
      <c r="P217" s="100" t="str" cm="1">
        <f t="array" ref="P217">_xlfn.IFS(
 O217 &lt;= 2, "Very Low",
 O217 &lt;= 5, "Low",
 O217 &lt;= 10, "Lower-Middle",
 O217 &lt;= 25, "Middle",
 O217 &lt;= 50, "Upper-Middle",
 O217 &lt;= 100, "High",
 O217 &lt;= 200, "Very High",
 O217 &lt;= 400, "Ultra High"
)</f>
        <v>Middle</v>
      </c>
      <c r="Q217" s="33">
        <f>_xlfn.XLOOKUP(A217,'Patient Health Records'!A:A,'Patient Health Records'!E:E,"Not Found")</f>
        <v>24.420354153003352</v>
      </c>
      <c r="R217" s="100" t="b">
        <f>_xlfn.XLOOKUP(A217,'Patient Health Records'!A217:A1216,'Patient Health Records'!T217:T1216,"Not Found")</f>
        <v>0</v>
      </c>
      <c r="S217" s="100" t="b" cm="1">
        <f t="array" ref="S217">_xlfn.SWITCH(R217, "Yes", TRUE, "No", FALSE, R217)</f>
        <v>0</v>
      </c>
      <c r="T217" s="100" t="str">
        <f>_xlfn.XLOOKUP(A217,'Patient Health Records'!A:A,'Patient Health Records'!V:V,"Not Found")</f>
        <v>Appendicitis</v>
      </c>
      <c r="U217" s="100" t="str">
        <f>_xlfn.XLOOKUP(A217,'Patient Health Records'!A:A,'Patient Health Records'!X:X,"Not Found")</f>
        <v>Critical</v>
      </c>
      <c r="V217" s="100" t="b">
        <f>_xlfn.XLOOKUP(A217,'Billing Details'!A:A,'Billing Details'!K:K,"Not Found")</f>
        <v>1</v>
      </c>
      <c r="W217" s="100" t="str">
        <f>_xlfn.XLOOKUP(A217,'Billing Details'!A:A,'Billing Details'!J:J,"Not Found")</f>
        <v>Cigna</v>
      </c>
      <c r="X217" s="100" t="b">
        <f>_xlfn.XLOOKUP(A217,'Patient Health Records'!A:A,'Patient Health Records'!P:P,"Not Found")</f>
        <v>0</v>
      </c>
      <c r="Y217" s="100" t="b" cm="1">
        <f t="array" ref="Y217">_xlfn.SWITCH(X217, "Yes", TRUE, "No", FALSE, X217)</f>
        <v>0</v>
      </c>
      <c r="Z217" s="100" t="b">
        <f>_xlfn.XLOOKUP(A217,'Patient Health Records'!A:A,'Patient Health Records'!T:T,"Not Found")</f>
        <v>0</v>
      </c>
      <c r="AA217" s="100" t="b" cm="1">
        <f t="array" ref="AA217">_xlfn.SWITCH(Z217, "Yes", TRUE, "No", FALSE, Z217)</f>
        <v>0</v>
      </c>
      <c r="AB217" s="100" t="b">
        <f>_xlfn.XLOOKUP(A217,'Patient Health Records'!A:A,'Patient Health Records'!K:K,"Not Found")</f>
        <v>0</v>
      </c>
      <c r="AC217" s="100" t="b" cm="1">
        <f t="array" ref="AC217">_xlfn.SWITCH(AB217, "Yes", TRUE, "No", FALSE, AB217)</f>
        <v>0</v>
      </c>
    </row>
    <row r="218" spans="1:29">
      <c r="A218" s="2" t="s">
        <v>429</v>
      </c>
      <c r="B218" s="100" t="str">
        <f>_xlfn.XLOOKUP(A218,'Patient Demographics'!A218:A1217,'Patient Demographics'!H218:H1217,"Not Found")</f>
        <v>Adult</v>
      </c>
      <c r="C218" s="100" t="str">
        <f>_xlfn.XLOOKUP(A218,'Patient Demographics'!A218:A1217,'Patient Demographics'!L218:L1217,"Not Found")</f>
        <v>North</v>
      </c>
      <c r="D218" s="100" t="str">
        <f>_xlfn.XLOOKUP(A218,'Patient Demographics'!A:A,'Patient Demographics'!J:J,"Not Found")</f>
        <v>Punjab</v>
      </c>
      <c r="E218" s="100">
        <f>_xlfn.XLOOKUP(A218,'Billing Details'!A218:A1217,'Billing Details'!E218:E1217,"Not Found")</f>
        <v>2000</v>
      </c>
      <c r="F218" s="100">
        <f>_xlfn.XLOOKUP(A218,'Billing Details'!A218:A1217,'Billing Details'!M218:M1217,"Not Found")</f>
        <v>1476.98</v>
      </c>
      <c r="G218" s="100">
        <f>_xlfn.XLOOKUP(A218,'Patient Health Records'!A218:A1217,'Patient Health Records'!G218:G1217,"Not Found")</f>
        <v>94.7</v>
      </c>
      <c r="H218" s="17" t="str">
        <f>_xlfn.XLOOKUP(A218,'Patient Demographics'!A218:A1217,'Patient Demographics'!C218:C1217,"Not Found")</f>
        <v>Female</v>
      </c>
      <c r="I218" s="100" t="str">
        <f>_xlfn.XLOOKUP(A218,'Patient Health Records'!A218:A1217,'Patient Health Records'!B218:B1217,"Not Found")</f>
        <v>O-</v>
      </c>
      <c r="J218" s="100" t="b">
        <f>_xlfn.XLOOKUP(A218,'Patient Health Records'!A218:A1217,'Patient Health Records'!H218:H1217,"Not Found")</f>
        <v>0</v>
      </c>
      <c r="K218" s="100" t="b">
        <f>_xlfn.XLOOKUP(A218,'Patient Health Records'!A218:A1217,'Patient Health Records'!J218:J1217,"Not Found")</f>
        <v>0</v>
      </c>
      <c r="L218" s="100" t="b">
        <f>_xlfn.XLOOKUP(A218,'Billing Details'!A:A,'Billing Details'!K:K,"Not Found")</f>
        <v>1</v>
      </c>
      <c r="M218" s="100" t="str">
        <f>_xlfn.XLOOKUP(A218,'Patient Education'!A:A,'Patient Education'!B:B,"Not Found")</f>
        <v>Master's Degree</v>
      </c>
      <c r="N218" s="100" t="str">
        <f>_xlfn.XLOOKUP(A218,'Patient Education'!A:A,'Patient Education'!C:C,"None")</f>
        <v>Senior Executive</v>
      </c>
      <c r="O218" s="100">
        <f>_xlfn.XLOOKUP(A218,'Patient Demographics'!A:A,'Patient Demographics'!I:I,"Not Found")</f>
        <v>12</v>
      </c>
      <c r="P218" s="100" t="str" cm="1">
        <f t="array" ref="P218">_xlfn.IFS(
 O218 &lt;= 2, "Very Low",
 O218 &lt;= 5, "Low",
 O218 &lt;= 10, "Lower-Middle",
 O218 &lt;= 25, "Middle",
 O218 &lt;= 50, "Upper-Middle",
 O218 &lt;= 100, "High",
 O218 &lt;= 200, "Very High",
 O218 &lt;= 400, "Ultra High"
)</f>
        <v>Middle</v>
      </c>
      <c r="Q218" s="33">
        <f>_xlfn.XLOOKUP(A218,'Patient Health Records'!A:A,'Patient Health Records'!E:E,"Not Found")</f>
        <v>32.38603330939435</v>
      </c>
      <c r="R218" s="100" t="b">
        <f>_xlfn.XLOOKUP(A218,'Patient Health Records'!A218:A1217,'Patient Health Records'!T218:T1217,"Not Found")</f>
        <v>1</v>
      </c>
      <c r="S218" s="100" t="b" cm="1">
        <f t="array" ref="S218">_xlfn.SWITCH(R218, "Yes", TRUE, "No", FALSE, R218)</f>
        <v>1</v>
      </c>
      <c r="T218" s="100" t="str">
        <f>_xlfn.XLOOKUP(A218,'Patient Health Records'!A:A,'Patient Health Records'!V:V,"Not Found")</f>
        <v>Fractured Arm</v>
      </c>
      <c r="U218" s="100" t="str">
        <f>_xlfn.XLOOKUP(A218,'Patient Health Records'!A:A,'Patient Health Records'!X:X,"Not Found")</f>
        <v>Ongoing Treatment</v>
      </c>
      <c r="V218" s="100" t="b">
        <f>_xlfn.XLOOKUP(A218,'Billing Details'!A:A,'Billing Details'!K:K,"Not Found")</f>
        <v>1</v>
      </c>
      <c r="W218" s="100" t="str">
        <f>_xlfn.XLOOKUP(A218,'Billing Details'!A:A,'Billing Details'!J:J,"Not Found")</f>
        <v>Aetna</v>
      </c>
      <c r="X218" s="100" t="b">
        <f>_xlfn.XLOOKUP(A218,'Patient Health Records'!A:A,'Patient Health Records'!P:P,"Not Found")</f>
        <v>0</v>
      </c>
      <c r="Y218" s="100" t="b" cm="1">
        <f t="array" ref="Y218">_xlfn.SWITCH(X218, "Yes", TRUE, "No", FALSE, X218)</f>
        <v>0</v>
      </c>
      <c r="Z218" s="100" t="b">
        <f>_xlfn.XLOOKUP(A218,'Patient Health Records'!A:A,'Patient Health Records'!T:T,"Not Found")</f>
        <v>1</v>
      </c>
      <c r="AA218" s="100" t="b" cm="1">
        <f t="array" ref="AA218">_xlfn.SWITCH(Z218, "Yes", TRUE, "No", FALSE, Z218)</f>
        <v>1</v>
      </c>
      <c r="AB218" s="100" t="b">
        <f>_xlfn.XLOOKUP(A218,'Patient Health Records'!A:A,'Patient Health Records'!K:K,"Not Found")</f>
        <v>0</v>
      </c>
      <c r="AC218" s="100" t="b" cm="1">
        <f t="array" ref="AC218">_xlfn.SWITCH(AB218, "Yes", TRUE, "No", FALSE, AB218)</f>
        <v>0</v>
      </c>
    </row>
    <row r="219" spans="1:29">
      <c r="A219" s="2" t="s">
        <v>430</v>
      </c>
      <c r="B219" s="100" t="str">
        <f>_xlfn.XLOOKUP(A219,'Patient Demographics'!A219:A1218,'Patient Demographics'!H219:H1218,"Not Found")</f>
        <v>Adult</v>
      </c>
      <c r="C219" s="100" t="str">
        <f>_xlfn.XLOOKUP(A219,'Patient Demographics'!A219:A1218,'Patient Demographics'!L219:L1218,"Not Found")</f>
        <v>South</v>
      </c>
      <c r="D219" s="100" t="str">
        <f>_xlfn.XLOOKUP(A219,'Patient Demographics'!A:A,'Patient Demographics'!J:J,"Not Found")</f>
        <v>Karnataka</v>
      </c>
      <c r="E219" s="100">
        <f>_xlfn.XLOOKUP(A219,'Billing Details'!A219:A1218,'Billing Details'!E219:E1218,"Not Found")</f>
        <v>10000</v>
      </c>
      <c r="F219" s="100">
        <f>_xlfn.XLOOKUP(A219,'Billing Details'!A219:A1218,'Billing Details'!M219:M1218,"Not Found")</f>
        <v>8451.7999999999993</v>
      </c>
      <c r="G219" s="100">
        <f>_xlfn.XLOOKUP(A219,'Patient Health Records'!A219:A1218,'Patient Health Records'!G219:G1218,"Not Found")</f>
        <v>69.3</v>
      </c>
      <c r="H219" s="17" t="str">
        <f>_xlfn.XLOOKUP(A219,'Patient Demographics'!A219:A1218,'Patient Demographics'!C219:C1218,"Not Found")</f>
        <v>Male</v>
      </c>
      <c r="I219" s="100" t="str">
        <f>_xlfn.XLOOKUP(A219,'Patient Health Records'!A219:A1218,'Patient Health Records'!B219:B1218,"Not Found")</f>
        <v>AB+</v>
      </c>
      <c r="J219" s="100" t="b">
        <f>_xlfn.XLOOKUP(A219,'Patient Health Records'!A219:A1218,'Patient Health Records'!H219:H1218,"Not Found")</f>
        <v>1</v>
      </c>
      <c r="K219" s="100" t="b">
        <f>_xlfn.XLOOKUP(A219,'Patient Health Records'!A219:A1218,'Patient Health Records'!J219:J1218,"Not Found")</f>
        <v>0</v>
      </c>
      <c r="L219" s="100" t="b">
        <f>_xlfn.XLOOKUP(A219,'Billing Details'!A:A,'Billing Details'!K:K,"Not Found")</f>
        <v>1</v>
      </c>
      <c r="M219" s="100" t="str">
        <f>_xlfn.XLOOKUP(A219,'Patient Education'!A:A,'Patient Education'!B:B,"Not Found")</f>
        <v>School</v>
      </c>
      <c r="N219" s="100" t="str">
        <f>_xlfn.XLOOKUP(A219,'Patient Education'!A:A,'Patient Education'!C:C,"None")</f>
        <v>Clerical Staff</v>
      </c>
      <c r="O219" s="100">
        <f>_xlfn.XLOOKUP(A219,'Patient Demographics'!A:A,'Patient Demographics'!I:I,"Not Found")</f>
        <v>7</v>
      </c>
      <c r="P219" s="100" t="str" cm="1">
        <f t="array" ref="P219">_xlfn.IFS(
 O219 &lt;= 2, "Very Low",
 O219 &lt;= 5, "Low",
 O219 &lt;= 10, "Lower-Middle",
 O219 &lt;= 25, "Middle",
 O219 &lt;= 50, "Upper-Middle",
 O219 &lt;= 100, "High",
 O219 &lt;= 200, "Very High",
 O219 &lt;= 400, "Ultra High"
)</f>
        <v>Lower-Middle</v>
      </c>
      <c r="Q219" s="33">
        <f>_xlfn.XLOOKUP(A219,'Patient Health Records'!A:A,'Patient Health Records'!E:E,"Not Found")</f>
        <v>26.083029094056986</v>
      </c>
      <c r="R219" s="100" t="b">
        <f>_xlfn.XLOOKUP(A219,'Patient Health Records'!A219:A1218,'Patient Health Records'!T219:T1218,"Not Found")</f>
        <v>0</v>
      </c>
      <c r="S219" s="100" t="b" cm="1">
        <f t="array" ref="S219">_xlfn.SWITCH(R219, "Yes", TRUE, "No", FALSE, R219)</f>
        <v>0</v>
      </c>
      <c r="T219" s="100" t="str">
        <f>_xlfn.XLOOKUP(A219,'Patient Health Records'!A:A,'Patient Health Records'!V:V,"Not Found")</f>
        <v>Diabetes</v>
      </c>
      <c r="U219" s="100" t="str">
        <f>_xlfn.XLOOKUP(A219,'Patient Health Records'!A:A,'Patient Health Records'!X:X,"Not Found")</f>
        <v>Ongoing Treatment</v>
      </c>
      <c r="V219" s="100" t="b">
        <f>_xlfn.XLOOKUP(A219,'Billing Details'!A:A,'Billing Details'!K:K,"Not Found")</f>
        <v>1</v>
      </c>
      <c r="W219" s="100" t="str">
        <f>_xlfn.XLOOKUP(A219,'Billing Details'!A:A,'Billing Details'!J:J,"Not Found")</f>
        <v>Aetna</v>
      </c>
      <c r="X219" s="100" t="b">
        <f>_xlfn.XLOOKUP(A219,'Patient Health Records'!A:A,'Patient Health Records'!P:P,"Not Found")</f>
        <v>0</v>
      </c>
      <c r="Y219" s="100" t="b" cm="1">
        <f t="array" ref="Y219">_xlfn.SWITCH(X219, "Yes", TRUE, "No", FALSE, X219)</f>
        <v>0</v>
      </c>
      <c r="Z219" s="100" t="b">
        <f>_xlfn.XLOOKUP(A219,'Patient Health Records'!A:A,'Patient Health Records'!T:T,"Not Found")</f>
        <v>0</v>
      </c>
      <c r="AA219" s="100" t="b" cm="1">
        <f t="array" ref="AA219">_xlfn.SWITCH(Z219, "Yes", TRUE, "No", FALSE, Z219)</f>
        <v>0</v>
      </c>
      <c r="AB219" s="100" t="b">
        <f>_xlfn.XLOOKUP(A219,'Patient Health Records'!A:A,'Patient Health Records'!K:K,"Not Found")</f>
        <v>0</v>
      </c>
      <c r="AC219" s="100" t="b" cm="1">
        <f t="array" ref="AC219">_xlfn.SWITCH(AB219, "Yes", TRUE, "No", FALSE, AB219)</f>
        <v>0</v>
      </c>
    </row>
    <row r="220" spans="1:29">
      <c r="A220" s="2" t="s">
        <v>432</v>
      </c>
      <c r="B220" s="100" t="str">
        <f>_xlfn.XLOOKUP(A220,'Patient Demographics'!A220:A1219,'Patient Demographics'!H220:H1219,"Not Found")</f>
        <v>Adult</v>
      </c>
      <c r="C220" s="100" t="str">
        <f>_xlfn.XLOOKUP(A220,'Patient Demographics'!A220:A1219,'Patient Demographics'!L220:L1219,"Not Found")</f>
        <v>East</v>
      </c>
      <c r="D220" s="100" t="str">
        <f>_xlfn.XLOOKUP(A220,'Patient Demographics'!A:A,'Patient Demographics'!J:J,"Not Found")</f>
        <v>West Bengal</v>
      </c>
      <c r="E220" s="100">
        <f>_xlfn.XLOOKUP(A220,'Billing Details'!A220:A1219,'Billing Details'!E220:E1219,"Not Found")</f>
        <v>250000</v>
      </c>
      <c r="F220" s="100">
        <f>_xlfn.XLOOKUP(A220,'Billing Details'!A220:A1219,'Billing Details'!M220:M1219,"Not Found")</f>
        <v>165091.4</v>
      </c>
      <c r="G220" s="100">
        <f>_xlfn.XLOOKUP(A220,'Patient Health Records'!A220:A1219,'Patient Health Records'!G220:G1219,"Not Found")</f>
        <v>99.2</v>
      </c>
      <c r="H220" s="17" t="str">
        <f>_xlfn.XLOOKUP(A220,'Patient Demographics'!A220:A1219,'Patient Demographics'!C220:C1219,"Not Found")</f>
        <v>Female</v>
      </c>
      <c r="I220" s="100" t="str">
        <f>_xlfn.XLOOKUP(A220,'Patient Health Records'!A220:A1219,'Patient Health Records'!B220:B1219,"Not Found")</f>
        <v>A+</v>
      </c>
      <c r="J220" s="100" t="b">
        <f>_xlfn.XLOOKUP(A220,'Patient Health Records'!A220:A1219,'Patient Health Records'!H220:H1219,"Not Found")</f>
        <v>0</v>
      </c>
      <c r="K220" s="100" t="b">
        <f>_xlfn.XLOOKUP(A220,'Patient Health Records'!A220:A1219,'Patient Health Records'!J220:J1219,"Not Found")</f>
        <v>0</v>
      </c>
      <c r="L220" s="100" t="b">
        <f>_xlfn.XLOOKUP(A220,'Billing Details'!A:A,'Billing Details'!K:K,"Not Found")</f>
        <v>1</v>
      </c>
      <c r="M220" s="100" t="str">
        <f>_xlfn.XLOOKUP(A220,'Patient Education'!A:A,'Patient Education'!B:B,"Not Found")</f>
        <v>School</v>
      </c>
      <c r="N220" s="100" t="str">
        <f>_xlfn.XLOOKUP(A220,'Patient Education'!A:A,'Patient Education'!C:C,"None")</f>
        <v>Driver</v>
      </c>
      <c r="O220" s="100">
        <f>_xlfn.XLOOKUP(A220,'Patient Demographics'!A:A,'Patient Demographics'!I:I,"Not Found")</f>
        <v>15</v>
      </c>
      <c r="P220" s="100" t="str" cm="1">
        <f t="array" ref="P220">_xlfn.IFS(
 O220 &lt;= 2, "Very Low",
 O220 &lt;= 5, "Low",
 O220 &lt;= 10, "Lower-Middle",
 O220 &lt;= 25, "Middle",
 O220 &lt;= 50, "Upper-Middle",
 O220 &lt;= 100, "High",
 O220 &lt;= 200, "Very High",
 O220 &lt;= 400, "Ultra High"
)</f>
        <v>Middle</v>
      </c>
      <c r="Q220" s="33">
        <f>_xlfn.XLOOKUP(A220,'Patient Health Records'!A:A,'Patient Health Records'!E:E,"Not Found")</f>
        <v>30.960332074529511</v>
      </c>
      <c r="R220" s="100" t="b">
        <f>_xlfn.XLOOKUP(A220,'Patient Health Records'!A220:A1219,'Patient Health Records'!T220:T1219,"Not Found")</f>
        <v>1</v>
      </c>
      <c r="S220" s="100" t="b" cm="1">
        <f t="array" ref="S220">_xlfn.SWITCH(R220, "Yes", TRUE, "No", FALSE, R220)</f>
        <v>1</v>
      </c>
      <c r="T220" s="100" t="str">
        <f>_xlfn.XLOOKUP(A220,'Patient Health Records'!A:A,'Patient Health Records'!V:V,"Not Found")</f>
        <v>Osteoarthritis</v>
      </c>
      <c r="U220" s="100" t="str">
        <f>_xlfn.XLOOKUP(A220,'Patient Health Records'!A:A,'Patient Health Records'!X:X,"Not Found")</f>
        <v>Ongoing Treatment</v>
      </c>
      <c r="V220" s="100" t="b">
        <f>_xlfn.XLOOKUP(A220,'Billing Details'!A:A,'Billing Details'!K:K,"Not Found")</f>
        <v>1</v>
      </c>
      <c r="W220" s="100" t="str">
        <f>_xlfn.XLOOKUP(A220,'Billing Details'!A:A,'Billing Details'!J:J,"Not Found")</f>
        <v>Blue Cross</v>
      </c>
      <c r="X220" s="100" t="b">
        <f>_xlfn.XLOOKUP(A220,'Patient Health Records'!A:A,'Patient Health Records'!P:P,"Not Found")</f>
        <v>1</v>
      </c>
      <c r="Y220" s="100" t="b" cm="1">
        <f t="array" ref="Y220">_xlfn.SWITCH(X220, "Yes", TRUE, "No", FALSE, X220)</f>
        <v>1</v>
      </c>
      <c r="Z220" s="100" t="b">
        <f>_xlfn.XLOOKUP(A220,'Patient Health Records'!A:A,'Patient Health Records'!T:T,"Not Found")</f>
        <v>1</v>
      </c>
      <c r="AA220" s="100" t="b" cm="1">
        <f t="array" ref="AA220">_xlfn.SWITCH(Z220, "Yes", TRUE, "No", FALSE, Z220)</f>
        <v>1</v>
      </c>
      <c r="AB220" s="100" t="b">
        <f>_xlfn.XLOOKUP(A220,'Patient Health Records'!A:A,'Patient Health Records'!K:K,"Not Found")</f>
        <v>1</v>
      </c>
      <c r="AC220" s="100" t="b" cm="1">
        <f t="array" ref="AC220">_xlfn.SWITCH(AB220, "Yes", TRUE, "No", FALSE, AB220)</f>
        <v>1</v>
      </c>
    </row>
    <row r="221" spans="1:29">
      <c r="A221" s="2" t="s">
        <v>433</v>
      </c>
      <c r="B221" s="100" t="str">
        <f>_xlfn.XLOOKUP(A221,'Patient Demographics'!A221:A1220,'Patient Demographics'!H221:H1220,"Not Found")</f>
        <v>Adult</v>
      </c>
      <c r="C221" s="100" t="str">
        <f>_xlfn.XLOOKUP(A221,'Patient Demographics'!A221:A1220,'Patient Demographics'!L221:L1220,"Not Found")</f>
        <v>South</v>
      </c>
      <c r="D221" s="100" t="str">
        <f>_xlfn.XLOOKUP(A221,'Patient Demographics'!A:A,'Patient Demographics'!J:J,"Not Found")</f>
        <v>Tamil Nadu</v>
      </c>
      <c r="E221" s="100">
        <f>_xlfn.XLOOKUP(A221,'Billing Details'!A221:A1220,'Billing Details'!E221:E1220,"Not Found")</f>
        <v>36000</v>
      </c>
      <c r="F221" s="100">
        <f>_xlfn.XLOOKUP(A221,'Billing Details'!A221:A1220,'Billing Details'!M221:M1220,"Not Found")</f>
        <v>32157.69</v>
      </c>
      <c r="G221" s="100">
        <f>_xlfn.XLOOKUP(A221,'Patient Health Records'!A221:A1220,'Patient Health Records'!G221:G1220,"Not Found")</f>
        <v>94.7</v>
      </c>
      <c r="H221" s="17" t="str">
        <f>_xlfn.XLOOKUP(A221,'Patient Demographics'!A221:A1220,'Patient Demographics'!C221:C1220,"Not Found")</f>
        <v>Male</v>
      </c>
      <c r="I221" s="100" t="str">
        <f>_xlfn.XLOOKUP(A221,'Patient Health Records'!A221:A1220,'Patient Health Records'!B221:B1220,"Not Found")</f>
        <v>AB+</v>
      </c>
      <c r="J221" s="100" t="b">
        <f>_xlfn.XLOOKUP(A221,'Patient Health Records'!A221:A1220,'Patient Health Records'!H221:H1220,"Not Found")</f>
        <v>1</v>
      </c>
      <c r="K221" s="100" t="b">
        <f>_xlfn.XLOOKUP(A221,'Patient Health Records'!A221:A1220,'Patient Health Records'!J221:J1220,"Not Found")</f>
        <v>0</v>
      </c>
      <c r="L221" s="100" t="b">
        <f>_xlfn.XLOOKUP(A221,'Billing Details'!A:A,'Billing Details'!K:K,"Not Found")</f>
        <v>1</v>
      </c>
      <c r="M221" s="100" t="str">
        <f>_xlfn.XLOOKUP(A221,'Patient Education'!A:A,'Patient Education'!B:B,"Not Found")</f>
        <v>Master's Degree</v>
      </c>
      <c r="N221" s="100" t="str">
        <f>_xlfn.XLOOKUP(A221,'Patient Education'!A:A,'Patient Education'!C:C,"None")</f>
        <v>Doctor</v>
      </c>
      <c r="O221" s="100">
        <f>_xlfn.XLOOKUP(A221,'Patient Demographics'!A:A,'Patient Demographics'!I:I,"Not Found")</f>
        <v>5</v>
      </c>
      <c r="P221" s="100" t="str" cm="1">
        <f t="array" ref="P221">_xlfn.IFS(
 O221 &lt;= 2, "Very Low",
 O221 &lt;= 5, "Low",
 O221 &lt;= 10, "Lower-Middle",
 O221 &lt;= 25, "Middle",
 O221 &lt;= 50, "Upper-Middle",
 O221 &lt;= 100, "High",
 O221 &lt;= 200, "Very High",
 O221 &lt;= 400, "Ultra High"
)</f>
        <v>Low</v>
      </c>
      <c r="Q221" s="33">
        <f>_xlfn.XLOOKUP(A221,'Patient Health Records'!A:A,'Patient Health Records'!E:E,"Not Found")</f>
        <v>30.572055785123968</v>
      </c>
      <c r="R221" s="100" t="b">
        <f>_xlfn.XLOOKUP(A221,'Patient Health Records'!A221:A1220,'Patient Health Records'!T221:T1220,"Not Found")</f>
        <v>1</v>
      </c>
      <c r="S221" s="100" t="b" cm="1">
        <f t="array" ref="S221">_xlfn.SWITCH(R221, "Yes", TRUE, "No", FALSE, R221)</f>
        <v>1</v>
      </c>
      <c r="T221" s="100" t="str">
        <f>_xlfn.XLOOKUP(A221,'Patient Health Records'!A:A,'Patient Health Records'!V:V,"Not Found")</f>
        <v>Cancer</v>
      </c>
      <c r="U221" s="100" t="str">
        <f>_xlfn.XLOOKUP(A221,'Patient Health Records'!A:A,'Patient Health Records'!X:X,"Not Found")</f>
        <v>Recovered</v>
      </c>
      <c r="V221" s="100" t="b">
        <f>_xlfn.XLOOKUP(A221,'Billing Details'!A:A,'Billing Details'!K:K,"Not Found")</f>
        <v>1</v>
      </c>
      <c r="W221" s="100" t="str">
        <f>_xlfn.XLOOKUP(A221,'Billing Details'!A:A,'Billing Details'!J:J,"Not Found")</f>
        <v>UnitedHealthcare</v>
      </c>
      <c r="X221" s="100" t="b">
        <f>_xlfn.XLOOKUP(A221,'Patient Health Records'!A:A,'Patient Health Records'!P:P,"Not Found")</f>
        <v>0</v>
      </c>
      <c r="Y221" s="100" t="b" cm="1">
        <f t="array" ref="Y221">_xlfn.SWITCH(X221, "Yes", TRUE, "No", FALSE, X221)</f>
        <v>0</v>
      </c>
      <c r="Z221" s="100" t="b">
        <f>_xlfn.XLOOKUP(A221,'Patient Health Records'!A:A,'Patient Health Records'!T:T,"Not Found")</f>
        <v>1</v>
      </c>
      <c r="AA221" s="100" t="b" cm="1">
        <f t="array" ref="AA221">_xlfn.SWITCH(Z221, "Yes", TRUE, "No", FALSE, Z221)</f>
        <v>1</v>
      </c>
      <c r="AB221" s="100" t="b">
        <f>_xlfn.XLOOKUP(A221,'Patient Health Records'!A:A,'Patient Health Records'!K:K,"Not Found")</f>
        <v>0</v>
      </c>
      <c r="AC221" s="100" t="b" cm="1">
        <f t="array" ref="AC221">_xlfn.SWITCH(AB221, "Yes", TRUE, "No", FALSE, AB221)</f>
        <v>0</v>
      </c>
    </row>
    <row r="222" spans="1:29">
      <c r="A222" s="2" t="s">
        <v>434</v>
      </c>
      <c r="B222" s="100" t="str">
        <f>_xlfn.XLOOKUP(A222,'Patient Demographics'!A222:A1221,'Patient Demographics'!H222:H1221,"Not Found")</f>
        <v>Adult</v>
      </c>
      <c r="C222" s="100" t="str">
        <f>_xlfn.XLOOKUP(A222,'Patient Demographics'!A222:A1221,'Patient Demographics'!L222:L1221,"Not Found")</f>
        <v>South</v>
      </c>
      <c r="D222" s="100" t="str">
        <f>_xlfn.XLOOKUP(A222,'Patient Demographics'!A:A,'Patient Demographics'!J:J,"Not Found")</f>
        <v>Karnataka</v>
      </c>
      <c r="E222" s="100">
        <f>_xlfn.XLOOKUP(A222,'Billing Details'!A222:A1221,'Billing Details'!E222:E1221,"Not Found")</f>
        <v>800</v>
      </c>
      <c r="F222" s="100">
        <f>_xlfn.XLOOKUP(A222,'Billing Details'!A222:A1221,'Billing Details'!M222:M1221,"Not Found")</f>
        <v>527.08000000000004</v>
      </c>
      <c r="G222" s="100">
        <f>_xlfn.XLOOKUP(A222,'Patient Health Records'!A222:A1221,'Patient Health Records'!G222:G1221,"Not Found")</f>
        <v>71.599999999999994</v>
      </c>
      <c r="H222" s="17" t="str">
        <f>_xlfn.XLOOKUP(A222,'Patient Demographics'!A222:A1221,'Patient Demographics'!C222:C1221,"Not Found")</f>
        <v>Female</v>
      </c>
      <c r="I222" s="100" t="str">
        <f>_xlfn.XLOOKUP(A222,'Patient Health Records'!A222:A1221,'Patient Health Records'!B222:B1221,"Not Found")</f>
        <v>AB+</v>
      </c>
      <c r="J222" s="100" t="b">
        <f>_xlfn.XLOOKUP(A222,'Patient Health Records'!A222:A1221,'Patient Health Records'!H222:H1221,"Not Found")</f>
        <v>0</v>
      </c>
      <c r="K222" s="100" t="b">
        <f>_xlfn.XLOOKUP(A222,'Patient Health Records'!A222:A1221,'Patient Health Records'!J222:J1221,"Not Found")</f>
        <v>0</v>
      </c>
      <c r="L222" s="100" t="b">
        <f>_xlfn.XLOOKUP(A222,'Billing Details'!A:A,'Billing Details'!K:K,"Not Found")</f>
        <v>1</v>
      </c>
      <c r="M222" s="100" t="str">
        <f>_xlfn.XLOOKUP(A222,'Patient Education'!A:A,'Patient Education'!B:B,"Not Found")</f>
        <v>Post-graduate</v>
      </c>
      <c r="N222" s="100" t="str">
        <f>_xlfn.XLOOKUP(A222,'Patient Education'!A:A,'Patient Education'!C:C,"None")</f>
        <v>Professor</v>
      </c>
      <c r="O222" s="100">
        <f>_xlfn.XLOOKUP(A222,'Patient Demographics'!A:A,'Patient Demographics'!I:I,"Not Found")</f>
        <v>30</v>
      </c>
      <c r="P222" s="100" t="str" cm="1">
        <f t="array" ref="P222">_xlfn.IFS(
 O222 &lt;= 2, "Very Low",
 O222 &lt;= 5, "Low",
 O222 &lt;= 10, "Lower-Middle",
 O222 &lt;= 25, "Middle",
 O222 &lt;= 50, "Upper-Middle",
 O222 &lt;= 100, "High",
 O222 &lt;= 200, "Very High",
 O222 &lt;= 400, "Ultra High"
)</f>
        <v>Upper-Middle</v>
      </c>
      <c r="Q222" s="33">
        <f>_xlfn.XLOOKUP(A222,'Patient Health Records'!A:A,'Patient Health Records'!E:E,"Not Found")</f>
        <v>22.854224520412394</v>
      </c>
      <c r="R222" s="100" t="b">
        <f>_xlfn.XLOOKUP(A222,'Patient Health Records'!A222:A1221,'Patient Health Records'!T222:T1221,"Not Found")</f>
        <v>0</v>
      </c>
      <c r="S222" s="100" t="b" cm="1">
        <f t="array" ref="S222">_xlfn.SWITCH(R222, "Yes", TRUE, "No", FALSE, R222)</f>
        <v>0</v>
      </c>
      <c r="T222" s="100" t="str">
        <f>_xlfn.XLOOKUP(A222,'Patient Health Records'!A:A,'Patient Health Records'!V:V,"Not Found")</f>
        <v>Fractured Leg</v>
      </c>
      <c r="U222" s="100" t="str">
        <f>_xlfn.XLOOKUP(A222,'Patient Health Records'!A:A,'Patient Health Records'!X:X,"Not Found")</f>
        <v>Recovered</v>
      </c>
      <c r="V222" s="100" t="b">
        <f>_xlfn.XLOOKUP(A222,'Billing Details'!A:A,'Billing Details'!K:K,"Not Found")</f>
        <v>1</v>
      </c>
      <c r="W222" s="100" t="str">
        <f>_xlfn.XLOOKUP(A222,'Billing Details'!A:A,'Billing Details'!J:J,"Not Found")</f>
        <v>Cigna</v>
      </c>
      <c r="X222" s="100" t="b">
        <f>_xlfn.XLOOKUP(A222,'Patient Health Records'!A:A,'Patient Health Records'!P:P,"Not Found")</f>
        <v>0</v>
      </c>
      <c r="Y222" s="100" t="b" cm="1">
        <f t="array" ref="Y222">_xlfn.SWITCH(X222, "Yes", TRUE, "No", FALSE, X222)</f>
        <v>0</v>
      </c>
      <c r="Z222" s="100" t="b">
        <f>_xlfn.XLOOKUP(A222,'Patient Health Records'!A:A,'Patient Health Records'!T:T,"Not Found")</f>
        <v>0</v>
      </c>
      <c r="AA222" s="100" t="b" cm="1">
        <f t="array" ref="AA222">_xlfn.SWITCH(Z222, "Yes", TRUE, "No", FALSE, Z222)</f>
        <v>0</v>
      </c>
      <c r="AB222" s="100" t="b">
        <f>_xlfn.XLOOKUP(A222,'Patient Health Records'!A:A,'Patient Health Records'!K:K,"Not Found")</f>
        <v>0</v>
      </c>
      <c r="AC222" s="100" t="b" cm="1">
        <f t="array" ref="AC222">_xlfn.SWITCH(AB222, "Yes", TRUE, "No", FALSE, AB222)</f>
        <v>0</v>
      </c>
    </row>
    <row r="223" spans="1:29">
      <c r="A223" s="2" t="s">
        <v>436</v>
      </c>
      <c r="B223" s="100" t="str">
        <f>_xlfn.XLOOKUP(A223,'Patient Demographics'!A223:A1222,'Patient Demographics'!H223:H1222,"Not Found")</f>
        <v>Adult</v>
      </c>
      <c r="C223" s="100" t="str">
        <f>_xlfn.XLOOKUP(A223,'Patient Demographics'!A223:A1222,'Patient Demographics'!L223:L1222,"Not Found")</f>
        <v>East</v>
      </c>
      <c r="D223" s="100" t="str">
        <f>_xlfn.XLOOKUP(A223,'Patient Demographics'!A:A,'Patient Demographics'!J:J,"Not Found")</f>
        <v>West Bengal</v>
      </c>
      <c r="E223" s="100">
        <f>_xlfn.XLOOKUP(A223,'Billing Details'!A223:A1222,'Billing Details'!E223:E1222,"Not Found")</f>
        <v>20000</v>
      </c>
      <c r="F223" s="100">
        <f>_xlfn.XLOOKUP(A223,'Billing Details'!A223:A1222,'Billing Details'!M223:M1222,"Not Found")</f>
        <v>16606.32</v>
      </c>
      <c r="G223" s="100">
        <f>_xlfn.XLOOKUP(A223,'Patient Health Records'!A223:A1222,'Patient Health Records'!G223:G1222,"Not Found")</f>
        <v>63.8</v>
      </c>
      <c r="H223" s="17" t="str">
        <f>_xlfn.XLOOKUP(A223,'Patient Demographics'!A223:A1222,'Patient Demographics'!C223:C1222,"Not Found")</f>
        <v>Female</v>
      </c>
      <c r="I223" s="100" t="str">
        <f>_xlfn.XLOOKUP(A223,'Patient Health Records'!A223:A1222,'Patient Health Records'!B223:B1222,"Not Found")</f>
        <v>O+</v>
      </c>
      <c r="J223" s="100" t="b">
        <f>_xlfn.XLOOKUP(A223,'Patient Health Records'!A223:A1222,'Patient Health Records'!H223:H1222,"Not Found")</f>
        <v>0</v>
      </c>
      <c r="K223" s="100" t="b">
        <f>_xlfn.XLOOKUP(A223,'Patient Health Records'!A223:A1222,'Patient Health Records'!J223:J1222,"Not Found")</f>
        <v>0</v>
      </c>
      <c r="L223" s="100" t="b">
        <f>_xlfn.XLOOKUP(A223,'Billing Details'!A:A,'Billing Details'!K:K,"Not Found")</f>
        <v>1</v>
      </c>
      <c r="M223" s="100" t="str">
        <f>_xlfn.XLOOKUP(A223,'Patient Education'!A:A,'Patient Education'!B:B,"Not Found")</f>
        <v>Master's Degree</v>
      </c>
      <c r="N223" s="100" t="str">
        <f>_xlfn.XLOOKUP(A223,'Patient Education'!A:A,'Patient Education'!C:C,"None")</f>
        <v>Software Engineer</v>
      </c>
      <c r="O223" s="100">
        <f>_xlfn.XLOOKUP(A223,'Patient Demographics'!A:A,'Patient Demographics'!I:I,"Not Found")</f>
        <v>0</v>
      </c>
      <c r="P223" s="100" t="str" cm="1">
        <f t="array" ref="P223">_xlfn.IFS(
 O223 &lt;= 2, "Very Low",
 O223 &lt;= 5, "Low",
 O223 &lt;= 10, "Lower-Middle",
 O223 &lt;= 25, "Middle",
 O223 &lt;= 50, "Upper-Middle",
 O223 &lt;= 100, "High",
 O223 &lt;= 200, "Very High",
 O223 &lt;= 400, "Ultra High"
)</f>
        <v>Very Low</v>
      </c>
      <c r="Q223" s="33">
        <f>_xlfn.XLOOKUP(A223,'Patient Health Records'!A:A,'Patient Health Records'!E:E,"Not Found")</f>
        <v>21.317117177319655</v>
      </c>
      <c r="R223" s="100" t="b">
        <f>_xlfn.XLOOKUP(A223,'Patient Health Records'!A223:A1222,'Patient Health Records'!T223:T1222,"Not Found")</f>
        <v>0</v>
      </c>
      <c r="S223" s="100" t="b" cm="1">
        <f t="array" ref="S223">_xlfn.SWITCH(R223, "Yes", TRUE, "No", FALSE, R223)</f>
        <v>0</v>
      </c>
      <c r="T223" s="100" t="str">
        <f>_xlfn.XLOOKUP(A223,'Patient Health Records'!A:A,'Patient Health Records'!V:V,"Not Found")</f>
        <v>Appendicitis</v>
      </c>
      <c r="U223" s="100" t="str">
        <f>_xlfn.XLOOKUP(A223,'Patient Health Records'!A:A,'Patient Health Records'!X:X,"Not Found")</f>
        <v>Recovered</v>
      </c>
      <c r="V223" s="100" t="b">
        <f>_xlfn.XLOOKUP(A223,'Billing Details'!A:A,'Billing Details'!K:K,"Not Found")</f>
        <v>1</v>
      </c>
      <c r="W223" s="100" t="str">
        <f>_xlfn.XLOOKUP(A223,'Billing Details'!A:A,'Billing Details'!J:J,"Not Found")</f>
        <v>Aetna</v>
      </c>
      <c r="X223" s="100" t="b">
        <f>_xlfn.XLOOKUP(A223,'Patient Health Records'!A:A,'Patient Health Records'!P:P,"Not Found")</f>
        <v>0</v>
      </c>
      <c r="Y223" s="100" t="b" cm="1">
        <f t="array" ref="Y223">_xlfn.SWITCH(X223, "Yes", TRUE, "No", FALSE, X223)</f>
        <v>0</v>
      </c>
      <c r="Z223" s="100" t="b">
        <f>_xlfn.XLOOKUP(A223,'Patient Health Records'!A:A,'Patient Health Records'!T:T,"Not Found")</f>
        <v>0</v>
      </c>
      <c r="AA223" s="100" t="b" cm="1">
        <f t="array" ref="AA223">_xlfn.SWITCH(Z223, "Yes", TRUE, "No", FALSE, Z223)</f>
        <v>0</v>
      </c>
      <c r="AB223" s="100" t="b">
        <f>_xlfn.XLOOKUP(A223,'Patient Health Records'!A:A,'Patient Health Records'!K:K,"Not Found")</f>
        <v>0</v>
      </c>
      <c r="AC223" s="100" t="b" cm="1">
        <f t="array" ref="AC223">_xlfn.SWITCH(AB223, "Yes", TRUE, "No", FALSE, AB223)</f>
        <v>0</v>
      </c>
    </row>
    <row r="224" spans="1:29">
      <c r="A224" s="2" t="s">
        <v>438</v>
      </c>
      <c r="B224" s="100" t="str">
        <f>_xlfn.XLOOKUP(A224,'Patient Demographics'!A224:A1223,'Patient Demographics'!H224:H1223,"Not Found")</f>
        <v>Senior</v>
      </c>
      <c r="C224" s="100" t="str">
        <f>_xlfn.XLOOKUP(A224,'Patient Demographics'!A224:A1223,'Patient Demographics'!L224:L1223,"Not Found")</f>
        <v>East</v>
      </c>
      <c r="D224" s="100" t="str">
        <f>_xlfn.XLOOKUP(A224,'Patient Demographics'!A:A,'Patient Demographics'!J:J,"Not Found")</f>
        <v>West Bengal</v>
      </c>
      <c r="E224" s="100">
        <f>_xlfn.XLOOKUP(A224,'Billing Details'!A224:A1223,'Billing Details'!E224:E1223,"Not Found")</f>
        <v>250000</v>
      </c>
      <c r="F224" s="100">
        <f>_xlfn.XLOOKUP(A224,'Billing Details'!A224:A1223,'Billing Details'!M224:M1223,"Not Found")</f>
        <v>141504.59999999998</v>
      </c>
      <c r="G224" s="100">
        <f>_xlfn.XLOOKUP(A224,'Patient Health Records'!A224:A1223,'Patient Health Records'!G224:G1223,"Not Found")</f>
        <v>55.1</v>
      </c>
      <c r="H224" s="17" t="str">
        <f>_xlfn.XLOOKUP(A224,'Patient Demographics'!A224:A1223,'Patient Demographics'!C224:C1223,"Not Found")</f>
        <v>Female</v>
      </c>
      <c r="I224" s="100" t="str">
        <f>_xlfn.XLOOKUP(A224,'Patient Health Records'!A224:A1223,'Patient Health Records'!B224:B1223,"Not Found")</f>
        <v>O-</v>
      </c>
      <c r="J224" s="100" t="b">
        <f>_xlfn.XLOOKUP(A224,'Patient Health Records'!A224:A1223,'Patient Health Records'!H224:H1223,"Not Found")</f>
        <v>0</v>
      </c>
      <c r="K224" s="100" t="b">
        <f>_xlfn.XLOOKUP(A224,'Patient Health Records'!A224:A1223,'Patient Health Records'!J224:J1223,"Not Found")</f>
        <v>0</v>
      </c>
      <c r="L224" s="100" t="b">
        <f>_xlfn.XLOOKUP(A224,'Billing Details'!A:A,'Billing Details'!K:K,"Not Found")</f>
        <v>1</v>
      </c>
      <c r="M224" s="100" t="str">
        <f>_xlfn.XLOOKUP(A224,'Patient Education'!A:A,'Patient Education'!B:B,"Not Found")</f>
        <v>Master's Degree</v>
      </c>
      <c r="N224" s="100" t="str">
        <f>_xlfn.XLOOKUP(A224,'Patient Education'!A:A,'Patient Education'!C:C,"None")</f>
        <v>Manager</v>
      </c>
      <c r="O224" s="100">
        <f>_xlfn.XLOOKUP(A224,'Patient Demographics'!A:A,'Patient Demographics'!I:I,"Not Found")</f>
        <v>4</v>
      </c>
      <c r="P224" s="100" t="str" cm="1">
        <f t="array" ref="P224">_xlfn.IFS(
 O224 &lt;= 2, "Very Low",
 O224 &lt;= 5, "Low",
 O224 &lt;= 10, "Lower-Middle",
 O224 &lt;= 25, "Middle",
 O224 &lt;= 50, "Upper-Middle",
 O224 &lt;= 100, "High",
 O224 &lt;= 200, "Very High",
 O224 &lt;= 400, "Ultra High"
)</f>
        <v>Low</v>
      </c>
      <c r="Q224" s="33">
        <f>_xlfn.XLOOKUP(A224,'Patient Health Records'!A:A,'Patient Health Records'!E:E,"Not Found")</f>
        <v>24.488888888888891</v>
      </c>
      <c r="R224" s="100" t="b">
        <f>_xlfn.XLOOKUP(A224,'Patient Health Records'!A224:A1223,'Patient Health Records'!T224:T1223,"Not Found")</f>
        <v>0</v>
      </c>
      <c r="S224" s="100" t="b" cm="1">
        <f t="array" ref="S224">_xlfn.SWITCH(R224, "Yes", TRUE, "No", FALSE, R224)</f>
        <v>0</v>
      </c>
      <c r="T224" s="100" t="str">
        <f>_xlfn.XLOOKUP(A224,'Patient Health Records'!A:A,'Patient Health Records'!V:V,"Not Found")</f>
        <v>Prostate Cancer</v>
      </c>
      <c r="U224" s="100" t="str">
        <f>_xlfn.XLOOKUP(A224,'Patient Health Records'!A:A,'Patient Health Records'!X:X,"Not Found")</f>
        <v>Critical</v>
      </c>
      <c r="V224" s="100" t="b">
        <f>_xlfn.XLOOKUP(A224,'Billing Details'!A:A,'Billing Details'!K:K,"Not Found")</f>
        <v>1</v>
      </c>
      <c r="W224" s="100" t="str">
        <f>_xlfn.XLOOKUP(A224,'Billing Details'!A:A,'Billing Details'!J:J,"Not Found")</f>
        <v>Cigna</v>
      </c>
      <c r="X224" s="100" t="b">
        <f>_xlfn.XLOOKUP(A224,'Patient Health Records'!A:A,'Patient Health Records'!P:P,"Not Found")</f>
        <v>0</v>
      </c>
      <c r="Y224" s="100" t="b" cm="1">
        <f t="array" ref="Y224">_xlfn.SWITCH(X224, "Yes", TRUE, "No", FALSE, X224)</f>
        <v>0</v>
      </c>
      <c r="Z224" s="100" t="b">
        <f>_xlfn.XLOOKUP(A224,'Patient Health Records'!A:A,'Patient Health Records'!T:T,"Not Found")</f>
        <v>0</v>
      </c>
      <c r="AA224" s="100" t="b" cm="1">
        <f t="array" ref="AA224">_xlfn.SWITCH(Z224, "Yes", TRUE, "No", FALSE, Z224)</f>
        <v>0</v>
      </c>
      <c r="AB224" s="100" t="b">
        <f>_xlfn.XLOOKUP(A224,'Patient Health Records'!A:A,'Patient Health Records'!K:K,"Not Found")</f>
        <v>0</v>
      </c>
      <c r="AC224" s="100" t="b" cm="1">
        <f t="array" ref="AC224">_xlfn.SWITCH(AB224, "Yes", TRUE, "No", FALSE, AB224)</f>
        <v>0</v>
      </c>
    </row>
    <row r="225" spans="1:29">
      <c r="A225" s="2" t="s">
        <v>440</v>
      </c>
      <c r="B225" s="100" t="str">
        <f>_xlfn.XLOOKUP(A225,'Patient Demographics'!A225:A1224,'Patient Demographics'!H225:H1224,"Not Found")</f>
        <v>Adult</v>
      </c>
      <c r="C225" s="100" t="str">
        <f>_xlfn.XLOOKUP(A225,'Patient Demographics'!A225:A1224,'Patient Demographics'!L225:L1224,"Not Found")</f>
        <v>West</v>
      </c>
      <c r="D225" s="100" t="str">
        <f>_xlfn.XLOOKUP(A225,'Patient Demographics'!A:A,'Patient Demographics'!J:J,"Not Found")</f>
        <v>Maharashtra</v>
      </c>
      <c r="E225" s="100">
        <f>_xlfn.XLOOKUP(A225,'Billing Details'!A225:A1224,'Billing Details'!E225:E1224,"Not Found")</f>
        <v>32000</v>
      </c>
      <c r="F225" s="100">
        <f>_xlfn.XLOOKUP(A225,'Billing Details'!A225:A1224,'Billing Details'!M225:M1224,"Not Found")</f>
        <v>28723.52</v>
      </c>
      <c r="G225" s="100">
        <f>_xlfn.XLOOKUP(A225,'Patient Health Records'!A225:A1224,'Patient Health Records'!G225:G1224,"Not Found")</f>
        <v>64.7</v>
      </c>
      <c r="H225" s="17" t="str">
        <f>_xlfn.XLOOKUP(A225,'Patient Demographics'!A225:A1224,'Patient Demographics'!C225:C1224,"Not Found")</f>
        <v>Male</v>
      </c>
      <c r="I225" s="100" t="str">
        <f>_xlfn.XLOOKUP(A225,'Patient Health Records'!A225:A1224,'Patient Health Records'!B225:B1224,"Not Found")</f>
        <v>A-</v>
      </c>
      <c r="J225" s="100" t="str">
        <f>_xlfn.XLOOKUP(A225,'Patient Health Records'!A225:A1224,'Patient Health Records'!H225:H1224,"Not Found")</f>
        <v>No</v>
      </c>
      <c r="K225" s="100" t="b">
        <f>_xlfn.XLOOKUP(A225,'Patient Health Records'!A225:A1224,'Patient Health Records'!J225:J1224,"Not Found")</f>
        <v>0</v>
      </c>
      <c r="L225" s="100" t="b">
        <f>_xlfn.XLOOKUP(A225,'Billing Details'!A:A,'Billing Details'!K:K,"Not Found")</f>
        <v>1</v>
      </c>
      <c r="M225" s="100" t="str">
        <f>_xlfn.XLOOKUP(A225,'Patient Education'!A:A,'Patient Education'!B:B,"Not Found")</f>
        <v>Bachelor's Degree</v>
      </c>
      <c r="N225" s="100" t="str">
        <f>_xlfn.XLOOKUP(A225,'Patient Education'!A:A,'Patient Education'!C:C,"None")</f>
        <v>Junior Executive</v>
      </c>
      <c r="O225" s="100">
        <f>_xlfn.XLOOKUP(A225,'Patient Demographics'!A:A,'Patient Demographics'!I:I,"Not Found")</f>
        <v>9</v>
      </c>
      <c r="P225" s="100" t="str" cm="1">
        <f t="array" ref="P225">_xlfn.IFS(
 O225 &lt;= 2, "Very Low",
 O225 &lt;= 5, "Low",
 O225 &lt;= 10, "Lower-Middle",
 O225 &lt;= 25, "Middle",
 O225 &lt;= 50, "Upper-Middle",
 O225 &lt;= 100, "High",
 O225 &lt;= 200, "Very High",
 O225 &lt;= 400, "Ultra High"
)</f>
        <v>Lower-Middle</v>
      </c>
      <c r="Q225" s="33">
        <f>_xlfn.XLOOKUP(A225,'Patient Health Records'!A:A,'Patient Health Records'!E:E,"Not Found")</f>
        <v>22.653268442981691</v>
      </c>
      <c r="R225" s="100" t="b">
        <f>_xlfn.XLOOKUP(A225,'Patient Health Records'!A225:A1224,'Patient Health Records'!T225:T1224,"Not Found")</f>
        <v>0</v>
      </c>
      <c r="S225" s="100" t="b" cm="1">
        <f t="array" ref="S225">_xlfn.SWITCH(R225, "Yes", TRUE, "No", FALSE, R225)</f>
        <v>0</v>
      </c>
      <c r="T225" s="100" t="str">
        <f>_xlfn.XLOOKUP(A225,'Patient Health Records'!A:A,'Patient Health Records'!V:V,"Not Found")</f>
        <v>Cancer</v>
      </c>
      <c r="U225" s="100" t="str">
        <f>_xlfn.XLOOKUP(A225,'Patient Health Records'!A:A,'Patient Health Records'!X:X,"Not Found")</f>
        <v>Ongoing Treatment</v>
      </c>
      <c r="V225" s="100" t="b">
        <f>_xlfn.XLOOKUP(A225,'Billing Details'!A:A,'Billing Details'!K:K,"Not Found")</f>
        <v>1</v>
      </c>
      <c r="W225" s="100" t="str">
        <f>_xlfn.XLOOKUP(A225,'Billing Details'!A:A,'Billing Details'!J:J,"Not Found")</f>
        <v>Medicare</v>
      </c>
      <c r="X225" s="100" t="b">
        <f>_xlfn.XLOOKUP(A225,'Patient Health Records'!A:A,'Patient Health Records'!P:P,"Not Found")</f>
        <v>0</v>
      </c>
      <c r="Y225" s="100" t="b" cm="1">
        <f t="array" ref="Y225">_xlfn.SWITCH(X225, "Yes", TRUE, "No", FALSE, X225)</f>
        <v>0</v>
      </c>
      <c r="Z225" s="100" t="b">
        <f>_xlfn.XLOOKUP(A225,'Patient Health Records'!A:A,'Patient Health Records'!T:T,"Not Found")</f>
        <v>0</v>
      </c>
      <c r="AA225" s="100" t="b" cm="1">
        <f t="array" ref="AA225">_xlfn.SWITCH(Z225, "Yes", TRUE, "No", FALSE, Z225)</f>
        <v>0</v>
      </c>
      <c r="AB225" s="100" t="b">
        <f>_xlfn.XLOOKUP(A225,'Patient Health Records'!A:A,'Patient Health Records'!K:K,"Not Found")</f>
        <v>0</v>
      </c>
      <c r="AC225" s="100" t="b" cm="1">
        <f t="array" ref="AC225">_xlfn.SWITCH(AB225, "Yes", TRUE, "No", FALSE, AB225)</f>
        <v>0</v>
      </c>
    </row>
    <row r="226" spans="1:29">
      <c r="A226" s="2" t="s">
        <v>441</v>
      </c>
      <c r="B226" s="100" t="str">
        <f>_xlfn.XLOOKUP(A226,'Patient Demographics'!A226:A1225,'Patient Demographics'!H226:H1225,"Not Found")</f>
        <v>Middle-aged</v>
      </c>
      <c r="C226" s="100" t="str">
        <f>_xlfn.XLOOKUP(A226,'Patient Demographics'!A226:A1225,'Patient Demographics'!L226:L1225,"Not Found")</f>
        <v>North</v>
      </c>
      <c r="D226" s="100" t="str">
        <f>_xlfn.XLOOKUP(A226,'Patient Demographics'!A:A,'Patient Demographics'!J:J,"Not Found")</f>
        <v>Uttar Pradesh</v>
      </c>
      <c r="E226" s="100">
        <f>_xlfn.XLOOKUP(A226,'Billing Details'!A226:A1225,'Billing Details'!E226:E1225,"Not Found")</f>
        <v>240000</v>
      </c>
      <c r="F226" s="100">
        <f>_xlfn.XLOOKUP(A226,'Billing Details'!A226:A1225,'Billing Details'!M226:M1225,"Not Found")</f>
        <v>153766.44</v>
      </c>
      <c r="G226" s="100">
        <f>_xlfn.XLOOKUP(A226,'Patient Health Records'!A226:A1225,'Patient Health Records'!G226:G1225,"Not Found")</f>
        <v>53.6</v>
      </c>
      <c r="H226" s="17" t="str">
        <f>_xlfn.XLOOKUP(A226,'Patient Demographics'!A226:A1225,'Patient Demographics'!C226:C1225,"Not Found")</f>
        <v>Male</v>
      </c>
      <c r="I226" s="100" t="str">
        <f>_xlfn.XLOOKUP(A226,'Patient Health Records'!A226:A1225,'Patient Health Records'!B226:B1225,"Not Found")</f>
        <v>O-</v>
      </c>
      <c r="J226" s="100" t="b">
        <f>_xlfn.XLOOKUP(A226,'Patient Health Records'!A226:A1225,'Patient Health Records'!H226:H1225,"Not Found")</f>
        <v>0</v>
      </c>
      <c r="K226" s="100" t="b">
        <f>_xlfn.XLOOKUP(A226,'Patient Health Records'!A226:A1225,'Patient Health Records'!J226:J1225,"Not Found")</f>
        <v>1</v>
      </c>
      <c r="L226" s="100" t="b">
        <f>_xlfn.XLOOKUP(A226,'Billing Details'!A:A,'Billing Details'!K:K,"Not Found")</f>
        <v>1</v>
      </c>
      <c r="M226" s="100" t="str">
        <f>_xlfn.XLOOKUP(A226,'Patient Education'!A:A,'Patient Education'!B:B,"Not Found")</f>
        <v>Bachelor's Degree</v>
      </c>
      <c r="N226" s="100" t="str">
        <f>_xlfn.XLOOKUP(A226,'Patient Education'!A:A,'Patient Education'!C:C,"None")</f>
        <v>Nurse</v>
      </c>
      <c r="O226" s="100">
        <f>_xlfn.XLOOKUP(A226,'Patient Demographics'!A:A,'Patient Demographics'!I:I,"Not Found")</f>
        <v>2</v>
      </c>
      <c r="P226" s="100" t="str" cm="1">
        <f t="array" ref="P226">_xlfn.IFS(
 O226 &lt;= 2, "Very Low",
 O226 &lt;= 5, "Low",
 O226 &lt;= 10, "Lower-Middle",
 O226 &lt;= 25, "Middle",
 O226 &lt;= 50, "Upper-Middle",
 O226 &lt;= 100, "High",
 O226 &lt;= 200, "Very High",
 O226 &lt;= 400, "Ultra High"
)</f>
        <v>Very Low</v>
      </c>
      <c r="Q226" s="33">
        <f>_xlfn.XLOOKUP(A226,'Patient Health Records'!A:A,'Patient Health Records'!E:E,"Not Found")</f>
        <v>23.507740888557521</v>
      </c>
      <c r="R226" s="100" t="b">
        <f>_xlfn.XLOOKUP(A226,'Patient Health Records'!A226:A1225,'Patient Health Records'!T226:T1225,"Not Found")</f>
        <v>0</v>
      </c>
      <c r="S226" s="100" t="b" cm="1">
        <f t="array" ref="S226">_xlfn.SWITCH(R226, "Yes", TRUE, "No", FALSE, R226)</f>
        <v>0</v>
      </c>
      <c r="T226" s="100" t="str">
        <f>_xlfn.XLOOKUP(A226,'Patient Health Records'!A:A,'Patient Health Records'!V:V,"Not Found")</f>
        <v>Allergic Reaction</v>
      </c>
      <c r="U226" s="100" t="str">
        <f>_xlfn.XLOOKUP(A226,'Patient Health Records'!A:A,'Patient Health Records'!X:X,"Not Found")</f>
        <v>Recovered</v>
      </c>
      <c r="V226" s="100" t="b">
        <f>_xlfn.XLOOKUP(A226,'Billing Details'!A:A,'Billing Details'!K:K,"Not Found")</f>
        <v>1</v>
      </c>
      <c r="W226" s="100" t="str">
        <f>_xlfn.XLOOKUP(A226,'Billing Details'!A:A,'Billing Details'!J:J,"Not Found")</f>
        <v>Medicare</v>
      </c>
      <c r="X226" s="100" t="b">
        <f>_xlfn.XLOOKUP(A226,'Patient Health Records'!A:A,'Patient Health Records'!P:P,"Not Found")</f>
        <v>0</v>
      </c>
      <c r="Y226" s="100" t="b" cm="1">
        <f t="array" ref="Y226">_xlfn.SWITCH(X226, "Yes", TRUE, "No", FALSE, X226)</f>
        <v>0</v>
      </c>
      <c r="Z226" s="100" t="b">
        <f>_xlfn.XLOOKUP(A226,'Patient Health Records'!A:A,'Patient Health Records'!T:T,"Not Found")</f>
        <v>0</v>
      </c>
      <c r="AA226" s="100" t="b" cm="1">
        <f t="array" ref="AA226">_xlfn.SWITCH(Z226, "Yes", TRUE, "No", FALSE, Z226)</f>
        <v>0</v>
      </c>
      <c r="AB226" s="100" t="b">
        <f>_xlfn.XLOOKUP(A226,'Patient Health Records'!A:A,'Patient Health Records'!K:K,"Not Found")</f>
        <v>0</v>
      </c>
      <c r="AC226" s="100" t="b" cm="1">
        <f t="array" ref="AC226">_xlfn.SWITCH(AB226, "Yes", TRUE, "No", FALSE, AB226)</f>
        <v>0</v>
      </c>
    </row>
    <row r="227" spans="1:29">
      <c r="A227" s="2" t="s">
        <v>442</v>
      </c>
      <c r="B227" s="100" t="str">
        <f>_xlfn.XLOOKUP(A227,'Patient Demographics'!A227:A1226,'Patient Demographics'!H227:H1226,"Not Found")</f>
        <v>Middle-aged</v>
      </c>
      <c r="C227" s="100" t="str">
        <f>_xlfn.XLOOKUP(A227,'Patient Demographics'!A227:A1226,'Patient Demographics'!L227:L1226,"Not Found")</f>
        <v>South</v>
      </c>
      <c r="D227" s="100" t="str">
        <f>_xlfn.XLOOKUP(A227,'Patient Demographics'!A:A,'Patient Demographics'!J:J,"Not Found")</f>
        <v>Kerala</v>
      </c>
      <c r="E227" s="100">
        <f>_xlfn.XLOOKUP(A227,'Billing Details'!A227:A1226,'Billing Details'!E227:E1226,"Not Found")</f>
        <v>20000</v>
      </c>
      <c r="F227" s="100">
        <f>_xlfn.XLOOKUP(A227,'Billing Details'!A227:A1226,'Billing Details'!M227:M1226,"Not Found")</f>
        <v>11334.86</v>
      </c>
      <c r="G227" s="100">
        <f>_xlfn.XLOOKUP(A227,'Patient Health Records'!A227:A1226,'Patient Health Records'!G227:G1226,"Not Found")</f>
        <v>84.1</v>
      </c>
      <c r="H227" s="17" t="str">
        <f>_xlfn.XLOOKUP(A227,'Patient Demographics'!A227:A1226,'Patient Demographics'!C227:C1226,"Not Found")</f>
        <v>Male</v>
      </c>
      <c r="I227" s="100" t="str">
        <f>_xlfn.XLOOKUP(A227,'Patient Health Records'!A227:A1226,'Patient Health Records'!B227:B1226,"Not Found")</f>
        <v>AB+</v>
      </c>
      <c r="J227" s="100" t="b">
        <f>_xlfn.XLOOKUP(A227,'Patient Health Records'!A227:A1226,'Patient Health Records'!H227:H1226,"Not Found")</f>
        <v>0</v>
      </c>
      <c r="K227" s="100" t="b">
        <f>_xlfn.XLOOKUP(A227,'Patient Health Records'!A227:A1226,'Patient Health Records'!J227:J1226,"Not Found")</f>
        <v>0</v>
      </c>
      <c r="L227" s="100" t="b">
        <f>_xlfn.XLOOKUP(A227,'Billing Details'!A:A,'Billing Details'!K:K,"Not Found")</f>
        <v>1</v>
      </c>
      <c r="M227" s="100" t="str">
        <f>_xlfn.XLOOKUP(A227,'Patient Education'!A:A,'Patient Education'!B:B,"Not Found")</f>
        <v>School</v>
      </c>
      <c r="N227" s="100" t="str">
        <f>_xlfn.XLOOKUP(A227,'Patient Education'!A:A,'Patient Education'!C:C,"None")</f>
        <v>Driver</v>
      </c>
      <c r="O227" s="100">
        <f>_xlfn.XLOOKUP(A227,'Patient Demographics'!A:A,'Patient Demographics'!I:I,"Not Found")</f>
        <v>30</v>
      </c>
      <c r="P227" s="100" t="str" cm="1">
        <f t="array" ref="P227">_xlfn.IFS(
 O227 &lt;= 2, "Very Low",
 O227 &lt;= 5, "Low",
 O227 &lt;= 10, "Lower-Middle",
 O227 &lt;= 25, "Middle",
 O227 &lt;= 50, "Upper-Middle",
 O227 &lt;= 100, "High",
 O227 &lt;= 200, "Very High",
 O227 &lt;= 400, "Ultra High"
)</f>
        <v>Upper-Middle</v>
      </c>
      <c r="Q227" s="33">
        <f>_xlfn.XLOOKUP(A227,'Patient Health Records'!A:A,'Patient Health Records'!E:E,"Not Found")</f>
        <v>31.268590124925641</v>
      </c>
      <c r="R227" s="100" t="b">
        <f>_xlfn.XLOOKUP(A227,'Patient Health Records'!A227:A1226,'Patient Health Records'!T227:T1226,"Not Found")</f>
        <v>1</v>
      </c>
      <c r="S227" s="100" t="b" cm="1">
        <f t="array" ref="S227">_xlfn.SWITCH(R227, "Yes", TRUE, "No", FALSE, R227)</f>
        <v>1</v>
      </c>
      <c r="T227" s="100" t="str">
        <f>_xlfn.XLOOKUP(A227,'Patient Health Records'!A:A,'Patient Health Records'!V:V,"Not Found")</f>
        <v>Heart Disease</v>
      </c>
      <c r="U227" s="100" t="str">
        <f>_xlfn.XLOOKUP(A227,'Patient Health Records'!A:A,'Patient Health Records'!X:X,"Not Found")</f>
        <v>Critical</v>
      </c>
      <c r="V227" s="100" t="b">
        <f>_xlfn.XLOOKUP(A227,'Billing Details'!A:A,'Billing Details'!K:K,"Not Found")</f>
        <v>1</v>
      </c>
      <c r="W227" s="100" t="str">
        <f>_xlfn.XLOOKUP(A227,'Billing Details'!A:A,'Billing Details'!J:J,"Not Found")</f>
        <v>Aetna</v>
      </c>
      <c r="X227" s="100" t="b">
        <f>_xlfn.XLOOKUP(A227,'Patient Health Records'!A:A,'Patient Health Records'!P:P,"Not Found")</f>
        <v>1</v>
      </c>
      <c r="Y227" s="100" t="b" cm="1">
        <f t="array" ref="Y227">_xlfn.SWITCH(X227, "Yes", TRUE, "No", FALSE, X227)</f>
        <v>1</v>
      </c>
      <c r="Z227" s="100" t="b">
        <f>_xlfn.XLOOKUP(A227,'Patient Health Records'!A:A,'Patient Health Records'!T:T,"Not Found")</f>
        <v>1</v>
      </c>
      <c r="AA227" s="100" t="b" cm="1">
        <f t="array" ref="AA227">_xlfn.SWITCH(Z227, "Yes", TRUE, "No", FALSE, Z227)</f>
        <v>1</v>
      </c>
      <c r="AB227" s="100" t="b">
        <f>_xlfn.XLOOKUP(A227,'Patient Health Records'!A:A,'Patient Health Records'!K:K,"Not Found")</f>
        <v>0</v>
      </c>
      <c r="AC227" s="100" t="b" cm="1">
        <f t="array" ref="AC227">_xlfn.SWITCH(AB227, "Yes", TRUE, "No", FALSE, AB227)</f>
        <v>0</v>
      </c>
    </row>
    <row r="228" spans="1:29">
      <c r="A228" s="2" t="s">
        <v>443</v>
      </c>
      <c r="B228" s="100" t="str">
        <f>_xlfn.XLOOKUP(A228,'Patient Demographics'!A228:A1227,'Patient Demographics'!H228:H1227,"Not Found")</f>
        <v>Senior</v>
      </c>
      <c r="C228" s="100" t="str">
        <f>_xlfn.XLOOKUP(A228,'Patient Demographics'!A228:A1227,'Patient Demographics'!L228:L1227,"Not Found")</f>
        <v>South</v>
      </c>
      <c r="D228" s="100" t="str">
        <f>_xlfn.XLOOKUP(A228,'Patient Demographics'!A:A,'Patient Demographics'!J:J,"Not Found")</f>
        <v>Kerala</v>
      </c>
      <c r="E228" s="100">
        <f>_xlfn.XLOOKUP(A228,'Billing Details'!A228:A1227,'Billing Details'!E228:E1227,"Not Found")</f>
        <v>500</v>
      </c>
      <c r="F228" s="100">
        <f>_xlfn.XLOOKUP(A228,'Billing Details'!A228:A1227,'Billing Details'!M228:M1227,"Not Found")</f>
        <v>285.98</v>
      </c>
      <c r="G228" s="100">
        <f>_xlfn.XLOOKUP(A228,'Patient Health Records'!A228:A1227,'Patient Health Records'!G228:G1227,"Not Found")</f>
        <v>56.4</v>
      </c>
      <c r="H228" s="17" t="str">
        <f>_xlfn.XLOOKUP(A228,'Patient Demographics'!A228:A1227,'Patient Demographics'!C228:C1227,"Not Found")</f>
        <v>Male</v>
      </c>
      <c r="I228" s="100" t="str">
        <f>_xlfn.XLOOKUP(A228,'Patient Health Records'!A228:A1227,'Patient Health Records'!B228:B1227,"Not Found")</f>
        <v>A+</v>
      </c>
      <c r="J228" s="100" t="b">
        <f>_xlfn.XLOOKUP(A228,'Patient Health Records'!A228:A1227,'Patient Health Records'!H228:H1227,"Not Found")</f>
        <v>1</v>
      </c>
      <c r="K228" s="100" t="b">
        <f>_xlfn.XLOOKUP(A228,'Patient Health Records'!A228:A1227,'Patient Health Records'!J228:J1227,"Not Found")</f>
        <v>0</v>
      </c>
      <c r="L228" s="100" t="b">
        <f>_xlfn.XLOOKUP(A228,'Billing Details'!A:A,'Billing Details'!K:K,"Not Found")</f>
        <v>1</v>
      </c>
      <c r="M228" s="100" t="str">
        <f>_xlfn.XLOOKUP(A228,'Patient Education'!A:A,'Patient Education'!B:B,"Not Found")</f>
        <v>PhD</v>
      </c>
      <c r="N228" s="100" t="str">
        <f>_xlfn.XLOOKUP(A228,'Patient Education'!A:A,'Patient Education'!C:C,"None")</f>
        <v>Scientist</v>
      </c>
      <c r="O228" s="100">
        <f>_xlfn.XLOOKUP(A228,'Patient Demographics'!A:A,'Patient Demographics'!I:I,"Not Found")</f>
        <v>25</v>
      </c>
      <c r="P228" s="100" t="str" cm="1">
        <f t="array" ref="P228">_xlfn.IFS(
 O228 &lt;= 2, "Very Low",
 O228 &lt;= 5, "Low",
 O228 &lt;= 10, "Lower-Middle",
 O228 &lt;= 25, "Middle",
 O228 &lt;= 50, "Upper-Middle",
 O228 &lt;= 100, "High",
 O228 &lt;= 200, "Very High",
 O228 &lt;= 400, "Ultra High"
)</f>
        <v>Middle</v>
      </c>
      <c r="Q228" s="33">
        <f>_xlfn.XLOOKUP(A228,'Patient Health Records'!A:A,'Patient Health Records'!E:E,"Not Found")</f>
        <v>25.066666666666666</v>
      </c>
      <c r="R228" s="100" t="b">
        <f>_xlfn.XLOOKUP(A228,'Patient Health Records'!A228:A1227,'Patient Health Records'!T228:T1227,"Not Found")</f>
        <v>0</v>
      </c>
      <c r="S228" s="100" t="b" cm="1">
        <f t="array" ref="S228">_xlfn.SWITCH(R228, "Yes", TRUE, "No", FALSE, R228)</f>
        <v>0</v>
      </c>
      <c r="T228" s="100" t="str">
        <f>_xlfn.XLOOKUP(A228,'Patient Health Records'!A:A,'Patient Health Records'!V:V,"Not Found")</f>
        <v>Prostate Cancer</v>
      </c>
      <c r="U228" s="100" t="str">
        <f>_xlfn.XLOOKUP(A228,'Patient Health Records'!A:A,'Patient Health Records'!X:X,"Not Found")</f>
        <v>Ongoing Treatment</v>
      </c>
      <c r="V228" s="100" t="b">
        <f>_xlfn.XLOOKUP(A228,'Billing Details'!A:A,'Billing Details'!K:K,"Not Found")</f>
        <v>1</v>
      </c>
      <c r="W228" s="100" t="str">
        <f>_xlfn.XLOOKUP(A228,'Billing Details'!A:A,'Billing Details'!J:J,"Not Found")</f>
        <v>Medicare</v>
      </c>
      <c r="X228" s="100" t="b">
        <f>_xlfn.XLOOKUP(A228,'Patient Health Records'!A:A,'Patient Health Records'!P:P,"Not Found")</f>
        <v>0</v>
      </c>
      <c r="Y228" s="100" t="b" cm="1">
        <f t="array" ref="Y228">_xlfn.SWITCH(X228, "Yes", TRUE, "No", FALSE, X228)</f>
        <v>0</v>
      </c>
      <c r="Z228" s="100" t="b">
        <f>_xlfn.XLOOKUP(A228,'Patient Health Records'!A:A,'Patient Health Records'!T:T,"Not Found")</f>
        <v>0</v>
      </c>
      <c r="AA228" s="100" t="b" cm="1">
        <f t="array" ref="AA228">_xlfn.SWITCH(Z228, "Yes", TRUE, "No", FALSE, Z228)</f>
        <v>0</v>
      </c>
      <c r="AB228" s="100" t="b">
        <f>_xlfn.XLOOKUP(A228,'Patient Health Records'!A:A,'Patient Health Records'!K:K,"Not Found")</f>
        <v>0</v>
      </c>
      <c r="AC228" s="100" t="b" cm="1">
        <f t="array" ref="AC228">_xlfn.SWITCH(AB228, "Yes", TRUE, "No", FALSE, AB228)</f>
        <v>0</v>
      </c>
    </row>
    <row r="229" spans="1:29">
      <c r="A229" s="2" t="s">
        <v>445</v>
      </c>
      <c r="B229" s="100" t="str">
        <f>_xlfn.XLOOKUP(A229,'Patient Demographics'!A229:A1228,'Patient Demographics'!H229:H1228,"Not Found")</f>
        <v>Adult</v>
      </c>
      <c r="C229" s="100" t="str">
        <f>_xlfn.XLOOKUP(A229,'Patient Demographics'!A229:A1228,'Patient Demographics'!L229:L1228,"Not Found")</f>
        <v>West</v>
      </c>
      <c r="D229" s="100" t="str">
        <f>_xlfn.XLOOKUP(A229,'Patient Demographics'!A:A,'Patient Demographics'!J:J,"Not Found")</f>
        <v>Gujarat</v>
      </c>
      <c r="E229" s="100">
        <f>_xlfn.XLOOKUP(A229,'Billing Details'!A229:A1228,'Billing Details'!E229:E1228,"Not Found")</f>
        <v>40000</v>
      </c>
      <c r="F229" s="100">
        <f>_xlfn.XLOOKUP(A229,'Billing Details'!A229:A1228,'Billing Details'!M229:M1228,"Not Found")</f>
        <v>34307.72</v>
      </c>
      <c r="G229" s="100">
        <f>_xlfn.XLOOKUP(A229,'Patient Health Records'!A229:A1228,'Patient Health Records'!G229:G1228,"Not Found")</f>
        <v>81</v>
      </c>
      <c r="H229" s="17" t="str">
        <f>_xlfn.XLOOKUP(A229,'Patient Demographics'!A229:A1228,'Patient Demographics'!C229:C1228,"Not Found")</f>
        <v>Female</v>
      </c>
      <c r="I229" s="100" t="str">
        <f>_xlfn.XLOOKUP(A229,'Patient Health Records'!A229:A1228,'Patient Health Records'!B229:B1228,"Not Found")</f>
        <v>O-</v>
      </c>
      <c r="J229" s="100" t="b">
        <f>_xlfn.XLOOKUP(A229,'Patient Health Records'!A229:A1228,'Patient Health Records'!H229:H1228,"Not Found")</f>
        <v>0</v>
      </c>
      <c r="K229" s="100" t="b">
        <f>_xlfn.XLOOKUP(A229,'Patient Health Records'!A229:A1228,'Patient Health Records'!J229:J1228,"Not Found")</f>
        <v>0</v>
      </c>
      <c r="L229" s="100" t="b">
        <f>_xlfn.XLOOKUP(A229,'Billing Details'!A:A,'Billing Details'!K:K,"Not Found")</f>
        <v>1</v>
      </c>
      <c r="M229" s="100" t="str">
        <f>_xlfn.XLOOKUP(A229,'Patient Education'!A:A,'Patient Education'!B:B,"Not Found")</f>
        <v>School</v>
      </c>
      <c r="N229" s="100" t="str">
        <f>_xlfn.XLOOKUP(A229,'Patient Education'!A:A,'Patient Education'!C:C,"None")</f>
        <v>Retail Worker</v>
      </c>
      <c r="O229" s="100">
        <f>_xlfn.XLOOKUP(A229,'Patient Demographics'!A:A,'Patient Demographics'!I:I,"Not Found")</f>
        <v>150</v>
      </c>
      <c r="P229" s="100" t="str" cm="1">
        <f t="array" ref="P229">_xlfn.IFS(
 O229 &lt;= 2, "Very Low",
 O229 &lt;= 5, "Low",
 O229 &lt;= 10, "Lower-Middle",
 O229 &lt;= 25, "Middle",
 O229 &lt;= 50, "Upper-Middle",
 O229 &lt;= 100, "High",
 O229 &lt;= 200, "Very High",
 O229 &lt;= 400, "Ultra High"
)</f>
        <v>Very High</v>
      </c>
      <c r="Q229" s="33">
        <f>_xlfn.XLOOKUP(A229,'Patient Health Records'!A:A,'Patient Health Records'!E:E,"Not Found")</f>
        <v>28.360351528307834</v>
      </c>
      <c r="R229" s="100" t="b">
        <f>_xlfn.XLOOKUP(A229,'Patient Health Records'!A229:A1228,'Patient Health Records'!T229:T1228,"Not Found")</f>
        <v>1</v>
      </c>
      <c r="S229" s="100" t="b" cm="1">
        <f t="array" ref="S229">_xlfn.SWITCH(R229, "Yes", TRUE, "No", FALSE, R229)</f>
        <v>1</v>
      </c>
      <c r="T229" s="100" t="str">
        <f>_xlfn.XLOOKUP(A229,'Patient Health Records'!A:A,'Patient Health Records'!V:V,"Not Found")</f>
        <v>Cancer</v>
      </c>
      <c r="U229" s="100" t="str">
        <f>_xlfn.XLOOKUP(A229,'Patient Health Records'!A:A,'Patient Health Records'!X:X,"Not Found")</f>
        <v>Ongoing Treatment</v>
      </c>
      <c r="V229" s="100" t="b">
        <f>_xlfn.XLOOKUP(A229,'Billing Details'!A:A,'Billing Details'!K:K,"Not Found")</f>
        <v>1</v>
      </c>
      <c r="W229" s="100" t="str">
        <f>_xlfn.XLOOKUP(A229,'Billing Details'!A:A,'Billing Details'!J:J,"Not Found")</f>
        <v>Aetna</v>
      </c>
      <c r="X229" s="100" t="b">
        <f>_xlfn.XLOOKUP(A229,'Patient Health Records'!A:A,'Patient Health Records'!P:P,"Not Found")</f>
        <v>0</v>
      </c>
      <c r="Y229" s="100" t="b" cm="1">
        <f t="array" ref="Y229">_xlfn.SWITCH(X229, "Yes", TRUE, "No", FALSE, X229)</f>
        <v>0</v>
      </c>
      <c r="Z229" s="100" t="b">
        <f>_xlfn.XLOOKUP(A229,'Patient Health Records'!A:A,'Patient Health Records'!T:T,"Not Found")</f>
        <v>1</v>
      </c>
      <c r="AA229" s="100" t="b" cm="1">
        <f t="array" ref="AA229">_xlfn.SWITCH(Z229, "Yes", TRUE, "No", FALSE, Z229)</f>
        <v>1</v>
      </c>
      <c r="AB229" s="100" t="b">
        <f>_xlfn.XLOOKUP(A229,'Patient Health Records'!A:A,'Patient Health Records'!K:K,"Not Found")</f>
        <v>0</v>
      </c>
      <c r="AC229" s="100" t="b" cm="1">
        <f t="array" ref="AC229">_xlfn.SWITCH(AB229, "Yes", TRUE, "No", FALSE, AB229)</f>
        <v>0</v>
      </c>
    </row>
    <row r="230" spans="1:29">
      <c r="A230" s="2" t="s">
        <v>448</v>
      </c>
      <c r="B230" s="100" t="str">
        <f>_xlfn.XLOOKUP(A230,'Patient Demographics'!A230:A1229,'Patient Demographics'!H230:H1229,"Not Found")</f>
        <v>Middle-aged</v>
      </c>
      <c r="C230" s="100" t="str">
        <f>_xlfn.XLOOKUP(A230,'Patient Demographics'!A230:A1229,'Patient Demographics'!L230:L1229,"Not Found")</f>
        <v>North</v>
      </c>
      <c r="D230" s="100" t="str">
        <f>_xlfn.XLOOKUP(A230,'Patient Demographics'!A:A,'Patient Demographics'!J:J,"Not Found")</f>
        <v>Punjab</v>
      </c>
      <c r="E230" s="100">
        <f>_xlfn.XLOOKUP(A230,'Billing Details'!A230:A1229,'Billing Details'!E230:E1229,"Not Found")</f>
        <v>15000</v>
      </c>
      <c r="F230" s="100">
        <f>_xlfn.XLOOKUP(A230,'Billing Details'!A230:A1229,'Billing Details'!M230:M1229,"Not Found")</f>
        <v>11623.199999999999</v>
      </c>
      <c r="G230" s="100">
        <f>_xlfn.XLOOKUP(A230,'Patient Health Records'!A230:A1229,'Patient Health Records'!G230:G1229,"Not Found")</f>
        <v>70</v>
      </c>
      <c r="H230" s="17" t="str">
        <f>_xlfn.XLOOKUP(A230,'Patient Demographics'!A230:A1229,'Patient Demographics'!C230:C1229,"Not Found")</f>
        <v>Female</v>
      </c>
      <c r="I230" s="100" t="str">
        <f>_xlfn.XLOOKUP(A230,'Patient Health Records'!A230:A1229,'Patient Health Records'!B230:B1229,"Not Found")</f>
        <v>O+</v>
      </c>
      <c r="J230" s="100" t="b">
        <f>_xlfn.XLOOKUP(A230,'Patient Health Records'!A230:A1229,'Patient Health Records'!H230:H1229,"Not Found")</f>
        <v>0</v>
      </c>
      <c r="K230" s="100" t="b">
        <f>_xlfn.XLOOKUP(A230,'Patient Health Records'!A230:A1229,'Patient Health Records'!J230:J1229,"Not Found")</f>
        <v>1</v>
      </c>
      <c r="L230" s="100" t="b">
        <f>_xlfn.XLOOKUP(A230,'Billing Details'!A:A,'Billing Details'!K:K,"Not Found")</f>
        <v>1</v>
      </c>
      <c r="M230" s="100" t="str">
        <f>_xlfn.XLOOKUP(A230,'Patient Education'!A:A,'Patient Education'!B:B,"Not Found")</f>
        <v>School</v>
      </c>
      <c r="N230" s="100" t="str">
        <f>_xlfn.XLOOKUP(A230,'Patient Education'!A:A,'Patient Education'!C:C,"None")</f>
        <v>Clerical Staff</v>
      </c>
      <c r="O230" s="100">
        <f>_xlfn.XLOOKUP(A230,'Patient Demographics'!A:A,'Patient Demographics'!I:I,"Not Found")</f>
        <v>15</v>
      </c>
      <c r="P230" s="100" t="str" cm="1">
        <f t="array" ref="P230">_xlfn.IFS(
 O230 &lt;= 2, "Very Low",
 O230 &lt;= 5, "Low",
 O230 &lt;= 10, "Lower-Middle",
 O230 &lt;= 25, "Middle",
 O230 &lt;= 50, "Upper-Middle",
 O230 &lt;= 100, "High",
 O230 &lt;= 200, "Very High",
 O230 &lt;= 400, "Ultra High"
)</f>
        <v>Middle</v>
      </c>
      <c r="Q230" s="33">
        <f>_xlfn.XLOOKUP(A230,'Patient Health Records'!A:A,'Patient Health Records'!E:E,"Not Found")</f>
        <v>22.093170054286073</v>
      </c>
      <c r="R230" s="100" t="b">
        <f>_xlfn.XLOOKUP(A230,'Patient Health Records'!A230:A1229,'Patient Health Records'!T230:T1229,"Not Found")</f>
        <v>0</v>
      </c>
      <c r="S230" s="100" t="b" cm="1">
        <f t="array" ref="S230">_xlfn.SWITCH(R230, "Yes", TRUE, "No", FALSE, R230)</f>
        <v>0</v>
      </c>
      <c r="T230" s="100" t="str">
        <f>_xlfn.XLOOKUP(A230,'Patient Health Records'!A:A,'Patient Health Records'!V:V,"Not Found")</f>
        <v>Fractured Leg</v>
      </c>
      <c r="U230" s="100" t="str">
        <f>_xlfn.XLOOKUP(A230,'Patient Health Records'!A:A,'Patient Health Records'!X:X,"Not Found")</f>
        <v>Critical</v>
      </c>
      <c r="V230" s="100" t="b">
        <f>_xlfn.XLOOKUP(A230,'Billing Details'!A:A,'Billing Details'!K:K,"Not Found")</f>
        <v>1</v>
      </c>
      <c r="W230" s="100" t="str">
        <f>_xlfn.XLOOKUP(A230,'Billing Details'!A:A,'Billing Details'!J:J,"Not Found")</f>
        <v>Medicare</v>
      </c>
      <c r="X230" s="100" t="b">
        <f>_xlfn.XLOOKUP(A230,'Patient Health Records'!A:A,'Patient Health Records'!P:P,"Not Found")</f>
        <v>0</v>
      </c>
      <c r="Y230" s="100" t="b" cm="1">
        <f t="array" ref="Y230">_xlfn.SWITCH(X230, "Yes", TRUE, "No", FALSE, X230)</f>
        <v>0</v>
      </c>
      <c r="Z230" s="100" t="b">
        <f>_xlfn.XLOOKUP(A230,'Patient Health Records'!A:A,'Patient Health Records'!T:T,"Not Found")</f>
        <v>0</v>
      </c>
      <c r="AA230" s="100" t="b" cm="1">
        <f t="array" ref="AA230">_xlfn.SWITCH(Z230, "Yes", TRUE, "No", FALSE, Z230)</f>
        <v>0</v>
      </c>
      <c r="AB230" s="100" t="b">
        <f>_xlfn.XLOOKUP(A230,'Patient Health Records'!A:A,'Patient Health Records'!K:K,"Not Found")</f>
        <v>0</v>
      </c>
      <c r="AC230" s="100" t="b" cm="1">
        <f t="array" ref="AC230">_xlfn.SWITCH(AB230, "Yes", TRUE, "No", FALSE, AB230)</f>
        <v>0</v>
      </c>
    </row>
    <row r="231" spans="1:29">
      <c r="A231" s="2" t="s">
        <v>450</v>
      </c>
      <c r="B231" s="100" t="str">
        <f>_xlfn.XLOOKUP(A231,'Patient Demographics'!A231:A1230,'Patient Demographics'!H231:H1230,"Not Found")</f>
        <v>Senior</v>
      </c>
      <c r="C231" s="100" t="str">
        <f>_xlfn.XLOOKUP(A231,'Patient Demographics'!A231:A1230,'Patient Demographics'!L231:L1230,"Not Found")</f>
        <v>West</v>
      </c>
      <c r="D231" s="100" t="str">
        <f>_xlfn.XLOOKUP(A231,'Patient Demographics'!A:A,'Patient Demographics'!J:J,"Not Found")</f>
        <v>Gujarat</v>
      </c>
      <c r="E231" s="100">
        <f>_xlfn.XLOOKUP(A231,'Billing Details'!A231:A1230,'Billing Details'!E231:E1230,"Not Found")</f>
        <v>40000</v>
      </c>
      <c r="F231" s="100">
        <f>_xlfn.XLOOKUP(A231,'Billing Details'!A231:A1230,'Billing Details'!M231:M1230,"Not Found")</f>
        <v>0</v>
      </c>
      <c r="G231" s="100">
        <f>_xlfn.XLOOKUP(A231,'Patient Health Records'!A231:A1230,'Patient Health Records'!G231:G1230,"Not Found")</f>
        <v>77.8</v>
      </c>
      <c r="H231" s="17" t="str">
        <f>_xlfn.XLOOKUP(A231,'Patient Demographics'!A231:A1230,'Patient Demographics'!C231:C1230,"Not Found")</f>
        <v>Female</v>
      </c>
      <c r="I231" s="100" t="str">
        <f>_xlfn.XLOOKUP(A231,'Patient Health Records'!A231:A1230,'Patient Health Records'!B231:B1230,"Not Found")</f>
        <v>B-</v>
      </c>
      <c r="J231" s="100" t="b">
        <f>_xlfn.XLOOKUP(A231,'Patient Health Records'!A231:A1230,'Patient Health Records'!H231:H1230,"Not Found")</f>
        <v>0</v>
      </c>
      <c r="K231" s="100" t="b">
        <f>_xlfn.XLOOKUP(A231,'Patient Health Records'!A231:A1230,'Patient Health Records'!J231:J1230,"Not Found")</f>
        <v>1</v>
      </c>
      <c r="L231" s="100" t="b">
        <f>_xlfn.XLOOKUP(A231,'Billing Details'!A:A,'Billing Details'!K:K,"Not Found")</f>
        <v>0</v>
      </c>
      <c r="M231" s="100" t="str">
        <f>_xlfn.XLOOKUP(A231,'Patient Education'!A:A,'Patient Education'!B:B,"Not Found")</f>
        <v>Master's Degree</v>
      </c>
      <c r="N231" s="100" t="str">
        <f>_xlfn.XLOOKUP(A231,'Patient Education'!A:A,'Patient Education'!C:C,"None")</f>
        <v>Doctor</v>
      </c>
      <c r="O231" s="100">
        <f>_xlfn.XLOOKUP(A231,'Patient Demographics'!A:A,'Patient Demographics'!I:I,"Not Found")</f>
        <v>70</v>
      </c>
      <c r="P231" s="100" t="str" cm="1">
        <f t="array" ref="P231">_xlfn.IFS(
 O231 &lt;= 2, "Very Low",
 O231 &lt;= 5, "Low",
 O231 &lt;= 10, "Lower-Middle",
 O231 &lt;= 25, "Middle",
 O231 &lt;= 50, "Upper-Middle",
 O231 &lt;= 100, "High",
 O231 &lt;= 200, "Very High",
 O231 &lt;= 400, "Ultra High"
)</f>
        <v>High</v>
      </c>
      <c r="Q231" s="33">
        <f>_xlfn.XLOOKUP(A231,'Patient Health Records'!A:A,'Patient Health Records'!E:E,"Not Found")</f>
        <v>30.014274140658149</v>
      </c>
      <c r="R231" s="100" t="b">
        <f>_xlfn.XLOOKUP(A231,'Patient Health Records'!A231:A1230,'Patient Health Records'!T231:T1230,"Not Found")</f>
        <v>1</v>
      </c>
      <c r="S231" s="100" t="b" cm="1">
        <f t="array" ref="S231">_xlfn.SWITCH(R231, "Yes", TRUE, "No", FALSE, R231)</f>
        <v>1</v>
      </c>
      <c r="T231" s="100" t="str">
        <f>_xlfn.XLOOKUP(A231,'Patient Health Records'!A:A,'Patient Health Records'!V:V,"Not Found")</f>
        <v>Respiratory Infection</v>
      </c>
      <c r="U231" s="100" t="str">
        <f>_xlfn.XLOOKUP(A231,'Patient Health Records'!A:A,'Patient Health Records'!X:X,"Not Found")</f>
        <v>Ongoing Treatment</v>
      </c>
      <c r="V231" s="100" t="b">
        <f>_xlfn.XLOOKUP(A231,'Billing Details'!A:A,'Billing Details'!K:K,"Not Found")</f>
        <v>0</v>
      </c>
      <c r="W231" s="100">
        <f>_xlfn.XLOOKUP(A231,'Billing Details'!A:A,'Billing Details'!J:J,"Not Found")</f>
        <v>0</v>
      </c>
      <c r="X231" s="100" t="b">
        <f>_xlfn.XLOOKUP(A231,'Patient Health Records'!A:A,'Patient Health Records'!P:P,"Not Found")</f>
        <v>1</v>
      </c>
      <c r="Y231" s="100" t="b" cm="1">
        <f t="array" ref="Y231">_xlfn.SWITCH(X231, "Yes", TRUE, "No", FALSE, X231)</f>
        <v>1</v>
      </c>
      <c r="Z231" s="100" t="b">
        <f>_xlfn.XLOOKUP(A231,'Patient Health Records'!A:A,'Patient Health Records'!T:T,"Not Found")</f>
        <v>1</v>
      </c>
      <c r="AA231" s="100" t="b" cm="1">
        <f t="array" ref="AA231">_xlfn.SWITCH(Z231, "Yes", TRUE, "No", FALSE, Z231)</f>
        <v>1</v>
      </c>
      <c r="AB231" s="100" t="b">
        <f>_xlfn.XLOOKUP(A231,'Patient Health Records'!A:A,'Patient Health Records'!K:K,"Not Found")</f>
        <v>1</v>
      </c>
      <c r="AC231" s="100" t="b" cm="1">
        <f t="array" ref="AC231">_xlfn.SWITCH(AB231, "Yes", TRUE, "No", FALSE, AB231)</f>
        <v>1</v>
      </c>
    </row>
    <row r="232" spans="1:29">
      <c r="A232" s="2" t="s">
        <v>452</v>
      </c>
      <c r="B232" s="100" t="str">
        <f>_xlfn.XLOOKUP(A232,'Patient Demographics'!A232:A1231,'Patient Demographics'!H232:H1231,"Not Found")</f>
        <v>Adult</v>
      </c>
      <c r="C232" s="100" t="str">
        <f>_xlfn.XLOOKUP(A232,'Patient Demographics'!A232:A1231,'Patient Demographics'!L232:L1231,"Not Found")</f>
        <v>West</v>
      </c>
      <c r="D232" s="100" t="str">
        <f>_xlfn.XLOOKUP(A232,'Patient Demographics'!A:A,'Patient Demographics'!J:J,"Not Found")</f>
        <v>Gujarat</v>
      </c>
      <c r="E232" s="100">
        <f>_xlfn.XLOOKUP(A232,'Billing Details'!A232:A1231,'Billing Details'!E232:E1231,"Not Found")</f>
        <v>32000</v>
      </c>
      <c r="F232" s="100">
        <f>_xlfn.XLOOKUP(A232,'Billing Details'!A232:A1231,'Billing Details'!M232:M1231,"Not Found")</f>
        <v>25580.6</v>
      </c>
      <c r="G232" s="100">
        <f>_xlfn.XLOOKUP(A232,'Patient Health Records'!A232:A1231,'Patient Health Records'!G232:G1231,"Not Found")</f>
        <v>94.5</v>
      </c>
      <c r="H232" s="17" t="str">
        <f>_xlfn.XLOOKUP(A232,'Patient Demographics'!A232:A1231,'Patient Demographics'!C232:C1231,"Not Found")</f>
        <v>Female</v>
      </c>
      <c r="I232" s="100" t="str">
        <f>_xlfn.XLOOKUP(A232,'Patient Health Records'!A232:A1231,'Patient Health Records'!B232:B1231,"Not Found")</f>
        <v>A-</v>
      </c>
      <c r="J232" s="100" t="b">
        <f>_xlfn.XLOOKUP(A232,'Patient Health Records'!A232:A1231,'Patient Health Records'!H232:H1231,"Not Found")</f>
        <v>0</v>
      </c>
      <c r="K232" s="100" t="b">
        <f>_xlfn.XLOOKUP(A232,'Patient Health Records'!A232:A1231,'Patient Health Records'!J232:J1231,"Not Found")</f>
        <v>0</v>
      </c>
      <c r="L232" s="100" t="b">
        <f>_xlfn.XLOOKUP(A232,'Billing Details'!A:A,'Billing Details'!K:K,"Not Found")</f>
        <v>1</v>
      </c>
      <c r="M232" s="100" t="str">
        <f>_xlfn.XLOOKUP(A232,'Patient Education'!A:A,'Patient Education'!B:B,"Not Found")</f>
        <v>Bachelor's Degree</v>
      </c>
      <c r="N232" s="100" t="str">
        <f>_xlfn.XLOOKUP(A232,'Patient Education'!A:A,'Patient Education'!C:C,"None")</f>
        <v>Teacher</v>
      </c>
      <c r="O232" s="100">
        <f>_xlfn.XLOOKUP(A232,'Patient Demographics'!A:A,'Patient Demographics'!I:I,"Not Found")</f>
        <v>300</v>
      </c>
      <c r="P232" s="100" t="str" cm="1">
        <f t="array" ref="P232">_xlfn.IFS(
 O232 &lt;= 2, "Very Low",
 O232 &lt;= 5, "Low",
 O232 &lt;= 10, "Lower-Middle",
 O232 &lt;= 25, "Middle",
 O232 &lt;= 50, "Upper-Middle",
 O232 &lt;= 100, "High",
 O232 &lt;= 200, "Very High",
 O232 &lt;= 400, "Ultra High"
)</f>
        <v>Ultra High</v>
      </c>
      <c r="Q232" s="33">
        <f>_xlfn.XLOOKUP(A232,'Patient Health Records'!A:A,'Patient Health Records'!E:E,"Not Found")</f>
        <v>33.087076783025807</v>
      </c>
      <c r="R232" s="100" t="b">
        <f>_xlfn.XLOOKUP(A232,'Patient Health Records'!A232:A1231,'Patient Health Records'!T232:T1231,"Not Found")</f>
        <v>1</v>
      </c>
      <c r="S232" s="100" t="b" cm="1">
        <f t="array" ref="S232">_xlfn.SWITCH(R232, "Yes", TRUE, "No", FALSE, R232)</f>
        <v>1</v>
      </c>
      <c r="T232" s="100" t="str">
        <f>_xlfn.XLOOKUP(A232,'Patient Health Records'!A:A,'Patient Health Records'!V:V,"Not Found")</f>
        <v>Hypertension</v>
      </c>
      <c r="U232" s="100" t="str">
        <f>_xlfn.XLOOKUP(A232,'Patient Health Records'!A:A,'Patient Health Records'!X:X,"Not Found")</f>
        <v>Critical</v>
      </c>
      <c r="V232" s="100" t="b">
        <f>_xlfn.XLOOKUP(A232,'Billing Details'!A:A,'Billing Details'!K:K,"Not Found")</f>
        <v>1</v>
      </c>
      <c r="W232" s="100" t="str">
        <f>_xlfn.XLOOKUP(A232,'Billing Details'!A:A,'Billing Details'!J:J,"Not Found")</f>
        <v>Aetna</v>
      </c>
      <c r="X232" s="100" t="b">
        <f>_xlfn.XLOOKUP(A232,'Patient Health Records'!A:A,'Patient Health Records'!P:P,"Not Found")</f>
        <v>1</v>
      </c>
      <c r="Y232" s="100" t="b" cm="1">
        <f t="array" ref="Y232">_xlfn.SWITCH(X232, "Yes", TRUE, "No", FALSE, X232)</f>
        <v>1</v>
      </c>
      <c r="Z232" s="100" t="b">
        <f>_xlfn.XLOOKUP(A232,'Patient Health Records'!A:A,'Patient Health Records'!T:T,"Not Found")</f>
        <v>1</v>
      </c>
      <c r="AA232" s="100" t="b" cm="1">
        <f t="array" ref="AA232">_xlfn.SWITCH(Z232, "Yes", TRUE, "No", FALSE, Z232)</f>
        <v>1</v>
      </c>
      <c r="AB232" s="100" t="b">
        <f>_xlfn.XLOOKUP(A232,'Patient Health Records'!A:A,'Patient Health Records'!K:K,"Not Found")</f>
        <v>1</v>
      </c>
      <c r="AC232" s="100" t="b" cm="1">
        <f t="array" ref="AC232">_xlfn.SWITCH(AB232, "Yes", TRUE, "No", FALSE, AB232)</f>
        <v>1</v>
      </c>
    </row>
    <row r="233" spans="1:29">
      <c r="A233" s="2" t="s">
        <v>453</v>
      </c>
      <c r="B233" s="100" t="str">
        <f>_xlfn.XLOOKUP(A233,'Patient Demographics'!A233:A1232,'Patient Demographics'!H233:H1232,"Not Found")</f>
        <v>Senior</v>
      </c>
      <c r="C233" s="100" t="str">
        <f>_xlfn.XLOOKUP(A233,'Patient Demographics'!A233:A1232,'Patient Demographics'!L233:L1232,"Not Found")</f>
        <v>West</v>
      </c>
      <c r="D233" s="100" t="str">
        <f>_xlfn.XLOOKUP(A233,'Patient Demographics'!A:A,'Patient Demographics'!J:J,"Not Found")</f>
        <v>Gujarat</v>
      </c>
      <c r="E233" s="100">
        <f>_xlfn.XLOOKUP(A233,'Billing Details'!A233:A1232,'Billing Details'!E233:E1232,"Not Found")</f>
        <v>500</v>
      </c>
      <c r="F233" s="100">
        <f>_xlfn.XLOOKUP(A233,'Billing Details'!A233:A1232,'Billing Details'!M233:M1232,"Not Found")</f>
        <v>0</v>
      </c>
      <c r="G233" s="100">
        <f>_xlfn.XLOOKUP(A233,'Patient Health Records'!A233:A1232,'Patient Health Records'!G233:G1232,"Not Found")</f>
        <v>77.599999999999994</v>
      </c>
      <c r="H233" s="17" t="str">
        <f>_xlfn.XLOOKUP(A233,'Patient Demographics'!A233:A1232,'Patient Demographics'!C233:C1232,"Not Found")</f>
        <v>Male</v>
      </c>
      <c r="I233" s="100" t="str">
        <f>_xlfn.XLOOKUP(A233,'Patient Health Records'!A233:A1232,'Patient Health Records'!B233:B1232,"Not Found")</f>
        <v>O-</v>
      </c>
      <c r="J233" s="100" t="b">
        <f>_xlfn.XLOOKUP(A233,'Patient Health Records'!A233:A1232,'Patient Health Records'!H233:H1232,"Not Found")</f>
        <v>1</v>
      </c>
      <c r="K233" s="100" t="b">
        <f>_xlfn.XLOOKUP(A233,'Patient Health Records'!A233:A1232,'Patient Health Records'!J233:J1232,"Not Found")</f>
        <v>1</v>
      </c>
      <c r="L233" s="100" t="b">
        <f>_xlfn.XLOOKUP(A233,'Billing Details'!A:A,'Billing Details'!K:K,"Not Found")</f>
        <v>0</v>
      </c>
      <c r="M233" s="100" t="str">
        <f>_xlfn.XLOOKUP(A233,'Patient Education'!A:A,'Patient Education'!B:B,"Not Found")</f>
        <v>Post-graduate</v>
      </c>
      <c r="N233" s="100" t="str">
        <f>_xlfn.XLOOKUP(A233,'Patient Education'!A:A,'Patient Education'!C:C,"None")</f>
        <v>Professor</v>
      </c>
      <c r="O233" s="100">
        <f>_xlfn.XLOOKUP(A233,'Patient Demographics'!A:A,'Patient Demographics'!I:I,"Not Found")</f>
        <v>7</v>
      </c>
      <c r="P233" s="100" t="str" cm="1">
        <f t="array" ref="P233">_xlfn.IFS(
 O233 &lt;= 2, "Very Low",
 O233 &lt;= 5, "Low",
 O233 &lt;= 10, "Lower-Middle",
 O233 &lt;= 25, "Middle",
 O233 &lt;= 50, "Upper-Middle",
 O233 &lt;= 100, "High",
 O233 &lt;= 200, "Very High",
 O233 &lt;= 400, "Ultra High"
)</f>
        <v>Lower-Middle</v>
      </c>
      <c r="Q233" s="33">
        <f>_xlfn.XLOOKUP(A233,'Patient Health Records'!A:A,'Patient Health Records'!E:E,"Not Found")</f>
        <v>32.720526227019732</v>
      </c>
      <c r="R233" s="100" t="b">
        <f>_xlfn.XLOOKUP(A233,'Patient Health Records'!A233:A1232,'Patient Health Records'!T233:T1232,"Not Found")</f>
        <v>1</v>
      </c>
      <c r="S233" s="100" t="b" cm="1">
        <f t="array" ref="S233">_xlfn.SWITCH(R233, "Yes", TRUE, "No", FALSE, R233)</f>
        <v>1</v>
      </c>
      <c r="T233" s="100" t="str">
        <f>_xlfn.XLOOKUP(A233,'Patient Health Records'!A:A,'Patient Health Records'!V:V,"Not Found")</f>
        <v>Heart Disease</v>
      </c>
      <c r="U233" s="100" t="str">
        <f>_xlfn.XLOOKUP(A233,'Patient Health Records'!A:A,'Patient Health Records'!X:X,"Not Found")</f>
        <v>Critical</v>
      </c>
      <c r="V233" s="100" t="b">
        <f>_xlfn.XLOOKUP(A233,'Billing Details'!A:A,'Billing Details'!K:K,"Not Found")</f>
        <v>0</v>
      </c>
      <c r="W233" s="100">
        <f>_xlfn.XLOOKUP(A233,'Billing Details'!A:A,'Billing Details'!J:J,"Not Found")</f>
        <v>0</v>
      </c>
      <c r="X233" s="100" t="b">
        <f>_xlfn.XLOOKUP(A233,'Patient Health Records'!A:A,'Patient Health Records'!P:P,"Not Found")</f>
        <v>1</v>
      </c>
      <c r="Y233" s="100" t="b" cm="1">
        <f t="array" ref="Y233">_xlfn.SWITCH(X233, "Yes", TRUE, "No", FALSE, X233)</f>
        <v>1</v>
      </c>
      <c r="Z233" s="100" t="b">
        <f>_xlfn.XLOOKUP(A233,'Patient Health Records'!A:A,'Patient Health Records'!T:T,"Not Found")</f>
        <v>1</v>
      </c>
      <c r="AA233" s="100" t="b" cm="1">
        <f t="array" ref="AA233">_xlfn.SWITCH(Z233, "Yes", TRUE, "No", FALSE, Z233)</f>
        <v>1</v>
      </c>
      <c r="AB233" s="100" t="b">
        <f>_xlfn.XLOOKUP(A233,'Patient Health Records'!A:A,'Patient Health Records'!K:K,"Not Found")</f>
        <v>0</v>
      </c>
      <c r="AC233" s="100" t="b" cm="1">
        <f t="array" ref="AC233">_xlfn.SWITCH(AB233, "Yes", TRUE, "No", FALSE, AB233)</f>
        <v>0</v>
      </c>
    </row>
    <row r="234" spans="1:29">
      <c r="A234" s="2" t="s">
        <v>454</v>
      </c>
      <c r="B234" s="100" t="str">
        <f>_xlfn.XLOOKUP(A234,'Patient Demographics'!A234:A1233,'Patient Demographics'!H234:H1233,"Not Found")</f>
        <v>Adult</v>
      </c>
      <c r="C234" s="100" t="str">
        <f>_xlfn.XLOOKUP(A234,'Patient Demographics'!A234:A1233,'Patient Demographics'!L234:L1233,"Not Found")</f>
        <v>South</v>
      </c>
      <c r="D234" s="100" t="str">
        <f>_xlfn.XLOOKUP(A234,'Patient Demographics'!A:A,'Patient Demographics'!J:J,"Not Found")</f>
        <v>Tamil Nadu</v>
      </c>
      <c r="E234" s="100">
        <f>_xlfn.XLOOKUP(A234,'Billing Details'!A234:A1233,'Billing Details'!E234:E1233,"Not Found")</f>
        <v>16000</v>
      </c>
      <c r="F234" s="100">
        <f>_xlfn.XLOOKUP(A234,'Billing Details'!A234:A1233,'Billing Details'!M234:M1233,"Not Found")</f>
        <v>9525.4599999999991</v>
      </c>
      <c r="G234" s="100">
        <f>_xlfn.XLOOKUP(A234,'Patient Health Records'!A234:A1233,'Patient Health Records'!G234:G1233,"Not Found")</f>
        <v>57.3</v>
      </c>
      <c r="H234" s="17" t="str">
        <f>_xlfn.XLOOKUP(A234,'Patient Demographics'!A234:A1233,'Patient Demographics'!C234:C1233,"Not Found")</f>
        <v>Female</v>
      </c>
      <c r="I234" s="100" t="str">
        <f>_xlfn.XLOOKUP(A234,'Patient Health Records'!A234:A1233,'Patient Health Records'!B234:B1233,"Not Found")</f>
        <v>A-</v>
      </c>
      <c r="J234" s="100" t="b">
        <f>_xlfn.XLOOKUP(A234,'Patient Health Records'!A234:A1233,'Patient Health Records'!H234:H1233,"Not Found")</f>
        <v>0</v>
      </c>
      <c r="K234" s="100" t="b">
        <f>_xlfn.XLOOKUP(A234,'Patient Health Records'!A234:A1233,'Patient Health Records'!J234:J1233,"Not Found")</f>
        <v>0</v>
      </c>
      <c r="L234" s="100" t="b">
        <f>_xlfn.XLOOKUP(A234,'Billing Details'!A:A,'Billing Details'!K:K,"Not Found")</f>
        <v>1</v>
      </c>
      <c r="M234" s="100" t="str">
        <f>_xlfn.XLOOKUP(A234,'Patient Education'!A:A,'Patient Education'!B:B,"Not Found")</f>
        <v>Uneducated</v>
      </c>
      <c r="N234" s="100" t="str">
        <f>_xlfn.XLOOKUP(A234,'Patient Education'!A:A,'Patient Education'!C:C,"None")</f>
        <v>Unemployed</v>
      </c>
      <c r="O234" s="100">
        <f>_xlfn.XLOOKUP(A234,'Patient Demographics'!A:A,'Patient Demographics'!I:I,"Not Found")</f>
        <v>5</v>
      </c>
      <c r="P234" s="100" t="str" cm="1">
        <f t="array" ref="P234">_xlfn.IFS(
 O234 &lt;= 2, "Very Low",
 O234 &lt;= 5, "Low",
 O234 &lt;= 10, "Lower-Middle",
 O234 &lt;= 25, "Middle",
 O234 &lt;= 50, "Upper-Middle",
 O234 &lt;= 100, "High",
 O234 &lt;= 200, "Very High",
 O234 &lt;= 400, "Ultra High"
)</f>
        <v>Low</v>
      </c>
      <c r="Q234" s="33">
        <f>_xlfn.XLOOKUP(A234,'Patient Health Records'!A:A,'Patient Health Records'!E:E,"Not Found")</f>
        <v>22.382812499999993</v>
      </c>
      <c r="R234" s="100" t="b">
        <f>_xlfn.XLOOKUP(A234,'Patient Health Records'!A234:A1233,'Patient Health Records'!T234:T1233,"Not Found")</f>
        <v>0</v>
      </c>
      <c r="S234" s="100" t="b" cm="1">
        <f t="array" ref="S234">_xlfn.SWITCH(R234, "Yes", TRUE, "No", FALSE, R234)</f>
        <v>0</v>
      </c>
      <c r="T234" s="100" t="str">
        <f>_xlfn.XLOOKUP(A234,'Patient Health Records'!A:A,'Patient Health Records'!V:V,"Not Found")</f>
        <v>Fractured Arm</v>
      </c>
      <c r="U234" s="100" t="str">
        <f>_xlfn.XLOOKUP(A234,'Patient Health Records'!A:A,'Patient Health Records'!X:X,"Not Found")</f>
        <v>Critical</v>
      </c>
      <c r="V234" s="100" t="b">
        <f>_xlfn.XLOOKUP(A234,'Billing Details'!A:A,'Billing Details'!K:K,"Not Found")</f>
        <v>1</v>
      </c>
      <c r="W234" s="100" t="str">
        <f>_xlfn.XLOOKUP(A234,'Billing Details'!A:A,'Billing Details'!J:J,"Not Found")</f>
        <v>Blue Cross</v>
      </c>
      <c r="X234" s="100" t="b">
        <f>_xlfn.XLOOKUP(A234,'Patient Health Records'!A:A,'Patient Health Records'!P:P,"Not Found")</f>
        <v>0</v>
      </c>
      <c r="Y234" s="100" t="b" cm="1">
        <f t="array" ref="Y234">_xlfn.SWITCH(X234, "Yes", TRUE, "No", FALSE, X234)</f>
        <v>0</v>
      </c>
      <c r="Z234" s="100" t="b">
        <f>_xlfn.XLOOKUP(A234,'Patient Health Records'!A:A,'Patient Health Records'!T:T,"Not Found")</f>
        <v>0</v>
      </c>
      <c r="AA234" s="100" t="b" cm="1">
        <f t="array" ref="AA234">_xlfn.SWITCH(Z234, "Yes", TRUE, "No", FALSE, Z234)</f>
        <v>0</v>
      </c>
      <c r="AB234" s="100" t="b">
        <f>_xlfn.XLOOKUP(A234,'Patient Health Records'!A:A,'Patient Health Records'!K:K,"Not Found")</f>
        <v>0</v>
      </c>
      <c r="AC234" s="100" t="b" cm="1">
        <f t="array" ref="AC234">_xlfn.SWITCH(AB234, "Yes", TRUE, "No", FALSE, AB234)</f>
        <v>0</v>
      </c>
    </row>
    <row r="235" spans="1:29">
      <c r="A235" s="2" t="s">
        <v>455</v>
      </c>
      <c r="B235" s="100" t="str">
        <f>_xlfn.XLOOKUP(A235,'Patient Demographics'!A235:A1234,'Patient Demographics'!H235:H1234,"Not Found")</f>
        <v>Young Adult</v>
      </c>
      <c r="C235" s="100" t="str">
        <f>_xlfn.XLOOKUP(A235,'Patient Demographics'!A235:A1234,'Patient Demographics'!L235:L1234,"Not Found")</f>
        <v>North</v>
      </c>
      <c r="D235" s="100" t="str">
        <f>_xlfn.XLOOKUP(A235,'Patient Demographics'!A:A,'Patient Demographics'!J:J,"Not Found")</f>
        <v>Uttar Pradesh</v>
      </c>
      <c r="E235" s="100">
        <f>_xlfn.XLOOKUP(A235,'Billing Details'!A235:A1234,'Billing Details'!E235:E1234,"Not Found")</f>
        <v>500</v>
      </c>
      <c r="F235" s="100">
        <f>_xlfn.XLOOKUP(A235,'Billing Details'!A235:A1234,'Billing Details'!M235:M1234,"Not Found")</f>
        <v>279.56</v>
      </c>
      <c r="G235" s="100">
        <f>_xlfn.XLOOKUP(A235,'Patient Health Records'!A235:A1234,'Patient Health Records'!G235:G1234,"Not Found")</f>
        <v>106.4</v>
      </c>
      <c r="H235" s="17" t="str">
        <f>_xlfn.XLOOKUP(A235,'Patient Demographics'!A235:A1234,'Patient Demographics'!C235:C1234,"Not Found")</f>
        <v>Female</v>
      </c>
      <c r="I235" s="100" t="str">
        <f>_xlfn.XLOOKUP(A235,'Patient Health Records'!A235:A1234,'Patient Health Records'!B235:B1234,"Not Found")</f>
        <v>AB+</v>
      </c>
      <c r="J235" s="100" t="b">
        <f>_xlfn.XLOOKUP(A235,'Patient Health Records'!A235:A1234,'Patient Health Records'!H235:H1234,"Not Found")</f>
        <v>0</v>
      </c>
      <c r="K235" s="100" t="b">
        <f>_xlfn.XLOOKUP(A235,'Patient Health Records'!A235:A1234,'Patient Health Records'!J235:J1234,"Not Found")</f>
        <v>0</v>
      </c>
      <c r="L235" s="100" t="b">
        <f>_xlfn.XLOOKUP(A235,'Billing Details'!A:A,'Billing Details'!K:K,"Not Found")</f>
        <v>1</v>
      </c>
      <c r="M235" s="100" t="str">
        <f>_xlfn.XLOOKUP(A235,'Patient Education'!A:A,'Patient Education'!B:B,"Not Found")</f>
        <v>Bachelor's Degree</v>
      </c>
      <c r="N235" s="100" t="str">
        <f>_xlfn.XLOOKUP(A235,'Patient Education'!A:A,'Patient Education'!C:C,"None")</f>
        <v>Nurse</v>
      </c>
      <c r="O235" s="100">
        <f>_xlfn.XLOOKUP(A235,'Patient Demographics'!A:A,'Patient Demographics'!I:I,"Not Found")</f>
        <v>0.5</v>
      </c>
      <c r="P235" s="100" t="str" cm="1">
        <f t="array" ref="P235">_xlfn.IFS(
 O235 &lt;= 2, "Very Low",
 O235 &lt;= 5, "Low",
 O235 &lt;= 10, "Lower-Middle",
 O235 &lt;= 25, "Middle",
 O235 &lt;= 50, "Upper-Middle",
 O235 &lt;= 100, "High",
 O235 &lt;= 200, "Very High",
 O235 &lt;= 400, "Ultra High"
)</f>
        <v>Very Low</v>
      </c>
      <c r="Q235" s="33">
        <f>_xlfn.XLOOKUP(A235,'Patient Health Records'!A:A,'Patient Health Records'!E:E,"Not Found")</f>
        <v>34.349173553719012</v>
      </c>
      <c r="R235" s="100" t="b">
        <f>_xlfn.XLOOKUP(A235,'Patient Health Records'!A235:A1234,'Patient Health Records'!T235:T1234,"Not Found")</f>
        <v>1</v>
      </c>
      <c r="S235" s="100" t="b" cm="1">
        <f t="array" ref="S235">_xlfn.SWITCH(R235, "Yes", TRUE, "No", FALSE, R235)</f>
        <v>1</v>
      </c>
      <c r="T235" s="100" t="str">
        <f>_xlfn.XLOOKUP(A235,'Patient Health Records'!A:A,'Patient Health Records'!V:V,"Not Found")</f>
        <v>Heart Disease</v>
      </c>
      <c r="U235" s="100" t="str">
        <f>_xlfn.XLOOKUP(A235,'Patient Health Records'!A:A,'Patient Health Records'!X:X,"Not Found")</f>
        <v>Critical</v>
      </c>
      <c r="V235" s="100" t="b">
        <f>_xlfn.XLOOKUP(A235,'Billing Details'!A:A,'Billing Details'!K:K,"Not Found")</f>
        <v>1</v>
      </c>
      <c r="W235" s="100" t="str">
        <f>_xlfn.XLOOKUP(A235,'Billing Details'!A:A,'Billing Details'!J:J,"Not Found")</f>
        <v>Aetna</v>
      </c>
      <c r="X235" s="100" t="b">
        <f>_xlfn.XLOOKUP(A235,'Patient Health Records'!A:A,'Patient Health Records'!P:P,"Not Found")</f>
        <v>1</v>
      </c>
      <c r="Y235" s="100" t="b" cm="1">
        <f t="array" ref="Y235">_xlfn.SWITCH(X235, "Yes", TRUE, "No", FALSE, X235)</f>
        <v>1</v>
      </c>
      <c r="Z235" s="100" t="b">
        <f>_xlfn.XLOOKUP(A235,'Patient Health Records'!A:A,'Patient Health Records'!T:T,"Not Found")</f>
        <v>1</v>
      </c>
      <c r="AA235" s="100" t="b" cm="1">
        <f t="array" ref="AA235">_xlfn.SWITCH(Z235, "Yes", TRUE, "No", FALSE, Z235)</f>
        <v>1</v>
      </c>
      <c r="AB235" s="100" t="b">
        <f>_xlfn.XLOOKUP(A235,'Patient Health Records'!A:A,'Patient Health Records'!K:K,"Not Found")</f>
        <v>0</v>
      </c>
      <c r="AC235" s="100" t="b" cm="1">
        <f t="array" ref="AC235">_xlfn.SWITCH(AB235, "Yes", TRUE, "No", FALSE, AB235)</f>
        <v>0</v>
      </c>
    </row>
    <row r="236" spans="1:29">
      <c r="A236" s="2" t="s">
        <v>458</v>
      </c>
      <c r="B236" s="100" t="str">
        <f>_xlfn.XLOOKUP(A236,'Patient Demographics'!A236:A1235,'Patient Demographics'!H236:H1235,"Not Found")</f>
        <v>Adult</v>
      </c>
      <c r="C236" s="100" t="str">
        <f>_xlfn.XLOOKUP(A236,'Patient Demographics'!A236:A1235,'Patient Demographics'!L236:L1235,"Not Found")</f>
        <v>East</v>
      </c>
      <c r="D236" s="100" t="str">
        <f>_xlfn.XLOOKUP(A236,'Patient Demographics'!A:A,'Patient Demographics'!J:J,"Not Found")</f>
        <v>West Bengal</v>
      </c>
      <c r="E236" s="100">
        <f>_xlfn.XLOOKUP(A236,'Billing Details'!A236:A1235,'Billing Details'!E236:E1235,"Not Found")</f>
        <v>60000</v>
      </c>
      <c r="F236" s="100">
        <f>_xlfn.XLOOKUP(A236,'Billing Details'!A236:A1235,'Billing Details'!M236:M1235,"Not Found")</f>
        <v>45790.25</v>
      </c>
      <c r="G236" s="100">
        <f>_xlfn.XLOOKUP(A236,'Patient Health Records'!A236:A1235,'Patient Health Records'!G236:G1235,"Not Found")</f>
        <v>89.6</v>
      </c>
      <c r="H236" s="17" t="str">
        <f>_xlfn.XLOOKUP(A236,'Patient Demographics'!A236:A1235,'Patient Demographics'!C236:C1235,"Not Found")</f>
        <v>Female</v>
      </c>
      <c r="I236" s="100" t="str">
        <f>_xlfn.XLOOKUP(A236,'Patient Health Records'!A236:A1235,'Patient Health Records'!B236:B1235,"Not Found")</f>
        <v>B+</v>
      </c>
      <c r="J236" s="100" t="b">
        <f>_xlfn.XLOOKUP(A236,'Patient Health Records'!A236:A1235,'Patient Health Records'!H236:H1235,"Not Found")</f>
        <v>0</v>
      </c>
      <c r="K236" s="100" t="b">
        <f>_xlfn.XLOOKUP(A236,'Patient Health Records'!A236:A1235,'Patient Health Records'!J236:J1235,"Not Found")</f>
        <v>1</v>
      </c>
      <c r="L236" s="100" t="b">
        <f>_xlfn.XLOOKUP(A236,'Billing Details'!A:A,'Billing Details'!K:K,"Not Found")</f>
        <v>1</v>
      </c>
      <c r="M236" s="100" t="str">
        <f>_xlfn.XLOOKUP(A236,'Patient Education'!A:A,'Patient Education'!B:B,"Not Found")</f>
        <v>Master's Degree</v>
      </c>
      <c r="N236" s="100" t="str">
        <f>_xlfn.XLOOKUP(A236,'Patient Education'!A:A,'Patient Education'!C:C,"None")</f>
        <v>Senior Executive</v>
      </c>
      <c r="O236" s="100">
        <f>_xlfn.XLOOKUP(A236,'Patient Demographics'!A:A,'Patient Demographics'!I:I,"Not Found")</f>
        <v>40</v>
      </c>
      <c r="P236" s="100" t="str" cm="1">
        <f t="array" ref="P236">_xlfn.IFS(
 O236 &lt;= 2, "Very Low",
 O236 &lt;= 5, "Low",
 O236 &lt;= 10, "Lower-Middle",
 O236 &lt;= 25, "Middle",
 O236 &lt;= 50, "Upper-Middle",
 O236 &lt;= 100, "High",
 O236 &lt;= 200, "Very High",
 O236 &lt;= 400, "Ultra High"
)</f>
        <v>Upper-Middle</v>
      </c>
      <c r="Q236" s="33">
        <f>_xlfn.XLOOKUP(A236,'Patient Health Records'!A:A,'Patient Health Records'!E:E,"Not Found")</f>
        <v>29.937518794480265</v>
      </c>
      <c r="R236" s="100" t="b">
        <f>_xlfn.XLOOKUP(A236,'Patient Health Records'!A236:A1235,'Patient Health Records'!T236:T1235,"Not Found")</f>
        <v>1</v>
      </c>
      <c r="S236" s="100" t="b" cm="1">
        <f t="array" ref="S236">_xlfn.SWITCH(R236, "Yes", TRUE, "No", FALSE, R236)</f>
        <v>1</v>
      </c>
      <c r="T236" s="100" t="str">
        <f>_xlfn.XLOOKUP(A236,'Patient Health Records'!A:A,'Patient Health Records'!V:V,"Not Found")</f>
        <v>Diabetes</v>
      </c>
      <c r="U236" s="100" t="str">
        <f>_xlfn.XLOOKUP(A236,'Patient Health Records'!A:A,'Patient Health Records'!X:X,"Not Found")</f>
        <v>Recovered</v>
      </c>
      <c r="V236" s="100" t="b">
        <f>_xlfn.XLOOKUP(A236,'Billing Details'!A:A,'Billing Details'!K:K,"Not Found")</f>
        <v>1</v>
      </c>
      <c r="W236" s="100" t="str">
        <f>_xlfn.XLOOKUP(A236,'Billing Details'!A:A,'Billing Details'!J:J,"Not Found")</f>
        <v>Cigna</v>
      </c>
      <c r="X236" s="100" t="b">
        <f>_xlfn.XLOOKUP(A236,'Patient Health Records'!A:A,'Patient Health Records'!P:P,"Not Found")</f>
        <v>1</v>
      </c>
      <c r="Y236" s="100" t="b" cm="1">
        <f t="array" ref="Y236">_xlfn.SWITCH(X236, "Yes", TRUE, "No", FALSE, X236)</f>
        <v>1</v>
      </c>
      <c r="Z236" s="100" t="b">
        <f>_xlfn.XLOOKUP(A236,'Patient Health Records'!A:A,'Patient Health Records'!T:T,"Not Found")</f>
        <v>1</v>
      </c>
      <c r="AA236" s="100" t="b" cm="1">
        <f t="array" ref="AA236">_xlfn.SWITCH(Z236, "Yes", TRUE, "No", FALSE, Z236)</f>
        <v>1</v>
      </c>
      <c r="AB236" s="100" t="b">
        <f>_xlfn.XLOOKUP(A236,'Patient Health Records'!A:A,'Patient Health Records'!K:K,"Not Found")</f>
        <v>1</v>
      </c>
      <c r="AC236" s="100" t="b" cm="1">
        <f t="array" ref="AC236">_xlfn.SWITCH(AB236, "Yes", TRUE, "No", FALSE, AB236)</f>
        <v>1</v>
      </c>
    </row>
    <row r="237" spans="1:29">
      <c r="A237" s="2" t="s">
        <v>459</v>
      </c>
      <c r="B237" s="100" t="str">
        <f>_xlfn.XLOOKUP(A237,'Patient Demographics'!A237:A1236,'Patient Demographics'!H237:H1236,"Not Found")</f>
        <v>Elderly</v>
      </c>
      <c r="C237" s="100" t="str">
        <f>_xlfn.XLOOKUP(A237,'Patient Demographics'!A237:A1236,'Patient Demographics'!L237:L1236,"Not Found")</f>
        <v>West</v>
      </c>
      <c r="D237" s="100" t="str">
        <f>_xlfn.XLOOKUP(A237,'Patient Demographics'!A:A,'Patient Demographics'!J:J,"Not Found")</f>
        <v>Gujarat</v>
      </c>
      <c r="E237" s="100">
        <f>_xlfn.XLOOKUP(A237,'Billing Details'!A237:A1236,'Billing Details'!E237:E1236,"Not Found")</f>
        <v>800</v>
      </c>
      <c r="F237" s="100">
        <f>_xlfn.XLOOKUP(A237,'Billing Details'!A237:A1236,'Billing Details'!M237:M1236,"Not Found")</f>
        <v>0</v>
      </c>
      <c r="G237" s="100">
        <f>_xlfn.XLOOKUP(A237,'Patient Health Records'!A237:A1236,'Patient Health Records'!G237:G1236,"Not Found")</f>
        <v>48.9</v>
      </c>
      <c r="H237" s="17" t="str">
        <f>_xlfn.XLOOKUP(A237,'Patient Demographics'!A237:A1236,'Patient Demographics'!C237:C1236,"Not Found")</f>
        <v>Female</v>
      </c>
      <c r="I237" s="100" t="str">
        <f>_xlfn.XLOOKUP(A237,'Patient Health Records'!A237:A1236,'Patient Health Records'!B237:B1236,"Not Found")</f>
        <v>B+</v>
      </c>
      <c r="J237" s="100" t="b">
        <f>_xlfn.XLOOKUP(A237,'Patient Health Records'!A237:A1236,'Patient Health Records'!H237:H1236,"Not Found")</f>
        <v>0</v>
      </c>
      <c r="K237" s="100" t="b">
        <f>_xlfn.XLOOKUP(A237,'Patient Health Records'!A237:A1236,'Patient Health Records'!J237:J1236,"Not Found")</f>
        <v>0</v>
      </c>
      <c r="L237" s="100" t="b">
        <f>_xlfn.XLOOKUP(A237,'Billing Details'!A:A,'Billing Details'!K:K,"Not Found")</f>
        <v>0</v>
      </c>
      <c r="M237" s="100" t="str">
        <f>_xlfn.XLOOKUP(A237,'Patient Education'!A:A,'Patient Education'!B:B,"Not Found")</f>
        <v>School</v>
      </c>
      <c r="N237" s="100" t="str">
        <f>_xlfn.XLOOKUP(A237,'Patient Education'!A:A,'Patient Education'!C:C,"None")</f>
        <v>Retail Worker</v>
      </c>
      <c r="O237" s="100">
        <f>_xlfn.XLOOKUP(A237,'Patient Demographics'!A:A,'Patient Demographics'!I:I,"Not Found")</f>
        <v>12</v>
      </c>
      <c r="P237" s="100" t="str" cm="1">
        <f t="array" ref="P237">_xlfn.IFS(
 O237 &lt;= 2, "Very Low",
 O237 &lt;= 5, "Low",
 O237 &lt;= 10, "Lower-Middle",
 O237 &lt;= 25, "Middle",
 O237 &lt;= 50, "Upper-Middle",
 O237 &lt;= 100, "High",
 O237 &lt;= 200, "Very High",
 O237 &lt;= 400, "Ultra High"
)</f>
        <v>Middle</v>
      </c>
      <c r="Q237" s="33">
        <f>_xlfn.XLOOKUP(A237,'Patient Health Records'!A:A,'Patient Health Records'!E:E,"Not Found")</f>
        <v>20.353798126951091</v>
      </c>
      <c r="R237" s="100" t="b">
        <f>_xlfn.XLOOKUP(A237,'Patient Health Records'!A237:A1236,'Patient Health Records'!T237:T1236,"Not Found")</f>
        <v>0</v>
      </c>
      <c r="S237" s="100" t="b" cm="1">
        <f t="array" ref="S237">_xlfn.SWITCH(R237, "Yes", TRUE, "No", FALSE, R237)</f>
        <v>0</v>
      </c>
      <c r="T237" s="100" t="str">
        <f>_xlfn.XLOOKUP(A237,'Patient Health Records'!A:A,'Patient Health Records'!V:V,"Not Found")</f>
        <v>Childbirth</v>
      </c>
      <c r="U237" s="100" t="str">
        <f>_xlfn.XLOOKUP(A237,'Patient Health Records'!A:A,'Patient Health Records'!X:X,"Not Found")</f>
        <v>Recovered</v>
      </c>
      <c r="V237" s="100" t="b">
        <f>_xlfn.XLOOKUP(A237,'Billing Details'!A:A,'Billing Details'!K:K,"Not Found")</f>
        <v>0</v>
      </c>
      <c r="W237" s="100">
        <f>_xlfn.XLOOKUP(A237,'Billing Details'!A:A,'Billing Details'!J:J,"Not Found")</f>
        <v>0</v>
      </c>
      <c r="X237" s="100" t="b">
        <f>_xlfn.XLOOKUP(A237,'Patient Health Records'!A:A,'Patient Health Records'!P:P,"Not Found")</f>
        <v>0</v>
      </c>
      <c r="Y237" s="100" t="b" cm="1">
        <f t="array" ref="Y237">_xlfn.SWITCH(X237, "Yes", TRUE, "No", FALSE, X237)</f>
        <v>0</v>
      </c>
      <c r="Z237" s="100" t="b">
        <f>_xlfn.XLOOKUP(A237,'Patient Health Records'!A:A,'Patient Health Records'!T:T,"Not Found")</f>
        <v>0</v>
      </c>
      <c r="AA237" s="100" t="b" cm="1">
        <f t="array" ref="AA237">_xlfn.SWITCH(Z237, "Yes", TRUE, "No", FALSE, Z237)</f>
        <v>0</v>
      </c>
      <c r="AB237" s="100" t="b">
        <f>_xlfn.XLOOKUP(A237,'Patient Health Records'!A:A,'Patient Health Records'!K:K,"Not Found")</f>
        <v>0</v>
      </c>
      <c r="AC237" s="100" t="b" cm="1">
        <f t="array" ref="AC237">_xlfn.SWITCH(AB237, "Yes", TRUE, "No", FALSE, AB237)</f>
        <v>0</v>
      </c>
    </row>
    <row r="238" spans="1:29">
      <c r="A238" s="2" t="s">
        <v>462</v>
      </c>
      <c r="B238" s="100" t="str">
        <f>_xlfn.XLOOKUP(A238,'Patient Demographics'!A238:A1237,'Patient Demographics'!H238:H1237,"Not Found")</f>
        <v>Senior</v>
      </c>
      <c r="C238" s="100" t="str">
        <f>_xlfn.XLOOKUP(A238,'Patient Demographics'!A238:A1237,'Patient Demographics'!L238:L1237,"Not Found")</f>
        <v>West</v>
      </c>
      <c r="D238" s="100" t="str">
        <f>_xlfn.XLOOKUP(A238,'Patient Demographics'!A:A,'Patient Demographics'!J:J,"Not Found")</f>
        <v>Gujarat</v>
      </c>
      <c r="E238" s="100">
        <f>_xlfn.XLOOKUP(A238,'Billing Details'!A238:A1237,'Billing Details'!E238:E1237,"Not Found")</f>
        <v>30000</v>
      </c>
      <c r="F238" s="100">
        <f>_xlfn.XLOOKUP(A238,'Billing Details'!A238:A1237,'Billing Details'!M238:M1237,"Not Found")</f>
        <v>16813.59</v>
      </c>
      <c r="G238" s="100">
        <f>_xlfn.XLOOKUP(A238,'Patient Health Records'!A238:A1237,'Patient Health Records'!G238:G1237,"Not Found")</f>
        <v>89.6</v>
      </c>
      <c r="H238" s="17" t="str">
        <f>_xlfn.XLOOKUP(A238,'Patient Demographics'!A238:A1237,'Patient Demographics'!C238:C1237,"Not Found")</f>
        <v>Female</v>
      </c>
      <c r="I238" s="100" t="str">
        <f>_xlfn.XLOOKUP(A238,'Patient Health Records'!A238:A1237,'Patient Health Records'!B238:B1237,"Not Found")</f>
        <v>O+</v>
      </c>
      <c r="J238" s="100" t="b">
        <f>_xlfn.XLOOKUP(A238,'Patient Health Records'!A238:A1237,'Patient Health Records'!H238:H1237,"Not Found")</f>
        <v>0</v>
      </c>
      <c r="K238" s="100" t="b">
        <f>_xlfn.XLOOKUP(A238,'Patient Health Records'!A238:A1237,'Patient Health Records'!J238:J1237,"Not Found")</f>
        <v>0</v>
      </c>
      <c r="L238" s="100" t="b">
        <f>_xlfn.XLOOKUP(A238,'Billing Details'!A:A,'Billing Details'!K:K,"Not Found")</f>
        <v>1</v>
      </c>
      <c r="M238" s="100" t="str">
        <f>_xlfn.XLOOKUP(A238,'Patient Education'!A:A,'Patient Education'!B:B,"Not Found")</f>
        <v>Master's Degree</v>
      </c>
      <c r="N238" s="100" t="str">
        <f>_xlfn.XLOOKUP(A238,'Patient Education'!A:A,'Patient Education'!C:C,"None")</f>
        <v>Senior Executive</v>
      </c>
      <c r="O238" s="100">
        <f>_xlfn.XLOOKUP(A238,'Patient Demographics'!A:A,'Patient Demographics'!I:I,"Not Found")</f>
        <v>9</v>
      </c>
      <c r="P238" s="100" t="str" cm="1">
        <f t="array" ref="P238">_xlfn.IFS(
 O238 &lt;= 2, "Very Low",
 O238 &lt;= 5, "Low",
 O238 &lt;= 10, "Lower-Middle",
 O238 &lt;= 25, "Middle",
 O238 &lt;= 50, "Upper-Middle",
 O238 &lt;= 100, "High",
 O238 &lt;= 200, "Very High",
 O238 &lt;= 400, "Ultra High"
)</f>
        <v>Lower-Middle</v>
      </c>
      <c r="Q238" s="33">
        <f>_xlfn.XLOOKUP(A238,'Patient Health Records'!A:A,'Patient Health Records'!E:E,"Not Found")</f>
        <v>34.566567647853084</v>
      </c>
      <c r="R238" s="100" t="b">
        <f>_xlfn.XLOOKUP(A238,'Patient Health Records'!A238:A1237,'Patient Health Records'!T238:T1237,"Not Found")</f>
        <v>1</v>
      </c>
      <c r="S238" s="100" t="b" cm="1">
        <f t="array" ref="S238">_xlfn.SWITCH(R238, "Yes", TRUE, "No", FALSE, R238)</f>
        <v>1</v>
      </c>
      <c r="T238" s="100" t="str">
        <f>_xlfn.XLOOKUP(A238,'Patient Health Records'!A:A,'Patient Health Records'!V:V,"Not Found")</f>
        <v>Prostate Cancer</v>
      </c>
      <c r="U238" s="100" t="str">
        <f>_xlfn.XLOOKUP(A238,'Patient Health Records'!A:A,'Patient Health Records'!X:X,"Not Found")</f>
        <v>Ongoing Treatment</v>
      </c>
      <c r="V238" s="100" t="b">
        <f>_xlfn.XLOOKUP(A238,'Billing Details'!A:A,'Billing Details'!K:K,"Not Found")</f>
        <v>1</v>
      </c>
      <c r="W238" s="100" t="str">
        <f>_xlfn.XLOOKUP(A238,'Billing Details'!A:A,'Billing Details'!J:J,"Not Found")</f>
        <v>UnitedHealthcare</v>
      </c>
      <c r="X238" s="100" t="b">
        <f>_xlfn.XLOOKUP(A238,'Patient Health Records'!A:A,'Patient Health Records'!P:P,"Not Found")</f>
        <v>0</v>
      </c>
      <c r="Y238" s="100" t="b" cm="1">
        <f t="array" ref="Y238">_xlfn.SWITCH(X238, "Yes", TRUE, "No", FALSE, X238)</f>
        <v>0</v>
      </c>
      <c r="Z238" s="100" t="b">
        <f>_xlfn.XLOOKUP(A238,'Patient Health Records'!A:A,'Patient Health Records'!T:T,"Not Found")</f>
        <v>1</v>
      </c>
      <c r="AA238" s="100" t="b" cm="1">
        <f t="array" ref="AA238">_xlfn.SWITCH(Z238, "Yes", TRUE, "No", FALSE, Z238)</f>
        <v>1</v>
      </c>
      <c r="AB238" s="100" t="b">
        <f>_xlfn.XLOOKUP(A238,'Patient Health Records'!A:A,'Patient Health Records'!K:K,"Not Found")</f>
        <v>0</v>
      </c>
      <c r="AC238" s="100" t="b" cm="1">
        <f t="array" ref="AC238">_xlfn.SWITCH(AB238, "Yes", TRUE, "No", FALSE, AB238)</f>
        <v>0</v>
      </c>
    </row>
    <row r="239" spans="1:29">
      <c r="A239" s="2" t="s">
        <v>463</v>
      </c>
      <c r="B239" s="100" t="str">
        <f>_xlfn.XLOOKUP(A239,'Patient Demographics'!A239:A1238,'Patient Demographics'!H239:H1238,"Not Found")</f>
        <v>Adult</v>
      </c>
      <c r="C239" s="100" t="str">
        <f>_xlfn.XLOOKUP(A239,'Patient Demographics'!A239:A1238,'Patient Demographics'!L239:L1238,"Not Found")</f>
        <v>North</v>
      </c>
      <c r="D239" s="100" t="str">
        <f>_xlfn.XLOOKUP(A239,'Patient Demographics'!A:A,'Patient Demographics'!J:J,"Not Found")</f>
        <v>Uttar Pradesh</v>
      </c>
      <c r="E239" s="100">
        <f>_xlfn.XLOOKUP(A239,'Billing Details'!A239:A1238,'Billing Details'!E239:E1238,"Not Found")</f>
        <v>40000</v>
      </c>
      <c r="F239" s="100">
        <f>_xlfn.XLOOKUP(A239,'Billing Details'!A239:A1238,'Billing Details'!M239:M1238,"Not Found")</f>
        <v>26437.399999999998</v>
      </c>
      <c r="G239" s="100">
        <f>_xlfn.XLOOKUP(A239,'Patient Health Records'!A239:A1238,'Patient Health Records'!G239:G1238,"Not Found")</f>
        <v>88.1</v>
      </c>
      <c r="H239" s="17" t="str">
        <f>_xlfn.XLOOKUP(A239,'Patient Demographics'!A239:A1238,'Patient Demographics'!C239:C1238,"Not Found")</f>
        <v>Female</v>
      </c>
      <c r="I239" s="100" t="str">
        <f>_xlfn.XLOOKUP(A239,'Patient Health Records'!A239:A1238,'Patient Health Records'!B239:B1238,"Not Found")</f>
        <v>AB-</v>
      </c>
      <c r="J239" s="100" t="b">
        <f>_xlfn.XLOOKUP(A239,'Patient Health Records'!A239:A1238,'Patient Health Records'!H239:H1238,"Not Found")</f>
        <v>0</v>
      </c>
      <c r="K239" s="100" t="b">
        <f>_xlfn.XLOOKUP(A239,'Patient Health Records'!A239:A1238,'Patient Health Records'!J239:J1238,"Not Found")</f>
        <v>1</v>
      </c>
      <c r="L239" s="100" t="b">
        <f>_xlfn.XLOOKUP(A239,'Billing Details'!A:A,'Billing Details'!K:K,"Not Found")</f>
        <v>1</v>
      </c>
      <c r="M239" s="100" t="str">
        <f>_xlfn.XLOOKUP(A239,'Patient Education'!A:A,'Patient Education'!B:B,"Not Found")</f>
        <v>School</v>
      </c>
      <c r="N239" s="100" t="str">
        <f>_xlfn.XLOOKUP(A239,'Patient Education'!A:A,'Patient Education'!C:C,"None")</f>
        <v>Clerical Staff</v>
      </c>
      <c r="O239" s="100">
        <f>_xlfn.XLOOKUP(A239,'Patient Demographics'!A:A,'Patient Demographics'!I:I,"Not Found")</f>
        <v>2</v>
      </c>
      <c r="P239" s="100" t="str" cm="1">
        <f t="array" ref="P239">_xlfn.IFS(
 O239 &lt;= 2, "Very Low",
 O239 &lt;= 5, "Low",
 O239 &lt;= 10, "Lower-Middle",
 O239 &lt;= 25, "Middle",
 O239 &lt;= 50, "Upper-Middle",
 O239 &lt;= 100, "High",
 O239 &lt;= 200, "Very High",
 O239 &lt;= 400, "Ultra High"
)</f>
        <v>Very Low</v>
      </c>
      <c r="Q239" s="33">
        <f>_xlfn.XLOOKUP(A239,'Patient Health Records'!A:A,'Patient Health Records'!E:E,"Not Found")</f>
        <v>30.128928559214803</v>
      </c>
      <c r="R239" s="100" t="b">
        <f>_xlfn.XLOOKUP(A239,'Patient Health Records'!A239:A1238,'Patient Health Records'!T239:T1238,"Not Found")</f>
        <v>1</v>
      </c>
      <c r="S239" s="100" t="b" cm="1">
        <f t="array" ref="S239">_xlfn.SWITCH(R239, "Yes", TRUE, "No", FALSE, R239)</f>
        <v>1</v>
      </c>
      <c r="T239" s="100" t="str">
        <f>_xlfn.XLOOKUP(A239,'Patient Health Records'!A:A,'Patient Health Records'!V:V,"Not Found")</f>
        <v>Stroke</v>
      </c>
      <c r="U239" s="100" t="str">
        <f>_xlfn.XLOOKUP(A239,'Patient Health Records'!A:A,'Patient Health Records'!X:X,"Not Found")</f>
        <v>Critical</v>
      </c>
      <c r="V239" s="100" t="b">
        <f>_xlfn.XLOOKUP(A239,'Billing Details'!A:A,'Billing Details'!K:K,"Not Found")</f>
        <v>1</v>
      </c>
      <c r="W239" s="100" t="str">
        <f>_xlfn.XLOOKUP(A239,'Billing Details'!A:A,'Billing Details'!J:J,"Not Found")</f>
        <v>UnitedHealthcare</v>
      </c>
      <c r="X239" s="100" t="b">
        <f>_xlfn.XLOOKUP(A239,'Patient Health Records'!A:A,'Patient Health Records'!P:P,"Not Found")</f>
        <v>0</v>
      </c>
      <c r="Y239" s="100" t="b" cm="1">
        <f t="array" ref="Y239">_xlfn.SWITCH(X239, "Yes", TRUE, "No", FALSE, X239)</f>
        <v>0</v>
      </c>
      <c r="Z239" s="100" t="b">
        <f>_xlfn.XLOOKUP(A239,'Patient Health Records'!A:A,'Patient Health Records'!T:T,"Not Found")</f>
        <v>1</v>
      </c>
      <c r="AA239" s="100" t="b" cm="1">
        <f t="array" ref="AA239">_xlfn.SWITCH(Z239, "Yes", TRUE, "No", FALSE, Z239)</f>
        <v>1</v>
      </c>
      <c r="AB239" s="100" t="b">
        <f>_xlfn.XLOOKUP(A239,'Patient Health Records'!A:A,'Patient Health Records'!K:K,"Not Found")</f>
        <v>0</v>
      </c>
      <c r="AC239" s="100" t="b" cm="1">
        <f t="array" ref="AC239">_xlfn.SWITCH(AB239, "Yes", TRUE, "No", FALSE, AB239)</f>
        <v>0</v>
      </c>
    </row>
    <row r="240" spans="1:29">
      <c r="A240" s="2" t="s">
        <v>465</v>
      </c>
      <c r="B240" s="100" t="str">
        <f>_xlfn.XLOOKUP(A240,'Patient Demographics'!A240:A1239,'Patient Demographics'!H240:H1239,"Not Found")</f>
        <v>Adult</v>
      </c>
      <c r="C240" s="100" t="str">
        <f>_xlfn.XLOOKUP(A240,'Patient Demographics'!A240:A1239,'Patient Demographics'!L240:L1239,"Not Found")</f>
        <v>East</v>
      </c>
      <c r="D240" s="100" t="str">
        <f>_xlfn.XLOOKUP(A240,'Patient Demographics'!A:A,'Patient Demographics'!J:J,"Not Found")</f>
        <v>West Bengal</v>
      </c>
      <c r="E240" s="100">
        <f>_xlfn.XLOOKUP(A240,'Billing Details'!A240:A1239,'Billing Details'!E240:E1239,"Not Found")</f>
        <v>18000</v>
      </c>
      <c r="F240" s="100">
        <f>_xlfn.XLOOKUP(A240,'Billing Details'!A240:A1239,'Billing Details'!M240:M1239,"Not Found")</f>
        <v>10284.66</v>
      </c>
      <c r="G240" s="100">
        <f>_xlfn.XLOOKUP(A240,'Patient Health Records'!A240:A1239,'Patient Health Records'!G240:G1239,"Not Found")</f>
        <v>66.3</v>
      </c>
      <c r="H240" s="17" t="str">
        <f>_xlfn.XLOOKUP(A240,'Patient Demographics'!A240:A1239,'Patient Demographics'!C240:C1239,"Not Found")</f>
        <v>Male</v>
      </c>
      <c r="I240" s="100" t="str">
        <f>_xlfn.XLOOKUP(A240,'Patient Health Records'!A240:A1239,'Patient Health Records'!B240:B1239,"Not Found")</f>
        <v>AB-</v>
      </c>
      <c r="J240" s="100" t="b">
        <f>_xlfn.XLOOKUP(A240,'Patient Health Records'!A240:A1239,'Patient Health Records'!H240:H1239,"Not Found")</f>
        <v>0</v>
      </c>
      <c r="K240" s="100" t="b">
        <f>_xlfn.XLOOKUP(A240,'Patient Health Records'!A240:A1239,'Patient Health Records'!J240:J1239,"Not Found")</f>
        <v>0</v>
      </c>
      <c r="L240" s="100" t="b">
        <f>_xlfn.XLOOKUP(A240,'Billing Details'!A:A,'Billing Details'!K:K,"Not Found")</f>
        <v>1</v>
      </c>
      <c r="M240" s="100" t="str">
        <f>_xlfn.XLOOKUP(A240,'Patient Education'!A:A,'Patient Education'!B:B,"Not Found")</f>
        <v>Master's Degree</v>
      </c>
      <c r="N240" s="100" t="str">
        <f>_xlfn.XLOOKUP(A240,'Patient Education'!A:A,'Patient Education'!C:C,"None")</f>
        <v>Software Engineer</v>
      </c>
      <c r="O240" s="100">
        <f>_xlfn.XLOOKUP(A240,'Patient Demographics'!A:A,'Patient Demographics'!I:I,"Not Found")</f>
        <v>2</v>
      </c>
      <c r="P240" s="100" t="str" cm="1">
        <f t="array" ref="P240">_xlfn.IFS(
 O240 &lt;= 2, "Very Low",
 O240 &lt;= 5, "Low",
 O240 &lt;= 10, "Lower-Middle",
 O240 &lt;= 25, "Middle",
 O240 &lt;= 50, "Upper-Middle",
 O240 &lt;= 100, "High",
 O240 &lt;= 200, "Very High",
 O240 &lt;= 400, "Ultra High"
)</f>
        <v>Very Low</v>
      </c>
      <c r="Q240" s="33">
        <f>_xlfn.XLOOKUP(A240,'Patient Health Records'!A:A,'Patient Health Records'!E:E,"Not Found")</f>
        <v>21.898533491874751</v>
      </c>
      <c r="R240" s="100" t="b">
        <f>_xlfn.XLOOKUP(A240,'Patient Health Records'!A240:A1239,'Patient Health Records'!T240:T1239,"Not Found")</f>
        <v>0</v>
      </c>
      <c r="S240" s="100" t="b" cm="1">
        <f t="array" ref="S240">_xlfn.SWITCH(R240, "Yes", TRUE, "No", FALSE, R240)</f>
        <v>0</v>
      </c>
      <c r="T240" s="100" t="str">
        <f>_xlfn.XLOOKUP(A240,'Patient Health Records'!A:A,'Patient Health Records'!V:V,"Not Found")</f>
        <v>Kidney Stones</v>
      </c>
      <c r="U240" s="100" t="str">
        <f>_xlfn.XLOOKUP(A240,'Patient Health Records'!A:A,'Patient Health Records'!X:X,"Not Found")</f>
        <v>Ongoing Treatment</v>
      </c>
      <c r="V240" s="100" t="b">
        <f>_xlfn.XLOOKUP(A240,'Billing Details'!A:A,'Billing Details'!K:K,"Not Found")</f>
        <v>1</v>
      </c>
      <c r="W240" s="100" t="str">
        <f>_xlfn.XLOOKUP(A240,'Billing Details'!A:A,'Billing Details'!J:J,"Not Found")</f>
        <v>Aetna</v>
      </c>
      <c r="X240" s="100" t="b">
        <f>_xlfn.XLOOKUP(A240,'Patient Health Records'!A:A,'Patient Health Records'!P:P,"Not Found")</f>
        <v>0</v>
      </c>
      <c r="Y240" s="100" t="b" cm="1">
        <f t="array" ref="Y240">_xlfn.SWITCH(X240, "Yes", TRUE, "No", FALSE, X240)</f>
        <v>0</v>
      </c>
      <c r="Z240" s="100" t="b">
        <f>_xlfn.XLOOKUP(A240,'Patient Health Records'!A:A,'Patient Health Records'!T:T,"Not Found")</f>
        <v>0</v>
      </c>
      <c r="AA240" s="100" t="b" cm="1">
        <f t="array" ref="AA240">_xlfn.SWITCH(Z240, "Yes", TRUE, "No", FALSE, Z240)</f>
        <v>0</v>
      </c>
      <c r="AB240" s="100" t="b">
        <f>_xlfn.XLOOKUP(A240,'Patient Health Records'!A:A,'Patient Health Records'!K:K,"Not Found")</f>
        <v>0</v>
      </c>
      <c r="AC240" s="100" t="b" cm="1">
        <f t="array" ref="AC240">_xlfn.SWITCH(AB240, "Yes", TRUE, "No", FALSE, AB240)</f>
        <v>0</v>
      </c>
    </row>
    <row r="241" spans="1:29">
      <c r="A241" s="2" t="s">
        <v>467</v>
      </c>
      <c r="B241" s="100" t="str">
        <f>_xlfn.XLOOKUP(A241,'Patient Demographics'!A241:A1240,'Patient Demographics'!H241:H1240,"Not Found")</f>
        <v>Adult</v>
      </c>
      <c r="C241" s="100" t="str">
        <f>_xlfn.XLOOKUP(A241,'Patient Demographics'!A241:A1240,'Patient Demographics'!L241:L1240,"Not Found")</f>
        <v>West</v>
      </c>
      <c r="D241" s="100" t="str">
        <f>_xlfn.XLOOKUP(A241,'Patient Demographics'!A:A,'Patient Demographics'!J:J,"Not Found")</f>
        <v>Gujarat</v>
      </c>
      <c r="E241" s="100">
        <f>_xlfn.XLOOKUP(A241,'Billing Details'!A241:A1240,'Billing Details'!E241:E1240,"Not Found")</f>
        <v>40000</v>
      </c>
      <c r="F241" s="100">
        <f>_xlfn.XLOOKUP(A241,'Billing Details'!A241:A1240,'Billing Details'!M241:M1240,"Not Found")</f>
        <v>34094.800000000003</v>
      </c>
      <c r="G241" s="100">
        <f>_xlfn.XLOOKUP(A241,'Patient Health Records'!A241:A1240,'Patient Health Records'!G241:G1240,"Not Found")</f>
        <v>67.5</v>
      </c>
      <c r="H241" s="17" t="str">
        <f>_xlfn.XLOOKUP(A241,'Patient Demographics'!A241:A1240,'Patient Demographics'!C241:C1240,"Not Found")</f>
        <v>Female</v>
      </c>
      <c r="I241" s="100" t="str">
        <f>_xlfn.XLOOKUP(A241,'Patient Health Records'!A241:A1240,'Patient Health Records'!B241:B1240,"Not Found")</f>
        <v>AB+</v>
      </c>
      <c r="J241" s="100" t="b">
        <f>_xlfn.XLOOKUP(A241,'Patient Health Records'!A241:A1240,'Patient Health Records'!H241:H1240,"Not Found")</f>
        <v>0</v>
      </c>
      <c r="K241" s="100" t="b">
        <f>_xlfn.XLOOKUP(A241,'Patient Health Records'!A241:A1240,'Patient Health Records'!J241:J1240,"Not Found")</f>
        <v>0</v>
      </c>
      <c r="L241" s="100" t="b">
        <f>_xlfn.XLOOKUP(A241,'Billing Details'!A:A,'Billing Details'!K:K,"Not Found")</f>
        <v>1</v>
      </c>
      <c r="M241" s="100" t="str">
        <f>_xlfn.XLOOKUP(A241,'Patient Education'!A:A,'Patient Education'!B:B,"Not Found")</f>
        <v>Master's Degree</v>
      </c>
      <c r="N241" s="100" t="str">
        <f>_xlfn.XLOOKUP(A241,'Patient Education'!A:A,'Patient Education'!C:C,"None")</f>
        <v>Manager</v>
      </c>
      <c r="O241" s="100">
        <f>_xlfn.XLOOKUP(A241,'Patient Demographics'!A:A,'Patient Demographics'!I:I,"Not Found")</f>
        <v>9</v>
      </c>
      <c r="P241" s="100" t="str" cm="1">
        <f t="array" ref="P241">_xlfn.IFS(
 O241 &lt;= 2, "Very Low",
 O241 &lt;= 5, "Low",
 O241 &lt;= 10, "Lower-Middle",
 O241 &lt;= 25, "Middle",
 O241 &lt;= 50, "Upper-Middle",
 O241 &lt;= 100, "High",
 O241 &lt;= 200, "Very High",
 O241 &lt;= 400, "Ultra High"
)</f>
        <v>Lower-Middle</v>
      </c>
      <c r="Q241" s="33">
        <f>_xlfn.XLOOKUP(A241,'Patient Health Records'!A:A,'Patient Health Records'!E:E,"Not Found")</f>
        <v>26.045291462520733</v>
      </c>
      <c r="R241" s="100" t="b">
        <f>_xlfn.XLOOKUP(A241,'Patient Health Records'!A241:A1240,'Patient Health Records'!T241:T1240,"Not Found")</f>
        <v>0</v>
      </c>
      <c r="S241" s="100" t="b" cm="1">
        <f t="array" ref="S241">_xlfn.SWITCH(R241, "Yes", TRUE, "No", FALSE, R241)</f>
        <v>0</v>
      </c>
      <c r="T241" s="100" t="str">
        <f>_xlfn.XLOOKUP(A241,'Patient Health Records'!A:A,'Patient Health Records'!V:V,"Not Found")</f>
        <v>Childbirth</v>
      </c>
      <c r="U241" s="100" t="str">
        <f>_xlfn.XLOOKUP(A241,'Patient Health Records'!A:A,'Patient Health Records'!X:X,"Not Found")</f>
        <v>Ongoing Treatment</v>
      </c>
      <c r="V241" s="100" t="b">
        <f>_xlfn.XLOOKUP(A241,'Billing Details'!A:A,'Billing Details'!K:K,"Not Found")</f>
        <v>1</v>
      </c>
      <c r="W241" s="100" t="str">
        <f>_xlfn.XLOOKUP(A241,'Billing Details'!A:A,'Billing Details'!J:J,"Not Found")</f>
        <v>Aetna</v>
      </c>
      <c r="X241" s="100" t="b">
        <f>_xlfn.XLOOKUP(A241,'Patient Health Records'!A:A,'Patient Health Records'!P:P,"Not Found")</f>
        <v>0</v>
      </c>
      <c r="Y241" s="100" t="b" cm="1">
        <f t="array" ref="Y241">_xlfn.SWITCH(X241, "Yes", TRUE, "No", FALSE, X241)</f>
        <v>0</v>
      </c>
      <c r="Z241" s="100" t="b">
        <f>_xlfn.XLOOKUP(A241,'Patient Health Records'!A:A,'Patient Health Records'!T:T,"Not Found")</f>
        <v>0</v>
      </c>
      <c r="AA241" s="100" t="b" cm="1">
        <f t="array" ref="AA241">_xlfn.SWITCH(Z241, "Yes", TRUE, "No", FALSE, Z241)</f>
        <v>0</v>
      </c>
      <c r="AB241" s="100" t="b">
        <f>_xlfn.XLOOKUP(A241,'Patient Health Records'!A:A,'Patient Health Records'!K:K,"Not Found")</f>
        <v>0</v>
      </c>
      <c r="AC241" s="100" t="b" cm="1">
        <f t="array" ref="AC241">_xlfn.SWITCH(AB241, "Yes", TRUE, "No", FALSE, AB241)</f>
        <v>0</v>
      </c>
    </row>
    <row r="242" spans="1:29">
      <c r="A242" s="2" t="s">
        <v>469</v>
      </c>
      <c r="B242" s="100" t="str">
        <f>_xlfn.XLOOKUP(A242,'Patient Demographics'!A242:A1241,'Patient Demographics'!H242:H1241,"Not Found")</f>
        <v>Senior</v>
      </c>
      <c r="C242" s="100" t="str">
        <f>_xlfn.XLOOKUP(A242,'Patient Demographics'!A242:A1241,'Patient Demographics'!L242:L1241,"Not Found")</f>
        <v>West</v>
      </c>
      <c r="D242" s="100" t="str">
        <f>_xlfn.XLOOKUP(A242,'Patient Demographics'!A:A,'Patient Demographics'!J:J,"Not Found")</f>
        <v>Gujarat</v>
      </c>
      <c r="E242" s="100">
        <f>_xlfn.XLOOKUP(A242,'Billing Details'!A242:A1241,'Billing Details'!E242:E1241,"Not Found")</f>
        <v>16000</v>
      </c>
      <c r="F242" s="100">
        <f>_xlfn.XLOOKUP(A242,'Billing Details'!A242:A1241,'Billing Details'!M242:M1241,"Not Found")</f>
        <v>11422.3</v>
      </c>
      <c r="G242" s="100">
        <f>_xlfn.XLOOKUP(A242,'Patient Health Records'!A242:A1241,'Patient Health Records'!G242:G1241,"Not Found")</f>
        <v>85.4</v>
      </c>
      <c r="H242" s="17" t="str">
        <f>_xlfn.XLOOKUP(A242,'Patient Demographics'!A242:A1241,'Patient Demographics'!C242:C1241,"Not Found")</f>
        <v>Female</v>
      </c>
      <c r="I242" s="100" t="str">
        <f>_xlfn.XLOOKUP(A242,'Patient Health Records'!A242:A1241,'Patient Health Records'!B242:B1241,"Not Found")</f>
        <v>A-</v>
      </c>
      <c r="J242" s="100" t="b">
        <f>_xlfn.XLOOKUP(A242,'Patient Health Records'!A242:A1241,'Patient Health Records'!H242:H1241,"Not Found")</f>
        <v>0</v>
      </c>
      <c r="K242" s="100" t="b">
        <f>_xlfn.XLOOKUP(A242,'Patient Health Records'!A242:A1241,'Patient Health Records'!J242:J1241,"Not Found")</f>
        <v>0</v>
      </c>
      <c r="L242" s="100" t="b">
        <f>_xlfn.XLOOKUP(A242,'Billing Details'!A:A,'Billing Details'!K:K,"Not Found")</f>
        <v>1</v>
      </c>
      <c r="M242" s="100" t="str">
        <f>_xlfn.XLOOKUP(A242,'Patient Education'!A:A,'Patient Education'!B:B,"Not Found")</f>
        <v>Post-graduate</v>
      </c>
      <c r="N242" s="100" t="str">
        <f>_xlfn.XLOOKUP(A242,'Patient Education'!A:A,'Patient Education'!C:C,"None")</f>
        <v>Consultant</v>
      </c>
      <c r="O242" s="100">
        <f>_xlfn.XLOOKUP(A242,'Patient Demographics'!A:A,'Patient Demographics'!I:I,"Not Found")</f>
        <v>5</v>
      </c>
      <c r="P242" s="100" t="str" cm="1">
        <f t="array" ref="P242">_xlfn.IFS(
 O242 &lt;= 2, "Very Low",
 O242 &lt;= 5, "Low",
 O242 &lt;= 10, "Lower-Middle",
 O242 &lt;= 25, "Middle",
 O242 &lt;= 50, "Upper-Middle",
 O242 &lt;= 100, "High",
 O242 &lt;= 200, "Very High",
 O242 &lt;= 400, "Ultra High"
)</f>
        <v>Low</v>
      </c>
      <c r="Q242" s="33">
        <f>_xlfn.XLOOKUP(A242,'Patient Health Records'!A:A,'Patient Health Records'!E:E,"Not Found")</f>
        <v>31.368227731864103</v>
      </c>
      <c r="R242" s="100" t="b">
        <f>_xlfn.XLOOKUP(A242,'Patient Health Records'!A242:A1241,'Patient Health Records'!T242:T1241,"Not Found")</f>
        <v>1</v>
      </c>
      <c r="S242" s="100" t="b" cm="1">
        <f t="array" ref="S242">_xlfn.SWITCH(R242, "Yes", TRUE, "No", FALSE, R242)</f>
        <v>1</v>
      </c>
      <c r="T242" s="100" t="str">
        <f>_xlfn.XLOOKUP(A242,'Patient Health Records'!A:A,'Patient Health Records'!V:V,"Not Found")</f>
        <v>Kidney Stones</v>
      </c>
      <c r="U242" s="100" t="str">
        <f>_xlfn.XLOOKUP(A242,'Patient Health Records'!A:A,'Patient Health Records'!X:X,"Not Found")</f>
        <v>Critical</v>
      </c>
      <c r="V242" s="100" t="b">
        <f>_xlfn.XLOOKUP(A242,'Billing Details'!A:A,'Billing Details'!K:K,"Not Found")</f>
        <v>1</v>
      </c>
      <c r="W242" s="100" t="str">
        <f>_xlfn.XLOOKUP(A242,'Billing Details'!A:A,'Billing Details'!J:J,"Not Found")</f>
        <v>Blue Cross</v>
      </c>
      <c r="X242" s="100" t="b">
        <f>_xlfn.XLOOKUP(A242,'Patient Health Records'!A:A,'Patient Health Records'!P:P,"Not Found")</f>
        <v>0</v>
      </c>
      <c r="Y242" s="100" t="b" cm="1">
        <f t="array" ref="Y242">_xlfn.SWITCH(X242, "Yes", TRUE, "No", FALSE, X242)</f>
        <v>0</v>
      </c>
      <c r="Z242" s="100" t="b">
        <f>_xlfn.XLOOKUP(A242,'Patient Health Records'!A:A,'Patient Health Records'!T:T,"Not Found")</f>
        <v>1</v>
      </c>
      <c r="AA242" s="100" t="b" cm="1">
        <f t="array" ref="AA242">_xlfn.SWITCH(Z242, "Yes", TRUE, "No", FALSE, Z242)</f>
        <v>1</v>
      </c>
      <c r="AB242" s="100" t="b">
        <f>_xlfn.XLOOKUP(A242,'Patient Health Records'!A:A,'Patient Health Records'!K:K,"Not Found")</f>
        <v>0</v>
      </c>
      <c r="AC242" s="100" t="b" cm="1">
        <f t="array" ref="AC242">_xlfn.SWITCH(AB242, "Yes", TRUE, "No", FALSE, AB242)</f>
        <v>0</v>
      </c>
    </row>
    <row r="243" spans="1:29">
      <c r="A243" s="2" t="s">
        <v>471</v>
      </c>
      <c r="B243" s="100" t="str">
        <f>_xlfn.XLOOKUP(A243,'Patient Demographics'!A243:A1242,'Patient Demographics'!H243:H1242,"Not Found")</f>
        <v>Middle-aged</v>
      </c>
      <c r="C243" s="100" t="str">
        <f>_xlfn.XLOOKUP(A243,'Patient Demographics'!A243:A1242,'Patient Demographics'!L243:L1242,"Not Found")</f>
        <v>East</v>
      </c>
      <c r="D243" s="100" t="str">
        <f>_xlfn.XLOOKUP(A243,'Patient Demographics'!A:A,'Patient Demographics'!J:J,"Not Found")</f>
        <v>West Bengal</v>
      </c>
      <c r="E243" s="100">
        <f>_xlfn.XLOOKUP(A243,'Billing Details'!A243:A1242,'Billing Details'!E243:E1242,"Not Found")</f>
        <v>500</v>
      </c>
      <c r="F243" s="100">
        <f>_xlfn.XLOOKUP(A243,'Billing Details'!A243:A1242,'Billing Details'!M243:M1242,"Not Found")</f>
        <v>365.85</v>
      </c>
      <c r="G243" s="100">
        <f>_xlfn.XLOOKUP(A243,'Patient Health Records'!A243:A1242,'Patient Health Records'!G243:G1242,"Not Found")</f>
        <v>80.5</v>
      </c>
      <c r="H243" s="17" t="str">
        <f>_xlfn.XLOOKUP(A243,'Patient Demographics'!A243:A1242,'Patient Demographics'!C243:C1242,"Not Found")</f>
        <v>Male</v>
      </c>
      <c r="I243" s="100" t="str">
        <f>_xlfn.XLOOKUP(A243,'Patient Health Records'!A243:A1242,'Patient Health Records'!B243:B1242,"Not Found")</f>
        <v>B+</v>
      </c>
      <c r="J243" s="100" t="b">
        <f>_xlfn.XLOOKUP(A243,'Patient Health Records'!A243:A1242,'Patient Health Records'!H243:H1242,"Not Found")</f>
        <v>1</v>
      </c>
      <c r="K243" s="100" t="b">
        <f>_xlfn.XLOOKUP(A243,'Patient Health Records'!A243:A1242,'Patient Health Records'!J243:J1242,"Not Found")</f>
        <v>0</v>
      </c>
      <c r="L243" s="100" t="b">
        <f>_xlfn.XLOOKUP(A243,'Billing Details'!A:A,'Billing Details'!K:K,"Not Found")</f>
        <v>1</v>
      </c>
      <c r="M243" s="100" t="str">
        <f>_xlfn.XLOOKUP(A243,'Patient Education'!A:A,'Patient Education'!B:B,"Not Found")</f>
        <v>Master's Degree</v>
      </c>
      <c r="N243" s="100" t="str">
        <f>_xlfn.XLOOKUP(A243,'Patient Education'!A:A,'Patient Education'!C:C,"None")</f>
        <v>Doctor</v>
      </c>
      <c r="O243" s="100">
        <f>_xlfn.XLOOKUP(A243,'Patient Demographics'!A:A,'Patient Demographics'!I:I,"Not Found")</f>
        <v>40</v>
      </c>
      <c r="P243" s="100" t="str" cm="1">
        <f t="array" ref="P243">_xlfn.IFS(
 O243 &lt;= 2, "Very Low",
 O243 &lt;= 5, "Low",
 O243 &lt;= 10, "Lower-Middle",
 O243 &lt;= 25, "Middle",
 O243 &lt;= 50, "Upper-Middle",
 O243 &lt;= 100, "High",
 O243 &lt;= 200, "Very High",
 O243 &lt;= 400, "Ultra High"
)</f>
        <v>Upper-Middle</v>
      </c>
      <c r="Q243" s="33">
        <f>_xlfn.XLOOKUP(A243,'Patient Health Records'!A:A,'Patient Health Records'!E:E,"Not Found")</f>
        <v>29.213238496153291</v>
      </c>
      <c r="R243" s="100" t="b">
        <f>_xlfn.XLOOKUP(A243,'Patient Health Records'!A243:A1242,'Patient Health Records'!T243:T1242,"Not Found")</f>
        <v>1</v>
      </c>
      <c r="S243" s="100" t="b" cm="1">
        <f t="array" ref="S243">_xlfn.SWITCH(R243, "Yes", TRUE, "No", FALSE, R243)</f>
        <v>1</v>
      </c>
      <c r="T243" s="100" t="str">
        <f>_xlfn.XLOOKUP(A243,'Patient Health Records'!A:A,'Patient Health Records'!V:V,"Not Found")</f>
        <v>Diabetes</v>
      </c>
      <c r="U243" s="100" t="str">
        <f>_xlfn.XLOOKUP(A243,'Patient Health Records'!A:A,'Patient Health Records'!X:X,"Not Found")</f>
        <v>Critical</v>
      </c>
      <c r="V243" s="100" t="b">
        <f>_xlfn.XLOOKUP(A243,'Billing Details'!A:A,'Billing Details'!K:K,"Not Found")</f>
        <v>1</v>
      </c>
      <c r="W243" s="100" t="str">
        <f>_xlfn.XLOOKUP(A243,'Billing Details'!A:A,'Billing Details'!J:J,"Not Found")</f>
        <v>Cigna</v>
      </c>
      <c r="X243" s="100" t="b">
        <f>_xlfn.XLOOKUP(A243,'Patient Health Records'!A:A,'Patient Health Records'!P:P,"Not Found")</f>
        <v>0</v>
      </c>
      <c r="Y243" s="100" t="b" cm="1">
        <f t="array" ref="Y243">_xlfn.SWITCH(X243, "Yes", TRUE, "No", FALSE, X243)</f>
        <v>0</v>
      </c>
      <c r="Z243" s="100" t="b">
        <f>_xlfn.XLOOKUP(A243,'Patient Health Records'!A:A,'Patient Health Records'!T:T,"Not Found")</f>
        <v>1</v>
      </c>
      <c r="AA243" s="100" t="b" cm="1">
        <f t="array" ref="AA243">_xlfn.SWITCH(Z243, "Yes", TRUE, "No", FALSE, Z243)</f>
        <v>1</v>
      </c>
      <c r="AB243" s="100" t="b">
        <f>_xlfn.XLOOKUP(A243,'Patient Health Records'!A:A,'Patient Health Records'!K:K,"Not Found")</f>
        <v>0</v>
      </c>
      <c r="AC243" s="100" t="b" cm="1">
        <f t="array" ref="AC243">_xlfn.SWITCH(AB243, "Yes", TRUE, "No", FALSE, AB243)</f>
        <v>0</v>
      </c>
    </row>
    <row r="244" spans="1:29">
      <c r="A244" s="2" t="s">
        <v>473</v>
      </c>
      <c r="B244" s="100" t="str">
        <f>_xlfn.XLOOKUP(A244,'Patient Demographics'!A244:A1243,'Patient Demographics'!H244:H1243,"Not Found")</f>
        <v>Adult</v>
      </c>
      <c r="C244" s="100" t="str">
        <f>_xlfn.XLOOKUP(A244,'Patient Demographics'!A244:A1243,'Patient Demographics'!L244:L1243,"Not Found")</f>
        <v>West</v>
      </c>
      <c r="D244" s="100" t="str">
        <f>_xlfn.XLOOKUP(A244,'Patient Demographics'!A:A,'Patient Demographics'!J:J,"Not Found")</f>
        <v>Maharashtra</v>
      </c>
      <c r="E244" s="100">
        <f>_xlfn.XLOOKUP(A244,'Billing Details'!A244:A1243,'Billing Details'!E244:E1243,"Not Found")</f>
        <v>16000</v>
      </c>
      <c r="F244" s="100">
        <f>_xlfn.XLOOKUP(A244,'Billing Details'!A244:A1243,'Billing Details'!M244:M1243,"Not Found")</f>
        <v>12760.94</v>
      </c>
      <c r="G244" s="100">
        <f>_xlfn.XLOOKUP(A244,'Patient Health Records'!A244:A1243,'Patient Health Records'!G244:G1243,"Not Found")</f>
        <v>59.5</v>
      </c>
      <c r="H244" s="17" t="str">
        <f>_xlfn.XLOOKUP(A244,'Patient Demographics'!A244:A1243,'Patient Demographics'!C244:C1243,"Not Found")</f>
        <v>Female</v>
      </c>
      <c r="I244" s="100" t="str">
        <f>_xlfn.XLOOKUP(A244,'Patient Health Records'!A244:A1243,'Patient Health Records'!B244:B1243,"Not Found")</f>
        <v>A-</v>
      </c>
      <c r="J244" s="100" t="b">
        <f>_xlfn.XLOOKUP(A244,'Patient Health Records'!A244:A1243,'Patient Health Records'!H244:H1243,"Not Found")</f>
        <v>0</v>
      </c>
      <c r="K244" s="100" t="b">
        <f>_xlfn.XLOOKUP(A244,'Patient Health Records'!A244:A1243,'Patient Health Records'!J244:J1243,"Not Found")</f>
        <v>0</v>
      </c>
      <c r="L244" s="100" t="b">
        <f>_xlfn.XLOOKUP(A244,'Billing Details'!A:A,'Billing Details'!K:K,"Not Found")</f>
        <v>1</v>
      </c>
      <c r="M244" s="100" t="str">
        <f>_xlfn.XLOOKUP(A244,'Patient Education'!A:A,'Patient Education'!B:B,"Not Found")</f>
        <v>Master's Degree</v>
      </c>
      <c r="N244" s="100" t="str">
        <f>_xlfn.XLOOKUP(A244,'Patient Education'!A:A,'Patient Education'!C:C,"None")</f>
        <v>Software Engineer</v>
      </c>
      <c r="O244" s="100">
        <f>_xlfn.XLOOKUP(A244,'Patient Demographics'!A:A,'Patient Demographics'!I:I,"Not Found")</f>
        <v>7</v>
      </c>
      <c r="P244" s="100" t="str" cm="1">
        <f t="array" ref="P244">_xlfn.IFS(
 O244 &lt;= 2, "Very Low",
 O244 &lt;= 5, "Low",
 O244 &lt;= 10, "Lower-Middle",
 O244 &lt;= 25, "Middle",
 O244 &lt;= 50, "Upper-Middle",
 O244 &lt;= 100, "High",
 O244 &lt;= 200, "Very High",
 O244 &lt;= 400, "Ultra High"
)</f>
        <v>Lower-Middle</v>
      </c>
      <c r="Q244" s="33">
        <f>_xlfn.XLOOKUP(A244,'Patient Health Records'!A:A,'Patient Health Records'!E:E,"Not Found")</f>
        <v>21.592393671069821</v>
      </c>
      <c r="R244" s="100" t="b">
        <f>_xlfn.XLOOKUP(A244,'Patient Health Records'!A244:A1243,'Patient Health Records'!T244:T1243,"Not Found")</f>
        <v>0</v>
      </c>
      <c r="S244" s="100" t="b" cm="1">
        <f t="array" ref="S244">_xlfn.SWITCH(R244, "Yes", TRUE, "No", FALSE, R244)</f>
        <v>0</v>
      </c>
      <c r="T244" s="100" t="str">
        <f>_xlfn.XLOOKUP(A244,'Patient Health Records'!A:A,'Patient Health Records'!V:V,"Not Found")</f>
        <v>Fractured Leg</v>
      </c>
      <c r="U244" s="100" t="str">
        <f>_xlfn.XLOOKUP(A244,'Patient Health Records'!A:A,'Patient Health Records'!X:X,"Not Found")</f>
        <v>Recovered</v>
      </c>
      <c r="V244" s="100" t="b">
        <f>_xlfn.XLOOKUP(A244,'Billing Details'!A:A,'Billing Details'!K:K,"Not Found")</f>
        <v>1</v>
      </c>
      <c r="W244" s="100" t="str">
        <f>_xlfn.XLOOKUP(A244,'Billing Details'!A:A,'Billing Details'!J:J,"Not Found")</f>
        <v>Cigna</v>
      </c>
      <c r="X244" s="100" t="b">
        <f>_xlfn.XLOOKUP(A244,'Patient Health Records'!A:A,'Patient Health Records'!P:P,"Not Found")</f>
        <v>0</v>
      </c>
      <c r="Y244" s="100" t="b" cm="1">
        <f t="array" ref="Y244">_xlfn.SWITCH(X244, "Yes", TRUE, "No", FALSE, X244)</f>
        <v>0</v>
      </c>
      <c r="Z244" s="100" t="b">
        <f>_xlfn.XLOOKUP(A244,'Patient Health Records'!A:A,'Patient Health Records'!T:T,"Not Found")</f>
        <v>0</v>
      </c>
      <c r="AA244" s="100" t="b" cm="1">
        <f t="array" ref="AA244">_xlfn.SWITCH(Z244, "Yes", TRUE, "No", FALSE, Z244)</f>
        <v>0</v>
      </c>
      <c r="AB244" s="100" t="b">
        <f>_xlfn.XLOOKUP(A244,'Patient Health Records'!A:A,'Patient Health Records'!K:K,"Not Found")</f>
        <v>0</v>
      </c>
      <c r="AC244" s="100" t="b" cm="1">
        <f t="array" ref="AC244">_xlfn.SWITCH(AB244, "Yes", TRUE, "No", FALSE, AB244)</f>
        <v>0</v>
      </c>
    </row>
    <row r="245" spans="1:29">
      <c r="A245" s="2" t="s">
        <v>474</v>
      </c>
      <c r="B245" s="100" t="str">
        <f>_xlfn.XLOOKUP(A245,'Patient Demographics'!A245:A1244,'Patient Demographics'!H245:H1244,"Not Found")</f>
        <v>Middle-aged</v>
      </c>
      <c r="C245" s="100" t="str">
        <f>_xlfn.XLOOKUP(A245,'Patient Demographics'!A245:A1244,'Patient Demographics'!L245:L1244,"Not Found")</f>
        <v>North</v>
      </c>
      <c r="D245" s="100" t="str">
        <f>_xlfn.XLOOKUP(A245,'Patient Demographics'!A:A,'Patient Demographics'!J:J,"Not Found")</f>
        <v>Punjab</v>
      </c>
      <c r="E245" s="100">
        <f>_xlfn.XLOOKUP(A245,'Billing Details'!A245:A1244,'Billing Details'!E245:E1244,"Not Found")</f>
        <v>12000</v>
      </c>
      <c r="F245" s="100">
        <f>_xlfn.XLOOKUP(A245,'Billing Details'!A245:A1244,'Billing Details'!M245:M1244,"Not Found")</f>
        <v>0</v>
      </c>
      <c r="G245" s="100">
        <f>_xlfn.XLOOKUP(A245,'Patient Health Records'!A245:A1244,'Patient Health Records'!G245:G1244,"Not Found")</f>
        <v>74.400000000000006</v>
      </c>
      <c r="H245" s="17" t="str">
        <f>_xlfn.XLOOKUP(A245,'Patient Demographics'!A245:A1244,'Patient Demographics'!C245:C1244,"Not Found")</f>
        <v>Female</v>
      </c>
      <c r="I245" s="100" t="str">
        <f>_xlfn.XLOOKUP(A245,'Patient Health Records'!A245:A1244,'Patient Health Records'!B245:B1244,"Not Found")</f>
        <v>B+</v>
      </c>
      <c r="J245" s="100" t="b">
        <f>_xlfn.XLOOKUP(A245,'Patient Health Records'!A245:A1244,'Patient Health Records'!H245:H1244,"Not Found")</f>
        <v>0</v>
      </c>
      <c r="K245" s="100" t="b">
        <f>_xlfn.XLOOKUP(A245,'Patient Health Records'!A245:A1244,'Patient Health Records'!J245:J1244,"Not Found")</f>
        <v>0</v>
      </c>
      <c r="L245" s="100" t="b">
        <f>_xlfn.XLOOKUP(A245,'Billing Details'!A:A,'Billing Details'!K:K,"Not Found")</f>
        <v>0</v>
      </c>
      <c r="M245" s="100" t="str">
        <f>_xlfn.XLOOKUP(A245,'Patient Education'!A:A,'Patient Education'!B:B,"Not Found")</f>
        <v>School</v>
      </c>
      <c r="N245" s="100" t="str">
        <f>_xlfn.XLOOKUP(A245,'Patient Education'!A:A,'Patient Education'!C:C,"None")</f>
        <v>Clerical Staff</v>
      </c>
      <c r="O245" s="100">
        <f>_xlfn.XLOOKUP(A245,'Patient Demographics'!A:A,'Patient Demographics'!I:I,"Not Found")</f>
        <v>12</v>
      </c>
      <c r="P245" s="100" t="str" cm="1">
        <f t="array" ref="P245">_xlfn.IFS(
 O245 &lt;= 2, "Very Low",
 O245 &lt;= 5, "Low",
 O245 &lt;= 10, "Lower-Middle",
 O245 &lt;= 25, "Middle",
 O245 &lt;= 50, "Upper-Middle",
 O245 &lt;= 100, "High",
 O245 &lt;= 200, "Very High",
 O245 &lt;= 400, "Ultra High"
)</f>
        <v>Middle</v>
      </c>
      <c r="Q245" s="33">
        <f>_xlfn.XLOOKUP(A245,'Patient Health Records'!A:A,'Patient Health Records'!E:E,"Not Found")</f>
        <v>28.70259635044944</v>
      </c>
      <c r="R245" s="100" t="b">
        <f>_xlfn.XLOOKUP(A245,'Patient Health Records'!A245:A1244,'Patient Health Records'!T245:T1244,"Not Found")</f>
        <v>1</v>
      </c>
      <c r="S245" s="100" t="b" cm="1">
        <f t="array" ref="S245">_xlfn.SWITCH(R245, "Yes", TRUE, "No", FALSE, R245)</f>
        <v>1</v>
      </c>
      <c r="T245" s="100" t="str">
        <f>_xlfn.XLOOKUP(A245,'Patient Health Records'!A:A,'Patient Health Records'!V:V,"Not Found")</f>
        <v>Stroke</v>
      </c>
      <c r="U245" s="100" t="str">
        <f>_xlfn.XLOOKUP(A245,'Patient Health Records'!A:A,'Patient Health Records'!X:X,"Not Found")</f>
        <v>Recovered</v>
      </c>
      <c r="V245" s="100" t="b">
        <f>_xlfn.XLOOKUP(A245,'Billing Details'!A:A,'Billing Details'!K:K,"Not Found")</f>
        <v>0</v>
      </c>
      <c r="W245" s="100">
        <f>_xlfn.XLOOKUP(A245,'Billing Details'!A:A,'Billing Details'!J:J,"Not Found")</f>
        <v>0</v>
      </c>
      <c r="X245" s="100" t="b">
        <f>_xlfn.XLOOKUP(A245,'Patient Health Records'!A:A,'Patient Health Records'!P:P,"Not Found")</f>
        <v>1</v>
      </c>
      <c r="Y245" s="100" t="b" cm="1">
        <f t="array" ref="Y245">_xlfn.SWITCH(X245, "Yes", TRUE, "No", FALSE, X245)</f>
        <v>1</v>
      </c>
      <c r="Z245" s="100" t="b">
        <f>_xlfn.XLOOKUP(A245,'Patient Health Records'!A:A,'Patient Health Records'!T:T,"Not Found")</f>
        <v>1</v>
      </c>
      <c r="AA245" s="100" t="b" cm="1">
        <f t="array" ref="AA245">_xlfn.SWITCH(Z245, "Yes", TRUE, "No", FALSE, Z245)</f>
        <v>1</v>
      </c>
      <c r="AB245" s="100" t="b">
        <f>_xlfn.XLOOKUP(A245,'Patient Health Records'!A:A,'Patient Health Records'!K:K,"Not Found")</f>
        <v>1</v>
      </c>
      <c r="AC245" s="100" t="b" cm="1">
        <f t="array" ref="AC245">_xlfn.SWITCH(AB245, "Yes", TRUE, "No", FALSE, AB245)</f>
        <v>1</v>
      </c>
    </row>
    <row r="246" spans="1:29">
      <c r="A246" s="2" t="s">
        <v>476</v>
      </c>
      <c r="B246" s="100" t="str">
        <f>_xlfn.XLOOKUP(A246,'Patient Demographics'!A246:A1245,'Patient Demographics'!H246:H1245,"Not Found")</f>
        <v>Middle-aged</v>
      </c>
      <c r="C246" s="100" t="str">
        <f>_xlfn.XLOOKUP(A246,'Patient Demographics'!A246:A1245,'Patient Demographics'!L246:L1245,"Not Found")</f>
        <v>South</v>
      </c>
      <c r="D246" s="100" t="str">
        <f>_xlfn.XLOOKUP(A246,'Patient Demographics'!A:A,'Patient Demographics'!J:J,"Not Found")</f>
        <v>Tamil Nadu</v>
      </c>
      <c r="E246" s="100">
        <f>_xlfn.XLOOKUP(A246,'Billing Details'!A246:A1245,'Billing Details'!E246:E1245,"Not Found")</f>
        <v>40000</v>
      </c>
      <c r="F246" s="100">
        <f>_xlfn.XLOOKUP(A246,'Billing Details'!A246:A1245,'Billing Details'!M246:M1245,"Not Found")</f>
        <v>25274</v>
      </c>
      <c r="G246" s="100">
        <f>_xlfn.XLOOKUP(A246,'Patient Health Records'!A246:A1245,'Patient Health Records'!G246:G1245,"Not Found")</f>
        <v>59</v>
      </c>
      <c r="H246" s="17" t="str">
        <f>_xlfn.XLOOKUP(A246,'Patient Demographics'!A246:A1245,'Patient Demographics'!C246:C1245,"Not Found")</f>
        <v>Female</v>
      </c>
      <c r="I246" s="100" t="str">
        <f>_xlfn.XLOOKUP(A246,'Patient Health Records'!A246:A1245,'Patient Health Records'!B246:B1245,"Not Found")</f>
        <v>B-</v>
      </c>
      <c r="J246" s="100" t="b">
        <f>_xlfn.XLOOKUP(A246,'Patient Health Records'!A246:A1245,'Patient Health Records'!H246:H1245,"Not Found")</f>
        <v>0</v>
      </c>
      <c r="K246" s="100" t="b">
        <f>_xlfn.XLOOKUP(A246,'Patient Health Records'!A246:A1245,'Patient Health Records'!J246:J1245,"Not Found")</f>
        <v>0</v>
      </c>
      <c r="L246" s="100" t="b">
        <f>_xlfn.XLOOKUP(A246,'Billing Details'!A:A,'Billing Details'!K:K,"Not Found")</f>
        <v>1</v>
      </c>
      <c r="M246" s="100" t="str">
        <f>_xlfn.XLOOKUP(A246,'Patient Education'!A:A,'Patient Education'!B:B,"Not Found")</f>
        <v>High School</v>
      </c>
      <c r="N246" s="100" t="str">
        <f>_xlfn.XLOOKUP(A246,'Patient Education'!A:A,'Patient Education'!C:C,"None")</f>
        <v>Unemployed</v>
      </c>
      <c r="O246" s="100">
        <f>_xlfn.XLOOKUP(A246,'Patient Demographics'!A:A,'Patient Demographics'!I:I,"Not Found")</f>
        <v>15</v>
      </c>
      <c r="P246" s="100" t="str" cm="1">
        <f t="array" ref="P246">_xlfn.IFS(
 O246 &lt;= 2, "Very Low",
 O246 &lt;= 5, "Low",
 O246 &lt;= 10, "Lower-Middle",
 O246 &lt;= 25, "Middle",
 O246 &lt;= 50, "Upper-Middle",
 O246 &lt;= 100, "High",
 O246 &lt;= 200, "Very High",
 O246 &lt;= 400, "Ultra High"
)</f>
        <v>Middle</v>
      </c>
      <c r="Q246" s="33">
        <f>_xlfn.XLOOKUP(A246,'Patient Health Records'!A:A,'Patient Health Records'!E:E,"Not Found")</f>
        <v>24.557752341311129</v>
      </c>
      <c r="R246" s="100" t="b">
        <f>_xlfn.XLOOKUP(A246,'Patient Health Records'!A246:A1245,'Patient Health Records'!T246:T1245,"Not Found")</f>
        <v>0</v>
      </c>
      <c r="S246" s="100" t="b" cm="1">
        <f t="array" ref="S246">_xlfn.SWITCH(R246, "Yes", TRUE, "No", FALSE, R246)</f>
        <v>0</v>
      </c>
      <c r="T246" s="100" t="str">
        <f>_xlfn.XLOOKUP(A246,'Patient Health Records'!A:A,'Patient Health Records'!V:V,"Not Found")</f>
        <v>Appendicitis</v>
      </c>
      <c r="U246" s="100" t="str">
        <f>_xlfn.XLOOKUP(A246,'Patient Health Records'!A:A,'Patient Health Records'!X:X,"Not Found")</f>
        <v>Recovered</v>
      </c>
      <c r="V246" s="100" t="b">
        <f>_xlfn.XLOOKUP(A246,'Billing Details'!A:A,'Billing Details'!K:K,"Not Found")</f>
        <v>1</v>
      </c>
      <c r="W246" s="100" t="str">
        <f>_xlfn.XLOOKUP(A246,'Billing Details'!A:A,'Billing Details'!J:J,"Not Found")</f>
        <v>UnitedHealthcare</v>
      </c>
      <c r="X246" s="100" t="b">
        <f>_xlfn.XLOOKUP(A246,'Patient Health Records'!A:A,'Patient Health Records'!P:P,"Not Found")</f>
        <v>0</v>
      </c>
      <c r="Y246" s="100" t="b" cm="1">
        <f t="array" ref="Y246">_xlfn.SWITCH(X246, "Yes", TRUE, "No", FALSE, X246)</f>
        <v>0</v>
      </c>
      <c r="Z246" s="100" t="b">
        <f>_xlfn.XLOOKUP(A246,'Patient Health Records'!A:A,'Patient Health Records'!T:T,"Not Found")</f>
        <v>0</v>
      </c>
      <c r="AA246" s="100" t="b" cm="1">
        <f t="array" ref="AA246">_xlfn.SWITCH(Z246, "Yes", TRUE, "No", FALSE, Z246)</f>
        <v>0</v>
      </c>
      <c r="AB246" s="100" t="b">
        <f>_xlfn.XLOOKUP(A246,'Patient Health Records'!A:A,'Patient Health Records'!K:K,"Not Found")</f>
        <v>0</v>
      </c>
      <c r="AC246" s="100" t="b" cm="1">
        <f t="array" ref="AC246">_xlfn.SWITCH(AB246, "Yes", TRUE, "No", FALSE, AB246)</f>
        <v>0</v>
      </c>
    </row>
    <row r="247" spans="1:29">
      <c r="A247" s="2" t="s">
        <v>477</v>
      </c>
      <c r="B247" s="100" t="str">
        <f>_xlfn.XLOOKUP(A247,'Patient Demographics'!A247:A1246,'Patient Demographics'!H247:H1246,"Not Found")</f>
        <v>Middle-aged</v>
      </c>
      <c r="C247" s="100" t="str">
        <f>_xlfn.XLOOKUP(A247,'Patient Demographics'!A247:A1246,'Patient Demographics'!L247:L1246,"Not Found")</f>
        <v>North</v>
      </c>
      <c r="D247" s="100" t="str">
        <f>_xlfn.XLOOKUP(A247,'Patient Demographics'!A:A,'Patient Demographics'!J:J,"Not Found")</f>
        <v>Punjab</v>
      </c>
      <c r="E247" s="100">
        <f>_xlfn.XLOOKUP(A247,'Billing Details'!A247:A1246,'Billing Details'!E247:E1246,"Not Found")</f>
        <v>200000</v>
      </c>
      <c r="F247" s="100">
        <f>_xlfn.XLOOKUP(A247,'Billing Details'!A247:A1246,'Billing Details'!M247:M1246,"Not Found")</f>
        <v>121054.08</v>
      </c>
      <c r="G247" s="100">
        <f>_xlfn.XLOOKUP(A247,'Patient Health Records'!A247:A1246,'Patient Health Records'!G247:G1246,"Not Found")</f>
        <v>69</v>
      </c>
      <c r="H247" s="17" t="str">
        <f>_xlfn.XLOOKUP(A247,'Patient Demographics'!A247:A1246,'Patient Demographics'!C247:C1246,"Not Found")</f>
        <v>Male</v>
      </c>
      <c r="I247" s="100" t="str">
        <f>_xlfn.XLOOKUP(A247,'Patient Health Records'!A247:A1246,'Patient Health Records'!B247:B1246,"Not Found")</f>
        <v>B+</v>
      </c>
      <c r="J247" s="100" t="b">
        <f>_xlfn.XLOOKUP(A247,'Patient Health Records'!A247:A1246,'Patient Health Records'!H247:H1246,"Not Found")</f>
        <v>0</v>
      </c>
      <c r="K247" s="100" t="b">
        <f>_xlfn.XLOOKUP(A247,'Patient Health Records'!A247:A1246,'Patient Health Records'!J247:J1246,"Not Found")</f>
        <v>1</v>
      </c>
      <c r="L247" s="100" t="b">
        <f>_xlfn.XLOOKUP(A247,'Billing Details'!A:A,'Billing Details'!K:K,"Not Found")</f>
        <v>1</v>
      </c>
      <c r="M247" s="100" t="str">
        <f>_xlfn.XLOOKUP(A247,'Patient Education'!A:A,'Patient Education'!B:B,"Not Found")</f>
        <v>Master's Degree</v>
      </c>
      <c r="N247" s="100" t="str">
        <f>_xlfn.XLOOKUP(A247,'Patient Education'!A:A,'Patient Education'!C:C,"None")</f>
        <v>Senior Executive</v>
      </c>
      <c r="O247" s="100">
        <f>_xlfn.XLOOKUP(A247,'Patient Demographics'!A:A,'Patient Demographics'!I:I,"Not Found")</f>
        <v>400</v>
      </c>
      <c r="P247" s="100" t="str" cm="1">
        <f t="array" ref="P247">_xlfn.IFS(
 O247 &lt;= 2, "Very Low",
 O247 &lt;= 5, "Low",
 O247 &lt;= 10, "Lower-Middle",
 O247 &lt;= 25, "Middle",
 O247 &lt;= 50, "Upper-Middle",
 O247 &lt;= 100, "High",
 O247 &lt;= 200, "Very High",
 O247 &lt;= 400, "Ultra High"
)</f>
        <v>Ultra High</v>
      </c>
      <c r="Q247" s="33">
        <f>_xlfn.XLOOKUP(A247,'Patient Health Records'!A:A,'Patient Health Records'!E:E,"Not Found")</f>
        <v>28.353057199211044</v>
      </c>
      <c r="R247" s="100" t="b">
        <f>_xlfn.XLOOKUP(A247,'Patient Health Records'!A247:A1246,'Patient Health Records'!T247:T1246,"Not Found")</f>
        <v>1</v>
      </c>
      <c r="S247" s="100" t="b" cm="1">
        <f t="array" ref="S247">_xlfn.SWITCH(R247, "Yes", TRUE, "No", FALSE, R247)</f>
        <v>1</v>
      </c>
      <c r="T247" s="100" t="str">
        <f>_xlfn.XLOOKUP(A247,'Patient Health Records'!A:A,'Patient Health Records'!V:V,"Not Found")</f>
        <v>Appendicitis</v>
      </c>
      <c r="U247" s="100" t="str">
        <f>_xlfn.XLOOKUP(A247,'Patient Health Records'!A:A,'Patient Health Records'!X:X,"Not Found")</f>
        <v>Recovered</v>
      </c>
      <c r="V247" s="100" t="b">
        <f>_xlfn.XLOOKUP(A247,'Billing Details'!A:A,'Billing Details'!K:K,"Not Found")</f>
        <v>1</v>
      </c>
      <c r="W247" s="100" t="str">
        <f>_xlfn.XLOOKUP(A247,'Billing Details'!A:A,'Billing Details'!J:J,"Not Found")</f>
        <v>Blue Cross</v>
      </c>
      <c r="X247" s="100" t="b">
        <f>_xlfn.XLOOKUP(A247,'Patient Health Records'!A:A,'Patient Health Records'!P:P,"Not Found")</f>
        <v>1</v>
      </c>
      <c r="Y247" s="100" t="b" cm="1">
        <f t="array" ref="Y247">_xlfn.SWITCH(X247, "Yes", TRUE, "No", FALSE, X247)</f>
        <v>1</v>
      </c>
      <c r="Z247" s="100" t="b">
        <f>_xlfn.XLOOKUP(A247,'Patient Health Records'!A:A,'Patient Health Records'!T:T,"Not Found")</f>
        <v>1</v>
      </c>
      <c r="AA247" s="100" t="b" cm="1">
        <f t="array" ref="AA247">_xlfn.SWITCH(Z247, "Yes", TRUE, "No", FALSE, Z247)</f>
        <v>1</v>
      </c>
      <c r="AB247" s="100" t="b">
        <f>_xlfn.XLOOKUP(A247,'Patient Health Records'!A:A,'Patient Health Records'!K:K,"Not Found")</f>
        <v>1</v>
      </c>
      <c r="AC247" s="100" t="b" cm="1">
        <f t="array" ref="AC247">_xlfn.SWITCH(AB247, "Yes", TRUE, "No", FALSE, AB247)</f>
        <v>1</v>
      </c>
    </row>
    <row r="248" spans="1:29">
      <c r="A248" s="2" t="s">
        <v>479</v>
      </c>
      <c r="B248" s="100" t="str">
        <f>_xlfn.XLOOKUP(A248,'Patient Demographics'!A248:A1247,'Patient Demographics'!H248:H1247,"Not Found")</f>
        <v>Senior</v>
      </c>
      <c r="C248" s="100" t="str">
        <f>_xlfn.XLOOKUP(A248,'Patient Demographics'!A248:A1247,'Patient Demographics'!L248:L1247,"Not Found")</f>
        <v>East</v>
      </c>
      <c r="D248" s="100" t="str">
        <f>_xlfn.XLOOKUP(A248,'Patient Demographics'!A:A,'Patient Demographics'!J:J,"Not Found")</f>
        <v>West Bengal</v>
      </c>
      <c r="E248" s="100">
        <f>_xlfn.XLOOKUP(A248,'Billing Details'!A248:A1247,'Billing Details'!E248:E1247,"Not Found")</f>
        <v>30000</v>
      </c>
      <c r="F248" s="100">
        <f>_xlfn.XLOOKUP(A248,'Billing Details'!A248:A1247,'Billing Details'!M248:M1247,"Not Found")</f>
        <v>21701.46</v>
      </c>
      <c r="G248" s="100">
        <f>_xlfn.XLOOKUP(A248,'Patient Health Records'!A248:A1247,'Patient Health Records'!G248:G1247,"Not Found")</f>
        <v>77.599999999999994</v>
      </c>
      <c r="H248" s="17" t="str">
        <f>_xlfn.XLOOKUP(A248,'Patient Demographics'!A248:A1247,'Patient Demographics'!C248:C1247,"Not Found")</f>
        <v>Male</v>
      </c>
      <c r="I248" s="100" t="str">
        <f>_xlfn.XLOOKUP(A248,'Patient Health Records'!A248:A1247,'Patient Health Records'!B248:B1247,"Not Found")</f>
        <v>AB+</v>
      </c>
      <c r="J248" s="100" t="b">
        <f>_xlfn.XLOOKUP(A248,'Patient Health Records'!A248:A1247,'Patient Health Records'!H248:H1247,"Not Found")</f>
        <v>0</v>
      </c>
      <c r="K248" s="100" t="b">
        <f>_xlfn.XLOOKUP(A248,'Patient Health Records'!A248:A1247,'Patient Health Records'!J248:J1247,"Not Found")</f>
        <v>0</v>
      </c>
      <c r="L248" s="100" t="b">
        <f>_xlfn.XLOOKUP(A248,'Billing Details'!A:A,'Billing Details'!K:K,"Not Found")</f>
        <v>1</v>
      </c>
      <c r="M248" s="100" t="str">
        <f>_xlfn.XLOOKUP(A248,'Patient Education'!A:A,'Patient Education'!B:B,"Not Found")</f>
        <v>Master's Degree</v>
      </c>
      <c r="N248" s="100" t="str">
        <f>_xlfn.XLOOKUP(A248,'Patient Education'!A:A,'Patient Education'!C:C,"None")</f>
        <v>Software Engineer</v>
      </c>
      <c r="O248" s="100">
        <f>_xlfn.XLOOKUP(A248,'Patient Demographics'!A:A,'Patient Demographics'!I:I,"Not Found")</f>
        <v>7</v>
      </c>
      <c r="P248" s="100" t="str" cm="1">
        <f t="array" ref="P248">_xlfn.IFS(
 O248 &lt;= 2, "Very Low",
 O248 &lt;= 5, "Low",
 O248 &lt;= 10, "Lower-Middle",
 O248 &lt;= 25, "Middle",
 O248 &lt;= 50, "Upper-Middle",
 O248 &lt;= 100, "High",
 O248 &lt;= 200, "Very High",
 O248 &lt;= 400, "Ultra High"
)</f>
        <v>Lower-Middle</v>
      </c>
      <c r="Q248" s="33">
        <f>_xlfn.XLOOKUP(A248,'Patient Health Records'!A:A,'Patient Health Records'!E:E,"Not Found")</f>
        <v>29.937116623587048</v>
      </c>
      <c r="R248" s="100" t="b">
        <f>_xlfn.XLOOKUP(A248,'Patient Health Records'!A248:A1247,'Patient Health Records'!T248:T1247,"Not Found")</f>
        <v>1</v>
      </c>
      <c r="S248" s="100" t="b" cm="1">
        <f t="array" ref="S248">_xlfn.SWITCH(R248, "Yes", TRUE, "No", FALSE, R248)</f>
        <v>1</v>
      </c>
      <c r="T248" s="100" t="str">
        <f>_xlfn.XLOOKUP(A248,'Patient Health Records'!A:A,'Patient Health Records'!V:V,"Not Found")</f>
        <v>Heart Disease</v>
      </c>
      <c r="U248" s="100" t="str">
        <f>_xlfn.XLOOKUP(A248,'Patient Health Records'!A:A,'Patient Health Records'!X:X,"Not Found")</f>
        <v>Ongoing Treatment</v>
      </c>
      <c r="V248" s="100" t="b">
        <f>_xlfn.XLOOKUP(A248,'Billing Details'!A:A,'Billing Details'!K:K,"Not Found")</f>
        <v>1</v>
      </c>
      <c r="W248" s="100" t="str">
        <f>_xlfn.XLOOKUP(A248,'Billing Details'!A:A,'Billing Details'!J:J,"Not Found")</f>
        <v>Cigna</v>
      </c>
      <c r="X248" s="100" t="b">
        <f>_xlfn.XLOOKUP(A248,'Patient Health Records'!A:A,'Patient Health Records'!P:P,"Not Found")</f>
        <v>1</v>
      </c>
      <c r="Y248" s="100" t="b" cm="1">
        <f t="array" ref="Y248">_xlfn.SWITCH(X248, "Yes", TRUE, "No", FALSE, X248)</f>
        <v>1</v>
      </c>
      <c r="Z248" s="100" t="b">
        <f>_xlfn.XLOOKUP(A248,'Patient Health Records'!A:A,'Patient Health Records'!T:T,"Not Found")</f>
        <v>1</v>
      </c>
      <c r="AA248" s="100" t="b" cm="1">
        <f t="array" ref="AA248">_xlfn.SWITCH(Z248, "Yes", TRUE, "No", FALSE, Z248)</f>
        <v>1</v>
      </c>
      <c r="AB248" s="100" t="b">
        <f>_xlfn.XLOOKUP(A248,'Patient Health Records'!A:A,'Patient Health Records'!K:K,"Not Found")</f>
        <v>0</v>
      </c>
      <c r="AC248" s="100" t="b" cm="1">
        <f t="array" ref="AC248">_xlfn.SWITCH(AB248, "Yes", TRUE, "No", FALSE, AB248)</f>
        <v>0</v>
      </c>
    </row>
    <row r="249" spans="1:29">
      <c r="A249" s="2" t="s">
        <v>480</v>
      </c>
      <c r="B249" s="100" t="str">
        <f>_xlfn.XLOOKUP(A249,'Patient Demographics'!A249:A1248,'Patient Demographics'!H249:H1248,"Not Found")</f>
        <v>Middle-aged</v>
      </c>
      <c r="C249" s="100" t="str">
        <f>_xlfn.XLOOKUP(A249,'Patient Demographics'!A249:A1248,'Patient Demographics'!L249:L1248,"Not Found")</f>
        <v>South</v>
      </c>
      <c r="D249" s="100" t="str">
        <f>_xlfn.XLOOKUP(A249,'Patient Demographics'!A:A,'Patient Demographics'!J:J,"Not Found")</f>
        <v>Karnataka</v>
      </c>
      <c r="E249" s="100">
        <f>_xlfn.XLOOKUP(A249,'Billing Details'!A249:A1248,'Billing Details'!E249:E1248,"Not Found")</f>
        <v>60000</v>
      </c>
      <c r="F249" s="100">
        <f>_xlfn.XLOOKUP(A249,'Billing Details'!A249:A1248,'Billing Details'!M249:M1248,"Not Found")</f>
        <v>0</v>
      </c>
      <c r="G249" s="100">
        <f>_xlfn.XLOOKUP(A249,'Patient Health Records'!A249:A1248,'Patient Health Records'!G249:G1248,"Not Found")</f>
        <v>83.9</v>
      </c>
      <c r="H249" s="17" t="str">
        <f>_xlfn.XLOOKUP(A249,'Patient Demographics'!A249:A1248,'Patient Demographics'!C249:C1248,"Not Found")</f>
        <v>Male</v>
      </c>
      <c r="I249" s="100" t="str">
        <f>_xlfn.XLOOKUP(A249,'Patient Health Records'!A249:A1248,'Patient Health Records'!B249:B1248,"Not Found")</f>
        <v>A+</v>
      </c>
      <c r="J249" s="100" t="b">
        <f>_xlfn.XLOOKUP(A249,'Patient Health Records'!A249:A1248,'Patient Health Records'!H249:H1248,"Not Found")</f>
        <v>0</v>
      </c>
      <c r="K249" s="100" t="b">
        <f>_xlfn.XLOOKUP(A249,'Patient Health Records'!A249:A1248,'Patient Health Records'!J249:J1248,"Not Found")</f>
        <v>0</v>
      </c>
      <c r="L249" s="100" t="b">
        <f>_xlfn.XLOOKUP(A249,'Billing Details'!A:A,'Billing Details'!K:K,"Not Found")</f>
        <v>0</v>
      </c>
      <c r="M249" s="100" t="str">
        <f>_xlfn.XLOOKUP(A249,'Patient Education'!A:A,'Patient Education'!B:B,"Not Found")</f>
        <v>Bachelor's Degree</v>
      </c>
      <c r="N249" s="100" t="str">
        <f>_xlfn.XLOOKUP(A249,'Patient Education'!A:A,'Patient Education'!C:C,"None")</f>
        <v>Teacher</v>
      </c>
      <c r="O249" s="100">
        <f>_xlfn.XLOOKUP(A249,'Patient Demographics'!A:A,'Patient Demographics'!I:I,"Not Found")</f>
        <v>7</v>
      </c>
      <c r="P249" s="100" t="str" cm="1">
        <f t="array" ref="P249">_xlfn.IFS(
 O249 &lt;= 2, "Very Low",
 O249 &lt;= 5, "Low",
 O249 &lt;= 10, "Lower-Middle",
 O249 &lt;= 25, "Middle",
 O249 &lt;= 50, "Upper-Middle",
 O249 &lt;= 100, "High",
 O249 &lt;= 200, "Very High",
 O249 &lt;= 400, "Ultra High"
)</f>
        <v>Lower-Middle</v>
      </c>
      <c r="Q249" s="33">
        <f>_xlfn.XLOOKUP(A249,'Patient Health Records'!A:A,'Patient Health Records'!E:E,"Not Found")</f>
        <v>29.7264739229025</v>
      </c>
      <c r="R249" s="100" t="b">
        <f>_xlfn.XLOOKUP(A249,'Patient Health Records'!A249:A1248,'Patient Health Records'!T249:T1248,"Not Found")</f>
        <v>1</v>
      </c>
      <c r="S249" s="100" t="b" cm="1">
        <f t="array" ref="S249">_xlfn.SWITCH(R249, "Yes", TRUE, "No", FALSE, R249)</f>
        <v>1</v>
      </c>
      <c r="T249" s="100" t="str">
        <f>_xlfn.XLOOKUP(A249,'Patient Health Records'!A:A,'Patient Health Records'!V:V,"Not Found")</f>
        <v>Heart Attack</v>
      </c>
      <c r="U249" s="100" t="str">
        <f>_xlfn.XLOOKUP(A249,'Patient Health Records'!A:A,'Patient Health Records'!X:X,"Not Found")</f>
        <v>Recovered</v>
      </c>
      <c r="V249" s="100" t="b">
        <f>_xlfn.XLOOKUP(A249,'Billing Details'!A:A,'Billing Details'!K:K,"Not Found")</f>
        <v>0</v>
      </c>
      <c r="W249" s="100">
        <f>_xlfn.XLOOKUP(A249,'Billing Details'!A:A,'Billing Details'!J:J,"Not Found")</f>
        <v>0</v>
      </c>
      <c r="X249" s="100" t="b">
        <f>_xlfn.XLOOKUP(A249,'Patient Health Records'!A:A,'Patient Health Records'!P:P,"Not Found")</f>
        <v>1</v>
      </c>
      <c r="Y249" s="100" t="b" cm="1">
        <f t="array" ref="Y249">_xlfn.SWITCH(X249, "Yes", TRUE, "No", FALSE, X249)</f>
        <v>1</v>
      </c>
      <c r="Z249" s="100" t="b">
        <f>_xlfn.XLOOKUP(A249,'Patient Health Records'!A:A,'Patient Health Records'!T:T,"Not Found")</f>
        <v>1</v>
      </c>
      <c r="AA249" s="100" t="b" cm="1">
        <f t="array" ref="AA249">_xlfn.SWITCH(Z249, "Yes", TRUE, "No", FALSE, Z249)</f>
        <v>1</v>
      </c>
      <c r="AB249" s="100" t="str">
        <f>_xlfn.XLOOKUP(A249,'Patient Health Records'!A:A,'Patient Health Records'!K:K,"Not Found")</f>
        <v>No</v>
      </c>
      <c r="AC249" s="100" t="b" cm="1">
        <f t="array" ref="AC249">_xlfn.SWITCH(AB249, "Yes", TRUE, "No", FALSE, AB249)</f>
        <v>0</v>
      </c>
    </row>
    <row r="250" spans="1:29">
      <c r="A250" s="2" t="s">
        <v>481</v>
      </c>
      <c r="B250" s="100" t="str">
        <f>_xlfn.XLOOKUP(A250,'Patient Demographics'!A250:A1249,'Patient Demographics'!H250:H1249,"Not Found")</f>
        <v>Senior</v>
      </c>
      <c r="C250" s="100" t="str">
        <f>_xlfn.XLOOKUP(A250,'Patient Demographics'!A250:A1249,'Patient Demographics'!L250:L1249,"Not Found")</f>
        <v>North</v>
      </c>
      <c r="D250" s="100" t="str">
        <f>_xlfn.XLOOKUP(A250,'Patient Demographics'!A:A,'Patient Demographics'!J:J,"Not Found")</f>
        <v>Uttar Pradesh</v>
      </c>
      <c r="E250" s="100">
        <f>_xlfn.XLOOKUP(A250,'Billing Details'!A250:A1249,'Billing Details'!E250:E1249,"Not Found")</f>
        <v>800</v>
      </c>
      <c r="F250" s="100">
        <f>_xlfn.XLOOKUP(A250,'Billing Details'!A250:A1249,'Billing Details'!M250:M1249,"Not Found")</f>
        <v>703.87</v>
      </c>
      <c r="G250" s="100">
        <f>_xlfn.XLOOKUP(A250,'Patient Health Records'!A250:A1249,'Patient Health Records'!G250:G1249,"Not Found")</f>
        <v>76.8</v>
      </c>
      <c r="H250" s="17" t="str">
        <f>_xlfn.XLOOKUP(A250,'Patient Demographics'!A250:A1249,'Patient Demographics'!C250:C1249,"Not Found")</f>
        <v>Male</v>
      </c>
      <c r="I250" s="100" t="str">
        <f>_xlfn.XLOOKUP(A250,'Patient Health Records'!A250:A1249,'Patient Health Records'!B250:B1249,"Not Found")</f>
        <v>B+</v>
      </c>
      <c r="J250" s="100" t="b">
        <f>_xlfn.XLOOKUP(A250,'Patient Health Records'!A250:A1249,'Patient Health Records'!H250:H1249,"Not Found")</f>
        <v>0</v>
      </c>
      <c r="K250" s="100" t="b">
        <f>_xlfn.XLOOKUP(A250,'Patient Health Records'!A250:A1249,'Patient Health Records'!J250:J1249,"Not Found")</f>
        <v>0</v>
      </c>
      <c r="L250" s="100" t="b">
        <f>_xlfn.XLOOKUP(A250,'Billing Details'!A:A,'Billing Details'!K:K,"Not Found")</f>
        <v>1</v>
      </c>
      <c r="M250" s="100" t="str">
        <f>_xlfn.XLOOKUP(A250,'Patient Education'!A:A,'Patient Education'!B:B,"Not Found")</f>
        <v>School</v>
      </c>
      <c r="N250" s="100" t="str">
        <f>_xlfn.XLOOKUP(A250,'Patient Education'!A:A,'Patient Education'!C:C,"None")</f>
        <v>Driver</v>
      </c>
      <c r="O250" s="100">
        <f>_xlfn.XLOOKUP(A250,'Patient Demographics'!A:A,'Patient Demographics'!I:I,"Not Found")</f>
        <v>0.5</v>
      </c>
      <c r="P250" s="100" t="str" cm="1">
        <f t="array" ref="P250">_xlfn.IFS(
 O250 &lt;= 2, "Very Low",
 O250 &lt;= 5, "Low",
 O250 &lt;= 10, "Lower-Middle",
 O250 &lt;= 25, "Middle",
 O250 &lt;= 50, "Upper-Middle",
 O250 &lt;= 100, "High",
 O250 &lt;= 200, "Very High",
 O250 &lt;= 400, "Ultra High"
)</f>
        <v>Very Low</v>
      </c>
      <c r="Q250" s="33">
        <f>_xlfn.XLOOKUP(A250,'Patient Health Records'!A:A,'Patient Health Records'!E:E,"Not Found")</f>
        <v>33.682733213455549</v>
      </c>
      <c r="R250" s="100" t="b">
        <f>_xlfn.XLOOKUP(A250,'Patient Health Records'!A250:A1249,'Patient Health Records'!T250:T1249,"Not Found")</f>
        <v>1</v>
      </c>
      <c r="S250" s="100" t="b" cm="1">
        <f t="array" ref="S250">_xlfn.SWITCH(R250, "Yes", TRUE, "No", FALSE, R250)</f>
        <v>1</v>
      </c>
      <c r="T250" s="100" t="str">
        <f>_xlfn.XLOOKUP(A250,'Patient Health Records'!A:A,'Patient Health Records'!V:V,"Not Found")</f>
        <v>Kidney Stones</v>
      </c>
      <c r="U250" s="100" t="str">
        <f>_xlfn.XLOOKUP(A250,'Patient Health Records'!A:A,'Patient Health Records'!X:X,"Not Found")</f>
        <v>Critical</v>
      </c>
      <c r="V250" s="100" t="b">
        <f>_xlfn.XLOOKUP(A250,'Billing Details'!A:A,'Billing Details'!K:K,"Not Found")</f>
        <v>1</v>
      </c>
      <c r="W250" s="100" t="str">
        <f>_xlfn.XLOOKUP(A250,'Billing Details'!A:A,'Billing Details'!J:J,"Not Found")</f>
        <v>Cigna</v>
      </c>
      <c r="X250" s="100" t="b">
        <f>_xlfn.XLOOKUP(A250,'Patient Health Records'!A:A,'Patient Health Records'!P:P,"Not Found")</f>
        <v>1</v>
      </c>
      <c r="Y250" s="100" t="b" cm="1">
        <f t="array" ref="Y250">_xlfn.SWITCH(X250, "Yes", TRUE, "No", FALSE, X250)</f>
        <v>1</v>
      </c>
      <c r="Z250" s="100" t="b">
        <f>_xlfn.XLOOKUP(A250,'Patient Health Records'!A:A,'Patient Health Records'!T:T,"Not Found")</f>
        <v>1</v>
      </c>
      <c r="AA250" s="100" t="b" cm="1">
        <f t="array" ref="AA250">_xlfn.SWITCH(Z250, "Yes", TRUE, "No", FALSE, Z250)</f>
        <v>1</v>
      </c>
      <c r="AB250" s="100" t="b">
        <f>_xlfn.XLOOKUP(A250,'Patient Health Records'!A:A,'Patient Health Records'!K:K,"Not Found")</f>
        <v>1</v>
      </c>
      <c r="AC250" s="100" t="b" cm="1">
        <f t="array" ref="AC250">_xlfn.SWITCH(AB250, "Yes", TRUE, "No", FALSE, AB250)</f>
        <v>1</v>
      </c>
    </row>
    <row r="251" spans="1:29">
      <c r="A251" s="2" t="s">
        <v>482</v>
      </c>
      <c r="B251" s="100" t="str">
        <f>_xlfn.XLOOKUP(A251,'Patient Demographics'!A251:A1250,'Patient Demographics'!H251:H1250,"Not Found")</f>
        <v>Adult</v>
      </c>
      <c r="C251" s="100" t="str">
        <f>_xlfn.XLOOKUP(A251,'Patient Demographics'!A251:A1250,'Patient Demographics'!L251:L1250,"Not Found")</f>
        <v>East</v>
      </c>
      <c r="D251" s="100" t="str">
        <f>_xlfn.XLOOKUP(A251,'Patient Demographics'!A:A,'Patient Demographics'!J:J,"Not Found")</f>
        <v>West Bengal</v>
      </c>
      <c r="E251" s="100">
        <f>_xlfn.XLOOKUP(A251,'Billing Details'!A251:A1250,'Billing Details'!E251:E1250,"Not Found")</f>
        <v>500</v>
      </c>
      <c r="F251" s="100">
        <f>_xlfn.XLOOKUP(A251,'Billing Details'!A251:A1250,'Billing Details'!M251:M1250,"Not Found")</f>
        <v>270.32</v>
      </c>
      <c r="G251" s="100">
        <f>_xlfn.XLOOKUP(A251,'Patient Health Records'!A251:A1250,'Patient Health Records'!G251:G1250,"Not Found")</f>
        <v>66.7</v>
      </c>
      <c r="H251" s="17" t="str">
        <f>_xlfn.XLOOKUP(A251,'Patient Demographics'!A251:A1250,'Patient Demographics'!C251:C1250,"Not Found")</f>
        <v>Male</v>
      </c>
      <c r="I251" s="100" t="str">
        <f>_xlfn.XLOOKUP(A251,'Patient Health Records'!A251:A1250,'Patient Health Records'!B251:B1250,"Not Found")</f>
        <v>AB+</v>
      </c>
      <c r="J251" s="100" t="b">
        <f>_xlfn.XLOOKUP(A251,'Patient Health Records'!A251:A1250,'Patient Health Records'!H251:H1250,"Not Found")</f>
        <v>0</v>
      </c>
      <c r="K251" s="100" t="b">
        <f>_xlfn.XLOOKUP(A251,'Patient Health Records'!A251:A1250,'Patient Health Records'!J251:J1250,"Not Found")</f>
        <v>0</v>
      </c>
      <c r="L251" s="100" t="b">
        <f>_xlfn.XLOOKUP(A251,'Billing Details'!A:A,'Billing Details'!K:K,"Not Found")</f>
        <v>1</v>
      </c>
      <c r="M251" s="100" t="str">
        <f>_xlfn.XLOOKUP(A251,'Patient Education'!A:A,'Patient Education'!B:B,"Not Found")</f>
        <v>School</v>
      </c>
      <c r="N251" s="100" t="str">
        <f>_xlfn.XLOOKUP(A251,'Patient Education'!A:A,'Patient Education'!C:C,"None")</f>
        <v>Retail Worker</v>
      </c>
      <c r="O251" s="100">
        <f>_xlfn.XLOOKUP(A251,'Patient Demographics'!A:A,'Patient Demographics'!I:I,"Not Found")</f>
        <v>5</v>
      </c>
      <c r="P251" s="100" t="str" cm="1">
        <f t="array" ref="P251">_xlfn.IFS(
 O251 &lt;= 2, "Very Low",
 O251 &lt;= 5, "Low",
 O251 &lt;= 10, "Lower-Middle",
 O251 &lt;= 25, "Middle",
 O251 &lt;= 50, "Upper-Middle",
 O251 &lt;= 100, "High",
 O251 &lt;= 200, "Very High",
 O251 &lt;= 400, "Ultra High"
)</f>
        <v>Low</v>
      </c>
      <c r="Q251" s="33">
        <f>_xlfn.XLOOKUP(A251,'Patient Health Records'!A:A,'Patient Health Records'!E:E,"Not Found")</f>
        <v>24.499540863177231</v>
      </c>
      <c r="R251" s="100" t="b">
        <f>_xlfn.XLOOKUP(A251,'Patient Health Records'!A251:A1250,'Patient Health Records'!T251:T1250,"Not Found")</f>
        <v>0</v>
      </c>
      <c r="S251" s="100" t="b" cm="1">
        <f t="array" ref="S251">_xlfn.SWITCH(R251, "Yes", TRUE, "No", FALSE, R251)</f>
        <v>0</v>
      </c>
      <c r="T251" s="100" t="str">
        <f>_xlfn.XLOOKUP(A251,'Patient Health Records'!A:A,'Patient Health Records'!V:V,"Not Found")</f>
        <v>Allergic Reaction</v>
      </c>
      <c r="U251" s="100" t="str">
        <f>_xlfn.XLOOKUP(A251,'Patient Health Records'!A:A,'Patient Health Records'!X:X,"Not Found")</f>
        <v>Recovered</v>
      </c>
      <c r="V251" s="100" t="b">
        <f>_xlfn.XLOOKUP(A251,'Billing Details'!A:A,'Billing Details'!K:K,"Not Found")</f>
        <v>1</v>
      </c>
      <c r="W251" s="100" t="str">
        <f>_xlfn.XLOOKUP(A251,'Billing Details'!A:A,'Billing Details'!J:J,"Not Found")</f>
        <v>Medicare</v>
      </c>
      <c r="X251" s="100" t="b">
        <f>_xlfn.XLOOKUP(A251,'Patient Health Records'!A:A,'Patient Health Records'!P:P,"Not Found")</f>
        <v>0</v>
      </c>
      <c r="Y251" s="100" t="b" cm="1">
        <f t="array" ref="Y251">_xlfn.SWITCH(X251, "Yes", TRUE, "No", FALSE, X251)</f>
        <v>0</v>
      </c>
      <c r="Z251" s="100" t="b">
        <f>_xlfn.XLOOKUP(A251,'Patient Health Records'!A:A,'Patient Health Records'!T:T,"Not Found")</f>
        <v>0</v>
      </c>
      <c r="AA251" s="100" t="b" cm="1">
        <f t="array" ref="AA251">_xlfn.SWITCH(Z251, "Yes", TRUE, "No", FALSE, Z251)</f>
        <v>0</v>
      </c>
      <c r="AB251" s="100" t="b">
        <f>_xlfn.XLOOKUP(A251,'Patient Health Records'!A:A,'Patient Health Records'!K:K,"Not Found")</f>
        <v>0</v>
      </c>
      <c r="AC251" s="100" t="b" cm="1">
        <f t="array" ref="AC251">_xlfn.SWITCH(AB251, "Yes", TRUE, "No", FALSE, AB251)</f>
        <v>0</v>
      </c>
    </row>
    <row r="252" spans="1:29">
      <c r="A252" s="2" t="s">
        <v>483</v>
      </c>
      <c r="B252" s="100" t="str">
        <f>_xlfn.XLOOKUP(A252,'Patient Demographics'!A252:A1251,'Patient Demographics'!H252:H1251,"Not Found")</f>
        <v>Adult</v>
      </c>
      <c r="C252" s="100" t="str">
        <f>_xlfn.XLOOKUP(A252,'Patient Demographics'!A252:A1251,'Patient Demographics'!L252:L1251,"Not Found")</f>
        <v>South</v>
      </c>
      <c r="D252" s="100" t="str">
        <f>_xlfn.XLOOKUP(A252,'Patient Demographics'!A:A,'Patient Demographics'!J:J,"Not Found")</f>
        <v>Tamil Nadu</v>
      </c>
      <c r="E252" s="100">
        <f>_xlfn.XLOOKUP(A252,'Billing Details'!A252:A1251,'Billing Details'!E252:E1251,"Not Found")</f>
        <v>24000</v>
      </c>
      <c r="F252" s="100">
        <f>_xlfn.XLOOKUP(A252,'Billing Details'!A252:A1251,'Billing Details'!M252:M1251,"Not Found")</f>
        <v>18664.68</v>
      </c>
      <c r="G252" s="100">
        <f>_xlfn.XLOOKUP(A252,'Patient Health Records'!A252:A1251,'Patient Health Records'!G252:G1251,"Not Found")</f>
        <v>71.400000000000006</v>
      </c>
      <c r="H252" s="17" t="str">
        <f>_xlfn.XLOOKUP(A252,'Patient Demographics'!A252:A1251,'Patient Demographics'!C252:C1251,"Not Found")</f>
        <v>Female</v>
      </c>
      <c r="I252" s="100" t="str">
        <f>_xlfn.XLOOKUP(A252,'Patient Health Records'!A252:A1251,'Patient Health Records'!B252:B1251,"Not Found")</f>
        <v>O-</v>
      </c>
      <c r="J252" s="100" t="b">
        <f>_xlfn.XLOOKUP(A252,'Patient Health Records'!A252:A1251,'Patient Health Records'!H252:H1251,"Not Found")</f>
        <v>0</v>
      </c>
      <c r="K252" s="100" t="b">
        <f>_xlfn.XLOOKUP(A252,'Patient Health Records'!A252:A1251,'Patient Health Records'!J252:J1251,"Not Found")</f>
        <v>0</v>
      </c>
      <c r="L252" s="100" t="b">
        <f>_xlfn.XLOOKUP(A252,'Billing Details'!A:A,'Billing Details'!K:K,"Not Found")</f>
        <v>1</v>
      </c>
      <c r="M252" s="100" t="str">
        <f>_xlfn.XLOOKUP(A252,'Patient Education'!A:A,'Patient Education'!B:B,"Not Found")</f>
        <v>Master's Degree</v>
      </c>
      <c r="N252" s="100" t="str">
        <f>_xlfn.XLOOKUP(A252,'Patient Education'!A:A,'Patient Education'!C:C,"None")</f>
        <v>Doctor</v>
      </c>
      <c r="O252" s="100">
        <f>_xlfn.XLOOKUP(A252,'Patient Demographics'!A:A,'Patient Demographics'!I:I,"Not Found")</f>
        <v>9</v>
      </c>
      <c r="P252" s="100" t="str" cm="1">
        <f t="array" ref="P252">_xlfn.IFS(
 O252 &lt;= 2, "Very Low",
 O252 &lt;= 5, "Low",
 O252 &lt;= 10, "Lower-Middle",
 O252 &lt;= 25, "Middle",
 O252 &lt;= 50, "Upper-Middle",
 O252 &lt;= 100, "High",
 O252 &lt;= 200, "Very High",
 O252 &lt;= 400, "Ultra High"
)</f>
        <v>Lower-Middle</v>
      </c>
      <c r="Q252" s="33">
        <f>_xlfn.XLOOKUP(A252,'Patient Health Records'!A:A,'Patient Health Records'!E:E,"Not Found")</f>
        <v>25.91087240528379</v>
      </c>
      <c r="R252" s="100" t="b">
        <f>_xlfn.XLOOKUP(A252,'Patient Health Records'!A252:A1251,'Patient Health Records'!T252:T1251,"Not Found")</f>
        <v>0</v>
      </c>
      <c r="S252" s="100" t="b" cm="1">
        <f t="array" ref="S252">_xlfn.SWITCH(R252, "Yes", TRUE, "No", FALSE, R252)</f>
        <v>0</v>
      </c>
      <c r="T252" s="100" t="str">
        <f>_xlfn.XLOOKUP(A252,'Patient Health Records'!A:A,'Patient Health Records'!V:V,"Not Found")</f>
        <v>Allergic Reaction</v>
      </c>
      <c r="U252" s="100" t="str">
        <f>_xlfn.XLOOKUP(A252,'Patient Health Records'!A:A,'Patient Health Records'!X:X,"Not Found")</f>
        <v>Critical</v>
      </c>
      <c r="V252" s="100" t="b">
        <f>_xlfn.XLOOKUP(A252,'Billing Details'!A:A,'Billing Details'!K:K,"Not Found")</f>
        <v>1</v>
      </c>
      <c r="W252" s="100" t="str">
        <f>_xlfn.XLOOKUP(A252,'Billing Details'!A:A,'Billing Details'!J:J,"Not Found")</f>
        <v>Medicare</v>
      </c>
      <c r="X252" s="100" t="b">
        <f>_xlfn.XLOOKUP(A252,'Patient Health Records'!A:A,'Patient Health Records'!P:P,"Not Found")</f>
        <v>0</v>
      </c>
      <c r="Y252" s="100" t="b" cm="1">
        <f t="array" ref="Y252">_xlfn.SWITCH(X252, "Yes", TRUE, "No", FALSE, X252)</f>
        <v>0</v>
      </c>
      <c r="Z252" s="100" t="b">
        <f>_xlfn.XLOOKUP(A252,'Patient Health Records'!A:A,'Patient Health Records'!T:T,"Not Found")</f>
        <v>0</v>
      </c>
      <c r="AA252" s="100" t="b" cm="1">
        <f t="array" ref="AA252">_xlfn.SWITCH(Z252, "Yes", TRUE, "No", FALSE, Z252)</f>
        <v>0</v>
      </c>
      <c r="AB252" s="100" t="b">
        <f>_xlfn.XLOOKUP(A252,'Patient Health Records'!A:A,'Patient Health Records'!K:K,"Not Found")</f>
        <v>0</v>
      </c>
      <c r="AC252" s="100" t="b" cm="1">
        <f t="array" ref="AC252">_xlfn.SWITCH(AB252, "Yes", TRUE, "No", FALSE, AB252)</f>
        <v>0</v>
      </c>
    </row>
    <row r="253" spans="1:29">
      <c r="A253" s="2" t="s">
        <v>485</v>
      </c>
      <c r="B253" s="100" t="str">
        <f>_xlfn.XLOOKUP(A253,'Patient Demographics'!A253:A1252,'Patient Demographics'!H253:H1252,"Not Found")</f>
        <v>Adult</v>
      </c>
      <c r="C253" s="100" t="str">
        <f>_xlfn.XLOOKUP(A253,'Patient Demographics'!A253:A1252,'Patient Demographics'!L253:L1252,"Not Found")</f>
        <v>East</v>
      </c>
      <c r="D253" s="100" t="str">
        <f>_xlfn.XLOOKUP(A253,'Patient Demographics'!A:A,'Patient Demographics'!J:J,"Not Found")</f>
        <v>West Bengal</v>
      </c>
      <c r="E253" s="100">
        <f>_xlfn.XLOOKUP(A253,'Billing Details'!A253:A1252,'Billing Details'!E253:E1252,"Not Found")</f>
        <v>60000</v>
      </c>
      <c r="F253" s="100">
        <f>_xlfn.XLOOKUP(A253,'Billing Details'!A253:A1252,'Billing Details'!M253:M1252,"Not Found")</f>
        <v>31082</v>
      </c>
      <c r="G253" s="100">
        <f>_xlfn.XLOOKUP(A253,'Patient Health Records'!A253:A1252,'Patient Health Records'!G253:G1252,"Not Found")</f>
        <v>65.599999999999994</v>
      </c>
      <c r="H253" s="17" t="str">
        <f>_xlfn.XLOOKUP(A253,'Patient Demographics'!A253:A1252,'Patient Demographics'!C253:C1252,"Not Found")</f>
        <v>Male</v>
      </c>
      <c r="I253" s="100" t="str">
        <f>_xlfn.XLOOKUP(A253,'Patient Health Records'!A253:A1252,'Patient Health Records'!B253:B1252,"Not Found")</f>
        <v>AB-</v>
      </c>
      <c r="J253" s="100" t="str">
        <f>_xlfn.XLOOKUP(A253,'Patient Health Records'!A253:A1252,'Patient Health Records'!H253:H1252,"Not Found")</f>
        <v>Yes</v>
      </c>
      <c r="K253" s="100" t="b">
        <f>_xlfn.XLOOKUP(A253,'Patient Health Records'!A253:A1252,'Patient Health Records'!J253:J1252,"Not Found")</f>
        <v>0</v>
      </c>
      <c r="L253" s="100" t="b">
        <f>_xlfn.XLOOKUP(A253,'Billing Details'!A:A,'Billing Details'!K:K,"Not Found")</f>
        <v>1</v>
      </c>
      <c r="M253" s="100" t="str">
        <f>_xlfn.XLOOKUP(A253,'Patient Education'!A:A,'Patient Education'!B:B,"Not Found")</f>
        <v>Bachelor's Degree</v>
      </c>
      <c r="N253" s="100" t="str">
        <f>_xlfn.XLOOKUP(A253,'Patient Education'!A:A,'Patient Education'!C:C,"None")</f>
        <v>Junior Executive</v>
      </c>
      <c r="O253" s="100">
        <f>_xlfn.XLOOKUP(A253,'Patient Demographics'!A:A,'Patient Demographics'!I:I,"Not Found")</f>
        <v>2</v>
      </c>
      <c r="P253" s="100" t="str" cm="1">
        <f t="array" ref="P253">_xlfn.IFS(
 O253 &lt;= 2, "Very Low",
 O253 &lt;= 5, "Low",
 O253 &lt;= 10, "Lower-Middle",
 O253 &lt;= 25, "Middle",
 O253 &lt;= 50, "Upper-Middle",
 O253 &lt;= 100, "High",
 O253 &lt;= 200, "Very High",
 O253 &lt;= 400, "Ultra High"
)</f>
        <v>Very Low</v>
      </c>
      <c r="Q253" s="33">
        <f>_xlfn.XLOOKUP(A253,'Patient Health Records'!A:A,'Patient Health Records'!E:E,"Not Found")</f>
        <v>21.918540545958766</v>
      </c>
      <c r="R253" s="100" t="b">
        <f>_xlfn.XLOOKUP(A253,'Patient Health Records'!A253:A1252,'Patient Health Records'!T253:T1252,"Not Found")</f>
        <v>0</v>
      </c>
      <c r="S253" s="100" t="b" cm="1">
        <f t="array" ref="S253">_xlfn.SWITCH(R253, "Yes", TRUE, "No", FALSE, R253)</f>
        <v>0</v>
      </c>
      <c r="T253" s="100" t="str">
        <f>_xlfn.XLOOKUP(A253,'Patient Health Records'!A:A,'Patient Health Records'!V:V,"Not Found")</f>
        <v>Diabetes</v>
      </c>
      <c r="U253" s="100" t="str">
        <f>_xlfn.XLOOKUP(A253,'Patient Health Records'!A:A,'Patient Health Records'!X:X,"Not Found")</f>
        <v>Recovered</v>
      </c>
      <c r="V253" s="100" t="b">
        <f>_xlfn.XLOOKUP(A253,'Billing Details'!A:A,'Billing Details'!K:K,"Not Found")</f>
        <v>1</v>
      </c>
      <c r="W253" s="100" t="str">
        <f>_xlfn.XLOOKUP(A253,'Billing Details'!A:A,'Billing Details'!J:J,"Not Found")</f>
        <v>Blue Cross</v>
      </c>
      <c r="X253" s="100" t="b">
        <f>_xlfn.XLOOKUP(A253,'Patient Health Records'!A:A,'Patient Health Records'!P:P,"Not Found")</f>
        <v>0</v>
      </c>
      <c r="Y253" s="100" t="b" cm="1">
        <f t="array" ref="Y253">_xlfn.SWITCH(X253, "Yes", TRUE, "No", FALSE, X253)</f>
        <v>0</v>
      </c>
      <c r="Z253" s="100" t="b">
        <f>_xlfn.XLOOKUP(A253,'Patient Health Records'!A:A,'Patient Health Records'!T:T,"Not Found")</f>
        <v>0</v>
      </c>
      <c r="AA253" s="100" t="b" cm="1">
        <f t="array" ref="AA253">_xlfn.SWITCH(Z253, "Yes", TRUE, "No", FALSE, Z253)</f>
        <v>0</v>
      </c>
      <c r="AB253" s="100" t="b">
        <f>_xlfn.XLOOKUP(A253,'Patient Health Records'!A:A,'Patient Health Records'!K:K,"Not Found")</f>
        <v>0</v>
      </c>
      <c r="AC253" s="100" t="b" cm="1">
        <f t="array" ref="AC253">_xlfn.SWITCH(AB253, "Yes", TRUE, "No", FALSE, AB253)</f>
        <v>0</v>
      </c>
    </row>
    <row r="254" spans="1:29">
      <c r="A254" s="2" t="s">
        <v>486</v>
      </c>
      <c r="B254" s="100" t="str">
        <f>_xlfn.XLOOKUP(A254,'Patient Demographics'!A254:A1253,'Patient Demographics'!H254:H1253,"Not Found")</f>
        <v>Young Adult</v>
      </c>
      <c r="C254" s="100" t="str">
        <f>_xlfn.XLOOKUP(A254,'Patient Demographics'!A254:A1253,'Patient Demographics'!L254:L1253,"Not Found")</f>
        <v>North</v>
      </c>
      <c r="D254" s="100" t="str">
        <f>_xlfn.XLOOKUP(A254,'Patient Demographics'!A:A,'Patient Demographics'!J:J,"Not Found")</f>
        <v>Uttar Pradesh</v>
      </c>
      <c r="E254" s="100">
        <f>_xlfn.XLOOKUP(A254,'Billing Details'!A254:A1253,'Billing Details'!E254:E1253,"Not Found")</f>
        <v>30000</v>
      </c>
      <c r="F254" s="100">
        <f>_xlfn.XLOOKUP(A254,'Billing Details'!A254:A1253,'Billing Details'!M254:M1253,"Not Found")</f>
        <v>26738.129999999997</v>
      </c>
      <c r="G254" s="100">
        <f>_xlfn.XLOOKUP(A254,'Patient Health Records'!A254:A1253,'Patient Health Records'!G254:G1253,"Not Found")</f>
        <v>85.2</v>
      </c>
      <c r="H254" s="17" t="str">
        <f>_xlfn.XLOOKUP(A254,'Patient Demographics'!A254:A1253,'Patient Demographics'!C254:C1253,"Not Found")</f>
        <v>Female</v>
      </c>
      <c r="I254" s="100" t="str">
        <f>_xlfn.XLOOKUP(A254,'Patient Health Records'!A254:A1253,'Patient Health Records'!B254:B1253,"Not Found")</f>
        <v>A-</v>
      </c>
      <c r="J254" s="100" t="b">
        <f>_xlfn.XLOOKUP(A254,'Patient Health Records'!A254:A1253,'Patient Health Records'!H254:H1253,"Not Found")</f>
        <v>0</v>
      </c>
      <c r="K254" s="100" t="b">
        <f>_xlfn.XLOOKUP(A254,'Patient Health Records'!A254:A1253,'Patient Health Records'!J254:J1253,"Not Found")</f>
        <v>0</v>
      </c>
      <c r="L254" s="100" t="b">
        <f>_xlfn.XLOOKUP(A254,'Billing Details'!A:A,'Billing Details'!K:K,"Not Found")</f>
        <v>1</v>
      </c>
      <c r="M254" s="100" t="str">
        <f>_xlfn.XLOOKUP(A254,'Patient Education'!A:A,'Patient Education'!B:B,"Not Found")</f>
        <v>Post-graduate</v>
      </c>
      <c r="N254" s="100" t="str">
        <f>_xlfn.XLOOKUP(A254,'Patient Education'!A:A,'Patient Education'!C:C,"None")</f>
        <v>CEO</v>
      </c>
      <c r="O254" s="100">
        <f>_xlfn.XLOOKUP(A254,'Patient Demographics'!A:A,'Patient Demographics'!I:I,"Not Found")</f>
        <v>2</v>
      </c>
      <c r="P254" s="100" t="str" cm="1">
        <f t="array" ref="P254">_xlfn.IFS(
 O254 &lt;= 2, "Very Low",
 O254 &lt;= 5, "Low",
 O254 &lt;= 10, "Lower-Middle",
 O254 &lt;= 25, "Middle",
 O254 &lt;= 50, "Upper-Middle",
 O254 &lt;= 100, "High",
 O254 &lt;= 200, "Very High",
 O254 &lt;= 400, "Ultra High"
)</f>
        <v>Very Low</v>
      </c>
      <c r="Q254" s="33">
        <f>_xlfn.XLOOKUP(A254,'Patient Health Records'!A:A,'Patient Health Records'!E:E,"Not Found")</f>
        <v>31.294765840220389</v>
      </c>
      <c r="R254" s="100" t="b">
        <f>_xlfn.XLOOKUP(A254,'Patient Health Records'!A254:A1253,'Patient Health Records'!T254:T1253,"Not Found")</f>
        <v>1</v>
      </c>
      <c r="S254" s="100" t="b" cm="1">
        <f t="array" ref="S254">_xlfn.SWITCH(R254, "Yes", TRUE, "No", FALSE, R254)</f>
        <v>1</v>
      </c>
      <c r="T254" s="100" t="str">
        <f>_xlfn.XLOOKUP(A254,'Patient Health Records'!A:A,'Patient Health Records'!V:V,"Not Found")</f>
        <v>Stroke</v>
      </c>
      <c r="U254" s="100" t="str">
        <f>_xlfn.XLOOKUP(A254,'Patient Health Records'!A:A,'Patient Health Records'!X:X,"Not Found")</f>
        <v>Critical</v>
      </c>
      <c r="V254" s="100" t="b">
        <f>_xlfn.XLOOKUP(A254,'Billing Details'!A:A,'Billing Details'!K:K,"Not Found")</f>
        <v>1</v>
      </c>
      <c r="W254" s="100" t="str">
        <f>_xlfn.XLOOKUP(A254,'Billing Details'!A:A,'Billing Details'!J:J,"Not Found")</f>
        <v>Aetna</v>
      </c>
      <c r="X254" s="100" t="b">
        <f>_xlfn.XLOOKUP(A254,'Patient Health Records'!A:A,'Patient Health Records'!P:P,"Not Found")</f>
        <v>1</v>
      </c>
      <c r="Y254" s="100" t="b" cm="1">
        <f t="array" ref="Y254">_xlfn.SWITCH(X254, "Yes", TRUE, "No", FALSE, X254)</f>
        <v>1</v>
      </c>
      <c r="Z254" s="100" t="b">
        <f>_xlfn.XLOOKUP(A254,'Patient Health Records'!A:A,'Patient Health Records'!T:T,"Not Found")</f>
        <v>1</v>
      </c>
      <c r="AA254" s="100" t="b" cm="1">
        <f t="array" ref="AA254">_xlfn.SWITCH(Z254, "Yes", TRUE, "No", FALSE, Z254)</f>
        <v>1</v>
      </c>
      <c r="AB254" s="100" t="b">
        <f>_xlfn.XLOOKUP(A254,'Patient Health Records'!A:A,'Patient Health Records'!K:K,"Not Found")</f>
        <v>1</v>
      </c>
      <c r="AC254" s="100" t="b" cm="1">
        <f t="array" ref="AC254">_xlfn.SWITCH(AB254, "Yes", TRUE, "No", FALSE, AB254)</f>
        <v>1</v>
      </c>
    </row>
    <row r="255" spans="1:29">
      <c r="A255" s="2" t="s">
        <v>488</v>
      </c>
      <c r="B255" s="100" t="str">
        <f>_xlfn.XLOOKUP(A255,'Patient Demographics'!A255:A1254,'Patient Demographics'!H255:H1254,"Not Found")</f>
        <v>Middle-aged</v>
      </c>
      <c r="C255" s="100" t="str">
        <f>_xlfn.XLOOKUP(A255,'Patient Demographics'!A255:A1254,'Patient Demographics'!L255:L1254,"Not Found")</f>
        <v>West</v>
      </c>
      <c r="D255" s="100" t="str">
        <f>_xlfn.XLOOKUP(A255,'Patient Demographics'!A:A,'Patient Demographics'!J:J,"Not Found")</f>
        <v>Gujarat</v>
      </c>
      <c r="E255" s="100">
        <f>_xlfn.XLOOKUP(A255,'Billing Details'!A255:A1254,'Billing Details'!E255:E1254,"Not Found")</f>
        <v>40000</v>
      </c>
      <c r="F255" s="100">
        <f>_xlfn.XLOOKUP(A255,'Billing Details'!A255:A1254,'Billing Details'!M255:M1254,"Not Found")</f>
        <v>29444.799999999999</v>
      </c>
      <c r="G255" s="100">
        <f>_xlfn.XLOOKUP(A255,'Patient Health Records'!A255:A1254,'Patient Health Records'!G255:G1254,"Not Found")</f>
        <v>63.9</v>
      </c>
      <c r="H255" s="17" t="str">
        <f>_xlfn.XLOOKUP(A255,'Patient Demographics'!A255:A1254,'Patient Demographics'!C255:C1254,"Not Found")</f>
        <v>Male</v>
      </c>
      <c r="I255" s="100" t="str">
        <f>_xlfn.XLOOKUP(A255,'Patient Health Records'!A255:A1254,'Patient Health Records'!B255:B1254,"Not Found")</f>
        <v>O-</v>
      </c>
      <c r="J255" s="100" t="b">
        <f>_xlfn.XLOOKUP(A255,'Patient Health Records'!A255:A1254,'Patient Health Records'!H255:H1254,"Not Found")</f>
        <v>0</v>
      </c>
      <c r="K255" s="100" t="b">
        <f>_xlfn.XLOOKUP(A255,'Patient Health Records'!A255:A1254,'Patient Health Records'!J255:J1254,"Not Found")</f>
        <v>0</v>
      </c>
      <c r="L255" s="100" t="b">
        <f>_xlfn.XLOOKUP(A255,'Billing Details'!A:A,'Billing Details'!K:K,"Not Found")</f>
        <v>1</v>
      </c>
      <c r="M255" s="100" t="str">
        <f>_xlfn.XLOOKUP(A255,'Patient Education'!A:A,'Patient Education'!B:B,"Not Found")</f>
        <v>Master's Degree</v>
      </c>
      <c r="N255" s="100" t="str">
        <f>_xlfn.XLOOKUP(A255,'Patient Education'!A:A,'Patient Education'!C:C,"None")</f>
        <v>Software Engineer</v>
      </c>
      <c r="O255" s="100">
        <f>_xlfn.XLOOKUP(A255,'Patient Demographics'!A:A,'Patient Demographics'!I:I,"Not Found")</f>
        <v>15</v>
      </c>
      <c r="P255" s="100" t="str" cm="1">
        <f t="array" ref="P255">_xlfn.IFS(
 O255 &lt;= 2, "Very Low",
 O255 &lt;= 5, "Low",
 O255 &lt;= 10, "Lower-Middle",
 O255 &lt;= 25, "Middle",
 O255 &lt;= 50, "Upper-Middle",
 O255 &lt;= 100, "High",
 O255 &lt;= 200, "Very High",
 O255 &lt;= 400, "Ultra High"
)</f>
        <v>Middle</v>
      </c>
      <c r="Q255" s="33">
        <f>_xlfn.XLOOKUP(A255,'Patient Health Records'!A:A,'Patient Health Records'!E:E,"Not Found")</f>
        <v>21.852877808556482</v>
      </c>
      <c r="R255" s="100" t="b">
        <f>_xlfn.XLOOKUP(A255,'Patient Health Records'!A255:A1254,'Patient Health Records'!T255:T1254,"Not Found")</f>
        <v>0</v>
      </c>
      <c r="S255" s="100" t="b" cm="1">
        <f t="array" ref="S255">_xlfn.SWITCH(R255, "Yes", TRUE, "No", FALSE, R255)</f>
        <v>0</v>
      </c>
      <c r="T255" s="100" t="str">
        <f>_xlfn.XLOOKUP(A255,'Patient Health Records'!A:A,'Patient Health Records'!V:V,"Not Found")</f>
        <v>Allergic Reaction</v>
      </c>
      <c r="U255" s="100" t="str">
        <f>_xlfn.XLOOKUP(A255,'Patient Health Records'!A:A,'Patient Health Records'!X:X,"Not Found")</f>
        <v>Ongoing Treatment</v>
      </c>
      <c r="V255" s="100" t="b">
        <f>_xlfn.XLOOKUP(A255,'Billing Details'!A:A,'Billing Details'!K:K,"Not Found")</f>
        <v>1</v>
      </c>
      <c r="W255" s="100" t="str">
        <f>_xlfn.XLOOKUP(A255,'Billing Details'!A:A,'Billing Details'!J:J,"Not Found")</f>
        <v>Cigna</v>
      </c>
      <c r="X255" s="100" t="b">
        <f>_xlfn.XLOOKUP(A255,'Patient Health Records'!A:A,'Patient Health Records'!P:P,"Not Found")</f>
        <v>0</v>
      </c>
      <c r="Y255" s="100" t="b" cm="1">
        <f t="array" ref="Y255">_xlfn.SWITCH(X255, "Yes", TRUE, "No", FALSE, X255)</f>
        <v>0</v>
      </c>
      <c r="Z255" s="100" t="b">
        <f>_xlfn.XLOOKUP(A255,'Patient Health Records'!A:A,'Patient Health Records'!T:T,"Not Found")</f>
        <v>0</v>
      </c>
      <c r="AA255" s="100" t="b" cm="1">
        <f t="array" ref="AA255">_xlfn.SWITCH(Z255, "Yes", TRUE, "No", FALSE, Z255)</f>
        <v>0</v>
      </c>
      <c r="AB255" s="100" t="b">
        <f>_xlfn.XLOOKUP(A255,'Patient Health Records'!A:A,'Patient Health Records'!K:K,"Not Found")</f>
        <v>0</v>
      </c>
      <c r="AC255" s="100" t="b" cm="1">
        <f t="array" ref="AC255">_xlfn.SWITCH(AB255, "Yes", TRUE, "No", FALSE, AB255)</f>
        <v>0</v>
      </c>
    </row>
    <row r="256" spans="1:29">
      <c r="A256" s="2" t="s">
        <v>489</v>
      </c>
      <c r="B256" s="100" t="str">
        <f>_xlfn.XLOOKUP(A256,'Patient Demographics'!A256:A1255,'Patient Demographics'!H256:H1255,"Not Found")</f>
        <v>Adult</v>
      </c>
      <c r="C256" s="100" t="str">
        <f>_xlfn.XLOOKUP(A256,'Patient Demographics'!A256:A1255,'Patient Demographics'!L256:L1255,"Not Found")</f>
        <v>South</v>
      </c>
      <c r="D256" s="100" t="str">
        <f>_xlfn.XLOOKUP(A256,'Patient Demographics'!A:A,'Patient Demographics'!J:J,"Not Found")</f>
        <v>Karnataka</v>
      </c>
      <c r="E256" s="100">
        <f>_xlfn.XLOOKUP(A256,'Billing Details'!A256:A1255,'Billing Details'!E256:E1255,"Not Found")</f>
        <v>200000</v>
      </c>
      <c r="F256" s="100">
        <f>_xlfn.XLOOKUP(A256,'Billing Details'!A256:A1255,'Billing Details'!M256:M1255,"Not Found")</f>
        <v>101161.68</v>
      </c>
      <c r="G256" s="100">
        <f>_xlfn.XLOOKUP(A256,'Patient Health Records'!A256:A1255,'Patient Health Records'!G256:G1255,"Not Found")</f>
        <v>86.6</v>
      </c>
      <c r="H256" s="17" t="str">
        <f>_xlfn.XLOOKUP(A256,'Patient Demographics'!A256:A1255,'Patient Demographics'!C256:C1255,"Not Found")</f>
        <v>Female</v>
      </c>
      <c r="I256" s="100" t="str">
        <f>_xlfn.XLOOKUP(A256,'Patient Health Records'!A256:A1255,'Patient Health Records'!B256:B1255,"Not Found")</f>
        <v>A-</v>
      </c>
      <c r="J256" s="100" t="b">
        <f>_xlfn.XLOOKUP(A256,'Patient Health Records'!A256:A1255,'Patient Health Records'!H256:H1255,"Not Found")</f>
        <v>0</v>
      </c>
      <c r="K256" s="100" t="b">
        <f>_xlfn.XLOOKUP(A256,'Patient Health Records'!A256:A1255,'Patient Health Records'!J256:J1255,"Not Found")</f>
        <v>1</v>
      </c>
      <c r="L256" s="100" t="b">
        <f>_xlfn.XLOOKUP(A256,'Billing Details'!A:A,'Billing Details'!K:K,"Not Found")</f>
        <v>1</v>
      </c>
      <c r="M256" s="100" t="str">
        <f>_xlfn.XLOOKUP(A256,'Patient Education'!A:A,'Patient Education'!B:B,"Not Found")</f>
        <v>School</v>
      </c>
      <c r="N256" s="100" t="str">
        <f>_xlfn.XLOOKUP(A256,'Patient Education'!A:A,'Patient Education'!C:C,"None")</f>
        <v>Retail Worker</v>
      </c>
      <c r="O256" s="100">
        <f>_xlfn.XLOOKUP(A256,'Patient Demographics'!A:A,'Patient Demographics'!I:I,"Not Found")</f>
        <v>20</v>
      </c>
      <c r="P256" s="100" t="str" cm="1">
        <f t="array" ref="P256">_xlfn.IFS(
 O256 &lt;= 2, "Very Low",
 O256 &lt;= 5, "Low",
 O256 &lt;= 10, "Lower-Middle",
 O256 &lt;= 25, "Middle",
 O256 &lt;= 50, "Upper-Middle",
 O256 &lt;= 100, "High",
 O256 &lt;= 200, "Very High",
 O256 &lt;= 400, "Ultra High"
)</f>
        <v>Middle</v>
      </c>
      <c r="Q256" s="33">
        <f>_xlfn.XLOOKUP(A256,'Patient Health Records'!A:A,'Patient Health Records'!E:E,"Not Found")</f>
        <v>29.615950206901271</v>
      </c>
      <c r="R256" s="100" t="b">
        <f>_xlfn.XLOOKUP(A256,'Patient Health Records'!A256:A1255,'Patient Health Records'!T256:T1255,"Not Found")</f>
        <v>1</v>
      </c>
      <c r="S256" s="100" t="b" cm="1">
        <f t="array" ref="S256">_xlfn.SWITCH(R256, "Yes", TRUE, "No", FALSE, R256)</f>
        <v>1</v>
      </c>
      <c r="T256" s="100" t="str">
        <f>_xlfn.XLOOKUP(A256,'Patient Health Records'!A:A,'Patient Health Records'!V:V,"Not Found")</f>
        <v>Heart Attack</v>
      </c>
      <c r="U256" s="100" t="str">
        <f>_xlfn.XLOOKUP(A256,'Patient Health Records'!A:A,'Patient Health Records'!X:X,"Not Found")</f>
        <v>Recovered</v>
      </c>
      <c r="V256" s="100" t="b">
        <f>_xlfn.XLOOKUP(A256,'Billing Details'!A:A,'Billing Details'!K:K,"Not Found")</f>
        <v>1</v>
      </c>
      <c r="W256" s="100" t="str">
        <f>_xlfn.XLOOKUP(A256,'Billing Details'!A:A,'Billing Details'!J:J,"Not Found")</f>
        <v>Aetna</v>
      </c>
      <c r="X256" s="100" t="b">
        <f>_xlfn.XLOOKUP(A256,'Patient Health Records'!A:A,'Patient Health Records'!P:P,"Not Found")</f>
        <v>1</v>
      </c>
      <c r="Y256" s="100" t="b" cm="1">
        <f t="array" ref="Y256">_xlfn.SWITCH(X256, "Yes", TRUE, "No", FALSE, X256)</f>
        <v>1</v>
      </c>
      <c r="Z256" s="100" t="b">
        <f>_xlfn.XLOOKUP(A256,'Patient Health Records'!A:A,'Patient Health Records'!T:T,"Not Found")</f>
        <v>1</v>
      </c>
      <c r="AA256" s="100" t="b" cm="1">
        <f t="array" ref="AA256">_xlfn.SWITCH(Z256, "Yes", TRUE, "No", FALSE, Z256)</f>
        <v>1</v>
      </c>
      <c r="AB256" s="100" t="b">
        <f>_xlfn.XLOOKUP(A256,'Patient Health Records'!A:A,'Patient Health Records'!K:K,"Not Found")</f>
        <v>0</v>
      </c>
      <c r="AC256" s="100" t="b" cm="1">
        <f t="array" ref="AC256">_xlfn.SWITCH(AB256, "Yes", TRUE, "No", FALSE, AB256)</f>
        <v>0</v>
      </c>
    </row>
    <row r="257" spans="1:29">
      <c r="A257" s="2" t="s">
        <v>490</v>
      </c>
      <c r="B257" s="100" t="str">
        <f>_xlfn.XLOOKUP(A257,'Patient Demographics'!A257:A1256,'Patient Demographics'!H257:H1256,"Not Found")</f>
        <v>Middle-aged</v>
      </c>
      <c r="C257" s="100" t="str">
        <f>_xlfn.XLOOKUP(A257,'Patient Demographics'!A257:A1256,'Patient Demographics'!L257:L1256,"Not Found")</f>
        <v>North</v>
      </c>
      <c r="D257" s="100" t="str">
        <f>_xlfn.XLOOKUP(A257,'Patient Demographics'!A:A,'Patient Demographics'!J:J,"Not Found")</f>
        <v>Uttar Pradesh</v>
      </c>
      <c r="E257" s="100">
        <f>_xlfn.XLOOKUP(A257,'Billing Details'!A257:A1256,'Billing Details'!E257:E1256,"Not Found")</f>
        <v>36000</v>
      </c>
      <c r="F257" s="100">
        <f>_xlfn.XLOOKUP(A257,'Billing Details'!A257:A1256,'Billing Details'!M257:M1256,"Not Found")</f>
        <v>31042.68</v>
      </c>
      <c r="G257" s="100">
        <f>_xlfn.XLOOKUP(A257,'Patient Health Records'!A257:A1256,'Patient Health Records'!G257:G1256,"Not Found")</f>
        <v>77.5</v>
      </c>
      <c r="H257" s="17" t="str">
        <f>_xlfn.XLOOKUP(A257,'Patient Demographics'!A257:A1256,'Patient Demographics'!C257:C1256,"Not Found")</f>
        <v>Female</v>
      </c>
      <c r="I257" s="100" t="str">
        <f>_xlfn.XLOOKUP(A257,'Patient Health Records'!A257:A1256,'Patient Health Records'!B257:B1256,"Not Found")</f>
        <v>B-</v>
      </c>
      <c r="J257" s="100" t="b">
        <f>_xlfn.XLOOKUP(A257,'Patient Health Records'!A257:A1256,'Patient Health Records'!H257:H1256,"Not Found")</f>
        <v>0</v>
      </c>
      <c r="K257" s="100" t="b">
        <f>_xlfn.XLOOKUP(A257,'Patient Health Records'!A257:A1256,'Patient Health Records'!J257:J1256,"Not Found")</f>
        <v>0</v>
      </c>
      <c r="L257" s="100" t="b">
        <f>_xlfn.XLOOKUP(A257,'Billing Details'!A:A,'Billing Details'!K:K,"Not Found")</f>
        <v>1</v>
      </c>
      <c r="M257" s="100" t="str">
        <f>_xlfn.XLOOKUP(A257,'Patient Education'!A:A,'Patient Education'!B:B,"Not Found")</f>
        <v>Master's Degree</v>
      </c>
      <c r="N257" s="100" t="str">
        <f>_xlfn.XLOOKUP(A257,'Patient Education'!A:A,'Patient Education'!C:C,"None")</f>
        <v>Software Engineer</v>
      </c>
      <c r="O257" s="100">
        <f>_xlfn.XLOOKUP(A257,'Patient Demographics'!A:A,'Patient Demographics'!I:I,"Not Found")</f>
        <v>30</v>
      </c>
      <c r="P257" s="100" t="str" cm="1">
        <f t="array" ref="P257">_xlfn.IFS(
 O257 &lt;= 2, "Very Low",
 O257 &lt;= 5, "Low",
 O257 &lt;= 10, "Lower-Middle",
 O257 &lt;= 25, "Middle",
 O257 &lt;= 50, "Upper-Middle",
 O257 &lt;= 100, "High",
 O257 &lt;= 200, "Very High",
 O257 &lt;= 400, "Ultra High"
)</f>
        <v>Upper-Middle</v>
      </c>
      <c r="Q257" s="33">
        <f>_xlfn.XLOOKUP(A257,'Patient Health Records'!A:A,'Patient Health Records'!E:E,"Not Found")</f>
        <v>30.655432933823818</v>
      </c>
      <c r="R257" s="100" t="b">
        <f>_xlfn.XLOOKUP(A257,'Patient Health Records'!A257:A1256,'Patient Health Records'!T257:T1256,"Not Found")</f>
        <v>1</v>
      </c>
      <c r="S257" s="100" t="b" cm="1">
        <f t="array" ref="S257">_xlfn.SWITCH(R257, "Yes", TRUE, "No", FALSE, R257)</f>
        <v>1</v>
      </c>
      <c r="T257" s="100" t="str">
        <f>_xlfn.XLOOKUP(A257,'Patient Health Records'!A:A,'Patient Health Records'!V:V,"Not Found")</f>
        <v>Heart Attack</v>
      </c>
      <c r="U257" s="100" t="str">
        <f>_xlfn.XLOOKUP(A257,'Patient Health Records'!A:A,'Patient Health Records'!X:X,"Not Found")</f>
        <v>Critical</v>
      </c>
      <c r="V257" s="100" t="b">
        <f>_xlfn.XLOOKUP(A257,'Billing Details'!A:A,'Billing Details'!K:K,"Not Found")</f>
        <v>1</v>
      </c>
      <c r="W257" s="100" t="str">
        <f>_xlfn.XLOOKUP(A257,'Billing Details'!A:A,'Billing Details'!J:J,"Not Found")</f>
        <v>Aetna</v>
      </c>
      <c r="X257" s="100" t="b">
        <f>_xlfn.XLOOKUP(A257,'Patient Health Records'!A:A,'Patient Health Records'!P:P,"Not Found")</f>
        <v>1</v>
      </c>
      <c r="Y257" s="100" t="b" cm="1">
        <f t="array" ref="Y257">_xlfn.SWITCH(X257, "Yes", TRUE, "No", FALSE, X257)</f>
        <v>1</v>
      </c>
      <c r="Z257" s="100" t="b">
        <f>_xlfn.XLOOKUP(A257,'Patient Health Records'!A:A,'Patient Health Records'!T:T,"Not Found")</f>
        <v>1</v>
      </c>
      <c r="AA257" s="100" t="b" cm="1">
        <f t="array" ref="AA257">_xlfn.SWITCH(Z257, "Yes", TRUE, "No", FALSE, Z257)</f>
        <v>1</v>
      </c>
      <c r="AB257" s="100" t="str">
        <f>_xlfn.XLOOKUP(A257,'Patient Health Records'!A:A,'Patient Health Records'!K:K,"Not Found")</f>
        <v>No</v>
      </c>
      <c r="AC257" s="100" t="b" cm="1">
        <f t="array" ref="AC257">_xlfn.SWITCH(AB257, "Yes", TRUE, "No", FALSE, AB257)</f>
        <v>0</v>
      </c>
    </row>
    <row r="258" spans="1:29">
      <c r="A258" s="2" t="s">
        <v>492</v>
      </c>
      <c r="B258" s="100" t="str">
        <f>_xlfn.XLOOKUP(A258,'Patient Demographics'!A258:A1257,'Patient Demographics'!H258:H1257,"Not Found")</f>
        <v>Adult</v>
      </c>
      <c r="C258" s="100" t="str">
        <f>_xlfn.XLOOKUP(A258,'Patient Demographics'!A258:A1257,'Patient Demographics'!L258:L1257,"Not Found")</f>
        <v>South</v>
      </c>
      <c r="D258" s="100" t="str">
        <f>_xlfn.XLOOKUP(A258,'Patient Demographics'!A:A,'Patient Demographics'!J:J,"Not Found")</f>
        <v>Karnataka</v>
      </c>
      <c r="E258" s="100">
        <f>_xlfn.XLOOKUP(A258,'Billing Details'!A258:A1257,'Billing Details'!E258:E1257,"Not Found")</f>
        <v>60000</v>
      </c>
      <c r="F258" s="100">
        <f>_xlfn.XLOOKUP(A258,'Billing Details'!A258:A1257,'Billing Details'!M258:M1257,"Not Found")</f>
        <v>47874.1</v>
      </c>
      <c r="G258" s="100">
        <f>_xlfn.XLOOKUP(A258,'Patient Health Records'!A258:A1257,'Patient Health Records'!G258:G1257,"Not Found")</f>
        <v>69</v>
      </c>
      <c r="H258" s="17" t="str">
        <f>_xlfn.XLOOKUP(A258,'Patient Demographics'!A258:A1257,'Patient Demographics'!C258:C1257,"Not Found")</f>
        <v>Female</v>
      </c>
      <c r="I258" s="100" t="str">
        <f>_xlfn.XLOOKUP(A258,'Patient Health Records'!A258:A1257,'Patient Health Records'!B258:B1257,"Not Found")</f>
        <v>A+</v>
      </c>
      <c r="J258" s="100" t="b">
        <f>_xlfn.XLOOKUP(A258,'Patient Health Records'!A258:A1257,'Patient Health Records'!H258:H1257,"Not Found")</f>
        <v>0</v>
      </c>
      <c r="K258" s="100" t="b">
        <f>_xlfn.XLOOKUP(A258,'Patient Health Records'!A258:A1257,'Patient Health Records'!J258:J1257,"Not Found")</f>
        <v>0</v>
      </c>
      <c r="L258" s="100" t="b">
        <f>_xlfn.XLOOKUP(A258,'Billing Details'!A:A,'Billing Details'!K:K,"Not Found")</f>
        <v>1</v>
      </c>
      <c r="M258" s="100" t="str">
        <f>_xlfn.XLOOKUP(A258,'Patient Education'!A:A,'Patient Education'!B:B,"Not Found")</f>
        <v>School</v>
      </c>
      <c r="N258" s="100" t="str">
        <f>_xlfn.XLOOKUP(A258,'Patient Education'!A:A,'Patient Education'!C:C,"None")</f>
        <v>Retail Worker</v>
      </c>
      <c r="O258" s="100">
        <f>_xlfn.XLOOKUP(A258,'Patient Demographics'!A:A,'Patient Demographics'!I:I,"Not Found")</f>
        <v>70</v>
      </c>
      <c r="P258" s="100" t="str" cm="1">
        <f t="array" ref="P258">_xlfn.IFS(
 O258 &lt;= 2, "Very Low",
 O258 &lt;= 5, "Low",
 O258 &lt;= 10, "Lower-Middle",
 O258 &lt;= 25, "Middle",
 O258 &lt;= 50, "Upper-Middle",
 O258 &lt;= 100, "High",
 O258 &lt;= 200, "Very High",
 O258 &lt;= 400, "Ultra High"
)</f>
        <v>High</v>
      </c>
      <c r="Q258" s="33">
        <f>_xlfn.XLOOKUP(A258,'Patient Health Records'!A:A,'Patient Health Records'!E:E,"Not Found")</f>
        <v>25.970115548195267</v>
      </c>
      <c r="R258" s="100" t="b">
        <f>_xlfn.XLOOKUP(A258,'Patient Health Records'!A258:A1257,'Patient Health Records'!T258:T1257,"Not Found")</f>
        <v>0</v>
      </c>
      <c r="S258" s="100" t="b" cm="1">
        <f t="array" ref="S258">_xlfn.SWITCH(R258, "Yes", TRUE, "No", FALSE, R258)</f>
        <v>0</v>
      </c>
      <c r="T258" s="100" t="str">
        <f>_xlfn.XLOOKUP(A258,'Patient Health Records'!A:A,'Patient Health Records'!V:V,"Not Found")</f>
        <v>Fractured Arm</v>
      </c>
      <c r="U258" s="100" t="str">
        <f>_xlfn.XLOOKUP(A258,'Patient Health Records'!A:A,'Patient Health Records'!X:X,"Not Found")</f>
        <v>Recovered</v>
      </c>
      <c r="V258" s="100" t="b">
        <f>_xlfn.XLOOKUP(A258,'Billing Details'!A:A,'Billing Details'!K:K,"Not Found")</f>
        <v>1</v>
      </c>
      <c r="W258" s="100" t="str">
        <f>_xlfn.XLOOKUP(A258,'Billing Details'!A:A,'Billing Details'!J:J,"Not Found")</f>
        <v>UnitedHealthcare</v>
      </c>
      <c r="X258" s="100" t="b">
        <f>_xlfn.XLOOKUP(A258,'Patient Health Records'!A:A,'Patient Health Records'!P:P,"Not Found")</f>
        <v>0</v>
      </c>
      <c r="Y258" s="100" t="b" cm="1">
        <f t="array" ref="Y258">_xlfn.SWITCH(X258, "Yes", TRUE, "No", FALSE, X258)</f>
        <v>0</v>
      </c>
      <c r="Z258" s="100" t="b">
        <f>_xlfn.XLOOKUP(A258,'Patient Health Records'!A:A,'Patient Health Records'!T:T,"Not Found")</f>
        <v>0</v>
      </c>
      <c r="AA258" s="100" t="b" cm="1">
        <f t="array" ref="AA258">_xlfn.SWITCH(Z258, "Yes", TRUE, "No", FALSE, Z258)</f>
        <v>0</v>
      </c>
      <c r="AB258" s="100" t="b">
        <f>_xlfn.XLOOKUP(A258,'Patient Health Records'!A:A,'Patient Health Records'!K:K,"Not Found")</f>
        <v>0</v>
      </c>
      <c r="AC258" s="100" t="b" cm="1">
        <f t="array" ref="AC258">_xlfn.SWITCH(AB258, "Yes", TRUE, "No", FALSE, AB258)</f>
        <v>0</v>
      </c>
    </row>
    <row r="259" spans="1:29">
      <c r="A259" s="2" t="s">
        <v>494</v>
      </c>
      <c r="B259" s="100" t="str">
        <f>_xlfn.XLOOKUP(A259,'Patient Demographics'!A259:A1258,'Patient Demographics'!H259:H1258,"Not Found")</f>
        <v>Senior</v>
      </c>
      <c r="C259" s="100" t="str">
        <f>_xlfn.XLOOKUP(A259,'Patient Demographics'!A259:A1258,'Patient Demographics'!L259:L1258,"Not Found")</f>
        <v>North</v>
      </c>
      <c r="D259" s="100" t="str">
        <f>_xlfn.XLOOKUP(A259,'Patient Demographics'!A:A,'Patient Demographics'!J:J,"Not Found")</f>
        <v>Punjab</v>
      </c>
      <c r="E259" s="100">
        <f>_xlfn.XLOOKUP(A259,'Billing Details'!A259:A1258,'Billing Details'!E259:E1258,"Not Found")</f>
        <v>3000</v>
      </c>
      <c r="F259" s="100">
        <f>_xlfn.XLOOKUP(A259,'Billing Details'!A259:A1258,'Billing Details'!M259:M1258,"Not Found")</f>
        <v>2277.27</v>
      </c>
      <c r="G259" s="100">
        <f>_xlfn.XLOOKUP(A259,'Patient Health Records'!A259:A1258,'Patient Health Records'!G259:G1258,"Not Found")</f>
        <v>67.900000000000006</v>
      </c>
      <c r="H259" s="17" t="str">
        <f>_xlfn.XLOOKUP(A259,'Patient Demographics'!A259:A1258,'Patient Demographics'!C259:C1258,"Not Found")</f>
        <v>Female</v>
      </c>
      <c r="I259" s="100" t="str">
        <f>_xlfn.XLOOKUP(A259,'Patient Health Records'!A259:A1258,'Patient Health Records'!B259:B1258,"Not Found")</f>
        <v>O+</v>
      </c>
      <c r="J259" s="100" t="b">
        <f>_xlfn.XLOOKUP(A259,'Patient Health Records'!A259:A1258,'Patient Health Records'!H259:H1258,"Not Found")</f>
        <v>0</v>
      </c>
      <c r="K259" s="100" t="b">
        <f>_xlfn.XLOOKUP(A259,'Patient Health Records'!A259:A1258,'Patient Health Records'!J259:J1258,"Not Found")</f>
        <v>0</v>
      </c>
      <c r="L259" s="100" t="b">
        <f>_xlfn.XLOOKUP(A259,'Billing Details'!A:A,'Billing Details'!K:K,"Not Found")</f>
        <v>1</v>
      </c>
      <c r="M259" s="100" t="str">
        <f>_xlfn.XLOOKUP(A259,'Patient Education'!A:A,'Patient Education'!B:B,"Not Found")</f>
        <v>Bachelor's Degree</v>
      </c>
      <c r="N259" s="100" t="str">
        <f>_xlfn.XLOOKUP(A259,'Patient Education'!A:A,'Patient Education'!C:C,"None")</f>
        <v>Nurse</v>
      </c>
      <c r="O259" s="100">
        <f>_xlfn.XLOOKUP(A259,'Patient Demographics'!A:A,'Patient Demographics'!I:I,"Not Found")</f>
        <v>7</v>
      </c>
      <c r="P259" s="100" t="str" cm="1">
        <f t="array" ref="P259">_xlfn.IFS(
 O259 &lt;= 2, "Very Low",
 O259 &lt;= 5, "Low",
 O259 &lt;= 10, "Lower-Middle",
 O259 &lt;= 25, "Middle",
 O259 &lt;= 50, "Upper-Middle",
 O259 &lt;= 100, "High",
 O259 &lt;= 200, "Very High",
 O259 &lt;= 400, "Ultra High"
)</f>
        <v>Lower-Middle</v>
      </c>
      <c r="Q259" s="33">
        <f>_xlfn.XLOOKUP(A259,'Patient Health Records'!A:A,'Patient Health Records'!E:E,"Not Found")</f>
        <v>24.346516547742841</v>
      </c>
      <c r="R259" s="100" t="b">
        <f>_xlfn.XLOOKUP(A259,'Patient Health Records'!A259:A1258,'Patient Health Records'!T259:T1258,"Not Found")</f>
        <v>0</v>
      </c>
      <c r="S259" s="100" t="b" cm="1">
        <f t="array" ref="S259">_xlfn.SWITCH(R259, "Yes", TRUE, "No", FALSE, R259)</f>
        <v>0</v>
      </c>
      <c r="T259" s="100" t="str">
        <f>_xlfn.XLOOKUP(A259,'Patient Health Records'!A:A,'Patient Health Records'!V:V,"Not Found")</f>
        <v>Prostate Cancer</v>
      </c>
      <c r="U259" s="100" t="str">
        <f>_xlfn.XLOOKUP(A259,'Patient Health Records'!A:A,'Patient Health Records'!X:X,"Not Found")</f>
        <v>Recovered</v>
      </c>
      <c r="V259" s="100" t="b">
        <f>_xlfn.XLOOKUP(A259,'Billing Details'!A:A,'Billing Details'!K:K,"Not Found")</f>
        <v>1</v>
      </c>
      <c r="W259" s="100" t="str">
        <f>_xlfn.XLOOKUP(A259,'Billing Details'!A:A,'Billing Details'!J:J,"Not Found")</f>
        <v>UnitedHealthcare</v>
      </c>
      <c r="X259" s="100" t="b">
        <f>_xlfn.XLOOKUP(A259,'Patient Health Records'!A:A,'Patient Health Records'!P:P,"Not Found")</f>
        <v>0</v>
      </c>
      <c r="Y259" s="100" t="b" cm="1">
        <f t="array" ref="Y259">_xlfn.SWITCH(X259, "Yes", TRUE, "No", FALSE, X259)</f>
        <v>0</v>
      </c>
      <c r="Z259" s="100" t="b">
        <f>_xlfn.XLOOKUP(A259,'Patient Health Records'!A:A,'Patient Health Records'!T:T,"Not Found")</f>
        <v>0</v>
      </c>
      <c r="AA259" s="100" t="b" cm="1">
        <f t="array" ref="AA259">_xlfn.SWITCH(Z259, "Yes", TRUE, "No", FALSE, Z259)</f>
        <v>0</v>
      </c>
      <c r="AB259" s="100" t="b">
        <f>_xlfn.XLOOKUP(A259,'Patient Health Records'!A:A,'Patient Health Records'!K:K,"Not Found")</f>
        <v>0</v>
      </c>
      <c r="AC259" s="100" t="b" cm="1">
        <f t="array" ref="AC259">_xlfn.SWITCH(AB259, "Yes", TRUE, "No", FALSE, AB259)</f>
        <v>0</v>
      </c>
    </row>
    <row r="260" spans="1:29">
      <c r="A260" s="2" t="s">
        <v>495</v>
      </c>
      <c r="B260" s="100" t="str">
        <f>_xlfn.XLOOKUP(A260,'Patient Demographics'!A260:A1259,'Patient Demographics'!H260:H1259,"Not Found")</f>
        <v>Adult</v>
      </c>
      <c r="C260" s="100" t="str">
        <f>_xlfn.XLOOKUP(A260,'Patient Demographics'!A260:A1259,'Patient Demographics'!L260:L1259,"Not Found")</f>
        <v>West</v>
      </c>
      <c r="D260" s="100" t="str">
        <f>_xlfn.XLOOKUP(A260,'Patient Demographics'!A:A,'Patient Demographics'!J:J,"Not Found")</f>
        <v>Maharashtra</v>
      </c>
      <c r="E260" s="100">
        <f>_xlfn.XLOOKUP(A260,'Billing Details'!A260:A1259,'Billing Details'!E260:E1259,"Not Found")</f>
        <v>200000</v>
      </c>
      <c r="F260" s="100">
        <f>_xlfn.XLOOKUP(A260,'Billing Details'!A260:A1259,'Billing Details'!M260:M1259,"Not Found")</f>
        <v>161833.76</v>
      </c>
      <c r="G260" s="100">
        <f>_xlfn.XLOOKUP(A260,'Patient Health Records'!A260:A1259,'Patient Health Records'!G260:G1259,"Not Found")</f>
        <v>87.7</v>
      </c>
      <c r="H260" s="17" t="str">
        <f>_xlfn.XLOOKUP(A260,'Patient Demographics'!A260:A1259,'Patient Demographics'!C260:C1259,"Not Found")</f>
        <v>Male</v>
      </c>
      <c r="I260" s="100" t="str">
        <f>_xlfn.XLOOKUP(A260,'Patient Health Records'!A260:A1259,'Patient Health Records'!B260:B1259,"Not Found")</f>
        <v>AB+</v>
      </c>
      <c r="J260" s="100" t="b">
        <f>_xlfn.XLOOKUP(A260,'Patient Health Records'!A260:A1259,'Patient Health Records'!H260:H1259,"Not Found")</f>
        <v>0</v>
      </c>
      <c r="K260" s="100" t="b">
        <f>_xlfn.XLOOKUP(A260,'Patient Health Records'!A260:A1259,'Patient Health Records'!J260:J1259,"Not Found")</f>
        <v>0</v>
      </c>
      <c r="L260" s="100" t="b">
        <f>_xlfn.XLOOKUP(A260,'Billing Details'!A:A,'Billing Details'!K:K,"Not Found")</f>
        <v>1</v>
      </c>
      <c r="M260" s="100" t="str">
        <f>_xlfn.XLOOKUP(A260,'Patient Education'!A:A,'Patient Education'!B:B,"Not Found")</f>
        <v>Master's Degree</v>
      </c>
      <c r="N260" s="100" t="str">
        <f>_xlfn.XLOOKUP(A260,'Patient Education'!A:A,'Patient Education'!C:C,"None")</f>
        <v>Doctor</v>
      </c>
      <c r="O260" s="100">
        <f>_xlfn.XLOOKUP(A260,'Patient Demographics'!A:A,'Patient Demographics'!I:I,"Not Found")</f>
        <v>7</v>
      </c>
      <c r="P260" s="100" t="str" cm="1">
        <f t="array" ref="P260">_xlfn.IFS(
 O260 &lt;= 2, "Very Low",
 O260 &lt;= 5, "Low",
 O260 &lt;= 10, "Lower-Middle",
 O260 &lt;= 25, "Middle",
 O260 &lt;= 50, "Upper-Middle",
 O260 &lt;= 100, "High",
 O260 &lt;= 200, "Very High",
 O260 &lt;= 400, "Ultra High"
)</f>
        <v>Lower-Middle</v>
      </c>
      <c r="Q260" s="33">
        <f>_xlfn.XLOOKUP(A260,'Patient Health Records'!A:A,'Patient Health Records'!E:E,"Not Found")</f>
        <v>34.257812499999993</v>
      </c>
      <c r="R260" s="100" t="b">
        <f>_xlfn.XLOOKUP(A260,'Patient Health Records'!A260:A1259,'Patient Health Records'!T260:T1259,"Not Found")</f>
        <v>1</v>
      </c>
      <c r="S260" s="100" t="b" cm="1">
        <f t="array" ref="S260">_xlfn.SWITCH(R260, "Yes", TRUE, "No", FALSE, R260)</f>
        <v>1</v>
      </c>
      <c r="T260" s="100" t="str">
        <f>_xlfn.XLOOKUP(A260,'Patient Health Records'!A:A,'Patient Health Records'!V:V,"Not Found")</f>
        <v>Heart Disease</v>
      </c>
      <c r="U260" s="100" t="str">
        <f>_xlfn.XLOOKUP(A260,'Patient Health Records'!A:A,'Patient Health Records'!X:X,"Not Found")</f>
        <v>Critical</v>
      </c>
      <c r="V260" s="100" t="b">
        <f>_xlfn.XLOOKUP(A260,'Billing Details'!A:A,'Billing Details'!K:K,"Not Found")</f>
        <v>1</v>
      </c>
      <c r="W260" s="100" t="str">
        <f>_xlfn.XLOOKUP(A260,'Billing Details'!A:A,'Billing Details'!J:J,"Not Found")</f>
        <v>Aetna</v>
      </c>
      <c r="X260" s="100" t="b">
        <f>_xlfn.XLOOKUP(A260,'Patient Health Records'!A:A,'Patient Health Records'!P:P,"Not Found")</f>
        <v>1</v>
      </c>
      <c r="Y260" s="100" t="b" cm="1">
        <f t="array" ref="Y260">_xlfn.SWITCH(X260, "Yes", TRUE, "No", FALSE, X260)</f>
        <v>1</v>
      </c>
      <c r="Z260" s="100" t="b">
        <f>_xlfn.XLOOKUP(A260,'Patient Health Records'!A:A,'Patient Health Records'!T:T,"Not Found")</f>
        <v>1</v>
      </c>
      <c r="AA260" s="100" t="b" cm="1">
        <f t="array" ref="AA260">_xlfn.SWITCH(Z260, "Yes", TRUE, "No", FALSE, Z260)</f>
        <v>1</v>
      </c>
      <c r="AB260" s="100" t="b">
        <f>_xlfn.XLOOKUP(A260,'Patient Health Records'!A:A,'Patient Health Records'!K:K,"Not Found")</f>
        <v>1</v>
      </c>
      <c r="AC260" s="100" t="b" cm="1">
        <f t="array" ref="AC260">_xlfn.SWITCH(AB260, "Yes", TRUE, "No", FALSE, AB260)</f>
        <v>1</v>
      </c>
    </row>
    <row r="261" spans="1:29">
      <c r="A261" s="2" t="s">
        <v>496</v>
      </c>
      <c r="B261" s="100" t="str">
        <f>_xlfn.XLOOKUP(A261,'Patient Demographics'!A261:A1260,'Patient Demographics'!H261:H1260,"Not Found")</f>
        <v>Middle-aged</v>
      </c>
      <c r="C261" s="100" t="str">
        <f>_xlfn.XLOOKUP(A261,'Patient Demographics'!A261:A1260,'Patient Demographics'!L261:L1260,"Not Found")</f>
        <v>East</v>
      </c>
      <c r="D261" s="100" t="str">
        <f>_xlfn.XLOOKUP(A261,'Patient Demographics'!A:A,'Patient Demographics'!J:J,"Not Found")</f>
        <v>West Bengal</v>
      </c>
      <c r="E261" s="100">
        <f>_xlfn.XLOOKUP(A261,'Billing Details'!A261:A1260,'Billing Details'!E261:E1260,"Not Found")</f>
        <v>100</v>
      </c>
      <c r="F261" s="100">
        <f>_xlfn.XLOOKUP(A261,'Billing Details'!A261:A1260,'Billing Details'!M261:M1260,"Not Found")</f>
        <v>82.82</v>
      </c>
      <c r="G261" s="100">
        <f>_xlfn.XLOOKUP(A261,'Patient Health Records'!A261:A1260,'Patient Health Records'!G261:G1260,"Not Found")</f>
        <v>58.4</v>
      </c>
      <c r="H261" s="17" t="str">
        <f>_xlfn.XLOOKUP(A261,'Patient Demographics'!A261:A1260,'Patient Demographics'!C261:C1260,"Not Found")</f>
        <v>Male</v>
      </c>
      <c r="I261" s="100" t="str">
        <f>_xlfn.XLOOKUP(A261,'Patient Health Records'!A261:A1260,'Patient Health Records'!B261:B1260,"Not Found")</f>
        <v>AB+</v>
      </c>
      <c r="J261" s="100" t="b">
        <f>_xlfn.XLOOKUP(A261,'Patient Health Records'!A261:A1260,'Patient Health Records'!H261:H1260,"Not Found")</f>
        <v>0</v>
      </c>
      <c r="K261" s="100" t="b">
        <f>_xlfn.XLOOKUP(A261,'Patient Health Records'!A261:A1260,'Patient Health Records'!J261:J1260,"Not Found")</f>
        <v>1</v>
      </c>
      <c r="L261" s="100" t="b">
        <f>_xlfn.XLOOKUP(A261,'Billing Details'!A:A,'Billing Details'!K:K,"Not Found")</f>
        <v>1</v>
      </c>
      <c r="M261" s="100" t="str">
        <f>_xlfn.XLOOKUP(A261,'Patient Education'!A:A,'Patient Education'!B:B,"Not Found")</f>
        <v>Master's Degree</v>
      </c>
      <c r="N261" s="100" t="str">
        <f>_xlfn.XLOOKUP(A261,'Patient Education'!A:A,'Patient Education'!C:C,"None")</f>
        <v>Doctor</v>
      </c>
      <c r="O261" s="100">
        <f>_xlfn.XLOOKUP(A261,'Patient Demographics'!A:A,'Patient Demographics'!I:I,"Not Found")</f>
        <v>3</v>
      </c>
      <c r="P261" s="100" t="str" cm="1">
        <f t="array" ref="P261">_xlfn.IFS(
 O261 &lt;= 2, "Very Low",
 O261 &lt;= 5, "Low",
 O261 &lt;= 10, "Lower-Middle",
 O261 &lt;= 25, "Middle",
 O261 &lt;= 50, "Upper-Middle",
 O261 &lt;= 100, "High",
 O261 &lt;= 200, "Very High",
 O261 &lt;= 400, "Ultra High"
)</f>
        <v>Low</v>
      </c>
      <c r="Q261" s="33">
        <f>_xlfn.XLOOKUP(A261,'Patient Health Records'!A:A,'Patient Health Records'!E:E,"Not Found")</f>
        <v>22.812499999999996</v>
      </c>
      <c r="R261" s="100" t="b">
        <f>_xlfn.XLOOKUP(A261,'Patient Health Records'!A261:A1260,'Patient Health Records'!T261:T1260,"Not Found")</f>
        <v>0</v>
      </c>
      <c r="S261" s="100" t="b" cm="1">
        <f t="array" ref="S261">_xlfn.SWITCH(R261, "Yes", TRUE, "No", FALSE, R261)</f>
        <v>0</v>
      </c>
      <c r="T261" s="100" t="str">
        <f>_xlfn.XLOOKUP(A261,'Patient Health Records'!A:A,'Patient Health Records'!V:V,"Not Found")</f>
        <v>Allergic Reaction</v>
      </c>
      <c r="U261" s="100" t="str">
        <f>_xlfn.XLOOKUP(A261,'Patient Health Records'!A:A,'Patient Health Records'!X:X,"Not Found")</f>
        <v>Recovered</v>
      </c>
      <c r="V261" s="100" t="b">
        <f>_xlfn.XLOOKUP(A261,'Billing Details'!A:A,'Billing Details'!K:K,"Not Found")</f>
        <v>1</v>
      </c>
      <c r="W261" s="100" t="str">
        <f>_xlfn.XLOOKUP(A261,'Billing Details'!A:A,'Billing Details'!J:J,"Not Found")</f>
        <v>Aetna</v>
      </c>
      <c r="X261" s="100" t="b">
        <f>_xlfn.XLOOKUP(A261,'Patient Health Records'!A:A,'Patient Health Records'!P:P,"Not Found")</f>
        <v>0</v>
      </c>
      <c r="Y261" s="100" t="b" cm="1">
        <f t="array" ref="Y261">_xlfn.SWITCH(X261, "Yes", TRUE, "No", FALSE, X261)</f>
        <v>0</v>
      </c>
      <c r="Z261" s="100" t="b">
        <f>_xlfn.XLOOKUP(A261,'Patient Health Records'!A:A,'Patient Health Records'!T:T,"Not Found")</f>
        <v>0</v>
      </c>
      <c r="AA261" s="100" t="b" cm="1">
        <f t="array" ref="AA261">_xlfn.SWITCH(Z261, "Yes", TRUE, "No", FALSE, Z261)</f>
        <v>0</v>
      </c>
      <c r="AB261" s="100" t="b">
        <f>_xlfn.XLOOKUP(A261,'Patient Health Records'!A:A,'Patient Health Records'!K:K,"Not Found")</f>
        <v>0</v>
      </c>
      <c r="AC261" s="100" t="b" cm="1">
        <f t="array" ref="AC261">_xlfn.SWITCH(AB261, "Yes", TRUE, "No", FALSE, AB261)</f>
        <v>0</v>
      </c>
    </row>
    <row r="262" spans="1:29">
      <c r="A262" s="2" t="s">
        <v>498</v>
      </c>
      <c r="B262" s="100" t="str">
        <f>_xlfn.XLOOKUP(A262,'Patient Demographics'!A262:A1261,'Patient Demographics'!H262:H1261,"Not Found")</f>
        <v>Adult</v>
      </c>
      <c r="C262" s="100" t="str">
        <f>_xlfn.XLOOKUP(A262,'Patient Demographics'!A262:A1261,'Patient Demographics'!L262:L1261,"Not Found")</f>
        <v>South</v>
      </c>
      <c r="D262" s="100" t="str">
        <f>_xlfn.XLOOKUP(A262,'Patient Demographics'!A:A,'Patient Demographics'!J:J,"Not Found")</f>
        <v>Karnataka</v>
      </c>
      <c r="E262" s="100">
        <f>_xlfn.XLOOKUP(A262,'Billing Details'!A262:A1261,'Billing Details'!E262:E1261,"Not Found")</f>
        <v>800</v>
      </c>
      <c r="F262" s="100">
        <f>_xlfn.XLOOKUP(A262,'Billing Details'!A262:A1261,'Billing Details'!M262:M1261,"Not Found")</f>
        <v>0</v>
      </c>
      <c r="G262" s="100">
        <f>_xlfn.XLOOKUP(A262,'Patient Health Records'!A262:A1261,'Patient Health Records'!G262:G1261,"Not Found")</f>
        <v>89.7</v>
      </c>
      <c r="H262" s="17" t="str">
        <f>_xlfn.XLOOKUP(A262,'Patient Demographics'!A262:A1261,'Patient Demographics'!C262:C1261,"Not Found")</f>
        <v>Male</v>
      </c>
      <c r="I262" s="100" t="str">
        <f>_xlfn.XLOOKUP(A262,'Patient Health Records'!A262:A1261,'Patient Health Records'!B262:B1261,"Not Found")</f>
        <v>AB-</v>
      </c>
      <c r="J262" s="100" t="b">
        <f>_xlfn.XLOOKUP(A262,'Patient Health Records'!A262:A1261,'Patient Health Records'!H262:H1261,"Not Found")</f>
        <v>0</v>
      </c>
      <c r="K262" s="100" t="b">
        <f>_xlfn.XLOOKUP(A262,'Patient Health Records'!A262:A1261,'Patient Health Records'!J262:J1261,"Not Found")</f>
        <v>1</v>
      </c>
      <c r="L262" s="100" t="b">
        <f>_xlfn.XLOOKUP(A262,'Billing Details'!A:A,'Billing Details'!K:K,"Not Found")</f>
        <v>0</v>
      </c>
      <c r="M262" s="100" t="str">
        <f>_xlfn.XLOOKUP(A262,'Patient Education'!A:A,'Patient Education'!B:B,"Not Found")</f>
        <v>Bachelor's Degree</v>
      </c>
      <c r="N262" s="100" t="str">
        <f>_xlfn.XLOOKUP(A262,'Patient Education'!A:A,'Patient Education'!C:C,"None")</f>
        <v>Engineer</v>
      </c>
      <c r="O262" s="100">
        <f>_xlfn.XLOOKUP(A262,'Patient Demographics'!A:A,'Patient Demographics'!I:I,"Not Found")</f>
        <v>4</v>
      </c>
      <c r="P262" s="100" t="str" cm="1">
        <f t="array" ref="P262">_xlfn.IFS(
 O262 &lt;= 2, "Very Low",
 O262 &lt;= 5, "Low",
 O262 &lt;= 10, "Lower-Middle",
 O262 &lt;= 25, "Middle",
 O262 &lt;= 50, "Upper-Middle",
 O262 &lt;= 100, "High",
 O262 &lt;= 200, "Very High",
 O262 &lt;= 400, "Ultra High"
)</f>
        <v>Low</v>
      </c>
      <c r="Q262" s="33">
        <f>_xlfn.XLOOKUP(A262,'Patient Health Records'!A:A,'Patient Health Records'!E:E,"Not Found")</f>
        <v>29.970931203849108</v>
      </c>
      <c r="R262" s="100" t="b">
        <f>_xlfn.XLOOKUP(A262,'Patient Health Records'!A262:A1261,'Patient Health Records'!T262:T1261,"Not Found")</f>
        <v>1</v>
      </c>
      <c r="S262" s="100" t="b" cm="1">
        <f t="array" ref="S262">_xlfn.SWITCH(R262, "Yes", TRUE, "No", FALSE, R262)</f>
        <v>1</v>
      </c>
      <c r="T262" s="100" t="str">
        <f>_xlfn.XLOOKUP(A262,'Patient Health Records'!A:A,'Patient Health Records'!V:V,"Not Found")</f>
        <v>Kidney Stones</v>
      </c>
      <c r="U262" s="100" t="str">
        <f>_xlfn.XLOOKUP(A262,'Patient Health Records'!A:A,'Patient Health Records'!X:X,"Not Found")</f>
        <v>Critical</v>
      </c>
      <c r="V262" s="100" t="b">
        <f>_xlfn.XLOOKUP(A262,'Billing Details'!A:A,'Billing Details'!K:K,"Not Found")</f>
        <v>0</v>
      </c>
      <c r="W262" s="100">
        <f>_xlfn.XLOOKUP(A262,'Billing Details'!A:A,'Billing Details'!J:J,"Not Found")</f>
        <v>0</v>
      </c>
      <c r="X262" s="100" t="b">
        <f>_xlfn.XLOOKUP(A262,'Patient Health Records'!A:A,'Patient Health Records'!P:P,"Not Found")</f>
        <v>0</v>
      </c>
      <c r="Y262" s="100" t="b" cm="1">
        <f t="array" ref="Y262">_xlfn.SWITCH(X262, "Yes", TRUE, "No", FALSE, X262)</f>
        <v>0</v>
      </c>
      <c r="Z262" s="100" t="b">
        <f>_xlfn.XLOOKUP(A262,'Patient Health Records'!A:A,'Patient Health Records'!T:T,"Not Found")</f>
        <v>1</v>
      </c>
      <c r="AA262" s="100" t="b" cm="1">
        <f t="array" ref="AA262">_xlfn.SWITCH(Z262, "Yes", TRUE, "No", FALSE, Z262)</f>
        <v>1</v>
      </c>
      <c r="AB262" s="100" t="b">
        <f>_xlfn.XLOOKUP(A262,'Patient Health Records'!A:A,'Patient Health Records'!K:K,"Not Found")</f>
        <v>0</v>
      </c>
      <c r="AC262" s="100" t="b" cm="1">
        <f t="array" ref="AC262">_xlfn.SWITCH(AB262, "Yes", TRUE, "No", FALSE, AB262)</f>
        <v>0</v>
      </c>
    </row>
    <row r="263" spans="1:29">
      <c r="A263" s="2" t="s">
        <v>499</v>
      </c>
      <c r="B263" s="100" t="str">
        <f>_xlfn.XLOOKUP(A263,'Patient Demographics'!A263:A1262,'Patient Demographics'!H263:H1262,"Not Found")</f>
        <v>Adult</v>
      </c>
      <c r="C263" s="100" t="str">
        <f>_xlfn.XLOOKUP(A263,'Patient Demographics'!A263:A1262,'Patient Demographics'!L263:L1262,"Not Found")</f>
        <v>North</v>
      </c>
      <c r="D263" s="100" t="str">
        <f>_xlfn.XLOOKUP(A263,'Patient Demographics'!A:A,'Patient Demographics'!J:J,"Not Found")</f>
        <v>Punjab</v>
      </c>
      <c r="E263" s="100">
        <f>_xlfn.XLOOKUP(A263,'Billing Details'!A263:A1262,'Billing Details'!E263:E1262,"Not Found")</f>
        <v>250000</v>
      </c>
      <c r="F263" s="100">
        <f>_xlfn.XLOOKUP(A263,'Billing Details'!A263:A1262,'Billing Details'!M263:M1262,"Not Found")</f>
        <v>190210.2</v>
      </c>
      <c r="G263" s="100">
        <f>_xlfn.XLOOKUP(A263,'Patient Health Records'!A263:A1262,'Patient Health Records'!G263:G1262,"Not Found")</f>
        <v>65</v>
      </c>
      <c r="H263" s="17" t="str">
        <f>_xlfn.XLOOKUP(A263,'Patient Demographics'!A263:A1262,'Patient Demographics'!C263:C1262,"Not Found")</f>
        <v>Female</v>
      </c>
      <c r="I263" s="100" t="str">
        <f>_xlfn.XLOOKUP(A263,'Patient Health Records'!A263:A1262,'Patient Health Records'!B263:B1262,"Not Found")</f>
        <v>O-</v>
      </c>
      <c r="J263" s="100" t="b">
        <f>_xlfn.XLOOKUP(A263,'Patient Health Records'!A263:A1262,'Patient Health Records'!H263:H1262,"Not Found")</f>
        <v>0</v>
      </c>
      <c r="K263" s="100" t="b">
        <f>_xlfn.XLOOKUP(A263,'Patient Health Records'!A263:A1262,'Patient Health Records'!J263:J1262,"Not Found")</f>
        <v>0</v>
      </c>
      <c r="L263" s="100" t="b">
        <f>_xlfn.XLOOKUP(A263,'Billing Details'!A:A,'Billing Details'!K:K,"Not Found")</f>
        <v>1</v>
      </c>
      <c r="M263" s="100" t="str">
        <f>_xlfn.XLOOKUP(A263,'Patient Education'!A:A,'Patient Education'!B:B,"Not Found")</f>
        <v>PhD</v>
      </c>
      <c r="N263" s="100" t="str">
        <f>_xlfn.XLOOKUP(A263,'Patient Education'!A:A,'Patient Education'!C:C,"None")</f>
        <v>Scientist</v>
      </c>
      <c r="O263" s="100">
        <f>_xlfn.XLOOKUP(A263,'Patient Demographics'!A:A,'Patient Demographics'!I:I,"Not Found")</f>
        <v>7</v>
      </c>
      <c r="P263" s="100" t="str" cm="1">
        <f t="array" ref="P263">_xlfn.IFS(
 O263 &lt;= 2, "Very Low",
 O263 &lt;= 5, "Low",
 O263 &lt;= 10, "Lower-Middle",
 O263 &lt;= 25, "Middle",
 O263 &lt;= 50, "Upper-Middle",
 O263 &lt;= 100, "High",
 O263 &lt;= 200, "Very High",
 O263 &lt;= 400, "Ultra High"
)</f>
        <v>Lower-Middle</v>
      </c>
      <c r="Q263" s="33">
        <f>_xlfn.XLOOKUP(A263,'Patient Health Records'!A:A,'Patient Health Records'!E:E,"Not Found")</f>
        <v>22.491349480968861</v>
      </c>
      <c r="R263" s="100" t="b">
        <f>_xlfn.XLOOKUP(A263,'Patient Health Records'!A263:A1262,'Patient Health Records'!T263:T1262,"Not Found")</f>
        <v>0</v>
      </c>
      <c r="S263" s="100" t="b" cm="1">
        <f t="array" ref="S263">_xlfn.SWITCH(R263, "Yes", TRUE, "No", FALSE, R263)</f>
        <v>0</v>
      </c>
      <c r="T263" s="100" t="str">
        <f>_xlfn.XLOOKUP(A263,'Patient Health Records'!A:A,'Patient Health Records'!V:V,"Not Found")</f>
        <v>Appendicitis</v>
      </c>
      <c r="U263" s="100" t="str">
        <f>_xlfn.XLOOKUP(A263,'Patient Health Records'!A:A,'Patient Health Records'!X:X,"Not Found")</f>
        <v>Ongoing Treatment</v>
      </c>
      <c r="V263" s="100" t="b">
        <f>_xlfn.XLOOKUP(A263,'Billing Details'!A:A,'Billing Details'!K:K,"Not Found")</f>
        <v>1</v>
      </c>
      <c r="W263" s="100" t="str">
        <f>_xlfn.XLOOKUP(A263,'Billing Details'!A:A,'Billing Details'!J:J,"Not Found")</f>
        <v>Cigna</v>
      </c>
      <c r="X263" s="100" t="b">
        <f>_xlfn.XLOOKUP(A263,'Patient Health Records'!A:A,'Patient Health Records'!P:P,"Not Found")</f>
        <v>0</v>
      </c>
      <c r="Y263" s="100" t="b" cm="1">
        <f t="array" ref="Y263">_xlfn.SWITCH(X263, "Yes", TRUE, "No", FALSE, X263)</f>
        <v>0</v>
      </c>
      <c r="Z263" s="100" t="b">
        <f>_xlfn.XLOOKUP(A263,'Patient Health Records'!A:A,'Patient Health Records'!T:T,"Not Found")</f>
        <v>0</v>
      </c>
      <c r="AA263" s="100" t="b" cm="1">
        <f t="array" ref="AA263">_xlfn.SWITCH(Z263, "Yes", TRUE, "No", FALSE, Z263)</f>
        <v>0</v>
      </c>
      <c r="AB263" s="100" t="b">
        <f>_xlfn.XLOOKUP(A263,'Patient Health Records'!A:A,'Patient Health Records'!K:K,"Not Found")</f>
        <v>0</v>
      </c>
      <c r="AC263" s="100" t="b" cm="1">
        <f t="array" ref="AC263">_xlfn.SWITCH(AB263, "Yes", TRUE, "No", FALSE, AB263)</f>
        <v>0</v>
      </c>
    </row>
    <row r="264" spans="1:29">
      <c r="A264" s="2" t="s">
        <v>500</v>
      </c>
      <c r="B264" s="100" t="str">
        <f>_xlfn.XLOOKUP(A264,'Patient Demographics'!A264:A1263,'Patient Demographics'!H264:H1263,"Not Found")</f>
        <v>Middle-aged</v>
      </c>
      <c r="C264" s="100" t="str">
        <f>_xlfn.XLOOKUP(A264,'Patient Demographics'!A264:A1263,'Patient Demographics'!L264:L1263,"Not Found")</f>
        <v>East</v>
      </c>
      <c r="D264" s="100" t="str">
        <f>_xlfn.XLOOKUP(A264,'Patient Demographics'!A:A,'Patient Demographics'!J:J,"Not Found")</f>
        <v>West Bengal</v>
      </c>
      <c r="E264" s="100">
        <f>_xlfn.XLOOKUP(A264,'Billing Details'!A264:A1263,'Billing Details'!E264:E1263,"Not Found")</f>
        <v>3000</v>
      </c>
      <c r="F264" s="100">
        <f>_xlfn.XLOOKUP(A264,'Billing Details'!A264:A1263,'Billing Details'!M264:M1263,"Not Found")</f>
        <v>1570.1100000000001</v>
      </c>
      <c r="G264" s="100">
        <f>_xlfn.XLOOKUP(A264,'Patient Health Records'!A264:A1263,'Patient Health Records'!G264:G1263,"Not Found")</f>
        <v>56.2</v>
      </c>
      <c r="H264" s="17" t="str">
        <f>_xlfn.XLOOKUP(A264,'Patient Demographics'!A264:A1263,'Patient Demographics'!C264:C1263,"Not Found")</f>
        <v>Female</v>
      </c>
      <c r="I264" s="100" t="str">
        <f>_xlfn.XLOOKUP(A264,'Patient Health Records'!A264:A1263,'Patient Health Records'!B264:B1263,"Not Found")</f>
        <v>AB+</v>
      </c>
      <c r="J264" s="100" t="b">
        <f>_xlfn.XLOOKUP(A264,'Patient Health Records'!A264:A1263,'Patient Health Records'!H264:H1263,"Not Found")</f>
        <v>0</v>
      </c>
      <c r="K264" s="100" t="b">
        <f>_xlfn.XLOOKUP(A264,'Patient Health Records'!A264:A1263,'Patient Health Records'!J264:J1263,"Not Found")</f>
        <v>1</v>
      </c>
      <c r="L264" s="100" t="b">
        <f>_xlfn.XLOOKUP(A264,'Billing Details'!A:A,'Billing Details'!K:K,"Not Found")</f>
        <v>1</v>
      </c>
      <c r="M264" s="100" t="str">
        <f>_xlfn.XLOOKUP(A264,'Patient Education'!A:A,'Patient Education'!B:B,"Not Found")</f>
        <v>Master's Degree</v>
      </c>
      <c r="N264" s="100" t="str">
        <f>_xlfn.XLOOKUP(A264,'Patient Education'!A:A,'Patient Education'!C:C,"None")</f>
        <v>Manager</v>
      </c>
      <c r="O264" s="100">
        <f>_xlfn.XLOOKUP(A264,'Patient Demographics'!A:A,'Patient Demographics'!I:I,"Not Found")</f>
        <v>30</v>
      </c>
      <c r="P264" s="100" t="str" cm="1">
        <f t="array" ref="P264">_xlfn.IFS(
 O264 &lt;= 2, "Very Low",
 O264 &lt;= 5, "Low",
 O264 &lt;= 10, "Lower-Middle",
 O264 &lt;= 25, "Middle",
 O264 &lt;= 50, "Upper-Middle",
 O264 &lt;= 100, "High",
 O264 &lt;= 200, "Very High",
 O264 &lt;= 400, "Ultra High"
)</f>
        <v>Upper-Middle</v>
      </c>
      <c r="Q264" s="33">
        <f>_xlfn.XLOOKUP(A264,'Patient Health Records'!A:A,'Patient Health Records'!E:E,"Not Found")</f>
        <v>22.230133301689015</v>
      </c>
      <c r="R264" s="100" t="b">
        <f>_xlfn.XLOOKUP(A264,'Patient Health Records'!A264:A1263,'Patient Health Records'!T264:T1263,"Not Found")</f>
        <v>0</v>
      </c>
      <c r="S264" s="100" t="b" cm="1">
        <f t="array" ref="S264">_xlfn.SWITCH(R264, "Yes", TRUE, "No", FALSE, R264)</f>
        <v>0</v>
      </c>
      <c r="T264" s="100" t="str">
        <f>_xlfn.XLOOKUP(A264,'Patient Health Records'!A:A,'Patient Health Records'!V:V,"Not Found")</f>
        <v>Osteoarthritis</v>
      </c>
      <c r="U264" s="100" t="str">
        <f>_xlfn.XLOOKUP(A264,'Patient Health Records'!A:A,'Patient Health Records'!X:X,"Not Found")</f>
        <v>Ongoing Treatment</v>
      </c>
      <c r="V264" s="100" t="b">
        <f>_xlfn.XLOOKUP(A264,'Billing Details'!A:A,'Billing Details'!K:K,"Not Found")</f>
        <v>1</v>
      </c>
      <c r="W264" s="100" t="str">
        <f>_xlfn.XLOOKUP(A264,'Billing Details'!A:A,'Billing Details'!J:J,"Not Found")</f>
        <v>Cigna</v>
      </c>
      <c r="X264" s="100" t="b">
        <f>_xlfn.XLOOKUP(A264,'Patient Health Records'!A:A,'Patient Health Records'!P:P,"Not Found")</f>
        <v>0</v>
      </c>
      <c r="Y264" s="100" t="b" cm="1">
        <f t="array" ref="Y264">_xlfn.SWITCH(X264, "Yes", TRUE, "No", FALSE, X264)</f>
        <v>0</v>
      </c>
      <c r="Z264" s="100" t="b">
        <f>_xlfn.XLOOKUP(A264,'Patient Health Records'!A:A,'Patient Health Records'!T:T,"Not Found")</f>
        <v>0</v>
      </c>
      <c r="AA264" s="100" t="b" cm="1">
        <f t="array" ref="AA264">_xlfn.SWITCH(Z264, "Yes", TRUE, "No", FALSE, Z264)</f>
        <v>0</v>
      </c>
      <c r="AB264" s="100" t="b">
        <f>_xlfn.XLOOKUP(A264,'Patient Health Records'!A:A,'Patient Health Records'!K:K,"Not Found")</f>
        <v>0</v>
      </c>
      <c r="AC264" s="100" t="b" cm="1">
        <f t="array" ref="AC264">_xlfn.SWITCH(AB264, "Yes", TRUE, "No", FALSE, AB264)</f>
        <v>0</v>
      </c>
    </row>
    <row r="265" spans="1:29">
      <c r="A265" s="2" t="s">
        <v>501</v>
      </c>
      <c r="B265" s="100" t="str">
        <f>_xlfn.XLOOKUP(A265,'Patient Demographics'!A265:A1264,'Patient Demographics'!H265:H1264,"Not Found")</f>
        <v>Adult</v>
      </c>
      <c r="C265" s="100" t="str">
        <f>_xlfn.XLOOKUP(A265,'Patient Demographics'!A265:A1264,'Patient Demographics'!L265:L1264,"Not Found")</f>
        <v>South</v>
      </c>
      <c r="D265" s="100" t="str">
        <f>_xlfn.XLOOKUP(A265,'Patient Demographics'!A:A,'Patient Demographics'!J:J,"Not Found")</f>
        <v>Karnataka</v>
      </c>
      <c r="E265" s="100">
        <f>_xlfn.XLOOKUP(A265,'Billing Details'!A265:A1264,'Billing Details'!E265:E1264,"Not Found")</f>
        <v>30000</v>
      </c>
      <c r="F265" s="100">
        <f>_xlfn.XLOOKUP(A265,'Billing Details'!A265:A1264,'Billing Details'!M265:M1264,"Not Found")</f>
        <v>25604.159999999996</v>
      </c>
      <c r="G265" s="100">
        <f>_xlfn.XLOOKUP(A265,'Patient Health Records'!A265:A1264,'Patient Health Records'!G265:G1264,"Not Found")</f>
        <v>96.1</v>
      </c>
      <c r="H265" s="17" t="str">
        <f>_xlfn.XLOOKUP(A265,'Patient Demographics'!A265:A1264,'Patient Demographics'!C265:C1264,"Not Found")</f>
        <v>Male</v>
      </c>
      <c r="I265" s="100" t="str">
        <f>_xlfn.XLOOKUP(A265,'Patient Health Records'!A265:A1264,'Patient Health Records'!B265:B1264,"Not Found")</f>
        <v>O-</v>
      </c>
      <c r="J265" s="100" t="b">
        <f>_xlfn.XLOOKUP(A265,'Patient Health Records'!A265:A1264,'Patient Health Records'!H265:H1264,"Not Found")</f>
        <v>0</v>
      </c>
      <c r="K265" s="100" t="b">
        <f>_xlfn.XLOOKUP(A265,'Patient Health Records'!A265:A1264,'Patient Health Records'!J265:J1264,"Not Found")</f>
        <v>0</v>
      </c>
      <c r="L265" s="100" t="b">
        <f>_xlfn.XLOOKUP(A265,'Billing Details'!A:A,'Billing Details'!K:K,"Not Found")</f>
        <v>1</v>
      </c>
      <c r="M265" s="100" t="str">
        <f>_xlfn.XLOOKUP(A265,'Patient Education'!A:A,'Patient Education'!B:B,"Not Found")</f>
        <v>Bachelor's Degree</v>
      </c>
      <c r="N265" s="100" t="str">
        <f>_xlfn.XLOOKUP(A265,'Patient Education'!A:A,'Patient Education'!C:C,"None")</f>
        <v>Teacher</v>
      </c>
      <c r="O265" s="100">
        <f>_xlfn.XLOOKUP(A265,'Patient Demographics'!A:A,'Patient Demographics'!I:I,"Not Found")</f>
        <v>15</v>
      </c>
      <c r="P265" s="100" t="str" cm="1">
        <f t="array" ref="P265">_xlfn.IFS(
 O265 &lt;= 2, "Very Low",
 O265 &lt;= 5, "Low",
 O265 &lt;= 10, "Lower-Middle",
 O265 &lt;= 25, "Middle",
 O265 &lt;= 50, "Upper-Middle",
 O265 &lt;= 100, "High",
 O265 &lt;= 200, "Very High",
 O265 &lt;= 400, "Ultra High"
)</f>
        <v>Middle</v>
      </c>
      <c r="Q265" s="33">
        <f>_xlfn.XLOOKUP(A265,'Patient Health Records'!A:A,'Patient Health Records'!E:E,"Not Found")</f>
        <v>34.049036281179141</v>
      </c>
      <c r="R265" s="100" t="b">
        <f>_xlfn.XLOOKUP(A265,'Patient Health Records'!A265:A1264,'Patient Health Records'!T265:T1264,"Not Found")</f>
        <v>1</v>
      </c>
      <c r="S265" s="100" t="b" cm="1">
        <f t="array" ref="S265">_xlfn.SWITCH(R265, "Yes", TRUE, "No", FALSE, R265)</f>
        <v>1</v>
      </c>
      <c r="T265" s="100" t="str">
        <f>_xlfn.XLOOKUP(A265,'Patient Health Records'!A:A,'Patient Health Records'!V:V,"Not Found")</f>
        <v>Hypertension</v>
      </c>
      <c r="U265" s="100" t="str">
        <f>_xlfn.XLOOKUP(A265,'Patient Health Records'!A:A,'Patient Health Records'!X:X,"Not Found")</f>
        <v>Recovered</v>
      </c>
      <c r="V265" s="100" t="b">
        <f>_xlfn.XLOOKUP(A265,'Billing Details'!A:A,'Billing Details'!K:K,"Not Found")</f>
        <v>1</v>
      </c>
      <c r="W265" s="100" t="str">
        <f>_xlfn.XLOOKUP(A265,'Billing Details'!A:A,'Billing Details'!J:J,"Not Found")</f>
        <v>Cigna</v>
      </c>
      <c r="X265" s="100" t="b">
        <f>_xlfn.XLOOKUP(A265,'Patient Health Records'!A:A,'Patient Health Records'!P:P,"Not Found")</f>
        <v>0</v>
      </c>
      <c r="Y265" s="100" t="b" cm="1">
        <f t="array" ref="Y265">_xlfn.SWITCH(X265, "Yes", TRUE, "No", FALSE, X265)</f>
        <v>0</v>
      </c>
      <c r="Z265" s="100" t="b">
        <f>_xlfn.XLOOKUP(A265,'Patient Health Records'!A:A,'Patient Health Records'!T:T,"Not Found")</f>
        <v>1</v>
      </c>
      <c r="AA265" s="100" t="b" cm="1">
        <f t="array" ref="AA265">_xlfn.SWITCH(Z265, "Yes", TRUE, "No", FALSE, Z265)</f>
        <v>1</v>
      </c>
      <c r="AB265" s="100" t="b">
        <f>_xlfn.XLOOKUP(A265,'Patient Health Records'!A:A,'Patient Health Records'!K:K,"Not Found")</f>
        <v>0</v>
      </c>
      <c r="AC265" s="100" t="b" cm="1">
        <f t="array" ref="AC265">_xlfn.SWITCH(AB265, "Yes", TRUE, "No", FALSE, AB265)</f>
        <v>0</v>
      </c>
    </row>
    <row r="266" spans="1:29">
      <c r="A266" s="2" t="s">
        <v>503</v>
      </c>
      <c r="B266" s="100" t="str">
        <f>_xlfn.XLOOKUP(A266,'Patient Demographics'!A266:A1265,'Patient Demographics'!H266:H1265,"Not Found")</f>
        <v>Adult</v>
      </c>
      <c r="C266" s="100" t="str">
        <f>_xlfn.XLOOKUP(A266,'Patient Demographics'!A266:A1265,'Patient Demographics'!L266:L1265,"Not Found")</f>
        <v>North</v>
      </c>
      <c r="D266" s="100" t="str">
        <f>_xlfn.XLOOKUP(A266,'Patient Demographics'!A:A,'Patient Demographics'!J:J,"Not Found")</f>
        <v>Punjab</v>
      </c>
      <c r="E266" s="100">
        <f>_xlfn.XLOOKUP(A266,'Billing Details'!A266:A1265,'Billing Details'!E266:E1265,"Not Found")</f>
        <v>3000</v>
      </c>
      <c r="F266" s="100">
        <f>_xlfn.XLOOKUP(A266,'Billing Details'!A266:A1265,'Billing Details'!M266:M1265,"Not Found")</f>
        <v>2271.75</v>
      </c>
      <c r="G266" s="100">
        <f>_xlfn.XLOOKUP(A266,'Patient Health Records'!A266:A1265,'Patient Health Records'!G266:G1265,"Not Found")</f>
        <v>59.7</v>
      </c>
      <c r="H266" s="17" t="str">
        <f>_xlfn.XLOOKUP(A266,'Patient Demographics'!A266:A1265,'Patient Demographics'!C266:C1265,"Not Found")</f>
        <v>Male</v>
      </c>
      <c r="I266" s="100" t="str">
        <f>_xlfn.XLOOKUP(A266,'Patient Health Records'!A266:A1265,'Patient Health Records'!B266:B1265,"Not Found")</f>
        <v>B-</v>
      </c>
      <c r="J266" s="100" t="b">
        <f>_xlfn.XLOOKUP(A266,'Patient Health Records'!A266:A1265,'Patient Health Records'!H266:H1265,"Not Found")</f>
        <v>1</v>
      </c>
      <c r="K266" s="100" t="b">
        <f>_xlfn.XLOOKUP(A266,'Patient Health Records'!A266:A1265,'Patient Health Records'!J266:J1265,"Not Found")</f>
        <v>0</v>
      </c>
      <c r="L266" s="100" t="b">
        <f>_xlfn.XLOOKUP(A266,'Billing Details'!A:A,'Billing Details'!K:K,"Not Found")</f>
        <v>1</v>
      </c>
      <c r="M266" s="100" t="str">
        <f>_xlfn.XLOOKUP(A266,'Patient Education'!A:A,'Patient Education'!B:B,"Not Found")</f>
        <v>Master's Degree</v>
      </c>
      <c r="N266" s="100" t="str">
        <f>_xlfn.XLOOKUP(A266,'Patient Education'!A:A,'Patient Education'!C:C,"None")</f>
        <v>Manager</v>
      </c>
      <c r="O266" s="100">
        <f>_xlfn.XLOOKUP(A266,'Patient Demographics'!A:A,'Patient Demographics'!I:I,"Not Found")</f>
        <v>5</v>
      </c>
      <c r="P266" s="100" t="str" cm="1">
        <f t="array" ref="P266">_xlfn.IFS(
 O266 &lt;= 2, "Very Low",
 O266 &lt;= 5, "Low",
 O266 &lt;= 10, "Lower-Middle",
 O266 &lt;= 25, "Middle",
 O266 &lt;= 50, "Upper-Middle",
 O266 &lt;= 100, "High",
 O266 &lt;= 200, "Very High",
 O266 &lt;= 400, "Ultra High"
)</f>
        <v>Low</v>
      </c>
      <c r="Q266" s="33">
        <f>_xlfn.XLOOKUP(A266,'Patient Health Records'!A:A,'Patient Health Records'!E:E,"Not Found")</f>
        <v>21.406289217971246</v>
      </c>
      <c r="R266" s="100" t="b">
        <f>_xlfn.XLOOKUP(A266,'Patient Health Records'!A266:A1265,'Patient Health Records'!T266:T1265,"Not Found")</f>
        <v>0</v>
      </c>
      <c r="S266" s="100" t="b" cm="1">
        <f t="array" ref="S266">_xlfn.SWITCH(R266, "Yes", TRUE, "No", FALSE, R266)</f>
        <v>0</v>
      </c>
      <c r="T266" s="100" t="str">
        <f>_xlfn.XLOOKUP(A266,'Patient Health Records'!A:A,'Patient Health Records'!V:V,"Not Found")</f>
        <v>Hypertension</v>
      </c>
      <c r="U266" s="100" t="str">
        <f>_xlfn.XLOOKUP(A266,'Patient Health Records'!A:A,'Patient Health Records'!X:X,"Not Found")</f>
        <v>Recovered</v>
      </c>
      <c r="V266" s="100" t="b">
        <f>_xlfn.XLOOKUP(A266,'Billing Details'!A:A,'Billing Details'!K:K,"Not Found")</f>
        <v>1</v>
      </c>
      <c r="W266" s="100" t="str">
        <f>_xlfn.XLOOKUP(A266,'Billing Details'!A:A,'Billing Details'!J:J,"Not Found")</f>
        <v>Blue Cross</v>
      </c>
      <c r="X266" s="100" t="b">
        <f>_xlfn.XLOOKUP(A266,'Patient Health Records'!A:A,'Patient Health Records'!P:P,"Not Found")</f>
        <v>0</v>
      </c>
      <c r="Y266" s="100" t="b" cm="1">
        <f t="array" ref="Y266">_xlfn.SWITCH(X266, "Yes", TRUE, "No", FALSE, X266)</f>
        <v>0</v>
      </c>
      <c r="Z266" s="100" t="b">
        <f>_xlfn.XLOOKUP(A266,'Patient Health Records'!A:A,'Patient Health Records'!T:T,"Not Found")</f>
        <v>0</v>
      </c>
      <c r="AA266" s="100" t="b" cm="1">
        <f t="array" ref="AA266">_xlfn.SWITCH(Z266, "Yes", TRUE, "No", FALSE, Z266)</f>
        <v>0</v>
      </c>
      <c r="AB266" s="100" t="b">
        <f>_xlfn.XLOOKUP(A266,'Patient Health Records'!A:A,'Patient Health Records'!K:K,"Not Found")</f>
        <v>0</v>
      </c>
      <c r="AC266" s="100" t="b" cm="1">
        <f t="array" ref="AC266">_xlfn.SWITCH(AB266, "Yes", TRUE, "No", FALSE, AB266)</f>
        <v>0</v>
      </c>
    </row>
    <row r="267" spans="1:29">
      <c r="A267" s="2" t="s">
        <v>504</v>
      </c>
      <c r="B267" s="100" t="str">
        <f>_xlfn.XLOOKUP(A267,'Patient Demographics'!A267:A1266,'Patient Demographics'!H267:H1266,"Not Found")</f>
        <v>Adult</v>
      </c>
      <c r="C267" s="100" t="str">
        <f>_xlfn.XLOOKUP(A267,'Patient Demographics'!A267:A1266,'Patient Demographics'!L267:L1266,"Not Found")</f>
        <v>West</v>
      </c>
      <c r="D267" s="100" t="str">
        <f>_xlfn.XLOOKUP(A267,'Patient Demographics'!A:A,'Patient Demographics'!J:J,"Not Found")</f>
        <v>Gujarat</v>
      </c>
      <c r="E267" s="100">
        <f>_xlfn.XLOOKUP(A267,'Billing Details'!A267:A1266,'Billing Details'!E267:E1266,"Not Found")</f>
        <v>100</v>
      </c>
      <c r="F267" s="100">
        <f>_xlfn.XLOOKUP(A267,'Billing Details'!A267:A1266,'Billing Details'!M267:M1266,"Not Found")</f>
        <v>0</v>
      </c>
      <c r="G267" s="100">
        <f>_xlfn.XLOOKUP(A267,'Patient Health Records'!A267:A1266,'Patient Health Records'!G267:G1266,"Not Found")</f>
        <v>94.6</v>
      </c>
      <c r="H267" s="17" t="str">
        <f>_xlfn.XLOOKUP(A267,'Patient Demographics'!A267:A1266,'Patient Demographics'!C267:C1266,"Not Found")</f>
        <v>Female</v>
      </c>
      <c r="I267" s="100" t="str">
        <f>_xlfn.XLOOKUP(A267,'Patient Health Records'!A267:A1266,'Patient Health Records'!B267:B1266,"Not Found")</f>
        <v>AB+</v>
      </c>
      <c r="J267" s="100" t="b">
        <f>_xlfn.XLOOKUP(A267,'Patient Health Records'!A267:A1266,'Patient Health Records'!H267:H1266,"Not Found")</f>
        <v>0</v>
      </c>
      <c r="K267" s="100" t="b">
        <f>_xlfn.XLOOKUP(A267,'Patient Health Records'!A267:A1266,'Patient Health Records'!J267:J1266,"Not Found")</f>
        <v>0</v>
      </c>
      <c r="L267" s="100" t="b">
        <f>_xlfn.XLOOKUP(A267,'Billing Details'!A:A,'Billing Details'!K:K,"Not Found")</f>
        <v>0</v>
      </c>
      <c r="M267" s="100" t="str">
        <f>_xlfn.XLOOKUP(A267,'Patient Education'!A:A,'Patient Education'!B:B,"Not Found")</f>
        <v>School</v>
      </c>
      <c r="N267" s="100" t="str">
        <f>_xlfn.XLOOKUP(A267,'Patient Education'!A:A,'Patient Education'!C:C,"None")</f>
        <v>Driver</v>
      </c>
      <c r="O267" s="100">
        <f>_xlfn.XLOOKUP(A267,'Patient Demographics'!A:A,'Patient Demographics'!I:I,"Not Found")</f>
        <v>9</v>
      </c>
      <c r="P267" s="100" t="str" cm="1">
        <f t="array" ref="P267">_xlfn.IFS(
 O267 &lt;= 2, "Very Low",
 O267 &lt;= 5, "Low",
 O267 &lt;= 10, "Lower-Middle",
 O267 &lt;= 25, "Middle",
 O267 &lt;= 50, "Upper-Middle",
 O267 &lt;= 100, "High",
 O267 &lt;= 200, "Very High",
 O267 &lt;= 400, "Ultra High"
)</f>
        <v>Lower-Middle</v>
      </c>
      <c r="Q267" s="33">
        <f>_xlfn.XLOOKUP(A267,'Patient Health Records'!A:A,'Patient Health Records'!E:E,"Not Found")</f>
        <v>29.85734124479232</v>
      </c>
      <c r="R267" s="100" t="b">
        <f>_xlfn.XLOOKUP(A267,'Patient Health Records'!A267:A1266,'Patient Health Records'!T267:T1266,"Not Found")</f>
        <v>1</v>
      </c>
      <c r="S267" s="100" t="b" cm="1">
        <f t="array" ref="S267">_xlfn.SWITCH(R267, "Yes", TRUE, "No", FALSE, R267)</f>
        <v>1</v>
      </c>
      <c r="T267" s="100" t="str">
        <f>_xlfn.XLOOKUP(A267,'Patient Health Records'!A:A,'Patient Health Records'!V:V,"Not Found")</f>
        <v>Stroke</v>
      </c>
      <c r="U267" s="100" t="str">
        <f>_xlfn.XLOOKUP(A267,'Patient Health Records'!A:A,'Patient Health Records'!X:X,"Not Found")</f>
        <v>Recovered</v>
      </c>
      <c r="V267" s="100" t="b">
        <f>_xlfn.XLOOKUP(A267,'Billing Details'!A:A,'Billing Details'!K:K,"Not Found")</f>
        <v>0</v>
      </c>
      <c r="W267" s="100">
        <f>_xlfn.XLOOKUP(A267,'Billing Details'!A:A,'Billing Details'!J:J,"Not Found")</f>
        <v>0</v>
      </c>
      <c r="X267" s="100" t="b">
        <f>_xlfn.XLOOKUP(A267,'Patient Health Records'!A:A,'Patient Health Records'!P:P,"Not Found")</f>
        <v>1</v>
      </c>
      <c r="Y267" s="100" t="b" cm="1">
        <f t="array" ref="Y267">_xlfn.SWITCH(X267, "Yes", TRUE, "No", FALSE, X267)</f>
        <v>1</v>
      </c>
      <c r="Z267" s="100" t="b">
        <f>_xlfn.XLOOKUP(A267,'Patient Health Records'!A:A,'Patient Health Records'!T:T,"Not Found")</f>
        <v>1</v>
      </c>
      <c r="AA267" s="100" t="b" cm="1">
        <f t="array" ref="AA267">_xlfn.SWITCH(Z267, "Yes", TRUE, "No", FALSE, Z267)</f>
        <v>1</v>
      </c>
      <c r="AB267" s="100" t="b">
        <f>_xlfn.XLOOKUP(A267,'Patient Health Records'!A:A,'Patient Health Records'!K:K,"Not Found")</f>
        <v>1</v>
      </c>
      <c r="AC267" s="100" t="b" cm="1">
        <f t="array" ref="AC267">_xlfn.SWITCH(AB267, "Yes", TRUE, "No", FALSE, AB267)</f>
        <v>1</v>
      </c>
    </row>
    <row r="268" spans="1:29">
      <c r="A268" s="2" t="s">
        <v>506</v>
      </c>
      <c r="B268" s="100" t="str">
        <f>_xlfn.XLOOKUP(A268,'Patient Demographics'!A268:A1267,'Patient Demographics'!H268:H1267,"Not Found")</f>
        <v>Adult</v>
      </c>
      <c r="C268" s="100" t="str">
        <f>_xlfn.XLOOKUP(A268,'Patient Demographics'!A268:A1267,'Patient Demographics'!L268:L1267,"Not Found")</f>
        <v>West</v>
      </c>
      <c r="D268" s="100" t="str">
        <f>_xlfn.XLOOKUP(A268,'Patient Demographics'!A:A,'Patient Demographics'!J:J,"Not Found")</f>
        <v>Maharashtra</v>
      </c>
      <c r="E268" s="100">
        <f>_xlfn.XLOOKUP(A268,'Billing Details'!A268:A1267,'Billing Details'!E268:E1267,"Not Found")</f>
        <v>800</v>
      </c>
      <c r="F268" s="100">
        <f>_xlfn.XLOOKUP(A268,'Billing Details'!A268:A1267,'Billing Details'!M268:M1267,"Not Found")</f>
        <v>484.88</v>
      </c>
      <c r="G268" s="100">
        <f>_xlfn.XLOOKUP(A268,'Patient Health Records'!A268:A1267,'Patient Health Records'!G268:G1267,"Not Found")</f>
        <v>65.099999999999994</v>
      </c>
      <c r="H268" s="17" t="str">
        <f>_xlfn.XLOOKUP(A268,'Patient Demographics'!A268:A1267,'Patient Demographics'!C268:C1267,"Not Found")</f>
        <v>Female</v>
      </c>
      <c r="I268" s="100" t="str">
        <f>_xlfn.XLOOKUP(A268,'Patient Health Records'!A268:A1267,'Patient Health Records'!B268:B1267,"Not Found")</f>
        <v>B+</v>
      </c>
      <c r="J268" s="100" t="b">
        <f>_xlfn.XLOOKUP(A268,'Patient Health Records'!A268:A1267,'Patient Health Records'!H268:H1267,"Not Found")</f>
        <v>1</v>
      </c>
      <c r="K268" s="100" t="b">
        <f>_xlfn.XLOOKUP(A268,'Patient Health Records'!A268:A1267,'Patient Health Records'!J268:J1267,"Not Found")</f>
        <v>0</v>
      </c>
      <c r="L268" s="100" t="b">
        <f>_xlfn.XLOOKUP(A268,'Billing Details'!A:A,'Billing Details'!K:K,"Not Found")</f>
        <v>1</v>
      </c>
      <c r="M268" s="100" t="str">
        <f>_xlfn.XLOOKUP(A268,'Patient Education'!A:A,'Patient Education'!B:B,"Not Found")</f>
        <v>Master's Degree</v>
      </c>
      <c r="N268" s="100" t="str">
        <f>_xlfn.XLOOKUP(A268,'Patient Education'!A:A,'Patient Education'!C:C,"None")</f>
        <v>Software Engineer</v>
      </c>
      <c r="O268" s="100">
        <f>_xlfn.XLOOKUP(A268,'Patient Demographics'!A:A,'Patient Demographics'!I:I,"Not Found")</f>
        <v>7</v>
      </c>
      <c r="P268" s="100" t="str" cm="1">
        <f t="array" ref="P268">_xlfn.IFS(
 O268 &lt;= 2, "Very Low",
 O268 &lt;= 5, "Low",
 O268 &lt;= 10, "Lower-Middle",
 O268 &lt;= 25, "Middle",
 O268 &lt;= 50, "Upper-Middle",
 O268 &lt;= 100, "High",
 O268 &lt;= 200, "Very High",
 O268 &lt;= 400, "Ultra High"
)</f>
        <v>Lower-Middle</v>
      </c>
      <c r="Q268" s="33">
        <f>_xlfn.XLOOKUP(A268,'Patient Health Records'!A:A,'Patient Health Records'!E:E,"Not Found")</f>
        <v>22.525951557093425</v>
      </c>
      <c r="R268" s="100" t="b">
        <f>_xlfn.XLOOKUP(A268,'Patient Health Records'!A268:A1267,'Patient Health Records'!T268:T1267,"Not Found")</f>
        <v>0</v>
      </c>
      <c r="S268" s="100" t="b" cm="1">
        <f t="array" ref="S268">_xlfn.SWITCH(R268, "Yes", TRUE, "No", FALSE, R268)</f>
        <v>0</v>
      </c>
      <c r="T268" s="100" t="str">
        <f>_xlfn.XLOOKUP(A268,'Patient Health Records'!A:A,'Patient Health Records'!V:V,"Not Found")</f>
        <v>Allergic Reaction</v>
      </c>
      <c r="U268" s="100" t="str">
        <f>_xlfn.XLOOKUP(A268,'Patient Health Records'!A:A,'Patient Health Records'!X:X,"Not Found")</f>
        <v>Ongoing Treatment</v>
      </c>
      <c r="V268" s="100" t="b">
        <f>_xlfn.XLOOKUP(A268,'Billing Details'!A:A,'Billing Details'!K:K,"Not Found")</f>
        <v>1</v>
      </c>
      <c r="W268" s="100" t="str">
        <f>_xlfn.XLOOKUP(A268,'Billing Details'!A:A,'Billing Details'!J:J,"Not Found")</f>
        <v>Aetna</v>
      </c>
      <c r="X268" s="100" t="b">
        <f>_xlfn.XLOOKUP(A268,'Patient Health Records'!A:A,'Patient Health Records'!P:P,"Not Found")</f>
        <v>0</v>
      </c>
      <c r="Y268" s="100" t="b" cm="1">
        <f t="array" ref="Y268">_xlfn.SWITCH(X268, "Yes", TRUE, "No", FALSE, X268)</f>
        <v>0</v>
      </c>
      <c r="Z268" s="100" t="b">
        <f>_xlfn.XLOOKUP(A268,'Patient Health Records'!A:A,'Patient Health Records'!T:T,"Not Found")</f>
        <v>0</v>
      </c>
      <c r="AA268" s="100" t="b" cm="1">
        <f t="array" ref="AA268">_xlfn.SWITCH(Z268, "Yes", TRUE, "No", FALSE, Z268)</f>
        <v>0</v>
      </c>
      <c r="AB268" s="100" t="b">
        <f>_xlfn.XLOOKUP(A268,'Patient Health Records'!A:A,'Patient Health Records'!K:K,"Not Found")</f>
        <v>0</v>
      </c>
      <c r="AC268" s="100" t="b" cm="1">
        <f t="array" ref="AC268">_xlfn.SWITCH(AB268, "Yes", TRUE, "No", FALSE, AB268)</f>
        <v>0</v>
      </c>
    </row>
    <row r="269" spans="1:29">
      <c r="A269" s="2" t="s">
        <v>508</v>
      </c>
      <c r="B269" s="100" t="str">
        <f>_xlfn.XLOOKUP(A269,'Patient Demographics'!A269:A1268,'Patient Demographics'!H269:H1268,"Not Found")</f>
        <v>Adult</v>
      </c>
      <c r="C269" s="100" t="str">
        <f>_xlfn.XLOOKUP(A269,'Patient Demographics'!A269:A1268,'Patient Demographics'!L269:L1268,"Not Found")</f>
        <v>West</v>
      </c>
      <c r="D269" s="100" t="str">
        <f>_xlfn.XLOOKUP(A269,'Patient Demographics'!A:A,'Patient Demographics'!J:J,"Not Found")</f>
        <v>Maharashtra</v>
      </c>
      <c r="E269" s="100">
        <f>_xlfn.XLOOKUP(A269,'Billing Details'!A269:A1268,'Billing Details'!E269:E1268,"Not Found")</f>
        <v>12000</v>
      </c>
      <c r="F269" s="100">
        <f>_xlfn.XLOOKUP(A269,'Billing Details'!A269:A1268,'Billing Details'!M269:M1268,"Not Found")</f>
        <v>9014.58</v>
      </c>
      <c r="G269" s="100">
        <f>_xlfn.XLOOKUP(A269,'Patient Health Records'!A269:A1268,'Patient Health Records'!G269:G1268,"Not Found")</f>
        <v>104.7</v>
      </c>
      <c r="H269" s="17" t="str">
        <f>_xlfn.XLOOKUP(A269,'Patient Demographics'!A269:A1268,'Patient Demographics'!C269:C1268,"Not Found")</f>
        <v>Male</v>
      </c>
      <c r="I269" s="100" t="str">
        <f>_xlfn.XLOOKUP(A269,'Patient Health Records'!A269:A1268,'Patient Health Records'!B269:B1268,"Not Found")</f>
        <v>B-</v>
      </c>
      <c r="J269" s="100" t="b">
        <f>_xlfn.XLOOKUP(A269,'Patient Health Records'!A269:A1268,'Patient Health Records'!H269:H1268,"Not Found")</f>
        <v>1</v>
      </c>
      <c r="K269" s="100" t="b">
        <f>_xlfn.XLOOKUP(A269,'Patient Health Records'!A269:A1268,'Patient Health Records'!J269:J1268,"Not Found")</f>
        <v>0</v>
      </c>
      <c r="L269" s="100" t="b">
        <f>_xlfn.XLOOKUP(A269,'Billing Details'!A:A,'Billing Details'!K:K,"Not Found")</f>
        <v>1</v>
      </c>
      <c r="M269" s="100" t="str">
        <f>_xlfn.XLOOKUP(A269,'Patient Education'!A:A,'Patient Education'!B:B,"Not Found")</f>
        <v>High School</v>
      </c>
      <c r="N269" s="100" t="str">
        <f>_xlfn.XLOOKUP(A269,'Patient Education'!A:A,'Patient Education'!C:C,"None")</f>
        <v>Unemployed</v>
      </c>
      <c r="O269" s="100">
        <f>_xlfn.XLOOKUP(A269,'Patient Demographics'!A:A,'Patient Demographics'!I:I,"Not Found")</f>
        <v>12</v>
      </c>
      <c r="P269" s="100" t="str" cm="1">
        <f t="array" ref="P269">_xlfn.IFS(
 O269 &lt;= 2, "Very Low",
 O269 &lt;= 5, "Low",
 O269 &lt;= 10, "Lower-Middle",
 O269 &lt;= 25, "Middle",
 O269 &lt;= 50, "Upper-Middle",
 O269 &lt;= 100, "High",
 O269 &lt;= 200, "Very High",
 O269 &lt;= 400, "Ultra High"
)</f>
        <v>Middle</v>
      </c>
      <c r="Q269" s="33">
        <f>_xlfn.XLOOKUP(A269,'Patient Health Records'!A:A,'Patient Health Records'!E:E,"Not Found")</f>
        <v>34.98279260917505</v>
      </c>
      <c r="R269" s="100" t="b">
        <f>_xlfn.XLOOKUP(A269,'Patient Health Records'!A269:A1268,'Patient Health Records'!T269:T1268,"Not Found")</f>
        <v>1</v>
      </c>
      <c r="S269" s="100" t="b" cm="1">
        <f t="array" ref="S269">_xlfn.SWITCH(R269, "Yes", TRUE, "No", FALSE, R269)</f>
        <v>1</v>
      </c>
      <c r="T269" s="100" t="str">
        <f>_xlfn.XLOOKUP(A269,'Patient Health Records'!A:A,'Patient Health Records'!V:V,"Not Found")</f>
        <v>Respiratory Infection</v>
      </c>
      <c r="U269" s="100" t="str">
        <f>_xlfn.XLOOKUP(A269,'Patient Health Records'!A:A,'Patient Health Records'!X:X,"Not Found")</f>
        <v>Recovered</v>
      </c>
      <c r="V269" s="100" t="b">
        <f>_xlfn.XLOOKUP(A269,'Billing Details'!A:A,'Billing Details'!K:K,"Not Found")</f>
        <v>1</v>
      </c>
      <c r="W269" s="100" t="str">
        <f>_xlfn.XLOOKUP(A269,'Billing Details'!A:A,'Billing Details'!J:J,"Not Found")</f>
        <v>Aetna</v>
      </c>
      <c r="X269" s="100" t="b">
        <f>_xlfn.XLOOKUP(A269,'Patient Health Records'!A:A,'Patient Health Records'!P:P,"Not Found")</f>
        <v>1</v>
      </c>
      <c r="Y269" s="100" t="b" cm="1">
        <f t="array" ref="Y269">_xlfn.SWITCH(X269, "Yes", TRUE, "No", FALSE, X269)</f>
        <v>1</v>
      </c>
      <c r="Z269" s="100" t="b">
        <f>_xlfn.XLOOKUP(A269,'Patient Health Records'!A:A,'Patient Health Records'!T:T,"Not Found")</f>
        <v>1</v>
      </c>
      <c r="AA269" s="100" t="b" cm="1">
        <f t="array" ref="AA269">_xlfn.SWITCH(Z269, "Yes", TRUE, "No", FALSE, Z269)</f>
        <v>1</v>
      </c>
      <c r="AB269" s="100" t="b">
        <f>_xlfn.XLOOKUP(A269,'Patient Health Records'!A:A,'Patient Health Records'!K:K,"Not Found")</f>
        <v>1</v>
      </c>
      <c r="AC269" s="100" t="b" cm="1">
        <f t="array" ref="AC269">_xlfn.SWITCH(AB269, "Yes", TRUE, "No", FALSE, AB269)</f>
        <v>1</v>
      </c>
    </row>
    <row r="270" spans="1:29">
      <c r="A270" s="2" t="s">
        <v>509</v>
      </c>
      <c r="B270" s="100" t="str">
        <f>_xlfn.XLOOKUP(A270,'Patient Demographics'!A270:A1269,'Patient Demographics'!H270:H1269,"Not Found")</f>
        <v>Adult</v>
      </c>
      <c r="C270" s="100" t="str">
        <f>_xlfn.XLOOKUP(A270,'Patient Demographics'!A270:A1269,'Patient Demographics'!L270:L1269,"Not Found")</f>
        <v>West</v>
      </c>
      <c r="D270" s="100" t="str">
        <f>_xlfn.XLOOKUP(A270,'Patient Demographics'!A:A,'Patient Demographics'!J:J,"Not Found")</f>
        <v>Maharashtra</v>
      </c>
      <c r="E270" s="100">
        <f>_xlfn.XLOOKUP(A270,'Billing Details'!A270:A1269,'Billing Details'!E270:E1269,"Not Found")</f>
        <v>40000</v>
      </c>
      <c r="F270" s="100">
        <f>_xlfn.XLOOKUP(A270,'Billing Details'!A270:A1269,'Billing Details'!M270:M1269,"Not Found")</f>
        <v>20636.399999999998</v>
      </c>
      <c r="G270" s="100">
        <f>_xlfn.XLOOKUP(A270,'Patient Health Records'!A270:A1269,'Patient Health Records'!G270:G1269,"Not Found")</f>
        <v>73</v>
      </c>
      <c r="H270" s="17" t="str">
        <f>_xlfn.XLOOKUP(A270,'Patient Demographics'!A270:A1269,'Patient Demographics'!C270:C1269,"Not Found")</f>
        <v>Male</v>
      </c>
      <c r="I270" s="100" t="str">
        <f>_xlfn.XLOOKUP(A270,'Patient Health Records'!A270:A1269,'Patient Health Records'!B270:B1269,"Not Found")</f>
        <v>B-</v>
      </c>
      <c r="J270" s="100" t="b">
        <f>_xlfn.XLOOKUP(A270,'Patient Health Records'!A270:A1269,'Patient Health Records'!H270:H1269,"Not Found")</f>
        <v>0</v>
      </c>
      <c r="K270" s="100" t="b">
        <f>_xlfn.XLOOKUP(A270,'Patient Health Records'!A270:A1269,'Patient Health Records'!J270:J1269,"Not Found")</f>
        <v>0</v>
      </c>
      <c r="L270" s="100" t="b">
        <f>_xlfn.XLOOKUP(A270,'Billing Details'!A:A,'Billing Details'!K:K,"Not Found")</f>
        <v>1</v>
      </c>
      <c r="M270" s="100" t="str">
        <f>_xlfn.XLOOKUP(A270,'Patient Education'!A:A,'Patient Education'!B:B,"Not Found")</f>
        <v>Master's Degree</v>
      </c>
      <c r="N270" s="100" t="str">
        <f>_xlfn.XLOOKUP(A270,'Patient Education'!A:A,'Patient Education'!C:C,"None")</f>
        <v>Manager</v>
      </c>
      <c r="O270" s="100">
        <f>_xlfn.XLOOKUP(A270,'Patient Demographics'!A:A,'Patient Demographics'!I:I,"Not Found")</f>
        <v>12</v>
      </c>
      <c r="P270" s="100" t="str" cm="1">
        <f t="array" ref="P270">_xlfn.IFS(
 O270 &lt;= 2, "Very Low",
 O270 &lt;= 5, "Low",
 O270 &lt;= 10, "Lower-Middle",
 O270 &lt;= 25, "Middle",
 O270 &lt;= 50, "Upper-Middle",
 O270 &lt;= 100, "High",
 O270 &lt;= 200, "Very High",
 O270 &lt;= 400, "Ultra High"
)</f>
        <v>Middle</v>
      </c>
      <c r="Q270" s="33">
        <f>_xlfn.XLOOKUP(A270,'Patient Health Records'!A:A,'Patient Health Records'!E:E,"Not Found")</f>
        <v>28.515624999999993</v>
      </c>
      <c r="R270" s="100" t="b">
        <f>_xlfn.XLOOKUP(A270,'Patient Health Records'!A270:A1269,'Patient Health Records'!T270:T1269,"Not Found")</f>
        <v>1</v>
      </c>
      <c r="S270" s="100" t="b" cm="1">
        <f t="array" ref="S270">_xlfn.SWITCH(R270, "Yes", TRUE, "No", FALSE, R270)</f>
        <v>1</v>
      </c>
      <c r="T270" s="100" t="str">
        <f>_xlfn.XLOOKUP(A270,'Patient Health Records'!A:A,'Patient Health Records'!V:V,"Not Found")</f>
        <v>Respiratory Infection</v>
      </c>
      <c r="U270" s="100" t="str">
        <f>_xlfn.XLOOKUP(A270,'Patient Health Records'!A:A,'Patient Health Records'!X:X,"Not Found")</f>
        <v>Ongoing Treatment</v>
      </c>
      <c r="V270" s="100" t="b">
        <f>_xlfn.XLOOKUP(A270,'Billing Details'!A:A,'Billing Details'!K:K,"Not Found")</f>
        <v>1</v>
      </c>
      <c r="W270" s="100" t="str">
        <f>_xlfn.XLOOKUP(A270,'Billing Details'!A:A,'Billing Details'!J:J,"Not Found")</f>
        <v>Aetna</v>
      </c>
      <c r="X270" s="100" t="b">
        <f>_xlfn.XLOOKUP(A270,'Patient Health Records'!A:A,'Patient Health Records'!P:P,"Not Found")</f>
        <v>1</v>
      </c>
      <c r="Y270" s="100" t="b" cm="1">
        <f t="array" ref="Y270">_xlfn.SWITCH(X270, "Yes", TRUE, "No", FALSE, X270)</f>
        <v>1</v>
      </c>
      <c r="Z270" s="100" t="b">
        <f>_xlfn.XLOOKUP(A270,'Patient Health Records'!A:A,'Patient Health Records'!T:T,"Not Found")</f>
        <v>1</v>
      </c>
      <c r="AA270" s="100" t="b" cm="1">
        <f t="array" ref="AA270">_xlfn.SWITCH(Z270, "Yes", TRUE, "No", FALSE, Z270)</f>
        <v>1</v>
      </c>
      <c r="AB270" s="100" t="b">
        <f>_xlfn.XLOOKUP(A270,'Patient Health Records'!A:A,'Patient Health Records'!K:K,"Not Found")</f>
        <v>1</v>
      </c>
      <c r="AC270" s="100" t="b" cm="1">
        <f t="array" ref="AC270">_xlfn.SWITCH(AB270, "Yes", TRUE, "No", FALSE, AB270)</f>
        <v>1</v>
      </c>
    </row>
    <row r="271" spans="1:29">
      <c r="A271" s="2" t="s">
        <v>510</v>
      </c>
      <c r="B271" s="100" t="str">
        <f>_xlfn.XLOOKUP(A271,'Patient Demographics'!A271:A1270,'Patient Demographics'!H271:H1270,"Not Found")</f>
        <v>Adult</v>
      </c>
      <c r="C271" s="100" t="str">
        <f>_xlfn.XLOOKUP(A271,'Patient Demographics'!A271:A1270,'Patient Demographics'!L271:L1270,"Not Found")</f>
        <v>East</v>
      </c>
      <c r="D271" s="100" t="str">
        <f>_xlfn.XLOOKUP(A271,'Patient Demographics'!A:A,'Patient Demographics'!J:J,"Not Found")</f>
        <v>West Bengal</v>
      </c>
      <c r="E271" s="100">
        <f>_xlfn.XLOOKUP(A271,'Billing Details'!A271:A1270,'Billing Details'!E271:E1270,"Not Found")</f>
        <v>240000</v>
      </c>
      <c r="F271" s="100">
        <f>_xlfn.XLOOKUP(A271,'Billing Details'!A271:A1270,'Billing Details'!M271:M1270,"Not Found")</f>
        <v>161510.04</v>
      </c>
      <c r="G271" s="100">
        <f>_xlfn.XLOOKUP(A271,'Patient Health Records'!A271:A1270,'Patient Health Records'!G271:G1270,"Not Found")</f>
        <v>73.2</v>
      </c>
      <c r="H271" s="17" t="str">
        <f>_xlfn.XLOOKUP(A271,'Patient Demographics'!A271:A1270,'Patient Demographics'!C271:C1270,"Not Found")</f>
        <v>Female</v>
      </c>
      <c r="I271" s="100" t="str">
        <f>_xlfn.XLOOKUP(A271,'Patient Health Records'!A271:A1270,'Patient Health Records'!B271:B1270,"Not Found")</f>
        <v>O-</v>
      </c>
      <c r="J271" s="100" t="b">
        <f>_xlfn.XLOOKUP(A271,'Patient Health Records'!A271:A1270,'Patient Health Records'!H271:H1270,"Not Found")</f>
        <v>0</v>
      </c>
      <c r="K271" s="100" t="b">
        <f>_xlfn.XLOOKUP(A271,'Patient Health Records'!A271:A1270,'Patient Health Records'!J271:J1270,"Not Found")</f>
        <v>1</v>
      </c>
      <c r="L271" s="100" t="b">
        <f>_xlfn.XLOOKUP(A271,'Billing Details'!A:A,'Billing Details'!K:K,"Not Found")</f>
        <v>1</v>
      </c>
      <c r="M271" s="100" t="str">
        <f>_xlfn.XLOOKUP(A271,'Patient Education'!A:A,'Patient Education'!B:B,"Not Found")</f>
        <v>Bachelor's Degree</v>
      </c>
      <c r="N271" s="100" t="str">
        <f>_xlfn.XLOOKUP(A271,'Patient Education'!A:A,'Patient Education'!C:C,"None")</f>
        <v>Teacher</v>
      </c>
      <c r="O271" s="100">
        <f>_xlfn.XLOOKUP(A271,'Patient Demographics'!A:A,'Patient Demographics'!I:I,"Not Found")</f>
        <v>15</v>
      </c>
      <c r="P271" s="100" t="str" cm="1">
        <f t="array" ref="P271">_xlfn.IFS(
 O271 &lt;= 2, "Very Low",
 O271 &lt;= 5, "Low",
 O271 &lt;= 10, "Lower-Middle",
 O271 &lt;= 25, "Middle",
 O271 &lt;= 50, "Upper-Middle",
 O271 &lt;= 100, "High",
 O271 &lt;= 200, "Very High",
 O271 &lt;= 400, "Ultra High"
)</f>
        <v>Middle</v>
      </c>
      <c r="Q271" s="33">
        <f>_xlfn.XLOOKUP(A271,'Patient Health Records'!A:A,'Patient Health Records'!E:E,"Not Found")</f>
        <v>24.177566389219184</v>
      </c>
      <c r="R271" s="100" t="b">
        <f>_xlfn.XLOOKUP(A271,'Patient Health Records'!A271:A1270,'Patient Health Records'!T271:T1270,"Not Found")</f>
        <v>0</v>
      </c>
      <c r="S271" s="100" t="b" cm="1">
        <f t="array" ref="S271">_xlfn.SWITCH(R271, "Yes", TRUE, "No", FALSE, R271)</f>
        <v>0</v>
      </c>
      <c r="T271" s="100" t="str">
        <f>_xlfn.XLOOKUP(A271,'Patient Health Records'!A:A,'Patient Health Records'!V:V,"Not Found")</f>
        <v>Stroke</v>
      </c>
      <c r="U271" s="100" t="str">
        <f>_xlfn.XLOOKUP(A271,'Patient Health Records'!A:A,'Patient Health Records'!X:X,"Not Found")</f>
        <v>Ongoing Treatment</v>
      </c>
      <c r="V271" s="100" t="b">
        <f>_xlfn.XLOOKUP(A271,'Billing Details'!A:A,'Billing Details'!K:K,"Not Found")</f>
        <v>1</v>
      </c>
      <c r="W271" s="100" t="str">
        <f>_xlfn.XLOOKUP(A271,'Billing Details'!A:A,'Billing Details'!J:J,"Not Found")</f>
        <v>Cigna</v>
      </c>
      <c r="X271" s="100" t="b">
        <f>_xlfn.XLOOKUP(A271,'Patient Health Records'!A:A,'Patient Health Records'!P:P,"Not Found")</f>
        <v>0</v>
      </c>
      <c r="Y271" s="100" t="b" cm="1">
        <f t="array" ref="Y271">_xlfn.SWITCH(X271, "Yes", TRUE, "No", FALSE, X271)</f>
        <v>0</v>
      </c>
      <c r="Z271" s="100" t="b">
        <f>_xlfn.XLOOKUP(A271,'Patient Health Records'!A:A,'Patient Health Records'!T:T,"Not Found")</f>
        <v>0</v>
      </c>
      <c r="AA271" s="100" t="b" cm="1">
        <f t="array" ref="AA271">_xlfn.SWITCH(Z271, "Yes", TRUE, "No", FALSE, Z271)</f>
        <v>0</v>
      </c>
      <c r="AB271" s="100" t="b">
        <f>_xlfn.XLOOKUP(A271,'Patient Health Records'!A:A,'Patient Health Records'!K:K,"Not Found")</f>
        <v>0</v>
      </c>
      <c r="AC271" s="100" t="b" cm="1">
        <f t="array" ref="AC271">_xlfn.SWITCH(AB271, "Yes", TRUE, "No", FALSE, AB271)</f>
        <v>0</v>
      </c>
    </row>
    <row r="272" spans="1:29">
      <c r="A272" s="2" t="s">
        <v>511</v>
      </c>
      <c r="B272" s="100" t="str">
        <f>_xlfn.XLOOKUP(A272,'Patient Demographics'!A272:A1271,'Patient Demographics'!H272:H1271,"Not Found")</f>
        <v>Adult</v>
      </c>
      <c r="C272" s="100" t="str">
        <f>_xlfn.XLOOKUP(A272,'Patient Demographics'!A272:A1271,'Patient Demographics'!L272:L1271,"Not Found")</f>
        <v>North</v>
      </c>
      <c r="D272" s="100" t="str">
        <f>_xlfn.XLOOKUP(A272,'Patient Demographics'!A:A,'Patient Demographics'!J:J,"Not Found")</f>
        <v>Punjab</v>
      </c>
      <c r="E272" s="100">
        <f>_xlfn.XLOOKUP(A272,'Billing Details'!A272:A1271,'Billing Details'!E272:E1271,"Not Found")</f>
        <v>90000</v>
      </c>
      <c r="F272" s="100">
        <f>_xlfn.XLOOKUP(A272,'Billing Details'!A272:A1271,'Billing Details'!M272:M1271,"Not Found")</f>
        <v>50397.700000000004</v>
      </c>
      <c r="G272" s="100">
        <f>_xlfn.XLOOKUP(A272,'Patient Health Records'!A272:A1271,'Patient Health Records'!G272:G1271,"Not Found")</f>
        <v>75.2</v>
      </c>
      <c r="H272" s="17" t="str">
        <f>_xlfn.XLOOKUP(A272,'Patient Demographics'!A272:A1271,'Patient Demographics'!C272:C1271,"Not Found")</f>
        <v>Male</v>
      </c>
      <c r="I272" s="100" t="str">
        <f>_xlfn.XLOOKUP(A272,'Patient Health Records'!A272:A1271,'Patient Health Records'!B272:B1271,"Not Found")</f>
        <v>A-</v>
      </c>
      <c r="J272" s="100" t="b">
        <f>_xlfn.XLOOKUP(A272,'Patient Health Records'!A272:A1271,'Patient Health Records'!H272:H1271,"Not Found")</f>
        <v>0</v>
      </c>
      <c r="K272" s="100" t="b">
        <f>_xlfn.XLOOKUP(A272,'Patient Health Records'!A272:A1271,'Patient Health Records'!J272:J1271,"Not Found")</f>
        <v>1</v>
      </c>
      <c r="L272" s="100" t="b">
        <f>_xlfn.XLOOKUP(A272,'Billing Details'!A:A,'Billing Details'!K:K,"Not Found")</f>
        <v>1</v>
      </c>
      <c r="M272" s="100" t="str">
        <f>_xlfn.XLOOKUP(A272,'Patient Education'!A:A,'Patient Education'!B:B,"Not Found")</f>
        <v>PhD</v>
      </c>
      <c r="N272" s="100" t="str">
        <f>_xlfn.XLOOKUP(A272,'Patient Education'!A:A,'Patient Education'!C:C,"None")</f>
        <v>Consultant</v>
      </c>
      <c r="O272" s="100">
        <f>_xlfn.XLOOKUP(A272,'Patient Demographics'!A:A,'Patient Demographics'!I:I,"Not Found")</f>
        <v>25</v>
      </c>
      <c r="P272" s="100" t="str" cm="1">
        <f t="array" ref="P272">_xlfn.IFS(
 O272 &lt;= 2, "Very Low",
 O272 &lt;= 5, "Low",
 O272 &lt;= 10, "Lower-Middle",
 O272 &lt;= 25, "Middle",
 O272 &lt;= 50, "Upper-Middle",
 O272 &lt;= 100, "High",
 O272 &lt;= 200, "Very High",
 O272 &lt;= 400, "Ultra High"
)</f>
        <v>Middle</v>
      </c>
      <c r="Q272" s="33">
        <f>_xlfn.XLOOKUP(A272,'Patient Health Records'!A:A,'Patient Health Records'!E:E,"Not Found")</f>
        <v>25.126131845367368</v>
      </c>
      <c r="R272" s="100" t="b">
        <f>_xlfn.XLOOKUP(A272,'Patient Health Records'!A272:A1271,'Patient Health Records'!T272:T1271,"Not Found")</f>
        <v>0</v>
      </c>
      <c r="S272" s="100" t="b" cm="1">
        <f t="array" ref="S272">_xlfn.SWITCH(R272, "Yes", TRUE, "No", FALSE, R272)</f>
        <v>0</v>
      </c>
      <c r="T272" s="100" t="str">
        <f>_xlfn.XLOOKUP(A272,'Patient Health Records'!A:A,'Patient Health Records'!V:V,"Not Found")</f>
        <v>Prostate Cancer</v>
      </c>
      <c r="U272" s="100" t="str">
        <f>_xlfn.XLOOKUP(A272,'Patient Health Records'!A:A,'Patient Health Records'!X:X,"Not Found")</f>
        <v>Critical</v>
      </c>
      <c r="V272" s="100" t="b">
        <f>_xlfn.XLOOKUP(A272,'Billing Details'!A:A,'Billing Details'!K:K,"Not Found")</f>
        <v>1</v>
      </c>
      <c r="W272" s="100" t="str">
        <f>_xlfn.XLOOKUP(A272,'Billing Details'!A:A,'Billing Details'!J:J,"Not Found")</f>
        <v>Medicare</v>
      </c>
      <c r="X272" s="100" t="b">
        <f>_xlfn.XLOOKUP(A272,'Patient Health Records'!A:A,'Patient Health Records'!P:P,"Not Found")</f>
        <v>0</v>
      </c>
      <c r="Y272" s="100" t="b" cm="1">
        <f t="array" ref="Y272">_xlfn.SWITCH(X272, "Yes", TRUE, "No", FALSE, X272)</f>
        <v>0</v>
      </c>
      <c r="Z272" s="100" t="b">
        <f>_xlfn.XLOOKUP(A272,'Patient Health Records'!A:A,'Patient Health Records'!T:T,"Not Found")</f>
        <v>0</v>
      </c>
      <c r="AA272" s="100" t="b" cm="1">
        <f t="array" ref="AA272">_xlfn.SWITCH(Z272, "Yes", TRUE, "No", FALSE, Z272)</f>
        <v>0</v>
      </c>
      <c r="AB272" s="100" t="b">
        <f>_xlfn.XLOOKUP(A272,'Patient Health Records'!A:A,'Patient Health Records'!K:K,"Not Found")</f>
        <v>0</v>
      </c>
      <c r="AC272" s="100" t="b" cm="1">
        <f t="array" ref="AC272">_xlfn.SWITCH(AB272, "Yes", TRUE, "No", FALSE, AB272)</f>
        <v>0</v>
      </c>
    </row>
    <row r="273" spans="1:29">
      <c r="A273" s="2" t="s">
        <v>512</v>
      </c>
      <c r="B273" s="100" t="str">
        <f>_xlfn.XLOOKUP(A273,'Patient Demographics'!A273:A1272,'Patient Demographics'!H273:H1272,"Not Found")</f>
        <v>Senior</v>
      </c>
      <c r="C273" s="100" t="str">
        <f>_xlfn.XLOOKUP(A273,'Patient Demographics'!A273:A1272,'Patient Demographics'!L273:L1272,"Not Found")</f>
        <v>East</v>
      </c>
      <c r="D273" s="100" t="str">
        <f>_xlfn.XLOOKUP(A273,'Patient Demographics'!A:A,'Patient Demographics'!J:J,"Not Found")</f>
        <v>West Bengal</v>
      </c>
      <c r="E273" s="100">
        <f>_xlfn.XLOOKUP(A273,'Billing Details'!A273:A1272,'Billing Details'!E273:E1272,"Not Found")</f>
        <v>32000</v>
      </c>
      <c r="F273" s="100">
        <f>_xlfn.XLOOKUP(A273,'Billing Details'!A273:A1272,'Billing Details'!M273:M1272,"Not Found")</f>
        <v>17619.52</v>
      </c>
      <c r="G273" s="100">
        <f>_xlfn.XLOOKUP(A273,'Patient Health Records'!A273:A1272,'Patient Health Records'!G273:G1272,"Not Found")</f>
        <v>79.099999999999994</v>
      </c>
      <c r="H273" s="17" t="str">
        <f>_xlfn.XLOOKUP(A273,'Patient Demographics'!A273:A1272,'Patient Demographics'!C273:C1272,"Not Found")</f>
        <v>Male</v>
      </c>
      <c r="I273" s="100" t="str">
        <f>_xlfn.XLOOKUP(A273,'Patient Health Records'!A273:A1272,'Patient Health Records'!B273:B1272,"Not Found")</f>
        <v>B-</v>
      </c>
      <c r="J273" s="100" t="b">
        <f>_xlfn.XLOOKUP(A273,'Patient Health Records'!A273:A1272,'Patient Health Records'!H273:H1272,"Not Found")</f>
        <v>0</v>
      </c>
      <c r="K273" s="100" t="b">
        <f>_xlfn.XLOOKUP(A273,'Patient Health Records'!A273:A1272,'Patient Health Records'!J273:J1272,"Not Found")</f>
        <v>1</v>
      </c>
      <c r="L273" s="100" t="b">
        <f>_xlfn.XLOOKUP(A273,'Billing Details'!A:A,'Billing Details'!K:K,"Not Found")</f>
        <v>1</v>
      </c>
      <c r="M273" s="100" t="str">
        <f>_xlfn.XLOOKUP(A273,'Patient Education'!A:A,'Patient Education'!B:B,"Not Found")</f>
        <v>School</v>
      </c>
      <c r="N273" s="100" t="str">
        <f>_xlfn.XLOOKUP(A273,'Patient Education'!A:A,'Patient Education'!C:C,"None")</f>
        <v>Driver</v>
      </c>
      <c r="O273" s="100">
        <f>_xlfn.XLOOKUP(A273,'Patient Demographics'!A:A,'Patient Demographics'!I:I,"Not Found")</f>
        <v>9</v>
      </c>
      <c r="P273" s="100" t="str" cm="1">
        <f t="array" ref="P273">_xlfn.IFS(
 O273 &lt;= 2, "Very Low",
 O273 &lt;= 5, "Low",
 O273 &lt;= 10, "Lower-Middle",
 O273 &lt;= 25, "Middle",
 O273 &lt;= 50, "Upper-Middle",
 O273 &lt;= 100, "High",
 O273 &lt;= 200, "Very High",
 O273 &lt;= 400, "Ultra High"
)</f>
        <v>Lower-Middle</v>
      </c>
      <c r="Q273" s="33">
        <f>_xlfn.XLOOKUP(A273,'Patient Health Records'!A:A,'Patient Health Records'!E:E,"Not Found")</f>
        <v>32.090551340825179</v>
      </c>
      <c r="R273" s="100" t="b">
        <f>_xlfn.XLOOKUP(A273,'Patient Health Records'!A273:A1272,'Patient Health Records'!T273:T1272,"Not Found")</f>
        <v>1</v>
      </c>
      <c r="S273" s="100" t="b" cm="1">
        <f t="array" ref="S273">_xlfn.SWITCH(R273, "Yes", TRUE, "No", FALSE, R273)</f>
        <v>1</v>
      </c>
      <c r="T273" s="100" t="str">
        <f>_xlfn.XLOOKUP(A273,'Patient Health Records'!A:A,'Patient Health Records'!V:V,"Not Found")</f>
        <v>Heart Attack</v>
      </c>
      <c r="U273" s="100" t="str">
        <f>_xlfn.XLOOKUP(A273,'Patient Health Records'!A:A,'Patient Health Records'!X:X,"Not Found")</f>
        <v>Ongoing Treatment</v>
      </c>
      <c r="V273" s="100" t="b">
        <f>_xlfn.XLOOKUP(A273,'Billing Details'!A:A,'Billing Details'!K:K,"Not Found")</f>
        <v>1</v>
      </c>
      <c r="W273" s="100" t="str">
        <f>_xlfn.XLOOKUP(A273,'Billing Details'!A:A,'Billing Details'!J:J,"Not Found")</f>
        <v>Aetna</v>
      </c>
      <c r="X273" s="100" t="b">
        <f>_xlfn.XLOOKUP(A273,'Patient Health Records'!A:A,'Patient Health Records'!P:P,"Not Found")</f>
        <v>1</v>
      </c>
      <c r="Y273" s="100" t="b" cm="1">
        <f t="array" ref="Y273">_xlfn.SWITCH(X273, "Yes", TRUE, "No", FALSE, X273)</f>
        <v>1</v>
      </c>
      <c r="Z273" s="100" t="b">
        <f>_xlfn.XLOOKUP(A273,'Patient Health Records'!A:A,'Patient Health Records'!T:T,"Not Found")</f>
        <v>1</v>
      </c>
      <c r="AA273" s="100" t="b" cm="1">
        <f t="array" ref="AA273">_xlfn.SWITCH(Z273, "Yes", TRUE, "No", FALSE, Z273)</f>
        <v>1</v>
      </c>
      <c r="AB273" s="100" t="b">
        <f>_xlfn.XLOOKUP(A273,'Patient Health Records'!A:A,'Patient Health Records'!K:K,"Not Found")</f>
        <v>0</v>
      </c>
      <c r="AC273" s="100" t="b" cm="1">
        <f t="array" ref="AC273">_xlfn.SWITCH(AB273, "Yes", TRUE, "No", FALSE, AB273)</f>
        <v>0</v>
      </c>
    </row>
    <row r="274" spans="1:29">
      <c r="A274" s="2" t="s">
        <v>513</v>
      </c>
      <c r="B274" s="100" t="str">
        <f>_xlfn.XLOOKUP(A274,'Patient Demographics'!A274:A1273,'Patient Demographics'!H274:H1273,"Not Found")</f>
        <v>Middle-aged</v>
      </c>
      <c r="C274" s="100" t="str">
        <f>_xlfn.XLOOKUP(A274,'Patient Demographics'!A274:A1273,'Patient Demographics'!L274:L1273,"Not Found")</f>
        <v>East</v>
      </c>
      <c r="D274" s="100" t="str">
        <f>_xlfn.XLOOKUP(A274,'Patient Demographics'!A:A,'Patient Demographics'!J:J,"Not Found")</f>
        <v>West Bengal</v>
      </c>
      <c r="E274" s="100">
        <f>_xlfn.XLOOKUP(A274,'Billing Details'!A274:A1273,'Billing Details'!E274:E1273,"Not Found")</f>
        <v>15000</v>
      </c>
      <c r="F274" s="100">
        <f>_xlfn.XLOOKUP(A274,'Billing Details'!A274:A1273,'Billing Details'!M274:M1273,"Not Found")</f>
        <v>12252.550000000001</v>
      </c>
      <c r="G274" s="100">
        <f>_xlfn.XLOOKUP(A274,'Patient Health Records'!A274:A1273,'Patient Health Records'!G274:G1273,"Not Found")</f>
        <v>78</v>
      </c>
      <c r="H274" s="17" t="str">
        <f>_xlfn.XLOOKUP(A274,'Patient Demographics'!A274:A1273,'Patient Demographics'!C274:C1273,"Not Found")</f>
        <v>Male</v>
      </c>
      <c r="I274" s="100" t="str">
        <f>_xlfn.XLOOKUP(A274,'Patient Health Records'!A274:A1273,'Patient Health Records'!B274:B1273,"Not Found")</f>
        <v>AB-</v>
      </c>
      <c r="J274" s="100" t="b">
        <f>_xlfn.XLOOKUP(A274,'Patient Health Records'!A274:A1273,'Patient Health Records'!H274:H1273,"Not Found")</f>
        <v>1</v>
      </c>
      <c r="K274" s="100" t="b">
        <f>_xlfn.XLOOKUP(A274,'Patient Health Records'!A274:A1273,'Patient Health Records'!J274:J1273,"Not Found")</f>
        <v>1</v>
      </c>
      <c r="L274" s="100" t="b">
        <f>_xlfn.XLOOKUP(A274,'Billing Details'!A:A,'Billing Details'!K:K,"Not Found")</f>
        <v>1</v>
      </c>
      <c r="M274" s="100" t="str">
        <f>_xlfn.XLOOKUP(A274,'Patient Education'!A:A,'Patient Education'!B:B,"Not Found")</f>
        <v>Bachelor's Degree</v>
      </c>
      <c r="N274" s="100" t="str">
        <f>_xlfn.XLOOKUP(A274,'Patient Education'!A:A,'Patient Education'!C:C,"None")</f>
        <v>Teacher</v>
      </c>
      <c r="O274" s="100">
        <f>_xlfn.XLOOKUP(A274,'Patient Demographics'!A:A,'Patient Demographics'!I:I,"Not Found")</f>
        <v>12</v>
      </c>
      <c r="P274" s="100" t="str" cm="1">
        <f t="array" ref="P274">_xlfn.IFS(
 O274 &lt;= 2, "Very Low",
 O274 &lt;= 5, "Low",
 O274 &lt;= 10, "Lower-Middle",
 O274 &lt;= 25, "Middle",
 O274 &lt;= 50, "Upper-Middle",
 O274 &lt;= 100, "High",
 O274 &lt;= 200, "Very High",
 O274 &lt;= 400, "Ultra High"
)</f>
        <v>Middle</v>
      </c>
      <c r="Q274" s="33">
        <f>_xlfn.XLOOKUP(A274,'Patient Health Records'!A:A,'Patient Health Records'!E:E,"Not Found")</f>
        <v>26.061679307694877</v>
      </c>
      <c r="R274" s="100" t="b">
        <f>_xlfn.XLOOKUP(A274,'Patient Health Records'!A274:A1273,'Patient Health Records'!T274:T1273,"Not Found")</f>
        <v>0</v>
      </c>
      <c r="S274" s="100" t="b" cm="1">
        <f t="array" ref="S274">_xlfn.SWITCH(R274, "Yes", TRUE, "No", FALSE, R274)</f>
        <v>0</v>
      </c>
      <c r="T274" s="100" t="str">
        <f>_xlfn.XLOOKUP(A274,'Patient Health Records'!A:A,'Patient Health Records'!V:V,"Not Found")</f>
        <v>Prostate Cancer</v>
      </c>
      <c r="U274" s="100" t="str">
        <f>_xlfn.XLOOKUP(A274,'Patient Health Records'!A:A,'Patient Health Records'!X:X,"Not Found")</f>
        <v>Recovered</v>
      </c>
      <c r="V274" s="100" t="b">
        <f>_xlfn.XLOOKUP(A274,'Billing Details'!A:A,'Billing Details'!K:K,"Not Found")</f>
        <v>1</v>
      </c>
      <c r="W274" s="100" t="str">
        <f>_xlfn.XLOOKUP(A274,'Billing Details'!A:A,'Billing Details'!J:J,"Not Found")</f>
        <v>Medicare</v>
      </c>
      <c r="X274" s="100" t="b">
        <f>_xlfn.XLOOKUP(A274,'Patient Health Records'!A:A,'Patient Health Records'!P:P,"Not Found")</f>
        <v>0</v>
      </c>
      <c r="Y274" s="100" t="b" cm="1">
        <f t="array" ref="Y274">_xlfn.SWITCH(X274, "Yes", TRUE, "No", FALSE, X274)</f>
        <v>0</v>
      </c>
      <c r="Z274" s="100" t="b">
        <f>_xlfn.XLOOKUP(A274,'Patient Health Records'!A:A,'Patient Health Records'!T:T,"Not Found")</f>
        <v>0</v>
      </c>
      <c r="AA274" s="100" t="b" cm="1">
        <f t="array" ref="AA274">_xlfn.SWITCH(Z274, "Yes", TRUE, "No", FALSE, Z274)</f>
        <v>0</v>
      </c>
      <c r="AB274" s="100" t="b">
        <f>_xlfn.XLOOKUP(A274,'Patient Health Records'!A:A,'Patient Health Records'!K:K,"Not Found")</f>
        <v>0</v>
      </c>
      <c r="AC274" s="100" t="b" cm="1">
        <f t="array" ref="AC274">_xlfn.SWITCH(AB274, "Yes", TRUE, "No", FALSE, AB274)</f>
        <v>0</v>
      </c>
    </row>
    <row r="275" spans="1:29">
      <c r="A275" s="2" t="s">
        <v>514</v>
      </c>
      <c r="B275" s="100" t="str">
        <f>_xlfn.XLOOKUP(A275,'Patient Demographics'!A275:A1274,'Patient Demographics'!H275:H1274,"Not Found")</f>
        <v>Senior</v>
      </c>
      <c r="C275" s="100" t="str">
        <f>_xlfn.XLOOKUP(A275,'Patient Demographics'!A275:A1274,'Patient Demographics'!L275:L1274,"Not Found")</f>
        <v>West</v>
      </c>
      <c r="D275" s="100" t="str">
        <f>_xlfn.XLOOKUP(A275,'Patient Demographics'!A:A,'Patient Demographics'!J:J,"Not Found")</f>
        <v>Maharashtra</v>
      </c>
      <c r="E275" s="100">
        <f>_xlfn.XLOOKUP(A275,'Billing Details'!A275:A1274,'Billing Details'!E275:E1274,"Not Found")</f>
        <v>90000</v>
      </c>
      <c r="F275" s="100">
        <f>_xlfn.XLOOKUP(A275,'Billing Details'!A275:A1274,'Billing Details'!M275:M1274,"Not Found")</f>
        <v>70452.100000000006</v>
      </c>
      <c r="G275" s="100">
        <f>_xlfn.XLOOKUP(A275,'Patient Health Records'!A275:A1274,'Patient Health Records'!G275:G1274,"Not Found")</f>
        <v>49.3</v>
      </c>
      <c r="H275" s="17" t="str">
        <f>_xlfn.XLOOKUP(A275,'Patient Demographics'!A275:A1274,'Patient Demographics'!C275:C1274,"Not Found")</f>
        <v>Female</v>
      </c>
      <c r="I275" s="100" t="str">
        <f>_xlfn.XLOOKUP(A275,'Patient Health Records'!A275:A1274,'Patient Health Records'!B275:B1274,"Not Found")</f>
        <v>O-</v>
      </c>
      <c r="J275" s="100" t="b">
        <f>_xlfn.XLOOKUP(A275,'Patient Health Records'!A275:A1274,'Patient Health Records'!H275:H1274,"Not Found")</f>
        <v>0</v>
      </c>
      <c r="K275" s="100" t="b">
        <f>_xlfn.XLOOKUP(A275,'Patient Health Records'!A275:A1274,'Patient Health Records'!J275:J1274,"Not Found")</f>
        <v>0</v>
      </c>
      <c r="L275" s="100" t="b">
        <f>_xlfn.XLOOKUP(A275,'Billing Details'!A:A,'Billing Details'!K:K,"Not Found")</f>
        <v>1</v>
      </c>
      <c r="M275" s="100" t="str">
        <f>_xlfn.XLOOKUP(A275,'Patient Education'!A:A,'Patient Education'!B:B,"Not Found")</f>
        <v>Master's Degree</v>
      </c>
      <c r="N275" s="100" t="str">
        <f>_xlfn.XLOOKUP(A275,'Patient Education'!A:A,'Patient Education'!C:C,"None")</f>
        <v>Doctor</v>
      </c>
      <c r="O275" s="100">
        <f>_xlfn.XLOOKUP(A275,'Patient Demographics'!A:A,'Patient Demographics'!I:I,"Not Found")</f>
        <v>5</v>
      </c>
      <c r="P275" s="100" t="str" cm="1">
        <f t="array" ref="P275">_xlfn.IFS(
 O275 &lt;= 2, "Very Low",
 O275 &lt;= 5, "Low",
 O275 &lt;= 10, "Lower-Middle",
 O275 &lt;= 25, "Middle",
 O275 &lt;= 50, "Upper-Middle",
 O275 &lt;= 100, "High",
 O275 &lt;= 200, "Very High",
 O275 &lt;= 400, "Ultra High"
)</f>
        <v>Low</v>
      </c>
      <c r="Q275" s="33">
        <f>_xlfn.XLOOKUP(A275,'Patient Health Records'!A:A,'Patient Health Records'!E:E,"Not Found")</f>
        <v>21.060275962236744</v>
      </c>
      <c r="R275" s="100" t="b">
        <f>_xlfn.XLOOKUP(A275,'Patient Health Records'!A275:A1274,'Patient Health Records'!T275:T1274,"Not Found")</f>
        <v>0</v>
      </c>
      <c r="S275" s="100" t="b" cm="1">
        <f t="array" ref="S275">_xlfn.SWITCH(R275, "Yes", TRUE, "No", FALSE, R275)</f>
        <v>0</v>
      </c>
      <c r="T275" s="100" t="str">
        <f>_xlfn.XLOOKUP(A275,'Patient Health Records'!A:A,'Patient Health Records'!V:V,"Not Found")</f>
        <v>Cancer</v>
      </c>
      <c r="U275" s="100" t="str">
        <f>_xlfn.XLOOKUP(A275,'Patient Health Records'!A:A,'Patient Health Records'!X:X,"Not Found")</f>
        <v>Recovered</v>
      </c>
      <c r="V275" s="100" t="b">
        <f>_xlfn.XLOOKUP(A275,'Billing Details'!A:A,'Billing Details'!K:K,"Not Found")</f>
        <v>1</v>
      </c>
      <c r="W275" s="100" t="str">
        <f>_xlfn.XLOOKUP(A275,'Billing Details'!A:A,'Billing Details'!J:J,"Not Found")</f>
        <v>Cigna</v>
      </c>
      <c r="X275" s="100" t="b">
        <f>_xlfn.XLOOKUP(A275,'Patient Health Records'!A:A,'Patient Health Records'!P:P,"Not Found")</f>
        <v>0</v>
      </c>
      <c r="Y275" s="100" t="b" cm="1">
        <f t="array" ref="Y275">_xlfn.SWITCH(X275, "Yes", TRUE, "No", FALSE, X275)</f>
        <v>0</v>
      </c>
      <c r="Z275" s="100" t="b">
        <f>_xlfn.XLOOKUP(A275,'Patient Health Records'!A:A,'Patient Health Records'!T:T,"Not Found")</f>
        <v>0</v>
      </c>
      <c r="AA275" s="100" t="b" cm="1">
        <f t="array" ref="AA275">_xlfn.SWITCH(Z275, "Yes", TRUE, "No", FALSE, Z275)</f>
        <v>0</v>
      </c>
      <c r="AB275" s="100" t="b">
        <f>_xlfn.XLOOKUP(A275,'Patient Health Records'!A:A,'Patient Health Records'!K:K,"Not Found")</f>
        <v>0</v>
      </c>
      <c r="AC275" s="100" t="b" cm="1">
        <f t="array" ref="AC275">_xlfn.SWITCH(AB275, "Yes", TRUE, "No", FALSE, AB275)</f>
        <v>0</v>
      </c>
    </row>
    <row r="276" spans="1:29">
      <c r="A276" s="2" t="s">
        <v>516</v>
      </c>
      <c r="B276" s="100" t="str">
        <f>_xlfn.XLOOKUP(A276,'Patient Demographics'!A276:A1275,'Patient Demographics'!H276:H1275,"Not Found")</f>
        <v>Adult</v>
      </c>
      <c r="C276" s="100" t="str">
        <f>_xlfn.XLOOKUP(A276,'Patient Demographics'!A276:A1275,'Patient Demographics'!L276:L1275,"Not Found")</f>
        <v>North</v>
      </c>
      <c r="D276" s="100" t="str">
        <f>_xlfn.XLOOKUP(A276,'Patient Demographics'!A:A,'Patient Demographics'!J:J,"Not Found")</f>
        <v>Uttar Pradesh</v>
      </c>
      <c r="E276" s="100">
        <f>_xlfn.XLOOKUP(A276,'Billing Details'!A276:A1275,'Billing Details'!E276:E1275,"Not Found")</f>
        <v>12000</v>
      </c>
      <c r="F276" s="100">
        <f>_xlfn.XLOOKUP(A276,'Billing Details'!A276:A1275,'Billing Details'!M276:M1275,"Not Found")</f>
        <v>0</v>
      </c>
      <c r="G276" s="100">
        <f>_xlfn.XLOOKUP(A276,'Patient Health Records'!A276:A1275,'Patient Health Records'!G276:G1275,"Not Found")</f>
        <v>94.1</v>
      </c>
      <c r="H276" s="17" t="str">
        <f>_xlfn.XLOOKUP(A276,'Patient Demographics'!A276:A1275,'Patient Demographics'!C276:C1275,"Not Found")</f>
        <v>Female</v>
      </c>
      <c r="I276" s="100" t="str">
        <f>_xlfn.XLOOKUP(A276,'Patient Health Records'!A276:A1275,'Patient Health Records'!B276:B1275,"Not Found")</f>
        <v>B-</v>
      </c>
      <c r="J276" s="100" t="b">
        <f>_xlfn.XLOOKUP(A276,'Patient Health Records'!A276:A1275,'Patient Health Records'!H276:H1275,"Not Found")</f>
        <v>1</v>
      </c>
      <c r="K276" s="100" t="b">
        <f>_xlfn.XLOOKUP(A276,'Patient Health Records'!A276:A1275,'Patient Health Records'!J276:J1275,"Not Found")</f>
        <v>0</v>
      </c>
      <c r="L276" s="100" t="b">
        <f>_xlfn.XLOOKUP(A276,'Billing Details'!A:A,'Billing Details'!K:K,"Not Found")</f>
        <v>0</v>
      </c>
      <c r="M276" s="100" t="str">
        <f>_xlfn.XLOOKUP(A276,'Patient Education'!A:A,'Patient Education'!B:B,"Not Found")</f>
        <v>Bachelor's Degree</v>
      </c>
      <c r="N276" s="100" t="str">
        <f>_xlfn.XLOOKUP(A276,'Patient Education'!A:A,'Patient Education'!C:C,"None")</f>
        <v>Engineer</v>
      </c>
      <c r="O276" s="100">
        <f>_xlfn.XLOOKUP(A276,'Patient Demographics'!A:A,'Patient Demographics'!I:I,"Not Found")</f>
        <v>0.5</v>
      </c>
      <c r="P276" s="100" t="str" cm="1">
        <f t="array" ref="P276">_xlfn.IFS(
 O276 &lt;= 2, "Very Low",
 O276 &lt;= 5, "Low",
 O276 &lt;= 10, "Lower-Middle",
 O276 &lt;= 25, "Middle",
 O276 &lt;= 50, "Upper-Middle",
 O276 &lt;= 100, "High",
 O276 &lt;= 200, "Very High",
 O276 &lt;= 400, "Ultra High"
)</f>
        <v>Very Low</v>
      </c>
      <c r="Q276" s="33">
        <f>_xlfn.XLOOKUP(A276,'Patient Health Records'!A:A,'Patient Health Records'!E:E,"Not Found")</f>
        <v>29.699532887261707</v>
      </c>
      <c r="R276" s="100" t="b">
        <f>_xlfn.XLOOKUP(A276,'Patient Health Records'!A276:A1275,'Patient Health Records'!T276:T1275,"Not Found")</f>
        <v>1</v>
      </c>
      <c r="S276" s="100" t="b" cm="1">
        <f t="array" ref="S276">_xlfn.SWITCH(R276, "Yes", TRUE, "No", FALSE, R276)</f>
        <v>1</v>
      </c>
      <c r="T276" s="100" t="str">
        <f>_xlfn.XLOOKUP(A276,'Patient Health Records'!A:A,'Patient Health Records'!V:V,"Not Found")</f>
        <v>Cancer</v>
      </c>
      <c r="U276" s="100" t="str">
        <f>_xlfn.XLOOKUP(A276,'Patient Health Records'!A:A,'Patient Health Records'!X:X,"Not Found")</f>
        <v>Ongoing Treatment</v>
      </c>
      <c r="V276" s="100" t="b">
        <f>_xlfn.XLOOKUP(A276,'Billing Details'!A:A,'Billing Details'!K:K,"Not Found")</f>
        <v>0</v>
      </c>
      <c r="W276" s="100">
        <f>_xlfn.XLOOKUP(A276,'Billing Details'!A:A,'Billing Details'!J:J,"Not Found")</f>
        <v>0</v>
      </c>
      <c r="X276" s="100" t="b">
        <f>_xlfn.XLOOKUP(A276,'Patient Health Records'!A:A,'Patient Health Records'!P:P,"Not Found")</f>
        <v>0</v>
      </c>
      <c r="Y276" s="100" t="b" cm="1">
        <f t="array" ref="Y276">_xlfn.SWITCH(X276, "Yes", TRUE, "No", FALSE, X276)</f>
        <v>0</v>
      </c>
      <c r="Z276" s="100" t="b">
        <f>_xlfn.XLOOKUP(A276,'Patient Health Records'!A:A,'Patient Health Records'!T:T,"Not Found")</f>
        <v>1</v>
      </c>
      <c r="AA276" s="100" t="b" cm="1">
        <f t="array" ref="AA276">_xlfn.SWITCH(Z276, "Yes", TRUE, "No", FALSE, Z276)</f>
        <v>1</v>
      </c>
      <c r="AB276" s="100" t="b">
        <f>_xlfn.XLOOKUP(A276,'Patient Health Records'!A:A,'Patient Health Records'!K:K,"Not Found")</f>
        <v>0</v>
      </c>
      <c r="AC276" s="100" t="b" cm="1">
        <f t="array" ref="AC276">_xlfn.SWITCH(AB276, "Yes", TRUE, "No", FALSE, AB276)</f>
        <v>0</v>
      </c>
    </row>
    <row r="277" spans="1:29">
      <c r="A277" s="2" t="s">
        <v>518</v>
      </c>
      <c r="B277" s="100" t="str">
        <f>_xlfn.XLOOKUP(A277,'Patient Demographics'!A277:A1276,'Patient Demographics'!H277:H1276,"Not Found")</f>
        <v>Adult</v>
      </c>
      <c r="C277" s="100" t="str">
        <f>_xlfn.XLOOKUP(A277,'Patient Demographics'!A277:A1276,'Patient Demographics'!L277:L1276,"Not Found")</f>
        <v>West</v>
      </c>
      <c r="D277" s="100" t="str">
        <f>_xlfn.XLOOKUP(A277,'Patient Demographics'!A:A,'Patient Demographics'!J:J,"Not Found")</f>
        <v>Maharashtra</v>
      </c>
      <c r="E277" s="100">
        <f>_xlfn.XLOOKUP(A277,'Billing Details'!A277:A1276,'Billing Details'!E277:E1276,"Not Found")</f>
        <v>40000</v>
      </c>
      <c r="F277" s="100">
        <f>_xlfn.XLOOKUP(A277,'Billing Details'!A277:A1276,'Billing Details'!M277:M1276,"Not Found")</f>
        <v>32398.1</v>
      </c>
      <c r="G277" s="100">
        <f>_xlfn.XLOOKUP(A277,'Patient Health Records'!A277:A1276,'Patient Health Records'!G277:G1276,"Not Found")</f>
        <v>100.7</v>
      </c>
      <c r="H277" s="17" t="str">
        <f>_xlfn.XLOOKUP(A277,'Patient Demographics'!A277:A1276,'Patient Demographics'!C277:C1276,"Not Found")</f>
        <v>Male</v>
      </c>
      <c r="I277" s="100" t="str">
        <f>_xlfn.XLOOKUP(A277,'Patient Health Records'!A277:A1276,'Patient Health Records'!B277:B1276,"Not Found")</f>
        <v>A+</v>
      </c>
      <c r="J277" s="100" t="b">
        <f>_xlfn.XLOOKUP(A277,'Patient Health Records'!A277:A1276,'Patient Health Records'!H277:H1276,"Not Found")</f>
        <v>0</v>
      </c>
      <c r="K277" s="100" t="b">
        <f>_xlfn.XLOOKUP(A277,'Patient Health Records'!A277:A1276,'Patient Health Records'!J277:J1276,"Not Found")</f>
        <v>0</v>
      </c>
      <c r="L277" s="100" t="b">
        <f>_xlfn.XLOOKUP(A277,'Billing Details'!A:A,'Billing Details'!K:K,"Not Found")</f>
        <v>1</v>
      </c>
      <c r="M277" s="100" t="str">
        <f>_xlfn.XLOOKUP(A277,'Patient Education'!A:A,'Patient Education'!B:B,"Not Found")</f>
        <v>Master's Degree</v>
      </c>
      <c r="N277" s="100" t="str">
        <f>_xlfn.XLOOKUP(A277,'Patient Education'!A:A,'Patient Education'!C:C,"None")</f>
        <v>Senior Executive</v>
      </c>
      <c r="O277" s="100">
        <f>_xlfn.XLOOKUP(A277,'Patient Demographics'!A:A,'Patient Demographics'!I:I,"Not Found")</f>
        <v>40</v>
      </c>
      <c r="P277" s="100" t="str" cm="1">
        <f t="array" ref="P277">_xlfn.IFS(
 O277 &lt;= 2, "Very Low",
 O277 &lt;= 5, "Low",
 O277 &lt;= 10, "Lower-Middle",
 O277 &lt;= 25, "Middle",
 O277 &lt;= 50, "Upper-Middle",
 O277 &lt;= 100, "High",
 O277 &lt;= 200, "Very High",
 O277 &lt;= 400, "Ultra High"
)</f>
        <v>Upper-Middle</v>
      </c>
      <c r="Q277" s="33">
        <f>_xlfn.XLOOKUP(A277,'Patient Health Records'!A:A,'Patient Health Records'!E:E,"Not Found")</f>
        <v>32.881632653061224</v>
      </c>
      <c r="R277" s="100" t="b">
        <f>_xlfn.XLOOKUP(A277,'Patient Health Records'!A277:A1276,'Patient Health Records'!T277:T1276,"Not Found")</f>
        <v>1</v>
      </c>
      <c r="S277" s="100" t="b" cm="1">
        <f t="array" ref="S277">_xlfn.SWITCH(R277, "Yes", TRUE, "No", FALSE, R277)</f>
        <v>1</v>
      </c>
      <c r="T277" s="100" t="str">
        <f>_xlfn.XLOOKUP(A277,'Patient Health Records'!A:A,'Patient Health Records'!V:V,"Not Found")</f>
        <v>Fractured Arm</v>
      </c>
      <c r="U277" s="100" t="str">
        <f>_xlfn.XLOOKUP(A277,'Patient Health Records'!A:A,'Patient Health Records'!X:X,"Not Found")</f>
        <v>Ongoing Treatment</v>
      </c>
      <c r="V277" s="100" t="b">
        <f>_xlfn.XLOOKUP(A277,'Billing Details'!A:A,'Billing Details'!K:K,"Not Found")</f>
        <v>1</v>
      </c>
      <c r="W277" s="100" t="str">
        <f>_xlfn.XLOOKUP(A277,'Billing Details'!A:A,'Billing Details'!J:J,"Not Found")</f>
        <v>UnitedHealthcare</v>
      </c>
      <c r="X277" s="100" t="b">
        <f>_xlfn.XLOOKUP(A277,'Patient Health Records'!A:A,'Patient Health Records'!P:P,"Not Found")</f>
        <v>0</v>
      </c>
      <c r="Y277" s="100" t="b" cm="1">
        <f t="array" ref="Y277">_xlfn.SWITCH(X277, "Yes", TRUE, "No", FALSE, X277)</f>
        <v>0</v>
      </c>
      <c r="Z277" s="100" t="b">
        <f>_xlfn.XLOOKUP(A277,'Patient Health Records'!A:A,'Patient Health Records'!T:T,"Not Found")</f>
        <v>1</v>
      </c>
      <c r="AA277" s="100" t="b" cm="1">
        <f t="array" ref="AA277">_xlfn.SWITCH(Z277, "Yes", TRUE, "No", FALSE, Z277)</f>
        <v>1</v>
      </c>
      <c r="AB277" s="100" t="b">
        <f>_xlfn.XLOOKUP(A277,'Patient Health Records'!A:A,'Patient Health Records'!K:K,"Not Found")</f>
        <v>0</v>
      </c>
      <c r="AC277" s="100" t="b" cm="1">
        <f t="array" ref="AC277">_xlfn.SWITCH(AB277, "Yes", TRUE, "No", FALSE, AB277)</f>
        <v>0</v>
      </c>
    </row>
    <row r="278" spans="1:29">
      <c r="A278" s="2" t="s">
        <v>519</v>
      </c>
      <c r="B278" s="100" t="str">
        <f>_xlfn.XLOOKUP(A278,'Patient Demographics'!A278:A1277,'Patient Demographics'!H278:H1277,"Not Found")</f>
        <v>Middle-aged</v>
      </c>
      <c r="C278" s="100" t="str">
        <f>_xlfn.XLOOKUP(A278,'Patient Demographics'!A278:A1277,'Patient Demographics'!L278:L1277,"Not Found")</f>
        <v>South</v>
      </c>
      <c r="D278" s="100" t="str">
        <f>_xlfn.XLOOKUP(A278,'Patient Demographics'!A:A,'Patient Demographics'!J:J,"Not Found")</f>
        <v>Karnataka</v>
      </c>
      <c r="E278" s="100">
        <f>_xlfn.XLOOKUP(A278,'Billing Details'!A278:A1277,'Billing Details'!E278:E1277,"Not Found")</f>
        <v>18000</v>
      </c>
      <c r="F278" s="100">
        <f>_xlfn.XLOOKUP(A278,'Billing Details'!A278:A1277,'Billing Details'!M278:M1277,"Not Found")</f>
        <v>9142.98</v>
      </c>
      <c r="G278" s="100">
        <f>_xlfn.XLOOKUP(A278,'Patient Health Records'!A278:A1277,'Patient Health Records'!G278:G1277,"Not Found")</f>
        <v>52.2</v>
      </c>
      <c r="H278" s="17" t="str">
        <f>_xlfn.XLOOKUP(A278,'Patient Demographics'!A278:A1277,'Patient Demographics'!C278:C1277,"Not Found")</f>
        <v>Male</v>
      </c>
      <c r="I278" s="100" t="str">
        <f>_xlfn.XLOOKUP(A278,'Patient Health Records'!A278:A1277,'Patient Health Records'!B278:B1277,"Not Found")</f>
        <v>AB-</v>
      </c>
      <c r="J278" s="100" t="b">
        <f>_xlfn.XLOOKUP(A278,'Patient Health Records'!A278:A1277,'Patient Health Records'!H278:H1277,"Not Found")</f>
        <v>1</v>
      </c>
      <c r="K278" s="100" t="b">
        <f>_xlfn.XLOOKUP(A278,'Patient Health Records'!A278:A1277,'Patient Health Records'!J278:J1277,"Not Found")</f>
        <v>0</v>
      </c>
      <c r="L278" s="100" t="b">
        <f>_xlfn.XLOOKUP(A278,'Billing Details'!A:A,'Billing Details'!K:K,"Not Found")</f>
        <v>1</v>
      </c>
      <c r="M278" s="100" t="str">
        <f>_xlfn.XLOOKUP(A278,'Patient Education'!A:A,'Patient Education'!B:B,"Not Found")</f>
        <v>Master's Degree</v>
      </c>
      <c r="N278" s="100" t="str">
        <f>_xlfn.XLOOKUP(A278,'Patient Education'!A:A,'Patient Education'!C:C,"None")</f>
        <v>Software Engineer</v>
      </c>
      <c r="O278" s="100">
        <f>_xlfn.XLOOKUP(A278,'Patient Demographics'!A:A,'Patient Demographics'!I:I,"Not Found")</f>
        <v>20</v>
      </c>
      <c r="P278" s="100" t="str" cm="1">
        <f t="array" ref="P278">_xlfn.IFS(
 O278 &lt;= 2, "Very Low",
 O278 &lt;= 5, "Low",
 O278 &lt;= 10, "Lower-Middle",
 O278 &lt;= 25, "Middle",
 O278 &lt;= 50, "Upper-Middle",
 O278 &lt;= 100, "High",
 O278 &lt;= 200, "Very High",
 O278 &lt;= 400, "Ultra High"
)</f>
        <v>Middle</v>
      </c>
      <c r="Q278" s="33">
        <f>_xlfn.XLOOKUP(A278,'Patient Health Records'!A:A,'Patient Health Records'!E:E,"Not Found")</f>
        <v>20.138111955557267</v>
      </c>
      <c r="R278" s="100" t="b">
        <f>_xlfn.XLOOKUP(A278,'Patient Health Records'!A278:A1277,'Patient Health Records'!T278:T1277,"Not Found")</f>
        <v>0</v>
      </c>
      <c r="S278" s="100" t="b" cm="1">
        <f t="array" ref="S278">_xlfn.SWITCH(R278, "Yes", TRUE, "No", FALSE, R278)</f>
        <v>0</v>
      </c>
      <c r="T278" s="100" t="str">
        <f>_xlfn.XLOOKUP(A278,'Patient Health Records'!A:A,'Patient Health Records'!V:V,"Not Found")</f>
        <v>Appendicitis</v>
      </c>
      <c r="U278" s="100" t="str">
        <f>_xlfn.XLOOKUP(A278,'Patient Health Records'!A:A,'Patient Health Records'!X:X,"Not Found")</f>
        <v>Critical</v>
      </c>
      <c r="V278" s="100" t="b">
        <f>_xlfn.XLOOKUP(A278,'Billing Details'!A:A,'Billing Details'!K:K,"Not Found")</f>
        <v>1</v>
      </c>
      <c r="W278" s="100" t="str">
        <f>_xlfn.XLOOKUP(A278,'Billing Details'!A:A,'Billing Details'!J:J,"Not Found")</f>
        <v>Aetna</v>
      </c>
      <c r="X278" s="100" t="b">
        <f>_xlfn.XLOOKUP(A278,'Patient Health Records'!A:A,'Patient Health Records'!P:P,"Not Found")</f>
        <v>0</v>
      </c>
      <c r="Y278" s="100" t="b" cm="1">
        <f t="array" ref="Y278">_xlfn.SWITCH(X278, "Yes", TRUE, "No", FALSE, X278)</f>
        <v>0</v>
      </c>
      <c r="Z278" s="100" t="b">
        <f>_xlfn.XLOOKUP(A278,'Patient Health Records'!A:A,'Patient Health Records'!T:T,"Not Found")</f>
        <v>0</v>
      </c>
      <c r="AA278" s="100" t="b" cm="1">
        <f t="array" ref="AA278">_xlfn.SWITCH(Z278, "Yes", TRUE, "No", FALSE, Z278)</f>
        <v>0</v>
      </c>
      <c r="AB278" s="100" t="b">
        <f>_xlfn.XLOOKUP(A278,'Patient Health Records'!A:A,'Patient Health Records'!K:K,"Not Found")</f>
        <v>0</v>
      </c>
      <c r="AC278" s="100" t="b" cm="1">
        <f t="array" ref="AC278">_xlfn.SWITCH(AB278, "Yes", TRUE, "No", FALSE, AB278)</f>
        <v>0</v>
      </c>
    </row>
    <row r="279" spans="1:29">
      <c r="A279" s="2" t="s">
        <v>520</v>
      </c>
      <c r="B279" s="100" t="str">
        <f>_xlfn.XLOOKUP(A279,'Patient Demographics'!A279:A1278,'Patient Demographics'!H279:H1278,"Not Found")</f>
        <v>Senior</v>
      </c>
      <c r="C279" s="100" t="str">
        <f>_xlfn.XLOOKUP(A279,'Patient Demographics'!A279:A1278,'Patient Demographics'!L279:L1278,"Not Found")</f>
        <v>West</v>
      </c>
      <c r="D279" s="100" t="str">
        <f>_xlfn.XLOOKUP(A279,'Patient Demographics'!A:A,'Patient Demographics'!J:J,"Not Found")</f>
        <v>Gujarat</v>
      </c>
      <c r="E279" s="100">
        <f>_xlfn.XLOOKUP(A279,'Billing Details'!A279:A1278,'Billing Details'!E279:E1278,"Not Found")</f>
        <v>60000</v>
      </c>
      <c r="F279" s="100">
        <f>_xlfn.XLOOKUP(A279,'Billing Details'!A279:A1278,'Billing Details'!M279:M1278,"Not Found")</f>
        <v>49946.899999999994</v>
      </c>
      <c r="G279" s="100">
        <f>_xlfn.XLOOKUP(A279,'Patient Health Records'!A279:A1278,'Patient Health Records'!G279:G1278,"Not Found")</f>
        <v>67.8</v>
      </c>
      <c r="H279" s="17" t="str">
        <f>_xlfn.XLOOKUP(A279,'Patient Demographics'!A279:A1278,'Patient Demographics'!C279:C1278,"Not Found")</f>
        <v>Male</v>
      </c>
      <c r="I279" s="100" t="str">
        <f>_xlfn.XLOOKUP(A279,'Patient Health Records'!A279:A1278,'Patient Health Records'!B279:B1278,"Not Found")</f>
        <v>O+</v>
      </c>
      <c r="J279" s="100" t="b">
        <f>_xlfn.XLOOKUP(A279,'Patient Health Records'!A279:A1278,'Patient Health Records'!H279:H1278,"Not Found")</f>
        <v>0</v>
      </c>
      <c r="K279" s="100" t="b">
        <f>_xlfn.XLOOKUP(A279,'Patient Health Records'!A279:A1278,'Patient Health Records'!J279:J1278,"Not Found")</f>
        <v>0</v>
      </c>
      <c r="L279" s="100" t="b">
        <f>_xlfn.XLOOKUP(A279,'Billing Details'!A:A,'Billing Details'!K:K,"Not Found")</f>
        <v>1</v>
      </c>
      <c r="M279" s="100" t="str">
        <f>_xlfn.XLOOKUP(A279,'Patient Education'!A:A,'Patient Education'!B:B,"Not Found")</f>
        <v>High School</v>
      </c>
      <c r="N279" s="100" t="str">
        <f>_xlfn.XLOOKUP(A279,'Patient Education'!A:A,'Patient Education'!C:C,"None")</f>
        <v>Unemployed</v>
      </c>
      <c r="O279" s="100">
        <f>_xlfn.XLOOKUP(A279,'Patient Demographics'!A:A,'Patient Demographics'!I:I,"Not Found")</f>
        <v>15</v>
      </c>
      <c r="P279" s="100" t="str" cm="1">
        <f t="array" ref="P279">_xlfn.IFS(
 O279 &lt;= 2, "Very Low",
 O279 &lt;= 5, "Low",
 O279 &lt;= 10, "Lower-Middle",
 O279 &lt;= 25, "Middle",
 O279 &lt;= 50, "Upper-Middle",
 O279 &lt;= 100, "High",
 O279 &lt;= 200, "Very High",
 O279 &lt;= 400, "Ultra High"
)</f>
        <v>Middle</v>
      </c>
      <c r="Q279" s="33">
        <f>_xlfn.XLOOKUP(A279,'Patient Health Records'!A:A,'Patient Health Records'!E:E,"Not Found")</f>
        <v>24.310660116891963</v>
      </c>
      <c r="R279" s="100" t="b">
        <f>_xlfn.XLOOKUP(A279,'Patient Health Records'!A279:A1278,'Patient Health Records'!T279:T1278,"Not Found")</f>
        <v>0</v>
      </c>
      <c r="S279" s="100" t="b" cm="1">
        <f t="array" ref="S279">_xlfn.SWITCH(R279, "Yes", TRUE, "No", FALSE, R279)</f>
        <v>0</v>
      </c>
      <c r="T279" s="100" t="str">
        <f>_xlfn.XLOOKUP(A279,'Patient Health Records'!A:A,'Patient Health Records'!V:V,"Not Found")</f>
        <v>Childbirth</v>
      </c>
      <c r="U279" s="100" t="str">
        <f>_xlfn.XLOOKUP(A279,'Patient Health Records'!A:A,'Patient Health Records'!X:X,"Not Found")</f>
        <v>Critical</v>
      </c>
      <c r="V279" s="100" t="b">
        <f>_xlfn.XLOOKUP(A279,'Billing Details'!A:A,'Billing Details'!K:K,"Not Found")</f>
        <v>1</v>
      </c>
      <c r="W279" s="100" t="str">
        <f>_xlfn.XLOOKUP(A279,'Billing Details'!A:A,'Billing Details'!J:J,"Not Found")</f>
        <v>Medicare</v>
      </c>
      <c r="X279" s="100" t="b">
        <f>_xlfn.XLOOKUP(A279,'Patient Health Records'!A:A,'Patient Health Records'!P:P,"Not Found")</f>
        <v>0</v>
      </c>
      <c r="Y279" s="100" t="b" cm="1">
        <f t="array" ref="Y279">_xlfn.SWITCH(X279, "Yes", TRUE, "No", FALSE, X279)</f>
        <v>0</v>
      </c>
      <c r="Z279" s="100" t="b">
        <f>_xlfn.XLOOKUP(A279,'Patient Health Records'!A:A,'Patient Health Records'!T:T,"Not Found")</f>
        <v>0</v>
      </c>
      <c r="AA279" s="100" t="b" cm="1">
        <f t="array" ref="AA279">_xlfn.SWITCH(Z279, "Yes", TRUE, "No", FALSE, Z279)</f>
        <v>0</v>
      </c>
      <c r="AB279" s="100" t="b">
        <f>_xlfn.XLOOKUP(A279,'Patient Health Records'!A:A,'Patient Health Records'!K:K,"Not Found")</f>
        <v>0</v>
      </c>
      <c r="AC279" s="100" t="b" cm="1">
        <f t="array" ref="AC279">_xlfn.SWITCH(AB279, "Yes", TRUE, "No", FALSE, AB279)</f>
        <v>0</v>
      </c>
    </row>
    <row r="280" spans="1:29">
      <c r="A280" s="2" t="s">
        <v>521</v>
      </c>
      <c r="B280" s="100" t="str">
        <f>_xlfn.XLOOKUP(A280,'Patient Demographics'!A280:A1279,'Patient Demographics'!H280:H1279,"Not Found")</f>
        <v>Senior</v>
      </c>
      <c r="C280" s="100" t="str">
        <f>_xlfn.XLOOKUP(A280,'Patient Demographics'!A280:A1279,'Patient Demographics'!L280:L1279,"Not Found")</f>
        <v>West</v>
      </c>
      <c r="D280" s="100" t="str">
        <f>_xlfn.XLOOKUP(A280,'Patient Demographics'!A:A,'Patient Demographics'!J:J,"Not Found")</f>
        <v>Maharashtra</v>
      </c>
      <c r="E280" s="100">
        <f>_xlfn.XLOOKUP(A280,'Billing Details'!A280:A1279,'Billing Details'!E280:E1279,"Not Found")</f>
        <v>24000</v>
      </c>
      <c r="F280" s="100">
        <f>_xlfn.XLOOKUP(A280,'Billing Details'!A280:A1279,'Billing Details'!M280:M1279,"Not Found")</f>
        <v>0</v>
      </c>
      <c r="G280" s="100">
        <f>_xlfn.XLOOKUP(A280,'Patient Health Records'!A280:A1279,'Patient Health Records'!G280:G1279,"Not Found")</f>
        <v>71.2</v>
      </c>
      <c r="H280" s="17" t="str">
        <f>_xlfn.XLOOKUP(A280,'Patient Demographics'!A280:A1279,'Patient Demographics'!C280:C1279,"Not Found")</f>
        <v>Male</v>
      </c>
      <c r="I280" s="100" t="str">
        <f>_xlfn.XLOOKUP(A280,'Patient Health Records'!A280:A1279,'Patient Health Records'!B280:B1279,"Not Found")</f>
        <v>AB+</v>
      </c>
      <c r="J280" s="100" t="b">
        <f>_xlfn.XLOOKUP(A280,'Patient Health Records'!A280:A1279,'Patient Health Records'!H280:H1279,"Not Found")</f>
        <v>0</v>
      </c>
      <c r="K280" s="100" t="b">
        <f>_xlfn.XLOOKUP(A280,'Patient Health Records'!A280:A1279,'Patient Health Records'!J280:J1279,"Not Found")</f>
        <v>1</v>
      </c>
      <c r="L280" s="100" t="b">
        <f>_xlfn.XLOOKUP(A280,'Billing Details'!A:A,'Billing Details'!K:K,"Not Found")</f>
        <v>0</v>
      </c>
      <c r="M280" s="100" t="str">
        <f>_xlfn.XLOOKUP(A280,'Patient Education'!A:A,'Patient Education'!B:B,"Not Found")</f>
        <v>Bachelor's Degree</v>
      </c>
      <c r="N280" s="100" t="str">
        <f>_xlfn.XLOOKUP(A280,'Patient Education'!A:A,'Patient Education'!C:C,"None")</f>
        <v>Teacher</v>
      </c>
      <c r="O280" s="100">
        <f>_xlfn.XLOOKUP(A280,'Patient Demographics'!A:A,'Patient Demographics'!I:I,"Not Found")</f>
        <v>9</v>
      </c>
      <c r="P280" s="100" t="str" cm="1">
        <f t="array" ref="P280">_xlfn.IFS(
 O280 &lt;= 2, "Very Low",
 O280 &lt;= 5, "Low",
 O280 &lt;= 10, "Lower-Middle",
 O280 &lt;= 25, "Middle",
 O280 &lt;= 50, "Upper-Middle",
 O280 &lt;= 100, "High",
 O280 &lt;= 200, "Very High",
 O280 &lt;= 400, "Ultra High"
)</f>
        <v>Lower-Middle</v>
      </c>
      <c r="Q280" s="33">
        <f>_xlfn.XLOOKUP(A280,'Patient Health Records'!A:A,'Patient Health Records'!E:E,"Not Found")</f>
        <v>26.472337894110655</v>
      </c>
      <c r="R280" s="100" t="b">
        <f>_xlfn.XLOOKUP(A280,'Patient Health Records'!A280:A1279,'Patient Health Records'!T280:T1279,"Not Found")</f>
        <v>0</v>
      </c>
      <c r="S280" s="100" t="b" cm="1">
        <f t="array" ref="S280">_xlfn.SWITCH(R280, "Yes", TRUE, "No", FALSE, R280)</f>
        <v>0</v>
      </c>
      <c r="T280" s="100" t="str">
        <f>_xlfn.XLOOKUP(A280,'Patient Health Records'!A:A,'Patient Health Records'!V:V,"Not Found")</f>
        <v>Childbirth</v>
      </c>
      <c r="U280" s="100" t="str">
        <f>_xlfn.XLOOKUP(A280,'Patient Health Records'!A:A,'Patient Health Records'!X:X,"Not Found")</f>
        <v>Critical</v>
      </c>
      <c r="V280" s="100" t="b">
        <f>_xlfn.XLOOKUP(A280,'Billing Details'!A:A,'Billing Details'!K:K,"Not Found")</f>
        <v>0</v>
      </c>
      <c r="W280" s="100">
        <f>_xlfn.XLOOKUP(A280,'Billing Details'!A:A,'Billing Details'!J:J,"Not Found")</f>
        <v>0</v>
      </c>
      <c r="X280" s="100" t="b">
        <f>_xlfn.XLOOKUP(A280,'Patient Health Records'!A:A,'Patient Health Records'!P:P,"Not Found")</f>
        <v>0</v>
      </c>
      <c r="Y280" s="100" t="b" cm="1">
        <f t="array" ref="Y280">_xlfn.SWITCH(X280, "Yes", TRUE, "No", FALSE, X280)</f>
        <v>0</v>
      </c>
      <c r="Z280" s="100" t="b">
        <f>_xlfn.XLOOKUP(A280,'Patient Health Records'!A:A,'Patient Health Records'!T:T,"Not Found")</f>
        <v>0</v>
      </c>
      <c r="AA280" s="100" t="b" cm="1">
        <f t="array" ref="AA280">_xlfn.SWITCH(Z280, "Yes", TRUE, "No", FALSE, Z280)</f>
        <v>0</v>
      </c>
      <c r="AB280" s="100" t="b">
        <f>_xlfn.XLOOKUP(A280,'Patient Health Records'!A:A,'Patient Health Records'!K:K,"Not Found")</f>
        <v>0</v>
      </c>
      <c r="AC280" s="100" t="b" cm="1">
        <f t="array" ref="AC280">_xlfn.SWITCH(AB280, "Yes", TRUE, "No", FALSE, AB280)</f>
        <v>0</v>
      </c>
    </row>
    <row r="281" spans="1:29">
      <c r="A281" s="2" t="s">
        <v>523</v>
      </c>
      <c r="B281" s="100" t="str">
        <f>_xlfn.XLOOKUP(A281,'Patient Demographics'!A281:A1280,'Patient Demographics'!H281:H1280,"Not Found")</f>
        <v>Middle-aged</v>
      </c>
      <c r="C281" s="100" t="str">
        <f>_xlfn.XLOOKUP(A281,'Patient Demographics'!A281:A1280,'Patient Demographics'!L281:L1280,"Not Found")</f>
        <v>West</v>
      </c>
      <c r="D281" s="100" t="str">
        <f>_xlfn.XLOOKUP(A281,'Patient Demographics'!A:A,'Patient Demographics'!J:J,"Not Found")</f>
        <v>Maharashtra</v>
      </c>
      <c r="E281" s="100">
        <f>_xlfn.XLOOKUP(A281,'Billing Details'!A281:A1280,'Billing Details'!E281:E1280,"Not Found")</f>
        <v>24000</v>
      </c>
      <c r="F281" s="100">
        <f>_xlfn.XLOOKUP(A281,'Billing Details'!A281:A1280,'Billing Details'!M281:M1280,"Not Found")</f>
        <v>15161.699999999999</v>
      </c>
      <c r="G281" s="100">
        <f>_xlfn.XLOOKUP(A281,'Patient Health Records'!A281:A1280,'Patient Health Records'!G281:G1280,"Not Found")</f>
        <v>69</v>
      </c>
      <c r="H281" s="17" t="str">
        <f>_xlfn.XLOOKUP(A281,'Patient Demographics'!A281:A1280,'Patient Demographics'!C281:C1280,"Not Found")</f>
        <v>Male</v>
      </c>
      <c r="I281" s="100" t="str">
        <f>_xlfn.XLOOKUP(A281,'Patient Health Records'!A281:A1280,'Patient Health Records'!B281:B1280,"Not Found")</f>
        <v>AB+</v>
      </c>
      <c r="J281" s="100" t="b">
        <f>_xlfn.XLOOKUP(A281,'Patient Health Records'!A281:A1280,'Patient Health Records'!H281:H1280,"Not Found")</f>
        <v>1</v>
      </c>
      <c r="K281" s="100" t="b">
        <f>_xlfn.XLOOKUP(A281,'Patient Health Records'!A281:A1280,'Patient Health Records'!J281:J1280,"Not Found")</f>
        <v>0</v>
      </c>
      <c r="L281" s="100" t="b">
        <f>_xlfn.XLOOKUP(A281,'Billing Details'!A:A,'Billing Details'!K:K,"Not Found")</f>
        <v>1</v>
      </c>
      <c r="M281" s="100" t="str">
        <f>_xlfn.XLOOKUP(A281,'Patient Education'!A:A,'Patient Education'!B:B,"Not Found")</f>
        <v>Bachelor's Degree</v>
      </c>
      <c r="N281" s="100" t="str">
        <f>_xlfn.XLOOKUP(A281,'Patient Education'!A:A,'Patient Education'!C:C,"None")</f>
        <v>Junior Executive</v>
      </c>
      <c r="O281" s="100">
        <f>_xlfn.XLOOKUP(A281,'Patient Demographics'!A:A,'Patient Demographics'!I:I,"Not Found")</f>
        <v>12</v>
      </c>
      <c r="P281" s="100" t="str" cm="1">
        <f t="array" ref="P281">_xlfn.IFS(
 O281 &lt;= 2, "Very Low",
 O281 &lt;= 5, "Low",
 O281 &lt;= 10, "Lower-Middle",
 O281 &lt;= 25, "Middle",
 O281 &lt;= 50, "Upper-Middle",
 O281 &lt;= 100, "High",
 O281 &lt;= 200, "Very High",
 O281 &lt;= 400, "Ultra High"
)</f>
        <v>Middle</v>
      </c>
      <c r="Q281" s="33">
        <f>_xlfn.XLOOKUP(A281,'Patient Health Records'!A:A,'Patient Health Records'!E:E,"Not Found")</f>
        <v>23.87543252595156</v>
      </c>
      <c r="R281" s="100" t="b">
        <f>_xlfn.XLOOKUP(A281,'Patient Health Records'!A281:A1280,'Patient Health Records'!T281:T1280,"Not Found")</f>
        <v>0</v>
      </c>
      <c r="S281" s="100" t="b" cm="1">
        <f t="array" ref="S281">_xlfn.SWITCH(R281, "Yes", TRUE, "No", FALSE, R281)</f>
        <v>0</v>
      </c>
      <c r="T281" s="100" t="str">
        <f>_xlfn.XLOOKUP(A281,'Patient Health Records'!A:A,'Patient Health Records'!V:V,"Not Found")</f>
        <v>Prostate Cancer</v>
      </c>
      <c r="U281" s="100" t="str">
        <f>_xlfn.XLOOKUP(A281,'Patient Health Records'!A:A,'Patient Health Records'!X:X,"Not Found")</f>
        <v>Critical</v>
      </c>
      <c r="V281" s="100" t="b">
        <f>_xlfn.XLOOKUP(A281,'Billing Details'!A:A,'Billing Details'!K:K,"Not Found")</f>
        <v>1</v>
      </c>
      <c r="W281" s="100" t="str">
        <f>_xlfn.XLOOKUP(A281,'Billing Details'!A:A,'Billing Details'!J:J,"Not Found")</f>
        <v>Blue Cross</v>
      </c>
      <c r="X281" s="100" t="b">
        <f>_xlfn.XLOOKUP(A281,'Patient Health Records'!A:A,'Patient Health Records'!P:P,"Not Found")</f>
        <v>0</v>
      </c>
      <c r="Y281" s="100" t="b" cm="1">
        <f t="array" ref="Y281">_xlfn.SWITCH(X281, "Yes", TRUE, "No", FALSE, X281)</f>
        <v>0</v>
      </c>
      <c r="Z281" s="100" t="b">
        <f>_xlfn.XLOOKUP(A281,'Patient Health Records'!A:A,'Patient Health Records'!T:T,"Not Found")</f>
        <v>0</v>
      </c>
      <c r="AA281" s="100" t="b" cm="1">
        <f t="array" ref="AA281">_xlfn.SWITCH(Z281, "Yes", TRUE, "No", FALSE, Z281)</f>
        <v>0</v>
      </c>
      <c r="AB281" s="100" t="b">
        <f>_xlfn.XLOOKUP(A281,'Patient Health Records'!A:A,'Patient Health Records'!K:K,"Not Found")</f>
        <v>0</v>
      </c>
      <c r="AC281" s="100" t="b" cm="1">
        <f t="array" ref="AC281">_xlfn.SWITCH(AB281, "Yes", TRUE, "No", FALSE, AB281)</f>
        <v>0</v>
      </c>
    </row>
    <row r="282" spans="1:29">
      <c r="A282" s="2" t="s">
        <v>524</v>
      </c>
      <c r="B282" s="100" t="str">
        <f>_xlfn.XLOOKUP(A282,'Patient Demographics'!A282:A1281,'Patient Demographics'!H282:H1281,"Not Found")</f>
        <v>Middle-aged</v>
      </c>
      <c r="C282" s="100" t="str">
        <f>_xlfn.XLOOKUP(A282,'Patient Demographics'!A282:A1281,'Patient Demographics'!L282:L1281,"Not Found")</f>
        <v>South</v>
      </c>
      <c r="D282" s="100" t="str">
        <f>_xlfn.XLOOKUP(A282,'Patient Demographics'!A:A,'Patient Demographics'!J:J,"Not Found")</f>
        <v>Karnataka</v>
      </c>
      <c r="E282" s="100">
        <f>_xlfn.XLOOKUP(A282,'Billing Details'!A282:A1281,'Billing Details'!E282:E1281,"Not Found")</f>
        <v>20000</v>
      </c>
      <c r="F282" s="100">
        <f>_xlfn.XLOOKUP(A282,'Billing Details'!A282:A1281,'Billing Details'!M282:M1281,"Not Found")</f>
        <v>11828.86</v>
      </c>
      <c r="G282" s="100">
        <f>_xlfn.XLOOKUP(A282,'Patient Health Records'!A282:A1281,'Patient Health Records'!G282:G1281,"Not Found")</f>
        <v>54.6</v>
      </c>
      <c r="H282" s="17" t="str">
        <f>_xlfn.XLOOKUP(A282,'Patient Demographics'!A282:A1281,'Patient Demographics'!C282:C1281,"Not Found")</f>
        <v>Male</v>
      </c>
      <c r="I282" s="100" t="str">
        <f>_xlfn.XLOOKUP(A282,'Patient Health Records'!A282:A1281,'Patient Health Records'!B282:B1281,"Not Found")</f>
        <v>AB+</v>
      </c>
      <c r="J282" s="100" t="b">
        <f>_xlfn.XLOOKUP(A282,'Patient Health Records'!A282:A1281,'Patient Health Records'!H282:H1281,"Not Found")</f>
        <v>0</v>
      </c>
      <c r="K282" s="100" t="b">
        <f>_xlfn.XLOOKUP(A282,'Patient Health Records'!A282:A1281,'Patient Health Records'!J282:J1281,"Not Found")</f>
        <v>1</v>
      </c>
      <c r="L282" s="100" t="b">
        <f>_xlfn.XLOOKUP(A282,'Billing Details'!A:A,'Billing Details'!K:K,"Not Found")</f>
        <v>1</v>
      </c>
      <c r="M282" s="100" t="str">
        <f>_xlfn.XLOOKUP(A282,'Patient Education'!A:A,'Patient Education'!B:B,"Not Found")</f>
        <v>School</v>
      </c>
      <c r="N282" s="100" t="str">
        <f>_xlfn.XLOOKUP(A282,'Patient Education'!A:A,'Patient Education'!C:C,"None")</f>
        <v>Driver</v>
      </c>
      <c r="O282" s="100">
        <f>_xlfn.XLOOKUP(A282,'Patient Demographics'!A:A,'Patient Demographics'!I:I,"Not Found")</f>
        <v>30</v>
      </c>
      <c r="P282" s="100" t="str" cm="1">
        <f t="array" ref="P282">_xlfn.IFS(
 O282 &lt;= 2, "Very Low",
 O282 &lt;= 5, "Low",
 O282 &lt;= 10, "Lower-Middle",
 O282 &lt;= 25, "Middle",
 O282 &lt;= 50, "Upper-Middle",
 O282 &lt;= 100, "High",
 O282 &lt;= 200, "Very High",
 O282 &lt;= 400, "Ultra High"
)</f>
        <v>Upper-Middle</v>
      </c>
      <c r="Q282" s="33">
        <f>_xlfn.XLOOKUP(A282,'Patient Health Records'!A:A,'Patient Health Records'!E:E,"Not Found")</f>
        <v>21.064002160410475</v>
      </c>
      <c r="R282" s="100" t="b">
        <f>_xlfn.XLOOKUP(A282,'Patient Health Records'!A282:A1281,'Patient Health Records'!T282:T1281,"Not Found")</f>
        <v>0</v>
      </c>
      <c r="S282" s="100" t="b" cm="1">
        <f t="array" ref="S282">_xlfn.SWITCH(R282, "Yes", TRUE, "No", FALSE, R282)</f>
        <v>0</v>
      </c>
      <c r="T282" s="100" t="str">
        <f>_xlfn.XLOOKUP(A282,'Patient Health Records'!A:A,'Patient Health Records'!V:V,"Not Found")</f>
        <v>Prostate Cancer</v>
      </c>
      <c r="U282" s="100" t="str">
        <f>_xlfn.XLOOKUP(A282,'Patient Health Records'!A:A,'Patient Health Records'!X:X,"Not Found")</f>
        <v>Ongoing Treatment</v>
      </c>
      <c r="V282" s="100" t="b">
        <f>_xlfn.XLOOKUP(A282,'Billing Details'!A:A,'Billing Details'!K:K,"Not Found")</f>
        <v>1</v>
      </c>
      <c r="W282" s="100" t="str">
        <f>_xlfn.XLOOKUP(A282,'Billing Details'!A:A,'Billing Details'!J:J,"Not Found")</f>
        <v>Blue Cross</v>
      </c>
      <c r="X282" s="100" t="b">
        <f>_xlfn.XLOOKUP(A282,'Patient Health Records'!A:A,'Patient Health Records'!P:P,"Not Found")</f>
        <v>0</v>
      </c>
      <c r="Y282" s="100" t="b" cm="1">
        <f t="array" ref="Y282">_xlfn.SWITCH(X282, "Yes", TRUE, "No", FALSE, X282)</f>
        <v>0</v>
      </c>
      <c r="Z282" s="100" t="b">
        <f>_xlfn.XLOOKUP(A282,'Patient Health Records'!A:A,'Patient Health Records'!T:T,"Not Found")</f>
        <v>0</v>
      </c>
      <c r="AA282" s="100" t="b" cm="1">
        <f t="array" ref="AA282">_xlfn.SWITCH(Z282, "Yes", TRUE, "No", FALSE, Z282)</f>
        <v>0</v>
      </c>
      <c r="AB282" s="100" t="b">
        <f>_xlfn.XLOOKUP(A282,'Patient Health Records'!A:A,'Patient Health Records'!K:K,"Not Found")</f>
        <v>0</v>
      </c>
      <c r="AC282" s="100" t="b" cm="1">
        <f t="array" ref="AC282">_xlfn.SWITCH(AB282, "Yes", TRUE, "No", FALSE, AB282)</f>
        <v>0</v>
      </c>
    </row>
    <row r="283" spans="1:29">
      <c r="A283" s="2" t="s">
        <v>526</v>
      </c>
      <c r="B283" s="100" t="str">
        <f>_xlfn.XLOOKUP(A283,'Patient Demographics'!A283:A1282,'Patient Demographics'!H283:H1282,"Not Found")</f>
        <v>Adult</v>
      </c>
      <c r="C283" s="100" t="str">
        <f>_xlfn.XLOOKUP(A283,'Patient Demographics'!A283:A1282,'Patient Demographics'!L283:L1282,"Not Found")</f>
        <v>West</v>
      </c>
      <c r="D283" s="100" t="str">
        <f>_xlfn.XLOOKUP(A283,'Patient Demographics'!A:A,'Patient Demographics'!J:J,"Not Found")</f>
        <v>Gujarat</v>
      </c>
      <c r="E283" s="100">
        <f>_xlfn.XLOOKUP(A283,'Billing Details'!A283:A1282,'Billing Details'!E283:E1282,"Not Found")</f>
        <v>2000</v>
      </c>
      <c r="F283" s="100">
        <f>_xlfn.XLOOKUP(A283,'Billing Details'!A283:A1282,'Billing Details'!M283:M1282,"Not Found")</f>
        <v>1182</v>
      </c>
      <c r="G283" s="100">
        <f>_xlfn.XLOOKUP(A283,'Patient Health Records'!A283:A1282,'Patient Health Records'!G283:G1282,"Not Found")</f>
        <v>59.9</v>
      </c>
      <c r="H283" s="17" t="str">
        <f>_xlfn.XLOOKUP(A283,'Patient Demographics'!A283:A1282,'Patient Demographics'!C283:C1282,"Not Found")</f>
        <v>Male</v>
      </c>
      <c r="I283" s="100" t="str">
        <f>_xlfn.XLOOKUP(A283,'Patient Health Records'!A283:A1282,'Patient Health Records'!B283:B1282,"Not Found")</f>
        <v>A+</v>
      </c>
      <c r="J283" s="100" t="b">
        <f>_xlfn.XLOOKUP(A283,'Patient Health Records'!A283:A1282,'Patient Health Records'!H283:H1282,"Not Found")</f>
        <v>1</v>
      </c>
      <c r="K283" s="100" t="b">
        <f>_xlfn.XLOOKUP(A283,'Patient Health Records'!A283:A1282,'Patient Health Records'!J283:J1282,"Not Found")</f>
        <v>1</v>
      </c>
      <c r="L283" s="100" t="b">
        <f>_xlfn.XLOOKUP(A283,'Billing Details'!A:A,'Billing Details'!K:K,"Not Found")</f>
        <v>1</v>
      </c>
      <c r="M283" s="100" t="str">
        <f>_xlfn.XLOOKUP(A283,'Patient Education'!A:A,'Patient Education'!B:B,"Not Found")</f>
        <v>Master's Degree</v>
      </c>
      <c r="N283" s="100" t="str">
        <f>_xlfn.XLOOKUP(A283,'Patient Education'!A:A,'Patient Education'!C:C,"None")</f>
        <v>Senior Executive</v>
      </c>
      <c r="O283" s="100">
        <f>_xlfn.XLOOKUP(A283,'Patient Demographics'!A:A,'Patient Demographics'!I:I,"Not Found")</f>
        <v>5</v>
      </c>
      <c r="P283" s="100" t="str" cm="1">
        <f t="array" ref="P283">_xlfn.IFS(
 O283 &lt;= 2, "Very Low",
 O283 &lt;= 5, "Low",
 O283 &lt;= 10, "Lower-Middle",
 O283 &lt;= 25, "Middle",
 O283 &lt;= 50, "Upper-Middle",
 O283 &lt;= 100, "High",
 O283 &lt;= 200, "Very High",
 O283 &lt;= 400, "Ultra High"
)</f>
        <v>Low</v>
      </c>
      <c r="Q283" s="33">
        <f>_xlfn.XLOOKUP(A283,'Patient Health Records'!A:A,'Patient Health Records'!E:E,"Not Found")</f>
        <v>22.270969660916126</v>
      </c>
      <c r="R283" s="100" t="b">
        <f>_xlfn.XLOOKUP(A283,'Patient Health Records'!A283:A1282,'Patient Health Records'!T283:T1282,"Not Found")</f>
        <v>0</v>
      </c>
      <c r="S283" s="100" t="b" cm="1">
        <f t="array" ref="S283">_xlfn.SWITCH(R283, "Yes", TRUE, "No", FALSE, R283)</f>
        <v>0</v>
      </c>
      <c r="T283" s="100" t="str">
        <f>_xlfn.XLOOKUP(A283,'Patient Health Records'!A:A,'Patient Health Records'!V:V,"Not Found")</f>
        <v>Cancer</v>
      </c>
      <c r="U283" s="100" t="str">
        <f>_xlfn.XLOOKUP(A283,'Patient Health Records'!A:A,'Patient Health Records'!X:X,"Not Found")</f>
        <v>Critical</v>
      </c>
      <c r="V283" s="100" t="b">
        <f>_xlfn.XLOOKUP(A283,'Billing Details'!A:A,'Billing Details'!K:K,"Not Found")</f>
        <v>1</v>
      </c>
      <c r="W283" s="100" t="str">
        <f>_xlfn.XLOOKUP(A283,'Billing Details'!A:A,'Billing Details'!J:J,"Not Found")</f>
        <v>Cigna</v>
      </c>
      <c r="X283" s="100" t="b">
        <f>_xlfn.XLOOKUP(A283,'Patient Health Records'!A:A,'Patient Health Records'!P:P,"Not Found")</f>
        <v>0</v>
      </c>
      <c r="Y283" s="100" t="b" cm="1">
        <f t="array" ref="Y283">_xlfn.SWITCH(X283, "Yes", TRUE, "No", FALSE, X283)</f>
        <v>0</v>
      </c>
      <c r="Z283" s="100" t="b">
        <f>_xlfn.XLOOKUP(A283,'Patient Health Records'!A:A,'Patient Health Records'!T:T,"Not Found")</f>
        <v>0</v>
      </c>
      <c r="AA283" s="100" t="b" cm="1">
        <f t="array" ref="AA283">_xlfn.SWITCH(Z283, "Yes", TRUE, "No", FALSE, Z283)</f>
        <v>0</v>
      </c>
      <c r="AB283" s="100" t="b">
        <f>_xlfn.XLOOKUP(A283,'Patient Health Records'!A:A,'Patient Health Records'!K:K,"Not Found")</f>
        <v>0</v>
      </c>
      <c r="AC283" s="100" t="b" cm="1">
        <f t="array" ref="AC283">_xlfn.SWITCH(AB283, "Yes", TRUE, "No", FALSE, AB283)</f>
        <v>0</v>
      </c>
    </row>
    <row r="284" spans="1:29">
      <c r="A284" s="2" t="s">
        <v>528</v>
      </c>
      <c r="B284" s="100" t="str">
        <f>_xlfn.XLOOKUP(A284,'Patient Demographics'!A284:A1283,'Patient Demographics'!H284:H1283,"Not Found")</f>
        <v>Middle-aged</v>
      </c>
      <c r="C284" s="100" t="str">
        <f>_xlfn.XLOOKUP(A284,'Patient Demographics'!A284:A1283,'Patient Demographics'!L284:L1283,"Not Found")</f>
        <v>South</v>
      </c>
      <c r="D284" s="100" t="str">
        <f>_xlfn.XLOOKUP(A284,'Patient Demographics'!A:A,'Patient Demographics'!J:J,"Not Found")</f>
        <v>Tamil Nadu</v>
      </c>
      <c r="E284" s="100">
        <f>_xlfn.XLOOKUP(A284,'Billing Details'!A284:A1283,'Billing Details'!E284:E1283,"Not Found")</f>
        <v>12000</v>
      </c>
      <c r="F284" s="100">
        <f>_xlfn.XLOOKUP(A284,'Billing Details'!A284:A1283,'Billing Details'!M284:M1283,"Not Found")</f>
        <v>9412.6</v>
      </c>
      <c r="G284" s="100">
        <f>_xlfn.XLOOKUP(A284,'Patient Health Records'!A284:A1283,'Patient Health Records'!G284:G1283,"Not Found")</f>
        <v>74</v>
      </c>
      <c r="H284" s="17" t="str">
        <f>_xlfn.XLOOKUP(A284,'Patient Demographics'!A284:A1283,'Patient Demographics'!C284:C1283,"Not Found")</f>
        <v>Female</v>
      </c>
      <c r="I284" s="100" t="str">
        <f>_xlfn.XLOOKUP(A284,'Patient Health Records'!A284:A1283,'Patient Health Records'!B284:B1283,"Not Found")</f>
        <v>O-</v>
      </c>
      <c r="J284" s="100" t="b">
        <f>_xlfn.XLOOKUP(A284,'Patient Health Records'!A284:A1283,'Patient Health Records'!H284:H1283,"Not Found")</f>
        <v>1</v>
      </c>
      <c r="K284" s="100" t="b">
        <f>_xlfn.XLOOKUP(A284,'Patient Health Records'!A284:A1283,'Patient Health Records'!J284:J1283,"Not Found")</f>
        <v>0</v>
      </c>
      <c r="L284" s="100" t="b">
        <f>_xlfn.XLOOKUP(A284,'Billing Details'!A:A,'Billing Details'!K:K,"Not Found")</f>
        <v>1</v>
      </c>
      <c r="M284" s="100" t="str">
        <f>_xlfn.XLOOKUP(A284,'Patient Education'!A:A,'Patient Education'!B:B,"Not Found")</f>
        <v>PhD</v>
      </c>
      <c r="N284" s="100" t="str">
        <f>_xlfn.XLOOKUP(A284,'Patient Education'!A:A,'Patient Education'!C:C,"None")</f>
        <v>Scientist</v>
      </c>
      <c r="O284" s="100">
        <f>_xlfn.XLOOKUP(A284,'Patient Demographics'!A:A,'Patient Demographics'!I:I,"Not Found")</f>
        <v>4</v>
      </c>
      <c r="P284" s="100" t="str" cm="1">
        <f t="array" ref="P284">_xlfn.IFS(
 O284 &lt;= 2, "Very Low",
 O284 &lt;= 5, "Low",
 O284 &lt;= 10, "Lower-Middle",
 O284 &lt;= 25, "Middle",
 O284 &lt;= 50, "Upper-Middle",
 O284 &lt;= 100, "High",
 O284 &lt;= 200, "Very High",
 O284 &lt;= 400, "Ultra High"
)</f>
        <v>Low</v>
      </c>
      <c r="Q284" s="33">
        <f>_xlfn.XLOOKUP(A284,'Patient Health Records'!A:A,'Patient Health Records'!E:E,"Not Found")</f>
        <v>24.441802087462015</v>
      </c>
      <c r="R284" s="100" t="b">
        <f>_xlfn.XLOOKUP(A284,'Patient Health Records'!A284:A1283,'Patient Health Records'!T284:T1283,"Not Found")</f>
        <v>0</v>
      </c>
      <c r="S284" s="100" t="b" cm="1">
        <f t="array" ref="S284">_xlfn.SWITCH(R284, "Yes", TRUE, "No", FALSE, R284)</f>
        <v>0</v>
      </c>
      <c r="T284" s="100" t="str">
        <f>_xlfn.XLOOKUP(A284,'Patient Health Records'!A:A,'Patient Health Records'!V:V,"Not Found")</f>
        <v>Kidney Stones</v>
      </c>
      <c r="U284" s="100" t="str">
        <f>_xlfn.XLOOKUP(A284,'Patient Health Records'!A:A,'Patient Health Records'!X:X,"Not Found")</f>
        <v>Critical</v>
      </c>
      <c r="V284" s="100" t="b">
        <f>_xlfn.XLOOKUP(A284,'Billing Details'!A:A,'Billing Details'!K:K,"Not Found")</f>
        <v>1</v>
      </c>
      <c r="W284" s="100" t="str">
        <f>_xlfn.XLOOKUP(A284,'Billing Details'!A:A,'Billing Details'!J:J,"Not Found")</f>
        <v>UnitedHealthcare</v>
      </c>
      <c r="X284" s="100" t="b">
        <f>_xlfn.XLOOKUP(A284,'Patient Health Records'!A:A,'Patient Health Records'!P:P,"Not Found")</f>
        <v>0</v>
      </c>
      <c r="Y284" s="100" t="b" cm="1">
        <f t="array" ref="Y284">_xlfn.SWITCH(X284, "Yes", TRUE, "No", FALSE, X284)</f>
        <v>0</v>
      </c>
      <c r="Z284" s="100" t="b">
        <f>_xlfn.XLOOKUP(A284,'Patient Health Records'!A:A,'Patient Health Records'!T:T,"Not Found")</f>
        <v>0</v>
      </c>
      <c r="AA284" s="100" t="b" cm="1">
        <f t="array" ref="AA284">_xlfn.SWITCH(Z284, "Yes", TRUE, "No", FALSE, Z284)</f>
        <v>0</v>
      </c>
      <c r="AB284" s="100" t="b">
        <f>_xlfn.XLOOKUP(A284,'Patient Health Records'!A:A,'Patient Health Records'!K:K,"Not Found")</f>
        <v>0</v>
      </c>
      <c r="AC284" s="100" t="b" cm="1">
        <f t="array" ref="AC284">_xlfn.SWITCH(AB284, "Yes", TRUE, "No", FALSE, AB284)</f>
        <v>0</v>
      </c>
    </row>
    <row r="285" spans="1:29">
      <c r="A285" s="2" t="s">
        <v>530</v>
      </c>
      <c r="B285" s="100" t="str">
        <f>_xlfn.XLOOKUP(A285,'Patient Demographics'!A285:A1284,'Patient Demographics'!H285:H1284,"Not Found")</f>
        <v>Middle-aged</v>
      </c>
      <c r="C285" s="100" t="str">
        <f>_xlfn.XLOOKUP(A285,'Patient Demographics'!A285:A1284,'Patient Demographics'!L285:L1284,"Not Found")</f>
        <v>West</v>
      </c>
      <c r="D285" s="100" t="str">
        <f>_xlfn.XLOOKUP(A285,'Patient Demographics'!A:A,'Patient Demographics'!J:J,"Not Found")</f>
        <v>Gujarat</v>
      </c>
      <c r="E285" s="100">
        <f>_xlfn.XLOOKUP(A285,'Billing Details'!A285:A1284,'Billing Details'!E285:E1284,"Not Found")</f>
        <v>250000</v>
      </c>
      <c r="F285" s="100">
        <f>_xlfn.XLOOKUP(A285,'Billing Details'!A285:A1284,'Billing Details'!M285:M1284,"Not Found")</f>
        <v>175454.59999999998</v>
      </c>
      <c r="G285" s="100">
        <f>_xlfn.XLOOKUP(A285,'Patient Health Records'!A285:A1284,'Patient Health Records'!G285:G1284,"Not Found")</f>
        <v>84.9</v>
      </c>
      <c r="H285" s="17" t="str">
        <f>_xlfn.XLOOKUP(A285,'Patient Demographics'!A285:A1284,'Patient Demographics'!C285:C1284,"Not Found")</f>
        <v>Male</v>
      </c>
      <c r="I285" s="100" t="str">
        <f>_xlfn.XLOOKUP(A285,'Patient Health Records'!A285:A1284,'Patient Health Records'!B285:B1284,"Not Found")</f>
        <v>AB+</v>
      </c>
      <c r="J285" s="100" t="b">
        <f>_xlfn.XLOOKUP(A285,'Patient Health Records'!A285:A1284,'Patient Health Records'!H285:H1284,"Not Found")</f>
        <v>0</v>
      </c>
      <c r="K285" s="100" t="b">
        <f>_xlfn.XLOOKUP(A285,'Patient Health Records'!A285:A1284,'Patient Health Records'!J285:J1284,"Not Found")</f>
        <v>1</v>
      </c>
      <c r="L285" s="100" t="b">
        <f>_xlfn.XLOOKUP(A285,'Billing Details'!A:A,'Billing Details'!K:K,"Not Found")</f>
        <v>1</v>
      </c>
      <c r="M285" s="100" t="str">
        <f>_xlfn.XLOOKUP(A285,'Patient Education'!A:A,'Patient Education'!B:B,"Not Found")</f>
        <v>Bachelor's Degree</v>
      </c>
      <c r="N285" s="100" t="str">
        <f>_xlfn.XLOOKUP(A285,'Patient Education'!A:A,'Patient Education'!C:C,"None")</f>
        <v>Nurse</v>
      </c>
      <c r="O285" s="100">
        <f>_xlfn.XLOOKUP(A285,'Patient Demographics'!A:A,'Patient Demographics'!I:I,"Not Found")</f>
        <v>5</v>
      </c>
      <c r="P285" s="100" t="str" cm="1">
        <f t="array" ref="P285">_xlfn.IFS(
 O285 &lt;= 2, "Very Low",
 O285 &lt;= 5, "Low",
 O285 &lt;= 10, "Lower-Middle",
 O285 &lt;= 25, "Middle",
 O285 &lt;= 50, "Upper-Middle",
 O285 &lt;= 100, "High",
 O285 &lt;= 200, "Very High",
 O285 &lt;= 400, "Ultra High"
)</f>
        <v>Low</v>
      </c>
      <c r="Q285" s="33">
        <f>_xlfn.XLOOKUP(A285,'Patient Health Records'!A:A,'Patient Health Records'!E:E,"Not Found")</f>
        <v>34.886587771203153</v>
      </c>
      <c r="R285" s="100" t="b">
        <f>_xlfn.XLOOKUP(A285,'Patient Health Records'!A285:A1284,'Patient Health Records'!T285:T1284,"Not Found")</f>
        <v>1</v>
      </c>
      <c r="S285" s="100" t="b" cm="1">
        <f t="array" ref="S285">_xlfn.SWITCH(R285, "Yes", TRUE, "No", FALSE, R285)</f>
        <v>1</v>
      </c>
      <c r="T285" s="100" t="str">
        <f>_xlfn.XLOOKUP(A285,'Patient Health Records'!A:A,'Patient Health Records'!V:V,"Not Found")</f>
        <v>Heart Attack</v>
      </c>
      <c r="U285" s="100" t="str">
        <f>_xlfn.XLOOKUP(A285,'Patient Health Records'!A:A,'Patient Health Records'!X:X,"Not Found")</f>
        <v>Critical</v>
      </c>
      <c r="V285" s="100" t="b">
        <f>_xlfn.XLOOKUP(A285,'Billing Details'!A:A,'Billing Details'!K:K,"Not Found")</f>
        <v>1</v>
      </c>
      <c r="W285" s="100" t="str">
        <f>_xlfn.XLOOKUP(A285,'Billing Details'!A:A,'Billing Details'!J:J,"Not Found")</f>
        <v>Aetna</v>
      </c>
      <c r="X285" s="100" t="b">
        <f>_xlfn.XLOOKUP(A285,'Patient Health Records'!A:A,'Patient Health Records'!P:P,"Not Found")</f>
        <v>1</v>
      </c>
      <c r="Y285" s="100" t="b" cm="1">
        <f t="array" ref="Y285">_xlfn.SWITCH(X285, "Yes", TRUE, "No", FALSE, X285)</f>
        <v>1</v>
      </c>
      <c r="Z285" s="100" t="b">
        <f>_xlfn.XLOOKUP(A285,'Patient Health Records'!A:A,'Patient Health Records'!T:T,"Not Found")</f>
        <v>1</v>
      </c>
      <c r="AA285" s="100" t="b" cm="1">
        <f t="array" ref="AA285">_xlfn.SWITCH(Z285, "Yes", TRUE, "No", FALSE, Z285)</f>
        <v>1</v>
      </c>
      <c r="AB285" s="100" t="b">
        <f>_xlfn.XLOOKUP(A285,'Patient Health Records'!A:A,'Patient Health Records'!K:K,"Not Found")</f>
        <v>0</v>
      </c>
      <c r="AC285" s="100" t="b" cm="1">
        <f t="array" ref="AC285">_xlfn.SWITCH(AB285, "Yes", TRUE, "No", FALSE, AB285)</f>
        <v>0</v>
      </c>
    </row>
    <row r="286" spans="1:29">
      <c r="A286" s="2" t="s">
        <v>531</v>
      </c>
      <c r="B286" s="100" t="str">
        <f>_xlfn.XLOOKUP(A286,'Patient Demographics'!A286:A1285,'Patient Demographics'!H286:H1285,"Not Found")</f>
        <v>Adult</v>
      </c>
      <c r="C286" s="100" t="str">
        <f>_xlfn.XLOOKUP(A286,'Patient Demographics'!A286:A1285,'Patient Demographics'!L286:L1285,"Not Found")</f>
        <v>East</v>
      </c>
      <c r="D286" s="100" t="str">
        <f>_xlfn.XLOOKUP(A286,'Patient Demographics'!A:A,'Patient Demographics'!J:J,"Not Found")</f>
        <v>West Bengal</v>
      </c>
      <c r="E286" s="100">
        <f>_xlfn.XLOOKUP(A286,'Billing Details'!A286:A1285,'Billing Details'!E286:E1285,"Not Found")</f>
        <v>100</v>
      </c>
      <c r="F286" s="100">
        <f>_xlfn.XLOOKUP(A286,'Billing Details'!A286:A1285,'Billing Details'!M286:M1285,"Not Found")</f>
        <v>56.47</v>
      </c>
      <c r="G286" s="100">
        <f>_xlfn.XLOOKUP(A286,'Patient Health Records'!A286:A1285,'Patient Health Records'!G286:G1285,"Not Found")</f>
        <v>65.5</v>
      </c>
      <c r="H286" s="17" t="str">
        <f>_xlfn.XLOOKUP(A286,'Patient Demographics'!A286:A1285,'Patient Demographics'!C286:C1285,"Not Found")</f>
        <v>Female</v>
      </c>
      <c r="I286" s="100" t="str">
        <f>_xlfn.XLOOKUP(A286,'Patient Health Records'!A286:A1285,'Patient Health Records'!B286:B1285,"Not Found")</f>
        <v>A+</v>
      </c>
      <c r="J286" s="100" t="b">
        <f>_xlfn.XLOOKUP(A286,'Patient Health Records'!A286:A1285,'Patient Health Records'!H286:H1285,"Not Found")</f>
        <v>0</v>
      </c>
      <c r="K286" s="100" t="b">
        <f>_xlfn.XLOOKUP(A286,'Patient Health Records'!A286:A1285,'Patient Health Records'!J286:J1285,"Not Found")</f>
        <v>1</v>
      </c>
      <c r="L286" s="100" t="b">
        <f>_xlfn.XLOOKUP(A286,'Billing Details'!A:A,'Billing Details'!K:K,"Not Found")</f>
        <v>1</v>
      </c>
      <c r="M286" s="100" t="str">
        <f>_xlfn.XLOOKUP(A286,'Patient Education'!A:A,'Patient Education'!B:B,"Not Found")</f>
        <v>Uneducated</v>
      </c>
      <c r="N286" s="100" t="str">
        <f>_xlfn.XLOOKUP(A286,'Patient Education'!A:A,'Patient Education'!C:C,"None")</f>
        <v>Farmer</v>
      </c>
      <c r="O286" s="100">
        <f>_xlfn.XLOOKUP(A286,'Patient Demographics'!A:A,'Patient Demographics'!I:I,"Not Found")</f>
        <v>2</v>
      </c>
      <c r="P286" s="100" t="str" cm="1">
        <f t="array" ref="P286">_xlfn.IFS(
 O286 &lt;= 2, "Very Low",
 O286 &lt;= 5, "Low",
 O286 &lt;= 10, "Lower-Middle",
 O286 &lt;= 25, "Middle",
 O286 &lt;= 50, "Upper-Middle",
 O286 &lt;= 100, "High",
 O286 &lt;= 200, "Very High",
 O286 &lt;= 400, "Ultra High"
)</f>
        <v>Very Low</v>
      </c>
      <c r="Q286" s="33">
        <f>_xlfn.XLOOKUP(A286,'Patient Health Records'!A:A,'Patient Health Records'!E:E,"Not Found")</f>
        <v>21.88512813658993</v>
      </c>
      <c r="R286" s="100" t="b">
        <f>_xlfn.XLOOKUP(A286,'Patient Health Records'!A286:A1285,'Patient Health Records'!T286:T1285,"Not Found")</f>
        <v>0</v>
      </c>
      <c r="S286" s="100" t="b" cm="1">
        <f t="array" ref="S286">_xlfn.SWITCH(R286, "Yes", TRUE, "No", FALSE, R286)</f>
        <v>0</v>
      </c>
      <c r="T286" s="100" t="str">
        <f>_xlfn.XLOOKUP(A286,'Patient Health Records'!A:A,'Patient Health Records'!V:V,"Not Found")</f>
        <v>Hypertension</v>
      </c>
      <c r="U286" s="100" t="str">
        <f>_xlfn.XLOOKUP(A286,'Patient Health Records'!A:A,'Patient Health Records'!X:X,"Not Found")</f>
        <v>Ongoing Treatment</v>
      </c>
      <c r="V286" s="100" t="b">
        <f>_xlfn.XLOOKUP(A286,'Billing Details'!A:A,'Billing Details'!K:K,"Not Found")</f>
        <v>1</v>
      </c>
      <c r="W286" s="100" t="str">
        <f>_xlfn.XLOOKUP(A286,'Billing Details'!A:A,'Billing Details'!J:J,"Not Found")</f>
        <v>UnitedHealthcare</v>
      </c>
      <c r="X286" s="100" t="b">
        <f>_xlfn.XLOOKUP(A286,'Patient Health Records'!A:A,'Patient Health Records'!P:P,"Not Found")</f>
        <v>0</v>
      </c>
      <c r="Y286" s="100" t="b" cm="1">
        <f t="array" ref="Y286">_xlfn.SWITCH(X286, "Yes", TRUE, "No", FALSE, X286)</f>
        <v>0</v>
      </c>
      <c r="Z286" s="100" t="b">
        <f>_xlfn.XLOOKUP(A286,'Patient Health Records'!A:A,'Patient Health Records'!T:T,"Not Found")</f>
        <v>0</v>
      </c>
      <c r="AA286" s="100" t="b" cm="1">
        <f t="array" ref="AA286">_xlfn.SWITCH(Z286, "Yes", TRUE, "No", FALSE, Z286)</f>
        <v>0</v>
      </c>
      <c r="AB286" s="100" t="b">
        <f>_xlfn.XLOOKUP(A286,'Patient Health Records'!A:A,'Patient Health Records'!K:K,"Not Found")</f>
        <v>0</v>
      </c>
      <c r="AC286" s="100" t="b" cm="1">
        <f t="array" ref="AC286">_xlfn.SWITCH(AB286, "Yes", TRUE, "No", FALSE, AB286)</f>
        <v>0</v>
      </c>
    </row>
    <row r="287" spans="1:29">
      <c r="A287" s="2" t="s">
        <v>532</v>
      </c>
      <c r="B287" s="100" t="str">
        <f>_xlfn.XLOOKUP(A287,'Patient Demographics'!A287:A1286,'Patient Demographics'!H287:H1286,"Not Found")</f>
        <v>Middle-aged</v>
      </c>
      <c r="C287" s="100" t="str">
        <f>_xlfn.XLOOKUP(A287,'Patient Demographics'!A287:A1286,'Patient Demographics'!L287:L1286,"Not Found")</f>
        <v>North</v>
      </c>
      <c r="D287" s="100" t="str">
        <f>_xlfn.XLOOKUP(A287,'Patient Demographics'!A:A,'Patient Demographics'!J:J,"Not Found")</f>
        <v>Punjab</v>
      </c>
      <c r="E287" s="100">
        <f>_xlfn.XLOOKUP(A287,'Billing Details'!A287:A1286,'Billing Details'!E287:E1286,"Not Found")</f>
        <v>20000</v>
      </c>
      <c r="F287" s="100">
        <f>_xlfn.XLOOKUP(A287,'Billing Details'!A287:A1286,'Billing Details'!M287:M1286,"Not Found")</f>
        <v>0</v>
      </c>
      <c r="G287" s="100">
        <f>_xlfn.XLOOKUP(A287,'Patient Health Records'!A287:A1286,'Patient Health Records'!G287:G1286,"Not Found")</f>
        <v>96.3</v>
      </c>
      <c r="H287" s="17" t="str">
        <f>_xlfn.XLOOKUP(A287,'Patient Demographics'!A287:A1286,'Patient Demographics'!C287:C1286,"Not Found")</f>
        <v>Male</v>
      </c>
      <c r="I287" s="100" t="str">
        <f>_xlfn.XLOOKUP(A287,'Patient Health Records'!A287:A1286,'Patient Health Records'!B287:B1286,"Not Found")</f>
        <v>B-</v>
      </c>
      <c r="J287" s="100" t="b">
        <f>_xlfn.XLOOKUP(A287,'Patient Health Records'!A287:A1286,'Patient Health Records'!H287:H1286,"Not Found")</f>
        <v>0</v>
      </c>
      <c r="K287" s="100" t="b">
        <f>_xlfn.XLOOKUP(A287,'Patient Health Records'!A287:A1286,'Patient Health Records'!J287:J1286,"Not Found")</f>
        <v>0</v>
      </c>
      <c r="L287" s="100" t="b">
        <f>_xlfn.XLOOKUP(A287,'Billing Details'!A:A,'Billing Details'!K:K,"Not Found")</f>
        <v>0</v>
      </c>
      <c r="M287" s="100" t="str">
        <f>_xlfn.XLOOKUP(A287,'Patient Education'!A:A,'Patient Education'!B:B,"Not Found")</f>
        <v>Post-graduate</v>
      </c>
      <c r="N287" s="100" t="str">
        <f>_xlfn.XLOOKUP(A287,'Patient Education'!A:A,'Patient Education'!C:C,"None")</f>
        <v>Scientist</v>
      </c>
      <c r="O287" s="100">
        <f>_xlfn.XLOOKUP(A287,'Patient Demographics'!A:A,'Patient Demographics'!I:I,"Not Found")</f>
        <v>9</v>
      </c>
      <c r="P287" s="100" t="str" cm="1">
        <f t="array" ref="P287">_xlfn.IFS(
 O287 &lt;= 2, "Very Low",
 O287 &lt;= 5, "Low",
 O287 &lt;= 10, "Lower-Middle",
 O287 &lt;= 25, "Middle",
 O287 &lt;= 50, "Upper-Middle",
 O287 &lt;= 100, "High",
 O287 &lt;= 200, "Very High",
 O287 &lt;= 400, "Ultra High"
)</f>
        <v>Lower-Middle</v>
      </c>
      <c r="Q287" s="33">
        <f>_xlfn.XLOOKUP(A287,'Patient Health Records'!A:A,'Patient Health Records'!E:E,"Not Found")</f>
        <v>31.807372175980973</v>
      </c>
      <c r="R287" s="100" t="b">
        <f>_xlfn.XLOOKUP(A287,'Patient Health Records'!A287:A1286,'Patient Health Records'!T287:T1286,"Not Found")</f>
        <v>1</v>
      </c>
      <c r="S287" s="100" t="b" cm="1">
        <f t="array" ref="S287">_xlfn.SWITCH(R287, "Yes", TRUE, "No", FALSE, R287)</f>
        <v>1</v>
      </c>
      <c r="T287" s="100" t="str">
        <f>_xlfn.XLOOKUP(A287,'Patient Health Records'!A:A,'Patient Health Records'!V:V,"Not Found")</f>
        <v>Osteoarthritis</v>
      </c>
      <c r="U287" s="100" t="str">
        <f>_xlfn.XLOOKUP(A287,'Patient Health Records'!A:A,'Patient Health Records'!X:X,"Not Found")</f>
        <v>Recovered</v>
      </c>
      <c r="V287" s="100" t="b">
        <f>_xlfn.XLOOKUP(A287,'Billing Details'!A:A,'Billing Details'!K:K,"Not Found")</f>
        <v>0</v>
      </c>
      <c r="W287" s="100">
        <f>_xlfn.XLOOKUP(A287,'Billing Details'!A:A,'Billing Details'!J:J,"Not Found")</f>
        <v>0</v>
      </c>
      <c r="X287" s="100" t="b">
        <f>_xlfn.XLOOKUP(A287,'Patient Health Records'!A:A,'Patient Health Records'!P:P,"Not Found")</f>
        <v>0</v>
      </c>
      <c r="Y287" s="100" t="b" cm="1">
        <f t="array" ref="Y287">_xlfn.SWITCH(X287, "Yes", TRUE, "No", FALSE, X287)</f>
        <v>0</v>
      </c>
      <c r="Z287" s="100" t="b">
        <f>_xlfn.XLOOKUP(A287,'Patient Health Records'!A:A,'Patient Health Records'!T:T,"Not Found")</f>
        <v>1</v>
      </c>
      <c r="AA287" s="100" t="b" cm="1">
        <f t="array" ref="AA287">_xlfn.SWITCH(Z287, "Yes", TRUE, "No", FALSE, Z287)</f>
        <v>1</v>
      </c>
      <c r="AB287" s="100" t="b">
        <f>_xlfn.XLOOKUP(A287,'Patient Health Records'!A:A,'Patient Health Records'!K:K,"Not Found")</f>
        <v>0</v>
      </c>
      <c r="AC287" s="100" t="b" cm="1">
        <f t="array" ref="AC287">_xlfn.SWITCH(AB287, "Yes", TRUE, "No", FALSE, AB287)</f>
        <v>0</v>
      </c>
    </row>
    <row r="288" spans="1:29">
      <c r="A288" s="2" t="s">
        <v>533</v>
      </c>
      <c r="B288" s="100" t="str">
        <f>_xlfn.XLOOKUP(A288,'Patient Demographics'!A288:A1287,'Patient Demographics'!H288:H1287,"Not Found")</f>
        <v>Adult</v>
      </c>
      <c r="C288" s="100" t="str">
        <f>_xlfn.XLOOKUP(A288,'Patient Demographics'!A288:A1287,'Patient Demographics'!L288:L1287,"Not Found")</f>
        <v>South</v>
      </c>
      <c r="D288" s="100" t="str">
        <f>_xlfn.XLOOKUP(A288,'Patient Demographics'!A:A,'Patient Demographics'!J:J,"Not Found")</f>
        <v>Kerala</v>
      </c>
      <c r="E288" s="100">
        <f>_xlfn.XLOOKUP(A288,'Billing Details'!A288:A1287,'Billing Details'!E288:E1287,"Not Found")</f>
        <v>20000</v>
      </c>
      <c r="F288" s="100">
        <f>_xlfn.XLOOKUP(A288,'Billing Details'!A288:A1287,'Billing Details'!M288:M1287,"Not Found")</f>
        <v>0</v>
      </c>
      <c r="G288" s="100">
        <f>_xlfn.XLOOKUP(A288,'Patient Health Records'!A288:A1287,'Patient Health Records'!G288:G1287,"Not Found")</f>
        <v>78.099999999999994</v>
      </c>
      <c r="H288" s="17" t="str">
        <f>_xlfn.XLOOKUP(A288,'Patient Demographics'!A288:A1287,'Patient Demographics'!C288:C1287,"Not Found")</f>
        <v>Female</v>
      </c>
      <c r="I288" s="100" t="str">
        <f>_xlfn.XLOOKUP(A288,'Patient Health Records'!A288:A1287,'Patient Health Records'!B288:B1287,"Not Found")</f>
        <v>B-</v>
      </c>
      <c r="J288" s="100" t="b">
        <f>_xlfn.XLOOKUP(A288,'Patient Health Records'!A288:A1287,'Patient Health Records'!H288:H1287,"Not Found")</f>
        <v>1</v>
      </c>
      <c r="K288" s="100" t="b">
        <f>_xlfn.XLOOKUP(A288,'Patient Health Records'!A288:A1287,'Patient Health Records'!J288:J1287,"Not Found")</f>
        <v>0</v>
      </c>
      <c r="L288" s="100" t="b">
        <f>_xlfn.XLOOKUP(A288,'Billing Details'!A:A,'Billing Details'!K:K,"Not Found")</f>
        <v>0</v>
      </c>
      <c r="M288" s="100" t="str">
        <f>_xlfn.XLOOKUP(A288,'Patient Education'!A:A,'Patient Education'!B:B,"Not Found")</f>
        <v>Master's Degree</v>
      </c>
      <c r="N288" s="100" t="str">
        <f>_xlfn.XLOOKUP(A288,'Patient Education'!A:A,'Patient Education'!C:C,"None")</f>
        <v>Doctor</v>
      </c>
      <c r="O288" s="100">
        <f>_xlfn.XLOOKUP(A288,'Patient Demographics'!A:A,'Patient Demographics'!I:I,"Not Found")</f>
        <v>0</v>
      </c>
      <c r="P288" s="100" t="str" cm="1">
        <f t="array" ref="P288">_xlfn.IFS(
 O288 &lt;= 2, "Very Low",
 O288 &lt;= 5, "Low",
 O288 &lt;= 10, "Lower-Middle",
 O288 &lt;= 25, "Middle",
 O288 &lt;= 50, "Upper-Middle",
 O288 &lt;= 100, "High",
 O288 &lt;= 200, "Very High",
 O288 &lt;= 400, "Ultra High"
)</f>
        <v>Very Low</v>
      </c>
      <c r="Q288" s="33">
        <f>_xlfn.XLOOKUP(A288,'Patient Health Records'!A:A,'Patient Health Records'!E:E,"Not Found")</f>
        <v>28.003872494531894</v>
      </c>
      <c r="R288" s="100" t="b">
        <f>_xlfn.XLOOKUP(A288,'Patient Health Records'!A288:A1287,'Patient Health Records'!T288:T1287,"Not Found")</f>
        <v>1</v>
      </c>
      <c r="S288" s="100" t="b" cm="1">
        <f t="array" ref="S288">_xlfn.SWITCH(R288, "Yes", TRUE, "No", FALSE, R288)</f>
        <v>1</v>
      </c>
      <c r="T288" s="100" t="str">
        <f>_xlfn.XLOOKUP(A288,'Patient Health Records'!A:A,'Patient Health Records'!V:V,"Not Found")</f>
        <v>Fractured Leg</v>
      </c>
      <c r="U288" s="100" t="str">
        <f>_xlfn.XLOOKUP(A288,'Patient Health Records'!A:A,'Patient Health Records'!X:X,"Not Found")</f>
        <v>Critical</v>
      </c>
      <c r="V288" s="100" t="b">
        <f>_xlfn.XLOOKUP(A288,'Billing Details'!A:A,'Billing Details'!K:K,"Not Found")</f>
        <v>0</v>
      </c>
      <c r="W288" s="100">
        <f>_xlfn.XLOOKUP(A288,'Billing Details'!A:A,'Billing Details'!J:J,"Not Found")</f>
        <v>0</v>
      </c>
      <c r="X288" s="100" t="b">
        <f>_xlfn.XLOOKUP(A288,'Patient Health Records'!A:A,'Patient Health Records'!P:P,"Not Found")</f>
        <v>0</v>
      </c>
      <c r="Y288" s="100" t="b" cm="1">
        <f t="array" ref="Y288">_xlfn.SWITCH(X288, "Yes", TRUE, "No", FALSE, X288)</f>
        <v>0</v>
      </c>
      <c r="Z288" s="100" t="b">
        <f>_xlfn.XLOOKUP(A288,'Patient Health Records'!A:A,'Patient Health Records'!T:T,"Not Found")</f>
        <v>1</v>
      </c>
      <c r="AA288" s="100" t="b" cm="1">
        <f t="array" ref="AA288">_xlfn.SWITCH(Z288, "Yes", TRUE, "No", FALSE, Z288)</f>
        <v>1</v>
      </c>
      <c r="AB288" s="100" t="b">
        <f>_xlfn.XLOOKUP(A288,'Patient Health Records'!A:A,'Patient Health Records'!K:K,"Not Found")</f>
        <v>0</v>
      </c>
      <c r="AC288" s="100" t="b" cm="1">
        <f t="array" ref="AC288">_xlfn.SWITCH(AB288, "Yes", TRUE, "No", FALSE, AB288)</f>
        <v>0</v>
      </c>
    </row>
    <row r="289" spans="1:29">
      <c r="A289" s="2" t="s">
        <v>535</v>
      </c>
      <c r="B289" s="100" t="str">
        <f>_xlfn.XLOOKUP(A289,'Patient Demographics'!A289:A1288,'Patient Demographics'!H289:H1288,"Not Found")</f>
        <v>Young Adult</v>
      </c>
      <c r="C289" s="100" t="str">
        <f>_xlfn.XLOOKUP(A289,'Patient Demographics'!A289:A1288,'Patient Demographics'!L289:L1288,"Not Found")</f>
        <v>West</v>
      </c>
      <c r="D289" s="100" t="str">
        <f>_xlfn.XLOOKUP(A289,'Patient Demographics'!A:A,'Patient Demographics'!J:J,"Not Found")</f>
        <v>Gujarat</v>
      </c>
      <c r="E289" s="100">
        <f>_xlfn.XLOOKUP(A289,'Billing Details'!A289:A1288,'Billing Details'!E289:E1288,"Not Found")</f>
        <v>300000</v>
      </c>
      <c r="F289" s="100">
        <f>_xlfn.XLOOKUP(A289,'Billing Details'!A289:A1288,'Billing Details'!M289:M1288,"Not Found")</f>
        <v>254042.27999999997</v>
      </c>
      <c r="G289" s="100">
        <f>_xlfn.XLOOKUP(A289,'Patient Health Records'!A289:A1288,'Patient Health Records'!G289:G1288,"Not Found")</f>
        <v>59.6</v>
      </c>
      <c r="H289" s="17" t="str">
        <f>_xlfn.XLOOKUP(A289,'Patient Demographics'!A289:A1288,'Patient Demographics'!C289:C1288,"Not Found")</f>
        <v>Female</v>
      </c>
      <c r="I289" s="100" t="str">
        <f>_xlfn.XLOOKUP(A289,'Patient Health Records'!A289:A1288,'Patient Health Records'!B289:B1288,"Not Found")</f>
        <v>AB-</v>
      </c>
      <c r="J289" s="100" t="b">
        <f>_xlfn.XLOOKUP(A289,'Patient Health Records'!A289:A1288,'Patient Health Records'!H289:H1288,"Not Found")</f>
        <v>0</v>
      </c>
      <c r="K289" s="100" t="b">
        <f>_xlfn.XLOOKUP(A289,'Patient Health Records'!A289:A1288,'Patient Health Records'!J289:J1288,"Not Found")</f>
        <v>0</v>
      </c>
      <c r="L289" s="100" t="b">
        <f>_xlfn.XLOOKUP(A289,'Billing Details'!A:A,'Billing Details'!K:K,"Not Found")</f>
        <v>1</v>
      </c>
      <c r="M289" s="100" t="str">
        <f>_xlfn.XLOOKUP(A289,'Patient Education'!A:A,'Patient Education'!B:B,"Not Found")</f>
        <v>PhD</v>
      </c>
      <c r="N289" s="100" t="str">
        <f>_xlfn.XLOOKUP(A289,'Patient Education'!A:A,'Patient Education'!C:C,"None")</f>
        <v>Scientist</v>
      </c>
      <c r="O289" s="100">
        <f>_xlfn.XLOOKUP(A289,'Patient Demographics'!A:A,'Patient Demographics'!I:I,"Not Found")</f>
        <v>15</v>
      </c>
      <c r="P289" s="100" t="str" cm="1">
        <f t="array" ref="P289">_xlfn.IFS(
 O289 &lt;= 2, "Very Low",
 O289 &lt;= 5, "Low",
 O289 &lt;= 10, "Lower-Middle",
 O289 &lt;= 25, "Middle",
 O289 &lt;= 50, "Upper-Middle",
 O289 &lt;= 100, "High",
 O289 &lt;= 200, "Very High",
 O289 &lt;= 400, "Ultra High"
)</f>
        <v>Middle</v>
      </c>
      <c r="Q289" s="33">
        <f>_xlfn.XLOOKUP(A289,'Patient Health Records'!A:A,'Patient Health Records'!E:E,"Not Found")</f>
        <v>22.159428911362287</v>
      </c>
      <c r="R289" s="100" t="b">
        <f>_xlfn.XLOOKUP(A289,'Patient Health Records'!A289:A1288,'Patient Health Records'!T289:T1288,"Not Found")</f>
        <v>0</v>
      </c>
      <c r="S289" s="100" t="b" cm="1">
        <f t="array" ref="S289">_xlfn.SWITCH(R289, "Yes", TRUE, "No", FALSE, R289)</f>
        <v>0</v>
      </c>
      <c r="T289" s="100" t="str">
        <f>_xlfn.XLOOKUP(A289,'Patient Health Records'!A:A,'Patient Health Records'!V:V,"Not Found")</f>
        <v>Osteoarthritis</v>
      </c>
      <c r="U289" s="100" t="str">
        <f>_xlfn.XLOOKUP(A289,'Patient Health Records'!A:A,'Patient Health Records'!X:X,"Not Found")</f>
        <v>Recovered</v>
      </c>
      <c r="V289" s="100" t="b">
        <f>_xlfn.XLOOKUP(A289,'Billing Details'!A:A,'Billing Details'!K:K,"Not Found")</f>
        <v>1</v>
      </c>
      <c r="W289" s="100" t="str">
        <f>_xlfn.XLOOKUP(A289,'Billing Details'!A:A,'Billing Details'!J:J,"Not Found")</f>
        <v>Aetna</v>
      </c>
      <c r="X289" s="100" t="b">
        <f>_xlfn.XLOOKUP(A289,'Patient Health Records'!A:A,'Patient Health Records'!P:P,"Not Found")</f>
        <v>0</v>
      </c>
      <c r="Y289" s="100" t="b" cm="1">
        <f t="array" ref="Y289">_xlfn.SWITCH(X289, "Yes", TRUE, "No", FALSE, X289)</f>
        <v>0</v>
      </c>
      <c r="Z289" s="100" t="b">
        <f>_xlfn.XLOOKUP(A289,'Patient Health Records'!A:A,'Patient Health Records'!T:T,"Not Found")</f>
        <v>0</v>
      </c>
      <c r="AA289" s="100" t="b" cm="1">
        <f t="array" ref="AA289">_xlfn.SWITCH(Z289, "Yes", TRUE, "No", FALSE, Z289)</f>
        <v>0</v>
      </c>
      <c r="AB289" s="100" t="b">
        <f>_xlfn.XLOOKUP(A289,'Patient Health Records'!A:A,'Patient Health Records'!K:K,"Not Found")</f>
        <v>0</v>
      </c>
      <c r="AC289" s="100" t="b" cm="1">
        <f t="array" ref="AC289">_xlfn.SWITCH(AB289, "Yes", TRUE, "No", FALSE, AB289)</f>
        <v>0</v>
      </c>
    </row>
    <row r="290" spans="1:29">
      <c r="A290" s="2" t="s">
        <v>537</v>
      </c>
      <c r="B290" s="100" t="str">
        <f>_xlfn.XLOOKUP(A290,'Patient Demographics'!A290:A1289,'Patient Demographics'!H290:H1289,"Not Found")</f>
        <v>Young Adult</v>
      </c>
      <c r="C290" s="100" t="str">
        <f>_xlfn.XLOOKUP(A290,'Patient Demographics'!A290:A1289,'Patient Demographics'!L290:L1289,"Not Found")</f>
        <v>South</v>
      </c>
      <c r="D290" s="100" t="str">
        <f>_xlfn.XLOOKUP(A290,'Patient Demographics'!A:A,'Patient Demographics'!J:J,"Not Found")</f>
        <v>Kerala</v>
      </c>
      <c r="E290" s="100">
        <f>_xlfn.XLOOKUP(A290,'Billing Details'!A290:A1289,'Billing Details'!E290:E1289,"Not Found")</f>
        <v>800</v>
      </c>
      <c r="F290" s="100">
        <f>_xlfn.XLOOKUP(A290,'Billing Details'!A290:A1289,'Billing Details'!M290:M1289,"Not Found")</f>
        <v>445.65</v>
      </c>
      <c r="G290" s="100">
        <f>_xlfn.XLOOKUP(A290,'Patient Health Records'!A290:A1289,'Patient Health Records'!G290:G1289,"Not Found")</f>
        <v>71.400000000000006</v>
      </c>
      <c r="H290" s="17" t="str">
        <f>_xlfn.XLOOKUP(A290,'Patient Demographics'!A290:A1289,'Patient Demographics'!C290:C1289,"Not Found")</f>
        <v>Female</v>
      </c>
      <c r="I290" s="100" t="str">
        <f>_xlfn.XLOOKUP(A290,'Patient Health Records'!A290:A1289,'Patient Health Records'!B290:B1289,"Not Found")</f>
        <v>O-</v>
      </c>
      <c r="J290" s="100" t="b">
        <f>_xlfn.XLOOKUP(A290,'Patient Health Records'!A290:A1289,'Patient Health Records'!H290:H1289,"Not Found")</f>
        <v>1</v>
      </c>
      <c r="K290" s="100" t="b">
        <f>_xlfn.XLOOKUP(A290,'Patient Health Records'!A290:A1289,'Patient Health Records'!J290:J1289,"Not Found")</f>
        <v>0</v>
      </c>
      <c r="L290" s="100" t="b">
        <f>_xlfn.XLOOKUP(A290,'Billing Details'!A:A,'Billing Details'!K:K,"Not Found")</f>
        <v>1</v>
      </c>
      <c r="M290" s="100" t="str">
        <f>_xlfn.XLOOKUP(A290,'Patient Education'!A:A,'Patient Education'!B:B,"Not Found")</f>
        <v>Master's Degree</v>
      </c>
      <c r="N290" s="100" t="str">
        <f>_xlfn.XLOOKUP(A290,'Patient Education'!A:A,'Patient Education'!C:C,"None")</f>
        <v>Software Engineer</v>
      </c>
      <c r="O290" s="100">
        <f>_xlfn.XLOOKUP(A290,'Patient Demographics'!A:A,'Patient Demographics'!I:I,"Not Found")</f>
        <v>7</v>
      </c>
      <c r="P290" s="100" t="str" cm="1">
        <f t="array" ref="P290">_xlfn.IFS(
 O290 &lt;= 2, "Very Low",
 O290 &lt;= 5, "Low",
 O290 &lt;= 10, "Lower-Middle",
 O290 &lt;= 25, "Middle",
 O290 &lt;= 50, "Upper-Middle",
 O290 &lt;= 100, "High",
 O290 &lt;= 200, "Very High",
 O290 &lt;= 400, "Ultra High"
)</f>
        <v>Lower-Middle</v>
      </c>
      <c r="Q290" s="33">
        <f>_xlfn.XLOOKUP(A290,'Patient Health Records'!A:A,'Patient Health Records'!E:E,"Not Found")</f>
        <v>24.134667387777181</v>
      </c>
      <c r="R290" s="100" t="b">
        <f>_xlfn.XLOOKUP(A290,'Patient Health Records'!A290:A1289,'Patient Health Records'!T290:T1289,"Not Found")</f>
        <v>0</v>
      </c>
      <c r="S290" s="100" t="b" cm="1">
        <f t="array" ref="S290">_xlfn.SWITCH(R290, "Yes", TRUE, "No", FALSE, R290)</f>
        <v>0</v>
      </c>
      <c r="T290" s="100" t="str">
        <f>_xlfn.XLOOKUP(A290,'Patient Health Records'!A:A,'Patient Health Records'!V:V,"Not Found")</f>
        <v>Cancer</v>
      </c>
      <c r="U290" s="100" t="str">
        <f>_xlfn.XLOOKUP(A290,'Patient Health Records'!A:A,'Patient Health Records'!X:X,"Not Found")</f>
        <v>Critical</v>
      </c>
      <c r="V290" s="100" t="b">
        <f>_xlfn.XLOOKUP(A290,'Billing Details'!A:A,'Billing Details'!K:K,"Not Found")</f>
        <v>1</v>
      </c>
      <c r="W290" s="100" t="str">
        <f>_xlfn.XLOOKUP(A290,'Billing Details'!A:A,'Billing Details'!J:J,"Not Found")</f>
        <v>Blue Cross</v>
      </c>
      <c r="X290" s="100" t="b">
        <f>_xlfn.XLOOKUP(A290,'Patient Health Records'!A:A,'Patient Health Records'!P:P,"Not Found")</f>
        <v>0</v>
      </c>
      <c r="Y290" s="100" t="b" cm="1">
        <f t="array" ref="Y290">_xlfn.SWITCH(X290, "Yes", TRUE, "No", FALSE, X290)</f>
        <v>0</v>
      </c>
      <c r="Z290" s="100" t="b">
        <f>_xlfn.XLOOKUP(A290,'Patient Health Records'!A:A,'Patient Health Records'!T:T,"Not Found")</f>
        <v>0</v>
      </c>
      <c r="AA290" s="100" t="b" cm="1">
        <f t="array" ref="AA290">_xlfn.SWITCH(Z290, "Yes", TRUE, "No", FALSE, Z290)</f>
        <v>0</v>
      </c>
      <c r="AB290" s="100" t="b">
        <f>_xlfn.XLOOKUP(A290,'Patient Health Records'!A:A,'Patient Health Records'!K:K,"Not Found")</f>
        <v>0</v>
      </c>
      <c r="AC290" s="100" t="b" cm="1">
        <f t="array" ref="AC290">_xlfn.SWITCH(AB290, "Yes", TRUE, "No", FALSE, AB290)</f>
        <v>0</v>
      </c>
    </row>
    <row r="291" spans="1:29">
      <c r="A291" s="2" t="s">
        <v>538</v>
      </c>
      <c r="B291" s="100" t="str">
        <f>_xlfn.XLOOKUP(A291,'Patient Demographics'!A291:A1290,'Patient Demographics'!H291:H1290,"Not Found")</f>
        <v>Middle-aged</v>
      </c>
      <c r="C291" s="100" t="str">
        <f>_xlfn.XLOOKUP(A291,'Patient Demographics'!A291:A1290,'Patient Demographics'!L291:L1290,"Not Found")</f>
        <v>West</v>
      </c>
      <c r="D291" s="100" t="str">
        <f>_xlfn.XLOOKUP(A291,'Patient Demographics'!A:A,'Patient Demographics'!J:J,"Not Found")</f>
        <v>Gujarat</v>
      </c>
      <c r="E291" s="100">
        <f>_xlfn.XLOOKUP(A291,'Billing Details'!A291:A1290,'Billing Details'!E291:E1290,"Not Found")</f>
        <v>40000</v>
      </c>
      <c r="F291" s="100">
        <f>_xlfn.XLOOKUP(A291,'Billing Details'!A291:A1290,'Billing Details'!M291:M1290,"Not Found")</f>
        <v>35435.599999999999</v>
      </c>
      <c r="G291" s="100">
        <f>_xlfn.XLOOKUP(A291,'Patient Health Records'!A291:A1290,'Patient Health Records'!G291:G1290,"Not Found")</f>
        <v>73</v>
      </c>
      <c r="H291" s="17" t="str">
        <f>_xlfn.XLOOKUP(A291,'Patient Demographics'!A291:A1290,'Patient Demographics'!C291:C1290,"Not Found")</f>
        <v>Male</v>
      </c>
      <c r="I291" s="100" t="str">
        <f>_xlfn.XLOOKUP(A291,'Patient Health Records'!A291:A1290,'Patient Health Records'!B291:B1290,"Not Found")</f>
        <v>B-</v>
      </c>
      <c r="J291" s="100" t="b">
        <f>_xlfn.XLOOKUP(A291,'Patient Health Records'!A291:A1290,'Patient Health Records'!H291:H1290,"Not Found")</f>
        <v>0</v>
      </c>
      <c r="K291" s="100" t="b">
        <f>_xlfn.XLOOKUP(A291,'Patient Health Records'!A291:A1290,'Patient Health Records'!J291:J1290,"Not Found")</f>
        <v>0</v>
      </c>
      <c r="L291" s="100" t="b">
        <f>_xlfn.XLOOKUP(A291,'Billing Details'!A:A,'Billing Details'!K:K,"Not Found")</f>
        <v>1</v>
      </c>
      <c r="M291" s="100" t="str">
        <f>_xlfn.XLOOKUP(A291,'Patient Education'!A:A,'Patient Education'!B:B,"Not Found")</f>
        <v>Bachelor's Degree</v>
      </c>
      <c r="N291" s="100" t="str">
        <f>_xlfn.XLOOKUP(A291,'Patient Education'!A:A,'Patient Education'!C:C,"None")</f>
        <v>Junior Executive</v>
      </c>
      <c r="O291" s="100">
        <f>_xlfn.XLOOKUP(A291,'Patient Demographics'!A:A,'Patient Demographics'!I:I,"Not Found")</f>
        <v>12</v>
      </c>
      <c r="P291" s="100" t="str" cm="1">
        <f t="array" ref="P291">_xlfn.IFS(
 O291 &lt;= 2, "Very Low",
 O291 &lt;= 5, "Low",
 O291 &lt;= 10, "Lower-Middle",
 O291 &lt;= 25, "Middle",
 O291 &lt;= 50, "Upper-Middle",
 O291 &lt;= 100, "High",
 O291 &lt;= 200, "Very High",
 O291 &lt;= 400, "Ultra High"
)</f>
        <v>Middle</v>
      </c>
      <c r="Q291" s="33">
        <f>_xlfn.XLOOKUP(A291,'Patient Health Records'!A:A,'Patient Health Records'!E:E,"Not Found")</f>
        <v>25.864512471655331</v>
      </c>
      <c r="R291" s="100" t="b">
        <f>_xlfn.XLOOKUP(A291,'Patient Health Records'!A291:A1290,'Patient Health Records'!T291:T1290,"Not Found")</f>
        <v>0</v>
      </c>
      <c r="S291" s="100" t="b" cm="1">
        <f t="array" ref="S291">_xlfn.SWITCH(R291, "Yes", TRUE, "No", FALSE, R291)</f>
        <v>0</v>
      </c>
      <c r="T291" s="100" t="str">
        <f>_xlfn.XLOOKUP(A291,'Patient Health Records'!A:A,'Patient Health Records'!V:V,"Not Found")</f>
        <v>Cancer</v>
      </c>
      <c r="U291" s="100" t="str">
        <f>_xlfn.XLOOKUP(A291,'Patient Health Records'!A:A,'Patient Health Records'!X:X,"Not Found")</f>
        <v>Recovered</v>
      </c>
      <c r="V291" s="100" t="b">
        <f>_xlfn.XLOOKUP(A291,'Billing Details'!A:A,'Billing Details'!K:K,"Not Found")</f>
        <v>1</v>
      </c>
      <c r="W291" s="100" t="str">
        <f>_xlfn.XLOOKUP(A291,'Billing Details'!A:A,'Billing Details'!J:J,"Not Found")</f>
        <v>Blue Cross</v>
      </c>
      <c r="X291" s="100" t="b">
        <f>_xlfn.XLOOKUP(A291,'Patient Health Records'!A:A,'Patient Health Records'!P:P,"Not Found")</f>
        <v>0</v>
      </c>
      <c r="Y291" s="100" t="b" cm="1">
        <f t="array" ref="Y291">_xlfn.SWITCH(X291, "Yes", TRUE, "No", FALSE, X291)</f>
        <v>0</v>
      </c>
      <c r="Z291" s="100" t="b">
        <f>_xlfn.XLOOKUP(A291,'Patient Health Records'!A:A,'Patient Health Records'!T:T,"Not Found")</f>
        <v>0</v>
      </c>
      <c r="AA291" s="100" t="b" cm="1">
        <f t="array" ref="AA291">_xlfn.SWITCH(Z291, "Yes", TRUE, "No", FALSE, Z291)</f>
        <v>0</v>
      </c>
      <c r="AB291" s="100" t="b">
        <f>_xlfn.XLOOKUP(A291,'Patient Health Records'!A:A,'Patient Health Records'!K:K,"Not Found")</f>
        <v>0</v>
      </c>
      <c r="AC291" s="100" t="b" cm="1">
        <f t="array" ref="AC291">_xlfn.SWITCH(AB291, "Yes", TRUE, "No", FALSE, AB291)</f>
        <v>0</v>
      </c>
    </row>
    <row r="292" spans="1:29">
      <c r="A292" s="2" t="s">
        <v>539</v>
      </c>
      <c r="B292" s="100" t="str">
        <f>_xlfn.XLOOKUP(A292,'Patient Demographics'!A292:A1291,'Patient Demographics'!H292:H1291,"Not Found")</f>
        <v>Adult</v>
      </c>
      <c r="C292" s="100" t="str">
        <f>_xlfn.XLOOKUP(A292,'Patient Demographics'!A292:A1291,'Patient Demographics'!L292:L1291,"Not Found")</f>
        <v>South</v>
      </c>
      <c r="D292" s="100" t="str">
        <f>_xlfn.XLOOKUP(A292,'Patient Demographics'!A:A,'Patient Demographics'!J:J,"Not Found")</f>
        <v>Kerala</v>
      </c>
      <c r="E292" s="100">
        <f>_xlfn.XLOOKUP(A292,'Billing Details'!A292:A1291,'Billing Details'!E292:E1291,"Not Found")</f>
        <v>40000</v>
      </c>
      <c r="F292" s="100">
        <f>_xlfn.XLOOKUP(A292,'Billing Details'!A292:A1291,'Billing Details'!M292:M1291,"Not Found")</f>
        <v>23892.800000000003</v>
      </c>
      <c r="G292" s="100">
        <f>_xlfn.XLOOKUP(A292,'Patient Health Records'!A292:A1291,'Patient Health Records'!G292:G1291,"Not Found")</f>
        <v>92.4</v>
      </c>
      <c r="H292" s="17" t="str">
        <f>_xlfn.XLOOKUP(A292,'Patient Demographics'!A292:A1291,'Patient Demographics'!C292:C1291,"Not Found")</f>
        <v>Female</v>
      </c>
      <c r="I292" s="100" t="str">
        <f>_xlfn.XLOOKUP(A292,'Patient Health Records'!A292:A1291,'Patient Health Records'!B292:B1291,"Not Found")</f>
        <v>A+</v>
      </c>
      <c r="J292" s="100" t="b">
        <f>_xlfn.XLOOKUP(A292,'Patient Health Records'!A292:A1291,'Patient Health Records'!H292:H1291,"Not Found")</f>
        <v>1</v>
      </c>
      <c r="K292" s="100" t="b">
        <f>_xlfn.XLOOKUP(A292,'Patient Health Records'!A292:A1291,'Patient Health Records'!J292:J1291,"Not Found")</f>
        <v>0</v>
      </c>
      <c r="L292" s="100" t="b">
        <f>_xlfn.XLOOKUP(A292,'Billing Details'!A:A,'Billing Details'!K:K,"Not Found")</f>
        <v>1</v>
      </c>
      <c r="M292" s="100" t="str">
        <f>_xlfn.XLOOKUP(A292,'Patient Education'!A:A,'Patient Education'!B:B,"Not Found")</f>
        <v>Master's Degree</v>
      </c>
      <c r="N292" s="100" t="str">
        <f>_xlfn.XLOOKUP(A292,'Patient Education'!A:A,'Patient Education'!C:C,"None")</f>
        <v>Doctor</v>
      </c>
      <c r="O292" s="100">
        <f>_xlfn.XLOOKUP(A292,'Patient Demographics'!A:A,'Patient Demographics'!I:I,"Not Found")</f>
        <v>15</v>
      </c>
      <c r="P292" s="100" t="str" cm="1">
        <f t="array" ref="P292">_xlfn.IFS(
 O292 &lt;= 2, "Very Low",
 O292 &lt;= 5, "Low",
 O292 &lt;= 10, "Lower-Middle",
 O292 &lt;= 25, "Middle",
 O292 &lt;= 50, "Upper-Middle",
 O292 &lt;= 100, "High",
 O292 &lt;= 200, "Very High",
 O292 &lt;= 400, "Ultra High"
)</f>
        <v>Middle</v>
      </c>
      <c r="Q292" s="33">
        <f>_xlfn.XLOOKUP(A292,'Patient Health Records'!A:A,'Patient Health Records'!E:E,"Not Found")</f>
        <v>29.162984471657619</v>
      </c>
      <c r="R292" s="100" t="b">
        <f>_xlfn.XLOOKUP(A292,'Patient Health Records'!A292:A1291,'Patient Health Records'!T292:T1291,"Not Found")</f>
        <v>1</v>
      </c>
      <c r="S292" s="100" t="b" cm="1">
        <f t="array" ref="S292">_xlfn.SWITCH(R292, "Yes", TRUE, "No", FALSE, R292)</f>
        <v>1</v>
      </c>
      <c r="T292" s="100" t="str">
        <f>_xlfn.XLOOKUP(A292,'Patient Health Records'!A:A,'Patient Health Records'!V:V,"Not Found")</f>
        <v>Heart Attack</v>
      </c>
      <c r="U292" s="100" t="str">
        <f>_xlfn.XLOOKUP(A292,'Patient Health Records'!A:A,'Patient Health Records'!X:X,"Not Found")</f>
        <v>Critical</v>
      </c>
      <c r="V292" s="100" t="b">
        <f>_xlfn.XLOOKUP(A292,'Billing Details'!A:A,'Billing Details'!K:K,"Not Found")</f>
        <v>1</v>
      </c>
      <c r="W292" s="100" t="str">
        <f>_xlfn.XLOOKUP(A292,'Billing Details'!A:A,'Billing Details'!J:J,"Not Found")</f>
        <v>Medicare</v>
      </c>
      <c r="X292" s="100" t="b">
        <f>_xlfn.XLOOKUP(A292,'Patient Health Records'!A:A,'Patient Health Records'!P:P,"Not Found")</f>
        <v>1</v>
      </c>
      <c r="Y292" s="100" t="b" cm="1">
        <f t="array" ref="Y292">_xlfn.SWITCH(X292, "Yes", TRUE, "No", FALSE, X292)</f>
        <v>1</v>
      </c>
      <c r="Z292" s="100" t="b">
        <f>_xlfn.XLOOKUP(A292,'Patient Health Records'!A:A,'Patient Health Records'!T:T,"Not Found")</f>
        <v>1</v>
      </c>
      <c r="AA292" s="100" t="b" cm="1">
        <f t="array" ref="AA292">_xlfn.SWITCH(Z292, "Yes", TRUE, "No", FALSE, Z292)</f>
        <v>1</v>
      </c>
      <c r="AB292" s="100" t="b">
        <f>_xlfn.XLOOKUP(A292,'Patient Health Records'!A:A,'Patient Health Records'!K:K,"Not Found")</f>
        <v>1</v>
      </c>
      <c r="AC292" s="100" t="b" cm="1">
        <f t="array" ref="AC292">_xlfn.SWITCH(AB292, "Yes", TRUE, "No", FALSE, AB292)</f>
        <v>1</v>
      </c>
    </row>
    <row r="293" spans="1:29">
      <c r="A293" s="2" t="s">
        <v>540</v>
      </c>
      <c r="B293" s="100" t="str">
        <f>_xlfn.XLOOKUP(A293,'Patient Demographics'!A293:A1292,'Patient Demographics'!H293:H1292,"Not Found")</f>
        <v>Adult</v>
      </c>
      <c r="C293" s="100" t="str">
        <f>_xlfn.XLOOKUP(A293,'Patient Demographics'!A293:A1292,'Patient Demographics'!L293:L1292,"Not Found")</f>
        <v>South</v>
      </c>
      <c r="D293" s="100" t="str">
        <f>_xlfn.XLOOKUP(A293,'Patient Demographics'!A:A,'Patient Demographics'!J:J,"Not Found")</f>
        <v>Karnataka</v>
      </c>
      <c r="E293" s="100">
        <f>_xlfn.XLOOKUP(A293,'Billing Details'!A293:A1292,'Billing Details'!E293:E1292,"Not Found")</f>
        <v>3000</v>
      </c>
      <c r="F293" s="100">
        <f>_xlfn.XLOOKUP(A293,'Billing Details'!A293:A1292,'Billing Details'!M293:M1292,"Not Found")</f>
        <v>2649.5099999999998</v>
      </c>
      <c r="G293" s="100">
        <f>_xlfn.XLOOKUP(A293,'Patient Health Records'!A293:A1292,'Patient Health Records'!G293:G1292,"Not Found")</f>
        <v>99.1</v>
      </c>
      <c r="H293" s="17" t="str">
        <f>_xlfn.XLOOKUP(A293,'Patient Demographics'!A293:A1292,'Patient Demographics'!C293:C1292,"Not Found")</f>
        <v>Male</v>
      </c>
      <c r="I293" s="100" t="str">
        <f>_xlfn.XLOOKUP(A293,'Patient Health Records'!A293:A1292,'Patient Health Records'!B293:B1292,"Not Found")</f>
        <v>A+</v>
      </c>
      <c r="J293" s="100" t="b">
        <f>_xlfn.XLOOKUP(A293,'Patient Health Records'!A293:A1292,'Patient Health Records'!H293:H1292,"Not Found")</f>
        <v>0</v>
      </c>
      <c r="K293" s="100" t="b">
        <f>_xlfn.XLOOKUP(A293,'Patient Health Records'!A293:A1292,'Patient Health Records'!J293:J1292,"Not Found")</f>
        <v>0</v>
      </c>
      <c r="L293" s="100" t="b">
        <f>_xlfn.XLOOKUP(A293,'Billing Details'!A:A,'Billing Details'!K:K,"Not Found")</f>
        <v>1</v>
      </c>
      <c r="M293" s="100" t="str">
        <f>_xlfn.XLOOKUP(A293,'Patient Education'!A:A,'Patient Education'!B:B,"Not Found")</f>
        <v>School</v>
      </c>
      <c r="N293" s="100" t="str">
        <f>_xlfn.XLOOKUP(A293,'Patient Education'!A:A,'Patient Education'!C:C,"None")</f>
        <v>Driver</v>
      </c>
      <c r="O293" s="100">
        <f>_xlfn.XLOOKUP(A293,'Patient Demographics'!A:A,'Patient Demographics'!I:I,"Not Found")</f>
        <v>15</v>
      </c>
      <c r="P293" s="100" t="str" cm="1">
        <f t="array" ref="P293">_xlfn.IFS(
 O293 &lt;= 2, "Very Low",
 O293 &lt;= 5, "Low",
 O293 &lt;= 10, "Lower-Middle",
 O293 &lt;= 25, "Middle",
 O293 &lt;= 50, "Upper-Middle",
 O293 &lt;= 100, "High",
 O293 &lt;= 200, "Very High",
 O293 &lt;= 400, "Ultra High"
)</f>
        <v>Middle</v>
      </c>
      <c r="Q293" s="33">
        <f>_xlfn.XLOOKUP(A293,'Patient Health Records'!A:A,'Patient Health Records'!E:E,"Not Found")</f>
        <v>31.992510330578511</v>
      </c>
      <c r="R293" s="100" t="b">
        <f>_xlfn.XLOOKUP(A293,'Patient Health Records'!A293:A1292,'Patient Health Records'!T293:T1292,"Not Found")</f>
        <v>1</v>
      </c>
      <c r="S293" s="100" t="b" cm="1">
        <f t="array" ref="S293">_xlfn.SWITCH(R293, "Yes", TRUE, "No", FALSE, R293)</f>
        <v>1</v>
      </c>
      <c r="T293" s="100" t="str">
        <f>_xlfn.XLOOKUP(A293,'Patient Health Records'!A:A,'Patient Health Records'!V:V,"Not Found")</f>
        <v>Kidney Stones</v>
      </c>
      <c r="U293" s="100" t="str">
        <f>_xlfn.XLOOKUP(A293,'Patient Health Records'!A:A,'Patient Health Records'!X:X,"Not Found")</f>
        <v>Recovered</v>
      </c>
      <c r="V293" s="100" t="b">
        <f>_xlfn.XLOOKUP(A293,'Billing Details'!A:A,'Billing Details'!K:K,"Not Found")</f>
        <v>1</v>
      </c>
      <c r="W293" s="100" t="str">
        <f>_xlfn.XLOOKUP(A293,'Billing Details'!A:A,'Billing Details'!J:J,"Not Found")</f>
        <v>Blue Cross</v>
      </c>
      <c r="X293" s="100" t="b">
        <f>_xlfn.XLOOKUP(A293,'Patient Health Records'!A:A,'Patient Health Records'!P:P,"Not Found")</f>
        <v>0</v>
      </c>
      <c r="Y293" s="100" t="b" cm="1">
        <f t="array" ref="Y293">_xlfn.SWITCH(X293, "Yes", TRUE, "No", FALSE, X293)</f>
        <v>0</v>
      </c>
      <c r="Z293" s="100" t="b">
        <f>_xlfn.XLOOKUP(A293,'Patient Health Records'!A:A,'Patient Health Records'!T:T,"Not Found")</f>
        <v>1</v>
      </c>
      <c r="AA293" s="100" t="b" cm="1">
        <f t="array" ref="AA293">_xlfn.SWITCH(Z293, "Yes", TRUE, "No", FALSE, Z293)</f>
        <v>1</v>
      </c>
      <c r="AB293" s="100" t="b">
        <f>_xlfn.XLOOKUP(A293,'Patient Health Records'!A:A,'Patient Health Records'!K:K,"Not Found")</f>
        <v>0</v>
      </c>
      <c r="AC293" s="100" t="b" cm="1">
        <f t="array" ref="AC293">_xlfn.SWITCH(AB293, "Yes", TRUE, "No", FALSE, AB293)</f>
        <v>0</v>
      </c>
    </row>
    <row r="294" spans="1:29">
      <c r="A294" s="2" t="s">
        <v>542</v>
      </c>
      <c r="B294" s="100" t="str">
        <f>_xlfn.XLOOKUP(A294,'Patient Demographics'!A294:A1293,'Patient Demographics'!H294:H1293,"Not Found")</f>
        <v>Adult</v>
      </c>
      <c r="C294" s="100" t="str">
        <f>_xlfn.XLOOKUP(A294,'Patient Demographics'!A294:A1293,'Patient Demographics'!L294:L1293,"Not Found")</f>
        <v>West</v>
      </c>
      <c r="D294" s="100" t="str">
        <f>_xlfn.XLOOKUP(A294,'Patient Demographics'!A:A,'Patient Demographics'!J:J,"Not Found")</f>
        <v>Maharashtra</v>
      </c>
      <c r="E294" s="100">
        <f>_xlfn.XLOOKUP(A294,'Billing Details'!A294:A1293,'Billing Details'!E294:E1293,"Not Found")</f>
        <v>800</v>
      </c>
      <c r="F294" s="100">
        <f>_xlfn.XLOOKUP(A294,'Billing Details'!A294:A1293,'Billing Details'!M294:M1293,"Not Found")</f>
        <v>587.24</v>
      </c>
      <c r="G294" s="100">
        <f>_xlfn.XLOOKUP(A294,'Patient Health Records'!A294:A1293,'Patient Health Records'!G294:G1293,"Not Found")</f>
        <v>94.6</v>
      </c>
      <c r="H294" s="17" t="str">
        <f>_xlfn.XLOOKUP(A294,'Patient Demographics'!A294:A1293,'Patient Demographics'!C294:C1293,"Not Found")</f>
        <v>Female</v>
      </c>
      <c r="I294" s="100" t="str">
        <f>_xlfn.XLOOKUP(A294,'Patient Health Records'!A294:A1293,'Patient Health Records'!B294:B1293,"Not Found")</f>
        <v>B+</v>
      </c>
      <c r="J294" s="100" t="b">
        <f>_xlfn.XLOOKUP(A294,'Patient Health Records'!A294:A1293,'Patient Health Records'!H294:H1293,"Not Found")</f>
        <v>0</v>
      </c>
      <c r="K294" s="100" t="b">
        <f>_xlfn.XLOOKUP(A294,'Patient Health Records'!A294:A1293,'Patient Health Records'!J294:J1293,"Not Found")</f>
        <v>0</v>
      </c>
      <c r="L294" s="100" t="b">
        <f>_xlfn.XLOOKUP(A294,'Billing Details'!A:A,'Billing Details'!K:K,"Not Found")</f>
        <v>1</v>
      </c>
      <c r="M294" s="100" t="str">
        <f>_xlfn.XLOOKUP(A294,'Patient Education'!A:A,'Patient Education'!B:B,"Not Found")</f>
        <v>School</v>
      </c>
      <c r="N294" s="100" t="str">
        <f>_xlfn.XLOOKUP(A294,'Patient Education'!A:A,'Patient Education'!C:C,"None")</f>
        <v>Retail Worker</v>
      </c>
      <c r="O294" s="100">
        <f>_xlfn.XLOOKUP(A294,'Patient Demographics'!A:A,'Patient Demographics'!I:I,"Not Found")</f>
        <v>20</v>
      </c>
      <c r="P294" s="100" t="str" cm="1">
        <f t="array" ref="P294">_xlfn.IFS(
 O294 &lt;= 2, "Very Low",
 O294 &lt;= 5, "Low",
 O294 &lt;= 10, "Lower-Middle",
 O294 &lt;= 25, "Middle",
 O294 &lt;= 50, "Upper-Middle",
 O294 &lt;= 100, "High",
 O294 &lt;= 200, "Very High",
 O294 &lt;= 400, "Ultra High"
)</f>
        <v>Middle</v>
      </c>
      <c r="Q294" s="33">
        <f>_xlfn.XLOOKUP(A294,'Patient Health Records'!A:A,'Patient Health Records'!E:E,"Not Found")</f>
        <v>32.733564013840834</v>
      </c>
      <c r="R294" s="100" t="b">
        <f>_xlfn.XLOOKUP(A294,'Patient Health Records'!A294:A1293,'Patient Health Records'!T294:T1293,"Not Found")</f>
        <v>1</v>
      </c>
      <c r="S294" s="100" t="b" cm="1">
        <f t="array" ref="S294">_xlfn.SWITCH(R294, "Yes", TRUE, "No", FALSE, R294)</f>
        <v>1</v>
      </c>
      <c r="T294" s="100" t="str">
        <f>_xlfn.XLOOKUP(A294,'Patient Health Records'!A:A,'Patient Health Records'!V:V,"Not Found")</f>
        <v>Kidney Stones</v>
      </c>
      <c r="U294" s="100" t="str">
        <f>_xlfn.XLOOKUP(A294,'Patient Health Records'!A:A,'Patient Health Records'!X:X,"Not Found")</f>
        <v>Recovered</v>
      </c>
      <c r="V294" s="100" t="b">
        <f>_xlfn.XLOOKUP(A294,'Billing Details'!A:A,'Billing Details'!K:K,"Not Found")</f>
        <v>1</v>
      </c>
      <c r="W294" s="100" t="str">
        <f>_xlfn.XLOOKUP(A294,'Billing Details'!A:A,'Billing Details'!J:J,"Not Found")</f>
        <v>Aetna</v>
      </c>
      <c r="X294" s="100" t="b">
        <f>_xlfn.XLOOKUP(A294,'Patient Health Records'!A:A,'Patient Health Records'!P:P,"Not Found")</f>
        <v>1</v>
      </c>
      <c r="Y294" s="100" t="b" cm="1">
        <f t="array" ref="Y294">_xlfn.SWITCH(X294, "Yes", TRUE, "No", FALSE, X294)</f>
        <v>1</v>
      </c>
      <c r="Z294" s="100" t="b">
        <f>_xlfn.XLOOKUP(A294,'Patient Health Records'!A:A,'Patient Health Records'!T:T,"Not Found")</f>
        <v>1</v>
      </c>
      <c r="AA294" s="100" t="b" cm="1">
        <f t="array" ref="AA294">_xlfn.SWITCH(Z294, "Yes", TRUE, "No", FALSE, Z294)</f>
        <v>1</v>
      </c>
      <c r="AB294" s="100" t="b">
        <f>_xlfn.XLOOKUP(A294,'Patient Health Records'!A:A,'Patient Health Records'!K:K,"Not Found")</f>
        <v>1</v>
      </c>
      <c r="AC294" s="100" t="b" cm="1">
        <f t="array" ref="AC294">_xlfn.SWITCH(AB294, "Yes", TRUE, "No", FALSE, AB294)</f>
        <v>1</v>
      </c>
    </row>
    <row r="295" spans="1:29">
      <c r="A295" s="2" t="s">
        <v>543</v>
      </c>
      <c r="B295" s="100" t="str">
        <f>_xlfn.XLOOKUP(A295,'Patient Demographics'!A295:A1294,'Patient Demographics'!H295:H1294,"Not Found")</f>
        <v>Adult</v>
      </c>
      <c r="C295" s="100" t="str">
        <f>_xlfn.XLOOKUP(A295,'Patient Demographics'!A295:A1294,'Patient Demographics'!L295:L1294,"Not Found")</f>
        <v>East</v>
      </c>
      <c r="D295" s="100" t="str">
        <f>_xlfn.XLOOKUP(A295,'Patient Demographics'!A:A,'Patient Demographics'!J:J,"Not Found")</f>
        <v>West Bengal</v>
      </c>
      <c r="E295" s="100">
        <f>_xlfn.XLOOKUP(A295,'Billing Details'!A295:A1294,'Billing Details'!E295:E1294,"Not Found")</f>
        <v>20000</v>
      </c>
      <c r="F295" s="100">
        <f>_xlfn.XLOOKUP(A295,'Billing Details'!A295:A1294,'Billing Details'!M295:M1294,"Not Found")</f>
        <v>16863.14</v>
      </c>
      <c r="G295" s="100">
        <f>_xlfn.XLOOKUP(A295,'Patient Health Records'!A295:A1294,'Patient Health Records'!G295:G1294,"Not Found")</f>
        <v>92.6</v>
      </c>
      <c r="H295" s="17" t="str">
        <f>_xlfn.XLOOKUP(A295,'Patient Demographics'!A295:A1294,'Patient Demographics'!C295:C1294,"Not Found")</f>
        <v>Female</v>
      </c>
      <c r="I295" s="100" t="str">
        <f>_xlfn.XLOOKUP(A295,'Patient Health Records'!A295:A1294,'Patient Health Records'!B295:B1294,"Not Found")</f>
        <v>B-</v>
      </c>
      <c r="J295" s="100" t="b">
        <f>_xlfn.XLOOKUP(A295,'Patient Health Records'!A295:A1294,'Patient Health Records'!H295:H1294,"Not Found")</f>
        <v>0</v>
      </c>
      <c r="K295" s="100" t="b">
        <f>_xlfn.XLOOKUP(A295,'Patient Health Records'!A295:A1294,'Patient Health Records'!J295:J1294,"Not Found")</f>
        <v>0</v>
      </c>
      <c r="L295" s="100" t="b">
        <f>_xlfn.XLOOKUP(A295,'Billing Details'!A:A,'Billing Details'!K:K,"Not Found")</f>
        <v>1</v>
      </c>
      <c r="M295" s="100" t="str">
        <f>_xlfn.XLOOKUP(A295,'Patient Education'!A:A,'Patient Education'!B:B,"Not Found")</f>
        <v>Master's Degree</v>
      </c>
      <c r="N295" s="100" t="str">
        <f>_xlfn.XLOOKUP(A295,'Patient Education'!A:A,'Patient Education'!C:C,"None")</f>
        <v>Doctor</v>
      </c>
      <c r="O295" s="100">
        <f>_xlfn.XLOOKUP(A295,'Patient Demographics'!A:A,'Patient Demographics'!I:I,"Not Found")</f>
        <v>15</v>
      </c>
      <c r="P295" s="100" t="str" cm="1">
        <f t="array" ref="P295">_xlfn.IFS(
 O295 &lt;= 2, "Very Low",
 O295 &lt;= 5, "Low",
 O295 &lt;= 10, "Lower-Middle",
 O295 &lt;= 25, "Middle",
 O295 &lt;= 50, "Upper-Middle",
 O295 &lt;= 100, "High",
 O295 &lt;= 200, "Very High",
 O295 &lt;= 400, "Ultra High"
)</f>
        <v>Middle</v>
      </c>
      <c r="Q295" s="33">
        <f>_xlfn.XLOOKUP(A295,'Patient Health Records'!A:A,'Patient Health Records'!E:E,"Not Found")</f>
        <v>33.203054967908493</v>
      </c>
      <c r="R295" s="100" t="b">
        <f>_xlfn.XLOOKUP(A295,'Patient Health Records'!A295:A1294,'Patient Health Records'!T295:T1294,"Not Found")</f>
        <v>1</v>
      </c>
      <c r="S295" s="100" t="b" cm="1">
        <f t="array" ref="S295">_xlfn.SWITCH(R295, "Yes", TRUE, "No", FALSE, R295)</f>
        <v>1</v>
      </c>
      <c r="T295" s="100" t="str">
        <f>_xlfn.XLOOKUP(A295,'Patient Health Records'!A:A,'Patient Health Records'!V:V,"Not Found")</f>
        <v>Fractured Leg</v>
      </c>
      <c r="U295" s="100" t="str">
        <f>_xlfn.XLOOKUP(A295,'Patient Health Records'!A:A,'Patient Health Records'!X:X,"Not Found")</f>
        <v>Recovered</v>
      </c>
      <c r="V295" s="100" t="b">
        <f>_xlfn.XLOOKUP(A295,'Billing Details'!A:A,'Billing Details'!K:K,"Not Found")</f>
        <v>1</v>
      </c>
      <c r="W295" s="100" t="str">
        <f>_xlfn.XLOOKUP(A295,'Billing Details'!A:A,'Billing Details'!J:J,"Not Found")</f>
        <v>Blue Cross</v>
      </c>
      <c r="X295" s="100" t="b">
        <f>_xlfn.XLOOKUP(A295,'Patient Health Records'!A:A,'Patient Health Records'!P:P,"Not Found")</f>
        <v>1</v>
      </c>
      <c r="Y295" s="100" t="b" cm="1">
        <f t="array" ref="Y295">_xlfn.SWITCH(X295, "Yes", TRUE, "No", FALSE, X295)</f>
        <v>1</v>
      </c>
      <c r="Z295" s="100" t="b">
        <f>_xlfn.XLOOKUP(A295,'Patient Health Records'!A:A,'Patient Health Records'!T:T,"Not Found")</f>
        <v>1</v>
      </c>
      <c r="AA295" s="100" t="b" cm="1">
        <f t="array" ref="AA295">_xlfn.SWITCH(Z295, "Yes", TRUE, "No", FALSE, Z295)</f>
        <v>1</v>
      </c>
      <c r="AB295" s="100" t="b">
        <f>_xlfn.XLOOKUP(A295,'Patient Health Records'!A:A,'Patient Health Records'!K:K,"Not Found")</f>
        <v>1</v>
      </c>
      <c r="AC295" s="100" t="b" cm="1">
        <f t="array" ref="AC295">_xlfn.SWITCH(AB295, "Yes", TRUE, "No", FALSE, AB295)</f>
        <v>1</v>
      </c>
    </row>
    <row r="296" spans="1:29">
      <c r="A296" s="2" t="s">
        <v>544</v>
      </c>
      <c r="B296" s="100" t="str">
        <f>_xlfn.XLOOKUP(A296,'Patient Demographics'!A296:A1295,'Patient Demographics'!H296:H1295,"Not Found")</f>
        <v>Adult</v>
      </c>
      <c r="C296" s="100" t="str">
        <f>_xlfn.XLOOKUP(A296,'Patient Demographics'!A296:A1295,'Patient Demographics'!L296:L1295,"Not Found")</f>
        <v>South</v>
      </c>
      <c r="D296" s="100" t="str">
        <f>_xlfn.XLOOKUP(A296,'Patient Demographics'!A:A,'Patient Demographics'!J:J,"Not Found")</f>
        <v>Karnataka</v>
      </c>
      <c r="E296" s="100">
        <f>_xlfn.XLOOKUP(A296,'Billing Details'!A296:A1295,'Billing Details'!E296:E1295,"Not Found")</f>
        <v>3000</v>
      </c>
      <c r="F296" s="100">
        <f>_xlfn.XLOOKUP(A296,'Billing Details'!A296:A1295,'Billing Details'!M296:M1295,"Not Found")</f>
        <v>2651.88</v>
      </c>
      <c r="G296" s="100">
        <f>_xlfn.XLOOKUP(A296,'Patient Health Records'!A296:A1295,'Patient Health Records'!G296:G1295,"Not Found")</f>
        <v>70</v>
      </c>
      <c r="H296" s="17" t="str">
        <f>_xlfn.XLOOKUP(A296,'Patient Demographics'!A296:A1295,'Patient Demographics'!C296:C1295,"Not Found")</f>
        <v>Male</v>
      </c>
      <c r="I296" s="100" t="str">
        <f>_xlfn.XLOOKUP(A296,'Patient Health Records'!A296:A1295,'Patient Health Records'!B296:B1295,"Not Found")</f>
        <v>O+</v>
      </c>
      <c r="J296" s="100" t="b">
        <f>_xlfn.XLOOKUP(A296,'Patient Health Records'!A296:A1295,'Patient Health Records'!H296:H1295,"Not Found")</f>
        <v>0</v>
      </c>
      <c r="K296" s="100" t="b">
        <f>_xlfn.XLOOKUP(A296,'Patient Health Records'!A296:A1295,'Patient Health Records'!J296:J1295,"Not Found")</f>
        <v>0</v>
      </c>
      <c r="L296" s="100" t="b">
        <f>_xlfn.XLOOKUP(A296,'Billing Details'!A:A,'Billing Details'!K:K,"Not Found")</f>
        <v>1</v>
      </c>
      <c r="M296" s="100" t="str">
        <f>_xlfn.XLOOKUP(A296,'Patient Education'!A:A,'Patient Education'!B:B,"Not Found")</f>
        <v>Bachelor's Degree</v>
      </c>
      <c r="N296" s="100" t="str">
        <f>_xlfn.XLOOKUP(A296,'Patient Education'!A:A,'Patient Education'!C:C,"None")</f>
        <v>Engineer</v>
      </c>
      <c r="O296" s="100">
        <f>_xlfn.XLOOKUP(A296,'Patient Demographics'!A:A,'Patient Demographics'!I:I,"Not Found")</f>
        <v>9</v>
      </c>
      <c r="P296" s="100" t="str" cm="1">
        <f t="array" ref="P296">_xlfn.IFS(
 O296 &lt;= 2, "Very Low",
 O296 &lt;= 5, "Low",
 O296 &lt;= 10, "Lower-Middle",
 O296 &lt;= 25, "Middle",
 O296 &lt;= 50, "Upper-Middle",
 O296 &lt;= 100, "High",
 O296 &lt;= 200, "Very High",
 O296 &lt;= 400, "Ultra High"
)</f>
        <v>Lower-Middle</v>
      </c>
      <c r="Q296" s="33">
        <f>_xlfn.XLOOKUP(A296,'Patient Health Records'!A:A,'Patient Health Records'!E:E,"Not Found")</f>
        <v>22.343515592581952</v>
      </c>
      <c r="R296" s="100" t="b">
        <f>_xlfn.XLOOKUP(A296,'Patient Health Records'!A296:A1295,'Patient Health Records'!T296:T1295,"Not Found")</f>
        <v>0</v>
      </c>
      <c r="S296" s="100" t="b" cm="1">
        <f t="array" ref="S296">_xlfn.SWITCH(R296, "Yes", TRUE, "No", FALSE, R296)</f>
        <v>0</v>
      </c>
      <c r="T296" s="100" t="str">
        <f>_xlfn.XLOOKUP(A296,'Patient Health Records'!A:A,'Patient Health Records'!V:V,"Not Found")</f>
        <v>Hypertension</v>
      </c>
      <c r="U296" s="100" t="str">
        <f>_xlfn.XLOOKUP(A296,'Patient Health Records'!A:A,'Patient Health Records'!X:X,"Not Found")</f>
        <v>Recovered</v>
      </c>
      <c r="V296" s="100" t="b">
        <f>_xlfn.XLOOKUP(A296,'Billing Details'!A:A,'Billing Details'!K:K,"Not Found")</f>
        <v>1</v>
      </c>
      <c r="W296" s="100" t="str">
        <f>_xlfn.XLOOKUP(A296,'Billing Details'!A:A,'Billing Details'!J:J,"Not Found")</f>
        <v>Blue Cross</v>
      </c>
      <c r="X296" s="100" t="b">
        <f>_xlfn.XLOOKUP(A296,'Patient Health Records'!A:A,'Patient Health Records'!P:P,"Not Found")</f>
        <v>0</v>
      </c>
      <c r="Y296" s="100" t="b" cm="1">
        <f t="array" ref="Y296">_xlfn.SWITCH(X296, "Yes", TRUE, "No", FALSE, X296)</f>
        <v>0</v>
      </c>
      <c r="Z296" s="100" t="b">
        <f>_xlfn.XLOOKUP(A296,'Patient Health Records'!A:A,'Patient Health Records'!T:T,"Not Found")</f>
        <v>0</v>
      </c>
      <c r="AA296" s="100" t="b" cm="1">
        <f t="array" ref="AA296">_xlfn.SWITCH(Z296, "Yes", TRUE, "No", FALSE, Z296)</f>
        <v>0</v>
      </c>
      <c r="AB296" s="100" t="b">
        <f>_xlfn.XLOOKUP(A296,'Patient Health Records'!A:A,'Patient Health Records'!K:K,"Not Found")</f>
        <v>0</v>
      </c>
      <c r="AC296" s="100" t="b" cm="1">
        <f t="array" ref="AC296">_xlfn.SWITCH(AB296, "Yes", TRUE, "No", FALSE, AB296)</f>
        <v>0</v>
      </c>
    </row>
    <row r="297" spans="1:29">
      <c r="A297" s="2" t="s">
        <v>547</v>
      </c>
      <c r="B297" s="100" t="str">
        <f>_xlfn.XLOOKUP(A297,'Patient Demographics'!A297:A1296,'Patient Demographics'!H297:H1296,"Not Found")</f>
        <v>Senior</v>
      </c>
      <c r="C297" s="100" t="str">
        <f>_xlfn.XLOOKUP(A297,'Patient Demographics'!A297:A1296,'Patient Demographics'!L297:L1296,"Not Found")</f>
        <v>South</v>
      </c>
      <c r="D297" s="100" t="str">
        <f>_xlfn.XLOOKUP(A297,'Patient Demographics'!A:A,'Patient Demographics'!J:J,"Not Found")</f>
        <v>Tamil Nadu</v>
      </c>
      <c r="E297" s="100">
        <f>_xlfn.XLOOKUP(A297,'Billing Details'!A297:A1296,'Billing Details'!E297:E1296,"Not Found")</f>
        <v>48000</v>
      </c>
      <c r="F297" s="100">
        <f>_xlfn.XLOOKUP(A297,'Billing Details'!A297:A1296,'Billing Details'!M297:M1296,"Not Found")</f>
        <v>25412.799999999999</v>
      </c>
      <c r="G297" s="100">
        <f>_xlfn.XLOOKUP(A297,'Patient Health Records'!A297:A1296,'Patient Health Records'!G297:G1296,"Not Found")</f>
        <v>73.900000000000006</v>
      </c>
      <c r="H297" s="17" t="str">
        <f>_xlfn.XLOOKUP(A297,'Patient Demographics'!A297:A1296,'Patient Demographics'!C297:C1296,"Not Found")</f>
        <v>Female</v>
      </c>
      <c r="I297" s="100" t="str">
        <f>_xlfn.XLOOKUP(A297,'Patient Health Records'!A297:A1296,'Patient Health Records'!B297:B1296,"Not Found")</f>
        <v>B-</v>
      </c>
      <c r="J297" s="100" t="b">
        <f>_xlfn.XLOOKUP(A297,'Patient Health Records'!A297:A1296,'Patient Health Records'!H297:H1296,"Not Found")</f>
        <v>0</v>
      </c>
      <c r="K297" s="100" t="b">
        <f>_xlfn.XLOOKUP(A297,'Patient Health Records'!A297:A1296,'Patient Health Records'!J297:J1296,"Not Found")</f>
        <v>0</v>
      </c>
      <c r="L297" s="100" t="b">
        <f>_xlfn.XLOOKUP(A297,'Billing Details'!A:A,'Billing Details'!K:K,"Not Found")</f>
        <v>1</v>
      </c>
      <c r="M297" s="100" t="str">
        <f>_xlfn.XLOOKUP(A297,'Patient Education'!A:A,'Patient Education'!B:B,"Not Found")</f>
        <v>PhD</v>
      </c>
      <c r="N297" s="100" t="str">
        <f>_xlfn.XLOOKUP(A297,'Patient Education'!A:A,'Patient Education'!C:C,"None")</f>
        <v>CEO</v>
      </c>
      <c r="O297" s="100">
        <f>_xlfn.XLOOKUP(A297,'Patient Demographics'!A:A,'Patient Demographics'!I:I,"Not Found")</f>
        <v>5</v>
      </c>
      <c r="P297" s="100" t="str" cm="1">
        <f t="array" ref="P297">_xlfn.IFS(
 O297 &lt;= 2, "Very Low",
 O297 &lt;= 5, "Low",
 O297 &lt;= 10, "Lower-Middle",
 O297 &lt;= 25, "Middle",
 O297 &lt;= 50, "Upper-Middle",
 O297 &lt;= 100, "High",
 O297 &lt;= 200, "Very High",
 O297 &lt;= 400, "Ultra High"
)</f>
        <v>Low</v>
      </c>
      <c r="Q297" s="33">
        <f>_xlfn.XLOOKUP(A297,'Patient Health Records'!A:A,'Patient Health Records'!E:E,"Not Found")</f>
        <v>25.874444172122828</v>
      </c>
      <c r="R297" s="100" t="b">
        <f>_xlfn.XLOOKUP(A297,'Patient Health Records'!A297:A1296,'Patient Health Records'!T297:T1296,"Not Found")</f>
        <v>0</v>
      </c>
      <c r="S297" s="100" t="b" cm="1">
        <f t="array" ref="S297">_xlfn.SWITCH(R297, "Yes", TRUE, "No", FALSE, R297)</f>
        <v>0</v>
      </c>
      <c r="T297" s="100" t="str">
        <f>_xlfn.XLOOKUP(A297,'Patient Health Records'!A:A,'Patient Health Records'!V:V,"Not Found")</f>
        <v>Diabetes</v>
      </c>
      <c r="U297" s="100" t="str">
        <f>_xlfn.XLOOKUP(A297,'Patient Health Records'!A:A,'Patient Health Records'!X:X,"Not Found")</f>
        <v>Critical</v>
      </c>
      <c r="V297" s="100" t="b">
        <f>_xlfn.XLOOKUP(A297,'Billing Details'!A:A,'Billing Details'!K:K,"Not Found")</f>
        <v>1</v>
      </c>
      <c r="W297" s="100" t="str">
        <f>_xlfn.XLOOKUP(A297,'Billing Details'!A:A,'Billing Details'!J:J,"Not Found")</f>
        <v>Medicare</v>
      </c>
      <c r="X297" s="100" t="b">
        <f>_xlfn.XLOOKUP(A297,'Patient Health Records'!A:A,'Patient Health Records'!P:P,"Not Found")</f>
        <v>0</v>
      </c>
      <c r="Y297" s="100" t="b" cm="1">
        <f t="array" ref="Y297">_xlfn.SWITCH(X297, "Yes", TRUE, "No", FALSE, X297)</f>
        <v>0</v>
      </c>
      <c r="Z297" s="100" t="b">
        <f>_xlfn.XLOOKUP(A297,'Patient Health Records'!A:A,'Patient Health Records'!T:T,"Not Found")</f>
        <v>0</v>
      </c>
      <c r="AA297" s="100" t="b" cm="1">
        <f t="array" ref="AA297">_xlfn.SWITCH(Z297, "Yes", TRUE, "No", FALSE, Z297)</f>
        <v>0</v>
      </c>
      <c r="AB297" s="100" t="b">
        <f>_xlfn.XLOOKUP(A297,'Patient Health Records'!A:A,'Patient Health Records'!K:K,"Not Found")</f>
        <v>0</v>
      </c>
      <c r="AC297" s="100" t="b" cm="1">
        <f t="array" ref="AC297">_xlfn.SWITCH(AB297, "Yes", TRUE, "No", FALSE, AB297)</f>
        <v>0</v>
      </c>
    </row>
    <row r="298" spans="1:29">
      <c r="A298" s="2" t="s">
        <v>548</v>
      </c>
      <c r="B298" s="100" t="str">
        <f>_xlfn.XLOOKUP(A298,'Patient Demographics'!A298:A1297,'Patient Demographics'!H298:H1297,"Not Found")</f>
        <v>Middle-aged</v>
      </c>
      <c r="C298" s="100" t="str">
        <f>_xlfn.XLOOKUP(A298,'Patient Demographics'!A298:A1297,'Patient Demographics'!L298:L1297,"Not Found")</f>
        <v>East</v>
      </c>
      <c r="D298" s="100" t="str">
        <f>_xlfn.XLOOKUP(A298,'Patient Demographics'!A:A,'Patient Demographics'!J:J,"Not Found")</f>
        <v>West Bengal</v>
      </c>
      <c r="E298" s="100">
        <f>_xlfn.XLOOKUP(A298,'Billing Details'!A298:A1297,'Billing Details'!E298:E1297,"Not Found")</f>
        <v>60000</v>
      </c>
      <c r="F298" s="100">
        <f>_xlfn.XLOOKUP(A298,'Billing Details'!A298:A1297,'Billing Details'!M298:M1297,"Not Found")</f>
        <v>52542.200000000004</v>
      </c>
      <c r="G298" s="100">
        <f>_xlfn.XLOOKUP(A298,'Patient Health Records'!A298:A1297,'Patient Health Records'!G298:G1297,"Not Found")</f>
        <v>48.1</v>
      </c>
      <c r="H298" s="17" t="str">
        <f>_xlfn.XLOOKUP(A298,'Patient Demographics'!A298:A1297,'Patient Demographics'!C298:C1297,"Not Found")</f>
        <v>Female</v>
      </c>
      <c r="I298" s="100" t="str">
        <f>_xlfn.XLOOKUP(A298,'Patient Health Records'!A298:A1297,'Patient Health Records'!B298:B1297,"Not Found")</f>
        <v>AB-</v>
      </c>
      <c r="J298" s="100" t="b">
        <f>_xlfn.XLOOKUP(A298,'Patient Health Records'!A298:A1297,'Patient Health Records'!H298:H1297,"Not Found")</f>
        <v>0</v>
      </c>
      <c r="K298" s="100" t="str">
        <f>_xlfn.XLOOKUP(A298,'Patient Health Records'!A298:A1297,'Patient Health Records'!J298:J1297,"Not Found")</f>
        <v>Yes</v>
      </c>
      <c r="L298" s="100" t="b">
        <f>_xlfn.XLOOKUP(A298,'Billing Details'!A:A,'Billing Details'!K:K,"Not Found")</f>
        <v>1</v>
      </c>
      <c r="M298" s="100" t="str">
        <f>_xlfn.XLOOKUP(A298,'Patient Education'!A:A,'Patient Education'!B:B,"Not Found")</f>
        <v>Master's Degree</v>
      </c>
      <c r="N298" s="100" t="str">
        <f>_xlfn.XLOOKUP(A298,'Patient Education'!A:A,'Patient Education'!C:C,"None")</f>
        <v>Senior Executive</v>
      </c>
      <c r="O298" s="100">
        <f>_xlfn.XLOOKUP(A298,'Patient Demographics'!A:A,'Patient Demographics'!I:I,"Not Found")</f>
        <v>4</v>
      </c>
      <c r="P298" s="100" t="str" cm="1">
        <f t="array" ref="P298">_xlfn.IFS(
 O298 &lt;= 2, "Very Low",
 O298 &lt;= 5, "Low",
 O298 &lt;= 10, "Lower-Middle",
 O298 &lt;= 25, "Middle",
 O298 &lt;= 50, "Upper-Middle",
 O298 &lt;= 100, "High",
 O298 &lt;= 200, "Very High",
 O298 &lt;= 400, "Ultra High"
)</f>
        <v>Low</v>
      </c>
      <c r="Q298" s="33">
        <f>_xlfn.XLOOKUP(A298,'Patient Health Records'!A:A,'Patient Health Records'!E:E,"Not Found")</f>
        <v>20.281666385562492</v>
      </c>
      <c r="R298" s="100" t="b">
        <f>_xlfn.XLOOKUP(A298,'Patient Health Records'!A298:A1297,'Patient Health Records'!T298:T1297,"Not Found")</f>
        <v>0</v>
      </c>
      <c r="S298" s="100" t="b" cm="1">
        <f t="array" ref="S298">_xlfn.SWITCH(R298, "Yes", TRUE, "No", FALSE, R298)</f>
        <v>0</v>
      </c>
      <c r="T298" s="100" t="str">
        <f>_xlfn.XLOOKUP(A298,'Patient Health Records'!A:A,'Patient Health Records'!V:V,"Not Found")</f>
        <v>Kidney Stones</v>
      </c>
      <c r="U298" s="100" t="str">
        <f>_xlfn.XLOOKUP(A298,'Patient Health Records'!A:A,'Patient Health Records'!X:X,"Not Found")</f>
        <v>Critical</v>
      </c>
      <c r="V298" s="100" t="b">
        <f>_xlfn.XLOOKUP(A298,'Billing Details'!A:A,'Billing Details'!K:K,"Not Found")</f>
        <v>1</v>
      </c>
      <c r="W298" s="100" t="str">
        <f>_xlfn.XLOOKUP(A298,'Billing Details'!A:A,'Billing Details'!J:J,"Not Found")</f>
        <v>Cigna</v>
      </c>
      <c r="X298" s="100" t="b">
        <f>_xlfn.XLOOKUP(A298,'Patient Health Records'!A:A,'Patient Health Records'!P:P,"Not Found")</f>
        <v>0</v>
      </c>
      <c r="Y298" s="100" t="b" cm="1">
        <f t="array" ref="Y298">_xlfn.SWITCH(X298, "Yes", TRUE, "No", FALSE, X298)</f>
        <v>0</v>
      </c>
      <c r="Z298" s="100" t="b">
        <f>_xlfn.XLOOKUP(A298,'Patient Health Records'!A:A,'Patient Health Records'!T:T,"Not Found")</f>
        <v>0</v>
      </c>
      <c r="AA298" s="100" t="b" cm="1">
        <f t="array" ref="AA298">_xlfn.SWITCH(Z298, "Yes", TRUE, "No", FALSE, Z298)</f>
        <v>0</v>
      </c>
      <c r="AB298" s="100" t="b">
        <f>_xlfn.XLOOKUP(A298,'Patient Health Records'!A:A,'Patient Health Records'!K:K,"Not Found")</f>
        <v>0</v>
      </c>
      <c r="AC298" s="100" t="b" cm="1">
        <f t="array" ref="AC298">_xlfn.SWITCH(AB298, "Yes", TRUE, "No", FALSE, AB298)</f>
        <v>0</v>
      </c>
    </row>
    <row r="299" spans="1:29">
      <c r="A299" s="2" t="s">
        <v>549</v>
      </c>
      <c r="B299" s="100" t="str">
        <f>_xlfn.XLOOKUP(A299,'Patient Demographics'!A299:A1298,'Patient Demographics'!H299:H1298,"Not Found")</f>
        <v>Senior</v>
      </c>
      <c r="C299" s="100" t="str">
        <f>_xlfn.XLOOKUP(A299,'Patient Demographics'!A299:A1298,'Patient Demographics'!L299:L1298,"Not Found")</f>
        <v>South</v>
      </c>
      <c r="D299" s="100" t="str">
        <f>_xlfn.XLOOKUP(A299,'Patient Demographics'!A:A,'Patient Demographics'!J:J,"Not Found")</f>
        <v>Tamil Nadu</v>
      </c>
      <c r="E299" s="100">
        <f>_xlfn.XLOOKUP(A299,'Billing Details'!A299:A1298,'Billing Details'!E299:E1298,"Not Found")</f>
        <v>1000</v>
      </c>
      <c r="F299" s="100">
        <f>_xlfn.XLOOKUP(A299,'Billing Details'!A299:A1298,'Billing Details'!M299:M1298,"Not Found")</f>
        <v>608.94000000000005</v>
      </c>
      <c r="G299" s="100">
        <f>_xlfn.XLOOKUP(A299,'Patient Health Records'!A299:A1298,'Patient Health Records'!G299:G1298,"Not Found")</f>
        <v>62.8</v>
      </c>
      <c r="H299" s="17" t="str">
        <f>_xlfn.XLOOKUP(A299,'Patient Demographics'!A299:A1298,'Patient Demographics'!C299:C1298,"Not Found")</f>
        <v>Female</v>
      </c>
      <c r="I299" s="100" t="str">
        <f>_xlfn.XLOOKUP(A299,'Patient Health Records'!A299:A1298,'Patient Health Records'!B299:B1298,"Not Found")</f>
        <v>AB-</v>
      </c>
      <c r="J299" s="100" t="b">
        <f>_xlfn.XLOOKUP(A299,'Patient Health Records'!A299:A1298,'Patient Health Records'!H299:H1298,"Not Found")</f>
        <v>1</v>
      </c>
      <c r="K299" s="100" t="b">
        <f>_xlfn.XLOOKUP(A299,'Patient Health Records'!A299:A1298,'Patient Health Records'!J299:J1298,"Not Found")</f>
        <v>0</v>
      </c>
      <c r="L299" s="100" t="b">
        <f>_xlfn.XLOOKUP(A299,'Billing Details'!A:A,'Billing Details'!K:K,"Not Found")</f>
        <v>1</v>
      </c>
      <c r="M299" s="100" t="str">
        <f>_xlfn.XLOOKUP(A299,'Patient Education'!A:A,'Patient Education'!B:B,"Not Found")</f>
        <v>PhD</v>
      </c>
      <c r="N299" s="100" t="str">
        <f>_xlfn.XLOOKUP(A299,'Patient Education'!A:A,'Patient Education'!C:C,"None")</f>
        <v>CEO</v>
      </c>
      <c r="O299" s="100">
        <f>_xlfn.XLOOKUP(A299,'Patient Demographics'!A:A,'Patient Demographics'!I:I,"Not Found")</f>
        <v>9</v>
      </c>
      <c r="P299" s="100" t="str" cm="1">
        <f t="array" ref="P299">_xlfn.IFS(
 O299 &lt;= 2, "Very Low",
 O299 &lt;= 5, "Low",
 O299 &lt;= 10, "Lower-Middle",
 O299 &lt;= 25, "Middle",
 O299 &lt;= 50, "Upper-Middle",
 O299 &lt;= 100, "High",
 O299 &lt;= 200, "Very High",
 O299 &lt;= 400, "Ultra High"
)</f>
        <v>Lower-Middle</v>
      </c>
      <c r="Q299" s="33">
        <f>_xlfn.XLOOKUP(A299,'Patient Health Records'!A:A,'Patient Health Records'!E:E,"Not Found")</f>
        <v>26.139438085327779</v>
      </c>
      <c r="R299" s="100" t="b">
        <f>_xlfn.XLOOKUP(A299,'Patient Health Records'!A299:A1298,'Patient Health Records'!T299:T1298,"Not Found")</f>
        <v>0</v>
      </c>
      <c r="S299" s="100" t="b" cm="1">
        <f t="array" ref="S299">_xlfn.SWITCH(R299, "Yes", TRUE, "No", FALSE, R299)</f>
        <v>0</v>
      </c>
      <c r="T299" s="100" t="str">
        <f>_xlfn.XLOOKUP(A299,'Patient Health Records'!A:A,'Patient Health Records'!V:V,"Not Found")</f>
        <v>Stroke</v>
      </c>
      <c r="U299" s="100" t="str">
        <f>_xlfn.XLOOKUP(A299,'Patient Health Records'!A:A,'Patient Health Records'!X:X,"Not Found")</f>
        <v>Recovered</v>
      </c>
      <c r="V299" s="100" t="b">
        <f>_xlfn.XLOOKUP(A299,'Billing Details'!A:A,'Billing Details'!K:K,"Not Found")</f>
        <v>1</v>
      </c>
      <c r="W299" s="100" t="str">
        <f>_xlfn.XLOOKUP(A299,'Billing Details'!A:A,'Billing Details'!J:J,"Not Found")</f>
        <v>Medicare</v>
      </c>
      <c r="X299" s="100" t="b">
        <f>_xlfn.XLOOKUP(A299,'Patient Health Records'!A:A,'Patient Health Records'!P:P,"Not Found")</f>
        <v>0</v>
      </c>
      <c r="Y299" s="100" t="b" cm="1">
        <f t="array" ref="Y299">_xlfn.SWITCH(X299, "Yes", TRUE, "No", FALSE, X299)</f>
        <v>0</v>
      </c>
      <c r="Z299" s="100" t="b">
        <f>_xlfn.XLOOKUP(A299,'Patient Health Records'!A:A,'Patient Health Records'!T:T,"Not Found")</f>
        <v>0</v>
      </c>
      <c r="AA299" s="100" t="b" cm="1">
        <f t="array" ref="AA299">_xlfn.SWITCH(Z299, "Yes", TRUE, "No", FALSE, Z299)</f>
        <v>0</v>
      </c>
      <c r="AB299" s="100" t="b">
        <f>_xlfn.XLOOKUP(A299,'Patient Health Records'!A:A,'Patient Health Records'!K:K,"Not Found")</f>
        <v>0</v>
      </c>
      <c r="AC299" s="100" t="b" cm="1">
        <f t="array" ref="AC299">_xlfn.SWITCH(AB299, "Yes", TRUE, "No", FALSE, AB299)</f>
        <v>0</v>
      </c>
    </row>
    <row r="300" spans="1:29">
      <c r="A300" s="2" t="s">
        <v>551</v>
      </c>
      <c r="B300" s="100" t="str">
        <f>_xlfn.XLOOKUP(A300,'Patient Demographics'!A300:A1299,'Patient Demographics'!H300:H1299,"Not Found")</f>
        <v>Senior</v>
      </c>
      <c r="C300" s="100" t="str">
        <f>_xlfn.XLOOKUP(A300,'Patient Demographics'!A300:A1299,'Patient Demographics'!L300:L1299,"Not Found")</f>
        <v>West</v>
      </c>
      <c r="D300" s="100" t="str">
        <f>_xlfn.XLOOKUP(A300,'Patient Demographics'!A:A,'Patient Demographics'!J:J,"Not Found")</f>
        <v>Gujarat</v>
      </c>
      <c r="E300" s="100">
        <f>_xlfn.XLOOKUP(A300,'Billing Details'!A300:A1299,'Billing Details'!E300:E1299,"Not Found")</f>
        <v>90000</v>
      </c>
      <c r="F300" s="100">
        <f>_xlfn.XLOOKUP(A300,'Billing Details'!A300:A1299,'Billing Details'!M300:M1299,"Not Found")</f>
        <v>46249.5</v>
      </c>
      <c r="G300" s="100">
        <f>_xlfn.XLOOKUP(A300,'Patient Health Records'!A300:A1299,'Patient Health Records'!G300:G1299,"Not Found")</f>
        <v>56.5</v>
      </c>
      <c r="H300" s="17" t="str">
        <f>_xlfn.XLOOKUP(A300,'Patient Demographics'!A300:A1299,'Patient Demographics'!C300:C1299,"Not Found")</f>
        <v>Female</v>
      </c>
      <c r="I300" s="100" t="str">
        <f>_xlfn.XLOOKUP(A300,'Patient Health Records'!A300:A1299,'Patient Health Records'!B300:B1299,"Not Found")</f>
        <v>A-</v>
      </c>
      <c r="J300" s="100" t="b">
        <f>_xlfn.XLOOKUP(A300,'Patient Health Records'!A300:A1299,'Patient Health Records'!H300:H1299,"Not Found")</f>
        <v>1</v>
      </c>
      <c r="K300" s="100" t="b">
        <f>_xlfn.XLOOKUP(A300,'Patient Health Records'!A300:A1299,'Patient Health Records'!J300:J1299,"Not Found")</f>
        <v>0</v>
      </c>
      <c r="L300" s="100" t="b">
        <f>_xlfn.XLOOKUP(A300,'Billing Details'!A:A,'Billing Details'!K:K,"Not Found")</f>
        <v>1</v>
      </c>
      <c r="M300" s="100" t="str">
        <f>_xlfn.XLOOKUP(A300,'Patient Education'!A:A,'Patient Education'!B:B,"Not Found")</f>
        <v>Master's Degree</v>
      </c>
      <c r="N300" s="100" t="str">
        <f>_xlfn.XLOOKUP(A300,'Patient Education'!A:A,'Patient Education'!C:C,"None")</f>
        <v>Doctor</v>
      </c>
      <c r="O300" s="100">
        <f>_xlfn.XLOOKUP(A300,'Patient Demographics'!A:A,'Patient Demographics'!I:I,"Not Found")</f>
        <v>20</v>
      </c>
      <c r="P300" s="100" t="str" cm="1">
        <f t="array" ref="P300">_xlfn.IFS(
 O300 &lt;= 2, "Very Low",
 O300 &lt;= 5, "Low",
 O300 &lt;= 10, "Lower-Middle",
 O300 &lt;= 25, "Middle",
 O300 &lt;= 50, "Upper-Middle",
 O300 &lt;= 100, "High",
 O300 &lt;= 200, "Very High",
 O300 &lt;= 400, "Ultra High"
)</f>
        <v>Middle</v>
      </c>
      <c r="Q300" s="33">
        <f>_xlfn.XLOOKUP(A300,'Patient Health Records'!A:A,'Patient Health Records'!E:E,"Not Found")</f>
        <v>22.632590930940552</v>
      </c>
      <c r="R300" s="100" t="b">
        <f>_xlfn.XLOOKUP(A300,'Patient Health Records'!A300:A1299,'Patient Health Records'!T300:T1299,"Not Found")</f>
        <v>0</v>
      </c>
      <c r="S300" s="100" t="b" cm="1">
        <f t="array" ref="S300">_xlfn.SWITCH(R300, "Yes", TRUE, "No", FALSE, R300)</f>
        <v>0</v>
      </c>
      <c r="T300" s="100" t="str">
        <f>_xlfn.XLOOKUP(A300,'Patient Health Records'!A:A,'Patient Health Records'!V:V,"Not Found")</f>
        <v>Fractured Arm</v>
      </c>
      <c r="U300" s="100" t="str">
        <f>_xlfn.XLOOKUP(A300,'Patient Health Records'!A:A,'Patient Health Records'!X:X,"Not Found")</f>
        <v>Ongoing Treatment</v>
      </c>
      <c r="V300" s="100" t="b">
        <f>_xlfn.XLOOKUP(A300,'Billing Details'!A:A,'Billing Details'!K:K,"Not Found")</f>
        <v>1</v>
      </c>
      <c r="W300" s="100" t="str">
        <f>_xlfn.XLOOKUP(A300,'Billing Details'!A:A,'Billing Details'!J:J,"Not Found")</f>
        <v>Medicare</v>
      </c>
      <c r="X300" s="100" t="b">
        <f>_xlfn.XLOOKUP(A300,'Patient Health Records'!A:A,'Patient Health Records'!P:P,"Not Found")</f>
        <v>0</v>
      </c>
      <c r="Y300" s="100" t="b" cm="1">
        <f t="array" ref="Y300">_xlfn.SWITCH(X300, "Yes", TRUE, "No", FALSE, X300)</f>
        <v>0</v>
      </c>
      <c r="Z300" s="100" t="b">
        <f>_xlfn.XLOOKUP(A300,'Patient Health Records'!A:A,'Patient Health Records'!T:T,"Not Found")</f>
        <v>0</v>
      </c>
      <c r="AA300" s="100" t="b" cm="1">
        <f t="array" ref="AA300">_xlfn.SWITCH(Z300, "Yes", TRUE, "No", FALSE, Z300)</f>
        <v>0</v>
      </c>
      <c r="AB300" s="100" t="b">
        <f>_xlfn.XLOOKUP(A300,'Patient Health Records'!A:A,'Patient Health Records'!K:K,"Not Found")</f>
        <v>0</v>
      </c>
      <c r="AC300" s="100" t="b" cm="1">
        <f t="array" ref="AC300">_xlfn.SWITCH(AB300, "Yes", TRUE, "No", FALSE, AB300)</f>
        <v>0</v>
      </c>
    </row>
    <row r="301" spans="1:29">
      <c r="A301" s="2" t="s">
        <v>553</v>
      </c>
      <c r="B301" s="100" t="str">
        <f>_xlfn.XLOOKUP(A301,'Patient Demographics'!A301:A1300,'Patient Demographics'!H301:H1300,"Not Found")</f>
        <v>Adult</v>
      </c>
      <c r="C301" s="100" t="str">
        <f>_xlfn.XLOOKUP(A301,'Patient Demographics'!A301:A1300,'Patient Demographics'!L301:L1300,"Not Found")</f>
        <v>West</v>
      </c>
      <c r="D301" s="100" t="str">
        <f>_xlfn.XLOOKUP(A301,'Patient Demographics'!A:A,'Patient Demographics'!J:J,"Not Found")</f>
        <v>Maharashtra</v>
      </c>
      <c r="E301" s="100">
        <f>_xlfn.XLOOKUP(A301,'Billing Details'!A301:A1300,'Billing Details'!E301:E1300,"Not Found")</f>
        <v>20000</v>
      </c>
      <c r="F301" s="100">
        <f>_xlfn.XLOOKUP(A301,'Billing Details'!A301:A1300,'Billing Details'!M301:M1300,"Not Found")</f>
        <v>0</v>
      </c>
      <c r="G301" s="100">
        <f>_xlfn.XLOOKUP(A301,'Patient Health Records'!A301:A1300,'Patient Health Records'!G301:G1300,"Not Found")</f>
        <v>71.400000000000006</v>
      </c>
      <c r="H301" s="17" t="str">
        <f>_xlfn.XLOOKUP(A301,'Patient Demographics'!A301:A1300,'Patient Demographics'!C301:C1300,"Not Found")</f>
        <v>Male</v>
      </c>
      <c r="I301" s="100" t="str">
        <f>_xlfn.XLOOKUP(A301,'Patient Health Records'!A301:A1300,'Patient Health Records'!B301:B1300,"Not Found")</f>
        <v>A+</v>
      </c>
      <c r="J301" s="100" t="b">
        <f>_xlfn.XLOOKUP(A301,'Patient Health Records'!A301:A1300,'Patient Health Records'!H301:H1300,"Not Found")</f>
        <v>0</v>
      </c>
      <c r="K301" s="100" t="b">
        <f>_xlfn.XLOOKUP(A301,'Patient Health Records'!A301:A1300,'Patient Health Records'!J301:J1300,"Not Found")</f>
        <v>1</v>
      </c>
      <c r="L301" s="100" t="b">
        <f>_xlfn.XLOOKUP(A301,'Billing Details'!A:A,'Billing Details'!K:K,"Not Found")</f>
        <v>0</v>
      </c>
      <c r="M301" s="100" t="str">
        <f>_xlfn.XLOOKUP(A301,'Patient Education'!A:A,'Patient Education'!B:B,"Not Found")</f>
        <v>Bachelor's Degree</v>
      </c>
      <c r="N301" s="100" t="str">
        <f>_xlfn.XLOOKUP(A301,'Patient Education'!A:A,'Patient Education'!C:C,"None")</f>
        <v>Junior Executive</v>
      </c>
      <c r="O301" s="100">
        <f>_xlfn.XLOOKUP(A301,'Patient Demographics'!A:A,'Patient Demographics'!I:I,"Not Found")</f>
        <v>5</v>
      </c>
      <c r="P301" s="100" t="str" cm="1">
        <f t="array" ref="P301">_xlfn.IFS(
 O301 &lt;= 2, "Very Low",
 O301 &lt;= 5, "Low",
 O301 &lt;= 10, "Lower-Middle",
 O301 &lt;= 25, "Middle",
 O301 &lt;= 50, "Upper-Middle",
 O301 &lt;= 100, "High",
 O301 &lt;= 200, "Very High",
 O301 &lt;= 400, "Ultra High"
)</f>
        <v>Low</v>
      </c>
      <c r="Q301" s="33">
        <f>_xlfn.XLOOKUP(A301,'Patient Health Records'!A:A,'Patient Health Records'!E:E,"Not Found")</f>
        <v>25.601491627523398</v>
      </c>
      <c r="R301" s="100" t="b">
        <f>_xlfn.XLOOKUP(A301,'Patient Health Records'!A301:A1300,'Patient Health Records'!T301:T1300,"Not Found")</f>
        <v>0</v>
      </c>
      <c r="S301" s="100" t="b" cm="1">
        <f t="array" ref="S301">_xlfn.SWITCH(R301, "Yes", TRUE, "No", FALSE, R301)</f>
        <v>0</v>
      </c>
      <c r="T301" s="100" t="str">
        <f>_xlfn.XLOOKUP(A301,'Patient Health Records'!A:A,'Patient Health Records'!V:V,"Not Found")</f>
        <v>Cancer</v>
      </c>
      <c r="U301" s="100" t="str">
        <f>_xlfn.XLOOKUP(A301,'Patient Health Records'!A:A,'Patient Health Records'!X:X,"Not Found")</f>
        <v>Critical</v>
      </c>
      <c r="V301" s="100" t="b">
        <f>_xlfn.XLOOKUP(A301,'Billing Details'!A:A,'Billing Details'!K:K,"Not Found")</f>
        <v>0</v>
      </c>
      <c r="W301" s="100">
        <f>_xlfn.XLOOKUP(A301,'Billing Details'!A:A,'Billing Details'!J:J,"Not Found")</f>
        <v>0</v>
      </c>
      <c r="X301" s="100" t="b">
        <f>_xlfn.XLOOKUP(A301,'Patient Health Records'!A:A,'Patient Health Records'!P:P,"Not Found")</f>
        <v>0</v>
      </c>
      <c r="Y301" s="100" t="b" cm="1">
        <f t="array" ref="Y301">_xlfn.SWITCH(X301, "Yes", TRUE, "No", FALSE, X301)</f>
        <v>0</v>
      </c>
      <c r="Z301" s="100" t="b">
        <f>_xlfn.XLOOKUP(A301,'Patient Health Records'!A:A,'Patient Health Records'!T:T,"Not Found")</f>
        <v>0</v>
      </c>
      <c r="AA301" s="100" t="b" cm="1">
        <f t="array" ref="AA301">_xlfn.SWITCH(Z301, "Yes", TRUE, "No", FALSE, Z301)</f>
        <v>0</v>
      </c>
      <c r="AB301" s="100" t="b">
        <f>_xlfn.XLOOKUP(A301,'Patient Health Records'!A:A,'Patient Health Records'!K:K,"Not Found")</f>
        <v>0</v>
      </c>
      <c r="AC301" s="100" t="b" cm="1">
        <f t="array" ref="AC301">_xlfn.SWITCH(AB301, "Yes", TRUE, "No", FALSE, AB301)</f>
        <v>0</v>
      </c>
    </row>
    <row r="302" spans="1:29">
      <c r="A302" s="2" t="s">
        <v>555</v>
      </c>
      <c r="B302" s="100" t="str">
        <f>_xlfn.XLOOKUP(A302,'Patient Demographics'!A302:A1301,'Patient Demographics'!H302:H1301,"Not Found")</f>
        <v>Young Adult</v>
      </c>
      <c r="C302" s="100" t="str">
        <f>_xlfn.XLOOKUP(A302,'Patient Demographics'!A302:A1301,'Patient Demographics'!L302:L1301,"Not Found")</f>
        <v>West</v>
      </c>
      <c r="D302" s="100" t="str">
        <f>_xlfn.XLOOKUP(A302,'Patient Demographics'!A:A,'Patient Demographics'!J:J,"Not Found")</f>
        <v>Maharashtra</v>
      </c>
      <c r="E302" s="100">
        <f>_xlfn.XLOOKUP(A302,'Billing Details'!A302:A1301,'Billing Details'!E302:E1301,"Not Found")</f>
        <v>45000</v>
      </c>
      <c r="F302" s="100">
        <f>_xlfn.XLOOKUP(A302,'Billing Details'!A302:A1301,'Billing Details'!M302:M1301,"Not Found")</f>
        <v>26396.19</v>
      </c>
      <c r="G302" s="100">
        <f>_xlfn.XLOOKUP(A302,'Patient Health Records'!A302:A1301,'Patient Health Records'!G302:G1301,"Not Found")</f>
        <v>82.4</v>
      </c>
      <c r="H302" s="17" t="str">
        <f>_xlfn.XLOOKUP(A302,'Patient Demographics'!A302:A1301,'Patient Demographics'!C302:C1301,"Not Found")</f>
        <v>Female</v>
      </c>
      <c r="I302" s="100" t="str">
        <f>_xlfn.XLOOKUP(A302,'Patient Health Records'!A302:A1301,'Patient Health Records'!B302:B1301,"Not Found")</f>
        <v>O+</v>
      </c>
      <c r="J302" s="100" t="b">
        <f>_xlfn.XLOOKUP(A302,'Patient Health Records'!A302:A1301,'Patient Health Records'!H302:H1301,"Not Found")</f>
        <v>0</v>
      </c>
      <c r="K302" s="100" t="b">
        <f>_xlfn.XLOOKUP(A302,'Patient Health Records'!A302:A1301,'Patient Health Records'!J302:J1301,"Not Found")</f>
        <v>0</v>
      </c>
      <c r="L302" s="100" t="b">
        <f>_xlfn.XLOOKUP(A302,'Billing Details'!A:A,'Billing Details'!K:K,"Not Found")</f>
        <v>1</v>
      </c>
      <c r="M302" s="100" t="str">
        <f>_xlfn.XLOOKUP(A302,'Patient Education'!A:A,'Patient Education'!B:B,"Not Found")</f>
        <v>Master's Degree</v>
      </c>
      <c r="N302" s="100" t="str">
        <f>_xlfn.XLOOKUP(A302,'Patient Education'!A:A,'Patient Education'!C:C,"None")</f>
        <v>Doctor</v>
      </c>
      <c r="O302" s="100">
        <f>_xlfn.XLOOKUP(A302,'Patient Demographics'!A:A,'Patient Demographics'!I:I,"Not Found")</f>
        <v>70</v>
      </c>
      <c r="P302" s="100" t="str" cm="1">
        <f t="array" ref="P302">_xlfn.IFS(
 O302 &lt;= 2, "Very Low",
 O302 &lt;= 5, "Low",
 O302 &lt;= 10, "Lower-Middle",
 O302 &lt;= 25, "Middle",
 O302 &lt;= 50, "Upper-Middle",
 O302 &lt;= 100, "High",
 O302 &lt;= 200, "Very High",
 O302 &lt;= 400, "Ultra High"
)</f>
        <v>High</v>
      </c>
      <c r="Q302" s="33">
        <f>_xlfn.XLOOKUP(A302,'Patient Health Records'!A:A,'Patient Health Records'!E:E,"Not Found")</f>
        <v>30.266299357208453</v>
      </c>
      <c r="R302" s="100" t="b">
        <f>_xlfn.XLOOKUP(A302,'Patient Health Records'!A302:A1301,'Patient Health Records'!T302:T1301,"Not Found")</f>
        <v>1</v>
      </c>
      <c r="S302" s="100" t="b" cm="1">
        <f t="array" ref="S302">_xlfn.SWITCH(R302, "Yes", TRUE, "No", FALSE, R302)</f>
        <v>1</v>
      </c>
      <c r="T302" s="100" t="str">
        <f>_xlfn.XLOOKUP(A302,'Patient Health Records'!A:A,'Patient Health Records'!V:V,"Not Found")</f>
        <v>Cancer</v>
      </c>
      <c r="U302" s="100" t="str">
        <f>_xlfn.XLOOKUP(A302,'Patient Health Records'!A:A,'Patient Health Records'!X:X,"Not Found")</f>
        <v>Recovered</v>
      </c>
      <c r="V302" s="100" t="b">
        <f>_xlfn.XLOOKUP(A302,'Billing Details'!A:A,'Billing Details'!K:K,"Not Found")</f>
        <v>1</v>
      </c>
      <c r="W302" s="100" t="str">
        <f>_xlfn.XLOOKUP(A302,'Billing Details'!A:A,'Billing Details'!J:J,"Not Found")</f>
        <v>UnitedHealthcare</v>
      </c>
      <c r="X302" s="100" t="b">
        <f>_xlfn.XLOOKUP(A302,'Patient Health Records'!A:A,'Patient Health Records'!P:P,"Not Found")</f>
        <v>0</v>
      </c>
      <c r="Y302" s="100" t="b" cm="1">
        <f t="array" ref="Y302">_xlfn.SWITCH(X302, "Yes", TRUE, "No", FALSE, X302)</f>
        <v>0</v>
      </c>
      <c r="Z302" s="100" t="b">
        <f>_xlfn.XLOOKUP(A302,'Patient Health Records'!A:A,'Patient Health Records'!T:T,"Not Found")</f>
        <v>1</v>
      </c>
      <c r="AA302" s="100" t="b" cm="1">
        <f t="array" ref="AA302">_xlfn.SWITCH(Z302, "Yes", TRUE, "No", FALSE, Z302)</f>
        <v>1</v>
      </c>
      <c r="AB302" s="100" t="str">
        <f>_xlfn.XLOOKUP(A302,'Patient Health Records'!A:A,'Patient Health Records'!K:K,"Not Found")</f>
        <v>No</v>
      </c>
      <c r="AC302" s="100" t="b" cm="1">
        <f t="array" ref="AC302">_xlfn.SWITCH(AB302, "Yes", TRUE, "No", FALSE, AB302)</f>
        <v>0</v>
      </c>
    </row>
    <row r="303" spans="1:29">
      <c r="A303" s="2" t="s">
        <v>556</v>
      </c>
      <c r="B303" s="100" t="str">
        <f>_xlfn.XLOOKUP(A303,'Patient Demographics'!A303:A1302,'Patient Demographics'!H303:H1302,"Not Found")</f>
        <v>Adult</v>
      </c>
      <c r="C303" s="100" t="str">
        <f>_xlfn.XLOOKUP(A303,'Patient Demographics'!A303:A1302,'Patient Demographics'!L303:L1302,"Not Found")</f>
        <v>South</v>
      </c>
      <c r="D303" s="100" t="str">
        <f>_xlfn.XLOOKUP(A303,'Patient Demographics'!A:A,'Patient Demographics'!J:J,"Not Found")</f>
        <v>Karnataka</v>
      </c>
      <c r="E303" s="100">
        <f>_xlfn.XLOOKUP(A303,'Billing Details'!A303:A1302,'Billing Details'!E303:E1302,"Not Found")</f>
        <v>40000</v>
      </c>
      <c r="F303" s="100">
        <f>_xlfn.XLOOKUP(A303,'Billing Details'!A303:A1302,'Billing Details'!M303:M1302,"Not Found")</f>
        <v>30393.3</v>
      </c>
      <c r="G303" s="100">
        <f>_xlfn.XLOOKUP(A303,'Patient Health Records'!A303:A1302,'Patient Health Records'!G303:G1302,"Not Found")</f>
        <v>75.400000000000006</v>
      </c>
      <c r="H303" s="17" t="str">
        <f>_xlfn.XLOOKUP(A303,'Patient Demographics'!A303:A1302,'Patient Demographics'!C303:C1302,"Not Found")</f>
        <v>Male</v>
      </c>
      <c r="I303" s="100" t="str">
        <f>_xlfn.XLOOKUP(A303,'Patient Health Records'!A303:A1302,'Patient Health Records'!B303:B1302,"Not Found")</f>
        <v>AB-</v>
      </c>
      <c r="J303" s="100" t="b">
        <f>_xlfn.XLOOKUP(A303,'Patient Health Records'!A303:A1302,'Patient Health Records'!H303:H1302,"Not Found")</f>
        <v>0</v>
      </c>
      <c r="K303" s="100" t="b">
        <f>_xlfn.XLOOKUP(A303,'Patient Health Records'!A303:A1302,'Patient Health Records'!J303:J1302,"Not Found")</f>
        <v>1</v>
      </c>
      <c r="L303" s="100" t="b">
        <f>_xlfn.XLOOKUP(A303,'Billing Details'!A:A,'Billing Details'!K:K,"Not Found")</f>
        <v>1</v>
      </c>
      <c r="M303" s="100" t="str">
        <f>_xlfn.XLOOKUP(A303,'Patient Education'!A:A,'Patient Education'!B:B,"Not Found")</f>
        <v>Master's Degree</v>
      </c>
      <c r="N303" s="100" t="str">
        <f>_xlfn.XLOOKUP(A303,'Patient Education'!A:A,'Patient Education'!C:C,"None")</f>
        <v>Manager</v>
      </c>
      <c r="O303" s="100">
        <f>_xlfn.XLOOKUP(A303,'Patient Demographics'!A:A,'Patient Demographics'!I:I,"Not Found")</f>
        <v>15</v>
      </c>
      <c r="P303" s="100" t="str" cm="1">
        <f t="array" ref="P303">_xlfn.IFS(
 O303 &lt;= 2, "Very Low",
 O303 &lt;= 5, "Low",
 O303 &lt;= 10, "Lower-Middle",
 O303 &lt;= 25, "Middle",
 O303 &lt;= 50, "Upper-Middle",
 O303 &lt;= 100, "High",
 O303 &lt;= 200, "Very High",
 O303 &lt;= 400, "Ultra High"
)</f>
        <v>Middle</v>
      </c>
      <c r="Q303" s="33">
        <f>_xlfn.XLOOKUP(A303,'Patient Health Records'!A:A,'Patient Health Records'!E:E,"Not Found")</f>
        <v>29.088383935804945</v>
      </c>
      <c r="R303" s="100" t="b">
        <f>_xlfn.XLOOKUP(A303,'Patient Health Records'!A303:A1302,'Patient Health Records'!T303:T1302,"Not Found")</f>
        <v>1</v>
      </c>
      <c r="S303" s="100" t="b" cm="1">
        <f t="array" ref="S303">_xlfn.SWITCH(R303, "Yes", TRUE, "No", FALSE, R303)</f>
        <v>1</v>
      </c>
      <c r="T303" s="100" t="str">
        <f>_xlfn.XLOOKUP(A303,'Patient Health Records'!A:A,'Patient Health Records'!V:V,"Not Found")</f>
        <v>Heart Attack</v>
      </c>
      <c r="U303" s="100" t="str">
        <f>_xlfn.XLOOKUP(A303,'Patient Health Records'!A:A,'Patient Health Records'!X:X,"Not Found")</f>
        <v>Recovered</v>
      </c>
      <c r="V303" s="100" t="b">
        <f>_xlfn.XLOOKUP(A303,'Billing Details'!A:A,'Billing Details'!K:K,"Not Found")</f>
        <v>1</v>
      </c>
      <c r="W303" s="100" t="str">
        <f>_xlfn.XLOOKUP(A303,'Billing Details'!A:A,'Billing Details'!J:J,"Not Found")</f>
        <v>Cigna</v>
      </c>
      <c r="X303" s="100" t="b">
        <f>_xlfn.XLOOKUP(A303,'Patient Health Records'!A:A,'Patient Health Records'!P:P,"Not Found")</f>
        <v>1</v>
      </c>
      <c r="Y303" s="100" t="b" cm="1">
        <f t="array" ref="Y303">_xlfn.SWITCH(X303, "Yes", TRUE, "No", FALSE, X303)</f>
        <v>1</v>
      </c>
      <c r="Z303" s="100" t="b">
        <f>_xlfn.XLOOKUP(A303,'Patient Health Records'!A:A,'Patient Health Records'!T:T,"Not Found")</f>
        <v>1</v>
      </c>
      <c r="AA303" s="100" t="b" cm="1">
        <f t="array" ref="AA303">_xlfn.SWITCH(Z303, "Yes", TRUE, "No", FALSE, Z303)</f>
        <v>1</v>
      </c>
      <c r="AB303" s="100" t="b">
        <f>_xlfn.XLOOKUP(A303,'Patient Health Records'!A:A,'Patient Health Records'!K:K,"Not Found")</f>
        <v>0</v>
      </c>
      <c r="AC303" s="100" t="b" cm="1">
        <f t="array" ref="AC303">_xlfn.SWITCH(AB303, "Yes", TRUE, "No", FALSE, AB303)</f>
        <v>0</v>
      </c>
    </row>
    <row r="304" spans="1:29">
      <c r="A304" s="2" t="s">
        <v>558</v>
      </c>
      <c r="B304" s="100" t="str">
        <f>_xlfn.XLOOKUP(A304,'Patient Demographics'!A304:A1303,'Patient Demographics'!H304:H1303,"Not Found")</f>
        <v>Adult</v>
      </c>
      <c r="C304" s="100" t="str">
        <f>_xlfn.XLOOKUP(A304,'Patient Demographics'!A304:A1303,'Patient Demographics'!L304:L1303,"Not Found")</f>
        <v>West</v>
      </c>
      <c r="D304" s="100" t="str">
        <f>_xlfn.XLOOKUP(A304,'Patient Demographics'!A:A,'Patient Demographics'!J:J,"Not Found")</f>
        <v>Maharashtra</v>
      </c>
      <c r="E304" s="100">
        <f>_xlfn.XLOOKUP(A304,'Billing Details'!A304:A1303,'Billing Details'!E304:E1303,"Not Found")</f>
        <v>18000</v>
      </c>
      <c r="F304" s="100">
        <f>_xlfn.XLOOKUP(A304,'Billing Details'!A304:A1303,'Billing Details'!M304:M1303,"Not Found")</f>
        <v>15337.380000000001</v>
      </c>
      <c r="G304" s="100">
        <f>_xlfn.XLOOKUP(A304,'Patient Health Records'!A304:A1303,'Patient Health Records'!G304:G1303,"Not Found")</f>
        <v>90.6</v>
      </c>
      <c r="H304" s="17" t="str">
        <f>_xlfn.XLOOKUP(A304,'Patient Demographics'!A304:A1303,'Patient Demographics'!C304:C1303,"Not Found")</f>
        <v>Male</v>
      </c>
      <c r="I304" s="100" t="str">
        <f>_xlfn.XLOOKUP(A304,'Patient Health Records'!A304:A1303,'Patient Health Records'!B304:B1303,"Not Found")</f>
        <v>A-</v>
      </c>
      <c r="J304" s="100" t="b">
        <f>_xlfn.XLOOKUP(A304,'Patient Health Records'!A304:A1303,'Patient Health Records'!H304:H1303,"Not Found")</f>
        <v>1</v>
      </c>
      <c r="K304" s="100" t="b">
        <f>_xlfn.XLOOKUP(A304,'Patient Health Records'!A304:A1303,'Patient Health Records'!J304:J1303,"Not Found")</f>
        <v>0</v>
      </c>
      <c r="L304" s="100" t="b">
        <f>_xlfn.XLOOKUP(A304,'Billing Details'!A:A,'Billing Details'!K:K,"Not Found")</f>
        <v>1</v>
      </c>
      <c r="M304" s="100" t="str">
        <f>_xlfn.XLOOKUP(A304,'Patient Education'!A:A,'Patient Education'!B:B,"Not Found")</f>
        <v>Bachelor's Degree</v>
      </c>
      <c r="N304" s="100" t="str">
        <f>_xlfn.XLOOKUP(A304,'Patient Education'!A:A,'Patient Education'!C:C,"None")</f>
        <v>Junior Executive</v>
      </c>
      <c r="O304" s="100">
        <f>_xlfn.XLOOKUP(A304,'Patient Demographics'!A:A,'Patient Demographics'!I:I,"Not Found")</f>
        <v>20</v>
      </c>
      <c r="P304" s="100" t="str" cm="1">
        <f t="array" ref="P304">_xlfn.IFS(
 O304 &lt;= 2, "Very Low",
 O304 &lt;= 5, "Low",
 O304 &lt;= 10, "Lower-Middle",
 O304 &lt;= 25, "Middle",
 O304 &lt;= 50, "Upper-Middle",
 O304 &lt;= 100, "High",
 O304 &lt;= 200, "Very High",
 O304 &lt;= 400, "Ultra High"
)</f>
        <v>Middle</v>
      </c>
      <c r="Q304" s="33">
        <f>_xlfn.XLOOKUP(A304,'Patient Health Records'!A:A,'Patient Health Records'!E:E,"Not Found")</f>
        <v>33.685306365258775</v>
      </c>
      <c r="R304" s="100" t="b">
        <f>_xlfn.XLOOKUP(A304,'Patient Health Records'!A304:A1303,'Patient Health Records'!T304:T1303,"Not Found")</f>
        <v>1</v>
      </c>
      <c r="S304" s="100" t="b" cm="1">
        <f t="array" ref="S304">_xlfn.SWITCH(R304, "Yes", TRUE, "No", FALSE, R304)</f>
        <v>1</v>
      </c>
      <c r="T304" s="100" t="str">
        <f>_xlfn.XLOOKUP(A304,'Patient Health Records'!A:A,'Patient Health Records'!V:V,"Not Found")</f>
        <v>Osteoarthritis</v>
      </c>
      <c r="U304" s="100" t="str">
        <f>_xlfn.XLOOKUP(A304,'Patient Health Records'!A:A,'Patient Health Records'!X:X,"Not Found")</f>
        <v>Ongoing Treatment</v>
      </c>
      <c r="V304" s="100" t="b">
        <f>_xlfn.XLOOKUP(A304,'Billing Details'!A:A,'Billing Details'!K:K,"Not Found")</f>
        <v>1</v>
      </c>
      <c r="W304" s="100" t="str">
        <f>_xlfn.XLOOKUP(A304,'Billing Details'!A:A,'Billing Details'!J:J,"Not Found")</f>
        <v>Medicare</v>
      </c>
      <c r="X304" s="100" t="b">
        <f>_xlfn.XLOOKUP(A304,'Patient Health Records'!A:A,'Patient Health Records'!P:P,"Not Found")</f>
        <v>1</v>
      </c>
      <c r="Y304" s="100" t="b" cm="1">
        <f t="array" ref="Y304">_xlfn.SWITCH(X304, "Yes", TRUE, "No", FALSE, X304)</f>
        <v>1</v>
      </c>
      <c r="Z304" s="100" t="b">
        <f>_xlfn.XLOOKUP(A304,'Patient Health Records'!A:A,'Patient Health Records'!T:T,"Not Found")</f>
        <v>1</v>
      </c>
      <c r="AA304" s="100" t="b" cm="1">
        <f t="array" ref="AA304">_xlfn.SWITCH(Z304, "Yes", TRUE, "No", FALSE, Z304)</f>
        <v>1</v>
      </c>
      <c r="AB304" s="100" t="b">
        <f>_xlfn.XLOOKUP(A304,'Patient Health Records'!A:A,'Patient Health Records'!K:K,"Not Found")</f>
        <v>1</v>
      </c>
      <c r="AC304" s="100" t="b" cm="1">
        <f t="array" ref="AC304">_xlfn.SWITCH(AB304, "Yes", TRUE, "No", FALSE, AB304)</f>
        <v>1</v>
      </c>
    </row>
    <row r="305" spans="1:29">
      <c r="A305" s="2" t="s">
        <v>559</v>
      </c>
      <c r="B305" s="100" t="str">
        <f>_xlfn.XLOOKUP(A305,'Patient Demographics'!A305:A1304,'Patient Demographics'!H305:H1304,"Not Found")</f>
        <v>Middle-aged</v>
      </c>
      <c r="C305" s="100" t="str">
        <f>_xlfn.XLOOKUP(A305,'Patient Demographics'!A305:A1304,'Patient Demographics'!L305:L1304,"Not Found")</f>
        <v>West</v>
      </c>
      <c r="D305" s="100" t="str">
        <f>_xlfn.XLOOKUP(A305,'Patient Demographics'!A:A,'Patient Demographics'!J:J,"Not Found")</f>
        <v>Maharashtra</v>
      </c>
      <c r="E305" s="100">
        <f>_xlfn.XLOOKUP(A305,'Billing Details'!A305:A1304,'Billing Details'!E305:E1304,"Not Found")</f>
        <v>21000</v>
      </c>
      <c r="F305" s="100">
        <f>_xlfn.XLOOKUP(A305,'Billing Details'!A305:A1304,'Billing Details'!M305:M1304,"Not Found")</f>
        <v>17377.78</v>
      </c>
      <c r="G305" s="100">
        <f>_xlfn.XLOOKUP(A305,'Patient Health Records'!A305:A1304,'Patient Health Records'!G305:G1304,"Not Found")</f>
        <v>82.5</v>
      </c>
      <c r="H305" s="17" t="str">
        <f>_xlfn.XLOOKUP(A305,'Patient Demographics'!A305:A1304,'Patient Demographics'!C305:C1304,"Not Found")</f>
        <v>Female</v>
      </c>
      <c r="I305" s="100" t="str">
        <f>_xlfn.XLOOKUP(A305,'Patient Health Records'!A305:A1304,'Patient Health Records'!B305:B1304,"Not Found")</f>
        <v>A+</v>
      </c>
      <c r="J305" s="100" t="b">
        <f>_xlfn.XLOOKUP(A305,'Patient Health Records'!A305:A1304,'Patient Health Records'!H305:H1304,"Not Found")</f>
        <v>1</v>
      </c>
      <c r="K305" s="100" t="b">
        <f>_xlfn.XLOOKUP(A305,'Patient Health Records'!A305:A1304,'Patient Health Records'!J305:J1304,"Not Found")</f>
        <v>1</v>
      </c>
      <c r="L305" s="100" t="b">
        <f>_xlfn.XLOOKUP(A305,'Billing Details'!A:A,'Billing Details'!K:K,"Not Found")</f>
        <v>1</v>
      </c>
      <c r="M305" s="100" t="str">
        <f>_xlfn.XLOOKUP(A305,'Patient Education'!A:A,'Patient Education'!B:B,"Not Found")</f>
        <v>Master's Degree</v>
      </c>
      <c r="N305" s="100" t="str">
        <f>_xlfn.XLOOKUP(A305,'Patient Education'!A:A,'Patient Education'!C:C,"None")</f>
        <v>Software Engineer</v>
      </c>
      <c r="O305" s="100">
        <f>_xlfn.XLOOKUP(A305,'Patient Demographics'!A:A,'Patient Demographics'!I:I,"Not Found")</f>
        <v>20</v>
      </c>
      <c r="P305" s="100" t="str" cm="1">
        <f t="array" ref="P305">_xlfn.IFS(
 O305 &lt;= 2, "Very Low",
 O305 &lt;= 5, "Low",
 O305 &lt;= 10, "Lower-Middle",
 O305 &lt;= 25, "Middle",
 O305 &lt;= 50, "Upper-Middle",
 O305 &lt;= 100, "High",
 O305 &lt;= 200, "Very High",
 O305 &lt;= 400, "Ultra High"
)</f>
        <v>Middle</v>
      </c>
      <c r="Q305" s="33">
        <f>_xlfn.XLOOKUP(A305,'Patient Health Records'!A:A,'Patient Health Records'!E:E,"Not Found")</f>
        <v>29.58155545197031</v>
      </c>
      <c r="R305" s="100" t="b">
        <f>_xlfn.XLOOKUP(A305,'Patient Health Records'!A305:A1304,'Patient Health Records'!T305:T1304,"Not Found")</f>
        <v>1</v>
      </c>
      <c r="S305" s="100" t="b" cm="1">
        <f t="array" ref="S305">_xlfn.SWITCH(R305, "Yes", TRUE, "No", FALSE, R305)</f>
        <v>1</v>
      </c>
      <c r="T305" s="100" t="str">
        <f>_xlfn.XLOOKUP(A305,'Patient Health Records'!A:A,'Patient Health Records'!V:V,"Not Found")</f>
        <v>Respiratory Infection</v>
      </c>
      <c r="U305" s="100" t="str">
        <f>_xlfn.XLOOKUP(A305,'Patient Health Records'!A:A,'Patient Health Records'!X:X,"Not Found")</f>
        <v>Recovered</v>
      </c>
      <c r="V305" s="100" t="b">
        <f>_xlfn.XLOOKUP(A305,'Billing Details'!A:A,'Billing Details'!K:K,"Not Found")</f>
        <v>1</v>
      </c>
      <c r="W305" s="100" t="str">
        <f>_xlfn.XLOOKUP(A305,'Billing Details'!A:A,'Billing Details'!J:J,"Not Found")</f>
        <v>Aetna</v>
      </c>
      <c r="X305" s="100" t="b">
        <f>_xlfn.XLOOKUP(A305,'Patient Health Records'!A:A,'Patient Health Records'!P:P,"Not Found")</f>
        <v>1</v>
      </c>
      <c r="Y305" s="100" t="b" cm="1">
        <f t="array" ref="Y305">_xlfn.SWITCH(X305, "Yes", TRUE, "No", FALSE, X305)</f>
        <v>1</v>
      </c>
      <c r="Z305" s="100" t="b">
        <f>_xlfn.XLOOKUP(A305,'Patient Health Records'!A:A,'Patient Health Records'!T:T,"Not Found")</f>
        <v>1</v>
      </c>
      <c r="AA305" s="100" t="b" cm="1">
        <f t="array" ref="AA305">_xlfn.SWITCH(Z305, "Yes", TRUE, "No", FALSE, Z305)</f>
        <v>1</v>
      </c>
      <c r="AB305" s="100" t="b">
        <f>_xlfn.XLOOKUP(A305,'Patient Health Records'!A:A,'Patient Health Records'!K:K,"Not Found")</f>
        <v>1</v>
      </c>
      <c r="AC305" s="100" t="b" cm="1">
        <f t="array" ref="AC305">_xlfn.SWITCH(AB305, "Yes", TRUE, "No", FALSE, AB305)</f>
        <v>1</v>
      </c>
    </row>
    <row r="306" spans="1:29">
      <c r="A306" s="2" t="s">
        <v>561</v>
      </c>
      <c r="B306" s="100" t="str">
        <f>_xlfn.XLOOKUP(A306,'Patient Demographics'!A306:A1305,'Patient Demographics'!H306:H1305,"Not Found")</f>
        <v>Senior</v>
      </c>
      <c r="C306" s="100" t="str">
        <f>_xlfn.XLOOKUP(A306,'Patient Demographics'!A306:A1305,'Patient Demographics'!L306:L1305,"Not Found")</f>
        <v>West</v>
      </c>
      <c r="D306" s="100" t="str">
        <f>_xlfn.XLOOKUP(A306,'Patient Demographics'!A:A,'Patient Demographics'!J:J,"Not Found")</f>
        <v>Gujarat</v>
      </c>
      <c r="E306" s="100">
        <f>_xlfn.XLOOKUP(A306,'Billing Details'!A306:A1305,'Billing Details'!E306:E1305,"Not Found")</f>
        <v>800</v>
      </c>
      <c r="F306" s="100">
        <f>_xlfn.XLOOKUP(A306,'Billing Details'!A306:A1305,'Billing Details'!M306:M1305,"Not Found")</f>
        <v>555.04</v>
      </c>
      <c r="G306" s="100">
        <f>_xlfn.XLOOKUP(A306,'Patient Health Records'!A306:A1305,'Patient Health Records'!G306:G1305,"Not Found")</f>
        <v>74.2</v>
      </c>
      <c r="H306" s="17" t="str">
        <f>_xlfn.XLOOKUP(A306,'Patient Demographics'!A306:A1305,'Patient Demographics'!C306:C1305,"Not Found")</f>
        <v>Male</v>
      </c>
      <c r="I306" s="100" t="str">
        <f>_xlfn.XLOOKUP(A306,'Patient Health Records'!A306:A1305,'Patient Health Records'!B306:B1305,"Not Found")</f>
        <v>AB-</v>
      </c>
      <c r="J306" s="100" t="b">
        <f>_xlfn.XLOOKUP(A306,'Patient Health Records'!A306:A1305,'Patient Health Records'!H306:H1305,"Not Found")</f>
        <v>1</v>
      </c>
      <c r="K306" s="100" t="b">
        <f>_xlfn.XLOOKUP(A306,'Patient Health Records'!A306:A1305,'Patient Health Records'!J306:J1305,"Not Found")</f>
        <v>0</v>
      </c>
      <c r="L306" s="100" t="b">
        <f>_xlfn.XLOOKUP(A306,'Billing Details'!A:A,'Billing Details'!K:K,"Not Found")</f>
        <v>1</v>
      </c>
      <c r="M306" s="100" t="str">
        <f>_xlfn.XLOOKUP(A306,'Patient Education'!A:A,'Patient Education'!B:B,"Not Found")</f>
        <v>School</v>
      </c>
      <c r="N306" s="100" t="str">
        <f>_xlfn.XLOOKUP(A306,'Patient Education'!A:A,'Patient Education'!C:C,"None")</f>
        <v>Clerical Staff</v>
      </c>
      <c r="O306" s="100">
        <f>_xlfn.XLOOKUP(A306,'Patient Demographics'!A:A,'Patient Demographics'!I:I,"Not Found")</f>
        <v>30</v>
      </c>
      <c r="P306" s="100" t="str" cm="1">
        <f t="array" ref="P306">_xlfn.IFS(
 O306 &lt;= 2, "Very Low",
 O306 &lt;= 5, "Low",
 O306 &lt;= 10, "Lower-Middle",
 O306 &lt;= 25, "Middle",
 O306 &lt;= 50, "Upper-Middle",
 O306 &lt;= 100, "High",
 O306 &lt;= 200, "Very High",
 O306 &lt;= 400, "Ultra High"
)</f>
        <v>Upper-Middle</v>
      </c>
      <c r="Q306" s="33">
        <f>_xlfn.XLOOKUP(A306,'Patient Health Records'!A:A,'Patient Health Records'!E:E,"Not Found")</f>
        <v>26.289682539682545</v>
      </c>
      <c r="R306" s="100" t="b">
        <f>_xlfn.XLOOKUP(A306,'Patient Health Records'!A306:A1305,'Patient Health Records'!T306:T1305,"Not Found")</f>
        <v>0</v>
      </c>
      <c r="S306" s="100" t="b" cm="1">
        <f t="array" ref="S306">_xlfn.SWITCH(R306, "Yes", TRUE, "No", FALSE, R306)</f>
        <v>0</v>
      </c>
      <c r="T306" s="100" t="str">
        <f>_xlfn.XLOOKUP(A306,'Patient Health Records'!A:A,'Patient Health Records'!V:V,"Not Found")</f>
        <v>Stroke</v>
      </c>
      <c r="U306" s="100" t="str">
        <f>_xlfn.XLOOKUP(A306,'Patient Health Records'!A:A,'Patient Health Records'!X:X,"Not Found")</f>
        <v>Critical</v>
      </c>
      <c r="V306" s="100" t="b">
        <f>_xlfn.XLOOKUP(A306,'Billing Details'!A:A,'Billing Details'!K:K,"Not Found")</f>
        <v>1</v>
      </c>
      <c r="W306" s="100" t="str">
        <f>_xlfn.XLOOKUP(A306,'Billing Details'!A:A,'Billing Details'!J:J,"Not Found")</f>
        <v>Aetna</v>
      </c>
      <c r="X306" s="100" t="b">
        <f>_xlfn.XLOOKUP(A306,'Patient Health Records'!A:A,'Patient Health Records'!P:P,"Not Found")</f>
        <v>0</v>
      </c>
      <c r="Y306" s="100" t="b" cm="1">
        <f t="array" ref="Y306">_xlfn.SWITCH(X306, "Yes", TRUE, "No", FALSE, X306)</f>
        <v>0</v>
      </c>
      <c r="Z306" s="100" t="b">
        <f>_xlfn.XLOOKUP(A306,'Patient Health Records'!A:A,'Patient Health Records'!T:T,"Not Found")</f>
        <v>0</v>
      </c>
      <c r="AA306" s="100" t="b" cm="1">
        <f t="array" ref="AA306">_xlfn.SWITCH(Z306, "Yes", TRUE, "No", FALSE, Z306)</f>
        <v>0</v>
      </c>
      <c r="AB306" s="100" t="b">
        <f>_xlfn.XLOOKUP(A306,'Patient Health Records'!A:A,'Patient Health Records'!K:K,"Not Found")</f>
        <v>0</v>
      </c>
      <c r="AC306" s="100" t="b" cm="1">
        <f t="array" ref="AC306">_xlfn.SWITCH(AB306, "Yes", TRUE, "No", FALSE, AB306)</f>
        <v>0</v>
      </c>
    </row>
    <row r="307" spans="1:29">
      <c r="A307" s="2" t="s">
        <v>562</v>
      </c>
      <c r="B307" s="100" t="str">
        <f>_xlfn.XLOOKUP(A307,'Patient Demographics'!A307:A1306,'Patient Demographics'!H307:H1306,"Not Found")</f>
        <v>Adult</v>
      </c>
      <c r="C307" s="100" t="str">
        <f>_xlfn.XLOOKUP(A307,'Patient Demographics'!A307:A1306,'Patient Demographics'!L307:L1306,"Not Found")</f>
        <v>South</v>
      </c>
      <c r="D307" s="100" t="str">
        <f>_xlfn.XLOOKUP(A307,'Patient Demographics'!A:A,'Patient Demographics'!J:J,"Not Found")</f>
        <v>Karnataka</v>
      </c>
      <c r="E307" s="100">
        <f>_xlfn.XLOOKUP(A307,'Billing Details'!A307:A1306,'Billing Details'!E307:E1306,"Not Found")</f>
        <v>12000</v>
      </c>
      <c r="F307" s="100">
        <f>_xlfn.XLOOKUP(A307,'Billing Details'!A307:A1306,'Billing Details'!M307:M1306,"Not Found")</f>
        <v>6992.64</v>
      </c>
      <c r="G307" s="100">
        <f>_xlfn.XLOOKUP(A307,'Patient Health Records'!A307:A1306,'Patient Health Records'!G307:G1306,"Not Found")</f>
        <v>66.8</v>
      </c>
      <c r="H307" s="17" t="str">
        <f>_xlfn.XLOOKUP(A307,'Patient Demographics'!A307:A1306,'Patient Demographics'!C307:C1306,"Not Found")</f>
        <v>Female</v>
      </c>
      <c r="I307" s="100" t="str">
        <f>_xlfn.XLOOKUP(A307,'Patient Health Records'!A307:A1306,'Patient Health Records'!B307:B1306,"Not Found")</f>
        <v>O-</v>
      </c>
      <c r="J307" s="100" t="b">
        <f>_xlfn.XLOOKUP(A307,'Patient Health Records'!A307:A1306,'Patient Health Records'!H307:H1306,"Not Found")</f>
        <v>0</v>
      </c>
      <c r="K307" s="100" t="b">
        <f>_xlfn.XLOOKUP(A307,'Patient Health Records'!A307:A1306,'Patient Health Records'!J307:J1306,"Not Found")</f>
        <v>1</v>
      </c>
      <c r="L307" s="100" t="b">
        <f>_xlfn.XLOOKUP(A307,'Billing Details'!A:A,'Billing Details'!K:K,"Not Found")</f>
        <v>1</v>
      </c>
      <c r="M307" s="100" t="str">
        <f>_xlfn.XLOOKUP(A307,'Patient Education'!A:A,'Patient Education'!B:B,"Not Found")</f>
        <v>School</v>
      </c>
      <c r="N307" s="100" t="str">
        <f>_xlfn.XLOOKUP(A307,'Patient Education'!A:A,'Patient Education'!C:C,"None")</f>
        <v>Clerical Staff</v>
      </c>
      <c r="O307" s="100">
        <f>_xlfn.XLOOKUP(A307,'Patient Demographics'!A:A,'Patient Demographics'!I:I,"Not Found")</f>
        <v>7</v>
      </c>
      <c r="P307" s="100" t="str" cm="1">
        <f t="array" ref="P307">_xlfn.IFS(
 O307 &lt;= 2, "Very Low",
 O307 &lt;= 5, "Low",
 O307 &lt;= 10, "Lower-Middle",
 O307 &lt;= 25, "Middle",
 O307 &lt;= 50, "Upper-Middle",
 O307 &lt;= 100, "High",
 O307 &lt;= 200, "Very High",
 O307 &lt;= 400, "Ultra High"
)</f>
        <v>Lower-Middle</v>
      </c>
      <c r="Q307" s="33">
        <f>_xlfn.XLOOKUP(A307,'Patient Health Records'!A:A,'Patient Health Records'!E:E,"Not Found")</f>
        <v>23.66780045351474</v>
      </c>
      <c r="R307" s="100" t="b">
        <f>_xlfn.XLOOKUP(A307,'Patient Health Records'!A307:A1306,'Patient Health Records'!T307:T1306,"Not Found")</f>
        <v>0</v>
      </c>
      <c r="S307" s="100" t="b" cm="1">
        <f t="array" ref="S307">_xlfn.SWITCH(R307, "Yes", TRUE, "No", FALSE, R307)</f>
        <v>0</v>
      </c>
      <c r="T307" s="100" t="str">
        <f>_xlfn.XLOOKUP(A307,'Patient Health Records'!A:A,'Patient Health Records'!V:V,"Not Found")</f>
        <v>Childbirth</v>
      </c>
      <c r="U307" s="100" t="str">
        <f>_xlfn.XLOOKUP(A307,'Patient Health Records'!A:A,'Patient Health Records'!X:X,"Not Found")</f>
        <v>Recovered</v>
      </c>
      <c r="V307" s="100" t="b">
        <f>_xlfn.XLOOKUP(A307,'Billing Details'!A:A,'Billing Details'!K:K,"Not Found")</f>
        <v>1</v>
      </c>
      <c r="W307" s="100" t="str">
        <f>_xlfn.XLOOKUP(A307,'Billing Details'!A:A,'Billing Details'!J:J,"Not Found")</f>
        <v>Aetna</v>
      </c>
      <c r="X307" s="100" t="b">
        <f>_xlfn.XLOOKUP(A307,'Patient Health Records'!A:A,'Patient Health Records'!P:P,"Not Found")</f>
        <v>0</v>
      </c>
      <c r="Y307" s="100" t="b" cm="1">
        <f t="array" ref="Y307">_xlfn.SWITCH(X307, "Yes", TRUE, "No", FALSE, X307)</f>
        <v>0</v>
      </c>
      <c r="Z307" s="100" t="b">
        <f>_xlfn.XLOOKUP(A307,'Patient Health Records'!A:A,'Patient Health Records'!T:T,"Not Found")</f>
        <v>0</v>
      </c>
      <c r="AA307" s="100" t="b" cm="1">
        <f t="array" ref="AA307">_xlfn.SWITCH(Z307, "Yes", TRUE, "No", FALSE, Z307)</f>
        <v>0</v>
      </c>
      <c r="AB307" s="100" t="b">
        <f>_xlfn.XLOOKUP(A307,'Patient Health Records'!A:A,'Patient Health Records'!K:K,"Not Found")</f>
        <v>0</v>
      </c>
      <c r="AC307" s="100" t="b" cm="1">
        <f t="array" ref="AC307">_xlfn.SWITCH(AB307, "Yes", TRUE, "No", FALSE, AB307)</f>
        <v>0</v>
      </c>
    </row>
    <row r="308" spans="1:29">
      <c r="A308" s="2" t="s">
        <v>563</v>
      </c>
      <c r="B308" s="100" t="str">
        <f>_xlfn.XLOOKUP(A308,'Patient Demographics'!A308:A1307,'Patient Demographics'!H308:H1307,"Not Found")</f>
        <v>Senior</v>
      </c>
      <c r="C308" s="100" t="str">
        <f>_xlfn.XLOOKUP(A308,'Patient Demographics'!A308:A1307,'Patient Demographics'!L308:L1307,"Not Found")</f>
        <v>South</v>
      </c>
      <c r="D308" s="100" t="str">
        <f>_xlfn.XLOOKUP(A308,'Patient Demographics'!A:A,'Patient Demographics'!J:J,"Not Found")</f>
        <v>Tamil Nadu</v>
      </c>
      <c r="E308" s="100">
        <f>_xlfn.XLOOKUP(A308,'Billing Details'!A308:A1307,'Billing Details'!E308:E1307,"Not Found")</f>
        <v>30000</v>
      </c>
      <c r="F308" s="100">
        <f>_xlfn.XLOOKUP(A308,'Billing Details'!A308:A1307,'Billing Details'!M308:M1307,"Not Found")</f>
        <v>15917.49</v>
      </c>
      <c r="G308" s="100">
        <f>_xlfn.XLOOKUP(A308,'Patient Health Records'!A308:A1307,'Patient Health Records'!G308:G1307,"Not Found")</f>
        <v>89.7</v>
      </c>
      <c r="H308" s="17" t="str">
        <f>_xlfn.XLOOKUP(A308,'Patient Demographics'!A308:A1307,'Patient Demographics'!C308:C1307,"Not Found")</f>
        <v>Female</v>
      </c>
      <c r="I308" s="100" t="str">
        <f>_xlfn.XLOOKUP(A308,'Patient Health Records'!A308:A1307,'Patient Health Records'!B308:B1307,"Not Found")</f>
        <v>O-</v>
      </c>
      <c r="J308" s="100" t="str">
        <f>_xlfn.XLOOKUP(A308,'Patient Health Records'!A308:A1307,'Patient Health Records'!H308:H1307,"Not Found")</f>
        <v>Yes</v>
      </c>
      <c r="K308" s="100" t="b">
        <f>_xlfn.XLOOKUP(A308,'Patient Health Records'!A308:A1307,'Patient Health Records'!J308:J1307,"Not Found")</f>
        <v>0</v>
      </c>
      <c r="L308" s="100" t="b">
        <f>_xlfn.XLOOKUP(A308,'Billing Details'!A:A,'Billing Details'!K:K,"Not Found")</f>
        <v>1</v>
      </c>
      <c r="M308" s="100" t="str">
        <f>_xlfn.XLOOKUP(A308,'Patient Education'!A:A,'Patient Education'!B:B,"Not Found")</f>
        <v>Master's Degree</v>
      </c>
      <c r="N308" s="100" t="str">
        <f>_xlfn.XLOOKUP(A308,'Patient Education'!A:A,'Patient Education'!C:C,"None")</f>
        <v>Doctor</v>
      </c>
      <c r="O308" s="100">
        <f>_xlfn.XLOOKUP(A308,'Patient Demographics'!A:A,'Patient Demographics'!I:I,"Not Found")</f>
        <v>250</v>
      </c>
      <c r="P308" s="100" t="str" cm="1">
        <f t="array" ref="P308">_xlfn.IFS(
 O308 &lt;= 2, "Very Low",
 O308 &lt;= 5, "Low",
 O308 &lt;= 10, "Lower-Middle",
 O308 &lt;= 25, "Middle",
 O308 &lt;= 50, "Upper-Middle",
 O308 &lt;= 100, "High",
 O308 &lt;= 200, "Very High",
 O308 &lt;= 400, "Ultra High"
)</f>
        <v>Ultra High</v>
      </c>
      <c r="Q308" s="33">
        <f>_xlfn.XLOOKUP(A308,'Patient Health Records'!A:A,'Patient Health Records'!E:E,"Not Found")</f>
        <v>34.605146406388641</v>
      </c>
      <c r="R308" s="100" t="str">
        <f>_xlfn.XLOOKUP(A308,'Patient Health Records'!A308:A1307,'Patient Health Records'!T308:T1307,"Not Found")</f>
        <v>Yes</v>
      </c>
      <c r="S308" s="100" t="b" cm="1">
        <f t="array" ref="S308">_xlfn.SWITCH(R308, "Yes", TRUE, "No", FALSE, R308)</f>
        <v>1</v>
      </c>
      <c r="T308" s="100" t="str">
        <f>_xlfn.XLOOKUP(A308,'Patient Health Records'!A:A,'Patient Health Records'!V:V,"Not Found")</f>
        <v>Heart Disease</v>
      </c>
      <c r="U308" s="100" t="str">
        <f>_xlfn.XLOOKUP(A308,'Patient Health Records'!A:A,'Patient Health Records'!X:X,"Not Found")</f>
        <v>Ongoing Treatment</v>
      </c>
      <c r="V308" s="100" t="b">
        <f>_xlfn.XLOOKUP(A308,'Billing Details'!A:A,'Billing Details'!K:K,"Not Found")</f>
        <v>1</v>
      </c>
      <c r="W308" s="100" t="str">
        <f>_xlfn.XLOOKUP(A308,'Billing Details'!A:A,'Billing Details'!J:J,"Not Found")</f>
        <v>Medicare</v>
      </c>
      <c r="X308" s="100" t="str">
        <f>_xlfn.XLOOKUP(A308,'Patient Health Records'!A:A,'Patient Health Records'!P:P,"Not Found")</f>
        <v>Yes</v>
      </c>
      <c r="Y308" s="100" t="b" cm="1">
        <f t="array" ref="Y308">_xlfn.SWITCH(X308, "Yes", TRUE, "No", FALSE, X308)</f>
        <v>1</v>
      </c>
      <c r="Z308" s="100" t="str">
        <f>_xlfn.XLOOKUP(A308,'Patient Health Records'!A:A,'Patient Health Records'!T:T,"Not Found")</f>
        <v>Yes</v>
      </c>
      <c r="AA308" s="100" t="b" cm="1">
        <f t="array" ref="AA308">_xlfn.SWITCH(Z308, "Yes", TRUE, "No", FALSE, Z308)</f>
        <v>1</v>
      </c>
      <c r="AB308" s="100" t="b">
        <f>_xlfn.XLOOKUP(A308,'Patient Health Records'!A:A,'Patient Health Records'!K:K,"Not Found")</f>
        <v>1</v>
      </c>
      <c r="AC308" s="100" t="b" cm="1">
        <f t="array" ref="AC308">_xlfn.SWITCH(AB308, "Yes", TRUE, "No", FALSE, AB308)</f>
        <v>1</v>
      </c>
    </row>
    <row r="309" spans="1:29">
      <c r="A309" s="2" t="s">
        <v>564</v>
      </c>
      <c r="B309" s="100" t="str">
        <f>_xlfn.XLOOKUP(A309,'Patient Demographics'!A309:A1308,'Patient Demographics'!H309:H1308,"Not Found")</f>
        <v>Senior</v>
      </c>
      <c r="C309" s="100" t="str">
        <f>_xlfn.XLOOKUP(A309,'Patient Demographics'!A309:A1308,'Patient Demographics'!L309:L1308,"Not Found")</f>
        <v>North</v>
      </c>
      <c r="D309" s="100" t="str">
        <f>_xlfn.XLOOKUP(A309,'Patient Demographics'!A:A,'Patient Demographics'!J:J,"Not Found")</f>
        <v>Uttar Pradesh</v>
      </c>
      <c r="E309" s="100">
        <f>_xlfn.XLOOKUP(A309,'Billing Details'!A309:A1308,'Billing Details'!E309:E1308,"Not Found")</f>
        <v>12000</v>
      </c>
      <c r="F309" s="100">
        <f>_xlfn.XLOOKUP(A309,'Billing Details'!A309:A1308,'Billing Details'!M309:M1308,"Not Found")</f>
        <v>9607.2000000000007</v>
      </c>
      <c r="G309" s="100">
        <f>_xlfn.XLOOKUP(A309,'Patient Health Records'!A309:A1308,'Patient Health Records'!G309:G1308,"Not Found")</f>
        <v>59.7</v>
      </c>
      <c r="H309" s="17" t="str">
        <f>_xlfn.XLOOKUP(A309,'Patient Demographics'!A309:A1308,'Patient Demographics'!C309:C1308,"Not Found")</f>
        <v>Female</v>
      </c>
      <c r="I309" s="100" t="str">
        <f>_xlfn.XLOOKUP(A309,'Patient Health Records'!A309:A1308,'Patient Health Records'!B309:B1308,"Not Found")</f>
        <v>AB+</v>
      </c>
      <c r="J309" s="100" t="b">
        <f>_xlfn.XLOOKUP(A309,'Patient Health Records'!A309:A1308,'Patient Health Records'!H309:H1308,"Not Found")</f>
        <v>0</v>
      </c>
      <c r="K309" s="100" t="b">
        <f>_xlfn.XLOOKUP(A309,'Patient Health Records'!A309:A1308,'Patient Health Records'!J309:J1308,"Not Found")</f>
        <v>0</v>
      </c>
      <c r="L309" s="100" t="b">
        <f>_xlfn.XLOOKUP(A309,'Billing Details'!A:A,'Billing Details'!K:K,"Not Found")</f>
        <v>1</v>
      </c>
      <c r="M309" s="100" t="str">
        <f>_xlfn.XLOOKUP(A309,'Patient Education'!A:A,'Patient Education'!B:B,"Not Found")</f>
        <v>Master's Degree</v>
      </c>
      <c r="N309" s="100" t="str">
        <f>_xlfn.XLOOKUP(A309,'Patient Education'!A:A,'Patient Education'!C:C,"None")</f>
        <v>Software Engineer</v>
      </c>
      <c r="O309" s="100">
        <f>_xlfn.XLOOKUP(A309,'Patient Demographics'!A:A,'Patient Demographics'!I:I,"Not Found")</f>
        <v>2</v>
      </c>
      <c r="P309" s="100" t="str" cm="1">
        <f t="array" ref="P309">_xlfn.IFS(
 O309 &lt;= 2, "Very Low",
 O309 &lt;= 5, "Low",
 O309 &lt;= 10, "Lower-Middle",
 O309 &lt;= 25, "Middle",
 O309 &lt;= 50, "Upper-Middle",
 O309 &lt;= 100, "High",
 O309 &lt;= 200, "Very High",
 O309 &lt;= 400, "Ultra High"
)</f>
        <v>Very Low</v>
      </c>
      <c r="Q309" s="33">
        <f>_xlfn.XLOOKUP(A309,'Patient Health Records'!A:A,'Patient Health Records'!E:E,"Not Found")</f>
        <v>23.031518845723543</v>
      </c>
      <c r="R309" s="100" t="b">
        <f>_xlfn.XLOOKUP(A309,'Patient Health Records'!A309:A1308,'Patient Health Records'!T309:T1308,"Not Found")</f>
        <v>0</v>
      </c>
      <c r="S309" s="100" t="b" cm="1">
        <f t="array" ref="S309">_xlfn.SWITCH(R309, "Yes", TRUE, "No", FALSE, R309)</f>
        <v>0</v>
      </c>
      <c r="T309" s="100" t="str">
        <f>_xlfn.XLOOKUP(A309,'Patient Health Records'!A:A,'Patient Health Records'!V:V,"Not Found")</f>
        <v>Osteoarthritis</v>
      </c>
      <c r="U309" s="100" t="str">
        <f>_xlfn.XLOOKUP(A309,'Patient Health Records'!A:A,'Patient Health Records'!X:X,"Not Found")</f>
        <v>Critical</v>
      </c>
      <c r="V309" s="100" t="b">
        <f>_xlfn.XLOOKUP(A309,'Billing Details'!A:A,'Billing Details'!K:K,"Not Found")</f>
        <v>1</v>
      </c>
      <c r="W309" s="100" t="str">
        <f>_xlfn.XLOOKUP(A309,'Billing Details'!A:A,'Billing Details'!J:J,"Not Found")</f>
        <v>Medicare</v>
      </c>
      <c r="X309" s="100" t="b">
        <f>_xlfn.XLOOKUP(A309,'Patient Health Records'!A:A,'Patient Health Records'!P:P,"Not Found")</f>
        <v>0</v>
      </c>
      <c r="Y309" s="100" t="b" cm="1">
        <f t="array" ref="Y309">_xlfn.SWITCH(X309, "Yes", TRUE, "No", FALSE, X309)</f>
        <v>0</v>
      </c>
      <c r="Z309" s="100" t="b">
        <f>_xlfn.XLOOKUP(A309,'Patient Health Records'!A:A,'Patient Health Records'!T:T,"Not Found")</f>
        <v>0</v>
      </c>
      <c r="AA309" s="100" t="b" cm="1">
        <f t="array" ref="AA309">_xlfn.SWITCH(Z309, "Yes", TRUE, "No", FALSE, Z309)</f>
        <v>0</v>
      </c>
      <c r="AB309" s="100" t="b">
        <f>_xlfn.XLOOKUP(A309,'Patient Health Records'!A:A,'Patient Health Records'!K:K,"Not Found")</f>
        <v>0</v>
      </c>
      <c r="AC309" s="100" t="b" cm="1">
        <f t="array" ref="AC309">_xlfn.SWITCH(AB309, "Yes", TRUE, "No", FALSE, AB309)</f>
        <v>0</v>
      </c>
    </row>
    <row r="310" spans="1:29">
      <c r="A310" s="2" t="s">
        <v>566</v>
      </c>
      <c r="B310" s="100" t="str">
        <f>_xlfn.XLOOKUP(A310,'Patient Demographics'!A310:A1309,'Patient Demographics'!H310:H1309,"Not Found")</f>
        <v>Middle-aged</v>
      </c>
      <c r="C310" s="100" t="str">
        <f>_xlfn.XLOOKUP(A310,'Patient Demographics'!A310:A1309,'Patient Demographics'!L310:L1309,"Not Found")</f>
        <v>South</v>
      </c>
      <c r="D310" s="100" t="str">
        <f>_xlfn.XLOOKUP(A310,'Patient Demographics'!A:A,'Patient Demographics'!J:J,"Not Found")</f>
        <v>Karnataka</v>
      </c>
      <c r="E310" s="100">
        <f>_xlfn.XLOOKUP(A310,'Billing Details'!A310:A1309,'Billing Details'!E310:E1309,"Not Found")</f>
        <v>12000</v>
      </c>
      <c r="F310" s="100">
        <f>_xlfn.XLOOKUP(A310,'Billing Details'!A310:A1309,'Billing Details'!M310:M1309,"Not Found")</f>
        <v>9344</v>
      </c>
      <c r="G310" s="100">
        <f>_xlfn.XLOOKUP(A310,'Patient Health Records'!A310:A1309,'Patient Health Records'!G310:G1309,"Not Found")</f>
        <v>76.5</v>
      </c>
      <c r="H310" s="17" t="str">
        <f>_xlfn.XLOOKUP(A310,'Patient Demographics'!A310:A1309,'Patient Demographics'!C310:C1309,"Not Found")</f>
        <v>Female</v>
      </c>
      <c r="I310" s="100" t="str">
        <f>_xlfn.XLOOKUP(A310,'Patient Health Records'!A310:A1309,'Patient Health Records'!B310:B1309,"Not Found")</f>
        <v>A+</v>
      </c>
      <c r="J310" s="100" t="b">
        <f>_xlfn.XLOOKUP(A310,'Patient Health Records'!A310:A1309,'Patient Health Records'!H310:H1309,"Not Found")</f>
        <v>0</v>
      </c>
      <c r="K310" s="100" t="b">
        <f>_xlfn.XLOOKUP(A310,'Patient Health Records'!A310:A1309,'Patient Health Records'!J310:J1309,"Not Found")</f>
        <v>0</v>
      </c>
      <c r="L310" s="100" t="b">
        <f>_xlfn.XLOOKUP(A310,'Billing Details'!A:A,'Billing Details'!K:K,"Not Found")</f>
        <v>1</v>
      </c>
      <c r="M310" s="100" t="str">
        <f>_xlfn.XLOOKUP(A310,'Patient Education'!A:A,'Patient Education'!B:B,"Not Found")</f>
        <v>Master's Degree</v>
      </c>
      <c r="N310" s="100" t="str">
        <f>_xlfn.XLOOKUP(A310,'Patient Education'!A:A,'Patient Education'!C:C,"None")</f>
        <v>Manager</v>
      </c>
      <c r="O310" s="100">
        <f>_xlfn.XLOOKUP(A310,'Patient Demographics'!A:A,'Patient Demographics'!I:I,"Not Found")</f>
        <v>12</v>
      </c>
      <c r="P310" s="100" t="str" cm="1">
        <f t="array" ref="P310">_xlfn.IFS(
 O310 &lt;= 2, "Very Low",
 O310 &lt;= 5, "Low",
 O310 &lt;= 10, "Lower-Middle",
 O310 &lt;= 25, "Middle",
 O310 &lt;= 50, "Upper-Middle",
 O310 &lt;= 100, "High",
 O310 &lt;= 200, "Very High",
 O310 &lt;= 400, "Ultra High"
)</f>
        <v>Middle</v>
      </c>
      <c r="Q310" s="33">
        <f>_xlfn.XLOOKUP(A310,'Patient Health Records'!A:A,'Patient Health Records'!E:E,"Not Found")</f>
        <v>31.035741815083774</v>
      </c>
      <c r="R310" s="100" t="b">
        <f>_xlfn.XLOOKUP(A310,'Patient Health Records'!A310:A1309,'Patient Health Records'!T310:T1309,"Not Found")</f>
        <v>1</v>
      </c>
      <c r="S310" s="100" t="b" cm="1">
        <f t="array" ref="S310">_xlfn.SWITCH(R310, "Yes", TRUE, "No", FALSE, R310)</f>
        <v>1</v>
      </c>
      <c r="T310" s="100" t="str">
        <f>_xlfn.XLOOKUP(A310,'Patient Health Records'!A:A,'Patient Health Records'!V:V,"Not Found")</f>
        <v>Allergic Reaction</v>
      </c>
      <c r="U310" s="100" t="str">
        <f>_xlfn.XLOOKUP(A310,'Patient Health Records'!A:A,'Patient Health Records'!X:X,"Not Found")</f>
        <v>Recovered</v>
      </c>
      <c r="V310" s="100" t="b">
        <f>_xlfn.XLOOKUP(A310,'Billing Details'!A:A,'Billing Details'!K:K,"Not Found")</f>
        <v>1</v>
      </c>
      <c r="W310" s="100" t="str">
        <f>_xlfn.XLOOKUP(A310,'Billing Details'!A:A,'Billing Details'!J:J,"Not Found")</f>
        <v>UnitedHealthcare</v>
      </c>
      <c r="X310" s="100" t="b">
        <f>_xlfn.XLOOKUP(A310,'Patient Health Records'!A:A,'Patient Health Records'!P:P,"Not Found")</f>
        <v>1</v>
      </c>
      <c r="Y310" s="100" t="b" cm="1">
        <f t="array" ref="Y310">_xlfn.SWITCH(X310, "Yes", TRUE, "No", FALSE, X310)</f>
        <v>1</v>
      </c>
      <c r="Z310" s="100" t="b">
        <f>_xlfn.XLOOKUP(A310,'Patient Health Records'!A:A,'Patient Health Records'!T:T,"Not Found")</f>
        <v>1</v>
      </c>
      <c r="AA310" s="100" t="b" cm="1">
        <f t="array" ref="AA310">_xlfn.SWITCH(Z310, "Yes", TRUE, "No", FALSE, Z310)</f>
        <v>1</v>
      </c>
      <c r="AB310" s="100" t="b">
        <f>_xlfn.XLOOKUP(A310,'Patient Health Records'!A:A,'Patient Health Records'!K:K,"Not Found")</f>
        <v>1</v>
      </c>
      <c r="AC310" s="100" t="b" cm="1">
        <f t="array" ref="AC310">_xlfn.SWITCH(AB310, "Yes", TRUE, "No", FALSE, AB310)</f>
        <v>1</v>
      </c>
    </row>
    <row r="311" spans="1:29">
      <c r="A311" s="2" t="s">
        <v>568</v>
      </c>
      <c r="B311" s="100" t="str">
        <f>_xlfn.XLOOKUP(A311,'Patient Demographics'!A311:A1310,'Patient Demographics'!H311:H1310,"Not Found")</f>
        <v>Adult</v>
      </c>
      <c r="C311" s="100" t="str">
        <f>_xlfn.XLOOKUP(A311,'Patient Demographics'!A311:A1310,'Patient Demographics'!L311:L1310,"Not Found")</f>
        <v>West</v>
      </c>
      <c r="D311" s="100" t="str">
        <f>_xlfn.XLOOKUP(A311,'Patient Demographics'!A:A,'Patient Demographics'!J:J,"Not Found")</f>
        <v>Gujarat</v>
      </c>
      <c r="E311" s="100">
        <f>_xlfn.XLOOKUP(A311,'Billing Details'!A311:A1310,'Billing Details'!E311:E1310,"Not Found")</f>
        <v>800</v>
      </c>
      <c r="F311" s="100">
        <f>_xlfn.XLOOKUP(A311,'Billing Details'!A311:A1310,'Billing Details'!M311:M1310,"Not Found")</f>
        <v>505.63</v>
      </c>
      <c r="G311" s="100">
        <f>_xlfn.XLOOKUP(A311,'Patient Health Records'!A311:A1310,'Patient Health Records'!G311:G1310,"Not Found")</f>
        <v>84.5</v>
      </c>
      <c r="H311" s="17" t="str">
        <f>_xlfn.XLOOKUP(A311,'Patient Demographics'!A311:A1310,'Patient Demographics'!C311:C1310,"Not Found")</f>
        <v>Male</v>
      </c>
      <c r="I311" s="100" t="str">
        <f>_xlfn.XLOOKUP(A311,'Patient Health Records'!A311:A1310,'Patient Health Records'!B311:B1310,"Not Found")</f>
        <v>O+</v>
      </c>
      <c r="J311" s="100" t="b">
        <f>_xlfn.XLOOKUP(A311,'Patient Health Records'!A311:A1310,'Patient Health Records'!H311:H1310,"Not Found")</f>
        <v>0</v>
      </c>
      <c r="K311" s="100" t="b">
        <f>_xlfn.XLOOKUP(A311,'Patient Health Records'!A311:A1310,'Patient Health Records'!J311:J1310,"Not Found")</f>
        <v>1</v>
      </c>
      <c r="L311" s="100" t="b">
        <f>_xlfn.XLOOKUP(A311,'Billing Details'!A:A,'Billing Details'!K:K,"Not Found")</f>
        <v>1</v>
      </c>
      <c r="M311" s="100" t="str">
        <f>_xlfn.XLOOKUP(A311,'Patient Education'!A:A,'Patient Education'!B:B,"Not Found")</f>
        <v>Master's Degree</v>
      </c>
      <c r="N311" s="100" t="str">
        <f>_xlfn.XLOOKUP(A311,'Patient Education'!A:A,'Patient Education'!C:C,"None")</f>
        <v>Senior Executive</v>
      </c>
      <c r="O311" s="100">
        <f>_xlfn.XLOOKUP(A311,'Patient Demographics'!A:A,'Patient Demographics'!I:I,"Not Found")</f>
        <v>12</v>
      </c>
      <c r="P311" s="100" t="str" cm="1">
        <f t="array" ref="P311">_xlfn.IFS(
 O311 &lt;= 2, "Very Low",
 O311 &lt;= 5, "Low",
 O311 &lt;= 10, "Lower-Middle",
 O311 &lt;= 25, "Middle",
 O311 &lt;= 50, "Upper-Middle",
 O311 &lt;= 100, "High",
 O311 &lt;= 200, "Very High",
 O311 &lt;= 400, "Ultra High"
)</f>
        <v>Middle</v>
      </c>
      <c r="Q311" s="33">
        <f>_xlfn.XLOOKUP(A311,'Patient Health Records'!A:A,'Patient Health Records'!E:E,"Not Found")</f>
        <v>31.037649219467404</v>
      </c>
      <c r="R311" s="100" t="b">
        <f>_xlfn.XLOOKUP(A311,'Patient Health Records'!A311:A1310,'Patient Health Records'!T311:T1310,"Not Found")</f>
        <v>1</v>
      </c>
      <c r="S311" s="100" t="b" cm="1">
        <f t="array" ref="S311">_xlfn.SWITCH(R311, "Yes", TRUE, "No", FALSE, R311)</f>
        <v>1</v>
      </c>
      <c r="T311" s="100" t="str">
        <f>_xlfn.XLOOKUP(A311,'Patient Health Records'!A:A,'Patient Health Records'!V:V,"Not Found")</f>
        <v>Kidney Stones</v>
      </c>
      <c r="U311" s="100" t="str">
        <f>_xlfn.XLOOKUP(A311,'Patient Health Records'!A:A,'Patient Health Records'!X:X,"Not Found")</f>
        <v>Critical</v>
      </c>
      <c r="V311" s="100" t="b">
        <f>_xlfn.XLOOKUP(A311,'Billing Details'!A:A,'Billing Details'!K:K,"Not Found")</f>
        <v>1</v>
      </c>
      <c r="W311" s="100" t="str">
        <f>_xlfn.XLOOKUP(A311,'Billing Details'!A:A,'Billing Details'!J:J,"Not Found")</f>
        <v>Aetna</v>
      </c>
      <c r="X311" s="100" t="b">
        <f>_xlfn.XLOOKUP(A311,'Patient Health Records'!A:A,'Patient Health Records'!P:P,"Not Found")</f>
        <v>0</v>
      </c>
      <c r="Y311" s="100" t="b" cm="1">
        <f t="array" ref="Y311">_xlfn.SWITCH(X311, "Yes", TRUE, "No", FALSE, X311)</f>
        <v>0</v>
      </c>
      <c r="Z311" s="100" t="b">
        <f>_xlfn.XLOOKUP(A311,'Patient Health Records'!A:A,'Patient Health Records'!T:T,"Not Found")</f>
        <v>1</v>
      </c>
      <c r="AA311" s="100" t="b" cm="1">
        <f t="array" ref="AA311">_xlfn.SWITCH(Z311, "Yes", TRUE, "No", FALSE, Z311)</f>
        <v>1</v>
      </c>
      <c r="AB311" s="100" t="b">
        <f>_xlfn.XLOOKUP(A311,'Patient Health Records'!A:A,'Patient Health Records'!K:K,"Not Found")</f>
        <v>0</v>
      </c>
      <c r="AC311" s="100" t="b" cm="1">
        <f t="array" ref="AC311">_xlfn.SWITCH(AB311, "Yes", TRUE, "No", FALSE, AB311)</f>
        <v>0</v>
      </c>
    </row>
    <row r="312" spans="1:29">
      <c r="A312" s="2" t="s">
        <v>569</v>
      </c>
      <c r="B312" s="100" t="str">
        <f>_xlfn.XLOOKUP(A312,'Patient Demographics'!A312:A1311,'Patient Demographics'!H312:H1311,"Not Found")</f>
        <v>Middle-aged</v>
      </c>
      <c r="C312" s="100" t="str">
        <f>_xlfn.XLOOKUP(A312,'Patient Demographics'!A312:A1311,'Patient Demographics'!L312:L1311,"Not Found")</f>
        <v>South</v>
      </c>
      <c r="D312" s="100" t="str">
        <f>_xlfn.XLOOKUP(A312,'Patient Demographics'!A:A,'Patient Demographics'!J:J,"Not Found")</f>
        <v>Tamil Nadu</v>
      </c>
      <c r="E312" s="100">
        <f>_xlfn.XLOOKUP(A312,'Billing Details'!A312:A1311,'Billing Details'!E312:E1311,"Not Found")</f>
        <v>500</v>
      </c>
      <c r="F312" s="100">
        <f>_xlfn.XLOOKUP(A312,'Billing Details'!A312:A1311,'Billing Details'!M312:M1311,"Not Found")</f>
        <v>402.18</v>
      </c>
      <c r="G312" s="100">
        <f>_xlfn.XLOOKUP(A312,'Patient Health Records'!A312:A1311,'Patient Health Records'!G312:G1311,"Not Found")</f>
        <v>103.1</v>
      </c>
      <c r="H312" s="17" t="str">
        <f>_xlfn.XLOOKUP(A312,'Patient Demographics'!A312:A1311,'Patient Demographics'!C312:C1311,"Not Found")</f>
        <v>Female</v>
      </c>
      <c r="I312" s="100" t="str">
        <f>_xlfn.XLOOKUP(A312,'Patient Health Records'!A312:A1311,'Patient Health Records'!B312:B1311,"Not Found")</f>
        <v>O-</v>
      </c>
      <c r="J312" s="100" t="b">
        <f>_xlfn.XLOOKUP(A312,'Patient Health Records'!A312:A1311,'Patient Health Records'!H312:H1311,"Not Found")</f>
        <v>0</v>
      </c>
      <c r="K312" s="100" t="b">
        <f>_xlfn.XLOOKUP(A312,'Patient Health Records'!A312:A1311,'Patient Health Records'!J312:J1311,"Not Found")</f>
        <v>1</v>
      </c>
      <c r="L312" s="100" t="b">
        <f>_xlfn.XLOOKUP(A312,'Billing Details'!A:A,'Billing Details'!K:K,"Not Found")</f>
        <v>1</v>
      </c>
      <c r="M312" s="100" t="str">
        <f>_xlfn.XLOOKUP(A312,'Patient Education'!A:A,'Patient Education'!B:B,"Not Found")</f>
        <v>School</v>
      </c>
      <c r="N312" s="100" t="str">
        <f>_xlfn.XLOOKUP(A312,'Patient Education'!A:A,'Patient Education'!C:C,"None")</f>
        <v>Clerical Staff</v>
      </c>
      <c r="O312" s="100">
        <f>_xlfn.XLOOKUP(A312,'Patient Demographics'!A:A,'Patient Demographics'!I:I,"Not Found")</f>
        <v>30</v>
      </c>
      <c r="P312" s="100" t="str" cm="1">
        <f t="array" ref="P312">_xlfn.IFS(
 O312 &lt;= 2, "Very Low",
 O312 &lt;= 5, "Low",
 O312 &lt;= 10, "Lower-Middle",
 O312 &lt;= 25, "Middle",
 O312 &lt;= 50, "Upper-Middle",
 O312 &lt;= 100, "High",
 O312 &lt;= 200, "Very High",
 O312 &lt;= 400, "Ultra High"
)</f>
        <v>Upper-Middle</v>
      </c>
      <c r="Q312" s="33">
        <f>_xlfn.XLOOKUP(A312,'Patient Health Records'!A:A,'Patient Health Records'!E:E,"Not Found")</f>
        <v>33.283832644628099</v>
      </c>
      <c r="R312" s="100" t="b">
        <f>_xlfn.XLOOKUP(A312,'Patient Health Records'!A312:A1311,'Patient Health Records'!T312:T1311,"Not Found")</f>
        <v>1</v>
      </c>
      <c r="S312" s="100" t="b" cm="1">
        <f t="array" ref="S312">_xlfn.SWITCH(R312, "Yes", TRUE, "No", FALSE, R312)</f>
        <v>1</v>
      </c>
      <c r="T312" s="100" t="str">
        <f>_xlfn.XLOOKUP(A312,'Patient Health Records'!A:A,'Patient Health Records'!V:V,"Not Found")</f>
        <v>Childbirth</v>
      </c>
      <c r="U312" s="100" t="str">
        <f>_xlfn.XLOOKUP(A312,'Patient Health Records'!A:A,'Patient Health Records'!X:X,"Not Found")</f>
        <v>Critical</v>
      </c>
      <c r="V312" s="100" t="b">
        <f>_xlfn.XLOOKUP(A312,'Billing Details'!A:A,'Billing Details'!K:K,"Not Found")</f>
        <v>1</v>
      </c>
      <c r="W312" s="100" t="str">
        <f>_xlfn.XLOOKUP(A312,'Billing Details'!A:A,'Billing Details'!J:J,"Not Found")</f>
        <v>Medicare</v>
      </c>
      <c r="X312" s="100" t="b">
        <f>_xlfn.XLOOKUP(A312,'Patient Health Records'!A:A,'Patient Health Records'!P:P,"Not Found")</f>
        <v>1</v>
      </c>
      <c r="Y312" s="100" t="b" cm="1">
        <f t="array" ref="Y312">_xlfn.SWITCH(X312, "Yes", TRUE, "No", FALSE, X312)</f>
        <v>1</v>
      </c>
      <c r="Z312" s="100" t="b">
        <f>_xlfn.XLOOKUP(A312,'Patient Health Records'!A:A,'Patient Health Records'!T:T,"Not Found")</f>
        <v>1</v>
      </c>
      <c r="AA312" s="100" t="b" cm="1">
        <f t="array" ref="AA312">_xlfn.SWITCH(Z312, "Yes", TRUE, "No", FALSE, Z312)</f>
        <v>1</v>
      </c>
      <c r="AB312" s="100" t="b">
        <f>_xlfn.XLOOKUP(A312,'Patient Health Records'!A:A,'Patient Health Records'!K:K,"Not Found")</f>
        <v>1</v>
      </c>
      <c r="AC312" s="100" t="b" cm="1">
        <f t="array" ref="AC312">_xlfn.SWITCH(AB312, "Yes", TRUE, "No", FALSE, AB312)</f>
        <v>1</v>
      </c>
    </row>
    <row r="313" spans="1:29">
      <c r="A313" s="2" t="s">
        <v>571</v>
      </c>
      <c r="B313" s="100" t="str">
        <f>_xlfn.XLOOKUP(A313,'Patient Demographics'!A313:A1312,'Patient Demographics'!H313:H1312,"Not Found")</f>
        <v>Young Adult</v>
      </c>
      <c r="C313" s="100" t="str">
        <f>_xlfn.XLOOKUP(A313,'Patient Demographics'!A313:A1312,'Patient Demographics'!L313:L1312,"Not Found")</f>
        <v>East</v>
      </c>
      <c r="D313" s="100" t="str">
        <f>_xlfn.XLOOKUP(A313,'Patient Demographics'!A:A,'Patient Demographics'!J:J,"Not Found")</f>
        <v>West Bengal</v>
      </c>
      <c r="E313" s="100">
        <f>_xlfn.XLOOKUP(A313,'Billing Details'!A313:A1312,'Billing Details'!E313:E1312,"Not Found")</f>
        <v>90000</v>
      </c>
      <c r="F313" s="100">
        <f>_xlfn.XLOOKUP(A313,'Billing Details'!A313:A1312,'Billing Details'!M313:M1312,"Not Found")</f>
        <v>0</v>
      </c>
      <c r="G313" s="100">
        <f>_xlfn.XLOOKUP(A313,'Patient Health Records'!A313:A1312,'Patient Health Records'!G313:G1312,"Not Found")</f>
        <v>80.3</v>
      </c>
      <c r="H313" s="17" t="str">
        <f>_xlfn.XLOOKUP(A313,'Patient Demographics'!A313:A1312,'Patient Demographics'!C313:C1312,"Not Found")</f>
        <v>Female</v>
      </c>
      <c r="I313" s="100" t="str">
        <f>_xlfn.XLOOKUP(A313,'Patient Health Records'!A313:A1312,'Patient Health Records'!B313:B1312,"Not Found")</f>
        <v>O-</v>
      </c>
      <c r="J313" s="100" t="b">
        <f>_xlfn.XLOOKUP(A313,'Patient Health Records'!A313:A1312,'Patient Health Records'!H313:H1312,"Not Found")</f>
        <v>0</v>
      </c>
      <c r="K313" s="100" t="b">
        <f>_xlfn.XLOOKUP(A313,'Patient Health Records'!A313:A1312,'Patient Health Records'!J313:J1312,"Not Found")</f>
        <v>0</v>
      </c>
      <c r="L313" s="100" t="b">
        <f>_xlfn.XLOOKUP(A313,'Billing Details'!A:A,'Billing Details'!K:K,"Not Found")</f>
        <v>0</v>
      </c>
      <c r="M313" s="100" t="str">
        <f>_xlfn.XLOOKUP(A313,'Patient Education'!A:A,'Patient Education'!B:B,"Not Found")</f>
        <v>Post-graduate</v>
      </c>
      <c r="N313" s="100" t="str">
        <f>_xlfn.XLOOKUP(A313,'Patient Education'!A:A,'Patient Education'!C:C,"None")</f>
        <v>Professor</v>
      </c>
      <c r="O313" s="100">
        <f>_xlfn.XLOOKUP(A313,'Patient Demographics'!A:A,'Patient Demographics'!I:I,"Not Found")</f>
        <v>5</v>
      </c>
      <c r="P313" s="100" t="str" cm="1">
        <f t="array" ref="P313">_xlfn.IFS(
 O313 &lt;= 2, "Very Low",
 O313 &lt;= 5, "Low",
 O313 &lt;= 10, "Lower-Middle",
 O313 &lt;= 25, "Middle",
 O313 &lt;= 50, "Upper-Middle",
 O313 &lt;= 100, "High",
 O313 &lt;= 200, "Very High",
 O313 &lt;= 400, "Ultra High"
)</f>
        <v>Low</v>
      </c>
      <c r="Q313" s="33">
        <f>_xlfn.XLOOKUP(A313,'Patient Health Records'!A:A,'Patient Health Records'!E:E,"Not Found")</f>
        <v>28.792713973251104</v>
      </c>
      <c r="R313" s="100" t="b">
        <f>_xlfn.XLOOKUP(A313,'Patient Health Records'!A313:A1312,'Patient Health Records'!T313:T1312,"Not Found")</f>
        <v>1</v>
      </c>
      <c r="S313" s="100" t="b" cm="1">
        <f t="array" ref="S313">_xlfn.SWITCH(R313, "Yes", TRUE, "No", FALSE, R313)</f>
        <v>1</v>
      </c>
      <c r="T313" s="100" t="str">
        <f>_xlfn.XLOOKUP(A313,'Patient Health Records'!A:A,'Patient Health Records'!V:V,"Not Found")</f>
        <v>Prostate Cancer</v>
      </c>
      <c r="U313" s="100" t="str">
        <f>_xlfn.XLOOKUP(A313,'Patient Health Records'!A:A,'Patient Health Records'!X:X,"Not Found")</f>
        <v>Ongoing Treatment</v>
      </c>
      <c r="V313" s="100" t="b">
        <f>_xlfn.XLOOKUP(A313,'Billing Details'!A:A,'Billing Details'!K:K,"Not Found")</f>
        <v>0</v>
      </c>
      <c r="W313" s="100">
        <f>_xlfn.XLOOKUP(A313,'Billing Details'!A:A,'Billing Details'!J:J,"Not Found")</f>
        <v>0</v>
      </c>
      <c r="X313" s="100" t="b">
        <f>_xlfn.XLOOKUP(A313,'Patient Health Records'!A:A,'Patient Health Records'!P:P,"Not Found")</f>
        <v>1</v>
      </c>
      <c r="Y313" s="100" t="b" cm="1">
        <f t="array" ref="Y313">_xlfn.SWITCH(X313, "Yes", TRUE, "No", FALSE, X313)</f>
        <v>1</v>
      </c>
      <c r="Z313" s="100" t="b">
        <f>_xlfn.XLOOKUP(A313,'Patient Health Records'!A:A,'Patient Health Records'!T:T,"Not Found")</f>
        <v>1</v>
      </c>
      <c r="AA313" s="100" t="b" cm="1">
        <f t="array" ref="AA313">_xlfn.SWITCH(Z313, "Yes", TRUE, "No", FALSE, Z313)</f>
        <v>1</v>
      </c>
      <c r="AB313" s="100" t="b">
        <f>_xlfn.XLOOKUP(A313,'Patient Health Records'!A:A,'Patient Health Records'!K:K,"Not Found")</f>
        <v>1</v>
      </c>
      <c r="AC313" s="100" t="b" cm="1">
        <f t="array" ref="AC313">_xlfn.SWITCH(AB313, "Yes", TRUE, "No", FALSE, AB313)</f>
        <v>1</v>
      </c>
    </row>
    <row r="314" spans="1:29">
      <c r="A314" s="2" t="s">
        <v>572</v>
      </c>
      <c r="B314" s="100" t="str">
        <f>_xlfn.XLOOKUP(A314,'Patient Demographics'!A314:A1313,'Patient Demographics'!H314:H1313,"Not Found")</f>
        <v>Senior</v>
      </c>
      <c r="C314" s="100" t="str">
        <f>_xlfn.XLOOKUP(A314,'Patient Demographics'!A314:A1313,'Patient Demographics'!L314:L1313,"Not Found")</f>
        <v>East</v>
      </c>
      <c r="D314" s="100" t="str">
        <f>_xlfn.XLOOKUP(A314,'Patient Demographics'!A:A,'Patient Demographics'!J:J,"Not Found")</f>
        <v>West Bengal</v>
      </c>
      <c r="E314" s="100">
        <f>_xlfn.XLOOKUP(A314,'Billing Details'!A314:A1313,'Billing Details'!E314:E1313,"Not Found")</f>
        <v>12000</v>
      </c>
      <c r="F314" s="100">
        <f>_xlfn.XLOOKUP(A314,'Billing Details'!A314:A1313,'Billing Details'!M314:M1313,"Not Found")</f>
        <v>10441.56</v>
      </c>
      <c r="G314" s="100">
        <f>_xlfn.XLOOKUP(A314,'Patient Health Records'!A314:A1313,'Patient Health Records'!G314:G1313,"Not Found")</f>
        <v>65.099999999999994</v>
      </c>
      <c r="H314" s="17" t="str">
        <f>_xlfn.XLOOKUP(A314,'Patient Demographics'!A314:A1313,'Patient Demographics'!C314:C1313,"Not Found")</f>
        <v>Female</v>
      </c>
      <c r="I314" s="100" t="str">
        <f>_xlfn.XLOOKUP(A314,'Patient Health Records'!A314:A1313,'Patient Health Records'!B314:B1313,"Not Found")</f>
        <v>A+</v>
      </c>
      <c r="J314" s="100" t="b">
        <f>_xlfn.XLOOKUP(A314,'Patient Health Records'!A314:A1313,'Patient Health Records'!H314:H1313,"Not Found")</f>
        <v>0</v>
      </c>
      <c r="K314" s="100" t="b">
        <f>_xlfn.XLOOKUP(A314,'Patient Health Records'!A314:A1313,'Patient Health Records'!J314:J1313,"Not Found")</f>
        <v>0</v>
      </c>
      <c r="L314" s="100" t="b">
        <f>_xlfn.XLOOKUP(A314,'Billing Details'!A:A,'Billing Details'!K:K,"Not Found")</f>
        <v>1</v>
      </c>
      <c r="M314" s="100" t="str">
        <f>_xlfn.XLOOKUP(A314,'Patient Education'!A:A,'Patient Education'!B:B,"Not Found")</f>
        <v>Master's Degree</v>
      </c>
      <c r="N314" s="100" t="str">
        <f>_xlfn.XLOOKUP(A314,'Patient Education'!A:A,'Patient Education'!C:C,"None")</f>
        <v>Senior Executive</v>
      </c>
      <c r="O314" s="100">
        <f>_xlfn.XLOOKUP(A314,'Patient Demographics'!A:A,'Patient Demographics'!I:I,"Not Found")</f>
        <v>25</v>
      </c>
      <c r="P314" s="100" t="str" cm="1">
        <f t="array" ref="P314">_xlfn.IFS(
 O314 &lt;= 2, "Very Low",
 O314 &lt;= 5, "Low",
 O314 &lt;= 10, "Lower-Middle",
 O314 &lt;= 25, "Middle",
 O314 &lt;= 50, "Upper-Middle",
 O314 &lt;= 100, "High",
 O314 &lt;= 200, "Very High",
 O314 &lt;= 400, "Ultra High"
)</f>
        <v>Middle</v>
      </c>
      <c r="Q314" s="33">
        <f>_xlfn.XLOOKUP(A314,'Patient Health Records'!A:A,'Patient Health Records'!E:E,"Not Found")</f>
        <v>25.114771806643258</v>
      </c>
      <c r="R314" s="100" t="b">
        <f>_xlfn.XLOOKUP(A314,'Patient Health Records'!A314:A1313,'Patient Health Records'!T314:T1313,"Not Found")</f>
        <v>0</v>
      </c>
      <c r="S314" s="100" t="b" cm="1">
        <f t="array" ref="S314">_xlfn.SWITCH(R314, "Yes", TRUE, "No", FALSE, R314)</f>
        <v>0</v>
      </c>
      <c r="T314" s="100" t="str">
        <f>_xlfn.XLOOKUP(A314,'Patient Health Records'!A:A,'Patient Health Records'!V:V,"Not Found")</f>
        <v>Kidney Stones</v>
      </c>
      <c r="U314" s="100" t="str">
        <f>_xlfn.XLOOKUP(A314,'Patient Health Records'!A:A,'Patient Health Records'!X:X,"Not Found")</f>
        <v>Recovered</v>
      </c>
      <c r="V314" s="100" t="b">
        <f>_xlfn.XLOOKUP(A314,'Billing Details'!A:A,'Billing Details'!K:K,"Not Found")</f>
        <v>1</v>
      </c>
      <c r="W314" s="100" t="str">
        <f>_xlfn.XLOOKUP(A314,'Billing Details'!A:A,'Billing Details'!J:J,"Not Found")</f>
        <v>Aetna</v>
      </c>
      <c r="X314" s="100" t="b">
        <f>_xlfn.XLOOKUP(A314,'Patient Health Records'!A:A,'Patient Health Records'!P:P,"Not Found")</f>
        <v>0</v>
      </c>
      <c r="Y314" s="100" t="b" cm="1">
        <f t="array" ref="Y314">_xlfn.SWITCH(X314, "Yes", TRUE, "No", FALSE, X314)</f>
        <v>0</v>
      </c>
      <c r="Z314" s="100" t="b">
        <f>_xlfn.XLOOKUP(A314,'Patient Health Records'!A:A,'Patient Health Records'!T:T,"Not Found")</f>
        <v>0</v>
      </c>
      <c r="AA314" s="100" t="b" cm="1">
        <f t="array" ref="AA314">_xlfn.SWITCH(Z314, "Yes", TRUE, "No", FALSE, Z314)</f>
        <v>0</v>
      </c>
      <c r="AB314" s="100" t="b">
        <f>_xlfn.XLOOKUP(A314,'Patient Health Records'!A:A,'Patient Health Records'!K:K,"Not Found")</f>
        <v>0</v>
      </c>
      <c r="AC314" s="100" t="b" cm="1">
        <f t="array" ref="AC314">_xlfn.SWITCH(AB314, "Yes", TRUE, "No", FALSE, AB314)</f>
        <v>0</v>
      </c>
    </row>
    <row r="315" spans="1:29">
      <c r="A315" s="2" t="s">
        <v>573</v>
      </c>
      <c r="B315" s="100" t="str">
        <f>_xlfn.XLOOKUP(A315,'Patient Demographics'!A315:A1314,'Patient Demographics'!H315:H1314,"Not Found")</f>
        <v>Adult</v>
      </c>
      <c r="C315" s="100" t="str">
        <f>_xlfn.XLOOKUP(A315,'Patient Demographics'!A315:A1314,'Patient Demographics'!L315:L1314,"Not Found")</f>
        <v>South</v>
      </c>
      <c r="D315" s="100" t="str">
        <f>_xlfn.XLOOKUP(A315,'Patient Demographics'!A:A,'Patient Demographics'!J:J,"Not Found")</f>
        <v>Tamil Nadu</v>
      </c>
      <c r="E315" s="100">
        <f>_xlfn.XLOOKUP(A315,'Billing Details'!A315:A1314,'Billing Details'!E315:E1314,"Not Found")</f>
        <v>60000</v>
      </c>
      <c r="F315" s="100">
        <f>_xlfn.XLOOKUP(A315,'Billing Details'!A315:A1314,'Billing Details'!M315:M1314,"Not Found")</f>
        <v>34111.4</v>
      </c>
      <c r="G315" s="100">
        <f>_xlfn.XLOOKUP(A315,'Patient Health Records'!A315:A1314,'Patient Health Records'!G315:G1314,"Not Found")</f>
        <v>61.4</v>
      </c>
      <c r="H315" s="17" t="str">
        <f>_xlfn.XLOOKUP(A315,'Patient Demographics'!A315:A1314,'Patient Demographics'!C315:C1314,"Not Found")</f>
        <v>Female</v>
      </c>
      <c r="I315" s="100" t="str">
        <f>_xlfn.XLOOKUP(A315,'Patient Health Records'!A315:A1314,'Patient Health Records'!B315:B1314,"Not Found")</f>
        <v>O+</v>
      </c>
      <c r="J315" s="100" t="b">
        <f>_xlfn.XLOOKUP(A315,'Patient Health Records'!A315:A1314,'Patient Health Records'!H315:H1314,"Not Found")</f>
        <v>0</v>
      </c>
      <c r="K315" s="100" t="b">
        <f>_xlfn.XLOOKUP(A315,'Patient Health Records'!A315:A1314,'Patient Health Records'!J315:J1314,"Not Found")</f>
        <v>1</v>
      </c>
      <c r="L315" s="100" t="b">
        <f>_xlfn.XLOOKUP(A315,'Billing Details'!A:A,'Billing Details'!K:K,"Not Found")</f>
        <v>1</v>
      </c>
      <c r="M315" s="100" t="str">
        <f>_xlfn.XLOOKUP(A315,'Patient Education'!A:A,'Patient Education'!B:B,"Not Found")</f>
        <v>Uneducated</v>
      </c>
      <c r="N315" s="100" t="str">
        <f>_xlfn.XLOOKUP(A315,'Patient Education'!A:A,'Patient Education'!C:C,"None")</f>
        <v>Unemployed</v>
      </c>
      <c r="O315" s="100">
        <f>_xlfn.XLOOKUP(A315,'Patient Demographics'!A:A,'Patient Demographics'!I:I,"Not Found")</f>
        <v>12</v>
      </c>
      <c r="P315" s="100" t="str" cm="1">
        <f t="array" ref="P315">_xlfn.IFS(
 O315 &lt;= 2, "Very Low",
 O315 &lt;= 5, "Low",
 O315 &lt;= 10, "Lower-Middle",
 O315 &lt;= 25, "Middle",
 O315 &lt;= 50, "Upper-Middle",
 O315 &lt;= 100, "High",
 O315 &lt;= 200, "Very High",
 O315 &lt;= 400, "Ultra High"
)</f>
        <v>Middle</v>
      </c>
      <c r="Q315" s="33">
        <f>_xlfn.XLOOKUP(A315,'Patient Health Records'!A:A,'Patient Health Records'!E:E,"Not Found")</f>
        <v>23.395823807346435</v>
      </c>
      <c r="R315" s="100" t="b">
        <f>_xlfn.XLOOKUP(A315,'Patient Health Records'!A315:A1314,'Patient Health Records'!T315:T1314,"Not Found")</f>
        <v>0</v>
      </c>
      <c r="S315" s="100" t="b" cm="1">
        <f t="array" ref="S315">_xlfn.SWITCH(R315, "Yes", TRUE, "No", FALSE, R315)</f>
        <v>0</v>
      </c>
      <c r="T315" s="100" t="str">
        <f>_xlfn.XLOOKUP(A315,'Patient Health Records'!A:A,'Patient Health Records'!V:V,"Not Found")</f>
        <v>Allergic Reaction</v>
      </c>
      <c r="U315" s="100" t="str">
        <f>_xlfn.XLOOKUP(A315,'Patient Health Records'!A:A,'Patient Health Records'!X:X,"Not Found")</f>
        <v>Ongoing Treatment</v>
      </c>
      <c r="V315" s="100" t="b">
        <f>_xlfn.XLOOKUP(A315,'Billing Details'!A:A,'Billing Details'!K:K,"Not Found")</f>
        <v>1</v>
      </c>
      <c r="W315" s="100" t="str">
        <f>_xlfn.XLOOKUP(A315,'Billing Details'!A:A,'Billing Details'!J:J,"Not Found")</f>
        <v>Cigna</v>
      </c>
      <c r="X315" s="100" t="b">
        <f>_xlfn.XLOOKUP(A315,'Patient Health Records'!A:A,'Patient Health Records'!P:P,"Not Found")</f>
        <v>0</v>
      </c>
      <c r="Y315" s="100" t="b" cm="1">
        <f t="array" ref="Y315">_xlfn.SWITCH(X315, "Yes", TRUE, "No", FALSE, X315)</f>
        <v>0</v>
      </c>
      <c r="Z315" s="100" t="b">
        <f>_xlfn.XLOOKUP(A315,'Patient Health Records'!A:A,'Patient Health Records'!T:T,"Not Found")</f>
        <v>0</v>
      </c>
      <c r="AA315" s="100" t="b" cm="1">
        <f t="array" ref="AA315">_xlfn.SWITCH(Z315, "Yes", TRUE, "No", FALSE, Z315)</f>
        <v>0</v>
      </c>
      <c r="AB315" s="100" t="b">
        <f>_xlfn.XLOOKUP(A315,'Patient Health Records'!A:A,'Patient Health Records'!K:K,"Not Found")</f>
        <v>0</v>
      </c>
      <c r="AC315" s="100" t="b" cm="1">
        <f t="array" ref="AC315">_xlfn.SWITCH(AB315, "Yes", TRUE, "No", FALSE, AB315)</f>
        <v>0</v>
      </c>
    </row>
    <row r="316" spans="1:29">
      <c r="A316" s="2" t="s">
        <v>574</v>
      </c>
      <c r="B316" s="100" t="str">
        <f>_xlfn.XLOOKUP(A316,'Patient Demographics'!A316:A1315,'Patient Demographics'!H316:H1315,"Not Found")</f>
        <v>Adult</v>
      </c>
      <c r="C316" s="100" t="str">
        <f>_xlfn.XLOOKUP(A316,'Patient Demographics'!A316:A1315,'Patient Demographics'!L316:L1315,"Not Found")</f>
        <v>East</v>
      </c>
      <c r="D316" s="100" t="str">
        <f>_xlfn.XLOOKUP(A316,'Patient Demographics'!A:A,'Patient Demographics'!J:J,"Not Found")</f>
        <v>West Bengal</v>
      </c>
      <c r="E316" s="100">
        <f>_xlfn.XLOOKUP(A316,'Billing Details'!A316:A1315,'Billing Details'!E316:E1315,"Not Found")</f>
        <v>18000</v>
      </c>
      <c r="F316" s="100">
        <f>_xlfn.XLOOKUP(A316,'Billing Details'!A316:A1315,'Billing Details'!M316:M1315,"Not Found")</f>
        <v>15787.920000000002</v>
      </c>
      <c r="G316" s="100">
        <f>_xlfn.XLOOKUP(A316,'Patient Health Records'!A316:A1315,'Patient Health Records'!G316:G1315,"Not Found")</f>
        <v>82.7</v>
      </c>
      <c r="H316" s="17" t="str">
        <f>_xlfn.XLOOKUP(A316,'Patient Demographics'!A316:A1315,'Patient Demographics'!C316:C1315,"Not Found")</f>
        <v>Male</v>
      </c>
      <c r="I316" s="100" t="str">
        <f>_xlfn.XLOOKUP(A316,'Patient Health Records'!A316:A1315,'Patient Health Records'!B316:B1315,"Not Found")</f>
        <v>A+</v>
      </c>
      <c r="J316" s="100" t="b">
        <f>_xlfn.XLOOKUP(A316,'Patient Health Records'!A316:A1315,'Patient Health Records'!H316:H1315,"Not Found")</f>
        <v>0</v>
      </c>
      <c r="K316" s="100" t="b">
        <f>_xlfn.XLOOKUP(A316,'Patient Health Records'!A316:A1315,'Patient Health Records'!J316:J1315,"Not Found")</f>
        <v>1</v>
      </c>
      <c r="L316" s="100" t="b">
        <f>_xlfn.XLOOKUP(A316,'Billing Details'!A:A,'Billing Details'!K:K,"Not Found")</f>
        <v>1</v>
      </c>
      <c r="M316" s="100" t="str">
        <f>_xlfn.XLOOKUP(A316,'Patient Education'!A:A,'Patient Education'!B:B,"Not Found")</f>
        <v>Bachelor's Degree</v>
      </c>
      <c r="N316" s="100" t="str">
        <f>_xlfn.XLOOKUP(A316,'Patient Education'!A:A,'Patient Education'!C:C,"None")</f>
        <v>Engineer</v>
      </c>
      <c r="O316" s="100">
        <f>_xlfn.XLOOKUP(A316,'Patient Demographics'!A:A,'Patient Demographics'!I:I,"Not Found")</f>
        <v>2</v>
      </c>
      <c r="P316" s="100" t="str" cm="1">
        <f t="array" ref="P316">_xlfn.IFS(
 O316 &lt;= 2, "Very Low",
 O316 &lt;= 5, "Low",
 O316 &lt;= 10, "Lower-Middle",
 O316 &lt;= 25, "Middle",
 O316 &lt;= 50, "Upper-Middle",
 O316 &lt;= 100, "High",
 O316 &lt;= 200, "Very High",
 O316 &lt;= 400, "Ultra High"
)</f>
        <v>Very Low</v>
      </c>
      <c r="Q316" s="33">
        <f>_xlfn.XLOOKUP(A316,'Patient Health Records'!A:A,'Patient Health Records'!E:E,"Not Found")</f>
        <v>26.101502335563691</v>
      </c>
      <c r="R316" s="100" t="b">
        <f>_xlfn.XLOOKUP(A316,'Patient Health Records'!A316:A1315,'Patient Health Records'!T316:T1315,"Not Found")</f>
        <v>0</v>
      </c>
      <c r="S316" s="100" t="b" cm="1">
        <f t="array" ref="S316">_xlfn.SWITCH(R316, "Yes", TRUE, "No", FALSE, R316)</f>
        <v>0</v>
      </c>
      <c r="T316" s="100" t="str">
        <f>_xlfn.XLOOKUP(A316,'Patient Health Records'!A:A,'Patient Health Records'!V:V,"Not Found")</f>
        <v>Stroke</v>
      </c>
      <c r="U316" s="100" t="str">
        <f>_xlfn.XLOOKUP(A316,'Patient Health Records'!A:A,'Patient Health Records'!X:X,"Not Found")</f>
        <v>Ongoing Treatment</v>
      </c>
      <c r="V316" s="100" t="b">
        <f>_xlfn.XLOOKUP(A316,'Billing Details'!A:A,'Billing Details'!K:K,"Not Found")</f>
        <v>1</v>
      </c>
      <c r="W316" s="100" t="str">
        <f>_xlfn.XLOOKUP(A316,'Billing Details'!A:A,'Billing Details'!J:J,"Not Found")</f>
        <v>Cigna</v>
      </c>
      <c r="X316" s="100" t="b">
        <f>_xlfn.XLOOKUP(A316,'Patient Health Records'!A:A,'Patient Health Records'!P:P,"Not Found")</f>
        <v>0</v>
      </c>
      <c r="Y316" s="100" t="b" cm="1">
        <f t="array" ref="Y316">_xlfn.SWITCH(X316, "Yes", TRUE, "No", FALSE, X316)</f>
        <v>0</v>
      </c>
      <c r="Z316" s="100" t="b">
        <f>_xlfn.XLOOKUP(A316,'Patient Health Records'!A:A,'Patient Health Records'!T:T,"Not Found")</f>
        <v>0</v>
      </c>
      <c r="AA316" s="100" t="b" cm="1">
        <f t="array" ref="AA316">_xlfn.SWITCH(Z316, "Yes", TRUE, "No", FALSE, Z316)</f>
        <v>0</v>
      </c>
      <c r="AB316" s="100" t="b">
        <f>_xlfn.XLOOKUP(A316,'Patient Health Records'!A:A,'Patient Health Records'!K:K,"Not Found")</f>
        <v>0</v>
      </c>
      <c r="AC316" s="100" t="b" cm="1">
        <f t="array" ref="AC316">_xlfn.SWITCH(AB316, "Yes", TRUE, "No", FALSE, AB316)</f>
        <v>0</v>
      </c>
    </row>
    <row r="317" spans="1:29">
      <c r="A317" s="2" t="s">
        <v>576</v>
      </c>
      <c r="B317" s="100" t="str">
        <f>_xlfn.XLOOKUP(A317,'Patient Demographics'!A317:A1316,'Patient Demographics'!H317:H1316,"Not Found")</f>
        <v>Senior</v>
      </c>
      <c r="C317" s="100" t="str">
        <f>_xlfn.XLOOKUP(A317,'Patient Demographics'!A317:A1316,'Patient Demographics'!L317:L1316,"Not Found")</f>
        <v>West</v>
      </c>
      <c r="D317" s="100" t="str">
        <f>_xlfn.XLOOKUP(A317,'Patient Demographics'!A:A,'Patient Demographics'!J:J,"Not Found")</f>
        <v>Maharashtra</v>
      </c>
      <c r="E317" s="100">
        <f>_xlfn.XLOOKUP(A317,'Billing Details'!A317:A1316,'Billing Details'!E317:E1316,"Not Found")</f>
        <v>45000</v>
      </c>
      <c r="F317" s="100">
        <f>_xlfn.XLOOKUP(A317,'Billing Details'!A317:A1316,'Billing Details'!M317:M1316,"Not Found")</f>
        <v>0</v>
      </c>
      <c r="G317" s="100">
        <f>_xlfn.XLOOKUP(A317,'Patient Health Records'!A317:A1316,'Patient Health Records'!G317:G1316,"Not Found")</f>
        <v>68.8</v>
      </c>
      <c r="H317" s="17" t="str">
        <f>_xlfn.XLOOKUP(A317,'Patient Demographics'!A317:A1316,'Patient Demographics'!C317:C1316,"Not Found")</f>
        <v>Female</v>
      </c>
      <c r="I317" s="100" t="str">
        <f>_xlfn.XLOOKUP(A317,'Patient Health Records'!A317:A1316,'Patient Health Records'!B317:B1316,"Not Found")</f>
        <v>A-</v>
      </c>
      <c r="J317" s="100" t="b">
        <f>_xlfn.XLOOKUP(A317,'Patient Health Records'!A317:A1316,'Patient Health Records'!H317:H1316,"Not Found")</f>
        <v>0</v>
      </c>
      <c r="K317" s="100" t="b">
        <f>_xlfn.XLOOKUP(A317,'Patient Health Records'!A317:A1316,'Patient Health Records'!J317:J1316,"Not Found")</f>
        <v>1</v>
      </c>
      <c r="L317" s="100" t="b">
        <f>_xlfn.XLOOKUP(A317,'Billing Details'!A:A,'Billing Details'!K:K,"Not Found")</f>
        <v>0</v>
      </c>
      <c r="M317" s="100" t="str">
        <f>_xlfn.XLOOKUP(A317,'Patient Education'!A:A,'Patient Education'!B:B,"Not Found")</f>
        <v>School</v>
      </c>
      <c r="N317" s="100" t="str">
        <f>_xlfn.XLOOKUP(A317,'Patient Education'!A:A,'Patient Education'!C:C,"None")</f>
        <v>Retail Worker</v>
      </c>
      <c r="O317" s="100">
        <f>_xlfn.XLOOKUP(A317,'Patient Demographics'!A:A,'Patient Demographics'!I:I,"Not Found")</f>
        <v>20</v>
      </c>
      <c r="P317" s="100" t="str" cm="1">
        <f t="array" ref="P317">_xlfn.IFS(
 O317 &lt;= 2, "Very Low",
 O317 &lt;= 5, "Low",
 O317 &lt;= 10, "Lower-Middle",
 O317 &lt;= 25, "Middle",
 O317 &lt;= 50, "Upper-Middle",
 O317 &lt;= 100, "High",
 O317 &lt;= 200, "Very High",
 O317 &lt;= 400, "Ultra High"
)</f>
        <v>Middle</v>
      </c>
      <c r="Q317" s="33">
        <f>_xlfn.XLOOKUP(A317,'Patient Health Records'!A:A,'Patient Health Records'!E:E,"Not Found")</f>
        <v>28.270874424720574</v>
      </c>
      <c r="R317" s="100" t="b">
        <f>_xlfn.XLOOKUP(A317,'Patient Health Records'!A317:A1316,'Patient Health Records'!T317:T1316,"Not Found")</f>
        <v>1</v>
      </c>
      <c r="S317" s="100" t="b" cm="1">
        <f t="array" ref="S317">_xlfn.SWITCH(R317, "Yes", TRUE, "No", FALSE, R317)</f>
        <v>1</v>
      </c>
      <c r="T317" s="100" t="str">
        <f>_xlfn.XLOOKUP(A317,'Patient Health Records'!A:A,'Patient Health Records'!V:V,"Not Found")</f>
        <v>Fractured Arm</v>
      </c>
      <c r="U317" s="100" t="str">
        <f>_xlfn.XLOOKUP(A317,'Patient Health Records'!A:A,'Patient Health Records'!X:X,"Not Found")</f>
        <v>Ongoing Treatment</v>
      </c>
      <c r="V317" s="100" t="b">
        <f>_xlfn.XLOOKUP(A317,'Billing Details'!A:A,'Billing Details'!K:K,"Not Found")</f>
        <v>0</v>
      </c>
      <c r="W317" s="100">
        <f>_xlfn.XLOOKUP(A317,'Billing Details'!A:A,'Billing Details'!J:J,"Not Found")</f>
        <v>0</v>
      </c>
      <c r="X317" s="100" t="b">
        <f>_xlfn.XLOOKUP(A317,'Patient Health Records'!A:A,'Patient Health Records'!P:P,"Not Found")</f>
        <v>1</v>
      </c>
      <c r="Y317" s="100" t="b" cm="1">
        <f t="array" ref="Y317">_xlfn.SWITCH(X317, "Yes", TRUE, "No", FALSE, X317)</f>
        <v>1</v>
      </c>
      <c r="Z317" s="100" t="b">
        <f>_xlfn.XLOOKUP(A317,'Patient Health Records'!A:A,'Patient Health Records'!T:T,"Not Found")</f>
        <v>1</v>
      </c>
      <c r="AA317" s="100" t="b" cm="1">
        <f t="array" ref="AA317">_xlfn.SWITCH(Z317, "Yes", TRUE, "No", FALSE, Z317)</f>
        <v>1</v>
      </c>
      <c r="AB317" s="100" t="b">
        <f>_xlfn.XLOOKUP(A317,'Patient Health Records'!A:A,'Patient Health Records'!K:K,"Not Found")</f>
        <v>1</v>
      </c>
      <c r="AC317" s="100" t="b" cm="1">
        <f t="array" ref="AC317">_xlfn.SWITCH(AB317, "Yes", TRUE, "No", FALSE, AB317)</f>
        <v>1</v>
      </c>
    </row>
    <row r="318" spans="1:29">
      <c r="A318" s="2" t="s">
        <v>577</v>
      </c>
      <c r="B318" s="100" t="str">
        <f>_xlfn.XLOOKUP(A318,'Patient Demographics'!A318:A1317,'Patient Demographics'!H318:H1317,"Not Found")</f>
        <v>Middle-aged</v>
      </c>
      <c r="C318" s="100" t="str">
        <f>_xlfn.XLOOKUP(A318,'Patient Demographics'!A318:A1317,'Patient Demographics'!L318:L1317,"Not Found")</f>
        <v>North</v>
      </c>
      <c r="D318" s="100" t="str">
        <f>_xlfn.XLOOKUP(A318,'Patient Demographics'!A:A,'Patient Demographics'!J:J,"Not Found")</f>
        <v>Punjab</v>
      </c>
      <c r="E318" s="100">
        <f>_xlfn.XLOOKUP(A318,'Billing Details'!A318:A1317,'Billing Details'!E318:E1317,"Not Found")</f>
        <v>16000</v>
      </c>
      <c r="F318" s="100">
        <f>_xlfn.XLOOKUP(A318,'Billing Details'!A318:A1317,'Billing Details'!M318:M1317,"Not Found")</f>
        <v>11310.02</v>
      </c>
      <c r="G318" s="100">
        <f>_xlfn.XLOOKUP(A318,'Patient Health Records'!A318:A1317,'Patient Health Records'!G318:G1317,"Not Found")</f>
        <v>78.900000000000006</v>
      </c>
      <c r="H318" s="17" t="str">
        <f>_xlfn.XLOOKUP(A318,'Patient Demographics'!A318:A1317,'Patient Demographics'!C318:C1317,"Not Found")</f>
        <v>Female</v>
      </c>
      <c r="I318" s="100" t="str">
        <f>_xlfn.XLOOKUP(A318,'Patient Health Records'!A318:A1317,'Patient Health Records'!B318:B1317,"Not Found")</f>
        <v>O+</v>
      </c>
      <c r="J318" s="100" t="b">
        <f>_xlfn.XLOOKUP(A318,'Patient Health Records'!A318:A1317,'Patient Health Records'!H318:H1317,"Not Found")</f>
        <v>0</v>
      </c>
      <c r="K318" s="100" t="b">
        <f>_xlfn.XLOOKUP(A318,'Patient Health Records'!A318:A1317,'Patient Health Records'!J318:J1317,"Not Found")</f>
        <v>0</v>
      </c>
      <c r="L318" s="100" t="b">
        <f>_xlfn.XLOOKUP(A318,'Billing Details'!A:A,'Billing Details'!K:K,"Not Found")</f>
        <v>1</v>
      </c>
      <c r="M318" s="100" t="str">
        <f>_xlfn.XLOOKUP(A318,'Patient Education'!A:A,'Patient Education'!B:B,"Not Found")</f>
        <v>Master's Degree</v>
      </c>
      <c r="N318" s="100" t="str">
        <f>_xlfn.XLOOKUP(A318,'Patient Education'!A:A,'Patient Education'!C:C,"None")</f>
        <v>Senior Executive</v>
      </c>
      <c r="O318" s="100">
        <f>_xlfn.XLOOKUP(A318,'Patient Demographics'!A:A,'Patient Demographics'!I:I,"Not Found")</f>
        <v>70</v>
      </c>
      <c r="P318" s="100" t="str" cm="1">
        <f t="array" ref="P318">_xlfn.IFS(
 O318 &lt;= 2, "Very Low",
 O318 &lt;= 5, "Low",
 O318 &lt;= 10, "Lower-Middle",
 O318 &lt;= 25, "Middle",
 O318 &lt;= 50, "Upper-Middle",
 O318 &lt;= 100, "High",
 O318 &lt;= 200, "Very High",
 O318 &lt;= 400, "Ultra High"
)</f>
        <v>High</v>
      </c>
      <c r="Q318" s="33">
        <f>_xlfn.XLOOKUP(A318,'Patient Health Records'!A:A,'Patient Health Records'!E:E,"Not Found")</f>
        <v>25.471332644628102</v>
      </c>
      <c r="R318" s="100" t="b">
        <f>_xlfn.XLOOKUP(A318,'Patient Health Records'!A318:A1317,'Patient Health Records'!T318:T1317,"Not Found")</f>
        <v>0</v>
      </c>
      <c r="S318" s="100" t="b" cm="1">
        <f t="array" ref="S318">_xlfn.SWITCH(R318, "Yes", TRUE, "No", FALSE, R318)</f>
        <v>0</v>
      </c>
      <c r="T318" s="100" t="str">
        <f>_xlfn.XLOOKUP(A318,'Patient Health Records'!A:A,'Patient Health Records'!V:V,"Not Found")</f>
        <v>Cancer</v>
      </c>
      <c r="U318" s="100" t="str">
        <f>_xlfn.XLOOKUP(A318,'Patient Health Records'!A:A,'Patient Health Records'!X:X,"Not Found")</f>
        <v>Ongoing Treatment</v>
      </c>
      <c r="V318" s="100" t="b">
        <f>_xlfn.XLOOKUP(A318,'Billing Details'!A:A,'Billing Details'!K:K,"Not Found")</f>
        <v>1</v>
      </c>
      <c r="W318" s="100" t="str">
        <f>_xlfn.XLOOKUP(A318,'Billing Details'!A:A,'Billing Details'!J:J,"Not Found")</f>
        <v>Blue Cross</v>
      </c>
      <c r="X318" s="100" t="b">
        <f>_xlfn.XLOOKUP(A318,'Patient Health Records'!A:A,'Patient Health Records'!P:P,"Not Found")</f>
        <v>0</v>
      </c>
      <c r="Y318" s="100" t="b" cm="1">
        <f t="array" ref="Y318">_xlfn.SWITCH(X318, "Yes", TRUE, "No", FALSE, X318)</f>
        <v>0</v>
      </c>
      <c r="Z318" s="100" t="b">
        <f>_xlfn.XLOOKUP(A318,'Patient Health Records'!A:A,'Patient Health Records'!T:T,"Not Found")</f>
        <v>0</v>
      </c>
      <c r="AA318" s="100" t="b" cm="1">
        <f t="array" ref="AA318">_xlfn.SWITCH(Z318, "Yes", TRUE, "No", FALSE, Z318)</f>
        <v>0</v>
      </c>
      <c r="AB318" s="100" t="b">
        <f>_xlfn.XLOOKUP(A318,'Patient Health Records'!A:A,'Patient Health Records'!K:K,"Not Found")</f>
        <v>0</v>
      </c>
      <c r="AC318" s="100" t="b" cm="1">
        <f t="array" ref="AC318">_xlfn.SWITCH(AB318, "Yes", TRUE, "No", FALSE, AB318)</f>
        <v>0</v>
      </c>
    </row>
    <row r="319" spans="1:29">
      <c r="A319" s="2" t="s">
        <v>578</v>
      </c>
      <c r="B319" s="100" t="str">
        <f>_xlfn.XLOOKUP(A319,'Patient Demographics'!A319:A1318,'Patient Demographics'!H319:H1318,"Not Found")</f>
        <v>Adult</v>
      </c>
      <c r="C319" s="100" t="str">
        <f>_xlfn.XLOOKUP(A319,'Patient Demographics'!A319:A1318,'Patient Demographics'!L319:L1318,"Not Found")</f>
        <v>North</v>
      </c>
      <c r="D319" s="100" t="str">
        <f>_xlfn.XLOOKUP(A319,'Patient Demographics'!A:A,'Patient Demographics'!J:J,"Not Found")</f>
        <v>Uttar Pradesh</v>
      </c>
      <c r="E319" s="100">
        <f>_xlfn.XLOOKUP(A319,'Billing Details'!A319:A1318,'Billing Details'!E319:E1318,"Not Found")</f>
        <v>250000</v>
      </c>
      <c r="F319" s="100">
        <f>_xlfn.XLOOKUP(A319,'Billing Details'!A319:A1318,'Billing Details'!M319:M1318,"Not Found")</f>
        <v>181231.9</v>
      </c>
      <c r="G319" s="100">
        <f>_xlfn.XLOOKUP(A319,'Patient Health Records'!A319:A1318,'Patient Health Records'!G319:G1318,"Not Found")</f>
        <v>62.6</v>
      </c>
      <c r="H319" s="17" t="str">
        <f>_xlfn.XLOOKUP(A319,'Patient Demographics'!A319:A1318,'Patient Demographics'!C319:C1318,"Not Found")</f>
        <v>Female</v>
      </c>
      <c r="I319" s="100" t="str">
        <f>_xlfn.XLOOKUP(A319,'Patient Health Records'!A319:A1318,'Patient Health Records'!B319:B1318,"Not Found")</f>
        <v>O+</v>
      </c>
      <c r="J319" s="100" t="b">
        <f>_xlfn.XLOOKUP(A319,'Patient Health Records'!A319:A1318,'Patient Health Records'!H319:H1318,"Not Found")</f>
        <v>0</v>
      </c>
      <c r="K319" s="100" t="b">
        <f>_xlfn.XLOOKUP(A319,'Patient Health Records'!A319:A1318,'Patient Health Records'!J319:J1318,"Not Found")</f>
        <v>0</v>
      </c>
      <c r="L319" s="100" t="b">
        <f>_xlfn.XLOOKUP(A319,'Billing Details'!A:A,'Billing Details'!K:K,"Not Found")</f>
        <v>1</v>
      </c>
      <c r="M319" s="100" t="str">
        <f>_xlfn.XLOOKUP(A319,'Patient Education'!A:A,'Patient Education'!B:B,"Not Found")</f>
        <v>School</v>
      </c>
      <c r="N319" s="100" t="str">
        <f>_xlfn.XLOOKUP(A319,'Patient Education'!A:A,'Patient Education'!C:C,"None")</f>
        <v>Retail Worker</v>
      </c>
      <c r="O319" s="100">
        <f>_xlfn.XLOOKUP(A319,'Patient Demographics'!A:A,'Patient Demographics'!I:I,"Not Found")</f>
        <v>2</v>
      </c>
      <c r="P319" s="100" t="str" cm="1">
        <f t="array" ref="P319">_xlfn.IFS(
 O319 &lt;= 2, "Very Low",
 O319 &lt;= 5, "Low",
 O319 &lt;= 10, "Lower-Middle",
 O319 &lt;= 25, "Middle",
 O319 &lt;= 50, "Upper-Middle",
 O319 &lt;= 100, "High",
 O319 &lt;= 200, "Very High",
 O319 &lt;= 400, "Ultra High"
)</f>
        <v>Very Low</v>
      </c>
      <c r="Q319" s="33">
        <f>_xlfn.XLOOKUP(A319,'Patient Health Records'!A:A,'Patient Health Records'!E:E,"Not Found")</f>
        <v>24.150302843254501</v>
      </c>
      <c r="R319" s="100" t="b">
        <f>_xlfn.XLOOKUP(A319,'Patient Health Records'!A319:A1318,'Patient Health Records'!T319:T1318,"Not Found")</f>
        <v>0</v>
      </c>
      <c r="S319" s="100" t="b" cm="1">
        <f t="array" ref="S319">_xlfn.SWITCH(R319, "Yes", TRUE, "No", FALSE, R319)</f>
        <v>0</v>
      </c>
      <c r="T319" s="100" t="str">
        <f>_xlfn.XLOOKUP(A319,'Patient Health Records'!A:A,'Patient Health Records'!V:V,"Not Found")</f>
        <v>Allergic Reaction</v>
      </c>
      <c r="U319" s="100" t="str">
        <f>_xlfn.XLOOKUP(A319,'Patient Health Records'!A:A,'Patient Health Records'!X:X,"Not Found")</f>
        <v>Recovered</v>
      </c>
      <c r="V319" s="100" t="b">
        <f>_xlfn.XLOOKUP(A319,'Billing Details'!A:A,'Billing Details'!K:K,"Not Found")</f>
        <v>1</v>
      </c>
      <c r="W319" s="100" t="str">
        <f>_xlfn.XLOOKUP(A319,'Billing Details'!A:A,'Billing Details'!J:J,"Not Found")</f>
        <v>Medicare</v>
      </c>
      <c r="X319" s="100" t="b">
        <f>_xlfn.XLOOKUP(A319,'Patient Health Records'!A:A,'Patient Health Records'!P:P,"Not Found")</f>
        <v>0</v>
      </c>
      <c r="Y319" s="100" t="b" cm="1">
        <f t="array" ref="Y319">_xlfn.SWITCH(X319, "Yes", TRUE, "No", FALSE, X319)</f>
        <v>0</v>
      </c>
      <c r="Z319" s="100" t="b">
        <f>_xlfn.XLOOKUP(A319,'Patient Health Records'!A:A,'Patient Health Records'!T:T,"Not Found")</f>
        <v>0</v>
      </c>
      <c r="AA319" s="100" t="b" cm="1">
        <f t="array" ref="AA319">_xlfn.SWITCH(Z319, "Yes", TRUE, "No", FALSE, Z319)</f>
        <v>0</v>
      </c>
      <c r="AB319" s="100" t="b">
        <f>_xlfn.XLOOKUP(A319,'Patient Health Records'!A:A,'Patient Health Records'!K:K,"Not Found")</f>
        <v>0</v>
      </c>
      <c r="AC319" s="100" t="b" cm="1">
        <f t="array" ref="AC319">_xlfn.SWITCH(AB319, "Yes", TRUE, "No", FALSE, AB319)</f>
        <v>0</v>
      </c>
    </row>
    <row r="320" spans="1:29">
      <c r="A320" s="2" t="s">
        <v>579</v>
      </c>
      <c r="B320" s="100" t="str">
        <f>_xlfn.XLOOKUP(A320,'Patient Demographics'!A320:A1319,'Patient Demographics'!H320:H1319,"Not Found")</f>
        <v>Senior</v>
      </c>
      <c r="C320" s="100" t="str">
        <f>_xlfn.XLOOKUP(A320,'Patient Demographics'!A320:A1319,'Patient Demographics'!L320:L1319,"Not Found")</f>
        <v>West</v>
      </c>
      <c r="D320" s="100" t="str">
        <f>_xlfn.XLOOKUP(A320,'Patient Demographics'!A:A,'Patient Demographics'!J:J,"Not Found")</f>
        <v>Gujarat</v>
      </c>
      <c r="E320" s="100">
        <f>_xlfn.XLOOKUP(A320,'Billing Details'!A320:A1319,'Billing Details'!E320:E1319,"Not Found")</f>
        <v>100</v>
      </c>
      <c r="F320" s="100">
        <f>_xlfn.XLOOKUP(A320,'Billing Details'!A320:A1319,'Billing Details'!M320:M1319,"Not Found")</f>
        <v>0</v>
      </c>
      <c r="G320" s="100">
        <f>_xlfn.XLOOKUP(A320,'Patient Health Records'!A320:A1319,'Patient Health Records'!G320:G1319,"Not Found")</f>
        <v>62.9</v>
      </c>
      <c r="H320" s="17" t="str">
        <f>_xlfn.XLOOKUP(A320,'Patient Demographics'!A320:A1319,'Patient Demographics'!C320:C1319,"Not Found")</f>
        <v>Female</v>
      </c>
      <c r="I320" s="100" t="str">
        <f>_xlfn.XLOOKUP(A320,'Patient Health Records'!A320:A1319,'Patient Health Records'!B320:B1319,"Not Found")</f>
        <v>B+</v>
      </c>
      <c r="J320" s="100" t="b">
        <f>_xlfn.XLOOKUP(A320,'Patient Health Records'!A320:A1319,'Patient Health Records'!H320:H1319,"Not Found")</f>
        <v>0</v>
      </c>
      <c r="K320" s="100" t="b">
        <f>_xlfn.XLOOKUP(A320,'Patient Health Records'!A320:A1319,'Patient Health Records'!J320:J1319,"Not Found")</f>
        <v>0</v>
      </c>
      <c r="L320" s="100" t="b">
        <f>_xlfn.XLOOKUP(A320,'Billing Details'!A:A,'Billing Details'!K:K,"Not Found")</f>
        <v>0</v>
      </c>
      <c r="M320" s="100" t="str">
        <f>_xlfn.XLOOKUP(A320,'Patient Education'!A:A,'Patient Education'!B:B,"Not Found")</f>
        <v>Master's Degree</v>
      </c>
      <c r="N320" s="100" t="str">
        <f>_xlfn.XLOOKUP(A320,'Patient Education'!A:A,'Patient Education'!C:C,"None")</f>
        <v>Software Engineer</v>
      </c>
      <c r="O320" s="100">
        <f>_xlfn.XLOOKUP(A320,'Patient Demographics'!A:A,'Patient Demographics'!I:I,"Not Found")</f>
        <v>90</v>
      </c>
      <c r="P320" s="100" t="str" cm="1">
        <f t="array" ref="P320">_xlfn.IFS(
 O320 &lt;= 2, "Very Low",
 O320 &lt;= 5, "Low",
 O320 &lt;= 10, "Lower-Middle",
 O320 &lt;= 25, "Middle",
 O320 &lt;= 50, "Upper-Middle",
 O320 &lt;= 100, "High",
 O320 &lt;= 200, "Very High",
 O320 &lt;= 400, "Ultra High"
)</f>
        <v>High</v>
      </c>
      <c r="Q320" s="33">
        <f>_xlfn.XLOOKUP(A320,'Patient Health Records'!A:A,'Patient Health Records'!E:E,"Not Found")</f>
        <v>23.967383020880959</v>
      </c>
      <c r="R320" s="100" t="b">
        <f>_xlfn.XLOOKUP(A320,'Patient Health Records'!A320:A1319,'Patient Health Records'!T320:T1319,"Not Found")</f>
        <v>0</v>
      </c>
      <c r="S320" s="100" t="b" cm="1">
        <f t="array" ref="S320">_xlfn.SWITCH(R320, "Yes", TRUE, "No", FALSE, R320)</f>
        <v>0</v>
      </c>
      <c r="T320" s="100" t="str">
        <f>_xlfn.XLOOKUP(A320,'Patient Health Records'!A:A,'Patient Health Records'!V:V,"Not Found")</f>
        <v>Stroke</v>
      </c>
      <c r="U320" s="100" t="str">
        <f>_xlfn.XLOOKUP(A320,'Patient Health Records'!A:A,'Patient Health Records'!X:X,"Not Found")</f>
        <v>Recovered</v>
      </c>
      <c r="V320" s="100" t="b">
        <f>_xlfn.XLOOKUP(A320,'Billing Details'!A:A,'Billing Details'!K:K,"Not Found")</f>
        <v>0</v>
      </c>
      <c r="W320" s="100">
        <f>_xlfn.XLOOKUP(A320,'Billing Details'!A:A,'Billing Details'!J:J,"Not Found")</f>
        <v>0</v>
      </c>
      <c r="X320" s="100" t="b">
        <f>_xlfn.XLOOKUP(A320,'Patient Health Records'!A:A,'Patient Health Records'!P:P,"Not Found")</f>
        <v>0</v>
      </c>
      <c r="Y320" s="100" t="b" cm="1">
        <f t="array" ref="Y320">_xlfn.SWITCH(X320, "Yes", TRUE, "No", FALSE, X320)</f>
        <v>0</v>
      </c>
      <c r="Z320" s="100" t="b">
        <f>_xlfn.XLOOKUP(A320,'Patient Health Records'!A:A,'Patient Health Records'!T:T,"Not Found")</f>
        <v>0</v>
      </c>
      <c r="AA320" s="100" t="b" cm="1">
        <f t="array" ref="AA320">_xlfn.SWITCH(Z320, "Yes", TRUE, "No", FALSE, Z320)</f>
        <v>0</v>
      </c>
      <c r="AB320" s="100" t="b">
        <f>_xlfn.XLOOKUP(A320,'Patient Health Records'!A:A,'Patient Health Records'!K:K,"Not Found")</f>
        <v>0</v>
      </c>
      <c r="AC320" s="100" t="b" cm="1">
        <f t="array" ref="AC320">_xlfn.SWITCH(AB320, "Yes", TRUE, "No", FALSE, AB320)</f>
        <v>0</v>
      </c>
    </row>
    <row r="321" spans="1:29">
      <c r="A321" s="2" t="s">
        <v>581</v>
      </c>
      <c r="B321" s="100" t="str">
        <f>_xlfn.XLOOKUP(A321,'Patient Demographics'!A321:A1320,'Patient Demographics'!H321:H1320,"Not Found")</f>
        <v>Middle-aged</v>
      </c>
      <c r="C321" s="100" t="str">
        <f>_xlfn.XLOOKUP(A321,'Patient Demographics'!A321:A1320,'Patient Demographics'!L321:L1320,"Not Found")</f>
        <v>West</v>
      </c>
      <c r="D321" s="100" t="str">
        <f>_xlfn.XLOOKUP(A321,'Patient Demographics'!A:A,'Patient Demographics'!J:J,"Not Found")</f>
        <v>Maharashtra</v>
      </c>
      <c r="E321" s="100">
        <f>_xlfn.XLOOKUP(A321,'Billing Details'!A321:A1320,'Billing Details'!E321:E1320,"Not Found")</f>
        <v>75000</v>
      </c>
      <c r="F321" s="100">
        <f>_xlfn.XLOOKUP(A321,'Billing Details'!A321:A1320,'Billing Details'!M321:M1320,"Not Found")</f>
        <v>64758.100000000006</v>
      </c>
      <c r="G321" s="100">
        <f>_xlfn.XLOOKUP(A321,'Patient Health Records'!A321:A1320,'Patient Health Records'!G321:G1320,"Not Found")</f>
        <v>66.5</v>
      </c>
      <c r="H321" s="17" t="str">
        <f>_xlfn.XLOOKUP(A321,'Patient Demographics'!A321:A1320,'Patient Demographics'!C321:C1320,"Not Found")</f>
        <v>Male</v>
      </c>
      <c r="I321" s="100" t="str">
        <f>_xlfn.XLOOKUP(A321,'Patient Health Records'!A321:A1320,'Patient Health Records'!B321:B1320,"Not Found")</f>
        <v>A-</v>
      </c>
      <c r="J321" s="100" t="b">
        <f>_xlfn.XLOOKUP(A321,'Patient Health Records'!A321:A1320,'Patient Health Records'!H321:H1320,"Not Found")</f>
        <v>0</v>
      </c>
      <c r="K321" s="100" t="b">
        <f>_xlfn.XLOOKUP(A321,'Patient Health Records'!A321:A1320,'Patient Health Records'!J321:J1320,"Not Found")</f>
        <v>1</v>
      </c>
      <c r="L321" s="100" t="b">
        <f>_xlfn.XLOOKUP(A321,'Billing Details'!A:A,'Billing Details'!K:K,"Not Found")</f>
        <v>1</v>
      </c>
      <c r="M321" s="100" t="str">
        <f>_xlfn.XLOOKUP(A321,'Patient Education'!A:A,'Patient Education'!B:B,"Not Found")</f>
        <v>Post-graduate</v>
      </c>
      <c r="N321" s="100" t="str">
        <f>_xlfn.XLOOKUP(A321,'Patient Education'!A:A,'Patient Education'!C:C,"None")</f>
        <v>Consultant</v>
      </c>
      <c r="O321" s="100">
        <f>_xlfn.XLOOKUP(A321,'Patient Demographics'!A:A,'Patient Demographics'!I:I,"Not Found")</f>
        <v>25</v>
      </c>
      <c r="P321" s="100" t="str" cm="1">
        <f t="array" ref="P321">_xlfn.IFS(
 O321 &lt;= 2, "Very Low",
 O321 &lt;= 5, "Low",
 O321 &lt;= 10, "Lower-Middle",
 O321 &lt;= 25, "Middle",
 O321 &lt;= 50, "Upper-Middle",
 O321 &lt;= 100, "High",
 O321 &lt;= 200, "Very High",
 O321 &lt;= 400, "Ultra High"
)</f>
        <v>Middle</v>
      </c>
      <c r="Q321" s="33">
        <f>_xlfn.XLOOKUP(A321,'Patient Health Records'!A:A,'Patient Health Records'!E:E,"Not Found")</f>
        <v>25.654874426140964</v>
      </c>
      <c r="R321" s="100" t="b">
        <f>_xlfn.XLOOKUP(A321,'Patient Health Records'!A321:A1320,'Patient Health Records'!T321:T1320,"Not Found")</f>
        <v>0</v>
      </c>
      <c r="S321" s="100" t="b" cm="1">
        <f t="array" ref="S321">_xlfn.SWITCH(R321, "Yes", TRUE, "No", FALSE, R321)</f>
        <v>0</v>
      </c>
      <c r="T321" s="100" t="str">
        <f>_xlfn.XLOOKUP(A321,'Patient Health Records'!A:A,'Patient Health Records'!V:V,"Not Found")</f>
        <v>Childbirth</v>
      </c>
      <c r="U321" s="100" t="str">
        <f>_xlfn.XLOOKUP(A321,'Patient Health Records'!A:A,'Patient Health Records'!X:X,"Not Found")</f>
        <v>Ongoing Treatment</v>
      </c>
      <c r="V321" s="100" t="b">
        <f>_xlfn.XLOOKUP(A321,'Billing Details'!A:A,'Billing Details'!K:K,"Not Found")</f>
        <v>1</v>
      </c>
      <c r="W321" s="100" t="str">
        <f>_xlfn.XLOOKUP(A321,'Billing Details'!A:A,'Billing Details'!J:J,"Not Found")</f>
        <v>Cigna</v>
      </c>
      <c r="X321" s="100" t="b">
        <f>_xlfn.XLOOKUP(A321,'Patient Health Records'!A:A,'Patient Health Records'!P:P,"Not Found")</f>
        <v>0</v>
      </c>
      <c r="Y321" s="100" t="b" cm="1">
        <f t="array" ref="Y321">_xlfn.SWITCH(X321, "Yes", TRUE, "No", FALSE, X321)</f>
        <v>0</v>
      </c>
      <c r="Z321" s="100" t="b">
        <f>_xlfn.XLOOKUP(A321,'Patient Health Records'!A:A,'Patient Health Records'!T:T,"Not Found")</f>
        <v>0</v>
      </c>
      <c r="AA321" s="100" t="b" cm="1">
        <f t="array" ref="AA321">_xlfn.SWITCH(Z321, "Yes", TRUE, "No", FALSE, Z321)</f>
        <v>0</v>
      </c>
      <c r="AB321" s="100" t="b">
        <f>_xlfn.XLOOKUP(A321,'Patient Health Records'!A:A,'Patient Health Records'!K:K,"Not Found")</f>
        <v>0</v>
      </c>
      <c r="AC321" s="100" t="b" cm="1">
        <f t="array" ref="AC321">_xlfn.SWITCH(AB321, "Yes", TRUE, "No", FALSE, AB321)</f>
        <v>0</v>
      </c>
    </row>
    <row r="322" spans="1:29">
      <c r="A322" s="2" t="s">
        <v>584</v>
      </c>
      <c r="B322" s="100" t="str">
        <f>_xlfn.XLOOKUP(A322,'Patient Demographics'!A322:A1321,'Patient Demographics'!H322:H1321,"Not Found")</f>
        <v>Adult</v>
      </c>
      <c r="C322" s="100" t="str">
        <f>_xlfn.XLOOKUP(A322,'Patient Demographics'!A322:A1321,'Patient Demographics'!L322:L1321,"Not Found")</f>
        <v>East</v>
      </c>
      <c r="D322" s="100" t="str">
        <f>_xlfn.XLOOKUP(A322,'Patient Demographics'!A:A,'Patient Demographics'!J:J,"Not Found")</f>
        <v>West Bengal</v>
      </c>
      <c r="E322" s="100">
        <f>_xlfn.XLOOKUP(A322,'Billing Details'!A322:A1321,'Billing Details'!E322:E1321,"Not Found")</f>
        <v>40000</v>
      </c>
      <c r="F322" s="100">
        <f>_xlfn.XLOOKUP(A322,'Billing Details'!A322:A1321,'Billing Details'!M322:M1321,"Not Found")</f>
        <v>0</v>
      </c>
      <c r="G322" s="100">
        <f>_xlfn.XLOOKUP(A322,'Patient Health Records'!A322:A1321,'Patient Health Records'!G322:G1321,"Not Found")</f>
        <v>83.4</v>
      </c>
      <c r="H322" s="17" t="str">
        <f>_xlfn.XLOOKUP(A322,'Patient Demographics'!A322:A1321,'Patient Demographics'!C322:C1321,"Not Found")</f>
        <v>Female</v>
      </c>
      <c r="I322" s="100" t="str">
        <f>_xlfn.XLOOKUP(A322,'Patient Health Records'!A322:A1321,'Patient Health Records'!B322:B1321,"Not Found")</f>
        <v>AB+</v>
      </c>
      <c r="J322" s="100" t="b">
        <f>_xlfn.XLOOKUP(A322,'Patient Health Records'!A322:A1321,'Patient Health Records'!H322:H1321,"Not Found")</f>
        <v>0</v>
      </c>
      <c r="K322" s="100" t="b">
        <f>_xlfn.XLOOKUP(A322,'Patient Health Records'!A322:A1321,'Patient Health Records'!J322:J1321,"Not Found")</f>
        <v>0</v>
      </c>
      <c r="L322" s="100" t="b">
        <f>_xlfn.XLOOKUP(A322,'Billing Details'!A:A,'Billing Details'!K:K,"Not Found")</f>
        <v>0</v>
      </c>
      <c r="M322" s="100" t="str">
        <f>_xlfn.XLOOKUP(A322,'Patient Education'!A:A,'Patient Education'!B:B,"Not Found")</f>
        <v>School</v>
      </c>
      <c r="N322" s="100" t="str">
        <f>_xlfn.XLOOKUP(A322,'Patient Education'!A:A,'Patient Education'!C:C,"None")</f>
        <v>Driver</v>
      </c>
      <c r="O322" s="100">
        <f>_xlfn.XLOOKUP(A322,'Patient Demographics'!A:A,'Patient Demographics'!I:I,"Not Found")</f>
        <v>5</v>
      </c>
      <c r="P322" s="100" t="str" cm="1">
        <f t="array" ref="P322">_xlfn.IFS(
 O322 &lt;= 2, "Very Low",
 O322 &lt;= 5, "Low",
 O322 &lt;= 10, "Lower-Middle",
 O322 &lt;= 25, "Middle",
 O322 &lt;= 50, "Upper-Middle",
 O322 &lt;= 100, "High",
 O322 &lt;= 200, "Very High",
 O322 &lt;= 400, "Ultra High"
)</f>
        <v>Low</v>
      </c>
      <c r="Q322" s="33">
        <f>_xlfn.XLOOKUP(A322,'Patient Health Records'!A:A,'Patient Health Records'!E:E,"Not Found")</f>
        <v>26.029150151368562</v>
      </c>
      <c r="R322" s="100" t="b">
        <f>_xlfn.XLOOKUP(A322,'Patient Health Records'!A322:A1321,'Patient Health Records'!T322:T1321,"Not Found")</f>
        <v>0</v>
      </c>
      <c r="S322" s="100" t="b" cm="1">
        <f t="array" ref="S322">_xlfn.SWITCH(R322, "Yes", TRUE, "No", FALSE, R322)</f>
        <v>0</v>
      </c>
      <c r="T322" s="100" t="str">
        <f>_xlfn.XLOOKUP(A322,'Patient Health Records'!A:A,'Patient Health Records'!V:V,"Not Found")</f>
        <v>Prostate Cancer</v>
      </c>
      <c r="U322" s="100" t="str">
        <f>_xlfn.XLOOKUP(A322,'Patient Health Records'!A:A,'Patient Health Records'!X:X,"Not Found")</f>
        <v>Recovered</v>
      </c>
      <c r="V322" s="100" t="b">
        <f>_xlfn.XLOOKUP(A322,'Billing Details'!A:A,'Billing Details'!K:K,"Not Found")</f>
        <v>0</v>
      </c>
      <c r="W322" s="100">
        <f>_xlfn.XLOOKUP(A322,'Billing Details'!A:A,'Billing Details'!J:J,"Not Found")</f>
        <v>0</v>
      </c>
      <c r="X322" s="100" t="b">
        <f>_xlfn.XLOOKUP(A322,'Patient Health Records'!A:A,'Patient Health Records'!P:P,"Not Found")</f>
        <v>0</v>
      </c>
      <c r="Y322" s="100" t="b" cm="1">
        <f t="array" ref="Y322">_xlfn.SWITCH(X322, "Yes", TRUE, "No", FALSE, X322)</f>
        <v>0</v>
      </c>
      <c r="Z322" s="100" t="b">
        <f>_xlfn.XLOOKUP(A322,'Patient Health Records'!A:A,'Patient Health Records'!T:T,"Not Found")</f>
        <v>0</v>
      </c>
      <c r="AA322" s="100" t="b" cm="1">
        <f t="array" ref="AA322">_xlfn.SWITCH(Z322, "Yes", TRUE, "No", FALSE, Z322)</f>
        <v>0</v>
      </c>
      <c r="AB322" s="100" t="b">
        <f>_xlfn.XLOOKUP(A322,'Patient Health Records'!A:A,'Patient Health Records'!K:K,"Not Found")</f>
        <v>0</v>
      </c>
      <c r="AC322" s="100" t="b" cm="1">
        <f t="array" ref="AC322">_xlfn.SWITCH(AB322, "Yes", TRUE, "No", FALSE, AB322)</f>
        <v>0</v>
      </c>
    </row>
    <row r="323" spans="1:29">
      <c r="A323" s="2" t="s">
        <v>586</v>
      </c>
      <c r="B323" s="100" t="str">
        <f>_xlfn.XLOOKUP(A323,'Patient Demographics'!A323:A1322,'Patient Demographics'!H323:H1322,"Not Found")</f>
        <v>Adult</v>
      </c>
      <c r="C323" s="100" t="str">
        <f>_xlfn.XLOOKUP(A323,'Patient Demographics'!A323:A1322,'Patient Demographics'!L323:L1322,"Not Found")</f>
        <v>West</v>
      </c>
      <c r="D323" s="100" t="str">
        <f>_xlfn.XLOOKUP(A323,'Patient Demographics'!A:A,'Patient Demographics'!J:J,"Not Found")</f>
        <v>Gujarat</v>
      </c>
      <c r="E323" s="100">
        <f>_xlfn.XLOOKUP(A323,'Billing Details'!A323:A1322,'Billing Details'!E323:E1322,"Not Found")</f>
        <v>3000</v>
      </c>
      <c r="F323" s="100">
        <f>_xlfn.XLOOKUP(A323,'Billing Details'!A323:A1322,'Billing Details'!M323:M1322,"Not Found")</f>
        <v>1894.17</v>
      </c>
      <c r="G323" s="100">
        <f>_xlfn.XLOOKUP(A323,'Patient Health Records'!A323:A1322,'Patient Health Records'!G323:G1322,"Not Found")</f>
        <v>57.3</v>
      </c>
      <c r="H323" s="17" t="str">
        <f>_xlfn.XLOOKUP(A323,'Patient Demographics'!A323:A1322,'Patient Demographics'!C323:C1322,"Not Found")</f>
        <v>Female</v>
      </c>
      <c r="I323" s="100" t="str">
        <f>_xlfn.XLOOKUP(A323,'Patient Health Records'!A323:A1322,'Patient Health Records'!B323:B1322,"Not Found")</f>
        <v>AB+</v>
      </c>
      <c r="J323" s="100" t="b">
        <f>_xlfn.XLOOKUP(A323,'Patient Health Records'!A323:A1322,'Patient Health Records'!H323:H1322,"Not Found")</f>
        <v>0</v>
      </c>
      <c r="K323" s="100" t="b">
        <f>_xlfn.XLOOKUP(A323,'Patient Health Records'!A323:A1322,'Patient Health Records'!J323:J1322,"Not Found")</f>
        <v>0</v>
      </c>
      <c r="L323" s="100" t="b">
        <f>_xlfn.XLOOKUP(A323,'Billing Details'!A:A,'Billing Details'!K:K,"Not Found")</f>
        <v>1</v>
      </c>
      <c r="M323" s="100" t="str">
        <f>_xlfn.XLOOKUP(A323,'Patient Education'!A:A,'Patient Education'!B:B,"Not Found")</f>
        <v>Bachelor's Degree</v>
      </c>
      <c r="N323" s="100" t="str">
        <f>_xlfn.XLOOKUP(A323,'Patient Education'!A:A,'Patient Education'!C:C,"None")</f>
        <v>Teacher</v>
      </c>
      <c r="O323" s="100">
        <f>_xlfn.XLOOKUP(A323,'Patient Demographics'!A:A,'Patient Demographics'!I:I,"Not Found")</f>
        <v>20</v>
      </c>
      <c r="P323" s="100" t="str" cm="1">
        <f t="array" ref="P323">_xlfn.IFS(
 O323 &lt;= 2, "Very Low",
 O323 &lt;= 5, "Low",
 O323 &lt;= 10, "Lower-Middle",
 O323 &lt;= 25, "Middle",
 O323 &lt;= 50, "Upper-Middle",
 O323 &lt;= 100, "High",
 O323 &lt;= 200, "Very High",
 O323 &lt;= 400, "Ultra High"
)</f>
        <v>Middle</v>
      </c>
      <c r="Q323" s="33">
        <f>_xlfn.XLOOKUP(A323,'Patient Health Records'!A:A,'Patient Health Records'!E:E,"Not Found")</f>
        <v>22.382812499999993</v>
      </c>
      <c r="R323" s="100" t="b">
        <f>_xlfn.XLOOKUP(A323,'Patient Health Records'!A323:A1322,'Patient Health Records'!T323:T1322,"Not Found")</f>
        <v>0</v>
      </c>
      <c r="S323" s="100" t="b" cm="1">
        <f t="array" ref="S323">_xlfn.SWITCH(R323, "Yes", TRUE, "No", FALSE, R323)</f>
        <v>0</v>
      </c>
      <c r="T323" s="100" t="str">
        <f>_xlfn.XLOOKUP(A323,'Patient Health Records'!A:A,'Patient Health Records'!V:V,"Not Found")</f>
        <v>Allergic Reaction</v>
      </c>
      <c r="U323" s="100" t="str">
        <f>_xlfn.XLOOKUP(A323,'Patient Health Records'!A:A,'Patient Health Records'!X:X,"Not Found")</f>
        <v>Recovered</v>
      </c>
      <c r="V323" s="100" t="b">
        <f>_xlfn.XLOOKUP(A323,'Billing Details'!A:A,'Billing Details'!K:K,"Not Found")</f>
        <v>1</v>
      </c>
      <c r="W323" s="100" t="str">
        <f>_xlfn.XLOOKUP(A323,'Billing Details'!A:A,'Billing Details'!J:J,"Not Found")</f>
        <v>Aetna</v>
      </c>
      <c r="X323" s="100" t="b">
        <f>_xlfn.XLOOKUP(A323,'Patient Health Records'!A:A,'Patient Health Records'!P:P,"Not Found")</f>
        <v>0</v>
      </c>
      <c r="Y323" s="100" t="b" cm="1">
        <f t="array" ref="Y323">_xlfn.SWITCH(X323, "Yes", TRUE, "No", FALSE, X323)</f>
        <v>0</v>
      </c>
      <c r="Z323" s="100" t="b">
        <f>_xlfn.XLOOKUP(A323,'Patient Health Records'!A:A,'Patient Health Records'!T:T,"Not Found")</f>
        <v>0</v>
      </c>
      <c r="AA323" s="100" t="b" cm="1">
        <f t="array" ref="AA323">_xlfn.SWITCH(Z323, "Yes", TRUE, "No", FALSE, Z323)</f>
        <v>0</v>
      </c>
      <c r="AB323" s="100" t="b">
        <f>_xlfn.XLOOKUP(A323,'Patient Health Records'!A:A,'Patient Health Records'!K:K,"Not Found")</f>
        <v>0</v>
      </c>
      <c r="AC323" s="100" t="b" cm="1">
        <f t="array" ref="AC323">_xlfn.SWITCH(AB323, "Yes", TRUE, "No", FALSE, AB323)</f>
        <v>0</v>
      </c>
    </row>
    <row r="324" spans="1:29">
      <c r="A324" s="2" t="s">
        <v>587</v>
      </c>
      <c r="B324" s="100" t="str">
        <f>_xlfn.XLOOKUP(A324,'Patient Demographics'!A324:A1323,'Patient Demographics'!H324:H1323,"Not Found")</f>
        <v>Adult</v>
      </c>
      <c r="C324" s="100" t="str">
        <f>_xlfn.XLOOKUP(A324,'Patient Demographics'!A324:A1323,'Patient Demographics'!L324:L1323,"Not Found")</f>
        <v>North</v>
      </c>
      <c r="D324" s="100" t="str">
        <f>_xlfn.XLOOKUP(A324,'Patient Demographics'!A:A,'Patient Demographics'!J:J,"Not Found")</f>
        <v>Uttar Pradesh</v>
      </c>
      <c r="E324" s="100">
        <f>_xlfn.XLOOKUP(A324,'Billing Details'!A324:A1323,'Billing Details'!E324:E1323,"Not Found")</f>
        <v>32000</v>
      </c>
      <c r="F324" s="100">
        <f>_xlfn.XLOOKUP(A324,'Billing Details'!A324:A1323,'Billing Details'!M324:M1323,"Not Found")</f>
        <v>0</v>
      </c>
      <c r="G324" s="100">
        <f>_xlfn.XLOOKUP(A324,'Patient Health Records'!A324:A1323,'Patient Health Records'!G324:G1323,"Not Found")</f>
        <v>96.5</v>
      </c>
      <c r="H324" s="17" t="str">
        <f>_xlfn.XLOOKUP(A324,'Patient Demographics'!A324:A1323,'Patient Demographics'!C324:C1323,"Not Found")</f>
        <v>Male</v>
      </c>
      <c r="I324" s="100" t="str">
        <f>_xlfn.XLOOKUP(A324,'Patient Health Records'!A324:A1323,'Patient Health Records'!B324:B1323,"Not Found")</f>
        <v>O-</v>
      </c>
      <c r="J324" s="100" t="b">
        <f>_xlfn.XLOOKUP(A324,'Patient Health Records'!A324:A1323,'Patient Health Records'!H324:H1323,"Not Found")</f>
        <v>1</v>
      </c>
      <c r="K324" s="100" t="b">
        <f>_xlfn.XLOOKUP(A324,'Patient Health Records'!A324:A1323,'Patient Health Records'!J324:J1323,"Not Found")</f>
        <v>0</v>
      </c>
      <c r="L324" s="100" t="b">
        <f>_xlfn.XLOOKUP(A324,'Billing Details'!A:A,'Billing Details'!K:K,"Not Found")</f>
        <v>0</v>
      </c>
      <c r="M324" s="100" t="str">
        <f>_xlfn.XLOOKUP(A324,'Patient Education'!A:A,'Patient Education'!B:B,"Not Found")</f>
        <v>Post-graduate</v>
      </c>
      <c r="N324" s="100" t="str">
        <f>_xlfn.XLOOKUP(A324,'Patient Education'!A:A,'Patient Education'!C:C,"None")</f>
        <v>CEO</v>
      </c>
      <c r="O324" s="100">
        <f>_xlfn.XLOOKUP(A324,'Patient Demographics'!A:A,'Patient Demographics'!I:I,"Not Found")</f>
        <v>3</v>
      </c>
      <c r="P324" s="100" t="str" cm="1">
        <f t="array" ref="P324">_xlfn.IFS(
 O324 &lt;= 2, "Very Low",
 O324 &lt;= 5, "Low",
 O324 &lt;= 10, "Lower-Middle",
 O324 &lt;= 25, "Middle",
 O324 &lt;= 50, "Upper-Middle",
 O324 &lt;= 100, "High",
 O324 &lt;= 200, "Very High",
 O324 &lt;= 400, "Ultra High"
)</f>
        <v>Low</v>
      </c>
      <c r="Q324" s="33">
        <f>_xlfn.XLOOKUP(A324,'Patient Health Records'!A:A,'Patient Health Records'!E:E,"Not Found")</f>
        <v>33.391003460207614</v>
      </c>
      <c r="R324" s="100" t="b">
        <f>_xlfn.XLOOKUP(A324,'Patient Health Records'!A324:A1323,'Patient Health Records'!T324:T1323,"Not Found")</f>
        <v>1</v>
      </c>
      <c r="S324" s="100" t="b" cm="1">
        <f t="array" ref="S324">_xlfn.SWITCH(R324, "Yes", TRUE, "No", FALSE, R324)</f>
        <v>1</v>
      </c>
      <c r="T324" s="100" t="str">
        <f>_xlfn.XLOOKUP(A324,'Patient Health Records'!A:A,'Patient Health Records'!V:V,"Not Found")</f>
        <v>Kidney Stones</v>
      </c>
      <c r="U324" s="100" t="str">
        <f>_xlfn.XLOOKUP(A324,'Patient Health Records'!A:A,'Patient Health Records'!X:X,"Not Found")</f>
        <v>Recovered</v>
      </c>
      <c r="V324" s="100" t="b">
        <f>_xlfn.XLOOKUP(A324,'Billing Details'!A:A,'Billing Details'!K:K,"Not Found")</f>
        <v>0</v>
      </c>
      <c r="W324" s="100">
        <f>_xlfn.XLOOKUP(A324,'Billing Details'!A:A,'Billing Details'!J:J,"Not Found")</f>
        <v>0</v>
      </c>
      <c r="X324" s="100" t="b">
        <f>_xlfn.XLOOKUP(A324,'Patient Health Records'!A:A,'Patient Health Records'!P:P,"Not Found")</f>
        <v>1</v>
      </c>
      <c r="Y324" s="100" t="b" cm="1">
        <f t="array" ref="Y324">_xlfn.SWITCH(X324, "Yes", TRUE, "No", FALSE, X324)</f>
        <v>1</v>
      </c>
      <c r="Z324" s="100" t="b">
        <f>_xlfn.XLOOKUP(A324,'Patient Health Records'!A:A,'Patient Health Records'!T:T,"Not Found")</f>
        <v>1</v>
      </c>
      <c r="AA324" s="100" t="b" cm="1">
        <f t="array" ref="AA324">_xlfn.SWITCH(Z324, "Yes", TRUE, "No", FALSE, Z324)</f>
        <v>1</v>
      </c>
      <c r="AB324" s="100" t="b">
        <f>_xlfn.XLOOKUP(A324,'Patient Health Records'!A:A,'Patient Health Records'!K:K,"Not Found")</f>
        <v>1</v>
      </c>
      <c r="AC324" s="100" t="b" cm="1">
        <f t="array" ref="AC324">_xlfn.SWITCH(AB324, "Yes", TRUE, "No", FALSE, AB324)</f>
        <v>1</v>
      </c>
    </row>
    <row r="325" spans="1:29">
      <c r="A325" s="2" t="s">
        <v>589</v>
      </c>
      <c r="B325" s="100" t="str">
        <f>_xlfn.XLOOKUP(A325,'Patient Demographics'!A325:A1324,'Patient Demographics'!H325:H1324,"Not Found")</f>
        <v>Senior</v>
      </c>
      <c r="C325" s="100" t="str">
        <f>_xlfn.XLOOKUP(A325,'Patient Demographics'!A325:A1324,'Patient Demographics'!L325:L1324,"Not Found")</f>
        <v>East</v>
      </c>
      <c r="D325" s="100" t="str">
        <f>_xlfn.XLOOKUP(A325,'Patient Demographics'!A:A,'Patient Demographics'!J:J,"Not Found")</f>
        <v>West Bengal</v>
      </c>
      <c r="E325" s="100">
        <f>_xlfn.XLOOKUP(A325,'Billing Details'!A325:A1324,'Billing Details'!E325:E1324,"Not Found")</f>
        <v>12000</v>
      </c>
      <c r="F325" s="100">
        <f>_xlfn.XLOOKUP(A325,'Billing Details'!A325:A1324,'Billing Details'!M325:M1324,"Not Found")</f>
        <v>6341.88</v>
      </c>
      <c r="G325" s="100">
        <f>_xlfn.XLOOKUP(A325,'Patient Health Records'!A325:A1324,'Patient Health Records'!G325:G1324,"Not Found")</f>
        <v>83.8</v>
      </c>
      <c r="H325" s="17" t="str">
        <f>_xlfn.XLOOKUP(A325,'Patient Demographics'!A325:A1324,'Patient Demographics'!C325:C1324,"Not Found")</f>
        <v>Male</v>
      </c>
      <c r="I325" s="100" t="str">
        <f>_xlfn.XLOOKUP(A325,'Patient Health Records'!A325:A1324,'Patient Health Records'!B325:B1324,"Not Found")</f>
        <v>B+</v>
      </c>
      <c r="J325" s="100" t="b">
        <f>_xlfn.XLOOKUP(A325,'Patient Health Records'!A325:A1324,'Patient Health Records'!H325:H1324,"Not Found")</f>
        <v>0</v>
      </c>
      <c r="K325" s="100" t="b">
        <f>_xlfn.XLOOKUP(A325,'Patient Health Records'!A325:A1324,'Patient Health Records'!J325:J1324,"Not Found")</f>
        <v>0</v>
      </c>
      <c r="L325" s="100" t="b">
        <f>_xlfn.XLOOKUP(A325,'Billing Details'!A:A,'Billing Details'!K:K,"Not Found")</f>
        <v>1</v>
      </c>
      <c r="M325" s="100" t="str">
        <f>_xlfn.XLOOKUP(A325,'Patient Education'!A:A,'Patient Education'!B:B,"Not Found")</f>
        <v>Master's Degree</v>
      </c>
      <c r="N325" s="100" t="str">
        <f>_xlfn.XLOOKUP(A325,'Patient Education'!A:A,'Patient Education'!C:C,"None")</f>
        <v>Doctor</v>
      </c>
      <c r="O325" s="100">
        <f>_xlfn.XLOOKUP(A325,'Patient Demographics'!A:A,'Patient Demographics'!I:I,"Not Found")</f>
        <v>25</v>
      </c>
      <c r="P325" s="100" t="str" cm="1">
        <f t="array" ref="P325">_xlfn.IFS(
 O325 &lt;= 2, "Very Low",
 O325 &lt;= 5, "Low",
 O325 &lt;= 10, "Lower-Middle",
 O325 &lt;= 25, "Middle",
 O325 &lt;= 50, "Upper-Middle",
 O325 &lt;= 100, "High",
 O325 &lt;= 200, "Very High",
 O325 &lt;= 400, "Ultra High"
)</f>
        <v>Middle</v>
      </c>
      <c r="Q325" s="33">
        <f>_xlfn.XLOOKUP(A325,'Patient Health Records'!A:A,'Patient Health Records'!E:E,"Not Found")</f>
        <v>34.434582511505582</v>
      </c>
      <c r="R325" s="100" t="b">
        <f>_xlfn.XLOOKUP(A325,'Patient Health Records'!A325:A1324,'Patient Health Records'!T325:T1324,"Not Found")</f>
        <v>1</v>
      </c>
      <c r="S325" s="100" t="b" cm="1">
        <f t="array" ref="S325">_xlfn.SWITCH(R325, "Yes", TRUE, "No", FALSE, R325)</f>
        <v>1</v>
      </c>
      <c r="T325" s="100" t="str">
        <f>_xlfn.XLOOKUP(A325,'Patient Health Records'!A:A,'Patient Health Records'!V:V,"Not Found")</f>
        <v>Heart Attack</v>
      </c>
      <c r="U325" s="100" t="str">
        <f>_xlfn.XLOOKUP(A325,'Patient Health Records'!A:A,'Patient Health Records'!X:X,"Not Found")</f>
        <v>Recovered</v>
      </c>
      <c r="V325" s="100" t="b">
        <f>_xlfn.XLOOKUP(A325,'Billing Details'!A:A,'Billing Details'!K:K,"Not Found")</f>
        <v>1</v>
      </c>
      <c r="W325" s="100" t="str">
        <f>_xlfn.XLOOKUP(A325,'Billing Details'!A:A,'Billing Details'!J:J,"Not Found")</f>
        <v>Aetna</v>
      </c>
      <c r="X325" s="100" t="b">
        <f>_xlfn.XLOOKUP(A325,'Patient Health Records'!A:A,'Patient Health Records'!P:P,"Not Found")</f>
        <v>1</v>
      </c>
      <c r="Y325" s="100" t="b" cm="1">
        <f t="array" ref="Y325">_xlfn.SWITCH(X325, "Yes", TRUE, "No", FALSE, X325)</f>
        <v>1</v>
      </c>
      <c r="Z325" s="100" t="b">
        <f>_xlfn.XLOOKUP(A325,'Patient Health Records'!A:A,'Patient Health Records'!T:T,"Not Found")</f>
        <v>1</v>
      </c>
      <c r="AA325" s="100" t="b" cm="1">
        <f t="array" ref="AA325">_xlfn.SWITCH(Z325, "Yes", TRUE, "No", FALSE, Z325)</f>
        <v>1</v>
      </c>
      <c r="AB325" s="100" t="b">
        <f>_xlfn.XLOOKUP(A325,'Patient Health Records'!A:A,'Patient Health Records'!K:K,"Not Found")</f>
        <v>1</v>
      </c>
      <c r="AC325" s="100" t="b" cm="1">
        <f t="array" ref="AC325">_xlfn.SWITCH(AB325, "Yes", TRUE, "No", FALSE, AB325)</f>
        <v>1</v>
      </c>
    </row>
    <row r="326" spans="1:29">
      <c r="A326" s="2" t="s">
        <v>591</v>
      </c>
      <c r="B326" s="100" t="str">
        <f>_xlfn.XLOOKUP(A326,'Patient Demographics'!A326:A1325,'Patient Demographics'!H326:H1325,"Not Found")</f>
        <v>Middle-aged</v>
      </c>
      <c r="C326" s="100" t="str">
        <f>_xlfn.XLOOKUP(A326,'Patient Demographics'!A326:A1325,'Patient Demographics'!L326:L1325,"Not Found")</f>
        <v>East</v>
      </c>
      <c r="D326" s="100" t="str">
        <f>_xlfn.XLOOKUP(A326,'Patient Demographics'!A:A,'Patient Demographics'!J:J,"Not Found")</f>
        <v>West Bengal</v>
      </c>
      <c r="E326" s="100">
        <f>_xlfn.XLOOKUP(A326,'Billing Details'!A326:A1325,'Billing Details'!E326:E1325,"Not Found")</f>
        <v>16000</v>
      </c>
      <c r="F326" s="100">
        <f>_xlfn.XLOOKUP(A326,'Billing Details'!A326:A1325,'Billing Details'!M326:M1325,"Not Found")</f>
        <v>13735.36</v>
      </c>
      <c r="G326" s="100">
        <f>_xlfn.XLOOKUP(A326,'Patient Health Records'!A326:A1325,'Patient Health Records'!G326:G1325,"Not Found")</f>
        <v>57.4</v>
      </c>
      <c r="H326" s="17" t="str">
        <f>_xlfn.XLOOKUP(A326,'Patient Demographics'!A326:A1325,'Patient Demographics'!C326:C1325,"Not Found")</f>
        <v>Male</v>
      </c>
      <c r="I326" s="100" t="str">
        <f>_xlfn.XLOOKUP(A326,'Patient Health Records'!A326:A1325,'Patient Health Records'!B326:B1325,"Not Found")</f>
        <v>AB-</v>
      </c>
      <c r="J326" s="100" t="b">
        <f>_xlfn.XLOOKUP(A326,'Patient Health Records'!A326:A1325,'Patient Health Records'!H326:H1325,"Not Found")</f>
        <v>0</v>
      </c>
      <c r="K326" s="100" t="b">
        <f>_xlfn.XLOOKUP(A326,'Patient Health Records'!A326:A1325,'Patient Health Records'!J326:J1325,"Not Found")</f>
        <v>0</v>
      </c>
      <c r="L326" s="100" t="b">
        <f>_xlfn.XLOOKUP(A326,'Billing Details'!A:A,'Billing Details'!K:K,"Not Found")</f>
        <v>1</v>
      </c>
      <c r="M326" s="100" t="str">
        <f>_xlfn.XLOOKUP(A326,'Patient Education'!A:A,'Patient Education'!B:B,"Not Found")</f>
        <v>Master's Degree</v>
      </c>
      <c r="N326" s="100" t="str">
        <f>_xlfn.XLOOKUP(A326,'Patient Education'!A:A,'Patient Education'!C:C,"None")</f>
        <v>Senior Executive</v>
      </c>
      <c r="O326" s="100">
        <f>_xlfn.XLOOKUP(A326,'Patient Demographics'!A:A,'Patient Demographics'!I:I,"Not Found")</f>
        <v>40</v>
      </c>
      <c r="P326" s="100" t="str" cm="1">
        <f t="array" ref="P326">_xlfn.IFS(
 O326 &lt;= 2, "Very Low",
 O326 &lt;= 5, "Low",
 O326 &lt;= 10, "Lower-Middle",
 O326 &lt;= 25, "Middle",
 O326 &lt;= 50, "Upper-Middle",
 O326 &lt;= 100, "High",
 O326 &lt;= 200, "Very High",
 O326 &lt;= 400, "Ultra High"
)</f>
        <v>Upper-Middle</v>
      </c>
      <c r="Q326" s="33">
        <f>_xlfn.XLOOKUP(A326,'Patient Health Records'!A:A,'Patient Health Records'!E:E,"Not Found")</f>
        <v>22.704798069696608</v>
      </c>
      <c r="R326" s="100" t="b">
        <f>_xlfn.XLOOKUP(A326,'Patient Health Records'!A326:A1325,'Patient Health Records'!T326:T1325,"Not Found")</f>
        <v>0</v>
      </c>
      <c r="S326" s="100" t="b" cm="1">
        <f t="array" ref="S326">_xlfn.SWITCH(R326, "Yes", TRUE, "No", FALSE, R326)</f>
        <v>0</v>
      </c>
      <c r="T326" s="100" t="str">
        <f>_xlfn.XLOOKUP(A326,'Patient Health Records'!A:A,'Patient Health Records'!V:V,"Not Found")</f>
        <v>Fractured Leg</v>
      </c>
      <c r="U326" s="100" t="str">
        <f>_xlfn.XLOOKUP(A326,'Patient Health Records'!A:A,'Patient Health Records'!X:X,"Not Found")</f>
        <v>Ongoing Treatment</v>
      </c>
      <c r="V326" s="100" t="b">
        <f>_xlfn.XLOOKUP(A326,'Billing Details'!A:A,'Billing Details'!K:K,"Not Found")</f>
        <v>1</v>
      </c>
      <c r="W326" s="100" t="str">
        <f>_xlfn.XLOOKUP(A326,'Billing Details'!A:A,'Billing Details'!J:J,"Not Found")</f>
        <v>Medicare</v>
      </c>
      <c r="X326" s="100" t="b">
        <f>_xlfn.XLOOKUP(A326,'Patient Health Records'!A:A,'Patient Health Records'!P:P,"Not Found")</f>
        <v>0</v>
      </c>
      <c r="Y326" s="100" t="b" cm="1">
        <f t="array" ref="Y326">_xlfn.SWITCH(X326, "Yes", TRUE, "No", FALSE, X326)</f>
        <v>0</v>
      </c>
      <c r="Z326" s="100" t="b">
        <f>_xlfn.XLOOKUP(A326,'Patient Health Records'!A:A,'Patient Health Records'!T:T,"Not Found")</f>
        <v>0</v>
      </c>
      <c r="AA326" s="100" t="b" cm="1">
        <f t="array" ref="AA326">_xlfn.SWITCH(Z326, "Yes", TRUE, "No", FALSE, Z326)</f>
        <v>0</v>
      </c>
      <c r="AB326" s="100" t="b">
        <f>_xlfn.XLOOKUP(A326,'Patient Health Records'!A:A,'Patient Health Records'!K:K,"Not Found")</f>
        <v>0</v>
      </c>
      <c r="AC326" s="100" t="b" cm="1">
        <f t="array" ref="AC326">_xlfn.SWITCH(AB326, "Yes", TRUE, "No", FALSE, AB326)</f>
        <v>0</v>
      </c>
    </row>
    <row r="327" spans="1:29">
      <c r="A327" s="2" t="s">
        <v>592</v>
      </c>
      <c r="B327" s="100" t="str">
        <f>_xlfn.XLOOKUP(A327,'Patient Demographics'!A327:A1326,'Patient Demographics'!H327:H1326,"Not Found")</f>
        <v>Senior</v>
      </c>
      <c r="C327" s="100" t="str">
        <f>_xlfn.XLOOKUP(A327,'Patient Demographics'!A327:A1326,'Patient Demographics'!L327:L1326,"Not Found")</f>
        <v>South</v>
      </c>
      <c r="D327" s="100" t="str">
        <f>_xlfn.XLOOKUP(A327,'Patient Demographics'!A:A,'Patient Demographics'!J:J,"Not Found")</f>
        <v>Karnataka</v>
      </c>
      <c r="E327" s="100">
        <f>_xlfn.XLOOKUP(A327,'Billing Details'!A327:A1326,'Billing Details'!E327:E1326,"Not Found")</f>
        <v>60000</v>
      </c>
      <c r="F327" s="100">
        <f>_xlfn.XLOOKUP(A327,'Billing Details'!A327:A1326,'Billing Details'!M327:M1326,"Not Found")</f>
        <v>0</v>
      </c>
      <c r="G327" s="100">
        <f>_xlfn.XLOOKUP(A327,'Patient Health Records'!A327:A1326,'Patient Health Records'!G327:G1326,"Not Found")</f>
        <v>45.3</v>
      </c>
      <c r="H327" s="17" t="str">
        <f>_xlfn.XLOOKUP(A327,'Patient Demographics'!A327:A1326,'Patient Demographics'!C327:C1326,"Not Found")</f>
        <v>Female</v>
      </c>
      <c r="I327" s="100" t="str">
        <f>_xlfn.XLOOKUP(A327,'Patient Health Records'!A327:A1326,'Patient Health Records'!B327:B1326,"Not Found")</f>
        <v>B+</v>
      </c>
      <c r="J327" s="100" t="b">
        <f>_xlfn.XLOOKUP(A327,'Patient Health Records'!A327:A1326,'Patient Health Records'!H327:H1326,"Not Found")</f>
        <v>1</v>
      </c>
      <c r="K327" s="100" t="b">
        <f>_xlfn.XLOOKUP(A327,'Patient Health Records'!A327:A1326,'Patient Health Records'!J327:J1326,"Not Found")</f>
        <v>0</v>
      </c>
      <c r="L327" s="100" t="b">
        <f>_xlfn.XLOOKUP(A327,'Billing Details'!A:A,'Billing Details'!K:K,"Not Found")</f>
        <v>0</v>
      </c>
      <c r="M327" s="100" t="str">
        <f>_xlfn.XLOOKUP(A327,'Patient Education'!A:A,'Patient Education'!B:B,"Not Found")</f>
        <v>Master's Degree</v>
      </c>
      <c r="N327" s="100" t="str">
        <f>_xlfn.XLOOKUP(A327,'Patient Education'!A:A,'Patient Education'!C:C,"None")</f>
        <v>Software Engineer</v>
      </c>
      <c r="O327" s="100">
        <f>_xlfn.XLOOKUP(A327,'Patient Demographics'!A:A,'Patient Demographics'!I:I,"Not Found")</f>
        <v>12</v>
      </c>
      <c r="P327" s="100" t="str" cm="1">
        <f t="array" ref="P327">_xlfn.IFS(
 O327 &lt;= 2, "Very Low",
 O327 &lt;= 5, "Low",
 O327 &lt;= 10, "Lower-Middle",
 O327 &lt;= 25, "Middle",
 O327 &lt;= 50, "Upper-Middle",
 O327 &lt;= 100, "High",
 O327 &lt;= 200, "Very High",
 O327 &lt;= 400, "Ultra High"
)</f>
        <v>Middle</v>
      </c>
      <c r="Q327" s="33">
        <f>_xlfn.XLOOKUP(A327,'Patient Health Records'!A:A,'Patient Health Records'!E:E,"Not Found")</f>
        <v>20.133333333333333</v>
      </c>
      <c r="R327" s="100" t="b">
        <f>_xlfn.XLOOKUP(A327,'Patient Health Records'!A327:A1326,'Patient Health Records'!T327:T1326,"Not Found")</f>
        <v>0</v>
      </c>
      <c r="S327" s="100" t="b" cm="1">
        <f t="array" ref="S327">_xlfn.SWITCH(R327, "Yes", TRUE, "No", FALSE, R327)</f>
        <v>0</v>
      </c>
      <c r="T327" s="100" t="str">
        <f>_xlfn.XLOOKUP(A327,'Patient Health Records'!A:A,'Patient Health Records'!V:V,"Not Found")</f>
        <v>Stroke</v>
      </c>
      <c r="U327" s="100" t="str">
        <f>_xlfn.XLOOKUP(A327,'Patient Health Records'!A:A,'Patient Health Records'!X:X,"Not Found")</f>
        <v>Recovered</v>
      </c>
      <c r="V327" s="100" t="b">
        <f>_xlfn.XLOOKUP(A327,'Billing Details'!A:A,'Billing Details'!K:K,"Not Found")</f>
        <v>0</v>
      </c>
      <c r="W327" s="100">
        <f>_xlfn.XLOOKUP(A327,'Billing Details'!A:A,'Billing Details'!J:J,"Not Found")</f>
        <v>0</v>
      </c>
      <c r="X327" s="100" t="b">
        <f>_xlfn.XLOOKUP(A327,'Patient Health Records'!A:A,'Patient Health Records'!P:P,"Not Found")</f>
        <v>0</v>
      </c>
      <c r="Y327" s="100" t="b" cm="1">
        <f t="array" ref="Y327">_xlfn.SWITCH(X327, "Yes", TRUE, "No", FALSE, X327)</f>
        <v>0</v>
      </c>
      <c r="Z327" s="100" t="b">
        <f>_xlfn.XLOOKUP(A327,'Patient Health Records'!A:A,'Patient Health Records'!T:T,"Not Found")</f>
        <v>0</v>
      </c>
      <c r="AA327" s="100" t="b" cm="1">
        <f t="array" ref="AA327">_xlfn.SWITCH(Z327, "Yes", TRUE, "No", FALSE, Z327)</f>
        <v>0</v>
      </c>
      <c r="AB327" s="100" t="b">
        <f>_xlfn.XLOOKUP(A327,'Patient Health Records'!A:A,'Patient Health Records'!K:K,"Not Found")</f>
        <v>0</v>
      </c>
      <c r="AC327" s="100" t="b" cm="1">
        <f t="array" ref="AC327">_xlfn.SWITCH(AB327, "Yes", TRUE, "No", FALSE, AB327)</f>
        <v>0</v>
      </c>
    </row>
    <row r="328" spans="1:29">
      <c r="A328" s="2" t="s">
        <v>593</v>
      </c>
      <c r="B328" s="100" t="str">
        <f>_xlfn.XLOOKUP(A328,'Patient Demographics'!A328:A1327,'Patient Demographics'!H328:H1327,"Not Found")</f>
        <v>Adult</v>
      </c>
      <c r="C328" s="100" t="str">
        <f>_xlfn.XLOOKUP(A328,'Patient Demographics'!A328:A1327,'Patient Demographics'!L328:L1327,"Not Found")</f>
        <v>South</v>
      </c>
      <c r="D328" s="100" t="str">
        <f>_xlfn.XLOOKUP(A328,'Patient Demographics'!A:A,'Patient Demographics'!J:J,"Not Found")</f>
        <v>Tamil Nadu</v>
      </c>
      <c r="E328" s="100">
        <f>_xlfn.XLOOKUP(A328,'Billing Details'!A328:A1327,'Billing Details'!E328:E1327,"Not Found")</f>
        <v>90000</v>
      </c>
      <c r="F328" s="100">
        <f>_xlfn.XLOOKUP(A328,'Billing Details'!A328:A1327,'Billing Details'!M328:M1327,"Not Found")</f>
        <v>49301.899999999994</v>
      </c>
      <c r="G328" s="100">
        <f>_xlfn.XLOOKUP(A328,'Patient Health Records'!A328:A1327,'Patient Health Records'!G328:G1327,"Not Found")</f>
        <v>97.5</v>
      </c>
      <c r="H328" s="17" t="str">
        <f>_xlfn.XLOOKUP(A328,'Patient Demographics'!A328:A1327,'Patient Demographics'!C328:C1327,"Not Found")</f>
        <v>Female</v>
      </c>
      <c r="I328" s="100" t="str">
        <f>_xlfn.XLOOKUP(A328,'Patient Health Records'!A328:A1327,'Patient Health Records'!B328:B1327,"Not Found")</f>
        <v>O+</v>
      </c>
      <c r="J328" s="100" t="b">
        <f>_xlfn.XLOOKUP(A328,'Patient Health Records'!A328:A1327,'Patient Health Records'!H328:H1327,"Not Found")</f>
        <v>0</v>
      </c>
      <c r="K328" s="100" t="b">
        <f>_xlfn.XLOOKUP(A328,'Patient Health Records'!A328:A1327,'Patient Health Records'!J328:J1327,"Not Found")</f>
        <v>1</v>
      </c>
      <c r="L328" s="100" t="b">
        <f>_xlfn.XLOOKUP(A328,'Billing Details'!A:A,'Billing Details'!K:K,"Not Found")</f>
        <v>1</v>
      </c>
      <c r="M328" s="100" t="str">
        <f>_xlfn.XLOOKUP(A328,'Patient Education'!A:A,'Patient Education'!B:B,"Not Found")</f>
        <v>Master's Degree</v>
      </c>
      <c r="N328" s="100" t="str">
        <f>_xlfn.XLOOKUP(A328,'Patient Education'!A:A,'Patient Education'!C:C,"None")</f>
        <v>Senior Executive</v>
      </c>
      <c r="O328" s="100">
        <f>_xlfn.XLOOKUP(A328,'Patient Demographics'!A:A,'Patient Demographics'!I:I,"Not Found")</f>
        <v>7</v>
      </c>
      <c r="P328" s="100" t="str" cm="1">
        <f t="array" ref="P328">_xlfn.IFS(
 O328 &lt;= 2, "Very Low",
 O328 &lt;= 5, "Low",
 O328 &lt;= 10, "Lower-Middle",
 O328 &lt;= 25, "Middle",
 O328 &lt;= 50, "Upper-Middle",
 O328 &lt;= 100, "High",
 O328 &lt;= 200, "Very High",
 O328 &lt;= 400, "Ultra High"
)</f>
        <v>Lower-Middle</v>
      </c>
      <c r="Q328" s="33">
        <f>_xlfn.XLOOKUP(A328,'Patient Health Records'!A:A,'Patient Health Records'!E:E,"Not Found")</f>
        <v>33.343592900379605</v>
      </c>
      <c r="R328" s="100" t="b">
        <f>_xlfn.XLOOKUP(A328,'Patient Health Records'!A328:A1327,'Patient Health Records'!T328:T1327,"Not Found")</f>
        <v>1</v>
      </c>
      <c r="S328" s="100" t="b" cm="1">
        <f t="array" ref="S328">_xlfn.SWITCH(R328, "Yes", TRUE, "No", FALSE, R328)</f>
        <v>1</v>
      </c>
      <c r="T328" s="100" t="str">
        <f>_xlfn.XLOOKUP(A328,'Patient Health Records'!A:A,'Patient Health Records'!V:V,"Not Found")</f>
        <v>Fractured Leg</v>
      </c>
      <c r="U328" s="100" t="str">
        <f>_xlfn.XLOOKUP(A328,'Patient Health Records'!A:A,'Patient Health Records'!X:X,"Not Found")</f>
        <v>Ongoing Treatment</v>
      </c>
      <c r="V328" s="100" t="b">
        <f>_xlfn.XLOOKUP(A328,'Billing Details'!A:A,'Billing Details'!K:K,"Not Found")</f>
        <v>1</v>
      </c>
      <c r="W328" s="100" t="str">
        <f>_xlfn.XLOOKUP(A328,'Billing Details'!A:A,'Billing Details'!J:J,"Not Found")</f>
        <v>Aetna</v>
      </c>
      <c r="X328" s="100" t="b">
        <f>_xlfn.XLOOKUP(A328,'Patient Health Records'!A:A,'Patient Health Records'!P:P,"Not Found")</f>
        <v>1</v>
      </c>
      <c r="Y328" s="100" t="b" cm="1">
        <f t="array" ref="Y328">_xlfn.SWITCH(X328, "Yes", TRUE, "No", FALSE, X328)</f>
        <v>1</v>
      </c>
      <c r="Z328" s="100" t="b">
        <f>_xlfn.XLOOKUP(A328,'Patient Health Records'!A:A,'Patient Health Records'!T:T,"Not Found")</f>
        <v>1</v>
      </c>
      <c r="AA328" s="100" t="b" cm="1">
        <f t="array" ref="AA328">_xlfn.SWITCH(Z328, "Yes", TRUE, "No", FALSE, Z328)</f>
        <v>1</v>
      </c>
      <c r="AB328" s="100" t="b">
        <f>_xlfn.XLOOKUP(A328,'Patient Health Records'!A:A,'Patient Health Records'!K:K,"Not Found")</f>
        <v>1</v>
      </c>
      <c r="AC328" s="100" t="b" cm="1">
        <f t="array" ref="AC328">_xlfn.SWITCH(AB328, "Yes", TRUE, "No", FALSE, AB328)</f>
        <v>1</v>
      </c>
    </row>
    <row r="329" spans="1:29">
      <c r="A329" s="2" t="s">
        <v>595</v>
      </c>
      <c r="B329" s="100" t="str">
        <f>_xlfn.XLOOKUP(A329,'Patient Demographics'!A329:A1328,'Patient Demographics'!H329:H1328,"Not Found")</f>
        <v>Middle-aged</v>
      </c>
      <c r="C329" s="100" t="str">
        <f>_xlfn.XLOOKUP(A329,'Patient Demographics'!A329:A1328,'Patient Demographics'!L329:L1328,"Not Found")</f>
        <v>North</v>
      </c>
      <c r="D329" s="100" t="str">
        <f>_xlfn.XLOOKUP(A329,'Patient Demographics'!A:A,'Patient Demographics'!J:J,"Not Found")</f>
        <v>Uttar Pradesh</v>
      </c>
      <c r="E329" s="100">
        <f>_xlfn.XLOOKUP(A329,'Billing Details'!A329:A1328,'Billing Details'!E329:E1328,"Not Found")</f>
        <v>60000</v>
      </c>
      <c r="F329" s="100">
        <f>_xlfn.XLOOKUP(A329,'Billing Details'!A329:A1328,'Billing Details'!M329:M1328,"Not Found")</f>
        <v>52602.28</v>
      </c>
      <c r="G329" s="100">
        <f>_xlfn.XLOOKUP(A329,'Patient Health Records'!A329:A1328,'Patient Health Records'!G329:G1328,"Not Found")</f>
        <v>99.9</v>
      </c>
      <c r="H329" s="17" t="str">
        <f>_xlfn.XLOOKUP(A329,'Patient Demographics'!A329:A1328,'Patient Demographics'!C329:C1328,"Not Found")</f>
        <v>Female</v>
      </c>
      <c r="I329" s="100" t="str">
        <f>_xlfn.XLOOKUP(A329,'Patient Health Records'!A329:A1328,'Patient Health Records'!B329:B1328,"Not Found")</f>
        <v>O-</v>
      </c>
      <c r="J329" s="100" t="b">
        <f>_xlfn.XLOOKUP(A329,'Patient Health Records'!A329:A1328,'Patient Health Records'!H329:H1328,"Not Found")</f>
        <v>0</v>
      </c>
      <c r="K329" s="100" t="b">
        <f>_xlfn.XLOOKUP(A329,'Patient Health Records'!A329:A1328,'Patient Health Records'!J329:J1328,"Not Found")</f>
        <v>0</v>
      </c>
      <c r="L329" s="100" t="b">
        <f>_xlfn.XLOOKUP(A329,'Billing Details'!A:A,'Billing Details'!K:K,"Not Found")</f>
        <v>1</v>
      </c>
      <c r="M329" s="100" t="str">
        <f>_xlfn.XLOOKUP(A329,'Patient Education'!A:A,'Patient Education'!B:B,"Not Found")</f>
        <v>Bachelor's Degree</v>
      </c>
      <c r="N329" s="100" t="str">
        <f>_xlfn.XLOOKUP(A329,'Patient Education'!A:A,'Patient Education'!C:C,"None")</f>
        <v>Junior Executive</v>
      </c>
      <c r="O329" s="100">
        <f>_xlfn.XLOOKUP(A329,'Patient Demographics'!A:A,'Patient Demographics'!I:I,"Not Found")</f>
        <v>4</v>
      </c>
      <c r="P329" s="100" t="str" cm="1">
        <f t="array" ref="P329">_xlfn.IFS(
 O329 &lt;= 2, "Very Low",
 O329 &lt;= 5, "Low",
 O329 &lt;= 10, "Lower-Middle",
 O329 &lt;= 25, "Middle",
 O329 &lt;= 50, "Upper-Middle",
 O329 &lt;= 100, "High",
 O329 &lt;= 200, "Very High",
 O329 &lt;= 400, "Ultra High"
)</f>
        <v>Low</v>
      </c>
      <c r="Q329" s="33">
        <f>_xlfn.XLOOKUP(A329,'Patient Health Records'!A:A,'Patient Health Records'!E:E,"Not Found")</f>
        <v>34.977766884913002</v>
      </c>
      <c r="R329" s="100" t="b">
        <f>_xlfn.XLOOKUP(A329,'Patient Health Records'!A329:A1328,'Patient Health Records'!T329:T1328,"Not Found")</f>
        <v>1</v>
      </c>
      <c r="S329" s="100" t="b" cm="1">
        <f t="array" ref="S329">_xlfn.SWITCH(R329, "Yes", TRUE, "No", FALSE, R329)</f>
        <v>1</v>
      </c>
      <c r="T329" s="100" t="str">
        <f>_xlfn.XLOOKUP(A329,'Patient Health Records'!A:A,'Patient Health Records'!V:V,"Not Found")</f>
        <v>Hypertension</v>
      </c>
      <c r="U329" s="100" t="str">
        <f>_xlfn.XLOOKUP(A329,'Patient Health Records'!A:A,'Patient Health Records'!X:X,"Not Found")</f>
        <v>Recovered</v>
      </c>
      <c r="V329" s="100" t="b">
        <f>_xlfn.XLOOKUP(A329,'Billing Details'!A:A,'Billing Details'!K:K,"Not Found")</f>
        <v>1</v>
      </c>
      <c r="W329" s="100" t="str">
        <f>_xlfn.XLOOKUP(A329,'Billing Details'!A:A,'Billing Details'!J:J,"Not Found")</f>
        <v>Medicare</v>
      </c>
      <c r="X329" s="100" t="b">
        <f>_xlfn.XLOOKUP(A329,'Patient Health Records'!A:A,'Patient Health Records'!P:P,"Not Found")</f>
        <v>1</v>
      </c>
      <c r="Y329" s="100" t="b" cm="1">
        <f t="array" ref="Y329">_xlfn.SWITCH(X329, "Yes", TRUE, "No", FALSE, X329)</f>
        <v>1</v>
      </c>
      <c r="Z329" s="100" t="b">
        <f>_xlfn.XLOOKUP(A329,'Patient Health Records'!A:A,'Patient Health Records'!T:T,"Not Found")</f>
        <v>1</v>
      </c>
      <c r="AA329" s="100" t="b" cm="1">
        <f t="array" ref="AA329">_xlfn.SWITCH(Z329, "Yes", TRUE, "No", FALSE, Z329)</f>
        <v>1</v>
      </c>
      <c r="AB329" s="100" t="b">
        <f>_xlfn.XLOOKUP(A329,'Patient Health Records'!A:A,'Patient Health Records'!K:K,"Not Found")</f>
        <v>1</v>
      </c>
      <c r="AC329" s="100" t="b" cm="1">
        <f t="array" ref="AC329">_xlfn.SWITCH(AB329, "Yes", TRUE, "No", FALSE, AB329)</f>
        <v>1</v>
      </c>
    </row>
    <row r="330" spans="1:29">
      <c r="A330" s="2" t="s">
        <v>596</v>
      </c>
      <c r="B330" s="100" t="str">
        <f>_xlfn.XLOOKUP(A330,'Patient Demographics'!A330:A1329,'Patient Demographics'!H330:H1329,"Not Found")</f>
        <v>Young Adult</v>
      </c>
      <c r="C330" s="100" t="str">
        <f>_xlfn.XLOOKUP(A330,'Patient Demographics'!A330:A1329,'Patient Demographics'!L330:L1329,"Not Found")</f>
        <v>South</v>
      </c>
      <c r="D330" s="100" t="str">
        <f>_xlfn.XLOOKUP(A330,'Patient Demographics'!A:A,'Patient Demographics'!J:J,"Not Found")</f>
        <v>Karnataka</v>
      </c>
      <c r="E330" s="100">
        <f>_xlfn.XLOOKUP(A330,'Billing Details'!A330:A1329,'Billing Details'!E330:E1329,"Not Found")</f>
        <v>72000</v>
      </c>
      <c r="F330" s="100">
        <f>_xlfn.XLOOKUP(A330,'Billing Details'!A330:A1329,'Billing Details'!M330:M1329,"Not Found")</f>
        <v>48491.68</v>
      </c>
      <c r="G330" s="100">
        <f>_xlfn.XLOOKUP(A330,'Patient Health Records'!A330:A1329,'Patient Health Records'!G330:G1329,"Not Found")</f>
        <v>82.6</v>
      </c>
      <c r="H330" s="17" t="str">
        <f>_xlfn.XLOOKUP(A330,'Patient Demographics'!A330:A1329,'Patient Demographics'!C330:C1329,"Not Found")</f>
        <v>Male</v>
      </c>
      <c r="I330" s="100" t="str">
        <f>_xlfn.XLOOKUP(A330,'Patient Health Records'!A330:A1329,'Patient Health Records'!B330:B1329,"Not Found")</f>
        <v>A-</v>
      </c>
      <c r="J330" s="100" t="b">
        <f>_xlfn.XLOOKUP(A330,'Patient Health Records'!A330:A1329,'Patient Health Records'!H330:H1329,"Not Found")</f>
        <v>0</v>
      </c>
      <c r="K330" s="100" t="b">
        <f>_xlfn.XLOOKUP(A330,'Patient Health Records'!A330:A1329,'Patient Health Records'!J330:J1329,"Not Found")</f>
        <v>0</v>
      </c>
      <c r="L330" s="100" t="b">
        <f>_xlfn.XLOOKUP(A330,'Billing Details'!A:A,'Billing Details'!K:K,"Not Found")</f>
        <v>1</v>
      </c>
      <c r="M330" s="100" t="str">
        <f>_xlfn.XLOOKUP(A330,'Patient Education'!A:A,'Patient Education'!B:B,"Not Found")</f>
        <v>Bachelor's Degree</v>
      </c>
      <c r="N330" s="100" t="str">
        <f>_xlfn.XLOOKUP(A330,'Patient Education'!A:A,'Patient Education'!C:C,"None")</f>
        <v>Junior Executive</v>
      </c>
      <c r="O330" s="100">
        <f>_xlfn.XLOOKUP(A330,'Patient Demographics'!A:A,'Patient Demographics'!I:I,"Not Found")</f>
        <v>4</v>
      </c>
      <c r="P330" s="100" t="str" cm="1">
        <f t="array" ref="P330">_xlfn.IFS(
 O330 &lt;= 2, "Very Low",
 O330 &lt;= 5, "Low",
 O330 &lt;= 10, "Lower-Middle",
 O330 &lt;= 25, "Middle",
 O330 &lt;= 50, "Upper-Middle",
 O330 &lt;= 100, "High",
 O330 &lt;= 200, "Very High",
 O330 &lt;= 400, "Ultra High"
)</f>
        <v>Low</v>
      </c>
      <c r="Q330" s="33">
        <f>_xlfn.XLOOKUP(A330,'Patient Health Records'!A:A,'Patient Health Records'!E:E,"Not Found")</f>
        <v>29.617411882821184</v>
      </c>
      <c r="R330" s="100" t="b">
        <f>_xlfn.XLOOKUP(A330,'Patient Health Records'!A330:A1329,'Patient Health Records'!T330:T1329,"Not Found")</f>
        <v>1</v>
      </c>
      <c r="S330" s="100" t="b" cm="1">
        <f t="array" ref="S330">_xlfn.SWITCH(R330, "Yes", TRUE, "No", FALSE, R330)</f>
        <v>1</v>
      </c>
      <c r="T330" s="100" t="str">
        <f>_xlfn.XLOOKUP(A330,'Patient Health Records'!A:A,'Patient Health Records'!V:V,"Not Found")</f>
        <v>Heart Disease</v>
      </c>
      <c r="U330" s="100" t="str">
        <f>_xlfn.XLOOKUP(A330,'Patient Health Records'!A:A,'Patient Health Records'!X:X,"Not Found")</f>
        <v>Ongoing Treatment</v>
      </c>
      <c r="V330" s="100" t="b">
        <f>_xlfn.XLOOKUP(A330,'Billing Details'!A:A,'Billing Details'!K:K,"Not Found")</f>
        <v>1</v>
      </c>
      <c r="W330" s="100" t="str">
        <f>_xlfn.XLOOKUP(A330,'Billing Details'!A:A,'Billing Details'!J:J,"Not Found")</f>
        <v>Cigna</v>
      </c>
      <c r="X330" s="100" t="b">
        <f>_xlfn.XLOOKUP(A330,'Patient Health Records'!A:A,'Patient Health Records'!P:P,"Not Found")</f>
        <v>1</v>
      </c>
      <c r="Y330" s="100" t="b" cm="1">
        <f t="array" ref="Y330">_xlfn.SWITCH(X330, "Yes", TRUE, "No", FALSE, X330)</f>
        <v>1</v>
      </c>
      <c r="Z330" s="100" t="b">
        <f>_xlfn.XLOOKUP(A330,'Patient Health Records'!A:A,'Patient Health Records'!T:T,"Not Found")</f>
        <v>1</v>
      </c>
      <c r="AA330" s="100" t="b" cm="1">
        <f t="array" ref="AA330">_xlfn.SWITCH(Z330, "Yes", TRUE, "No", FALSE, Z330)</f>
        <v>1</v>
      </c>
      <c r="AB330" s="100" t="b">
        <f>_xlfn.XLOOKUP(A330,'Patient Health Records'!A:A,'Patient Health Records'!K:K,"Not Found")</f>
        <v>0</v>
      </c>
      <c r="AC330" s="100" t="b" cm="1">
        <f t="array" ref="AC330">_xlfn.SWITCH(AB330, "Yes", TRUE, "No", FALSE, AB330)</f>
        <v>0</v>
      </c>
    </row>
    <row r="331" spans="1:29">
      <c r="A331" s="2" t="s">
        <v>597</v>
      </c>
      <c r="B331" s="100" t="str">
        <f>_xlfn.XLOOKUP(A331,'Patient Demographics'!A331:A1330,'Patient Demographics'!H331:H1330,"Not Found")</f>
        <v>Middle-aged</v>
      </c>
      <c r="C331" s="100" t="str">
        <f>_xlfn.XLOOKUP(A331,'Patient Demographics'!A331:A1330,'Patient Demographics'!L331:L1330,"Not Found")</f>
        <v>North</v>
      </c>
      <c r="D331" s="100" t="str">
        <f>_xlfn.XLOOKUP(A331,'Patient Demographics'!A:A,'Patient Demographics'!J:J,"Not Found")</f>
        <v>Uttar Pradesh</v>
      </c>
      <c r="E331" s="100">
        <f>_xlfn.XLOOKUP(A331,'Billing Details'!A331:A1330,'Billing Details'!E331:E1330,"Not Found")</f>
        <v>500</v>
      </c>
      <c r="F331" s="100">
        <f>_xlfn.XLOOKUP(A331,'Billing Details'!A331:A1330,'Billing Details'!M331:M1330,"Not Found")</f>
        <v>0</v>
      </c>
      <c r="G331" s="100">
        <f>_xlfn.XLOOKUP(A331,'Patient Health Records'!A331:A1330,'Patient Health Records'!G331:G1330,"Not Found")</f>
        <v>88.4</v>
      </c>
      <c r="H331" s="17" t="str">
        <f>_xlfn.XLOOKUP(A331,'Patient Demographics'!A331:A1330,'Patient Demographics'!C331:C1330,"Not Found")</f>
        <v>Female</v>
      </c>
      <c r="I331" s="100" t="str">
        <f>_xlfn.XLOOKUP(A331,'Patient Health Records'!A331:A1330,'Patient Health Records'!B331:B1330,"Not Found")</f>
        <v>A+</v>
      </c>
      <c r="J331" s="100" t="b">
        <f>_xlfn.XLOOKUP(A331,'Patient Health Records'!A331:A1330,'Patient Health Records'!H331:H1330,"Not Found")</f>
        <v>0</v>
      </c>
      <c r="K331" s="100" t="b">
        <f>_xlfn.XLOOKUP(A331,'Patient Health Records'!A331:A1330,'Patient Health Records'!J331:J1330,"Not Found")</f>
        <v>0</v>
      </c>
      <c r="L331" s="100" t="b">
        <f>_xlfn.XLOOKUP(A331,'Billing Details'!A:A,'Billing Details'!K:K,"Not Found")</f>
        <v>0</v>
      </c>
      <c r="M331" s="100" t="str">
        <f>_xlfn.XLOOKUP(A331,'Patient Education'!A:A,'Patient Education'!B:B,"Not Found")</f>
        <v>Master's Degree</v>
      </c>
      <c r="N331" s="100" t="str">
        <f>_xlfn.XLOOKUP(A331,'Patient Education'!A:A,'Patient Education'!C:C,"None")</f>
        <v>Doctor</v>
      </c>
      <c r="O331" s="100">
        <f>_xlfn.XLOOKUP(A331,'Patient Demographics'!A:A,'Patient Demographics'!I:I,"Not Found")</f>
        <v>4</v>
      </c>
      <c r="P331" s="100" t="str" cm="1">
        <f t="array" ref="P331">_xlfn.IFS(
 O331 &lt;= 2, "Very Low",
 O331 &lt;= 5, "Low",
 O331 &lt;= 10, "Lower-Middle",
 O331 &lt;= 25, "Middle",
 O331 &lt;= 50, "Upper-Middle",
 O331 &lt;= 100, "High",
 O331 &lt;= 200, "Very High",
 O331 &lt;= 400, "Ultra High"
)</f>
        <v>Low</v>
      </c>
      <c r="Q331" s="33">
        <f>_xlfn.XLOOKUP(A331,'Patient Health Records'!A:A,'Patient Health Records'!E:E,"Not Found")</f>
        <v>29.881016765819368</v>
      </c>
      <c r="R331" s="100" t="b">
        <f>_xlfn.XLOOKUP(A331,'Patient Health Records'!A331:A1330,'Patient Health Records'!T331:T1330,"Not Found")</f>
        <v>1</v>
      </c>
      <c r="S331" s="100" t="b" cm="1">
        <f t="array" ref="S331">_xlfn.SWITCH(R331, "Yes", TRUE, "No", FALSE, R331)</f>
        <v>1</v>
      </c>
      <c r="T331" s="100" t="str">
        <f>_xlfn.XLOOKUP(A331,'Patient Health Records'!A:A,'Patient Health Records'!V:V,"Not Found")</f>
        <v>Diabetes</v>
      </c>
      <c r="U331" s="100" t="str">
        <f>_xlfn.XLOOKUP(A331,'Patient Health Records'!A:A,'Patient Health Records'!X:X,"Not Found")</f>
        <v>Critical</v>
      </c>
      <c r="V331" s="100" t="b">
        <f>_xlfn.XLOOKUP(A331,'Billing Details'!A:A,'Billing Details'!K:K,"Not Found")</f>
        <v>0</v>
      </c>
      <c r="W331" s="100">
        <f>_xlfn.XLOOKUP(A331,'Billing Details'!A:A,'Billing Details'!J:J,"Not Found")</f>
        <v>0</v>
      </c>
      <c r="X331" s="100" t="b">
        <f>_xlfn.XLOOKUP(A331,'Patient Health Records'!A:A,'Patient Health Records'!P:P,"Not Found")</f>
        <v>1</v>
      </c>
      <c r="Y331" s="100" t="b" cm="1">
        <f t="array" ref="Y331">_xlfn.SWITCH(X331, "Yes", TRUE, "No", FALSE, X331)</f>
        <v>1</v>
      </c>
      <c r="Z331" s="100" t="b">
        <f>_xlfn.XLOOKUP(A331,'Patient Health Records'!A:A,'Patient Health Records'!T:T,"Not Found")</f>
        <v>1</v>
      </c>
      <c r="AA331" s="100" t="b" cm="1">
        <f t="array" ref="AA331">_xlfn.SWITCH(Z331, "Yes", TRUE, "No", FALSE, Z331)</f>
        <v>1</v>
      </c>
      <c r="AB331" s="100" t="b">
        <f>_xlfn.XLOOKUP(A331,'Patient Health Records'!A:A,'Patient Health Records'!K:K,"Not Found")</f>
        <v>1</v>
      </c>
      <c r="AC331" s="100" t="b" cm="1">
        <f t="array" ref="AC331">_xlfn.SWITCH(AB331, "Yes", TRUE, "No", FALSE, AB331)</f>
        <v>1</v>
      </c>
    </row>
    <row r="332" spans="1:29">
      <c r="A332" s="2" t="s">
        <v>598</v>
      </c>
      <c r="B332" s="100" t="str">
        <f>_xlfn.XLOOKUP(A332,'Patient Demographics'!A332:A1331,'Patient Demographics'!H332:H1331,"Not Found")</f>
        <v>Adult</v>
      </c>
      <c r="C332" s="100" t="str">
        <f>_xlfn.XLOOKUP(A332,'Patient Demographics'!A332:A1331,'Patient Demographics'!L332:L1331,"Not Found")</f>
        <v>North</v>
      </c>
      <c r="D332" s="100" t="str">
        <f>_xlfn.XLOOKUP(A332,'Patient Demographics'!A:A,'Patient Demographics'!J:J,"Not Found")</f>
        <v>Punjab</v>
      </c>
      <c r="E332" s="100">
        <f>_xlfn.XLOOKUP(A332,'Billing Details'!A332:A1331,'Billing Details'!E332:E1331,"Not Found")</f>
        <v>100</v>
      </c>
      <c r="F332" s="100">
        <f>_xlfn.XLOOKUP(A332,'Billing Details'!A332:A1331,'Billing Details'!M332:M1331,"Not Found")</f>
        <v>87.74</v>
      </c>
      <c r="G332" s="100">
        <f>_xlfn.XLOOKUP(A332,'Patient Health Records'!A332:A1331,'Patient Health Records'!G332:G1331,"Not Found")</f>
        <v>102</v>
      </c>
      <c r="H332" s="17" t="str">
        <f>_xlfn.XLOOKUP(A332,'Patient Demographics'!A332:A1331,'Patient Demographics'!C332:C1331,"Not Found")</f>
        <v>Female</v>
      </c>
      <c r="I332" s="100" t="str">
        <f>_xlfn.XLOOKUP(A332,'Patient Health Records'!A332:A1331,'Patient Health Records'!B332:B1331,"Not Found")</f>
        <v>A-</v>
      </c>
      <c r="J332" s="100" t="b">
        <f>_xlfn.XLOOKUP(A332,'Patient Health Records'!A332:A1331,'Patient Health Records'!H332:H1331,"Not Found")</f>
        <v>0</v>
      </c>
      <c r="K332" s="100" t="b">
        <f>_xlfn.XLOOKUP(A332,'Patient Health Records'!A332:A1331,'Patient Health Records'!J332:J1331,"Not Found")</f>
        <v>0</v>
      </c>
      <c r="L332" s="100" t="b">
        <f>_xlfn.XLOOKUP(A332,'Billing Details'!A:A,'Billing Details'!K:K,"Not Found")</f>
        <v>1</v>
      </c>
      <c r="M332" s="100" t="str">
        <f>_xlfn.XLOOKUP(A332,'Patient Education'!A:A,'Patient Education'!B:B,"Not Found")</f>
        <v>Bachelor's Degree</v>
      </c>
      <c r="N332" s="100" t="str">
        <f>_xlfn.XLOOKUP(A332,'Patient Education'!A:A,'Patient Education'!C:C,"None")</f>
        <v>Junior Executive</v>
      </c>
      <c r="O332" s="100">
        <f>_xlfn.XLOOKUP(A332,'Patient Demographics'!A:A,'Patient Demographics'!I:I,"Not Found")</f>
        <v>9</v>
      </c>
      <c r="P332" s="100" t="str" cm="1">
        <f t="array" ref="P332">_xlfn.IFS(
 O332 &lt;= 2, "Very Low",
 O332 &lt;= 5, "Low",
 O332 &lt;= 10, "Lower-Middle",
 O332 &lt;= 25, "Middle",
 O332 &lt;= 50, "Upper-Middle",
 O332 &lt;= 100, "High",
 O332 &lt;= 200, "Very High",
 O332 &lt;= 400, "Ultra High"
)</f>
        <v>Lower-Middle</v>
      </c>
      <c r="Q332" s="33">
        <f>_xlfn.XLOOKUP(A332,'Patient Health Records'!A:A,'Patient Health Records'!E:E,"Not Found")</f>
        <v>32.192904936245419</v>
      </c>
      <c r="R332" s="100" t="b">
        <f>_xlfn.XLOOKUP(A332,'Patient Health Records'!A332:A1331,'Patient Health Records'!T332:T1331,"Not Found")</f>
        <v>1</v>
      </c>
      <c r="S332" s="100" t="b" cm="1">
        <f t="array" ref="S332">_xlfn.SWITCH(R332, "Yes", TRUE, "No", FALSE, R332)</f>
        <v>1</v>
      </c>
      <c r="T332" s="100" t="str">
        <f>_xlfn.XLOOKUP(A332,'Patient Health Records'!A:A,'Patient Health Records'!V:V,"Not Found")</f>
        <v>Appendicitis</v>
      </c>
      <c r="U332" s="100" t="str">
        <f>_xlfn.XLOOKUP(A332,'Patient Health Records'!A:A,'Patient Health Records'!X:X,"Not Found")</f>
        <v>Recovered</v>
      </c>
      <c r="V332" s="100" t="b">
        <f>_xlfn.XLOOKUP(A332,'Billing Details'!A:A,'Billing Details'!K:K,"Not Found")</f>
        <v>1</v>
      </c>
      <c r="W332" s="100" t="str">
        <f>_xlfn.XLOOKUP(A332,'Billing Details'!A:A,'Billing Details'!J:J,"Not Found")</f>
        <v>Cigna</v>
      </c>
      <c r="X332" s="100" t="b">
        <f>_xlfn.XLOOKUP(A332,'Patient Health Records'!A:A,'Patient Health Records'!P:P,"Not Found")</f>
        <v>0</v>
      </c>
      <c r="Y332" s="100" t="b" cm="1">
        <f t="array" ref="Y332">_xlfn.SWITCH(X332, "Yes", TRUE, "No", FALSE, X332)</f>
        <v>0</v>
      </c>
      <c r="Z332" s="100" t="b">
        <f>_xlfn.XLOOKUP(A332,'Patient Health Records'!A:A,'Patient Health Records'!T:T,"Not Found")</f>
        <v>1</v>
      </c>
      <c r="AA332" s="100" t="b" cm="1">
        <f t="array" ref="AA332">_xlfn.SWITCH(Z332, "Yes", TRUE, "No", FALSE, Z332)</f>
        <v>1</v>
      </c>
      <c r="AB332" s="100" t="b">
        <f>_xlfn.XLOOKUP(A332,'Patient Health Records'!A:A,'Patient Health Records'!K:K,"Not Found")</f>
        <v>0</v>
      </c>
      <c r="AC332" s="100" t="b" cm="1">
        <f t="array" ref="AC332">_xlfn.SWITCH(AB332, "Yes", TRUE, "No", FALSE, AB332)</f>
        <v>0</v>
      </c>
    </row>
    <row r="333" spans="1:29">
      <c r="A333" s="2" t="s">
        <v>600</v>
      </c>
      <c r="B333" s="100" t="str">
        <f>_xlfn.XLOOKUP(A333,'Patient Demographics'!A333:A1332,'Patient Demographics'!H333:H1332,"Not Found")</f>
        <v>Senior</v>
      </c>
      <c r="C333" s="100" t="str">
        <f>_xlfn.XLOOKUP(A333,'Patient Demographics'!A333:A1332,'Patient Demographics'!L333:L1332,"Not Found")</f>
        <v>North</v>
      </c>
      <c r="D333" s="100" t="str">
        <f>_xlfn.XLOOKUP(A333,'Patient Demographics'!A:A,'Patient Demographics'!J:J,"Not Found")</f>
        <v>Punjab</v>
      </c>
      <c r="E333" s="100">
        <f>_xlfn.XLOOKUP(A333,'Billing Details'!A333:A1332,'Billing Details'!E333:E1332,"Not Found")</f>
        <v>72000</v>
      </c>
      <c r="F333" s="100">
        <f>_xlfn.XLOOKUP(A333,'Billing Details'!A333:A1332,'Billing Details'!M333:M1332,"Not Found")</f>
        <v>40552.839999999997</v>
      </c>
      <c r="G333" s="100">
        <f>_xlfn.XLOOKUP(A333,'Patient Health Records'!A333:A1332,'Patient Health Records'!G333:G1332,"Not Found")</f>
        <v>73.3</v>
      </c>
      <c r="H333" s="17" t="str">
        <f>_xlfn.XLOOKUP(A333,'Patient Demographics'!A333:A1332,'Patient Demographics'!C333:C1332,"Not Found")</f>
        <v>Male</v>
      </c>
      <c r="I333" s="100" t="str">
        <f>_xlfn.XLOOKUP(A333,'Patient Health Records'!A333:A1332,'Patient Health Records'!B333:B1332,"Not Found")</f>
        <v>AB+</v>
      </c>
      <c r="J333" s="100" t="b">
        <f>_xlfn.XLOOKUP(A333,'Patient Health Records'!A333:A1332,'Patient Health Records'!H333:H1332,"Not Found")</f>
        <v>1</v>
      </c>
      <c r="K333" s="100" t="b">
        <f>_xlfn.XLOOKUP(A333,'Patient Health Records'!A333:A1332,'Patient Health Records'!J333:J1332,"Not Found")</f>
        <v>0</v>
      </c>
      <c r="L333" s="100" t="b">
        <f>_xlfn.XLOOKUP(A333,'Billing Details'!A:A,'Billing Details'!K:K,"Not Found")</f>
        <v>1</v>
      </c>
      <c r="M333" s="100" t="str">
        <f>_xlfn.XLOOKUP(A333,'Patient Education'!A:A,'Patient Education'!B:B,"Not Found")</f>
        <v>School</v>
      </c>
      <c r="N333" s="100" t="str">
        <f>_xlfn.XLOOKUP(A333,'Patient Education'!A:A,'Patient Education'!C:C,"None")</f>
        <v>Clerical Staff</v>
      </c>
      <c r="O333" s="100">
        <f>_xlfn.XLOOKUP(A333,'Patient Demographics'!A:A,'Patient Demographics'!I:I,"Not Found")</f>
        <v>7</v>
      </c>
      <c r="P333" s="100" t="str" cm="1">
        <f t="array" ref="P333">_xlfn.IFS(
 O333 &lt;= 2, "Very Low",
 O333 &lt;= 5, "Low",
 O333 &lt;= 10, "Lower-Middle",
 O333 &lt;= 25, "Middle",
 O333 &lt;= 50, "Upper-Middle",
 O333 &lt;= 100, "High",
 O333 &lt;= 200, "Very High",
 O333 &lt;= 400, "Ultra High"
)</f>
        <v>Lower-Middle</v>
      </c>
      <c r="Q333" s="33">
        <f>_xlfn.XLOOKUP(A333,'Patient Health Records'!A:A,'Patient Health Records'!E:E,"Not Found")</f>
        <v>32.577777777777776</v>
      </c>
      <c r="R333" s="100" t="b">
        <f>_xlfn.XLOOKUP(A333,'Patient Health Records'!A333:A1332,'Patient Health Records'!T333:T1332,"Not Found")</f>
        <v>1</v>
      </c>
      <c r="S333" s="100" t="b" cm="1">
        <f t="array" ref="S333">_xlfn.SWITCH(R333, "Yes", TRUE, "No", FALSE, R333)</f>
        <v>1</v>
      </c>
      <c r="T333" s="100" t="str">
        <f>_xlfn.XLOOKUP(A333,'Patient Health Records'!A:A,'Patient Health Records'!V:V,"Not Found")</f>
        <v>Heart Attack</v>
      </c>
      <c r="U333" s="100" t="str">
        <f>_xlfn.XLOOKUP(A333,'Patient Health Records'!A:A,'Patient Health Records'!X:X,"Not Found")</f>
        <v>Ongoing Treatment</v>
      </c>
      <c r="V333" s="100" t="b">
        <f>_xlfn.XLOOKUP(A333,'Billing Details'!A:A,'Billing Details'!K:K,"Not Found")</f>
        <v>1</v>
      </c>
      <c r="W333" s="100" t="str">
        <f>_xlfn.XLOOKUP(A333,'Billing Details'!A:A,'Billing Details'!J:J,"Not Found")</f>
        <v>Cigna</v>
      </c>
      <c r="X333" s="100" t="b">
        <f>_xlfn.XLOOKUP(A333,'Patient Health Records'!A:A,'Patient Health Records'!P:P,"Not Found")</f>
        <v>1</v>
      </c>
      <c r="Y333" s="100" t="b" cm="1">
        <f t="array" ref="Y333">_xlfn.SWITCH(X333, "Yes", TRUE, "No", FALSE, X333)</f>
        <v>1</v>
      </c>
      <c r="Z333" s="100" t="b">
        <f>_xlfn.XLOOKUP(A333,'Patient Health Records'!A:A,'Patient Health Records'!T:T,"Not Found")</f>
        <v>1</v>
      </c>
      <c r="AA333" s="100" t="b" cm="1">
        <f t="array" ref="AA333">_xlfn.SWITCH(Z333, "Yes", TRUE, "No", FALSE, Z333)</f>
        <v>1</v>
      </c>
      <c r="AB333" s="100" t="b">
        <f>_xlfn.XLOOKUP(A333,'Patient Health Records'!A:A,'Patient Health Records'!K:K,"Not Found")</f>
        <v>1</v>
      </c>
      <c r="AC333" s="100" t="b" cm="1">
        <f t="array" ref="AC333">_xlfn.SWITCH(AB333, "Yes", TRUE, "No", FALSE, AB333)</f>
        <v>1</v>
      </c>
    </row>
    <row r="334" spans="1:29">
      <c r="A334" s="2" t="s">
        <v>602</v>
      </c>
      <c r="B334" s="100" t="str">
        <f>_xlfn.XLOOKUP(A334,'Patient Demographics'!A334:A1333,'Patient Demographics'!H334:H1333,"Not Found")</f>
        <v>Adult</v>
      </c>
      <c r="C334" s="100" t="str">
        <f>_xlfn.XLOOKUP(A334,'Patient Demographics'!A334:A1333,'Patient Demographics'!L334:L1333,"Not Found")</f>
        <v>West</v>
      </c>
      <c r="D334" s="100" t="str">
        <f>_xlfn.XLOOKUP(A334,'Patient Demographics'!A:A,'Patient Demographics'!J:J,"Not Found")</f>
        <v>Maharashtra</v>
      </c>
      <c r="E334" s="100">
        <f>_xlfn.XLOOKUP(A334,'Billing Details'!A334:A1333,'Billing Details'!E334:E1333,"Not Found")</f>
        <v>48000</v>
      </c>
      <c r="F334" s="100">
        <f>_xlfn.XLOOKUP(A334,'Billing Details'!A334:A1333,'Billing Details'!M334:M1333,"Not Found")</f>
        <v>37134</v>
      </c>
      <c r="G334" s="100">
        <f>_xlfn.XLOOKUP(A334,'Patient Health Records'!A334:A1333,'Patient Health Records'!G334:G1333,"Not Found")</f>
        <v>91</v>
      </c>
      <c r="H334" s="17" t="str">
        <f>_xlfn.XLOOKUP(A334,'Patient Demographics'!A334:A1333,'Patient Demographics'!C334:C1333,"Not Found")</f>
        <v>Female</v>
      </c>
      <c r="I334" s="100" t="str">
        <f>_xlfn.XLOOKUP(A334,'Patient Health Records'!A334:A1333,'Patient Health Records'!B334:B1333,"Not Found")</f>
        <v>AB-</v>
      </c>
      <c r="J334" s="100" t="b">
        <f>_xlfn.XLOOKUP(A334,'Patient Health Records'!A334:A1333,'Patient Health Records'!H334:H1333,"Not Found")</f>
        <v>0</v>
      </c>
      <c r="K334" s="100" t="b">
        <f>_xlfn.XLOOKUP(A334,'Patient Health Records'!A334:A1333,'Patient Health Records'!J334:J1333,"Not Found")</f>
        <v>1</v>
      </c>
      <c r="L334" s="100" t="b">
        <f>_xlfn.XLOOKUP(A334,'Billing Details'!A:A,'Billing Details'!K:K,"Not Found")</f>
        <v>1</v>
      </c>
      <c r="M334" s="100" t="str">
        <f>_xlfn.XLOOKUP(A334,'Patient Education'!A:A,'Patient Education'!B:B,"Not Found")</f>
        <v>Post-graduate</v>
      </c>
      <c r="N334" s="100" t="str">
        <f>_xlfn.XLOOKUP(A334,'Patient Education'!A:A,'Patient Education'!C:C,"None")</f>
        <v>CEO</v>
      </c>
      <c r="O334" s="100">
        <f>_xlfn.XLOOKUP(A334,'Patient Demographics'!A:A,'Patient Demographics'!I:I,"Not Found")</f>
        <v>12</v>
      </c>
      <c r="P334" s="100" t="str" cm="1">
        <f t="array" ref="P334">_xlfn.IFS(
 O334 &lt;= 2, "Very Low",
 O334 &lt;= 5, "Low",
 O334 &lt;= 10, "Lower-Middle",
 O334 &lt;= 25, "Middle",
 O334 &lt;= 50, "Upper-Middle",
 O334 &lt;= 100, "High",
 O334 &lt;= 200, "Very High",
 O334 &lt;= 400, "Ultra High"
)</f>
        <v>Middle</v>
      </c>
      <c r="Q334" s="33">
        <f>_xlfn.XLOOKUP(A334,'Patient Health Records'!A:A,'Patient Health Records'!E:E,"Not Found")</f>
        <v>33.023660908695021</v>
      </c>
      <c r="R334" s="100" t="b">
        <f>_xlfn.XLOOKUP(A334,'Patient Health Records'!A334:A1333,'Patient Health Records'!T334:T1333,"Not Found")</f>
        <v>1</v>
      </c>
      <c r="S334" s="100" t="b" cm="1">
        <f t="array" ref="S334">_xlfn.SWITCH(R334, "Yes", TRUE, "No", FALSE, R334)</f>
        <v>1</v>
      </c>
      <c r="T334" s="100" t="str">
        <f>_xlfn.XLOOKUP(A334,'Patient Health Records'!A:A,'Patient Health Records'!V:V,"Not Found")</f>
        <v>Appendicitis</v>
      </c>
      <c r="U334" s="100" t="str">
        <f>_xlfn.XLOOKUP(A334,'Patient Health Records'!A:A,'Patient Health Records'!X:X,"Not Found")</f>
        <v>Ongoing Treatment</v>
      </c>
      <c r="V334" s="100" t="b">
        <f>_xlfn.XLOOKUP(A334,'Billing Details'!A:A,'Billing Details'!K:K,"Not Found")</f>
        <v>1</v>
      </c>
      <c r="W334" s="100" t="str">
        <f>_xlfn.XLOOKUP(A334,'Billing Details'!A:A,'Billing Details'!J:J,"Not Found")</f>
        <v>Cigna</v>
      </c>
      <c r="X334" s="100" t="b">
        <f>_xlfn.XLOOKUP(A334,'Patient Health Records'!A:A,'Patient Health Records'!P:P,"Not Found")</f>
        <v>0</v>
      </c>
      <c r="Y334" s="100" t="b" cm="1">
        <f t="array" ref="Y334">_xlfn.SWITCH(X334, "Yes", TRUE, "No", FALSE, X334)</f>
        <v>0</v>
      </c>
      <c r="Z334" s="100" t="b">
        <f>_xlfn.XLOOKUP(A334,'Patient Health Records'!A:A,'Patient Health Records'!T:T,"Not Found")</f>
        <v>1</v>
      </c>
      <c r="AA334" s="100" t="b" cm="1">
        <f t="array" ref="AA334">_xlfn.SWITCH(Z334, "Yes", TRUE, "No", FALSE, Z334)</f>
        <v>1</v>
      </c>
      <c r="AB334" s="100" t="b">
        <f>_xlfn.XLOOKUP(A334,'Patient Health Records'!A:A,'Patient Health Records'!K:K,"Not Found")</f>
        <v>0</v>
      </c>
      <c r="AC334" s="100" t="b" cm="1">
        <f t="array" ref="AC334">_xlfn.SWITCH(AB334, "Yes", TRUE, "No", FALSE, AB334)</f>
        <v>0</v>
      </c>
    </row>
    <row r="335" spans="1:29">
      <c r="A335" s="2" t="s">
        <v>603</v>
      </c>
      <c r="B335" s="100" t="str">
        <f>_xlfn.XLOOKUP(A335,'Patient Demographics'!A335:A1334,'Patient Demographics'!H335:H1334,"Not Found")</f>
        <v>Senior</v>
      </c>
      <c r="C335" s="100" t="str">
        <f>_xlfn.XLOOKUP(A335,'Patient Demographics'!A335:A1334,'Patient Demographics'!L335:L1334,"Not Found")</f>
        <v>East</v>
      </c>
      <c r="D335" s="100" t="str">
        <f>_xlfn.XLOOKUP(A335,'Patient Demographics'!A:A,'Patient Demographics'!J:J,"Not Found")</f>
        <v>West Bengal</v>
      </c>
      <c r="E335" s="100">
        <f>_xlfn.XLOOKUP(A335,'Billing Details'!A335:A1334,'Billing Details'!E335:E1334,"Not Found")</f>
        <v>12000</v>
      </c>
      <c r="F335" s="100">
        <f>_xlfn.XLOOKUP(A335,'Billing Details'!A335:A1334,'Billing Details'!M335:M1334,"Not Found")</f>
        <v>8904.5999999999985</v>
      </c>
      <c r="G335" s="100">
        <f>_xlfn.XLOOKUP(A335,'Patient Health Records'!A335:A1334,'Patient Health Records'!G335:G1334,"Not Found")</f>
        <v>94.6</v>
      </c>
      <c r="H335" s="17" t="str">
        <f>_xlfn.XLOOKUP(A335,'Patient Demographics'!A335:A1334,'Patient Demographics'!C335:C1334,"Not Found")</f>
        <v>Male</v>
      </c>
      <c r="I335" s="100" t="str">
        <f>_xlfn.XLOOKUP(A335,'Patient Health Records'!A335:A1334,'Patient Health Records'!B335:B1334,"Not Found")</f>
        <v>A+</v>
      </c>
      <c r="J335" s="100" t="str">
        <f>_xlfn.XLOOKUP(A335,'Patient Health Records'!A335:A1334,'Patient Health Records'!H335:H1334,"Not Found")</f>
        <v>Yes</v>
      </c>
      <c r="K335" s="100" t="str">
        <f>_xlfn.XLOOKUP(A335,'Patient Health Records'!A335:A1334,'Patient Health Records'!J335:J1334,"Not Found")</f>
        <v>No</v>
      </c>
      <c r="L335" s="100" t="b">
        <f>_xlfn.XLOOKUP(A335,'Billing Details'!A:A,'Billing Details'!K:K,"Not Found")</f>
        <v>1</v>
      </c>
      <c r="M335" s="100" t="str">
        <f>_xlfn.XLOOKUP(A335,'Patient Education'!A:A,'Patient Education'!B:B,"Not Found")</f>
        <v>Bachelor's Degree</v>
      </c>
      <c r="N335" s="100" t="str">
        <f>_xlfn.XLOOKUP(A335,'Patient Education'!A:A,'Patient Education'!C:C,"None")</f>
        <v>Junior Executive</v>
      </c>
      <c r="O335" s="100">
        <f>_xlfn.XLOOKUP(A335,'Patient Demographics'!A:A,'Patient Demographics'!I:I,"Not Found")</f>
        <v>9</v>
      </c>
      <c r="P335" s="100" t="str" cm="1">
        <f t="array" ref="P335">_xlfn.IFS(
 O335 &lt;= 2, "Very Low",
 O335 &lt;= 5, "Low",
 O335 &lt;= 10, "Lower-Middle",
 O335 &lt;= 25, "Middle",
 O335 &lt;= 50, "Upper-Middle",
 O335 &lt;= 100, "High",
 O335 &lt;= 200, "Very High",
 O335 &lt;= 400, "Ultra High"
)</f>
        <v>Lower-Middle</v>
      </c>
      <c r="Q335" s="33">
        <f>_xlfn.XLOOKUP(A335,'Patient Health Records'!A:A,'Patient Health Records'!E:E,"Not Found")</f>
        <v>33.517573696145128</v>
      </c>
      <c r="R335" s="100" t="b">
        <f>_xlfn.XLOOKUP(A335,'Patient Health Records'!A335:A1334,'Patient Health Records'!T335:T1334,"Not Found")</f>
        <v>1</v>
      </c>
      <c r="S335" s="100" t="b" cm="1">
        <f t="array" ref="S335">_xlfn.SWITCH(R335, "Yes", TRUE, "No", FALSE, R335)</f>
        <v>1</v>
      </c>
      <c r="T335" s="100" t="str">
        <f>_xlfn.XLOOKUP(A335,'Patient Health Records'!A:A,'Patient Health Records'!V:V,"Not Found")</f>
        <v>Hypertension</v>
      </c>
      <c r="U335" s="100" t="str">
        <f>_xlfn.XLOOKUP(A335,'Patient Health Records'!A:A,'Patient Health Records'!X:X,"Not Found")</f>
        <v>Critical</v>
      </c>
      <c r="V335" s="100" t="b">
        <f>_xlfn.XLOOKUP(A335,'Billing Details'!A:A,'Billing Details'!K:K,"Not Found")</f>
        <v>1</v>
      </c>
      <c r="W335" s="100" t="str">
        <f>_xlfn.XLOOKUP(A335,'Billing Details'!A:A,'Billing Details'!J:J,"Not Found")</f>
        <v>Cigna</v>
      </c>
      <c r="X335" s="100" t="b">
        <f>_xlfn.XLOOKUP(A335,'Patient Health Records'!A:A,'Patient Health Records'!P:P,"Not Found")</f>
        <v>1</v>
      </c>
      <c r="Y335" s="100" t="b" cm="1">
        <f t="array" ref="Y335">_xlfn.SWITCH(X335, "Yes", TRUE, "No", FALSE, X335)</f>
        <v>1</v>
      </c>
      <c r="Z335" s="100" t="b">
        <f>_xlfn.XLOOKUP(A335,'Patient Health Records'!A:A,'Patient Health Records'!T:T,"Not Found")</f>
        <v>1</v>
      </c>
      <c r="AA335" s="100" t="b" cm="1">
        <f t="array" ref="AA335">_xlfn.SWITCH(Z335, "Yes", TRUE, "No", FALSE, Z335)</f>
        <v>1</v>
      </c>
      <c r="AB335" s="100" t="str">
        <f>_xlfn.XLOOKUP(A335,'Patient Health Records'!A:A,'Patient Health Records'!K:K,"Not Found")</f>
        <v>Yes</v>
      </c>
      <c r="AC335" s="100" t="b" cm="1">
        <f t="array" ref="AC335">_xlfn.SWITCH(AB335, "Yes", TRUE, "No", FALSE, AB335)</f>
        <v>1</v>
      </c>
    </row>
    <row r="336" spans="1:29">
      <c r="A336" s="2" t="s">
        <v>604</v>
      </c>
      <c r="B336" s="100" t="str">
        <f>_xlfn.XLOOKUP(A336,'Patient Demographics'!A336:A1335,'Patient Demographics'!H336:H1335,"Not Found")</f>
        <v>Adult</v>
      </c>
      <c r="C336" s="100" t="str">
        <f>_xlfn.XLOOKUP(A336,'Patient Demographics'!A336:A1335,'Patient Demographics'!L336:L1335,"Not Found")</f>
        <v>North</v>
      </c>
      <c r="D336" s="100" t="str">
        <f>_xlfn.XLOOKUP(A336,'Patient Demographics'!A:A,'Patient Demographics'!J:J,"Not Found")</f>
        <v>Punjab</v>
      </c>
      <c r="E336" s="100">
        <f>_xlfn.XLOOKUP(A336,'Billing Details'!A336:A1335,'Billing Details'!E336:E1335,"Not Found")</f>
        <v>60000</v>
      </c>
      <c r="F336" s="100">
        <f>_xlfn.XLOOKUP(A336,'Billing Details'!A336:A1335,'Billing Details'!M336:M1335,"Not Found")</f>
        <v>0</v>
      </c>
      <c r="G336" s="100">
        <f>_xlfn.XLOOKUP(A336,'Patient Health Records'!A336:A1335,'Patient Health Records'!G336:G1335,"Not Found")</f>
        <v>84.5</v>
      </c>
      <c r="H336" s="17" t="str">
        <f>_xlfn.XLOOKUP(A336,'Patient Demographics'!A336:A1335,'Patient Demographics'!C336:C1335,"Not Found")</f>
        <v>Female</v>
      </c>
      <c r="I336" s="100" t="str">
        <f>_xlfn.XLOOKUP(A336,'Patient Health Records'!A336:A1335,'Patient Health Records'!B336:B1335,"Not Found")</f>
        <v>AB+</v>
      </c>
      <c r="J336" s="100" t="b">
        <f>_xlfn.XLOOKUP(A336,'Patient Health Records'!A336:A1335,'Patient Health Records'!H336:H1335,"Not Found")</f>
        <v>0</v>
      </c>
      <c r="K336" s="100" t="b">
        <f>_xlfn.XLOOKUP(A336,'Patient Health Records'!A336:A1335,'Patient Health Records'!J336:J1335,"Not Found")</f>
        <v>1</v>
      </c>
      <c r="L336" s="100" t="b">
        <f>_xlfn.XLOOKUP(A336,'Billing Details'!A:A,'Billing Details'!K:K,"Not Found")</f>
        <v>0</v>
      </c>
      <c r="M336" s="100" t="str">
        <f>_xlfn.XLOOKUP(A336,'Patient Education'!A:A,'Patient Education'!B:B,"Not Found")</f>
        <v>Master's Degree</v>
      </c>
      <c r="N336" s="100" t="str">
        <f>_xlfn.XLOOKUP(A336,'Patient Education'!A:A,'Patient Education'!C:C,"None")</f>
        <v>Doctor</v>
      </c>
      <c r="O336" s="100">
        <f>_xlfn.XLOOKUP(A336,'Patient Demographics'!A:A,'Patient Demographics'!I:I,"Not Found")</f>
        <v>12</v>
      </c>
      <c r="P336" s="100" t="str" cm="1">
        <f t="array" ref="P336">_xlfn.IFS(
 O336 &lt;= 2, "Very Low",
 O336 &lt;= 5, "Low",
 O336 &lt;= 10, "Lower-Middle",
 O336 &lt;= 25, "Middle",
 O336 &lt;= 50, "Upper-Middle",
 O336 &lt;= 100, "High",
 O336 &lt;= 200, "Very High",
 O336 &lt;= 400, "Ultra High"
)</f>
        <v>Middle</v>
      </c>
      <c r="Q336" s="33">
        <f>_xlfn.XLOOKUP(A336,'Patient Health Records'!A:A,'Patient Health Records'!E:E,"Not Found")</f>
        <v>32.599050962540019</v>
      </c>
      <c r="R336" s="100" t="b">
        <f>_xlfn.XLOOKUP(A336,'Patient Health Records'!A336:A1335,'Patient Health Records'!T336:T1335,"Not Found")</f>
        <v>1</v>
      </c>
      <c r="S336" s="100" t="b" cm="1">
        <f t="array" ref="S336">_xlfn.SWITCH(R336, "Yes", TRUE, "No", FALSE, R336)</f>
        <v>1</v>
      </c>
      <c r="T336" s="100" t="str">
        <f>_xlfn.XLOOKUP(A336,'Patient Health Records'!A:A,'Patient Health Records'!V:V,"Not Found")</f>
        <v>Fractured Arm</v>
      </c>
      <c r="U336" s="100" t="str">
        <f>_xlfn.XLOOKUP(A336,'Patient Health Records'!A:A,'Patient Health Records'!X:X,"Not Found")</f>
        <v>Ongoing Treatment</v>
      </c>
      <c r="V336" s="100" t="b">
        <f>_xlfn.XLOOKUP(A336,'Billing Details'!A:A,'Billing Details'!K:K,"Not Found")</f>
        <v>0</v>
      </c>
      <c r="W336" s="100">
        <f>_xlfn.XLOOKUP(A336,'Billing Details'!A:A,'Billing Details'!J:J,"Not Found")</f>
        <v>0</v>
      </c>
      <c r="X336" s="100" t="b">
        <f>_xlfn.XLOOKUP(A336,'Patient Health Records'!A:A,'Patient Health Records'!P:P,"Not Found")</f>
        <v>1</v>
      </c>
      <c r="Y336" s="100" t="b" cm="1">
        <f t="array" ref="Y336">_xlfn.SWITCH(X336, "Yes", TRUE, "No", FALSE, X336)</f>
        <v>1</v>
      </c>
      <c r="Z336" s="100" t="b">
        <f>_xlfn.XLOOKUP(A336,'Patient Health Records'!A:A,'Patient Health Records'!T:T,"Not Found")</f>
        <v>1</v>
      </c>
      <c r="AA336" s="100" t="b" cm="1">
        <f t="array" ref="AA336">_xlfn.SWITCH(Z336, "Yes", TRUE, "No", FALSE, Z336)</f>
        <v>1</v>
      </c>
      <c r="AB336" s="100" t="b">
        <f>_xlfn.XLOOKUP(A336,'Patient Health Records'!A:A,'Patient Health Records'!K:K,"Not Found")</f>
        <v>1</v>
      </c>
      <c r="AC336" s="100" t="b" cm="1">
        <f t="array" ref="AC336">_xlfn.SWITCH(AB336, "Yes", TRUE, "No", FALSE, AB336)</f>
        <v>1</v>
      </c>
    </row>
    <row r="337" spans="1:29">
      <c r="A337" s="2" t="s">
        <v>606</v>
      </c>
      <c r="B337" s="100" t="str">
        <f>_xlfn.XLOOKUP(A337,'Patient Demographics'!A337:A1336,'Patient Demographics'!H337:H1336,"Not Found")</f>
        <v>Middle-aged</v>
      </c>
      <c r="C337" s="100" t="str">
        <f>_xlfn.XLOOKUP(A337,'Patient Demographics'!A337:A1336,'Patient Demographics'!L337:L1336,"Not Found")</f>
        <v>West</v>
      </c>
      <c r="D337" s="100" t="str">
        <f>_xlfn.XLOOKUP(A337,'Patient Demographics'!A:A,'Patient Demographics'!J:J,"Not Found")</f>
        <v>Maharashtra</v>
      </c>
      <c r="E337" s="100">
        <f>_xlfn.XLOOKUP(A337,'Billing Details'!A337:A1336,'Billing Details'!E337:E1336,"Not Found")</f>
        <v>32000</v>
      </c>
      <c r="F337" s="100">
        <f>_xlfn.XLOOKUP(A337,'Billing Details'!A337:A1336,'Billing Details'!M337:M1336,"Not Found")</f>
        <v>17880.560000000001</v>
      </c>
      <c r="G337" s="100">
        <f>_xlfn.XLOOKUP(A337,'Patient Health Records'!A337:A1336,'Patient Health Records'!G337:G1336,"Not Found")</f>
        <v>87.1</v>
      </c>
      <c r="H337" s="17" t="str">
        <f>_xlfn.XLOOKUP(A337,'Patient Demographics'!A337:A1336,'Patient Demographics'!C337:C1336,"Not Found")</f>
        <v>Male</v>
      </c>
      <c r="I337" s="100" t="str">
        <f>_xlfn.XLOOKUP(A337,'Patient Health Records'!A337:A1336,'Patient Health Records'!B337:B1336,"Not Found")</f>
        <v>O+</v>
      </c>
      <c r="J337" s="100" t="b">
        <f>_xlfn.XLOOKUP(A337,'Patient Health Records'!A337:A1336,'Patient Health Records'!H337:H1336,"Not Found")</f>
        <v>0</v>
      </c>
      <c r="K337" s="100" t="b">
        <f>_xlfn.XLOOKUP(A337,'Patient Health Records'!A337:A1336,'Patient Health Records'!J337:J1336,"Not Found")</f>
        <v>0</v>
      </c>
      <c r="L337" s="100" t="b">
        <f>_xlfn.XLOOKUP(A337,'Billing Details'!A:A,'Billing Details'!K:K,"Not Found")</f>
        <v>1</v>
      </c>
      <c r="M337" s="100" t="str">
        <f>_xlfn.XLOOKUP(A337,'Patient Education'!A:A,'Patient Education'!B:B,"Not Found")</f>
        <v>Master's Degree</v>
      </c>
      <c r="N337" s="100" t="str">
        <f>_xlfn.XLOOKUP(A337,'Patient Education'!A:A,'Patient Education'!C:C,"None")</f>
        <v>Manager</v>
      </c>
      <c r="O337" s="100">
        <f>_xlfn.XLOOKUP(A337,'Patient Demographics'!A:A,'Patient Demographics'!I:I,"Not Found")</f>
        <v>9</v>
      </c>
      <c r="P337" s="100" t="str" cm="1">
        <f t="array" ref="P337">_xlfn.IFS(
 O337 &lt;= 2, "Very Low",
 O337 &lt;= 5, "Low",
 O337 &lt;= 10, "Lower-Middle",
 O337 &lt;= 25, "Middle",
 O337 &lt;= 50, "Upper-Middle",
 O337 &lt;= 100, "High",
 O337 &lt;= 200, "Very High",
 O337 &lt;= 400, "Ultra High"
)</f>
        <v>Lower-Middle</v>
      </c>
      <c r="Q337" s="33">
        <f>_xlfn.XLOOKUP(A337,'Patient Health Records'!A:A,'Patient Health Records'!E:E,"Not Found")</f>
        <v>31.230951271110474</v>
      </c>
      <c r="R337" s="100" t="b">
        <f>_xlfn.XLOOKUP(A337,'Patient Health Records'!A337:A1336,'Patient Health Records'!T337:T1336,"Not Found")</f>
        <v>1</v>
      </c>
      <c r="S337" s="100" t="b" cm="1">
        <f t="array" ref="S337">_xlfn.SWITCH(R337, "Yes", TRUE, "No", FALSE, R337)</f>
        <v>1</v>
      </c>
      <c r="T337" s="100" t="str">
        <f>_xlfn.XLOOKUP(A337,'Patient Health Records'!A:A,'Patient Health Records'!V:V,"Not Found")</f>
        <v>Heart Attack</v>
      </c>
      <c r="U337" s="100" t="str">
        <f>_xlfn.XLOOKUP(A337,'Patient Health Records'!A:A,'Patient Health Records'!X:X,"Not Found")</f>
        <v>Critical</v>
      </c>
      <c r="V337" s="100" t="b">
        <f>_xlfn.XLOOKUP(A337,'Billing Details'!A:A,'Billing Details'!K:K,"Not Found")</f>
        <v>1</v>
      </c>
      <c r="W337" s="100" t="str">
        <f>_xlfn.XLOOKUP(A337,'Billing Details'!A:A,'Billing Details'!J:J,"Not Found")</f>
        <v>UnitedHealthcare</v>
      </c>
      <c r="X337" s="100" t="b">
        <f>_xlfn.XLOOKUP(A337,'Patient Health Records'!A:A,'Patient Health Records'!P:P,"Not Found")</f>
        <v>1</v>
      </c>
      <c r="Y337" s="100" t="b" cm="1">
        <f t="array" ref="Y337">_xlfn.SWITCH(X337, "Yes", TRUE, "No", FALSE, X337)</f>
        <v>1</v>
      </c>
      <c r="Z337" s="100" t="b">
        <f>_xlfn.XLOOKUP(A337,'Patient Health Records'!A:A,'Patient Health Records'!T:T,"Not Found")</f>
        <v>1</v>
      </c>
      <c r="AA337" s="100" t="b" cm="1">
        <f t="array" ref="AA337">_xlfn.SWITCH(Z337, "Yes", TRUE, "No", FALSE, Z337)</f>
        <v>1</v>
      </c>
      <c r="AB337" s="100" t="b">
        <f>_xlfn.XLOOKUP(A337,'Patient Health Records'!A:A,'Patient Health Records'!K:K,"Not Found")</f>
        <v>0</v>
      </c>
      <c r="AC337" s="100" t="b" cm="1">
        <f t="array" ref="AC337">_xlfn.SWITCH(AB337, "Yes", TRUE, "No", FALSE, AB337)</f>
        <v>0</v>
      </c>
    </row>
    <row r="338" spans="1:29">
      <c r="A338" s="2" t="s">
        <v>608</v>
      </c>
      <c r="B338" s="100" t="str">
        <f>_xlfn.XLOOKUP(A338,'Patient Demographics'!A338:A1337,'Patient Demographics'!H338:H1337,"Not Found")</f>
        <v>Middle-aged</v>
      </c>
      <c r="C338" s="100" t="str">
        <f>_xlfn.XLOOKUP(A338,'Patient Demographics'!A338:A1337,'Patient Demographics'!L338:L1337,"Not Found")</f>
        <v>North</v>
      </c>
      <c r="D338" s="100" t="str">
        <f>_xlfn.XLOOKUP(A338,'Patient Demographics'!A:A,'Patient Demographics'!J:J,"Not Found")</f>
        <v>Uttar Pradesh</v>
      </c>
      <c r="E338" s="100">
        <f>_xlfn.XLOOKUP(A338,'Billing Details'!A338:A1337,'Billing Details'!E338:E1337,"Not Found")</f>
        <v>54000</v>
      </c>
      <c r="F338" s="100">
        <f>_xlfn.XLOOKUP(A338,'Billing Details'!A338:A1337,'Billing Details'!M338:M1337,"Not Found")</f>
        <v>0</v>
      </c>
      <c r="G338" s="100">
        <f>_xlfn.XLOOKUP(A338,'Patient Health Records'!A338:A1337,'Patient Health Records'!G338:G1337,"Not Found")</f>
        <v>86.6</v>
      </c>
      <c r="H338" s="17" t="str">
        <f>_xlfn.XLOOKUP(A338,'Patient Demographics'!A338:A1337,'Patient Demographics'!C338:C1337,"Not Found")</f>
        <v>Female</v>
      </c>
      <c r="I338" s="100" t="str">
        <f>_xlfn.XLOOKUP(A338,'Patient Health Records'!A338:A1337,'Patient Health Records'!B338:B1337,"Not Found")</f>
        <v>O+</v>
      </c>
      <c r="J338" s="100" t="b">
        <f>_xlfn.XLOOKUP(A338,'Patient Health Records'!A338:A1337,'Patient Health Records'!H338:H1337,"Not Found")</f>
        <v>1</v>
      </c>
      <c r="K338" s="100" t="b">
        <f>_xlfn.XLOOKUP(A338,'Patient Health Records'!A338:A1337,'Patient Health Records'!J338:J1337,"Not Found")</f>
        <v>0</v>
      </c>
      <c r="L338" s="100" t="b">
        <f>_xlfn.XLOOKUP(A338,'Billing Details'!A:A,'Billing Details'!K:K,"Not Found")</f>
        <v>0</v>
      </c>
      <c r="M338" s="100" t="str">
        <f>_xlfn.XLOOKUP(A338,'Patient Education'!A:A,'Patient Education'!B:B,"Not Found")</f>
        <v>High School</v>
      </c>
      <c r="N338" s="100" t="str">
        <f>_xlfn.XLOOKUP(A338,'Patient Education'!A:A,'Patient Education'!C:C,"None")</f>
        <v>Unemployed</v>
      </c>
      <c r="O338" s="100">
        <f>_xlfn.XLOOKUP(A338,'Patient Demographics'!A:A,'Patient Demographics'!I:I,"Not Found")</f>
        <v>3</v>
      </c>
      <c r="P338" s="100" t="str" cm="1">
        <f t="array" ref="P338">_xlfn.IFS(
 O338 &lt;= 2, "Very Low",
 O338 &lt;= 5, "Low",
 O338 &lt;= 10, "Lower-Middle",
 O338 &lt;= 25, "Middle",
 O338 &lt;= 50, "Upper-Middle",
 O338 &lt;= 100, "High",
 O338 &lt;= 200, "Very High",
 O338 &lt;= 400, "Ultra High"
)</f>
        <v>Low</v>
      </c>
      <c r="Q338" s="33">
        <f>_xlfn.XLOOKUP(A338,'Patient Health Records'!A:A,'Patient Health Records'!E:E,"Not Found")</f>
        <v>33.828124999999993</v>
      </c>
      <c r="R338" s="100" t="b">
        <f>_xlfn.XLOOKUP(A338,'Patient Health Records'!A338:A1337,'Patient Health Records'!T338:T1337,"Not Found")</f>
        <v>1</v>
      </c>
      <c r="S338" s="100" t="b" cm="1">
        <f t="array" ref="S338">_xlfn.SWITCH(R338, "Yes", TRUE, "No", FALSE, R338)</f>
        <v>1</v>
      </c>
      <c r="T338" s="100" t="str">
        <f>_xlfn.XLOOKUP(A338,'Patient Health Records'!A:A,'Patient Health Records'!V:V,"Not Found")</f>
        <v>Fractured Leg</v>
      </c>
      <c r="U338" s="100" t="str">
        <f>_xlfn.XLOOKUP(A338,'Patient Health Records'!A:A,'Patient Health Records'!X:X,"Not Found")</f>
        <v>Critical</v>
      </c>
      <c r="V338" s="100" t="b">
        <f>_xlfn.XLOOKUP(A338,'Billing Details'!A:A,'Billing Details'!K:K,"Not Found")</f>
        <v>0</v>
      </c>
      <c r="W338" s="100">
        <f>_xlfn.XLOOKUP(A338,'Billing Details'!A:A,'Billing Details'!J:J,"Not Found")</f>
        <v>0</v>
      </c>
      <c r="X338" s="100" t="b">
        <f>_xlfn.XLOOKUP(A338,'Patient Health Records'!A:A,'Patient Health Records'!P:P,"Not Found")</f>
        <v>1</v>
      </c>
      <c r="Y338" s="100" t="b" cm="1">
        <f t="array" ref="Y338">_xlfn.SWITCH(X338, "Yes", TRUE, "No", FALSE, X338)</f>
        <v>1</v>
      </c>
      <c r="Z338" s="100" t="b">
        <f>_xlfn.XLOOKUP(A338,'Patient Health Records'!A:A,'Patient Health Records'!T:T,"Not Found")</f>
        <v>1</v>
      </c>
      <c r="AA338" s="100" t="b" cm="1">
        <f t="array" ref="AA338">_xlfn.SWITCH(Z338, "Yes", TRUE, "No", FALSE, Z338)</f>
        <v>1</v>
      </c>
      <c r="AB338" s="100" t="b">
        <f>_xlfn.XLOOKUP(A338,'Patient Health Records'!A:A,'Patient Health Records'!K:K,"Not Found")</f>
        <v>1</v>
      </c>
      <c r="AC338" s="100" t="b" cm="1">
        <f t="array" ref="AC338">_xlfn.SWITCH(AB338, "Yes", TRUE, "No", FALSE, AB338)</f>
        <v>1</v>
      </c>
    </row>
    <row r="339" spans="1:29">
      <c r="A339" s="2" t="s">
        <v>609</v>
      </c>
      <c r="B339" s="100" t="str">
        <f>_xlfn.XLOOKUP(A339,'Patient Demographics'!A339:A1338,'Patient Demographics'!H339:H1338,"Not Found")</f>
        <v>Adult</v>
      </c>
      <c r="C339" s="100" t="str">
        <f>_xlfn.XLOOKUP(A339,'Patient Demographics'!A339:A1338,'Patient Demographics'!L339:L1338,"Not Found")</f>
        <v>North</v>
      </c>
      <c r="D339" s="100" t="str">
        <f>_xlfn.XLOOKUP(A339,'Patient Demographics'!A:A,'Patient Demographics'!J:J,"Not Found")</f>
        <v>Uttar Pradesh</v>
      </c>
      <c r="E339" s="100">
        <f>_xlfn.XLOOKUP(A339,'Billing Details'!A339:A1338,'Billing Details'!E339:E1338,"Not Found")</f>
        <v>250000</v>
      </c>
      <c r="F339" s="100">
        <f>_xlfn.XLOOKUP(A339,'Billing Details'!A339:A1338,'Billing Details'!M339:M1338,"Not Found")</f>
        <v>180061.4</v>
      </c>
      <c r="G339" s="100">
        <f>_xlfn.XLOOKUP(A339,'Patient Health Records'!A339:A1338,'Patient Health Records'!G339:G1338,"Not Found")</f>
        <v>67.3</v>
      </c>
      <c r="H339" s="17" t="str">
        <f>_xlfn.XLOOKUP(A339,'Patient Demographics'!A339:A1338,'Patient Demographics'!C339:C1338,"Not Found")</f>
        <v>Male</v>
      </c>
      <c r="I339" s="100" t="str">
        <f>_xlfn.XLOOKUP(A339,'Patient Health Records'!A339:A1338,'Patient Health Records'!B339:B1338,"Not Found")</f>
        <v>AB+</v>
      </c>
      <c r="J339" s="100" t="b">
        <f>_xlfn.XLOOKUP(A339,'Patient Health Records'!A339:A1338,'Patient Health Records'!H339:H1338,"Not Found")</f>
        <v>1</v>
      </c>
      <c r="K339" s="100" t="b">
        <f>_xlfn.XLOOKUP(A339,'Patient Health Records'!A339:A1338,'Patient Health Records'!J339:J1338,"Not Found")</f>
        <v>0</v>
      </c>
      <c r="L339" s="100" t="b">
        <f>_xlfn.XLOOKUP(A339,'Billing Details'!A:A,'Billing Details'!K:K,"Not Found")</f>
        <v>1</v>
      </c>
      <c r="M339" s="100" t="str">
        <f>_xlfn.XLOOKUP(A339,'Patient Education'!A:A,'Patient Education'!B:B,"Not Found")</f>
        <v>School</v>
      </c>
      <c r="N339" s="100" t="str">
        <f>_xlfn.XLOOKUP(A339,'Patient Education'!A:A,'Patient Education'!C:C,"None")</f>
        <v>Clerical Staff</v>
      </c>
      <c r="O339" s="100">
        <f>_xlfn.XLOOKUP(A339,'Patient Demographics'!A:A,'Patient Demographics'!I:I,"Not Found")</f>
        <v>1</v>
      </c>
      <c r="P339" s="100" t="str" cm="1">
        <f t="array" ref="P339">_xlfn.IFS(
 O339 &lt;= 2, "Very Low",
 O339 &lt;= 5, "Low",
 O339 &lt;= 10, "Lower-Middle",
 O339 &lt;= 25, "Middle",
 O339 &lt;= 50, "Upper-Middle",
 O339 &lt;= 100, "High",
 O339 &lt;= 200, "Very High",
 O339 &lt;= 400, "Ultra High"
)</f>
        <v>Very Low</v>
      </c>
      <c r="Q339" s="33">
        <f>_xlfn.XLOOKUP(A339,'Patient Health Records'!A:A,'Patient Health Records'!E:E,"Not Found")</f>
        <v>21.975510204081633</v>
      </c>
      <c r="R339" s="100" t="b">
        <f>_xlfn.XLOOKUP(A339,'Patient Health Records'!A339:A1338,'Patient Health Records'!T339:T1338,"Not Found")</f>
        <v>0</v>
      </c>
      <c r="S339" s="100" t="b" cm="1">
        <f t="array" ref="S339">_xlfn.SWITCH(R339, "Yes", TRUE, "No", FALSE, R339)</f>
        <v>0</v>
      </c>
      <c r="T339" s="100" t="str">
        <f>_xlfn.XLOOKUP(A339,'Patient Health Records'!A:A,'Patient Health Records'!V:V,"Not Found")</f>
        <v>Allergic Reaction</v>
      </c>
      <c r="U339" s="100" t="str">
        <f>_xlfn.XLOOKUP(A339,'Patient Health Records'!A:A,'Patient Health Records'!X:X,"Not Found")</f>
        <v>Recovered</v>
      </c>
      <c r="V339" s="100" t="b">
        <f>_xlfn.XLOOKUP(A339,'Billing Details'!A:A,'Billing Details'!K:K,"Not Found")</f>
        <v>1</v>
      </c>
      <c r="W339" s="100" t="str">
        <f>_xlfn.XLOOKUP(A339,'Billing Details'!A:A,'Billing Details'!J:J,"Not Found")</f>
        <v>Medicare</v>
      </c>
      <c r="X339" s="100" t="b">
        <f>_xlfn.XLOOKUP(A339,'Patient Health Records'!A:A,'Patient Health Records'!P:P,"Not Found")</f>
        <v>0</v>
      </c>
      <c r="Y339" s="100" t="b" cm="1">
        <f t="array" ref="Y339">_xlfn.SWITCH(X339, "Yes", TRUE, "No", FALSE, X339)</f>
        <v>0</v>
      </c>
      <c r="Z339" s="100" t="b">
        <f>_xlfn.XLOOKUP(A339,'Patient Health Records'!A:A,'Patient Health Records'!T:T,"Not Found")</f>
        <v>0</v>
      </c>
      <c r="AA339" s="100" t="b" cm="1">
        <f t="array" ref="AA339">_xlfn.SWITCH(Z339, "Yes", TRUE, "No", FALSE, Z339)</f>
        <v>0</v>
      </c>
      <c r="AB339" s="100" t="b">
        <f>_xlfn.XLOOKUP(A339,'Patient Health Records'!A:A,'Patient Health Records'!K:K,"Not Found")</f>
        <v>0</v>
      </c>
      <c r="AC339" s="100" t="b" cm="1">
        <f t="array" ref="AC339">_xlfn.SWITCH(AB339, "Yes", TRUE, "No", FALSE, AB339)</f>
        <v>0</v>
      </c>
    </row>
    <row r="340" spans="1:29">
      <c r="A340" s="2" t="s">
        <v>611</v>
      </c>
      <c r="B340" s="100" t="str">
        <f>_xlfn.XLOOKUP(A340,'Patient Demographics'!A340:A1339,'Patient Demographics'!H340:H1339,"Not Found")</f>
        <v>Adult</v>
      </c>
      <c r="C340" s="100" t="str">
        <f>_xlfn.XLOOKUP(A340,'Patient Demographics'!A340:A1339,'Patient Demographics'!L340:L1339,"Not Found")</f>
        <v>North</v>
      </c>
      <c r="D340" s="100" t="str">
        <f>_xlfn.XLOOKUP(A340,'Patient Demographics'!A:A,'Patient Demographics'!J:J,"Not Found")</f>
        <v>Uttar Pradesh</v>
      </c>
      <c r="E340" s="100">
        <f>_xlfn.XLOOKUP(A340,'Billing Details'!A340:A1339,'Billing Details'!E340:E1339,"Not Found")</f>
        <v>12000</v>
      </c>
      <c r="F340" s="100">
        <f>_xlfn.XLOOKUP(A340,'Billing Details'!A340:A1339,'Billing Details'!M340:M1339,"Not Found")</f>
        <v>10036.98</v>
      </c>
      <c r="G340" s="100">
        <f>_xlfn.XLOOKUP(A340,'Patient Health Records'!A340:A1339,'Patient Health Records'!G340:G1339,"Not Found")</f>
        <v>104.5</v>
      </c>
      <c r="H340" s="17" t="str">
        <f>_xlfn.XLOOKUP(A340,'Patient Demographics'!A340:A1339,'Patient Demographics'!C340:C1339,"Not Found")</f>
        <v>Female</v>
      </c>
      <c r="I340" s="100" t="str">
        <f>_xlfn.XLOOKUP(A340,'Patient Health Records'!A340:A1339,'Patient Health Records'!B340:B1339,"Not Found")</f>
        <v>A-</v>
      </c>
      <c r="J340" s="100" t="b">
        <f>_xlfn.XLOOKUP(A340,'Patient Health Records'!A340:A1339,'Patient Health Records'!H340:H1339,"Not Found")</f>
        <v>1</v>
      </c>
      <c r="K340" s="100" t="b">
        <f>_xlfn.XLOOKUP(A340,'Patient Health Records'!A340:A1339,'Patient Health Records'!J340:J1339,"Not Found")</f>
        <v>1</v>
      </c>
      <c r="L340" s="100" t="b">
        <f>_xlfn.XLOOKUP(A340,'Billing Details'!A:A,'Billing Details'!K:K,"Not Found")</f>
        <v>1</v>
      </c>
      <c r="M340" s="100" t="str">
        <f>_xlfn.XLOOKUP(A340,'Patient Education'!A:A,'Patient Education'!B:B,"Not Found")</f>
        <v>Master's Degree</v>
      </c>
      <c r="N340" s="100" t="str">
        <f>_xlfn.XLOOKUP(A340,'Patient Education'!A:A,'Patient Education'!C:C,"None")</f>
        <v>Doctor</v>
      </c>
      <c r="O340" s="100">
        <f>_xlfn.XLOOKUP(A340,'Patient Demographics'!A:A,'Patient Demographics'!I:I,"Not Found")</f>
        <v>2</v>
      </c>
      <c r="P340" s="100" t="str" cm="1">
        <f t="array" ref="P340">_xlfn.IFS(
 O340 &lt;= 2, "Very Low",
 O340 &lt;= 5, "Low",
 O340 &lt;= 10, "Lower-Middle",
 O340 &lt;= 25, "Middle",
 O340 &lt;= 50, "Upper-Middle",
 O340 &lt;= 100, "High",
 O340 &lt;= 200, "Very High",
 O340 &lt;= 400, "Ultra High"
)</f>
        <v>Very Low</v>
      </c>
      <c r="Q340" s="33">
        <f>_xlfn.XLOOKUP(A340,'Patient Health Records'!A:A,'Patient Health Records'!E:E,"Not Found")</f>
        <v>34.915967790437364</v>
      </c>
      <c r="R340" s="100" t="b">
        <f>_xlfn.XLOOKUP(A340,'Patient Health Records'!A340:A1339,'Patient Health Records'!T340:T1339,"Not Found")</f>
        <v>1</v>
      </c>
      <c r="S340" s="100" t="b" cm="1">
        <f t="array" ref="S340">_xlfn.SWITCH(R340, "Yes", TRUE, "No", FALSE, R340)</f>
        <v>1</v>
      </c>
      <c r="T340" s="100" t="str">
        <f>_xlfn.XLOOKUP(A340,'Patient Health Records'!A:A,'Patient Health Records'!V:V,"Not Found")</f>
        <v>Hypertension</v>
      </c>
      <c r="U340" s="100" t="str">
        <f>_xlfn.XLOOKUP(A340,'Patient Health Records'!A:A,'Patient Health Records'!X:X,"Not Found")</f>
        <v>Ongoing Treatment</v>
      </c>
      <c r="V340" s="100" t="b">
        <f>_xlfn.XLOOKUP(A340,'Billing Details'!A:A,'Billing Details'!K:K,"Not Found")</f>
        <v>1</v>
      </c>
      <c r="W340" s="100" t="str">
        <f>_xlfn.XLOOKUP(A340,'Billing Details'!A:A,'Billing Details'!J:J,"Not Found")</f>
        <v>UnitedHealthcare</v>
      </c>
      <c r="X340" s="100" t="b">
        <f>_xlfn.XLOOKUP(A340,'Patient Health Records'!A:A,'Patient Health Records'!P:P,"Not Found")</f>
        <v>1</v>
      </c>
      <c r="Y340" s="100" t="b" cm="1">
        <f t="array" ref="Y340">_xlfn.SWITCH(X340, "Yes", TRUE, "No", FALSE, X340)</f>
        <v>1</v>
      </c>
      <c r="Z340" s="100" t="b">
        <f>_xlfn.XLOOKUP(A340,'Patient Health Records'!A:A,'Patient Health Records'!T:T,"Not Found")</f>
        <v>1</v>
      </c>
      <c r="AA340" s="100" t="b" cm="1">
        <f t="array" ref="AA340">_xlfn.SWITCH(Z340, "Yes", TRUE, "No", FALSE, Z340)</f>
        <v>1</v>
      </c>
      <c r="AB340" s="100" t="b">
        <f>_xlfn.XLOOKUP(A340,'Patient Health Records'!A:A,'Patient Health Records'!K:K,"Not Found")</f>
        <v>1</v>
      </c>
      <c r="AC340" s="100" t="b" cm="1">
        <f t="array" ref="AC340">_xlfn.SWITCH(AB340, "Yes", TRUE, "No", FALSE, AB340)</f>
        <v>1</v>
      </c>
    </row>
    <row r="341" spans="1:29">
      <c r="A341" s="2" t="s">
        <v>612</v>
      </c>
      <c r="B341" s="100" t="str">
        <f>_xlfn.XLOOKUP(A341,'Patient Demographics'!A341:A1340,'Patient Demographics'!H341:H1340,"Not Found")</f>
        <v>Adult</v>
      </c>
      <c r="C341" s="100" t="str">
        <f>_xlfn.XLOOKUP(A341,'Patient Demographics'!A341:A1340,'Patient Demographics'!L341:L1340,"Not Found")</f>
        <v>West</v>
      </c>
      <c r="D341" s="100" t="str">
        <f>_xlfn.XLOOKUP(A341,'Patient Demographics'!A:A,'Patient Demographics'!J:J,"Not Found")</f>
        <v>Gujarat</v>
      </c>
      <c r="E341" s="100">
        <f>_xlfn.XLOOKUP(A341,'Billing Details'!A341:A1340,'Billing Details'!E341:E1340,"Not Found")</f>
        <v>12000</v>
      </c>
      <c r="F341" s="100">
        <f>_xlfn.XLOOKUP(A341,'Billing Details'!A341:A1340,'Billing Details'!M341:M1340,"Not Found")</f>
        <v>10570.68</v>
      </c>
      <c r="G341" s="100">
        <f>_xlfn.XLOOKUP(A341,'Patient Health Records'!A341:A1340,'Patient Health Records'!G341:G1340,"Not Found")</f>
        <v>73.400000000000006</v>
      </c>
      <c r="H341" s="17" t="str">
        <f>_xlfn.XLOOKUP(A341,'Patient Demographics'!A341:A1340,'Patient Demographics'!C341:C1340,"Not Found")</f>
        <v>Male</v>
      </c>
      <c r="I341" s="100" t="str">
        <f>_xlfn.XLOOKUP(A341,'Patient Health Records'!A341:A1340,'Patient Health Records'!B341:B1340,"Not Found")</f>
        <v>O+</v>
      </c>
      <c r="J341" s="100" t="b">
        <f>_xlfn.XLOOKUP(A341,'Patient Health Records'!A341:A1340,'Patient Health Records'!H341:H1340,"Not Found")</f>
        <v>0</v>
      </c>
      <c r="K341" s="100" t="b">
        <f>_xlfn.XLOOKUP(A341,'Patient Health Records'!A341:A1340,'Patient Health Records'!J341:J1340,"Not Found")</f>
        <v>0</v>
      </c>
      <c r="L341" s="100" t="b">
        <f>_xlfn.XLOOKUP(A341,'Billing Details'!A:A,'Billing Details'!K:K,"Not Found")</f>
        <v>1</v>
      </c>
      <c r="M341" s="100" t="str">
        <f>_xlfn.XLOOKUP(A341,'Patient Education'!A:A,'Patient Education'!B:B,"Not Found")</f>
        <v>Master's Degree</v>
      </c>
      <c r="N341" s="100" t="str">
        <f>_xlfn.XLOOKUP(A341,'Patient Education'!A:A,'Patient Education'!C:C,"None")</f>
        <v>Doctor</v>
      </c>
      <c r="O341" s="100">
        <f>_xlfn.XLOOKUP(A341,'Patient Demographics'!A:A,'Patient Demographics'!I:I,"Not Found")</f>
        <v>90</v>
      </c>
      <c r="P341" s="100" t="str" cm="1">
        <f t="array" ref="P341">_xlfn.IFS(
 O341 &lt;= 2, "Very Low",
 O341 &lt;= 5, "Low",
 O341 &lt;= 10, "Lower-Middle",
 O341 &lt;= 25, "Middle",
 O341 &lt;= 50, "Upper-Middle",
 O341 &lt;= 100, "High",
 O341 &lt;= 200, "Very High",
 O341 &lt;= 400, "Ultra High"
)</f>
        <v>High</v>
      </c>
      <c r="Q341" s="33">
        <f>_xlfn.XLOOKUP(A341,'Patient Health Records'!A:A,'Patient Health Records'!E:E,"Not Found")</f>
        <v>28.671874999999996</v>
      </c>
      <c r="R341" s="100" t="b">
        <f>_xlfn.XLOOKUP(A341,'Patient Health Records'!A341:A1340,'Patient Health Records'!T341:T1340,"Not Found")</f>
        <v>1</v>
      </c>
      <c r="S341" s="100" t="b" cm="1">
        <f t="array" ref="S341">_xlfn.SWITCH(R341, "Yes", TRUE, "No", FALSE, R341)</f>
        <v>1</v>
      </c>
      <c r="T341" s="100" t="str">
        <f>_xlfn.XLOOKUP(A341,'Patient Health Records'!A:A,'Patient Health Records'!V:V,"Not Found")</f>
        <v>Osteoarthritis</v>
      </c>
      <c r="U341" s="100" t="str">
        <f>_xlfn.XLOOKUP(A341,'Patient Health Records'!A:A,'Patient Health Records'!X:X,"Not Found")</f>
        <v>Ongoing Treatment</v>
      </c>
      <c r="V341" s="100" t="b">
        <f>_xlfn.XLOOKUP(A341,'Billing Details'!A:A,'Billing Details'!K:K,"Not Found")</f>
        <v>1</v>
      </c>
      <c r="W341" s="100" t="str">
        <f>_xlfn.XLOOKUP(A341,'Billing Details'!A:A,'Billing Details'!J:J,"Not Found")</f>
        <v>UnitedHealthcare</v>
      </c>
      <c r="X341" s="100" t="b">
        <f>_xlfn.XLOOKUP(A341,'Patient Health Records'!A:A,'Patient Health Records'!P:P,"Not Found")</f>
        <v>1</v>
      </c>
      <c r="Y341" s="100" t="b" cm="1">
        <f t="array" ref="Y341">_xlfn.SWITCH(X341, "Yes", TRUE, "No", FALSE, X341)</f>
        <v>1</v>
      </c>
      <c r="Z341" s="100" t="b">
        <f>_xlfn.XLOOKUP(A341,'Patient Health Records'!A:A,'Patient Health Records'!T:T,"Not Found")</f>
        <v>1</v>
      </c>
      <c r="AA341" s="100" t="b" cm="1">
        <f t="array" ref="AA341">_xlfn.SWITCH(Z341, "Yes", TRUE, "No", FALSE, Z341)</f>
        <v>1</v>
      </c>
      <c r="AB341" s="100" t="b">
        <f>_xlfn.XLOOKUP(A341,'Patient Health Records'!A:A,'Patient Health Records'!K:K,"Not Found")</f>
        <v>1</v>
      </c>
      <c r="AC341" s="100" t="b" cm="1">
        <f t="array" ref="AC341">_xlfn.SWITCH(AB341, "Yes", TRUE, "No", FALSE, AB341)</f>
        <v>1</v>
      </c>
    </row>
    <row r="342" spans="1:29">
      <c r="A342" s="2" t="s">
        <v>613</v>
      </c>
      <c r="B342" s="100" t="str">
        <f>_xlfn.XLOOKUP(A342,'Patient Demographics'!A342:A1341,'Patient Demographics'!H342:H1341,"Not Found")</f>
        <v>Adult</v>
      </c>
      <c r="C342" s="100" t="str">
        <f>_xlfn.XLOOKUP(A342,'Patient Demographics'!A342:A1341,'Patient Demographics'!L342:L1341,"Not Found")</f>
        <v>South</v>
      </c>
      <c r="D342" s="100" t="str">
        <f>_xlfn.XLOOKUP(A342,'Patient Demographics'!A:A,'Patient Demographics'!J:J,"Not Found")</f>
        <v>Tamil Nadu</v>
      </c>
      <c r="E342" s="100">
        <f>_xlfn.XLOOKUP(A342,'Billing Details'!A342:A1341,'Billing Details'!E342:E1341,"Not Found")</f>
        <v>60000</v>
      </c>
      <c r="F342" s="100">
        <f>_xlfn.XLOOKUP(A342,'Billing Details'!A342:A1341,'Billing Details'!M342:M1341,"Not Found")</f>
        <v>49311.68</v>
      </c>
      <c r="G342" s="100">
        <f>_xlfn.XLOOKUP(A342,'Patient Health Records'!A342:A1341,'Patient Health Records'!G342:G1341,"Not Found")</f>
        <v>80.8</v>
      </c>
      <c r="H342" s="17" t="str">
        <f>_xlfn.XLOOKUP(A342,'Patient Demographics'!A342:A1341,'Patient Demographics'!C342:C1341,"Not Found")</f>
        <v>Male</v>
      </c>
      <c r="I342" s="100" t="str">
        <f>_xlfn.XLOOKUP(A342,'Patient Health Records'!A342:A1341,'Patient Health Records'!B342:B1341,"Not Found")</f>
        <v>A+</v>
      </c>
      <c r="J342" s="100" t="b">
        <f>_xlfn.XLOOKUP(A342,'Patient Health Records'!A342:A1341,'Patient Health Records'!H342:H1341,"Not Found")</f>
        <v>1</v>
      </c>
      <c r="K342" s="100" t="b">
        <f>_xlfn.XLOOKUP(A342,'Patient Health Records'!A342:A1341,'Patient Health Records'!J342:J1341,"Not Found")</f>
        <v>1</v>
      </c>
      <c r="L342" s="100" t="b">
        <f>_xlfn.XLOOKUP(A342,'Billing Details'!A:A,'Billing Details'!K:K,"Not Found")</f>
        <v>1</v>
      </c>
      <c r="M342" s="100" t="str">
        <f>_xlfn.XLOOKUP(A342,'Patient Education'!A:A,'Patient Education'!B:B,"Not Found")</f>
        <v>Uneducated</v>
      </c>
      <c r="N342" s="100" t="str">
        <f>_xlfn.XLOOKUP(A342,'Patient Education'!A:A,'Patient Education'!C:C,"None")</f>
        <v>Labourer</v>
      </c>
      <c r="O342" s="100">
        <f>_xlfn.XLOOKUP(A342,'Patient Demographics'!A:A,'Patient Demographics'!I:I,"Not Found")</f>
        <v>25</v>
      </c>
      <c r="P342" s="100" t="str" cm="1">
        <f t="array" ref="P342">_xlfn.IFS(
 O342 &lt;= 2, "Very Low",
 O342 &lt;= 5, "Low",
 O342 &lt;= 10, "Lower-Middle",
 O342 &lt;= 25, "Middle",
 O342 &lt;= 50, "Upper-Middle",
 O342 &lt;= 100, "High",
 O342 &lt;= 200, "Very High",
 O342 &lt;= 400, "Ultra High"
)</f>
        <v>Middle</v>
      </c>
      <c r="Q342" s="33">
        <f>_xlfn.XLOOKUP(A342,'Patient Health Records'!A:A,'Patient Health Records'!E:E,"Not Found")</f>
        <v>31.562499999999993</v>
      </c>
      <c r="R342" s="100" t="b">
        <f>_xlfn.XLOOKUP(A342,'Patient Health Records'!A342:A1341,'Patient Health Records'!T342:T1341,"Not Found")</f>
        <v>1</v>
      </c>
      <c r="S342" s="100" t="b" cm="1">
        <f t="array" ref="S342">_xlfn.SWITCH(R342, "Yes", TRUE, "No", FALSE, R342)</f>
        <v>1</v>
      </c>
      <c r="T342" s="100" t="str">
        <f>_xlfn.XLOOKUP(A342,'Patient Health Records'!A:A,'Patient Health Records'!V:V,"Not Found")</f>
        <v>Fractured Arm</v>
      </c>
      <c r="U342" s="100" t="str">
        <f>_xlfn.XLOOKUP(A342,'Patient Health Records'!A:A,'Patient Health Records'!X:X,"Not Found")</f>
        <v>Recovered</v>
      </c>
      <c r="V342" s="100" t="b">
        <f>_xlfn.XLOOKUP(A342,'Billing Details'!A:A,'Billing Details'!K:K,"Not Found")</f>
        <v>1</v>
      </c>
      <c r="W342" s="100" t="str">
        <f>_xlfn.XLOOKUP(A342,'Billing Details'!A:A,'Billing Details'!J:J,"Not Found")</f>
        <v>Aetna</v>
      </c>
      <c r="X342" s="100" t="b">
        <f>_xlfn.XLOOKUP(A342,'Patient Health Records'!A:A,'Patient Health Records'!P:P,"Not Found")</f>
        <v>1</v>
      </c>
      <c r="Y342" s="100" t="b" cm="1">
        <f t="array" ref="Y342">_xlfn.SWITCH(X342, "Yes", TRUE, "No", FALSE, X342)</f>
        <v>1</v>
      </c>
      <c r="Z342" s="100" t="b">
        <f>_xlfn.XLOOKUP(A342,'Patient Health Records'!A:A,'Patient Health Records'!T:T,"Not Found")</f>
        <v>1</v>
      </c>
      <c r="AA342" s="100" t="b" cm="1">
        <f t="array" ref="AA342">_xlfn.SWITCH(Z342, "Yes", TRUE, "No", FALSE, Z342)</f>
        <v>1</v>
      </c>
      <c r="AB342" s="100" t="b">
        <f>_xlfn.XLOOKUP(A342,'Patient Health Records'!A:A,'Patient Health Records'!K:K,"Not Found")</f>
        <v>1</v>
      </c>
      <c r="AC342" s="100" t="b" cm="1">
        <f t="array" ref="AC342">_xlfn.SWITCH(AB342, "Yes", TRUE, "No", FALSE, AB342)</f>
        <v>1</v>
      </c>
    </row>
    <row r="343" spans="1:29">
      <c r="A343" s="2" t="s">
        <v>615</v>
      </c>
      <c r="B343" s="100" t="str">
        <f>_xlfn.XLOOKUP(A343,'Patient Demographics'!A343:A1342,'Patient Demographics'!H343:H1342,"Not Found")</f>
        <v>Middle-aged</v>
      </c>
      <c r="C343" s="100" t="str">
        <f>_xlfn.XLOOKUP(A343,'Patient Demographics'!A343:A1342,'Patient Demographics'!L343:L1342,"Not Found")</f>
        <v>North</v>
      </c>
      <c r="D343" s="100" t="str">
        <f>_xlfn.XLOOKUP(A343,'Patient Demographics'!A:A,'Patient Demographics'!J:J,"Not Found")</f>
        <v>Uttar Pradesh</v>
      </c>
      <c r="E343" s="100">
        <f>_xlfn.XLOOKUP(A343,'Billing Details'!A343:A1342,'Billing Details'!E343:E1342,"Not Found")</f>
        <v>300000</v>
      </c>
      <c r="F343" s="100">
        <f>_xlfn.XLOOKUP(A343,'Billing Details'!A343:A1342,'Billing Details'!M343:M1342,"Not Found")</f>
        <v>0</v>
      </c>
      <c r="G343" s="100">
        <f>_xlfn.XLOOKUP(A343,'Patient Health Records'!A343:A1342,'Patient Health Records'!G343:G1342,"Not Found")</f>
        <v>75.900000000000006</v>
      </c>
      <c r="H343" s="17" t="str">
        <f>_xlfn.XLOOKUP(A343,'Patient Demographics'!A343:A1342,'Patient Demographics'!C343:C1342,"Not Found")</f>
        <v>Male</v>
      </c>
      <c r="I343" s="100" t="str">
        <f>_xlfn.XLOOKUP(A343,'Patient Health Records'!A343:A1342,'Patient Health Records'!B343:B1342,"Not Found")</f>
        <v>B-</v>
      </c>
      <c r="J343" s="100" t="b">
        <f>_xlfn.XLOOKUP(A343,'Patient Health Records'!A343:A1342,'Patient Health Records'!H343:H1342,"Not Found")</f>
        <v>1</v>
      </c>
      <c r="K343" s="100" t="b">
        <f>_xlfn.XLOOKUP(A343,'Patient Health Records'!A343:A1342,'Patient Health Records'!J343:J1342,"Not Found")</f>
        <v>0</v>
      </c>
      <c r="L343" s="100" t="b">
        <f>_xlfn.XLOOKUP(A343,'Billing Details'!A:A,'Billing Details'!K:K,"Not Found")</f>
        <v>0</v>
      </c>
      <c r="M343" s="100" t="str">
        <f>_xlfn.XLOOKUP(A343,'Patient Education'!A:A,'Patient Education'!B:B,"Not Found")</f>
        <v>School</v>
      </c>
      <c r="N343" s="100" t="str">
        <f>_xlfn.XLOOKUP(A343,'Patient Education'!A:A,'Patient Education'!C:C,"None")</f>
        <v>Retail Worker</v>
      </c>
      <c r="O343" s="100">
        <f>_xlfn.XLOOKUP(A343,'Patient Demographics'!A:A,'Patient Demographics'!I:I,"Not Found")</f>
        <v>0.5</v>
      </c>
      <c r="P343" s="100" t="str" cm="1">
        <f t="array" ref="P343">_xlfn.IFS(
 O343 &lt;= 2, "Very Low",
 O343 &lt;= 5, "Low",
 O343 &lt;= 10, "Lower-Middle",
 O343 &lt;= 25, "Middle",
 O343 &lt;= 50, "Upper-Middle",
 O343 &lt;= 100, "High",
 O343 &lt;= 200, "Very High",
 O343 &lt;= 400, "Ultra High"
)</f>
        <v>Very Low</v>
      </c>
      <c r="Q343" s="33">
        <f>_xlfn.XLOOKUP(A343,'Patient Health Records'!A:A,'Patient Health Records'!E:E,"Not Found")</f>
        <v>30.022546576480359</v>
      </c>
      <c r="R343" s="100" t="b">
        <f>_xlfn.XLOOKUP(A343,'Patient Health Records'!A343:A1342,'Patient Health Records'!T343:T1342,"Not Found")</f>
        <v>1</v>
      </c>
      <c r="S343" s="100" t="b" cm="1">
        <f t="array" ref="S343">_xlfn.SWITCH(R343, "Yes", TRUE, "No", FALSE, R343)</f>
        <v>1</v>
      </c>
      <c r="T343" s="100" t="str">
        <f>_xlfn.XLOOKUP(A343,'Patient Health Records'!A:A,'Patient Health Records'!V:V,"Not Found")</f>
        <v>Fractured Leg</v>
      </c>
      <c r="U343" s="100" t="str">
        <f>_xlfn.XLOOKUP(A343,'Patient Health Records'!A:A,'Patient Health Records'!X:X,"Not Found")</f>
        <v>Ongoing Treatment</v>
      </c>
      <c r="V343" s="100" t="b">
        <f>_xlfn.XLOOKUP(A343,'Billing Details'!A:A,'Billing Details'!K:K,"Not Found")</f>
        <v>0</v>
      </c>
      <c r="W343" s="100">
        <f>_xlfn.XLOOKUP(A343,'Billing Details'!A:A,'Billing Details'!J:J,"Not Found")</f>
        <v>0</v>
      </c>
      <c r="X343" s="100" t="b">
        <f>_xlfn.XLOOKUP(A343,'Patient Health Records'!A:A,'Patient Health Records'!P:P,"Not Found")</f>
        <v>1</v>
      </c>
      <c r="Y343" s="100" t="b" cm="1">
        <f t="array" ref="Y343">_xlfn.SWITCH(X343, "Yes", TRUE, "No", FALSE, X343)</f>
        <v>1</v>
      </c>
      <c r="Z343" s="100" t="b">
        <f>_xlfn.XLOOKUP(A343,'Patient Health Records'!A:A,'Patient Health Records'!T:T,"Not Found")</f>
        <v>1</v>
      </c>
      <c r="AA343" s="100" t="b" cm="1">
        <f t="array" ref="AA343">_xlfn.SWITCH(Z343, "Yes", TRUE, "No", FALSE, Z343)</f>
        <v>1</v>
      </c>
      <c r="AB343" s="100" t="b">
        <f>_xlfn.XLOOKUP(A343,'Patient Health Records'!A:A,'Patient Health Records'!K:K,"Not Found")</f>
        <v>1</v>
      </c>
      <c r="AC343" s="100" t="b" cm="1">
        <f t="array" ref="AC343">_xlfn.SWITCH(AB343, "Yes", TRUE, "No", FALSE, AB343)</f>
        <v>1</v>
      </c>
    </row>
    <row r="344" spans="1:29">
      <c r="A344" s="2" t="s">
        <v>617</v>
      </c>
      <c r="B344" s="100" t="str">
        <f>_xlfn.XLOOKUP(A344,'Patient Demographics'!A344:A1343,'Patient Demographics'!H344:H1343,"Not Found")</f>
        <v>Middle-aged</v>
      </c>
      <c r="C344" s="100" t="str">
        <f>_xlfn.XLOOKUP(A344,'Patient Demographics'!A344:A1343,'Patient Demographics'!L344:L1343,"Not Found")</f>
        <v>North</v>
      </c>
      <c r="D344" s="100" t="str">
        <f>_xlfn.XLOOKUP(A344,'Patient Demographics'!A:A,'Patient Demographics'!J:J,"Not Found")</f>
        <v>Uttar Pradesh</v>
      </c>
      <c r="E344" s="100">
        <f>_xlfn.XLOOKUP(A344,'Billing Details'!A344:A1343,'Billing Details'!E344:E1343,"Not Found")</f>
        <v>500</v>
      </c>
      <c r="F344" s="100">
        <f>_xlfn.XLOOKUP(A344,'Billing Details'!A344:A1343,'Billing Details'!M344:M1343,"Not Found")</f>
        <v>447.66</v>
      </c>
      <c r="G344" s="100">
        <f>_xlfn.XLOOKUP(A344,'Patient Health Records'!A344:A1343,'Patient Health Records'!G344:G1343,"Not Found")</f>
        <v>82</v>
      </c>
      <c r="H344" s="17" t="str">
        <f>_xlfn.XLOOKUP(A344,'Patient Demographics'!A344:A1343,'Patient Demographics'!C344:C1343,"Not Found")</f>
        <v>Male</v>
      </c>
      <c r="I344" s="100" t="str">
        <f>_xlfn.XLOOKUP(A344,'Patient Health Records'!A344:A1343,'Patient Health Records'!B344:B1343,"Not Found")</f>
        <v>A-</v>
      </c>
      <c r="J344" s="100" t="b">
        <f>_xlfn.XLOOKUP(A344,'Patient Health Records'!A344:A1343,'Patient Health Records'!H344:H1343,"Not Found")</f>
        <v>0</v>
      </c>
      <c r="K344" s="100" t="b">
        <f>_xlfn.XLOOKUP(A344,'Patient Health Records'!A344:A1343,'Patient Health Records'!J344:J1343,"Not Found")</f>
        <v>0</v>
      </c>
      <c r="L344" s="100" t="b">
        <f>_xlfn.XLOOKUP(A344,'Billing Details'!A:A,'Billing Details'!K:K,"Not Found")</f>
        <v>1</v>
      </c>
      <c r="M344" s="100" t="str">
        <f>_xlfn.XLOOKUP(A344,'Patient Education'!A:A,'Patient Education'!B:B,"Not Found")</f>
        <v>Master's Degree</v>
      </c>
      <c r="N344" s="100" t="str">
        <f>_xlfn.XLOOKUP(A344,'Patient Education'!A:A,'Patient Education'!C:C,"None")</f>
        <v>Software Engineer</v>
      </c>
      <c r="O344" s="100">
        <f>_xlfn.XLOOKUP(A344,'Patient Demographics'!A:A,'Patient Demographics'!I:I,"Not Found")</f>
        <v>0.5</v>
      </c>
      <c r="P344" s="100" t="str" cm="1">
        <f t="array" ref="P344">_xlfn.IFS(
 O344 &lt;= 2, "Very Low",
 O344 &lt;= 5, "Low",
 O344 &lt;= 10, "Lower-Middle",
 O344 &lt;= 25, "Middle",
 O344 &lt;= 50, "Upper-Middle",
 O344 &lt;= 100, "High",
 O344 &lt;= 200, "Very High",
 O344 &lt;= 400, "Ultra High"
)</f>
        <v>Very Low</v>
      </c>
      <c r="Q344" s="33">
        <f>_xlfn.XLOOKUP(A344,'Patient Health Records'!A:A,'Patient Health Records'!E:E,"Not Found")</f>
        <v>33.267069657998292</v>
      </c>
      <c r="R344" s="100" t="b">
        <f>_xlfn.XLOOKUP(A344,'Patient Health Records'!A344:A1343,'Patient Health Records'!T344:T1343,"Not Found")</f>
        <v>1</v>
      </c>
      <c r="S344" s="100" t="b" cm="1">
        <f t="array" ref="S344">_xlfn.SWITCH(R344, "Yes", TRUE, "No", FALSE, R344)</f>
        <v>1</v>
      </c>
      <c r="T344" s="100" t="str">
        <f>_xlfn.XLOOKUP(A344,'Patient Health Records'!A:A,'Patient Health Records'!V:V,"Not Found")</f>
        <v>Kidney Stones</v>
      </c>
      <c r="U344" s="100" t="str">
        <f>_xlfn.XLOOKUP(A344,'Patient Health Records'!A:A,'Patient Health Records'!X:X,"Not Found")</f>
        <v>Critical</v>
      </c>
      <c r="V344" s="100" t="b">
        <f>_xlfn.XLOOKUP(A344,'Billing Details'!A:A,'Billing Details'!K:K,"Not Found")</f>
        <v>1</v>
      </c>
      <c r="W344" s="100" t="str">
        <f>_xlfn.XLOOKUP(A344,'Billing Details'!A:A,'Billing Details'!J:J,"Not Found")</f>
        <v>Medicare</v>
      </c>
      <c r="X344" s="100" t="b">
        <f>_xlfn.XLOOKUP(A344,'Patient Health Records'!A:A,'Patient Health Records'!P:P,"Not Found")</f>
        <v>1</v>
      </c>
      <c r="Y344" s="100" t="b" cm="1">
        <f t="array" ref="Y344">_xlfn.SWITCH(X344, "Yes", TRUE, "No", FALSE, X344)</f>
        <v>1</v>
      </c>
      <c r="Z344" s="100" t="b">
        <f>_xlfn.XLOOKUP(A344,'Patient Health Records'!A:A,'Patient Health Records'!T:T,"Not Found")</f>
        <v>1</v>
      </c>
      <c r="AA344" s="100" t="b" cm="1">
        <f t="array" ref="AA344">_xlfn.SWITCH(Z344, "Yes", TRUE, "No", FALSE, Z344)</f>
        <v>1</v>
      </c>
      <c r="AB344" s="100" t="b">
        <f>_xlfn.XLOOKUP(A344,'Patient Health Records'!A:A,'Patient Health Records'!K:K,"Not Found")</f>
        <v>1</v>
      </c>
      <c r="AC344" s="100" t="b" cm="1">
        <f t="array" ref="AC344">_xlfn.SWITCH(AB344, "Yes", TRUE, "No", FALSE, AB344)</f>
        <v>1</v>
      </c>
    </row>
    <row r="345" spans="1:29">
      <c r="A345" s="2" t="s">
        <v>618</v>
      </c>
      <c r="B345" s="100" t="str">
        <f>_xlfn.XLOOKUP(A345,'Patient Demographics'!A345:A1344,'Patient Demographics'!H345:H1344,"Not Found")</f>
        <v>Middle-aged</v>
      </c>
      <c r="C345" s="100" t="str">
        <f>_xlfn.XLOOKUP(A345,'Patient Demographics'!A345:A1344,'Patient Demographics'!L345:L1344,"Not Found")</f>
        <v>South</v>
      </c>
      <c r="D345" s="100" t="str">
        <f>_xlfn.XLOOKUP(A345,'Patient Demographics'!A:A,'Patient Demographics'!J:J,"Not Found")</f>
        <v>Tamil Nadu</v>
      </c>
      <c r="E345" s="100">
        <f>_xlfn.XLOOKUP(A345,'Billing Details'!A345:A1344,'Billing Details'!E345:E1344,"Not Found")</f>
        <v>200000</v>
      </c>
      <c r="F345" s="100">
        <f>_xlfn.XLOOKUP(A345,'Billing Details'!A345:A1344,'Billing Details'!M345:M1344,"Not Found")</f>
        <v>0</v>
      </c>
      <c r="G345" s="100">
        <f>_xlfn.XLOOKUP(A345,'Patient Health Records'!A345:A1344,'Patient Health Records'!G345:G1344,"Not Found")</f>
        <v>88.8</v>
      </c>
      <c r="H345" s="17" t="str">
        <f>_xlfn.XLOOKUP(A345,'Patient Demographics'!A345:A1344,'Patient Demographics'!C345:C1344,"Not Found")</f>
        <v>Male</v>
      </c>
      <c r="I345" s="100" t="str">
        <f>_xlfn.XLOOKUP(A345,'Patient Health Records'!A345:A1344,'Patient Health Records'!B345:B1344,"Not Found")</f>
        <v>B+</v>
      </c>
      <c r="J345" s="100" t="b">
        <f>_xlfn.XLOOKUP(A345,'Patient Health Records'!A345:A1344,'Patient Health Records'!H345:H1344,"Not Found")</f>
        <v>1</v>
      </c>
      <c r="K345" s="100" t="b">
        <f>_xlfn.XLOOKUP(A345,'Patient Health Records'!A345:A1344,'Patient Health Records'!J345:J1344,"Not Found")</f>
        <v>1</v>
      </c>
      <c r="L345" s="100" t="b">
        <f>_xlfn.XLOOKUP(A345,'Billing Details'!A:A,'Billing Details'!K:K,"Not Found")</f>
        <v>0</v>
      </c>
      <c r="M345" s="100" t="str">
        <f>_xlfn.XLOOKUP(A345,'Patient Education'!A:A,'Patient Education'!B:B,"Not Found")</f>
        <v>Master's Degree</v>
      </c>
      <c r="N345" s="100" t="str">
        <f>_xlfn.XLOOKUP(A345,'Patient Education'!A:A,'Patient Education'!C:C,"None")</f>
        <v>Doctor</v>
      </c>
      <c r="O345" s="100">
        <f>_xlfn.XLOOKUP(A345,'Patient Demographics'!A:A,'Patient Demographics'!I:I,"Not Found")</f>
        <v>12</v>
      </c>
      <c r="P345" s="100" t="str" cm="1">
        <f t="array" ref="P345">_xlfn.IFS(
 O345 &lt;= 2, "Very Low",
 O345 &lt;= 5, "Low",
 O345 &lt;= 10, "Lower-Middle",
 O345 &lt;= 25, "Middle",
 O345 &lt;= 50, "Upper-Middle",
 O345 &lt;= 100, "High",
 O345 &lt;= 200, "Very High",
 O345 &lt;= 400, "Ultra High"
)</f>
        <v>Middle</v>
      </c>
      <c r="Q345" s="33">
        <f>_xlfn.XLOOKUP(A345,'Patient Health Records'!A:A,'Patient Health Records'!E:E,"Not Found")</f>
        <v>30.726643598615919</v>
      </c>
      <c r="R345" s="100" t="b">
        <f>_xlfn.XLOOKUP(A345,'Patient Health Records'!A345:A1344,'Patient Health Records'!T345:T1344,"Not Found")</f>
        <v>1</v>
      </c>
      <c r="S345" s="100" t="b" cm="1">
        <f t="array" ref="S345">_xlfn.SWITCH(R345, "Yes", TRUE, "No", FALSE, R345)</f>
        <v>1</v>
      </c>
      <c r="T345" s="100" t="str">
        <f>_xlfn.XLOOKUP(A345,'Patient Health Records'!A:A,'Patient Health Records'!V:V,"Not Found")</f>
        <v>Diabetes</v>
      </c>
      <c r="U345" s="100" t="str">
        <f>_xlfn.XLOOKUP(A345,'Patient Health Records'!A:A,'Patient Health Records'!X:X,"Not Found")</f>
        <v>Recovered</v>
      </c>
      <c r="V345" s="100" t="b">
        <f>_xlfn.XLOOKUP(A345,'Billing Details'!A:A,'Billing Details'!K:K,"Not Found")</f>
        <v>0</v>
      </c>
      <c r="W345" s="100">
        <f>_xlfn.XLOOKUP(A345,'Billing Details'!A:A,'Billing Details'!J:J,"Not Found")</f>
        <v>0</v>
      </c>
      <c r="X345" s="100" t="b">
        <f>_xlfn.XLOOKUP(A345,'Patient Health Records'!A:A,'Patient Health Records'!P:P,"Not Found")</f>
        <v>0</v>
      </c>
      <c r="Y345" s="100" t="b" cm="1">
        <f t="array" ref="Y345">_xlfn.SWITCH(X345, "Yes", TRUE, "No", FALSE, X345)</f>
        <v>0</v>
      </c>
      <c r="Z345" s="100" t="b">
        <f>_xlfn.XLOOKUP(A345,'Patient Health Records'!A:A,'Patient Health Records'!T:T,"Not Found")</f>
        <v>1</v>
      </c>
      <c r="AA345" s="100" t="b" cm="1">
        <f t="array" ref="AA345">_xlfn.SWITCH(Z345, "Yes", TRUE, "No", FALSE, Z345)</f>
        <v>1</v>
      </c>
      <c r="AB345" s="100" t="b">
        <f>_xlfn.XLOOKUP(A345,'Patient Health Records'!A:A,'Patient Health Records'!K:K,"Not Found")</f>
        <v>0</v>
      </c>
      <c r="AC345" s="100" t="b" cm="1">
        <f t="array" ref="AC345">_xlfn.SWITCH(AB345, "Yes", TRUE, "No", FALSE, AB345)</f>
        <v>0</v>
      </c>
    </row>
    <row r="346" spans="1:29">
      <c r="A346" s="2" t="s">
        <v>619</v>
      </c>
      <c r="B346" s="100" t="str">
        <f>_xlfn.XLOOKUP(A346,'Patient Demographics'!A346:A1345,'Patient Demographics'!H346:H1345,"Not Found")</f>
        <v>Adult</v>
      </c>
      <c r="C346" s="100" t="str">
        <f>_xlfn.XLOOKUP(A346,'Patient Demographics'!A346:A1345,'Patient Demographics'!L346:L1345,"Not Found")</f>
        <v>South</v>
      </c>
      <c r="D346" s="100" t="str">
        <f>_xlfn.XLOOKUP(A346,'Patient Demographics'!A:A,'Patient Demographics'!J:J,"Not Found")</f>
        <v>Karnataka</v>
      </c>
      <c r="E346" s="100">
        <f>_xlfn.XLOOKUP(A346,'Billing Details'!A346:A1345,'Billing Details'!E346:E1345,"Not Found")</f>
        <v>30000</v>
      </c>
      <c r="F346" s="100">
        <f>_xlfn.XLOOKUP(A346,'Billing Details'!A346:A1345,'Billing Details'!M346:M1345,"Not Found")</f>
        <v>23792.699999999997</v>
      </c>
      <c r="G346" s="100">
        <f>_xlfn.XLOOKUP(A346,'Patient Health Records'!A346:A1345,'Patient Health Records'!G346:G1345,"Not Found")</f>
        <v>85.2</v>
      </c>
      <c r="H346" s="17" t="str">
        <f>_xlfn.XLOOKUP(A346,'Patient Demographics'!A346:A1345,'Patient Demographics'!C346:C1345,"Not Found")</f>
        <v>Female</v>
      </c>
      <c r="I346" s="100" t="str">
        <f>_xlfn.XLOOKUP(A346,'Patient Health Records'!A346:A1345,'Patient Health Records'!B346:B1345,"Not Found")</f>
        <v>AB-</v>
      </c>
      <c r="J346" s="100" t="b">
        <f>_xlfn.XLOOKUP(A346,'Patient Health Records'!A346:A1345,'Patient Health Records'!H346:H1345,"Not Found")</f>
        <v>0</v>
      </c>
      <c r="K346" s="100" t="b">
        <f>_xlfn.XLOOKUP(A346,'Patient Health Records'!A346:A1345,'Patient Health Records'!J346:J1345,"Not Found")</f>
        <v>1</v>
      </c>
      <c r="L346" s="100" t="b">
        <f>_xlfn.XLOOKUP(A346,'Billing Details'!A:A,'Billing Details'!K:K,"Not Found")</f>
        <v>1</v>
      </c>
      <c r="M346" s="100" t="str">
        <f>_xlfn.XLOOKUP(A346,'Patient Education'!A:A,'Patient Education'!B:B,"Not Found")</f>
        <v>Master's Degree</v>
      </c>
      <c r="N346" s="100" t="str">
        <f>_xlfn.XLOOKUP(A346,'Patient Education'!A:A,'Patient Education'!C:C,"None")</f>
        <v>Doctor</v>
      </c>
      <c r="O346" s="100">
        <f>_xlfn.XLOOKUP(A346,'Patient Demographics'!A:A,'Patient Demographics'!I:I,"Not Found")</f>
        <v>15</v>
      </c>
      <c r="P346" s="100" t="str" cm="1">
        <f t="array" ref="P346">_xlfn.IFS(
 O346 &lt;= 2, "Very Low",
 O346 &lt;= 5, "Low",
 O346 &lt;= 10, "Lower-Middle",
 O346 &lt;= 25, "Middle",
 O346 &lt;= 50, "Upper-Middle",
 O346 &lt;= 100, "High",
 O346 &lt;= 200, "Very High",
 O346 &lt;= 400, "Ultra High"
)</f>
        <v>Middle</v>
      </c>
      <c r="Q346" s="33">
        <f>_xlfn.XLOOKUP(A346,'Patient Health Records'!A:A,'Patient Health Records'!E:E,"Not Found")</f>
        <v>29.480968858131494</v>
      </c>
      <c r="R346" s="100" t="b">
        <f>_xlfn.XLOOKUP(A346,'Patient Health Records'!A346:A1345,'Patient Health Records'!T346:T1345,"Not Found")</f>
        <v>1</v>
      </c>
      <c r="S346" s="100" t="b" cm="1">
        <f t="array" ref="S346">_xlfn.SWITCH(R346, "Yes", TRUE, "No", FALSE, R346)</f>
        <v>1</v>
      </c>
      <c r="T346" s="100" t="str">
        <f>_xlfn.XLOOKUP(A346,'Patient Health Records'!A:A,'Patient Health Records'!V:V,"Not Found")</f>
        <v>Allergic Reaction</v>
      </c>
      <c r="U346" s="100" t="str">
        <f>_xlfn.XLOOKUP(A346,'Patient Health Records'!A:A,'Patient Health Records'!X:X,"Not Found")</f>
        <v>Ongoing Treatment</v>
      </c>
      <c r="V346" s="100" t="b">
        <f>_xlfn.XLOOKUP(A346,'Billing Details'!A:A,'Billing Details'!K:K,"Not Found")</f>
        <v>1</v>
      </c>
      <c r="W346" s="100" t="str">
        <f>_xlfn.XLOOKUP(A346,'Billing Details'!A:A,'Billing Details'!J:J,"Not Found")</f>
        <v>Medicare</v>
      </c>
      <c r="X346" s="100" t="b">
        <f>_xlfn.XLOOKUP(A346,'Patient Health Records'!A:A,'Patient Health Records'!P:P,"Not Found")</f>
        <v>0</v>
      </c>
      <c r="Y346" s="100" t="b" cm="1">
        <f t="array" ref="Y346">_xlfn.SWITCH(X346, "Yes", TRUE, "No", FALSE, X346)</f>
        <v>0</v>
      </c>
      <c r="Z346" s="100" t="b">
        <f>_xlfn.XLOOKUP(A346,'Patient Health Records'!A:A,'Patient Health Records'!T:T,"Not Found")</f>
        <v>1</v>
      </c>
      <c r="AA346" s="100" t="b" cm="1">
        <f t="array" ref="AA346">_xlfn.SWITCH(Z346, "Yes", TRUE, "No", FALSE, Z346)</f>
        <v>1</v>
      </c>
      <c r="AB346" s="100" t="b">
        <f>_xlfn.XLOOKUP(A346,'Patient Health Records'!A:A,'Patient Health Records'!K:K,"Not Found")</f>
        <v>0</v>
      </c>
      <c r="AC346" s="100" t="b" cm="1">
        <f t="array" ref="AC346">_xlfn.SWITCH(AB346, "Yes", TRUE, "No", FALSE, AB346)</f>
        <v>0</v>
      </c>
    </row>
    <row r="347" spans="1:29">
      <c r="A347" s="2" t="s">
        <v>621</v>
      </c>
      <c r="B347" s="100" t="str">
        <f>_xlfn.XLOOKUP(A347,'Patient Demographics'!A347:A1346,'Patient Demographics'!H347:H1346,"Not Found")</f>
        <v>Adult</v>
      </c>
      <c r="C347" s="100" t="str">
        <f>_xlfn.XLOOKUP(A347,'Patient Demographics'!A347:A1346,'Patient Demographics'!L347:L1346,"Not Found")</f>
        <v>West</v>
      </c>
      <c r="D347" s="100" t="str">
        <f>_xlfn.XLOOKUP(A347,'Patient Demographics'!A:A,'Patient Demographics'!J:J,"Not Found")</f>
        <v>Maharashtra</v>
      </c>
      <c r="E347" s="100">
        <f>_xlfn.XLOOKUP(A347,'Billing Details'!A347:A1346,'Billing Details'!E347:E1346,"Not Found")</f>
        <v>240000</v>
      </c>
      <c r="F347" s="100">
        <f>_xlfn.XLOOKUP(A347,'Billing Details'!A347:A1346,'Billing Details'!M347:M1346,"Not Found")</f>
        <v>0</v>
      </c>
      <c r="G347" s="100">
        <f>_xlfn.XLOOKUP(A347,'Patient Health Records'!A347:A1346,'Patient Health Records'!G347:G1346,"Not Found")</f>
        <v>60.2</v>
      </c>
      <c r="H347" s="17" t="str">
        <f>_xlfn.XLOOKUP(A347,'Patient Demographics'!A347:A1346,'Patient Demographics'!C347:C1346,"Not Found")</f>
        <v>Male</v>
      </c>
      <c r="I347" s="100" t="str">
        <f>_xlfn.XLOOKUP(A347,'Patient Health Records'!A347:A1346,'Patient Health Records'!B347:B1346,"Not Found")</f>
        <v>O-</v>
      </c>
      <c r="J347" s="100" t="b">
        <f>_xlfn.XLOOKUP(A347,'Patient Health Records'!A347:A1346,'Patient Health Records'!H347:H1346,"Not Found")</f>
        <v>1</v>
      </c>
      <c r="K347" s="100" t="b">
        <f>_xlfn.XLOOKUP(A347,'Patient Health Records'!A347:A1346,'Patient Health Records'!J347:J1346,"Not Found")</f>
        <v>1</v>
      </c>
      <c r="L347" s="100" t="b">
        <f>_xlfn.XLOOKUP(A347,'Billing Details'!A:A,'Billing Details'!K:K,"Not Found")</f>
        <v>0</v>
      </c>
      <c r="M347" s="100" t="str">
        <f>_xlfn.XLOOKUP(A347,'Patient Education'!A:A,'Patient Education'!B:B,"Not Found")</f>
        <v>PhD</v>
      </c>
      <c r="N347" s="100" t="str">
        <f>_xlfn.XLOOKUP(A347,'Patient Education'!A:A,'Patient Education'!C:C,"None")</f>
        <v>Professor</v>
      </c>
      <c r="O347" s="100">
        <f>_xlfn.XLOOKUP(A347,'Patient Demographics'!A:A,'Patient Demographics'!I:I,"Not Found")</f>
        <v>7</v>
      </c>
      <c r="P347" s="100" t="str" cm="1">
        <f t="array" ref="P347">_xlfn.IFS(
 O347 &lt;= 2, "Very Low",
 O347 &lt;= 5, "Low",
 O347 &lt;= 10, "Lower-Middle",
 O347 &lt;= 25, "Middle",
 O347 &lt;= 50, "Upper-Middle",
 O347 &lt;= 100, "High",
 O347 &lt;= 200, "Very High",
 O347 &lt;= 400, "Ultra High"
)</f>
        <v>Lower-Middle</v>
      </c>
      <c r="Q347" s="33">
        <f>_xlfn.XLOOKUP(A347,'Patient Health Records'!A:A,'Patient Health Records'!E:E,"Not Found")</f>
        <v>23.515624999999996</v>
      </c>
      <c r="R347" s="100" t="b">
        <f>_xlfn.XLOOKUP(A347,'Patient Health Records'!A347:A1346,'Patient Health Records'!T347:T1346,"Not Found")</f>
        <v>0</v>
      </c>
      <c r="S347" s="100" t="b" cm="1">
        <f t="array" ref="S347">_xlfn.SWITCH(R347, "Yes", TRUE, "No", FALSE, R347)</f>
        <v>0</v>
      </c>
      <c r="T347" s="100" t="str">
        <f>_xlfn.XLOOKUP(A347,'Patient Health Records'!A:A,'Patient Health Records'!V:V,"Not Found")</f>
        <v>Prostate Cancer</v>
      </c>
      <c r="U347" s="100" t="str">
        <f>_xlfn.XLOOKUP(A347,'Patient Health Records'!A:A,'Patient Health Records'!X:X,"Not Found")</f>
        <v>Critical</v>
      </c>
      <c r="V347" s="100" t="b">
        <f>_xlfn.XLOOKUP(A347,'Billing Details'!A:A,'Billing Details'!K:K,"Not Found")</f>
        <v>0</v>
      </c>
      <c r="W347" s="100">
        <f>_xlfn.XLOOKUP(A347,'Billing Details'!A:A,'Billing Details'!J:J,"Not Found")</f>
        <v>0</v>
      </c>
      <c r="X347" s="100" t="b">
        <f>_xlfn.XLOOKUP(A347,'Patient Health Records'!A:A,'Patient Health Records'!P:P,"Not Found")</f>
        <v>0</v>
      </c>
      <c r="Y347" s="100" t="b" cm="1">
        <f t="array" ref="Y347">_xlfn.SWITCH(X347, "Yes", TRUE, "No", FALSE, X347)</f>
        <v>0</v>
      </c>
      <c r="Z347" s="100" t="b">
        <f>_xlfn.XLOOKUP(A347,'Patient Health Records'!A:A,'Patient Health Records'!T:T,"Not Found")</f>
        <v>0</v>
      </c>
      <c r="AA347" s="100" t="b" cm="1">
        <f t="array" ref="AA347">_xlfn.SWITCH(Z347, "Yes", TRUE, "No", FALSE, Z347)</f>
        <v>0</v>
      </c>
      <c r="AB347" s="100" t="b">
        <f>_xlfn.XLOOKUP(A347,'Patient Health Records'!A:A,'Patient Health Records'!K:K,"Not Found")</f>
        <v>0</v>
      </c>
      <c r="AC347" s="100" t="b" cm="1">
        <f t="array" ref="AC347">_xlfn.SWITCH(AB347, "Yes", TRUE, "No", FALSE, AB347)</f>
        <v>0</v>
      </c>
    </row>
    <row r="348" spans="1:29">
      <c r="A348" s="2" t="s">
        <v>622</v>
      </c>
      <c r="B348" s="100" t="str">
        <f>_xlfn.XLOOKUP(A348,'Patient Demographics'!A348:A1347,'Patient Demographics'!H348:H1347,"Not Found")</f>
        <v>Adult</v>
      </c>
      <c r="C348" s="100" t="str">
        <f>_xlfn.XLOOKUP(A348,'Patient Demographics'!A348:A1347,'Patient Demographics'!L348:L1347,"Not Found")</f>
        <v>West</v>
      </c>
      <c r="D348" s="100" t="str">
        <f>_xlfn.XLOOKUP(A348,'Patient Demographics'!A:A,'Patient Demographics'!J:J,"Not Found")</f>
        <v>Gujarat</v>
      </c>
      <c r="E348" s="100">
        <f>_xlfn.XLOOKUP(A348,'Billing Details'!A348:A1347,'Billing Details'!E348:E1347,"Not Found")</f>
        <v>40000</v>
      </c>
      <c r="F348" s="100">
        <f>_xlfn.XLOOKUP(A348,'Billing Details'!A348:A1347,'Billing Details'!M348:M1347,"Not Found")</f>
        <v>24642.6</v>
      </c>
      <c r="G348" s="100">
        <f>_xlfn.XLOOKUP(A348,'Patient Health Records'!A348:A1347,'Patient Health Records'!G348:G1347,"Not Found")</f>
        <v>88.7</v>
      </c>
      <c r="H348" s="17" t="str">
        <f>_xlfn.XLOOKUP(A348,'Patient Demographics'!A348:A1347,'Patient Demographics'!C348:C1347,"Not Found")</f>
        <v>Male</v>
      </c>
      <c r="I348" s="100" t="str">
        <f>_xlfn.XLOOKUP(A348,'Patient Health Records'!A348:A1347,'Patient Health Records'!B348:B1347,"Not Found")</f>
        <v>AB-</v>
      </c>
      <c r="J348" s="100" t="b">
        <f>_xlfn.XLOOKUP(A348,'Patient Health Records'!A348:A1347,'Patient Health Records'!H348:H1347,"Not Found")</f>
        <v>0</v>
      </c>
      <c r="K348" s="100" t="b">
        <f>_xlfn.XLOOKUP(A348,'Patient Health Records'!A348:A1347,'Patient Health Records'!J348:J1347,"Not Found")</f>
        <v>0</v>
      </c>
      <c r="L348" s="100" t="b">
        <f>_xlfn.XLOOKUP(A348,'Billing Details'!A:A,'Billing Details'!K:K,"Not Found")</f>
        <v>1</v>
      </c>
      <c r="M348" s="100" t="str">
        <f>_xlfn.XLOOKUP(A348,'Patient Education'!A:A,'Patient Education'!B:B,"Not Found")</f>
        <v>PhD</v>
      </c>
      <c r="N348" s="100" t="str">
        <f>_xlfn.XLOOKUP(A348,'Patient Education'!A:A,'Patient Education'!C:C,"None")</f>
        <v>Consultant</v>
      </c>
      <c r="O348" s="100">
        <f>_xlfn.XLOOKUP(A348,'Patient Demographics'!A:A,'Patient Demographics'!I:I,"Not Found")</f>
        <v>9</v>
      </c>
      <c r="P348" s="100" t="str" cm="1">
        <f t="array" ref="P348">_xlfn.IFS(
 O348 &lt;= 2, "Very Low",
 O348 &lt;= 5, "Low",
 O348 &lt;= 10, "Lower-Middle",
 O348 &lt;= 25, "Middle",
 O348 &lt;= 50, "Upper-Middle",
 O348 &lt;= 100, "High",
 O348 &lt;= 200, "Very High",
 O348 &lt;= 400, "Ultra High"
)</f>
        <v>Lower-Middle</v>
      </c>
      <c r="Q348" s="33">
        <f>_xlfn.XLOOKUP(A348,'Patient Health Records'!A:A,'Patient Health Records'!E:E,"Not Found")</f>
        <v>31.804654164724447</v>
      </c>
      <c r="R348" s="100" t="b">
        <f>_xlfn.XLOOKUP(A348,'Patient Health Records'!A348:A1347,'Patient Health Records'!T348:T1347,"Not Found")</f>
        <v>1</v>
      </c>
      <c r="S348" s="100" t="b" cm="1">
        <f t="array" ref="S348">_xlfn.SWITCH(R348, "Yes", TRUE, "No", FALSE, R348)</f>
        <v>1</v>
      </c>
      <c r="T348" s="100" t="str">
        <f>_xlfn.XLOOKUP(A348,'Patient Health Records'!A:A,'Patient Health Records'!V:V,"Not Found")</f>
        <v>Kidney Stones</v>
      </c>
      <c r="U348" s="100" t="str">
        <f>_xlfn.XLOOKUP(A348,'Patient Health Records'!A:A,'Patient Health Records'!X:X,"Not Found")</f>
        <v>Recovered</v>
      </c>
      <c r="V348" s="100" t="b">
        <f>_xlfn.XLOOKUP(A348,'Billing Details'!A:A,'Billing Details'!K:K,"Not Found")</f>
        <v>1</v>
      </c>
      <c r="W348" s="100" t="str">
        <f>_xlfn.XLOOKUP(A348,'Billing Details'!A:A,'Billing Details'!J:J,"Not Found")</f>
        <v>Aetna</v>
      </c>
      <c r="X348" s="100" t="b">
        <f>_xlfn.XLOOKUP(A348,'Patient Health Records'!A:A,'Patient Health Records'!P:P,"Not Found")</f>
        <v>0</v>
      </c>
      <c r="Y348" s="100" t="b" cm="1">
        <f t="array" ref="Y348">_xlfn.SWITCH(X348, "Yes", TRUE, "No", FALSE, X348)</f>
        <v>0</v>
      </c>
      <c r="Z348" s="100" t="b">
        <f>_xlfn.XLOOKUP(A348,'Patient Health Records'!A:A,'Patient Health Records'!T:T,"Not Found")</f>
        <v>1</v>
      </c>
      <c r="AA348" s="100" t="b" cm="1">
        <f t="array" ref="AA348">_xlfn.SWITCH(Z348, "Yes", TRUE, "No", FALSE, Z348)</f>
        <v>1</v>
      </c>
      <c r="AB348" s="100" t="b">
        <f>_xlfn.XLOOKUP(A348,'Patient Health Records'!A:A,'Patient Health Records'!K:K,"Not Found")</f>
        <v>0</v>
      </c>
      <c r="AC348" s="100" t="b" cm="1">
        <f t="array" ref="AC348">_xlfn.SWITCH(AB348, "Yes", TRUE, "No", FALSE, AB348)</f>
        <v>0</v>
      </c>
    </row>
    <row r="349" spans="1:29">
      <c r="A349" s="2" t="s">
        <v>624</v>
      </c>
      <c r="B349" s="100" t="str">
        <f>_xlfn.XLOOKUP(A349,'Patient Demographics'!A349:A1348,'Patient Demographics'!H349:H1348,"Not Found")</f>
        <v>Senior</v>
      </c>
      <c r="C349" s="100" t="str">
        <f>_xlfn.XLOOKUP(A349,'Patient Demographics'!A349:A1348,'Patient Demographics'!L349:L1348,"Not Found")</f>
        <v>North</v>
      </c>
      <c r="D349" s="100" t="str">
        <f>_xlfn.XLOOKUP(A349,'Patient Demographics'!A:A,'Patient Demographics'!J:J,"Not Found")</f>
        <v>Uttar Pradesh</v>
      </c>
      <c r="E349" s="100">
        <f>_xlfn.XLOOKUP(A349,'Billing Details'!A349:A1348,'Billing Details'!E349:E1348,"Not Found")</f>
        <v>45000</v>
      </c>
      <c r="F349" s="100">
        <f>_xlfn.XLOOKUP(A349,'Billing Details'!A349:A1348,'Billing Details'!M349:M1348,"Not Found")</f>
        <v>39752.79</v>
      </c>
      <c r="G349" s="100">
        <f>_xlfn.XLOOKUP(A349,'Patient Health Records'!A349:A1348,'Patient Health Records'!G349:G1348,"Not Found")</f>
        <v>70</v>
      </c>
      <c r="H349" s="17" t="str">
        <f>_xlfn.XLOOKUP(A349,'Patient Demographics'!A349:A1348,'Patient Demographics'!C349:C1348,"Not Found")</f>
        <v>Female</v>
      </c>
      <c r="I349" s="100" t="str">
        <f>_xlfn.XLOOKUP(A349,'Patient Health Records'!A349:A1348,'Patient Health Records'!B349:B1348,"Not Found")</f>
        <v>A+</v>
      </c>
      <c r="J349" s="100" t="b">
        <f>_xlfn.XLOOKUP(A349,'Patient Health Records'!A349:A1348,'Patient Health Records'!H349:H1348,"Not Found")</f>
        <v>0</v>
      </c>
      <c r="K349" s="100" t="b">
        <f>_xlfn.XLOOKUP(A349,'Patient Health Records'!A349:A1348,'Patient Health Records'!J349:J1348,"Not Found")</f>
        <v>1</v>
      </c>
      <c r="L349" s="100" t="b">
        <f>_xlfn.XLOOKUP(A349,'Billing Details'!A:A,'Billing Details'!K:K,"Not Found")</f>
        <v>1</v>
      </c>
      <c r="M349" s="100" t="str">
        <f>_xlfn.XLOOKUP(A349,'Patient Education'!A:A,'Patient Education'!B:B,"Not Found")</f>
        <v>Post-graduate</v>
      </c>
      <c r="N349" s="100" t="str">
        <f>_xlfn.XLOOKUP(A349,'Patient Education'!A:A,'Patient Education'!C:C,"None")</f>
        <v>Professor</v>
      </c>
      <c r="O349" s="100">
        <f>_xlfn.XLOOKUP(A349,'Patient Demographics'!A:A,'Patient Demographics'!I:I,"Not Found")</f>
        <v>0.5</v>
      </c>
      <c r="P349" s="100" t="str" cm="1">
        <f t="array" ref="P349">_xlfn.IFS(
 O349 &lt;= 2, "Very Low",
 O349 &lt;= 5, "Low",
 O349 &lt;= 10, "Lower-Middle",
 O349 &lt;= 25, "Middle",
 O349 &lt;= 50, "Upper-Middle",
 O349 &lt;= 100, "High",
 O349 &lt;= 200, "Very High",
 O349 &lt;= 400, "Ultra High"
)</f>
        <v>Very Low</v>
      </c>
      <c r="Q349" s="33">
        <f>_xlfn.XLOOKUP(A349,'Patient Health Records'!A:A,'Patient Health Records'!E:E,"Not Found")</f>
        <v>29.903028749626213</v>
      </c>
      <c r="R349" s="100" t="b">
        <f>_xlfn.XLOOKUP(A349,'Patient Health Records'!A349:A1348,'Patient Health Records'!T349:T1348,"Not Found")</f>
        <v>1</v>
      </c>
      <c r="S349" s="100" t="b" cm="1">
        <f t="array" ref="S349">_xlfn.SWITCH(R349, "Yes", TRUE, "No", FALSE, R349)</f>
        <v>1</v>
      </c>
      <c r="T349" s="100" t="str">
        <f>_xlfn.XLOOKUP(A349,'Patient Health Records'!A:A,'Patient Health Records'!V:V,"Not Found")</f>
        <v>Heart Attack</v>
      </c>
      <c r="U349" s="100" t="str">
        <f>_xlfn.XLOOKUP(A349,'Patient Health Records'!A:A,'Patient Health Records'!X:X,"Not Found")</f>
        <v>Ongoing Treatment</v>
      </c>
      <c r="V349" s="100" t="b">
        <f>_xlfn.XLOOKUP(A349,'Billing Details'!A:A,'Billing Details'!K:K,"Not Found")</f>
        <v>1</v>
      </c>
      <c r="W349" s="100" t="str">
        <f>_xlfn.XLOOKUP(A349,'Billing Details'!A:A,'Billing Details'!J:J,"Not Found")</f>
        <v>Cigna</v>
      </c>
      <c r="X349" s="100" t="b">
        <f>_xlfn.XLOOKUP(A349,'Patient Health Records'!A:A,'Patient Health Records'!P:P,"Not Found")</f>
        <v>1</v>
      </c>
      <c r="Y349" s="100" t="b" cm="1">
        <f t="array" ref="Y349">_xlfn.SWITCH(X349, "Yes", TRUE, "No", FALSE, X349)</f>
        <v>1</v>
      </c>
      <c r="Z349" s="100" t="b">
        <f>_xlfn.XLOOKUP(A349,'Patient Health Records'!A:A,'Patient Health Records'!T:T,"Not Found")</f>
        <v>1</v>
      </c>
      <c r="AA349" s="100" t="b" cm="1">
        <f t="array" ref="AA349">_xlfn.SWITCH(Z349, "Yes", TRUE, "No", FALSE, Z349)</f>
        <v>1</v>
      </c>
      <c r="AB349" s="100" t="b">
        <f>_xlfn.XLOOKUP(A349,'Patient Health Records'!A:A,'Patient Health Records'!K:K,"Not Found")</f>
        <v>0</v>
      </c>
      <c r="AC349" s="100" t="b" cm="1">
        <f t="array" ref="AC349">_xlfn.SWITCH(AB349, "Yes", TRUE, "No", FALSE, AB349)</f>
        <v>0</v>
      </c>
    </row>
    <row r="350" spans="1:29">
      <c r="A350" s="2" t="s">
        <v>625</v>
      </c>
      <c r="B350" s="100" t="str">
        <f>_xlfn.XLOOKUP(A350,'Patient Demographics'!A350:A1349,'Patient Demographics'!H350:H1349,"Not Found")</f>
        <v>Middle-aged</v>
      </c>
      <c r="C350" s="100" t="str">
        <f>_xlfn.XLOOKUP(A350,'Patient Demographics'!A350:A1349,'Patient Demographics'!L350:L1349,"Not Found")</f>
        <v>West</v>
      </c>
      <c r="D350" s="100" t="str">
        <f>_xlfn.XLOOKUP(A350,'Patient Demographics'!A:A,'Patient Demographics'!J:J,"Not Found")</f>
        <v>Maharashtra</v>
      </c>
      <c r="E350" s="100">
        <f>_xlfn.XLOOKUP(A350,'Billing Details'!A350:A1349,'Billing Details'!E350:E1349,"Not Found")</f>
        <v>24000</v>
      </c>
      <c r="F350" s="100">
        <f>_xlfn.XLOOKUP(A350,'Billing Details'!A350:A1349,'Billing Details'!M350:M1349,"Not Found")</f>
        <v>0</v>
      </c>
      <c r="G350" s="100">
        <f>_xlfn.XLOOKUP(A350,'Patient Health Records'!A350:A1349,'Patient Health Records'!G350:G1349,"Not Found")</f>
        <v>92</v>
      </c>
      <c r="H350" s="17" t="str">
        <f>_xlfn.XLOOKUP(A350,'Patient Demographics'!A350:A1349,'Patient Demographics'!C350:C1349,"Not Found")</f>
        <v>Male</v>
      </c>
      <c r="I350" s="100" t="str">
        <f>_xlfn.XLOOKUP(A350,'Patient Health Records'!A350:A1349,'Patient Health Records'!B350:B1349,"Not Found")</f>
        <v>AB+</v>
      </c>
      <c r="J350" s="100" t="b">
        <f>_xlfn.XLOOKUP(A350,'Patient Health Records'!A350:A1349,'Patient Health Records'!H350:H1349,"Not Found")</f>
        <v>0</v>
      </c>
      <c r="K350" s="100" t="b">
        <f>_xlfn.XLOOKUP(A350,'Patient Health Records'!A350:A1349,'Patient Health Records'!J350:J1349,"Not Found")</f>
        <v>1</v>
      </c>
      <c r="L350" s="100" t="b">
        <f>_xlfn.XLOOKUP(A350,'Billing Details'!A:A,'Billing Details'!K:K,"Not Found")</f>
        <v>0</v>
      </c>
      <c r="M350" s="100" t="str">
        <f>_xlfn.XLOOKUP(A350,'Patient Education'!A:A,'Patient Education'!B:B,"Not Found")</f>
        <v>School</v>
      </c>
      <c r="N350" s="100" t="str">
        <f>_xlfn.XLOOKUP(A350,'Patient Education'!A:A,'Patient Education'!C:C,"None")</f>
        <v>Driver</v>
      </c>
      <c r="O350" s="100">
        <f>_xlfn.XLOOKUP(A350,'Patient Demographics'!A:A,'Patient Demographics'!I:I,"Not Found")</f>
        <v>9</v>
      </c>
      <c r="P350" s="100" t="str" cm="1">
        <f t="array" ref="P350">_xlfn.IFS(
 O350 &lt;= 2, "Very Low",
 O350 &lt;= 5, "Low",
 O350 &lt;= 10, "Lower-Middle",
 O350 &lt;= 25, "Middle",
 O350 &lt;= 50, "Upper-Middle",
 O350 &lt;= 100, "High",
 O350 &lt;= 200, "Very High",
 O350 &lt;= 400, "Ultra High"
)</f>
        <v>Lower-Middle</v>
      </c>
      <c r="Q350" s="33">
        <f>_xlfn.XLOOKUP(A350,'Patient Health Records'!A:A,'Patient Health Records'!E:E,"Not Found")</f>
        <v>34.205829863176689</v>
      </c>
      <c r="R350" s="100" t="b">
        <f>_xlfn.XLOOKUP(A350,'Patient Health Records'!A350:A1349,'Patient Health Records'!T350:T1349,"Not Found")</f>
        <v>1</v>
      </c>
      <c r="S350" s="100" t="b" cm="1">
        <f t="array" ref="S350">_xlfn.SWITCH(R350, "Yes", TRUE, "No", FALSE, R350)</f>
        <v>1</v>
      </c>
      <c r="T350" s="100" t="str">
        <f>_xlfn.XLOOKUP(A350,'Patient Health Records'!A:A,'Patient Health Records'!V:V,"Not Found")</f>
        <v>Prostate Cancer</v>
      </c>
      <c r="U350" s="100" t="str">
        <f>_xlfn.XLOOKUP(A350,'Patient Health Records'!A:A,'Patient Health Records'!X:X,"Not Found")</f>
        <v>Critical</v>
      </c>
      <c r="V350" s="100" t="b">
        <f>_xlfn.XLOOKUP(A350,'Billing Details'!A:A,'Billing Details'!K:K,"Not Found")</f>
        <v>0</v>
      </c>
      <c r="W350" s="100">
        <f>_xlfn.XLOOKUP(A350,'Billing Details'!A:A,'Billing Details'!J:J,"Not Found")</f>
        <v>0</v>
      </c>
      <c r="X350" s="100" t="b">
        <f>_xlfn.XLOOKUP(A350,'Patient Health Records'!A:A,'Patient Health Records'!P:P,"Not Found")</f>
        <v>1</v>
      </c>
      <c r="Y350" s="100" t="b" cm="1">
        <f t="array" ref="Y350">_xlfn.SWITCH(X350, "Yes", TRUE, "No", FALSE, X350)</f>
        <v>1</v>
      </c>
      <c r="Z350" s="100" t="b">
        <f>_xlfn.XLOOKUP(A350,'Patient Health Records'!A:A,'Patient Health Records'!T:T,"Not Found")</f>
        <v>1</v>
      </c>
      <c r="AA350" s="100" t="b" cm="1">
        <f t="array" ref="AA350">_xlfn.SWITCH(Z350, "Yes", TRUE, "No", FALSE, Z350)</f>
        <v>1</v>
      </c>
      <c r="AB350" s="100" t="b">
        <f>_xlfn.XLOOKUP(A350,'Patient Health Records'!A:A,'Patient Health Records'!K:K,"Not Found")</f>
        <v>1</v>
      </c>
      <c r="AC350" s="100" t="b" cm="1">
        <f t="array" ref="AC350">_xlfn.SWITCH(AB350, "Yes", TRUE, "No", FALSE, AB350)</f>
        <v>1</v>
      </c>
    </row>
    <row r="351" spans="1:29">
      <c r="A351" s="2" t="s">
        <v>626</v>
      </c>
      <c r="B351" s="100" t="str">
        <f>_xlfn.XLOOKUP(A351,'Patient Demographics'!A351:A1350,'Patient Demographics'!H351:H1350,"Not Found")</f>
        <v>Adult</v>
      </c>
      <c r="C351" s="100" t="str">
        <f>_xlfn.XLOOKUP(A351,'Patient Demographics'!A351:A1350,'Patient Demographics'!L351:L1350,"Not Found")</f>
        <v>West</v>
      </c>
      <c r="D351" s="100" t="str">
        <f>_xlfn.XLOOKUP(A351,'Patient Demographics'!A:A,'Patient Demographics'!J:J,"Not Found")</f>
        <v>Gujarat</v>
      </c>
      <c r="E351" s="100">
        <f>_xlfn.XLOOKUP(A351,'Billing Details'!A351:A1350,'Billing Details'!E351:E1350,"Not Found")</f>
        <v>100</v>
      </c>
      <c r="F351" s="100">
        <f>_xlfn.XLOOKUP(A351,'Billing Details'!A351:A1350,'Billing Details'!M351:M1350,"Not Found")</f>
        <v>77.66</v>
      </c>
      <c r="G351" s="100">
        <f>_xlfn.XLOOKUP(A351,'Patient Health Records'!A351:A1350,'Patient Health Records'!G351:G1350,"Not Found")</f>
        <v>106.6</v>
      </c>
      <c r="H351" s="17" t="str">
        <f>_xlfn.XLOOKUP(A351,'Patient Demographics'!A351:A1350,'Patient Demographics'!C351:C1350,"Not Found")</f>
        <v>Male</v>
      </c>
      <c r="I351" s="100" t="str">
        <f>_xlfn.XLOOKUP(A351,'Patient Health Records'!A351:A1350,'Patient Health Records'!B351:B1350,"Not Found")</f>
        <v>AB-</v>
      </c>
      <c r="J351" s="100" t="b">
        <f>_xlfn.XLOOKUP(A351,'Patient Health Records'!A351:A1350,'Patient Health Records'!H351:H1350,"Not Found")</f>
        <v>1</v>
      </c>
      <c r="K351" s="100" t="b">
        <f>_xlfn.XLOOKUP(A351,'Patient Health Records'!A351:A1350,'Patient Health Records'!J351:J1350,"Not Found")</f>
        <v>0</v>
      </c>
      <c r="L351" s="100" t="b">
        <f>_xlfn.XLOOKUP(A351,'Billing Details'!A:A,'Billing Details'!K:K,"Not Found")</f>
        <v>1</v>
      </c>
      <c r="M351" s="100" t="str">
        <f>_xlfn.XLOOKUP(A351,'Patient Education'!A:A,'Patient Education'!B:B,"Not Found")</f>
        <v>Master's Degree</v>
      </c>
      <c r="N351" s="100" t="str">
        <f>_xlfn.XLOOKUP(A351,'Patient Education'!A:A,'Patient Education'!C:C,"None")</f>
        <v>Manager</v>
      </c>
      <c r="O351" s="100">
        <f>_xlfn.XLOOKUP(A351,'Patient Demographics'!A:A,'Patient Demographics'!I:I,"Not Found")</f>
        <v>200</v>
      </c>
      <c r="P351" s="100" t="str" cm="1">
        <f t="array" ref="P351">_xlfn.IFS(
 O351 &lt;= 2, "Very Low",
 O351 &lt;= 5, "Low",
 O351 &lt;= 10, "Lower-Middle",
 O351 &lt;= 25, "Middle",
 O351 &lt;= 50, "Upper-Middle",
 O351 &lt;= 100, "High",
 O351 &lt;= 200, "Very High",
 O351 &lt;= 400, "Ultra High"
)</f>
        <v>Very High</v>
      </c>
      <c r="Q351" s="33">
        <f>_xlfn.XLOOKUP(A351,'Patient Health Records'!A:A,'Patient Health Records'!E:E,"Not Found")</f>
        <v>33.269872975250458</v>
      </c>
      <c r="R351" s="100" t="b">
        <f>_xlfn.XLOOKUP(A351,'Patient Health Records'!A351:A1350,'Patient Health Records'!T351:T1350,"Not Found")</f>
        <v>1</v>
      </c>
      <c r="S351" s="100" t="b" cm="1">
        <f t="array" ref="S351">_xlfn.SWITCH(R351, "Yes", TRUE, "No", FALSE, R351)</f>
        <v>1</v>
      </c>
      <c r="T351" s="100" t="str">
        <f>_xlfn.XLOOKUP(A351,'Patient Health Records'!A:A,'Patient Health Records'!V:V,"Not Found")</f>
        <v>Prostate Cancer</v>
      </c>
      <c r="U351" s="100" t="str">
        <f>_xlfn.XLOOKUP(A351,'Patient Health Records'!A:A,'Patient Health Records'!X:X,"Not Found")</f>
        <v>Recovered</v>
      </c>
      <c r="V351" s="100" t="b">
        <f>_xlfn.XLOOKUP(A351,'Billing Details'!A:A,'Billing Details'!K:K,"Not Found")</f>
        <v>1</v>
      </c>
      <c r="W351" s="100" t="str">
        <f>_xlfn.XLOOKUP(A351,'Billing Details'!A:A,'Billing Details'!J:J,"Not Found")</f>
        <v>Blue Cross</v>
      </c>
      <c r="X351" s="100" t="b">
        <f>_xlfn.XLOOKUP(A351,'Patient Health Records'!A:A,'Patient Health Records'!P:P,"Not Found")</f>
        <v>0</v>
      </c>
      <c r="Y351" s="100" t="b" cm="1">
        <f t="array" ref="Y351">_xlfn.SWITCH(X351, "Yes", TRUE, "No", FALSE, X351)</f>
        <v>0</v>
      </c>
      <c r="Z351" s="100" t="b">
        <f>_xlfn.XLOOKUP(A351,'Patient Health Records'!A:A,'Patient Health Records'!T:T,"Not Found")</f>
        <v>1</v>
      </c>
      <c r="AA351" s="100" t="b" cm="1">
        <f t="array" ref="AA351">_xlfn.SWITCH(Z351, "Yes", TRUE, "No", FALSE, Z351)</f>
        <v>1</v>
      </c>
      <c r="AB351" s="100" t="b">
        <f>_xlfn.XLOOKUP(A351,'Patient Health Records'!A:A,'Patient Health Records'!K:K,"Not Found")</f>
        <v>0</v>
      </c>
      <c r="AC351" s="100" t="b" cm="1">
        <f t="array" ref="AC351">_xlfn.SWITCH(AB351, "Yes", TRUE, "No", FALSE, AB351)</f>
        <v>0</v>
      </c>
    </row>
    <row r="352" spans="1:29">
      <c r="A352" s="2" t="s">
        <v>627</v>
      </c>
      <c r="B352" s="100" t="str">
        <f>_xlfn.XLOOKUP(A352,'Patient Demographics'!A352:A1351,'Patient Demographics'!H352:H1351,"Not Found")</f>
        <v>Middle-aged</v>
      </c>
      <c r="C352" s="100" t="str">
        <f>_xlfn.XLOOKUP(A352,'Patient Demographics'!A352:A1351,'Patient Demographics'!L352:L1351,"Not Found")</f>
        <v>West</v>
      </c>
      <c r="D352" s="100" t="str">
        <f>_xlfn.XLOOKUP(A352,'Patient Demographics'!A:A,'Patient Demographics'!J:J,"Not Found")</f>
        <v>Gujarat</v>
      </c>
      <c r="E352" s="100">
        <f>_xlfn.XLOOKUP(A352,'Billing Details'!A352:A1351,'Billing Details'!E352:E1351,"Not Found")</f>
        <v>250000</v>
      </c>
      <c r="F352" s="100">
        <f>_xlfn.XLOOKUP(A352,'Billing Details'!A352:A1351,'Billing Details'!M352:M1351,"Not Found")</f>
        <v>125062.2</v>
      </c>
      <c r="G352" s="100">
        <f>_xlfn.XLOOKUP(A352,'Patient Health Records'!A352:A1351,'Patient Health Records'!G352:G1351,"Not Found")</f>
        <v>96.1</v>
      </c>
      <c r="H352" s="17" t="str">
        <f>_xlfn.XLOOKUP(A352,'Patient Demographics'!A352:A1351,'Patient Demographics'!C352:C1351,"Not Found")</f>
        <v>Male</v>
      </c>
      <c r="I352" s="100" t="str">
        <f>_xlfn.XLOOKUP(A352,'Patient Health Records'!A352:A1351,'Patient Health Records'!B352:B1351,"Not Found")</f>
        <v>A+</v>
      </c>
      <c r="J352" s="100" t="b">
        <f>_xlfn.XLOOKUP(A352,'Patient Health Records'!A352:A1351,'Patient Health Records'!H352:H1351,"Not Found")</f>
        <v>0</v>
      </c>
      <c r="K352" s="100" t="b">
        <f>_xlfn.XLOOKUP(A352,'Patient Health Records'!A352:A1351,'Patient Health Records'!J352:J1351,"Not Found")</f>
        <v>0</v>
      </c>
      <c r="L352" s="100" t="b">
        <f>_xlfn.XLOOKUP(A352,'Billing Details'!A:A,'Billing Details'!K:K,"Not Found")</f>
        <v>1</v>
      </c>
      <c r="M352" s="100" t="str">
        <f>_xlfn.XLOOKUP(A352,'Patient Education'!A:A,'Patient Education'!B:B,"Not Found")</f>
        <v>Master's Degree</v>
      </c>
      <c r="N352" s="100" t="str">
        <f>_xlfn.XLOOKUP(A352,'Patient Education'!A:A,'Patient Education'!C:C,"None")</f>
        <v>Senior Executive</v>
      </c>
      <c r="O352" s="100">
        <f>_xlfn.XLOOKUP(A352,'Patient Demographics'!A:A,'Patient Demographics'!I:I,"Not Found")</f>
        <v>9</v>
      </c>
      <c r="P352" s="100" t="str" cm="1">
        <f t="array" ref="P352">_xlfn.IFS(
 O352 &lt;= 2, "Very Low",
 O352 &lt;= 5, "Low",
 O352 &lt;= 10, "Lower-Middle",
 O352 &lt;= 25, "Middle",
 O352 &lt;= 50, "Upper-Middle",
 O352 &lt;= 100, "High",
 O352 &lt;= 200, "Very High",
 O352 &lt;= 400, "Ultra High"
)</f>
        <v>Lower-Middle</v>
      </c>
      <c r="Q352" s="33">
        <f>_xlfn.XLOOKUP(A352,'Patient Health Records'!A:A,'Patient Health Records'!E:E,"Not Found")</f>
        <v>30.674454977816076</v>
      </c>
      <c r="R352" s="100" t="b">
        <f>_xlfn.XLOOKUP(A352,'Patient Health Records'!A352:A1351,'Patient Health Records'!T352:T1351,"Not Found")</f>
        <v>1</v>
      </c>
      <c r="S352" s="100" t="b" cm="1">
        <f t="array" ref="S352">_xlfn.SWITCH(R352, "Yes", TRUE, "No", FALSE, R352)</f>
        <v>1</v>
      </c>
      <c r="T352" s="100" t="str">
        <f>_xlfn.XLOOKUP(A352,'Patient Health Records'!A:A,'Patient Health Records'!V:V,"Not Found")</f>
        <v>Stroke</v>
      </c>
      <c r="U352" s="100" t="str">
        <f>_xlfn.XLOOKUP(A352,'Patient Health Records'!A:A,'Patient Health Records'!X:X,"Not Found")</f>
        <v>Ongoing Treatment</v>
      </c>
      <c r="V352" s="100" t="b">
        <f>_xlfn.XLOOKUP(A352,'Billing Details'!A:A,'Billing Details'!K:K,"Not Found")</f>
        <v>1</v>
      </c>
      <c r="W352" s="100" t="str">
        <f>_xlfn.XLOOKUP(A352,'Billing Details'!A:A,'Billing Details'!J:J,"Not Found")</f>
        <v>Medicare</v>
      </c>
      <c r="X352" s="100" t="b">
        <f>_xlfn.XLOOKUP(A352,'Patient Health Records'!A:A,'Patient Health Records'!P:P,"Not Found")</f>
        <v>1</v>
      </c>
      <c r="Y352" s="100" t="b" cm="1">
        <f t="array" ref="Y352">_xlfn.SWITCH(X352, "Yes", TRUE, "No", FALSE, X352)</f>
        <v>1</v>
      </c>
      <c r="Z352" s="100" t="b">
        <f>_xlfn.XLOOKUP(A352,'Patient Health Records'!A:A,'Patient Health Records'!T:T,"Not Found")</f>
        <v>1</v>
      </c>
      <c r="AA352" s="100" t="b" cm="1">
        <f t="array" ref="AA352">_xlfn.SWITCH(Z352, "Yes", TRUE, "No", FALSE, Z352)</f>
        <v>1</v>
      </c>
      <c r="AB352" s="100" t="b">
        <f>_xlfn.XLOOKUP(A352,'Patient Health Records'!A:A,'Patient Health Records'!K:K,"Not Found")</f>
        <v>1</v>
      </c>
      <c r="AC352" s="100" t="b" cm="1">
        <f t="array" ref="AC352">_xlfn.SWITCH(AB352, "Yes", TRUE, "No", FALSE, AB352)</f>
        <v>1</v>
      </c>
    </row>
    <row r="353" spans="1:29">
      <c r="A353" s="2" t="s">
        <v>629</v>
      </c>
      <c r="B353" s="100" t="str">
        <f>_xlfn.XLOOKUP(A353,'Patient Demographics'!A353:A1352,'Patient Demographics'!H353:H1352,"Not Found")</f>
        <v>Middle-aged</v>
      </c>
      <c r="C353" s="100" t="str">
        <f>_xlfn.XLOOKUP(A353,'Patient Demographics'!A353:A1352,'Patient Demographics'!L353:L1352,"Not Found")</f>
        <v>South</v>
      </c>
      <c r="D353" s="100" t="str">
        <f>_xlfn.XLOOKUP(A353,'Patient Demographics'!A:A,'Patient Demographics'!J:J,"Not Found")</f>
        <v>Tamil Nadu</v>
      </c>
      <c r="E353" s="100">
        <f>_xlfn.XLOOKUP(A353,'Billing Details'!A353:A1352,'Billing Details'!E353:E1352,"Not Found")</f>
        <v>40000</v>
      </c>
      <c r="F353" s="100">
        <f>_xlfn.XLOOKUP(A353,'Billing Details'!A353:A1352,'Billing Details'!M353:M1352,"Not Found")</f>
        <v>0</v>
      </c>
      <c r="G353" s="100">
        <f>_xlfn.XLOOKUP(A353,'Patient Health Records'!A353:A1352,'Patient Health Records'!G353:G1352,"Not Found")</f>
        <v>72.599999999999994</v>
      </c>
      <c r="H353" s="17" t="str">
        <f>_xlfn.XLOOKUP(A353,'Patient Demographics'!A353:A1352,'Patient Demographics'!C353:C1352,"Not Found")</f>
        <v>Male</v>
      </c>
      <c r="I353" s="100" t="str">
        <f>_xlfn.XLOOKUP(A353,'Patient Health Records'!A353:A1352,'Patient Health Records'!B353:B1352,"Not Found")</f>
        <v>O+</v>
      </c>
      <c r="J353" s="100" t="b">
        <f>_xlfn.XLOOKUP(A353,'Patient Health Records'!A353:A1352,'Patient Health Records'!H353:H1352,"Not Found")</f>
        <v>0</v>
      </c>
      <c r="K353" s="100" t="b">
        <f>_xlfn.XLOOKUP(A353,'Patient Health Records'!A353:A1352,'Patient Health Records'!J353:J1352,"Not Found")</f>
        <v>0</v>
      </c>
      <c r="L353" s="100" t="b">
        <f>_xlfn.XLOOKUP(A353,'Billing Details'!A:A,'Billing Details'!K:K,"Not Found")</f>
        <v>0</v>
      </c>
      <c r="M353" s="100" t="str">
        <f>_xlfn.XLOOKUP(A353,'Patient Education'!A:A,'Patient Education'!B:B,"Not Found")</f>
        <v>Post-graduate</v>
      </c>
      <c r="N353" s="100" t="str">
        <f>_xlfn.XLOOKUP(A353,'Patient Education'!A:A,'Patient Education'!C:C,"None")</f>
        <v>Consultant</v>
      </c>
      <c r="O353" s="100">
        <f>_xlfn.XLOOKUP(A353,'Patient Demographics'!A:A,'Patient Demographics'!I:I,"Not Found")</f>
        <v>4</v>
      </c>
      <c r="P353" s="100" t="str" cm="1">
        <f t="array" ref="P353">_xlfn.IFS(
 O353 &lt;= 2, "Very Low",
 O353 &lt;= 5, "Low",
 O353 &lt;= 10, "Lower-Middle",
 O353 &lt;= 25, "Middle",
 O353 &lt;= 50, "Upper-Middle",
 O353 &lt;= 100, "High",
 O353 &lt;= 200, "Very High",
 O353 &lt;= 400, "Ultra High"
)</f>
        <v>Low</v>
      </c>
      <c r="Q353" s="33">
        <f>_xlfn.XLOOKUP(A353,'Patient Health Records'!A:A,'Patient Health Records'!E:E,"Not Found")</f>
        <v>28.00817869680953</v>
      </c>
      <c r="R353" s="100" t="b">
        <f>_xlfn.XLOOKUP(A353,'Patient Health Records'!A353:A1352,'Patient Health Records'!T353:T1352,"Not Found")</f>
        <v>1</v>
      </c>
      <c r="S353" s="100" t="b" cm="1">
        <f t="array" ref="S353">_xlfn.SWITCH(R353, "Yes", TRUE, "No", FALSE, R353)</f>
        <v>1</v>
      </c>
      <c r="T353" s="100" t="str">
        <f>_xlfn.XLOOKUP(A353,'Patient Health Records'!A:A,'Patient Health Records'!V:V,"Not Found")</f>
        <v>Kidney Stones</v>
      </c>
      <c r="U353" s="100" t="str">
        <f>_xlfn.XLOOKUP(A353,'Patient Health Records'!A:A,'Patient Health Records'!X:X,"Not Found")</f>
        <v>Ongoing Treatment</v>
      </c>
      <c r="V353" s="100" t="b">
        <f>_xlfn.XLOOKUP(A353,'Billing Details'!A:A,'Billing Details'!K:K,"Not Found")</f>
        <v>0</v>
      </c>
      <c r="W353" s="100">
        <f>_xlfn.XLOOKUP(A353,'Billing Details'!A:A,'Billing Details'!J:J,"Not Found")</f>
        <v>0</v>
      </c>
      <c r="X353" s="100" t="b">
        <f>_xlfn.XLOOKUP(A353,'Patient Health Records'!A:A,'Patient Health Records'!P:P,"Not Found")</f>
        <v>1</v>
      </c>
      <c r="Y353" s="100" t="b" cm="1">
        <f t="array" ref="Y353">_xlfn.SWITCH(X353, "Yes", TRUE, "No", FALSE, X353)</f>
        <v>1</v>
      </c>
      <c r="Z353" s="100" t="b">
        <f>_xlfn.XLOOKUP(A353,'Patient Health Records'!A:A,'Patient Health Records'!T:T,"Not Found")</f>
        <v>1</v>
      </c>
      <c r="AA353" s="100" t="b" cm="1">
        <f t="array" ref="AA353">_xlfn.SWITCH(Z353, "Yes", TRUE, "No", FALSE, Z353)</f>
        <v>1</v>
      </c>
      <c r="AB353" s="100" t="b">
        <f>_xlfn.XLOOKUP(A353,'Patient Health Records'!A:A,'Patient Health Records'!K:K,"Not Found")</f>
        <v>1</v>
      </c>
      <c r="AC353" s="100" t="b" cm="1">
        <f t="array" ref="AC353">_xlfn.SWITCH(AB353, "Yes", TRUE, "No", FALSE, AB353)</f>
        <v>1</v>
      </c>
    </row>
    <row r="354" spans="1:29">
      <c r="A354" s="2" t="s">
        <v>630</v>
      </c>
      <c r="B354" s="100" t="str">
        <f>_xlfn.XLOOKUP(A354,'Patient Demographics'!A354:A1353,'Patient Demographics'!H354:H1353,"Not Found")</f>
        <v>Adult</v>
      </c>
      <c r="C354" s="100" t="str">
        <f>_xlfn.XLOOKUP(A354,'Patient Demographics'!A354:A1353,'Patient Demographics'!L354:L1353,"Not Found")</f>
        <v>South</v>
      </c>
      <c r="D354" s="100" t="str">
        <f>_xlfn.XLOOKUP(A354,'Patient Demographics'!A:A,'Patient Demographics'!J:J,"Not Found")</f>
        <v>Kerala</v>
      </c>
      <c r="E354" s="100">
        <f>_xlfn.XLOOKUP(A354,'Billing Details'!A354:A1353,'Billing Details'!E354:E1353,"Not Found")</f>
        <v>16000</v>
      </c>
      <c r="F354" s="100">
        <f>_xlfn.XLOOKUP(A354,'Billing Details'!A354:A1353,'Billing Details'!M354:M1353,"Not Found")</f>
        <v>9324.06</v>
      </c>
      <c r="G354" s="100">
        <f>_xlfn.XLOOKUP(A354,'Patient Health Records'!A354:A1353,'Patient Health Records'!G354:G1353,"Not Found")</f>
        <v>78.900000000000006</v>
      </c>
      <c r="H354" s="17" t="str">
        <f>_xlfn.XLOOKUP(A354,'Patient Demographics'!A354:A1353,'Patient Demographics'!C354:C1353,"Not Found")</f>
        <v>Male</v>
      </c>
      <c r="I354" s="100" t="str">
        <f>_xlfn.XLOOKUP(A354,'Patient Health Records'!A354:A1353,'Patient Health Records'!B354:B1353,"Not Found")</f>
        <v>A+</v>
      </c>
      <c r="J354" s="100" t="b">
        <f>_xlfn.XLOOKUP(A354,'Patient Health Records'!A354:A1353,'Patient Health Records'!H354:H1353,"Not Found")</f>
        <v>0</v>
      </c>
      <c r="K354" s="100" t="b">
        <f>_xlfn.XLOOKUP(A354,'Patient Health Records'!A354:A1353,'Patient Health Records'!J354:J1353,"Not Found")</f>
        <v>0</v>
      </c>
      <c r="L354" s="100" t="b">
        <f>_xlfn.XLOOKUP(A354,'Billing Details'!A:A,'Billing Details'!K:K,"Not Found")</f>
        <v>1</v>
      </c>
      <c r="M354" s="100" t="str">
        <f>_xlfn.XLOOKUP(A354,'Patient Education'!A:A,'Patient Education'!B:B,"Not Found")</f>
        <v>Master's Degree</v>
      </c>
      <c r="N354" s="100" t="str">
        <f>_xlfn.XLOOKUP(A354,'Patient Education'!A:A,'Patient Education'!C:C,"None")</f>
        <v>Manager</v>
      </c>
      <c r="O354" s="100">
        <f>_xlfn.XLOOKUP(A354,'Patient Demographics'!A:A,'Patient Demographics'!I:I,"Not Found")</f>
        <v>25</v>
      </c>
      <c r="P354" s="100" t="str" cm="1">
        <f t="array" ref="P354">_xlfn.IFS(
 O354 &lt;= 2, "Very Low",
 O354 &lt;= 5, "Low",
 O354 &lt;= 10, "Lower-Middle",
 O354 &lt;= 25, "Middle",
 O354 &lt;= 50, "Upper-Middle",
 O354 &lt;= 100, "High",
 O354 &lt;= 200, "Very High",
 O354 &lt;= 400, "Ultra High"
)</f>
        <v>Middle</v>
      </c>
      <c r="Q354" s="33">
        <f>_xlfn.XLOOKUP(A354,'Patient Health Records'!A:A,'Patient Health Records'!E:E,"Not Found")</f>
        <v>30.438640484549207</v>
      </c>
      <c r="R354" s="100" t="b">
        <f>_xlfn.XLOOKUP(A354,'Patient Health Records'!A354:A1353,'Patient Health Records'!T354:T1353,"Not Found")</f>
        <v>1</v>
      </c>
      <c r="S354" s="100" t="b" cm="1">
        <f t="array" ref="S354">_xlfn.SWITCH(R354, "Yes", TRUE, "No", FALSE, R354)</f>
        <v>1</v>
      </c>
      <c r="T354" s="100" t="str">
        <f>_xlfn.XLOOKUP(A354,'Patient Health Records'!A:A,'Patient Health Records'!V:V,"Not Found")</f>
        <v>Respiratory Infection</v>
      </c>
      <c r="U354" s="100" t="str">
        <f>_xlfn.XLOOKUP(A354,'Patient Health Records'!A:A,'Patient Health Records'!X:X,"Not Found")</f>
        <v>Ongoing Treatment</v>
      </c>
      <c r="V354" s="100" t="b">
        <f>_xlfn.XLOOKUP(A354,'Billing Details'!A:A,'Billing Details'!K:K,"Not Found")</f>
        <v>1</v>
      </c>
      <c r="W354" s="100" t="str">
        <f>_xlfn.XLOOKUP(A354,'Billing Details'!A:A,'Billing Details'!J:J,"Not Found")</f>
        <v>Aetna</v>
      </c>
      <c r="X354" s="100" t="b">
        <f>_xlfn.XLOOKUP(A354,'Patient Health Records'!A:A,'Patient Health Records'!P:P,"Not Found")</f>
        <v>1</v>
      </c>
      <c r="Y354" s="100" t="b" cm="1">
        <f t="array" ref="Y354">_xlfn.SWITCH(X354, "Yes", TRUE, "No", FALSE, X354)</f>
        <v>1</v>
      </c>
      <c r="Z354" s="100" t="b">
        <f>_xlfn.XLOOKUP(A354,'Patient Health Records'!A:A,'Patient Health Records'!T:T,"Not Found")</f>
        <v>1</v>
      </c>
      <c r="AA354" s="100" t="b" cm="1">
        <f t="array" ref="AA354">_xlfn.SWITCH(Z354, "Yes", TRUE, "No", FALSE, Z354)</f>
        <v>1</v>
      </c>
      <c r="AB354" s="100" t="b">
        <f>_xlfn.XLOOKUP(A354,'Patient Health Records'!A:A,'Patient Health Records'!K:K,"Not Found")</f>
        <v>1</v>
      </c>
      <c r="AC354" s="100" t="b" cm="1">
        <f t="array" ref="AC354">_xlfn.SWITCH(AB354, "Yes", TRUE, "No", FALSE, AB354)</f>
        <v>1</v>
      </c>
    </row>
    <row r="355" spans="1:29">
      <c r="A355" s="2" t="s">
        <v>632</v>
      </c>
      <c r="B355" s="100" t="str">
        <f>_xlfn.XLOOKUP(A355,'Patient Demographics'!A355:A1354,'Patient Demographics'!H355:H1354,"Not Found")</f>
        <v>Adult</v>
      </c>
      <c r="C355" s="100" t="str">
        <f>_xlfn.XLOOKUP(A355,'Patient Demographics'!A355:A1354,'Patient Demographics'!L355:L1354,"Not Found")</f>
        <v>North</v>
      </c>
      <c r="D355" s="100" t="str">
        <f>_xlfn.XLOOKUP(A355,'Patient Demographics'!A:A,'Patient Demographics'!J:J,"Not Found")</f>
        <v>Uttar Pradesh</v>
      </c>
      <c r="E355" s="100">
        <f>_xlfn.XLOOKUP(A355,'Billing Details'!A355:A1354,'Billing Details'!E355:E1354,"Not Found")</f>
        <v>60000</v>
      </c>
      <c r="F355" s="100">
        <f>_xlfn.XLOOKUP(A355,'Billing Details'!A355:A1354,'Billing Details'!M355:M1354,"Not Found")</f>
        <v>42781.95</v>
      </c>
      <c r="G355" s="100">
        <f>_xlfn.XLOOKUP(A355,'Patient Health Records'!A355:A1354,'Patient Health Records'!G355:G1354,"Not Found")</f>
        <v>56.7</v>
      </c>
      <c r="H355" s="17" t="str">
        <f>_xlfn.XLOOKUP(A355,'Patient Demographics'!A355:A1354,'Patient Demographics'!C355:C1354,"Not Found")</f>
        <v>Male</v>
      </c>
      <c r="I355" s="100" t="str">
        <f>_xlfn.XLOOKUP(A355,'Patient Health Records'!A355:A1354,'Patient Health Records'!B355:B1354,"Not Found")</f>
        <v>O+</v>
      </c>
      <c r="J355" s="100" t="b">
        <f>_xlfn.XLOOKUP(A355,'Patient Health Records'!A355:A1354,'Patient Health Records'!H355:H1354,"Not Found")</f>
        <v>0</v>
      </c>
      <c r="K355" s="100" t="b">
        <f>_xlfn.XLOOKUP(A355,'Patient Health Records'!A355:A1354,'Patient Health Records'!J355:J1354,"Not Found")</f>
        <v>1</v>
      </c>
      <c r="L355" s="100" t="b">
        <f>_xlfn.XLOOKUP(A355,'Billing Details'!A:A,'Billing Details'!K:K,"Not Found")</f>
        <v>1</v>
      </c>
      <c r="M355" s="100" t="str">
        <f>_xlfn.XLOOKUP(A355,'Patient Education'!A:A,'Patient Education'!B:B,"Not Found")</f>
        <v>Master's Degree</v>
      </c>
      <c r="N355" s="100" t="str">
        <f>_xlfn.XLOOKUP(A355,'Patient Education'!A:A,'Patient Education'!C:C,"None")</f>
        <v>Senior Executive</v>
      </c>
      <c r="O355" s="100">
        <f>_xlfn.XLOOKUP(A355,'Patient Demographics'!A:A,'Patient Demographics'!I:I,"Not Found")</f>
        <v>2</v>
      </c>
      <c r="P355" s="100" t="str" cm="1">
        <f t="array" ref="P355">_xlfn.IFS(
 O355 &lt;= 2, "Very Low",
 O355 &lt;= 5, "Low",
 O355 &lt;= 10, "Lower-Middle",
 O355 &lt;= 25, "Middle",
 O355 &lt;= 50, "Upper-Middle",
 O355 &lt;= 100, "High",
 O355 &lt;= 200, "Very High",
 O355 &lt;= 400, "Ultra High"
)</f>
        <v>Very Low</v>
      </c>
      <c r="Q355" s="33">
        <f>_xlfn.XLOOKUP(A355,'Patient Health Records'!A:A,'Patient Health Records'!E:E,"Not Found")</f>
        <v>21.340660167864808</v>
      </c>
      <c r="R355" s="100" t="b">
        <f>_xlfn.XLOOKUP(A355,'Patient Health Records'!A355:A1354,'Patient Health Records'!T355:T1354,"Not Found")</f>
        <v>0</v>
      </c>
      <c r="S355" s="100" t="b" cm="1">
        <f t="array" ref="S355">_xlfn.SWITCH(R355, "Yes", TRUE, "No", FALSE, R355)</f>
        <v>0</v>
      </c>
      <c r="T355" s="100" t="str">
        <f>_xlfn.XLOOKUP(A355,'Patient Health Records'!A:A,'Patient Health Records'!V:V,"Not Found")</f>
        <v>Diabetes</v>
      </c>
      <c r="U355" s="100" t="str">
        <f>_xlfn.XLOOKUP(A355,'Patient Health Records'!A:A,'Patient Health Records'!X:X,"Not Found")</f>
        <v>Ongoing Treatment</v>
      </c>
      <c r="V355" s="100" t="b">
        <f>_xlfn.XLOOKUP(A355,'Billing Details'!A:A,'Billing Details'!K:K,"Not Found")</f>
        <v>1</v>
      </c>
      <c r="W355" s="100" t="str">
        <f>_xlfn.XLOOKUP(A355,'Billing Details'!A:A,'Billing Details'!J:J,"Not Found")</f>
        <v>Blue Cross</v>
      </c>
      <c r="X355" s="100" t="b">
        <f>_xlfn.XLOOKUP(A355,'Patient Health Records'!A:A,'Patient Health Records'!P:P,"Not Found")</f>
        <v>0</v>
      </c>
      <c r="Y355" s="100" t="b" cm="1">
        <f t="array" ref="Y355">_xlfn.SWITCH(X355, "Yes", TRUE, "No", FALSE, X355)</f>
        <v>0</v>
      </c>
      <c r="Z355" s="100" t="b">
        <f>_xlfn.XLOOKUP(A355,'Patient Health Records'!A:A,'Patient Health Records'!T:T,"Not Found")</f>
        <v>0</v>
      </c>
      <c r="AA355" s="100" t="b" cm="1">
        <f t="array" ref="AA355">_xlfn.SWITCH(Z355, "Yes", TRUE, "No", FALSE, Z355)</f>
        <v>0</v>
      </c>
      <c r="AB355" s="100" t="b">
        <f>_xlfn.XLOOKUP(A355,'Patient Health Records'!A:A,'Patient Health Records'!K:K,"Not Found")</f>
        <v>0</v>
      </c>
      <c r="AC355" s="100" t="b" cm="1">
        <f t="array" ref="AC355">_xlfn.SWITCH(AB355, "Yes", TRUE, "No", FALSE, AB355)</f>
        <v>0</v>
      </c>
    </row>
    <row r="356" spans="1:29">
      <c r="A356" s="2" t="s">
        <v>633</v>
      </c>
      <c r="B356" s="100" t="str">
        <f>_xlfn.XLOOKUP(A356,'Patient Demographics'!A356:A1355,'Patient Demographics'!H356:H1355,"Not Found")</f>
        <v>Middle-aged</v>
      </c>
      <c r="C356" s="100" t="str">
        <f>_xlfn.XLOOKUP(A356,'Patient Demographics'!A356:A1355,'Patient Demographics'!L356:L1355,"Not Found")</f>
        <v>South</v>
      </c>
      <c r="D356" s="100" t="str">
        <f>_xlfn.XLOOKUP(A356,'Patient Demographics'!A:A,'Patient Demographics'!J:J,"Not Found")</f>
        <v>Kerala</v>
      </c>
      <c r="E356" s="100">
        <f>_xlfn.XLOOKUP(A356,'Billing Details'!A356:A1355,'Billing Details'!E356:E1355,"Not Found")</f>
        <v>100</v>
      </c>
      <c r="F356" s="100">
        <f>_xlfn.XLOOKUP(A356,'Billing Details'!A356:A1355,'Billing Details'!M356:M1355,"Not Found")</f>
        <v>67.64</v>
      </c>
      <c r="G356" s="100">
        <f>_xlfn.XLOOKUP(A356,'Patient Health Records'!A356:A1355,'Patient Health Records'!G356:G1355,"Not Found")</f>
        <v>54</v>
      </c>
      <c r="H356" s="17" t="str">
        <f>_xlfn.XLOOKUP(A356,'Patient Demographics'!A356:A1355,'Patient Demographics'!C356:C1355,"Not Found")</f>
        <v>Female</v>
      </c>
      <c r="I356" s="100" t="str">
        <f>_xlfn.XLOOKUP(A356,'Patient Health Records'!A356:A1355,'Patient Health Records'!B356:B1355,"Not Found")</f>
        <v>O+</v>
      </c>
      <c r="J356" s="100" t="b">
        <f>_xlfn.XLOOKUP(A356,'Patient Health Records'!A356:A1355,'Patient Health Records'!H356:H1355,"Not Found")</f>
        <v>0</v>
      </c>
      <c r="K356" s="100" t="b">
        <f>_xlfn.XLOOKUP(A356,'Patient Health Records'!A356:A1355,'Patient Health Records'!J356:J1355,"Not Found")</f>
        <v>1</v>
      </c>
      <c r="L356" s="100" t="b">
        <f>_xlfn.XLOOKUP(A356,'Billing Details'!A:A,'Billing Details'!K:K,"Not Found")</f>
        <v>1</v>
      </c>
      <c r="M356" s="100" t="str">
        <f>_xlfn.XLOOKUP(A356,'Patient Education'!A:A,'Patient Education'!B:B,"Not Found")</f>
        <v>PhD</v>
      </c>
      <c r="N356" s="100" t="str">
        <f>_xlfn.XLOOKUP(A356,'Patient Education'!A:A,'Patient Education'!C:C,"None")</f>
        <v>Scientist</v>
      </c>
      <c r="O356" s="100">
        <f>_xlfn.XLOOKUP(A356,'Patient Demographics'!A:A,'Patient Demographics'!I:I,"Not Found")</f>
        <v>7</v>
      </c>
      <c r="P356" s="100" t="str" cm="1">
        <f t="array" ref="P356">_xlfn.IFS(
 O356 &lt;= 2, "Very Low",
 O356 &lt;= 5, "Low",
 O356 &lt;= 10, "Lower-Middle",
 O356 &lt;= 25, "Middle",
 O356 &lt;= 50, "Upper-Middle",
 O356 &lt;= 100, "High",
 O356 &lt;= 200, "Very High",
 O356 &lt;= 400, "Ultra High"
)</f>
        <v>Lower-Middle</v>
      </c>
      <c r="Q356" s="33">
        <f>_xlfn.XLOOKUP(A356,'Patient Health Records'!A:A,'Patient Health Records'!E:E,"Not Found")</f>
        <v>22.476586888657646</v>
      </c>
      <c r="R356" s="100" t="b">
        <f>_xlfn.XLOOKUP(A356,'Patient Health Records'!A356:A1355,'Patient Health Records'!T356:T1355,"Not Found")</f>
        <v>0</v>
      </c>
      <c r="S356" s="100" t="b" cm="1">
        <f t="array" ref="S356">_xlfn.SWITCH(R356, "Yes", TRUE, "No", FALSE, R356)</f>
        <v>0</v>
      </c>
      <c r="T356" s="100" t="str">
        <f>_xlfn.XLOOKUP(A356,'Patient Health Records'!A:A,'Patient Health Records'!V:V,"Not Found")</f>
        <v>Diabetes</v>
      </c>
      <c r="U356" s="100" t="str">
        <f>_xlfn.XLOOKUP(A356,'Patient Health Records'!A:A,'Patient Health Records'!X:X,"Not Found")</f>
        <v>Ongoing Treatment</v>
      </c>
      <c r="V356" s="100" t="b">
        <f>_xlfn.XLOOKUP(A356,'Billing Details'!A:A,'Billing Details'!K:K,"Not Found")</f>
        <v>1</v>
      </c>
      <c r="W356" s="100" t="str">
        <f>_xlfn.XLOOKUP(A356,'Billing Details'!A:A,'Billing Details'!J:J,"Not Found")</f>
        <v>Aetna</v>
      </c>
      <c r="X356" s="100" t="b">
        <f>_xlfn.XLOOKUP(A356,'Patient Health Records'!A:A,'Patient Health Records'!P:P,"Not Found")</f>
        <v>0</v>
      </c>
      <c r="Y356" s="100" t="b" cm="1">
        <f t="array" ref="Y356">_xlfn.SWITCH(X356, "Yes", TRUE, "No", FALSE, X356)</f>
        <v>0</v>
      </c>
      <c r="Z356" s="100" t="b">
        <f>_xlfn.XLOOKUP(A356,'Patient Health Records'!A:A,'Patient Health Records'!T:T,"Not Found")</f>
        <v>0</v>
      </c>
      <c r="AA356" s="100" t="b" cm="1">
        <f t="array" ref="AA356">_xlfn.SWITCH(Z356, "Yes", TRUE, "No", FALSE, Z356)</f>
        <v>0</v>
      </c>
      <c r="AB356" s="100" t="b">
        <f>_xlfn.XLOOKUP(A356,'Patient Health Records'!A:A,'Patient Health Records'!K:K,"Not Found")</f>
        <v>0</v>
      </c>
      <c r="AC356" s="100" t="b" cm="1">
        <f t="array" ref="AC356">_xlfn.SWITCH(AB356, "Yes", TRUE, "No", FALSE, AB356)</f>
        <v>0</v>
      </c>
    </row>
    <row r="357" spans="1:29">
      <c r="A357" s="2" t="s">
        <v>634</v>
      </c>
      <c r="B357" s="100" t="str">
        <f>_xlfn.XLOOKUP(A357,'Patient Demographics'!A357:A1356,'Patient Demographics'!H357:H1356,"Not Found")</f>
        <v>Adult</v>
      </c>
      <c r="C357" s="100" t="str">
        <f>_xlfn.XLOOKUP(A357,'Patient Demographics'!A357:A1356,'Patient Demographics'!L357:L1356,"Not Found")</f>
        <v>North</v>
      </c>
      <c r="D357" s="100" t="str">
        <f>_xlfn.XLOOKUP(A357,'Patient Demographics'!A:A,'Patient Demographics'!J:J,"Not Found")</f>
        <v>Punjab</v>
      </c>
      <c r="E357" s="100">
        <f>_xlfn.XLOOKUP(A357,'Billing Details'!A357:A1356,'Billing Details'!E357:E1356,"Not Found")</f>
        <v>500</v>
      </c>
      <c r="F357" s="100">
        <f>_xlfn.XLOOKUP(A357,'Billing Details'!A357:A1356,'Billing Details'!M357:M1356,"Not Found")</f>
        <v>265.38</v>
      </c>
      <c r="G357" s="100">
        <f>_xlfn.XLOOKUP(A357,'Patient Health Records'!A357:A1356,'Patient Health Records'!G357:G1356,"Not Found")</f>
        <v>93.2</v>
      </c>
      <c r="H357" s="17" t="str">
        <f>_xlfn.XLOOKUP(A357,'Patient Demographics'!A357:A1356,'Patient Demographics'!C357:C1356,"Not Found")</f>
        <v>Female</v>
      </c>
      <c r="I357" s="100" t="str">
        <f>_xlfn.XLOOKUP(A357,'Patient Health Records'!A357:A1356,'Patient Health Records'!B357:B1356,"Not Found")</f>
        <v>O-</v>
      </c>
      <c r="J357" s="100" t="b">
        <f>_xlfn.XLOOKUP(A357,'Patient Health Records'!A357:A1356,'Patient Health Records'!H357:H1356,"Not Found")</f>
        <v>0</v>
      </c>
      <c r="K357" s="100" t="b">
        <f>_xlfn.XLOOKUP(A357,'Patient Health Records'!A357:A1356,'Patient Health Records'!J357:J1356,"Not Found")</f>
        <v>0</v>
      </c>
      <c r="L357" s="100" t="b">
        <f>_xlfn.XLOOKUP(A357,'Billing Details'!A:A,'Billing Details'!K:K,"Not Found")</f>
        <v>1</v>
      </c>
      <c r="M357" s="100" t="str">
        <f>_xlfn.XLOOKUP(A357,'Patient Education'!A:A,'Patient Education'!B:B,"Not Found")</f>
        <v>Bachelor's Degree</v>
      </c>
      <c r="N357" s="100" t="str">
        <f>_xlfn.XLOOKUP(A357,'Patient Education'!A:A,'Patient Education'!C:C,"None")</f>
        <v>Teacher</v>
      </c>
      <c r="O357" s="100">
        <f>_xlfn.XLOOKUP(A357,'Patient Demographics'!A:A,'Patient Demographics'!I:I,"Not Found")</f>
        <v>15</v>
      </c>
      <c r="P357" s="100" t="str" cm="1">
        <f t="array" ref="P357">_xlfn.IFS(
 O357 &lt;= 2, "Very Low",
 O357 &lt;= 5, "Low",
 O357 &lt;= 10, "Lower-Middle",
 O357 &lt;= 25, "Middle",
 O357 &lt;= 50, "Upper-Middle",
 O357 &lt;= 100, "High",
 O357 &lt;= 200, "Very High",
 O357 &lt;= 400, "Ultra High"
)</f>
        <v>Middle</v>
      </c>
      <c r="Q357" s="33">
        <f>_xlfn.XLOOKUP(A357,'Patient Health Records'!A:A,'Patient Health Records'!E:E,"Not Found")</f>
        <v>30.087809917355372</v>
      </c>
      <c r="R357" s="100" t="b">
        <f>_xlfn.XLOOKUP(A357,'Patient Health Records'!A357:A1356,'Patient Health Records'!T357:T1356,"Not Found")</f>
        <v>1</v>
      </c>
      <c r="S357" s="100" t="b" cm="1">
        <f t="array" ref="S357">_xlfn.SWITCH(R357, "Yes", TRUE, "No", FALSE, R357)</f>
        <v>1</v>
      </c>
      <c r="T357" s="100" t="str">
        <f>_xlfn.XLOOKUP(A357,'Patient Health Records'!A:A,'Patient Health Records'!V:V,"Not Found")</f>
        <v>Prostate Cancer</v>
      </c>
      <c r="U357" s="100" t="str">
        <f>_xlfn.XLOOKUP(A357,'Patient Health Records'!A:A,'Patient Health Records'!X:X,"Not Found")</f>
        <v>Ongoing Treatment</v>
      </c>
      <c r="V357" s="100" t="b">
        <f>_xlfn.XLOOKUP(A357,'Billing Details'!A:A,'Billing Details'!K:K,"Not Found")</f>
        <v>1</v>
      </c>
      <c r="W357" s="100" t="str">
        <f>_xlfn.XLOOKUP(A357,'Billing Details'!A:A,'Billing Details'!J:J,"Not Found")</f>
        <v>Aetna</v>
      </c>
      <c r="X357" s="100" t="b">
        <f>_xlfn.XLOOKUP(A357,'Patient Health Records'!A:A,'Patient Health Records'!P:P,"Not Found")</f>
        <v>1</v>
      </c>
      <c r="Y357" s="100" t="b" cm="1">
        <f t="array" ref="Y357">_xlfn.SWITCH(X357, "Yes", TRUE, "No", FALSE, X357)</f>
        <v>1</v>
      </c>
      <c r="Z357" s="100" t="b">
        <f>_xlfn.XLOOKUP(A357,'Patient Health Records'!A:A,'Patient Health Records'!T:T,"Not Found")</f>
        <v>1</v>
      </c>
      <c r="AA357" s="100" t="b" cm="1">
        <f t="array" ref="AA357">_xlfn.SWITCH(Z357, "Yes", TRUE, "No", FALSE, Z357)</f>
        <v>1</v>
      </c>
      <c r="AB357" s="100" t="b">
        <f>_xlfn.XLOOKUP(A357,'Patient Health Records'!A:A,'Patient Health Records'!K:K,"Not Found")</f>
        <v>1</v>
      </c>
      <c r="AC357" s="100" t="b" cm="1">
        <f t="array" ref="AC357">_xlfn.SWITCH(AB357, "Yes", TRUE, "No", FALSE, AB357)</f>
        <v>1</v>
      </c>
    </row>
    <row r="358" spans="1:29">
      <c r="A358" s="2" t="s">
        <v>635</v>
      </c>
      <c r="B358" s="100" t="str">
        <f>_xlfn.XLOOKUP(A358,'Patient Demographics'!A358:A1357,'Patient Demographics'!H358:H1357,"Not Found")</f>
        <v>Adult</v>
      </c>
      <c r="C358" s="100" t="str">
        <f>_xlfn.XLOOKUP(A358,'Patient Demographics'!A358:A1357,'Patient Demographics'!L358:L1357,"Not Found")</f>
        <v>South</v>
      </c>
      <c r="D358" s="100" t="str">
        <f>_xlfn.XLOOKUP(A358,'Patient Demographics'!A:A,'Patient Demographics'!J:J,"Not Found")</f>
        <v>Kerala</v>
      </c>
      <c r="E358" s="100">
        <f>_xlfn.XLOOKUP(A358,'Billing Details'!A358:A1357,'Billing Details'!E358:E1357,"Not Found")</f>
        <v>800</v>
      </c>
      <c r="F358" s="100">
        <f>_xlfn.XLOOKUP(A358,'Billing Details'!A358:A1357,'Billing Details'!M358:M1357,"Not Found")</f>
        <v>0</v>
      </c>
      <c r="G358" s="100">
        <f>_xlfn.XLOOKUP(A358,'Patient Health Records'!A358:A1357,'Patient Health Records'!G358:G1357,"Not Found")</f>
        <v>80.5</v>
      </c>
      <c r="H358" s="17" t="str">
        <f>_xlfn.XLOOKUP(A358,'Patient Demographics'!A358:A1357,'Patient Demographics'!C358:C1357,"Not Found")</f>
        <v>Male</v>
      </c>
      <c r="I358" s="100" t="str">
        <f>_xlfn.XLOOKUP(A358,'Patient Health Records'!A358:A1357,'Patient Health Records'!B358:B1357,"Not Found")</f>
        <v>AB+</v>
      </c>
      <c r="J358" s="100" t="b">
        <f>_xlfn.XLOOKUP(A358,'Patient Health Records'!A358:A1357,'Patient Health Records'!H358:H1357,"Not Found")</f>
        <v>0</v>
      </c>
      <c r="K358" s="100" t="b">
        <f>_xlfn.XLOOKUP(A358,'Patient Health Records'!A358:A1357,'Patient Health Records'!J358:J1357,"Not Found")</f>
        <v>1</v>
      </c>
      <c r="L358" s="100" t="b">
        <f>_xlfn.XLOOKUP(A358,'Billing Details'!A:A,'Billing Details'!K:K,"Not Found")</f>
        <v>0</v>
      </c>
      <c r="M358" s="100" t="str">
        <f>_xlfn.XLOOKUP(A358,'Patient Education'!A:A,'Patient Education'!B:B,"Not Found")</f>
        <v>Master's Degree</v>
      </c>
      <c r="N358" s="100" t="str">
        <f>_xlfn.XLOOKUP(A358,'Patient Education'!A:A,'Patient Education'!C:C,"None")</f>
        <v>Doctor</v>
      </c>
      <c r="O358" s="100">
        <f>_xlfn.XLOOKUP(A358,'Patient Demographics'!A:A,'Patient Demographics'!I:I,"Not Found")</f>
        <v>20</v>
      </c>
      <c r="P358" s="100" t="str" cm="1">
        <f t="array" ref="P358">_xlfn.IFS(
 O358 &lt;= 2, "Very Low",
 O358 &lt;= 5, "Low",
 O358 &lt;= 10, "Lower-Middle",
 O358 &lt;= 25, "Middle",
 O358 &lt;= 50, "Upper-Middle",
 O358 &lt;= 100, "High",
 O358 &lt;= 200, "Very High",
 O358 &lt;= 400, "Ultra High"
)</f>
        <v>Middle</v>
      </c>
      <c r="Q358" s="33">
        <f>_xlfn.XLOOKUP(A358,'Patient Health Records'!A:A,'Patient Health Records'!E:E,"Not Found")</f>
        <v>31.445312499999993</v>
      </c>
      <c r="R358" s="100" t="b">
        <f>_xlfn.XLOOKUP(A358,'Patient Health Records'!A358:A1357,'Patient Health Records'!T358:T1357,"Not Found")</f>
        <v>1</v>
      </c>
      <c r="S358" s="100" t="b" cm="1">
        <f t="array" ref="S358">_xlfn.SWITCH(R358, "Yes", TRUE, "No", FALSE, R358)</f>
        <v>1</v>
      </c>
      <c r="T358" s="100" t="str">
        <f>_xlfn.XLOOKUP(A358,'Patient Health Records'!A:A,'Patient Health Records'!V:V,"Not Found")</f>
        <v>Respiratory Infection</v>
      </c>
      <c r="U358" s="100" t="str">
        <f>_xlfn.XLOOKUP(A358,'Patient Health Records'!A:A,'Patient Health Records'!X:X,"Not Found")</f>
        <v>Recovered</v>
      </c>
      <c r="V358" s="100" t="b">
        <f>_xlfn.XLOOKUP(A358,'Billing Details'!A:A,'Billing Details'!K:K,"Not Found")</f>
        <v>0</v>
      </c>
      <c r="W358" s="100">
        <f>_xlfn.XLOOKUP(A358,'Billing Details'!A:A,'Billing Details'!J:J,"Not Found")</f>
        <v>0</v>
      </c>
      <c r="X358" s="100" t="b">
        <f>_xlfn.XLOOKUP(A358,'Patient Health Records'!A:A,'Patient Health Records'!P:P,"Not Found")</f>
        <v>1</v>
      </c>
      <c r="Y358" s="100" t="b" cm="1">
        <f t="array" ref="Y358">_xlfn.SWITCH(X358, "Yes", TRUE, "No", FALSE, X358)</f>
        <v>1</v>
      </c>
      <c r="Z358" s="100" t="b">
        <f>_xlfn.XLOOKUP(A358,'Patient Health Records'!A:A,'Patient Health Records'!T:T,"Not Found")</f>
        <v>1</v>
      </c>
      <c r="AA358" s="100" t="b" cm="1">
        <f t="array" ref="AA358">_xlfn.SWITCH(Z358, "Yes", TRUE, "No", FALSE, Z358)</f>
        <v>1</v>
      </c>
      <c r="AB358" s="100" t="b">
        <f>_xlfn.XLOOKUP(A358,'Patient Health Records'!A:A,'Patient Health Records'!K:K,"Not Found")</f>
        <v>1</v>
      </c>
      <c r="AC358" s="100" t="b" cm="1">
        <f t="array" ref="AC358">_xlfn.SWITCH(AB358, "Yes", TRUE, "No", FALSE, AB358)</f>
        <v>1</v>
      </c>
    </row>
    <row r="359" spans="1:29">
      <c r="A359" s="2" t="s">
        <v>637</v>
      </c>
      <c r="B359" s="100" t="str">
        <f>_xlfn.XLOOKUP(A359,'Patient Demographics'!A359:A1358,'Patient Demographics'!H359:H1358,"Not Found")</f>
        <v>Senior</v>
      </c>
      <c r="C359" s="100" t="str">
        <f>_xlfn.XLOOKUP(A359,'Patient Demographics'!A359:A1358,'Patient Demographics'!L359:L1358,"Not Found")</f>
        <v>West</v>
      </c>
      <c r="D359" s="100" t="str">
        <f>_xlfn.XLOOKUP(A359,'Patient Demographics'!A:A,'Patient Demographics'!J:J,"Not Found")</f>
        <v>Maharashtra</v>
      </c>
      <c r="E359" s="100">
        <f>_xlfn.XLOOKUP(A359,'Billing Details'!A359:A1358,'Billing Details'!E359:E1358,"Not Found")</f>
        <v>12000</v>
      </c>
      <c r="F359" s="100">
        <f>_xlfn.XLOOKUP(A359,'Billing Details'!A359:A1358,'Billing Details'!M359:M1358,"Not Found")</f>
        <v>7609.14</v>
      </c>
      <c r="G359" s="100">
        <f>_xlfn.XLOOKUP(A359,'Patient Health Records'!A359:A1358,'Patient Health Records'!G359:G1358,"Not Found")</f>
        <v>79.900000000000006</v>
      </c>
      <c r="H359" s="17" t="str">
        <f>_xlfn.XLOOKUP(A359,'Patient Demographics'!A359:A1358,'Patient Demographics'!C359:C1358,"Not Found")</f>
        <v>Male</v>
      </c>
      <c r="I359" s="100" t="str">
        <f>_xlfn.XLOOKUP(A359,'Patient Health Records'!A359:A1358,'Patient Health Records'!B359:B1358,"Not Found")</f>
        <v>AB-</v>
      </c>
      <c r="J359" s="100" t="b">
        <f>_xlfn.XLOOKUP(A359,'Patient Health Records'!A359:A1358,'Patient Health Records'!H359:H1358,"Not Found")</f>
        <v>0</v>
      </c>
      <c r="K359" s="100" t="b">
        <f>_xlfn.XLOOKUP(A359,'Patient Health Records'!A359:A1358,'Patient Health Records'!J359:J1358,"Not Found")</f>
        <v>0</v>
      </c>
      <c r="L359" s="100" t="b">
        <f>_xlfn.XLOOKUP(A359,'Billing Details'!A:A,'Billing Details'!K:K,"Not Found")</f>
        <v>1</v>
      </c>
      <c r="M359" s="100" t="str">
        <f>_xlfn.XLOOKUP(A359,'Patient Education'!A:A,'Patient Education'!B:B,"Not Found")</f>
        <v>Bachelor's Degree</v>
      </c>
      <c r="N359" s="100" t="str">
        <f>_xlfn.XLOOKUP(A359,'Patient Education'!A:A,'Patient Education'!C:C,"None")</f>
        <v>Engineer</v>
      </c>
      <c r="O359" s="100">
        <f>_xlfn.XLOOKUP(A359,'Patient Demographics'!A:A,'Patient Demographics'!I:I,"Not Found")</f>
        <v>12</v>
      </c>
      <c r="P359" s="100" t="str" cm="1">
        <f t="array" ref="P359">_xlfn.IFS(
 O359 &lt;= 2, "Very Low",
 O359 &lt;= 5, "Low",
 O359 &lt;= 10, "Lower-Middle",
 O359 &lt;= 25, "Middle",
 O359 &lt;= 50, "Upper-Middle",
 O359 &lt;= 100, "High",
 O359 &lt;= 200, "Very High",
 O359 &lt;= 400, "Ultra High"
)</f>
        <v>Middle</v>
      </c>
      <c r="Q359" s="33">
        <f>_xlfn.XLOOKUP(A359,'Patient Health Records'!A:A,'Patient Health Records'!E:E,"Not Found")</f>
        <v>30.445054107605543</v>
      </c>
      <c r="R359" s="100" t="b">
        <f>_xlfn.XLOOKUP(A359,'Patient Health Records'!A359:A1358,'Patient Health Records'!T359:T1358,"Not Found")</f>
        <v>1</v>
      </c>
      <c r="S359" s="100" t="b" cm="1">
        <f t="array" ref="S359">_xlfn.SWITCH(R359, "Yes", TRUE, "No", FALSE, R359)</f>
        <v>1</v>
      </c>
      <c r="T359" s="100" t="str">
        <f>_xlfn.XLOOKUP(A359,'Patient Health Records'!A:A,'Patient Health Records'!V:V,"Not Found")</f>
        <v>Heart Attack</v>
      </c>
      <c r="U359" s="100" t="str">
        <f>_xlfn.XLOOKUP(A359,'Patient Health Records'!A:A,'Patient Health Records'!X:X,"Not Found")</f>
        <v>Critical</v>
      </c>
      <c r="V359" s="100" t="b">
        <f>_xlfn.XLOOKUP(A359,'Billing Details'!A:A,'Billing Details'!K:K,"Not Found")</f>
        <v>1</v>
      </c>
      <c r="W359" s="100" t="str">
        <f>_xlfn.XLOOKUP(A359,'Billing Details'!A:A,'Billing Details'!J:J,"Not Found")</f>
        <v>UnitedHealthcare</v>
      </c>
      <c r="X359" s="100" t="b">
        <f>_xlfn.XLOOKUP(A359,'Patient Health Records'!A:A,'Patient Health Records'!P:P,"Not Found")</f>
        <v>1</v>
      </c>
      <c r="Y359" s="100" t="b" cm="1">
        <f t="array" ref="Y359">_xlfn.SWITCH(X359, "Yes", TRUE, "No", FALSE, X359)</f>
        <v>1</v>
      </c>
      <c r="Z359" s="100" t="b">
        <f>_xlfn.XLOOKUP(A359,'Patient Health Records'!A:A,'Patient Health Records'!T:T,"Not Found")</f>
        <v>1</v>
      </c>
      <c r="AA359" s="100" t="b" cm="1">
        <f t="array" ref="AA359">_xlfn.SWITCH(Z359, "Yes", TRUE, "No", FALSE, Z359)</f>
        <v>1</v>
      </c>
      <c r="AB359" s="100" t="b">
        <f>_xlfn.XLOOKUP(A359,'Patient Health Records'!A:A,'Patient Health Records'!K:K,"Not Found")</f>
        <v>0</v>
      </c>
      <c r="AC359" s="100" t="b" cm="1">
        <f t="array" ref="AC359">_xlfn.SWITCH(AB359, "Yes", TRUE, "No", FALSE, AB359)</f>
        <v>0</v>
      </c>
    </row>
    <row r="360" spans="1:29">
      <c r="A360" s="2" t="s">
        <v>638</v>
      </c>
      <c r="B360" s="100" t="str">
        <f>_xlfn.XLOOKUP(A360,'Patient Demographics'!A360:A1359,'Patient Demographics'!H360:H1359,"Not Found")</f>
        <v>Adult</v>
      </c>
      <c r="C360" s="100" t="str">
        <f>_xlfn.XLOOKUP(A360,'Patient Demographics'!A360:A1359,'Patient Demographics'!L360:L1359,"Not Found")</f>
        <v>West</v>
      </c>
      <c r="D360" s="100" t="str">
        <f>_xlfn.XLOOKUP(A360,'Patient Demographics'!A:A,'Patient Demographics'!J:J,"Not Found")</f>
        <v>Maharashtra</v>
      </c>
      <c r="E360" s="100">
        <f>_xlfn.XLOOKUP(A360,'Billing Details'!A360:A1359,'Billing Details'!E360:E1359,"Not Found")</f>
        <v>24000</v>
      </c>
      <c r="F360" s="100">
        <f>_xlfn.XLOOKUP(A360,'Billing Details'!A360:A1359,'Billing Details'!M360:M1359,"Not Found")</f>
        <v>16555.14</v>
      </c>
      <c r="G360" s="100">
        <f>_xlfn.XLOOKUP(A360,'Patient Health Records'!A360:A1359,'Patient Health Records'!G360:G1359,"Not Found")</f>
        <v>100.8</v>
      </c>
      <c r="H360" s="17" t="str">
        <f>_xlfn.XLOOKUP(A360,'Patient Demographics'!A360:A1359,'Patient Demographics'!C360:C1359,"Not Found")</f>
        <v>Male</v>
      </c>
      <c r="I360" s="100" t="str">
        <f>_xlfn.XLOOKUP(A360,'Patient Health Records'!A360:A1359,'Patient Health Records'!B360:B1359,"Not Found")</f>
        <v>B-</v>
      </c>
      <c r="J360" s="100" t="b">
        <f>_xlfn.XLOOKUP(A360,'Patient Health Records'!A360:A1359,'Patient Health Records'!H360:H1359,"Not Found")</f>
        <v>0</v>
      </c>
      <c r="K360" s="100" t="b">
        <f>_xlfn.XLOOKUP(A360,'Patient Health Records'!A360:A1359,'Patient Health Records'!J360:J1359,"Not Found")</f>
        <v>0</v>
      </c>
      <c r="L360" s="100" t="b">
        <f>_xlfn.XLOOKUP(A360,'Billing Details'!A:A,'Billing Details'!K:K,"Not Found")</f>
        <v>1</v>
      </c>
      <c r="M360" s="100" t="str">
        <f>_xlfn.XLOOKUP(A360,'Patient Education'!A:A,'Patient Education'!B:B,"Not Found")</f>
        <v>Post-graduate</v>
      </c>
      <c r="N360" s="100" t="str">
        <f>_xlfn.XLOOKUP(A360,'Patient Education'!A:A,'Patient Education'!C:C,"None")</f>
        <v>CEO</v>
      </c>
      <c r="O360" s="100">
        <f>_xlfn.XLOOKUP(A360,'Patient Demographics'!A:A,'Patient Demographics'!I:I,"Not Found")</f>
        <v>12</v>
      </c>
      <c r="P360" s="100" t="str" cm="1">
        <f t="array" ref="P360">_xlfn.IFS(
 O360 &lt;= 2, "Very Low",
 O360 &lt;= 5, "Low",
 O360 &lt;= 10, "Lower-Middle",
 O360 &lt;= 25, "Middle",
 O360 &lt;= 50, "Upper-Middle",
 O360 &lt;= 100, "High",
 O360 &lt;= 200, "Very High",
 O360 &lt;= 400, "Ultra High"
)</f>
        <v>Middle</v>
      </c>
      <c r="Q360" s="33">
        <f>_xlfn.XLOOKUP(A360,'Patient Health Records'!A:A,'Patient Health Records'!E:E,"Not Found")</f>
        <v>32.174662453318007</v>
      </c>
      <c r="R360" s="100" t="b">
        <f>_xlfn.XLOOKUP(A360,'Patient Health Records'!A360:A1359,'Patient Health Records'!T360:T1359,"Not Found")</f>
        <v>1</v>
      </c>
      <c r="S360" s="100" t="b" cm="1">
        <f t="array" ref="S360">_xlfn.SWITCH(R360, "Yes", TRUE, "No", FALSE, R360)</f>
        <v>1</v>
      </c>
      <c r="T360" s="100" t="str">
        <f>_xlfn.XLOOKUP(A360,'Patient Health Records'!A:A,'Patient Health Records'!V:V,"Not Found")</f>
        <v>Diabetes</v>
      </c>
      <c r="U360" s="100" t="str">
        <f>_xlfn.XLOOKUP(A360,'Patient Health Records'!A:A,'Patient Health Records'!X:X,"Not Found")</f>
        <v>Ongoing Treatment</v>
      </c>
      <c r="V360" s="100" t="b">
        <f>_xlfn.XLOOKUP(A360,'Billing Details'!A:A,'Billing Details'!K:K,"Not Found")</f>
        <v>1</v>
      </c>
      <c r="W360" s="100" t="str">
        <f>_xlfn.XLOOKUP(A360,'Billing Details'!A:A,'Billing Details'!J:J,"Not Found")</f>
        <v>Blue Cross</v>
      </c>
      <c r="X360" s="100" t="b">
        <f>_xlfn.XLOOKUP(A360,'Patient Health Records'!A:A,'Patient Health Records'!P:P,"Not Found")</f>
        <v>0</v>
      </c>
      <c r="Y360" s="100" t="b" cm="1">
        <f t="array" ref="Y360">_xlfn.SWITCH(X360, "Yes", TRUE, "No", FALSE, X360)</f>
        <v>0</v>
      </c>
      <c r="Z360" s="100" t="b">
        <f>_xlfn.XLOOKUP(A360,'Patient Health Records'!A:A,'Patient Health Records'!T:T,"Not Found")</f>
        <v>1</v>
      </c>
      <c r="AA360" s="100" t="b" cm="1">
        <f t="array" ref="AA360">_xlfn.SWITCH(Z360, "Yes", TRUE, "No", FALSE, Z360)</f>
        <v>1</v>
      </c>
      <c r="AB360" s="100" t="b">
        <f>_xlfn.XLOOKUP(A360,'Patient Health Records'!A:A,'Patient Health Records'!K:K,"Not Found")</f>
        <v>0</v>
      </c>
      <c r="AC360" s="100" t="b" cm="1">
        <f t="array" ref="AC360">_xlfn.SWITCH(AB360, "Yes", TRUE, "No", FALSE, AB360)</f>
        <v>0</v>
      </c>
    </row>
    <row r="361" spans="1:29">
      <c r="A361" s="2" t="s">
        <v>639</v>
      </c>
      <c r="B361" s="100" t="str">
        <f>_xlfn.XLOOKUP(A361,'Patient Demographics'!A361:A1360,'Patient Demographics'!H361:H1360,"Not Found")</f>
        <v>Adult</v>
      </c>
      <c r="C361" s="100" t="str">
        <f>_xlfn.XLOOKUP(A361,'Patient Demographics'!A361:A1360,'Patient Demographics'!L361:L1360,"Not Found")</f>
        <v>South</v>
      </c>
      <c r="D361" s="100" t="str">
        <f>_xlfn.XLOOKUP(A361,'Patient Demographics'!A:A,'Patient Demographics'!J:J,"Not Found")</f>
        <v>Karnataka</v>
      </c>
      <c r="E361" s="100">
        <f>_xlfn.XLOOKUP(A361,'Billing Details'!A361:A1360,'Billing Details'!E361:E1360,"Not Found")</f>
        <v>240000</v>
      </c>
      <c r="F361" s="100">
        <f>_xlfn.XLOOKUP(A361,'Billing Details'!A361:A1360,'Billing Details'!M361:M1360,"Not Found")</f>
        <v>0</v>
      </c>
      <c r="G361" s="100">
        <f>_xlfn.XLOOKUP(A361,'Patient Health Records'!A361:A1360,'Patient Health Records'!G361:G1360,"Not Found")</f>
        <v>90.4</v>
      </c>
      <c r="H361" s="17" t="str">
        <f>_xlfn.XLOOKUP(A361,'Patient Demographics'!A361:A1360,'Patient Demographics'!C361:C1360,"Not Found")</f>
        <v>Female</v>
      </c>
      <c r="I361" s="100" t="str">
        <f>_xlfn.XLOOKUP(A361,'Patient Health Records'!A361:A1360,'Patient Health Records'!B361:B1360,"Not Found")</f>
        <v>AB-</v>
      </c>
      <c r="J361" s="100" t="b">
        <f>_xlfn.XLOOKUP(A361,'Patient Health Records'!A361:A1360,'Patient Health Records'!H361:H1360,"Not Found")</f>
        <v>0</v>
      </c>
      <c r="K361" s="100" t="b">
        <f>_xlfn.XLOOKUP(A361,'Patient Health Records'!A361:A1360,'Patient Health Records'!J361:J1360,"Not Found")</f>
        <v>0</v>
      </c>
      <c r="L361" s="100" t="b">
        <f>_xlfn.XLOOKUP(A361,'Billing Details'!A:A,'Billing Details'!K:K,"Not Found")</f>
        <v>0</v>
      </c>
      <c r="M361" s="100" t="str">
        <f>_xlfn.XLOOKUP(A361,'Patient Education'!A:A,'Patient Education'!B:B,"Not Found")</f>
        <v>Post-graduate</v>
      </c>
      <c r="N361" s="100" t="str">
        <f>_xlfn.XLOOKUP(A361,'Patient Education'!A:A,'Patient Education'!C:C,"None")</f>
        <v>Scientist</v>
      </c>
      <c r="O361" s="100">
        <f>_xlfn.XLOOKUP(A361,'Patient Demographics'!A:A,'Patient Demographics'!I:I,"Not Found")</f>
        <v>5</v>
      </c>
      <c r="P361" s="100" t="str" cm="1">
        <f t="array" ref="P361">_xlfn.IFS(
 O361 &lt;= 2, "Very Low",
 O361 &lt;= 5, "Low",
 O361 &lt;= 10, "Lower-Middle",
 O361 &lt;= 25, "Middle",
 O361 &lt;= 50, "Upper-Middle",
 O361 &lt;= 100, "High",
 O361 &lt;= 200, "Very High",
 O361 &lt;= 400, "Ultra High"
)</f>
        <v>Low</v>
      </c>
      <c r="Q361" s="33">
        <f>_xlfn.XLOOKUP(A361,'Patient Health Records'!A:A,'Patient Health Records'!E:E,"Not Found")</f>
        <v>30.915495366095556</v>
      </c>
      <c r="R361" s="100" t="b">
        <f>_xlfn.XLOOKUP(A361,'Patient Health Records'!A361:A1360,'Patient Health Records'!T361:T1360,"Not Found")</f>
        <v>1</v>
      </c>
      <c r="S361" s="100" t="b" cm="1">
        <f t="array" ref="S361">_xlfn.SWITCH(R361, "Yes", TRUE, "No", FALSE, R361)</f>
        <v>1</v>
      </c>
      <c r="T361" s="100" t="str">
        <f>_xlfn.XLOOKUP(A361,'Patient Health Records'!A:A,'Patient Health Records'!V:V,"Not Found")</f>
        <v>Appendicitis</v>
      </c>
      <c r="U361" s="100" t="str">
        <f>_xlfn.XLOOKUP(A361,'Patient Health Records'!A:A,'Patient Health Records'!X:X,"Not Found")</f>
        <v>Ongoing Treatment</v>
      </c>
      <c r="V361" s="100" t="b">
        <f>_xlfn.XLOOKUP(A361,'Billing Details'!A:A,'Billing Details'!K:K,"Not Found")</f>
        <v>0</v>
      </c>
      <c r="W361" s="100">
        <f>_xlfn.XLOOKUP(A361,'Billing Details'!A:A,'Billing Details'!J:J,"Not Found")</f>
        <v>0</v>
      </c>
      <c r="X361" s="100" t="b">
        <f>_xlfn.XLOOKUP(A361,'Patient Health Records'!A:A,'Patient Health Records'!P:P,"Not Found")</f>
        <v>0</v>
      </c>
      <c r="Y361" s="100" t="b" cm="1">
        <f t="array" ref="Y361">_xlfn.SWITCH(X361, "Yes", TRUE, "No", FALSE, X361)</f>
        <v>0</v>
      </c>
      <c r="Z361" s="100" t="b">
        <f>_xlfn.XLOOKUP(A361,'Patient Health Records'!A:A,'Patient Health Records'!T:T,"Not Found")</f>
        <v>1</v>
      </c>
      <c r="AA361" s="100" t="b" cm="1">
        <f t="array" ref="AA361">_xlfn.SWITCH(Z361, "Yes", TRUE, "No", FALSE, Z361)</f>
        <v>1</v>
      </c>
      <c r="AB361" s="100" t="b">
        <f>_xlfn.XLOOKUP(A361,'Patient Health Records'!A:A,'Patient Health Records'!K:K,"Not Found")</f>
        <v>0</v>
      </c>
      <c r="AC361" s="100" t="b" cm="1">
        <f t="array" ref="AC361">_xlfn.SWITCH(AB361, "Yes", TRUE, "No", FALSE, AB361)</f>
        <v>0</v>
      </c>
    </row>
    <row r="362" spans="1:29">
      <c r="A362" s="2" t="s">
        <v>640</v>
      </c>
      <c r="B362" s="100" t="str">
        <f>_xlfn.XLOOKUP(A362,'Patient Demographics'!A362:A1361,'Patient Demographics'!H362:H1361,"Not Found")</f>
        <v>Middle-aged</v>
      </c>
      <c r="C362" s="100" t="str">
        <f>_xlfn.XLOOKUP(A362,'Patient Demographics'!A362:A1361,'Patient Demographics'!L362:L1361,"Not Found")</f>
        <v>East</v>
      </c>
      <c r="D362" s="100" t="str">
        <f>_xlfn.XLOOKUP(A362,'Patient Demographics'!A:A,'Patient Demographics'!J:J,"Not Found")</f>
        <v>West Bengal</v>
      </c>
      <c r="E362" s="100">
        <f>_xlfn.XLOOKUP(A362,'Billing Details'!A362:A1361,'Billing Details'!E362:E1361,"Not Found")</f>
        <v>100</v>
      </c>
      <c r="F362" s="100">
        <f>_xlfn.XLOOKUP(A362,'Billing Details'!A362:A1361,'Billing Details'!M362:M1361,"Not Found")</f>
        <v>80.67</v>
      </c>
      <c r="G362" s="100">
        <f>_xlfn.XLOOKUP(A362,'Patient Health Records'!A362:A1361,'Patient Health Records'!G362:G1361,"Not Found")</f>
        <v>87.4</v>
      </c>
      <c r="H362" s="17" t="str">
        <f>_xlfn.XLOOKUP(A362,'Patient Demographics'!A362:A1361,'Patient Demographics'!C362:C1361,"Not Found")</f>
        <v>Male</v>
      </c>
      <c r="I362" s="100" t="str">
        <f>_xlfn.XLOOKUP(A362,'Patient Health Records'!A362:A1361,'Patient Health Records'!B362:B1361,"Not Found")</f>
        <v>O-</v>
      </c>
      <c r="J362" s="100" t="b">
        <f>_xlfn.XLOOKUP(A362,'Patient Health Records'!A362:A1361,'Patient Health Records'!H362:H1361,"Not Found")</f>
        <v>0</v>
      </c>
      <c r="K362" s="100" t="b">
        <f>_xlfn.XLOOKUP(A362,'Patient Health Records'!A362:A1361,'Patient Health Records'!J362:J1361,"Not Found")</f>
        <v>0</v>
      </c>
      <c r="L362" s="100" t="b">
        <f>_xlfn.XLOOKUP(A362,'Billing Details'!A:A,'Billing Details'!K:K,"Not Found")</f>
        <v>1</v>
      </c>
      <c r="M362" s="100" t="str">
        <f>_xlfn.XLOOKUP(A362,'Patient Education'!A:A,'Patient Education'!B:B,"Not Found")</f>
        <v>School</v>
      </c>
      <c r="N362" s="100" t="str">
        <f>_xlfn.XLOOKUP(A362,'Patient Education'!A:A,'Patient Education'!C:C,"None")</f>
        <v>Driver</v>
      </c>
      <c r="O362" s="100">
        <f>_xlfn.XLOOKUP(A362,'Patient Demographics'!A:A,'Patient Demographics'!I:I,"Not Found")</f>
        <v>120</v>
      </c>
      <c r="P362" s="100" t="str" cm="1">
        <f t="array" ref="P362">_xlfn.IFS(
 O362 &lt;= 2, "Very Low",
 O362 &lt;= 5, "Low",
 O362 &lt;= 10, "Lower-Middle",
 O362 &lt;= 25, "Middle",
 O362 &lt;= 50, "Upper-Middle",
 O362 &lt;= 100, "High",
 O362 &lt;= 200, "Very High",
 O362 &lt;= 400, "Ultra High"
)</f>
        <v>Very High</v>
      </c>
      <c r="Q362" s="33">
        <f>_xlfn.XLOOKUP(A362,'Patient Health Records'!A:A,'Patient Health Records'!E:E,"Not Found")</f>
        <v>31.717230367252146</v>
      </c>
      <c r="R362" s="100" t="b">
        <f>_xlfn.XLOOKUP(A362,'Patient Health Records'!A362:A1361,'Patient Health Records'!T362:T1361,"Not Found")</f>
        <v>1</v>
      </c>
      <c r="S362" s="100" t="b" cm="1">
        <f t="array" ref="S362">_xlfn.SWITCH(R362, "Yes", TRUE, "No", FALSE, R362)</f>
        <v>1</v>
      </c>
      <c r="T362" s="100" t="str">
        <f>_xlfn.XLOOKUP(A362,'Patient Health Records'!A:A,'Patient Health Records'!V:V,"Not Found")</f>
        <v>Cancer</v>
      </c>
      <c r="U362" s="100" t="str">
        <f>_xlfn.XLOOKUP(A362,'Patient Health Records'!A:A,'Patient Health Records'!X:X,"Not Found")</f>
        <v>Critical</v>
      </c>
      <c r="V362" s="100" t="b">
        <f>_xlfn.XLOOKUP(A362,'Billing Details'!A:A,'Billing Details'!K:K,"Not Found")</f>
        <v>1</v>
      </c>
      <c r="W362" s="100" t="str">
        <f>_xlfn.XLOOKUP(A362,'Billing Details'!A:A,'Billing Details'!J:J,"Not Found")</f>
        <v>UnitedHealthcare</v>
      </c>
      <c r="X362" s="100" t="b">
        <f>_xlfn.XLOOKUP(A362,'Patient Health Records'!A:A,'Patient Health Records'!P:P,"Not Found")</f>
        <v>1</v>
      </c>
      <c r="Y362" s="100" t="b" cm="1">
        <f t="array" ref="Y362">_xlfn.SWITCH(X362, "Yes", TRUE, "No", FALSE, X362)</f>
        <v>1</v>
      </c>
      <c r="Z362" s="100" t="b">
        <f>_xlfn.XLOOKUP(A362,'Patient Health Records'!A:A,'Patient Health Records'!T:T,"Not Found")</f>
        <v>1</v>
      </c>
      <c r="AA362" s="100" t="b" cm="1">
        <f t="array" ref="AA362">_xlfn.SWITCH(Z362, "Yes", TRUE, "No", FALSE, Z362)</f>
        <v>1</v>
      </c>
      <c r="AB362" s="100" t="b">
        <f>_xlfn.XLOOKUP(A362,'Patient Health Records'!A:A,'Patient Health Records'!K:K,"Not Found")</f>
        <v>1</v>
      </c>
      <c r="AC362" s="100" t="b" cm="1">
        <f t="array" ref="AC362">_xlfn.SWITCH(AB362, "Yes", TRUE, "No", FALSE, AB362)</f>
        <v>1</v>
      </c>
    </row>
    <row r="363" spans="1:29">
      <c r="A363" s="2" t="s">
        <v>641</v>
      </c>
      <c r="B363" s="100" t="str">
        <f>_xlfn.XLOOKUP(A363,'Patient Demographics'!A363:A1362,'Patient Demographics'!H363:H1362,"Not Found")</f>
        <v>Middle-aged</v>
      </c>
      <c r="C363" s="100" t="str">
        <f>_xlfn.XLOOKUP(A363,'Patient Demographics'!A363:A1362,'Patient Demographics'!L363:L1362,"Not Found")</f>
        <v>East</v>
      </c>
      <c r="D363" s="100" t="str">
        <f>_xlfn.XLOOKUP(A363,'Patient Demographics'!A:A,'Patient Demographics'!J:J,"Not Found")</f>
        <v>West Bengal</v>
      </c>
      <c r="E363" s="100">
        <f>_xlfn.XLOOKUP(A363,'Billing Details'!A363:A1362,'Billing Details'!E363:E1362,"Not Found")</f>
        <v>500</v>
      </c>
      <c r="F363" s="100">
        <f>_xlfn.XLOOKUP(A363,'Billing Details'!A363:A1362,'Billing Details'!M363:M1362,"Not Found")</f>
        <v>329.07</v>
      </c>
      <c r="G363" s="100">
        <f>_xlfn.XLOOKUP(A363,'Patient Health Records'!A363:A1362,'Patient Health Records'!G363:G1362,"Not Found")</f>
        <v>95.2</v>
      </c>
      <c r="H363" s="17" t="str">
        <f>_xlfn.XLOOKUP(A363,'Patient Demographics'!A363:A1362,'Patient Demographics'!C363:C1362,"Not Found")</f>
        <v>Male</v>
      </c>
      <c r="I363" s="100" t="str">
        <f>_xlfn.XLOOKUP(A363,'Patient Health Records'!A363:A1362,'Patient Health Records'!B363:B1362,"Not Found")</f>
        <v>B+</v>
      </c>
      <c r="J363" s="100" t="b">
        <f>_xlfn.XLOOKUP(A363,'Patient Health Records'!A363:A1362,'Patient Health Records'!H363:H1362,"Not Found")</f>
        <v>0</v>
      </c>
      <c r="K363" s="100" t="b">
        <f>_xlfn.XLOOKUP(A363,'Patient Health Records'!A363:A1362,'Patient Health Records'!J363:J1362,"Not Found")</f>
        <v>0</v>
      </c>
      <c r="L363" s="100" t="b">
        <f>_xlfn.XLOOKUP(A363,'Billing Details'!A:A,'Billing Details'!K:K,"Not Found")</f>
        <v>1</v>
      </c>
      <c r="M363" s="100" t="str">
        <f>_xlfn.XLOOKUP(A363,'Patient Education'!A:A,'Patient Education'!B:B,"Not Found")</f>
        <v>Master's Degree</v>
      </c>
      <c r="N363" s="100" t="str">
        <f>_xlfn.XLOOKUP(A363,'Patient Education'!A:A,'Patient Education'!C:C,"None")</f>
        <v>Doctor</v>
      </c>
      <c r="O363" s="100">
        <f>_xlfn.XLOOKUP(A363,'Patient Demographics'!A:A,'Patient Demographics'!I:I,"Not Found")</f>
        <v>9</v>
      </c>
      <c r="P363" s="100" t="str" cm="1">
        <f t="array" ref="P363">_xlfn.IFS(
 O363 &lt;= 2, "Very Low",
 O363 &lt;= 5, "Low",
 O363 &lt;= 10, "Lower-Middle",
 O363 &lt;= 25, "Middle",
 O363 &lt;= 50, "Upper-Middle",
 O363 &lt;= 100, "High",
 O363 &lt;= 200, "Very High",
 O363 &lt;= 400, "Ultra High"
)</f>
        <v>Lower-Middle</v>
      </c>
      <c r="Q363" s="33">
        <f>_xlfn.XLOOKUP(A363,'Patient Health Records'!A:A,'Patient Health Records'!E:E,"Not Found")</f>
        <v>30.387181205911453</v>
      </c>
      <c r="R363" s="100" t="b">
        <f>_xlfn.XLOOKUP(A363,'Patient Health Records'!A363:A1362,'Patient Health Records'!T363:T1362,"Not Found")</f>
        <v>1</v>
      </c>
      <c r="S363" s="100" t="b" cm="1">
        <f t="array" ref="S363">_xlfn.SWITCH(R363, "Yes", TRUE, "No", FALSE, R363)</f>
        <v>1</v>
      </c>
      <c r="T363" s="100" t="str">
        <f>_xlfn.XLOOKUP(A363,'Patient Health Records'!A:A,'Patient Health Records'!V:V,"Not Found")</f>
        <v>Stroke</v>
      </c>
      <c r="U363" s="100" t="str">
        <f>_xlfn.XLOOKUP(A363,'Patient Health Records'!A:A,'Patient Health Records'!X:X,"Not Found")</f>
        <v>Critical</v>
      </c>
      <c r="V363" s="100" t="b">
        <f>_xlfn.XLOOKUP(A363,'Billing Details'!A:A,'Billing Details'!K:K,"Not Found")</f>
        <v>1</v>
      </c>
      <c r="W363" s="100" t="str">
        <f>_xlfn.XLOOKUP(A363,'Billing Details'!A:A,'Billing Details'!J:J,"Not Found")</f>
        <v>Aetna</v>
      </c>
      <c r="X363" s="100" t="b">
        <f>_xlfn.XLOOKUP(A363,'Patient Health Records'!A:A,'Patient Health Records'!P:P,"Not Found")</f>
        <v>0</v>
      </c>
      <c r="Y363" s="100" t="b" cm="1">
        <f t="array" ref="Y363">_xlfn.SWITCH(X363, "Yes", TRUE, "No", FALSE, X363)</f>
        <v>0</v>
      </c>
      <c r="Z363" s="100" t="b">
        <f>_xlfn.XLOOKUP(A363,'Patient Health Records'!A:A,'Patient Health Records'!T:T,"Not Found")</f>
        <v>1</v>
      </c>
      <c r="AA363" s="100" t="b" cm="1">
        <f t="array" ref="AA363">_xlfn.SWITCH(Z363, "Yes", TRUE, "No", FALSE, Z363)</f>
        <v>1</v>
      </c>
      <c r="AB363" s="100" t="b">
        <f>_xlfn.XLOOKUP(A363,'Patient Health Records'!A:A,'Patient Health Records'!K:K,"Not Found")</f>
        <v>0</v>
      </c>
      <c r="AC363" s="100" t="b" cm="1">
        <f t="array" ref="AC363">_xlfn.SWITCH(AB363, "Yes", TRUE, "No", FALSE, AB363)</f>
        <v>0</v>
      </c>
    </row>
    <row r="364" spans="1:29">
      <c r="A364" s="2" t="s">
        <v>643</v>
      </c>
      <c r="B364" s="100" t="str">
        <f>_xlfn.XLOOKUP(A364,'Patient Demographics'!A364:A1363,'Patient Demographics'!H364:H1363,"Not Found")</f>
        <v>Middle-aged</v>
      </c>
      <c r="C364" s="100" t="str">
        <f>_xlfn.XLOOKUP(A364,'Patient Demographics'!A364:A1363,'Patient Demographics'!L364:L1363,"Not Found")</f>
        <v>West</v>
      </c>
      <c r="D364" s="100" t="str">
        <f>_xlfn.XLOOKUP(A364,'Patient Demographics'!A:A,'Patient Demographics'!J:J,"Not Found")</f>
        <v>Gujarat</v>
      </c>
      <c r="E364" s="100">
        <f>_xlfn.XLOOKUP(A364,'Billing Details'!A364:A1363,'Billing Details'!E364:E1363,"Not Found")</f>
        <v>60000</v>
      </c>
      <c r="F364" s="100">
        <f>_xlfn.XLOOKUP(A364,'Billing Details'!A364:A1363,'Billing Details'!M364:M1363,"Not Found")</f>
        <v>37716.720000000001</v>
      </c>
      <c r="G364" s="100">
        <f>_xlfn.XLOOKUP(A364,'Patient Health Records'!A364:A1363,'Patient Health Records'!G364:G1363,"Not Found")</f>
        <v>94</v>
      </c>
      <c r="H364" s="17" t="str">
        <f>_xlfn.XLOOKUP(A364,'Patient Demographics'!A364:A1363,'Patient Demographics'!C364:C1363,"Not Found")</f>
        <v>Male</v>
      </c>
      <c r="I364" s="100" t="str">
        <f>_xlfn.XLOOKUP(A364,'Patient Health Records'!A364:A1363,'Patient Health Records'!B364:B1363,"Not Found")</f>
        <v>O-</v>
      </c>
      <c r="J364" s="100" t="b">
        <f>_xlfn.XLOOKUP(A364,'Patient Health Records'!A364:A1363,'Patient Health Records'!H364:H1363,"Not Found")</f>
        <v>1</v>
      </c>
      <c r="K364" s="100" t="b">
        <f>_xlfn.XLOOKUP(A364,'Patient Health Records'!A364:A1363,'Patient Health Records'!J364:J1363,"Not Found")</f>
        <v>0</v>
      </c>
      <c r="L364" s="100" t="b">
        <f>_xlfn.XLOOKUP(A364,'Billing Details'!A:A,'Billing Details'!K:K,"Not Found")</f>
        <v>1</v>
      </c>
      <c r="M364" s="100" t="str">
        <f>_xlfn.XLOOKUP(A364,'Patient Education'!A:A,'Patient Education'!B:B,"Not Found")</f>
        <v>School</v>
      </c>
      <c r="N364" s="100" t="str">
        <f>_xlfn.XLOOKUP(A364,'Patient Education'!A:A,'Patient Education'!C:C,"None")</f>
        <v>Retail Worker</v>
      </c>
      <c r="O364" s="100">
        <f>_xlfn.XLOOKUP(A364,'Patient Demographics'!A:A,'Patient Demographics'!I:I,"Not Found")</f>
        <v>5</v>
      </c>
      <c r="P364" s="100" t="str" cm="1">
        <f t="array" ref="P364">_xlfn.IFS(
 O364 &lt;= 2, "Very Low",
 O364 &lt;= 5, "Low",
 O364 &lt;= 10, "Lower-Middle",
 O364 &lt;= 25, "Middle",
 O364 &lt;= 50, "Upper-Middle",
 O364 &lt;= 100, "High",
 O364 &lt;= 200, "Very High",
 O364 &lt;= 400, "Ultra High"
)</f>
        <v>Low</v>
      </c>
      <c r="Q364" s="33">
        <f>_xlfn.XLOOKUP(A364,'Patient Health Records'!A:A,'Patient Health Records'!E:E,"Not Found")</f>
        <v>34.112353026564087</v>
      </c>
      <c r="R364" s="100" t="b">
        <f>_xlfn.XLOOKUP(A364,'Patient Health Records'!A364:A1363,'Patient Health Records'!T364:T1363,"Not Found")</f>
        <v>1</v>
      </c>
      <c r="S364" s="100" t="b" cm="1">
        <f t="array" ref="S364">_xlfn.SWITCH(R364, "Yes", TRUE, "No", FALSE, R364)</f>
        <v>1</v>
      </c>
      <c r="T364" s="100" t="str">
        <f>_xlfn.XLOOKUP(A364,'Patient Health Records'!A:A,'Patient Health Records'!V:V,"Not Found")</f>
        <v>Prostate Cancer</v>
      </c>
      <c r="U364" s="100" t="str">
        <f>_xlfn.XLOOKUP(A364,'Patient Health Records'!A:A,'Patient Health Records'!X:X,"Not Found")</f>
        <v>Critical</v>
      </c>
      <c r="V364" s="100" t="b">
        <f>_xlfn.XLOOKUP(A364,'Billing Details'!A:A,'Billing Details'!K:K,"Not Found")</f>
        <v>1</v>
      </c>
      <c r="W364" s="100" t="str">
        <f>_xlfn.XLOOKUP(A364,'Billing Details'!A:A,'Billing Details'!J:J,"Not Found")</f>
        <v>Cigna</v>
      </c>
      <c r="X364" s="100" t="b">
        <f>_xlfn.XLOOKUP(A364,'Patient Health Records'!A:A,'Patient Health Records'!P:P,"Not Found")</f>
        <v>0</v>
      </c>
      <c r="Y364" s="100" t="b" cm="1">
        <f t="array" ref="Y364">_xlfn.SWITCH(X364, "Yes", TRUE, "No", FALSE, X364)</f>
        <v>0</v>
      </c>
      <c r="Z364" s="100" t="b">
        <f>_xlfn.XLOOKUP(A364,'Patient Health Records'!A:A,'Patient Health Records'!T:T,"Not Found")</f>
        <v>1</v>
      </c>
      <c r="AA364" s="100" t="b" cm="1">
        <f t="array" ref="AA364">_xlfn.SWITCH(Z364, "Yes", TRUE, "No", FALSE, Z364)</f>
        <v>1</v>
      </c>
      <c r="AB364" s="100" t="b">
        <f>_xlfn.XLOOKUP(A364,'Patient Health Records'!A:A,'Patient Health Records'!K:K,"Not Found")</f>
        <v>0</v>
      </c>
      <c r="AC364" s="100" t="b" cm="1">
        <f t="array" ref="AC364">_xlfn.SWITCH(AB364, "Yes", TRUE, "No", FALSE, AB364)</f>
        <v>0</v>
      </c>
    </row>
    <row r="365" spans="1:29">
      <c r="A365" s="2" t="s">
        <v>644</v>
      </c>
      <c r="B365" s="100" t="str">
        <f>_xlfn.XLOOKUP(A365,'Patient Demographics'!A365:A1364,'Patient Demographics'!H365:H1364,"Not Found")</f>
        <v>Senior</v>
      </c>
      <c r="C365" s="100" t="str">
        <f>_xlfn.XLOOKUP(A365,'Patient Demographics'!A365:A1364,'Patient Demographics'!L365:L1364,"Not Found")</f>
        <v>North</v>
      </c>
      <c r="D365" s="100" t="str">
        <f>_xlfn.XLOOKUP(A365,'Patient Demographics'!A:A,'Patient Demographics'!J:J,"Not Found")</f>
        <v>Uttar Pradesh</v>
      </c>
      <c r="E365" s="100">
        <f>_xlfn.XLOOKUP(A365,'Billing Details'!A365:A1364,'Billing Details'!E365:E1364,"Not Found")</f>
        <v>30000</v>
      </c>
      <c r="F365" s="100">
        <f>_xlfn.XLOOKUP(A365,'Billing Details'!A365:A1364,'Billing Details'!M365:M1364,"Not Found")</f>
        <v>26951.94</v>
      </c>
      <c r="G365" s="100">
        <f>_xlfn.XLOOKUP(A365,'Patient Health Records'!A365:A1364,'Patient Health Records'!G365:G1364,"Not Found")</f>
        <v>74.099999999999994</v>
      </c>
      <c r="H365" s="17" t="str">
        <f>_xlfn.XLOOKUP(A365,'Patient Demographics'!A365:A1364,'Patient Demographics'!C365:C1364,"Not Found")</f>
        <v>Female</v>
      </c>
      <c r="I365" s="100" t="str">
        <f>_xlfn.XLOOKUP(A365,'Patient Health Records'!A365:A1364,'Patient Health Records'!B365:B1364,"Not Found")</f>
        <v>B-</v>
      </c>
      <c r="J365" s="100" t="b">
        <f>_xlfn.XLOOKUP(A365,'Patient Health Records'!A365:A1364,'Patient Health Records'!H365:H1364,"Not Found")</f>
        <v>1</v>
      </c>
      <c r="K365" s="100" t="b">
        <f>_xlfn.XLOOKUP(A365,'Patient Health Records'!A365:A1364,'Patient Health Records'!J365:J1364,"Not Found")</f>
        <v>1</v>
      </c>
      <c r="L365" s="100" t="b">
        <f>_xlfn.XLOOKUP(A365,'Billing Details'!A:A,'Billing Details'!K:K,"Not Found")</f>
        <v>1</v>
      </c>
      <c r="M365" s="100" t="str">
        <f>_xlfn.XLOOKUP(A365,'Patient Education'!A:A,'Patient Education'!B:B,"Not Found")</f>
        <v>Master's Degree</v>
      </c>
      <c r="N365" s="100" t="str">
        <f>_xlfn.XLOOKUP(A365,'Patient Education'!A:A,'Patient Education'!C:C,"None")</f>
        <v>Doctor</v>
      </c>
      <c r="O365" s="100">
        <f>_xlfn.XLOOKUP(A365,'Patient Demographics'!A:A,'Patient Demographics'!I:I,"Not Found")</f>
        <v>0.5</v>
      </c>
      <c r="P365" s="100" t="str" cm="1">
        <f t="array" ref="P365">_xlfn.IFS(
 O365 &lt;= 2, "Very Low",
 O365 &lt;= 5, "Low",
 O365 &lt;= 10, "Lower-Middle",
 O365 &lt;= 25, "Middle",
 O365 &lt;= 50, "Upper-Middle",
 O365 &lt;= 100, "High",
 O365 &lt;= 200, "Very High",
 O365 &lt;= 400, "Ultra High"
)</f>
        <v>Very Low</v>
      </c>
      <c r="Q365" s="33">
        <f>_xlfn.XLOOKUP(A365,'Patient Health Records'!A:A,'Patient Health Records'!E:E,"Not Found")</f>
        <v>30.062071483630163</v>
      </c>
      <c r="R365" s="100" t="b">
        <f>_xlfn.XLOOKUP(A365,'Patient Health Records'!A365:A1364,'Patient Health Records'!T365:T1364,"Not Found")</f>
        <v>1</v>
      </c>
      <c r="S365" s="100" t="b" cm="1">
        <f t="array" ref="S365">_xlfn.SWITCH(R365, "Yes", TRUE, "No", FALSE, R365)</f>
        <v>1</v>
      </c>
      <c r="T365" s="100" t="str">
        <f>_xlfn.XLOOKUP(A365,'Patient Health Records'!A:A,'Patient Health Records'!V:V,"Not Found")</f>
        <v>Allergic Reaction</v>
      </c>
      <c r="U365" s="100" t="str">
        <f>_xlfn.XLOOKUP(A365,'Patient Health Records'!A:A,'Patient Health Records'!X:X,"Not Found")</f>
        <v>Critical</v>
      </c>
      <c r="V365" s="100" t="b">
        <f>_xlfn.XLOOKUP(A365,'Billing Details'!A:A,'Billing Details'!K:K,"Not Found")</f>
        <v>1</v>
      </c>
      <c r="W365" s="100" t="str">
        <f>_xlfn.XLOOKUP(A365,'Billing Details'!A:A,'Billing Details'!J:J,"Not Found")</f>
        <v>Medicare</v>
      </c>
      <c r="X365" s="100" t="b">
        <f>_xlfn.XLOOKUP(A365,'Patient Health Records'!A:A,'Patient Health Records'!P:P,"Not Found")</f>
        <v>1</v>
      </c>
      <c r="Y365" s="100" t="b" cm="1">
        <f t="array" ref="Y365">_xlfn.SWITCH(X365, "Yes", TRUE, "No", FALSE, X365)</f>
        <v>1</v>
      </c>
      <c r="Z365" s="100" t="b">
        <f>_xlfn.XLOOKUP(A365,'Patient Health Records'!A:A,'Patient Health Records'!T:T,"Not Found")</f>
        <v>1</v>
      </c>
      <c r="AA365" s="100" t="b" cm="1">
        <f t="array" ref="AA365">_xlfn.SWITCH(Z365, "Yes", TRUE, "No", FALSE, Z365)</f>
        <v>1</v>
      </c>
      <c r="AB365" s="100" t="b">
        <f>_xlfn.XLOOKUP(A365,'Patient Health Records'!A:A,'Patient Health Records'!K:K,"Not Found")</f>
        <v>1</v>
      </c>
      <c r="AC365" s="100" t="b" cm="1">
        <f t="array" ref="AC365">_xlfn.SWITCH(AB365, "Yes", TRUE, "No", FALSE, AB365)</f>
        <v>1</v>
      </c>
    </row>
    <row r="366" spans="1:29">
      <c r="A366" s="2" t="s">
        <v>646</v>
      </c>
      <c r="B366" s="100" t="str">
        <f>_xlfn.XLOOKUP(A366,'Patient Demographics'!A366:A1365,'Patient Demographics'!H366:H1365,"Not Found")</f>
        <v>Middle-aged</v>
      </c>
      <c r="C366" s="100" t="str">
        <f>_xlfn.XLOOKUP(A366,'Patient Demographics'!A366:A1365,'Patient Demographics'!L366:L1365,"Not Found")</f>
        <v>South</v>
      </c>
      <c r="D366" s="100" t="str">
        <f>_xlfn.XLOOKUP(A366,'Patient Demographics'!A:A,'Patient Demographics'!J:J,"Not Found")</f>
        <v>Tamil Nadu</v>
      </c>
      <c r="E366" s="100">
        <f>_xlfn.XLOOKUP(A366,'Billing Details'!A366:A1365,'Billing Details'!E366:E1365,"Not Found")</f>
        <v>500</v>
      </c>
      <c r="F366" s="100">
        <f>_xlfn.XLOOKUP(A366,'Billing Details'!A366:A1365,'Billing Details'!M366:M1365,"Not Found")</f>
        <v>440.1</v>
      </c>
      <c r="G366" s="100">
        <f>_xlfn.XLOOKUP(A366,'Patient Health Records'!A366:A1365,'Patient Health Records'!G366:G1365,"Not Found")</f>
        <v>87.5</v>
      </c>
      <c r="H366" s="17" t="str">
        <f>_xlfn.XLOOKUP(A366,'Patient Demographics'!A366:A1365,'Patient Demographics'!C366:C1365,"Not Found")</f>
        <v>Male</v>
      </c>
      <c r="I366" s="100" t="str">
        <f>_xlfn.XLOOKUP(A366,'Patient Health Records'!A366:A1365,'Patient Health Records'!B366:B1365,"Not Found")</f>
        <v>B-</v>
      </c>
      <c r="J366" s="100" t="b">
        <f>_xlfn.XLOOKUP(A366,'Patient Health Records'!A366:A1365,'Patient Health Records'!H366:H1365,"Not Found")</f>
        <v>0</v>
      </c>
      <c r="K366" s="100" t="b">
        <f>_xlfn.XLOOKUP(A366,'Patient Health Records'!A366:A1365,'Patient Health Records'!J366:J1365,"Not Found")</f>
        <v>0</v>
      </c>
      <c r="L366" s="100" t="b">
        <f>_xlfn.XLOOKUP(A366,'Billing Details'!A:A,'Billing Details'!K:K,"Not Found")</f>
        <v>1</v>
      </c>
      <c r="M366" s="100" t="str">
        <f>_xlfn.XLOOKUP(A366,'Patient Education'!A:A,'Patient Education'!B:B,"Not Found")</f>
        <v>High School</v>
      </c>
      <c r="N366" s="100" t="str">
        <f>_xlfn.XLOOKUP(A366,'Patient Education'!A:A,'Patient Education'!C:C,"None")</f>
        <v>Unemployed</v>
      </c>
      <c r="O366" s="100">
        <f>_xlfn.XLOOKUP(A366,'Patient Demographics'!A:A,'Patient Demographics'!I:I,"Not Found")</f>
        <v>15</v>
      </c>
      <c r="P366" s="100" t="str" cm="1">
        <f t="array" ref="P366">_xlfn.IFS(
 O366 &lt;= 2, "Very Low",
 O366 &lt;= 5, "Low",
 O366 &lt;= 10, "Lower-Middle",
 O366 &lt;= 25, "Middle",
 O366 &lt;= 50, "Upper-Middle",
 O366 &lt;= 100, "High",
 O366 &lt;= 200, "Very High",
 O366 &lt;= 400, "Ultra High"
)</f>
        <v>Middle</v>
      </c>
      <c r="Q366" s="33">
        <f>_xlfn.XLOOKUP(A366,'Patient Health Records'!A:A,'Patient Health Records'!E:E,"Not Found")</f>
        <v>33.340954122847123</v>
      </c>
      <c r="R366" s="100" t="b">
        <f>_xlfn.XLOOKUP(A366,'Patient Health Records'!A366:A1365,'Patient Health Records'!T366:T1365,"Not Found")</f>
        <v>1</v>
      </c>
      <c r="S366" s="100" t="b" cm="1">
        <f t="array" ref="S366">_xlfn.SWITCH(R366, "Yes", TRUE, "No", FALSE, R366)</f>
        <v>1</v>
      </c>
      <c r="T366" s="100" t="str">
        <f>_xlfn.XLOOKUP(A366,'Patient Health Records'!A:A,'Patient Health Records'!V:V,"Not Found")</f>
        <v>Heart Attack</v>
      </c>
      <c r="U366" s="100" t="str">
        <f>_xlfn.XLOOKUP(A366,'Patient Health Records'!A:A,'Patient Health Records'!X:X,"Not Found")</f>
        <v>Critical</v>
      </c>
      <c r="V366" s="100" t="b">
        <f>_xlfn.XLOOKUP(A366,'Billing Details'!A:A,'Billing Details'!K:K,"Not Found")</f>
        <v>1</v>
      </c>
      <c r="W366" s="100" t="str">
        <f>_xlfn.XLOOKUP(A366,'Billing Details'!A:A,'Billing Details'!J:J,"Not Found")</f>
        <v>Medicare</v>
      </c>
      <c r="X366" s="100" t="b">
        <f>_xlfn.XLOOKUP(A366,'Patient Health Records'!A:A,'Patient Health Records'!P:P,"Not Found")</f>
        <v>1</v>
      </c>
      <c r="Y366" s="100" t="b" cm="1">
        <f t="array" ref="Y366">_xlfn.SWITCH(X366, "Yes", TRUE, "No", FALSE, X366)</f>
        <v>1</v>
      </c>
      <c r="Z366" s="100" t="b">
        <f>_xlfn.XLOOKUP(A366,'Patient Health Records'!A:A,'Patient Health Records'!T:T,"Not Found")</f>
        <v>1</v>
      </c>
      <c r="AA366" s="100" t="b" cm="1">
        <f t="array" ref="AA366">_xlfn.SWITCH(Z366, "Yes", TRUE, "No", FALSE, Z366)</f>
        <v>1</v>
      </c>
      <c r="AB366" s="100" t="b">
        <f>_xlfn.XLOOKUP(A366,'Patient Health Records'!A:A,'Patient Health Records'!K:K,"Not Found")</f>
        <v>0</v>
      </c>
      <c r="AC366" s="100" t="b" cm="1">
        <f t="array" ref="AC366">_xlfn.SWITCH(AB366, "Yes", TRUE, "No", FALSE, AB366)</f>
        <v>0</v>
      </c>
    </row>
    <row r="367" spans="1:29">
      <c r="A367" s="2" t="s">
        <v>647</v>
      </c>
      <c r="B367" s="100" t="str">
        <f>_xlfn.XLOOKUP(A367,'Patient Demographics'!A367:A1366,'Patient Demographics'!H367:H1366,"Not Found")</f>
        <v>Senior</v>
      </c>
      <c r="C367" s="100" t="str">
        <f>_xlfn.XLOOKUP(A367,'Patient Demographics'!A367:A1366,'Patient Demographics'!L367:L1366,"Not Found")</f>
        <v>West</v>
      </c>
      <c r="D367" s="100" t="str">
        <f>_xlfn.XLOOKUP(A367,'Patient Demographics'!A:A,'Patient Demographics'!J:J,"Not Found")</f>
        <v>Gujarat</v>
      </c>
      <c r="E367" s="100">
        <f>_xlfn.XLOOKUP(A367,'Billing Details'!A367:A1366,'Billing Details'!E367:E1366,"Not Found")</f>
        <v>1000</v>
      </c>
      <c r="F367" s="100">
        <f>_xlfn.XLOOKUP(A367,'Billing Details'!A367:A1366,'Billing Details'!M367:M1366,"Not Found")</f>
        <v>0</v>
      </c>
      <c r="G367" s="100">
        <f>_xlfn.XLOOKUP(A367,'Patient Health Records'!A367:A1366,'Patient Health Records'!G367:G1366,"Not Found")</f>
        <v>72.599999999999994</v>
      </c>
      <c r="H367" s="17" t="str">
        <f>_xlfn.XLOOKUP(A367,'Patient Demographics'!A367:A1366,'Patient Demographics'!C367:C1366,"Not Found")</f>
        <v>Male</v>
      </c>
      <c r="I367" s="100" t="str">
        <f>_xlfn.XLOOKUP(A367,'Patient Health Records'!A367:A1366,'Patient Health Records'!B367:B1366,"Not Found")</f>
        <v>B-</v>
      </c>
      <c r="J367" s="100" t="b">
        <f>_xlfn.XLOOKUP(A367,'Patient Health Records'!A367:A1366,'Patient Health Records'!H367:H1366,"Not Found")</f>
        <v>0</v>
      </c>
      <c r="K367" s="100" t="b">
        <f>_xlfn.XLOOKUP(A367,'Patient Health Records'!A367:A1366,'Patient Health Records'!J367:J1366,"Not Found")</f>
        <v>1</v>
      </c>
      <c r="L367" s="100" t="b">
        <f>_xlfn.XLOOKUP(A367,'Billing Details'!A:A,'Billing Details'!K:K,"Not Found")</f>
        <v>0</v>
      </c>
      <c r="M367" s="100" t="str">
        <f>_xlfn.XLOOKUP(A367,'Patient Education'!A:A,'Patient Education'!B:B,"Not Found")</f>
        <v>Master's Degree</v>
      </c>
      <c r="N367" s="100" t="str">
        <f>_xlfn.XLOOKUP(A367,'Patient Education'!A:A,'Patient Education'!C:C,"None")</f>
        <v>Software Engineer</v>
      </c>
      <c r="O367" s="100">
        <f>_xlfn.XLOOKUP(A367,'Patient Demographics'!A:A,'Patient Demographics'!I:I,"Not Found")</f>
        <v>30</v>
      </c>
      <c r="P367" s="100" t="str" cm="1">
        <f t="array" ref="P367">_xlfn.IFS(
 O367 &lt;= 2, "Very Low",
 O367 &lt;= 5, "Low",
 O367 &lt;= 10, "Lower-Middle",
 O367 &lt;= 25, "Middle",
 O367 &lt;= 50, "Upper-Middle",
 O367 &lt;= 100, "High",
 O367 &lt;= 200, "Very High",
 O367 &lt;= 400, "Ultra High"
)</f>
        <v>Upper-Middle</v>
      </c>
      <c r="Q367" s="33">
        <f>_xlfn.XLOOKUP(A367,'Patient Health Records'!A:A,'Patient Health Records'!E:E,"Not Found")</f>
        <v>25.722789115646261</v>
      </c>
      <c r="R367" s="100" t="b">
        <f>_xlfn.XLOOKUP(A367,'Patient Health Records'!A367:A1366,'Patient Health Records'!T367:T1366,"Not Found")</f>
        <v>0</v>
      </c>
      <c r="S367" s="100" t="b" cm="1">
        <f t="array" ref="S367">_xlfn.SWITCH(R367, "Yes", TRUE, "No", FALSE, R367)</f>
        <v>0</v>
      </c>
      <c r="T367" s="100" t="str">
        <f>_xlfn.XLOOKUP(A367,'Patient Health Records'!A:A,'Patient Health Records'!V:V,"Not Found")</f>
        <v>Childbirth</v>
      </c>
      <c r="U367" s="100" t="str">
        <f>_xlfn.XLOOKUP(A367,'Patient Health Records'!A:A,'Patient Health Records'!X:X,"Not Found")</f>
        <v>Recovered</v>
      </c>
      <c r="V367" s="100" t="b">
        <f>_xlfn.XLOOKUP(A367,'Billing Details'!A:A,'Billing Details'!K:K,"Not Found")</f>
        <v>0</v>
      </c>
      <c r="W367" s="100">
        <f>_xlfn.XLOOKUP(A367,'Billing Details'!A:A,'Billing Details'!J:J,"Not Found")</f>
        <v>0</v>
      </c>
      <c r="X367" s="100" t="b">
        <f>_xlfn.XLOOKUP(A367,'Patient Health Records'!A:A,'Patient Health Records'!P:P,"Not Found")</f>
        <v>0</v>
      </c>
      <c r="Y367" s="100" t="b" cm="1">
        <f t="array" ref="Y367">_xlfn.SWITCH(X367, "Yes", TRUE, "No", FALSE, X367)</f>
        <v>0</v>
      </c>
      <c r="Z367" s="100" t="b">
        <f>_xlfn.XLOOKUP(A367,'Patient Health Records'!A:A,'Patient Health Records'!T:T,"Not Found")</f>
        <v>0</v>
      </c>
      <c r="AA367" s="100" t="b" cm="1">
        <f t="array" ref="AA367">_xlfn.SWITCH(Z367, "Yes", TRUE, "No", FALSE, Z367)</f>
        <v>0</v>
      </c>
      <c r="AB367" s="100" t="b">
        <f>_xlfn.XLOOKUP(A367,'Patient Health Records'!A:A,'Patient Health Records'!K:K,"Not Found")</f>
        <v>0</v>
      </c>
      <c r="AC367" s="100" t="b" cm="1">
        <f t="array" ref="AC367">_xlfn.SWITCH(AB367, "Yes", TRUE, "No", FALSE, AB367)</f>
        <v>0</v>
      </c>
    </row>
    <row r="368" spans="1:29">
      <c r="A368" s="2" t="s">
        <v>648</v>
      </c>
      <c r="B368" s="100" t="str">
        <f>_xlfn.XLOOKUP(A368,'Patient Demographics'!A368:A1367,'Patient Demographics'!H368:H1367,"Not Found")</f>
        <v>Middle-aged</v>
      </c>
      <c r="C368" s="100" t="str">
        <f>_xlfn.XLOOKUP(A368,'Patient Demographics'!A368:A1367,'Patient Demographics'!L368:L1367,"Not Found")</f>
        <v>West</v>
      </c>
      <c r="D368" s="100" t="str">
        <f>_xlfn.XLOOKUP(A368,'Patient Demographics'!A:A,'Patient Demographics'!J:J,"Not Found")</f>
        <v>Gujarat</v>
      </c>
      <c r="E368" s="100">
        <f>_xlfn.XLOOKUP(A368,'Billing Details'!A368:A1367,'Billing Details'!E368:E1367,"Not Found")</f>
        <v>20000</v>
      </c>
      <c r="F368" s="100">
        <f>_xlfn.XLOOKUP(A368,'Billing Details'!A368:A1367,'Billing Details'!M368:M1367,"Not Found")</f>
        <v>16143.4</v>
      </c>
      <c r="G368" s="100">
        <f>_xlfn.XLOOKUP(A368,'Patient Health Records'!A368:A1367,'Patient Health Records'!G368:G1367,"Not Found")</f>
        <v>76.7</v>
      </c>
      <c r="H368" s="17" t="str">
        <f>_xlfn.XLOOKUP(A368,'Patient Demographics'!A368:A1367,'Patient Demographics'!C368:C1367,"Not Found")</f>
        <v>Female</v>
      </c>
      <c r="I368" s="100" t="str">
        <f>_xlfn.XLOOKUP(A368,'Patient Health Records'!A368:A1367,'Patient Health Records'!B368:B1367,"Not Found")</f>
        <v>AB-</v>
      </c>
      <c r="J368" s="100" t="b">
        <f>_xlfn.XLOOKUP(A368,'Patient Health Records'!A368:A1367,'Patient Health Records'!H368:H1367,"Not Found")</f>
        <v>1</v>
      </c>
      <c r="K368" s="100" t="b">
        <f>_xlfn.XLOOKUP(A368,'Patient Health Records'!A368:A1367,'Patient Health Records'!J368:J1367,"Not Found")</f>
        <v>0</v>
      </c>
      <c r="L368" s="100" t="b">
        <f>_xlfn.XLOOKUP(A368,'Billing Details'!A:A,'Billing Details'!K:K,"Not Found")</f>
        <v>1</v>
      </c>
      <c r="M368" s="100" t="str">
        <f>_xlfn.XLOOKUP(A368,'Patient Education'!A:A,'Patient Education'!B:B,"Not Found")</f>
        <v>High School</v>
      </c>
      <c r="N368" s="100" t="str">
        <f>_xlfn.XLOOKUP(A368,'Patient Education'!A:A,'Patient Education'!C:C,"None")</f>
        <v>Unemployed</v>
      </c>
      <c r="O368" s="100">
        <f>_xlfn.XLOOKUP(A368,'Patient Demographics'!A:A,'Patient Demographics'!I:I,"Not Found")</f>
        <v>7</v>
      </c>
      <c r="P368" s="100" t="str" cm="1">
        <f t="array" ref="P368">_xlfn.IFS(
 O368 &lt;= 2, "Very Low",
 O368 &lt;= 5, "Low",
 O368 &lt;= 10, "Lower-Middle",
 O368 &lt;= 25, "Middle",
 O368 &lt;= 50, "Upper-Middle",
 O368 &lt;= 100, "High",
 O368 &lt;= 200, "Very High",
 O368 &lt;= 400, "Ultra High"
)</f>
        <v>Lower-Middle</v>
      </c>
      <c r="Q368" s="33">
        <f>_xlfn.XLOOKUP(A368,'Patient Health Records'!A:A,'Patient Health Records'!E:E,"Not Found")</f>
        <v>31.92507804370447</v>
      </c>
      <c r="R368" s="100" t="b">
        <f>_xlfn.XLOOKUP(A368,'Patient Health Records'!A368:A1367,'Patient Health Records'!T368:T1367,"Not Found")</f>
        <v>1</v>
      </c>
      <c r="S368" s="100" t="b" cm="1">
        <f t="array" ref="S368">_xlfn.SWITCH(R368, "Yes", TRUE, "No", FALSE, R368)</f>
        <v>1</v>
      </c>
      <c r="T368" s="100" t="str">
        <f>_xlfn.XLOOKUP(A368,'Patient Health Records'!A:A,'Patient Health Records'!V:V,"Not Found")</f>
        <v>Fractured Leg</v>
      </c>
      <c r="U368" s="100" t="str">
        <f>_xlfn.XLOOKUP(A368,'Patient Health Records'!A:A,'Patient Health Records'!X:X,"Not Found")</f>
        <v>Recovered</v>
      </c>
      <c r="V368" s="100" t="b">
        <f>_xlfn.XLOOKUP(A368,'Billing Details'!A:A,'Billing Details'!K:K,"Not Found")</f>
        <v>1</v>
      </c>
      <c r="W368" s="100" t="str">
        <f>_xlfn.XLOOKUP(A368,'Billing Details'!A:A,'Billing Details'!J:J,"Not Found")</f>
        <v>Medicare</v>
      </c>
      <c r="X368" s="100" t="b">
        <f>_xlfn.XLOOKUP(A368,'Patient Health Records'!A:A,'Patient Health Records'!P:P,"Not Found")</f>
        <v>1</v>
      </c>
      <c r="Y368" s="100" t="b" cm="1">
        <f t="array" ref="Y368">_xlfn.SWITCH(X368, "Yes", TRUE, "No", FALSE, X368)</f>
        <v>1</v>
      </c>
      <c r="Z368" s="100" t="b">
        <f>_xlfn.XLOOKUP(A368,'Patient Health Records'!A:A,'Patient Health Records'!T:T,"Not Found")</f>
        <v>1</v>
      </c>
      <c r="AA368" s="100" t="b" cm="1">
        <f t="array" ref="AA368">_xlfn.SWITCH(Z368, "Yes", TRUE, "No", FALSE, Z368)</f>
        <v>1</v>
      </c>
      <c r="AB368" s="100" t="str">
        <f>_xlfn.XLOOKUP(A368,'Patient Health Records'!A:A,'Patient Health Records'!K:K,"Not Found")</f>
        <v>Yes</v>
      </c>
      <c r="AC368" s="100" t="b" cm="1">
        <f t="array" ref="AC368">_xlfn.SWITCH(AB368, "Yes", TRUE, "No", FALSE, AB368)</f>
        <v>1</v>
      </c>
    </row>
    <row r="369" spans="1:29">
      <c r="A369" s="2" t="s">
        <v>650</v>
      </c>
      <c r="B369" s="100" t="str">
        <f>_xlfn.XLOOKUP(A369,'Patient Demographics'!A369:A1368,'Patient Demographics'!H369:H1368,"Not Found")</f>
        <v>Adult</v>
      </c>
      <c r="C369" s="100" t="str">
        <f>_xlfn.XLOOKUP(A369,'Patient Demographics'!A369:A1368,'Patient Demographics'!L369:L1368,"Not Found")</f>
        <v>North</v>
      </c>
      <c r="D369" s="100" t="str">
        <f>_xlfn.XLOOKUP(A369,'Patient Demographics'!A:A,'Patient Demographics'!J:J,"Not Found")</f>
        <v>Punjab</v>
      </c>
      <c r="E369" s="100">
        <f>_xlfn.XLOOKUP(A369,'Billing Details'!A369:A1368,'Billing Details'!E369:E1368,"Not Found")</f>
        <v>100</v>
      </c>
      <c r="F369" s="100">
        <f>_xlfn.XLOOKUP(A369,'Billing Details'!A369:A1368,'Billing Details'!M369:M1368,"Not Found")</f>
        <v>65.930000000000007</v>
      </c>
      <c r="G369" s="100">
        <f>_xlfn.XLOOKUP(A369,'Patient Health Records'!A369:A1368,'Patient Health Records'!G369:G1368,"Not Found")</f>
        <v>84.2</v>
      </c>
      <c r="H369" s="17" t="str">
        <f>_xlfn.XLOOKUP(A369,'Patient Demographics'!A369:A1368,'Patient Demographics'!C369:C1368,"Not Found")</f>
        <v>Male</v>
      </c>
      <c r="I369" s="100" t="str">
        <f>_xlfn.XLOOKUP(A369,'Patient Health Records'!A369:A1368,'Patient Health Records'!B369:B1368,"Not Found")</f>
        <v>B+</v>
      </c>
      <c r="J369" s="100" t="b">
        <f>_xlfn.XLOOKUP(A369,'Patient Health Records'!A369:A1368,'Patient Health Records'!H369:H1368,"Not Found")</f>
        <v>0</v>
      </c>
      <c r="K369" s="100" t="b">
        <f>_xlfn.XLOOKUP(A369,'Patient Health Records'!A369:A1368,'Patient Health Records'!J369:J1368,"Not Found")</f>
        <v>0</v>
      </c>
      <c r="L369" s="100" t="b">
        <f>_xlfn.XLOOKUP(A369,'Billing Details'!A:A,'Billing Details'!K:K,"Not Found")</f>
        <v>1</v>
      </c>
      <c r="M369" s="100" t="str">
        <f>_xlfn.XLOOKUP(A369,'Patient Education'!A:A,'Patient Education'!B:B,"Not Found")</f>
        <v>Post-graduate</v>
      </c>
      <c r="N369" s="100" t="str">
        <f>_xlfn.XLOOKUP(A369,'Patient Education'!A:A,'Patient Education'!C:C,"None")</f>
        <v>Professor</v>
      </c>
      <c r="O369" s="100">
        <f>_xlfn.XLOOKUP(A369,'Patient Demographics'!A:A,'Patient Demographics'!I:I,"Not Found")</f>
        <v>4</v>
      </c>
      <c r="P369" s="100" t="str" cm="1">
        <f t="array" ref="P369">_xlfn.IFS(
 O369 &lt;= 2, "Very Low",
 O369 &lt;= 5, "Low",
 O369 &lt;= 10, "Lower-Middle",
 O369 &lt;= 25, "Middle",
 O369 &lt;= 50, "Upper-Middle",
 O369 &lt;= 100, "High",
 O369 &lt;= 200, "Very High",
 O369 &lt;= 400, "Ultra High"
)</f>
        <v>Low</v>
      </c>
      <c r="Q369" s="33">
        <f>_xlfn.XLOOKUP(A369,'Patient Health Records'!A:A,'Patient Health Records'!E:E,"Not Found")</f>
        <v>31.305770374776923</v>
      </c>
      <c r="R369" s="100" t="b">
        <f>_xlfn.XLOOKUP(A369,'Patient Health Records'!A369:A1368,'Patient Health Records'!T369:T1368,"Not Found")</f>
        <v>1</v>
      </c>
      <c r="S369" s="100" t="b" cm="1">
        <f t="array" ref="S369">_xlfn.SWITCH(R369, "Yes", TRUE, "No", FALSE, R369)</f>
        <v>1</v>
      </c>
      <c r="T369" s="100" t="str">
        <f>_xlfn.XLOOKUP(A369,'Patient Health Records'!A:A,'Patient Health Records'!V:V,"Not Found")</f>
        <v>Hypertension</v>
      </c>
      <c r="U369" s="100" t="str">
        <f>_xlfn.XLOOKUP(A369,'Patient Health Records'!A:A,'Patient Health Records'!X:X,"Not Found")</f>
        <v>Recovered</v>
      </c>
      <c r="V369" s="100" t="b">
        <f>_xlfn.XLOOKUP(A369,'Billing Details'!A:A,'Billing Details'!K:K,"Not Found")</f>
        <v>1</v>
      </c>
      <c r="W369" s="100" t="str">
        <f>_xlfn.XLOOKUP(A369,'Billing Details'!A:A,'Billing Details'!J:J,"Not Found")</f>
        <v>Aetna</v>
      </c>
      <c r="X369" s="100" t="b">
        <f>_xlfn.XLOOKUP(A369,'Patient Health Records'!A:A,'Patient Health Records'!P:P,"Not Found")</f>
        <v>0</v>
      </c>
      <c r="Y369" s="100" t="b" cm="1">
        <f t="array" ref="Y369">_xlfn.SWITCH(X369, "Yes", TRUE, "No", FALSE, X369)</f>
        <v>0</v>
      </c>
      <c r="Z369" s="100" t="b">
        <f>_xlfn.XLOOKUP(A369,'Patient Health Records'!A:A,'Patient Health Records'!T:T,"Not Found")</f>
        <v>1</v>
      </c>
      <c r="AA369" s="100" t="b" cm="1">
        <f t="array" ref="AA369">_xlfn.SWITCH(Z369, "Yes", TRUE, "No", FALSE, Z369)</f>
        <v>1</v>
      </c>
      <c r="AB369" s="100" t="b">
        <f>_xlfn.XLOOKUP(A369,'Patient Health Records'!A:A,'Patient Health Records'!K:K,"Not Found")</f>
        <v>0</v>
      </c>
      <c r="AC369" s="100" t="b" cm="1">
        <f t="array" ref="AC369">_xlfn.SWITCH(AB369, "Yes", TRUE, "No", FALSE, AB369)</f>
        <v>0</v>
      </c>
    </row>
    <row r="370" spans="1:29">
      <c r="A370" s="2" t="s">
        <v>651</v>
      </c>
      <c r="B370" s="100" t="str">
        <f>_xlfn.XLOOKUP(A370,'Patient Demographics'!A370:A1369,'Patient Demographics'!H370:H1369,"Not Found")</f>
        <v>Senior</v>
      </c>
      <c r="C370" s="100" t="str">
        <f>_xlfn.XLOOKUP(A370,'Patient Demographics'!A370:A1369,'Patient Demographics'!L370:L1369,"Not Found")</f>
        <v>North</v>
      </c>
      <c r="D370" s="100" t="str">
        <f>_xlfn.XLOOKUP(A370,'Patient Demographics'!A:A,'Patient Demographics'!J:J,"Not Found")</f>
        <v>Uttar Pradesh</v>
      </c>
      <c r="E370" s="100">
        <f>_xlfn.XLOOKUP(A370,'Billing Details'!A370:A1369,'Billing Details'!E370:E1369,"Not Found")</f>
        <v>500</v>
      </c>
      <c r="F370" s="100">
        <f>_xlfn.XLOOKUP(A370,'Billing Details'!A370:A1369,'Billing Details'!M370:M1369,"Not Found")</f>
        <v>0</v>
      </c>
      <c r="G370" s="100">
        <f>_xlfn.XLOOKUP(A370,'Patient Health Records'!A370:A1369,'Patient Health Records'!G370:G1369,"Not Found")</f>
        <v>79.400000000000006</v>
      </c>
      <c r="H370" s="17" t="str">
        <f>_xlfn.XLOOKUP(A370,'Patient Demographics'!A370:A1369,'Patient Demographics'!C370:C1369,"Not Found")</f>
        <v>Male</v>
      </c>
      <c r="I370" s="100" t="str">
        <f>_xlfn.XLOOKUP(A370,'Patient Health Records'!A370:A1369,'Patient Health Records'!B370:B1369,"Not Found")</f>
        <v>B+</v>
      </c>
      <c r="J370" s="100" t="b">
        <f>_xlfn.XLOOKUP(A370,'Patient Health Records'!A370:A1369,'Patient Health Records'!H370:H1369,"Not Found")</f>
        <v>0</v>
      </c>
      <c r="K370" s="100" t="b">
        <f>_xlfn.XLOOKUP(A370,'Patient Health Records'!A370:A1369,'Patient Health Records'!J370:J1369,"Not Found")</f>
        <v>0</v>
      </c>
      <c r="L370" s="100" t="b">
        <f>_xlfn.XLOOKUP(A370,'Billing Details'!A:A,'Billing Details'!K:K,"Not Found")</f>
        <v>0</v>
      </c>
      <c r="M370" s="100" t="str">
        <f>_xlfn.XLOOKUP(A370,'Patient Education'!A:A,'Patient Education'!B:B,"Not Found")</f>
        <v>School</v>
      </c>
      <c r="N370" s="100" t="str">
        <f>_xlfn.XLOOKUP(A370,'Patient Education'!A:A,'Patient Education'!C:C,"None")</f>
        <v>Driver</v>
      </c>
      <c r="O370" s="100">
        <f>_xlfn.XLOOKUP(A370,'Patient Demographics'!A:A,'Patient Demographics'!I:I,"Not Found")</f>
        <v>0.5</v>
      </c>
      <c r="P370" s="100" t="str" cm="1">
        <f t="array" ref="P370">_xlfn.IFS(
 O370 &lt;= 2, "Very Low",
 O370 &lt;= 5, "Low",
 O370 &lt;= 10, "Lower-Middle",
 O370 &lt;= 25, "Middle",
 O370 &lt;= 50, "Upper-Middle",
 O370 &lt;= 100, "High",
 O370 &lt;= 200, "Very High",
 O370 &lt;= 400, "Ultra High"
)</f>
        <v>Very Low</v>
      </c>
      <c r="Q370" s="33">
        <f>_xlfn.XLOOKUP(A370,'Patient Health Records'!A:A,'Patient Health Records'!E:E,"Not Found")</f>
        <v>33.918578324576018</v>
      </c>
      <c r="R370" s="100" t="b">
        <f>_xlfn.XLOOKUP(A370,'Patient Health Records'!A370:A1369,'Patient Health Records'!T370:T1369,"Not Found")</f>
        <v>1</v>
      </c>
      <c r="S370" s="100" t="b" cm="1">
        <f t="array" ref="S370">_xlfn.SWITCH(R370, "Yes", TRUE, "No", FALSE, R370)</f>
        <v>1</v>
      </c>
      <c r="T370" s="100" t="str">
        <f>_xlfn.XLOOKUP(A370,'Patient Health Records'!A:A,'Patient Health Records'!V:V,"Not Found")</f>
        <v>Cancer</v>
      </c>
      <c r="U370" s="100" t="str">
        <f>_xlfn.XLOOKUP(A370,'Patient Health Records'!A:A,'Patient Health Records'!X:X,"Not Found")</f>
        <v>Ongoing Treatment</v>
      </c>
      <c r="V370" s="100" t="b">
        <f>_xlfn.XLOOKUP(A370,'Billing Details'!A:A,'Billing Details'!K:K,"Not Found")</f>
        <v>0</v>
      </c>
      <c r="W370" s="100">
        <f>_xlfn.XLOOKUP(A370,'Billing Details'!A:A,'Billing Details'!J:J,"Not Found")</f>
        <v>0</v>
      </c>
      <c r="X370" s="100" t="b">
        <f>_xlfn.XLOOKUP(A370,'Patient Health Records'!A:A,'Patient Health Records'!P:P,"Not Found")</f>
        <v>0</v>
      </c>
      <c r="Y370" s="100" t="b" cm="1">
        <f t="array" ref="Y370">_xlfn.SWITCH(X370, "Yes", TRUE, "No", FALSE, X370)</f>
        <v>0</v>
      </c>
      <c r="Z370" s="100" t="b">
        <f>_xlfn.XLOOKUP(A370,'Patient Health Records'!A:A,'Patient Health Records'!T:T,"Not Found")</f>
        <v>1</v>
      </c>
      <c r="AA370" s="100" t="b" cm="1">
        <f t="array" ref="AA370">_xlfn.SWITCH(Z370, "Yes", TRUE, "No", FALSE, Z370)</f>
        <v>1</v>
      </c>
      <c r="AB370" s="100" t="b">
        <f>_xlfn.XLOOKUP(A370,'Patient Health Records'!A:A,'Patient Health Records'!K:K,"Not Found")</f>
        <v>0</v>
      </c>
      <c r="AC370" s="100" t="b" cm="1">
        <f t="array" ref="AC370">_xlfn.SWITCH(AB370, "Yes", TRUE, "No", FALSE, AB370)</f>
        <v>0</v>
      </c>
    </row>
    <row r="371" spans="1:29">
      <c r="A371" s="2" t="s">
        <v>653</v>
      </c>
      <c r="B371" s="100" t="str">
        <f>_xlfn.XLOOKUP(A371,'Patient Demographics'!A371:A1370,'Patient Demographics'!H371:H1370,"Not Found")</f>
        <v>Middle-aged</v>
      </c>
      <c r="C371" s="100" t="str">
        <f>_xlfn.XLOOKUP(A371,'Patient Demographics'!A371:A1370,'Patient Demographics'!L371:L1370,"Not Found")</f>
        <v>North</v>
      </c>
      <c r="D371" s="100" t="str">
        <f>_xlfn.XLOOKUP(A371,'Patient Demographics'!A:A,'Patient Demographics'!J:J,"Not Found")</f>
        <v>Uttar Pradesh</v>
      </c>
      <c r="E371" s="100">
        <f>_xlfn.XLOOKUP(A371,'Billing Details'!A371:A1370,'Billing Details'!E371:E1370,"Not Found")</f>
        <v>72000</v>
      </c>
      <c r="F371" s="100">
        <f>_xlfn.XLOOKUP(A371,'Billing Details'!A371:A1370,'Billing Details'!M371:M1370,"Not Found")</f>
        <v>0</v>
      </c>
      <c r="G371" s="100">
        <f>_xlfn.XLOOKUP(A371,'Patient Health Records'!A371:A1370,'Patient Health Records'!G371:G1370,"Not Found")</f>
        <v>73</v>
      </c>
      <c r="H371" s="17" t="str">
        <f>_xlfn.XLOOKUP(A371,'Patient Demographics'!A371:A1370,'Patient Demographics'!C371:C1370,"Not Found")</f>
        <v>Male</v>
      </c>
      <c r="I371" s="100" t="str">
        <f>_xlfn.XLOOKUP(A371,'Patient Health Records'!A371:A1370,'Patient Health Records'!B371:B1370,"Not Found")</f>
        <v>B+</v>
      </c>
      <c r="J371" s="100" t="b">
        <f>_xlfn.XLOOKUP(A371,'Patient Health Records'!A371:A1370,'Patient Health Records'!H371:H1370,"Not Found")</f>
        <v>0</v>
      </c>
      <c r="K371" s="100" t="b">
        <f>_xlfn.XLOOKUP(A371,'Patient Health Records'!A371:A1370,'Patient Health Records'!J371:J1370,"Not Found")</f>
        <v>0</v>
      </c>
      <c r="L371" s="100" t="b">
        <f>_xlfn.XLOOKUP(A371,'Billing Details'!A:A,'Billing Details'!K:K,"Not Found")</f>
        <v>0</v>
      </c>
      <c r="M371" s="100" t="str">
        <f>_xlfn.XLOOKUP(A371,'Patient Education'!A:A,'Patient Education'!B:B,"Not Found")</f>
        <v>Bachelor's Degree</v>
      </c>
      <c r="N371" s="100" t="str">
        <f>_xlfn.XLOOKUP(A371,'Patient Education'!A:A,'Patient Education'!C:C,"None")</f>
        <v>Engineer</v>
      </c>
      <c r="O371" s="100">
        <f>_xlfn.XLOOKUP(A371,'Patient Demographics'!A:A,'Patient Demographics'!I:I,"Not Found")</f>
        <v>4</v>
      </c>
      <c r="P371" s="100" t="str" cm="1">
        <f t="array" ref="P371">_xlfn.IFS(
 O371 &lt;= 2, "Very Low",
 O371 &lt;= 5, "Low",
 O371 &lt;= 10, "Lower-Middle",
 O371 &lt;= 25, "Middle",
 O371 &lt;= 50, "Upper-Middle",
 O371 &lt;= 100, "High",
 O371 &lt;= 200, "Very High",
 O371 &lt;= 400, "Ultra High"
)</f>
        <v>Low</v>
      </c>
      <c r="Q371" s="33">
        <f>_xlfn.XLOOKUP(A371,'Patient Health Records'!A:A,'Patient Health Records'!E:E,"Not Found")</f>
        <v>30.780907404284029</v>
      </c>
      <c r="R371" s="100" t="b">
        <f>_xlfn.XLOOKUP(A371,'Patient Health Records'!A371:A1370,'Patient Health Records'!T371:T1370,"Not Found")</f>
        <v>1</v>
      </c>
      <c r="S371" s="100" t="b" cm="1">
        <f t="array" ref="S371">_xlfn.SWITCH(R371, "Yes", TRUE, "No", FALSE, R371)</f>
        <v>1</v>
      </c>
      <c r="T371" s="100" t="str">
        <f>_xlfn.XLOOKUP(A371,'Patient Health Records'!A:A,'Patient Health Records'!V:V,"Not Found")</f>
        <v>Kidney Stones</v>
      </c>
      <c r="U371" s="100" t="str">
        <f>_xlfn.XLOOKUP(A371,'Patient Health Records'!A:A,'Patient Health Records'!X:X,"Not Found")</f>
        <v>Critical</v>
      </c>
      <c r="V371" s="100" t="b">
        <f>_xlfn.XLOOKUP(A371,'Billing Details'!A:A,'Billing Details'!K:K,"Not Found")</f>
        <v>0</v>
      </c>
      <c r="W371" s="100">
        <f>_xlfn.XLOOKUP(A371,'Billing Details'!A:A,'Billing Details'!J:J,"Not Found")</f>
        <v>0</v>
      </c>
      <c r="X371" s="100" t="b">
        <f>_xlfn.XLOOKUP(A371,'Patient Health Records'!A:A,'Patient Health Records'!P:P,"Not Found")</f>
        <v>1</v>
      </c>
      <c r="Y371" s="100" t="b" cm="1">
        <f t="array" ref="Y371">_xlfn.SWITCH(X371, "Yes", TRUE, "No", FALSE, X371)</f>
        <v>1</v>
      </c>
      <c r="Z371" s="100" t="b">
        <f>_xlfn.XLOOKUP(A371,'Patient Health Records'!A:A,'Patient Health Records'!T:T,"Not Found")</f>
        <v>1</v>
      </c>
      <c r="AA371" s="100" t="b" cm="1">
        <f t="array" ref="AA371">_xlfn.SWITCH(Z371, "Yes", TRUE, "No", FALSE, Z371)</f>
        <v>1</v>
      </c>
      <c r="AB371" s="100" t="b">
        <f>_xlfn.XLOOKUP(A371,'Patient Health Records'!A:A,'Patient Health Records'!K:K,"Not Found")</f>
        <v>1</v>
      </c>
      <c r="AC371" s="100" t="b" cm="1">
        <f t="array" ref="AC371">_xlfn.SWITCH(AB371, "Yes", TRUE, "No", FALSE, AB371)</f>
        <v>1</v>
      </c>
    </row>
    <row r="372" spans="1:29">
      <c r="A372" s="2" t="s">
        <v>654</v>
      </c>
      <c r="B372" s="100" t="str">
        <f>_xlfn.XLOOKUP(A372,'Patient Demographics'!A372:A1371,'Patient Demographics'!H372:H1371,"Not Found")</f>
        <v>Middle-aged</v>
      </c>
      <c r="C372" s="100" t="str">
        <f>_xlfn.XLOOKUP(A372,'Patient Demographics'!A372:A1371,'Patient Demographics'!L372:L1371,"Not Found")</f>
        <v>East</v>
      </c>
      <c r="D372" s="100" t="str">
        <f>_xlfn.XLOOKUP(A372,'Patient Demographics'!A:A,'Patient Demographics'!J:J,"Not Found")</f>
        <v>West Bengal</v>
      </c>
      <c r="E372" s="100">
        <f>_xlfn.XLOOKUP(A372,'Billing Details'!A372:A1371,'Billing Details'!E372:E1371,"Not Found")</f>
        <v>72000</v>
      </c>
      <c r="F372" s="100">
        <f>_xlfn.XLOOKUP(A372,'Billing Details'!A372:A1371,'Billing Details'!M372:M1371,"Not Found")</f>
        <v>54838.92</v>
      </c>
      <c r="G372" s="100">
        <f>_xlfn.XLOOKUP(A372,'Patient Health Records'!A372:A1371,'Patient Health Records'!G372:G1371,"Not Found")</f>
        <v>56.4</v>
      </c>
      <c r="H372" s="17" t="str">
        <f>_xlfn.XLOOKUP(A372,'Patient Demographics'!A372:A1371,'Patient Demographics'!C372:C1371,"Not Found")</f>
        <v>Female</v>
      </c>
      <c r="I372" s="100" t="str">
        <f>_xlfn.XLOOKUP(A372,'Patient Health Records'!A372:A1371,'Patient Health Records'!B372:B1371,"Not Found")</f>
        <v>A+</v>
      </c>
      <c r="J372" s="100" t="b">
        <f>_xlfn.XLOOKUP(A372,'Patient Health Records'!A372:A1371,'Patient Health Records'!H372:H1371,"Not Found")</f>
        <v>1</v>
      </c>
      <c r="K372" s="100" t="b">
        <f>_xlfn.XLOOKUP(A372,'Patient Health Records'!A372:A1371,'Patient Health Records'!J372:J1371,"Not Found")</f>
        <v>0</v>
      </c>
      <c r="L372" s="100" t="b">
        <f>_xlfn.XLOOKUP(A372,'Billing Details'!A:A,'Billing Details'!K:K,"Not Found")</f>
        <v>1</v>
      </c>
      <c r="M372" s="100" t="str">
        <f>_xlfn.XLOOKUP(A372,'Patient Education'!A:A,'Patient Education'!B:B,"Not Found")</f>
        <v>Master's Degree</v>
      </c>
      <c r="N372" s="100" t="str">
        <f>_xlfn.XLOOKUP(A372,'Patient Education'!A:A,'Patient Education'!C:C,"None")</f>
        <v>Doctor</v>
      </c>
      <c r="O372" s="100">
        <f>_xlfn.XLOOKUP(A372,'Patient Demographics'!A:A,'Patient Demographics'!I:I,"Not Found")</f>
        <v>7</v>
      </c>
      <c r="P372" s="100" t="str" cm="1">
        <f t="array" ref="P372">_xlfn.IFS(
 O372 &lt;= 2, "Very Low",
 O372 &lt;= 5, "Low",
 O372 &lt;= 10, "Lower-Middle",
 O372 &lt;= 25, "Middle",
 O372 &lt;= 50, "Upper-Middle",
 O372 &lt;= 100, "High",
 O372 &lt;= 200, "Very High",
 O372 &lt;= 400, "Ultra High"
)</f>
        <v>Lower-Middle</v>
      </c>
      <c r="Q372" s="33">
        <f>_xlfn.XLOOKUP(A372,'Patient Health Records'!A:A,'Patient Health Records'!E:E,"Not Found")</f>
        <v>22.309244096356945</v>
      </c>
      <c r="R372" s="100" t="b">
        <f>_xlfn.XLOOKUP(A372,'Patient Health Records'!A372:A1371,'Patient Health Records'!T372:T1371,"Not Found")</f>
        <v>0</v>
      </c>
      <c r="S372" s="100" t="b" cm="1">
        <f t="array" ref="S372">_xlfn.SWITCH(R372, "Yes", TRUE, "No", FALSE, R372)</f>
        <v>0</v>
      </c>
      <c r="T372" s="100" t="str">
        <f>_xlfn.XLOOKUP(A372,'Patient Health Records'!A:A,'Patient Health Records'!V:V,"Not Found")</f>
        <v>Cancer</v>
      </c>
      <c r="U372" s="100" t="str">
        <f>_xlfn.XLOOKUP(A372,'Patient Health Records'!A:A,'Patient Health Records'!X:X,"Not Found")</f>
        <v>Critical</v>
      </c>
      <c r="V372" s="100" t="b">
        <f>_xlfn.XLOOKUP(A372,'Billing Details'!A:A,'Billing Details'!K:K,"Not Found")</f>
        <v>1</v>
      </c>
      <c r="W372" s="100" t="str">
        <f>_xlfn.XLOOKUP(A372,'Billing Details'!A:A,'Billing Details'!J:J,"Not Found")</f>
        <v>Cigna</v>
      </c>
      <c r="X372" s="100" t="b">
        <f>_xlfn.XLOOKUP(A372,'Patient Health Records'!A:A,'Patient Health Records'!P:P,"Not Found")</f>
        <v>0</v>
      </c>
      <c r="Y372" s="100" t="b" cm="1">
        <f t="array" ref="Y372">_xlfn.SWITCH(X372, "Yes", TRUE, "No", FALSE, X372)</f>
        <v>0</v>
      </c>
      <c r="Z372" s="100" t="b">
        <f>_xlfn.XLOOKUP(A372,'Patient Health Records'!A:A,'Patient Health Records'!T:T,"Not Found")</f>
        <v>0</v>
      </c>
      <c r="AA372" s="100" t="b" cm="1">
        <f t="array" ref="AA372">_xlfn.SWITCH(Z372, "Yes", TRUE, "No", FALSE, Z372)</f>
        <v>0</v>
      </c>
      <c r="AB372" s="100" t="b">
        <f>_xlfn.XLOOKUP(A372,'Patient Health Records'!A:A,'Patient Health Records'!K:K,"Not Found")</f>
        <v>0</v>
      </c>
      <c r="AC372" s="100" t="b" cm="1">
        <f t="array" ref="AC372">_xlfn.SWITCH(AB372, "Yes", TRUE, "No", FALSE, AB372)</f>
        <v>0</v>
      </c>
    </row>
    <row r="373" spans="1:29">
      <c r="A373" s="2" t="s">
        <v>656</v>
      </c>
      <c r="B373" s="100" t="str">
        <f>_xlfn.XLOOKUP(A373,'Patient Demographics'!A373:A1372,'Patient Demographics'!H373:H1372,"Not Found")</f>
        <v>Middle-aged</v>
      </c>
      <c r="C373" s="100" t="str">
        <f>_xlfn.XLOOKUP(A373,'Patient Demographics'!A373:A1372,'Patient Demographics'!L373:L1372,"Not Found")</f>
        <v>East</v>
      </c>
      <c r="D373" s="100" t="str">
        <f>_xlfn.XLOOKUP(A373,'Patient Demographics'!A:A,'Patient Demographics'!J:J,"Not Found")</f>
        <v>West Bengal</v>
      </c>
      <c r="E373" s="100">
        <f>_xlfn.XLOOKUP(A373,'Billing Details'!A373:A1372,'Billing Details'!E373:E1372,"Not Found")</f>
        <v>500</v>
      </c>
      <c r="F373" s="100">
        <f>_xlfn.XLOOKUP(A373,'Billing Details'!A373:A1372,'Billing Details'!M373:M1372,"Not Found")</f>
        <v>0</v>
      </c>
      <c r="G373" s="100">
        <f>_xlfn.XLOOKUP(A373,'Patient Health Records'!A373:A1372,'Patient Health Records'!G373:G1372,"Not Found")</f>
        <v>76.3</v>
      </c>
      <c r="H373" s="17" t="str">
        <f>_xlfn.XLOOKUP(A373,'Patient Demographics'!A373:A1372,'Patient Demographics'!C373:C1372,"Not Found")</f>
        <v>Male</v>
      </c>
      <c r="I373" s="100" t="str">
        <f>_xlfn.XLOOKUP(A373,'Patient Health Records'!A373:A1372,'Patient Health Records'!B373:B1372,"Not Found")</f>
        <v>B+</v>
      </c>
      <c r="J373" s="100" t="b">
        <f>_xlfn.XLOOKUP(A373,'Patient Health Records'!A373:A1372,'Patient Health Records'!H373:H1372,"Not Found")</f>
        <v>1</v>
      </c>
      <c r="K373" s="100" t="b">
        <f>_xlfn.XLOOKUP(A373,'Patient Health Records'!A373:A1372,'Patient Health Records'!J373:J1372,"Not Found")</f>
        <v>0</v>
      </c>
      <c r="L373" s="100" t="b">
        <f>_xlfn.XLOOKUP(A373,'Billing Details'!A:A,'Billing Details'!K:K,"Not Found")</f>
        <v>0</v>
      </c>
      <c r="M373" s="100" t="str">
        <f>_xlfn.XLOOKUP(A373,'Patient Education'!A:A,'Patient Education'!B:B,"Not Found")</f>
        <v>School</v>
      </c>
      <c r="N373" s="100" t="str">
        <f>_xlfn.XLOOKUP(A373,'Patient Education'!A:A,'Patient Education'!C:C,"None")</f>
        <v>Retail Worker</v>
      </c>
      <c r="O373" s="100">
        <f>_xlfn.XLOOKUP(A373,'Patient Demographics'!A:A,'Patient Demographics'!I:I,"Not Found")</f>
        <v>15</v>
      </c>
      <c r="P373" s="100" t="str" cm="1">
        <f t="array" ref="P373">_xlfn.IFS(
 O373 &lt;= 2, "Very Low",
 O373 &lt;= 5, "Low",
 O373 &lt;= 10, "Lower-Middle",
 O373 &lt;= 25, "Middle",
 O373 &lt;= 50, "Upper-Middle",
 O373 &lt;= 100, "High",
 O373 &lt;= 200, "Very High",
 O373 &lt;= 400, "Ultra High"
)</f>
        <v>Middle</v>
      </c>
      <c r="Q373" s="33">
        <f>_xlfn.XLOOKUP(A373,'Patient Health Records'!A:A,'Patient Health Records'!E:E,"Not Found")</f>
        <v>28.025711662075299</v>
      </c>
      <c r="R373" s="100" t="b">
        <f>_xlfn.XLOOKUP(A373,'Patient Health Records'!A373:A1372,'Patient Health Records'!T373:T1372,"Not Found")</f>
        <v>1</v>
      </c>
      <c r="S373" s="100" t="b" cm="1">
        <f t="array" ref="S373">_xlfn.SWITCH(R373, "Yes", TRUE, "No", FALSE, R373)</f>
        <v>1</v>
      </c>
      <c r="T373" s="100" t="str">
        <f>_xlfn.XLOOKUP(A373,'Patient Health Records'!A:A,'Patient Health Records'!V:V,"Not Found")</f>
        <v>Heart Disease</v>
      </c>
      <c r="U373" s="100" t="str">
        <f>_xlfn.XLOOKUP(A373,'Patient Health Records'!A:A,'Patient Health Records'!X:X,"Not Found")</f>
        <v>Critical</v>
      </c>
      <c r="V373" s="100" t="b">
        <f>_xlfn.XLOOKUP(A373,'Billing Details'!A:A,'Billing Details'!K:K,"Not Found")</f>
        <v>0</v>
      </c>
      <c r="W373" s="100">
        <f>_xlfn.XLOOKUP(A373,'Billing Details'!A:A,'Billing Details'!J:J,"Not Found")</f>
        <v>0</v>
      </c>
      <c r="X373" s="100" t="b">
        <f>_xlfn.XLOOKUP(A373,'Patient Health Records'!A:A,'Patient Health Records'!P:P,"Not Found")</f>
        <v>1</v>
      </c>
      <c r="Y373" s="100" t="b" cm="1">
        <f t="array" ref="Y373">_xlfn.SWITCH(X373, "Yes", TRUE, "No", FALSE, X373)</f>
        <v>1</v>
      </c>
      <c r="Z373" s="100" t="b">
        <f>_xlfn.XLOOKUP(A373,'Patient Health Records'!A:A,'Patient Health Records'!T:T,"Not Found")</f>
        <v>1</v>
      </c>
      <c r="AA373" s="100" t="b" cm="1">
        <f t="array" ref="AA373">_xlfn.SWITCH(Z373, "Yes", TRUE, "No", FALSE, Z373)</f>
        <v>1</v>
      </c>
      <c r="AB373" s="100" t="b">
        <f>_xlfn.XLOOKUP(A373,'Patient Health Records'!A:A,'Patient Health Records'!K:K,"Not Found")</f>
        <v>0</v>
      </c>
      <c r="AC373" s="100" t="b" cm="1">
        <f t="array" ref="AC373">_xlfn.SWITCH(AB373, "Yes", TRUE, "No", FALSE, AB373)</f>
        <v>0</v>
      </c>
    </row>
    <row r="374" spans="1:29">
      <c r="A374" s="2" t="s">
        <v>657</v>
      </c>
      <c r="B374" s="100" t="str">
        <f>_xlfn.XLOOKUP(A374,'Patient Demographics'!A374:A1373,'Patient Demographics'!H374:H1373,"Not Found")</f>
        <v>Adult</v>
      </c>
      <c r="C374" s="100" t="str">
        <f>_xlfn.XLOOKUP(A374,'Patient Demographics'!A374:A1373,'Patient Demographics'!L374:L1373,"Not Found")</f>
        <v>North</v>
      </c>
      <c r="D374" s="100" t="str">
        <f>_xlfn.XLOOKUP(A374,'Patient Demographics'!A:A,'Patient Demographics'!J:J,"Not Found")</f>
        <v>Punjab</v>
      </c>
      <c r="E374" s="100">
        <f>_xlfn.XLOOKUP(A374,'Billing Details'!A374:A1373,'Billing Details'!E374:E1373,"Not Found")</f>
        <v>240000</v>
      </c>
      <c r="F374" s="100">
        <f>_xlfn.XLOOKUP(A374,'Billing Details'!A374:A1373,'Billing Details'!M374:M1373,"Not Found")</f>
        <v>196046.63999999998</v>
      </c>
      <c r="G374" s="100">
        <f>_xlfn.XLOOKUP(A374,'Patient Health Records'!A374:A1373,'Patient Health Records'!G374:G1373,"Not Found")</f>
        <v>58.4</v>
      </c>
      <c r="H374" s="17" t="str">
        <f>_xlfn.XLOOKUP(A374,'Patient Demographics'!A374:A1373,'Patient Demographics'!C374:C1373,"Not Found")</f>
        <v>Female</v>
      </c>
      <c r="I374" s="100" t="str">
        <f>_xlfn.XLOOKUP(A374,'Patient Health Records'!A374:A1373,'Patient Health Records'!B374:B1373,"Not Found")</f>
        <v>O-</v>
      </c>
      <c r="J374" s="100" t="b">
        <f>_xlfn.XLOOKUP(A374,'Patient Health Records'!A374:A1373,'Patient Health Records'!H374:H1373,"Not Found")</f>
        <v>0</v>
      </c>
      <c r="K374" s="100" t="str">
        <f>_xlfn.XLOOKUP(A374,'Patient Health Records'!A374:A1373,'Patient Health Records'!J374:J1373,"Not Found")</f>
        <v>Yes</v>
      </c>
      <c r="L374" s="100" t="b">
        <f>_xlfn.XLOOKUP(A374,'Billing Details'!A:A,'Billing Details'!K:K,"Not Found")</f>
        <v>1</v>
      </c>
      <c r="M374" s="100" t="str">
        <f>_xlfn.XLOOKUP(A374,'Patient Education'!A:A,'Patient Education'!B:B,"Not Found")</f>
        <v>Bachelor's Degree</v>
      </c>
      <c r="N374" s="100" t="str">
        <f>_xlfn.XLOOKUP(A374,'Patient Education'!A:A,'Patient Education'!C:C,"None")</f>
        <v>Junior Executive</v>
      </c>
      <c r="O374" s="100">
        <f>_xlfn.XLOOKUP(A374,'Patient Demographics'!A:A,'Patient Demographics'!I:I,"Not Found")</f>
        <v>400</v>
      </c>
      <c r="P374" s="100" t="str" cm="1">
        <f t="array" ref="P374">_xlfn.IFS(
 O374 &lt;= 2, "Very Low",
 O374 &lt;= 5, "Low",
 O374 &lt;= 10, "Lower-Middle",
 O374 &lt;= 25, "Middle",
 O374 &lt;= 50, "Upper-Middle",
 O374 &lt;= 100, "High",
 O374 &lt;= 200, "Very High",
 O374 &lt;= 400, "Ultra High"
)</f>
        <v>Ultra High</v>
      </c>
      <c r="Q374" s="33">
        <f>_xlfn.XLOOKUP(A374,'Patient Health Records'!A:A,'Patient Health Records'!E:E,"Not Found")</f>
        <v>20.447463324113304</v>
      </c>
      <c r="R374" s="100" t="b">
        <f>_xlfn.XLOOKUP(A374,'Patient Health Records'!A374:A1373,'Patient Health Records'!T374:T1373,"Not Found")</f>
        <v>0</v>
      </c>
      <c r="S374" s="100" t="b" cm="1">
        <f t="array" ref="S374">_xlfn.SWITCH(R374, "Yes", TRUE, "No", FALSE, R374)</f>
        <v>0</v>
      </c>
      <c r="T374" s="100" t="str">
        <f>_xlfn.XLOOKUP(A374,'Patient Health Records'!A:A,'Patient Health Records'!V:V,"Not Found")</f>
        <v>Childbirth</v>
      </c>
      <c r="U374" s="100" t="str">
        <f>_xlfn.XLOOKUP(A374,'Patient Health Records'!A:A,'Patient Health Records'!X:X,"Not Found")</f>
        <v>Ongoing Treatment</v>
      </c>
      <c r="V374" s="100" t="b">
        <f>_xlfn.XLOOKUP(A374,'Billing Details'!A:A,'Billing Details'!K:K,"Not Found")</f>
        <v>1</v>
      </c>
      <c r="W374" s="100" t="str">
        <f>_xlfn.XLOOKUP(A374,'Billing Details'!A:A,'Billing Details'!J:J,"Not Found")</f>
        <v>Cigna</v>
      </c>
      <c r="X374" s="100" t="b">
        <f>_xlfn.XLOOKUP(A374,'Patient Health Records'!A:A,'Patient Health Records'!P:P,"Not Found")</f>
        <v>0</v>
      </c>
      <c r="Y374" s="100" t="b" cm="1">
        <f t="array" ref="Y374">_xlfn.SWITCH(X374, "Yes", TRUE, "No", FALSE, X374)</f>
        <v>0</v>
      </c>
      <c r="Z374" s="100" t="b">
        <f>_xlfn.XLOOKUP(A374,'Patient Health Records'!A:A,'Patient Health Records'!T:T,"Not Found")</f>
        <v>0</v>
      </c>
      <c r="AA374" s="100" t="b" cm="1">
        <f t="array" ref="AA374">_xlfn.SWITCH(Z374, "Yes", TRUE, "No", FALSE, Z374)</f>
        <v>0</v>
      </c>
      <c r="AB374" s="100" t="b">
        <f>_xlfn.XLOOKUP(A374,'Patient Health Records'!A:A,'Patient Health Records'!K:K,"Not Found")</f>
        <v>0</v>
      </c>
      <c r="AC374" s="100" t="b" cm="1">
        <f t="array" ref="AC374">_xlfn.SWITCH(AB374, "Yes", TRUE, "No", FALSE, AB374)</f>
        <v>0</v>
      </c>
    </row>
    <row r="375" spans="1:29">
      <c r="A375" s="2" t="s">
        <v>658</v>
      </c>
      <c r="B375" s="100" t="str">
        <f>_xlfn.XLOOKUP(A375,'Patient Demographics'!A375:A1374,'Patient Demographics'!H375:H1374,"Not Found")</f>
        <v>Senior</v>
      </c>
      <c r="C375" s="100" t="str">
        <f>_xlfn.XLOOKUP(A375,'Patient Demographics'!A375:A1374,'Patient Demographics'!L375:L1374,"Not Found")</f>
        <v>South</v>
      </c>
      <c r="D375" s="100" t="str">
        <f>_xlfn.XLOOKUP(A375,'Patient Demographics'!A:A,'Patient Demographics'!J:J,"Not Found")</f>
        <v>Karnataka</v>
      </c>
      <c r="E375" s="100">
        <f>_xlfn.XLOOKUP(A375,'Billing Details'!A375:A1374,'Billing Details'!E375:E1374,"Not Found")</f>
        <v>18000</v>
      </c>
      <c r="F375" s="100">
        <f>_xlfn.XLOOKUP(A375,'Billing Details'!A375:A1374,'Billing Details'!M375:M1374,"Not Found")</f>
        <v>9141.42</v>
      </c>
      <c r="G375" s="100">
        <f>_xlfn.XLOOKUP(A375,'Patient Health Records'!A375:A1374,'Patient Health Records'!G375:G1374,"Not Found")</f>
        <v>49.6</v>
      </c>
      <c r="H375" s="17" t="str">
        <f>_xlfn.XLOOKUP(A375,'Patient Demographics'!A375:A1374,'Patient Demographics'!C375:C1374,"Not Found")</f>
        <v>Male</v>
      </c>
      <c r="I375" s="100" t="str">
        <f>_xlfn.XLOOKUP(A375,'Patient Health Records'!A375:A1374,'Patient Health Records'!B375:B1374,"Not Found")</f>
        <v>B-</v>
      </c>
      <c r="J375" s="100" t="b">
        <f>_xlfn.XLOOKUP(A375,'Patient Health Records'!A375:A1374,'Patient Health Records'!H375:H1374,"Not Found")</f>
        <v>1</v>
      </c>
      <c r="K375" s="100" t="b">
        <f>_xlfn.XLOOKUP(A375,'Patient Health Records'!A375:A1374,'Patient Health Records'!J375:J1374,"Not Found")</f>
        <v>0</v>
      </c>
      <c r="L375" s="100" t="b">
        <f>_xlfn.XLOOKUP(A375,'Billing Details'!A:A,'Billing Details'!K:K,"Not Found")</f>
        <v>1</v>
      </c>
      <c r="M375" s="100" t="str">
        <f>_xlfn.XLOOKUP(A375,'Patient Education'!A:A,'Patient Education'!B:B,"Not Found")</f>
        <v>Master's Degree</v>
      </c>
      <c r="N375" s="100" t="str">
        <f>_xlfn.XLOOKUP(A375,'Patient Education'!A:A,'Patient Education'!C:C,"None")</f>
        <v>Doctor</v>
      </c>
      <c r="O375" s="100">
        <f>_xlfn.XLOOKUP(A375,'Patient Demographics'!A:A,'Patient Demographics'!I:I,"Not Found")</f>
        <v>12</v>
      </c>
      <c r="P375" s="100" t="str" cm="1">
        <f t="array" ref="P375">_xlfn.IFS(
 O375 &lt;= 2, "Very Low",
 O375 &lt;= 5, "Low",
 O375 &lt;= 10, "Lower-Middle",
 O375 &lt;= 25, "Middle",
 O375 &lt;= 50, "Upper-Middle",
 O375 &lt;= 100, "High",
 O375 &lt;= 200, "Very High",
 O375 &lt;= 400, "Ultra High"
)</f>
        <v>Middle</v>
      </c>
      <c r="Q375" s="33">
        <f>_xlfn.XLOOKUP(A375,'Patient Health Records'!A:A,'Patient Health Records'!E:E,"Not Found")</f>
        <v>20.381328073635764</v>
      </c>
      <c r="R375" s="100" t="b">
        <f>_xlfn.XLOOKUP(A375,'Patient Health Records'!A375:A1374,'Patient Health Records'!T375:T1374,"Not Found")</f>
        <v>0</v>
      </c>
      <c r="S375" s="100" t="b" cm="1">
        <f t="array" ref="S375">_xlfn.SWITCH(R375, "Yes", TRUE, "No", FALSE, R375)</f>
        <v>0</v>
      </c>
      <c r="T375" s="100" t="str">
        <f>_xlfn.XLOOKUP(A375,'Patient Health Records'!A:A,'Patient Health Records'!V:V,"Not Found")</f>
        <v>Osteoarthritis</v>
      </c>
      <c r="U375" s="100" t="str">
        <f>_xlfn.XLOOKUP(A375,'Patient Health Records'!A:A,'Patient Health Records'!X:X,"Not Found")</f>
        <v>Recovered</v>
      </c>
      <c r="V375" s="100" t="b">
        <f>_xlfn.XLOOKUP(A375,'Billing Details'!A:A,'Billing Details'!K:K,"Not Found")</f>
        <v>1</v>
      </c>
      <c r="W375" s="100" t="str">
        <f>_xlfn.XLOOKUP(A375,'Billing Details'!A:A,'Billing Details'!J:J,"Not Found")</f>
        <v>UnitedHealthcare</v>
      </c>
      <c r="X375" s="100" t="b">
        <f>_xlfn.XLOOKUP(A375,'Patient Health Records'!A:A,'Patient Health Records'!P:P,"Not Found")</f>
        <v>0</v>
      </c>
      <c r="Y375" s="100" t="b" cm="1">
        <f t="array" ref="Y375">_xlfn.SWITCH(X375, "Yes", TRUE, "No", FALSE, X375)</f>
        <v>0</v>
      </c>
      <c r="Z375" s="100" t="b">
        <f>_xlfn.XLOOKUP(A375,'Patient Health Records'!A:A,'Patient Health Records'!T:T,"Not Found")</f>
        <v>0</v>
      </c>
      <c r="AA375" s="100" t="b" cm="1">
        <f t="array" ref="AA375">_xlfn.SWITCH(Z375, "Yes", TRUE, "No", FALSE, Z375)</f>
        <v>0</v>
      </c>
      <c r="AB375" s="100" t="b">
        <f>_xlfn.XLOOKUP(A375,'Patient Health Records'!A:A,'Patient Health Records'!K:K,"Not Found")</f>
        <v>0</v>
      </c>
      <c r="AC375" s="100" t="b" cm="1">
        <f t="array" ref="AC375">_xlfn.SWITCH(AB375, "Yes", TRUE, "No", FALSE, AB375)</f>
        <v>0</v>
      </c>
    </row>
    <row r="376" spans="1:29">
      <c r="A376" s="2" t="s">
        <v>659</v>
      </c>
      <c r="B376" s="100" t="str">
        <f>_xlfn.XLOOKUP(A376,'Patient Demographics'!A376:A1375,'Patient Demographics'!H376:H1375,"Not Found")</f>
        <v>Adult</v>
      </c>
      <c r="C376" s="100" t="str">
        <f>_xlfn.XLOOKUP(A376,'Patient Demographics'!A376:A1375,'Patient Demographics'!L376:L1375,"Not Found")</f>
        <v>South</v>
      </c>
      <c r="D376" s="100" t="str">
        <f>_xlfn.XLOOKUP(A376,'Patient Demographics'!A:A,'Patient Demographics'!J:J,"Not Found")</f>
        <v>Kerala</v>
      </c>
      <c r="E376" s="100">
        <f>_xlfn.XLOOKUP(A376,'Billing Details'!A376:A1375,'Billing Details'!E376:E1375,"Not Found")</f>
        <v>16000</v>
      </c>
      <c r="F376" s="100">
        <f>_xlfn.XLOOKUP(A376,'Billing Details'!A376:A1375,'Billing Details'!M376:M1375,"Not Found")</f>
        <v>13267.3</v>
      </c>
      <c r="G376" s="100">
        <f>_xlfn.XLOOKUP(A376,'Patient Health Records'!A376:A1375,'Patient Health Records'!G376:G1375,"Not Found")</f>
        <v>86</v>
      </c>
      <c r="H376" s="17" t="str">
        <f>_xlfn.XLOOKUP(A376,'Patient Demographics'!A376:A1375,'Patient Demographics'!C376:C1375,"Not Found")</f>
        <v>Male</v>
      </c>
      <c r="I376" s="100" t="str">
        <f>_xlfn.XLOOKUP(A376,'Patient Health Records'!A376:A1375,'Patient Health Records'!B376:B1375,"Not Found")</f>
        <v>O-</v>
      </c>
      <c r="J376" s="100" t="b">
        <f>_xlfn.XLOOKUP(A376,'Patient Health Records'!A376:A1375,'Patient Health Records'!H376:H1375,"Not Found")</f>
        <v>0</v>
      </c>
      <c r="K376" s="100" t="b">
        <f>_xlfn.XLOOKUP(A376,'Patient Health Records'!A376:A1375,'Patient Health Records'!J376:J1375,"Not Found")</f>
        <v>0</v>
      </c>
      <c r="L376" s="100" t="b">
        <f>_xlfn.XLOOKUP(A376,'Billing Details'!A:A,'Billing Details'!K:K,"Not Found")</f>
        <v>1</v>
      </c>
      <c r="M376" s="100" t="str">
        <f>_xlfn.XLOOKUP(A376,'Patient Education'!A:A,'Patient Education'!B:B,"Not Found")</f>
        <v>Master's Degree</v>
      </c>
      <c r="N376" s="100" t="str">
        <f>_xlfn.XLOOKUP(A376,'Patient Education'!A:A,'Patient Education'!C:C,"None")</f>
        <v>Software Engineer</v>
      </c>
      <c r="O376" s="100">
        <f>_xlfn.XLOOKUP(A376,'Patient Demographics'!A:A,'Patient Demographics'!I:I,"Not Found")</f>
        <v>25</v>
      </c>
      <c r="P376" s="100" t="str" cm="1">
        <f t="array" ref="P376">_xlfn.IFS(
 O376 &lt;= 2, "Very Low",
 O376 &lt;= 5, "Low",
 O376 &lt;= 10, "Lower-Middle",
 O376 &lt;= 25, "Middle",
 O376 &lt;= 50, "Upper-Middle",
 O376 &lt;= 100, "High",
 O376 &lt;= 200, "Very High",
 O376 &lt;= 400, "Ultra High"
)</f>
        <v>Middle</v>
      </c>
      <c r="Q376" s="33">
        <f>_xlfn.XLOOKUP(A376,'Patient Health Records'!A:A,'Patient Health Records'!E:E,"Not Found")</f>
        <v>29.069767441860467</v>
      </c>
      <c r="R376" s="100" t="b">
        <f>_xlfn.XLOOKUP(A376,'Patient Health Records'!A376:A1375,'Patient Health Records'!T376:T1375,"Not Found")</f>
        <v>1</v>
      </c>
      <c r="S376" s="100" t="b" cm="1">
        <f t="array" ref="S376">_xlfn.SWITCH(R376, "Yes", TRUE, "No", FALSE, R376)</f>
        <v>1</v>
      </c>
      <c r="T376" s="100" t="str">
        <f>_xlfn.XLOOKUP(A376,'Patient Health Records'!A:A,'Patient Health Records'!V:V,"Not Found")</f>
        <v>Fractured Leg</v>
      </c>
      <c r="U376" s="100" t="str">
        <f>_xlfn.XLOOKUP(A376,'Patient Health Records'!A:A,'Patient Health Records'!X:X,"Not Found")</f>
        <v>Critical</v>
      </c>
      <c r="V376" s="100" t="b">
        <f>_xlfn.XLOOKUP(A376,'Billing Details'!A:A,'Billing Details'!K:K,"Not Found")</f>
        <v>1</v>
      </c>
      <c r="W376" s="100" t="str">
        <f>_xlfn.XLOOKUP(A376,'Billing Details'!A:A,'Billing Details'!J:J,"Not Found")</f>
        <v>Blue Cross</v>
      </c>
      <c r="X376" s="100" t="b">
        <f>_xlfn.XLOOKUP(A376,'Patient Health Records'!A:A,'Patient Health Records'!P:P,"Not Found")</f>
        <v>0</v>
      </c>
      <c r="Y376" s="100" t="b" cm="1">
        <f t="array" ref="Y376">_xlfn.SWITCH(X376, "Yes", TRUE, "No", FALSE, X376)</f>
        <v>0</v>
      </c>
      <c r="Z376" s="100" t="b">
        <f>_xlfn.XLOOKUP(A376,'Patient Health Records'!A:A,'Patient Health Records'!T:T,"Not Found")</f>
        <v>1</v>
      </c>
      <c r="AA376" s="100" t="b" cm="1">
        <f t="array" ref="AA376">_xlfn.SWITCH(Z376, "Yes", TRUE, "No", FALSE, Z376)</f>
        <v>1</v>
      </c>
      <c r="AB376" s="100" t="b">
        <f>_xlfn.XLOOKUP(A376,'Patient Health Records'!A:A,'Patient Health Records'!K:K,"Not Found")</f>
        <v>0</v>
      </c>
      <c r="AC376" s="100" t="b" cm="1">
        <f t="array" ref="AC376">_xlfn.SWITCH(AB376, "Yes", TRUE, "No", FALSE, AB376)</f>
        <v>0</v>
      </c>
    </row>
    <row r="377" spans="1:29">
      <c r="A377" s="2" t="s">
        <v>660</v>
      </c>
      <c r="B377" s="100" t="str">
        <f>_xlfn.XLOOKUP(A377,'Patient Demographics'!A377:A1376,'Patient Demographics'!H377:H1376,"Not Found")</f>
        <v>Middle-aged</v>
      </c>
      <c r="C377" s="100" t="str">
        <f>_xlfn.XLOOKUP(A377,'Patient Demographics'!A377:A1376,'Patient Demographics'!L377:L1376,"Not Found")</f>
        <v>North</v>
      </c>
      <c r="D377" s="100" t="str">
        <f>_xlfn.XLOOKUP(A377,'Patient Demographics'!A:A,'Patient Demographics'!J:J,"Not Found")</f>
        <v>Punjab</v>
      </c>
      <c r="E377" s="100">
        <f>_xlfn.XLOOKUP(A377,'Billing Details'!A377:A1376,'Billing Details'!E377:E1376,"Not Found")</f>
        <v>800</v>
      </c>
      <c r="F377" s="100">
        <f>_xlfn.XLOOKUP(A377,'Billing Details'!A377:A1376,'Billing Details'!M377:M1376,"Not Found")</f>
        <v>698.61</v>
      </c>
      <c r="G377" s="100">
        <f>_xlfn.XLOOKUP(A377,'Patient Health Records'!A377:A1376,'Patient Health Records'!G377:G1376,"Not Found")</f>
        <v>54.8</v>
      </c>
      <c r="H377" s="17" t="str">
        <f>_xlfn.XLOOKUP(A377,'Patient Demographics'!A377:A1376,'Patient Demographics'!C377:C1376,"Not Found")</f>
        <v>Female</v>
      </c>
      <c r="I377" s="100" t="str">
        <f>_xlfn.XLOOKUP(A377,'Patient Health Records'!A377:A1376,'Patient Health Records'!B377:B1376,"Not Found")</f>
        <v>AB+</v>
      </c>
      <c r="J377" s="100" t="b">
        <f>_xlfn.XLOOKUP(A377,'Patient Health Records'!A377:A1376,'Patient Health Records'!H377:H1376,"Not Found")</f>
        <v>0</v>
      </c>
      <c r="K377" s="100" t="b">
        <f>_xlfn.XLOOKUP(A377,'Patient Health Records'!A377:A1376,'Patient Health Records'!J377:J1376,"Not Found")</f>
        <v>0</v>
      </c>
      <c r="L377" s="100" t="b">
        <f>_xlfn.XLOOKUP(A377,'Billing Details'!A:A,'Billing Details'!K:K,"Not Found")</f>
        <v>1</v>
      </c>
      <c r="M377" s="100" t="str">
        <f>_xlfn.XLOOKUP(A377,'Patient Education'!A:A,'Patient Education'!B:B,"Not Found")</f>
        <v>High School</v>
      </c>
      <c r="N377" s="100" t="str">
        <f>_xlfn.XLOOKUP(A377,'Patient Education'!A:A,'Patient Education'!C:C,"None")</f>
        <v>Unemployed</v>
      </c>
      <c r="O377" s="100">
        <f>_xlfn.XLOOKUP(A377,'Patient Demographics'!A:A,'Patient Demographics'!I:I,"Not Found")</f>
        <v>5</v>
      </c>
      <c r="P377" s="100" t="str" cm="1">
        <f t="array" ref="P377">_xlfn.IFS(
 O377 &lt;= 2, "Very Low",
 O377 &lt;= 5, "Low",
 O377 &lt;= 10, "Lower-Middle",
 O377 &lt;= 25, "Middle",
 O377 &lt;= 50, "Upper-Middle",
 O377 &lt;= 100, "High",
 O377 &lt;= 200, "Very High",
 O377 &lt;= 400, "Ultra High"
)</f>
        <v>Low</v>
      </c>
      <c r="Q377" s="33">
        <f>_xlfn.XLOOKUP(A377,'Patient Health Records'!A:A,'Patient Health Records'!E:E,"Not Found")</f>
        <v>23.71883656509695</v>
      </c>
      <c r="R377" s="100" t="b">
        <f>_xlfn.XLOOKUP(A377,'Patient Health Records'!A377:A1376,'Patient Health Records'!T377:T1376,"Not Found")</f>
        <v>0</v>
      </c>
      <c r="S377" s="100" t="b" cm="1">
        <f t="array" ref="S377">_xlfn.SWITCH(R377, "Yes", TRUE, "No", FALSE, R377)</f>
        <v>0</v>
      </c>
      <c r="T377" s="100" t="str">
        <f>_xlfn.XLOOKUP(A377,'Patient Health Records'!A:A,'Patient Health Records'!V:V,"Not Found")</f>
        <v>Fractured Leg</v>
      </c>
      <c r="U377" s="100" t="str">
        <f>_xlfn.XLOOKUP(A377,'Patient Health Records'!A:A,'Patient Health Records'!X:X,"Not Found")</f>
        <v>Ongoing Treatment</v>
      </c>
      <c r="V377" s="100" t="b">
        <f>_xlfn.XLOOKUP(A377,'Billing Details'!A:A,'Billing Details'!K:K,"Not Found")</f>
        <v>1</v>
      </c>
      <c r="W377" s="100" t="str">
        <f>_xlfn.XLOOKUP(A377,'Billing Details'!A:A,'Billing Details'!J:J,"Not Found")</f>
        <v>Cigna</v>
      </c>
      <c r="X377" s="100" t="b">
        <f>_xlfn.XLOOKUP(A377,'Patient Health Records'!A:A,'Patient Health Records'!P:P,"Not Found")</f>
        <v>0</v>
      </c>
      <c r="Y377" s="100" t="b" cm="1">
        <f t="array" ref="Y377">_xlfn.SWITCH(X377, "Yes", TRUE, "No", FALSE, X377)</f>
        <v>0</v>
      </c>
      <c r="Z377" s="100" t="b">
        <f>_xlfn.XLOOKUP(A377,'Patient Health Records'!A:A,'Patient Health Records'!T:T,"Not Found")</f>
        <v>0</v>
      </c>
      <c r="AA377" s="100" t="b" cm="1">
        <f t="array" ref="AA377">_xlfn.SWITCH(Z377, "Yes", TRUE, "No", FALSE, Z377)</f>
        <v>0</v>
      </c>
      <c r="AB377" s="100" t="b">
        <f>_xlfn.XLOOKUP(A377,'Patient Health Records'!A:A,'Patient Health Records'!K:K,"Not Found")</f>
        <v>0</v>
      </c>
      <c r="AC377" s="100" t="b" cm="1">
        <f t="array" ref="AC377">_xlfn.SWITCH(AB377, "Yes", TRUE, "No", FALSE, AB377)</f>
        <v>0</v>
      </c>
    </row>
    <row r="378" spans="1:29">
      <c r="A378" s="2" t="s">
        <v>662</v>
      </c>
      <c r="B378" s="100" t="str">
        <f>_xlfn.XLOOKUP(A378,'Patient Demographics'!A378:A1377,'Patient Demographics'!H378:H1377,"Not Found")</f>
        <v>Senior</v>
      </c>
      <c r="C378" s="100" t="str">
        <f>_xlfn.XLOOKUP(A378,'Patient Demographics'!A378:A1377,'Patient Demographics'!L378:L1377,"Not Found")</f>
        <v>South</v>
      </c>
      <c r="D378" s="100" t="str">
        <f>_xlfn.XLOOKUP(A378,'Patient Demographics'!A:A,'Patient Demographics'!J:J,"Not Found")</f>
        <v>Kerala</v>
      </c>
      <c r="E378" s="100">
        <f>_xlfn.XLOOKUP(A378,'Billing Details'!A378:A1377,'Billing Details'!E378:E1377,"Not Found")</f>
        <v>72000</v>
      </c>
      <c r="F378" s="100">
        <f>_xlfn.XLOOKUP(A378,'Billing Details'!A378:A1377,'Billing Details'!M378:M1377,"Not Found")</f>
        <v>0</v>
      </c>
      <c r="G378" s="100">
        <f>_xlfn.XLOOKUP(A378,'Patient Health Records'!A378:A1377,'Patient Health Records'!G378:G1377,"Not Found")</f>
        <v>64.599999999999994</v>
      </c>
      <c r="H378" s="17" t="str">
        <f>_xlfn.XLOOKUP(A378,'Patient Demographics'!A378:A1377,'Patient Demographics'!C378:C1377,"Not Found")</f>
        <v>Male</v>
      </c>
      <c r="I378" s="100" t="str">
        <f>_xlfn.XLOOKUP(A378,'Patient Health Records'!A378:A1377,'Patient Health Records'!B378:B1377,"Not Found")</f>
        <v>A-</v>
      </c>
      <c r="J378" s="100" t="b">
        <f>_xlfn.XLOOKUP(A378,'Patient Health Records'!A378:A1377,'Patient Health Records'!H378:H1377,"Not Found")</f>
        <v>0</v>
      </c>
      <c r="K378" s="100" t="b">
        <f>_xlfn.XLOOKUP(A378,'Patient Health Records'!A378:A1377,'Patient Health Records'!J378:J1377,"Not Found")</f>
        <v>0</v>
      </c>
      <c r="L378" s="100" t="b">
        <f>_xlfn.XLOOKUP(A378,'Billing Details'!A:A,'Billing Details'!K:K,"Not Found")</f>
        <v>0</v>
      </c>
      <c r="M378" s="100" t="str">
        <f>_xlfn.XLOOKUP(A378,'Patient Education'!A:A,'Patient Education'!B:B,"Not Found")</f>
        <v>Master's Degree</v>
      </c>
      <c r="N378" s="100" t="str">
        <f>_xlfn.XLOOKUP(A378,'Patient Education'!A:A,'Patient Education'!C:C,"None")</f>
        <v>Manager</v>
      </c>
      <c r="O378" s="100">
        <f>_xlfn.XLOOKUP(A378,'Patient Demographics'!A:A,'Patient Demographics'!I:I,"Not Found")</f>
        <v>15</v>
      </c>
      <c r="P378" s="100" t="str" cm="1">
        <f t="array" ref="P378">_xlfn.IFS(
 O378 &lt;= 2, "Very Low",
 O378 &lt;= 5, "Low",
 O378 &lt;= 10, "Lower-Middle",
 O378 &lt;= 25, "Middle",
 O378 &lt;= 50, "Upper-Middle",
 O378 &lt;= 100, "High",
 O378 &lt;= 200, "Very High",
 O378 &lt;= 400, "Ultra High"
)</f>
        <v>Middle</v>
      </c>
      <c r="Q378" s="33">
        <f>_xlfn.XLOOKUP(A378,'Patient Health Records'!A:A,'Patient Health Records'!E:E,"Not Found")</f>
        <v>24.615150129553413</v>
      </c>
      <c r="R378" s="100" t="b">
        <f>_xlfn.XLOOKUP(A378,'Patient Health Records'!A378:A1377,'Patient Health Records'!T378:T1377,"Not Found")</f>
        <v>0</v>
      </c>
      <c r="S378" s="100" t="b" cm="1">
        <f t="array" ref="S378">_xlfn.SWITCH(R378, "Yes", TRUE, "No", FALSE, R378)</f>
        <v>0</v>
      </c>
      <c r="T378" s="100" t="str">
        <f>_xlfn.XLOOKUP(A378,'Patient Health Records'!A:A,'Patient Health Records'!V:V,"Not Found")</f>
        <v>Childbirth</v>
      </c>
      <c r="U378" s="100" t="str">
        <f>_xlfn.XLOOKUP(A378,'Patient Health Records'!A:A,'Patient Health Records'!X:X,"Not Found")</f>
        <v>Recovered</v>
      </c>
      <c r="V378" s="100" t="b">
        <f>_xlfn.XLOOKUP(A378,'Billing Details'!A:A,'Billing Details'!K:K,"Not Found")</f>
        <v>0</v>
      </c>
      <c r="W378" s="100">
        <f>_xlfn.XLOOKUP(A378,'Billing Details'!A:A,'Billing Details'!J:J,"Not Found")</f>
        <v>0</v>
      </c>
      <c r="X378" s="100" t="b">
        <f>_xlfn.XLOOKUP(A378,'Patient Health Records'!A:A,'Patient Health Records'!P:P,"Not Found")</f>
        <v>0</v>
      </c>
      <c r="Y378" s="100" t="b" cm="1">
        <f t="array" ref="Y378">_xlfn.SWITCH(X378, "Yes", TRUE, "No", FALSE, X378)</f>
        <v>0</v>
      </c>
      <c r="Z378" s="100" t="b">
        <f>_xlfn.XLOOKUP(A378,'Patient Health Records'!A:A,'Patient Health Records'!T:T,"Not Found")</f>
        <v>0</v>
      </c>
      <c r="AA378" s="100" t="b" cm="1">
        <f t="array" ref="AA378">_xlfn.SWITCH(Z378, "Yes", TRUE, "No", FALSE, Z378)</f>
        <v>0</v>
      </c>
      <c r="AB378" s="100" t="b">
        <f>_xlfn.XLOOKUP(A378,'Patient Health Records'!A:A,'Patient Health Records'!K:K,"Not Found")</f>
        <v>0</v>
      </c>
      <c r="AC378" s="100" t="b" cm="1">
        <f t="array" ref="AC378">_xlfn.SWITCH(AB378, "Yes", TRUE, "No", FALSE, AB378)</f>
        <v>0</v>
      </c>
    </row>
    <row r="379" spans="1:29">
      <c r="A379" s="2" t="s">
        <v>664</v>
      </c>
      <c r="B379" s="100" t="str">
        <f>_xlfn.XLOOKUP(A379,'Patient Demographics'!A379:A1378,'Patient Demographics'!H379:H1378,"Not Found")</f>
        <v>Middle-aged</v>
      </c>
      <c r="C379" s="100" t="str">
        <f>_xlfn.XLOOKUP(A379,'Patient Demographics'!A379:A1378,'Patient Demographics'!L379:L1378,"Not Found")</f>
        <v>North</v>
      </c>
      <c r="D379" s="100" t="str">
        <f>_xlfn.XLOOKUP(A379,'Patient Demographics'!A:A,'Patient Demographics'!J:J,"Not Found")</f>
        <v>Punjab</v>
      </c>
      <c r="E379" s="100">
        <f>_xlfn.XLOOKUP(A379,'Billing Details'!A379:A1378,'Billing Details'!E379:E1378,"Not Found")</f>
        <v>30000</v>
      </c>
      <c r="F379" s="100">
        <f>_xlfn.XLOOKUP(A379,'Billing Details'!A379:A1378,'Billing Details'!M379:M1378,"Not Found")</f>
        <v>23847.09</v>
      </c>
      <c r="G379" s="100">
        <f>_xlfn.XLOOKUP(A379,'Patient Health Records'!A379:A1378,'Patient Health Records'!G379:G1378,"Not Found")</f>
        <v>90.5</v>
      </c>
      <c r="H379" s="17" t="str">
        <f>_xlfn.XLOOKUP(A379,'Patient Demographics'!A379:A1378,'Patient Demographics'!C379:C1378,"Not Found")</f>
        <v>Male</v>
      </c>
      <c r="I379" s="100" t="str">
        <f>_xlfn.XLOOKUP(A379,'Patient Health Records'!A379:A1378,'Patient Health Records'!B379:B1378,"Not Found")</f>
        <v>A+</v>
      </c>
      <c r="J379" s="100" t="b">
        <f>_xlfn.XLOOKUP(A379,'Patient Health Records'!A379:A1378,'Patient Health Records'!H379:H1378,"Not Found")</f>
        <v>1</v>
      </c>
      <c r="K379" s="100" t="b">
        <f>_xlfn.XLOOKUP(A379,'Patient Health Records'!A379:A1378,'Patient Health Records'!J379:J1378,"Not Found")</f>
        <v>1</v>
      </c>
      <c r="L379" s="100" t="b">
        <f>_xlfn.XLOOKUP(A379,'Billing Details'!A:A,'Billing Details'!K:K,"Not Found")</f>
        <v>1</v>
      </c>
      <c r="M379" s="100" t="str">
        <f>_xlfn.XLOOKUP(A379,'Patient Education'!A:A,'Patient Education'!B:B,"Not Found")</f>
        <v>Bachelor's Degree</v>
      </c>
      <c r="N379" s="100" t="str">
        <f>_xlfn.XLOOKUP(A379,'Patient Education'!A:A,'Patient Education'!C:C,"None")</f>
        <v>Junior Executive</v>
      </c>
      <c r="O379" s="100">
        <f>_xlfn.XLOOKUP(A379,'Patient Demographics'!A:A,'Patient Demographics'!I:I,"Not Found")</f>
        <v>20</v>
      </c>
      <c r="P379" s="100" t="str" cm="1">
        <f t="array" ref="P379">_xlfn.IFS(
 O379 &lt;= 2, "Very Low",
 O379 &lt;= 5, "Low",
 O379 &lt;= 10, "Lower-Middle",
 O379 &lt;= 25, "Middle",
 O379 &lt;= 50, "Upper-Middle",
 O379 &lt;= 100, "High",
 O379 &lt;= 200, "Very High",
 O379 &lt;= 400, "Ultra High"
)</f>
        <v>Middle</v>
      </c>
      <c r="Q379" s="33">
        <f>_xlfn.XLOOKUP(A379,'Patient Health Records'!A:A,'Patient Health Records'!E:E,"Not Found")</f>
        <v>34.484072549916164</v>
      </c>
      <c r="R379" s="100" t="b">
        <f>_xlfn.XLOOKUP(A379,'Patient Health Records'!A379:A1378,'Patient Health Records'!T379:T1378,"Not Found")</f>
        <v>1</v>
      </c>
      <c r="S379" s="100" t="b" cm="1">
        <f t="array" ref="S379">_xlfn.SWITCH(R379, "Yes", TRUE, "No", FALSE, R379)</f>
        <v>1</v>
      </c>
      <c r="T379" s="100" t="str">
        <f>_xlfn.XLOOKUP(A379,'Patient Health Records'!A:A,'Patient Health Records'!V:V,"Not Found")</f>
        <v>Fractured Leg</v>
      </c>
      <c r="U379" s="100" t="str">
        <f>_xlfn.XLOOKUP(A379,'Patient Health Records'!A:A,'Patient Health Records'!X:X,"Not Found")</f>
        <v>Recovered</v>
      </c>
      <c r="V379" s="100" t="b">
        <f>_xlfn.XLOOKUP(A379,'Billing Details'!A:A,'Billing Details'!K:K,"Not Found")</f>
        <v>1</v>
      </c>
      <c r="W379" s="100" t="str">
        <f>_xlfn.XLOOKUP(A379,'Billing Details'!A:A,'Billing Details'!J:J,"Not Found")</f>
        <v>Medicare</v>
      </c>
      <c r="X379" s="100" t="b">
        <f>_xlfn.XLOOKUP(A379,'Patient Health Records'!A:A,'Patient Health Records'!P:P,"Not Found")</f>
        <v>0</v>
      </c>
      <c r="Y379" s="100" t="b" cm="1">
        <f t="array" ref="Y379">_xlfn.SWITCH(X379, "Yes", TRUE, "No", FALSE, X379)</f>
        <v>0</v>
      </c>
      <c r="Z379" s="100" t="b">
        <f>_xlfn.XLOOKUP(A379,'Patient Health Records'!A:A,'Patient Health Records'!T:T,"Not Found")</f>
        <v>1</v>
      </c>
      <c r="AA379" s="100" t="b" cm="1">
        <f t="array" ref="AA379">_xlfn.SWITCH(Z379, "Yes", TRUE, "No", FALSE, Z379)</f>
        <v>1</v>
      </c>
      <c r="AB379" s="100" t="b">
        <f>_xlfn.XLOOKUP(A379,'Patient Health Records'!A:A,'Patient Health Records'!K:K,"Not Found")</f>
        <v>0</v>
      </c>
      <c r="AC379" s="100" t="b" cm="1">
        <f t="array" ref="AC379">_xlfn.SWITCH(AB379, "Yes", TRUE, "No", FALSE, AB379)</f>
        <v>0</v>
      </c>
    </row>
    <row r="380" spans="1:29">
      <c r="A380" s="2" t="s">
        <v>665</v>
      </c>
      <c r="B380" s="100" t="str">
        <f>_xlfn.XLOOKUP(A380,'Patient Demographics'!A380:A1379,'Patient Demographics'!H380:H1379,"Not Found")</f>
        <v>Middle-aged</v>
      </c>
      <c r="C380" s="100" t="str">
        <f>_xlfn.XLOOKUP(A380,'Patient Demographics'!A380:A1379,'Patient Demographics'!L380:L1379,"Not Found")</f>
        <v>South</v>
      </c>
      <c r="D380" s="100" t="str">
        <f>_xlfn.XLOOKUP(A380,'Patient Demographics'!A:A,'Patient Demographics'!J:J,"Not Found")</f>
        <v>Kerala</v>
      </c>
      <c r="E380" s="100">
        <f>_xlfn.XLOOKUP(A380,'Billing Details'!A380:A1379,'Billing Details'!E380:E1379,"Not Found")</f>
        <v>21000</v>
      </c>
      <c r="F380" s="100">
        <f>_xlfn.XLOOKUP(A380,'Billing Details'!A380:A1379,'Billing Details'!M380:M1379,"Not Found")</f>
        <v>0</v>
      </c>
      <c r="G380" s="100">
        <f>_xlfn.XLOOKUP(A380,'Patient Health Records'!A380:A1379,'Patient Health Records'!G380:G1379,"Not Found")</f>
        <v>65</v>
      </c>
      <c r="H380" s="17" t="str">
        <f>_xlfn.XLOOKUP(A380,'Patient Demographics'!A380:A1379,'Patient Demographics'!C380:C1379,"Not Found")</f>
        <v>Female</v>
      </c>
      <c r="I380" s="100" t="str">
        <f>_xlfn.XLOOKUP(A380,'Patient Health Records'!A380:A1379,'Patient Health Records'!B380:B1379,"Not Found")</f>
        <v>B-</v>
      </c>
      <c r="J380" s="100" t="b">
        <f>_xlfn.XLOOKUP(A380,'Patient Health Records'!A380:A1379,'Patient Health Records'!H380:H1379,"Not Found")</f>
        <v>0</v>
      </c>
      <c r="K380" s="100" t="b">
        <f>_xlfn.XLOOKUP(A380,'Patient Health Records'!A380:A1379,'Patient Health Records'!J380:J1379,"Not Found")</f>
        <v>0</v>
      </c>
      <c r="L380" s="100" t="b">
        <f>_xlfn.XLOOKUP(A380,'Billing Details'!A:A,'Billing Details'!K:K,"Not Found")</f>
        <v>0</v>
      </c>
      <c r="M380" s="100" t="str">
        <f>_xlfn.XLOOKUP(A380,'Patient Education'!A:A,'Patient Education'!B:B,"Not Found")</f>
        <v>Post-graduate</v>
      </c>
      <c r="N380" s="100" t="str">
        <f>_xlfn.XLOOKUP(A380,'Patient Education'!A:A,'Patient Education'!C:C,"None")</f>
        <v>CEO</v>
      </c>
      <c r="O380" s="100">
        <f>_xlfn.XLOOKUP(A380,'Patient Demographics'!A:A,'Patient Demographics'!I:I,"Not Found")</f>
        <v>5</v>
      </c>
      <c r="P380" s="100" t="str" cm="1">
        <f t="array" ref="P380">_xlfn.IFS(
 O380 &lt;= 2, "Very Low",
 O380 &lt;= 5, "Low",
 O380 &lt;= 10, "Lower-Middle",
 O380 &lt;= 25, "Middle",
 O380 &lt;= 50, "Upper-Middle",
 O380 &lt;= 100, "High",
 O380 &lt;= 200, "Very High",
 O380 &lt;= 400, "Ultra High"
)</f>
        <v>Low</v>
      </c>
      <c r="Q380" s="33">
        <f>_xlfn.XLOOKUP(A380,'Patient Health Records'!A:A,'Patient Health Records'!E:E,"Not Found")</f>
        <v>23.875114784205696</v>
      </c>
      <c r="R380" s="100" t="b">
        <f>_xlfn.XLOOKUP(A380,'Patient Health Records'!A380:A1379,'Patient Health Records'!T380:T1379,"Not Found")</f>
        <v>0</v>
      </c>
      <c r="S380" s="100" t="b" cm="1">
        <f t="array" ref="S380">_xlfn.SWITCH(R380, "Yes", TRUE, "No", FALSE, R380)</f>
        <v>0</v>
      </c>
      <c r="T380" s="100" t="str">
        <f>_xlfn.XLOOKUP(A380,'Patient Health Records'!A:A,'Patient Health Records'!V:V,"Not Found")</f>
        <v>Fractured Leg</v>
      </c>
      <c r="U380" s="100" t="str">
        <f>_xlfn.XLOOKUP(A380,'Patient Health Records'!A:A,'Patient Health Records'!X:X,"Not Found")</f>
        <v>Recovered</v>
      </c>
      <c r="V380" s="100" t="b">
        <f>_xlfn.XLOOKUP(A380,'Billing Details'!A:A,'Billing Details'!K:K,"Not Found")</f>
        <v>0</v>
      </c>
      <c r="W380" s="100">
        <f>_xlfn.XLOOKUP(A380,'Billing Details'!A:A,'Billing Details'!J:J,"Not Found")</f>
        <v>0</v>
      </c>
      <c r="X380" s="100" t="b">
        <f>_xlfn.XLOOKUP(A380,'Patient Health Records'!A:A,'Patient Health Records'!P:P,"Not Found")</f>
        <v>0</v>
      </c>
      <c r="Y380" s="100" t="b" cm="1">
        <f t="array" ref="Y380">_xlfn.SWITCH(X380, "Yes", TRUE, "No", FALSE, X380)</f>
        <v>0</v>
      </c>
      <c r="Z380" s="100" t="b">
        <f>_xlfn.XLOOKUP(A380,'Patient Health Records'!A:A,'Patient Health Records'!T:T,"Not Found")</f>
        <v>0</v>
      </c>
      <c r="AA380" s="100" t="b" cm="1">
        <f t="array" ref="AA380">_xlfn.SWITCH(Z380, "Yes", TRUE, "No", FALSE, Z380)</f>
        <v>0</v>
      </c>
      <c r="AB380" s="100" t="b">
        <f>_xlfn.XLOOKUP(A380,'Patient Health Records'!A:A,'Patient Health Records'!K:K,"Not Found")</f>
        <v>0</v>
      </c>
      <c r="AC380" s="100" t="b" cm="1">
        <f t="array" ref="AC380">_xlfn.SWITCH(AB380, "Yes", TRUE, "No", FALSE, AB380)</f>
        <v>0</v>
      </c>
    </row>
    <row r="381" spans="1:29">
      <c r="A381" s="2" t="s">
        <v>666</v>
      </c>
      <c r="B381" s="100" t="str">
        <f>_xlfn.XLOOKUP(A381,'Patient Demographics'!A381:A1380,'Patient Demographics'!H381:H1380,"Not Found")</f>
        <v>Adult</v>
      </c>
      <c r="C381" s="100" t="str">
        <f>_xlfn.XLOOKUP(A381,'Patient Demographics'!A381:A1380,'Patient Demographics'!L381:L1380,"Not Found")</f>
        <v>West</v>
      </c>
      <c r="D381" s="100" t="str">
        <f>_xlfn.XLOOKUP(A381,'Patient Demographics'!A:A,'Patient Demographics'!J:J,"Not Found")</f>
        <v>Gujarat</v>
      </c>
      <c r="E381" s="100">
        <f>_xlfn.XLOOKUP(A381,'Billing Details'!A381:A1380,'Billing Details'!E381:E1380,"Not Found")</f>
        <v>100</v>
      </c>
      <c r="F381" s="100">
        <f>_xlfn.XLOOKUP(A381,'Billing Details'!A381:A1380,'Billing Details'!M381:M1380,"Not Found")</f>
        <v>0</v>
      </c>
      <c r="G381" s="100">
        <f>_xlfn.XLOOKUP(A381,'Patient Health Records'!A381:A1380,'Patient Health Records'!G381:G1380,"Not Found")</f>
        <v>64.2</v>
      </c>
      <c r="H381" s="17" t="str">
        <f>_xlfn.XLOOKUP(A381,'Patient Demographics'!A381:A1380,'Patient Demographics'!C381:C1380,"Not Found")</f>
        <v>Male</v>
      </c>
      <c r="I381" s="100" t="str">
        <f>_xlfn.XLOOKUP(A381,'Patient Health Records'!A381:A1380,'Patient Health Records'!B381:B1380,"Not Found")</f>
        <v>B-</v>
      </c>
      <c r="J381" s="100" t="b">
        <f>_xlfn.XLOOKUP(A381,'Patient Health Records'!A381:A1380,'Patient Health Records'!H381:H1380,"Not Found")</f>
        <v>1</v>
      </c>
      <c r="K381" s="100" t="b">
        <f>_xlfn.XLOOKUP(A381,'Patient Health Records'!A381:A1380,'Patient Health Records'!J381:J1380,"Not Found")</f>
        <v>0</v>
      </c>
      <c r="L381" s="100" t="b">
        <f>_xlfn.XLOOKUP(A381,'Billing Details'!A:A,'Billing Details'!K:K,"Not Found")</f>
        <v>0</v>
      </c>
      <c r="M381" s="100" t="str">
        <f>_xlfn.XLOOKUP(A381,'Patient Education'!A:A,'Patient Education'!B:B,"Not Found")</f>
        <v>Master's Degree</v>
      </c>
      <c r="N381" s="100" t="str">
        <f>_xlfn.XLOOKUP(A381,'Patient Education'!A:A,'Patient Education'!C:C,"None")</f>
        <v>Senior Executive</v>
      </c>
      <c r="O381" s="100">
        <f>_xlfn.XLOOKUP(A381,'Patient Demographics'!A:A,'Patient Demographics'!I:I,"Not Found")</f>
        <v>9</v>
      </c>
      <c r="P381" s="100" t="str" cm="1">
        <f t="array" ref="P381">_xlfn.IFS(
 O381 &lt;= 2, "Very Low",
 O381 &lt;= 5, "Low",
 O381 &lt;= 10, "Lower-Middle",
 O381 &lt;= 25, "Middle",
 O381 &lt;= 50, "Upper-Middle",
 O381 &lt;= 100, "High",
 O381 &lt;= 200, "Very High",
 O381 &lt;= 400, "Ultra High"
)</f>
        <v>Lower-Middle</v>
      </c>
      <c r="Q381" s="33">
        <f>_xlfn.XLOOKUP(A381,'Patient Health Records'!A:A,'Patient Health Records'!E:E,"Not Found")</f>
        <v>21.204914783987316</v>
      </c>
      <c r="R381" s="100" t="b">
        <f>_xlfn.XLOOKUP(A381,'Patient Health Records'!A381:A1380,'Patient Health Records'!T381:T1380,"Not Found")</f>
        <v>0</v>
      </c>
      <c r="S381" s="100" t="b" cm="1">
        <f t="array" ref="S381">_xlfn.SWITCH(R381, "Yes", TRUE, "No", FALSE, R381)</f>
        <v>0</v>
      </c>
      <c r="T381" s="100" t="str">
        <f>_xlfn.XLOOKUP(A381,'Patient Health Records'!A:A,'Patient Health Records'!V:V,"Not Found")</f>
        <v>Kidney Stones</v>
      </c>
      <c r="U381" s="100" t="str">
        <f>_xlfn.XLOOKUP(A381,'Patient Health Records'!A:A,'Patient Health Records'!X:X,"Not Found")</f>
        <v>Critical</v>
      </c>
      <c r="V381" s="100" t="b">
        <f>_xlfn.XLOOKUP(A381,'Billing Details'!A:A,'Billing Details'!K:K,"Not Found")</f>
        <v>0</v>
      </c>
      <c r="W381" s="100">
        <f>_xlfn.XLOOKUP(A381,'Billing Details'!A:A,'Billing Details'!J:J,"Not Found")</f>
        <v>0</v>
      </c>
      <c r="X381" s="100" t="b">
        <f>_xlfn.XLOOKUP(A381,'Patient Health Records'!A:A,'Patient Health Records'!P:P,"Not Found")</f>
        <v>0</v>
      </c>
      <c r="Y381" s="100" t="b" cm="1">
        <f t="array" ref="Y381">_xlfn.SWITCH(X381, "Yes", TRUE, "No", FALSE, X381)</f>
        <v>0</v>
      </c>
      <c r="Z381" s="100" t="b">
        <f>_xlfn.XLOOKUP(A381,'Patient Health Records'!A:A,'Patient Health Records'!T:T,"Not Found")</f>
        <v>0</v>
      </c>
      <c r="AA381" s="100" t="b" cm="1">
        <f t="array" ref="AA381">_xlfn.SWITCH(Z381, "Yes", TRUE, "No", FALSE, Z381)</f>
        <v>0</v>
      </c>
      <c r="AB381" s="100" t="b">
        <f>_xlfn.XLOOKUP(A381,'Patient Health Records'!A:A,'Patient Health Records'!K:K,"Not Found")</f>
        <v>0</v>
      </c>
      <c r="AC381" s="100" t="b" cm="1">
        <f t="array" ref="AC381">_xlfn.SWITCH(AB381, "Yes", TRUE, "No", FALSE, AB381)</f>
        <v>0</v>
      </c>
    </row>
    <row r="382" spans="1:29">
      <c r="A382" s="2" t="s">
        <v>668</v>
      </c>
      <c r="B382" s="100" t="str">
        <f>_xlfn.XLOOKUP(A382,'Patient Demographics'!A382:A1381,'Patient Demographics'!H382:H1381,"Not Found")</f>
        <v>Senior</v>
      </c>
      <c r="C382" s="100" t="str">
        <f>_xlfn.XLOOKUP(A382,'Patient Demographics'!A382:A1381,'Patient Demographics'!L382:L1381,"Not Found")</f>
        <v>West</v>
      </c>
      <c r="D382" s="100" t="str">
        <f>_xlfn.XLOOKUP(A382,'Patient Demographics'!A:A,'Patient Demographics'!J:J,"Not Found")</f>
        <v>Maharashtra</v>
      </c>
      <c r="E382" s="100">
        <f>_xlfn.XLOOKUP(A382,'Billing Details'!A382:A1381,'Billing Details'!E382:E1381,"Not Found")</f>
        <v>90000</v>
      </c>
      <c r="F382" s="100">
        <f>_xlfn.XLOOKUP(A382,'Billing Details'!A382:A1381,'Billing Details'!M382:M1381,"Not Found")</f>
        <v>45637.1</v>
      </c>
      <c r="G382" s="100">
        <f>_xlfn.XLOOKUP(A382,'Patient Health Records'!A382:A1381,'Patient Health Records'!G382:G1381,"Not Found")</f>
        <v>65.400000000000006</v>
      </c>
      <c r="H382" s="17" t="str">
        <f>_xlfn.XLOOKUP(A382,'Patient Demographics'!A382:A1381,'Patient Demographics'!C382:C1381,"Not Found")</f>
        <v>Female</v>
      </c>
      <c r="I382" s="100" t="str">
        <f>_xlfn.XLOOKUP(A382,'Patient Health Records'!A382:A1381,'Patient Health Records'!B382:B1381,"Not Found")</f>
        <v>AB+</v>
      </c>
      <c r="J382" s="100" t="b">
        <f>_xlfn.XLOOKUP(A382,'Patient Health Records'!A382:A1381,'Patient Health Records'!H382:H1381,"Not Found")</f>
        <v>0</v>
      </c>
      <c r="K382" s="100" t="b">
        <f>_xlfn.XLOOKUP(A382,'Patient Health Records'!A382:A1381,'Patient Health Records'!J382:J1381,"Not Found")</f>
        <v>0</v>
      </c>
      <c r="L382" s="100" t="b">
        <f>_xlfn.XLOOKUP(A382,'Billing Details'!A:A,'Billing Details'!K:K,"Not Found")</f>
        <v>1</v>
      </c>
      <c r="M382" s="100" t="str">
        <f>_xlfn.XLOOKUP(A382,'Patient Education'!A:A,'Patient Education'!B:B,"Not Found")</f>
        <v>Master's Degree</v>
      </c>
      <c r="N382" s="100" t="str">
        <f>_xlfn.XLOOKUP(A382,'Patient Education'!A:A,'Patient Education'!C:C,"None")</f>
        <v>Doctor</v>
      </c>
      <c r="O382" s="100">
        <f>_xlfn.XLOOKUP(A382,'Patient Demographics'!A:A,'Patient Demographics'!I:I,"Not Found")</f>
        <v>12</v>
      </c>
      <c r="P382" s="100" t="str" cm="1">
        <f t="array" ref="P382">_xlfn.IFS(
 O382 &lt;= 2, "Very Low",
 O382 &lt;= 5, "Low",
 O382 &lt;= 10, "Lower-Middle",
 O382 &lt;= 25, "Middle",
 O382 &lt;= 50, "Upper-Middle",
 O382 &lt;= 100, "High",
 O382 &lt;= 200, "Very High",
 O382 &lt;= 400, "Ultra High"
)</f>
        <v>Middle</v>
      </c>
      <c r="Q382" s="33">
        <f>_xlfn.XLOOKUP(A382,'Patient Health Records'!A:A,'Patient Health Records'!E:E,"Not Found")</f>
        <v>26.532516532110836</v>
      </c>
      <c r="R382" s="100" t="b">
        <f>_xlfn.XLOOKUP(A382,'Patient Health Records'!A382:A1381,'Patient Health Records'!T382:T1381,"Not Found")</f>
        <v>0</v>
      </c>
      <c r="S382" s="100" t="b" cm="1">
        <f t="array" ref="S382">_xlfn.SWITCH(R382, "Yes", TRUE, "No", FALSE, R382)</f>
        <v>0</v>
      </c>
      <c r="T382" s="100" t="str">
        <f>_xlfn.XLOOKUP(A382,'Patient Health Records'!A:A,'Patient Health Records'!V:V,"Not Found")</f>
        <v>Stroke</v>
      </c>
      <c r="U382" s="100" t="str">
        <f>_xlfn.XLOOKUP(A382,'Patient Health Records'!A:A,'Patient Health Records'!X:X,"Not Found")</f>
        <v>Recovered</v>
      </c>
      <c r="V382" s="100" t="b">
        <f>_xlfn.XLOOKUP(A382,'Billing Details'!A:A,'Billing Details'!K:K,"Not Found")</f>
        <v>1</v>
      </c>
      <c r="W382" s="100" t="str">
        <f>_xlfn.XLOOKUP(A382,'Billing Details'!A:A,'Billing Details'!J:J,"Not Found")</f>
        <v>Medicare</v>
      </c>
      <c r="X382" s="100" t="b">
        <f>_xlfn.XLOOKUP(A382,'Patient Health Records'!A:A,'Patient Health Records'!P:P,"Not Found")</f>
        <v>0</v>
      </c>
      <c r="Y382" s="100" t="b" cm="1">
        <f t="array" ref="Y382">_xlfn.SWITCH(X382, "Yes", TRUE, "No", FALSE, X382)</f>
        <v>0</v>
      </c>
      <c r="Z382" s="100" t="b">
        <f>_xlfn.XLOOKUP(A382,'Patient Health Records'!A:A,'Patient Health Records'!T:T,"Not Found")</f>
        <v>0</v>
      </c>
      <c r="AA382" s="100" t="b" cm="1">
        <f t="array" ref="AA382">_xlfn.SWITCH(Z382, "Yes", TRUE, "No", FALSE, Z382)</f>
        <v>0</v>
      </c>
      <c r="AB382" s="100" t="b">
        <f>_xlfn.XLOOKUP(A382,'Patient Health Records'!A:A,'Patient Health Records'!K:K,"Not Found")</f>
        <v>0</v>
      </c>
      <c r="AC382" s="100" t="b" cm="1">
        <f t="array" ref="AC382">_xlfn.SWITCH(AB382, "Yes", TRUE, "No", FALSE, AB382)</f>
        <v>0</v>
      </c>
    </row>
    <row r="383" spans="1:29">
      <c r="A383" s="2" t="s">
        <v>669</v>
      </c>
      <c r="B383" s="100" t="str">
        <f>_xlfn.XLOOKUP(A383,'Patient Demographics'!A383:A1382,'Patient Demographics'!H383:H1382,"Not Found")</f>
        <v>Adult</v>
      </c>
      <c r="C383" s="100" t="str">
        <f>_xlfn.XLOOKUP(A383,'Patient Demographics'!A383:A1382,'Patient Demographics'!L383:L1382,"Not Found")</f>
        <v>East</v>
      </c>
      <c r="D383" s="100" t="str">
        <f>_xlfn.XLOOKUP(A383,'Patient Demographics'!A:A,'Patient Demographics'!J:J,"Not Found")</f>
        <v>West Bengal</v>
      </c>
      <c r="E383" s="100">
        <f>_xlfn.XLOOKUP(A383,'Billing Details'!A383:A1382,'Billing Details'!E383:E1382,"Not Found")</f>
        <v>18000</v>
      </c>
      <c r="F383" s="100">
        <f>_xlfn.XLOOKUP(A383,'Billing Details'!A383:A1382,'Billing Details'!M383:M1382,"Not Found")</f>
        <v>11172.539999999999</v>
      </c>
      <c r="G383" s="100">
        <f>_xlfn.XLOOKUP(A383,'Patient Health Records'!A383:A1382,'Patient Health Records'!G383:G1382,"Not Found")</f>
        <v>63</v>
      </c>
      <c r="H383" s="17" t="str">
        <f>_xlfn.XLOOKUP(A383,'Patient Demographics'!A383:A1382,'Patient Demographics'!C383:C1382,"Not Found")</f>
        <v>Female</v>
      </c>
      <c r="I383" s="100" t="str">
        <f>_xlfn.XLOOKUP(A383,'Patient Health Records'!A383:A1382,'Patient Health Records'!B383:B1382,"Not Found")</f>
        <v>B-</v>
      </c>
      <c r="J383" s="100" t="b">
        <f>_xlfn.XLOOKUP(A383,'Patient Health Records'!A383:A1382,'Patient Health Records'!H383:H1382,"Not Found")</f>
        <v>0</v>
      </c>
      <c r="K383" s="100" t="b">
        <f>_xlfn.XLOOKUP(A383,'Patient Health Records'!A383:A1382,'Patient Health Records'!J383:J1382,"Not Found")</f>
        <v>0</v>
      </c>
      <c r="L383" s="100" t="b">
        <f>_xlfn.XLOOKUP(A383,'Billing Details'!A:A,'Billing Details'!K:K,"Not Found")</f>
        <v>1</v>
      </c>
      <c r="M383" s="100" t="str">
        <f>_xlfn.XLOOKUP(A383,'Patient Education'!A:A,'Patient Education'!B:B,"Not Found")</f>
        <v>Master's Degree</v>
      </c>
      <c r="N383" s="100" t="str">
        <f>_xlfn.XLOOKUP(A383,'Patient Education'!A:A,'Patient Education'!C:C,"None")</f>
        <v>Manager</v>
      </c>
      <c r="O383" s="100">
        <f>_xlfn.XLOOKUP(A383,'Patient Demographics'!A:A,'Patient Demographics'!I:I,"Not Found")</f>
        <v>120</v>
      </c>
      <c r="P383" s="100" t="str" cm="1">
        <f t="array" ref="P383">_xlfn.IFS(
 O383 &lt;= 2, "Very Low",
 O383 &lt;= 5, "Low",
 O383 &lt;= 10, "Lower-Middle",
 O383 &lt;= 25, "Middle",
 O383 &lt;= 50, "Upper-Middle",
 O383 &lt;= 100, "High",
 O383 &lt;= 200, "Very High",
 O383 &lt;= 400, "Ultra High"
)</f>
        <v>Very High</v>
      </c>
      <c r="Q383" s="33">
        <f>_xlfn.XLOOKUP(A383,'Patient Health Records'!A:A,'Patient Health Records'!E:E,"Not Found")</f>
        <v>20.571428571428573</v>
      </c>
      <c r="R383" s="100" t="b">
        <f>_xlfn.XLOOKUP(A383,'Patient Health Records'!A383:A1382,'Patient Health Records'!T383:T1382,"Not Found")</f>
        <v>0</v>
      </c>
      <c r="S383" s="100" t="b" cm="1">
        <f t="array" ref="S383">_xlfn.SWITCH(R383, "Yes", TRUE, "No", FALSE, R383)</f>
        <v>0</v>
      </c>
      <c r="T383" s="100" t="str">
        <f>_xlfn.XLOOKUP(A383,'Patient Health Records'!A:A,'Patient Health Records'!V:V,"Not Found")</f>
        <v>Prostate Cancer</v>
      </c>
      <c r="U383" s="100" t="str">
        <f>_xlfn.XLOOKUP(A383,'Patient Health Records'!A:A,'Patient Health Records'!X:X,"Not Found")</f>
        <v>Recovered</v>
      </c>
      <c r="V383" s="100" t="b">
        <f>_xlfn.XLOOKUP(A383,'Billing Details'!A:A,'Billing Details'!K:K,"Not Found")</f>
        <v>1</v>
      </c>
      <c r="W383" s="100" t="str">
        <f>_xlfn.XLOOKUP(A383,'Billing Details'!A:A,'Billing Details'!J:J,"Not Found")</f>
        <v>Cigna</v>
      </c>
      <c r="X383" s="100" t="b">
        <f>_xlfn.XLOOKUP(A383,'Patient Health Records'!A:A,'Patient Health Records'!P:P,"Not Found")</f>
        <v>0</v>
      </c>
      <c r="Y383" s="100" t="b" cm="1">
        <f t="array" ref="Y383">_xlfn.SWITCH(X383, "Yes", TRUE, "No", FALSE, X383)</f>
        <v>0</v>
      </c>
      <c r="Z383" s="100" t="b">
        <f>_xlfn.XLOOKUP(A383,'Patient Health Records'!A:A,'Patient Health Records'!T:T,"Not Found")</f>
        <v>0</v>
      </c>
      <c r="AA383" s="100" t="b" cm="1">
        <f t="array" ref="AA383">_xlfn.SWITCH(Z383, "Yes", TRUE, "No", FALSE, Z383)</f>
        <v>0</v>
      </c>
      <c r="AB383" s="100" t="b">
        <f>_xlfn.XLOOKUP(A383,'Patient Health Records'!A:A,'Patient Health Records'!K:K,"Not Found")</f>
        <v>0</v>
      </c>
      <c r="AC383" s="100" t="b" cm="1">
        <f t="array" ref="AC383">_xlfn.SWITCH(AB383, "Yes", TRUE, "No", FALSE, AB383)</f>
        <v>0</v>
      </c>
    </row>
    <row r="384" spans="1:29">
      <c r="A384" s="2" t="s">
        <v>670</v>
      </c>
      <c r="B384" s="100" t="str">
        <f>_xlfn.XLOOKUP(A384,'Patient Demographics'!A384:A1383,'Patient Demographics'!H384:H1383,"Not Found")</f>
        <v>Senior</v>
      </c>
      <c r="C384" s="100" t="str">
        <f>_xlfn.XLOOKUP(A384,'Patient Demographics'!A384:A1383,'Patient Demographics'!L384:L1383,"Not Found")</f>
        <v>West</v>
      </c>
      <c r="D384" s="100" t="str">
        <f>_xlfn.XLOOKUP(A384,'Patient Demographics'!A:A,'Patient Demographics'!J:J,"Not Found")</f>
        <v>Maharashtra</v>
      </c>
      <c r="E384" s="100">
        <f>_xlfn.XLOOKUP(A384,'Billing Details'!A384:A1383,'Billing Details'!E384:E1383,"Not Found")</f>
        <v>250000</v>
      </c>
      <c r="F384" s="100">
        <f>_xlfn.XLOOKUP(A384,'Billing Details'!A384:A1383,'Billing Details'!M384:M1383,"Not Found")</f>
        <v>0</v>
      </c>
      <c r="G384" s="100">
        <f>_xlfn.XLOOKUP(A384,'Patient Health Records'!A384:A1383,'Patient Health Records'!G384:G1383,"Not Found")</f>
        <v>93.2</v>
      </c>
      <c r="H384" s="17" t="str">
        <f>_xlfn.XLOOKUP(A384,'Patient Demographics'!A384:A1383,'Patient Demographics'!C384:C1383,"Not Found")</f>
        <v>Female</v>
      </c>
      <c r="I384" s="100" t="str">
        <f>_xlfn.XLOOKUP(A384,'Patient Health Records'!A384:A1383,'Patient Health Records'!B384:B1383,"Not Found")</f>
        <v>AB+</v>
      </c>
      <c r="J384" s="100" t="b">
        <f>_xlfn.XLOOKUP(A384,'Patient Health Records'!A384:A1383,'Patient Health Records'!H384:H1383,"Not Found")</f>
        <v>0</v>
      </c>
      <c r="K384" s="100" t="b">
        <f>_xlfn.XLOOKUP(A384,'Patient Health Records'!A384:A1383,'Patient Health Records'!J384:J1383,"Not Found")</f>
        <v>0</v>
      </c>
      <c r="L384" s="100" t="b">
        <f>_xlfn.XLOOKUP(A384,'Billing Details'!A:A,'Billing Details'!K:K,"Not Found")</f>
        <v>0</v>
      </c>
      <c r="M384" s="100" t="str">
        <f>_xlfn.XLOOKUP(A384,'Patient Education'!A:A,'Patient Education'!B:B,"Not Found")</f>
        <v>Bachelor's Degree</v>
      </c>
      <c r="N384" s="100" t="str">
        <f>_xlfn.XLOOKUP(A384,'Patient Education'!A:A,'Patient Education'!C:C,"None")</f>
        <v>Junior Executive</v>
      </c>
      <c r="O384" s="100">
        <f>_xlfn.XLOOKUP(A384,'Patient Demographics'!A:A,'Patient Demographics'!I:I,"Not Found")</f>
        <v>200</v>
      </c>
      <c r="P384" s="100" t="str" cm="1">
        <f t="array" ref="P384">_xlfn.IFS(
 O384 &lt;= 2, "Very Low",
 O384 &lt;= 5, "Low",
 O384 &lt;= 10, "Lower-Middle",
 O384 &lt;= 25, "Middle",
 O384 &lt;= 50, "Upper-Middle",
 O384 &lt;= 100, "High",
 O384 &lt;= 200, "Very High",
 O384 &lt;= 400, "Ultra High"
)</f>
        <v>Very High</v>
      </c>
      <c r="Q384" s="33">
        <f>_xlfn.XLOOKUP(A384,'Patient Health Records'!A:A,'Patient Health Records'!E:E,"Not Found")</f>
        <v>33.822035128465672</v>
      </c>
      <c r="R384" s="100" t="b">
        <f>_xlfn.XLOOKUP(A384,'Patient Health Records'!A384:A1383,'Patient Health Records'!T384:T1383,"Not Found")</f>
        <v>1</v>
      </c>
      <c r="S384" s="100" t="b" cm="1">
        <f t="array" ref="S384">_xlfn.SWITCH(R384, "Yes", TRUE, "No", FALSE, R384)</f>
        <v>1</v>
      </c>
      <c r="T384" s="100" t="str">
        <f>_xlfn.XLOOKUP(A384,'Patient Health Records'!A:A,'Patient Health Records'!V:V,"Not Found")</f>
        <v>Cancer</v>
      </c>
      <c r="U384" s="100" t="str">
        <f>_xlfn.XLOOKUP(A384,'Patient Health Records'!A:A,'Patient Health Records'!X:X,"Not Found")</f>
        <v>Critical</v>
      </c>
      <c r="V384" s="100" t="b">
        <f>_xlfn.XLOOKUP(A384,'Billing Details'!A:A,'Billing Details'!K:K,"Not Found")</f>
        <v>0</v>
      </c>
      <c r="W384" s="100">
        <f>_xlfn.XLOOKUP(A384,'Billing Details'!A:A,'Billing Details'!J:J,"Not Found")</f>
        <v>0</v>
      </c>
      <c r="X384" s="100" t="b">
        <f>_xlfn.XLOOKUP(A384,'Patient Health Records'!A:A,'Patient Health Records'!P:P,"Not Found")</f>
        <v>1</v>
      </c>
      <c r="Y384" s="100" t="b" cm="1">
        <f t="array" ref="Y384">_xlfn.SWITCH(X384, "Yes", TRUE, "No", FALSE, X384)</f>
        <v>1</v>
      </c>
      <c r="Z384" s="100" t="b">
        <f>_xlfn.XLOOKUP(A384,'Patient Health Records'!A:A,'Patient Health Records'!T:T,"Not Found")</f>
        <v>1</v>
      </c>
      <c r="AA384" s="100" t="b" cm="1">
        <f t="array" ref="AA384">_xlfn.SWITCH(Z384, "Yes", TRUE, "No", FALSE, Z384)</f>
        <v>1</v>
      </c>
      <c r="AB384" s="100" t="b">
        <f>_xlfn.XLOOKUP(A384,'Patient Health Records'!A:A,'Patient Health Records'!K:K,"Not Found")</f>
        <v>1</v>
      </c>
      <c r="AC384" s="100" t="b" cm="1">
        <f t="array" ref="AC384">_xlfn.SWITCH(AB384, "Yes", TRUE, "No", FALSE, AB384)</f>
        <v>1</v>
      </c>
    </row>
    <row r="385" spans="1:29">
      <c r="A385" s="2" t="s">
        <v>672</v>
      </c>
      <c r="B385" s="100" t="str">
        <f>_xlfn.XLOOKUP(A385,'Patient Demographics'!A385:A1384,'Patient Demographics'!H385:H1384,"Not Found")</f>
        <v>Adult</v>
      </c>
      <c r="C385" s="100" t="str">
        <f>_xlfn.XLOOKUP(A385,'Patient Demographics'!A385:A1384,'Patient Demographics'!L385:L1384,"Not Found")</f>
        <v>West</v>
      </c>
      <c r="D385" s="100" t="str">
        <f>_xlfn.XLOOKUP(A385,'Patient Demographics'!A:A,'Patient Demographics'!J:J,"Not Found")</f>
        <v>Gujarat</v>
      </c>
      <c r="E385" s="100">
        <f>_xlfn.XLOOKUP(A385,'Billing Details'!A385:A1384,'Billing Details'!E385:E1384,"Not Found")</f>
        <v>100</v>
      </c>
      <c r="F385" s="100">
        <f>_xlfn.XLOOKUP(A385,'Billing Details'!A385:A1384,'Billing Details'!M385:M1384,"Not Found")</f>
        <v>57.71</v>
      </c>
      <c r="G385" s="100">
        <f>_xlfn.XLOOKUP(A385,'Patient Health Records'!A385:A1384,'Patient Health Records'!G385:G1384,"Not Found")</f>
        <v>81</v>
      </c>
      <c r="H385" s="17" t="str">
        <f>_xlfn.XLOOKUP(A385,'Patient Demographics'!A385:A1384,'Patient Demographics'!C385:C1384,"Not Found")</f>
        <v>Male</v>
      </c>
      <c r="I385" s="100" t="str">
        <f>_xlfn.XLOOKUP(A385,'Patient Health Records'!A385:A1384,'Patient Health Records'!B385:B1384,"Not Found")</f>
        <v>B-</v>
      </c>
      <c r="J385" s="100" t="b">
        <f>_xlfn.XLOOKUP(A385,'Patient Health Records'!A385:A1384,'Patient Health Records'!H385:H1384,"Not Found")</f>
        <v>1</v>
      </c>
      <c r="K385" s="100" t="b">
        <f>_xlfn.XLOOKUP(A385,'Patient Health Records'!A385:A1384,'Patient Health Records'!J385:J1384,"Not Found")</f>
        <v>0</v>
      </c>
      <c r="L385" s="100" t="b">
        <f>_xlfn.XLOOKUP(A385,'Billing Details'!A:A,'Billing Details'!K:K,"Not Found")</f>
        <v>1</v>
      </c>
      <c r="M385" s="100" t="str">
        <f>_xlfn.XLOOKUP(A385,'Patient Education'!A:A,'Patient Education'!B:B,"Not Found")</f>
        <v>PhD</v>
      </c>
      <c r="N385" s="100" t="str">
        <f>_xlfn.XLOOKUP(A385,'Patient Education'!A:A,'Patient Education'!C:C,"None")</f>
        <v>Scientist</v>
      </c>
      <c r="O385" s="100">
        <f>_xlfn.XLOOKUP(A385,'Patient Demographics'!A:A,'Patient Demographics'!I:I,"Not Found")</f>
        <v>15</v>
      </c>
      <c r="P385" s="100" t="str" cm="1">
        <f t="array" ref="P385">_xlfn.IFS(
 O385 &lt;= 2, "Very Low",
 O385 &lt;= 5, "Low",
 O385 &lt;= 10, "Lower-Middle",
 O385 &lt;= 25, "Middle",
 O385 &lt;= 50, "Upper-Middle",
 O385 &lt;= 100, "High",
 O385 &lt;= 200, "Very High",
 O385 &lt;= 400, "Ultra High"
)</f>
        <v>Middle</v>
      </c>
      <c r="Q385" s="33">
        <f>_xlfn.XLOOKUP(A385,'Patient Health Records'!A:A,'Patient Health Records'!E:E,"Not Found")</f>
        <v>30.864197530864192</v>
      </c>
      <c r="R385" s="100" t="b">
        <f>_xlfn.XLOOKUP(A385,'Patient Health Records'!A385:A1384,'Patient Health Records'!T385:T1384,"Not Found")</f>
        <v>1</v>
      </c>
      <c r="S385" s="100" t="b" cm="1">
        <f t="array" ref="S385">_xlfn.SWITCH(R385, "Yes", TRUE, "No", FALSE, R385)</f>
        <v>1</v>
      </c>
      <c r="T385" s="100" t="str">
        <f>_xlfn.XLOOKUP(A385,'Patient Health Records'!A:A,'Patient Health Records'!V:V,"Not Found")</f>
        <v>Hypertension</v>
      </c>
      <c r="U385" s="100" t="str">
        <f>_xlfn.XLOOKUP(A385,'Patient Health Records'!A:A,'Patient Health Records'!X:X,"Not Found")</f>
        <v>Critical</v>
      </c>
      <c r="V385" s="100" t="b">
        <f>_xlfn.XLOOKUP(A385,'Billing Details'!A:A,'Billing Details'!K:K,"Not Found")</f>
        <v>1</v>
      </c>
      <c r="W385" s="100" t="str">
        <f>_xlfn.XLOOKUP(A385,'Billing Details'!A:A,'Billing Details'!J:J,"Not Found")</f>
        <v>Aetna</v>
      </c>
      <c r="X385" s="100" t="b">
        <f>_xlfn.XLOOKUP(A385,'Patient Health Records'!A:A,'Patient Health Records'!P:P,"Not Found")</f>
        <v>1</v>
      </c>
      <c r="Y385" s="100" t="b" cm="1">
        <f t="array" ref="Y385">_xlfn.SWITCH(X385, "Yes", TRUE, "No", FALSE, X385)</f>
        <v>1</v>
      </c>
      <c r="Z385" s="100" t="b">
        <f>_xlfn.XLOOKUP(A385,'Patient Health Records'!A:A,'Patient Health Records'!T:T,"Not Found")</f>
        <v>1</v>
      </c>
      <c r="AA385" s="100" t="b" cm="1">
        <f t="array" ref="AA385">_xlfn.SWITCH(Z385, "Yes", TRUE, "No", FALSE, Z385)</f>
        <v>1</v>
      </c>
      <c r="AB385" s="100" t="b">
        <f>_xlfn.XLOOKUP(A385,'Patient Health Records'!A:A,'Patient Health Records'!K:K,"Not Found")</f>
        <v>1</v>
      </c>
      <c r="AC385" s="100" t="b" cm="1">
        <f t="array" ref="AC385">_xlfn.SWITCH(AB385, "Yes", TRUE, "No", FALSE, AB385)</f>
        <v>1</v>
      </c>
    </row>
    <row r="386" spans="1:29">
      <c r="A386" s="2" t="s">
        <v>674</v>
      </c>
      <c r="B386" s="100" t="str">
        <f>_xlfn.XLOOKUP(A386,'Patient Demographics'!A386:A1385,'Patient Demographics'!H386:H1385,"Not Found")</f>
        <v>Adult</v>
      </c>
      <c r="C386" s="100" t="str">
        <f>_xlfn.XLOOKUP(A386,'Patient Demographics'!A386:A1385,'Patient Demographics'!L386:L1385,"Not Found")</f>
        <v>North</v>
      </c>
      <c r="D386" s="100" t="str">
        <f>_xlfn.XLOOKUP(A386,'Patient Demographics'!A:A,'Patient Demographics'!J:J,"Not Found")</f>
        <v>Uttar Pradesh</v>
      </c>
      <c r="E386" s="100">
        <f>_xlfn.XLOOKUP(A386,'Billing Details'!A386:A1385,'Billing Details'!E386:E1385,"Not Found")</f>
        <v>30000</v>
      </c>
      <c r="F386" s="100">
        <f>_xlfn.XLOOKUP(A386,'Billing Details'!A386:A1385,'Billing Details'!M386:M1385,"Not Found")</f>
        <v>15793.41</v>
      </c>
      <c r="G386" s="100">
        <f>_xlfn.XLOOKUP(A386,'Patient Health Records'!A386:A1385,'Patient Health Records'!G386:G1385,"Not Found")</f>
        <v>61.8</v>
      </c>
      <c r="H386" s="17" t="str">
        <f>_xlfn.XLOOKUP(A386,'Patient Demographics'!A386:A1385,'Patient Demographics'!C386:C1385,"Not Found")</f>
        <v>Male</v>
      </c>
      <c r="I386" s="100" t="str">
        <f>_xlfn.XLOOKUP(A386,'Patient Health Records'!A386:A1385,'Patient Health Records'!B386:B1385,"Not Found")</f>
        <v>A-</v>
      </c>
      <c r="J386" s="100" t="b">
        <f>_xlfn.XLOOKUP(A386,'Patient Health Records'!A386:A1385,'Patient Health Records'!H386:H1385,"Not Found")</f>
        <v>0</v>
      </c>
      <c r="K386" s="100" t="b">
        <f>_xlfn.XLOOKUP(A386,'Patient Health Records'!A386:A1385,'Patient Health Records'!J386:J1385,"Not Found")</f>
        <v>0</v>
      </c>
      <c r="L386" s="100" t="b">
        <f>_xlfn.XLOOKUP(A386,'Billing Details'!A:A,'Billing Details'!K:K,"Not Found")</f>
        <v>1</v>
      </c>
      <c r="M386" s="100" t="str">
        <f>_xlfn.XLOOKUP(A386,'Patient Education'!A:A,'Patient Education'!B:B,"Not Found")</f>
        <v>Bachelor's Degree</v>
      </c>
      <c r="N386" s="100" t="str">
        <f>_xlfn.XLOOKUP(A386,'Patient Education'!A:A,'Patient Education'!C:C,"None")</f>
        <v>Nurse</v>
      </c>
      <c r="O386" s="100">
        <f>_xlfn.XLOOKUP(A386,'Patient Demographics'!A:A,'Patient Demographics'!I:I,"Not Found")</f>
        <v>2</v>
      </c>
      <c r="P386" s="100" t="str" cm="1">
        <f t="array" ref="P386">_xlfn.IFS(
 O386 &lt;= 2, "Very Low",
 O386 &lt;= 5, "Low",
 O386 &lt;= 10, "Lower-Middle",
 O386 &lt;= 25, "Middle",
 O386 &lt;= 50, "Upper-Middle",
 O386 &lt;= 100, "High",
 O386 &lt;= 200, "Very High",
 O386 &lt;= 400, "Ultra High"
)</f>
        <v>Very Low</v>
      </c>
      <c r="Q386" s="33">
        <f>_xlfn.XLOOKUP(A386,'Patient Health Records'!A:A,'Patient Health Records'!E:E,"Not Found")</f>
        <v>23.841672774970096</v>
      </c>
      <c r="R386" s="100" t="b">
        <f>_xlfn.XLOOKUP(A386,'Patient Health Records'!A386:A1385,'Patient Health Records'!T386:T1385,"Not Found")</f>
        <v>0</v>
      </c>
      <c r="S386" s="100" t="b" cm="1">
        <f t="array" ref="S386">_xlfn.SWITCH(R386, "Yes", TRUE, "No", FALSE, R386)</f>
        <v>0</v>
      </c>
      <c r="T386" s="100" t="str">
        <f>_xlfn.XLOOKUP(A386,'Patient Health Records'!A:A,'Patient Health Records'!V:V,"Not Found")</f>
        <v>Diabetes</v>
      </c>
      <c r="U386" s="100" t="str">
        <f>_xlfn.XLOOKUP(A386,'Patient Health Records'!A:A,'Patient Health Records'!X:X,"Not Found")</f>
        <v>Ongoing Treatment</v>
      </c>
      <c r="V386" s="100" t="b">
        <f>_xlfn.XLOOKUP(A386,'Billing Details'!A:A,'Billing Details'!K:K,"Not Found")</f>
        <v>1</v>
      </c>
      <c r="W386" s="100" t="str">
        <f>_xlfn.XLOOKUP(A386,'Billing Details'!A:A,'Billing Details'!J:J,"Not Found")</f>
        <v>Medicare</v>
      </c>
      <c r="X386" s="100" t="b">
        <f>_xlfn.XLOOKUP(A386,'Patient Health Records'!A:A,'Patient Health Records'!P:P,"Not Found")</f>
        <v>0</v>
      </c>
      <c r="Y386" s="100" t="b" cm="1">
        <f t="array" ref="Y386">_xlfn.SWITCH(X386, "Yes", TRUE, "No", FALSE, X386)</f>
        <v>0</v>
      </c>
      <c r="Z386" s="100" t="b">
        <f>_xlfn.XLOOKUP(A386,'Patient Health Records'!A:A,'Patient Health Records'!T:T,"Not Found")</f>
        <v>0</v>
      </c>
      <c r="AA386" s="100" t="b" cm="1">
        <f t="array" ref="AA386">_xlfn.SWITCH(Z386, "Yes", TRUE, "No", FALSE, Z386)</f>
        <v>0</v>
      </c>
      <c r="AB386" s="100" t="b">
        <f>_xlfn.XLOOKUP(A386,'Patient Health Records'!A:A,'Patient Health Records'!K:K,"Not Found")</f>
        <v>0</v>
      </c>
      <c r="AC386" s="100" t="b" cm="1">
        <f t="array" ref="AC386">_xlfn.SWITCH(AB386, "Yes", TRUE, "No", FALSE, AB386)</f>
        <v>0</v>
      </c>
    </row>
    <row r="387" spans="1:29">
      <c r="A387" s="2" t="s">
        <v>676</v>
      </c>
      <c r="B387" s="100" t="str">
        <f>_xlfn.XLOOKUP(A387,'Patient Demographics'!A387:A1386,'Patient Demographics'!H387:H1386,"Not Found")</f>
        <v>Adult</v>
      </c>
      <c r="C387" s="100" t="str">
        <f>_xlfn.XLOOKUP(A387,'Patient Demographics'!A387:A1386,'Patient Demographics'!L387:L1386,"Not Found")</f>
        <v>North</v>
      </c>
      <c r="D387" s="100" t="str">
        <f>_xlfn.XLOOKUP(A387,'Patient Demographics'!A:A,'Patient Demographics'!J:J,"Not Found")</f>
        <v>Uttar Pradesh</v>
      </c>
      <c r="E387" s="100">
        <f>_xlfn.XLOOKUP(A387,'Billing Details'!A387:A1386,'Billing Details'!E387:E1386,"Not Found")</f>
        <v>60000</v>
      </c>
      <c r="F387" s="100">
        <f>_xlfn.XLOOKUP(A387,'Billing Details'!A387:A1386,'Billing Details'!M387:M1386,"Not Found")</f>
        <v>46224.04</v>
      </c>
      <c r="G387" s="100">
        <f>_xlfn.XLOOKUP(A387,'Patient Health Records'!A387:A1386,'Patient Health Records'!G387:G1386,"Not Found")</f>
        <v>93.4</v>
      </c>
      <c r="H387" s="17" t="str">
        <f>_xlfn.XLOOKUP(A387,'Patient Demographics'!A387:A1386,'Patient Demographics'!C387:C1386,"Not Found")</f>
        <v>Female</v>
      </c>
      <c r="I387" s="100" t="str">
        <f>_xlfn.XLOOKUP(A387,'Patient Health Records'!A387:A1386,'Patient Health Records'!B387:B1386,"Not Found")</f>
        <v>A-</v>
      </c>
      <c r="J387" s="100" t="b">
        <f>_xlfn.XLOOKUP(A387,'Patient Health Records'!A387:A1386,'Patient Health Records'!H387:H1386,"Not Found")</f>
        <v>0</v>
      </c>
      <c r="K387" s="100" t="b">
        <f>_xlfn.XLOOKUP(A387,'Patient Health Records'!A387:A1386,'Patient Health Records'!J387:J1386,"Not Found")</f>
        <v>0</v>
      </c>
      <c r="L387" s="100" t="b">
        <f>_xlfn.XLOOKUP(A387,'Billing Details'!A:A,'Billing Details'!K:K,"Not Found")</f>
        <v>1</v>
      </c>
      <c r="M387" s="100" t="str">
        <f>_xlfn.XLOOKUP(A387,'Patient Education'!A:A,'Patient Education'!B:B,"Not Found")</f>
        <v>Master's Degree</v>
      </c>
      <c r="N387" s="100" t="str">
        <f>_xlfn.XLOOKUP(A387,'Patient Education'!A:A,'Patient Education'!C:C,"None")</f>
        <v>Senior Executive</v>
      </c>
      <c r="O387" s="100">
        <f>_xlfn.XLOOKUP(A387,'Patient Demographics'!A:A,'Patient Demographics'!I:I,"Not Found")</f>
        <v>2</v>
      </c>
      <c r="P387" s="100" t="str" cm="1">
        <f t="array" ref="P387">_xlfn.IFS(
 O387 &lt;= 2, "Very Low",
 O387 &lt;= 5, "Low",
 O387 &lt;= 10, "Lower-Middle",
 O387 &lt;= 25, "Middle",
 O387 &lt;= 50, "Upper-Middle",
 O387 &lt;= 100, "High",
 O387 &lt;= 200, "Very High",
 O387 &lt;= 400, "Ultra High"
)</f>
        <v>Very Low</v>
      </c>
      <c r="Q387" s="33">
        <f>_xlfn.XLOOKUP(A387,'Patient Health Records'!A:A,'Patient Health Records'!E:E,"Not Found")</f>
        <v>29.150151368559037</v>
      </c>
      <c r="R387" s="100" t="b">
        <f>_xlfn.XLOOKUP(A387,'Patient Health Records'!A387:A1386,'Patient Health Records'!T387:T1386,"Not Found")</f>
        <v>1</v>
      </c>
      <c r="S387" s="100" t="b" cm="1">
        <f t="array" ref="S387">_xlfn.SWITCH(R387, "Yes", TRUE, "No", FALSE, R387)</f>
        <v>1</v>
      </c>
      <c r="T387" s="100" t="str">
        <f>_xlfn.XLOOKUP(A387,'Patient Health Records'!A:A,'Patient Health Records'!V:V,"Not Found")</f>
        <v>Childbirth</v>
      </c>
      <c r="U387" s="100" t="str">
        <f>_xlfn.XLOOKUP(A387,'Patient Health Records'!A:A,'Patient Health Records'!X:X,"Not Found")</f>
        <v>Recovered</v>
      </c>
      <c r="V387" s="100" t="b">
        <f>_xlfn.XLOOKUP(A387,'Billing Details'!A:A,'Billing Details'!K:K,"Not Found")</f>
        <v>1</v>
      </c>
      <c r="W387" s="100" t="str">
        <f>_xlfn.XLOOKUP(A387,'Billing Details'!A:A,'Billing Details'!J:J,"Not Found")</f>
        <v>Aetna</v>
      </c>
      <c r="X387" s="100" t="b">
        <f>_xlfn.XLOOKUP(A387,'Patient Health Records'!A:A,'Patient Health Records'!P:P,"Not Found")</f>
        <v>1</v>
      </c>
      <c r="Y387" s="100" t="b" cm="1">
        <f t="array" ref="Y387">_xlfn.SWITCH(X387, "Yes", TRUE, "No", FALSE, X387)</f>
        <v>1</v>
      </c>
      <c r="Z387" s="100" t="b">
        <f>_xlfn.XLOOKUP(A387,'Patient Health Records'!A:A,'Patient Health Records'!T:T,"Not Found")</f>
        <v>1</v>
      </c>
      <c r="AA387" s="100" t="b" cm="1">
        <f t="array" ref="AA387">_xlfn.SWITCH(Z387, "Yes", TRUE, "No", FALSE, Z387)</f>
        <v>1</v>
      </c>
      <c r="AB387" s="100" t="b">
        <f>_xlfn.XLOOKUP(A387,'Patient Health Records'!A:A,'Patient Health Records'!K:K,"Not Found")</f>
        <v>1</v>
      </c>
      <c r="AC387" s="100" t="b" cm="1">
        <f t="array" ref="AC387">_xlfn.SWITCH(AB387, "Yes", TRUE, "No", FALSE, AB387)</f>
        <v>1</v>
      </c>
    </row>
    <row r="388" spans="1:29">
      <c r="A388" s="2" t="s">
        <v>678</v>
      </c>
      <c r="B388" s="100" t="str">
        <f>_xlfn.XLOOKUP(A388,'Patient Demographics'!A388:A1387,'Patient Demographics'!H388:H1387,"Not Found")</f>
        <v>Middle-aged</v>
      </c>
      <c r="C388" s="100" t="str">
        <f>_xlfn.XLOOKUP(A388,'Patient Demographics'!A388:A1387,'Patient Demographics'!L388:L1387,"Not Found")</f>
        <v>North</v>
      </c>
      <c r="D388" s="100" t="str">
        <f>_xlfn.XLOOKUP(A388,'Patient Demographics'!A:A,'Patient Demographics'!J:J,"Not Found")</f>
        <v>Uttar Pradesh</v>
      </c>
      <c r="E388" s="100">
        <f>_xlfn.XLOOKUP(A388,'Billing Details'!A388:A1387,'Billing Details'!E388:E1387,"Not Found")</f>
        <v>24000</v>
      </c>
      <c r="F388" s="100">
        <f>_xlfn.XLOOKUP(A388,'Billing Details'!A388:A1387,'Billing Details'!M388:M1387,"Not Found")</f>
        <v>15849.300000000001</v>
      </c>
      <c r="G388" s="100">
        <f>_xlfn.XLOOKUP(A388,'Patient Health Records'!A388:A1387,'Patient Health Records'!G388:G1387,"Not Found")</f>
        <v>89.4</v>
      </c>
      <c r="H388" s="17" t="str">
        <f>_xlfn.XLOOKUP(A388,'Patient Demographics'!A388:A1387,'Patient Demographics'!C388:C1387,"Not Found")</f>
        <v>Male</v>
      </c>
      <c r="I388" s="100" t="str">
        <f>_xlfn.XLOOKUP(A388,'Patient Health Records'!A388:A1387,'Patient Health Records'!B388:B1387,"Not Found")</f>
        <v>B-</v>
      </c>
      <c r="J388" s="100" t="b">
        <f>_xlfn.XLOOKUP(A388,'Patient Health Records'!A388:A1387,'Patient Health Records'!H388:H1387,"Not Found")</f>
        <v>0</v>
      </c>
      <c r="K388" s="100" t="b">
        <f>_xlfn.XLOOKUP(A388,'Patient Health Records'!A388:A1387,'Patient Health Records'!J388:J1387,"Not Found")</f>
        <v>0</v>
      </c>
      <c r="L388" s="100" t="b">
        <f>_xlfn.XLOOKUP(A388,'Billing Details'!A:A,'Billing Details'!K:K,"Not Found")</f>
        <v>1</v>
      </c>
      <c r="M388" s="100" t="str">
        <f>_xlfn.XLOOKUP(A388,'Patient Education'!A:A,'Patient Education'!B:B,"Not Found")</f>
        <v>Post-graduate</v>
      </c>
      <c r="N388" s="100" t="str">
        <f>_xlfn.XLOOKUP(A388,'Patient Education'!A:A,'Patient Education'!C:C,"None")</f>
        <v>CEO</v>
      </c>
      <c r="O388" s="100">
        <f>_xlfn.XLOOKUP(A388,'Patient Demographics'!A:A,'Patient Demographics'!I:I,"Not Found")</f>
        <v>3</v>
      </c>
      <c r="P388" s="100" t="str" cm="1">
        <f t="array" ref="P388">_xlfn.IFS(
 O388 &lt;= 2, "Very Low",
 O388 &lt;= 5, "Low",
 O388 &lt;= 10, "Lower-Middle",
 O388 &lt;= 25, "Middle",
 O388 &lt;= 50, "Upper-Middle",
 O388 &lt;= 100, "High",
 O388 &lt;= 200, "Very High",
 O388 &lt;= 400, "Ultra High"
)</f>
        <v>Low</v>
      </c>
      <c r="Q388" s="33">
        <f>_xlfn.XLOOKUP(A388,'Patient Health Records'!A:A,'Patient Health Records'!E:E,"Not Found")</f>
        <v>30.934256055363328</v>
      </c>
      <c r="R388" s="100" t="b">
        <f>_xlfn.XLOOKUP(A388,'Patient Health Records'!A388:A1387,'Patient Health Records'!T388:T1387,"Not Found")</f>
        <v>1</v>
      </c>
      <c r="S388" s="100" t="b" cm="1">
        <f t="array" ref="S388">_xlfn.SWITCH(R388, "Yes", TRUE, "No", FALSE, R388)</f>
        <v>1</v>
      </c>
      <c r="T388" s="100" t="str">
        <f>_xlfn.XLOOKUP(A388,'Patient Health Records'!A:A,'Patient Health Records'!V:V,"Not Found")</f>
        <v>Heart Disease</v>
      </c>
      <c r="U388" s="100" t="str">
        <f>_xlfn.XLOOKUP(A388,'Patient Health Records'!A:A,'Patient Health Records'!X:X,"Not Found")</f>
        <v>Critical</v>
      </c>
      <c r="V388" s="100" t="b">
        <f>_xlfn.XLOOKUP(A388,'Billing Details'!A:A,'Billing Details'!K:K,"Not Found")</f>
        <v>1</v>
      </c>
      <c r="W388" s="100" t="str">
        <f>_xlfn.XLOOKUP(A388,'Billing Details'!A:A,'Billing Details'!J:J,"Not Found")</f>
        <v>Medicare</v>
      </c>
      <c r="X388" s="100" t="b">
        <f>_xlfn.XLOOKUP(A388,'Patient Health Records'!A:A,'Patient Health Records'!P:P,"Not Found")</f>
        <v>1</v>
      </c>
      <c r="Y388" s="100" t="b" cm="1">
        <f t="array" ref="Y388">_xlfn.SWITCH(X388, "Yes", TRUE, "No", FALSE, X388)</f>
        <v>1</v>
      </c>
      <c r="Z388" s="100" t="b">
        <f>_xlfn.XLOOKUP(A388,'Patient Health Records'!A:A,'Patient Health Records'!T:T,"Not Found")</f>
        <v>1</v>
      </c>
      <c r="AA388" s="100" t="b" cm="1">
        <f t="array" ref="AA388">_xlfn.SWITCH(Z388, "Yes", TRUE, "No", FALSE, Z388)</f>
        <v>1</v>
      </c>
      <c r="AB388" s="100" t="b">
        <f>_xlfn.XLOOKUP(A388,'Patient Health Records'!A:A,'Patient Health Records'!K:K,"Not Found")</f>
        <v>0</v>
      </c>
      <c r="AC388" s="100" t="b" cm="1">
        <f t="array" ref="AC388">_xlfn.SWITCH(AB388, "Yes", TRUE, "No", FALSE, AB388)</f>
        <v>0</v>
      </c>
    </row>
    <row r="389" spans="1:29">
      <c r="A389" s="2" t="s">
        <v>679</v>
      </c>
      <c r="B389" s="100" t="str">
        <f>_xlfn.XLOOKUP(A389,'Patient Demographics'!A389:A1388,'Patient Demographics'!H389:H1388,"Not Found")</f>
        <v>Middle-aged</v>
      </c>
      <c r="C389" s="100" t="str">
        <f>_xlfn.XLOOKUP(A389,'Patient Demographics'!A389:A1388,'Patient Demographics'!L389:L1388,"Not Found")</f>
        <v>East</v>
      </c>
      <c r="D389" s="100" t="str">
        <f>_xlfn.XLOOKUP(A389,'Patient Demographics'!A:A,'Patient Demographics'!J:J,"Not Found")</f>
        <v>West Bengal</v>
      </c>
      <c r="E389" s="100">
        <f>_xlfn.XLOOKUP(A389,'Billing Details'!A389:A1388,'Billing Details'!E389:E1388,"Not Found")</f>
        <v>30000</v>
      </c>
      <c r="F389" s="100">
        <f>_xlfn.XLOOKUP(A389,'Billing Details'!A389:A1388,'Billing Details'!M389:M1388,"Not Found")</f>
        <v>23214.36</v>
      </c>
      <c r="G389" s="100">
        <f>_xlfn.XLOOKUP(A389,'Patient Health Records'!A389:A1388,'Patient Health Records'!G389:G1388,"Not Found")</f>
        <v>92.9</v>
      </c>
      <c r="H389" s="17" t="str">
        <f>_xlfn.XLOOKUP(A389,'Patient Demographics'!A389:A1388,'Patient Demographics'!C389:C1388,"Not Found")</f>
        <v>Female</v>
      </c>
      <c r="I389" s="100" t="str">
        <f>_xlfn.XLOOKUP(A389,'Patient Health Records'!A389:A1388,'Patient Health Records'!B389:B1388,"Not Found")</f>
        <v>B-</v>
      </c>
      <c r="J389" s="100" t="b">
        <f>_xlfn.XLOOKUP(A389,'Patient Health Records'!A389:A1388,'Patient Health Records'!H389:H1388,"Not Found")</f>
        <v>0</v>
      </c>
      <c r="K389" s="100" t="b">
        <f>_xlfn.XLOOKUP(A389,'Patient Health Records'!A389:A1388,'Patient Health Records'!J389:J1388,"Not Found")</f>
        <v>1</v>
      </c>
      <c r="L389" s="100" t="b">
        <f>_xlfn.XLOOKUP(A389,'Billing Details'!A:A,'Billing Details'!K:K,"Not Found")</f>
        <v>1</v>
      </c>
      <c r="M389" s="100" t="str">
        <f>_xlfn.XLOOKUP(A389,'Patient Education'!A:A,'Patient Education'!B:B,"Not Found")</f>
        <v>PhD</v>
      </c>
      <c r="N389" s="100" t="str">
        <f>_xlfn.XLOOKUP(A389,'Patient Education'!A:A,'Patient Education'!C:C,"None")</f>
        <v>Professor</v>
      </c>
      <c r="O389" s="100">
        <f>_xlfn.XLOOKUP(A389,'Patient Demographics'!A:A,'Patient Demographics'!I:I,"Not Found")</f>
        <v>2</v>
      </c>
      <c r="P389" s="100" t="str" cm="1">
        <f t="array" ref="P389">_xlfn.IFS(
 O389 &lt;= 2, "Very Low",
 O389 &lt;= 5, "Low",
 O389 &lt;= 10, "Lower-Middle",
 O389 &lt;= 25, "Middle",
 O389 &lt;= 50, "Upper-Middle",
 O389 &lt;= 100, "High",
 O389 &lt;= 200, "Very High",
 O389 &lt;= 400, "Ultra High"
)</f>
        <v>Very Low</v>
      </c>
      <c r="Q389" s="33">
        <f>_xlfn.XLOOKUP(A389,'Patient Health Records'!A:A,'Patient Health Records'!E:E,"Not Found")</f>
        <v>34.540452111838199</v>
      </c>
      <c r="R389" s="100" t="b">
        <f>_xlfn.XLOOKUP(A389,'Patient Health Records'!A389:A1388,'Patient Health Records'!T389:T1388,"Not Found")</f>
        <v>1</v>
      </c>
      <c r="S389" s="100" t="b" cm="1">
        <f t="array" ref="S389">_xlfn.SWITCH(R389, "Yes", TRUE, "No", FALSE, R389)</f>
        <v>1</v>
      </c>
      <c r="T389" s="100" t="str">
        <f>_xlfn.XLOOKUP(A389,'Patient Health Records'!A:A,'Patient Health Records'!V:V,"Not Found")</f>
        <v>Heart Disease</v>
      </c>
      <c r="U389" s="100" t="str">
        <f>_xlfn.XLOOKUP(A389,'Patient Health Records'!A:A,'Patient Health Records'!X:X,"Not Found")</f>
        <v>Critical</v>
      </c>
      <c r="V389" s="100" t="b">
        <f>_xlfn.XLOOKUP(A389,'Billing Details'!A:A,'Billing Details'!K:K,"Not Found")</f>
        <v>1</v>
      </c>
      <c r="W389" s="100" t="str">
        <f>_xlfn.XLOOKUP(A389,'Billing Details'!A:A,'Billing Details'!J:J,"Not Found")</f>
        <v>Medicare</v>
      </c>
      <c r="X389" s="100" t="b">
        <f>_xlfn.XLOOKUP(A389,'Patient Health Records'!A:A,'Patient Health Records'!P:P,"Not Found")</f>
        <v>1</v>
      </c>
      <c r="Y389" s="100" t="b" cm="1">
        <f t="array" ref="Y389">_xlfn.SWITCH(X389, "Yes", TRUE, "No", FALSE, X389)</f>
        <v>1</v>
      </c>
      <c r="Z389" s="100" t="b">
        <f>_xlfn.XLOOKUP(A389,'Patient Health Records'!A:A,'Patient Health Records'!T:T,"Not Found")</f>
        <v>1</v>
      </c>
      <c r="AA389" s="100" t="b" cm="1">
        <f t="array" ref="AA389">_xlfn.SWITCH(Z389, "Yes", TRUE, "No", FALSE, Z389)</f>
        <v>1</v>
      </c>
      <c r="AB389" s="100" t="str">
        <f>_xlfn.XLOOKUP(A389,'Patient Health Records'!A:A,'Patient Health Records'!K:K,"Not Found")</f>
        <v>No</v>
      </c>
      <c r="AC389" s="100" t="b" cm="1">
        <f t="array" ref="AC389">_xlfn.SWITCH(AB389, "Yes", TRUE, "No", FALSE, AB389)</f>
        <v>0</v>
      </c>
    </row>
    <row r="390" spans="1:29">
      <c r="A390" s="2" t="s">
        <v>681</v>
      </c>
      <c r="B390" s="100" t="str">
        <f>_xlfn.XLOOKUP(A390,'Patient Demographics'!A390:A1389,'Patient Demographics'!H390:H1389,"Not Found")</f>
        <v>Senior</v>
      </c>
      <c r="C390" s="100" t="str">
        <f>_xlfn.XLOOKUP(A390,'Patient Demographics'!A390:A1389,'Patient Demographics'!L390:L1389,"Not Found")</f>
        <v>East</v>
      </c>
      <c r="D390" s="100" t="str">
        <f>_xlfn.XLOOKUP(A390,'Patient Demographics'!A:A,'Patient Demographics'!J:J,"Not Found")</f>
        <v>West Bengal</v>
      </c>
      <c r="E390" s="100">
        <f>_xlfn.XLOOKUP(A390,'Billing Details'!A390:A1389,'Billing Details'!E390:E1389,"Not Found")</f>
        <v>16000</v>
      </c>
      <c r="F390" s="100">
        <f>_xlfn.XLOOKUP(A390,'Billing Details'!A390:A1389,'Billing Details'!M390:M1389,"Not Found")</f>
        <v>0</v>
      </c>
      <c r="G390" s="100">
        <f>_xlfn.XLOOKUP(A390,'Patient Health Records'!A390:A1389,'Patient Health Records'!G390:G1389,"Not Found")</f>
        <v>81.400000000000006</v>
      </c>
      <c r="H390" s="17" t="str">
        <f>_xlfn.XLOOKUP(A390,'Patient Demographics'!A390:A1389,'Patient Demographics'!C390:C1389,"Not Found")</f>
        <v>Male</v>
      </c>
      <c r="I390" s="100" t="str">
        <f>_xlfn.XLOOKUP(A390,'Patient Health Records'!A390:A1389,'Patient Health Records'!B390:B1389,"Not Found")</f>
        <v>AB+</v>
      </c>
      <c r="J390" s="100" t="b">
        <f>_xlfn.XLOOKUP(A390,'Patient Health Records'!A390:A1389,'Patient Health Records'!H390:H1389,"Not Found")</f>
        <v>0</v>
      </c>
      <c r="K390" s="100" t="b">
        <f>_xlfn.XLOOKUP(A390,'Patient Health Records'!A390:A1389,'Patient Health Records'!J390:J1389,"Not Found")</f>
        <v>1</v>
      </c>
      <c r="L390" s="100" t="b">
        <f>_xlfn.XLOOKUP(A390,'Billing Details'!A:A,'Billing Details'!K:K,"Not Found")</f>
        <v>0</v>
      </c>
      <c r="M390" s="100" t="str">
        <f>_xlfn.XLOOKUP(A390,'Patient Education'!A:A,'Patient Education'!B:B,"Not Found")</f>
        <v>Bachelor's Degree</v>
      </c>
      <c r="N390" s="100" t="str">
        <f>_xlfn.XLOOKUP(A390,'Patient Education'!A:A,'Patient Education'!C:C,"None")</f>
        <v>Junior Executive</v>
      </c>
      <c r="O390" s="100">
        <f>_xlfn.XLOOKUP(A390,'Patient Demographics'!A:A,'Patient Demographics'!I:I,"Not Found")</f>
        <v>20</v>
      </c>
      <c r="P390" s="100" t="str" cm="1">
        <f t="array" ref="P390">_xlfn.IFS(
 O390 &lt;= 2, "Very Low",
 O390 &lt;= 5, "Low",
 O390 &lt;= 10, "Lower-Middle",
 O390 &lt;= 25, "Middle",
 O390 &lt;= 50, "Upper-Middle",
 O390 &lt;= 100, "High",
 O390 &lt;= 200, "Very High",
 O390 &lt;= 400, "Ultra High"
)</f>
        <v>Middle</v>
      </c>
      <c r="Q390" s="33">
        <f>_xlfn.XLOOKUP(A390,'Patient Health Records'!A:A,'Patient Health Records'!E:E,"Not Found")</f>
        <v>33.448389217619983</v>
      </c>
      <c r="R390" s="100" t="b">
        <f>_xlfn.XLOOKUP(A390,'Patient Health Records'!A390:A1389,'Patient Health Records'!T390:T1389,"Not Found")</f>
        <v>1</v>
      </c>
      <c r="S390" s="100" t="b" cm="1">
        <f t="array" ref="S390">_xlfn.SWITCH(R390, "Yes", TRUE, "No", FALSE, R390)</f>
        <v>1</v>
      </c>
      <c r="T390" s="100" t="str">
        <f>_xlfn.XLOOKUP(A390,'Patient Health Records'!A:A,'Patient Health Records'!V:V,"Not Found")</f>
        <v>Diabetes</v>
      </c>
      <c r="U390" s="100" t="str">
        <f>_xlfn.XLOOKUP(A390,'Patient Health Records'!A:A,'Patient Health Records'!X:X,"Not Found")</f>
        <v>Critical</v>
      </c>
      <c r="V390" s="100" t="b">
        <f>_xlfn.XLOOKUP(A390,'Billing Details'!A:A,'Billing Details'!K:K,"Not Found")</f>
        <v>0</v>
      </c>
      <c r="W390" s="100">
        <f>_xlfn.XLOOKUP(A390,'Billing Details'!A:A,'Billing Details'!J:J,"Not Found")</f>
        <v>0</v>
      </c>
      <c r="X390" s="100" t="b">
        <f>_xlfn.XLOOKUP(A390,'Patient Health Records'!A:A,'Patient Health Records'!P:P,"Not Found")</f>
        <v>0</v>
      </c>
      <c r="Y390" s="100" t="b" cm="1">
        <f t="array" ref="Y390">_xlfn.SWITCH(X390, "Yes", TRUE, "No", FALSE, X390)</f>
        <v>0</v>
      </c>
      <c r="Z390" s="100" t="b">
        <f>_xlfn.XLOOKUP(A390,'Patient Health Records'!A:A,'Patient Health Records'!T:T,"Not Found")</f>
        <v>1</v>
      </c>
      <c r="AA390" s="100" t="b" cm="1">
        <f t="array" ref="AA390">_xlfn.SWITCH(Z390, "Yes", TRUE, "No", FALSE, Z390)</f>
        <v>1</v>
      </c>
      <c r="AB390" s="100" t="b">
        <f>_xlfn.XLOOKUP(A390,'Patient Health Records'!A:A,'Patient Health Records'!K:K,"Not Found")</f>
        <v>0</v>
      </c>
      <c r="AC390" s="100" t="b" cm="1">
        <f t="array" ref="AC390">_xlfn.SWITCH(AB390, "Yes", TRUE, "No", FALSE, AB390)</f>
        <v>0</v>
      </c>
    </row>
    <row r="391" spans="1:29">
      <c r="A391" s="2" t="s">
        <v>682</v>
      </c>
      <c r="B391" s="100" t="str">
        <f>_xlfn.XLOOKUP(A391,'Patient Demographics'!A391:A1390,'Patient Demographics'!H391:H1390,"Not Found")</f>
        <v>Middle-aged</v>
      </c>
      <c r="C391" s="100" t="str">
        <f>_xlfn.XLOOKUP(A391,'Patient Demographics'!A391:A1390,'Patient Demographics'!L391:L1390,"Not Found")</f>
        <v>South</v>
      </c>
      <c r="D391" s="100" t="str">
        <f>_xlfn.XLOOKUP(A391,'Patient Demographics'!A:A,'Patient Demographics'!J:J,"Not Found")</f>
        <v>Karnataka</v>
      </c>
      <c r="E391" s="100">
        <f>_xlfn.XLOOKUP(A391,'Billing Details'!A391:A1390,'Billing Details'!E391:E1390,"Not Found")</f>
        <v>75000</v>
      </c>
      <c r="F391" s="100">
        <f>_xlfn.XLOOKUP(A391,'Billing Details'!A391:A1390,'Billing Details'!M391:M1390,"Not Found")</f>
        <v>52324.55</v>
      </c>
      <c r="G391" s="100">
        <f>_xlfn.XLOOKUP(A391,'Patient Health Records'!A391:A1390,'Patient Health Records'!G391:G1390,"Not Found")</f>
        <v>70.7</v>
      </c>
      <c r="H391" s="17" t="str">
        <f>_xlfn.XLOOKUP(A391,'Patient Demographics'!A391:A1390,'Patient Demographics'!C391:C1390,"Not Found")</f>
        <v>Female</v>
      </c>
      <c r="I391" s="100" t="str">
        <f>_xlfn.XLOOKUP(A391,'Patient Health Records'!A391:A1390,'Patient Health Records'!B391:B1390,"Not Found")</f>
        <v>O-</v>
      </c>
      <c r="J391" s="100" t="b">
        <f>_xlfn.XLOOKUP(A391,'Patient Health Records'!A391:A1390,'Patient Health Records'!H391:H1390,"Not Found")</f>
        <v>0</v>
      </c>
      <c r="K391" s="100" t="b">
        <f>_xlfn.XLOOKUP(A391,'Patient Health Records'!A391:A1390,'Patient Health Records'!J391:J1390,"Not Found")</f>
        <v>1</v>
      </c>
      <c r="L391" s="100" t="b">
        <f>_xlfn.XLOOKUP(A391,'Billing Details'!A:A,'Billing Details'!K:K,"Not Found")</f>
        <v>1</v>
      </c>
      <c r="M391" s="100" t="str">
        <f>_xlfn.XLOOKUP(A391,'Patient Education'!A:A,'Patient Education'!B:B,"Not Found")</f>
        <v>Bachelor's Degree</v>
      </c>
      <c r="N391" s="100" t="str">
        <f>_xlfn.XLOOKUP(A391,'Patient Education'!A:A,'Patient Education'!C:C,"None")</f>
        <v>Junior Executive</v>
      </c>
      <c r="O391" s="100">
        <f>_xlfn.XLOOKUP(A391,'Patient Demographics'!A:A,'Patient Demographics'!I:I,"Not Found")</f>
        <v>12</v>
      </c>
      <c r="P391" s="100" t="str" cm="1">
        <f t="array" ref="P391">_xlfn.IFS(
 O391 &lt;= 2, "Very Low",
 O391 &lt;= 5, "Low",
 O391 &lt;= 10, "Lower-Middle",
 O391 &lt;= 25, "Middle",
 O391 &lt;= 50, "Upper-Middle",
 O391 &lt;= 100, "High",
 O391 &lt;= 200, "Very High",
 O391 &lt;= 400, "Ultra High"
)</f>
        <v>Middle</v>
      </c>
      <c r="Q391" s="33">
        <f>_xlfn.XLOOKUP(A391,'Patient Health Records'!A:A,'Patient Health Records'!E:E,"Not Found")</f>
        <v>30.600761772853186</v>
      </c>
      <c r="R391" s="100" t="b">
        <f>_xlfn.XLOOKUP(A391,'Patient Health Records'!A391:A1390,'Patient Health Records'!T391:T1390,"Not Found")</f>
        <v>1</v>
      </c>
      <c r="S391" s="100" t="b" cm="1">
        <f t="array" ref="S391">_xlfn.SWITCH(R391, "Yes", TRUE, "No", FALSE, R391)</f>
        <v>1</v>
      </c>
      <c r="T391" s="100" t="str">
        <f>_xlfn.XLOOKUP(A391,'Patient Health Records'!A:A,'Patient Health Records'!V:V,"Not Found")</f>
        <v>Kidney Stones</v>
      </c>
      <c r="U391" s="100" t="str">
        <f>_xlfn.XLOOKUP(A391,'Patient Health Records'!A:A,'Patient Health Records'!X:X,"Not Found")</f>
        <v>Critical</v>
      </c>
      <c r="V391" s="100" t="b">
        <f>_xlfn.XLOOKUP(A391,'Billing Details'!A:A,'Billing Details'!K:K,"Not Found")</f>
        <v>1</v>
      </c>
      <c r="W391" s="100" t="str">
        <f>_xlfn.XLOOKUP(A391,'Billing Details'!A:A,'Billing Details'!J:J,"Not Found")</f>
        <v>Medicare</v>
      </c>
      <c r="X391" s="100" t="b">
        <f>_xlfn.XLOOKUP(A391,'Patient Health Records'!A:A,'Patient Health Records'!P:P,"Not Found")</f>
        <v>1</v>
      </c>
      <c r="Y391" s="100" t="b" cm="1">
        <f t="array" ref="Y391">_xlfn.SWITCH(X391, "Yes", TRUE, "No", FALSE, X391)</f>
        <v>1</v>
      </c>
      <c r="Z391" s="100" t="b">
        <f>_xlfn.XLOOKUP(A391,'Patient Health Records'!A:A,'Patient Health Records'!T:T,"Not Found")</f>
        <v>1</v>
      </c>
      <c r="AA391" s="100" t="b" cm="1">
        <f t="array" ref="AA391">_xlfn.SWITCH(Z391, "Yes", TRUE, "No", FALSE, Z391)</f>
        <v>1</v>
      </c>
      <c r="AB391" s="100" t="b">
        <f>_xlfn.XLOOKUP(A391,'Patient Health Records'!A:A,'Patient Health Records'!K:K,"Not Found")</f>
        <v>1</v>
      </c>
      <c r="AC391" s="100" t="b" cm="1">
        <f t="array" ref="AC391">_xlfn.SWITCH(AB391, "Yes", TRUE, "No", FALSE, AB391)</f>
        <v>1</v>
      </c>
    </row>
    <row r="392" spans="1:29">
      <c r="A392" s="2" t="s">
        <v>683</v>
      </c>
      <c r="B392" s="100" t="str">
        <f>_xlfn.XLOOKUP(A392,'Patient Demographics'!A392:A1391,'Patient Demographics'!H392:H1391,"Not Found")</f>
        <v>Adult</v>
      </c>
      <c r="C392" s="100" t="str">
        <f>_xlfn.XLOOKUP(A392,'Patient Demographics'!A392:A1391,'Patient Demographics'!L392:L1391,"Not Found")</f>
        <v>South</v>
      </c>
      <c r="D392" s="100" t="str">
        <f>_xlfn.XLOOKUP(A392,'Patient Demographics'!A:A,'Patient Demographics'!J:J,"Not Found")</f>
        <v>Kerala</v>
      </c>
      <c r="E392" s="100">
        <f>_xlfn.XLOOKUP(A392,'Billing Details'!A392:A1391,'Billing Details'!E392:E1391,"Not Found")</f>
        <v>4000</v>
      </c>
      <c r="F392" s="100">
        <f>_xlfn.XLOOKUP(A392,'Billing Details'!A392:A1391,'Billing Details'!M392:M1391,"Not Found")</f>
        <v>0</v>
      </c>
      <c r="G392" s="100">
        <f>_xlfn.XLOOKUP(A392,'Patient Health Records'!A392:A1391,'Patient Health Records'!G392:G1391,"Not Found")</f>
        <v>72.8</v>
      </c>
      <c r="H392" s="17" t="str">
        <f>_xlfn.XLOOKUP(A392,'Patient Demographics'!A392:A1391,'Patient Demographics'!C392:C1391,"Not Found")</f>
        <v>Female</v>
      </c>
      <c r="I392" s="100" t="str">
        <f>_xlfn.XLOOKUP(A392,'Patient Health Records'!A392:A1391,'Patient Health Records'!B392:B1391,"Not Found")</f>
        <v>AB-</v>
      </c>
      <c r="J392" s="100" t="b">
        <f>_xlfn.XLOOKUP(A392,'Patient Health Records'!A392:A1391,'Patient Health Records'!H392:H1391,"Not Found")</f>
        <v>0</v>
      </c>
      <c r="K392" s="100" t="b">
        <f>_xlfn.XLOOKUP(A392,'Patient Health Records'!A392:A1391,'Patient Health Records'!J392:J1391,"Not Found")</f>
        <v>0</v>
      </c>
      <c r="L392" s="100" t="b">
        <f>_xlfn.XLOOKUP(A392,'Billing Details'!A:A,'Billing Details'!K:K,"Not Found")</f>
        <v>0</v>
      </c>
      <c r="M392" s="100" t="str">
        <f>_xlfn.XLOOKUP(A392,'Patient Education'!A:A,'Patient Education'!B:B,"Not Found")</f>
        <v>Bachelor's Degree</v>
      </c>
      <c r="N392" s="100" t="str">
        <f>_xlfn.XLOOKUP(A392,'Patient Education'!A:A,'Patient Education'!C:C,"None")</f>
        <v>Engineer</v>
      </c>
      <c r="O392" s="100">
        <f>_xlfn.XLOOKUP(A392,'Patient Demographics'!A:A,'Patient Demographics'!I:I,"Not Found")</f>
        <v>12</v>
      </c>
      <c r="P392" s="100" t="str" cm="1">
        <f t="array" ref="P392">_xlfn.IFS(
 O392 &lt;= 2, "Very Low",
 O392 &lt;= 5, "Low",
 O392 &lt;= 10, "Lower-Middle",
 O392 &lt;= 25, "Middle",
 O392 &lt;= 50, "Upper-Middle",
 O392 &lt;= 100, "High",
 O392 &lt;= 200, "Very High",
 O392 &lt;= 400, "Ultra High"
)</f>
        <v>Middle</v>
      </c>
      <c r="Q392" s="33">
        <f>_xlfn.XLOOKUP(A392,'Patient Health Records'!A:A,'Patient Health Records'!E:E,"Not Found")</f>
        <v>28.085336213880634</v>
      </c>
      <c r="R392" s="100" t="b">
        <f>_xlfn.XLOOKUP(A392,'Patient Health Records'!A392:A1391,'Patient Health Records'!T392:T1391,"Not Found")</f>
        <v>1</v>
      </c>
      <c r="S392" s="100" t="b" cm="1">
        <f t="array" ref="S392">_xlfn.SWITCH(R392, "Yes", TRUE, "No", FALSE, R392)</f>
        <v>1</v>
      </c>
      <c r="T392" s="100" t="str">
        <f>_xlfn.XLOOKUP(A392,'Patient Health Records'!A:A,'Patient Health Records'!V:V,"Not Found")</f>
        <v>Childbirth</v>
      </c>
      <c r="U392" s="100" t="str">
        <f>_xlfn.XLOOKUP(A392,'Patient Health Records'!A:A,'Patient Health Records'!X:X,"Not Found")</f>
        <v>Critical</v>
      </c>
      <c r="V392" s="100" t="b">
        <f>_xlfn.XLOOKUP(A392,'Billing Details'!A:A,'Billing Details'!K:K,"Not Found")</f>
        <v>0</v>
      </c>
      <c r="W392" s="100">
        <f>_xlfn.XLOOKUP(A392,'Billing Details'!A:A,'Billing Details'!J:J,"Not Found")</f>
        <v>0</v>
      </c>
      <c r="X392" s="100" t="b">
        <f>_xlfn.XLOOKUP(A392,'Patient Health Records'!A:A,'Patient Health Records'!P:P,"Not Found")</f>
        <v>0</v>
      </c>
      <c r="Y392" s="100" t="b" cm="1">
        <f t="array" ref="Y392">_xlfn.SWITCH(X392, "Yes", TRUE, "No", FALSE, X392)</f>
        <v>0</v>
      </c>
      <c r="Z392" s="100" t="b">
        <f>_xlfn.XLOOKUP(A392,'Patient Health Records'!A:A,'Patient Health Records'!T:T,"Not Found")</f>
        <v>1</v>
      </c>
      <c r="AA392" s="100" t="b" cm="1">
        <f t="array" ref="AA392">_xlfn.SWITCH(Z392, "Yes", TRUE, "No", FALSE, Z392)</f>
        <v>1</v>
      </c>
      <c r="AB392" s="100" t="b">
        <f>_xlfn.XLOOKUP(A392,'Patient Health Records'!A:A,'Patient Health Records'!K:K,"Not Found")</f>
        <v>0</v>
      </c>
      <c r="AC392" s="100" t="b" cm="1">
        <f t="array" ref="AC392">_xlfn.SWITCH(AB392, "Yes", TRUE, "No", FALSE, AB392)</f>
        <v>0</v>
      </c>
    </row>
    <row r="393" spans="1:29">
      <c r="A393" s="2" t="s">
        <v>684</v>
      </c>
      <c r="B393" s="100" t="str">
        <f>_xlfn.XLOOKUP(A393,'Patient Demographics'!A393:A1392,'Patient Demographics'!H393:H1392,"Not Found")</f>
        <v>Adult</v>
      </c>
      <c r="C393" s="100" t="str">
        <f>_xlfn.XLOOKUP(A393,'Patient Demographics'!A393:A1392,'Patient Demographics'!L393:L1392,"Not Found")</f>
        <v>South</v>
      </c>
      <c r="D393" s="100" t="str">
        <f>_xlfn.XLOOKUP(A393,'Patient Demographics'!A:A,'Patient Demographics'!J:J,"Not Found")</f>
        <v>Kerala</v>
      </c>
      <c r="E393" s="100">
        <f>_xlfn.XLOOKUP(A393,'Billing Details'!A393:A1392,'Billing Details'!E393:E1392,"Not Found")</f>
        <v>250000</v>
      </c>
      <c r="F393" s="100">
        <f>_xlfn.XLOOKUP(A393,'Billing Details'!A393:A1392,'Billing Details'!M393:M1392,"Not Found")</f>
        <v>154333.29999999999</v>
      </c>
      <c r="G393" s="100">
        <f>_xlfn.XLOOKUP(A393,'Patient Health Records'!A393:A1392,'Patient Health Records'!G393:G1392,"Not Found")</f>
        <v>90.2</v>
      </c>
      <c r="H393" s="17" t="str">
        <f>_xlfn.XLOOKUP(A393,'Patient Demographics'!A393:A1392,'Patient Demographics'!C393:C1392,"Not Found")</f>
        <v>Male</v>
      </c>
      <c r="I393" s="100" t="str">
        <f>_xlfn.XLOOKUP(A393,'Patient Health Records'!A393:A1392,'Patient Health Records'!B393:B1392,"Not Found")</f>
        <v>AB+</v>
      </c>
      <c r="J393" s="100" t="b">
        <f>_xlfn.XLOOKUP(A393,'Patient Health Records'!A393:A1392,'Patient Health Records'!H393:H1392,"Not Found")</f>
        <v>0</v>
      </c>
      <c r="K393" s="100" t="str">
        <f>_xlfn.XLOOKUP(A393,'Patient Health Records'!A393:A1392,'Patient Health Records'!J393:J1392,"Not Found")</f>
        <v>Yes</v>
      </c>
      <c r="L393" s="100" t="b">
        <f>_xlfn.XLOOKUP(A393,'Billing Details'!A:A,'Billing Details'!K:K,"Not Found")</f>
        <v>1</v>
      </c>
      <c r="M393" s="100" t="str">
        <f>_xlfn.XLOOKUP(A393,'Patient Education'!A:A,'Patient Education'!B:B,"Not Found")</f>
        <v>Post-graduate</v>
      </c>
      <c r="N393" s="100" t="str">
        <f>_xlfn.XLOOKUP(A393,'Patient Education'!A:A,'Patient Education'!C:C,"None")</f>
        <v>Consultant</v>
      </c>
      <c r="O393" s="100">
        <f>_xlfn.XLOOKUP(A393,'Patient Demographics'!A:A,'Patient Demographics'!I:I,"Not Found")</f>
        <v>12</v>
      </c>
      <c r="P393" s="100" t="str" cm="1">
        <f t="array" ref="P393">_xlfn.IFS(
 O393 &lt;= 2, "Very Low",
 O393 &lt;= 5, "Low",
 O393 &lt;= 10, "Lower-Middle",
 O393 &lt;= 25, "Middle",
 O393 &lt;= 50, "Upper-Middle",
 O393 &lt;= 100, "High",
 O393 &lt;= 200, "Very High",
 O393 &lt;= 400, "Ultra High"
)</f>
        <v>Middle</v>
      </c>
      <c r="Q393" s="33">
        <f>_xlfn.XLOOKUP(A393,'Patient Health Records'!A:A,'Patient Health Records'!E:E,"Not Found")</f>
        <v>30.847098252453751</v>
      </c>
      <c r="R393" s="100" t="b">
        <f>_xlfn.XLOOKUP(A393,'Patient Health Records'!A393:A1392,'Patient Health Records'!T393:T1392,"Not Found")</f>
        <v>1</v>
      </c>
      <c r="S393" s="100" t="b" cm="1">
        <f t="array" ref="S393">_xlfn.SWITCH(R393, "Yes", TRUE, "No", FALSE, R393)</f>
        <v>1</v>
      </c>
      <c r="T393" s="100" t="str">
        <f>_xlfn.XLOOKUP(A393,'Patient Health Records'!A:A,'Patient Health Records'!V:V,"Not Found")</f>
        <v>Heart Disease</v>
      </c>
      <c r="U393" s="100" t="str">
        <f>_xlfn.XLOOKUP(A393,'Patient Health Records'!A:A,'Patient Health Records'!X:X,"Not Found")</f>
        <v>Recovered</v>
      </c>
      <c r="V393" s="100" t="b">
        <f>_xlfn.XLOOKUP(A393,'Billing Details'!A:A,'Billing Details'!K:K,"Not Found")</f>
        <v>1</v>
      </c>
      <c r="W393" s="100" t="str">
        <f>_xlfn.XLOOKUP(A393,'Billing Details'!A:A,'Billing Details'!J:J,"Not Found")</f>
        <v>Medicare</v>
      </c>
      <c r="X393" s="100" t="b">
        <f>_xlfn.XLOOKUP(A393,'Patient Health Records'!A:A,'Patient Health Records'!P:P,"Not Found")</f>
        <v>1</v>
      </c>
      <c r="Y393" s="100" t="b" cm="1">
        <f t="array" ref="Y393">_xlfn.SWITCH(X393, "Yes", TRUE, "No", FALSE, X393)</f>
        <v>1</v>
      </c>
      <c r="Z393" s="100" t="b">
        <f>_xlfn.XLOOKUP(A393,'Patient Health Records'!A:A,'Patient Health Records'!T:T,"Not Found")</f>
        <v>1</v>
      </c>
      <c r="AA393" s="100" t="b" cm="1">
        <f t="array" ref="AA393">_xlfn.SWITCH(Z393, "Yes", TRUE, "No", FALSE, Z393)</f>
        <v>1</v>
      </c>
      <c r="AB393" s="100" t="b">
        <f>_xlfn.XLOOKUP(A393,'Patient Health Records'!A:A,'Patient Health Records'!K:K,"Not Found")</f>
        <v>0</v>
      </c>
      <c r="AC393" s="100" t="b" cm="1">
        <f t="array" ref="AC393">_xlfn.SWITCH(AB393, "Yes", TRUE, "No", FALSE, AB393)</f>
        <v>0</v>
      </c>
    </row>
    <row r="394" spans="1:29">
      <c r="A394" s="2" t="s">
        <v>685</v>
      </c>
      <c r="B394" s="100" t="str">
        <f>_xlfn.XLOOKUP(A394,'Patient Demographics'!A394:A1393,'Patient Demographics'!H394:H1393,"Not Found")</f>
        <v>Senior</v>
      </c>
      <c r="C394" s="100" t="str">
        <f>_xlfn.XLOOKUP(A394,'Patient Demographics'!A394:A1393,'Patient Demographics'!L394:L1393,"Not Found")</f>
        <v>East</v>
      </c>
      <c r="D394" s="100" t="str">
        <f>_xlfn.XLOOKUP(A394,'Patient Demographics'!A:A,'Patient Demographics'!J:J,"Not Found")</f>
        <v>West Bengal</v>
      </c>
      <c r="E394" s="100">
        <f>_xlfn.XLOOKUP(A394,'Billing Details'!A394:A1393,'Billing Details'!E394:E1393,"Not Found")</f>
        <v>90000</v>
      </c>
      <c r="F394" s="100">
        <f>_xlfn.XLOOKUP(A394,'Billing Details'!A394:A1393,'Billing Details'!M394:M1393,"Not Found")</f>
        <v>54359.3</v>
      </c>
      <c r="G394" s="100">
        <f>_xlfn.XLOOKUP(A394,'Patient Health Records'!A394:A1393,'Patient Health Records'!G394:G1393,"Not Found")</f>
        <v>76.599999999999994</v>
      </c>
      <c r="H394" s="17" t="str">
        <f>_xlfn.XLOOKUP(A394,'Patient Demographics'!A394:A1393,'Patient Demographics'!C394:C1393,"Not Found")</f>
        <v>Female</v>
      </c>
      <c r="I394" s="100" t="str">
        <f>_xlfn.XLOOKUP(A394,'Patient Health Records'!A394:A1393,'Patient Health Records'!B394:B1393,"Not Found")</f>
        <v>B-</v>
      </c>
      <c r="J394" s="100" t="b">
        <f>_xlfn.XLOOKUP(A394,'Patient Health Records'!A394:A1393,'Patient Health Records'!H394:H1393,"Not Found")</f>
        <v>0</v>
      </c>
      <c r="K394" s="100" t="b">
        <f>_xlfn.XLOOKUP(A394,'Patient Health Records'!A394:A1393,'Patient Health Records'!J394:J1393,"Not Found")</f>
        <v>0</v>
      </c>
      <c r="L394" s="100" t="b">
        <f>_xlfn.XLOOKUP(A394,'Billing Details'!A:A,'Billing Details'!K:K,"Not Found")</f>
        <v>1</v>
      </c>
      <c r="M394" s="100" t="str">
        <f>_xlfn.XLOOKUP(A394,'Patient Education'!A:A,'Patient Education'!B:B,"Not Found")</f>
        <v>Post-graduate</v>
      </c>
      <c r="N394" s="100" t="str">
        <f>_xlfn.XLOOKUP(A394,'Patient Education'!A:A,'Patient Education'!C:C,"None")</f>
        <v>CEO</v>
      </c>
      <c r="O394" s="100">
        <f>_xlfn.XLOOKUP(A394,'Patient Demographics'!A:A,'Patient Demographics'!I:I,"Not Found")</f>
        <v>9</v>
      </c>
      <c r="P394" s="100" t="str" cm="1">
        <f t="array" ref="P394">_xlfn.IFS(
 O394 &lt;= 2, "Very Low",
 O394 &lt;= 5, "Low",
 O394 &lt;= 10, "Lower-Middle",
 O394 &lt;= 25, "Middle",
 O394 &lt;= 50, "Upper-Middle",
 O394 &lt;= 100, "High",
 O394 &lt;= 200, "Very High",
 O394 &lt;= 400, "Ultra High"
)</f>
        <v>Lower-Middle</v>
      </c>
      <c r="Q394" s="33">
        <f>_xlfn.XLOOKUP(A394,'Patient Health Records'!A:A,'Patient Health Records'!E:E,"Not Found")</f>
        <v>30.299434357818118</v>
      </c>
      <c r="R394" s="100" t="b">
        <f>_xlfn.XLOOKUP(A394,'Patient Health Records'!A394:A1393,'Patient Health Records'!T394:T1393,"Not Found")</f>
        <v>1</v>
      </c>
      <c r="S394" s="100" t="b" cm="1">
        <f t="array" ref="S394">_xlfn.SWITCH(R394, "Yes", TRUE, "No", FALSE, R394)</f>
        <v>1</v>
      </c>
      <c r="T394" s="100" t="str">
        <f>_xlfn.XLOOKUP(A394,'Patient Health Records'!A:A,'Patient Health Records'!V:V,"Not Found")</f>
        <v>Appendicitis</v>
      </c>
      <c r="U394" s="100" t="str">
        <f>_xlfn.XLOOKUP(A394,'Patient Health Records'!A:A,'Patient Health Records'!X:X,"Not Found")</f>
        <v>Critical</v>
      </c>
      <c r="V394" s="100" t="b">
        <f>_xlfn.XLOOKUP(A394,'Billing Details'!A:A,'Billing Details'!K:K,"Not Found")</f>
        <v>1</v>
      </c>
      <c r="W394" s="100" t="str">
        <f>_xlfn.XLOOKUP(A394,'Billing Details'!A:A,'Billing Details'!J:J,"Not Found")</f>
        <v>Cigna</v>
      </c>
      <c r="X394" s="100" t="b">
        <f>_xlfn.XLOOKUP(A394,'Patient Health Records'!A:A,'Patient Health Records'!P:P,"Not Found")</f>
        <v>1</v>
      </c>
      <c r="Y394" s="100" t="b" cm="1">
        <f t="array" ref="Y394">_xlfn.SWITCH(X394, "Yes", TRUE, "No", FALSE, X394)</f>
        <v>1</v>
      </c>
      <c r="Z394" s="100" t="b">
        <f>_xlfn.XLOOKUP(A394,'Patient Health Records'!A:A,'Patient Health Records'!T:T,"Not Found")</f>
        <v>1</v>
      </c>
      <c r="AA394" s="100" t="b" cm="1">
        <f t="array" ref="AA394">_xlfn.SWITCH(Z394, "Yes", TRUE, "No", FALSE, Z394)</f>
        <v>1</v>
      </c>
      <c r="AB394" s="100" t="b">
        <f>_xlfn.XLOOKUP(A394,'Patient Health Records'!A:A,'Patient Health Records'!K:K,"Not Found")</f>
        <v>1</v>
      </c>
      <c r="AC394" s="100" t="b" cm="1">
        <f t="array" ref="AC394">_xlfn.SWITCH(AB394, "Yes", TRUE, "No", FALSE, AB394)</f>
        <v>1</v>
      </c>
    </row>
    <row r="395" spans="1:29">
      <c r="A395" s="2" t="s">
        <v>686</v>
      </c>
      <c r="B395" s="100" t="str">
        <f>_xlfn.XLOOKUP(A395,'Patient Demographics'!A395:A1394,'Patient Demographics'!H395:H1394,"Not Found")</f>
        <v>Senior</v>
      </c>
      <c r="C395" s="100" t="str">
        <f>_xlfn.XLOOKUP(A395,'Patient Demographics'!A395:A1394,'Patient Demographics'!L395:L1394,"Not Found")</f>
        <v>West</v>
      </c>
      <c r="D395" s="100" t="str">
        <f>_xlfn.XLOOKUP(A395,'Patient Demographics'!A:A,'Patient Demographics'!J:J,"Not Found")</f>
        <v>Gujarat</v>
      </c>
      <c r="E395" s="100">
        <f>_xlfn.XLOOKUP(A395,'Billing Details'!A395:A1394,'Billing Details'!E395:E1394,"Not Found")</f>
        <v>45000</v>
      </c>
      <c r="F395" s="100">
        <f>_xlfn.XLOOKUP(A395,'Billing Details'!A395:A1394,'Billing Details'!M395:M1394,"Not Found")</f>
        <v>34948.050000000003</v>
      </c>
      <c r="G395" s="100">
        <f>_xlfn.XLOOKUP(A395,'Patient Health Records'!A395:A1394,'Patient Health Records'!G395:G1394,"Not Found")</f>
        <v>81.099999999999994</v>
      </c>
      <c r="H395" s="17" t="str">
        <f>_xlfn.XLOOKUP(A395,'Patient Demographics'!A395:A1394,'Patient Demographics'!C395:C1394,"Not Found")</f>
        <v>Male</v>
      </c>
      <c r="I395" s="100" t="str">
        <f>_xlfn.XLOOKUP(A395,'Patient Health Records'!A395:A1394,'Patient Health Records'!B395:B1394,"Not Found")</f>
        <v>AB-</v>
      </c>
      <c r="J395" s="100" t="b">
        <f>_xlfn.XLOOKUP(A395,'Patient Health Records'!A395:A1394,'Patient Health Records'!H395:H1394,"Not Found")</f>
        <v>0</v>
      </c>
      <c r="K395" s="100" t="b">
        <f>_xlfn.XLOOKUP(A395,'Patient Health Records'!A395:A1394,'Patient Health Records'!J395:J1394,"Not Found")</f>
        <v>0</v>
      </c>
      <c r="L395" s="100" t="b">
        <f>_xlfn.XLOOKUP(A395,'Billing Details'!A:A,'Billing Details'!K:K,"Not Found")</f>
        <v>1</v>
      </c>
      <c r="M395" s="100" t="str">
        <f>_xlfn.XLOOKUP(A395,'Patient Education'!A:A,'Patient Education'!B:B,"Not Found")</f>
        <v>Master's Degree</v>
      </c>
      <c r="N395" s="100" t="str">
        <f>_xlfn.XLOOKUP(A395,'Patient Education'!A:A,'Patient Education'!C:C,"None")</f>
        <v>Manager</v>
      </c>
      <c r="O395" s="100">
        <f>_xlfn.XLOOKUP(A395,'Patient Demographics'!A:A,'Patient Demographics'!I:I,"Not Found")</f>
        <v>25</v>
      </c>
      <c r="P395" s="100" t="str" cm="1">
        <f t="array" ref="P395">_xlfn.IFS(
 O395 &lt;= 2, "Very Low",
 O395 &lt;= 5, "Low",
 O395 &lt;= 10, "Lower-Middle",
 O395 &lt;= 25, "Middle",
 O395 &lt;= 50, "Upper-Middle",
 O395 &lt;= 100, "High",
 O395 &lt;= 200, "Very High",
 O395 &lt;= 400, "Ultra High"
)</f>
        <v>Middle</v>
      </c>
      <c r="Q395" s="33">
        <f>_xlfn.XLOOKUP(A395,'Patient Health Records'!A:A,'Patient Health Records'!E:E,"Not Found")</f>
        <v>32.079427237846602</v>
      </c>
      <c r="R395" s="100" t="b">
        <f>_xlfn.XLOOKUP(A395,'Patient Health Records'!A395:A1394,'Patient Health Records'!T395:T1394,"Not Found")</f>
        <v>1</v>
      </c>
      <c r="S395" s="100" t="b" cm="1">
        <f t="array" ref="S395">_xlfn.SWITCH(R395, "Yes", TRUE, "No", FALSE, R395)</f>
        <v>1</v>
      </c>
      <c r="T395" s="100" t="str">
        <f>_xlfn.XLOOKUP(A395,'Patient Health Records'!A:A,'Patient Health Records'!V:V,"Not Found")</f>
        <v>Heart Disease</v>
      </c>
      <c r="U395" s="100" t="str">
        <f>_xlfn.XLOOKUP(A395,'Patient Health Records'!A:A,'Patient Health Records'!X:X,"Not Found")</f>
        <v>Recovered</v>
      </c>
      <c r="V395" s="100" t="b">
        <f>_xlfn.XLOOKUP(A395,'Billing Details'!A:A,'Billing Details'!K:K,"Not Found")</f>
        <v>1</v>
      </c>
      <c r="W395" s="100" t="str">
        <f>_xlfn.XLOOKUP(A395,'Billing Details'!A:A,'Billing Details'!J:J,"Not Found")</f>
        <v>UnitedHealthcare</v>
      </c>
      <c r="X395" s="100" t="b">
        <f>_xlfn.XLOOKUP(A395,'Patient Health Records'!A:A,'Patient Health Records'!P:P,"Not Found")</f>
        <v>1</v>
      </c>
      <c r="Y395" s="100" t="b" cm="1">
        <f t="array" ref="Y395">_xlfn.SWITCH(X395, "Yes", TRUE, "No", FALSE, X395)</f>
        <v>1</v>
      </c>
      <c r="Z395" s="100" t="b">
        <f>_xlfn.XLOOKUP(A395,'Patient Health Records'!A:A,'Patient Health Records'!T:T,"Not Found")</f>
        <v>1</v>
      </c>
      <c r="AA395" s="100" t="b" cm="1">
        <f t="array" ref="AA395">_xlfn.SWITCH(Z395, "Yes", TRUE, "No", FALSE, Z395)</f>
        <v>1</v>
      </c>
      <c r="AB395" s="100" t="b">
        <f>_xlfn.XLOOKUP(A395,'Patient Health Records'!A:A,'Patient Health Records'!K:K,"Not Found")</f>
        <v>0</v>
      </c>
      <c r="AC395" s="100" t="b" cm="1">
        <f t="array" ref="AC395">_xlfn.SWITCH(AB395, "Yes", TRUE, "No", FALSE, AB395)</f>
        <v>0</v>
      </c>
    </row>
    <row r="396" spans="1:29">
      <c r="A396" s="2" t="s">
        <v>688</v>
      </c>
      <c r="B396" s="100" t="str">
        <f>_xlfn.XLOOKUP(A396,'Patient Demographics'!A396:A1395,'Patient Demographics'!H396:H1395,"Not Found")</f>
        <v>Adult</v>
      </c>
      <c r="C396" s="100" t="str">
        <f>_xlfn.XLOOKUP(A396,'Patient Demographics'!A396:A1395,'Patient Demographics'!L396:L1395,"Not Found")</f>
        <v>East</v>
      </c>
      <c r="D396" s="100" t="str">
        <f>_xlfn.XLOOKUP(A396,'Patient Demographics'!A:A,'Patient Demographics'!J:J,"Not Found")</f>
        <v>West Bengal</v>
      </c>
      <c r="E396" s="100">
        <f>_xlfn.XLOOKUP(A396,'Billing Details'!A396:A1395,'Billing Details'!E396:E1395,"Not Found")</f>
        <v>48000</v>
      </c>
      <c r="F396" s="100">
        <f>_xlfn.XLOOKUP(A396,'Billing Details'!A396:A1395,'Billing Details'!M396:M1395,"Not Found")</f>
        <v>31165.759999999998</v>
      </c>
      <c r="G396" s="100">
        <f>_xlfn.XLOOKUP(A396,'Patient Health Records'!A396:A1395,'Patient Health Records'!G396:G1395,"Not Found")</f>
        <v>79.3</v>
      </c>
      <c r="H396" s="17" t="str">
        <f>_xlfn.XLOOKUP(A396,'Patient Demographics'!A396:A1395,'Patient Demographics'!C396:C1395,"Not Found")</f>
        <v>Male</v>
      </c>
      <c r="I396" s="100" t="str">
        <f>_xlfn.XLOOKUP(A396,'Patient Health Records'!A396:A1395,'Patient Health Records'!B396:B1395,"Not Found")</f>
        <v>B+</v>
      </c>
      <c r="J396" s="100" t="b">
        <f>_xlfn.XLOOKUP(A396,'Patient Health Records'!A396:A1395,'Patient Health Records'!H396:H1395,"Not Found")</f>
        <v>0</v>
      </c>
      <c r="K396" s="100" t="b">
        <f>_xlfn.XLOOKUP(A396,'Patient Health Records'!A396:A1395,'Patient Health Records'!J396:J1395,"Not Found")</f>
        <v>0</v>
      </c>
      <c r="L396" s="100" t="b">
        <f>_xlfn.XLOOKUP(A396,'Billing Details'!A:A,'Billing Details'!K:K,"Not Found")</f>
        <v>1</v>
      </c>
      <c r="M396" s="100" t="str">
        <f>_xlfn.XLOOKUP(A396,'Patient Education'!A:A,'Patient Education'!B:B,"Not Found")</f>
        <v>Master's Degree</v>
      </c>
      <c r="N396" s="100" t="str">
        <f>_xlfn.XLOOKUP(A396,'Patient Education'!A:A,'Patient Education'!C:C,"None")</f>
        <v>Doctor</v>
      </c>
      <c r="O396" s="100">
        <f>_xlfn.XLOOKUP(A396,'Patient Demographics'!A:A,'Patient Demographics'!I:I,"Not Found")</f>
        <v>0</v>
      </c>
      <c r="P396" s="100" t="str" cm="1">
        <f t="array" ref="P396">_xlfn.IFS(
 O396 &lt;= 2, "Very Low",
 O396 &lt;= 5, "Low",
 O396 &lt;= 10, "Lower-Middle",
 O396 &lt;= 25, "Middle",
 O396 &lt;= 50, "Upper-Middle",
 O396 &lt;= 100, "High",
 O396 &lt;= 200, "Very High",
 O396 &lt;= 400, "Ultra High"
)</f>
        <v>Very Low</v>
      </c>
      <c r="Q396" s="33">
        <f>_xlfn.XLOOKUP(A396,'Patient Health Records'!A:A,'Patient Health Records'!E:E,"Not Found")</f>
        <v>29.846813956114268</v>
      </c>
      <c r="R396" s="100" t="b">
        <f>_xlfn.XLOOKUP(A396,'Patient Health Records'!A396:A1395,'Patient Health Records'!T396:T1395,"Not Found")</f>
        <v>1</v>
      </c>
      <c r="S396" s="100" t="b" cm="1">
        <f t="array" ref="S396">_xlfn.SWITCH(R396, "Yes", TRUE, "No", FALSE, R396)</f>
        <v>1</v>
      </c>
      <c r="T396" s="100" t="str">
        <f>_xlfn.XLOOKUP(A396,'Patient Health Records'!A:A,'Patient Health Records'!V:V,"Not Found")</f>
        <v>Heart Disease</v>
      </c>
      <c r="U396" s="100" t="str">
        <f>_xlfn.XLOOKUP(A396,'Patient Health Records'!A:A,'Patient Health Records'!X:X,"Not Found")</f>
        <v>Critical</v>
      </c>
      <c r="V396" s="100" t="b">
        <f>_xlfn.XLOOKUP(A396,'Billing Details'!A:A,'Billing Details'!K:K,"Not Found")</f>
        <v>1</v>
      </c>
      <c r="W396" s="100" t="str">
        <f>_xlfn.XLOOKUP(A396,'Billing Details'!A:A,'Billing Details'!J:J,"Not Found")</f>
        <v>UnitedHealthcare</v>
      </c>
      <c r="X396" s="100" t="b">
        <f>_xlfn.XLOOKUP(A396,'Patient Health Records'!A:A,'Patient Health Records'!P:P,"Not Found")</f>
        <v>1</v>
      </c>
      <c r="Y396" s="100" t="b" cm="1">
        <f t="array" ref="Y396">_xlfn.SWITCH(X396, "Yes", TRUE, "No", FALSE, X396)</f>
        <v>1</v>
      </c>
      <c r="Z396" s="100" t="b">
        <f>_xlfn.XLOOKUP(A396,'Patient Health Records'!A:A,'Patient Health Records'!T:T,"Not Found")</f>
        <v>1</v>
      </c>
      <c r="AA396" s="100" t="b" cm="1">
        <f t="array" ref="AA396">_xlfn.SWITCH(Z396, "Yes", TRUE, "No", FALSE, Z396)</f>
        <v>1</v>
      </c>
      <c r="AB396" s="100" t="b">
        <f>_xlfn.XLOOKUP(A396,'Patient Health Records'!A:A,'Patient Health Records'!K:K,"Not Found")</f>
        <v>0</v>
      </c>
      <c r="AC396" s="100" t="b" cm="1">
        <f t="array" ref="AC396">_xlfn.SWITCH(AB396, "Yes", TRUE, "No", FALSE, AB396)</f>
        <v>0</v>
      </c>
    </row>
    <row r="397" spans="1:29">
      <c r="A397" s="2" t="s">
        <v>690</v>
      </c>
      <c r="B397" s="100" t="str">
        <f>_xlfn.XLOOKUP(A397,'Patient Demographics'!A397:A1396,'Patient Demographics'!H397:H1396,"Not Found")</f>
        <v>Senior</v>
      </c>
      <c r="C397" s="100" t="str">
        <f>_xlfn.XLOOKUP(A397,'Patient Demographics'!A397:A1396,'Patient Demographics'!L397:L1396,"Not Found")</f>
        <v>North</v>
      </c>
      <c r="D397" s="100" t="str">
        <f>_xlfn.XLOOKUP(A397,'Patient Demographics'!A:A,'Patient Demographics'!J:J,"Not Found")</f>
        <v>Uttar Pradesh</v>
      </c>
      <c r="E397" s="100">
        <f>_xlfn.XLOOKUP(A397,'Billing Details'!A397:A1396,'Billing Details'!E397:E1396,"Not Found")</f>
        <v>12000</v>
      </c>
      <c r="F397" s="100">
        <f>_xlfn.XLOOKUP(A397,'Billing Details'!A397:A1396,'Billing Details'!M397:M1396,"Not Found")</f>
        <v>9210.5399999999991</v>
      </c>
      <c r="G397" s="100">
        <f>_xlfn.XLOOKUP(A397,'Patient Health Records'!A397:A1396,'Patient Health Records'!G397:G1396,"Not Found")</f>
        <v>83.4</v>
      </c>
      <c r="H397" s="17" t="str">
        <f>_xlfn.XLOOKUP(A397,'Patient Demographics'!A397:A1396,'Patient Demographics'!C397:C1396,"Not Found")</f>
        <v>Female</v>
      </c>
      <c r="I397" s="100" t="str">
        <f>_xlfn.XLOOKUP(A397,'Patient Health Records'!A397:A1396,'Patient Health Records'!B397:B1396,"Not Found")</f>
        <v>AB+</v>
      </c>
      <c r="J397" s="100" t="b">
        <f>_xlfn.XLOOKUP(A397,'Patient Health Records'!A397:A1396,'Patient Health Records'!H397:H1396,"Not Found")</f>
        <v>0</v>
      </c>
      <c r="K397" s="100" t="b">
        <f>_xlfn.XLOOKUP(A397,'Patient Health Records'!A397:A1396,'Patient Health Records'!J397:J1396,"Not Found")</f>
        <v>0</v>
      </c>
      <c r="L397" s="100" t="b">
        <f>_xlfn.XLOOKUP(A397,'Billing Details'!A:A,'Billing Details'!K:K,"Not Found")</f>
        <v>1</v>
      </c>
      <c r="M397" s="100" t="str">
        <f>_xlfn.XLOOKUP(A397,'Patient Education'!A:A,'Patient Education'!B:B,"Not Found")</f>
        <v>PhD</v>
      </c>
      <c r="N397" s="100" t="str">
        <f>_xlfn.XLOOKUP(A397,'Patient Education'!A:A,'Patient Education'!C:C,"None")</f>
        <v>Consultant</v>
      </c>
      <c r="O397" s="100">
        <f>_xlfn.XLOOKUP(A397,'Patient Demographics'!A:A,'Patient Demographics'!I:I,"Not Found")</f>
        <v>0.5</v>
      </c>
      <c r="P397" s="100" t="str" cm="1">
        <f t="array" ref="P397">_xlfn.IFS(
 O397 &lt;= 2, "Very Low",
 O397 &lt;= 5, "Low",
 O397 &lt;= 10, "Lower-Middle",
 O397 &lt;= 25, "Middle",
 O397 &lt;= 50, "Upper-Middle",
 O397 &lt;= 100, "High",
 O397 &lt;= 200, "Very High",
 O397 &lt;= 400, "Ultra High"
)</f>
        <v>Very Low</v>
      </c>
      <c r="Q397" s="33">
        <f>_xlfn.XLOOKUP(A397,'Patient Health Records'!A:A,'Patient Health Records'!E:E,"Not Found")</f>
        <v>29.904263329628172</v>
      </c>
      <c r="R397" s="100" t="b">
        <f>_xlfn.XLOOKUP(A397,'Patient Health Records'!A397:A1396,'Patient Health Records'!T397:T1396,"Not Found")</f>
        <v>1</v>
      </c>
      <c r="S397" s="100" t="b" cm="1">
        <f t="array" ref="S397">_xlfn.SWITCH(R397, "Yes", TRUE, "No", FALSE, R397)</f>
        <v>1</v>
      </c>
      <c r="T397" s="100" t="str">
        <f>_xlfn.XLOOKUP(A397,'Patient Health Records'!A:A,'Patient Health Records'!V:V,"Not Found")</f>
        <v>Cancer</v>
      </c>
      <c r="U397" s="100" t="str">
        <f>_xlfn.XLOOKUP(A397,'Patient Health Records'!A:A,'Patient Health Records'!X:X,"Not Found")</f>
        <v>Ongoing Treatment</v>
      </c>
      <c r="V397" s="100" t="b">
        <f>_xlfn.XLOOKUP(A397,'Billing Details'!A:A,'Billing Details'!K:K,"Not Found")</f>
        <v>1</v>
      </c>
      <c r="W397" s="100" t="str">
        <f>_xlfn.XLOOKUP(A397,'Billing Details'!A:A,'Billing Details'!J:J,"Not Found")</f>
        <v>Aetna</v>
      </c>
      <c r="X397" s="100" t="b">
        <f>_xlfn.XLOOKUP(A397,'Patient Health Records'!A:A,'Patient Health Records'!P:P,"Not Found")</f>
        <v>0</v>
      </c>
      <c r="Y397" s="100" t="b" cm="1">
        <f t="array" ref="Y397">_xlfn.SWITCH(X397, "Yes", TRUE, "No", FALSE, X397)</f>
        <v>0</v>
      </c>
      <c r="Z397" s="100" t="b">
        <f>_xlfn.XLOOKUP(A397,'Patient Health Records'!A:A,'Patient Health Records'!T:T,"Not Found")</f>
        <v>1</v>
      </c>
      <c r="AA397" s="100" t="b" cm="1">
        <f t="array" ref="AA397">_xlfn.SWITCH(Z397, "Yes", TRUE, "No", FALSE, Z397)</f>
        <v>1</v>
      </c>
      <c r="AB397" s="100" t="b">
        <f>_xlfn.XLOOKUP(A397,'Patient Health Records'!A:A,'Patient Health Records'!K:K,"Not Found")</f>
        <v>0</v>
      </c>
      <c r="AC397" s="100" t="b" cm="1">
        <f t="array" ref="AC397">_xlfn.SWITCH(AB397, "Yes", TRUE, "No", FALSE, AB397)</f>
        <v>0</v>
      </c>
    </row>
    <row r="398" spans="1:29">
      <c r="A398" s="2" t="s">
        <v>692</v>
      </c>
      <c r="B398" s="100" t="str">
        <f>_xlfn.XLOOKUP(A398,'Patient Demographics'!A398:A1397,'Patient Demographics'!H398:H1397,"Not Found")</f>
        <v>Adult</v>
      </c>
      <c r="C398" s="100" t="str">
        <f>_xlfn.XLOOKUP(A398,'Patient Demographics'!A398:A1397,'Patient Demographics'!L398:L1397,"Not Found")</f>
        <v>North</v>
      </c>
      <c r="D398" s="100" t="str">
        <f>_xlfn.XLOOKUP(A398,'Patient Demographics'!A:A,'Patient Demographics'!J:J,"Not Found")</f>
        <v>Punjab</v>
      </c>
      <c r="E398" s="100">
        <f>_xlfn.XLOOKUP(A398,'Billing Details'!A398:A1397,'Billing Details'!E398:E1397,"Not Found")</f>
        <v>800</v>
      </c>
      <c r="F398" s="100">
        <f>_xlfn.XLOOKUP(A398,'Billing Details'!A398:A1397,'Billing Details'!M398:M1397,"Not Found")</f>
        <v>630.55999999999995</v>
      </c>
      <c r="G398" s="100">
        <f>_xlfn.XLOOKUP(A398,'Patient Health Records'!A398:A1397,'Patient Health Records'!G398:G1397,"Not Found")</f>
        <v>86.9</v>
      </c>
      <c r="H398" s="17" t="str">
        <f>_xlfn.XLOOKUP(A398,'Patient Demographics'!A398:A1397,'Patient Demographics'!C398:C1397,"Not Found")</f>
        <v>Female</v>
      </c>
      <c r="I398" s="100" t="str">
        <f>_xlfn.XLOOKUP(A398,'Patient Health Records'!A398:A1397,'Patient Health Records'!B398:B1397,"Not Found")</f>
        <v>A-</v>
      </c>
      <c r="J398" s="100" t="b">
        <f>_xlfn.XLOOKUP(A398,'Patient Health Records'!A398:A1397,'Patient Health Records'!H398:H1397,"Not Found")</f>
        <v>0</v>
      </c>
      <c r="K398" s="100" t="b">
        <f>_xlfn.XLOOKUP(A398,'Patient Health Records'!A398:A1397,'Patient Health Records'!J398:J1397,"Not Found")</f>
        <v>1</v>
      </c>
      <c r="L398" s="100" t="b">
        <f>_xlfn.XLOOKUP(A398,'Billing Details'!A:A,'Billing Details'!K:K,"Not Found")</f>
        <v>1</v>
      </c>
      <c r="M398" s="100" t="str">
        <f>_xlfn.XLOOKUP(A398,'Patient Education'!A:A,'Patient Education'!B:B,"Not Found")</f>
        <v>School</v>
      </c>
      <c r="N398" s="100" t="str">
        <f>_xlfn.XLOOKUP(A398,'Patient Education'!A:A,'Patient Education'!C:C,"None")</f>
        <v>Clerical Staff</v>
      </c>
      <c r="O398" s="100">
        <f>_xlfn.XLOOKUP(A398,'Patient Demographics'!A:A,'Patient Demographics'!I:I,"Not Found")</f>
        <v>12</v>
      </c>
      <c r="P398" s="100" t="str" cm="1">
        <f t="array" ref="P398">_xlfn.IFS(
 O398 &lt;= 2, "Very Low",
 O398 &lt;= 5, "Low",
 O398 &lt;= 10, "Lower-Middle",
 O398 &lt;= 25, "Middle",
 O398 &lt;= 50, "Upper-Middle",
 O398 &lt;= 100, "High",
 O398 &lt;= 200, "Very High",
 O398 &lt;= 400, "Ultra High"
)</f>
        <v>Middle</v>
      </c>
      <c r="Q398" s="33">
        <f>_xlfn.XLOOKUP(A398,'Patient Health Records'!A:A,'Patient Health Records'!E:E,"Not Found")</f>
        <v>29.035383741521603</v>
      </c>
      <c r="R398" s="100" t="b">
        <f>_xlfn.XLOOKUP(A398,'Patient Health Records'!A398:A1397,'Patient Health Records'!T398:T1397,"Not Found")</f>
        <v>1</v>
      </c>
      <c r="S398" s="100" t="b" cm="1">
        <f t="array" ref="S398">_xlfn.SWITCH(R398, "Yes", TRUE, "No", FALSE, R398)</f>
        <v>1</v>
      </c>
      <c r="T398" s="100" t="str">
        <f>_xlfn.XLOOKUP(A398,'Patient Health Records'!A:A,'Patient Health Records'!V:V,"Not Found")</f>
        <v>Respiratory Infection</v>
      </c>
      <c r="U398" s="100" t="str">
        <f>_xlfn.XLOOKUP(A398,'Patient Health Records'!A:A,'Patient Health Records'!X:X,"Not Found")</f>
        <v>Recovered</v>
      </c>
      <c r="V398" s="100" t="b">
        <f>_xlfn.XLOOKUP(A398,'Billing Details'!A:A,'Billing Details'!K:K,"Not Found")</f>
        <v>1</v>
      </c>
      <c r="W398" s="100" t="str">
        <f>_xlfn.XLOOKUP(A398,'Billing Details'!A:A,'Billing Details'!J:J,"Not Found")</f>
        <v>Blue Cross</v>
      </c>
      <c r="X398" s="100" t="b">
        <f>_xlfn.XLOOKUP(A398,'Patient Health Records'!A:A,'Patient Health Records'!P:P,"Not Found")</f>
        <v>1</v>
      </c>
      <c r="Y398" s="100" t="b" cm="1">
        <f t="array" ref="Y398">_xlfn.SWITCH(X398, "Yes", TRUE, "No", FALSE, X398)</f>
        <v>1</v>
      </c>
      <c r="Z398" s="100" t="b">
        <f>_xlfn.XLOOKUP(A398,'Patient Health Records'!A:A,'Patient Health Records'!T:T,"Not Found")</f>
        <v>1</v>
      </c>
      <c r="AA398" s="100" t="b" cm="1">
        <f t="array" ref="AA398">_xlfn.SWITCH(Z398, "Yes", TRUE, "No", FALSE, Z398)</f>
        <v>1</v>
      </c>
      <c r="AB398" s="100" t="str">
        <f>_xlfn.XLOOKUP(A398,'Patient Health Records'!A:A,'Patient Health Records'!K:K,"Not Found")</f>
        <v>Yes</v>
      </c>
      <c r="AC398" s="100" t="b" cm="1">
        <f t="array" ref="AC398">_xlfn.SWITCH(AB398, "Yes", TRUE, "No", FALSE, AB398)</f>
        <v>1</v>
      </c>
    </row>
    <row r="399" spans="1:29">
      <c r="A399" s="2" t="s">
        <v>693</v>
      </c>
      <c r="B399" s="100" t="str">
        <f>_xlfn.XLOOKUP(A399,'Patient Demographics'!A399:A1398,'Patient Demographics'!H399:H1398,"Not Found")</f>
        <v>Adult</v>
      </c>
      <c r="C399" s="100" t="str">
        <f>_xlfn.XLOOKUP(A399,'Patient Demographics'!A399:A1398,'Patient Demographics'!L399:L1398,"Not Found")</f>
        <v>South</v>
      </c>
      <c r="D399" s="100" t="str">
        <f>_xlfn.XLOOKUP(A399,'Patient Demographics'!A:A,'Patient Demographics'!J:J,"Not Found")</f>
        <v>Kerala</v>
      </c>
      <c r="E399" s="100">
        <f>_xlfn.XLOOKUP(A399,'Billing Details'!A399:A1398,'Billing Details'!E399:E1398,"Not Found")</f>
        <v>24000</v>
      </c>
      <c r="F399" s="100">
        <f>_xlfn.XLOOKUP(A399,'Billing Details'!A399:A1398,'Billing Details'!M399:M1398,"Not Found")</f>
        <v>17480.04</v>
      </c>
      <c r="G399" s="100">
        <f>_xlfn.XLOOKUP(A399,'Patient Health Records'!A399:A1398,'Patient Health Records'!G399:G1398,"Not Found")</f>
        <v>65</v>
      </c>
      <c r="H399" s="17" t="str">
        <f>_xlfn.XLOOKUP(A399,'Patient Demographics'!A399:A1398,'Patient Demographics'!C399:C1398,"Not Found")</f>
        <v>Female</v>
      </c>
      <c r="I399" s="100" t="str">
        <f>_xlfn.XLOOKUP(A399,'Patient Health Records'!A399:A1398,'Patient Health Records'!B399:B1398,"Not Found")</f>
        <v>A+</v>
      </c>
      <c r="J399" s="100" t="b">
        <f>_xlfn.XLOOKUP(A399,'Patient Health Records'!A399:A1398,'Patient Health Records'!H399:H1398,"Not Found")</f>
        <v>0</v>
      </c>
      <c r="K399" s="100" t="b">
        <f>_xlfn.XLOOKUP(A399,'Patient Health Records'!A399:A1398,'Patient Health Records'!J399:J1398,"Not Found")</f>
        <v>0</v>
      </c>
      <c r="L399" s="100" t="b">
        <f>_xlfn.XLOOKUP(A399,'Billing Details'!A:A,'Billing Details'!K:K,"Not Found")</f>
        <v>1</v>
      </c>
      <c r="M399" s="100" t="str">
        <f>_xlfn.XLOOKUP(A399,'Patient Education'!A:A,'Patient Education'!B:B,"Not Found")</f>
        <v>Bachelor's Degree</v>
      </c>
      <c r="N399" s="100" t="str">
        <f>_xlfn.XLOOKUP(A399,'Patient Education'!A:A,'Patient Education'!C:C,"None")</f>
        <v>Engineer</v>
      </c>
      <c r="O399" s="100">
        <f>_xlfn.XLOOKUP(A399,'Patient Demographics'!A:A,'Patient Demographics'!I:I,"Not Found")</f>
        <v>12</v>
      </c>
      <c r="P399" s="100" t="str" cm="1">
        <f t="array" ref="P399">_xlfn.IFS(
 O399 &lt;= 2, "Very Low",
 O399 &lt;= 5, "Low",
 O399 &lt;= 10, "Lower-Middle",
 O399 &lt;= 25, "Middle",
 O399 &lt;= 50, "Upper-Middle",
 O399 &lt;= 100, "High",
 O399 &lt;= 200, "Very High",
 O399 &lt;= 400, "Ultra High"
)</f>
        <v>Middle</v>
      </c>
      <c r="Q399" s="33">
        <f>_xlfn.XLOOKUP(A399,'Patient Health Records'!A:A,'Patient Health Records'!E:E,"Not Found")</f>
        <v>23.030045351473927</v>
      </c>
      <c r="R399" s="100" t="b">
        <f>_xlfn.XLOOKUP(A399,'Patient Health Records'!A399:A1398,'Patient Health Records'!T399:T1398,"Not Found")</f>
        <v>0</v>
      </c>
      <c r="S399" s="100" t="b" cm="1">
        <f t="array" ref="S399">_xlfn.SWITCH(R399, "Yes", TRUE, "No", FALSE, R399)</f>
        <v>0</v>
      </c>
      <c r="T399" s="100" t="str">
        <f>_xlfn.XLOOKUP(A399,'Patient Health Records'!A:A,'Patient Health Records'!V:V,"Not Found")</f>
        <v>Osteoarthritis</v>
      </c>
      <c r="U399" s="100" t="str">
        <f>_xlfn.XLOOKUP(A399,'Patient Health Records'!A:A,'Patient Health Records'!X:X,"Not Found")</f>
        <v>Recovered</v>
      </c>
      <c r="V399" s="100" t="b">
        <f>_xlfn.XLOOKUP(A399,'Billing Details'!A:A,'Billing Details'!K:K,"Not Found")</f>
        <v>1</v>
      </c>
      <c r="W399" s="100" t="str">
        <f>_xlfn.XLOOKUP(A399,'Billing Details'!A:A,'Billing Details'!J:J,"Not Found")</f>
        <v>UnitedHealthcare</v>
      </c>
      <c r="X399" s="100" t="b">
        <f>_xlfn.XLOOKUP(A399,'Patient Health Records'!A:A,'Patient Health Records'!P:P,"Not Found")</f>
        <v>0</v>
      </c>
      <c r="Y399" s="100" t="b" cm="1">
        <f t="array" ref="Y399">_xlfn.SWITCH(X399, "Yes", TRUE, "No", FALSE, X399)</f>
        <v>0</v>
      </c>
      <c r="Z399" s="100" t="b">
        <f>_xlfn.XLOOKUP(A399,'Patient Health Records'!A:A,'Patient Health Records'!T:T,"Not Found")</f>
        <v>0</v>
      </c>
      <c r="AA399" s="100" t="b" cm="1">
        <f t="array" ref="AA399">_xlfn.SWITCH(Z399, "Yes", TRUE, "No", FALSE, Z399)</f>
        <v>0</v>
      </c>
      <c r="AB399" s="100" t="b">
        <f>_xlfn.XLOOKUP(A399,'Patient Health Records'!A:A,'Patient Health Records'!K:K,"Not Found")</f>
        <v>0</v>
      </c>
      <c r="AC399" s="100" t="b" cm="1">
        <f t="array" ref="AC399">_xlfn.SWITCH(AB399, "Yes", TRUE, "No", FALSE, AB399)</f>
        <v>0</v>
      </c>
    </row>
    <row r="400" spans="1:29">
      <c r="A400" s="2" t="s">
        <v>694</v>
      </c>
      <c r="B400" s="100" t="str">
        <f>_xlfn.XLOOKUP(A400,'Patient Demographics'!A400:A1399,'Patient Demographics'!H400:H1399,"Not Found")</f>
        <v>Adult</v>
      </c>
      <c r="C400" s="100" t="str">
        <f>_xlfn.XLOOKUP(A400,'Patient Demographics'!A400:A1399,'Patient Demographics'!L400:L1399,"Not Found")</f>
        <v>West</v>
      </c>
      <c r="D400" s="100" t="str">
        <f>_xlfn.XLOOKUP(A400,'Patient Demographics'!A:A,'Patient Demographics'!J:J,"Not Found")</f>
        <v>Maharashtra</v>
      </c>
      <c r="E400" s="100">
        <f>_xlfn.XLOOKUP(A400,'Billing Details'!A400:A1399,'Billing Details'!E400:E1399,"Not Found")</f>
        <v>60000</v>
      </c>
      <c r="F400" s="100">
        <f>_xlfn.XLOOKUP(A400,'Billing Details'!A400:A1399,'Billing Details'!M400:M1399,"Not Found")</f>
        <v>39419.75</v>
      </c>
      <c r="G400" s="100">
        <f>_xlfn.XLOOKUP(A400,'Patient Health Records'!A400:A1399,'Patient Health Records'!G400:G1399,"Not Found")</f>
        <v>89.7</v>
      </c>
      <c r="H400" s="17" t="str">
        <f>_xlfn.XLOOKUP(A400,'Patient Demographics'!A400:A1399,'Patient Demographics'!C400:C1399,"Not Found")</f>
        <v>Female</v>
      </c>
      <c r="I400" s="100" t="str">
        <f>_xlfn.XLOOKUP(A400,'Patient Health Records'!A400:A1399,'Patient Health Records'!B400:B1399,"Not Found")</f>
        <v>AB+</v>
      </c>
      <c r="J400" s="100" t="b">
        <f>_xlfn.XLOOKUP(A400,'Patient Health Records'!A400:A1399,'Patient Health Records'!H400:H1399,"Not Found")</f>
        <v>1</v>
      </c>
      <c r="K400" s="100" t="b">
        <f>_xlfn.XLOOKUP(A400,'Patient Health Records'!A400:A1399,'Patient Health Records'!J400:J1399,"Not Found")</f>
        <v>0</v>
      </c>
      <c r="L400" s="100" t="b">
        <f>_xlfn.XLOOKUP(A400,'Billing Details'!A:A,'Billing Details'!K:K,"Not Found")</f>
        <v>1</v>
      </c>
      <c r="M400" s="100" t="str">
        <f>_xlfn.XLOOKUP(A400,'Patient Education'!A:A,'Patient Education'!B:B,"Not Found")</f>
        <v>Bachelor's Degree</v>
      </c>
      <c r="N400" s="100" t="str">
        <f>_xlfn.XLOOKUP(A400,'Patient Education'!A:A,'Patient Education'!C:C,"None")</f>
        <v>Junior Executive</v>
      </c>
      <c r="O400" s="100">
        <f>_xlfn.XLOOKUP(A400,'Patient Demographics'!A:A,'Patient Demographics'!I:I,"Not Found")</f>
        <v>15</v>
      </c>
      <c r="P400" s="100" t="str" cm="1">
        <f t="array" ref="P400">_xlfn.IFS(
 O400 &lt;= 2, "Very Low",
 O400 &lt;= 5, "Low",
 O400 &lt;= 10, "Lower-Middle",
 O400 &lt;= 25, "Middle",
 O400 &lt;= 50, "Upper-Middle",
 O400 &lt;= 100, "High",
 O400 &lt;= 200, "Very High",
 O400 &lt;= 400, "Ultra High"
)</f>
        <v>Middle</v>
      </c>
      <c r="Q400" s="33">
        <f>_xlfn.XLOOKUP(A400,'Patient Health Records'!A:A,'Patient Health Records'!E:E,"Not Found")</f>
        <v>30.320443482963768</v>
      </c>
      <c r="R400" s="100" t="b">
        <f>_xlfn.XLOOKUP(A400,'Patient Health Records'!A400:A1399,'Patient Health Records'!T400:T1399,"Not Found")</f>
        <v>1</v>
      </c>
      <c r="S400" s="100" t="b" cm="1">
        <f t="array" ref="S400">_xlfn.SWITCH(R400, "Yes", TRUE, "No", FALSE, R400)</f>
        <v>1</v>
      </c>
      <c r="T400" s="100" t="str">
        <f>_xlfn.XLOOKUP(A400,'Patient Health Records'!A:A,'Patient Health Records'!V:V,"Not Found")</f>
        <v>Stroke</v>
      </c>
      <c r="U400" s="100" t="str">
        <f>_xlfn.XLOOKUP(A400,'Patient Health Records'!A:A,'Patient Health Records'!X:X,"Not Found")</f>
        <v>Critical</v>
      </c>
      <c r="V400" s="100" t="b">
        <f>_xlfn.XLOOKUP(A400,'Billing Details'!A:A,'Billing Details'!K:K,"Not Found")</f>
        <v>1</v>
      </c>
      <c r="W400" s="100" t="str">
        <f>_xlfn.XLOOKUP(A400,'Billing Details'!A:A,'Billing Details'!J:J,"Not Found")</f>
        <v>Cigna</v>
      </c>
      <c r="X400" s="100" t="b">
        <f>_xlfn.XLOOKUP(A400,'Patient Health Records'!A:A,'Patient Health Records'!P:P,"Not Found")</f>
        <v>1</v>
      </c>
      <c r="Y400" s="100" t="b" cm="1">
        <f t="array" ref="Y400">_xlfn.SWITCH(X400, "Yes", TRUE, "No", FALSE, X400)</f>
        <v>1</v>
      </c>
      <c r="Z400" s="100" t="b">
        <f>_xlfn.XLOOKUP(A400,'Patient Health Records'!A:A,'Patient Health Records'!T:T,"Not Found")</f>
        <v>1</v>
      </c>
      <c r="AA400" s="100" t="b" cm="1">
        <f t="array" ref="AA400">_xlfn.SWITCH(Z400, "Yes", TRUE, "No", FALSE, Z400)</f>
        <v>1</v>
      </c>
      <c r="AB400" s="100" t="b">
        <f>_xlfn.XLOOKUP(A400,'Patient Health Records'!A:A,'Patient Health Records'!K:K,"Not Found")</f>
        <v>1</v>
      </c>
      <c r="AC400" s="100" t="b" cm="1">
        <f t="array" ref="AC400">_xlfn.SWITCH(AB400, "Yes", TRUE, "No", FALSE, AB400)</f>
        <v>1</v>
      </c>
    </row>
    <row r="401" spans="1:29">
      <c r="A401" s="2" t="s">
        <v>695</v>
      </c>
      <c r="B401" s="100" t="str">
        <f>_xlfn.XLOOKUP(A401,'Patient Demographics'!A401:A1400,'Patient Demographics'!H401:H1400,"Not Found")</f>
        <v>Adult</v>
      </c>
      <c r="C401" s="100" t="str">
        <f>_xlfn.XLOOKUP(A401,'Patient Demographics'!A401:A1400,'Patient Demographics'!L401:L1400,"Not Found")</f>
        <v>North</v>
      </c>
      <c r="D401" s="100" t="str">
        <f>_xlfn.XLOOKUP(A401,'Patient Demographics'!A:A,'Patient Demographics'!J:J,"Not Found")</f>
        <v>Uttar Pradesh</v>
      </c>
      <c r="E401" s="100">
        <f>_xlfn.XLOOKUP(A401,'Billing Details'!A401:A1400,'Billing Details'!E401:E1400,"Not Found")</f>
        <v>24000</v>
      </c>
      <c r="F401" s="100">
        <f>_xlfn.XLOOKUP(A401,'Billing Details'!A401:A1400,'Billing Details'!M401:M1400,"Not Found")</f>
        <v>20401.560000000001</v>
      </c>
      <c r="G401" s="100">
        <f>_xlfn.XLOOKUP(A401,'Patient Health Records'!A401:A1400,'Patient Health Records'!G401:G1400,"Not Found")</f>
        <v>72</v>
      </c>
      <c r="H401" s="17" t="str">
        <f>_xlfn.XLOOKUP(A401,'Patient Demographics'!A401:A1400,'Patient Demographics'!C401:C1400,"Not Found")</f>
        <v>Female</v>
      </c>
      <c r="I401" s="100" t="str">
        <f>_xlfn.XLOOKUP(A401,'Patient Health Records'!A401:A1400,'Patient Health Records'!B401:B1400,"Not Found")</f>
        <v>A-</v>
      </c>
      <c r="J401" s="100" t="str">
        <f>_xlfn.XLOOKUP(A401,'Patient Health Records'!A401:A1400,'Patient Health Records'!H401:H1400,"Not Found")</f>
        <v>No</v>
      </c>
      <c r="K401" s="100" t="b">
        <f>_xlfn.XLOOKUP(A401,'Patient Health Records'!A401:A1400,'Patient Health Records'!J401:J1400,"Not Found")</f>
        <v>0</v>
      </c>
      <c r="L401" s="100" t="b">
        <f>_xlfn.XLOOKUP(A401,'Billing Details'!A:A,'Billing Details'!K:K,"Not Found")</f>
        <v>1</v>
      </c>
      <c r="M401" s="100" t="str">
        <f>_xlfn.XLOOKUP(A401,'Patient Education'!A:A,'Patient Education'!B:B,"Not Found")</f>
        <v>Master's Degree</v>
      </c>
      <c r="N401" s="100" t="str">
        <f>_xlfn.XLOOKUP(A401,'Patient Education'!A:A,'Patient Education'!C:C,"None")</f>
        <v>Manager</v>
      </c>
      <c r="O401" s="100">
        <f>_xlfn.XLOOKUP(A401,'Patient Demographics'!A:A,'Patient Demographics'!I:I,"Not Found")</f>
        <v>3</v>
      </c>
      <c r="P401" s="100" t="str" cm="1">
        <f t="array" ref="P401">_xlfn.IFS(
 O401 &lt;= 2, "Very Low",
 O401 &lt;= 5, "Low",
 O401 &lt;= 10, "Lower-Middle",
 O401 &lt;= 25, "Middle",
 O401 &lt;= 50, "Upper-Middle",
 O401 &lt;= 100, "High",
 O401 &lt;= 200, "Very High",
 O401 &lt;= 400, "Ultra High"
)</f>
        <v>Low</v>
      </c>
      <c r="Q401" s="33">
        <f>_xlfn.XLOOKUP(A401,'Patient Health Records'!A:A,'Patient Health Records'!E:E,"Not Found")</f>
        <v>26.1286108288576</v>
      </c>
      <c r="R401" s="100" t="b">
        <f>_xlfn.XLOOKUP(A401,'Patient Health Records'!A401:A1400,'Patient Health Records'!T401:T1400,"Not Found")</f>
        <v>0</v>
      </c>
      <c r="S401" s="100" t="b" cm="1">
        <f t="array" ref="S401">_xlfn.SWITCH(R401, "Yes", TRUE, "No", FALSE, R401)</f>
        <v>0</v>
      </c>
      <c r="T401" s="100" t="str">
        <f>_xlfn.XLOOKUP(A401,'Patient Health Records'!A:A,'Patient Health Records'!V:V,"Not Found")</f>
        <v>Diabetes</v>
      </c>
      <c r="U401" s="100" t="str">
        <f>_xlfn.XLOOKUP(A401,'Patient Health Records'!A:A,'Patient Health Records'!X:X,"Not Found")</f>
        <v>Recovered</v>
      </c>
      <c r="V401" s="100" t="b">
        <f>_xlfn.XLOOKUP(A401,'Billing Details'!A:A,'Billing Details'!K:K,"Not Found")</f>
        <v>1</v>
      </c>
      <c r="W401" s="100" t="str">
        <f>_xlfn.XLOOKUP(A401,'Billing Details'!A:A,'Billing Details'!J:J,"Not Found")</f>
        <v>Cigna</v>
      </c>
      <c r="X401" s="100" t="b">
        <f>_xlfn.XLOOKUP(A401,'Patient Health Records'!A:A,'Patient Health Records'!P:P,"Not Found")</f>
        <v>0</v>
      </c>
      <c r="Y401" s="100" t="b" cm="1">
        <f t="array" ref="Y401">_xlfn.SWITCH(X401, "Yes", TRUE, "No", FALSE, X401)</f>
        <v>0</v>
      </c>
      <c r="Z401" s="100" t="b">
        <f>_xlfn.XLOOKUP(A401,'Patient Health Records'!A:A,'Patient Health Records'!T:T,"Not Found")</f>
        <v>0</v>
      </c>
      <c r="AA401" s="100" t="b" cm="1">
        <f t="array" ref="AA401">_xlfn.SWITCH(Z401, "Yes", TRUE, "No", FALSE, Z401)</f>
        <v>0</v>
      </c>
      <c r="AB401" s="100" t="b">
        <f>_xlfn.XLOOKUP(A401,'Patient Health Records'!A:A,'Patient Health Records'!K:K,"Not Found")</f>
        <v>0</v>
      </c>
      <c r="AC401" s="100" t="b" cm="1">
        <f t="array" ref="AC401">_xlfn.SWITCH(AB401, "Yes", TRUE, "No", FALSE, AB401)</f>
        <v>0</v>
      </c>
    </row>
    <row r="402" spans="1:29">
      <c r="A402" s="2" t="s">
        <v>697</v>
      </c>
      <c r="B402" s="100" t="str">
        <f>_xlfn.XLOOKUP(A402,'Patient Demographics'!A402:A1401,'Patient Demographics'!H402:H1401,"Not Found")</f>
        <v>Senior</v>
      </c>
      <c r="C402" s="100" t="str">
        <f>_xlfn.XLOOKUP(A402,'Patient Demographics'!A402:A1401,'Patient Demographics'!L402:L1401,"Not Found")</f>
        <v>North</v>
      </c>
      <c r="D402" s="100" t="str">
        <f>_xlfn.XLOOKUP(A402,'Patient Demographics'!A:A,'Patient Demographics'!J:J,"Not Found")</f>
        <v>Uttar Pradesh</v>
      </c>
      <c r="E402" s="100">
        <f>_xlfn.XLOOKUP(A402,'Billing Details'!A402:A1401,'Billing Details'!E402:E1401,"Not Found")</f>
        <v>60000</v>
      </c>
      <c r="F402" s="100">
        <f>_xlfn.XLOOKUP(A402,'Billing Details'!A402:A1401,'Billing Details'!M402:M1401,"Not Found")</f>
        <v>31762.350000000002</v>
      </c>
      <c r="G402" s="100">
        <f>_xlfn.XLOOKUP(A402,'Patient Health Records'!A402:A1401,'Patient Health Records'!G402:G1401,"Not Found")</f>
        <v>46.9</v>
      </c>
      <c r="H402" s="17" t="str">
        <f>_xlfn.XLOOKUP(A402,'Patient Demographics'!A402:A1401,'Patient Demographics'!C402:C1401,"Not Found")</f>
        <v>Female</v>
      </c>
      <c r="I402" s="100" t="str">
        <f>_xlfn.XLOOKUP(A402,'Patient Health Records'!A402:A1401,'Patient Health Records'!B402:B1401,"Not Found")</f>
        <v>O-</v>
      </c>
      <c r="J402" s="100" t="b">
        <f>_xlfn.XLOOKUP(A402,'Patient Health Records'!A402:A1401,'Patient Health Records'!H402:H1401,"Not Found")</f>
        <v>1</v>
      </c>
      <c r="K402" s="100" t="b">
        <f>_xlfn.XLOOKUP(A402,'Patient Health Records'!A402:A1401,'Patient Health Records'!J402:J1401,"Not Found")</f>
        <v>1</v>
      </c>
      <c r="L402" s="100" t="b">
        <f>_xlfn.XLOOKUP(A402,'Billing Details'!A:A,'Billing Details'!K:K,"Not Found")</f>
        <v>1</v>
      </c>
      <c r="M402" s="100" t="str">
        <f>_xlfn.XLOOKUP(A402,'Patient Education'!A:A,'Patient Education'!B:B,"Not Found")</f>
        <v>High School</v>
      </c>
      <c r="N402" s="100" t="str">
        <f>_xlfn.XLOOKUP(A402,'Patient Education'!A:A,'Patient Education'!C:C,"None")</f>
        <v>Unemployed</v>
      </c>
      <c r="O402" s="100">
        <f>_xlfn.XLOOKUP(A402,'Patient Demographics'!A:A,'Patient Demographics'!I:I,"Not Found")</f>
        <v>2</v>
      </c>
      <c r="P402" s="100" t="str" cm="1">
        <f t="array" ref="P402">_xlfn.IFS(
 O402 &lt;= 2, "Very Low",
 O402 &lt;= 5, "Low",
 O402 &lt;= 10, "Lower-Middle",
 O402 &lt;= 25, "Middle",
 O402 &lt;= 50, "Upper-Middle",
 O402 &lt;= 100, "High",
 O402 &lt;= 200, "Very High",
 O402 &lt;= 400, "Ultra High"
)</f>
        <v>Very Low</v>
      </c>
      <c r="Q402" s="33">
        <f>_xlfn.XLOOKUP(A402,'Patient Health Records'!A:A,'Patient Health Records'!E:E,"Not Found")</f>
        <v>20.844444444444445</v>
      </c>
      <c r="R402" s="100" t="b">
        <f>_xlfn.XLOOKUP(A402,'Patient Health Records'!A402:A1401,'Patient Health Records'!T402:T1401,"Not Found")</f>
        <v>0</v>
      </c>
      <c r="S402" s="100" t="b" cm="1">
        <f t="array" ref="S402">_xlfn.SWITCH(R402, "Yes", TRUE, "No", FALSE, R402)</f>
        <v>0</v>
      </c>
      <c r="T402" s="100" t="str">
        <f>_xlfn.XLOOKUP(A402,'Patient Health Records'!A:A,'Patient Health Records'!V:V,"Not Found")</f>
        <v>Appendicitis</v>
      </c>
      <c r="U402" s="100" t="str">
        <f>_xlfn.XLOOKUP(A402,'Patient Health Records'!A:A,'Patient Health Records'!X:X,"Not Found")</f>
        <v>Critical</v>
      </c>
      <c r="V402" s="100" t="b">
        <f>_xlfn.XLOOKUP(A402,'Billing Details'!A:A,'Billing Details'!K:K,"Not Found")</f>
        <v>1</v>
      </c>
      <c r="W402" s="100" t="str">
        <f>_xlfn.XLOOKUP(A402,'Billing Details'!A:A,'Billing Details'!J:J,"Not Found")</f>
        <v>Cigna</v>
      </c>
      <c r="X402" s="100" t="b">
        <f>_xlfn.XLOOKUP(A402,'Patient Health Records'!A:A,'Patient Health Records'!P:P,"Not Found")</f>
        <v>0</v>
      </c>
      <c r="Y402" s="100" t="b" cm="1">
        <f t="array" ref="Y402">_xlfn.SWITCH(X402, "Yes", TRUE, "No", FALSE, X402)</f>
        <v>0</v>
      </c>
      <c r="Z402" s="100" t="b">
        <f>_xlfn.XLOOKUP(A402,'Patient Health Records'!A:A,'Patient Health Records'!T:T,"Not Found")</f>
        <v>0</v>
      </c>
      <c r="AA402" s="100" t="b" cm="1">
        <f t="array" ref="AA402">_xlfn.SWITCH(Z402, "Yes", TRUE, "No", FALSE, Z402)</f>
        <v>0</v>
      </c>
      <c r="AB402" s="100" t="b">
        <f>_xlfn.XLOOKUP(A402,'Patient Health Records'!A:A,'Patient Health Records'!K:K,"Not Found")</f>
        <v>0</v>
      </c>
      <c r="AC402" s="100" t="b" cm="1">
        <f t="array" ref="AC402">_xlfn.SWITCH(AB402, "Yes", TRUE, "No", FALSE, AB402)</f>
        <v>0</v>
      </c>
    </row>
    <row r="403" spans="1:29">
      <c r="A403" s="2" t="s">
        <v>698</v>
      </c>
      <c r="B403" s="100" t="str">
        <f>_xlfn.XLOOKUP(A403,'Patient Demographics'!A403:A1402,'Patient Demographics'!H403:H1402,"Not Found")</f>
        <v>Adult</v>
      </c>
      <c r="C403" s="100" t="str">
        <f>_xlfn.XLOOKUP(A403,'Patient Demographics'!A403:A1402,'Patient Demographics'!L403:L1402,"Not Found")</f>
        <v>West</v>
      </c>
      <c r="D403" s="100" t="str">
        <f>_xlfn.XLOOKUP(A403,'Patient Demographics'!A:A,'Patient Demographics'!J:J,"Not Found")</f>
        <v>Maharashtra</v>
      </c>
      <c r="E403" s="100">
        <f>_xlfn.XLOOKUP(A403,'Billing Details'!A403:A1402,'Billing Details'!E403:E1402,"Not Found")</f>
        <v>250000</v>
      </c>
      <c r="F403" s="100">
        <f>_xlfn.XLOOKUP(A403,'Billing Details'!A403:A1402,'Billing Details'!M403:M1402,"Not Found")</f>
        <v>207131.6</v>
      </c>
      <c r="G403" s="100">
        <f>_xlfn.XLOOKUP(A403,'Patient Health Records'!A403:A1402,'Patient Health Records'!G403:G1402,"Not Found")</f>
        <v>87.8</v>
      </c>
      <c r="H403" s="17" t="str">
        <f>_xlfn.XLOOKUP(A403,'Patient Demographics'!A403:A1402,'Patient Demographics'!C403:C1402,"Not Found")</f>
        <v>Female</v>
      </c>
      <c r="I403" s="100" t="str">
        <f>_xlfn.XLOOKUP(A403,'Patient Health Records'!A403:A1402,'Patient Health Records'!B403:B1402,"Not Found")</f>
        <v>A-</v>
      </c>
      <c r="J403" s="100" t="b">
        <f>_xlfn.XLOOKUP(A403,'Patient Health Records'!A403:A1402,'Patient Health Records'!H403:H1402,"Not Found")</f>
        <v>1</v>
      </c>
      <c r="K403" s="100" t="b">
        <f>_xlfn.XLOOKUP(A403,'Patient Health Records'!A403:A1402,'Patient Health Records'!J403:J1402,"Not Found")</f>
        <v>0</v>
      </c>
      <c r="L403" s="100" t="b">
        <f>_xlfn.XLOOKUP(A403,'Billing Details'!A:A,'Billing Details'!K:K,"Not Found")</f>
        <v>1</v>
      </c>
      <c r="M403" s="100" t="str">
        <f>_xlfn.XLOOKUP(A403,'Patient Education'!A:A,'Patient Education'!B:B,"Not Found")</f>
        <v>Master's Degree</v>
      </c>
      <c r="N403" s="100" t="str">
        <f>_xlfn.XLOOKUP(A403,'Patient Education'!A:A,'Patient Education'!C:C,"None")</f>
        <v>Senior Executive</v>
      </c>
      <c r="O403" s="100">
        <f>_xlfn.XLOOKUP(A403,'Patient Demographics'!A:A,'Patient Demographics'!I:I,"Not Found")</f>
        <v>7</v>
      </c>
      <c r="P403" s="100" t="str" cm="1">
        <f t="array" ref="P403">_xlfn.IFS(
 O403 &lt;= 2, "Very Low",
 O403 &lt;= 5, "Low",
 O403 &lt;= 10, "Lower-Middle",
 O403 &lt;= 25, "Middle",
 O403 &lt;= 50, "Upper-Middle",
 O403 &lt;= 100, "High",
 O403 &lt;= 200, "Very High",
 O403 &lt;= 400, "Ultra High"
)</f>
        <v>Lower-Middle</v>
      </c>
      <c r="Q403" s="33">
        <f>_xlfn.XLOOKUP(A403,'Patient Health Records'!A:A,'Patient Health Records'!E:E,"Not Found")</f>
        <v>30.026332888752098</v>
      </c>
      <c r="R403" s="100" t="b">
        <f>_xlfn.XLOOKUP(A403,'Patient Health Records'!A403:A1402,'Patient Health Records'!T403:T1402,"Not Found")</f>
        <v>1</v>
      </c>
      <c r="S403" s="100" t="b" cm="1">
        <f t="array" ref="S403">_xlfn.SWITCH(R403, "Yes", TRUE, "No", FALSE, R403)</f>
        <v>1</v>
      </c>
      <c r="T403" s="100" t="str">
        <f>_xlfn.XLOOKUP(A403,'Patient Health Records'!A:A,'Patient Health Records'!V:V,"Not Found")</f>
        <v>Diabetes</v>
      </c>
      <c r="U403" s="100" t="str">
        <f>_xlfn.XLOOKUP(A403,'Patient Health Records'!A:A,'Patient Health Records'!X:X,"Not Found")</f>
        <v>Ongoing Treatment</v>
      </c>
      <c r="V403" s="100" t="b">
        <f>_xlfn.XLOOKUP(A403,'Billing Details'!A:A,'Billing Details'!K:K,"Not Found")</f>
        <v>1</v>
      </c>
      <c r="W403" s="100" t="str">
        <f>_xlfn.XLOOKUP(A403,'Billing Details'!A:A,'Billing Details'!J:J,"Not Found")</f>
        <v>Medicare</v>
      </c>
      <c r="X403" s="100" t="b">
        <f>_xlfn.XLOOKUP(A403,'Patient Health Records'!A:A,'Patient Health Records'!P:P,"Not Found")</f>
        <v>0</v>
      </c>
      <c r="Y403" s="100" t="b" cm="1">
        <f t="array" ref="Y403">_xlfn.SWITCH(X403, "Yes", TRUE, "No", FALSE, X403)</f>
        <v>0</v>
      </c>
      <c r="Z403" s="100" t="b">
        <f>_xlfn.XLOOKUP(A403,'Patient Health Records'!A:A,'Patient Health Records'!T:T,"Not Found")</f>
        <v>1</v>
      </c>
      <c r="AA403" s="100" t="b" cm="1">
        <f t="array" ref="AA403">_xlfn.SWITCH(Z403, "Yes", TRUE, "No", FALSE, Z403)</f>
        <v>1</v>
      </c>
      <c r="AB403" s="100" t="b">
        <f>_xlfn.XLOOKUP(A403,'Patient Health Records'!A:A,'Patient Health Records'!K:K,"Not Found")</f>
        <v>0</v>
      </c>
      <c r="AC403" s="100" t="b" cm="1">
        <f t="array" ref="AC403">_xlfn.SWITCH(AB403, "Yes", TRUE, "No", FALSE, AB403)</f>
        <v>0</v>
      </c>
    </row>
    <row r="404" spans="1:29">
      <c r="A404" s="2" t="s">
        <v>699</v>
      </c>
      <c r="B404" s="100" t="str">
        <f>_xlfn.XLOOKUP(A404,'Patient Demographics'!A404:A1403,'Patient Demographics'!H404:H1403,"Not Found")</f>
        <v>Middle-aged</v>
      </c>
      <c r="C404" s="100" t="str">
        <f>_xlfn.XLOOKUP(A404,'Patient Demographics'!A404:A1403,'Patient Demographics'!L404:L1403,"Not Found")</f>
        <v>South</v>
      </c>
      <c r="D404" s="100" t="str">
        <f>_xlfn.XLOOKUP(A404,'Patient Demographics'!A:A,'Patient Demographics'!J:J,"Not Found")</f>
        <v>Kerala</v>
      </c>
      <c r="E404" s="100">
        <f>_xlfn.XLOOKUP(A404,'Billing Details'!A404:A1403,'Billing Details'!E404:E1403,"Not Found")</f>
        <v>1600</v>
      </c>
      <c r="F404" s="100">
        <f>_xlfn.XLOOKUP(A404,'Billing Details'!A404:A1403,'Billing Details'!M404:M1403,"Not Found")</f>
        <v>1276.22</v>
      </c>
      <c r="G404" s="100">
        <f>_xlfn.XLOOKUP(A404,'Patient Health Records'!A404:A1403,'Patient Health Records'!G404:G1403,"Not Found")</f>
        <v>92.7</v>
      </c>
      <c r="H404" s="17" t="str">
        <f>_xlfn.XLOOKUP(A404,'Patient Demographics'!A404:A1403,'Patient Demographics'!C404:C1403,"Not Found")</f>
        <v>Male</v>
      </c>
      <c r="I404" s="100" t="str">
        <f>_xlfn.XLOOKUP(A404,'Patient Health Records'!A404:A1403,'Patient Health Records'!B404:B1403,"Not Found")</f>
        <v>A+</v>
      </c>
      <c r="J404" s="100" t="b">
        <f>_xlfn.XLOOKUP(A404,'Patient Health Records'!A404:A1403,'Patient Health Records'!H404:H1403,"Not Found")</f>
        <v>1</v>
      </c>
      <c r="K404" s="100" t="b">
        <f>_xlfn.XLOOKUP(A404,'Patient Health Records'!A404:A1403,'Patient Health Records'!J404:J1403,"Not Found")</f>
        <v>0</v>
      </c>
      <c r="L404" s="100" t="b">
        <f>_xlfn.XLOOKUP(A404,'Billing Details'!A:A,'Billing Details'!K:K,"Not Found")</f>
        <v>1</v>
      </c>
      <c r="M404" s="100" t="str">
        <f>_xlfn.XLOOKUP(A404,'Patient Education'!A:A,'Patient Education'!B:B,"Not Found")</f>
        <v>Post-graduate</v>
      </c>
      <c r="N404" s="100" t="str">
        <f>_xlfn.XLOOKUP(A404,'Patient Education'!A:A,'Patient Education'!C:C,"None")</f>
        <v>CEO</v>
      </c>
      <c r="O404" s="100">
        <f>_xlfn.XLOOKUP(A404,'Patient Demographics'!A:A,'Patient Demographics'!I:I,"Not Found")</f>
        <v>7</v>
      </c>
      <c r="P404" s="100" t="str" cm="1">
        <f t="array" ref="P404">_xlfn.IFS(
 O404 &lt;= 2, "Very Low",
 O404 &lt;= 5, "Low",
 O404 &lt;= 10, "Lower-Middle",
 O404 &lt;= 25, "Middle",
 O404 &lt;= 50, "Upper-Middle",
 O404 &lt;= 100, "High",
 O404 &lt;= 200, "Very High",
 O404 &lt;= 400, "Ultra High"
)</f>
        <v>Lower-Middle</v>
      </c>
      <c r="Q404" s="33">
        <f>_xlfn.XLOOKUP(A404,'Patient Health Records'!A:A,'Patient Health Records'!E:E,"Not Found")</f>
        <v>34.894463472467919</v>
      </c>
      <c r="R404" s="100" t="b">
        <f>_xlfn.XLOOKUP(A404,'Patient Health Records'!A404:A1403,'Patient Health Records'!T404:T1403,"Not Found")</f>
        <v>1</v>
      </c>
      <c r="S404" s="100" t="b" cm="1">
        <f t="array" ref="S404">_xlfn.SWITCH(R404, "Yes", TRUE, "No", FALSE, R404)</f>
        <v>1</v>
      </c>
      <c r="T404" s="100" t="str">
        <f>_xlfn.XLOOKUP(A404,'Patient Health Records'!A:A,'Patient Health Records'!V:V,"Not Found")</f>
        <v>Heart Disease</v>
      </c>
      <c r="U404" s="100" t="str">
        <f>_xlfn.XLOOKUP(A404,'Patient Health Records'!A:A,'Patient Health Records'!X:X,"Not Found")</f>
        <v>Ongoing Treatment</v>
      </c>
      <c r="V404" s="100" t="b">
        <f>_xlfn.XLOOKUP(A404,'Billing Details'!A:A,'Billing Details'!K:K,"Not Found")</f>
        <v>1</v>
      </c>
      <c r="W404" s="100" t="str">
        <f>_xlfn.XLOOKUP(A404,'Billing Details'!A:A,'Billing Details'!J:J,"Not Found")</f>
        <v>Aetna</v>
      </c>
      <c r="X404" s="100" t="b">
        <f>_xlfn.XLOOKUP(A404,'Patient Health Records'!A:A,'Patient Health Records'!P:P,"Not Found")</f>
        <v>1</v>
      </c>
      <c r="Y404" s="100" t="b" cm="1">
        <f t="array" ref="Y404">_xlfn.SWITCH(X404, "Yes", TRUE, "No", FALSE, X404)</f>
        <v>1</v>
      </c>
      <c r="Z404" s="100" t="b">
        <f>_xlfn.XLOOKUP(A404,'Patient Health Records'!A:A,'Patient Health Records'!T:T,"Not Found")</f>
        <v>1</v>
      </c>
      <c r="AA404" s="100" t="b" cm="1">
        <f t="array" ref="AA404">_xlfn.SWITCH(Z404, "Yes", TRUE, "No", FALSE, Z404)</f>
        <v>1</v>
      </c>
      <c r="AB404" s="100" t="b">
        <f>_xlfn.XLOOKUP(A404,'Patient Health Records'!A:A,'Patient Health Records'!K:K,"Not Found")</f>
        <v>1</v>
      </c>
      <c r="AC404" s="100" t="b" cm="1">
        <f t="array" ref="AC404">_xlfn.SWITCH(AB404, "Yes", TRUE, "No", FALSE, AB404)</f>
        <v>1</v>
      </c>
    </row>
    <row r="405" spans="1:29">
      <c r="A405" s="2" t="s">
        <v>701</v>
      </c>
      <c r="B405" s="100" t="str">
        <f>_xlfn.XLOOKUP(A405,'Patient Demographics'!A405:A1404,'Patient Demographics'!H405:H1404,"Not Found")</f>
        <v>Senior</v>
      </c>
      <c r="C405" s="100" t="str">
        <f>_xlfn.XLOOKUP(A405,'Patient Demographics'!A405:A1404,'Patient Demographics'!L405:L1404,"Not Found")</f>
        <v>South</v>
      </c>
      <c r="D405" s="100" t="str">
        <f>_xlfn.XLOOKUP(A405,'Patient Demographics'!A:A,'Patient Demographics'!J:J,"Not Found")</f>
        <v>Kerala</v>
      </c>
      <c r="E405" s="100">
        <f>_xlfn.XLOOKUP(A405,'Billing Details'!A405:A1404,'Billing Details'!E405:E1404,"Not Found")</f>
        <v>12000</v>
      </c>
      <c r="F405" s="100">
        <f>_xlfn.XLOOKUP(A405,'Billing Details'!A405:A1404,'Billing Details'!M405:M1404,"Not Found")</f>
        <v>8430.7800000000007</v>
      </c>
      <c r="G405" s="100">
        <f>_xlfn.XLOOKUP(A405,'Patient Health Records'!A405:A1404,'Patient Health Records'!G405:G1404,"Not Found")</f>
        <v>97.4</v>
      </c>
      <c r="H405" s="17" t="str">
        <f>_xlfn.XLOOKUP(A405,'Patient Demographics'!A405:A1404,'Patient Demographics'!C405:C1404,"Not Found")</f>
        <v>Male</v>
      </c>
      <c r="I405" s="100" t="str">
        <f>_xlfn.XLOOKUP(A405,'Patient Health Records'!A405:A1404,'Patient Health Records'!B405:B1404,"Not Found")</f>
        <v>O+</v>
      </c>
      <c r="J405" s="100" t="b">
        <f>_xlfn.XLOOKUP(A405,'Patient Health Records'!A405:A1404,'Patient Health Records'!H405:H1404,"Not Found")</f>
        <v>1</v>
      </c>
      <c r="K405" s="100" t="b">
        <f>_xlfn.XLOOKUP(A405,'Patient Health Records'!A405:A1404,'Patient Health Records'!J405:J1404,"Not Found")</f>
        <v>0</v>
      </c>
      <c r="L405" s="100" t="b">
        <f>_xlfn.XLOOKUP(A405,'Billing Details'!A:A,'Billing Details'!K:K,"Not Found")</f>
        <v>1</v>
      </c>
      <c r="M405" s="100" t="str">
        <f>_xlfn.XLOOKUP(A405,'Patient Education'!A:A,'Patient Education'!B:B,"Not Found")</f>
        <v>Bachelor's Degree</v>
      </c>
      <c r="N405" s="100" t="str">
        <f>_xlfn.XLOOKUP(A405,'Patient Education'!A:A,'Patient Education'!C:C,"None")</f>
        <v>Junior Executive</v>
      </c>
      <c r="O405" s="100">
        <f>_xlfn.XLOOKUP(A405,'Patient Demographics'!A:A,'Patient Demographics'!I:I,"Not Found")</f>
        <v>7</v>
      </c>
      <c r="P405" s="100" t="str" cm="1">
        <f t="array" ref="P405">_xlfn.IFS(
 O405 &lt;= 2, "Very Low",
 O405 &lt;= 5, "Low",
 O405 &lt;= 10, "Lower-Middle",
 O405 &lt;= 25, "Middle",
 O405 &lt;= 50, "Upper-Middle",
 O405 &lt;= 100, "High",
 O405 &lt;= 200, "Very High",
 O405 &lt;= 400, "Ultra High"
)</f>
        <v>Lower-Middle</v>
      </c>
      <c r="Q405" s="33">
        <f>_xlfn.XLOOKUP(A405,'Patient Health Records'!A:A,'Patient Health Records'!E:E,"Not Found")</f>
        <v>34.924163648750408</v>
      </c>
      <c r="R405" s="100" t="b">
        <f>_xlfn.XLOOKUP(A405,'Patient Health Records'!A405:A1404,'Patient Health Records'!T405:T1404,"Not Found")</f>
        <v>1</v>
      </c>
      <c r="S405" s="100" t="b" cm="1">
        <f t="array" ref="S405">_xlfn.SWITCH(R405, "Yes", TRUE, "No", FALSE, R405)</f>
        <v>1</v>
      </c>
      <c r="T405" s="100" t="str">
        <f>_xlfn.XLOOKUP(A405,'Patient Health Records'!A:A,'Patient Health Records'!V:V,"Not Found")</f>
        <v>Childbirth</v>
      </c>
      <c r="U405" s="100" t="str">
        <f>_xlfn.XLOOKUP(A405,'Patient Health Records'!A:A,'Patient Health Records'!X:X,"Not Found")</f>
        <v>Ongoing Treatment</v>
      </c>
      <c r="V405" s="100" t="b">
        <f>_xlfn.XLOOKUP(A405,'Billing Details'!A:A,'Billing Details'!K:K,"Not Found")</f>
        <v>1</v>
      </c>
      <c r="W405" s="100" t="str">
        <f>_xlfn.XLOOKUP(A405,'Billing Details'!A:A,'Billing Details'!J:J,"Not Found")</f>
        <v>Blue Cross</v>
      </c>
      <c r="X405" s="100" t="b">
        <f>_xlfn.XLOOKUP(A405,'Patient Health Records'!A:A,'Patient Health Records'!P:P,"Not Found")</f>
        <v>0</v>
      </c>
      <c r="Y405" s="100" t="b" cm="1">
        <f t="array" ref="Y405">_xlfn.SWITCH(X405, "Yes", TRUE, "No", FALSE, X405)</f>
        <v>0</v>
      </c>
      <c r="Z405" s="100" t="b">
        <f>_xlfn.XLOOKUP(A405,'Patient Health Records'!A:A,'Patient Health Records'!T:T,"Not Found")</f>
        <v>1</v>
      </c>
      <c r="AA405" s="100" t="b" cm="1">
        <f t="array" ref="AA405">_xlfn.SWITCH(Z405, "Yes", TRUE, "No", FALSE, Z405)</f>
        <v>1</v>
      </c>
      <c r="AB405" s="100" t="b">
        <f>_xlfn.XLOOKUP(A405,'Patient Health Records'!A:A,'Patient Health Records'!K:K,"Not Found")</f>
        <v>0</v>
      </c>
      <c r="AC405" s="100" t="b" cm="1">
        <f t="array" ref="AC405">_xlfn.SWITCH(AB405, "Yes", TRUE, "No", FALSE, AB405)</f>
        <v>0</v>
      </c>
    </row>
    <row r="406" spans="1:29">
      <c r="A406" s="2" t="s">
        <v>703</v>
      </c>
      <c r="B406" s="100" t="str">
        <f>_xlfn.XLOOKUP(A406,'Patient Demographics'!A406:A1405,'Patient Demographics'!H406:H1405,"Not Found")</f>
        <v>Adult</v>
      </c>
      <c r="C406" s="100" t="str">
        <f>_xlfn.XLOOKUP(A406,'Patient Demographics'!A406:A1405,'Patient Demographics'!L406:L1405,"Not Found")</f>
        <v>South</v>
      </c>
      <c r="D406" s="100" t="str">
        <f>_xlfn.XLOOKUP(A406,'Patient Demographics'!A:A,'Patient Demographics'!J:J,"Not Found")</f>
        <v>Karnataka</v>
      </c>
      <c r="E406" s="100">
        <f>_xlfn.XLOOKUP(A406,'Billing Details'!A406:A1405,'Billing Details'!E406:E1405,"Not Found")</f>
        <v>32000</v>
      </c>
      <c r="F406" s="100">
        <f>_xlfn.XLOOKUP(A406,'Billing Details'!A406:A1405,'Billing Details'!M406:M1405,"Not Found")</f>
        <v>25608.2</v>
      </c>
      <c r="G406" s="100">
        <f>_xlfn.XLOOKUP(A406,'Patient Health Records'!A406:A1405,'Patient Health Records'!G406:G1405,"Not Found")</f>
        <v>58.1</v>
      </c>
      <c r="H406" s="17" t="str">
        <f>_xlfn.XLOOKUP(A406,'Patient Demographics'!A406:A1405,'Patient Demographics'!C406:C1405,"Not Found")</f>
        <v>Female</v>
      </c>
      <c r="I406" s="100" t="str">
        <f>_xlfn.XLOOKUP(A406,'Patient Health Records'!A406:A1405,'Patient Health Records'!B406:B1405,"Not Found")</f>
        <v>O+</v>
      </c>
      <c r="J406" s="100" t="b">
        <f>_xlfn.XLOOKUP(A406,'Patient Health Records'!A406:A1405,'Patient Health Records'!H406:H1405,"Not Found")</f>
        <v>1</v>
      </c>
      <c r="K406" s="100" t="b">
        <f>_xlfn.XLOOKUP(A406,'Patient Health Records'!A406:A1405,'Patient Health Records'!J406:J1405,"Not Found")</f>
        <v>0</v>
      </c>
      <c r="L406" s="100" t="b">
        <f>_xlfn.XLOOKUP(A406,'Billing Details'!A:A,'Billing Details'!K:K,"Not Found")</f>
        <v>1</v>
      </c>
      <c r="M406" s="100" t="str">
        <f>_xlfn.XLOOKUP(A406,'Patient Education'!A:A,'Patient Education'!B:B,"Not Found")</f>
        <v>Post-graduate</v>
      </c>
      <c r="N406" s="100" t="str">
        <f>_xlfn.XLOOKUP(A406,'Patient Education'!A:A,'Patient Education'!C:C,"None")</f>
        <v>Consultant</v>
      </c>
      <c r="O406" s="100">
        <f>_xlfn.XLOOKUP(A406,'Patient Demographics'!A:A,'Patient Demographics'!I:I,"Not Found")</f>
        <v>15</v>
      </c>
      <c r="P406" s="100" t="str" cm="1">
        <f t="array" ref="P406">_xlfn.IFS(
 O406 &lt;= 2, "Very Low",
 O406 &lt;= 5, "Low",
 O406 &lt;= 10, "Lower-Middle",
 O406 &lt;= 25, "Middle",
 O406 &lt;= 50, "Upper-Middle",
 O406 &lt;= 100, "High",
 O406 &lt;= 200, "Very High",
 O406 &lt;= 400, "Ultra High"
)</f>
        <v>Middle</v>
      </c>
      <c r="Q406" s="33">
        <f>_xlfn.XLOOKUP(A406,'Patient Health Records'!A:A,'Patient Health Records'!E:E,"Not Found")</f>
        <v>22.13839353757049</v>
      </c>
      <c r="R406" s="100" t="b">
        <f>_xlfn.XLOOKUP(A406,'Patient Health Records'!A406:A1405,'Patient Health Records'!T406:T1405,"Not Found")</f>
        <v>0</v>
      </c>
      <c r="S406" s="100" t="b" cm="1">
        <f t="array" ref="S406">_xlfn.SWITCH(R406, "Yes", TRUE, "No", FALSE, R406)</f>
        <v>0</v>
      </c>
      <c r="T406" s="100" t="str">
        <f>_xlfn.XLOOKUP(A406,'Patient Health Records'!A:A,'Patient Health Records'!V:V,"Not Found")</f>
        <v>Fractured Arm</v>
      </c>
      <c r="U406" s="100" t="str">
        <f>_xlfn.XLOOKUP(A406,'Patient Health Records'!A:A,'Patient Health Records'!X:X,"Not Found")</f>
        <v>Ongoing Treatment</v>
      </c>
      <c r="V406" s="100" t="b">
        <f>_xlfn.XLOOKUP(A406,'Billing Details'!A:A,'Billing Details'!K:K,"Not Found")</f>
        <v>1</v>
      </c>
      <c r="W406" s="100" t="str">
        <f>_xlfn.XLOOKUP(A406,'Billing Details'!A:A,'Billing Details'!J:J,"Not Found")</f>
        <v>Blue Cross</v>
      </c>
      <c r="X406" s="100" t="b">
        <f>_xlfn.XLOOKUP(A406,'Patient Health Records'!A:A,'Patient Health Records'!P:P,"Not Found")</f>
        <v>0</v>
      </c>
      <c r="Y406" s="100" t="b" cm="1">
        <f t="array" ref="Y406">_xlfn.SWITCH(X406, "Yes", TRUE, "No", FALSE, X406)</f>
        <v>0</v>
      </c>
      <c r="Z406" s="100" t="b">
        <f>_xlfn.XLOOKUP(A406,'Patient Health Records'!A:A,'Patient Health Records'!T:T,"Not Found")</f>
        <v>0</v>
      </c>
      <c r="AA406" s="100" t="b" cm="1">
        <f t="array" ref="AA406">_xlfn.SWITCH(Z406, "Yes", TRUE, "No", FALSE, Z406)</f>
        <v>0</v>
      </c>
      <c r="AB406" s="100" t="b">
        <f>_xlfn.XLOOKUP(A406,'Patient Health Records'!A:A,'Patient Health Records'!K:K,"Not Found")</f>
        <v>0</v>
      </c>
      <c r="AC406" s="100" t="b" cm="1">
        <f t="array" ref="AC406">_xlfn.SWITCH(AB406, "Yes", TRUE, "No", FALSE, AB406)</f>
        <v>0</v>
      </c>
    </row>
    <row r="407" spans="1:29">
      <c r="A407" s="2" t="s">
        <v>705</v>
      </c>
      <c r="B407" s="100" t="str">
        <f>_xlfn.XLOOKUP(A407,'Patient Demographics'!A407:A1406,'Patient Demographics'!H407:H1406,"Not Found")</f>
        <v>Adult</v>
      </c>
      <c r="C407" s="100" t="str">
        <f>_xlfn.XLOOKUP(A407,'Patient Demographics'!A407:A1406,'Patient Demographics'!L407:L1406,"Not Found")</f>
        <v>South</v>
      </c>
      <c r="D407" s="100" t="str">
        <f>_xlfn.XLOOKUP(A407,'Patient Demographics'!A:A,'Patient Demographics'!J:J,"Not Found")</f>
        <v>Karnataka</v>
      </c>
      <c r="E407" s="100">
        <f>_xlfn.XLOOKUP(A407,'Billing Details'!A407:A1406,'Billing Details'!E407:E1406,"Not Found")</f>
        <v>12000</v>
      </c>
      <c r="F407" s="100">
        <f>_xlfn.XLOOKUP(A407,'Billing Details'!A407:A1406,'Billing Details'!M407:M1406,"Not Found")</f>
        <v>0</v>
      </c>
      <c r="G407" s="100">
        <f>_xlfn.XLOOKUP(A407,'Patient Health Records'!A407:A1406,'Patient Health Records'!G407:G1406,"Not Found")</f>
        <v>86.9</v>
      </c>
      <c r="H407" s="17" t="str">
        <f>_xlfn.XLOOKUP(A407,'Patient Demographics'!A407:A1406,'Patient Demographics'!C407:C1406,"Not Found")</f>
        <v>Female</v>
      </c>
      <c r="I407" s="100" t="str">
        <f>_xlfn.XLOOKUP(A407,'Patient Health Records'!A407:A1406,'Patient Health Records'!B407:B1406,"Not Found")</f>
        <v>B+</v>
      </c>
      <c r="J407" s="100" t="b">
        <f>_xlfn.XLOOKUP(A407,'Patient Health Records'!A407:A1406,'Patient Health Records'!H407:H1406,"Not Found")</f>
        <v>0</v>
      </c>
      <c r="K407" s="100" t="b">
        <f>_xlfn.XLOOKUP(A407,'Patient Health Records'!A407:A1406,'Patient Health Records'!J407:J1406,"Not Found")</f>
        <v>0</v>
      </c>
      <c r="L407" s="100" t="b">
        <f>_xlfn.XLOOKUP(A407,'Billing Details'!A:A,'Billing Details'!K:K,"Not Found")</f>
        <v>0</v>
      </c>
      <c r="M407" s="100" t="str">
        <f>_xlfn.XLOOKUP(A407,'Patient Education'!A:A,'Patient Education'!B:B,"Not Found")</f>
        <v>School</v>
      </c>
      <c r="N407" s="100" t="str">
        <f>_xlfn.XLOOKUP(A407,'Patient Education'!A:A,'Patient Education'!C:C,"None")</f>
        <v>Retail Worker</v>
      </c>
      <c r="O407" s="100">
        <f>_xlfn.XLOOKUP(A407,'Patient Demographics'!A:A,'Patient Demographics'!I:I,"Not Found")</f>
        <v>15</v>
      </c>
      <c r="P407" s="100" t="str" cm="1">
        <f t="array" ref="P407">_xlfn.IFS(
 O407 &lt;= 2, "Very Low",
 O407 &lt;= 5, "Low",
 O407 &lt;= 10, "Lower-Middle",
 O407 &lt;= 25, "Middle",
 O407 &lt;= 50, "Upper-Middle",
 O407 &lt;= 100, "High",
 O407 &lt;= 200, "Very High",
 O407 &lt;= 400, "Ultra High"
)</f>
        <v>Middle</v>
      </c>
      <c r="Q407" s="33">
        <f>_xlfn.XLOOKUP(A407,'Patient Health Records'!A:A,'Patient Health Records'!E:E,"Not Found")</f>
        <v>32.707290451277807</v>
      </c>
      <c r="R407" s="100" t="b">
        <f>_xlfn.XLOOKUP(A407,'Patient Health Records'!A407:A1406,'Patient Health Records'!T407:T1406,"Not Found")</f>
        <v>1</v>
      </c>
      <c r="S407" s="100" t="b" cm="1">
        <f t="array" ref="S407">_xlfn.SWITCH(R407, "Yes", TRUE, "No", FALSE, R407)</f>
        <v>1</v>
      </c>
      <c r="T407" s="100" t="str">
        <f>_xlfn.XLOOKUP(A407,'Patient Health Records'!A:A,'Patient Health Records'!V:V,"Not Found")</f>
        <v>Fractured Leg</v>
      </c>
      <c r="U407" s="100" t="str">
        <f>_xlfn.XLOOKUP(A407,'Patient Health Records'!A:A,'Patient Health Records'!X:X,"Not Found")</f>
        <v>Critical</v>
      </c>
      <c r="V407" s="100" t="b">
        <f>_xlfn.XLOOKUP(A407,'Billing Details'!A:A,'Billing Details'!K:K,"Not Found")</f>
        <v>0</v>
      </c>
      <c r="W407" s="100">
        <f>_xlfn.XLOOKUP(A407,'Billing Details'!A:A,'Billing Details'!J:J,"Not Found")</f>
        <v>0</v>
      </c>
      <c r="X407" s="100" t="b">
        <f>_xlfn.XLOOKUP(A407,'Patient Health Records'!A:A,'Patient Health Records'!P:P,"Not Found")</f>
        <v>1</v>
      </c>
      <c r="Y407" s="100" t="b" cm="1">
        <f t="array" ref="Y407">_xlfn.SWITCH(X407, "Yes", TRUE, "No", FALSE, X407)</f>
        <v>1</v>
      </c>
      <c r="Z407" s="100" t="b">
        <f>_xlfn.XLOOKUP(A407,'Patient Health Records'!A:A,'Patient Health Records'!T:T,"Not Found")</f>
        <v>1</v>
      </c>
      <c r="AA407" s="100" t="b" cm="1">
        <f t="array" ref="AA407">_xlfn.SWITCH(Z407, "Yes", TRUE, "No", FALSE, Z407)</f>
        <v>1</v>
      </c>
      <c r="AB407" s="100" t="str">
        <f>_xlfn.XLOOKUP(A407,'Patient Health Records'!A:A,'Patient Health Records'!K:K,"Not Found")</f>
        <v>Yes</v>
      </c>
      <c r="AC407" s="100" t="b" cm="1">
        <f t="array" ref="AC407">_xlfn.SWITCH(AB407, "Yes", TRUE, "No", FALSE, AB407)</f>
        <v>1</v>
      </c>
    </row>
    <row r="408" spans="1:29">
      <c r="A408" s="2" t="s">
        <v>707</v>
      </c>
      <c r="B408" s="100" t="str">
        <f>_xlfn.XLOOKUP(A408,'Patient Demographics'!A408:A1407,'Patient Demographics'!H408:H1407,"Not Found")</f>
        <v>Senior</v>
      </c>
      <c r="C408" s="100" t="str">
        <f>_xlfn.XLOOKUP(A408,'Patient Demographics'!A408:A1407,'Patient Demographics'!L408:L1407,"Not Found")</f>
        <v>North</v>
      </c>
      <c r="D408" s="100" t="str">
        <f>_xlfn.XLOOKUP(A408,'Patient Demographics'!A:A,'Patient Demographics'!J:J,"Not Found")</f>
        <v>Punjab</v>
      </c>
      <c r="E408" s="100">
        <f>_xlfn.XLOOKUP(A408,'Billing Details'!A408:A1407,'Billing Details'!E408:E1407,"Not Found")</f>
        <v>100</v>
      </c>
      <c r="F408" s="100">
        <f>_xlfn.XLOOKUP(A408,'Billing Details'!A408:A1407,'Billing Details'!M408:M1407,"Not Found")</f>
        <v>60.99</v>
      </c>
      <c r="G408" s="100">
        <f>_xlfn.XLOOKUP(A408,'Patient Health Records'!A408:A1407,'Patient Health Records'!G408:G1407,"Not Found")</f>
        <v>80.5</v>
      </c>
      <c r="H408" s="17" t="str">
        <f>_xlfn.XLOOKUP(A408,'Patient Demographics'!A408:A1407,'Patient Demographics'!C408:C1407,"Not Found")</f>
        <v>Male</v>
      </c>
      <c r="I408" s="100" t="str">
        <f>_xlfn.XLOOKUP(A408,'Patient Health Records'!A408:A1407,'Patient Health Records'!B408:B1407,"Not Found")</f>
        <v>AB+</v>
      </c>
      <c r="J408" s="100" t="b">
        <f>_xlfn.XLOOKUP(A408,'Patient Health Records'!A408:A1407,'Patient Health Records'!H408:H1407,"Not Found")</f>
        <v>0</v>
      </c>
      <c r="K408" s="100" t="b">
        <f>_xlfn.XLOOKUP(A408,'Patient Health Records'!A408:A1407,'Patient Health Records'!J408:J1407,"Not Found")</f>
        <v>1</v>
      </c>
      <c r="L408" s="100" t="b">
        <f>_xlfn.XLOOKUP(A408,'Billing Details'!A:A,'Billing Details'!K:K,"Not Found")</f>
        <v>1</v>
      </c>
      <c r="M408" s="100" t="str">
        <f>_xlfn.XLOOKUP(A408,'Patient Education'!A:A,'Patient Education'!B:B,"Not Found")</f>
        <v>Master's Degree</v>
      </c>
      <c r="N408" s="100" t="str">
        <f>_xlfn.XLOOKUP(A408,'Patient Education'!A:A,'Patient Education'!C:C,"None")</f>
        <v>Software Engineer</v>
      </c>
      <c r="O408" s="100">
        <f>_xlfn.XLOOKUP(A408,'Patient Demographics'!A:A,'Patient Demographics'!I:I,"Not Found")</f>
        <v>200</v>
      </c>
      <c r="P408" s="100" t="str" cm="1">
        <f t="array" ref="P408">_xlfn.IFS(
 O408 &lt;= 2, "Very Low",
 O408 &lt;= 5, "Low",
 O408 &lt;= 10, "Lower-Middle",
 O408 &lt;= 25, "Middle",
 O408 &lt;= 50, "Upper-Middle",
 O408 &lt;= 100, "High",
 O408 &lt;= 200, "Very High",
 O408 &lt;= 400, "Ultra High"
)</f>
        <v>Very High</v>
      </c>
      <c r="Q408" s="33">
        <f>_xlfn.XLOOKUP(A408,'Patient Health Records'!A:A,'Patient Health Records'!E:E,"Not Found")</f>
        <v>34.842451523545705</v>
      </c>
      <c r="R408" s="100" t="b">
        <f>_xlfn.XLOOKUP(A408,'Patient Health Records'!A408:A1407,'Patient Health Records'!T408:T1407,"Not Found")</f>
        <v>1</v>
      </c>
      <c r="S408" s="100" t="b" cm="1">
        <f t="array" ref="S408">_xlfn.SWITCH(R408, "Yes", TRUE, "No", FALSE, R408)</f>
        <v>1</v>
      </c>
      <c r="T408" s="100" t="str">
        <f>_xlfn.XLOOKUP(A408,'Patient Health Records'!A:A,'Patient Health Records'!V:V,"Not Found")</f>
        <v>Childbirth</v>
      </c>
      <c r="U408" s="100" t="str">
        <f>_xlfn.XLOOKUP(A408,'Patient Health Records'!A:A,'Patient Health Records'!X:X,"Not Found")</f>
        <v>Critical</v>
      </c>
      <c r="V408" s="100" t="b">
        <f>_xlfn.XLOOKUP(A408,'Billing Details'!A:A,'Billing Details'!K:K,"Not Found")</f>
        <v>1</v>
      </c>
      <c r="W408" s="100" t="str">
        <f>_xlfn.XLOOKUP(A408,'Billing Details'!A:A,'Billing Details'!J:J,"Not Found")</f>
        <v>Aetna</v>
      </c>
      <c r="X408" s="100" t="b">
        <f>_xlfn.XLOOKUP(A408,'Patient Health Records'!A:A,'Patient Health Records'!P:P,"Not Found")</f>
        <v>1</v>
      </c>
      <c r="Y408" s="100" t="b" cm="1">
        <f t="array" ref="Y408">_xlfn.SWITCH(X408, "Yes", TRUE, "No", FALSE, X408)</f>
        <v>1</v>
      </c>
      <c r="Z408" s="100" t="b">
        <f>_xlfn.XLOOKUP(A408,'Patient Health Records'!A:A,'Patient Health Records'!T:T,"Not Found")</f>
        <v>1</v>
      </c>
      <c r="AA408" s="100" t="b" cm="1">
        <f t="array" ref="AA408">_xlfn.SWITCH(Z408, "Yes", TRUE, "No", FALSE, Z408)</f>
        <v>1</v>
      </c>
      <c r="AB408" s="100" t="str">
        <f>_xlfn.XLOOKUP(A408,'Patient Health Records'!A:A,'Patient Health Records'!K:K,"Not Found")</f>
        <v>Yes</v>
      </c>
      <c r="AC408" s="100" t="b" cm="1">
        <f t="array" ref="AC408">_xlfn.SWITCH(AB408, "Yes", TRUE, "No", FALSE, AB408)</f>
        <v>1</v>
      </c>
    </row>
    <row r="409" spans="1:29">
      <c r="A409" s="2" t="s">
        <v>708</v>
      </c>
      <c r="B409" s="100" t="str">
        <f>_xlfn.XLOOKUP(A409,'Patient Demographics'!A409:A1408,'Patient Demographics'!H409:H1408,"Not Found")</f>
        <v>Middle-aged</v>
      </c>
      <c r="C409" s="100" t="str">
        <f>_xlfn.XLOOKUP(A409,'Patient Demographics'!A409:A1408,'Patient Demographics'!L409:L1408,"Not Found")</f>
        <v>East</v>
      </c>
      <c r="D409" s="100" t="str">
        <f>_xlfn.XLOOKUP(A409,'Patient Demographics'!A:A,'Patient Demographics'!J:J,"Not Found")</f>
        <v>West Bengal</v>
      </c>
      <c r="E409" s="100">
        <f>_xlfn.XLOOKUP(A409,'Billing Details'!A409:A1408,'Billing Details'!E409:E1408,"Not Found")</f>
        <v>24000</v>
      </c>
      <c r="F409" s="100">
        <f>_xlfn.XLOOKUP(A409,'Billing Details'!A409:A1408,'Billing Details'!M409:M1408,"Not Found")</f>
        <v>16421.2</v>
      </c>
      <c r="G409" s="100">
        <f>_xlfn.XLOOKUP(A409,'Patient Health Records'!A409:A1408,'Patient Health Records'!G409:G1408,"Not Found")</f>
        <v>74.099999999999994</v>
      </c>
      <c r="H409" s="17" t="str">
        <f>_xlfn.XLOOKUP(A409,'Patient Demographics'!A409:A1408,'Patient Demographics'!C409:C1408,"Not Found")</f>
        <v>Male</v>
      </c>
      <c r="I409" s="100" t="str">
        <f>_xlfn.XLOOKUP(A409,'Patient Health Records'!A409:A1408,'Patient Health Records'!B409:B1408,"Not Found")</f>
        <v>B+</v>
      </c>
      <c r="J409" s="100" t="b">
        <f>_xlfn.XLOOKUP(A409,'Patient Health Records'!A409:A1408,'Patient Health Records'!H409:H1408,"Not Found")</f>
        <v>0</v>
      </c>
      <c r="K409" s="100" t="b">
        <f>_xlfn.XLOOKUP(A409,'Patient Health Records'!A409:A1408,'Patient Health Records'!J409:J1408,"Not Found")</f>
        <v>0</v>
      </c>
      <c r="L409" s="100" t="b">
        <f>_xlfn.XLOOKUP(A409,'Billing Details'!A:A,'Billing Details'!K:K,"Not Found")</f>
        <v>1</v>
      </c>
      <c r="M409" s="100" t="str">
        <f>_xlfn.XLOOKUP(A409,'Patient Education'!A:A,'Patient Education'!B:B,"Not Found")</f>
        <v>Master's Degree</v>
      </c>
      <c r="N409" s="100" t="str">
        <f>_xlfn.XLOOKUP(A409,'Patient Education'!A:A,'Patient Education'!C:C,"None")</f>
        <v>Doctor</v>
      </c>
      <c r="O409" s="100">
        <f>_xlfn.XLOOKUP(A409,'Patient Demographics'!A:A,'Patient Demographics'!I:I,"Not Found")</f>
        <v>7</v>
      </c>
      <c r="P409" s="100" t="str" cm="1">
        <f t="array" ref="P409">_xlfn.IFS(
 O409 &lt;= 2, "Very Low",
 O409 &lt;= 5, "Low",
 O409 &lt;= 10, "Lower-Middle",
 O409 &lt;= 25, "Middle",
 O409 &lt;= 50, "Upper-Middle",
 O409 &lt;= 100, "High",
 O409 &lt;= 200, "Very High",
 O409 &lt;= 400, "Ultra High"
)</f>
        <v>Lower-Middle</v>
      </c>
      <c r="Q409" s="33">
        <f>_xlfn.XLOOKUP(A409,'Patient Health Records'!A:A,'Patient Health Records'!E:E,"Not Found")</f>
        <v>28.945312499999993</v>
      </c>
      <c r="R409" s="100" t="b">
        <f>_xlfn.XLOOKUP(A409,'Patient Health Records'!A409:A1408,'Patient Health Records'!T409:T1408,"Not Found")</f>
        <v>1</v>
      </c>
      <c r="S409" s="100" t="b" cm="1">
        <f t="array" ref="S409">_xlfn.SWITCH(R409, "Yes", TRUE, "No", FALSE, R409)</f>
        <v>1</v>
      </c>
      <c r="T409" s="100" t="str">
        <f>_xlfn.XLOOKUP(A409,'Patient Health Records'!A:A,'Patient Health Records'!V:V,"Not Found")</f>
        <v>Diabetes</v>
      </c>
      <c r="U409" s="100" t="str">
        <f>_xlfn.XLOOKUP(A409,'Patient Health Records'!A:A,'Patient Health Records'!X:X,"Not Found")</f>
        <v>Ongoing Treatment</v>
      </c>
      <c r="V409" s="100" t="b">
        <f>_xlfn.XLOOKUP(A409,'Billing Details'!A:A,'Billing Details'!K:K,"Not Found")</f>
        <v>1</v>
      </c>
      <c r="W409" s="100" t="str">
        <f>_xlfn.XLOOKUP(A409,'Billing Details'!A:A,'Billing Details'!J:J,"Not Found")</f>
        <v>Blue Cross</v>
      </c>
      <c r="X409" s="100" t="b">
        <f>_xlfn.XLOOKUP(A409,'Patient Health Records'!A:A,'Patient Health Records'!P:P,"Not Found")</f>
        <v>1</v>
      </c>
      <c r="Y409" s="100" t="b" cm="1">
        <f t="array" ref="Y409">_xlfn.SWITCH(X409, "Yes", TRUE, "No", FALSE, X409)</f>
        <v>1</v>
      </c>
      <c r="Z409" s="100" t="b">
        <f>_xlfn.XLOOKUP(A409,'Patient Health Records'!A:A,'Patient Health Records'!T:T,"Not Found")</f>
        <v>1</v>
      </c>
      <c r="AA409" s="100" t="b" cm="1">
        <f t="array" ref="AA409">_xlfn.SWITCH(Z409, "Yes", TRUE, "No", FALSE, Z409)</f>
        <v>1</v>
      </c>
      <c r="AB409" s="100" t="b">
        <f>_xlfn.XLOOKUP(A409,'Patient Health Records'!A:A,'Patient Health Records'!K:K,"Not Found")</f>
        <v>1</v>
      </c>
      <c r="AC409" s="100" t="b" cm="1">
        <f t="array" ref="AC409">_xlfn.SWITCH(AB409, "Yes", TRUE, "No", FALSE, AB409)</f>
        <v>1</v>
      </c>
    </row>
    <row r="410" spans="1:29">
      <c r="A410" s="2" t="s">
        <v>710</v>
      </c>
      <c r="B410" s="100" t="str">
        <f>_xlfn.XLOOKUP(A410,'Patient Demographics'!A410:A1409,'Patient Demographics'!H410:H1409,"Not Found")</f>
        <v>Senior</v>
      </c>
      <c r="C410" s="100" t="str">
        <f>_xlfn.XLOOKUP(A410,'Patient Demographics'!A410:A1409,'Patient Demographics'!L410:L1409,"Not Found")</f>
        <v>East</v>
      </c>
      <c r="D410" s="100" t="str">
        <f>_xlfn.XLOOKUP(A410,'Patient Demographics'!A:A,'Patient Demographics'!J:J,"Not Found")</f>
        <v>West Bengal</v>
      </c>
      <c r="E410" s="100">
        <f>_xlfn.XLOOKUP(A410,'Billing Details'!A410:A1409,'Billing Details'!E410:E1409,"Not Found")</f>
        <v>48000</v>
      </c>
      <c r="F410" s="100">
        <f>_xlfn.XLOOKUP(A410,'Billing Details'!A410:A1409,'Billing Details'!M410:M1409,"Not Found")</f>
        <v>0</v>
      </c>
      <c r="G410" s="100">
        <f>_xlfn.XLOOKUP(A410,'Patient Health Records'!A410:A1409,'Patient Health Records'!G410:G1409,"Not Found")</f>
        <v>84.6</v>
      </c>
      <c r="H410" s="17" t="str">
        <f>_xlfn.XLOOKUP(A410,'Patient Demographics'!A410:A1409,'Patient Demographics'!C410:C1409,"Not Found")</f>
        <v>Female</v>
      </c>
      <c r="I410" s="100" t="str">
        <f>_xlfn.XLOOKUP(A410,'Patient Health Records'!A410:A1409,'Patient Health Records'!B410:B1409,"Not Found")</f>
        <v>AB-</v>
      </c>
      <c r="J410" s="100" t="b">
        <f>_xlfn.XLOOKUP(A410,'Patient Health Records'!A410:A1409,'Patient Health Records'!H410:H1409,"Not Found")</f>
        <v>0</v>
      </c>
      <c r="K410" s="100" t="b">
        <f>_xlfn.XLOOKUP(A410,'Patient Health Records'!A410:A1409,'Patient Health Records'!J410:J1409,"Not Found")</f>
        <v>0</v>
      </c>
      <c r="L410" s="100" t="b">
        <f>_xlfn.XLOOKUP(A410,'Billing Details'!A:A,'Billing Details'!K:K,"Not Found")</f>
        <v>0</v>
      </c>
      <c r="M410" s="100" t="str">
        <f>_xlfn.XLOOKUP(A410,'Patient Education'!A:A,'Patient Education'!B:B,"Not Found")</f>
        <v>School</v>
      </c>
      <c r="N410" s="100" t="str">
        <f>_xlfn.XLOOKUP(A410,'Patient Education'!A:A,'Patient Education'!C:C,"None")</f>
        <v>Clerical Staff</v>
      </c>
      <c r="O410" s="100">
        <f>_xlfn.XLOOKUP(A410,'Patient Demographics'!A:A,'Patient Demographics'!I:I,"Not Found")</f>
        <v>5</v>
      </c>
      <c r="P410" s="100" t="str" cm="1">
        <f t="array" ref="P410">_xlfn.IFS(
 O410 &lt;= 2, "Very Low",
 O410 &lt;= 5, "Low",
 O410 &lt;= 10, "Lower-Middle",
 O410 &lt;= 25, "Middle",
 O410 &lt;= 50, "Upper-Middle",
 O410 &lt;= 100, "High",
 O410 &lt;= 200, "Very High",
 O410 &lt;= 400, "Ultra High"
)</f>
        <v>Low</v>
      </c>
      <c r="Q410" s="33">
        <f>_xlfn.XLOOKUP(A410,'Patient Health Records'!A:A,'Patient Health Records'!E:E,"Not Found")</f>
        <v>30.334540499838646</v>
      </c>
      <c r="R410" s="100" t="b">
        <f>_xlfn.XLOOKUP(A410,'Patient Health Records'!A410:A1409,'Patient Health Records'!T410:T1409,"Not Found")</f>
        <v>1</v>
      </c>
      <c r="S410" s="100" t="b" cm="1">
        <f t="array" ref="S410">_xlfn.SWITCH(R410, "Yes", TRUE, "No", FALSE, R410)</f>
        <v>1</v>
      </c>
      <c r="T410" s="100" t="str">
        <f>_xlfn.XLOOKUP(A410,'Patient Health Records'!A:A,'Patient Health Records'!V:V,"Not Found")</f>
        <v>Fractured Arm</v>
      </c>
      <c r="U410" s="100" t="str">
        <f>_xlfn.XLOOKUP(A410,'Patient Health Records'!A:A,'Patient Health Records'!X:X,"Not Found")</f>
        <v>Critical</v>
      </c>
      <c r="V410" s="100" t="b">
        <f>_xlfn.XLOOKUP(A410,'Billing Details'!A:A,'Billing Details'!K:K,"Not Found")</f>
        <v>0</v>
      </c>
      <c r="W410" s="100">
        <f>_xlfn.XLOOKUP(A410,'Billing Details'!A:A,'Billing Details'!J:J,"Not Found")</f>
        <v>0</v>
      </c>
      <c r="X410" s="100" t="b">
        <f>_xlfn.XLOOKUP(A410,'Patient Health Records'!A:A,'Patient Health Records'!P:P,"Not Found")</f>
        <v>1</v>
      </c>
      <c r="Y410" s="100" t="b" cm="1">
        <f t="array" ref="Y410">_xlfn.SWITCH(X410, "Yes", TRUE, "No", FALSE, X410)</f>
        <v>1</v>
      </c>
      <c r="Z410" s="100" t="b">
        <f>_xlfn.XLOOKUP(A410,'Patient Health Records'!A:A,'Patient Health Records'!T:T,"Not Found")</f>
        <v>1</v>
      </c>
      <c r="AA410" s="100" t="b" cm="1">
        <f t="array" ref="AA410">_xlfn.SWITCH(Z410, "Yes", TRUE, "No", FALSE, Z410)</f>
        <v>1</v>
      </c>
      <c r="AB410" s="100" t="b">
        <f>_xlfn.XLOOKUP(A410,'Patient Health Records'!A:A,'Patient Health Records'!K:K,"Not Found")</f>
        <v>1</v>
      </c>
      <c r="AC410" s="100" t="b" cm="1">
        <f t="array" ref="AC410">_xlfn.SWITCH(AB410, "Yes", TRUE, "No", FALSE, AB410)</f>
        <v>1</v>
      </c>
    </row>
    <row r="411" spans="1:29">
      <c r="A411" s="2" t="s">
        <v>712</v>
      </c>
      <c r="B411" s="100" t="str">
        <f>_xlfn.XLOOKUP(A411,'Patient Demographics'!A411:A1410,'Patient Demographics'!H411:H1410,"Not Found")</f>
        <v>Middle-aged</v>
      </c>
      <c r="C411" s="100" t="str">
        <f>_xlfn.XLOOKUP(A411,'Patient Demographics'!A411:A1410,'Patient Demographics'!L411:L1410,"Not Found")</f>
        <v>South</v>
      </c>
      <c r="D411" s="100" t="str">
        <f>_xlfn.XLOOKUP(A411,'Patient Demographics'!A:A,'Patient Demographics'!J:J,"Not Found")</f>
        <v>Karnataka</v>
      </c>
      <c r="E411" s="100">
        <f>_xlfn.XLOOKUP(A411,'Billing Details'!A411:A1410,'Billing Details'!E411:E1410,"Not Found")</f>
        <v>60000</v>
      </c>
      <c r="F411" s="100">
        <f>_xlfn.XLOOKUP(A411,'Billing Details'!A411:A1410,'Billing Details'!M411:M1410,"Not Found")</f>
        <v>0</v>
      </c>
      <c r="G411" s="100">
        <f>_xlfn.XLOOKUP(A411,'Patient Health Records'!A411:A1410,'Patient Health Records'!G411:G1410,"Not Found")</f>
        <v>87.2</v>
      </c>
      <c r="H411" s="17" t="str">
        <f>_xlfn.XLOOKUP(A411,'Patient Demographics'!A411:A1410,'Patient Demographics'!C411:C1410,"Not Found")</f>
        <v>Female</v>
      </c>
      <c r="I411" s="100" t="str">
        <f>_xlfn.XLOOKUP(A411,'Patient Health Records'!A411:A1410,'Patient Health Records'!B411:B1410,"Not Found")</f>
        <v>A+</v>
      </c>
      <c r="J411" s="100" t="b">
        <f>_xlfn.XLOOKUP(A411,'Patient Health Records'!A411:A1410,'Patient Health Records'!H411:H1410,"Not Found")</f>
        <v>0</v>
      </c>
      <c r="K411" s="100" t="b">
        <f>_xlfn.XLOOKUP(A411,'Patient Health Records'!A411:A1410,'Patient Health Records'!J411:J1410,"Not Found")</f>
        <v>1</v>
      </c>
      <c r="L411" s="100" t="b">
        <f>_xlfn.XLOOKUP(A411,'Billing Details'!A:A,'Billing Details'!K:K,"Not Found")</f>
        <v>0</v>
      </c>
      <c r="M411" s="100" t="str">
        <f>_xlfn.XLOOKUP(A411,'Patient Education'!A:A,'Patient Education'!B:B,"Not Found")</f>
        <v>PhD</v>
      </c>
      <c r="N411" s="100" t="str">
        <f>_xlfn.XLOOKUP(A411,'Patient Education'!A:A,'Patient Education'!C:C,"None")</f>
        <v>CEO</v>
      </c>
      <c r="O411" s="100">
        <f>_xlfn.XLOOKUP(A411,'Patient Demographics'!A:A,'Patient Demographics'!I:I,"Not Found")</f>
        <v>20</v>
      </c>
      <c r="P411" s="100" t="str" cm="1">
        <f t="array" ref="P411">_xlfn.IFS(
 O411 &lt;= 2, "Very Low",
 O411 &lt;= 5, "Low",
 O411 &lt;= 10, "Lower-Middle",
 O411 &lt;= 25, "Middle",
 O411 &lt;= 50, "Upper-Middle",
 O411 &lt;= 100, "High",
 O411 &lt;= 200, "Very High",
 O411 &lt;= 400, "Ultra High"
)</f>
        <v>Middle</v>
      </c>
      <c r="Q411" s="33">
        <f>_xlfn.XLOOKUP(A411,'Patient Health Records'!A:A,'Patient Health Records'!E:E,"Not Found")</f>
        <v>33.226642280140219</v>
      </c>
      <c r="R411" s="100" t="b">
        <f>_xlfn.XLOOKUP(A411,'Patient Health Records'!A411:A1410,'Patient Health Records'!T411:T1410,"Not Found")</f>
        <v>1</v>
      </c>
      <c r="S411" s="100" t="b" cm="1">
        <f t="array" ref="S411">_xlfn.SWITCH(R411, "Yes", TRUE, "No", FALSE, R411)</f>
        <v>1</v>
      </c>
      <c r="T411" s="100" t="str">
        <f>_xlfn.XLOOKUP(A411,'Patient Health Records'!A:A,'Patient Health Records'!V:V,"Not Found")</f>
        <v>Fractured Arm</v>
      </c>
      <c r="U411" s="100" t="str">
        <f>_xlfn.XLOOKUP(A411,'Patient Health Records'!A:A,'Patient Health Records'!X:X,"Not Found")</f>
        <v>Recovered</v>
      </c>
      <c r="V411" s="100" t="b">
        <f>_xlfn.XLOOKUP(A411,'Billing Details'!A:A,'Billing Details'!K:K,"Not Found")</f>
        <v>0</v>
      </c>
      <c r="W411" s="100">
        <f>_xlfn.XLOOKUP(A411,'Billing Details'!A:A,'Billing Details'!J:J,"Not Found")</f>
        <v>0</v>
      </c>
      <c r="X411" s="100" t="b">
        <f>_xlfn.XLOOKUP(A411,'Patient Health Records'!A:A,'Patient Health Records'!P:P,"Not Found")</f>
        <v>1</v>
      </c>
      <c r="Y411" s="100" t="b" cm="1">
        <f t="array" ref="Y411">_xlfn.SWITCH(X411, "Yes", TRUE, "No", FALSE, X411)</f>
        <v>1</v>
      </c>
      <c r="Z411" s="100" t="b">
        <f>_xlfn.XLOOKUP(A411,'Patient Health Records'!A:A,'Patient Health Records'!T:T,"Not Found")</f>
        <v>1</v>
      </c>
      <c r="AA411" s="100" t="b" cm="1">
        <f t="array" ref="AA411">_xlfn.SWITCH(Z411, "Yes", TRUE, "No", FALSE, Z411)</f>
        <v>1</v>
      </c>
      <c r="AB411" s="100" t="b">
        <f>_xlfn.XLOOKUP(A411,'Patient Health Records'!A:A,'Patient Health Records'!K:K,"Not Found")</f>
        <v>1</v>
      </c>
      <c r="AC411" s="100" t="b" cm="1">
        <f t="array" ref="AC411">_xlfn.SWITCH(AB411, "Yes", TRUE, "No", FALSE, AB411)</f>
        <v>1</v>
      </c>
    </row>
    <row r="412" spans="1:29">
      <c r="A412" s="2" t="s">
        <v>713</v>
      </c>
      <c r="B412" s="100" t="str">
        <f>_xlfn.XLOOKUP(A412,'Patient Demographics'!A412:A1411,'Patient Demographics'!H412:H1411,"Not Found")</f>
        <v>Adult</v>
      </c>
      <c r="C412" s="100" t="str">
        <f>_xlfn.XLOOKUP(A412,'Patient Demographics'!A412:A1411,'Patient Demographics'!L412:L1411,"Not Found")</f>
        <v>North</v>
      </c>
      <c r="D412" s="100" t="str">
        <f>_xlfn.XLOOKUP(A412,'Patient Demographics'!A:A,'Patient Demographics'!J:J,"Not Found")</f>
        <v>Uttar Pradesh</v>
      </c>
      <c r="E412" s="100">
        <f>_xlfn.XLOOKUP(A412,'Billing Details'!A412:A1411,'Billing Details'!E412:E1411,"Not Found")</f>
        <v>800</v>
      </c>
      <c r="F412" s="100">
        <f>_xlfn.XLOOKUP(A412,'Billing Details'!A412:A1411,'Billing Details'!M412:M1411,"Not Found")</f>
        <v>401.91</v>
      </c>
      <c r="G412" s="100">
        <f>_xlfn.XLOOKUP(A412,'Patient Health Records'!A412:A1411,'Patient Health Records'!G412:G1411,"Not Found")</f>
        <v>87.6</v>
      </c>
      <c r="H412" s="17" t="str">
        <f>_xlfn.XLOOKUP(A412,'Patient Demographics'!A412:A1411,'Patient Demographics'!C412:C1411,"Not Found")</f>
        <v>Female</v>
      </c>
      <c r="I412" s="100" t="str">
        <f>_xlfn.XLOOKUP(A412,'Patient Health Records'!A412:A1411,'Patient Health Records'!B412:B1411,"Not Found")</f>
        <v>AB-</v>
      </c>
      <c r="J412" s="100" t="b">
        <f>_xlfn.XLOOKUP(A412,'Patient Health Records'!A412:A1411,'Patient Health Records'!H412:H1411,"Not Found")</f>
        <v>1</v>
      </c>
      <c r="K412" s="100" t="b">
        <f>_xlfn.XLOOKUP(A412,'Patient Health Records'!A412:A1411,'Patient Health Records'!J412:J1411,"Not Found")</f>
        <v>0</v>
      </c>
      <c r="L412" s="100" t="b">
        <f>_xlfn.XLOOKUP(A412,'Billing Details'!A:A,'Billing Details'!K:K,"Not Found")</f>
        <v>1</v>
      </c>
      <c r="M412" s="100" t="str">
        <f>_xlfn.XLOOKUP(A412,'Patient Education'!A:A,'Patient Education'!B:B,"Not Found")</f>
        <v>Bachelor's Degree</v>
      </c>
      <c r="N412" s="100" t="str">
        <f>_xlfn.XLOOKUP(A412,'Patient Education'!A:A,'Patient Education'!C:C,"None")</f>
        <v>Engineer</v>
      </c>
      <c r="O412" s="100">
        <f>_xlfn.XLOOKUP(A412,'Patient Demographics'!A:A,'Patient Demographics'!I:I,"Not Found")</f>
        <v>0.5</v>
      </c>
      <c r="P412" s="100" t="str" cm="1">
        <f t="array" ref="P412">_xlfn.IFS(
 O412 &lt;= 2, "Very Low",
 O412 &lt;= 5, "Low",
 O412 &lt;= 10, "Lower-Middle",
 O412 &lt;= 25, "Middle",
 O412 &lt;= 50, "Upper-Middle",
 O412 &lt;= 100, "High",
 O412 &lt;= 200, "Very High",
 O412 &lt;= 400, "Ultra High"
)</f>
        <v>Very Low</v>
      </c>
      <c r="Q412" s="33">
        <f>_xlfn.XLOOKUP(A412,'Patient Health Records'!A:A,'Patient Health Records'!E:E,"Not Found")</f>
        <v>31.789809841776744</v>
      </c>
      <c r="R412" s="100" t="b">
        <f>_xlfn.XLOOKUP(A412,'Patient Health Records'!A412:A1411,'Patient Health Records'!T412:T1411,"Not Found")</f>
        <v>1</v>
      </c>
      <c r="S412" s="100" t="b" cm="1">
        <f t="array" ref="S412">_xlfn.SWITCH(R412, "Yes", TRUE, "No", FALSE, R412)</f>
        <v>1</v>
      </c>
      <c r="T412" s="100" t="str">
        <f>_xlfn.XLOOKUP(A412,'Patient Health Records'!A:A,'Patient Health Records'!V:V,"Not Found")</f>
        <v>Heart Disease</v>
      </c>
      <c r="U412" s="100" t="str">
        <f>_xlfn.XLOOKUP(A412,'Patient Health Records'!A:A,'Patient Health Records'!X:X,"Not Found")</f>
        <v>Ongoing Treatment</v>
      </c>
      <c r="V412" s="100" t="b">
        <f>_xlfn.XLOOKUP(A412,'Billing Details'!A:A,'Billing Details'!K:K,"Not Found")</f>
        <v>1</v>
      </c>
      <c r="W412" s="100" t="str">
        <f>_xlfn.XLOOKUP(A412,'Billing Details'!A:A,'Billing Details'!J:J,"Not Found")</f>
        <v>Cigna</v>
      </c>
      <c r="X412" s="100" t="b">
        <f>_xlfn.XLOOKUP(A412,'Patient Health Records'!A:A,'Patient Health Records'!P:P,"Not Found")</f>
        <v>1</v>
      </c>
      <c r="Y412" s="100" t="b" cm="1">
        <f t="array" ref="Y412">_xlfn.SWITCH(X412, "Yes", TRUE, "No", FALSE, X412)</f>
        <v>1</v>
      </c>
      <c r="Z412" s="100" t="b">
        <f>_xlfn.XLOOKUP(A412,'Patient Health Records'!A:A,'Patient Health Records'!T:T,"Not Found")</f>
        <v>1</v>
      </c>
      <c r="AA412" s="100" t="b" cm="1">
        <f t="array" ref="AA412">_xlfn.SWITCH(Z412, "Yes", TRUE, "No", FALSE, Z412)</f>
        <v>1</v>
      </c>
      <c r="AB412" s="100" t="b">
        <f>_xlfn.XLOOKUP(A412,'Patient Health Records'!A:A,'Patient Health Records'!K:K,"Not Found")</f>
        <v>0</v>
      </c>
      <c r="AC412" s="100" t="b" cm="1">
        <f t="array" ref="AC412">_xlfn.SWITCH(AB412, "Yes", TRUE, "No", FALSE, AB412)</f>
        <v>0</v>
      </c>
    </row>
    <row r="413" spans="1:29">
      <c r="A413" s="2" t="s">
        <v>715</v>
      </c>
      <c r="B413" s="100" t="str">
        <f>_xlfn.XLOOKUP(A413,'Patient Demographics'!A413:A1412,'Patient Demographics'!H413:H1412,"Not Found")</f>
        <v>Middle-aged</v>
      </c>
      <c r="C413" s="100" t="str">
        <f>_xlfn.XLOOKUP(A413,'Patient Demographics'!A413:A1412,'Patient Demographics'!L413:L1412,"Not Found")</f>
        <v>South</v>
      </c>
      <c r="D413" s="100" t="str">
        <f>_xlfn.XLOOKUP(A413,'Patient Demographics'!A:A,'Patient Demographics'!J:J,"Not Found")</f>
        <v>Kerala</v>
      </c>
      <c r="E413" s="100">
        <f>_xlfn.XLOOKUP(A413,'Billing Details'!A413:A1412,'Billing Details'!E413:E1412,"Not Found")</f>
        <v>40000</v>
      </c>
      <c r="F413" s="100">
        <f>_xlfn.XLOOKUP(A413,'Billing Details'!A413:A1412,'Billing Details'!M413:M1412,"Not Found")</f>
        <v>0</v>
      </c>
      <c r="G413" s="100">
        <f>_xlfn.XLOOKUP(A413,'Patient Health Records'!A413:A1412,'Patient Health Records'!G413:G1412,"Not Found")</f>
        <v>86.3</v>
      </c>
      <c r="H413" s="17" t="str">
        <f>_xlfn.XLOOKUP(A413,'Patient Demographics'!A413:A1412,'Patient Demographics'!C413:C1412,"Not Found")</f>
        <v>Male</v>
      </c>
      <c r="I413" s="100" t="str">
        <f>_xlfn.XLOOKUP(A413,'Patient Health Records'!A413:A1412,'Patient Health Records'!B413:B1412,"Not Found")</f>
        <v>O+</v>
      </c>
      <c r="J413" s="100" t="b">
        <f>_xlfn.XLOOKUP(A413,'Patient Health Records'!A413:A1412,'Patient Health Records'!H413:H1412,"Not Found")</f>
        <v>0</v>
      </c>
      <c r="K413" s="100" t="b">
        <f>_xlfn.XLOOKUP(A413,'Patient Health Records'!A413:A1412,'Patient Health Records'!J413:J1412,"Not Found")</f>
        <v>0</v>
      </c>
      <c r="L413" s="100" t="b">
        <f>_xlfn.XLOOKUP(A413,'Billing Details'!A:A,'Billing Details'!K:K,"Not Found")</f>
        <v>0</v>
      </c>
      <c r="M413" s="100" t="str">
        <f>_xlfn.XLOOKUP(A413,'Patient Education'!A:A,'Patient Education'!B:B,"Not Found")</f>
        <v>Bachelor's Degree</v>
      </c>
      <c r="N413" s="100" t="str">
        <f>_xlfn.XLOOKUP(A413,'Patient Education'!A:A,'Patient Education'!C:C,"None")</f>
        <v>Nurse</v>
      </c>
      <c r="O413" s="100">
        <f>_xlfn.XLOOKUP(A413,'Patient Demographics'!A:A,'Patient Demographics'!I:I,"Not Found")</f>
        <v>90</v>
      </c>
      <c r="P413" s="100" t="str" cm="1">
        <f t="array" ref="P413">_xlfn.IFS(
 O413 &lt;= 2, "Very Low",
 O413 &lt;= 5, "Low",
 O413 &lt;= 10, "Lower-Middle",
 O413 &lt;= 25, "Middle",
 O413 &lt;= 50, "Upper-Middle",
 O413 &lt;= 100, "High",
 O413 &lt;= 200, "Very High",
 O413 &lt;= 400, "Ultra High"
)</f>
        <v>High</v>
      </c>
      <c r="Q413" s="33">
        <f>_xlfn.XLOOKUP(A413,'Patient Health Records'!A:A,'Patient Health Records'!E:E,"Not Found")</f>
        <v>32.08655562165378</v>
      </c>
      <c r="R413" s="100" t="b">
        <f>_xlfn.XLOOKUP(A413,'Patient Health Records'!A413:A1412,'Patient Health Records'!T413:T1412,"Not Found")</f>
        <v>1</v>
      </c>
      <c r="S413" s="100" t="b" cm="1">
        <f t="array" ref="S413">_xlfn.SWITCH(R413, "Yes", TRUE, "No", FALSE, R413)</f>
        <v>1</v>
      </c>
      <c r="T413" s="100" t="str">
        <f>_xlfn.XLOOKUP(A413,'Patient Health Records'!A:A,'Patient Health Records'!V:V,"Not Found")</f>
        <v>Diabetes</v>
      </c>
      <c r="U413" s="100" t="str">
        <f>_xlfn.XLOOKUP(A413,'Patient Health Records'!A:A,'Patient Health Records'!X:X,"Not Found")</f>
        <v>Recovered</v>
      </c>
      <c r="V413" s="100" t="b">
        <f>_xlfn.XLOOKUP(A413,'Billing Details'!A:A,'Billing Details'!K:K,"Not Found")</f>
        <v>0</v>
      </c>
      <c r="W413" s="100">
        <f>_xlfn.XLOOKUP(A413,'Billing Details'!A:A,'Billing Details'!J:J,"Not Found")</f>
        <v>0</v>
      </c>
      <c r="X413" s="100" t="b">
        <f>_xlfn.XLOOKUP(A413,'Patient Health Records'!A:A,'Patient Health Records'!P:P,"Not Found")</f>
        <v>1</v>
      </c>
      <c r="Y413" s="100" t="b" cm="1">
        <f t="array" ref="Y413">_xlfn.SWITCH(X413, "Yes", TRUE, "No", FALSE, X413)</f>
        <v>1</v>
      </c>
      <c r="Z413" s="100" t="b">
        <f>_xlfn.XLOOKUP(A413,'Patient Health Records'!A:A,'Patient Health Records'!T:T,"Not Found")</f>
        <v>1</v>
      </c>
      <c r="AA413" s="100" t="b" cm="1">
        <f t="array" ref="AA413">_xlfn.SWITCH(Z413, "Yes", TRUE, "No", FALSE, Z413)</f>
        <v>1</v>
      </c>
      <c r="AB413" s="100" t="b">
        <f>_xlfn.XLOOKUP(A413,'Patient Health Records'!A:A,'Patient Health Records'!K:K,"Not Found")</f>
        <v>1</v>
      </c>
      <c r="AC413" s="100" t="b" cm="1">
        <f t="array" ref="AC413">_xlfn.SWITCH(AB413, "Yes", TRUE, "No", FALSE, AB413)</f>
        <v>1</v>
      </c>
    </row>
    <row r="414" spans="1:29">
      <c r="A414" s="2" t="s">
        <v>716</v>
      </c>
      <c r="B414" s="100" t="str">
        <f>_xlfn.XLOOKUP(A414,'Patient Demographics'!A414:A1413,'Patient Demographics'!H414:H1413,"Not Found")</f>
        <v>Senior</v>
      </c>
      <c r="C414" s="100" t="str">
        <f>_xlfn.XLOOKUP(A414,'Patient Demographics'!A414:A1413,'Patient Demographics'!L414:L1413,"Not Found")</f>
        <v>North</v>
      </c>
      <c r="D414" s="100" t="str">
        <f>_xlfn.XLOOKUP(A414,'Patient Demographics'!A:A,'Patient Demographics'!J:J,"Not Found")</f>
        <v>Punjab</v>
      </c>
      <c r="E414" s="100">
        <f>_xlfn.XLOOKUP(A414,'Billing Details'!A414:A1413,'Billing Details'!E414:E1413,"Not Found")</f>
        <v>72000</v>
      </c>
      <c r="F414" s="100">
        <f>_xlfn.XLOOKUP(A414,'Billing Details'!A414:A1413,'Billing Details'!M414:M1413,"Not Found")</f>
        <v>36270.04</v>
      </c>
      <c r="G414" s="100">
        <f>_xlfn.XLOOKUP(A414,'Patient Health Records'!A414:A1413,'Patient Health Records'!G414:G1413,"Not Found")</f>
        <v>73.400000000000006</v>
      </c>
      <c r="H414" s="17" t="str">
        <f>_xlfn.XLOOKUP(A414,'Patient Demographics'!A414:A1413,'Patient Demographics'!C414:C1413,"Not Found")</f>
        <v>Female</v>
      </c>
      <c r="I414" s="100" t="str">
        <f>_xlfn.XLOOKUP(A414,'Patient Health Records'!A414:A1413,'Patient Health Records'!B414:B1413,"Not Found")</f>
        <v>O+</v>
      </c>
      <c r="J414" s="100" t="b">
        <f>_xlfn.XLOOKUP(A414,'Patient Health Records'!A414:A1413,'Patient Health Records'!H414:H1413,"Not Found")</f>
        <v>0</v>
      </c>
      <c r="K414" s="100" t="b">
        <f>_xlfn.XLOOKUP(A414,'Patient Health Records'!A414:A1413,'Patient Health Records'!J414:J1413,"Not Found")</f>
        <v>0</v>
      </c>
      <c r="L414" s="100" t="b">
        <f>_xlfn.XLOOKUP(A414,'Billing Details'!A:A,'Billing Details'!K:K,"Not Found")</f>
        <v>1</v>
      </c>
      <c r="M414" s="100" t="str">
        <f>_xlfn.XLOOKUP(A414,'Patient Education'!A:A,'Patient Education'!B:B,"Not Found")</f>
        <v>Bachelor's Degree</v>
      </c>
      <c r="N414" s="100" t="str">
        <f>_xlfn.XLOOKUP(A414,'Patient Education'!A:A,'Patient Education'!C:C,"None")</f>
        <v>Junior Executive</v>
      </c>
      <c r="O414" s="100">
        <f>_xlfn.XLOOKUP(A414,'Patient Demographics'!A:A,'Patient Demographics'!I:I,"Not Found")</f>
        <v>25</v>
      </c>
      <c r="P414" s="100" t="str" cm="1">
        <f t="array" ref="P414">_xlfn.IFS(
 O414 &lt;= 2, "Very Low",
 O414 &lt;= 5, "Low",
 O414 &lt;= 10, "Lower-Middle",
 O414 &lt;= 25, "Middle",
 O414 &lt;= 50, "Upper-Middle",
 O414 &lt;= 100, "High",
 O414 &lt;= 200, "Very High",
 O414 &lt;= 400, "Ultra High"
)</f>
        <v>Middle</v>
      </c>
      <c r="Q414" s="33">
        <f>_xlfn.XLOOKUP(A414,'Patient Health Records'!A:A,'Patient Health Records'!E:E,"Not Found")</f>
        <v>29.033661643131204</v>
      </c>
      <c r="R414" s="100" t="b">
        <f>_xlfn.XLOOKUP(A414,'Patient Health Records'!A414:A1413,'Patient Health Records'!T414:T1413,"Not Found")</f>
        <v>1</v>
      </c>
      <c r="S414" s="100" t="b" cm="1">
        <f t="array" ref="S414">_xlfn.SWITCH(R414, "Yes", TRUE, "No", FALSE, R414)</f>
        <v>1</v>
      </c>
      <c r="T414" s="100" t="str">
        <f>_xlfn.XLOOKUP(A414,'Patient Health Records'!A:A,'Patient Health Records'!V:V,"Not Found")</f>
        <v>Fractured Leg</v>
      </c>
      <c r="U414" s="100" t="str">
        <f>_xlfn.XLOOKUP(A414,'Patient Health Records'!A:A,'Patient Health Records'!X:X,"Not Found")</f>
        <v>Recovered</v>
      </c>
      <c r="V414" s="100" t="b">
        <f>_xlfn.XLOOKUP(A414,'Billing Details'!A:A,'Billing Details'!K:K,"Not Found")</f>
        <v>1</v>
      </c>
      <c r="W414" s="100" t="str">
        <f>_xlfn.XLOOKUP(A414,'Billing Details'!A:A,'Billing Details'!J:J,"Not Found")</f>
        <v>Medicare</v>
      </c>
      <c r="X414" s="100" t="b">
        <f>_xlfn.XLOOKUP(A414,'Patient Health Records'!A:A,'Patient Health Records'!P:P,"Not Found")</f>
        <v>0</v>
      </c>
      <c r="Y414" s="100" t="b" cm="1">
        <f t="array" ref="Y414">_xlfn.SWITCH(X414, "Yes", TRUE, "No", FALSE, X414)</f>
        <v>0</v>
      </c>
      <c r="Z414" s="100" t="b">
        <f>_xlfn.XLOOKUP(A414,'Patient Health Records'!A:A,'Patient Health Records'!T:T,"Not Found")</f>
        <v>1</v>
      </c>
      <c r="AA414" s="100" t="b" cm="1">
        <f t="array" ref="AA414">_xlfn.SWITCH(Z414, "Yes", TRUE, "No", FALSE, Z414)</f>
        <v>1</v>
      </c>
      <c r="AB414" s="100" t="b">
        <f>_xlfn.XLOOKUP(A414,'Patient Health Records'!A:A,'Patient Health Records'!K:K,"Not Found")</f>
        <v>0</v>
      </c>
      <c r="AC414" s="100" t="b" cm="1">
        <f t="array" ref="AC414">_xlfn.SWITCH(AB414, "Yes", TRUE, "No", FALSE, AB414)</f>
        <v>0</v>
      </c>
    </row>
    <row r="415" spans="1:29">
      <c r="A415" s="2" t="s">
        <v>717</v>
      </c>
      <c r="B415" s="100" t="str">
        <f>_xlfn.XLOOKUP(A415,'Patient Demographics'!A415:A1414,'Patient Demographics'!H415:H1414,"Not Found")</f>
        <v>Senior</v>
      </c>
      <c r="C415" s="100" t="str">
        <f>_xlfn.XLOOKUP(A415,'Patient Demographics'!A415:A1414,'Patient Demographics'!L415:L1414,"Not Found")</f>
        <v>East</v>
      </c>
      <c r="D415" s="100" t="str">
        <f>_xlfn.XLOOKUP(A415,'Patient Demographics'!A:A,'Patient Demographics'!J:J,"Not Found")</f>
        <v>West Bengal</v>
      </c>
      <c r="E415" s="100">
        <f>_xlfn.XLOOKUP(A415,'Billing Details'!A415:A1414,'Billing Details'!E415:E1414,"Not Found")</f>
        <v>60000</v>
      </c>
      <c r="F415" s="100">
        <f>_xlfn.XLOOKUP(A415,'Billing Details'!A415:A1414,'Billing Details'!M415:M1414,"Not Found")</f>
        <v>36798</v>
      </c>
      <c r="G415" s="100">
        <f>_xlfn.XLOOKUP(A415,'Patient Health Records'!A415:A1414,'Patient Health Records'!G415:G1414,"Not Found")</f>
        <v>55.9</v>
      </c>
      <c r="H415" s="17" t="str">
        <f>_xlfn.XLOOKUP(A415,'Patient Demographics'!A415:A1414,'Patient Demographics'!C415:C1414,"Not Found")</f>
        <v>Male</v>
      </c>
      <c r="I415" s="100" t="str">
        <f>_xlfn.XLOOKUP(A415,'Patient Health Records'!A415:A1414,'Patient Health Records'!B415:B1414,"Not Found")</f>
        <v>O+</v>
      </c>
      <c r="J415" s="100" t="b">
        <f>_xlfn.XLOOKUP(A415,'Patient Health Records'!A415:A1414,'Patient Health Records'!H415:H1414,"Not Found")</f>
        <v>0</v>
      </c>
      <c r="K415" s="100" t="b">
        <f>_xlfn.XLOOKUP(A415,'Patient Health Records'!A415:A1414,'Patient Health Records'!J415:J1414,"Not Found")</f>
        <v>0</v>
      </c>
      <c r="L415" s="100" t="b">
        <f>_xlfn.XLOOKUP(A415,'Billing Details'!A:A,'Billing Details'!K:K,"Not Found")</f>
        <v>1</v>
      </c>
      <c r="M415" s="100" t="str">
        <f>_xlfn.XLOOKUP(A415,'Patient Education'!A:A,'Patient Education'!B:B,"Not Found")</f>
        <v>PhD</v>
      </c>
      <c r="N415" s="100" t="str">
        <f>_xlfn.XLOOKUP(A415,'Patient Education'!A:A,'Patient Education'!C:C,"None")</f>
        <v>Professor</v>
      </c>
      <c r="O415" s="100">
        <f>_xlfn.XLOOKUP(A415,'Patient Demographics'!A:A,'Patient Demographics'!I:I,"Not Found")</f>
        <v>40</v>
      </c>
      <c r="P415" s="100" t="str" cm="1">
        <f t="array" ref="P415">_xlfn.IFS(
 O415 &lt;= 2, "Very Low",
 O415 &lt;= 5, "Low",
 O415 &lt;= 10, "Lower-Middle",
 O415 &lt;= 25, "Middle",
 O415 &lt;= 50, "Upper-Middle",
 O415 &lt;= 100, "High",
 O415 &lt;= 200, "Very High",
 O415 &lt;= 400, "Ultra High"
)</f>
        <v>Upper-Middle</v>
      </c>
      <c r="Q415" s="33">
        <f>_xlfn.XLOOKUP(A415,'Patient Health Records'!A:A,'Patient Health Records'!E:E,"Not Found")</f>
        <v>24.194944598337951</v>
      </c>
      <c r="R415" s="100" t="b">
        <f>_xlfn.XLOOKUP(A415,'Patient Health Records'!A415:A1414,'Patient Health Records'!T415:T1414,"Not Found")</f>
        <v>0</v>
      </c>
      <c r="S415" s="100" t="b" cm="1">
        <f t="array" ref="S415">_xlfn.SWITCH(R415, "Yes", TRUE, "No", FALSE, R415)</f>
        <v>0</v>
      </c>
      <c r="T415" s="100" t="str">
        <f>_xlfn.XLOOKUP(A415,'Patient Health Records'!A:A,'Patient Health Records'!V:V,"Not Found")</f>
        <v>Fractured Leg</v>
      </c>
      <c r="U415" s="100" t="str">
        <f>_xlfn.XLOOKUP(A415,'Patient Health Records'!A:A,'Patient Health Records'!X:X,"Not Found")</f>
        <v>Ongoing Treatment</v>
      </c>
      <c r="V415" s="100" t="b">
        <f>_xlfn.XLOOKUP(A415,'Billing Details'!A:A,'Billing Details'!K:K,"Not Found")</f>
        <v>1</v>
      </c>
      <c r="W415" s="100" t="str">
        <f>_xlfn.XLOOKUP(A415,'Billing Details'!A:A,'Billing Details'!J:J,"Not Found")</f>
        <v>Aetna</v>
      </c>
      <c r="X415" s="100" t="b">
        <f>_xlfn.XLOOKUP(A415,'Patient Health Records'!A:A,'Patient Health Records'!P:P,"Not Found")</f>
        <v>0</v>
      </c>
      <c r="Y415" s="100" t="b" cm="1">
        <f t="array" ref="Y415">_xlfn.SWITCH(X415, "Yes", TRUE, "No", FALSE, X415)</f>
        <v>0</v>
      </c>
      <c r="Z415" s="100" t="b">
        <f>_xlfn.XLOOKUP(A415,'Patient Health Records'!A:A,'Patient Health Records'!T:T,"Not Found")</f>
        <v>0</v>
      </c>
      <c r="AA415" s="100" t="b" cm="1">
        <f t="array" ref="AA415">_xlfn.SWITCH(Z415, "Yes", TRUE, "No", FALSE, Z415)</f>
        <v>0</v>
      </c>
      <c r="AB415" s="100" t="b">
        <f>_xlfn.XLOOKUP(A415,'Patient Health Records'!A:A,'Patient Health Records'!K:K,"Not Found")</f>
        <v>0</v>
      </c>
      <c r="AC415" s="100" t="b" cm="1">
        <f t="array" ref="AC415">_xlfn.SWITCH(AB415, "Yes", TRUE, "No", FALSE, AB415)</f>
        <v>0</v>
      </c>
    </row>
    <row r="416" spans="1:29">
      <c r="A416" s="2" t="s">
        <v>719</v>
      </c>
      <c r="B416" s="100" t="str">
        <f>_xlfn.XLOOKUP(A416,'Patient Demographics'!A416:A1415,'Patient Demographics'!H416:H1415,"Not Found")</f>
        <v>Middle-aged</v>
      </c>
      <c r="C416" s="100" t="str">
        <f>_xlfn.XLOOKUP(A416,'Patient Demographics'!A416:A1415,'Patient Demographics'!L416:L1415,"Not Found")</f>
        <v>North</v>
      </c>
      <c r="D416" s="100" t="str">
        <f>_xlfn.XLOOKUP(A416,'Patient Demographics'!A:A,'Patient Demographics'!J:J,"Not Found")</f>
        <v>Uttar Pradesh</v>
      </c>
      <c r="E416" s="100">
        <f>_xlfn.XLOOKUP(A416,'Billing Details'!A416:A1415,'Billing Details'!E416:E1415,"Not Found")</f>
        <v>500</v>
      </c>
      <c r="F416" s="100">
        <f>_xlfn.XLOOKUP(A416,'Billing Details'!A416:A1415,'Billing Details'!M416:M1415,"Not Found")</f>
        <v>398.78</v>
      </c>
      <c r="G416" s="100">
        <f>_xlfn.XLOOKUP(A416,'Patient Health Records'!A416:A1415,'Patient Health Records'!G416:G1415,"Not Found")</f>
        <v>55</v>
      </c>
      <c r="H416" s="17" t="str">
        <f>_xlfn.XLOOKUP(A416,'Patient Demographics'!A416:A1415,'Patient Demographics'!C416:C1415,"Not Found")</f>
        <v>Female</v>
      </c>
      <c r="I416" s="100" t="str">
        <f>_xlfn.XLOOKUP(A416,'Patient Health Records'!A416:A1415,'Patient Health Records'!B416:B1415,"Not Found")</f>
        <v>AB-</v>
      </c>
      <c r="J416" s="100" t="b">
        <f>_xlfn.XLOOKUP(A416,'Patient Health Records'!A416:A1415,'Patient Health Records'!H416:H1415,"Not Found")</f>
        <v>1</v>
      </c>
      <c r="K416" s="100" t="b">
        <f>_xlfn.XLOOKUP(A416,'Patient Health Records'!A416:A1415,'Patient Health Records'!J416:J1415,"Not Found")</f>
        <v>0</v>
      </c>
      <c r="L416" s="100" t="b">
        <f>_xlfn.XLOOKUP(A416,'Billing Details'!A:A,'Billing Details'!K:K,"Not Found")</f>
        <v>1</v>
      </c>
      <c r="M416" s="100" t="str">
        <f>_xlfn.XLOOKUP(A416,'Patient Education'!A:A,'Patient Education'!B:B,"Not Found")</f>
        <v>Bachelor's Degree</v>
      </c>
      <c r="N416" s="100" t="str">
        <f>_xlfn.XLOOKUP(A416,'Patient Education'!A:A,'Patient Education'!C:C,"None")</f>
        <v>Junior Executive</v>
      </c>
      <c r="O416" s="100">
        <f>_xlfn.XLOOKUP(A416,'Patient Demographics'!A:A,'Patient Demographics'!I:I,"Not Found")</f>
        <v>2</v>
      </c>
      <c r="P416" s="100" t="str" cm="1">
        <f t="array" ref="P416">_xlfn.IFS(
 O416 &lt;= 2, "Very Low",
 O416 &lt;= 5, "Low",
 O416 &lt;= 10, "Lower-Middle",
 O416 &lt;= 25, "Middle",
 O416 &lt;= 50, "Upper-Middle",
 O416 &lt;= 100, "High",
 O416 &lt;= 200, "Very High",
 O416 &lt;= 400, "Ultra High"
)</f>
        <v>Very Low</v>
      </c>
      <c r="Q416" s="33">
        <f>_xlfn.XLOOKUP(A416,'Patient Health Records'!A:A,'Patient Health Records'!E:E,"Not Found")</f>
        <v>22.892819979188342</v>
      </c>
      <c r="R416" s="100" t="b">
        <f>_xlfn.XLOOKUP(A416,'Patient Health Records'!A416:A1415,'Patient Health Records'!T416:T1415,"Not Found")</f>
        <v>0</v>
      </c>
      <c r="S416" s="100" t="b" cm="1">
        <f t="array" ref="S416">_xlfn.SWITCH(R416, "Yes", TRUE, "No", FALSE, R416)</f>
        <v>0</v>
      </c>
      <c r="T416" s="100" t="str">
        <f>_xlfn.XLOOKUP(A416,'Patient Health Records'!A:A,'Patient Health Records'!V:V,"Not Found")</f>
        <v>Prostate Cancer</v>
      </c>
      <c r="U416" s="100" t="str">
        <f>_xlfn.XLOOKUP(A416,'Patient Health Records'!A:A,'Patient Health Records'!X:X,"Not Found")</f>
        <v>Ongoing Treatment</v>
      </c>
      <c r="V416" s="100" t="b">
        <f>_xlfn.XLOOKUP(A416,'Billing Details'!A:A,'Billing Details'!K:K,"Not Found")</f>
        <v>1</v>
      </c>
      <c r="W416" s="100" t="str">
        <f>_xlfn.XLOOKUP(A416,'Billing Details'!A:A,'Billing Details'!J:J,"Not Found")</f>
        <v>Medicare</v>
      </c>
      <c r="X416" s="100" t="b">
        <f>_xlfn.XLOOKUP(A416,'Patient Health Records'!A:A,'Patient Health Records'!P:P,"Not Found")</f>
        <v>0</v>
      </c>
      <c r="Y416" s="100" t="b" cm="1">
        <f t="array" ref="Y416">_xlfn.SWITCH(X416, "Yes", TRUE, "No", FALSE, X416)</f>
        <v>0</v>
      </c>
      <c r="Z416" s="100" t="b">
        <f>_xlfn.XLOOKUP(A416,'Patient Health Records'!A:A,'Patient Health Records'!T:T,"Not Found")</f>
        <v>0</v>
      </c>
      <c r="AA416" s="100" t="b" cm="1">
        <f t="array" ref="AA416">_xlfn.SWITCH(Z416, "Yes", TRUE, "No", FALSE, Z416)</f>
        <v>0</v>
      </c>
      <c r="AB416" s="100" t="b">
        <f>_xlfn.XLOOKUP(A416,'Patient Health Records'!A:A,'Patient Health Records'!K:K,"Not Found")</f>
        <v>0</v>
      </c>
      <c r="AC416" s="100" t="b" cm="1">
        <f t="array" ref="AC416">_xlfn.SWITCH(AB416, "Yes", TRUE, "No", FALSE, AB416)</f>
        <v>0</v>
      </c>
    </row>
    <row r="417" spans="1:29">
      <c r="A417" s="2" t="s">
        <v>720</v>
      </c>
      <c r="B417" s="100" t="str">
        <f>_xlfn.XLOOKUP(A417,'Patient Demographics'!A417:A1416,'Patient Demographics'!H417:H1416,"Not Found")</f>
        <v>Adult</v>
      </c>
      <c r="C417" s="100" t="str">
        <f>_xlfn.XLOOKUP(A417,'Patient Demographics'!A417:A1416,'Patient Demographics'!L417:L1416,"Not Found")</f>
        <v>East</v>
      </c>
      <c r="D417" s="100" t="str">
        <f>_xlfn.XLOOKUP(A417,'Patient Demographics'!A:A,'Patient Demographics'!J:J,"Not Found")</f>
        <v>West Bengal</v>
      </c>
      <c r="E417" s="100">
        <f>_xlfn.XLOOKUP(A417,'Billing Details'!A417:A1416,'Billing Details'!E417:E1416,"Not Found")</f>
        <v>32000</v>
      </c>
      <c r="F417" s="100">
        <f>_xlfn.XLOOKUP(A417,'Billing Details'!A417:A1416,'Billing Details'!M417:M1416,"Not Found")</f>
        <v>23542.2</v>
      </c>
      <c r="G417" s="100">
        <f>_xlfn.XLOOKUP(A417,'Patient Health Records'!A417:A1416,'Patient Health Records'!G417:G1416,"Not Found")</f>
        <v>86.7</v>
      </c>
      <c r="H417" s="17" t="str">
        <f>_xlfn.XLOOKUP(A417,'Patient Demographics'!A417:A1416,'Patient Demographics'!C417:C1416,"Not Found")</f>
        <v>Male</v>
      </c>
      <c r="I417" s="100" t="str">
        <f>_xlfn.XLOOKUP(A417,'Patient Health Records'!A417:A1416,'Patient Health Records'!B417:B1416,"Not Found")</f>
        <v>A+</v>
      </c>
      <c r="J417" s="100" t="b">
        <f>_xlfn.XLOOKUP(A417,'Patient Health Records'!A417:A1416,'Patient Health Records'!H417:H1416,"Not Found")</f>
        <v>0</v>
      </c>
      <c r="K417" s="100" t="b">
        <f>_xlfn.XLOOKUP(A417,'Patient Health Records'!A417:A1416,'Patient Health Records'!J417:J1416,"Not Found")</f>
        <v>1</v>
      </c>
      <c r="L417" s="100" t="b">
        <f>_xlfn.XLOOKUP(A417,'Billing Details'!A:A,'Billing Details'!K:K,"Not Found")</f>
        <v>1</v>
      </c>
      <c r="M417" s="100" t="str">
        <f>_xlfn.XLOOKUP(A417,'Patient Education'!A:A,'Patient Education'!B:B,"Not Found")</f>
        <v>School</v>
      </c>
      <c r="N417" s="100" t="str">
        <f>_xlfn.XLOOKUP(A417,'Patient Education'!A:A,'Patient Education'!C:C,"None")</f>
        <v>Clerical Staff</v>
      </c>
      <c r="O417" s="100">
        <f>_xlfn.XLOOKUP(A417,'Patient Demographics'!A:A,'Patient Demographics'!I:I,"Not Found")</f>
        <v>15</v>
      </c>
      <c r="P417" s="100" t="str" cm="1">
        <f t="array" ref="P417">_xlfn.IFS(
 O417 &lt;= 2, "Very Low",
 O417 &lt;= 5, "Low",
 O417 &lt;= 10, "Lower-Middle",
 O417 &lt;= 25, "Middle",
 O417 &lt;= 50, "Upper-Middle",
 O417 &lt;= 100, "High",
 O417 &lt;= 200, "Very High",
 O417 &lt;= 400, "Ultra High"
)</f>
        <v>Middle</v>
      </c>
      <c r="Q417" s="33">
        <f>_xlfn.XLOOKUP(A417,'Patient Health Records'!A:A,'Patient Health Records'!E:E,"Not Found")</f>
        <v>32.632014754036661</v>
      </c>
      <c r="R417" s="100" t="b">
        <f>_xlfn.XLOOKUP(A417,'Patient Health Records'!A417:A1416,'Patient Health Records'!T417:T1416,"Not Found")</f>
        <v>1</v>
      </c>
      <c r="S417" s="100" t="b" cm="1">
        <f t="array" ref="S417">_xlfn.SWITCH(R417, "Yes", TRUE, "No", FALSE, R417)</f>
        <v>1</v>
      </c>
      <c r="T417" s="100" t="str">
        <f>_xlfn.XLOOKUP(A417,'Patient Health Records'!A:A,'Patient Health Records'!V:V,"Not Found")</f>
        <v>Heart Disease</v>
      </c>
      <c r="U417" s="100" t="str">
        <f>_xlfn.XLOOKUP(A417,'Patient Health Records'!A:A,'Patient Health Records'!X:X,"Not Found")</f>
        <v>Recovered</v>
      </c>
      <c r="V417" s="100" t="b">
        <f>_xlfn.XLOOKUP(A417,'Billing Details'!A:A,'Billing Details'!K:K,"Not Found")</f>
        <v>1</v>
      </c>
      <c r="W417" s="100" t="str">
        <f>_xlfn.XLOOKUP(A417,'Billing Details'!A:A,'Billing Details'!J:J,"Not Found")</f>
        <v>Cigna</v>
      </c>
      <c r="X417" s="100" t="b">
        <f>_xlfn.XLOOKUP(A417,'Patient Health Records'!A:A,'Patient Health Records'!P:P,"Not Found")</f>
        <v>1</v>
      </c>
      <c r="Y417" s="100" t="b" cm="1">
        <f t="array" ref="Y417">_xlfn.SWITCH(X417, "Yes", TRUE, "No", FALSE, X417)</f>
        <v>1</v>
      </c>
      <c r="Z417" s="100" t="b">
        <f>_xlfn.XLOOKUP(A417,'Patient Health Records'!A:A,'Patient Health Records'!T:T,"Not Found")</f>
        <v>1</v>
      </c>
      <c r="AA417" s="100" t="b" cm="1">
        <f t="array" ref="AA417">_xlfn.SWITCH(Z417, "Yes", TRUE, "No", FALSE, Z417)</f>
        <v>1</v>
      </c>
      <c r="AB417" s="100" t="b">
        <f>_xlfn.XLOOKUP(A417,'Patient Health Records'!A:A,'Patient Health Records'!K:K,"Not Found")</f>
        <v>0</v>
      </c>
      <c r="AC417" s="100" t="b" cm="1">
        <f t="array" ref="AC417">_xlfn.SWITCH(AB417, "Yes", TRUE, "No", FALSE, AB417)</f>
        <v>0</v>
      </c>
    </row>
    <row r="418" spans="1:29">
      <c r="A418" s="2" t="s">
        <v>721</v>
      </c>
      <c r="B418" s="100" t="str">
        <f>_xlfn.XLOOKUP(A418,'Patient Demographics'!A418:A1417,'Patient Demographics'!H418:H1417,"Not Found")</f>
        <v>Middle-aged</v>
      </c>
      <c r="C418" s="100" t="str">
        <f>_xlfn.XLOOKUP(A418,'Patient Demographics'!A418:A1417,'Patient Demographics'!L418:L1417,"Not Found")</f>
        <v>East</v>
      </c>
      <c r="D418" s="100" t="str">
        <f>_xlfn.XLOOKUP(A418,'Patient Demographics'!A:A,'Patient Demographics'!J:J,"Not Found")</f>
        <v>West Bengal</v>
      </c>
      <c r="E418" s="100">
        <f>_xlfn.XLOOKUP(A418,'Billing Details'!A418:A1417,'Billing Details'!E418:E1417,"Not Found")</f>
        <v>32000</v>
      </c>
      <c r="F418" s="100">
        <f>_xlfn.XLOOKUP(A418,'Billing Details'!A418:A1417,'Billing Details'!M418:M1417,"Not Found")</f>
        <v>20557.72</v>
      </c>
      <c r="G418" s="100">
        <f>_xlfn.XLOOKUP(A418,'Patient Health Records'!A418:A1417,'Patient Health Records'!G418:G1417,"Not Found")</f>
        <v>95.4</v>
      </c>
      <c r="H418" s="17" t="str">
        <f>_xlfn.XLOOKUP(A418,'Patient Demographics'!A418:A1417,'Patient Demographics'!C418:C1417,"Not Found")</f>
        <v>Female</v>
      </c>
      <c r="I418" s="100" t="str">
        <f>_xlfn.XLOOKUP(A418,'Patient Health Records'!A418:A1417,'Patient Health Records'!B418:B1417,"Not Found")</f>
        <v>O+</v>
      </c>
      <c r="J418" s="100" t="b">
        <f>_xlfn.XLOOKUP(A418,'Patient Health Records'!A418:A1417,'Patient Health Records'!H418:H1417,"Not Found")</f>
        <v>1</v>
      </c>
      <c r="K418" s="100" t="b">
        <f>_xlfn.XLOOKUP(A418,'Patient Health Records'!A418:A1417,'Patient Health Records'!J418:J1417,"Not Found")</f>
        <v>0</v>
      </c>
      <c r="L418" s="100" t="b">
        <f>_xlfn.XLOOKUP(A418,'Billing Details'!A:A,'Billing Details'!K:K,"Not Found")</f>
        <v>1</v>
      </c>
      <c r="M418" s="100" t="str">
        <f>_xlfn.XLOOKUP(A418,'Patient Education'!A:A,'Patient Education'!B:B,"Not Found")</f>
        <v>Bachelor's Degree</v>
      </c>
      <c r="N418" s="100" t="str">
        <f>_xlfn.XLOOKUP(A418,'Patient Education'!A:A,'Patient Education'!C:C,"None")</f>
        <v>Nurse</v>
      </c>
      <c r="O418" s="100">
        <f>_xlfn.XLOOKUP(A418,'Patient Demographics'!A:A,'Patient Demographics'!I:I,"Not Found")</f>
        <v>9</v>
      </c>
      <c r="P418" s="100" t="str" cm="1">
        <f t="array" ref="P418">_xlfn.IFS(
 O418 &lt;= 2, "Very Low",
 O418 &lt;= 5, "Low",
 O418 &lt;= 10, "Lower-Middle",
 O418 &lt;= 25, "Middle",
 O418 &lt;= 50, "Upper-Middle",
 O418 &lt;= 100, "High",
 O418 &lt;= 200, "Very High",
 O418 &lt;= 400, "Ultra High"
)</f>
        <v>Lower-Middle</v>
      </c>
      <c r="Q418" s="33">
        <f>_xlfn.XLOOKUP(A418,'Patient Health Records'!A:A,'Patient Health Records'!E:E,"Not Found")</f>
        <v>31.875438537872967</v>
      </c>
      <c r="R418" s="100" t="b">
        <f>_xlfn.XLOOKUP(A418,'Patient Health Records'!A418:A1417,'Patient Health Records'!T418:T1417,"Not Found")</f>
        <v>1</v>
      </c>
      <c r="S418" s="100" t="b" cm="1">
        <f t="array" ref="S418">_xlfn.SWITCH(R418, "Yes", TRUE, "No", FALSE, R418)</f>
        <v>1</v>
      </c>
      <c r="T418" s="100" t="str">
        <f>_xlfn.XLOOKUP(A418,'Patient Health Records'!A:A,'Patient Health Records'!V:V,"Not Found")</f>
        <v>Heart Attack</v>
      </c>
      <c r="U418" s="100" t="str">
        <f>_xlfn.XLOOKUP(A418,'Patient Health Records'!A:A,'Patient Health Records'!X:X,"Not Found")</f>
        <v>Critical</v>
      </c>
      <c r="V418" s="100" t="b">
        <f>_xlfn.XLOOKUP(A418,'Billing Details'!A:A,'Billing Details'!K:K,"Not Found")</f>
        <v>1</v>
      </c>
      <c r="W418" s="100" t="str">
        <f>_xlfn.XLOOKUP(A418,'Billing Details'!A:A,'Billing Details'!J:J,"Not Found")</f>
        <v>Aetna</v>
      </c>
      <c r="X418" s="100" t="b">
        <f>_xlfn.XLOOKUP(A418,'Patient Health Records'!A:A,'Patient Health Records'!P:P,"Not Found")</f>
        <v>1</v>
      </c>
      <c r="Y418" s="100" t="b" cm="1">
        <f t="array" ref="Y418">_xlfn.SWITCH(X418, "Yes", TRUE, "No", FALSE, X418)</f>
        <v>1</v>
      </c>
      <c r="Z418" s="100" t="b">
        <f>_xlfn.XLOOKUP(A418,'Patient Health Records'!A:A,'Patient Health Records'!T:T,"Not Found")</f>
        <v>1</v>
      </c>
      <c r="AA418" s="100" t="b" cm="1">
        <f t="array" ref="AA418">_xlfn.SWITCH(Z418, "Yes", TRUE, "No", FALSE, Z418)</f>
        <v>1</v>
      </c>
      <c r="AB418" s="100" t="b">
        <f>_xlfn.XLOOKUP(A418,'Patient Health Records'!A:A,'Patient Health Records'!K:K,"Not Found")</f>
        <v>0</v>
      </c>
      <c r="AC418" s="100" t="b" cm="1">
        <f t="array" ref="AC418">_xlfn.SWITCH(AB418, "Yes", TRUE, "No", FALSE, AB418)</f>
        <v>0</v>
      </c>
    </row>
    <row r="419" spans="1:29">
      <c r="A419" s="2" t="s">
        <v>722</v>
      </c>
      <c r="B419" s="100" t="str">
        <f>_xlfn.XLOOKUP(A419,'Patient Demographics'!A419:A1418,'Patient Demographics'!H419:H1418,"Not Found")</f>
        <v>Adult</v>
      </c>
      <c r="C419" s="100" t="str">
        <f>_xlfn.XLOOKUP(A419,'Patient Demographics'!A419:A1418,'Patient Demographics'!L419:L1418,"Not Found")</f>
        <v>South</v>
      </c>
      <c r="D419" s="100" t="str">
        <f>_xlfn.XLOOKUP(A419,'Patient Demographics'!A:A,'Patient Demographics'!J:J,"Not Found")</f>
        <v>Tamil Nadu</v>
      </c>
      <c r="E419" s="100">
        <f>_xlfn.XLOOKUP(A419,'Billing Details'!A419:A1418,'Billing Details'!E419:E1418,"Not Found")</f>
        <v>90000</v>
      </c>
      <c r="F419" s="100">
        <f>_xlfn.XLOOKUP(A419,'Billing Details'!A419:A1418,'Billing Details'!M419:M1418,"Not Found")</f>
        <v>66424.05</v>
      </c>
      <c r="G419" s="100">
        <f>_xlfn.XLOOKUP(A419,'Patient Health Records'!A419:A1418,'Patient Health Records'!G419:G1418,"Not Found")</f>
        <v>68.7</v>
      </c>
      <c r="H419" s="17" t="str">
        <f>_xlfn.XLOOKUP(A419,'Patient Demographics'!A419:A1418,'Patient Demographics'!C419:C1418,"Not Found")</f>
        <v>Male</v>
      </c>
      <c r="I419" s="100" t="str">
        <f>_xlfn.XLOOKUP(A419,'Patient Health Records'!A419:A1418,'Patient Health Records'!B419:B1418,"Not Found")</f>
        <v>B+</v>
      </c>
      <c r="J419" s="100" t="b">
        <f>_xlfn.XLOOKUP(A419,'Patient Health Records'!A419:A1418,'Patient Health Records'!H419:H1418,"Not Found")</f>
        <v>0</v>
      </c>
      <c r="K419" s="100" t="b">
        <f>_xlfn.XLOOKUP(A419,'Patient Health Records'!A419:A1418,'Patient Health Records'!J419:J1418,"Not Found")</f>
        <v>0</v>
      </c>
      <c r="L419" s="100" t="b">
        <f>_xlfn.XLOOKUP(A419,'Billing Details'!A:A,'Billing Details'!K:K,"Not Found")</f>
        <v>1</v>
      </c>
      <c r="M419" s="100" t="str">
        <f>_xlfn.XLOOKUP(A419,'Patient Education'!A:A,'Patient Education'!B:B,"Not Found")</f>
        <v>Bachelor's Degree</v>
      </c>
      <c r="N419" s="100" t="str">
        <f>_xlfn.XLOOKUP(A419,'Patient Education'!A:A,'Patient Education'!C:C,"None")</f>
        <v>Engineer</v>
      </c>
      <c r="O419" s="100">
        <f>_xlfn.XLOOKUP(A419,'Patient Demographics'!A:A,'Patient Demographics'!I:I,"Not Found")</f>
        <v>25</v>
      </c>
      <c r="P419" s="100" t="str" cm="1">
        <f t="array" ref="P419">_xlfn.IFS(
 O419 &lt;= 2, "Very Low",
 O419 &lt;= 5, "Low",
 O419 &lt;= 10, "Lower-Middle",
 O419 &lt;= 25, "Middle",
 O419 &lt;= 50, "Upper-Middle",
 O419 &lt;= 100, "High",
 O419 &lt;= 200, "Very High",
 O419 &lt;= 400, "Ultra High"
)</f>
        <v>Middle</v>
      </c>
      <c r="Q419" s="33">
        <f>_xlfn.XLOOKUP(A419,'Patient Health Records'!A:A,'Patient Health Records'!E:E,"Not Found")</f>
        <v>22.432653061224492</v>
      </c>
      <c r="R419" s="100" t="b">
        <f>_xlfn.XLOOKUP(A419,'Patient Health Records'!A419:A1418,'Patient Health Records'!T419:T1418,"Not Found")</f>
        <v>0</v>
      </c>
      <c r="S419" s="100" t="b" cm="1">
        <f t="array" ref="S419">_xlfn.SWITCH(R419, "Yes", TRUE, "No", FALSE, R419)</f>
        <v>0</v>
      </c>
      <c r="T419" s="100" t="str">
        <f>_xlfn.XLOOKUP(A419,'Patient Health Records'!A:A,'Patient Health Records'!V:V,"Not Found")</f>
        <v>Prostate Cancer</v>
      </c>
      <c r="U419" s="100" t="str">
        <f>_xlfn.XLOOKUP(A419,'Patient Health Records'!A:A,'Patient Health Records'!X:X,"Not Found")</f>
        <v>Ongoing Treatment</v>
      </c>
      <c r="V419" s="100" t="b">
        <f>_xlfn.XLOOKUP(A419,'Billing Details'!A:A,'Billing Details'!K:K,"Not Found")</f>
        <v>1</v>
      </c>
      <c r="W419" s="100" t="str">
        <f>_xlfn.XLOOKUP(A419,'Billing Details'!A:A,'Billing Details'!J:J,"Not Found")</f>
        <v>UnitedHealthcare</v>
      </c>
      <c r="X419" s="100" t="b">
        <f>_xlfn.XLOOKUP(A419,'Patient Health Records'!A:A,'Patient Health Records'!P:P,"Not Found")</f>
        <v>0</v>
      </c>
      <c r="Y419" s="100" t="b" cm="1">
        <f t="array" ref="Y419">_xlfn.SWITCH(X419, "Yes", TRUE, "No", FALSE, X419)</f>
        <v>0</v>
      </c>
      <c r="Z419" s="100" t="b">
        <f>_xlfn.XLOOKUP(A419,'Patient Health Records'!A:A,'Patient Health Records'!T:T,"Not Found")</f>
        <v>0</v>
      </c>
      <c r="AA419" s="100" t="b" cm="1">
        <f t="array" ref="AA419">_xlfn.SWITCH(Z419, "Yes", TRUE, "No", FALSE, Z419)</f>
        <v>0</v>
      </c>
      <c r="AB419" s="100" t="b">
        <f>_xlfn.XLOOKUP(A419,'Patient Health Records'!A:A,'Patient Health Records'!K:K,"Not Found")</f>
        <v>0</v>
      </c>
      <c r="AC419" s="100" t="b" cm="1">
        <f t="array" ref="AC419">_xlfn.SWITCH(AB419, "Yes", TRUE, "No", FALSE, AB419)</f>
        <v>0</v>
      </c>
    </row>
    <row r="420" spans="1:29">
      <c r="A420" s="2" t="s">
        <v>723</v>
      </c>
      <c r="B420" s="100" t="str">
        <f>_xlfn.XLOOKUP(A420,'Patient Demographics'!A420:A1419,'Patient Demographics'!H420:H1419,"Not Found")</f>
        <v>Middle-aged</v>
      </c>
      <c r="C420" s="100" t="str">
        <f>_xlfn.XLOOKUP(A420,'Patient Demographics'!A420:A1419,'Patient Demographics'!L420:L1419,"Not Found")</f>
        <v>South</v>
      </c>
      <c r="D420" s="100" t="str">
        <f>_xlfn.XLOOKUP(A420,'Patient Demographics'!A:A,'Patient Demographics'!J:J,"Not Found")</f>
        <v>Kerala</v>
      </c>
      <c r="E420" s="100">
        <f>_xlfn.XLOOKUP(A420,'Billing Details'!A420:A1419,'Billing Details'!E420:E1419,"Not Found")</f>
        <v>200000</v>
      </c>
      <c r="F420" s="100">
        <f>_xlfn.XLOOKUP(A420,'Billing Details'!A420:A1419,'Billing Details'!M420:M1419,"Not Found")</f>
        <v>114686.88</v>
      </c>
      <c r="G420" s="100">
        <f>_xlfn.XLOOKUP(A420,'Patient Health Records'!A420:A1419,'Patient Health Records'!G420:G1419,"Not Found")</f>
        <v>86.5</v>
      </c>
      <c r="H420" s="17" t="str">
        <f>_xlfn.XLOOKUP(A420,'Patient Demographics'!A420:A1419,'Patient Demographics'!C420:C1419,"Not Found")</f>
        <v>Male</v>
      </c>
      <c r="I420" s="100" t="str">
        <f>_xlfn.XLOOKUP(A420,'Patient Health Records'!A420:A1419,'Patient Health Records'!B420:B1419,"Not Found")</f>
        <v>AB+</v>
      </c>
      <c r="J420" s="100" t="b">
        <f>_xlfn.XLOOKUP(A420,'Patient Health Records'!A420:A1419,'Patient Health Records'!H420:H1419,"Not Found")</f>
        <v>1</v>
      </c>
      <c r="K420" s="100" t="b">
        <f>_xlfn.XLOOKUP(A420,'Patient Health Records'!A420:A1419,'Patient Health Records'!J420:J1419,"Not Found")</f>
        <v>0</v>
      </c>
      <c r="L420" s="100" t="b">
        <f>_xlfn.XLOOKUP(A420,'Billing Details'!A:A,'Billing Details'!K:K,"Not Found")</f>
        <v>1</v>
      </c>
      <c r="M420" s="100" t="str">
        <f>_xlfn.XLOOKUP(A420,'Patient Education'!A:A,'Patient Education'!B:B,"Not Found")</f>
        <v>Master's Degree</v>
      </c>
      <c r="N420" s="100" t="str">
        <f>_xlfn.XLOOKUP(A420,'Patient Education'!A:A,'Patient Education'!C:C,"None")</f>
        <v>Doctor</v>
      </c>
      <c r="O420" s="100">
        <f>_xlfn.XLOOKUP(A420,'Patient Demographics'!A:A,'Patient Demographics'!I:I,"Not Found")</f>
        <v>12</v>
      </c>
      <c r="P420" s="100" t="str" cm="1">
        <f t="array" ref="P420">_xlfn.IFS(
 O420 &lt;= 2, "Very Low",
 O420 &lt;= 5, "Low",
 O420 &lt;= 10, "Lower-Middle",
 O420 &lt;= 25, "Middle",
 O420 &lt;= 50, "Upper-Middle",
 O420 &lt;= 100, "High",
 O420 &lt;= 200, "Very High",
 O420 &lt;= 400, "Ultra High"
)</f>
        <v>Middle</v>
      </c>
      <c r="Q420" s="33">
        <f>_xlfn.XLOOKUP(A420,'Patient Health Records'!A:A,'Patient Health Records'!E:E,"Not Found")</f>
        <v>33.370626133251029</v>
      </c>
      <c r="R420" s="100" t="b">
        <f>_xlfn.XLOOKUP(A420,'Patient Health Records'!A420:A1419,'Patient Health Records'!T420:T1419,"Not Found")</f>
        <v>1</v>
      </c>
      <c r="S420" s="100" t="b" cm="1">
        <f t="array" ref="S420">_xlfn.SWITCH(R420, "Yes", TRUE, "No", FALSE, R420)</f>
        <v>1</v>
      </c>
      <c r="T420" s="100" t="str">
        <f>_xlfn.XLOOKUP(A420,'Patient Health Records'!A:A,'Patient Health Records'!V:V,"Not Found")</f>
        <v>Osteoarthritis</v>
      </c>
      <c r="U420" s="100" t="str">
        <f>_xlfn.XLOOKUP(A420,'Patient Health Records'!A:A,'Patient Health Records'!X:X,"Not Found")</f>
        <v>Ongoing Treatment</v>
      </c>
      <c r="V420" s="100" t="b">
        <f>_xlfn.XLOOKUP(A420,'Billing Details'!A:A,'Billing Details'!K:K,"Not Found")</f>
        <v>1</v>
      </c>
      <c r="W420" s="100" t="str">
        <f>_xlfn.XLOOKUP(A420,'Billing Details'!A:A,'Billing Details'!J:J,"Not Found")</f>
        <v>Aetna</v>
      </c>
      <c r="X420" s="100" t="b">
        <f>_xlfn.XLOOKUP(A420,'Patient Health Records'!A:A,'Patient Health Records'!P:P,"Not Found")</f>
        <v>1</v>
      </c>
      <c r="Y420" s="100" t="b" cm="1">
        <f t="array" ref="Y420">_xlfn.SWITCH(X420, "Yes", TRUE, "No", FALSE, X420)</f>
        <v>1</v>
      </c>
      <c r="Z420" s="100" t="b">
        <f>_xlfn.XLOOKUP(A420,'Patient Health Records'!A:A,'Patient Health Records'!T:T,"Not Found")</f>
        <v>1</v>
      </c>
      <c r="AA420" s="100" t="b" cm="1">
        <f t="array" ref="AA420">_xlfn.SWITCH(Z420, "Yes", TRUE, "No", FALSE, Z420)</f>
        <v>1</v>
      </c>
      <c r="AB420" s="100" t="str">
        <f>_xlfn.XLOOKUP(A420,'Patient Health Records'!A:A,'Patient Health Records'!K:K,"Not Found")</f>
        <v>Yes</v>
      </c>
      <c r="AC420" s="100" t="b" cm="1">
        <f t="array" ref="AC420">_xlfn.SWITCH(AB420, "Yes", TRUE, "No", FALSE, AB420)</f>
        <v>1</v>
      </c>
    </row>
    <row r="421" spans="1:29">
      <c r="A421" s="2" t="s">
        <v>724</v>
      </c>
      <c r="B421" s="100" t="str">
        <f>_xlfn.XLOOKUP(A421,'Patient Demographics'!A421:A1420,'Patient Demographics'!H421:H1420,"Not Found")</f>
        <v>Senior</v>
      </c>
      <c r="C421" s="100" t="str">
        <f>_xlfn.XLOOKUP(A421,'Patient Demographics'!A421:A1420,'Patient Demographics'!L421:L1420,"Not Found")</f>
        <v>West</v>
      </c>
      <c r="D421" s="100" t="str">
        <f>_xlfn.XLOOKUP(A421,'Patient Demographics'!A:A,'Patient Demographics'!J:J,"Not Found")</f>
        <v>Gujarat</v>
      </c>
      <c r="E421" s="100">
        <f>_xlfn.XLOOKUP(A421,'Billing Details'!A421:A1420,'Billing Details'!E421:E1420,"Not Found")</f>
        <v>240000</v>
      </c>
      <c r="F421" s="100">
        <f>_xlfn.XLOOKUP(A421,'Billing Details'!A421:A1420,'Billing Details'!M421:M1420,"Not Found")</f>
        <v>131303.88</v>
      </c>
      <c r="G421" s="100">
        <f>_xlfn.XLOOKUP(A421,'Patient Health Records'!A421:A1420,'Patient Health Records'!G421:G1420,"Not Found")</f>
        <v>92.2</v>
      </c>
      <c r="H421" s="17" t="str">
        <f>_xlfn.XLOOKUP(A421,'Patient Demographics'!A421:A1420,'Patient Demographics'!C421:C1420,"Not Found")</f>
        <v>Male</v>
      </c>
      <c r="I421" s="100" t="str">
        <f>_xlfn.XLOOKUP(A421,'Patient Health Records'!A421:A1420,'Patient Health Records'!B421:B1420,"Not Found")</f>
        <v>A-</v>
      </c>
      <c r="J421" s="100" t="b">
        <f>_xlfn.XLOOKUP(A421,'Patient Health Records'!A421:A1420,'Patient Health Records'!H421:H1420,"Not Found")</f>
        <v>0</v>
      </c>
      <c r="K421" s="100" t="b">
        <f>_xlfn.XLOOKUP(A421,'Patient Health Records'!A421:A1420,'Patient Health Records'!J421:J1420,"Not Found")</f>
        <v>0</v>
      </c>
      <c r="L421" s="100" t="b">
        <f>_xlfn.XLOOKUP(A421,'Billing Details'!A:A,'Billing Details'!K:K,"Not Found")</f>
        <v>1</v>
      </c>
      <c r="M421" s="100" t="str">
        <f>_xlfn.XLOOKUP(A421,'Patient Education'!A:A,'Patient Education'!B:B,"Not Found")</f>
        <v>Master's Degree</v>
      </c>
      <c r="N421" s="100" t="str">
        <f>_xlfn.XLOOKUP(A421,'Patient Education'!A:A,'Patient Education'!C:C,"None")</f>
        <v>Software Engineer</v>
      </c>
      <c r="O421" s="100">
        <f>_xlfn.XLOOKUP(A421,'Patient Demographics'!A:A,'Patient Demographics'!I:I,"Not Found")</f>
        <v>25</v>
      </c>
      <c r="P421" s="100" t="str" cm="1">
        <f t="array" ref="P421">_xlfn.IFS(
 O421 &lt;= 2, "Very Low",
 O421 &lt;= 5, "Low",
 O421 &lt;= 10, "Lower-Middle",
 O421 &lt;= 25, "Middle",
 O421 &lt;= 50, "Upper-Middle",
 O421 &lt;= 100, "High",
 O421 &lt;= 200, "Very High",
 O421 &lt;= 400, "Ultra High"
)</f>
        <v>Middle</v>
      </c>
      <c r="Q421" s="33">
        <f>_xlfn.XLOOKUP(A421,'Patient Health Records'!A:A,'Patient Health Records'!E:E,"Not Found")</f>
        <v>34.702096428168169</v>
      </c>
      <c r="R421" s="100" t="b">
        <f>_xlfn.XLOOKUP(A421,'Patient Health Records'!A421:A1420,'Patient Health Records'!T421:T1420,"Not Found")</f>
        <v>1</v>
      </c>
      <c r="S421" s="100" t="b" cm="1">
        <f t="array" ref="S421">_xlfn.SWITCH(R421, "Yes", TRUE, "No", FALSE, R421)</f>
        <v>1</v>
      </c>
      <c r="T421" s="100" t="str">
        <f>_xlfn.XLOOKUP(A421,'Patient Health Records'!A:A,'Patient Health Records'!V:V,"Not Found")</f>
        <v>Prostate Cancer</v>
      </c>
      <c r="U421" s="100" t="str">
        <f>_xlfn.XLOOKUP(A421,'Patient Health Records'!A:A,'Patient Health Records'!X:X,"Not Found")</f>
        <v>Critical</v>
      </c>
      <c r="V421" s="100" t="b">
        <f>_xlfn.XLOOKUP(A421,'Billing Details'!A:A,'Billing Details'!K:K,"Not Found")</f>
        <v>1</v>
      </c>
      <c r="W421" s="100" t="str">
        <f>_xlfn.XLOOKUP(A421,'Billing Details'!A:A,'Billing Details'!J:J,"Not Found")</f>
        <v>Blue Cross</v>
      </c>
      <c r="X421" s="100" t="b">
        <f>_xlfn.XLOOKUP(A421,'Patient Health Records'!A:A,'Patient Health Records'!P:P,"Not Found")</f>
        <v>1</v>
      </c>
      <c r="Y421" s="100" t="b" cm="1">
        <f t="array" ref="Y421">_xlfn.SWITCH(X421, "Yes", TRUE, "No", FALSE, X421)</f>
        <v>1</v>
      </c>
      <c r="Z421" s="100" t="b">
        <f>_xlfn.XLOOKUP(A421,'Patient Health Records'!A:A,'Patient Health Records'!T:T,"Not Found")</f>
        <v>1</v>
      </c>
      <c r="AA421" s="100" t="b" cm="1">
        <f t="array" ref="AA421">_xlfn.SWITCH(Z421, "Yes", TRUE, "No", FALSE, Z421)</f>
        <v>1</v>
      </c>
      <c r="AB421" s="100" t="b">
        <f>_xlfn.XLOOKUP(A421,'Patient Health Records'!A:A,'Patient Health Records'!K:K,"Not Found")</f>
        <v>1</v>
      </c>
      <c r="AC421" s="100" t="b" cm="1">
        <f t="array" ref="AC421">_xlfn.SWITCH(AB421, "Yes", TRUE, "No", FALSE, AB421)</f>
        <v>1</v>
      </c>
    </row>
    <row r="422" spans="1:29">
      <c r="A422" s="2" t="s">
        <v>725</v>
      </c>
      <c r="B422" s="100" t="str">
        <f>_xlfn.XLOOKUP(A422,'Patient Demographics'!A422:A1421,'Patient Demographics'!H422:H1421,"Not Found")</f>
        <v>Senior</v>
      </c>
      <c r="C422" s="100" t="str">
        <f>_xlfn.XLOOKUP(A422,'Patient Demographics'!A422:A1421,'Patient Demographics'!L422:L1421,"Not Found")</f>
        <v>West</v>
      </c>
      <c r="D422" s="100" t="str">
        <f>_xlfn.XLOOKUP(A422,'Patient Demographics'!A:A,'Patient Demographics'!J:J,"Not Found")</f>
        <v>Gujarat</v>
      </c>
      <c r="E422" s="100">
        <f>_xlfn.XLOOKUP(A422,'Billing Details'!A422:A1421,'Billing Details'!E422:E1421,"Not Found")</f>
        <v>45000</v>
      </c>
      <c r="F422" s="100">
        <f>_xlfn.XLOOKUP(A422,'Billing Details'!A422:A1421,'Billing Details'!M422:M1421,"Not Found")</f>
        <v>26761.53</v>
      </c>
      <c r="G422" s="100">
        <f>_xlfn.XLOOKUP(A422,'Patient Health Records'!A422:A1421,'Patient Health Records'!G422:G1421,"Not Found")</f>
        <v>72</v>
      </c>
      <c r="H422" s="17" t="str">
        <f>_xlfn.XLOOKUP(A422,'Patient Demographics'!A422:A1421,'Patient Demographics'!C422:C1421,"Not Found")</f>
        <v>Female</v>
      </c>
      <c r="I422" s="100" t="str">
        <f>_xlfn.XLOOKUP(A422,'Patient Health Records'!A422:A1421,'Patient Health Records'!B422:B1421,"Not Found")</f>
        <v>AB+</v>
      </c>
      <c r="J422" s="100" t="b">
        <f>_xlfn.XLOOKUP(A422,'Patient Health Records'!A422:A1421,'Patient Health Records'!H422:H1421,"Not Found")</f>
        <v>0</v>
      </c>
      <c r="K422" s="100" t="b">
        <f>_xlfn.XLOOKUP(A422,'Patient Health Records'!A422:A1421,'Patient Health Records'!J422:J1421,"Not Found")</f>
        <v>0</v>
      </c>
      <c r="L422" s="100" t="b">
        <f>_xlfn.XLOOKUP(A422,'Billing Details'!A:A,'Billing Details'!K:K,"Not Found")</f>
        <v>1</v>
      </c>
      <c r="M422" s="100" t="str">
        <f>_xlfn.XLOOKUP(A422,'Patient Education'!A:A,'Patient Education'!B:B,"Not Found")</f>
        <v>High School</v>
      </c>
      <c r="N422" s="100" t="str">
        <f>_xlfn.XLOOKUP(A422,'Patient Education'!A:A,'Patient Education'!C:C,"None")</f>
        <v>Unemployed</v>
      </c>
      <c r="O422" s="100">
        <f>_xlfn.XLOOKUP(A422,'Patient Demographics'!A:A,'Patient Demographics'!I:I,"Not Found")</f>
        <v>12</v>
      </c>
      <c r="P422" s="100" t="str" cm="1">
        <f t="array" ref="P422">_xlfn.IFS(
 O422 &lt;= 2, "Very Low",
 O422 &lt;= 5, "Low",
 O422 &lt;= 10, "Lower-Middle",
 O422 &lt;= 25, "Middle",
 O422 &lt;= 50, "Upper-Middle",
 O422 &lt;= 100, "High",
 O422 &lt;= 200, "Very High",
 O422 &lt;= 400, "Ultra High"
)</f>
        <v>Middle</v>
      </c>
      <c r="Q422" s="33">
        <f>_xlfn.XLOOKUP(A422,'Patient Health Records'!A:A,'Patient Health Records'!E:E,"Not Found")</f>
        <v>26.1286108288576</v>
      </c>
      <c r="R422" s="100" t="b">
        <f>_xlfn.XLOOKUP(A422,'Patient Health Records'!A422:A1421,'Patient Health Records'!T422:T1421,"Not Found")</f>
        <v>0</v>
      </c>
      <c r="S422" s="100" t="b" cm="1">
        <f t="array" ref="S422">_xlfn.SWITCH(R422, "Yes", TRUE, "No", FALSE, R422)</f>
        <v>0</v>
      </c>
      <c r="T422" s="100" t="str">
        <f>_xlfn.XLOOKUP(A422,'Patient Health Records'!A:A,'Patient Health Records'!V:V,"Not Found")</f>
        <v>Stroke</v>
      </c>
      <c r="U422" s="100" t="str">
        <f>_xlfn.XLOOKUP(A422,'Patient Health Records'!A:A,'Patient Health Records'!X:X,"Not Found")</f>
        <v>Recovered</v>
      </c>
      <c r="V422" s="100" t="b">
        <f>_xlfn.XLOOKUP(A422,'Billing Details'!A:A,'Billing Details'!K:K,"Not Found")</f>
        <v>1</v>
      </c>
      <c r="W422" s="100" t="str">
        <f>_xlfn.XLOOKUP(A422,'Billing Details'!A:A,'Billing Details'!J:J,"Not Found")</f>
        <v>Aetna</v>
      </c>
      <c r="X422" s="100" t="b">
        <f>_xlfn.XLOOKUP(A422,'Patient Health Records'!A:A,'Patient Health Records'!P:P,"Not Found")</f>
        <v>0</v>
      </c>
      <c r="Y422" s="100" t="b" cm="1">
        <f t="array" ref="Y422">_xlfn.SWITCH(X422, "Yes", TRUE, "No", FALSE, X422)</f>
        <v>0</v>
      </c>
      <c r="Z422" s="100" t="b">
        <f>_xlfn.XLOOKUP(A422,'Patient Health Records'!A:A,'Patient Health Records'!T:T,"Not Found")</f>
        <v>0</v>
      </c>
      <c r="AA422" s="100" t="b" cm="1">
        <f t="array" ref="AA422">_xlfn.SWITCH(Z422, "Yes", TRUE, "No", FALSE, Z422)</f>
        <v>0</v>
      </c>
      <c r="AB422" s="100" t="b">
        <f>_xlfn.XLOOKUP(A422,'Patient Health Records'!A:A,'Patient Health Records'!K:K,"Not Found")</f>
        <v>0</v>
      </c>
      <c r="AC422" s="100" t="b" cm="1">
        <f t="array" ref="AC422">_xlfn.SWITCH(AB422, "Yes", TRUE, "No", FALSE, AB422)</f>
        <v>0</v>
      </c>
    </row>
    <row r="423" spans="1:29">
      <c r="A423" s="2" t="s">
        <v>726</v>
      </c>
      <c r="B423" s="100" t="str">
        <f>_xlfn.XLOOKUP(A423,'Patient Demographics'!A423:A1422,'Patient Demographics'!H423:H1422,"Not Found")</f>
        <v>Middle-aged</v>
      </c>
      <c r="C423" s="100" t="str">
        <f>_xlfn.XLOOKUP(A423,'Patient Demographics'!A423:A1422,'Patient Demographics'!L423:L1422,"Not Found")</f>
        <v>South</v>
      </c>
      <c r="D423" s="100" t="str">
        <f>_xlfn.XLOOKUP(A423,'Patient Demographics'!A:A,'Patient Demographics'!J:J,"Not Found")</f>
        <v>Kerala</v>
      </c>
      <c r="E423" s="100">
        <f>_xlfn.XLOOKUP(A423,'Billing Details'!A423:A1422,'Billing Details'!E423:E1422,"Not Found")</f>
        <v>800</v>
      </c>
      <c r="F423" s="100">
        <f>_xlfn.XLOOKUP(A423,'Billing Details'!A423:A1422,'Billing Details'!M423:M1422,"Not Found")</f>
        <v>0</v>
      </c>
      <c r="G423" s="100">
        <f>_xlfn.XLOOKUP(A423,'Patient Health Records'!A423:A1422,'Patient Health Records'!G423:G1422,"Not Found")</f>
        <v>69.3</v>
      </c>
      <c r="H423" s="17" t="str">
        <f>_xlfn.XLOOKUP(A423,'Patient Demographics'!A423:A1422,'Patient Demographics'!C423:C1422,"Not Found")</f>
        <v>Female</v>
      </c>
      <c r="I423" s="100" t="str">
        <f>_xlfn.XLOOKUP(A423,'Patient Health Records'!A423:A1422,'Patient Health Records'!B423:B1422,"Not Found")</f>
        <v>A-</v>
      </c>
      <c r="J423" s="100" t="b">
        <f>_xlfn.XLOOKUP(A423,'Patient Health Records'!A423:A1422,'Patient Health Records'!H423:H1422,"Not Found")</f>
        <v>0</v>
      </c>
      <c r="K423" s="100" t="b">
        <f>_xlfn.XLOOKUP(A423,'Patient Health Records'!A423:A1422,'Patient Health Records'!J423:J1422,"Not Found")</f>
        <v>0</v>
      </c>
      <c r="L423" s="100" t="b">
        <f>_xlfn.XLOOKUP(A423,'Billing Details'!A:A,'Billing Details'!K:K,"Not Found")</f>
        <v>0</v>
      </c>
      <c r="M423" s="100" t="str">
        <f>_xlfn.XLOOKUP(A423,'Patient Education'!A:A,'Patient Education'!B:B,"Not Found")</f>
        <v>Bachelor's Degree</v>
      </c>
      <c r="N423" s="100" t="str">
        <f>_xlfn.XLOOKUP(A423,'Patient Education'!A:A,'Patient Education'!C:C,"None")</f>
        <v>Teacher</v>
      </c>
      <c r="O423" s="100">
        <f>_xlfn.XLOOKUP(A423,'Patient Demographics'!A:A,'Patient Demographics'!I:I,"Not Found")</f>
        <v>20</v>
      </c>
      <c r="P423" s="100" t="str" cm="1">
        <f t="array" ref="P423">_xlfn.IFS(
 O423 &lt;= 2, "Very Low",
 O423 &lt;= 5, "Low",
 O423 &lt;= 10, "Lower-Middle",
 O423 &lt;= 25, "Middle",
 O423 &lt;= 50, "Upper-Middle",
 O423 &lt;= 100, "High",
 O423 &lt;= 200, "Very High",
 O423 &lt;= 400, "Ultra High"
)</f>
        <v>Middle</v>
      </c>
      <c r="Q423" s="33">
        <f>_xlfn.XLOOKUP(A423,'Patient Health Records'!A:A,'Patient Health Records'!E:E,"Not Found")</f>
        <v>28.844953173777309</v>
      </c>
      <c r="R423" s="100" t="b">
        <f>_xlfn.XLOOKUP(A423,'Patient Health Records'!A423:A1422,'Patient Health Records'!T423:T1422,"Not Found")</f>
        <v>1</v>
      </c>
      <c r="S423" s="100" t="b" cm="1">
        <f t="array" ref="S423">_xlfn.SWITCH(R423, "Yes", TRUE, "No", FALSE, R423)</f>
        <v>1</v>
      </c>
      <c r="T423" s="100" t="str">
        <f>_xlfn.XLOOKUP(A423,'Patient Health Records'!A:A,'Patient Health Records'!V:V,"Not Found")</f>
        <v>Childbirth</v>
      </c>
      <c r="U423" s="100" t="str">
        <f>_xlfn.XLOOKUP(A423,'Patient Health Records'!A:A,'Patient Health Records'!X:X,"Not Found")</f>
        <v>Ongoing Treatment</v>
      </c>
      <c r="V423" s="100" t="b">
        <f>_xlfn.XLOOKUP(A423,'Billing Details'!A:A,'Billing Details'!K:K,"Not Found")</f>
        <v>0</v>
      </c>
      <c r="W423" s="100">
        <f>_xlfn.XLOOKUP(A423,'Billing Details'!A:A,'Billing Details'!J:J,"Not Found")</f>
        <v>0</v>
      </c>
      <c r="X423" s="100" t="b">
        <f>_xlfn.XLOOKUP(A423,'Patient Health Records'!A:A,'Patient Health Records'!P:P,"Not Found")</f>
        <v>1</v>
      </c>
      <c r="Y423" s="100" t="b" cm="1">
        <f t="array" ref="Y423">_xlfn.SWITCH(X423, "Yes", TRUE, "No", FALSE, X423)</f>
        <v>1</v>
      </c>
      <c r="Z423" s="100" t="b">
        <f>_xlfn.XLOOKUP(A423,'Patient Health Records'!A:A,'Patient Health Records'!T:T,"Not Found")</f>
        <v>1</v>
      </c>
      <c r="AA423" s="100" t="b" cm="1">
        <f t="array" ref="AA423">_xlfn.SWITCH(Z423, "Yes", TRUE, "No", FALSE, Z423)</f>
        <v>1</v>
      </c>
      <c r="AB423" s="100" t="b">
        <f>_xlfn.XLOOKUP(A423,'Patient Health Records'!A:A,'Patient Health Records'!K:K,"Not Found")</f>
        <v>1</v>
      </c>
      <c r="AC423" s="100" t="b" cm="1">
        <f t="array" ref="AC423">_xlfn.SWITCH(AB423, "Yes", TRUE, "No", FALSE, AB423)</f>
        <v>1</v>
      </c>
    </row>
    <row r="424" spans="1:29">
      <c r="A424" s="2" t="s">
        <v>727</v>
      </c>
      <c r="B424" s="100" t="str">
        <f>_xlfn.XLOOKUP(A424,'Patient Demographics'!A424:A1423,'Patient Demographics'!H424:H1423,"Not Found")</f>
        <v>Middle-aged</v>
      </c>
      <c r="C424" s="100" t="str">
        <f>_xlfn.XLOOKUP(A424,'Patient Demographics'!A424:A1423,'Patient Demographics'!L424:L1423,"Not Found")</f>
        <v>South</v>
      </c>
      <c r="D424" s="100" t="str">
        <f>_xlfn.XLOOKUP(A424,'Patient Demographics'!A:A,'Patient Demographics'!J:J,"Not Found")</f>
        <v>Tamil Nadu</v>
      </c>
      <c r="E424" s="100">
        <f>_xlfn.XLOOKUP(A424,'Billing Details'!A424:A1423,'Billing Details'!E424:E1423,"Not Found")</f>
        <v>250000</v>
      </c>
      <c r="F424" s="100">
        <f>_xlfn.XLOOKUP(A424,'Billing Details'!A424:A1423,'Billing Details'!M424:M1423,"Not Found")</f>
        <v>160812.4</v>
      </c>
      <c r="G424" s="100">
        <f>_xlfn.XLOOKUP(A424,'Patient Health Records'!A424:A1423,'Patient Health Records'!G424:G1423,"Not Found")</f>
        <v>106.1</v>
      </c>
      <c r="H424" s="17" t="str">
        <f>_xlfn.XLOOKUP(A424,'Patient Demographics'!A424:A1423,'Patient Demographics'!C424:C1423,"Not Found")</f>
        <v>Female</v>
      </c>
      <c r="I424" s="100" t="str">
        <f>_xlfn.XLOOKUP(A424,'Patient Health Records'!A424:A1423,'Patient Health Records'!B424:B1423,"Not Found")</f>
        <v>A-</v>
      </c>
      <c r="J424" s="100" t="b">
        <f>_xlfn.XLOOKUP(A424,'Patient Health Records'!A424:A1423,'Patient Health Records'!H424:H1423,"Not Found")</f>
        <v>0</v>
      </c>
      <c r="K424" s="100" t="b">
        <f>_xlfn.XLOOKUP(A424,'Patient Health Records'!A424:A1423,'Patient Health Records'!J424:J1423,"Not Found")</f>
        <v>0</v>
      </c>
      <c r="L424" s="100" t="b">
        <f>_xlfn.XLOOKUP(A424,'Billing Details'!A:A,'Billing Details'!K:K,"Not Found")</f>
        <v>1</v>
      </c>
      <c r="M424" s="100" t="str">
        <f>_xlfn.XLOOKUP(A424,'Patient Education'!A:A,'Patient Education'!B:B,"Not Found")</f>
        <v>Post-graduate</v>
      </c>
      <c r="N424" s="100" t="str">
        <f>_xlfn.XLOOKUP(A424,'Patient Education'!A:A,'Patient Education'!C:C,"None")</f>
        <v>Scientist</v>
      </c>
      <c r="O424" s="100">
        <f>_xlfn.XLOOKUP(A424,'Patient Demographics'!A:A,'Patient Demographics'!I:I,"Not Found")</f>
        <v>5</v>
      </c>
      <c r="P424" s="100" t="str" cm="1">
        <f t="array" ref="P424">_xlfn.IFS(
 O424 &lt;= 2, "Very Low",
 O424 &lt;= 5, "Low",
 O424 &lt;= 10, "Lower-Middle",
 O424 &lt;= 25, "Middle",
 O424 &lt;= 50, "Upper-Middle",
 O424 &lt;= 100, "High",
 O424 &lt;= 200, "Very High",
 O424 &lt;= 400, "Ultra High"
)</f>
        <v>Low</v>
      </c>
      <c r="Q424" s="33">
        <f>_xlfn.XLOOKUP(A424,'Patient Health Records'!A:A,'Patient Health Records'!E:E,"Not Found")</f>
        <v>33.113822914390937</v>
      </c>
      <c r="R424" s="100" t="b">
        <f>_xlfn.XLOOKUP(A424,'Patient Health Records'!A424:A1423,'Patient Health Records'!T424:T1423,"Not Found")</f>
        <v>1</v>
      </c>
      <c r="S424" s="100" t="b" cm="1">
        <f t="array" ref="S424">_xlfn.SWITCH(R424, "Yes", TRUE, "No", FALSE, R424)</f>
        <v>1</v>
      </c>
      <c r="T424" s="100" t="str">
        <f>_xlfn.XLOOKUP(A424,'Patient Health Records'!A:A,'Patient Health Records'!V:V,"Not Found")</f>
        <v>Heart Attack</v>
      </c>
      <c r="U424" s="100" t="str">
        <f>_xlfn.XLOOKUP(A424,'Patient Health Records'!A:A,'Patient Health Records'!X:X,"Not Found")</f>
        <v>Recovered</v>
      </c>
      <c r="V424" s="100" t="b">
        <f>_xlfn.XLOOKUP(A424,'Billing Details'!A:A,'Billing Details'!K:K,"Not Found")</f>
        <v>1</v>
      </c>
      <c r="W424" s="100" t="str">
        <f>_xlfn.XLOOKUP(A424,'Billing Details'!A:A,'Billing Details'!J:J,"Not Found")</f>
        <v>Medicare</v>
      </c>
      <c r="X424" s="100" t="b">
        <f>_xlfn.XLOOKUP(A424,'Patient Health Records'!A:A,'Patient Health Records'!P:P,"Not Found")</f>
        <v>1</v>
      </c>
      <c r="Y424" s="100" t="b" cm="1">
        <f t="array" ref="Y424">_xlfn.SWITCH(X424, "Yes", TRUE, "No", FALSE, X424)</f>
        <v>1</v>
      </c>
      <c r="Z424" s="100" t="b">
        <f>_xlfn.XLOOKUP(A424,'Patient Health Records'!A:A,'Patient Health Records'!T:T,"Not Found")</f>
        <v>1</v>
      </c>
      <c r="AA424" s="100" t="b" cm="1">
        <f t="array" ref="AA424">_xlfn.SWITCH(Z424, "Yes", TRUE, "No", FALSE, Z424)</f>
        <v>1</v>
      </c>
      <c r="AB424" s="100" t="b">
        <f>_xlfn.XLOOKUP(A424,'Patient Health Records'!A:A,'Patient Health Records'!K:K,"Not Found")</f>
        <v>1</v>
      </c>
      <c r="AC424" s="100" t="b" cm="1">
        <f t="array" ref="AC424">_xlfn.SWITCH(AB424, "Yes", TRUE, "No", FALSE, AB424)</f>
        <v>1</v>
      </c>
    </row>
    <row r="425" spans="1:29">
      <c r="A425" s="2" t="s">
        <v>728</v>
      </c>
      <c r="B425" s="100" t="str">
        <f>_xlfn.XLOOKUP(A425,'Patient Demographics'!A425:A1424,'Patient Demographics'!H425:H1424,"Not Found")</f>
        <v>Middle-aged</v>
      </c>
      <c r="C425" s="100" t="str">
        <f>_xlfn.XLOOKUP(A425,'Patient Demographics'!A425:A1424,'Patient Demographics'!L425:L1424,"Not Found")</f>
        <v>North</v>
      </c>
      <c r="D425" s="100" t="str">
        <f>_xlfn.XLOOKUP(A425,'Patient Demographics'!A:A,'Patient Demographics'!J:J,"Not Found")</f>
        <v>Punjab</v>
      </c>
      <c r="E425" s="100">
        <f>_xlfn.XLOOKUP(A425,'Billing Details'!A425:A1424,'Billing Details'!E425:E1424,"Not Found")</f>
        <v>800</v>
      </c>
      <c r="F425" s="100">
        <f>_xlfn.XLOOKUP(A425,'Billing Details'!A425:A1424,'Billing Details'!M425:M1424,"Not Found")</f>
        <v>411.18</v>
      </c>
      <c r="G425" s="100">
        <f>_xlfn.XLOOKUP(A425,'Patient Health Records'!A425:A1424,'Patient Health Records'!G425:G1424,"Not Found")</f>
        <v>86.3</v>
      </c>
      <c r="H425" s="17" t="str">
        <f>_xlfn.XLOOKUP(A425,'Patient Demographics'!A425:A1424,'Patient Demographics'!C425:C1424,"Not Found")</f>
        <v>Male</v>
      </c>
      <c r="I425" s="100" t="str">
        <f>_xlfn.XLOOKUP(A425,'Patient Health Records'!A425:A1424,'Patient Health Records'!B425:B1424,"Not Found")</f>
        <v>AB-</v>
      </c>
      <c r="J425" s="100" t="b">
        <f>_xlfn.XLOOKUP(A425,'Patient Health Records'!A425:A1424,'Patient Health Records'!H425:H1424,"Not Found")</f>
        <v>0</v>
      </c>
      <c r="K425" s="100" t="b">
        <f>_xlfn.XLOOKUP(A425,'Patient Health Records'!A425:A1424,'Patient Health Records'!J425:J1424,"Not Found")</f>
        <v>0</v>
      </c>
      <c r="L425" s="100" t="b">
        <f>_xlfn.XLOOKUP(A425,'Billing Details'!A:A,'Billing Details'!K:K,"Not Found")</f>
        <v>1</v>
      </c>
      <c r="M425" s="100" t="str">
        <f>_xlfn.XLOOKUP(A425,'Patient Education'!A:A,'Patient Education'!B:B,"Not Found")</f>
        <v>Master's Degree</v>
      </c>
      <c r="N425" s="100" t="str">
        <f>_xlfn.XLOOKUP(A425,'Patient Education'!A:A,'Patient Education'!C:C,"None")</f>
        <v>Software Engineer</v>
      </c>
      <c r="O425" s="100">
        <f>_xlfn.XLOOKUP(A425,'Patient Demographics'!A:A,'Patient Demographics'!I:I,"Not Found")</f>
        <v>5</v>
      </c>
      <c r="P425" s="100" t="str" cm="1">
        <f t="array" ref="P425">_xlfn.IFS(
 O425 &lt;= 2, "Very Low",
 O425 &lt;= 5, "Low",
 O425 &lt;= 10, "Lower-Middle",
 O425 &lt;= 25, "Middle",
 O425 &lt;= 50, "Upper-Middle",
 O425 &lt;= 100, "High",
 O425 &lt;= 200, "Very High",
 O425 &lt;= 400, "Ultra High"
)</f>
        <v>Low</v>
      </c>
      <c r="Q425" s="33">
        <f>_xlfn.XLOOKUP(A425,'Patient Health Records'!A:A,'Patient Health Records'!E:E,"Not Found")</f>
        <v>34.569780483896807</v>
      </c>
      <c r="R425" s="100" t="b">
        <f>_xlfn.XLOOKUP(A425,'Patient Health Records'!A425:A1424,'Patient Health Records'!T425:T1424,"Not Found")</f>
        <v>1</v>
      </c>
      <c r="S425" s="100" t="b" cm="1">
        <f t="array" ref="S425">_xlfn.SWITCH(R425, "Yes", TRUE, "No", FALSE, R425)</f>
        <v>1</v>
      </c>
      <c r="T425" s="100" t="str">
        <f>_xlfn.XLOOKUP(A425,'Patient Health Records'!A:A,'Patient Health Records'!V:V,"Not Found")</f>
        <v>Cancer</v>
      </c>
      <c r="U425" s="100" t="str">
        <f>_xlfn.XLOOKUP(A425,'Patient Health Records'!A:A,'Patient Health Records'!X:X,"Not Found")</f>
        <v>Critical</v>
      </c>
      <c r="V425" s="100" t="b">
        <f>_xlfn.XLOOKUP(A425,'Billing Details'!A:A,'Billing Details'!K:K,"Not Found")</f>
        <v>1</v>
      </c>
      <c r="W425" s="100" t="str">
        <f>_xlfn.XLOOKUP(A425,'Billing Details'!A:A,'Billing Details'!J:J,"Not Found")</f>
        <v>UnitedHealthcare</v>
      </c>
      <c r="X425" s="100" t="b">
        <f>_xlfn.XLOOKUP(A425,'Patient Health Records'!A:A,'Patient Health Records'!P:P,"Not Found")</f>
        <v>1</v>
      </c>
      <c r="Y425" s="100" t="b" cm="1">
        <f t="array" ref="Y425">_xlfn.SWITCH(X425, "Yes", TRUE, "No", FALSE, X425)</f>
        <v>1</v>
      </c>
      <c r="Z425" s="100" t="b">
        <f>_xlfn.XLOOKUP(A425,'Patient Health Records'!A:A,'Patient Health Records'!T:T,"Not Found")</f>
        <v>1</v>
      </c>
      <c r="AA425" s="100" t="b" cm="1">
        <f t="array" ref="AA425">_xlfn.SWITCH(Z425, "Yes", TRUE, "No", FALSE, Z425)</f>
        <v>1</v>
      </c>
      <c r="AB425" s="100" t="b">
        <f>_xlfn.XLOOKUP(A425,'Patient Health Records'!A:A,'Patient Health Records'!K:K,"Not Found")</f>
        <v>1</v>
      </c>
      <c r="AC425" s="100" t="b" cm="1">
        <f t="array" ref="AC425">_xlfn.SWITCH(AB425, "Yes", TRUE, "No", FALSE, AB425)</f>
        <v>1</v>
      </c>
    </row>
    <row r="426" spans="1:29">
      <c r="A426" s="2" t="s">
        <v>730</v>
      </c>
      <c r="B426" s="100" t="str">
        <f>_xlfn.XLOOKUP(A426,'Patient Demographics'!A426:A1425,'Patient Demographics'!H426:H1425,"Not Found")</f>
        <v>Adult</v>
      </c>
      <c r="C426" s="100" t="str">
        <f>_xlfn.XLOOKUP(A426,'Patient Demographics'!A426:A1425,'Patient Demographics'!L426:L1425,"Not Found")</f>
        <v>West</v>
      </c>
      <c r="D426" s="100" t="str">
        <f>_xlfn.XLOOKUP(A426,'Patient Demographics'!A:A,'Patient Demographics'!J:J,"Not Found")</f>
        <v>Maharashtra</v>
      </c>
      <c r="E426" s="100">
        <f>_xlfn.XLOOKUP(A426,'Billing Details'!A426:A1425,'Billing Details'!E426:E1425,"Not Found")</f>
        <v>45000</v>
      </c>
      <c r="F426" s="100">
        <f>_xlfn.XLOOKUP(A426,'Billing Details'!A426:A1425,'Billing Details'!M426:M1425,"Not Found")</f>
        <v>33185.19</v>
      </c>
      <c r="G426" s="100">
        <f>_xlfn.XLOOKUP(A426,'Patient Health Records'!A426:A1425,'Patient Health Records'!G426:G1425,"Not Found")</f>
        <v>60.9</v>
      </c>
      <c r="H426" s="17" t="str">
        <f>_xlfn.XLOOKUP(A426,'Patient Demographics'!A426:A1425,'Patient Demographics'!C426:C1425,"Not Found")</f>
        <v>Male</v>
      </c>
      <c r="I426" s="100" t="str">
        <f>_xlfn.XLOOKUP(A426,'Patient Health Records'!A426:A1425,'Patient Health Records'!B426:B1425,"Not Found")</f>
        <v>B+</v>
      </c>
      <c r="J426" s="100" t="b">
        <f>_xlfn.XLOOKUP(A426,'Patient Health Records'!A426:A1425,'Patient Health Records'!H426:H1425,"Not Found")</f>
        <v>1</v>
      </c>
      <c r="K426" s="100" t="str">
        <f>_xlfn.XLOOKUP(A426,'Patient Health Records'!A426:A1425,'Patient Health Records'!J426:J1425,"Not Found")</f>
        <v>No</v>
      </c>
      <c r="L426" s="100" t="b">
        <f>_xlfn.XLOOKUP(A426,'Billing Details'!A:A,'Billing Details'!K:K,"Not Found")</f>
        <v>1</v>
      </c>
      <c r="M426" s="100" t="str">
        <f>_xlfn.XLOOKUP(A426,'Patient Education'!A:A,'Patient Education'!B:B,"Not Found")</f>
        <v>Master's Degree</v>
      </c>
      <c r="N426" s="100" t="str">
        <f>_xlfn.XLOOKUP(A426,'Patient Education'!A:A,'Patient Education'!C:C,"None")</f>
        <v>Doctor</v>
      </c>
      <c r="O426" s="100">
        <f>_xlfn.XLOOKUP(A426,'Patient Demographics'!A:A,'Patient Demographics'!I:I,"Not Found")</f>
        <v>12</v>
      </c>
      <c r="P426" s="100" t="str" cm="1">
        <f t="array" ref="P426">_xlfn.IFS(
 O426 &lt;= 2, "Very Low",
 O426 &lt;= 5, "Low",
 O426 &lt;= 10, "Lower-Middle",
 O426 &lt;= 25, "Middle",
 O426 &lt;= 50, "Upper-Middle",
 O426 &lt;= 100, "High",
 O426 &lt;= 200, "Very High",
 O426 &lt;= 400, "Ultra High"
)</f>
        <v>Middle</v>
      </c>
      <c r="Q426" s="33">
        <f>_xlfn.XLOOKUP(A426,'Patient Health Records'!A:A,'Patient Health Records'!E:E,"Not Found")</f>
        <v>22.369146005509645</v>
      </c>
      <c r="R426" s="100" t="b">
        <f>_xlfn.XLOOKUP(A426,'Patient Health Records'!A426:A1425,'Patient Health Records'!T426:T1425,"Not Found")</f>
        <v>0</v>
      </c>
      <c r="S426" s="100" t="b" cm="1">
        <f t="array" ref="S426">_xlfn.SWITCH(R426, "Yes", TRUE, "No", FALSE, R426)</f>
        <v>0</v>
      </c>
      <c r="T426" s="100" t="str">
        <f>_xlfn.XLOOKUP(A426,'Patient Health Records'!A:A,'Patient Health Records'!V:V,"Not Found")</f>
        <v>Appendicitis</v>
      </c>
      <c r="U426" s="100" t="str">
        <f>_xlfn.XLOOKUP(A426,'Patient Health Records'!A:A,'Patient Health Records'!X:X,"Not Found")</f>
        <v>Recovered</v>
      </c>
      <c r="V426" s="100" t="b">
        <f>_xlfn.XLOOKUP(A426,'Billing Details'!A:A,'Billing Details'!K:K,"Not Found")</f>
        <v>1</v>
      </c>
      <c r="W426" s="100" t="str">
        <f>_xlfn.XLOOKUP(A426,'Billing Details'!A:A,'Billing Details'!J:J,"Not Found")</f>
        <v>Aetna</v>
      </c>
      <c r="X426" s="100" t="b">
        <f>_xlfn.XLOOKUP(A426,'Patient Health Records'!A:A,'Patient Health Records'!P:P,"Not Found")</f>
        <v>0</v>
      </c>
      <c r="Y426" s="100" t="b" cm="1">
        <f t="array" ref="Y426">_xlfn.SWITCH(X426, "Yes", TRUE, "No", FALSE, X426)</f>
        <v>0</v>
      </c>
      <c r="Z426" s="100" t="b">
        <f>_xlfn.XLOOKUP(A426,'Patient Health Records'!A:A,'Patient Health Records'!T:T,"Not Found")</f>
        <v>0</v>
      </c>
      <c r="AA426" s="100" t="b" cm="1">
        <f t="array" ref="AA426">_xlfn.SWITCH(Z426, "Yes", TRUE, "No", FALSE, Z426)</f>
        <v>0</v>
      </c>
      <c r="AB426" s="100" t="str">
        <f>_xlfn.XLOOKUP(A426,'Patient Health Records'!A:A,'Patient Health Records'!K:K,"Not Found")</f>
        <v>No</v>
      </c>
      <c r="AC426" s="100" t="b" cm="1">
        <f t="array" ref="AC426">_xlfn.SWITCH(AB426, "Yes", TRUE, "No", FALSE, AB426)</f>
        <v>0</v>
      </c>
    </row>
    <row r="427" spans="1:29">
      <c r="A427" s="2" t="s">
        <v>731</v>
      </c>
      <c r="B427" s="100" t="str">
        <f>_xlfn.XLOOKUP(A427,'Patient Demographics'!A427:A1426,'Patient Demographics'!H427:H1426,"Not Found")</f>
        <v>Middle-aged</v>
      </c>
      <c r="C427" s="100" t="str">
        <f>_xlfn.XLOOKUP(A427,'Patient Demographics'!A427:A1426,'Patient Demographics'!L427:L1426,"Not Found")</f>
        <v>South</v>
      </c>
      <c r="D427" s="100" t="str">
        <f>_xlfn.XLOOKUP(A427,'Patient Demographics'!A:A,'Patient Demographics'!J:J,"Not Found")</f>
        <v>Kerala</v>
      </c>
      <c r="E427" s="100">
        <f>_xlfn.XLOOKUP(A427,'Billing Details'!A427:A1426,'Billing Details'!E427:E1426,"Not Found")</f>
        <v>800</v>
      </c>
      <c r="F427" s="100">
        <f>_xlfn.XLOOKUP(A427,'Billing Details'!A427:A1426,'Billing Details'!M427:M1426,"Not Found")</f>
        <v>0</v>
      </c>
      <c r="G427" s="100">
        <f>_xlfn.XLOOKUP(A427,'Patient Health Records'!A427:A1426,'Patient Health Records'!G427:G1426,"Not Found")</f>
        <v>77.599999999999994</v>
      </c>
      <c r="H427" s="17" t="str">
        <f>_xlfn.XLOOKUP(A427,'Patient Demographics'!A427:A1426,'Patient Demographics'!C427:C1426,"Not Found")</f>
        <v>Female</v>
      </c>
      <c r="I427" s="100" t="str">
        <f>_xlfn.XLOOKUP(A427,'Patient Health Records'!A427:A1426,'Patient Health Records'!B427:B1426,"Not Found")</f>
        <v>O+</v>
      </c>
      <c r="J427" s="100" t="b">
        <f>_xlfn.XLOOKUP(A427,'Patient Health Records'!A427:A1426,'Patient Health Records'!H427:H1426,"Not Found")</f>
        <v>1</v>
      </c>
      <c r="K427" s="100" t="b">
        <f>_xlfn.XLOOKUP(A427,'Patient Health Records'!A427:A1426,'Patient Health Records'!J427:J1426,"Not Found")</f>
        <v>1</v>
      </c>
      <c r="L427" s="100" t="b">
        <f>_xlfn.XLOOKUP(A427,'Billing Details'!A:A,'Billing Details'!K:K,"Not Found")</f>
        <v>0</v>
      </c>
      <c r="M427" s="100" t="str">
        <f>_xlfn.XLOOKUP(A427,'Patient Education'!A:A,'Patient Education'!B:B,"Not Found")</f>
        <v>Master's Degree</v>
      </c>
      <c r="N427" s="100" t="str">
        <f>_xlfn.XLOOKUP(A427,'Patient Education'!A:A,'Patient Education'!C:C,"None")</f>
        <v>Senior Executive</v>
      </c>
      <c r="O427" s="100">
        <f>_xlfn.XLOOKUP(A427,'Patient Demographics'!A:A,'Patient Demographics'!I:I,"Not Found")</f>
        <v>9</v>
      </c>
      <c r="P427" s="100" t="str" cm="1">
        <f t="array" ref="P427">_xlfn.IFS(
 O427 &lt;= 2, "Very Low",
 O427 &lt;= 5, "Low",
 O427 &lt;= 10, "Lower-Middle",
 O427 &lt;= 25, "Middle",
 O427 &lt;= 50, "Upper-Middle",
 O427 &lt;= 100, "High",
 O427 &lt;= 200, "Very High",
 O427 &lt;= 400, "Ultra High"
)</f>
        <v>Lower-Middle</v>
      </c>
      <c r="Q427" s="33">
        <f>_xlfn.XLOOKUP(A427,'Patient Health Records'!A:A,'Patient Health Records'!E:E,"Not Found")</f>
        <v>34.033595017762373</v>
      </c>
      <c r="R427" s="100" t="b">
        <f>_xlfn.XLOOKUP(A427,'Patient Health Records'!A427:A1426,'Patient Health Records'!T427:T1426,"Not Found")</f>
        <v>1</v>
      </c>
      <c r="S427" s="100" t="b" cm="1">
        <f t="array" ref="S427">_xlfn.SWITCH(R427, "Yes", TRUE, "No", FALSE, R427)</f>
        <v>1</v>
      </c>
      <c r="T427" s="100" t="str">
        <f>_xlfn.XLOOKUP(A427,'Patient Health Records'!A:A,'Patient Health Records'!V:V,"Not Found")</f>
        <v>Hypertension</v>
      </c>
      <c r="U427" s="100" t="str">
        <f>_xlfn.XLOOKUP(A427,'Patient Health Records'!A:A,'Patient Health Records'!X:X,"Not Found")</f>
        <v>Critical</v>
      </c>
      <c r="V427" s="100" t="b">
        <f>_xlfn.XLOOKUP(A427,'Billing Details'!A:A,'Billing Details'!K:K,"Not Found")</f>
        <v>0</v>
      </c>
      <c r="W427" s="100">
        <f>_xlfn.XLOOKUP(A427,'Billing Details'!A:A,'Billing Details'!J:J,"Not Found")</f>
        <v>0</v>
      </c>
      <c r="X427" s="100" t="b">
        <f>_xlfn.XLOOKUP(A427,'Patient Health Records'!A:A,'Patient Health Records'!P:P,"Not Found")</f>
        <v>0</v>
      </c>
      <c r="Y427" s="100" t="b" cm="1">
        <f t="array" ref="Y427">_xlfn.SWITCH(X427, "Yes", TRUE, "No", FALSE, X427)</f>
        <v>0</v>
      </c>
      <c r="Z427" s="100" t="b">
        <f>_xlfn.XLOOKUP(A427,'Patient Health Records'!A:A,'Patient Health Records'!T:T,"Not Found")</f>
        <v>1</v>
      </c>
      <c r="AA427" s="100" t="b" cm="1">
        <f t="array" ref="AA427">_xlfn.SWITCH(Z427, "Yes", TRUE, "No", FALSE, Z427)</f>
        <v>1</v>
      </c>
      <c r="AB427" s="100" t="b">
        <f>_xlfn.XLOOKUP(A427,'Patient Health Records'!A:A,'Patient Health Records'!K:K,"Not Found")</f>
        <v>0</v>
      </c>
      <c r="AC427" s="100" t="b" cm="1">
        <f t="array" ref="AC427">_xlfn.SWITCH(AB427, "Yes", TRUE, "No", FALSE, AB427)</f>
        <v>0</v>
      </c>
    </row>
    <row r="428" spans="1:29">
      <c r="A428" s="2" t="s">
        <v>732</v>
      </c>
      <c r="B428" s="100" t="str">
        <f>_xlfn.XLOOKUP(A428,'Patient Demographics'!A428:A1427,'Patient Demographics'!H428:H1427,"Not Found")</f>
        <v>Adult</v>
      </c>
      <c r="C428" s="100" t="str">
        <f>_xlfn.XLOOKUP(A428,'Patient Demographics'!A428:A1427,'Patient Demographics'!L428:L1427,"Not Found")</f>
        <v>North</v>
      </c>
      <c r="D428" s="100" t="str">
        <f>_xlfn.XLOOKUP(A428,'Patient Demographics'!A:A,'Patient Demographics'!J:J,"Not Found")</f>
        <v>Uttar Pradesh</v>
      </c>
      <c r="E428" s="100">
        <f>_xlfn.XLOOKUP(A428,'Billing Details'!A428:A1427,'Billing Details'!E428:E1427,"Not Found")</f>
        <v>40000</v>
      </c>
      <c r="F428" s="100">
        <f>_xlfn.XLOOKUP(A428,'Billing Details'!A428:A1427,'Billing Details'!M428:M1427,"Not Found")</f>
        <v>24492.959999999999</v>
      </c>
      <c r="G428" s="100">
        <f>_xlfn.XLOOKUP(A428,'Patient Health Records'!A428:A1427,'Patient Health Records'!G428:G1427,"Not Found")</f>
        <v>66</v>
      </c>
      <c r="H428" s="17" t="str">
        <f>_xlfn.XLOOKUP(A428,'Patient Demographics'!A428:A1427,'Patient Demographics'!C428:C1427,"Not Found")</f>
        <v>Female</v>
      </c>
      <c r="I428" s="100" t="str">
        <f>_xlfn.XLOOKUP(A428,'Patient Health Records'!A428:A1427,'Patient Health Records'!B428:B1427,"Not Found")</f>
        <v>B+</v>
      </c>
      <c r="J428" s="100" t="b">
        <f>_xlfn.XLOOKUP(A428,'Patient Health Records'!A428:A1427,'Patient Health Records'!H428:H1427,"Not Found")</f>
        <v>0</v>
      </c>
      <c r="K428" s="100" t="b">
        <f>_xlfn.XLOOKUP(A428,'Patient Health Records'!A428:A1427,'Patient Health Records'!J428:J1427,"Not Found")</f>
        <v>0</v>
      </c>
      <c r="L428" s="100" t="b">
        <f>_xlfn.XLOOKUP(A428,'Billing Details'!A:A,'Billing Details'!K:K,"Not Found")</f>
        <v>1</v>
      </c>
      <c r="M428" s="100" t="str">
        <f>_xlfn.XLOOKUP(A428,'Patient Education'!A:A,'Patient Education'!B:B,"Not Found")</f>
        <v>Bachelor's Degree</v>
      </c>
      <c r="N428" s="100" t="str">
        <f>_xlfn.XLOOKUP(A428,'Patient Education'!A:A,'Patient Education'!C:C,"None")</f>
        <v>Teacher</v>
      </c>
      <c r="O428" s="100">
        <f>_xlfn.XLOOKUP(A428,'Patient Demographics'!A:A,'Patient Demographics'!I:I,"Not Found")</f>
        <v>3</v>
      </c>
      <c r="P428" s="100" t="str" cm="1">
        <f t="array" ref="P428">_xlfn.IFS(
 O428 &lt;= 2, "Very Low",
 O428 &lt;= 5, "Low",
 O428 &lt;= 10, "Lower-Middle",
 O428 &lt;= 25, "Middle",
 O428 &lt;= 50, "Upper-Middle",
 O428 &lt;= 100, "High",
 O428 &lt;= 200, "Very High",
 O428 &lt;= 400, "Ultra High"
)</f>
        <v>Low</v>
      </c>
      <c r="Q428" s="33">
        <f>_xlfn.XLOOKUP(A428,'Patient Health Records'!A:A,'Patient Health Records'!E:E,"Not Found")</f>
        <v>22.309356408869661</v>
      </c>
      <c r="R428" s="100" t="b">
        <f>_xlfn.XLOOKUP(A428,'Patient Health Records'!A428:A1427,'Patient Health Records'!T428:T1427,"Not Found")</f>
        <v>0</v>
      </c>
      <c r="S428" s="100" t="b" cm="1">
        <f t="array" ref="S428">_xlfn.SWITCH(R428, "Yes", TRUE, "No", FALSE, R428)</f>
        <v>0</v>
      </c>
      <c r="T428" s="100" t="str">
        <f>_xlfn.XLOOKUP(A428,'Patient Health Records'!A:A,'Patient Health Records'!V:V,"Not Found")</f>
        <v>Hypertension</v>
      </c>
      <c r="U428" s="100" t="str">
        <f>_xlfn.XLOOKUP(A428,'Patient Health Records'!A:A,'Patient Health Records'!X:X,"Not Found")</f>
        <v>Ongoing Treatment</v>
      </c>
      <c r="V428" s="100" t="b">
        <f>_xlfn.XLOOKUP(A428,'Billing Details'!A:A,'Billing Details'!K:K,"Not Found")</f>
        <v>1</v>
      </c>
      <c r="W428" s="100" t="str">
        <f>_xlfn.XLOOKUP(A428,'Billing Details'!A:A,'Billing Details'!J:J,"Not Found")</f>
        <v>Blue Cross</v>
      </c>
      <c r="X428" s="100" t="b">
        <f>_xlfn.XLOOKUP(A428,'Patient Health Records'!A:A,'Patient Health Records'!P:P,"Not Found")</f>
        <v>0</v>
      </c>
      <c r="Y428" s="100" t="b" cm="1">
        <f t="array" ref="Y428">_xlfn.SWITCH(X428, "Yes", TRUE, "No", FALSE, X428)</f>
        <v>0</v>
      </c>
      <c r="Z428" s="100" t="b">
        <f>_xlfn.XLOOKUP(A428,'Patient Health Records'!A:A,'Patient Health Records'!T:T,"Not Found")</f>
        <v>0</v>
      </c>
      <c r="AA428" s="100" t="b" cm="1">
        <f t="array" ref="AA428">_xlfn.SWITCH(Z428, "Yes", TRUE, "No", FALSE, Z428)</f>
        <v>0</v>
      </c>
      <c r="AB428" s="100" t="b">
        <f>_xlfn.XLOOKUP(A428,'Patient Health Records'!A:A,'Patient Health Records'!K:K,"Not Found")</f>
        <v>0</v>
      </c>
      <c r="AC428" s="100" t="b" cm="1">
        <f t="array" ref="AC428">_xlfn.SWITCH(AB428, "Yes", TRUE, "No", FALSE, AB428)</f>
        <v>0</v>
      </c>
    </row>
    <row r="429" spans="1:29">
      <c r="A429" s="2" t="s">
        <v>733</v>
      </c>
      <c r="B429" s="100" t="str">
        <f>_xlfn.XLOOKUP(A429,'Patient Demographics'!A429:A1428,'Patient Demographics'!H429:H1428,"Not Found")</f>
        <v>Middle-aged</v>
      </c>
      <c r="C429" s="100" t="str">
        <f>_xlfn.XLOOKUP(A429,'Patient Demographics'!A429:A1428,'Patient Demographics'!L429:L1428,"Not Found")</f>
        <v>East</v>
      </c>
      <c r="D429" s="100" t="str">
        <f>_xlfn.XLOOKUP(A429,'Patient Demographics'!A:A,'Patient Demographics'!J:J,"Not Found")</f>
        <v>West Bengal</v>
      </c>
      <c r="E429" s="100">
        <f>_xlfn.XLOOKUP(A429,'Billing Details'!A429:A1428,'Billing Details'!E429:E1428,"Not Found")</f>
        <v>3000</v>
      </c>
      <c r="F429" s="100">
        <f>_xlfn.XLOOKUP(A429,'Billing Details'!A429:A1428,'Billing Details'!M429:M1428,"Not Found")</f>
        <v>2095.89</v>
      </c>
      <c r="G429" s="100">
        <f>_xlfn.XLOOKUP(A429,'Patient Health Records'!A429:A1428,'Patient Health Records'!G429:G1428,"Not Found")</f>
        <v>83.6</v>
      </c>
      <c r="H429" s="17" t="str">
        <f>_xlfn.XLOOKUP(A429,'Patient Demographics'!A429:A1428,'Patient Demographics'!C429:C1428,"Not Found")</f>
        <v>Female</v>
      </c>
      <c r="I429" s="100" t="str">
        <f>_xlfn.XLOOKUP(A429,'Patient Health Records'!A429:A1428,'Patient Health Records'!B429:B1428,"Not Found")</f>
        <v>A+</v>
      </c>
      <c r="J429" s="100" t="b">
        <f>_xlfn.XLOOKUP(A429,'Patient Health Records'!A429:A1428,'Patient Health Records'!H429:H1428,"Not Found")</f>
        <v>0</v>
      </c>
      <c r="K429" s="100" t="b">
        <f>_xlfn.XLOOKUP(A429,'Patient Health Records'!A429:A1428,'Patient Health Records'!J429:J1428,"Not Found")</f>
        <v>0</v>
      </c>
      <c r="L429" s="100" t="b">
        <f>_xlfn.XLOOKUP(A429,'Billing Details'!A:A,'Billing Details'!K:K,"Not Found")</f>
        <v>1</v>
      </c>
      <c r="M429" s="100" t="str">
        <f>_xlfn.XLOOKUP(A429,'Patient Education'!A:A,'Patient Education'!B:B,"Not Found")</f>
        <v>Master's Degree</v>
      </c>
      <c r="N429" s="100" t="str">
        <f>_xlfn.XLOOKUP(A429,'Patient Education'!A:A,'Patient Education'!C:C,"None")</f>
        <v>Manager</v>
      </c>
      <c r="O429" s="100">
        <f>_xlfn.XLOOKUP(A429,'Patient Demographics'!A:A,'Patient Demographics'!I:I,"Not Found")</f>
        <v>5</v>
      </c>
      <c r="P429" s="100" t="str" cm="1">
        <f t="array" ref="P429">_xlfn.IFS(
 O429 &lt;= 2, "Very Low",
 O429 &lt;= 5, "Low",
 O429 &lt;= 10, "Lower-Middle",
 O429 &lt;= 25, "Middle",
 O429 &lt;= 50, "Upper-Middle",
 O429 &lt;= 100, "High",
 O429 &lt;= 200, "Very High",
 O429 &lt;= 400, "Ultra High"
)</f>
        <v>Low</v>
      </c>
      <c r="Q429" s="33">
        <f>_xlfn.XLOOKUP(A429,'Patient Health Records'!A:A,'Patient Health Records'!E:E,"Not Found")</f>
        <v>34.352399737015119</v>
      </c>
      <c r="R429" s="100" t="b">
        <f>_xlfn.XLOOKUP(A429,'Patient Health Records'!A429:A1428,'Patient Health Records'!T429:T1428,"Not Found")</f>
        <v>1</v>
      </c>
      <c r="S429" s="100" t="b" cm="1">
        <f t="array" ref="S429">_xlfn.SWITCH(R429, "Yes", TRUE, "No", FALSE, R429)</f>
        <v>1</v>
      </c>
      <c r="T429" s="100" t="str">
        <f>_xlfn.XLOOKUP(A429,'Patient Health Records'!A:A,'Patient Health Records'!V:V,"Not Found")</f>
        <v>Diabetes</v>
      </c>
      <c r="U429" s="100" t="str">
        <f>_xlfn.XLOOKUP(A429,'Patient Health Records'!A:A,'Patient Health Records'!X:X,"Not Found")</f>
        <v>Ongoing Treatment</v>
      </c>
      <c r="V429" s="100" t="b">
        <f>_xlfn.XLOOKUP(A429,'Billing Details'!A:A,'Billing Details'!K:K,"Not Found")</f>
        <v>1</v>
      </c>
      <c r="W429" s="100" t="str">
        <f>_xlfn.XLOOKUP(A429,'Billing Details'!A:A,'Billing Details'!J:J,"Not Found")</f>
        <v>Aetna</v>
      </c>
      <c r="X429" s="100" t="b">
        <f>_xlfn.XLOOKUP(A429,'Patient Health Records'!A:A,'Patient Health Records'!P:P,"Not Found")</f>
        <v>1</v>
      </c>
      <c r="Y429" s="100" t="b" cm="1">
        <f t="array" ref="Y429">_xlfn.SWITCH(X429, "Yes", TRUE, "No", FALSE, X429)</f>
        <v>1</v>
      </c>
      <c r="Z429" s="100" t="b">
        <f>_xlfn.XLOOKUP(A429,'Patient Health Records'!A:A,'Patient Health Records'!T:T,"Not Found")</f>
        <v>1</v>
      </c>
      <c r="AA429" s="100" t="b" cm="1">
        <f t="array" ref="AA429">_xlfn.SWITCH(Z429, "Yes", TRUE, "No", FALSE, Z429)</f>
        <v>1</v>
      </c>
      <c r="AB429" s="100" t="b">
        <f>_xlfn.XLOOKUP(A429,'Patient Health Records'!A:A,'Patient Health Records'!K:K,"Not Found")</f>
        <v>1</v>
      </c>
      <c r="AC429" s="100" t="b" cm="1">
        <f t="array" ref="AC429">_xlfn.SWITCH(AB429, "Yes", TRUE, "No", FALSE, AB429)</f>
        <v>1</v>
      </c>
    </row>
    <row r="430" spans="1:29">
      <c r="A430" s="2" t="s">
        <v>734</v>
      </c>
      <c r="B430" s="100" t="str">
        <f>_xlfn.XLOOKUP(A430,'Patient Demographics'!A430:A1429,'Patient Demographics'!H430:H1429,"Not Found")</f>
        <v>Senior</v>
      </c>
      <c r="C430" s="100" t="str">
        <f>_xlfn.XLOOKUP(A430,'Patient Demographics'!A430:A1429,'Patient Demographics'!L430:L1429,"Not Found")</f>
        <v>North</v>
      </c>
      <c r="D430" s="100" t="str">
        <f>_xlfn.XLOOKUP(A430,'Patient Demographics'!A:A,'Patient Demographics'!J:J,"Not Found")</f>
        <v>Punjab</v>
      </c>
      <c r="E430" s="100">
        <f>_xlfn.XLOOKUP(A430,'Billing Details'!A430:A1429,'Billing Details'!E430:E1429,"Not Found")</f>
        <v>40000</v>
      </c>
      <c r="F430" s="100">
        <f>_xlfn.XLOOKUP(A430,'Billing Details'!A430:A1429,'Billing Details'!M430:M1429,"Not Found")</f>
        <v>33618.6</v>
      </c>
      <c r="G430" s="100">
        <f>_xlfn.XLOOKUP(A430,'Patient Health Records'!A430:A1429,'Patient Health Records'!G430:G1429,"Not Found")</f>
        <v>58.9</v>
      </c>
      <c r="H430" s="17" t="str">
        <f>_xlfn.XLOOKUP(A430,'Patient Demographics'!A430:A1429,'Patient Demographics'!C430:C1429,"Not Found")</f>
        <v>Male</v>
      </c>
      <c r="I430" s="100" t="str">
        <f>_xlfn.XLOOKUP(A430,'Patient Health Records'!A430:A1429,'Patient Health Records'!B430:B1429,"Not Found")</f>
        <v>AB+</v>
      </c>
      <c r="J430" s="100" t="b">
        <f>_xlfn.XLOOKUP(A430,'Patient Health Records'!A430:A1429,'Patient Health Records'!H430:H1429,"Not Found")</f>
        <v>0</v>
      </c>
      <c r="K430" s="100" t="b">
        <f>_xlfn.XLOOKUP(A430,'Patient Health Records'!A430:A1429,'Patient Health Records'!J430:J1429,"Not Found")</f>
        <v>0</v>
      </c>
      <c r="L430" s="100" t="b">
        <f>_xlfn.XLOOKUP(A430,'Billing Details'!A:A,'Billing Details'!K:K,"Not Found")</f>
        <v>1</v>
      </c>
      <c r="M430" s="100" t="str">
        <f>_xlfn.XLOOKUP(A430,'Patient Education'!A:A,'Patient Education'!B:B,"Not Found")</f>
        <v>Post-graduate</v>
      </c>
      <c r="N430" s="100" t="str">
        <f>_xlfn.XLOOKUP(A430,'Patient Education'!A:A,'Patient Education'!C:C,"None")</f>
        <v>Scientist</v>
      </c>
      <c r="O430" s="100">
        <f>_xlfn.XLOOKUP(A430,'Patient Demographics'!A:A,'Patient Demographics'!I:I,"Not Found")</f>
        <v>2</v>
      </c>
      <c r="P430" s="100" t="str" cm="1">
        <f t="array" ref="P430">_xlfn.IFS(
 O430 &lt;= 2, "Very Low",
 O430 &lt;= 5, "Low",
 O430 &lt;= 10, "Lower-Middle",
 O430 &lt;= 25, "Middle",
 O430 &lt;= 50, "Upper-Middle",
 O430 &lt;= 100, "High",
 O430 &lt;= 200, "Very High",
 O430 &lt;= 400, "Ultra High"
)</f>
        <v>Very Low</v>
      </c>
      <c r="Q430" s="33">
        <f>_xlfn.XLOOKUP(A430,'Patient Health Records'!A:A,'Patient Health Records'!E:E,"Not Found")</f>
        <v>22.168692837517408</v>
      </c>
      <c r="R430" s="100" t="b">
        <f>_xlfn.XLOOKUP(A430,'Patient Health Records'!A430:A1429,'Patient Health Records'!T430:T1429,"Not Found")</f>
        <v>0</v>
      </c>
      <c r="S430" s="100" t="b" cm="1">
        <f t="array" ref="S430">_xlfn.SWITCH(R430, "Yes", TRUE, "No", FALSE, R430)</f>
        <v>0</v>
      </c>
      <c r="T430" s="100" t="str">
        <f>_xlfn.XLOOKUP(A430,'Patient Health Records'!A:A,'Patient Health Records'!V:V,"Not Found")</f>
        <v>Fractured Leg</v>
      </c>
      <c r="U430" s="100" t="str">
        <f>_xlfn.XLOOKUP(A430,'Patient Health Records'!A:A,'Patient Health Records'!X:X,"Not Found")</f>
        <v>Recovered</v>
      </c>
      <c r="V430" s="100" t="b">
        <f>_xlfn.XLOOKUP(A430,'Billing Details'!A:A,'Billing Details'!K:K,"Not Found")</f>
        <v>1</v>
      </c>
      <c r="W430" s="100" t="str">
        <f>_xlfn.XLOOKUP(A430,'Billing Details'!A:A,'Billing Details'!J:J,"Not Found")</f>
        <v>UnitedHealthcare</v>
      </c>
      <c r="X430" s="100" t="b">
        <f>_xlfn.XLOOKUP(A430,'Patient Health Records'!A:A,'Patient Health Records'!P:P,"Not Found")</f>
        <v>0</v>
      </c>
      <c r="Y430" s="100" t="b" cm="1">
        <f t="array" ref="Y430">_xlfn.SWITCH(X430, "Yes", TRUE, "No", FALSE, X430)</f>
        <v>0</v>
      </c>
      <c r="Z430" s="100" t="b">
        <f>_xlfn.XLOOKUP(A430,'Patient Health Records'!A:A,'Patient Health Records'!T:T,"Not Found")</f>
        <v>0</v>
      </c>
      <c r="AA430" s="100" t="b" cm="1">
        <f t="array" ref="AA430">_xlfn.SWITCH(Z430, "Yes", TRUE, "No", FALSE, Z430)</f>
        <v>0</v>
      </c>
      <c r="AB430" s="100" t="b">
        <f>_xlfn.XLOOKUP(A430,'Patient Health Records'!A:A,'Patient Health Records'!K:K,"Not Found")</f>
        <v>0</v>
      </c>
      <c r="AC430" s="100" t="b" cm="1">
        <f t="array" ref="AC430">_xlfn.SWITCH(AB430, "Yes", TRUE, "No", FALSE, AB430)</f>
        <v>0</v>
      </c>
    </row>
    <row r="431" spans="1:29">
      <c r="A431" s="2" t="s">
        <v>735</v>
      </c>
      <c r="B431" s="100" t="str">
        <f>_xlfn.XLOOKUP(A431,'Patient Demographics'!A431:A1430,'Patient Demographics'!H431:H1430,"Not Found")</f>
        <v>Middle-aged</v>
      </c>
      <c r="C431" s="100" t="str">
        <f>_xlfn.XLOOKUP(A431,'Patient Demographics'!A431:A1430,'Patient Demographics'!L431:L1430,"Not Found")</f>
        <v>South</v>
      </c>
      <c r="D431" s="100" t="str">
        <f>_xlfn.XLOOKUP(A431,'Patient Demographics'!A:A,'Patient Demographics'!J:J,"Not Found")</f>
        <v>Tamil Nadu</v>
      </c>
      <c r="E431" s="100">
        <f>_xlfn.XLOOKUP(A431,'Billing Details'!A431:A1430,'Billing Details'!E431:E1430,"Not Found")</f>
        <v>72000</v>
      </c>
      <c r="F431" s="100">
        <f>_xlfn.XLOOKUP(A431,'Billing Details'!A431:A1430,'Billing Details'!M431:M1430,"Not Found")</f>
        <v>58499.199999999997</v>
      </c>
      <c r="G431" s="100">
        <f>_xlfn.XLOOKUP(A431,'Patient Health Records'!A431:A1430,'Patient Health Records'!G431:G1430,"Not Found")</f>
        <v>79</v>
      </c>
      <c r="H431" s="17" t="str">
        <f>_xlfn.XLOOKUP(A431,'Patient Demographics'!A431:A1430,'Patient Demographics'!C431:C1430,"Not Found")</f>
        <v>Female</v>
      </c>
      <c r="I431" s="100" t="str">
        <f>_xlfn.XLOOKUP(A431,'Patient Health Records'!A431:A1430,'Patient Health Records'!B431:B1430,"Not Found")</f>
        <v>B-</v>
      </c>
      <c r="J431" s="100" t="b">
        <f>_xlfn.XLOOKUP(A431,'Patient Health Records'!A431:A1430,'Patient Health Records'!H431:H1430,"Not Found")</f>
        <v>0</v>
      </c>
      <c r="K431" s="100" t="b">
        <f>_xlfn.XLOOKUP(A431,'Patient Health Records'!A431:A1430,'Patient Health Records'!J431:J1430,"Not Found")</f>
        <v>0</v>
      </c>
      <c r="L431" s="100" t="b">
        <f>_xlfn.XLOOKUP(A431,'Billing Details'!A:A,'Billing Details'!K:K,"Not Found")</f>
        <v>1</v>
      </c>
      <c r="M431" s="100" t="str">
        <f>_xlfn.XLOOKUP(A431,'Patient Education'!A:A,'Patient Education'!B:B,"Not Found")</f>
        <v>Master's Degree</v>
      </c>
      <c r="N431" s="100" t="str">
        <f>_xlfn.XLOOKUP(A431,'Patient Education'!A:A,'Patient Education'!C:C,"None")</f>
        <v>Senior Executive</v>
      </c>
      <c r="O431" s="100">
        <f>_xlfn.XLOOKUP(A431,'Patient Demographics'!A:A,'Patient Demographics'!I:I,"Not Found")</f>
        <v>5</v>
      </c>
      <c r="P431" s="100" t="str" cm="1">
        <f t="array" ref="P431">_xlfn.IFS(
 O431 &lt;= 2, "Very Low",
 O431 &lt;= 5, "Low",
 O431 &lt;= 10, "Lower-Middle",
 O431 &lt;= 25, "Middle",
 O431 &lt;= 50, "Upper-Middle",
 O431 &lt;= 100, "High",
 O431 &lt;= 200, "Very High",
 O431 &lt;= 400, "Ultra High"
)</f>
        <v>Low</v>
      </c>
      <c r="Q431" s="33">
        <f>_xlfn.XLOOKUP(A431,'Patient Health Records'!A:A,'Patient Health Records'!E:E,"Not Found")</f>
        <v>29.372397382510414</v>
      </c>
      <c r="R431" s="100" t="b">
        <f>_xlfn.XLOOKUP(A431,'Patient Health Records'!A431:A1430,'Patient Health Records'!T431:T1430,"Not Found")</f>
        <v>1</v>
      </c>
      <c r="S431" s="100" t="b" cm="1">
        <f t="array" ref="S431">_xlfn.SWITCH(R431, "Yes", TRUE, "No", FALSE, R431)</f>
        <v>1</v>
      </c>
      <c r="T431" s="100" t="str">
        <f>_xlfn.XLOOKUP(A431,'Patient Health Records'!A:A,'Patient Health Records'!V:V,"Not Found")</f>
        <v>Heart Attack</v>
      </c>
      <c r="U431" s="100" t="str">
        <f>_xlfn.XLOOKUP(A431,'Patient Health Records'!A:A,'Patient Health Records'!X:X,"Not Found")</f>
        <v>Ongoing Treatment</v>
      </c>
      <c r="V431" s="100" t="b">
        <f>_xlfn.XLOOKUP(A431,'Billing Details'!A:A,'Billing Details'!K:K,"Not Found")</f>
        <v>1</v>
      </c>
      <c r="W431" s="100" t="str">
        <f>_xlfn.XLOOKUP(A431,'Billing Details'!A:A,'Billing Details'!J:J,"Not Found")</f>
        <v>Blue Cross</v>
      </c>
      <c r="X431" s="100" t="b">
        <f>_xlfn.XLOOKUP(A431,'Patient Health Records'!A:A,'Patient Health Records'!P:P,"Not Found")</f>
        <v>1</v>
      </c>
      <c r="Y431" s="100" t="b" cm="1">
        <f t="array" ref="Y431">_xlfn.SWITCH(X431, "Yes", TRUE, "No", FALSE, X431)</f>
        <v>1</v>
      </c>
      <c r="Z431" s="100" t="b">
        <f>_xlfn.XLOOKUP(A431,'Patient Health Records'!A:A,'Patient Health Records'!T:T,"Not Found")</f>
        <v>1</v>
      </c>
      <c r="AA431" s="100" t="b" cm="1">
        <f t="array" ref="AA431">_xlfn.SWITCH(Z431, "Yes", TRUE, "No", FALSE, Z431)</f>
        <v>1</v>
      </c>
      <c r="AB431" s="100" t="b">
        <f>_xlfn.XLOOKUP(A431,'Patient Health Records'!A:A,'Patient Health Records'!K:K,"Not Found")</f>
        <v>0</v>
      </c>
      <c r="AC431" s="100" t="b" cm="1">
        <f t="array" ref="AC431">_xlfn.SWITCH(AB431, "Yes", TRUE, "No", FALSE, AB431)</f>
        <v>0</v>
      </c>
    </row>
    <row r="432" spans="1:29">
      <c r="A432" s="2" t="s">
        <v>736</v>
      </c>
      <c r="B432" s="100" t="str">
        <f>_xlfn.XLOOKUP(A432,'Patient Demographics'!A432:A1431,'Patient Demographics'!H432:H1431,"Not Found")</f>
        <v>Middle-aged</v>
      </c>
      <c r="C432" s="100" t="str">
        <f>_xlfn.XLOOKUP(A432,'Patient Demographics'!A432:A1431,'Patient Demographics'!L432:L1431,"Not Found")</f>
        <v>East</v>
      </c>
      <c r="D432" s="100" t="str">
        <f>_xlfn.XLOOKUP(A432,'Patient Demographics'!A:A,'Patient Demographics'!J:J,"Not Found")</f>
        <v>West Bengal</v>
      </c>
      <c r="E432" s="100">
        <f>_xlfn.XLOOKUP(A432,'Billing Details'!A432:A1431,'Billing Details'!E432:E1431,"Not Found")</f>
        <v>12000</v>
      </c>
      <c r="F432" s="100">
        <f>_xlfn.XLOOKUP(A432,'Billing Details'!A432:A1431,'Billing Details'!M432:M1431,"Not Found")</f>
        <v>6952.4400000000005</v>
      </c>
      <c r="G432" s="100">
        <f>_xlfn.XLOOKUP(A432,'Patient Health Records'!A432:A1431,'Patient Health Records'!G432:G1431,"Not Found")</f>
        <v>98.2</v>
      </c>
      <c r="H432" s="17" t="str">
        <f>_xlfn.XLOOKUP(A432,'Patient Demographics'!A432:A1431,'Patient Demographics'!C432:C1431,"Not Found")</f>
        <v>Male</v>
      </c>
      <c r="I432" s="100" t="str">
        <f>_xlfn.XLOOKUP(A432,'Patient Health Records'!A432:A1431,'Patient Health Records'!B432:B1431,"Not Found")</f>
        <v>O-</v>
      </c>
      <c r="J432" s="100" t="b">
        <f>_xlfn.XLOOKUP(A432,'Patient Health Records'!A432:A1431,'Patient Health Records'!H432:H1431,"Not Found")</f>
        <v>0</v>
      </c>
      <c r="K432" s="100" t="b">
        <f>_xlfn.XLOOKUP(A432,'Patient Health Records'!A432:A1431,'Patient Health Records'!J432:J1431,"Not Found")</f>
        <v>0</v>
      </c>
      <c r="L432" s="100" t="b">
        <f>_xlfn.XLOOKUP(A432,'Billing Details'!A:A,'Billing Details'!K:K,"Not Found")</f>
        <v>1</v>
      </c>
      <c r="M432" s="100" t="str">
        <f>_xlfn.XLOOKUP(A432,'Patient Education'!A:A,'Patient Education'!B:B,"Not Found")</f>
        <v>School</v>
      </c>
      <c r="N432" s="100" t="str">
        <f>_xlfn.XLOOKUP(A432,'Patient Education'!A:A,'Patient Education'!C:C,"None")</f>
        <v>Retail Worker</v>
      </c>
      <c r="O432" s="100">
        <f>_xlfn.XLOOKUP(A432,'Patient Demographics'!A:A,'Patient Demographics'!I:I,"Not Found")</f>
        <v>120</v>
      </c>
      <c r="P432" s="100" t="str" cm="1">
        <f t="array" ref="P432">_xlfn.IFS(
 O432 &lt;= 2, "Very Low",
 O432 &lt;= 5, "Low",
 O432 &lt;= 10, "Lower-Middle",
 O432 &lt;= 25, "Middle",
 O432 &lt;= 50, "Upper-Middle",
 O432 &lt;= 100, "High",
 O432 &lt;= 200, "Very High",
 O432 &lt;= 400, "Ultra High"
)</f>
        <v>Very High</v>
      </c>
      <c r="Q432" s="33">
        <f>_xlfn.XLOOKUP(A432,'Patient Health Records'!A:A,'Patient Health Records'!E:E,"Not Found")</f>
        <v>31.34476044559354</v>
      </c>
      <c r="R432" s="100" t="b">
        <f>_xlfn.XLOOKUP(A432,'Patient Health Records'!A432:A1431,'Patient Health Records'!T432:T1431,"Not Found")</f>
        <v>1</v>
      </c>
      <c r="S432" s="100" t="b" cm="1">
        <f t="array" ref="S432">_xlfn.SWITCH(R432, "Yes", TRUE, "No", FALSE, R432)</f>
        <v>1</v>
      </c>
      <c r="T432" s="100" t="str">
        <f>_xlfn.XLOOKUP(A432,'Patient Health Records'!A:A,'Patient Health Records'!V:V,"Not Found")</f>
        <v>Kidney Stones</v>
      </c>
      <c r="U432" s="100" t="str">
        <f>_xlfn.XLOOKUP(A432,'Patient Health Records'!A:A,'Patient Health Records'!X:X,"Not Found")</f>
        <v>Ongoing Treatment</v>
      </c>
      <c r="V432" s="100" t="b">
        <f>_xlfn.XLOOKUP(A432,'Billing Details'!A:A,'Billing Details'!K:K,"Not Found")</f>
        <v>1</v>
      </c>
      <c r="W432" s="100" t="str">
        <f>_xlfn.XLOOKUP(A432,'Billing Details'!A:A,'Billing Details'!J:J,"Not Found")</f>
        <v>Cigna</v>
      </c>
      <c r="X432" s="100" t="b">
        <f>_xlfn.XLOOKUP(A432,'Patient Health Records'!A:A,'Patient Health Records'!P:P,"Not Found")</f>
        <v>0</v>
      </c>
      <c r="Y432" s="100" t="b" cm="1">
        <f t="array" ref="Y432">_xlfn.SWITCH(X432, "Yes", TRUE, "No", FALSE, X432)</f>
        <v>0</v>
      </c>
      <c r="Z432" s="100" t="b">
        <f>_xlfn.XLOOKUP(A432,'Patient Health Records'!A:A,'Patient Health Records'!T:T,"Not Found")</f>
        <v>1</v>
      </c>
      <c r="AA432" s="100" t="b" cm="1">
        <f t="array" ref="AA432">_xlfn.SWITCH(Z432, "Yes", TRUE, "No", FALSE, Z432)</f>
        <v>1</v>
      </c>
      <c r="AB432" s="100" t="b">
        <f>_xlfn.XLOOKUP(A432,'Patient Health Records'!A:A,'Patient Health Records'!K:K,"Not Found")</f>
        <v>0</v>
      </c>
      <c r="AC432" s="100" t="b" cm="1">
        <f t="array" ref="AC432">_xlfn.SWITCH(AB432, "Yes", TRUE, "No", FALSE, AB432)</f>
        <v>0</v>
      </c>
    </row>
    <row r="433" spans="1:29">
      <c r="A433" s="2" t="s">
        <v>737</v>
      </c>
      <c r="B433" s="100" t="str">
        <f>_xlfn.XLOOKUP(A433,'Patient Demographics'!A433:A1432,'Patient Demographics'!H433:H1432,"Not Found")</f>
        <v>Adult</v>
      </c>
      <c r="C433" s="100" t="str">
        <f>_xlfn.XLOOKUP(A433,'Patient Demographics'!A433:A1432,'Patient Demographics'!L433:L1432,"Not Found")</f>
        <v>North</v>
      </c>
      <c r="D433" s="100" t="str">
        <f>_xlfn.XLOOKUP(A433,'Patient Demographics'!A:A,'Patient Demographics'!J:J,"Not Found")</f>
        <v>Uttar Pradesh</v>
      </c>
      <c r="E433" s="100">
        <f>_xlfn.XLOOKUP(A433,'Billing Details'!A433:A1432,'Billing Details'!E433:E1432,"Not Found")</f>
        <v>54000</v>
      </c>
      <c r="F433" s="100">
        <f>_xlfn.XLOOKUP(A433,'Billing Details'!A433:A1432,'Billing Details'!M433:M1432,"Not Found")</f>
        <v>34491.06</v>
      </c>
      <c r="G433" s="100">
        <f>_xlfn.XLOOKUP(A433,'Patient Health Records'!A433:A1432,'Patient Health Records'!G433:G1432,"Not Found")</f>
        <v>74.7</v>
      </c>
      <c r="H433" s="17" t="str">
        <f>_xlfn.XLOOKUP(A433,'Patient Demographics'!A433:A1432,'Patient Demographics'!C433:C1432,"Not Found")</f>
        <v>Female</v>
      </c>
      <c r="I433" s="100" t="str">
        <f>_xlfn.XLOOKUP(A433,'Patient Health Records'!A433:A1432,'Patient Health Records'!B433:B1432,"Not Found")</f>
        <v>A-</v>
      </c>
      <c r="J433" s="100" t="b">
        <f>_xlfn.XLOOKUP(A433,'Patient Health Records'!A433:A1432,'Patient Health Records'!H433:H1432,"Not Found")</f>
        <v>0</v>
      </c>
      <c r="K433" s="100" t="b">
        <f>_xlfn.XLOOKUP(A433,'Patient Health Records'!A433:A1432,'Patient Health Records'!J433:J1432,"Not Found")</f>
        <v>0</v>
      </c>
      <c r="L433" s="100" t="b">
        <f>_xlfn.XLOOKUP(A433,'Billing Details'!A:A,'Billing Details'!K:K,"Not Found")</f>
        <v>1</v>
      </c>
      <c r="M433" s="100" t="str">
        <f>_xlfn.XLOOKUP(A433,'Patient Education'!A:A,'Patient Education'!B:B,"Not Found")</f>
        <v>Bachelor's Degree</v>
      </c>
      <c r="N433" s="100" t="str">
        <f>_xlfn.XLOOKUP(A433,'Patient Education'!A:A,'Patient Education'!C:C,"None")</f>
        <v>Junior Executive</v>
      </c>
      <c r="O433" s="100">
        <f>_xlfn.XLOOKUP(A433,'Patient Demographics'!A:A,'Patient Demographics'!I:I,"Not Found")</f>
        <v>0.5</v>
      </c>
      <c r="P433" s="100" t="str" cm="1">
        <f t="array" ref="P433">_xlfn.IFS(
 O433 &lt;= 2, "Very Low",
 O433 &lt;= 5, "Low",
 O433 &lt;= 10, "Lower-Middle",
 O433 &lt;= 25, "Middle",
 O433 &lt;= 50, "Upper-Middle",
 O433 &lt;= 100, "High",
 O433 &lt;= 200, "Very High",
 O433 &lt;= 400, "Ultra High"
)</f>
        <v>Very Low</v>
      </c>
      <c r="Q433" s="33">
        <f>_xlfn.XLOOKUP(A433,'Patient Health Records'!A:A,'Patient Health Records'!E:E,"Not Found")</f>
        <v>24.673008323424494</v>
      </c>
      <c r="R433" s="100" t="b">
        <f>_xlfn.XLOOKUP(A433,'Patient Health Records'!A433:A1432,'Patient Health Records'!T433:T1432,"Not Found")</f>
        <v>0</v>
      </c>
      <c r="S433" s="100" t="b" cm="1">
        <f t="array" ref="S433">_xlfn.SWITCH(R433, "Yes", TRUE, "No", FALSE, R433)</f>
        <v>0</v>
      </c>
      <c r="T433" s="100" t="str">
        <f>_xlfn.XLOOKUP(A433,'Patient Health Records'!A:A,'Patient Health Records'!V:V,"Not Found")</f>
        <v>Prostate Cancer</v>
      </c>
      <c r="U433" s="100" t="str">
        <f>_xlfn.XLOOKUP(A433,'Patient Health Records'!A:A,'Patient Health Records'!X:X,"Not Found")</f>
        <v>Ongoing Treatment</v>
      </c>
      <c r="V433" s="100" t="b">
        <f>_xlfn.XLOOKUP(A433,'Billing Details'!A:A,'Billing Details'!K:K,"Not Found")</f>
        <v>1</v>
      </c>
      <c r="W433" s="100" t="str">
        <f>_xlfn.XLOOKUP(A433,'Billing Details'!A:A,'Billing Details'!J:J,"Not Found")</f>
        <v>Aetna</v>
      </c>
      <c r="X433" s="100" t="b">
        <f>_xlfn.XLOOKUP(A433,'Patient Health Records'!A:A,'Patient Health Records'!P:P,"Not Found")</f>
        <v>0</v>
      </c>
      <c r="Y433" s="100" t="b" cm="1">
        <f t="array" ref="Y433">_xlfn.SWITCH(X433, "Yes", TRUE, "No", FALSE, X433)</f>
        <v>0</v>
      </c>
      <c r="Z433" s="100" t="b">
        <f>_xlfn.XLOOKUP(A433,'Patient Health Records'!A:A,'Patient Health Records'!T:T,"Not Found")</f>
        <v>0</v>
      </c>
      <c r="AA433" s="100" t="b" cm="1">
        <f t="array" ref="AA433">_xlfn.SWITCH(Z433, "Yes", TRUE, "No", FALSE, Z433)</f>
        <v>0</v>
      </c>
      <c r="AB433" s="100" t="b">
        <f>_xlfn.XLOOKUP(A433,'Patient Health Records'!A:A,'Patient Health Records'!K:K,"Not Found")</f>
        <v>0</v>
      </c>
      <c r="AC433" s="100" t="b" cm="1">
        <f t="array" ref="AC433">_xlfn.SWITCH(AB433, "Yes", TRUE, "No", FALSE, AB433)</f>
        <v>0</v>
      </c>
    </row>
    <row r="434" spans="1:29">
      <c r="A434" s="2" t="s">
        <v>739</v>
      </c>
      <c r="B434" s="100" t="str">
        <f>_xlfn.XLOOKUP(A434,'Patient Demographics'!A434:A1433,'Patient Demographics'!H434:H1433,"Not Found")</f>
        <v>Middle-aged</v>
      </c>
      <c r="C434" s="100" t="str">
        <f>_xlfn.XLOOKUP(A434,'Patient Demographics'!A434:A1433,'Patient Demographics'!L434:L1433,"Not Found")</f>
        <v>South</v>
      </c>
      <c r="D434" s="100" t="str">
        <f>_xlfn.XLOOKUP(A434,'Patient Demographics'!A:A,'Patient Demographics'!J:J,"Not Found")</f>
        <v>Kerala</v>
      </c>
      <c r="E434" s="100">
        <f>_xlfn.XLOOKUP(A434,'Billing Details'!A434:A1433,'Billing Details'!E434:E1433,"Not Found")</f>
        <v>45000</v>
      </c>
      <c r="F434" s="100">
        <f>_xlfn.XLOOKUP(A434,'Billing Details'!A434:A1433,'Billing Details'!M434:M1433,"Not Found")</f>
        <v>24593.67</v>
      </c>
      <c r="G434" s="100">
        <f>_xlfn.XLOOKUP(A434,'Patient Health Records'!A434:A1433,'Patient Health Records'!G434:G1433,"Not Found")</f>
        <v>80.400000000000006</v>
      </c>
      <c r="H434" s="17" t="str">
        <f>_xlfn.XLOOKUP(A434,'Patient Demographics'!A434:A1433,'Patient Demographics'!C434:C1433,"Not Found")</f>
        <v>Female</v>
      </c>
      <c r="I434" s="100" t="str">
        <f>_xlfn.XLOOKUP(A434,'Patient Health Records'!A434:A1433,'Patient Health Records'!B434:B1433,"Not Found")</f>
        <v>O-</v>
      </c>
      <c r="J434" s="100" t="b">
        <f>_xlfn.XLOOKUP(A434,'Patient Health Records'!A434:A1433,'Patient Health Records'!H434:H1433,"Not Found")</f>
        <v>0</v>
      </c>
      <c r="K434" s="100" t="b">
        <f>_xlfn.XLOOKUP(A434,'Patient Health Records'!A434:A1433,'Patient Health Records'!J434:J1433,"Not Found")</f>
        <v>0</v>
      </c>
      <c r="L434" s="100" t="b">
        <f>_xlfn.XLOOKUP(A434,'Billing Details'!A:A,'Billing Details'!K:K,"Not Found")</f>
        <v>1</v>
      </c>
      <c r="M434" s="100" t="str">
        <f>_xlfn.XLOOKUP(A434,'Patient Education'!A:A,'Patient Education'!B:B,"Not Found")</f>
        <v>Uneducated</v>
      </c>
      <c r="N434" s="100" t="str">
        <f>_xlfn.XLOOKUP(A434,'Patient Education'!A:A,'Patient Education'!C:C,"None")</f>
        <v>Unemployed</v>
      </c>
      <c r="O434" s="100">
        <f>_xlfn.XLOOKUP(A434,'Patient Demographics'!A:A,'Patient Demographics'!I:I,"Not Found")</f>
        <v>200</v>
      </c>
      <c r="P434" s="100" t="str" cm="1">
        <f t="array" ref="P434">_xlfn.IFS(
 O434 &lt;= 2, "Very Low",
 O434 &lt;= 5, "Low",
 O434 &lt;= 10, "Lower-Middle",
 O434 &lt;= 25, "Middle",
 O434 &lt;= 50, "Upper-Middle",
 O434 &lt;= 100, "High",
 O434 &lt;= 200, "Very High",
 O434 &lt;= 400, "Ultra High"
)</f>
        <v>Very High</v>
      </c>
      <c r="Q434" s="33">
        <f>_xlfn.XLOOKUP(A434,'Patient Health Records'!A:A,'Patient Health Records'!E:E,"Not Found")</f>
        <v>29.531680440771357</v>
      </c>
      <c r="R434" s="100" t="b">
        <f>_xlfn.XLOOKUP(A434,'Patient Health Records'!A434:A1433,'Patient Health Records'!T434:T1433,"Not Found")</f>
        <v>1</v>
      </c>
      <c r="S434" s="100" t="b" cm="1">
        <f t="array" ref="S434">_xlfn.SWITCH(R434, "Yes", TRUE, "No", FALSE, R434)</f>
        <v>1</v>
      </c>
      <c r="T434" s="100" t="str">
        <f>_xlfn.XLOOKUP(A434,'Patient Health Records'!A:A,'Patient Health Records'!V:V,"Not Found")</f>
        <v>Heart Disease</v>
      </c>
      <c r="U434" s="100" t="str">
        <f>_xlfn.XLOOKUP(A434,'Patient Health Records'!A:A,'Patient Health Records'!X:X,"Not Found")</f>
        <v>Critical</v>
      </c>
      <c r="V434" s="100" t="b">
        <f>_xlfn.XLOOKUP(A434,'Billing Details'!A:A,'Billing Details'!K:K,"Not Found")</f>
        <v>1</v>
      </c>
      <c r="W434" s="100" t="str">
        <f>_xlfn.XLOOKUP(A434,'Billing Details'!A:A,'Billing Details'!J:J,"Not Found")</f>
        <v>Blue Cross</v>
      </c>
      <c r="X434" s="100" t="b">
        <f>_xlfn.XLOOKUP(A434,'Patient Health Records'!A:A,'Patient Health Records'!P:P,"Not Found")</f>
        <v>1</v>
      </c>
      <c r="Y434" s="100" t="b" cm="1">
        <f t="array" ref="Y434">_xlfn.SWITCH(X434, "Yes", TRUE, "No", FALSE, X434)</f>
        <v>1</v>
      </c>
      <c r="Z434" s="100" t="b">
        <f>_xlfn.XLOOKUP(A434,'Patient Health Records'!A:A,'Patient Health Records'!T:T,"Not Found")</f>
        <v>1</v>
      </c>
      <c r="AA434" s="100" t="b" cm="1">
        <f t="array" ref="AA434">_xlfn.SWITCH(Z434, "Yes", TRUE, "No", FALSE, Z434)</f>
        <v>1</v>
      </c>
      <c r="AB434" s="100" t="b">
        <f>_xlfn.XLOOKUP(A434,'Patient Health Records'!A:A,'Patient Health Records'!K:K,"Not Found")</f>
        <v>1</v>
      </c>
      <c r="AC434" s="100" t="b" cm="1">
        <f t="array" ref="AC434">_xlfn.SWITCH(AB434, "Yes", TRUE, "No", FALSE, AB434)</f>
        <v>1</v>
      </c>
    </row>
    <row r="435" spans="1:29">
      <c r="A435" s="2" t="s">
        <v>740</v>
      </c>
      <c r="B435" s="100" t="str">
        <f>_xlfn.XLOOKUP(A435,'Patient Demographics'!A435:A1434,'Patient Demographics'!H435:H1434,"Not Found")</f>
        <v>Middle-aged</v>
      </c>
      <c r="C435" s="100" t="str">
        <f>_xlfn.XLOOKUP(A435,'Patient Demographics'!A435:A1434,'Patient Demographics'!L435:L1434,"Not Found")</f>
        <v>South</v>
      </c>
      <c r="D435" s="100" t="str">
        <f>_xlfn.XLOOKUP(A435,'Patient Demographics'!A:A,'Patient Demographics'!J:J,"Not Found")</f>
        <v>Karnataka</v>
      </c>
      <c r="E435" s="100">
        <f>_xlfn.XLOOKUP(A435,'Billing Details'!A435:A1434,'Billing Details'!E435:E1434,"Not Found")</f>
        <v>100</v>
      </c>
      <c r="F435" s="100">
        <f>_xlfn.XLOOKUP(A435,'Billing Details'!A435:A1434,'Billing Details'!M435:M1434,"Not Found")</f>
        <v>52.32</v>
      </c>
      <c r="G435" s="100">
        <f>_xlfn.XLOOKUP(A435,'Patient Health Records'!A435:A1434,'Patient Health Records'!G435:G1434,"Not Found")</f>
        <v>60.8</v>
      </c>
      <c r="H435" s="17" t="str">
        <f>_xlfn.XLOOKUP(A435,'Patient Demographics'!A435:A1434,'Patient Demographics'!C435:C1434,"Not Found")</f>
        <v>Female</v>
      </c>
      <c r="I435" s="100" t="str">
        <f>_xlfn.XLOOKUP(A435,'Patient Health Records'!A435:A1434,'Patient Health Records'!B435:B1434,"Not Found")</f>
        <v>O-</v>
      </c>
      <c r="J435" s="100" t="b">
        <f>_xlfn.XLOOKUP(A435,'Patient Health Records'!A435:A1434,'Patient Health Records'!H435:H1434,"Not Found")</f>
        <v>0</v>
      </c>
      <c r="K435" s="100" t="b">
        <f>_xlfn.XLOOKUP(A435,'Patient Health Records'!A435:A1434,'Patient Health Records'!J435:J1434,"Not Found")</f>
        <v>1</v>
      </c>
      <c r="L435" s="100" t="b">
        <f>_xlfn.XLOOKUP(A435,'Billing Details'!A:A,'Billing Details'!K:K,"Not Found")</f>
        <v>1</v>
      </c>
      <c r="M435" s="100" t="str">
        <f>_xlfn.XLOOKUP(A435,'Patient Education'!A:A,'Patient Education'!B:B,"Not Found")</f>
        <v>Bachelor's Degree</v>
      </c>
      <c r="N435" s="100" t="str">
        <f>_xlfn.XLOOKUP(A435,'Patient Education'!A:A,'Patient Education'!C:C,"None")</f>
        <v>Teacher</v>
      </c>
      <c r="O435" s="100">
        <f>_xlfn.XLOOKUP(A435,'Patient Demographics'!A:A,'Patient Demographics'!I:I,"Not Found")</f>
        <v>12</v>
      </c>
      <c r="P435" s="100" t="str" cm="1">
        <f t="array" ref="P435">_xlfn.IFS(
 O435 &lt;= 2, "Very Low",
 O435 &lt;= 5, "Low",
 O435 &lt;= 10, "Lower-Middle",
 O435 &lt;= 25, "Middle",
 O435 &lt;= 50, "Upper-Middle",
 O435 &lt;= 100, "High",
 O435 &lt;= 200, "Very High",
 O435 &lt;= 400, "Ultra High"
)</f>
        <v>Middle</v>
      </c>
      <c r="Q435" s="33">
        <f>_xlfn.XLOOKUP(A435,'Patient Health Records'!A:A,'Patient Health Records'!E:E,"Not Found")</f>
        <v>25.636700961376285</v>
      </c>
      <c r="R435" s="100" t="b">
        <f>_xlfn.XLOOKUP(A435,'Patient Health Records'!A435:A1434,'Patient Health Records'!T435:T1434,"Not Found")</f>
        <v>0</v>
      </c>
      <c r="S435" s="100" t="b" cm="1">
        <f t="array" ref="S435">_xlfn.SWITCH(R435, "Yes", TRUE, "No", FALSE, R435)</f>
        <v>0</v>
      </c>
      <c r="T435" s="100" t="str">
        <f>_xlfn.XLOOKUP(A435,'Patient Health Records'!A:A,'Patient Health Records'!V:V,"Not Found")</f>
        <v>Diabetes</v>
      </c>
      <c r="U435" s="100" t="str">
        <f>_xlfn.XLOOKUP(A435,'Patient Health Records'!A:A,'Patient Health Records'!X:X,"Not Found")</f>
        <v>Critical</v>
      </c>
      <c r="V435" s="100" t="b">
        <f>_xlfn.XLOOKUP(A435,'Billing Details'!A:A,'Billing Details'!K:K,"Not Found")</f>
        <v>1</v>
      </c>
      <c r="W435" s="100" t="str">
        <f>_xlfn.XLOOKUP(A435,'Billing Details'!A:A,'Billing Details'!J:J,"Not Found")</f>
        <v>Cigna</v>
      </c>
      <c r="X435" s="100" t="b">
        <f>_xlfn.XLOOKUP(A435,'Patient Health Records'!A:A,'Patient Health Records'!P:P,"Not Found")</f>
        <v>0</v>
      </c>
      <c r="Y435" s="100" t="b" cm="1">
        <f t="array" ref="Y435">_xlfn.SWITCH(X435, "Yes", TRUE, "No", FALSE, X435)</f>
        <v>0</v>
      </c>
      <c r="Z435" s="100" t="b">
        <f>_xlfn.XLOOKUP(A435,'Patient Health Records'!A:A,'Patient Health Records'!T:T,"Not Found")</f>
        <v>0</v>
      </c>
      <c r="AA435" s="100" t="b" cm="1">
        <f t="array" ref="AA435">_xlfn.SWITCH(Z435, "Yes", TRUE, "No", FALSE, Z435)</f>
        <v>0</v>
      </c>
      <c r="AB435" s="100" t="b">
        <f>_xlfn.XLOOKUP(A435,'Patient Health Records'!A:A,'Patient Health Records'!K:K,"Not Found")</f>
        <v>0</v>
      </c>
      <c r="AC435" s="100" t="b" cm="1">
        <f t="array" ref="AC435">_xlfn.SWITCH(AB435, "Yes", TRUE, "No", FALSE, AB435)</f>
        <v>0</v>
      </c>
    </row>
    <row r="436" spans="1:29">
      <c r="A436" s="2" t="s">
        <v>741</v>
      </c>
      <c r="B436" s="100" t="str">
        <f>_xlfn.XLOOKUP(A436,'Patient Demographics'!A436:A1435,'Patient Demographics'!H436:H1435,"Not Found")</f>
        <v>Middle-aged</v>
      </c>
      <c r="C436" s="100" t="str">
        <f>_xlfn.XLOOKUP(A436,'Patient Demographics'!A436:A1435,'Patient Demographics'!L436:L1435,"Not Found")</f>
        <v>West</v>
      </c>
      <c r="D436" s="100" t="str">
        <f>_xlfn.XLOOKUP(A436,'Patient Demographics'!A:A,'Patient Demographics'!J:J,"Not Found")</f>
        <v>Gujarat</v>
      </c>
      <c r="E436" s="100">
        <f>_xlfn.XLOOKUP(A436,'Billing Details'!A436:A1435,'Billing Details'!E436:E1435,"Not Found")</f>
        <v>24000</v>
      </c>
      <c r="F436" s="100">
        <f>_xlfn.XLOOKUP(A436,'Billing Details'!A436:A1435,'Billing Details'!M436:M1435,"Not Found")</f>
        <v>18705.88</v>
      </c>
      <c r="G436" s="100">
        <f>_xlfn.XLOOKUP(A436,'Patient Health Records'!A436:A1435,'Patient Health Records'!G436:G1435,"Not Found")</f>
        <v>56</v>
      </c>
      <c r="H436" s="17" t="str">
        <f>_xlfn.XLOOKUP(A436,'Patient Demographics'!A436:A1435,'Patient Demographics'!C436:C1435,"Not Found")</f>
        <v>Male</v>
      </c>
      <c r="I436" s="100" t="str">
        <f>_xlfn.XLOOKUP(A436,'Patient Health Records'!A436:A1435,'Patient Health Records'!B436:B1435,"Not Found")</f>
        <v>B+</v>
      </c>
      <c r="J436" s="100" t="b">
        <f>_xlfn.XLOOKUP(A436,'Patient Health Records'!A436:A1435,'Patient Health Records'!H436:H1435,"Not Found")</f>
        <v>0</v>
      </c>
      <c r="K436" s="100" t="b">
        <f>_xlfn.XLOOKUP(A436,'Patient Health Records'!A436:A1435,'Patient Health Records'!J436:J1435,"Not Found")</f>
        <v>0</v>
      </c>
      <c r="L436" s="100" t="b">
        <f>_xlfn.XLOOKUP(A436,'Billing Details'!A:A,'Billing Details'!K:K,"Not Found")</f>
        <v>1</v>
      </c>
      <c r="M436" s="100" t="str">
        <f>_xlfn.XLOOKUP(A436,'Patient Education'!A:A,'Patient Education'!B:B,"Not Found")</f>
        <v>School</v>
      </c>
      <c r="N436" s="100" t="str">
        <f>_xlfn.XLOOKUP(A436,'Patient Education'!A:A,'Patient Education'!C:C,"None")</f>
        <v>Retail Worker</v>
      </c>
      <c r="O436" s="100">
        <f>_xlfn.XLOOKUP(A436,'Patient Demographics'!A:A,'Patient Demographics'!I:I,"Not Found")</f>
        <v>12</v>
      </c>
      <c r="P436" s="100" t="str" cm="1">
        <f t="array" ref="P436">_xlfn.IFS(
 O436 &lt;= 2, "Very Low",
 O436 &lt;= 5, "Low",
 O436 &lt;= 10, "Lower-Middle",
 O436 &lt;= 25, "Middle",
 O436 &lt;= 50, "Upper-Middle",
 O436 &lt;= 100, "High",
 O436 &lt;= 200, "Very High",
 O436 &lt;= 400, "Ultra High"
)</f>
        <v>Middle</v>
      </c>
      <c r="Q436" s="33">
        <f>_xlfn.XLOOKUP(A436,'Patient Health Records'!A:A,'Patient Health Records'!E:E,"Not Found")</f>
        <v>21.338210638622158</v>
      </c>
      <c r="R436" s="100" t="b">
        <f>_xlfn.XLOOKUP(A436,'Patient Health Records'!A436:A1435,'Patient Health Records'!T436:T1435,"Not Found")</f>
        <v>0</v>
      </c>
      <c r="S436" s="100" t="b" cm="1">
        <f t="array" ref="S436">_xlfn.SWITCH(R436, "Yes", TRUE, "No", FALSE, R436)</f>
        <v>0</v>
      </c>
      <c r="T436" s="100" t="str">
        <f>_xlfn.XLOOKUP(A436,'Patient Health Records'!A:A,'Patient Health Records'!V:V,"Not Found")</f>
        <v>Cancer</v>
      </c>
      <c r="U436" s="100" t="str">
        <f>_xlfn.XLOOKUP(A436,'Patient Health Records'!A:A,'Patient Health Records'!X:X,"Not Found")</f>
        <v>Critical</v>
      </c>
      <c r="V436" s="100" t="b">
        <f>_xlfn.XLOOKUP(A436,'Billing Details'!A:A,'Billing Details'!K:K,"Not Found")</f>
        <v>1</v>
      </c>
      <c r="W436" s="100" t="str">
        <f>_xlfn.XLOOKUP(A436,'Billing Details'!A:A,'Billing Details'!J:J,"Not Found")</f>
        <v>Aetna</v>
      </c>
      <c r="X436" s="100" t="b">
        <f>_xlfn.XLOOKUP(A436,'Patient Health Records'!A:A,'Patient Health Records'!P:P,"Not Found")</f>
        <v>0</v>
      </c>
      <c r="Y436" s="100" t="b" cm="1">
        <f t="array" ref="Y436">_xlfn.SWITCH(X436, "Yes", TRUE, "No", FALSE, X436)</f>
        <v>0</v>
      </c>
      <c r="Z436" s="100" t="b">
        <f>_xlfn.XLOOKUP(A436,'Patient Health Records'!A:A,'Patient Health Records'!T:T,"Not Found")</f>
        <v>0</v>
      </c>
      <c r="AA436" s="100" t="b" cm="1">
        <f t="array" ref="AA436">_xlfn.SWITCH(Z436, "Yes", TRUE, "No", FALSE, Z436)</f>
        <v>0</v>
      </c>
      <c r="AB436" s="100" t="b">
        <f>_xlfn.XLOOKUP(A436,'Patient Health Records'!A:A,'Patient Health Records'!K:K,"Not Found")</f>
        <v>0</v>
      </c>
      <c r="AC436" s="100" t="b" cm="1">
        <f t="array" ref="AC436">_xlfn.SWITCH(AB436, "Yes", TRUE, "No", FALSE, AB436)</f>
        <v>0</v>
      </c>
    </row>
    <row r="437" spans="1:29">
      <c r="A437" s="2" t="s">
        <v>742</v>
      </c>
      <c r="B437" s="100" t="str">
        <f>_xlfn.XLOOKUP(A437,'Patient Demographics'!A437:A1436,'Patient Demographics'!H437:H1436,"Not Found")</f>
        <v>Adult</v>
      </c>
      <c r="C437" s="100" t="str">
        <f>_xlfn.XLOOKUP(A437,'Patient Demographics'!A437:A1436,'Patient Demographics'!L437:L1436,"Not Found")</f>
        <v>West</v>
      </c>
      <c r="D437" s="100" t="str">
        <f>_xlfn.XLOOKUP(A437,'Patient Demographics'!A:A,'Patient Demographics'!J:J,"Not Found")</f>
        <v>Gujarat</v>
      </c>
      <c r="E437" s="100">
        <f>_xlfn.XLOOKUP(A437,'Billing Details'!A437:A1436,'Billing Details'!E437:E1436,"Not Found")</f>
        <v>18000</v>
      </c>
      <c r="F437" s="100">
        <f>_xlfn.XLOOKUP(A437,'Billing Details'!A437:A1436,'Billing Details'!M437:M1436,"Not Found")</f>
        <v>13355.46</v>
      </c>
      <c r="G437" s="100">
        <f>_xlfn.XLOOKUP(A437,'Patient Health Records'!A437:A1436,'Patient Health Records'!G437:G1436,"Not Found")</f>
        <v>74.400000000000006</v>
      </c>
      <c r="H437" s="17" t="str">
        <f>_xlfn.XLOOKUP(A437,'Patient Demographics'!A437:A1436,'Patient Demographics'!C437:C1436,"Not Found")</f>
        <v>Female</v>
      </c>
      <c r="I437" s="100" t="str">
        <f>_xlfn.XLOOKUP(A437,'Patient Health Records'!A437:A1436,'Patient Health Records'!B437:B1436,"Not Found")</f>
        <v>A-</v>
      </c>
      <c r="J437" s="100" t="b">
        <f>_xlfn.XLOOKUP(A437,'Patient Health Records'!A437:A1436,'Patient Health Records'!H437:H1436,"Not Found")</f>
        <v>0</v>
      </c>
      <c r="K437" s="100" t="b">
        <f>_xlfn.XLOOKUP(A437,'Patient Health Records'!A437:A1436,'Patient Health Records'!J437:J1436,"Not Found")</f>
        <v>0</v>
      </c>
      <c r="L437" s="100" t="b">
        <f>_xlfn.XLOOKUP(A437,'Billing Details'!A:A,'Billing Details'!K:K,"Not Found")</f>
        <v>1</v>
      </c>
      <c r="M437" s="100" t="str">
        <f>_xlfn.XLOOKUP(A437,'Patient Education'!A:A,'Patient Education'!B:B,"Not Found")</f>
        <v>Master's Degree</v>
      </c>
      <c r="N437" s="100" t="str">
        <f>_xlfn.XLOOKUP(A437,'Patient Education'!A:A,'Patient Education'!C:C,"None")</f>
        <v>Manager</v>
      </c>
      <c r="O437" s="100">
        <f>_xlfn.XLOOKUP(A437,'Patient Demographics'!A:A,'Patient Demographics'!I:I,"Not Found")</f>
        <v>5</v>
      </c>
      <c r="P437" s="100" t="str" cm="1">
        <f t="array" ref="P437">_xlfn.IFS(
 O437 &lt;= 2, "Very Low",
 O437 &lt;= 5, "Low",
 O437 &lt;= 10, "Lower-Middle",
 O437 &lt;= 25, "Middle",
 O437 &lt;= 50, "Upper-Middle",
 O437 &lt;= 100, "High",
 O437 &lt;= 200, "Very High",
 O437 &lt;= 400, "Ultra High"
)</f>
        <v>Low</v>
      </c>
      <c r="Q437" s="33">
        <f>_xlfn.XLOOKUP(A437,'Patient Health Records'!A:A,'Patient Health Records'!E:E,"Not Found")</f>
        <v>29.062499999999996</v>
      </c>
      <c r="R437" s="100" t="b">
        <f>_xlfn.XLOOKUP(A437,'Patient Health Records'!A437:A1436,'Patient Health Records'!T437:T1436,"Not Found")</f>
        <v>1</v>
      </c>
      <c r="S437" s="100" t="b" cm="1">
        <f t="array" ref="S437">_xlfn.SWITCH(R437, "Yes", TRUE, "No", FALSE, R437)</f>
        <v>1</v>
      </c>
      <c r="T437" s="100" t="str">
        <f>_xlfn.XLOOKUP(A437,'Patient Health Records'!A:A,'Patient Health Records'!V:V,"Not Found")</f>
        <v>Kidney Stones</v>
      </c>
      <c r="U437" s="100" t="str">
        <f>_xlfn.XLOOKUP(A437,'Patient Health Records'!A:A,'Patient Health Records'!X:X,"Not Found")</f>
        <v>Critical</v>
      </c>
      <c r="V437" s="100" t="b">
        <f>_xlfn.XLOOKUP(A437,'Billing Details'!A:A,'Billing Details'!K:K,"Not Found")</f>
        <v>1</v>
      </c>
      <c r="W437" s="100" t="str">
        <f>_xlfn.XLOOKUP(A437,'Billing Details'!A:A,'Billing Details'!J:J,"Not Found")</f>
        <v>Cigna</v>
      </c>
      <c r="X437" s="100" t="b">
        <f>_xlfn.XLOOKUP(A437,'Patient Health Records'!A:A,'Patient Health Records'!P:P,"Not Found")</f>
        <v>0</v>
      </c>
      <c r="Y437" s="100" t="b" cm="1">
        <f t="array" ref="Y437">_xlfn.SWITCH(X437, "Yes", TRUE, "No", FALSE, X437)</f>
        <v>0</v>
      </c>
      <c r="Z437" s="100" t="b">
        <f>_xlfn.XLOOKUP(A437,'Patient Health Records'!A:A,'Patient Health Records'!T:T,"Not Found")</f>
        <v>1</v>
      </c>
      <c r="AA437" s="100" t="b" cm="1">
        <f t="array" ref="AA437">_xlfn.SWITCH(Z437, "Yes", TRUE, "No", FALSE, Z437)</f>
        <v>1</v>
      </c>
      <c r="AB437" s="100" t="b">
        <f>_xlfn.XLOOKUP(A437,'Patient Health Records'!A:A,'Patient Health Records'!K:K,"Not Found")</f>
        <v>0</v>
      </c>
      <c r="AC437" s="100" t="b" cm="1">
        <f t="array" ref="AC437">_xlfn.SWITCH(AB437, "Yes", TRUE, "No", FALSE, AB437)</f>
        <v>0</v>
      </c>
    </row>
    <row r="438" spans="1:29">
      <c r="A438" s="2" t="s">
        <v>744</v>
      </c>
      <c r="B438" s="100" t="str">
        <f>_xlfn.XLOOKUP(A438,'Patient Demographics'!A438:A1437,'Patient Demographics'!H438:H1437,"Not Found")</f>
        <v>Senior</v>
      </c>
      <c r="C438" s="100" t="str">
        <f>_xlfn.XLOOKUP(A438,'Patient Demographics'!A438:A1437,'Patient Demographics'!L438:L1437,"Not Found")</f>
        <v>South</v>
      </c>
      <c r="D438" s="100" t="str">
        <f>_xlfn.XLOOKUP(A438,'Patient Demographics'!A:A,'Patient Demographics'!J:J,"Not Found")</f>
        <v>Kerala</v>
      </c>
      <c r="E438" s="100">
        <f>_xlfn.XLOOKUP(A438,'Billing Details'!A438:A1437,'Billing Details'!E438:E1437,"Not Found")</f>
        <v>54000</v>
      </c>
      <c r="F438" s="100">
        <f>_xlfn.XLOOKUP(A438,'Billing Details'!A438:A1437,'Billing Details'!M438:M1437,"Not Found")</f>
        <v>27150.75</v>
      </c>
      <c r="G438" s="100">
        <f>_xlfn.XLOOKUP(A438,'Patient Health Records'!A438:A1437,'Patient Health Records'!G438:G1437,"Not Found")</f>
        <v>63.4</v>
      </c>
      <c r="H438" s="17" t="str">
        <f>_xlfn.XLOOKUP(A438,'Patient Demographics'!A438:A1437,'Patient Demographics'!C438:C1437,"Not Found")</f>
        <v>Male</v>
      </c>
      <c r="I438" s="100" t="str">
        <f>_xlfn.XLOOKUP(A438,'Patient Health Records'!A438:A1437,'Patient Health Records'!B438:B1437,"Not Found")</f>
        <v>AB+</v>
      </c>
      <c r="J438" s="100" t="b">
        <f>_xlfn.XLOOKUP(A438,'Patient Health Records'!A438:A1437,'Patient Health Records'!H438:H1437,"Not Found")</f>
        <v>0</v>
      </c>
      <c r="K438" s="100" t="b">
        <f>_xlfn.XLOOKUP(A438,'Patient Health Records'!A438:A1437,'Patient Health Records'!J438:J1437,"Not Found")</f>
        <v>0</v>
      </c>
      <c r="L438" s="100" t="b">
        <f>_xlfn.XLOOKUP(A438,'Billing Details'!A:A,'Billing Details'!K:K,"Not Found")</f>
        <v>1</v>
      </c>
      <c r="M438" s="100" t="str">
        <f>_xlfn.XLOOKUP(A438,'Patient Education'!A:A,'Patient Education'!B:B,"Not Found")</f>
        <v>Master's Degree</v>
      </c>
      <c r="N438" s="100" t="str">
        <f>_xlfn.XLOOKUP(A438,'Patient Education'!A:A,'Patient Education'!C:C,"None")</f>
        <v>Manager</v>
      </c>
      <c r="O438" s="100">
        <f>_xlfn.XLOOKUP(A438,'Patient Demographics'!A:A,'Patient Demographics'!I:I,"Not Found")</f>
        <v>200</v>
      </c>
      <c r="P438" s="100" t="str" cm="1">
        <f t="array" ref="P438">_xlfn.IFS(
 O438 &lt;= 2, "Very Low",
 O438 &lt;= 5, "Low",
 O438 &lt;= 10, "Lower-Middle",
 O438 &lt;= 25, "Middle",
 O438 &lt;= 50, "Upper-Middle",
 O438 &lt;= 100, "High",
 O438 &lt;= 200, "Very High",
 O438 &lt;= 400, "Ultra High"
)</f>
        <v>Very High</v>
      </c>
      <c r="Q438" s="33">
        <f>_xlfn.XLOOKUP(A438,'Patient Health Records'!A:A,'Patient Health Records'!E:E,"Not Found")</f>
        <v>23.287419651056016</v>
      </c>
      <c r="R438" s="100" t="b">
        <f>_xlfn.XLOOKUP(A438,'Patient Health Records'!A438:A1437,'Patient Health Records'!T438:T1437,"Not Found")</f>
        <v>0</v>
      </c>
      <c r="S438" s="100" t="b" cm="1">
        <f t="array" ref="S438">_xlfn.SWITCH(R438, "Yes", TRUE, "No", FALSE, R438)</f>
        <v>0</v>
      </c>
      <c r="T438" s="100" t="str">
        <f>_xlfn.XLOOKUP(A438,'Patient Health Records'!A:A,'Patient Health Records'!V:V,"Not Found")</f>
        <v>Fractured Arm</v>
      </c>
      <c r="U438" s="100" t="str">
        <f>_xlfn.XLOOKUP(A438,'Patient Health Records'!A:A,'Patient Health Records'!X:X,"Not Found")</f>
        <v>Ongoing Treatment</v>
      </c>
      <c r="V438" s="100" t="b">
        <f>_xlfn.XLOOKUP(A438,'Billing Details'!A:A,'Billing Details'!K:K,"Not Found")</f>
        <v>1</v>
      </c>
      <c r="W438" s="100" t="str">
        <f>_xlfn.XLOOKUP(A438,'Billing Details'!A:A,'Billing Details'!J:J,"Not Found")</f>
        <v>Aetna</v>
      </c>
      <c r="X438" s="100" t="b">
        <f>_xlfn.XLOOKUP(A438,'Patient Health Records'!A:A,'Patient Health Records'!P:P,"Not Found")</f>
        <v>0</v>
      </c>
      <c r="Y438" s="100" t="b" cm="1">
        <f t="array" ref="Y438">_xlfn.SWITCH(X438, "Yes", TRUE, "No", FALSE, X438)</f>
        <v>0</v>
      </c>
      <c r="Z438" s="100" t="b">
        <f>_xlfn.XLOOKUP(A438,'Patient Health Records'!A:A,'Patient Health Records'!T:T,"Not Found")</f>
        <v>0</v>
      </c>
      <c r="AA438" s="100" t="b" cm="1">
        <f t="array" ref="AA438">_xlfn.SWITCH(Z438, "Yes", TRUE, "No", FALSE, Z438)</f>
        <v>0</v>
      </c>
      <c r="AB438" s="100" t="b">
        <f>_xlfn.XLOOKUP(A438,'Patient Health Records'!A:A,'Patient Health Records'!K:K,"Not Found")</f>
        <v>0</v>
      </c>
      <c r="AC438" s="100" t="b" cm="1">
        <f t="array" ref="AC438">_xlfn.SWITCH(AB438, "Yes", TRUE, "No", FALSE, AB438)</f>
        <v>0</v>
      </c>
    </row>
    <row r="439" spans="1:29">
      <c r="A439" s="2" t="s">
        <v>745</v>
      </c>
      <c r="B439" s="100" t="str">
        <f>_xlfn.XLOOKUP(A439,'Patient Demographics'!A439:A1438,'Patient Demographics'!H439:H1438,"Not Found")</f>
        <v>Senior</v>
      </c>
      <c r="C439" s="100" t="str">
        <f>_xlfn.XLOOKUP(A439,'Patient Demographics'!A439:A1438,'Patient Demographics'!L439:L1438,"Not Found")</f>
        <v>North</v>
      </c>
      <c r="D439" s="100" t="str">
        <f>_xlfn.XLOOKUP(A439,'Patient Demographics'!A:A,'Patient Demographics'!J:J,"Not Found")</f>
        <v>Punjab</v>
      </c>
      <c r="E439" s="100">
        <f>_xlfn.XLOOKUP(A439,'Billing Details'!A439:A1438,'Billing Details'!E439:E1438,"Not Found")</f>
        <v>500</v>
      </c>
      <c r="F439" s="100">
        <f>_xlfn.XLOOKUP(A439,'Billing Details'!A439:A1438,'Billing Details'!M439:M1438,"Not Found")</f>
        <v>393.88</v>
      </c>
      <c r="G439" s="100">
        <f>_xlfn.XLOOKUP(A439,'Patient Health Records'!A439:A1438,'Patient Health Records'!G439:G1438,"Not Found")</f>
        <v>86</v>
      </c>
      <c r="H439" s="17" t="str">
        <f>_xlfn.XLOOKUP(A439,'Patient Demographics'!A439:A1438,'Patient Demographics'!C439:C1438,"Not Found")</f>
        <v>Male</v>
      </c>
      <c r="I439" s="100" t="str">
        <f>_xlfn.XLOOKUP(A439,'Patient Health Records'!A439:A1438,'Patient Health Records'!B439:B1438,"Not Found")</f>
        <v>O+</v>
      </c>
      <c r="J439" s="100" t="b">
        <f>_xlfn.XLOOKUP(A439,'Patient Health Records'!A439:A1438,'Patient Health Records'!H439:H1438,"Not Found")</f>
        <v>0</v>
      </c>
      <c r="K439" s="100" t="b">
        <f>_xlfn.XLOOKUP(A439,'Patient Health Records'!A439:A1438,'Patient Health Records'!J439:J1438,"Not Found")</f>
        <v>1</v>
      </c>
      <c r="L439" s="100" t="b">
        <f>_xlfn.XLOOKUP(A439,'Billing Details'!A:A,'Billing Details'!K:K,"Not Found")</f>
        <v>1</v>
      </c>
      <c r="M439" s="100" t="str">
        <f>_xlfn.XLOOKUP(A439,'Patient Education'!A:A,'Patient Education'!B:B,"Not Found")</f>
        <v>PhD</v>
      </c>
      <c r="N439" s="100" t="str">
        <f>_xlfn.XLOOKUP(A439,'Patient Education'!A:A,'Patient Education'!C:C,"None")</f>
        <v>CEO</v>
      </c>
      <c r="O439" s="100">
        <f>_xlfn.XLOOKUP(A439,'Patient Demographics'!A:A,'Patient Demographics'!I:I,"Not Found")</f>
        <v>3</v>
      </c>
      <c r="P439" s="100" t="str" cm="1">
        <f t="array" ref="P439">_xlfn.IFS(
 O439 &lt;= 2, "Very Low",
 O439 &lt;= 5, "Low",
 O439 &lt;= 10, "Lower-Middle",
 O439 &lt;= 25, "Middle",
 O439 &lt;= 50, "Upper-Middle",
 O439 &lt;= 100, "High",
 O439 &lt;= 200, "Very High",
 O439 &lt;= 400, "Ultra High"
)</f>
        <v>Low</v>
      </c>
      <c r="Q439" s="33">
        <f>_xlfn.XLOOKUP(A439,'Patient Health Records'!A:A,'Patient Health Records'!E:E,"Not Found")</f>
        <v>32.769394909312595</v>
      </c>
      <c r="R439" s="100" t="b">
        <f>_xlfn.XLOOKUP(A439,'Patient Health Records'!A439:A1438,'Patient Health Records'!T439:T1438,"Not Found")</f>
        <v>1</v>
      </c>
      <c r="S439" s="100" t="b" cm="1">
        <f t="array" ref="S439">_xlfn.SWITCH(R439, "Yes", TRUE, "No", FALSE, R439)</f>
        <v>1</v>
      </c>
      <c r="T439" s="100" t="str">
        <f>_xlfn.XLOOKUP(A439,'Patient Health Records'!A:A,'Patient Health Records'!V:V,"Not Found")</f>
        <v>Kidney Stones</v>
      </c>
      <c r="U439" s="100" t="str">
        <f>_xlfn.XLOOKUP(A439,'Patient Health Records'!A:A,'Patient Health Records'!X:X,"Not Found")</f>
        <v>Ongoing Treatment</v>
      </c>
      <c r="V439" s="100" t="b">
        <f>_xlfn.XLOOKUP(A439,'Billing Details'!A:A,'Billing Details'!K:K,"Not Found")</f>
        <v>1</v>
      </c>
      <c r="W439" s="100" t="str">
        <f>_xlfn.XLOOKUP(A439,'Billing Details'!A:A,'Billing Details'!J:J,"Not Found")</f>
        <v>Medicare</v>
      </c>
      <c r="X439" s="100" t="b">
        <f>_xlfn.XLOOKUP(A439,'Patient Health Records'!A:A,'Patient Health Records'!P:P,"Not Found")</f>
        <v>1</v>
      </c>
      <c r="Y439" s="100" t="b" cm="1">
        <f t="array" ref="Y439">_xlfn.SWITCH(X439, "Yes", TRUE, "No", FALSE, X439)</f>
        <v>1</v>
      </c>
      <c r="Z439" s="100" t="b">
        <f>_xlfn.XLOOKUP(A439,'Patient Health Records'!A:A,'Patient Health Records'!T:T,"Not Found")</f>
        <v>1</v>
      </c>
      <c r="AA439" s="100" t="b" cm="1">
        <f t="array" ref="AA439">_xlfn.SWITCH(Z439, "Yes", TRUE, "No", FALSE, Z439)</f>
        <v>1</v>
      </c>
      <c r="AB439" s="100" t="b">
        <f>_xlfn.XLOOKUP(A439,'Patient Health Records'!A:A,'Patient Health Records'!K:K,"Not Found")</f>
        <v>1</v>
      </c>
      <c r="AC439" s="100" t="b" cm="1">
        <f t="array" ref="AC439">_xlfn.SWITCH(AB439, "Yes", TRUE, "No", FALSE, AB439)</f>
        <v>1</v>
      </c>
    </row>
    <row r="440" spans="1:29">
      <c r="A440" s="2" t="s">
        <v>747</v>
      </c>
      <c r="B440" s="100" t="str">
        <f>_xlfn.XLOOKUP(A440,'Patient Demographics'!A440:A1439,'Patient Demographics'!H440:H1439,"Not Found")</f>
        <v>Senior</v>
      </c>
      <c r="C440" s="100" t="str">
        <f>_xlfn.XLOOKUP(A440,'Patient Demographics'!A440:A1439,'Patient Demographics'!L440:L1439,"Not Found")</f>
        <v>South</v>
      </c>
      <c r="D440" s="100" t="str">
        <f>_xlfn.XLOOKUP(A440,'Patient Demographics'!A:A,'Patient Demographics'!J:J,"Not Found")</f>
        <v>Karnataka</v>
      </c>
      <c r="E440" s="100">
        <f>_xlfn.XLOOKUP(A440,'Billing Details'!A440:A1439,'Billing Details'!E440:E1439,"Not Found")</f>
        <v>48000</v>
      </c>
      <c r="F440" s="100">
        <f>_xlfn.XLOOKUP(A440,'Billing Details'!A440:A1439,'Billing Details'!M440:M1439,"Not Found")</f>
        <v>33606.400000000001</v>
      </c>
      <c r="G440" s="100">
        <f>_xlfn.XLOOKUP(A440,'Patient Health Records'!A440:A1439,'Patient Health Records'!G440:G1439,"Not Found")</f>
        <v>78.8</v>
      </c>
      <c r="H440" s="17" t="str">
        <f>_xlfn.XLOOKUP(A440,'Patient Demographics'!A440:A1439,'Patient Demographics'!C440:C1439,"Not Found")</f>
        <v>Female</v>
      </c>
      <c r="I440" s="100" t="str">
        <f>_xlfn.XLOOKUP(A440,'Patient Health Records'!A440:A1439,'Patient Health Records'!B440:B1439,"Not Found")</f>
        <v>B-</v>
      </c>
      <c r="J440" s="100" t="b">
        <f>_xlfn.XLOOKUP(A440,'Patient Health Records'!A440:A1439,'Patient Health Records'!H440:H1439,"Not Found")</f>
        <v>0</v>
      </c>
      <c r="K440" s="100" t="b">
        <f>_xlfn.XLOOKUP(A440,'Patient Health Records'!A440:A1439,'Patient Health Records'!J440:J1439,"Not Found")</f>
        <v>0</v>
      </c>
      <c r="L440" s="100" t="b">
        <f>_xlfn.XLOOKUP(A440,'Billing Details'!A:A,'Billing Details'!K:K,"Not Found")</f>
        <v>1</v>
      </c>
      <c r="M440" s="100" t="str">
        <f>_xlfn.XLOOKUP(A440,'Patient Education'!A:A,'Patient Education'!B:B,"Not Found")</f>
        <v>Bachelor's Degree</v>
      </c>
      <c r="N440" s="100" t="str">
        <f>_xlfn.XLOOKUP(A440,'Patient Education'!A:A,'Patient Education'!C:C,"None")</f>
        <v>Nurse</v>
      </c>
      <c r="O440" s="100">
        <f>_xlfn.XLOOKUP(A440,'Patient Demographics'!A:A,'Patient Demographics'!I:I,"Not Found")</f>
        <v>150</v>
      </c>
      <c r="P440" s="100" t="str" cm="1">
        <f t="array" ref="P440">_xlfn.IFS(
 O440 &lt;= 2, "Very Low",
 O440 &lt;= 5, "Low",
 O440 &lt;= 10, "Lower-Middle",
 O440 &lt;= 25, "Middle",
 O440 &lt;= 50, "Upper-Middle",
 O440 &lt;= 100, "High",
 O440 &lt;= 200, "Very High",
 O440 &lt;= 400, "Ultra High"
)</f>
        <v>Very High</v>
      </c>
      <c r="Q440" s="33">
        <f>_xlfn.XLOOKUP(A440,'Patient Health Records'!A:A,'Patient Health Records'!E:E,"Not Found")</f>
        <v>30.781249999999993</v>
      </c>
      <c r="R440" s="100" t="b">
        <f>_xlfn.XLOOKUP(A440,'Patient Health Records'!A440:A1439,'Patient Health Records'!T440:T1439,"Not Found")</f>
        <v>1</v>
      </c>
      <c r="S440" s="100" t="b" cm="1">
        <f t="array" ref="S440">_xlfn.SWITCH(R440, "Yes", TRUE, "No", FALSE, R440)</f>
        <v>1</v>
      </c>
      <c r="T440" s="100" t="str">
        <f>_xlfn.XLOOKUP(A440,'Patient Health Records'!A:A,'Patient Health Records'!V:V,"Not Found")</f>
        <v>Diabetes</v>
      </c>
      <c r="U440" s="100" t="str">
        <f>_xlfn.XLOOKUP(A440,'Patient Health Records'!A:A,'Patient Health Records'!X:X,"Not Found")</f>
        <v>Ongoing Treatment</v>
      </c>
      <c r="V440" s="100" t="b">
        <f>_xlfn.XLOOKUP(A440,'Billing Details'!A:A,'Billing Details'!K:K,"Not Found")</f>
        <v>1</v>
      </c>
      <c r="W440" s="100" t="str">
        <f>_xlfn.XLOOKUP(A440,'Billing Details'!A:A,'Billing Details'!J:J,"Not Found")</f>
        <v>Cigna</v>
      </c>
      <c r="X440" s="100" t="b">
        <f>_xlfn.XLOOKUP(A440,'Patient Health Records'!A:A,'Patient Health Records'!P:P,"Not Found")</f>
        <v>0</v>
      </c>
      <c r="Y440" s="100" t="b" cm="1">
        <f t="array" ref="Y440">_xlfn.SWITCH(X440, "Yes", TRUE, "No", FALSE, X440)</f>
        <v>0</v>
      </c>
      <c r="Z440" s="100" t="b">
        <f>_xlfn.XLOOKUP(A440,'Patient Health Records'!A:A,'Patient Health Records'!T:T,"Not Found")</f>
        <v>1</v>
      </c>
      <c r="AA440" s="100" t="b" cm="1">
        <f t="array" ref="AA440">_xlfn.SWITCH(Z440, "Yes", TRUE, "No", FALSE, Z440)</f>
        <v>1</v>
      </c>
      <c r="AB440" s="100" t="b">
        <f>_xlfn.XLOOKUP(A440,'Patient Health Records'!A:A,'Patient Health Records'!K:K,"Not Found")</f>
        <v>0</v>
      </c>
      <c r="AC440" s="100" t="b" cm="1">
        <f t="array" ref="AC440">_xlfn.SWITCH(AB440, "Yes", TRUE, "No", FALSE, AB440)</f>
        <v>0</v>
      </c>
    </row>
    <row r="441" spans="1:29">
      <c r="A441" s="2" t="s">
        <v>749</v>
      </c>
      <c r="B441" s="100" t="str">
        <f>_xlfn.XLOOKUP(A441,'Patient Demographics'!A441:A1440,'Patient Demographics'!H441:H1440,"Not Found")</f>
        <v>Middle-aged</v>
      </c>
      <c r="C441" s="100" t="str">
        <f>_xlfn.XLOOKUP(A441,'Patient Demographics'!A441:A1440,'Patient Demographics'!L441:L1440,"Not Found")</f>
        <v>West</v>
      </c>
      <c r="D441" s="100" t="str">
        <f>_xlfn.XLOOKUP(A441,'Patient Demographics'!A:A,'Patient Demographics'!J:J,"Not Found")</f>
        <v>Gujarat</v>
      </c>
      <c r="E441" s="100">
        <f>_xlfn.XLOOKUP(A441,'Billing Details'!A441:A1440,'Billing Details'!E441:E1440,"Not Found")</f>
        <v>72000</v>
      </c>
      <c r="F441" s="100">
        <f>_xlfn.XLOOKUP(A441,'Billing Details'!A441:A1440,'Billing Details'!M441:M1440,"Not Found")</f>
        <v>36669.199999999997</v>
      </c>
      <c r="G441" s="100">
        <f>_xlfn.XLOOKUP(A441,'Patient Health Records'!A441:A1440,'Patient Health Records'!G441:G1440,"Not Found")</f>
        <v>74.599999999999994</v>
      </c>
      <c r="H441" s="17" t="str">
        <f>_xlfn.XLOOKUP(A441,'Patient Demographics'!A441:A1440,'Patient Demographics'!C441:C1440,"Not Found")</f>
        <v>Male</v>
      </c>
      <c r="I441" s="100" t="str">
        <f>_xlfn.XLOOKUP(A441,'Patient Health Records'!A441:A1440,'Patient Health Records'!B441:B1440,"Not Found")</f>
        <v>O-</v>
      </c>
      <c r="J441" s="100" t="b">
        <f>_xlfn.XLOOKUP(A441,'Patient Health Records'!A441:A1440,'Patient Health Records'!H441:H1440,"Not Found")</f>
        <v>0</v>
      </c>
      <c r="K441" s="100" t="b">
        <f>_xlfn.XLOOKUP(A441,'Patient Health Records'!A441:A1440,'Patient Health Records'!J441:J1440,"Not Found")</f>
        <v>1</v>
      </c>
      <c r="L441" s="100" t="b">
        <f>_xlfn.XLOOKUP(A441,'Billing Details'!A:A,'Billing Details'!K:K,"Not Found")</f>
        <v>1</v>
      </c>
      <c r="M441" s="100" t="str">
        <f>_xlfn.XLOOKUP(A441,'Patient Education'!A:A,'Patient Education'!B:B,"Not Found")</f>
        <v>Post-graduate</v>
      </c>
      <c r="N441" s="100" t="str">
        <f>_xlfn.XLOOKUP(A441,'Patient Education'!A:A,'Patient Education'!C:C,"None")</f>
        <v>Consultant</v>
      </c>
      <c r="O441" s="100">
        <f>_xlfn.XLOOKUP(A441,'Patient Demographics'!A:A,'Patient Demographics'!I:I,"Not Found")</f>
        <v>25</v>
      </c>
      <c r="P441" s="100" t="str" cm="1">
        <f t="array" ref="P441">_xlfn.IFS(
 O441 &lt;= 2, "Very Low",
 O441 &lt;= 5, "Low",
 O441 &lt;= 10, "Lower-Middle",
 O441 &lt;= 25, "Middle",
 O441 &lt;= 50, "Upper-Middle",
 O441 &lt;= 100, "High",
 O441 &lt;= 200, "Very High",
 O441 &lt;= 400, "Ultra High"
)</f>
        <v>Middle</v>
      </c>
      <c r="Q441" s="33">
        <f>_xlfn.XLOOKUP(A441,'Patient Health Records'!A:A,'Patient Health Records'!E:E,"Not Found")</f>
        <v>25.512123388393011</v>
      </c>
      <c r="R441" s="100" t="b">
        <f>_xlfn.XLOOKUP(A441,'Patient Health Records'!A441:A1440,'Patient Health Records'!T441:T1440,"Not Found")</f>
        <v>0</v>
      </c>
      <c r="S441" s="100" t="b" cm="1">
        <f t="array" ref="S441">_xlfn.SWITCH(R441, "Yes", TRUE, "No", FALSE, R441)</f>
        <v>0</v>
      </c>
      <c r="T441" s="100" t="str">
        <f>_xlfn.XLOOKUP(A441,'Patient Health Records'!A:A,'Patient Health Records'!V:V,"Not Found")</f>
        <v>Stroke</v>
      </c>
      <c r="U441" s="100" t="str">
        <f>_xlfn.XLOOKUP(A441,'Patient Health Records'!A:A,'Patient Health Records'!X:X,"Not Found")</f>
        <v>Recovered</v>
      </c>
      <c r="V441" s="100" t="b">
        <f>_xlfn.XLOOKUP(A441,'Billing Details'!A:A,'Billing Details'!K:K,"Not Found")</f>
        <v>1</v>
      </c>
      <c r="W441" s="100" t="str">
        <f>_xlfn.XLOOKUP(A441,'Billing Details'!A:A,'Billing Details'!J:J,"Not Found")</f>
        <v>Cigna</v>
      </c>
      <c r="X441" s="100" t="b">
        <f>_xlfn.XLOOKUP(A441,'Patient Health Records'!A:A,'Patient Health Records'!P:P,"Not Found")</f>
        <v>0</v>
      </c>
      <c r="Y441" s="100" t="b" cm="1">
        <f t="array" ref="Y441">_xlfn.SWITCH(X441, "Yes", TRUE, "No", FALSE, X441)</f>
        <v>0</v>
      </c>
      <c r="Z441" s="100" t="b">
        <f>_xlfn.XLOOKUP(A441,'Patient Health Records'!A:A,'Patient Health Records'!T:T,"Not Found")</f>
        <v>0</v>
      </c>
      <c r="AA441" s="100" t="b" cm="1">
        <f t="array" ref="AA441">_xlfn.SWITCH(Z441, "Yes", TRUE, "No", FALSE, Z441)</f>
        <v>0</v>
      </c>
      <c r="AB441" s="100" t="b">
        <f>_xlfn.XLOOKUP(A441,'Patient Health Records'!A:A,'Patient Health Records'!K:K,"Not Found")</f>
        <v>0</v>
      </c>
      <c r="AC441" s="100" t="b" cm="1">
        <f t="array" ref="AC441">_xlfn.SWITCH(AB441, "Yes", TRUE, "No", FALSE, AB441)</f>
        <v>0</v>
      </c>
    </row>
    <row r="442" spans="1:29">
      <c r="A442" s="2" t="s">
        <v>750</v>
      </c>
      <c r="B442" s="100" t="str">
        <f>_xlfn.XLOOKUP(A442,'Patient Demographics'!A442:A1441,'Patient Demographics'!H442:H1441,"Not Found")</f>
        <v>Senior</v>
      </c>
      <c r="C442" s="100" t="str">
        <f>_xlfn.XLOOKUP(A442,'Patient Demographics'!A442:A1441,'Patient Demographics'!L442:L1441,"Not Found")</f>
        <v>South</v>
      </c>
      <c r="D442" s="100" t="str">
        <f>_xlfn.XLOOKUP(A442,'Patient Demographics'!A:A,'Patient Demographics'!J:J,"Not Found")</f>
        <v>Tamil Nadu</v>
      </c>
      <c r="E442" s="100">
        <f>_xlfn.XLOOKUP(A442,'Billing Details'!A442:A1441,'Billing Details'!E442:E1441,"Not Found")</f>
        <v>200</v>
      </c>
      <c r="F442" s="100">
        <f>_xlfn.XLOOKUP(A442,'Billing Details'!A442:A1441,'Billing Details'!M442:M1441,"Not Found")</f>
        <v>101.26</v>
      </c>
      <c r="G442" s="100">
        <f>_xlfn.XLOOKUP(A442,'Patient Health Records'!A442:A1441,'Patient Health Records'!G442:G1441,"Not Found")</f>
        <v>88.5</v>
      </c>
      <c r="H442" s="17" t="str">
        <f>_xlfn.XLOOKUP(A442,'Patient Demographics'!A442:A1441,'Patient Demographics'!C442:C1441,"Not Found")</f>
        <v>Female</v>
      </c>
      <c r="I442" s="100" t="str">
        <f>_xlfn.XLOOKUP(A442,'Patient Health Records'!A442:A1441,'Patient Health Records'!B442:B1441,"Not Found")</f>
        <v>AB-</v>
      </c>
      <c r="J442" s="100" t="b">
        <f>_xlfn.XLOOKUP(A442,'Patient Health Records'!A442:A1441,'Patient Health Records'!H442:H1441,"Not Found")</f>
        <v>0</v>
      </c>
      <c r="K442" s="100" t="b">
        <f>_xlfn.XLOOKUP(A442,'Patient Health Records'!A442:A1441,'Patient Health Records'!J442:J1441,"Not Found")</f>
        <v>0</v>
      </c>
      <c r="L442" s="100" t="b">
        <f>_xlfn.XLOOKUP(A442,'Billing Details'!A:A,'Billing Details'!K:K,"Not Found")</f>
        <v>1</v>
      </c>
      <c r="M442" s="100" t="str">
        <f>_xlfn.XLOOKUP(A442,'Patient Education'!A:A,'Patient Education'!B:B,"Not Found")</f>
        <v>Master's Degree</v>
      </c>
      <c r="N442" s="100" t="str">
        <f>_xlfn.XLOOKUP(A442,'Patient Education'!A:A,'Patient Education'!C:C,"None")</f>
        <v>Senior Executive</v>
      </c>
      <c r="O442" s="100">
        <f>_xlfn.XLOOKUP(A442,'Patient Demographics'!A:A,'Patient Demographics'!I:I,"Not Found")</f>
        <v>4</v>
      </c>
      <c r="P442" s="100" t="str" cm="1">
        <f t="array" ref="P442">_xlfn.IFS(
 O442 &lt;= 2, "Very Low",
 O442 &lt;= 5, "Low",
 O442 &lt;= 10, "Lower-Middle",
 O442 &lt;= 25, "Middle",
 O442 &lt;= 50, "Upper-Middle",
 O442 &lt;= 100, "High",
 O442 &lt;= 200, "Very High",
 O442 &lt;= 400, "Ultra High"
)</f>
        <v>Low</v>
      </c>
      <c r="Q442" s="33">
        <f>_xlfn.XLOOKUP(A442,'Patient Health Records'!A:A,'Patient Health Records'!E:E,"Not Found")</f>
        <v>34.570312499999993</v>
      </c>
      <c r="R442" s="100" t="b">
        <f>_xlfn.XLOOKUP(A442,'Patient Health Records'!A442:A1441,'Patient Health Records'!T442:T1441,"Not Found")</f>
        <v>1</v>
      </c>
      <c r="S442" s="100" t="b" cm="1">
        <f t="array" ref="S442">_xlfn.SWITCH(R442, "Yes", TRUE, "No", FALSE, R442)</f>
        <v>1</v>
      </c>
      <c r="T442" s="100" t="str">
        <f>_xlfn.XLOOKUP(A442,'Patient Health Records'!A:A,'Patient Health Records'!V:V,"Not Found")</f>
        <v>Fractured Arm</v>
      </c>
      <c r="U442" s="100" t="str">
        <f>_xlfn.XLOOKUP(A442,'Patient Health Records'!A:A,'Patient Health Records'!X:X,"Not Found")</f>
        <v>Ongoing Treatment</v>
      </c>
      <c r="V442" s="100" t="b">
        <f>_xlfn.XLOOKUP(A442,'Billing Details'!A:A,'Billing Details'!K:K,"Not Found")</f>
        <v>1</v>
      </c>
      <c r="W442" s="100" t="str">
        <f>_xlfn.XLOOKUP(A442,'Billing Details'!A:A,'Billing Details'!J:J,"Not Found")</f>
        <v>Blue Cross</v>
      </c>
      <c r="X442" s="100" t="b">
        <f>_xlfn.XLOOKUP(A442,'Patient Health Records'!A:A,'Patient Health Records'!P:P,"Not Found")</f>
        <v>0</v>
      </c>
      <c r="Y442" s="100" t="b" cm="1">
        <f t="array" ref="Y442">_xlfn.SWITCH(X442, "Yes", TRUE, "No", FALSE, X442)</f>
        <v>0</v>
      </c>
      <c r="Z442" s="100" t="b">
        <f>_xlfn.XLOOKUP(A442,'Patient Health Records'!A:A,'Patient Health Records'!T:T,"Not Found")</f>
        <v>1</v>
      </c>
      <c r="AA442" s="100" t="b" cm="1">
        <f t="array" ref="AA442">_xlfn.SWITCH(Z442, "Yes", TRUE, "No", FALSE, Z442)</f>
        <v>1</v>
      </c>
      <c r="AB442" s="100" t="b">
        <f>_xlfn.XLOOKUP(A442,'Patient Health Records'!A:A,'Patient Health Records'!K:K,"Not Found")</f>
        <v>0</v>
      </c>
      <c r="AC442" s="100" t="b" cm="1">
        <f t="array" ref="AC442">_xlfn.SWITCH(AB442, "Yes", TRUE, "No", FALSE, AB442)</f>
        <v>0</v>
      </c>
    </row>
    <row r="443" spans="1:29">
      <c r="A443" s="2" t="s">
        <v>751</v>
      </c>
      <c r="B443" s="100" t="str">
        <f>_xlfn.XLOOKUP(A443,'Patient Demographics'!A443:A1442,'Patient Demographics'!H443:H1442,"Not Found")</f>
        <v>Middle-aged</v>
      </c>
      <c r="C443" s="100" t="str">
        <f>_xlfn.XLOOKUP(A443,'Patient Demographics'!A443:A1442,'Patient Demographics'!L443:L1442,"Not Found")</f>
        <v>South</v>
      </c>
      <c r="D443" s="100" t="str">
        <f>_xlfn.XLOOKUP(A443,'Patient Demographics'!A:A,'Patient Demographics'!J:J,"Not Found")</f>
        <v>Karnataka</v>
      </c>
      <c r="E443" s="100">
        <f>_xlfn.XLOOKUP(A443,'Billing Details'!A443:A1442,'Billing Details'!E443:E1442,"Not Found")</f>
        <v>20000</v>
      </c>
      <c r="F443" s="100">
        <f>_xlfn.XLOOKUP(A443,'Billing Details'!A443:A1442,'Billing Details'!M443:M1442,"Not Found")</f>
        <v>10124.379999999999</v>
      </c>
      <c r="G443" s="100">
        <f>_xlfn.XLOOKUP(A443,'Patient Health Records'!A443:A1442,'Patient Health Records'!G443:G1442,"Not Found")</f>
        <v>59.1</v>
      </c>
      <c r="H443" s="17" t="str">
        <f>_xlfn.XLOOKUP(A443,'Patient Demographics'!A443:A1442,'Patient Demographics'!C443:C1442,"Not Found")</f>
        <v>Male</v>
      </c>
      <c r="I443" s="100" t="str">
        <f>_xlfn.XLOOKUP(A443,'Patient Health Records'!A443:A1442,'Patient Health Records'!B443:B1442,"Not Found")</f>
        <v>B-</v>
      </c>
      <c r="J443" s="100" t="b">
        <f>_xlfn.XLOOKUP(A443,'Patient Health Records'!A443:A1442,'Patient Health Records'!H443:H1442,"Not Found")</f>
        <v>0</v>
      </c>
      <c r="K443" s="100" t="b">
        <f>_xlfn.XLOOKUP(A443,'Patient Health Records'!A443:A1442,'Patient Health Records'!J443:J1442,"Not Found")</f>
        <v>0</v>
      </c>
      <c r="L443" s="100" t="b">
        <f>_xlfn.XLOOKUP(A443,'Billing Details'!A:A,'Billing Details'!K:K,"Not Found")</f>
        <v>1</v>
      </c>
      <c r="M443" s="100" t="str">
        <f>_xlfn.XLOOKUP(A443,'Patient Education'!A:A,'Patient Education'!B:B,"Not Found")</f>
        <v>Bachelor's Degree</v>
      </c>
      <c r="N443" s="100" t="str">
        <f>_xlfn.XLOOKUP(A443,'Patient Education'!A:A,'Patient Education'!C:C,"None")</f>
        <v>Nurse</v>
      </c>
      <c r="O443" s="100">
        <f>_xlfn.XLOOKUP(A443,'Patient Demographics'!A:A,'Patient Demographics'!I:I,"Not Found")</f>
        <v>12</v>
      </c>
      <c r="P443" s="100" t="str" cm="1">
        <f t="array" ref="P443">_xlfn.IFS(
 O443 &lt;= 2, "Very Low",
 O443 &lt;= 5, "Low",
 O443 &lt;= 10, "Lower-Middle",
 O443 &lt;= 25, "Middle",
 O443 &lt;= 50, "Upper-Middle",
 O443 &lt;= 100, "High",
 O443 &lt;= 200, "Very High",
 O443 &lt;= 400, "Ultra High"
)</f>
        <v>Middle</v>
      </c>
      <c r="Q443" s="33">
        <f>_xlfn.XLOOKUP(A443,'Patient Health Records'!A:A,'Patient Health Records'!E:E,"Not Found")</f>
        <v>20.692552781765347</v>
      </c>
      <c r="R443" s="100" t="b">
        <f>_xlfn.XLOOKUP(A443,'Patient Health Records'!A443:A1442,'Patient Health Records'!T443:T1442,"Not Found")</f>
        <v>0</v>
      </c>
      <c r="S443" s="100" t="b" cm="1">
        <f t="array" ref="S443">_xlfn.SWITCH(R443, "Yes", TRUE, "No", FALSE, R443)</f>
        <v>0</v>
      </c>
      <c r="T443" s="100" t="str">
        <f>_xlfn.XLOOKUP(A443,'Patient Health Records'!A:A,'Patient Health Records'!V:V,"Not Found")</f>
        <v>Diabetes</v>
      </c>
      <c r="U443" s="100" t="str">
        <f>_xlfn.XLOOKUP(A443,'Patient Health Records'!A:A,'Patient Health Records'!X:X,"Not Found")</f>
        <v>Recovered</v>
      </c>
      <c r="V443" s="100" t="b">
        <f>_xlfn.XLOOKUP(A443,'Billing Details'!A:A,'Billing Details'!K:K,"Not Found")</f>
        <v>1</v>
      </c>
      <c r="W443" s="100" t="str">
        <f>_xlfn.XLOOKUP(A443,'Billing Details'!A:A,'Billing Details'!J:J,"Not Found")</f>
        <v>UnitedHealthcare</v>
      </c>
      <c r="X443" s="100" t="b">
        <f>_xlfn.XLOOKUP(A443,'Patient Health Records'!A:A,'Patient Health Records'!P:P,"Not Found")</f>
        <v>0</v>
      </c>
      <c r="Y443" s="100" t="b" cm="1">
        <f t="array" ref="Y443">_xlfn.SWITCH(X443, "Yes", TRUE, "No", FALSE, X443)</f>
        <v>0</v>
      </c>
      <c r="Z443" s="100" t="b">
        <f>_xlfn.XLOOKUP(A443,'Patient Health Records'!A:A,'Patient Health Records'!T:T,"Not Found")</f>
        <v>0</v>
      </c>
      <c r="AA443" s="100" t="b" cm="1">
        <f t="array" ref="AA443">_xlfn.SWITCH(Z443, "Yes", TRUE, "No", FALSE, Z443)</f>
        <v>0</v>
      </c>
      <c r="AB443" s="100" t="b">
        <f>_xlfn.XLOOKUP(A443,'Patient Health Records'!A:A,'Patient Health Records'!K:K,"Not Found")</f>
        <v>0</v>
      </c>
      <c r="AC443" s="100" t="b" cm="1">
        <f t="array" ref="AC443">_xlfn.SWITCH(AB443, "Yes", TRUE, "No", FALSE, AB443)</f>
        <v>0</v>
      </c>
    </row>
    <row r="444" spans="1:29">
      <c r="A444" s="2" t="s">
        <v>752</v>
      </c>
      <c r="B444" s="100" t="str">
        <f>_xlfn.XLOOKUP(A444,'Patient Demographics'!A444:A1443,'Patient Demographics'!H444:H1443,"Not Found")</f>
        <v>Adult</v>
      </c>
      <c r="C444" s="100" t="str">
        <f>_xlfn.XLOOKUP(A444,'Patient Demographics'!A444:A1443,'Patient Demographics'!L444:L1443,"Not Found")</f>
        <v>North</v>
      </c>
      <c r="D444" s="100" t="str">
        <f>_xlfn.XLOOKUP(A444,'Patient Demographics'!A:A,'Patient Demographics'!J:J,"Not Found")</f>
        <v>Uttar Pradesh</v>
      </c>
      <c r="E444" s="100">
        <f>_xlfn.XLOOKUP(A444,'Billing Details'!A444:A1443,'Billing Details'!E444:E1443,"Not Found")</f>
        <v>60000</v>
      </c>
      <c r="F444" s="100">
        <f>_xlfn.XLOOKUP(A444,'Billing Details'!A444:A1443,'Billing Details'!M444:M1443,"Not Found")</f>
        <v>37390.25</v>
      </c>
      <c r="G444" s="100">
        <f>_xlfn.XLOOKUP(A444,'Patient Health Records'!A444:A1443,'Patient Health Records'!G444:G1443,"Not Found")</f>
        <v>72.900000000000006</v>
      </c>
      <c r="H444" s="17" t="str">
        <f>_xlfn.XLOOKUP(A444,'Patient Demographics'!A444:A1443,'Patient Demographics'!C444:C1443,"Not Found")</f>
        <v>Male</v>
      </c>
      <c r="I444" s="100" t="str">
        <f>_xlfn.XLOOKUP(A444,'Patient Health Records'!A444:A1443,'Patient Health Records'!B444:B1443,"Not Found")</f>
        <v>B-</v>
      </c>
      <c r="J444" s="100" t="b">
        <f>_xlfn.XLOOKUP(A444,'Patient Health Records'!A444:A1443,'Patient Health Records'!H444:H1443,"Not Found")</f>
        <v>0</v>
      </c>
      <c r="K444" s="100" t="b">
        <f>_xlfn.XLOOKUP(A444,'Patient Health Records'!A444:A1443,'Patient Health Records'!J444:J1443,"Not Found")</f>
        <v>0</v>
      </c>
      <c r="L444" s="100" t="b">
        <f>_xlfn.XLOOKUP(A444,'Billing Details'!A:A,'Billing Details'!K:K,"Not Found")</f>
        <v>1</v>
      </c>
      <c r="M444" s="100" t="str">
        <f>_xlfn.XLOOKUP(A444,'Patient Education'!A:A,'Patient Education'!B:B,"Not Found")</f>
        <v>High School</v>
      </c>
      <c r="N444" s="100" t="str">
        <f>_xlfn.XLOOKUP(A444,'Patient Education'!A:A,'Patient Education'!C:C,"None")</f>
        <v>Unemployed</v>
      </c>
      <c r="O444" s="100">
        <f>_xlfn.XLOOKUP(A444,'Patient Demographics'!A:A,'Patient Demographics'!I:I,"Not Found")</f>
        <v>1</v>
      </c>
      <c r="P444" s="100" t="str" cm="1">
        <f t="array" ref="P444">_xlfn.IFS(
 O444 &lt;= 2, "Very Low",
 O444 &lt;= 5, "Low",
 O444 &lt;= 10, "Lower-Middle",
 O444 &lt;= 25, "Middle",
 O444 &lt;= 50, "Upper-Middle",
 O444 &lt;= 100, "High",
 O444 &lt;= 200, "Very High",
 O444 &lt;= 400, "Ultra High"
)</f>
        <v>Very Low</v>
      </c>
      <c r="Q444" s="33">
        <f>_xlfn.XLOOKUP(A444,'Patient Health Records'!A:A,'Patient Health Records'!E:E,"Not Found")</f>
        <v>25.524316375477053</v>
      </c>
      <c r="R444" s="100" t="b">
        <f>_xlfn.XLOOKUP(A444,'Patient Health Records'!A444:A1443,'Patient Health Records'!T444:T1443,"Not Found")</f>
        <v>0</v>
      </c>
      <c r="S444" s="100" t="b" cm="1">
        <f t="array" ref="S444">_xlfn.SWITCH(R444, "Yes", TRUE, "No", FALSE, R444)</f>
        <v>0</v>
      </c>
      <c r="T444" s="100" t="str">
        <f>_xlfn.XLOOKUP(A444,'Patient Health Records'!A:A,'Patient Health Records'!V:V,"Not Found")</f>
        <v>Fractured Leg</v>
      </c>
      <c r="U444" s="100" t="str">
        <f>_xlfn.XLOOKUP(A444,'Patient Health Records'!A:A,'Patient Health Records'!X:X,"Not Found")</f>
        <v>Ongoing Treatment</v>
      </c>
      <c r="V444" s="100" t="b">
        <f>_xlfn.XLOOKUP(A444,'Billing Details'!A:A,'Billing Details'!K:K,"Not Found")</f>
        <v>1</v>
      </c>
      <c r="W444" s="100" t="str">
        <f>_xlfn.XLOOKUP(A444,'Billing Details'!A:A,'Billing Details'!J:J,"Not Found")</f>
        <v>Aetna</v>
      </c>
      <c r="X444" s="100" t="b">
        <f>_xlfn.XLOOKUP(A444,'Patient Health Records'!A:A,'Patient Health Records'!P:P,"Not Found")</f>
        <v>0</v>
      </c>
      <c r="Y444" s="100" t="b" cm="1">
        <f t="array" ref="Y444">_xlfn.SWITCH(X444, "Yes", TRUE, "No", FALSE, X444)</f>
        <v>0</v>
      </c>
      <c r="Z444" s="100" t="b">
        <f>_xlfn.XLOOKUP(A444,'Patient Health Records'!A:A,'Patient Health Records'!T:T,"Not Found")</f>
        <v>0</v>
      </c>
      <c r="AA444" s="100" t="b" cm="1">
        <f t="array" ref="AA444">_xlfn.SWITCH(Z444, "Yes", TRUE, "No", FALSE, Z444)</f>
        <v>0</v>
      </c>
      <c r="AB444" s="100" t="b">
        <f>_xlfn.XLOOKUP(A444,'Patient Health Records'!A:A,'Patient Health Records'!K:K,"Not Found")</f>
        <v>0</v>
      </c>
      <c r="AC444" s="100" t="b" cm="1">
        <f t="array" ref="AC444">_xlfn.SWITCH(AB444, "Yes", TRUE, "No", FALSE, AB444)</f>
        <v>0</v>
      </c>
    </row>
    <row r="445" spans="1:29">
      <c r="A445" s="2" t="s">
        <v>753</v>
      </c>
      <c r="B445" s="100" t="str">
        <f>_xlfn.XLOOKUP(A445,'Patient Demographics'!A445:A1444,'Patient Demographics'!H445:H1444,"Not Found")</f>
        <v>Middle-aged</v>
      </c>
      <c r="C445" s="100" t="str">
        <f>_xlfn.XLOOKUP(A445,'Patient Demographics'!A445:A1444,'Patient Demographics'!L445:L1444,"Not Found")</f>
        <v>North</v>
      </c>
      <c r="D445" s="100" t="str">
        <f>_xlfn.XLOOKUP(A445,'Patient Demographics'!A:A,'Patient Demographics'!J:J,"Not Found")</f>
        <v>Punjab</v>
      </c>
      <c r="E445" s="100">
        <f>_xlfn.XLOOKUP(A445,'Billing Details'!A445:A1444,'Billing Details'!E445:E1444,"Not Found")</f>
        <v>45000</v>
      </c>
      <c r="F445" s="100">
        <f>_xlfn.XLOOKUP(A445,'Billing Details'!A445:A1444,'Billing Details'!M445:M1444,"Not Found")</f>
        <v>39564</v>
      </c>
      <c r="G445" s="100">
        <f>_xlfn.XLOOKUP(A445,'Patient Health Records'!A445:A1444,'Patient Health Records'!G445:G1444,"Not Found")</f>
        <v>83</v>
      </c>
      <c r="H445" s="17" t="str">
        <f>_xlfn.XLOOKUP(A445,'Patient Demographics'!A445:A1444,'Patient Demographics'!C445:C1444,"Not Found")</f>
        <v>Male</v>
      </c>
      <c r="I445" s="100" t="str">
        <f>_xlfn.XLOOKUP(A445,'Patient Health Records'!A445:A1444,'Patient Health Records'!B445:B1444,"Not Found")</f>
        <v>B+</v>
      </c>
      <c r="J445" s="100" t="b">
        <f>_xlfn.XLOOKUP(A445,'Patient Health Records'!A445:A1444,'Patient Health Records'!H445:H1444,"Not Found")</f>
        <v>0</v>
      </c>
      <c r="K445" s="100" t="b">
        <f>_xlfn.XLOOKUP(A445,'Patient Health Records'!A445:A1444,'Patient Health Records'!J445:J1444,"Not Found")</f>
        <v>0</v>
      </c>
      <c r="L445" s="100" t="b">
        <f>_xlfn.XLOOKUP(A445,'Billing Details'!A:A,'Billing Details'!K:K,"Not Found")</f>
        <v>1</v>
      </c>
      <c r="M445" s="100" t="str">
        <f>_xlfn.XLOOKUP(A445,'Patient Education'!A:A,'Patient Education'!B:B,"Not Found")</f>
        <v>High School</v>
      </c>
      <c r="N445" s="100" t="str">
        <f>_xlfn.XLOOKUP(A445,'Patient Education'!A:A,'Patient Education'!C:C,"None")</f>
        <v>Unemployed</v>
      </c>
      <c r="O445" s="100">
        <f>_xlfn.XLOOKUP(A445,'Patient Demographics'!A:A,'Patient Demographics'!I:I,"Not Found")</f>
        <v>2</v>
      </c>
      <c r="P445" s="100" t="str" cm="1">
        <f t="array" ref="P445">_xlfn.IFS(
 O445 &lt;= 2, "Very Low",
 O445 &lt;= 5, "Low",
 O445 &lt;= 10, "Lower-Middle",
 O445 &lt;= 25, "Middle",
 O445 &lt;= 50, "Upper-Middle",
 O445 &lt;= 100, "High",
 O445 &lt;= 200, "Very High",
 O445 &lt;= 400, "Ultra High"
)</f>
        <v>Very Low</v>
      </c>
      <c r="Q445" s="33">
        <f>_xlfn.XLOOKUP(A445,'Patient Health Records'!A:A,'Patient Health Records'!E:E,"Not Found")</f>
        <v>31.239414355075468</v>
      </c>
      <c r="R445" s="100" t="b">
        <f>_xlfn.XLOOKUP(A445,'Patient Health Records'!A445:A1444,'Patient Health Records'!T445:T1444,"Not Found")</f>
        <v>1</v>
      </c>
      <c r="S445" s="100" t="b" cm="1">
        <f t="array" ref="S445">_xlfn.SWITCH(R445, "Yes", TRUE, "No", FALSE, R445)</f>
        <v>1</v>
      </c>
      <c r="T445" s="100" t="str">
        <f>_xlfn.XLOOKUP(A445,'Patient Health Records'!A:A,'Patient Health Records'!V:V,"Not Found")</f>
        <v>Diabetes</v>
      </c>
      <c r="U445" s="100" t="str">
        <f>_xlfn.XLOOKUP(A445,'Patient Health Records'!A:A,'Patient Health Records'!X:X,"Not Found")</f>
        <v>Critical</v>
      </c>
      <c r="V445" s="100" t="b">
        <f>_xlfn.XLOOKUP(A445,'Billing Details'!A:A,'Billing Details'!K:K,"Not Found")</f>
        <v>1</v>
      </c>
      <c r="W445" s="100" t="str">
        <f>_xlfn.XLOOKUP(A445,'Billing Details'!A:A,'Billing Details'!J:J,"Not Found")</f>
        <v>Blue Cross</v>
      </c>
      <c r="X445" s="100" t="b">
        <f>_xlfn.XLOOKUP(A445,'Patient Health Records'!A:A,'Patient Health Records'!P:P,"Not Found")</f>
        <v>1</v>
      </c>
      <c r="Y445" s="100" t="b" cm="1">
        <f t="array" ref="Y445">_xlfn.SWITCH(X445, "Yes", TRUE, "No", FALSE, X445)</f>
        <v>1</v>
      </c>
      <c r="Z445" s="100" t="b">
        <f>_xlfn.XLOOKUP(A445,'Patient Health Records'!A:A,'Patient Health Records'!T:T,"Not Found")</f>
        <v>1</v>
      </c>
      <c r="AA445" s="100" t="b" cm="1">
        <f t="array" ref="AA445">_xlfn.SWITCH(Z445, "Yes", TRUE, "No", FALSE, Z445)</f>
        <v>1</v>
      </c>
      <c r="AB445" s="100" t="b">
        <f>_xlfn.XLOOKUP(A445,'Patient Health Records'!A:A,'Patient Health Records'!K:K,"Not Found")</f>
        <v>1</v>
      </c>
      <c r="AC445" s="100" t="b" cm="1">
        <f t="array" ref="AC445">_xlfn.SWITCH(AB445, "Yes", TRUE, "No", FALSE, AB445)</f>
        <v>1</v>
      </c>
    </row>
    <row r="446" spans="1:29">
      <c r="A446" s="2" t="s">
        <v>754</v>
      </c>
      <c r="B446" s="100" t="str">
        <f>_xlfn.XLOOKUP(A446,'Patient Demographics'!A446:A1445,'Patient Demographics'!H446:H1445,"Not Found")</f>
        <v>Adult</v>
      </c>
      <c r="C446" s="100" t="str">
        <f>_xlfn.XLOOKUP(A446,'Patient Demographics'!A446:A1445,'Patient Demographics'!L446:L1445,"Not Found")</f>
        <v>North</v>
      </c>
      <c r="D446" s="100" t="str">
        <f>_xlfn.XLOOKUP(A446,'Patient Demographics'!A:A,'Patient Demographics'!J:J,"Not Found")</f>
        <v>Punjab</v>
      </c>
      <c r="E446" s="100">
        <f>_xlfn.XLOOKUP(A446,'Billing Details'!A446:A1445,'Billing Details'!E446:E1445,"Not Found")</f>
        <v>24000</v>
      </c>
      <c r="F446" s="100">
        <f>_xlfn.XLOOKUP(A446,'Billing Details'!A446:A1445,'Billing Details'!M446:M1445,"Not Found")</f>
        <v>14404.98</v>
      </c>
      <c r="G446" s="100">
        <f>_xlfn.XLOOKUP(A446,'Patient Health Records'!A446:A1445,'Patient Health Records'!G446:G1445,"Not Found")</f>
        <v>69.2</v>
      </c>
      <c r="H446" s="17" t="str">
        <f>_xlfn.XLOOKUP(A446,'Patient Demographics'!A446:A1445,'Patient Demographics'!C446:C1445,"Not Found")</f>
        <v>Female</v>
      </c>
      <c r="I446" s="100" t="str">
        <f>_xlfn.XLOOKUP(A446,'Patient Health Records'!A446:A1445,'Patient Health Records'!B446:B1445,"Not Found")</f>
        <v>A+</v>
      </c>
      <c r="J446" s="100" t="b">
        <f>_xlfn.XLOOKUP(A446,'Patient Health Records'!A446:A1445,'Patient Health Records'!H446:H1445,"Not Found")</f>
        <v>0</v>
      </c>
      <c r="K446" s="100" t="b">
        <f>_xlfn.XLOOKUP(A446,'Patient Health Records'!A446:A1445,'Patient Health Records'!J446:J1445,"Not Found")</f>
        <v>1</v>
      </c>
      <c r="L446" s="100" t="b">
        <f>_xlfn.XLOOKUP(A446,'Billing Details'!A:A,'Billing Details'!K:K,"Not Found")</f>
        <v>1</v>
      </c>
      <c r="M446" s="100" t="str">
        <f>_xlfn.XLOOKUP(A446,'Patient Education'!A:A,'Patient Education'!B:B,"Not Found")</f>
        <v>Uneducated</v>
      </c>
      <c r="N446" s="100" t="str">
        <f>_xlfn.XLOOKUP(A446,'Patient Education'!A:A,'Patient Education'!C:C,"None")</f>
        <v>Farmer</v>
      </c>
      <c r="O446" s="100">
        <f>_xlfn.XLOOKUP(A446,'Patient Demographics'!A:A,'Patient Demographics'!I:I,"Not Found")</f>
        <v>20</v>
      </c>
      <c r="P446" s="100" t="str" cm="1">
        <f t="array" ref="P446">_xlfn.IFS(
 O446 &lt;= 2, "Very Low",
 O446 &lt;= 5, "Low",
 O446 &lt;= 10, "Lower-Middle",
 O446 &lt;= 25, "Middle",
 O446 &lt;= 50, "Upper-Middle",
 O446 &lt;= 100, "High",
 O446 &lt;= 200, "Very High",
 O446 &lt;= 400, "Ultra High"
)</f>
        <v>Middle</v>
      </c>
      <c r="Q446" s="33">
        <f>_xlfn.XLOOKUP(A446,'Patient Health Records'!A:A,'Patient Health Records'!E:E,"Not Found")</f>
        <v>26.696500906600825</v>
      </c>
      <c r="R446" s="100" t="b">
        <f>_xlfn.XLOOKUP(A446,'Patient Health Records'!A446:A1445,'Patient Health Records'!T446:T1445,"Not Found")</f>
        <v>0</v>
      </c>
      <c r="S446" s="100" t="b" cm="1">
        <f t="array" ref="S446">_xlfn.SWITCH(R446, "Yes", TRUE, "No", FALSE, R446)</f>
        <v>0</v>
      </c>
      <c r="T446" s="100" t="str">
        <f>_xlfn.XLOOKUP(A446,'Patient Health Records'!A:A,'Patient Health Records'!V:V,"Not Found")</f>
        <v>Prostate Cancer</v>
      </c>
      <c r="U446" s="100" t="str">
        <f>_xlfn.XLOOKUP(A446,'Patient Health Records'!A:A,'Patient Health Records'!X:X,"Not Found")</f>
        <v>Critical</v>
      </c>
      <c r="V446" s="100" t="b">
        <f>_xlfn.XLOOKUP(A446,'Billing Details'!A:A,'Billing Details'!K:K,"Not Found")</f>
        <v>1</v>
      </c>
      <c r="W446" s="100" t="str">
        <f>_xlfn.XLOOKUP(A446,'Billing Details'!A:A,'Billing Details'!J:J,"Not Found")</f>
        <v>UnitedHealthcare</v>
      </c>
      <c r="X446" s="100" t="b">
        <f>_xlfn.XLOOKUP(A446,'Patient Health Records'!A:A,'Patient Health Records'!P:P,"Not Found")</f>
        <v>0</v>
      </c>
      <c r="Y446" s="100" t="b" cm="1">
        <f t="array" ref="Y446">_xlfn.SWITCH(X446, "Yes", TRUE, "No", FALSE, X446)</f>
        <v>0</v>
      </c>
      <c r="Z446" s="100" t="b">
        <f>_xlfn.XLOOKUP(A446,'Patient Health Records'!A:A,'Patient Health Records'!T:T,"Not Found")</f>
        <v>0</v>
      </c>
      <c r="AA446" s="100" t="b" cm="1">
        <f t="array" ref="AA446">_xlfn.SWITCH(Z446, "Yes", TRUE, "No", FALSE, Z446)</f>
        <v>0</v>
      </c>
      <c r="AB446" s="100" t="b">
        <f>_xlfn.XLOOKUP(A446,'Patient Health Records'!A:A,'Patient Health Records'!K:K,"Not Found")</f>
        <v>0</v>
      </c>
      <c r="AC446" s="100" t="b" cm="1">
        <f t="array" ref="AC446">_xlfn.SWITCH(AB446, "Yes", TRUE, "No", FALSE, AB446)</f>
        <v>0</v>
      </c>
    </row>
    <row r="447" spans="1:29">
      <c r="A447" s="2" t="s">
        <v>757</v>
      </c>
      <c r="B447" s="100" t="str">
        <f>_xlfn.XLOOKUP(A447,'Patient Demographics'!A447:A1446,'Patient Demographics'!H447:H1446,"Not Found")</f>
        <v>Senior</v>
      </c>
      <c r="C447" s="100" t="str">
        <f>_xlfn.XLOOKUP(A447,'Patient Demographics'!A447:A1446,'Patient Demographics'!L447:L1446,"Not Found")</f>
        <v>North</v>
      </c>
      <c r="D447" s="100" t="str">
        <f>_xlfn.XLOOKUP(A447,'Patient Demographics'!A:A,'Patient Demographics'!J:J,"Not Found")</f>
        <v>Uttar Pradesh</v>
      </c>
      <c r="E447" s="100">
        <f>_xlfn.XLOOKUP(A447,'Billing Details'!A447:A1446,'Billing Details'!E447:E1446,"Not Found")</f>
        <v>15000</v>
      </c>
      <c r="F447" s="100">
        <f>_xlfn.XLOOKUP(A447,'Billing Details'!A447:A1446,'Billing Details'!M447:M1446,"Not Found")</f>
        <v>9615.15</v>
      </c>
      <c r="G447" s="100">
        <f>_xlfn.XLOOKUP(A447,'Patient Health Records'!A447:A1446,'Patient Health Records'!G447:G1446,"Not Found")</f>
        <v>77.7</v>
      </c>
      <c r="H447" s="17" t="str">
        <f>_xlfn.XLOOKUP(A447,'Patient Demographics'!A447:A1446,'Patient Demographics'!C447:C1446,"Not Found")</f>
        <v>Female</v>
      </c>
      <c r="I447" s="100" t="str">
        <f>_xlfn.XLOOKUP(A447,'Patient Health Records'!A447:A1446,'Patient Health Records'!B447:B1446,"Not Found")</f>
        <v>O+</v>
      </c>
      <c r="J447" s="100" t="b">
        <f>_xlfn.XLOOKUP(A447,'Patient Health Records'!A447:A1446,'Patient Health Records'!H447:H1446,"Not Found")</f>
        <v>0</v>
      </c>
      <c r="K447" s="100" t="b">
        <f>_xlfn.XLOOKUP(A447,'Patient Health Records'!A447:A1446,'Patient Health Records'!J447:J1446,"Not Found")</f>
        <v>0</v>
      </c>
      <c r="L447" s="100" t="b">
        <f>_xlfn.XLOOKUP(A447,'Billing Details'!A:A,'Billing Details'!K:K,"Not Found")</f>
        <v>1</v>
      </c>
      <c r="M447" s="100" t="str">
        <f>_xlfn.XLOOKUP(A447,'Patient Education'!A:A,'Patient Education'!B:B,"Not Found")</f>
        <v>School</v>
      </c>
      <c r="N447" s="100" t="str">
        <f>_xlfn.XLOOKUP(A447,'Patient Education'!A:A,'Patient Education'!C:C,"None")</f>
        <v>Clerical Staff</v>
      </c>
      <c r="O447" s="100">
        <f>_xlfn.XLOOKUP(A447,'Patient Demographics'!A:A,'Patient Demographics'!I:I,"Not Found")</f>
        <v>0.5</v>
      </c>
      <c r="P447" s="100" t="str" cm="1">
        <f t="array" ref="P447">_xlfn.IFS(
 O447 &lt;= 2, "Very Low",
 O447 &lt;= 5, "Low",
 O447 &lt;= 10, "Lower-Middle",
 O447 &lt;= 25, "Middle",
 O447 &lt;= 50, "Upper-Middle",
 O447 &lt;= 100, "High",
 O447 &lt;= 200, "Very High",
 O447 &lt;= 400, "Ultra High"
)</f>
        <v>Very Low</v>
      </c>
      <c r="Q447" s="33">
        <f>_xlfn.XLOOKUP(A447,'Patient Health Records'!A:A,'Patient Health Records'!E:E,"Not Found")</f>
        <v>30.734543728491751</v>
      </c>
      <c r="R447" s="100" t="b">
        <f>_xlfn.XLOOKUP(A447,'Patient Health Records'!A447:A1446,'Patient Health Records'!T447:T1446,"Not Found")</f>
        <v>1</v>
      </c>
      <c r="S447" s="100" t="b" cm="1">
        <f t="array" ref="S447">_xlfn.SWITCH(R447, "Yes", TRUE, "No", FALSE, R447)</f>
        <v>1</v>
      </c>
      <c r="T447" s="100" t="str">
        <f>_xlfn.XLOOKUP(A447,'Patient Health Records'!A:A,'Patient Health Records'!V:V,"Not Found")</f>
        <v>Fractured Leg</v>
      </c>
      <c r="U447" s="100" t="str">
        <f>_xlfn.XLOOKUP(A447,'Patient Health Records'!A:A,'Patient Health Records'!X:X,"Not Found")</f>
        <v>Recovered</v>
      </c>
      <c r="V447" s="100" t="b">
        <f>_xlfn.XLOOKUP(A447,'Billing Details'!A:A,'Billing Details'!K:K,"Not Found")</f>
        <v>1</v>
      </c>
      <c r="W447" s="100" t="str">
        <f>_xlfn.XLOOKUP(A447,'Billing Details'!A:A,'Billing Details'!J:J,"Not Found")</f>
        <v>Aetna</v>
      </c>
      <c r="X447" s="100" t="b">
        <f>_xlfn.XLOOKUP(A447,'Patient Health Records'!A:A,'Patient Health Records'!P:P,"Not Found")</f>
        <v>1</v>
      </c>
      <c r="Y447" s="100" t="b" cm="1">
        <f t="array" ref="Y447">_xlfn.SWITCH(X447, "Yes", TRUE, "No", FALSE, X447)</f>
        <v>1</v>
      </c>
      <c r="Z447" s="100" t="b">
        <f>_xlfn.XLOOKUP(A447,'Patient Health Records'!A:A,'Patient Health Records'!T:T,"Not Found")</f>
        <v>1</v>
      </c>
      <c r="AA447" s="100" t="b" cm="1">
        <f t="array" ref="AA447">_xlfn.SWITCH(Z447, "Yes", TRUE, "No", FALSE, Z447)</f>
        <v>1</v>
      </c>
      <c r="AB447" s="100" t="b">
        <f>_xlfn.XLOOKUP(A447,'Patient Health Records'!A:A,'Patient Health Records'!K:K,"Not Found")</f>
        <v>1</v>
      </c>
      <c r="AC447" s="100" t="b" cm="1">
        <f t="array" ref="AC447">_xlfn.SWITCH(AB447, "Yes", TRUE, "No", FALSE, AB447)</f>
        <v>1</v>
      </c>
    </row>
    <row r="448" spans="1:29">
      <c r="A448" s="2" t="s">
        <v>758</v>
      </c>
      <c r="B448" s="100" t="str">
        <f>_xlfn.XLOOKUP(A448,'Patient Demographics'!A448:A1447,'Patient Demographics'!H448:H1447,"Not Found")</f>
        <v>Adult</v>
      </c>
      <c r="C448" s="100" t="str">
        <f>_xlfn.XLOOKUP(A448,'Patient Demographics'!A448:A1447,'Patient Demographics'!L448:L1447,"Not Found")</f>
        <v>South</v>
      </c>
      <c r="D448" s="100" t="str">
        <f>_xlfn.XLOOKUP(A448,'Patient Demographics'!A:A,'Patient Demographics'!J:J,"Not Found")</f>
        <v>Kerala</v>
      </c>
      <c r="E448" s="100">
        <f>_xlfn.XLOOKUP(A448,'Billing Details'!A448:A1447,'Billing Details'!E448:E1447,"Not Found")</f>
        <v>250000</v>
      </c>
      <c r="F448" s="100">
        <f>_xlfn.XLOOKUP(A448,'Billing Details'!A448:A1447,'Billing Details'!M448:M1447,"Not Found")</f>
        <v>166346.30000000002</v>
      </c>
      <c r="G448" s="100">
        <f>_xlfn.XLOOKUP(A448,'Patient Health Records'!A448:A1447,'Patient Health Records'!G448:G1447,"Not Found")</f>
        <v>89.9</v>
      </c>
      <c r="H448" s="17" t="str">
        <f>_xlfn.XLOOKUP(A448,'Patient Demographics'!A448:A1447,'Patient Demographics'!C448:C1447,"Not Found")</f>
        <v>Female</v>
      </c>
      <c r="I448" s="100" t="str">
        <f>_xlfn.XLOOKUP(A448,'Patient Health Records'!A448:A1447,'Patient Health Records'!B448:B1447,"Not Found")</f>
        <v>A+</v>
      </c>
      <c r="J448" s="100" t="b">
        <f>_xlfn.XLOOKUP(A448,'Patient Health Records'!A448:A1447,'Patient Health Records'!H448:H1447,"Not Found")</f>
        <v>0</v>
      </c>
      <c r="K448" s="100" t="b">
        <f>_xlfn.XLOOKUP(A448,'Patient Health Records'!A448:A1447,'Patient Health Records'!J448:J1447,"Not Found")</f>
        <v>0</v>
      </c>
      <c r="L448" s="100" t="b">
        <f>_xlfn.XLOOKUP(A448,'Billing Details'!A:A,'Billing Details'!K:K,"Not Found")</f>
        <v>1</v>
      </c>
      <c r="M448" s="100" t="str">
        <f>_xlfn.XLOOKUP(A448,'Patient Education'!A:A,'Patient Education'!B:B,"Not Found")</f>
        <v>Bachelor's Degree</v>
      </c>
      <c r="N448" s="100" t="str">
        <f>_xlfn.XLOOKUP(A448,'Patient Education'!A:A,'Patient Education'!C:C,"None")</f>
        <v>Junior Executive</v>
      </c>
      <c r="O448" s="100">
        <f>_xlfn.XLOOKUP(A448,'Patient Demographics'!A:A,'Patient Demographics'!I:I,"Not Found")</f>
        <v>7</v>
      </c>
      <c r="P448" s="100" t="str" cm="1">
        <f t="array" ref="P448">_xlfn.IFS(
 O448 &lt;= 2, "Very Low",
 O448 &lt;= 5, "Low",
 O448 &lt;= 10, "Lower-Middle",
 O448 &lt;= 25, "Middle",
 O448 &lt;= 50, "Upper-Middle",
 O448 &lt;= 100, "High",
 O448 &lt;= 200, "Very High",
 O448 &lt;= 400, "Ultra High"
)</f>
        <v>Lower-Middle</v>
      </c>
      <c r="Q448" s="33">
        <f>_xlfn.XLOOKUP(A448,'Patient Health Records'!A:A,'Patient Health Records'!E:E,"Not Found")</f>
        <v>33.836425909894992</v>
      </c>
      <c r="R448" s="100" t="b">
        <f>_xlfn.XLOOKUP(A448,'Patient Health Records'!A448:A1447,'Patient Health Records'!T448:T1447,"Not Found")</f>
        <v>1</v>
      </c>
      <c r="S448" s="100" t="b" cm="1">
        <f t="array" ref="S448">_xlfn.SWITCH(R448, "Yes", TRUE, "No", FALSE, R448)</f>
        <v>1</v>
      </c>
      <c r="T448" s="100" t="str">
        <f>_xlfn.XLOOKUP(A448,'Patient Health Records'!A:A,'Patient Health Records'!V:V,"Not Found")</f>
        <v>Heart Attack</v>
      </c>
      <c r="U448" s="100" t="str">
        <f>_xlfn.XLOOKUP(A448,'Patient Health Records'!A:A,'Patient Health Records'!X:X,"Not Found")</f>
        <v>Critical</v>
      </c>
      <c r="V448" s="100" t="b">
        <f>_xlfn.XLOOKUP(A448,'Billing Details'!A:A,'Billing Details'!K:K,"Not Found")</f>
        <v>1</v>
      </c>
      <c r="W448" s="100" t="str">
        <f>_xlfn.XLOOKUP(A448,'Billing Details'!A:A,'Billing Details'!J:J,"Not Found")</f>
        <v>Aetna</v>
      </c>
      <c r="X448" s="100" t="b">
        <f>_xlfn.XLOOKUP(A448,'Patient Health Records'!A:A,'Patient Health Records'!P:P,"Not Found")</f>
        <v>1</v>
      </c>
      <c r="Y448" s="100" t="b" cm="1">
        <f t="array" ref="Y448">_xlfn.SWITCH(X448, "Yes", TRUE, "No", FALSE, X448)</f>
        <v>1</v>
      </c>
      <c r="Z448" s="100" t="b">
        <f>_xlfn.XLOOKUP(A448,'Patient Health Records'!A:A,'Patient Health Records'!T:T,"Not Found")</f>
        <v>1</v>
      </c>
      <c r="AA448" s="100" t="b" cm="1">
        <f t="array" ref="AA448">_xlfn.SWITCH(Z448, "Yes", TRUE, "No", FALSE, Z448)</f>
        <v>1</v>
      </c>
      <c r="AB448" s="100" t="b">
        <f>_xlfn.XLOOKUP(A448,'Patient Health Records'!A:A,'Patient Health Records'!K:K,"Not Found")</f>
        <v>1</v>
      </c>
      <c r="AC448" s="100" t="b" cm="1">
        <f t="array" ref="AC448">_xlfn.SWITCH(AB448, "Yes", TRUE, "No", FALSE, AB448)</f>
        <v>1</v>
      </c>
    </row>
    <row r="449" spans="1:29">
      <c r="A449" s="2" t="s">
        <v>759</v>
      </c>
      <c r="B449" s="100" t="str">
        <f>_xlfn.XLOOKUP(A449,'Patient Demographics'!A449:A1448,'Patient Demographics'!H449:H1448,"Not Found")</f>
        <v>Adult</v>
      </c>
      <c r="C449" s="100" t="str">
        <f>_xlfn.XLOOKUP(A449,'Patient Demographics'!A449:A1448,'Patient Demographics'!L449:L1448,"Not Found")</f>
        <v>North</v>
      </c>
      <c r="D449" s="100" t="str">
        <f>_xlfn.XLOOKUP(A449,'Patient Demographics'!A:A,'Patient Demographics'!J:J,"Not Found")</f>
        <v>Uttar Pradesh</v>
      </c>
      <c r="E449" s="100">
        <f>_xlfn.XLOOKUP(A449,'Billing Details'!A449:A1448,'Billing Details'!E449:E1448,"Not Found")</f>
        <v>24000</v>
      </c>
      <c r="F449" s="100">
        <f>_xlfn.XLOOKUP(A449,'Billing Details'!A449:A1448,'Billing Details'!M449:M1448,"Not Found")</f>
        <v>21098.2</v>
      </c>
      <c r="G449" s="100">
        <f>_xlfn.XLOOKUP(A449,'Patient Health Records'!A449:A1448,'Patient Health Records'!G449:G1448,"Not Found")</f>
        <v>84.7</v>
      </c>
      <c r="H449" s="17" t="str">
        <f>_xlfn.XLOOKUP(A449,'Patient Demographics'!A449:A1448,'Patient Demographics'!C449:C1448,"Not Found")</f>
        <v>Female</v>
      </c>
      <c r="I449" s="100" t="str">
        <f>_xlfn.XLOOKUP(A449,'Patient Health Records'!A449:A1448,'Patient Health Records'!B449:B1448,"Not Found")</f>
        <v>O+</v>
      </c>
      <c r="J449" s="100" t="b">
        <f>_xlfn.XLOOKUP(A449,'Patient Health Records'!A449:A1448,'Patient Health Records'!H449:H1448,"Not Found")</f>
        <v>0</v>
      </c>
      <c r="K449" s="100" t="b">
        <f>_xlfn.XLOOKUP(A449,'Patient Health Records'!A449:A1448,'Patient Health Records'!J449:J1448,"Not Found")</f>
        <v>0</v>
      </c>
      <c r="L449" s="100" t="b">
        <f>_xlfn.XLOOKUP(A449,'Billing Details'!A:A,'Billing Details'!K:K,"Not Found")</f>
        <v>1</v>
      </c>
      <c r="M449" s="100" t="str">
        <f>_xlfn.XLOOKUP(A449,'Patient Education'!A:A,'Patient Education'!B:B,"Not Found")</f>
        <v>Master's Degree</v>
      </c>
      <c r="N449" s="100" t="str">
        <f>_xlfn.XLOOKUP(A449,'Patient Education'!A:A,'Patient Education'!C:C,"None")</f>
        <v>Software Engineer</v>
      </c>
      <c r="O449" s="100">
        <f>_xlfn.XLOOKUP(A449,'Patient Demographics'!A:A,'Patient Demographics'!I:I,"Not Found")</f>
        <v>1</v>
      </c>
      <c r="P449" s="100" t="str" cm="1">
        <f t="array" ref="P449">_xlfn.IFS(
 O449 &lt;= 2, "Very Low",
 O449 &lt;= 5, "Low",
 O449 &lt;= 10, "Lower-Middle",
 O449 &lt;= 25, "Middle",
 O449 &lt;= 50, "Upper-Middle",
 O449 &lt;= 100, "High",
 O449 &lt;= 200, "Very High",
 O449 &lt;= 400, "Ultra High"
)</f>
        <v>Very Low</v>
      </c>
      <c r="Q449" s="33">
        <f>_xlfn.XLOOKUP(A449,'Patient Health Records'!A:A,'Patient Health Records'!E:E,"Not Found")</f>
        <v>31.491671624033319</v>
      </c>
      <c r="R449" s="100" t="b">
        <f>_xlfn.XLOOKUP(A449,'Patient Health Records'!A449:A1448,'Patient Health Records'!T449:T1448,"Not Found")</f>
        <v>1</v>
      </c>
      <c r="S449" s="100" t="b" cm="1">
        <f t="array" ref="S449">_xlfn.SWITCH(R449, "Yes", TRUE, "No", FALSE, R449)</f>
        <v>1</v>
      </c>
      <c r="T449" s="100" t="str">
        <f>_xlfn.XLOOKUP(A449,'Patient Health Records'!A:A,'Patient Health Records'!V:V,"Not Found")</f>
        <v>Prostate Cancer</v>
      </c>
      <c r="U449" s="100" t="str">
        <f>_xlfn.XLOOKUP(A449,'Patient Health Records'!A:A,'Patient Health Records'!X:X,"Not Found")</f>
        <v>Critical</v>
      </c>
      <c r="V449" s="100" t="b">
        <f>_xlfn.XLOOKUP(A449,'Billing Details'!A:A,'Billing Details'!K:K,"Not Found")</f>
        <v>1</v>
      </c>
      <c r="W449" s="100" t="str">
        <f>_xlfn.XLOOKUP(A449,'Billing Details'!A:A,'Billing Details'!J:J,"Not Found")</f>
        <v>Medicare</v>
      </c>
      <c r="X449" s="100" t="b">
        <f>_xlfn.XLOOKUP(A449,'Patient Health Records'!A:A,'Patient Health Records'!P:P,"Not Found")</f>
        <v>1</v>
      </c>
      <c r="Y449" s="100" t="b" cm="1">
        <f t="array" ref="Y449">_xlfn.SWITCH(X449, "Yes", TRUE, "No", FALSE, X449)</f>
        <v>1</v>
      </c>
      <c r="Z449" s="100" t="b">
        <f>_xlfn.XLOOKUP(A449,'Patient Health Records'!A:A,'Patient Health Records'!T:T,"Not Found")</f>
        <v>1</v>
      </c>
      <c r="AA449" s="100" t="b" cm="1">
        <f t="array" ref="AA449">_xlfn.SWITCH(Z449, "Yes", TRUE, "No", FALSE, Z449)</f>
        <v>1</v>
      </c>
      <c r="AB449" s="100" t="b">
        <f>_xlfn.XLOOKUP(A449,'Patient Health Records'!A:A,'Patient Health Records'!K:K,"Not Found")</f>
        <v>1</v>
      </c>
      <c r="AC449" s="100" t="b" cm="1">
        <f t="array" ref="AC449">_xlfn.SWITCH(AB449, "Yes", TRUE, "No", FALSE, AB449)</f>
        <v>1</v>
      </c>
    </row>
    <row r="450" spans="1:29">
      <c r="A450" s="2" t="s">
        <v>760</v>
      </c>
      <c r="B450" s="100" t="str">
        <f>_xlfn.XLOOKUP(A450,'Patient Demographics'!A450:A1449,'Patient Demographics'!H450:H1449,"Not Found")</f>
        <v>Senior</v>
      </c>
      <c r="C450" s="100" t="str">
        <f>_xlfn.XLOOKUP(A450,'Patient Demographics'!A450:A1449,'Patient Demographics'!L450:L1449,"Not Found")</f>
        <v>North</v>
      </c>
      <c r="D450" s="100" t="str">
        <f>_xlfn.XLOOKUP(A450,'Patient Demographics'!A:A,'Patient Demographics'!J:J,"Not Found")</f>
        <v>Punjab</v>
      </c>
      <c r="E450" s="100">
        <f>_xlfn.XLOOKUP(A450,'Billing Details'!A450:A1449,'Billing Details'!E450:E1449,"Not Found")</f>
        <v>250000</v>
      </c>
      <c r="F450" s="100">
        <f>_xlfn.XLOOKUP(A450,'Billing Details'!A450:A1449,'Billing Details'!M450:M1449,"Not Found")</f>
        <v>185578.5</v>
      </c>
      <c r="G450" s="100">
        <f>_xlfn.XLOOKUP(A450,'Patient Health Records'!A450:A1449,'Patient Health Records'!G450:G1449,"Not Found")</f>
        <v>74.599999999999994</v>
      </c>
      <c r="H450" s="17" t="str">
        <f>_xlfn.XLOOKUP(A450,'Patient Demographics'!A450:A1449,'Patient Demographics'!C450:C1449,"Not Found")</f>
        <v>Male</v>
      </c>
      <c r="I450" s="100" t="str">
        <f>_xlfn.XLOOKUP(A450,'Patient Health Records'!A450:A1449,'Patient Health Records'!B450:B1449,"Not Found")</f>
        <v>B+</v>
      </c>
      <c r="J450" s="100" t="b">
        <f>_xlfn.XLOOKUP(A450,'Patient Health Records'!A450:A1449,'Patient Health Records'!H450:H1449,"Not Found")</f>
        <v>0</v>
      </c>
      <c r="K450" s="100" t="b">
        <f>_xlfn.XLOOKUP(A450,'Patient Health Records'!A450:A1449,'Patient Health Records'!J450:J1449,"Not Found")</f>
        <v>0</v>
      </c>
      <c r="L450" s="100" t="b">
        <f>_xlfn.XLOOKUP(A450,'Billing Details'!A:A,'Billing Details'!K:K,"Not Found")</f>
        <v>1</v>
      </c>
      <c r="M450" s="100" t="str">
        <f>_xlfn.XLOOKUP(A450,'Patient Education'!A:A,'Patient Education'!B:B,"Not Found")</f>
        <v>Bachelor's Degree</v>
      </c>
      <c r="N450" s="100" t="str">
        <f>_xlfn.XLOOKUP(A450,'Patient Education'!A:A,'Patient Education'!C:C,"None")</f>
        <v>Nurse</v>
      </c>
      <c r="O450" s="100">
        <f>_xlfn.XLOOKUP(A450,'Patient Demographics'!A:A,'Patient Demographics'!I:I,"Not Found")</f>
        <v>2</v>
      </c>
      <c r="P450" s="100" t="str" cm="1">
        <f t="array" ref="P450">_xlfn.IFS(
 O450 &lt;= 2, "Very Low",
 O450 &lt;= 5, "Low",
 O450 &lt;= 10, "Lower-Middle",
 O450 &lt;= 25, "Middle",
 O450 &lt;= 50, "Upper-Middle",
 O450 &lt;= 100, "High",
 O450 &lt;= 200, "Very High",
 O450 &lt;= 400, "Ultra High"
)</f>
        <v>Very Low</v>
      </c>
      <c r="Q450" s="33">
        <f>_xlfn.XLOOKUP(A450,'Patient Health Records'!A:A,'Patient Health Records'!E:E,"Not Found")</f>
        <v>29.508326411138796</v>
      </c>
      <c r="R450" s="100" t="b">
        <f>_xlfn.XLOOKUP(A450,'Patient Health Records'!A450:A1449,'Patient Health Records'!T450:T1449,"Not Found")</f>
        <v>1</v>
      </c>
      <c r="S450" s="100" t="b" cm="1">
        <f t="array" ref="S450">_xlfn.SWITCH(R450, "Yes", TRUE, "No", FALSE, R450)</f>
        <v>1</v>
      </c>
      <c r="T450" s="100" t="str">
        <f>_xlfn.XLOOKUP(A450,'Patient Health Records'!A:A,'Patient Health Records'!V:V,"Not Found")</f>
        <v>Fractured Leg</v>
      </c>
      <c r="U450" s="100" t="str">
        <f>_xlfn.XLOOKUP(A450,'Patient Health Records'!A:A,'Patient Health Records'!X:X,"Not Found")</f>
        <v>Critical</v>
      </c>
      <c r="V450" s="100" t="b">
        <f>_xlfn.XLOOKUP(A450,'Billing Details'!A:A,'Billing Details'!K:K,"Not Found")</f>
        <v>1</v>
      </c>
      <c r="W450" s="100" t="str">
        <f>_xlfn.XLOOKUP(A450,'Billing Details'!A:A,'Billing Details'!J:J,"Not Found")</f>
        <v>Cigna</v>
      </c>
      <c r="X450" s="100" t="b">
        <f>_xlfn.XLOOKUP(A450,'Patient Health Records'!A:A,'Patient Health Records'!P:P,"Not Found")</f>
        <v>0</v>
      </c>
      <c r="Y450" s="100" t="b" cm="1">
        <f t="array" ref="Y450">_xlfn.SWITCH(X450, "Yes", TRUE, "No", FALSE, X450)</f>
        <v>0</v>
      </c>
      <c r="Z450" s="100" t="b">
        <f>_xlfn.XLOOKUP(A450,'Patient Health Records'!A:A,'Patient Health Records'!T:T,"Not Found")</f>
        <v>1</v>
      </c>
      <c r="AA450" s="100" t="b" cm="1">
        <f t="array" ref="AA450">_xlfn.SWITCH(Z450, "Yes", TRUE, "No", FALSE, Z450)</f>
        <v>1</v>
      </c>
      <c r="AB450" s="100" t="b">
        <f>_xlfn.XLOOKUP(A450,'Patient Health Records'!A:A,'Patient Health Records'!K:K,"Not Found")</f>
        <v>0</v>
      </c>
      <c r="AC450" s="100" t="b" cm="1">
        <f t="array" ref="AC450">_xlfn.SWITCH(AB450, "Yes", TRUE, "No", FALSE, AB450)</f>
        <v>0</v>
      </c>
    </row>
    <row r="451" spans="1:29">
      <c r="A451" s="2" t="s">
        <v>761</v>
      </c>
      <c r="B451" s="100" t="str">
        <f>_xlfn.XLOOKUP(A451,'Patient Demographics'!A451:A1450,'Patient Demographics'!H451:H1450,"Not Found")</f>
        <v>Middle-aged</v>
      </c>
      <c r="C451" s="100" t="str">
        <f>_xlfn.XLOOKUP(A451,'Patient Demographics'!A451:A1450,'Patient Demographics'!L451:L1450,"Not Found")</f>
        <v>West</v>
      </c>
      <c r="D451" s="100" t="str">
        <f>_xlfn.XLOOKUP(A451,'Patient Demographics'!A:A,'Patient Demographics'!J:J,"Not Found")</f>
        <v>Maharashtra</v>
      </c>
      <c r="E451" s="100">
        <f>_xlfn.XLOOKUP(A451,'Billing Details'!A451:A1450,'Billing Details'!E451:E1450,"Not Found")</f>
        <v>300000</v>
      </c>
      <c r="F451" s="100">
        <f>_xlfn.XLOOKUP(A451,'Billing Details'!A451:A1450,'Billing Details'!M451:M1450,"Not Found")</f>
        <v>0</v>
      </c>
      <c r="G451" s="100">
        <f>_xlfn.XLOOKUP(A451,'Patient Health Records'!A451:A1450,'Patient Health Records'!G451:G1450,"Not Found")</f>
        <v>93.5</v>
      </c>
      <c r="H451" s="17" t="str">
        <f>_xlfn.XLOOKUP(A451,'Patient Demographics'!A451:A1450,'Patient Demographics'!C451:C1450,"Not Found")</f>
        <v>Female</v>
      </c>
      <c r="I451" s="100" t="str">
        <f>_xlfn.XLOOKUP(A451,'Patient Health Records'!A451:A1450,'Patient Health Records'!B451:B1450,"Not Found")</f>
        <v>A-</v>
      </c>
      <c r="J451" s="100" t="b">
        <f>_xlfn.XLOOKUP(A451,'Patient Health Records'!A451:A1450,'Patient Health Records'!H451:H1450,"Not Found")</f>
        <v>0</v>
      </c>
      <c r="K451" s="100" t="b">
        <f>_xlfn.XLOOKUP(A451,'Patient Health Records'!A451:A1450,'Patient Health Records'!J451:J1450,"Not Found")</f>
        <v>0</v>
      </c>
      <c r="L451" s="100" t="b">
        <f>_xlfn.XLOOKUP(A451,'Billing Details'!A:A,'Billing Details'!K:K,"Not Found")</f>
        <v>0</v>
      </c>
      <c r="M451" s="100" t="str">
        <f>_xlfn.XLOOKUP(A451,'Patient Education'!A:A,'Patient Education'!B:B,"Not Found")</f>
        <v>School</v>
      </c>
      <c r="N451" s="100" t="str">
        <f>_xlfn.XLOOKUP(A451,'Patient Education'!A:A,'Patient Education'!C:C,"None")</f>
        <v>Retail Worker</v>
      </c>
      <c r="O451" s="100">
        <f>_xlfn.XLOOKUP(A451,'Patient Demographics'!A:A,'Patient Demographics'!I:I,"Not Found")</f>
        <v>15</v>
      </c>
      <c r="P451" s="100" t="str" cm="1">
        <f t="array" ref="P451">_xlfn.IFS(
 O451 &lt;= 2, "Very Low",
 O451 &lt;= 5, "Low",
 O451 &lt;= 10, "Lower-Middle",
 O451 &lt;= 25, "Middle",
 O451 &lt;= 50, "Upper-Middle",
 O451 &lt;= 100, "High",
 O451 &lt;= 200, "Very High",
 O451 &lt;= 400, "Ultra High"
)</f>
        <v>Middle</v>
      </c>
      <c r="Q451" s="33">
        <f>_xlfn.XLOOKUP(A451,'Patient Health Records'!A:A,'Patient Health Records'!E:E,"Not Found")</f>
        <v>33.127834467120188</v>
      </c>
      <c r="R451" s="100" t="b">
        <f>_xlfn.XLOOKUP(A451,'Patient Health Records'!A451:A1450,'Patient Health Records'!T451:T1450,"Not Found")</f>
        <v>1</v>
      </c>
      <c r="S451" s="100" t="b" cm="1">
        <f t="array" ref="S451">_xlfn.SWITCH(R451, "Yes", TRUE, "No", FALSE, R451)</f>
        <v>1</v>
      </c>
      <c r="T451" s="100" t="str">
        <f>_xlfn.XLOOKUP(A451,'Patient Health Records'!A:A,'Patient Health Records'!V:V,"Not Found")</f>
        <v>Fractured Leg</v>
      </c>
      <c r="U451" s="100" t="str">
        <f>_xlfn.XLOOKUP(A451,'Patient Health Records'!A:A,'Patient Health Records'!X:X,"Not Found")</f>
        <v>Critical</v>
      </c>
      <c r="V451" s="100" t="b">
        <f>_xlfn.XLOOKUP(A451,'Billing Details'!A:A,'Billing Details'!K:K,"Not Found")</f>
        <v>0</v>
      </c>
      <c r="W451" s="100">
        <f>_xlfn.XLOOKUP(A451,'Billing Details'!A:A,'Billing Details'!J:J,"Not Found")</f>
        <v>0</v>
      </c>
      <c r="X451" s="100" t="b">
        <f>_xlfn.XLOOKUP(A451,'Patient Health Records'!A:A,'Patient Health Records'!P:P,"Not Found")</f>
        <v>1</v>
      </c>
      <c r="Y451" s="100" t="b" cm="1">
        <f t="array" ref="Y451">_xlfn.SWITCH(X451, "Yes", TRUE, "No", FALSE, X451)</f>
        <v>1</v>
      </c>
      <c r="Z451" s="100" t="b">
        <f>_xlfn.XLOOKUP(A451,'Patient Health Records'!A:A,'Patient Health Records'!T:T,"Not Found")</f>
        <v>1</v>
      </c>
      <c r="AA451" s="100" t="b" cm="1">
        <f t="array" ref="AA451">_xlfn.SWITCH(Z451, "Yes", TRUE, "No", FALSE, Z451)</f>
        <v>1</v>
      </c>
      <c r="AB451" s="100" t="b">
        <f>_xlfn.XLOOKUP(A451,'Patient Health Records'!A:A,'Patient Health Records'!K:K,"Not Found")</f>
        <v>1</v>
      </c>
      <c r="AC451" s="100" t="b" cm="1">
        <f t="array" ref="AC451">_xlfn.SWITCH(AB451, "Yes", TRUE, "No", FALSE, AB451)</f>
        <v>1</v>
      </c>
    </row>
    <row r="452" spans="1:29">
      <c r="A452" s="2" t="s">
        <v>762</v>
      </c>
      <c r="B452" s="100" t="str">
        <f>_xlfn.XLOOKUP(A452,'Patient Demographics'!A452:A1451,'Patient Demographics'!H452:H1451,"Not Found")</f>
        <v>Adult</v>
      </c>
      <c r="C452" s="100" t="str">
        <f>_xlfn.XLOOKUP(A452,'Patient Demographics'!A452:A1451,'Patient Demographics'!L452:L1451,"Not Found")</f>
        <v>East</v>
      </c>
      <c r="D452" s="100" t="str">
        <f>_xlfn.XLOOKUP(A452,'Patient Demographics'!A:A,'Patient Demographics'!J:J,"Not Found")</f>
        <v>West Bengal</v>
      </c>
      <c r="E452" s="100">
        <f>_xlfn.XLOOKUP(A452,'Billing Details'!A452:A1451,'Billing Details'!E452:E1451,"Not Found")</f>
        <v>18000</v>
      </c>
      <c r="F452" s="100">
        <f>_xlfn.XLOOKUP(A452,'Billing Details'!A452:A1451,'Billing Details'!M452:M1451,"Not Found")</f>
        <v>15254.939999999999</v>
      </c>
      <c r="G452" s="100">
        <f>_xlfn.XLOOKUP(A452,'Patient Health Records'!A452:A1451,'Patient Health Records'!G452:G1451,"Not Found")</f>
        <v>83.6</v>
      </c>
      <c r="H452" s="17" t="str">
        <f>_xlfn.XLOOKUP(A452,'Patient Demographics'!A452:A1451,'Patient Demographics'!C452:C1451,"Not Found")</f>
        <v>Female</v>
      </c>
      <c r="I452" s="100" t="str">
        <f>_xlfn.XLOOKUP(A452,'Patient Health Records'!A452:A1451,'Patient Health Records'!B452:B1451,"Not Found")</f>
        <v>AB-</v>
      </c>
      <c r="J452" s="100" t="b">
        <f>_xlfn.XLOOKUP(A452,'Patient Health Records'!A452:A1451,'Patient Health Records'!H452:H1451,"Not Found")</f>
        <v>1</v>
      </c>
      <c r="K452" s="100" t="b">
        <f>_xlfn.XLOOKUP(A452,'Patient Health Records'!A452:A1451,'Patient Health Records'!J452:J1451,"Not Found")</f>
        <v>0</v>
      </c>
      <c r="L452" s="100" t="b">
        <f>_xlfn.XLOOKUP(A452,'Billing Details'!A:A,'Billing Details'!K:K,"Not Found")</f>
        <v>1</v>
      </c>
      <c r="M452" s="100" t="str">
        <f>_xlfn.XLOOKUP(A452,'Patient Education'!A:A,'Patient Education'!B:B,"Not Found")</f>
        <v>Bachelor's Degree</v>
      </c>
      <c r="N452" s="100" t="str">
        <f>_xlfn.XLOOKUP(A452,'Patient Education'!A:A,'Patient Education'!C:C,"None")</f>
        <v>Teacher</v>
      </c>
      <c r="O452" s="100">
        <f>_xlfn.XLOOKUP(A452,'Patient Demographics'!A:A,'Patient Demographics'!I:I,"Not Found")</f>
        <v>12</v>
      </c>
      <c r="P452" s="100" t="str" cm="1">
        <f t="array" ref="P452">_xlfn.IFS(
 O452 &lt;= 2, "Very Low",
 O452 &lt;= 5, "Low",
 O452 &lt;= 10, "Lower-Middle",
 O452 &lt;= 25, "Middle",
 O452 &lt;= 50, "Upper-Middle",
 O452 &lt;= 100, "High",
 O452 &lt;= 200, "Very High",
 O452 &lt;= 400, "Ultra High"
)</f>
        <v>Middle</v>
      </c>
      <c r="Q452" s="33">
        <f>_xlfn.XLOOKUP(A452,'Patient Health Records'!A:A,'Patient Health Records'!E:E,"Not Found")</f>
        <v>31.082688875669248</v>
      </c>
      <c r="R452" s="100" t="b">
        <f>_xlfn.XLOOKUP(A452,'Patient Health Records'!A452:A1451,'Patient Health Records'!T452:T1451,"Not Found")</f>
        <v>1</v>
      </c>
      <c r="S452" s="100" t="b" cm="1">
        <f t="array" ref="S452">_xlfn.SWITCH(R452, "Yes", TRUE, "No", FALSE, R452)</f>
        <v>1</v>
      </c>
      <c r="T452" s="100" t="str">
        <f>_xlfn.XLOOKUP(A452,'Patient Health Records'!A:A,'Patient Health Records'!V:V,"Not Found")</f>
        <v>Hypertension</v>
      </c>
      <c r="U452" s="100" t="str">
        <f>_xlfn.XLOOKUP(A452,'Patient Health Records'!A:A,'Patient Health Records'!X:X,"Not Found")</f>
        <v>Critical</v>
      </c>
      <c r="V452" s="100" t="b">
        <f>_xlfn.XLOOKUP(A452,'Billing Details'!A:A,'Billing Details'!K:K,"Not Found")</f>
        <v>1</v>
      </c>
      <c r="W452" s="100" t="str">
        <f>_xlfn.XLOOKUP(A452,'Billing Details'!A:A,'Billing Details'!J:J,"Not Found")</f>
        <v>Cigna</v>
      </c>
      <c r="X452" s="100" t="b">
        <f>_xlfn.XLOOKUP(A452,'Patient Health Records'!A:A,'Patient Health Records'!P:P,"Not Found")</f>
        <v>0</v>
      </c>
      <c r="Y452" s="100" t="b" cm="1">
        <f t="array" ref="Y452">_xlfn.SWITCH(X452, "Yes", TRUE, "No", FALSE, X452)</f>
        <v>0</v>
      </c>
      <c r="Z452" s="100" t="b">
        <f>_xlfn.XLOOKUP(A452,'Patient Health Records'!A:A,'Patient Health Records'!T:T,"Not Found")</f>
        <v>1</v>
      </c>
      <c r="AA452" s="100" t="b" cm="1">
        <f t="array" ref="AA452">_xlfn.SWITCH(Z452, "Yes", TRUE, "No", FALSE, Z452)</f>
        <v>1</v>
      </c>
      <c r="AB452" s="100" t="b">
        <f>_xlfn.XLOOKUP(A452,'Patient Health Records'!A:A,'Patient Health Records'!K:K,"Not Found")</f>
        <v>0</v>
      </c>
      <c r="AC452" s="100" t="b" cm="1">
        <f t="array" ref="AC452">_xlfn.SWITCH(AB452, "Yes", TRUE, "No", FALSE, AB452)</f>
        <v>0</v>
      </c>
    </row>
    <row r="453" spans="1:29">
      <c r="A453" s="2" t="s">
        <v>764</v>
      </c>
      <c r="B453" s="100" t="str">
        <f>_xlfn.XLOOKUP(A453,'Patient Demographics'!A453:A1452,'Patient Demographics'!H453:H1452,"Not Found")</f>
        <v>Adult</v>
      </c>
      <c r="C453" s="100" t="str">
        <f>_xlfn.XLOOKUP(A453,'Patient Demographics'!A453:A1452,'Patient Demographics'!L453:L1452,"Not Found")</f>
        <v>South</v>
      </c>
      <c r="D453" s="100" t="str">
        <f>_xlfn.XLOOKUP(A453,'Patient Demographics'!A:A,'Patient Demographics'!J:J,"Not Found")</f>
        <v>Karnataka</v>
      </c>
      <c r="E453" s="100">
        <f>_xlfn.XLOOKUP(A453,'Billing Details'!A453:A1452,'Billing Details'!E453:E1452,"Not Found")</f>
        <v>3000</v>
      </c>
      <c r="F453" s="100">
        <f>_xlfn.XLOOKUP(A453,'Billing Details'!A453:A1452,'Billing Details'!M453:M1452,"Not Found")</f>
        <v>2236.71</v>
      </c>
      <c r="G453" s="100">
        <f>_xlfn.XLOOKUP(A453,'Patient Health Records'!A453:A1452,'Patient Health Records'!G453:G1452,"Not Found")</f>
        <v>69.3</v>
      </c>
      <c r="H453" s="17" t="str">
        <f>_xlfn.XLOOKUP(A453,'Patient Demographics'!A453:A1452,'Patient Demographics'!C453:C1452,"Not Found")</f>
        <v>Female</v>
      </c>
      <c r="I453" s="100" t="str">
        <f>_xlfn.XLOOKUP(A453,'Patient Health Records'!A453:A1452,'Patient Health Records'!B453:B1452,"Not Found")</f>
        <v>O+</v>
      </c>
      <c r="J453" s="100" t="b">
        <f>_xlfn.XLOOKUP(A453,'Patient Health Records'!A453:A1452,'Patient Health Records'!H453:H1452,"Not Found")</f>
        <v>0</v>
      </c>
      <c r="K453" s="100" t="b">
        <f>_xlfn.XLOOKUP(A453,'Patient Health Records'!A453:A1452,'Patient Health Records'!J453:J1452,"Not Found")</f>
        <v>1</v>
      </c>
      <c r="L453" s="100" t="b">
        <f>_xlfn.XLOOKUP(A453,'Billing Details'!A:A,'Billing Details'!K:K,"Not Found")</f>
        <v>1</v>
      </c>
      <c r="M453" s="100" t="str">
        <f>_xlfn.XLOOKUP(A453,'Patient Education'!A:A,'Patient Education'!B:B,"Not Found")</f>
        <v>Post-graduate</v>
      </c>
      <c r="N453" s="100" t="str">
        <f>_xlfn.XLOOKUP(A453,'Patient Education'!A:A,'Patient Education'!C:C,"None")</f>
        <v>Scientist</v>
      </c>
      <c r="O453" s="100">
        <f>_xlfn.XLOOKUP(A453,'Patient Demographics'!A:A,'Patient Demographics'!I:I,"Not Found")</f>
        <v>2</v>
      </c>
      <c r="P453" s="100" t="str" cm="1">
        <f t="array" ref="P453">_xlfn.IFS(
 O453 &lt;= 2, "Very Low",
 O453 &lt;= 5, "Low",
 O453 &lt;= 10, "Lower-Middle",
 O453 &lt;= 25, "Middle",
 O453 &lt;= 50, "Upper-Middle",
 O453 &lt;= 100, "High",
 O453 &lt;= 200, "Very High",
 O453 &lt;= 400, "Ultra High"
)</f>
        <v>Very Low</v>
      </c>
      <c r="Q453" s="33">
        <f>_xlfn.XLOOKUP(A453,'Patient Health Records'!A:A,'Patient Health Records'!E:E,"Not Found")</f>
        <v>24.553571428571431</v>
      </c>
      <c r="R453" s="100" t="b">
        <f>_xlfn.XLOOKUP(A453,'Patient Health Records'!A453:A1452,'Patient Health Records'!T453:T1452,"Not Found")</f>
        <v>0</v>
      </c>
      <c r="S453" s="100" t="b" cm="1">
        <f t="array" ref="S453">_xlfn.SWITCH(R453, "Yes", TRUE, "No", FALSE, R453)</f>
        <v>0</v>
      </c>
      <c r="T453" s="100" t="str">
        <f>_xlfn.XLOOKUP(A453,'Patient Health Records'!A:A,'Patient Health Records'!V:V,"Not Found")</f>
        <v>Cancer</v>
      </c>
      <c r="U453" s="100" t="str">
        <f>_xlfn.XLOOKUP(A453,'Patient Health Records'!A:A,'Patient Health Records'!X:X,"Not Found")</f>
        <v>Recovered</v>
      </c>
      <c r="V453" s="100" t="b">
        <f>_xlfn.XLOOKUP(A453,'Billing Details'!A:A,'Billing Details'!K:K,"Not Found")</f>
        <v>1</v>
      </c>
      <c r="W453" s="100" t="str">
        <f>_xlfn.XLOOKUP(A453,'Billing Details'!A:A,'Billing Details'!J:J,"Not Found")</f>
        <v>Blue Cross</v>
      </c>
      <c r="X453" s="100" t="b">
        <f>_xlfn.XLOOKUP(A453,'Patient Health Records'!A:A,'Patient Health Records'!P:P,"Not Found")</f>
        <v>0</v>
      </c>
      <c r="Y453" s="100" t="b" cm="1">
        <f t="array" ref="Y453">_xlfn.SWITCH(X453, "Yes", TRUE, "No", FALSE, X453)</f>
        <v>0</v>
      </c>
      <c r="Z453" s="100" t="b">
        <f>_xlfn.XLOOKUP(A453,'Patient Health Records'!A:A,'Patient Health Records'!T:T,"Not Found")</f>
        <v>0</v>
      </c>
      <c r="AA453" s="100" t="b" cm="1">
        <f t="array" ref="AA453">_xlfn.SWITCH(Z453, "Yes", TRUE, "No", FALSE, Z453)</f>
        <v>0</v>
      </c>
      <c r="AB453" s="100" t="b">
        <f>_xlfn.XLOOKUP(A453,'Patient Health Records'!A:A,'Patient Health Records'!K:K,"Not Found")</f>
        <v>0</v>
      </c>
      <c r="AC453" s="100" t="b" cm="1">
        <f t="array" ref="AC453">_xlfn.SWITCH(AB453, "Yes", TRUE, "No", FALSE, AB453)</f>
        <v>0</v>
      </c>
    </row>
    <row r="454" spans="1:29">
      <c r="A454" s="2" t="s">
        <v>765</v>
      </c>
      <c r="B454" s="100" t="str">
        <f>_xlfn.XLOOKUP(A454,'Patient Demographics'!A454:A1453,'Patient Demographics'!H454:H1453,"Not Found")</f>
        <v>Adult</v>
      </c>
      <c r="C454" s="100" t="str">
        <f>_xlfn.XLOOKUP(A454,'Patient Demographics'!A454:A1453,'Patient Demographics'!L454:L1453,"Not Found")</f>
        <v>North</v>
      </c>
      <c r="D454" s="100" t="str">
        <f>_xlfn.XLOOKUP(A454,'Patient Demographics'!A:A,'Patient Demographics'!J:J,"Not Found")</f>
        <v>Uttar Pradesh</v>
      </c>
      <c r="E454" s="100">
        <f>_xlfn.XLOOKUP(A454,'Billing Details'!A454:A1453,'Billing Details'!E454:E1453,"Not Found")</f>
        <v>18000</v>
      </c>
      <c r="F454" s="100">
        <f>_xlfn.XLOOKUP(A454,'Billing Details'!A454:A1453,'Billing Details'!M454:M1453,"Not Found")</f>
        <v>0</v>
      </c>
      <c r="G454" s="100">
        <f>_xlfn.XLOOKUP(A454,'Patient Health Records'!A454:A1453,'Patient Health Records'!G454:G1453,"Not Found")</f>
        <v>72</v>
      </c>
      <c r="H454" s="17" t="str">
        <f>_xlfn.XLOOKUP(A454,'Patient Demographics'!A454:A1453,'Patient Demographics'!C454:C1453,"Not Found")</f>
        <v>Male</v>
      </c>
      <c r="I454" s="100" t="str">
        <f>_xlfn.XLOOKUP(A454,'Patient Health Records'!A454:A1453,'Patient Health Records'!B454:B1453,"Not Found")</f>
        <v>B-</v>
      </c>
      <c r="J454" s="100" t="b">
        <f>_xlfn.XLOOKUP(A454,'Patient Health Records'!A454:A1453,'Patient Health Records'!H454:H1453,"Not Found")</f>
        <v>0</v>
      </c>
      <c r="K454" s="100" t="b">
        <f>_xlfn.XLOOKUP(A454,'Patient Health Records'!A454:A1453,'Patient Health Records'!J454:J1453,"Not Found")</f>
        <v>1</v>
      </c>
      <c r="L454" s="100" t="b">
        <f>_xlfn.XLOOKUP(A454,'Billing Details'!A:A,'Billing Details'!K:K,"Not Found")</f>
        <v>0</v>
      </c>
      <c r="M454" s="100" t="str">
        <f>_xlfn.XLOOKUP(A454,'Patient Education'!A:A,'Patient Education'!B:B,"Not Found")</f>
        <v>High School</v>
      </c>
      <c r="N454" s="100" t="str">
        <f>_xlfn.XLOOKUP(A454,'Patient Education'!A:A,'Patient Education'!C:C,"None")</f>
        <v>Unemployed</v>
      </c>
      <c r="O454" s="100">
        <f>_xlfn.XLOOKUP(A454,'Patient Demographics'!A:A,'Patient Demographics'!I:I,"Not Found")</f>
        <v>2</v>
      </c>
      <c r="P454" s="100" t="str" cm="1">
        <f t="array" ref="P454">_xlfn.IFS(
 O454 &lt;= 2, "Very Low",
 O454 &lt;= 5, "Low",
 O454 &lt;= 10, "Lower-Middle",
 O454 &lt;= 25, "Middle",
 O454 &lt;= 50, "Upper-Middle",
 O454 &lt;= 100, "High",
 O454 &lt;= 200, "Very High",
 O454 &lt;= 400, "Ultra High"
)</f>
        <v>Very Low</v>
      </c>
      <c r="Q454" s="33">
        <f>_xlfn.XLOOKUP(A454,'Patient Health Records'!A:A,'Patient Health Records'!E:E,"Not Found")</f>
        <v>24.056934745564501</v>
      </c>
      <c r="R454" s="100" t="b">
        <f>_xlfn.XLOOKUP(A454,'Patient Health Records'!A454:A1453,'Patient Health Records'!T454:T1453,"Not Found")</f>
        <v>0</v>
      </c>
      <c r="S454" s="100" t="b" cm="1">
        <f t="array" ref="S454">_xlfn.SWITCH(R454, "Yes", TRUE, "No", FALSE, R454)</f>
        <v>0</v>
      </c>
      <c r="T454" s="100" t="str">
        <f>_xlfn.XLOOKUP(A454,'Patient Health Records'!A:A,'Patient Health Records'!V:V,"Not Found")</f>
        <v>Fractured Arm</v>
      </c>
      <c r="U454" s="100" t="str">
        <f>_xlfn.XLOOKUP(A454,'Patient Health Records'!A:A,'Patient Health Records'!X:X,"Not Found")</f>
        <v>Ongoing Treatment</v>
      </c>
      <c r="V454" s="100" t="b">
        <f>_xlfn.XLOOKUP(A454,'Billing Details'!A:A,'Billing Details'!K:K,"Not Found")</f>
        <v>0</v>
      </c>
      <c r="W454" s="100">
        <f>_xlfn.XLOOKUP(A454,'Billing Details'!A:A,'Billing Details'!J:J,"Not Found")</f>
        <v>0</v>
      </c>
      <c r="X454" s="100" t="b">
        <f>_xlfn.XLOOKUP(A454,'Patient Health Records'!A:A,'Patient Health Records'!P:P,"Not Found")</f>
        <v>0</v>
      </c>
      <c r="Y454" s="100" t="b" cm="1">
        <f t="array" ref="Y454">_xlfn.SWITCH(X454, "Yes", TRUE, "No", FALSE, X454)</f>
        <v>0</v>
      </c>
      <c r="Z454" s="100" t="b">
        <f>_xlfn.XLOOKUP(A454,'Patient Health Records'!A:A,'Patient Health Records'!T:T,"Not Found")</f>
        <v>0</v>
      </c>
      <c r="AA454" s="100" t="b" cm="1">
        <f t="array" ref="AA454">_xlfn.SWITCH(Z454, "Yes", TRUE, "No", FALSE, Z454)</f>
        <v>0</v>
      </c>
      <c r="AB454" s="100" t="b">
        <f>_xlfn.XLOOKUP(A454,'Patient Health Records'!A:A,'Patient Health Records'!K:K,"Not Found")</f>
        <v>0</v>
      </c>
      <c r="AC454" s="100" t="b" cm="1">
        <f t="array" ref="AC454">_xlfn.SWITCH(AB454, "Yes", TRUE, "No", FALSE, AB454)</f>
        <v>0</v>
      </c>
    </row>
    <row r="455" spans="1:29">
      <c r="A455" s="2" t="s">
        <v>766</v>
      </c>
      <c r="B455" s="100" t="str">
        <f>_xlfn.XLOOKUP(A455,'Patient Demographics'!A455:A1454,'Patient Demographics'!H455:H1454,"Not Found")</f>
        <v>Middle-aged</v>
      </c>
      <c r="C455" s="100" t="str">
        <f>_xlfn.XLOOKUP(A455,'Patient Demographics'!A455:A1454,'Patient Demographics'!L455:L1454,"Not Found")</f>
        <v>South</v>
      </c>
      <c r="D455" s="100" t="str">
        <f>_xlfn.XLOOKUP(A455,'Patient Demographics'!A:A,'Patient Demographics'!J:J,"Not Found")</f>
        <v>Karnataka</v>
      </c>
      <c r="E455" s="100">
        <f>_xlfn.XLOOKUP(A455,'Billing Details'!A455:A1454,'Billing Details'!E455:E1454,"Not Found")</f>
        <v>32000</v>
      </c>
      <c r="F455" s="100">
        <f>_xlfn.XLOOKUP(A455,'Billing Details'!A455:A1454,'Billing Details'!M455:M1454,"Not Found")</f>
        <v>18500.68</v>
      </c>
      <c r="G455" s="100">
        <f>_xlfn.XLOOKUP(A455,'Patient Health Records'!A455:A1454,'Patient Health Records'!G455:G1454,"Not Found")</f>
        <v>84.8</v>
      </c>
      <c r="H455" s="17" t="str">
        <f>_xlfn.XLOOKUP(A455,'Patient Demographics'!A455:A1454,'Patient Demographics'!C455:C1454,"Not Found")</f>
        <v>Male</v>
      </c>
      <c r="I455" s="100" t="str">
        <f>_xlfn.XLOOKUP(A455,'Patient Health Records'!A455:A1454,'Patient Health Records'!B455:B1454,"Not Found")</f>
        <v>AB-</v>
      </c>
      <c r="J455" s="100" t="b">
        <f>_xlfn.XLOOKUP(A455,'Patient Health Records'!A455:A1454,'Patient Health Records'!H455:H1454,"Not Found")</f>
        <v>0</v>
      </c>
      <c r="K455" s="100" t="b">
        <f>_xlfn.XLOOKUP(A455,'Patient Health Records'!A455:A1454,'Patient Health Records'!J455:J1454,"Not Found")</f>
        <v>1</v>
      </c>
      <c r="L455" s="100" t="b">
        <f>_xlfn.XLOOKUP(A455,'Billing Details'!A:A,'Billing Details'!K:K,"Not Found")</f>
        <v>1</v>
      </c>
      <c r="M455" s="100" t="str">
        <f>_xlfn.XLOOKUP(A455,'Patient Education'!A:A,'Patient Education'!B:B,"Not Found")</f>
        <v>Bachelor's Degree</v>
      </c>
      <c r="N455" s="100" t="str">
        <f>_xlfn.XLOOKUP(A455,'Patient Education'!A:A,'Patient Education'!C:C,"None")</f>
        <v>Teacher</v>
      </c>
      <c r="O455" s="100">
        <f>_xlfn.XLOOKUP(A455,'Patient Demographics'!A:A,'Patient Demographics'!I:I,"Not Found")</f>
        <v>25</v>
      </c>
      <c r="P455" s="100" t="str" cm="1">
        <f t="array" ref="P455">_xlfn.IFS(
 O455 &lt;= 2, "Very Low",
 O455 &lt;= 5, "Low",
 O455 &lt;= 10, "Lower-Middle",
 O455 &lt;= 25, "Middle",
 O455 &lt;= 50, "Upper-Middle",
 O455 &lt;= 100, "High",
 O455 &lt;= 200, "Very High",
 O455 &lt;= 400, "Ultra High"
)</f>
        <v>Middle</v>
      </c>
      <c r="Q455" s="33">
        <f>_xlfn.XLOOKUP(A455,'Patient Health Records'!A:A,'Patient Health Records'!E:E,"Not Found")</f>
        <v>26.764297437192273</v>
      </c>
      <c r="R455" s="100" t="b">
        <f>_xlfn.XLOOKUP(A455,'Patient Health Records'!A455:A1454,'Patient Health Records'!T455:T1454,"Not Found")</f>
        <v>0</v>
      </c>
      <c r="S455" s="100" t="b" cm="1">
        <f t="array" ref="S455">_xlfn.SWITCH(R455, "Yes", TRUE, "No", FALSE, R455)</f>
        <v>0</v>
      </c>
      <c r="T455" s="100" t="str">
        <f>_xlfn.XLOOKUP(A455,'Patient Health Records'!A:A,'Patient Health Records'!V:V,"Not Found")</f>
        <v>Childbirth</v>
      </c>
      <c r="U455" s="100" t="str">
        <f>_xlfn.XLOOKUP(A455,'Patient Health Records'!A:A,'Patient Health Records'!X:X,"Not Found")</f>
        <v>Ongoing Treatment</v>
      </c>
      <c r="V455" s="100" t="b">
        <f>_xlfn.XLOOKUP(A455,'Billing Details'!A:A,'Billing Details'!K:K,"Not Found")</f>
        <v>1</v>
      </c>
      <c r="W455" s="100" t="str">
        <f>_xlfn.XLOOKUP(A455,'Billing Details'!A:A,'Billing Details'!J:J,"Not Found")</f>
        <v>Cigna</v>
      </c>
      <c r="X455" s="100" t="b">
        <f>_xlfn.XLOOKUP(A455,'Patient Health Records'!A:A,'Patient Health Records'!P:P,"Not Found")</f>
        <v>0</v>
      </c>
      <c r="Y455" s="100" t="b" cm="1">
        <f t="array" ref="Y455">_xlfn.SWITCH(X455, "Yes", TRUE, "No", FALSE, X455)</f>
        <v>0</v>
      </c>
      <c r="Z455" s="100" t="b">
        <f>_xlfn.XLOOKUP(A455,'Patient Health Records'!A:A,'Patient Health Records'!T:T,"Not Found")</f>
        <v>0</v>
      </c>
      <c r="AA455" s="100" t="b" cm="1">
        <f t="array" ref="AA455">_xlfn.SWITCH(Z455, "Yes", TRUE, "No", FALSE, Z455)</f>
        <v>0</v>
      </c>
      <c r="AB455" s="100" t="b">
        <f>_xlfn.XLOOKUP(A455,'Patient Health Records'!A:A,'Patient Health Records'!K:K,"Not Found")</f>
        <v>0</v>
      </c>
      <c r="AC455" s="100" t="b" cm="1">
        <f t="array" ref="AC455">_xlfn.SWITCH(AB455, "Yes", TRUE, "No", FALSE, AB455)</f>
        <v>0</v>
      </c>
    </row>
    <row r="456" spans="1:29">
      <c r="A456" s="2" t="s">
        <v>767</v>
      </c>
      <c r="B456" s="100" t="str">
        <f>_xlfn.XLOOKUP(A456,'Patient Demographics'!A456:A1455,'Patient Demographics'!H456:H1455,"Not Found")</f>
        <v>Young Adult</v>
      </c>
      <c r="C456" s="100" t="str">
        <f>_xlfn.XLOOKUP(A456,'Patient Demographics'!A456:A1455,'Patient Demographics'!L456:L1455,"Not Found")</f>
        <v>South</v>
      </c>
      <c r="D456" s="100" t="str">
        <f>_xlfn.XLOOKUP(A456,'Patient Demographics'!A:A,'Patient Demographics'!J:J,"Not Found")</f>
        <v>Kerala</v>
      </c>
      <c r="E456" s="100">
        <f>_xlfn.XLOOKUP(A456,'Billing Details'!A456:A1455,'Billing Details'!E456:E1455,"Not Found")</f>
        <v>100</v>
      </c>
      <c r="F456" s="100">
        <f>_xlfn.XLOOKUP(A456,'Billing Details'!A456:A1455,'Billing Details'!M456:M1455,"Not Found")</f>
        <v>73.209999999999994</v>
      </c>
      <c r="G456" s="100">
        <f>_xlfn.XLOOKUP(A456,'Patient Health Records'!A456:A1455,'Patient Health Records'!G456:G1455,"Not Found")</f>
        <v>97.4</v>
      </c>
      <c r="H456" s="17" t="str">
        <f>_xlfn.XLOOKUP(A456,'Patient Demographics'!A456:A1455,'Patient Demographics'!C456:C1455,"Not Found")</f>
        <v>Female</v>
      </c>
      <c r="I456" s="100" t="str">
        <f>_xlfn.XLOOKUP(A456,'Patient Health Records'!A456:A1455,'Patient Health Records'!B456:B1455,"Not Found")</f>
        <v>AB-</v>
      </c>
      <c r="J456" s="100" t="str">
        <f>_xlfn.XLOOKUP(A456,'Patient Health Records'!A456:A1455,'Patient Health Records'!H456:H1455,"Not Found")</f>
        <v>No</v>
      </c>
      <c r="K456" s="100" t="str">
        <f>_xlfn.XLOOKUP(A456,'Patient Health Records'!A456:A1455,'Patient Health Records'!J456:J1455,"Not Found")</f>
        <v>No</v>
      </c>
      <c r="L456" s="100" t="b">
        <f>_xlfn.XLOOKUP(A456,'Billing Details'!A:A,'Billing Details'!K:K,"Not Found")</f>
        <v>1</v>
      </c>
      <c r="M456" s="100" t="str">
        <f>_xlfn.XLOOKUP(A456,'Patient Education'!A:A,'Patient Education'!B:B,"Not Found")</f>
        <v>School</v>
      </c>
      <c r="N456" s="100" t="str">
        <f>_xlfn.XLOOKUP(A456,'Patient Education'!A:A,'Patient Education'!C:C,"None")</f>
        <v>Retail Worker</v>
      </c>
      <c r="O456" s="100">
        <f>_xlfn.XLOOKUP(A456,'Patient Demographics'!A:A,'Patient Demographics'!I:I,"Not Found")</f>
        <v>12</v>
      </c>
      <c r="P456" s="100" t="str" cm="1">
        <f t="array" ref="P456">_xlfn.IFS(
 O456 &lt;= 2, "Very Low",
 O456 &lt;= 5, "Low",
 O456 &lt;= 10, "Lower-Middle",
 O456 &lt;= 25, "Middle",
 O456 &lt;= 50, "Upper-Middle",
 O456 &lt;= 100, "High",
 O456 &lt;= 200, "Very High",
 O456 &lt;= 400, "Ultra High"
)</f>
        <v>Middle</v>
      </c>
      <c r="Q456" s="33">
        <f>_xlfn.XLOOKUP(A456,'Patient Health Records'!A:A,'Patient Health Records'!E:E,"Not Found")</f>
        <v>32.923201730665227</v>
      </c>
      <c r="R456" s="100" t="b">
        <f>_xlfn.XLOOKUP(A456,'Patient Health Records'!A456:A1455,'Patient Health Records'!T456:T1455,"Not Found")</f>
        <v>1</v>
      </c>
      <c r="S456" s="100" t="b" cm="1">
        <f t="array" ref="S456">_xlfn.SWITCH(R456, "Yes", TRUE, "No", FALSE, R456)</f>
        <v>1</v>
      </c>
      <c r="T456" s="100" t="str">
        <f>_xlfn.XLOOKUP(A456,'Patient Health Records'!A:A,'Patient Health Records'!V:V,"Not Found")</f>
        <v>Fractured Arm</v>
      </c>
      <c r="U456" s="100" t="str">
        <f>_xlfn.XLOOKUP(A456,'Patient Health Records'!A:A,'Patient Health Records'!X:X,"Not Found")</f>
        <v>Recovered</v>
      </c>
      <c r="V456" s="100" t="b">
        <f>_xlfn.XLOOKUP(A456,'Billing Details'!A:A,'Billing Details'!K:K,"Not Found")</f>
        <v>1</v>
      </c>
      <c r="W456" s="100" t="str">
        <f>_xlfn.XLOOKUP(A456,'Billing Details'!A:A,'Billing Details'!J:J,"Not Found")</f>
        <v>Cigna</v>
      </c>
      <c r="X456" s="100" t="b">
        <f>_xlfn.XLOOKUP(A456,'Patient Health Records'!A:A,'Patient Health Records'!P:P,"Not Found")</f>
        <v>1</v>
      </c>
      <c r="Y456" s="100" t="b" cm="1">
        <f t="array" ref="Y456">_xlfn.SWITCH(X456, "Yes", TRUE, "No", FALSE, X456)</f>
        <v>1</v>
      </c>
      <c r="Z456" s="100" t="b">
        <f>_xlfn.XLOOKUP(A456,'Patient Health Records'!A:A,'Patient Health Records'!T:T,"Not Found")</f>
        <v>1</v>
      </c>
      <c r="AA456" s="100" t="b" cm="1">
        <f t="array" ref="AA456">_xlfn.SWITCH(Z456, "Yes", TRUE, "No", FALSE, Z456)</f>
        <v>1</v>
      </c>
      <c r="AB456" s="100" t="b">
        <f>_xlfn.XLOOKUP(A456,'Patient Health Records'!A:A,'Patient Health Records'!K:K,"Not Found")</f>
        <v>1</v>
      </c>
      <c r="AC456" s="100" t="b" cm="1">
        <f t="array" ref="AC456">_xlfn.SWITCH(AB456, "Yes", TRUE, "No", FALSE, AB456)</f>
        <v>1</v>
      </c>
    </row>
    <row r="457" spans="1:29">
      <c r="A457" s="2" t="s">
        <v>769</v>
      </c>
      <c r="B457" s="100" t="str">
        <f>_xlfn.XLOOKUP(A457,'Patient Demographics'!A457:A1456,'Patient Demographics'!H457:H1456,"Not Found")</f>
        <v>Middle-aged</v>
      </c>
      <c r="C457" s="100" t="str">
        <f>_xlfn.XLOOKUP(A457,'Patient Demographics'!A457:A1456,'Patient Demographics'!L457:L1456,"Not Found")</f>
        <v>South</v>
      </c>
      <c r="D457" s="100" t="str">
        <f>_xlfn.XLOOKUP(A457,'Patient Demographics'!A:A,'Patient Demographics'!J:J,"Not Found")</f>
        <v>Tamil Nadu</v>
      </c>
      <c r="E457" s="100">
        <f>_xlfn.XLOOKUP(A457,'Billing Details'!A457:A1456,'Billing Details'!E457:E1456,"Not Found")</f>
        <v>54000</v>
      </c>
      <c r="F457" s="100">
        <f>_xlfn.XLOOKUP(A457,'Billing Details'!A457:A1456,'Billing Details'!M457:M1456,"Not Found")</f>
        <v>0</v>
      </c>
      <c r="G457" s="100">
        <f>_xlfn.XLOOKUP(A457,'Patient Health Records'!A457:A1456,'Patient Health Records'!G457:G1456,"Not Found")</f>
        <v>89.3</v>
      </c>
      <c r="H457" s="17" t="str">
        <f>_xlfn.XLOOKUP(A457,'Patient Demographics'!A457:A1456,'Patient Demographics'!C457:C1456,"Not Found")</f>
        <v>Male</v>
      </c>
      <c r="I457" s="100" t="str">
        <f>_xlfn.XLOOKUP(A457,'Patient Health Records'!A457:A1456,'Patient Health Records'!B457:B1456,"Not Found")</f>
        <v>O+</v>
      </c>
      <c r="J457" s="100" t="b">
        <f>_xlfn.XLOOKUP(A457,'Patient Health Records'!A457:A1456,'Patient Health Records'!H457:H1456,"Not Found")</f>
        <v>0</v>
      </c>
      <c r="K457" s="100" t="b">
        <f>_xlfn.XLOOKUP(A457,'Patient Health Records'!A457:A1456,'Patient Health Records'!J457:J1456,"Not Found")</f>
        <v>0</v>
      </c>
      <c r="L457" s="100" t="b">
        <f>_xlfn.XLOOKUP(A457,'Billing Details'!A:A,'Billing Details'!K:K,"Not Found")</f>
        <v>0</v>
      </c>
      <c r="M457" s="100" t="str">
        <f>_xlfn.XLOOKUP(A457,'Patient Education'!A:A,'Patient Education'!B:B,"Not Found")</f>
        <v>Post-graduate</v>
      </c>
      <c r="N457" s="100" t="str">
        <f>_xlfn.XLOOKUP(A457,'Patient Education'!A:A,'Patient Education'!C:C,"None")</f>
        <v>CEO</v>
      </c>
      <c r="O457" s="100">
        <f>_xlfn.XLOOKUP(A457,'Patient Demographics'!A:A,'Patient Demographics'!I:I,"Not Found")</f>
        <v>4</v>
      </c>
      <c r="P457" s="100" t="str" cm="1">
        <f t="array" ref="P457">_xlfn.IFS(
 O457 &lt;= 2, "Very Low",
 O457 &lt;= 5, "Low",
 O457 &lt;= 10, "Lower-Middle",
 O457 &lt;= 25, "Middle",
 O457 &lt;= 50, "Upper-Middle",
 O457 &lt;= 100, "High",
 O457 &lt;= 200, "Very High",
 O457 &lt;= 400, "Ultra High"
)</f>
        <v>Low</v>
      </c>
      <c r="Q457" s="33">
        <f>_xlfn.XLOOKUP(A457,'Patient Health Records'!A:A,'Patient Health Records'!E:E,"Not Found")</f>
        <v>32.800734618916437</v>
      </c>
      <c r="R457" s="100" t="b">
        <f>_xlfn.XLOOKUP(A457,'Patient Health Records'!A457:A1456,'Patient Health Records'!T457:T1456,"Not Found")</f>
        <v>1</v>
      </c>
      <c r="S457" s="100" t="b" cm="1">
        <f t="array" ref="S457">_xlfn.SWITCH(R457, "Yes", TRUE, "No", FALSE, R457)</f>
        <v>1</v>
      </c>
      <c r="T457" s="100" t="str">
        <f>_xlfn.XLOOKUP(A457,'Patient Health Records'!A:A,'Patient Health Records'!V:V,"Not Found")</f>
        <v>Cancer</v>
      </c>
      <c r="U457" s="100" t="str">
        <f>_xlfn.XLOOKUP(A457,'Patient Health Records'!A:A,'Patient Health Records'!X:X,"Not Found")</f>
        <v>Recovered</v>
      </c>
      <c r="V457" s="100" t="b">
        <f>_xlfn.XLOOKUP(A457,'Billing Details'!A:A,'Billing Details'!K:K,"Not Found")</f>
        <v>0</v>
      </c>
      <c r="W457" s="100">
        <f>_xlfn.XLOOKUP(A457,'Billing Details'!A:A,'Billing Details'!J:J,"Not Found")</f>
        <v>0</v>
      </c>
      <c r="X457" s="100" t="b">
        <f>_xlfn.XLOOKUP(A457,'Patient Health Records'!A:A,'Patient Health Records'!P:P,"Not Found")</f>
        <v>0</v>
      </c>
      <c r="Y457" s="100" t="b" cm="1">
        <f t="array" ref="Y457">_xlfn.SWITCH(X457, "Yes", TRUE, "No", FALSE, X457)</f>
        <v>0</v>
      </c>
      <c r="Z457" s="100" t="b">
        <f>_xlfn.XLOOKUP(A457,'Patient Health Records'!A:A,'Patient Health Records'!T:T,"Not Found")</f>
        <v>1</v>
      </c>
      <c r="AA457" s="100" t="b" cm="1">
        <f t="array" ref="AA457">_xlfn.SWITCH(Z457, "Yes", TRUE, "No", FALSE, Z457)</f>
        <v>1</v>
      </c>
      <c r="AB457" s="100" t="b">
        <f>_xlfn.XLOOKUP(A457,'Patient Health Records'!A:A,'Patient Health Records'!K:K,"Not Found")</f>
        <v>0</v>
      </c>
      <c r="AC457" s="100" t="b" cm="1">
        <f t="array" ref="AC457">_xlfn.SWITCH(AB457, "Yes", TRUE, "No", FALSE, AB457)</f>
        <v>0</v>
      </c>
    </row>
    <row r="458" spans="1:29">
      <c r="A458" s="2" t="s">
        <v>771</v>
      </c>
      <c r="B458" s="100" t="str">
        <f>_xlfn.XLOOKUP(A458,'Patient Demographics'!A458:A1457,'Patient Demographics'!H458:H1457,"Not Found")</f>
        <v>Middle-aged</v>
      </c>
      <c r="C458" s="100" t="str">
        <f>_xlfn.XLOOKUP(A458,'Patient Demographics'!A458:A1457,'Patient Demographics'!L458:L1457,"Not Found")</f>
        <v>East</v>
      </c>
      <c r="D458" s="100" t="str">
        <f>_xlfn.XLOOKUP(A458,'Patient Demographics'!A:A,'Patient Demographics'!J:J,"Not Found")</f>
        <v>West Bengal</v>
      </c>
      <c r="E458" s="100">
        <f>_xlfn.XLOOKUP(A458,'Billing Details'!A458:A1457,'Billing Details'!E458:E1457,"Not Found")</f>
        <v>800</v>
      </c>
      <c r="F458" s="100">
        <f>_xlfn.XLOOKUP(A458,'Billing Details'!A458:A1457,'Billing Details'!M458:M1457,"Not Found")</f>
        <v>565.26</v>
      </c>
      <c r="G458" s="100">
        <f>_xlfn.XLOOKUP(A458,'Patient Health Records'!A458:A1457,'Patient Health Records'!G458:G1457,"Not Found")</f>
        <v>69.5</v>
      </c>
      <c r="H458" s="17" t="str">
        <f>_xlfn.XLOOKUP(A458,'Patient Demographics'!A458:A1457,'Patient Demographics'!C458:C1457,"Not Found")</f>
        <v>Female</v>
      </c>
      <c r="I458" s="100" t="str">
        <f>_xlfn.XLOOKUP(A458,'Patient Health Records'!A458:A1457,'Patient Health Records'!B458:B1457,"Not Found")</f>
        <v>AB-</v>
      </c>
      <c r="J458" s="100" t="b">
        <f>_xlfn.XLOOKUP(A458,'Patient Health Records'!A458:A1457,'Patient Health Records'!H458:H1457,"Not Found")</f>
        <v>1</v>
      </c>
      <c r="K458" s="100" t="b">
        <f>_xlfn.XLOOKUP(A458,'Patient Health Records'!A458:A1457,'Patient Health Records'!J458:J1457,"Not Found")</f>
        <v>0</v>
      </c>
      <c r="L458" s="100" t="b">
        <f>_xlfn.XLOOKUP(A458,'Billing Details'!A:A,'Billing Details'!K:K,"Not Found")</f>
        <v>1</v>
      </c>
      <c r="M458" s="100" t="str">
        <f>_xlfn.XLOOKUP(A458,'Patient Education'!A:A,'Patient Education'!B:B,"Not Found")</f>
        <v>Bachelor's Degree</v>
      </c>
      <c r="N458" s="100" t="str">
        <f>_xlfn.XLOOKUP(A458,'Patient Education'!A:A,'Patient Education'!C:C,"None")</f>
        <v>Engineer</v>
      </c>
      <c r="O458" s="100">
        <f>_xlfn.XLOOKUP(A458,'Patient Demographics'!A:A,'Patient Demographics'!I:I,"Not Found")</f>
        <v>2</v>
      </c>
      <c r="P458" s="100" t="str" cm="1">
        <f t="array" ref="P458">_xlfn.IFS(
 O458 &lt;= 2, "Very Low",
 O458 &lt;= 5, "Low",
 O458 &lt;= 10, "Lower-Middle",
 O458 &lt;= 25, "Middle",
 O458 &lt;= 50, "Upper-Middle",
 O458 &lt;= 100, "High",
 O458 &lt;= 200, "Very High",
 O458 &lt;= 400, "Ultra High"
)</f>
        <v>Very Low</v>
      </c>
      <c r="Q458" s="33">
        <f>_xlfn.XLOOKUP(A458,'Patient Health Records'!A:A,'Patient Health Records'!E:E,"Not Found")</f>
        <v>25.221367397300046</v>
      </c>
      <c r="R458" s="100" t="b">
        <f>_xlfn.XLOOKUP(A458,'Patient Health Records'!A458:A1457,'Patient Health Records'!T458:T1457,"Not Found")</f>
        <v>0</v>
      </c>
      <c r="S458" s="100" t="b" cm="1">
        <f t="array" ref="S458">_xlfn.SWITCH(R458, "Yes", TRUE, "No", FALSE, R458)</f>
        <v>0</v>
      </c>
      <c r="T458" s="100" t="str">
        <f>_xlfn.XLOOKUP(A458,'Patient Health Records'!A:A,'Patient Health Records'!V:V,"Not Found")</f>
        <v>Fractured Arm</v>
      </c>
      <c r="U458" s="100" t="str">
        <f>_xlfn.XLOOKUP(A458,'Patient Health Records'!A:A,'Patient Health Records'!X:X,"Not Found")</f>
        <v>Recovered</v>
      </c>
      <c r="V458" s="100" t="b">
        <f>_xlfn.XLOOKUP(A458,'Billing Details'!A:A,'Billing Details'!K:K,"Not Found")</f>
        <v>1</v>
      </c>
      <c r="W458" s="100" t="str">
        <f>_xlfn.XLOOKUP(A458,'Billing Details'!A:A,'Billing Details'!J:J,"Not Found")</f>
        <v>Aetna</v>
      </c>
      <c r="X458" s="100" t="b">
        <f>_xlfn.XLOOKUP(A458,'Patient Health Records'!A:A,'Patient Health Records'!P:P,"Not Found")</f>
        <v>0</v>
      </c>
      <c r="Y458" s="100" t="b" cm="1">
        <f t="array" ref="Y458">_xlfn.SWITCH(X458, "Yes", TRUE, "No", FALSE, X458)</f>
        <v>0</v>
      </c>
      <c r="Z458" s="100" t="b">
        <f>_xlfn.XLOOKUP(A458,'Patient Health Records'!A:A,'Patient Health Records'!T:T,"Not Found")</f>
        <v>0</v>
      </c>
      <c r="AA458" s="100" t="b" cm="1">
        <f t="array" ref="AA458">_xlfn.SWITCH(Z458, "Yes", TRUE, "No", FALSE, Z458)</f>
        <v>0</v>
      </c>
      <c r="AB458" s="100" t="b">
        <f>_xlfn.XLOOKUP(A458,'Patient Health Records'!A:A,'Patient Health Records'!K:K,"Not Found")</f>
        <v>0</v>
      </c>
      <c r="AC458" s="100" t="b" cm="1">
        <f t="array" ref="AC458">_xlfn.SWITCH(AB458, "Yes", TRUE, "No", FALSE, AB458)</f>
        <v>0</v>
      </c>
    </row>
    <row r="459" spans="1:29">
      <c r="A459" s="2" t="s">
        <v>772</v>
      </c>
      <c r="B459" s="100" t="str">
        <f>_xlfn.XLOOKUP(A459,'Patient Demographics'!A459:A1458,'Patient Demographics'!H459:H1458,"Not Found")</f>
        <v>Adult</v>
      </c>
      <c r="C459" s="100" t="str">
        <f>_xlfn.XLOOKUP(A459,'Patient Demographics'!A459:A1458,'Patient Demographics'!L459:L1458,"Not Found")</f>
        <v>North</v>
      </c>
      <c r="D459" s="100" t="str">
        <f>_xlfn.XLOOKUP(A459,'Patient Demographics'!A:A,'Patient Demographics'!J:J,"Not Found")</f>
        <v>Uttar Pradesh</v>
      </c>
      <c r="E459" s="100">
        <f>_xlfn.XLOOKUP(A459,'Billing Details'!A459:A1458,'Billing Details'!E459:E1458,"Not Found")</f>
        <v>72000</v>
      </c>
      <c r="F459" s="100">
        <f>_xlfn.XLOOKUP(A459,'Billing Details'!A459:A1458,'Billing Details'!M459:M1458,"Not Found")</f>
        <v>45460.44</v>
      </c>
      <c r="G459" s="100">
        <f>_xlfn.XLOOKUP(A459,'Patient Health Records'!A459:A1458,'Patient Health Records'!G459:G1458,"Not Found")</f>
        <v>87.7</v>
      </c>
      <c r="H459" s="17" t="str">
        <f>_xlfn.XLOOKUP(A459,'Patient Demographics'!A459:A1458,'Patient Demographics'!C459:C1458,"Not Found")</f>
        <v>Female</v>
      </c>
      <c r="I459" s="100" t="str">
        <f>_xlfn.XLOOKUP(A459,'Patient Health Records'!A459:A1458,'Patient Health Records'!B459:B1458,"Not Found")</f>
        <v>O-</v>
      </c>
      <c r="J459" s="100" t="b">
        <f>_xlfn.XLOOKUP(A459,'Patient Health Records'!A459:A1458,'Patient Health Records'!H459:H1458,"Not Found")</f>
        <v>0</v>
      </c>
      <c r="K459" s="100" t="b">
        <f>_xlfn.XLOOKUP(A459,'Patient Health Records'!A459:A1458,'Patient Health Records'!J459:J1458,"Not Found")</f>
        <v>0</v>
      </c>
      <c r="L459" s="100" t="b">
        <f>_xlfn.XLOOKUP(A459,'Billing Details'!A:A,'Billing Details'!K:K,"Not Found")</f>
        <v>1</v>
      </c>
      <c r="M459" s="100" t="str">
        <f>_xlfn.XLOOKUP(A459,'Patient Education'!A:A,'Patient Education'!B:B,"Not Found")</f>
        <v>Bachelor's Degree</v>
      </c>
      <c r="N459" s="100" t="str">
        <f>_xlfn.XLOOKUP(A459,'Patient Education'!A:A,'Patient Education'!C:C,"None")</f>
        <v>Junior Executive</v>
      </c>
      <c r="O459" s="100">
        <f>_xlfn.XLOOKUP(A459,'Patient Demographics'!A:A,'Patient Demographics'!I:I,"Not Found")</f>
        <v>2</v>
      </c>
      <c r="P459" s="100" t="str" cm="1">
        <f t="array" ref="P459">_xlfn.IFS(
 O459 &lt;= 2, "Very Low",
 O459 &lt;= 5, "Low",
 O459 &lt;= 10, "Lower-Middle",
 O459 &lt;= 25, "Middle",
 O459 &lt;= 50, "Upper-Middle",
 O459 &lt;= 100, "High",
 O459 &lt;= 200, "Very High",
 O459 &lt;= 400, "Ultra High"
)</f>
        <v>Very Low</v>
      </c>
      <c r="Q459" s="33">
        <f>_xlfn.XLOOKUP(A459,'Patient Health Records'!A:A,'Patient Health Records'!E:E,"Not Found")</f>
        <v>31.826099579039052</v>
      </c>
      <c r="R459" s="100" t="b">
        <f>_xlfn.XLOOKUP(A459,'Patient Health Records'!A459:A1458,'Patient Health Records'!T459:T1458,"Not Found")</f>
        <v>1</v>
      </c>
      <c r="S459" s="100" t="b" cm="1">
        <f t="array" ref="S459">_xlfn.SWITCH(R459, "Yes", TRUE, "No", FALSE, R459)</f>
        <v>1</v>
      </c>
      <c r="T459" s="100" t="str">
        <f>_xlfn.XLOOKUP(A459,'Patient Health Records'!A:A,'Patient Health Records'!V:V,"Not Found")</f>
        <v>Childbirth</v>
      </c>
      <c r="U459" s="100" t="str">
        <f>_xlfn.XLOOKUP(A459,'Patient Health Records'!A:A,'Patient Health Records'!X:X,"Not Found")</f>
        <v>Ongoing Treatment</v>
      </c>
      <c r="V459" s="100" t="b">
        <f>_xlfn.XLOOKUP(A459,'Billing Details'!A:A,'Billing Details'!K:K,"Not Found")</f>
        <v>1</v>
      </c>
      <c r="W459" s="100" t="str">
        <f>_xlfn.XLOOKUP(A459,'Billing Details'!A:A,'Billing Details'!J:J,"Not Found")</f>
        <v>UnitedHealthcare</v>
      </c>
      <c r="X459" s="100" t="b">
        <f>_xlfn.XLOOKUP(A459,'Patient Health Records'!A:A,'Patient Health Records'!P:P,"Not Found")</f>
        <v>1</v>
      </c>
      <c r="Y459" s="100" t="b" cm="1">
        <f t="array" ref="Y459">_xlfn.SWITCH(X459, "Yes", TRUE, "No", FALSE, X459)</f>
        <v>1</v>
      </c>
      <c r="Z459" s="100" t="b">
        <f>_xlfn.XLOOKUP(A459,'Patient Health Records'!A:A,'Patient Health Records'!T:T,"Not Found")</f>
        <v>1</v>
      </c>
      <c r="AA459" s="100" t="b" cm="1">
        <f t="array" ref="AA459">_xlfn.SWITCH(Z459, "Yes", TRUE, "No", FALSE, Z459)</f>
        <v>1</v>
      </c>
      <c r="AB459" s="100" t="b">
        <f>_xlfn.XLOOKUP(A459,'Patient Health Records'!A:A,'Patient Health Records'!K:K,"Not Found")</f>
        <v>1</v>
      </c>
      <c r="AC459" s="100" t="b" cm="1">
        <f t="array" ref="AC459">_xlfn.SWITCH(AB459, "Yes", TRUE, "No", FALSE, AB459)</f>
        <v>1</v>
      </c>
    </row>
    <row r="460" spans="1:29">
      <c r="A460" s="2" t="s">
        <v>774</v>
      </c>
      <c r="B460" s="100" t="str">
        <f>_xlfn.XLOOKUP(A460,'Patient Demographics'!A460:A1459,'Patient Demographics'!H460:H1459,"Not Found")</f>
        <v>Senior</v>
      </c>
      <c r="C460" s="100" t="str">
        <f>_xlfn.XLOOKUP(A460,'Patient Demographics'!A460:A1459,'Patient Demographics'!L460:L1459,"Not Found")</f>
        <v>South</v>
      </c>
      <c r="D460" s="100" t="str">
        <f>_xlfn.XLOOKUP(A460,'Patient Demographics'!A:A,'Patient Demographics'!J:J,"Not Found")</f>
        <v>Karnataka</v>
      </c>
      <c r="E460" s="100">
        <f>_xlfn.XLOOKUP(A460,'Billing Details'!A460:A1459,'Billing Details'!E460:E1459,"Not Found")</f>
        <v>40000</v>
      </c>
      <c r="F460" s="100">
        <f>_xlfn.XLOOKUP(A460,'Billing Details'!A460:A1459,'Billing Details'!M460:M1459,"Not Found")</f>
        <v>21188.600000000002</v>
      </c>
      <c r="G460" s="100">
        <f>_xlfn.XLOOKUP(A460,'Patient Health Records'!A460:A1459,'Patient Health Records'!G460:G1459,"Not Found")</f>
        <v>81.2</v>
      </c>
      <c r="H460" s="17" t="str">
        <f>_xlfn.XLOOKUP(A460,'Patient Demographics'!A460:A1459,'Patient Demographics'!C460:C1459,"Not Found")</f>
        <v>Male</v>
      </c>
      <c r="I460" s="100" t="str">
        <f>_xlfn.XLOOKUP(A460,'Patient Health Records'!A460:A1459,'Patient Health Records'!B460:B1459,"Not Found")</f>
        <v>B-</v>
      </c>
      <c r="J460" s="100" t="b">
        <f>_xlfn.XLOOKUP(A460,'Patient Health Records'!A460:A1459,'Patient Health Records'!H460:H1459,"Not Found")</f>
        <v>0</v>
      </c>
      <c r="K460" s="100" t="b">
        <f>_xlfn.XLOOKUP(A460,'Patient Health Records'!A460:A1459,'Patient Health Records'!J460:J1459,"Not Found")</f>
        <v>0</v>
      </c>
      <c r="L460" s="100" t="b">
        <f>_xlfn.XLOOKUP(A460,'Billing Details'!A:A,'Billing Details'!K:K,"Not Found")</f>
        <v>1</v>
      </c>
      <c r="M460" s="100" t="str">
        <f>_xlfn.XLOOKUP(A460,'Patient Education'!A:A,'Patient Education'!B:B,"Not Found")</f>
        <v>Bachelor's Degree</v>
      </c>
      <c r="N460" s="100" t="str">
        <f>_xlfn.XLOOKUP(A460,'Patient Education'!A:A,'Patient Education'!C:C,"None")</f>
        <v>Junior Executive</v>
      </c>
      <c r="O460" s="100">
        <f>_xlfn.XLOOKUP(A460,'Patient Demographics'!A:A,'Patient Demographics'!I:I,"Not Found")</f>
        <v>25</v>
      </c>
      <c r="P460" s="100" t="str" cm="1">
        <f t="array" ref="P460">_xlfn.IFS(
 O460 &lt;= 2, "Very Low",
 O460 &lt;= 5, "Low",
 O460 &lt;= 10, "Lower-Middle",
 O460 &lt;= 25, "Middle",
 O460 &lt;= 50, "Upper-Middle",
 O460 &lt;= 100, "High",
 O460 &lt;= 200, "Very High",
 O460 &lt;= 400, "Ultra High"
)</f>
        <v>Middle</v>
      </c>
      <c r="Q460" s="33">
        <f>_xlfn.XLOOKUP(A460,'Patient Health Records'!A:A,'Patient Health Records'!E:E,"Not Found")</f>
        <v>33.798126951092605</v>
      </c>
      <c r="R460" s="100" t="b">
        <f>_xlfn.XLOOKUP(A460,'Patient Health Records'!A460:A1459,'Patient Health Records'!T460:T1459,"Not Found")</f>
        <v>1</v>
      </c>
      <c r="S460" s="100" t="b" cm="1">
        <f t="array" ref="S460">_xlfn.SWITCH(R460, "Yes", TRUE, "No", FALSE, R460)</f>
        <v>1</v>
      </c>
      <c r="T460" s="100" t="str">
        <f>_xlfn.XLOOKUP(A460,'Patient Health Records'!A:A,'Patient Health Records'!V:V,"Not Found")</f>
        <v>Heart Attack</v>
      </c>
      <c r="U460" s="100" t="str">
        <f>_xlfn.XLOOKUP(A460,'Patient Health Records'!A:A,'Patient Health Records'!X:X,"Not Found")</f>
        <v>Recovered</v>
      </c>
      <c r="V460" s="100" t="b">
        <f>_xlfn.XLOOKUP(A460,'Billing Details'!A:A,'Billing Details'!K:K,"Not Found")</f>
        <v>1</v>
      </c>
      <c r="W460" s="100" t="str">
        <f>_xlfn.XLOOKUP(A460,'Billing Details'!A:A,'Billing Details'!J:J,"Not Found")</f>
        <v>Blue Cross</v>
      </c>
      <c r="X460" s="100" t="b">
        <f>_xlfn.XLOOKUP(A460,'Patient Health Records'!A:A,'Patient Health Records'!P:P,"Not Found")</f>
        <v>1</v>
      </c>
      <c r="Y460" s="100" t="b" cm="1">
        <f t="array" ref="Y460">_xlfn.SWITCH(X460, "Yes", TRUE, "No", FALSE, X460)</f>
        <v>1</v>
      </c>
      <c r="Z460" s="100" t="b">
        <f>_xlfn.XLOOKUP(A460,'Patient Health Records'!A:A,'Patient Health Records'!T:T,"Not Found")</f>
        <v>1</v>
      </c>
      <c r="AA460" s="100" t="b" cm="1">
        <f t="array" ref="AA460">_xlfn.SWITCH(Z460, "Yes", TRUE, "No", FALSE, Z460)</f>
        <v>1</v>
      </c>
      <c r="AB460" s="100" t="b">
        <f>_xlfn.XLOOKUP(A460,'Patient Health Records'!A:A,'Patient Health Records'!K:K,"Not Found")</f>
        <v>0</v>
      </c>
      <c r="AC460" s="100" t="b" cm="1">
        <f t="array" ref="AC460">_xlfn.SWITCH(AB460, "Yes", TRUE, "No", FALSE, AB460)</f>
        <v>0</v>
      </c>
    </row>
    <row r="461" spans="1:29">
      <c r="A461" s="2" t="s">
        <v>775</v>
      </c>
      <c r="B461" s="100" t="str">
        <f>_xlfn.XLOOKUP(A461,'Patient Demographics'!A461:A1460,'Patient Demographics'!H461:H1460,"Not Found")</f>
        <v>Adult</v>
      </c>
      <c r="C461" s="100" t="str">
        <f>_xlfn.XLOOKUP(A461,'Patient Demographics'!A461:A1460,'Patient Demographics'!L461:L1460,"Not Found")</f>
        <v>West</v>
      </c>
      <c r="D461" s="100" t="str">
        <f>_xlfn.XLOOKUP(A461,'Patient Demographics'!A:A,'Patient Demographics'!J:J,"Not Found")</f>
        <v>Gujarat</v>
      </c>
      <c r="E461" s="100">
        <f>_xlfn.XLOOKUP(A461,'Billing Details'!A461:A1460,'Billing Details'!E461:E1460,"Not Found")</f>
        <v>40000</v>
      </c>
      <c r="F461" s="100">
        <f>_xlfn.XLOOKUP(A461,'Billing Details'!A461:A1460,'Billing Details'!M461:M1460,"Not Found")</f>
        <v>35616</v>
      </c>
      <c r="G461" s="100">
        <f>_xlfn.XLOOKUP(A461,'Patient Health Records'!A461:A1460,'Patient Health Records'!G461:G1460,"Not Found")</f>
        <v>95.7</v>
      </c>
      <c r="H461" s="17" t="str">
        <f>_xlfn.XLOOKUP(A461,'Patient Demographics'!A461:A1460,'Patient Demographics'!C461:C1460,"Not Found")</f>
        <v>Male</v>
      </c>
      <c r="I461" s="100" t="str">
        <f>_xlfn.XLOOKUP(A461,'Patient Health Records'!A461:A1460,'Patient Health Records'!B461:B1460,"Not Found")</f>
        <v>A-</v>
      </c>
      <c r="J461" s="100" t="b">
        <f>_xlfn.XLOOKUP(A461,'Patient Health Records'!A461:A1460,'Patient Health Records'!H461:H1460,"Not Found")</f>
        <v>0</v>
      </c>
      <c r="K461" s="100" t="b">
        <f>_xlfn.XLOOKUP(A461,'Patient Health Records'!A461:A1460,'Patient Health Records'!J461:J1460,"Not Found")</f>
        <v>0</v>
      </c>
      <c r="L461" s="100" t="b">
        <f>_xlfn.XLOOKUP(A461,'Billing Details'!A:A,'Billing Details'!K:K,"Not Found")</f>
        <v>1</v>
      </c>
      <c r="M461" s="100" t="str">
        <f>_xlfn.XLOOKUP(A461,'Patient Education'!A:A,'Patient Education'!B:B,"Not Found")</f>
        <v>Master's Degree</v>
      </c>
      <c r="N461" s="100" t="str">
        <f>_xlfn.XLOOKUP(A461,'Patient Education'!A:A,'Patient Education'!C:C,"None")</f>
        <v>Manager</v>
      </c>
      <c r="O461" s="100">
        <f>_xlfn.XLOOKUP(A461,'Patient Demographics'!A:A,'Patient Demographics'!I:I,"Not Found")</f>
        <v>20</v>
      </c>
      <c r="P461" s="100" t="str" cm="1">
        <f t="array" ref="P461">_xlfn.IFS(
 O461 &lt;= 2, "Very Low",
 O461 &lt;= 5, "Low",
 O461 &lt;= 10, "Lower-Middle",
 O461 &lt;= 25, "Middle",
 O461 &lt;= 50, "Upper-Middle",
 O461 &lt;= 100, "High",
 O461 &lt;= 200, "Very High",
 O461 &lt;= 400, "Ultra High"
)</f>
        <v>Middle</v>
      </c>
      <c r="Q461" s="33">
        <f>_xlfn.XLOOKUP(A461,'Patient Health Records'!A:A,'Patient Health Records'!E:E,"Not Found")</f>
        <v>31.609195402298852</v>
      </c>
      <c r="R461" s="100" t="b">
        <f>_xlfn.XLOOKUP(A461,'Patient Health Records'!A461:A1460,'Patient Health Records'!T461:T1460,"Not Found")</f>
        <v>1</v>
      </c>
      <c r="S461" s="100" t="b" cm="1">
        <f t="array" ref="S461">_xlfn.SWITCH(R461, "Yes", TRUE, "No", FALSE, R461)</f>
        <v>1</v>
      </c>
      <c r="T461" s="100" t="str">
        <f>_xlfn.XLOOKUP(A461,'Patient Health Records'!A:A,'Patient Health Records'!V:V,"Not Found")</f>
        <v>Kidney Stones</v>
      </c>
      <c r="U461" s="100" t="str">
        <f>_xlfn.XLOOKUP(A461,'Patient Health Records'!A:A,'Patient Health Records'!X:X,"Not Found")</f>
        <v>Recovered</v>
      </c>
      <c r="V461" s="100" t="b">
        <f>_xlfn.XLOOKUP(A461,'Billing Details'!A:A,'Billing Details'!K:K,"Not Found")</f>
        <v>1</v>
      </c>
      <c r="W461" s="100" t="str">
        <f>_xlfn.XLOOKUP(A461,'Billing Details'!A:A,'Billing Details'!J:J,"Not Found")</f>
        <v>UnitedHealthcare</v>
      </c>
      <c r="X461" s="100" t="b">
        <f>_xlfn.XLOOKUP(A461,'Patient Health Records'!A:A,'Patient Health Records'!P:P,"Not Found")</f>
        <v>0</v>
      </c>
      <c r="Y461" s="100" t="b" cm="1">
        <f t="array" ref="Y461">_xlfn.SWITCH(X461, "Yes", TRUE, "No", FALSE, X461)</f>
        <v>0</v>
      </c>
      <c r="Z461" s="100" t="b">
        <f>_xlfn.XLOOKUP(A461,'Patient Health Records'!A:A,'Patient Health Records'!T:T,"Not Found")</f>
        <v>1</v>
      </c>
      <c r="AA461" s="100" t="b" cm="1">
        <f t="array" ref="AA461">_xlfn.SWITCH(Z461, "Yes", TRUE, "No", FALSE, Z461)</f>
        <v>1</v>
      </c>
      <c r="AB461" s="100" t="b">
        <f>_xlfn.XLOOKUP(A461,'Patient Health Records'!A:A,'Patient Health Records'!K:K,"Not Found")</f>
        <v>0</v>
      </c>
      <c r="AC461" s="100" t="b" cm="1">
        <f t="array" ref="AC461">_xlfn.SWITCH(AB461, "Yes", TRUE, "No", FALSE, AB461)</f>
        <v>0</v>
      </c>
    </row>
    <row r="462" spans="1:29">
      <c r="A462" s="2" t="s">
        <v>776</v>
      </c>
      <c r="B462" s="100" t="str">
        <f>_xlfn.XLOOKUP(A462,'Patient Demographics'!A462:A1461,'Patient Demographics'!H462:H1461,"Not Found")</f>
        <v>Middle-aged</v>
      </c>
      <c r="C462" s="100" t="str">
        <f>_xlfn.XLOOKUP(A462,'Patient Demographics'!A462:A1461,'Patient Demographics'!L462:L1461,"Not Found")</f>
        <v>North</v>
      </c>
      <c r="D462" s="100" t="str">
        <f>_xlfn.XLOOKUP(A462,'Patient Demographics'!A:A,'Patient Demographics'!J:J,"Not Found")</f>
        <v>Uttar Pradesh</v>
      </c>
      <c r="E462" s="100">
        <f>_xlfn.XLOOKUP(A462,'Billing Details'!A462:A1461,'Billing Details'!E462:E1461,"Not Found")</f>
        <v>32000</v>
      </c>
      <c r="F462" s="100">
        <f>_xlfn.XLOOKUP(A462,'Billing Details'!A462:A1461,'Billing Details'!M462:M1461,"Not Found")</f>
        <v>0</v>
      </c>
      <c r="G462" s="100">
        <f>_xlfn.XLOOKUP(A462,'Patient Health Records'!A462:A1461,'Patient Health Records'!G462:G1461,"Not Found")</f>
        <v>54.9</v>
      </c>
      <c r="H462" s="17" t="str">
        <f>_xlfn.XLOOKUP(A462,'Patient Demographics'!A462:A1461,'Patient Demographics'!C462:C1461,"Not Found")</f>
        <v>Male</v>
      </c>
      <c r="I462" s="100" t="str">
        <f>_xlfn.XLOOKUP(A462,'Patient Health Records'!A462:A1461,'Patient Health Records'!B462:B1461,"Not Found")</f>
        <v>AB+</v>
      </c>
      <c r="J462" s="100" t="b">
        <f>_xlfn.XLOOKUP(A462,'Patient Health Records'!A462:A1461,'Patient Health Records'!H462:H1461,"Not Found")</f>
        <v>0</v>
      </c>
      <c r="K462" s="100" t="b">
        <f>_xlfn.XLOOKUP(A462,'Patient Health Records'!A462:A1461,'Patient Health Records'!J462:J1461,"Not Found")</f>
        <v>0</v>
      </c>
      <c r="L462" s="100" t="b">
        <f>_xlfn.XLOOKUP(A462,'Billing Details'!A:A,'Billing Details'!K:K,"Not Found")</f>
        <v>0</v>
      </c>
      <c r="M462" s="100" t="str">
        <f>_xlfn.XLOOKUP(A462,'Patient Education'!A:A,'Patient Education'!B:B,"Not Found")</f>
        <v>Post-graduate</v>
      </c>
      <c r="N462" s="100" t="str">
        <f>_xlfn.XLOOKUP(A462,'Patient Education'!A:A,'Patient Education'!C:C,"None")</f>
        <v>Scientist</v>
      </c>
      <c r="O462" s="100">
        <f>_xlfn.XLOOKUP(A462,'Patient Demographics'!A:A,'Patient Demographics'!I:I,"Not Found")</f>
        <v>1</v>
      </c>
      <c r="P462" s="100" t="str" cm="1">
        <f t="array" ref="P462">_xlfn.IFS(
 O462 &lt;= 2, "Very Low",
 O462 &lt;= 5, "Low",
 O462 &lt;= 10, "Lower-Middle",
 O462 &lt;= 25, "Middle",
 O462 &lt;= 50, "Upper-Middle",
 O462 &lt;= 100, "High",
 O462 &lt;= 200, "Very High",
 O462 &lt;= 400, "Ultra High"
)</f>
        <v>Very Low</v>
      </c>
      <c r="Q462" s="33">
        <f>_xlfn.XLOOKUP(A462,'Patient Health Records'!A:A,'Patient Health Records'!E:E,"Not Found")</f>
        <v>20.919067215363508</v>
      </c>
      <c r="R462" s="100" t="b">
        <f>_xlfn.XLOOKUP(A462,'Patient Health Records'!A462:A1461,'Patient Health Records'!T462:T1461,"Not Found")</f>
        <v>0</v>
      </c>
      <c r="S462" s="100" t="b" cm="1">
        <f t="array" ref="S462">_xlfn.SWITCH(R462, "Yes", TRUE, "No", FALSE, R462)</f>
        <v>0</v>
      </c>
      <c r="T462" s="100" t="str">
        <f>_xlfn.XLOOKUP(A462,'Patient Health Records'!A:A,'Patient Health Records'!V:V,"Not Found")</f>
        <v>Childbirth</v>
      </c>
      <c r="U462" s="100" t="str">
        <f>_xlfn.XLOOKUP(A462,'Patient Health Records'!A:A,'Patient Health Records'!X:X,"Not Found")</f>
        <v>Recovered</v>
      </c>
      <c r="V462" s="100" t="b">
        <f>_xlfn.XLOOKUP(A462,'Billing Details'!A:A,'Billing Details'!K:K,"Not Found")</f>
        <v>0</v>
      </c>
      <c r="W462" s="100">
        <f>_xlfn.XLOOKUP(A462,'Billing Details'!A:A,'Billing Details'!J:J,"Not Found")</f>
        <v>0</v>
      </c>
      <c r="X462" s="100" t="str">
        <f>_xlfn.XLOOKUP(A462,'Patient Health Records'!A:A,'Patient Health Records'!P:P,"Not Found")</f>
        <v>No</v>
      </c>
      <c r="Y462" s="100" t="b" cm="1">
        <f t="array" ref="Y462">_xlfn.SWITCH(X462, "Yes", TRUE, "No", FALSE, X462)</f>
        <v>0</v>
      </c>
      <c r="Z462" s="100" t="b">
        <f>_xlfn.XLOOKUP(A462,'Patient Health Records'!A:A,'Patient Health Records'!T:T,"Not Found")</f>
        <v>0</v>
      </c>
      <c r="AA462" s="100" t="b" cm="1">
        <f t="array" ref="AA462">_xlfn.SWITCH(Z462, "Yes", TRUE, "No", FALSE, Z462)</f>
        <v>0</v>
      </c>
      <c r="AB462" s="100" t="b">
        <f>_xlfn.XLOOKUP(A462,'Patient Health Records'!A:A,'Patient Health Records'!K:K,"Not Found")</f>
        <v>0</v>
      </c>
      <c r="AC462" s="100" t="b" cm="1">
        <f t="array" ref="AC462">_xlfn.SWITCH(AB462, "Yes", TRUE, "No", FALSE, AB462)</f>
        <v>0</v>
      </c>
    </row>
    <row r="463" spans="1:29">
      <c r="A463" s="2" t="s">
        <v>777</v>
      </c>
      <c r="B463" s="100" t="str">
        <f>_xlfn.XLOOKUP(A463,'Patient Demographics'!A463:A1462,'Patient Demographics'!H463:H1462,"Not Found")</f>
        <v>Adult</v>
      </c>
      <c r="C463" s="100" t="str">
        <f>_xlfn.XLOOKUP(A463,'Patient Demographics'!A463:A1462,'Patient Demographics'!L463:L1462,"Not Found")</f>
        <v>South</v>
      </c>
      <c r="D463" s="100" t="str">
        <f>_xlfn.XLOOKUP(A463,'Patient Demographics'!A:A,'Patient Demographics'!J:J,"Not Found")</f>
        <v>Karnataka</v>
      </c>
      <c r="E463" s="100">
        <f>_xlfn.XLOOKUP(A463,'Billing Details'!A463:A1462,'Billing Details'!E463:E1462,"Not Found")</f>
        <v>54000</v>
      </c>
      <c r="F463" s="100">
        <f>_xlfn.XLOOKUP(A463,'Billing Details'!A463:A1462,'Billing Details'!M463:M1462,"Not Found")</f>
        <v>27921.96</v>
      </c>
      <c r="G463" s="100">
        <f>_xlfn.XLOOKUP(A463,'Patient Health Records'!A463:A1462,'Patient Health Records'!G463:G1462,"Not Found")</f>
        <v>89.1</v>
      </c>
      <c r="H463" s="17" t="str">
        <f>_xlfn.XLOOKUP(A463,'Patient Demographics'!A463:A1462,'Patient Demographics'!C463:C1462,"Not Found")</f>
        <v>Female</v>
      </c>
      <c r="I463" s="100" t="str">
        <f>_xlfn.XLOOKUP(A463,'Patient Health Records'!A463:A1462,'Patient Health Records'!B463:B1462,"Not Found")</f>
        <v>O+</v>
      </c>
      <c r="J463" s="100" t="b">
        <f>_xlfn.XLOOKUP(A463,'Patient Health Records'!A463:A1462,'Patient Health Records'!H463:H1462,"Not Found")</f>
        <v>0</v>
      </c>
      <c r="K463" s="100" t="b">
        <f>_xlfn.XLOOKUP(A463,'Patient Health Records'!A463:A1462,'Patient Health Records'!J463:J1462,"Not Found")</f>
        <v>0</v>
      </c>
      <c r="L463" s="100" t="b">
        <f>_xlfn.XLOOKUP(A463,'Billing Details'!A:A,'Billing Details'!K:K,"Not Found")</f>
        <v>1</v>
      </c>
      <c r="M463" s="100" t="str">
        <f>_xlfn.XLOOKUP(A463,'Patient Education'!A:A,'Patient Education'!B:B,"Not Found")</f>
        <v>Bachelor's Degree</v>
      </c>
      <c r="N463" s="100" t="str">
        <f>_xlfn.XLOOKUP(A463,'Patient Education'!A:A,'Patient Education'!C:C,"None")</f>
        <v>Nurse</v>
      </c>
      <c r="O463" s="100">
        <f>_xlfn.XLOOKUP(A463,'Patient Demographics'!A:A,'Patient Demographics'!I:I,"Not Found")</f>
        <v>25</v>
      </c>
      <c r="P463" s="100" t="str" cm="1">
        <f t="array" ref="P463">_xlfn.IFS(
 O463 &lt;= 2, "Very Low",
 O463 &lt;= 5, "Low",
 O463 &lt;= 10, "Lower-Middle",
 O463 &lt;= 25, "Middle",
 O463 &lt;= 50, "Upper-Middle",
 O463 &lt;= 100, "High",
 O463 &lt;= 200, "Very High",
 O463 &lt;= 400, "Ultra High"
)</f>
        <v>Middle</v>
      </c>
      <c r="Q463" s="33">
        <f>_xlfn.XLOOKUP(A463,'Patient Health Records'!A:A,'Patient Health Records'!E:E,"Not Found")</f>
        <v>30.830449826989621</v>
      </c>
      <c r="R463" s="100" t="b">
        <f>_xlfn.XLOOKUP(A463,'Patient Health Records'!A463:A1462,'Patient Health Records'!T463:T1462,"Not Found")</f>
        <v>1</v>
      </c>
      <c r="S463" s="100" t="b" cm="1">
        <f t="array" ref="S463">_xlfn.SWITCH(R463, "Yes", TRUE, "No", FALSE, R463)</f>
        <v>1</v>
      </c>
      <c r="T463" s="100" t="str">
        <f>_xlfn.XLOOKUP(A463,'Patient Health Records'!A:A,'Patient Health Records'!V:V,"Not Found")</f>
        <v>Prostate Cancer</v>
      </c>
      <c r="U463" s="100" t="str">
        <f>_xlfn.XLOOKUP(A463,'Patient Health Records'!A:A,'Patient Health Records'!X:X,"Not Found")</f>
        <v>Critical</v>
      </c>
      <c r="V463" s="100" t="b">
        <f>_xlfn.XLOOKUP(A463,'Billing Details'!A:A,'Billing Details'!K:K,"Not Found")</f>
        <v>1</v>
      </c>
      <c r="W463" s="100" t="str">
        <f>_xlfn.XLOOKUP(A463,'Billing Details'!A:A,'Billing Details'!J:J,"Not Found")</f>
        <v>Blue Cross</v>
      </c>
      <c r="X463" s="100" t="b">
        <f>_xlfn.XLOOKUP(A463,'Patient Health Records'!A:A,'Patient Health Records'!P:P,"Not Found")</f>
        <v>0</v>
      </c>
      <c r="Y463" s="100" t="b" cm="1">
        <f t="array" ref="Y463">_xlfn.SWITCH(X463, "Yes", TRUE, "No", FALSE, X463)</f>
        <v>0</v>
      </c>
      <c r="Z463" s="100" t="b">
        <f>_xlfn.XLOOKUP(A463,'Patient Health Records'!A:A,'Patient Health Records'!T:T,"Not Found")</f>
        <v>1</v>
      </c>
      <c r="AA463" s="100" t="b" cm="1">
        <f t="array" ref="AA463">_xlfn.SWITCH(Z463, "Yes", TRUE, "No", FALSE, Z463)</f>
        <v>1</v>
      </c>
      <c r="AB463" s="100" t="b">
        <f>_xlfn.XLOOKUP(A463,'Patient Health Records'!A:A,'Patient Health Records'!K:K,"Not Found")</f>
        <v>0</v>
      </c>
      <c r="AC463" s="100" t="b" cm="1">
        <f t="array" ref="AC463">_xlfn.SWITCH(AB463, "Yes", TRUE, "No", FALSE, AB463)</f>
        <v>0</v>
      </c>
    </row>
    <row r="464" spans="1:29">
      <c r="A464" s="2" t="s">
        <v>779</v>
      </c>
      <c r="B464" s="100" t="str">
        <f>_xlfn.XLOOKUP(A464,'Patient Demographics'!A464:A1463,'Patient Demographics'!H464:H1463,"Not Found")</f>
        <v>Middle-aged</v>
      </c>
      <c r="C464" s="100" t="str">
        <f>_xlfn.XLOOKUP(A464,'Patient Demographics'!A464:A1463,'Patient Demographics'!L464:L1463,"Not Found")</f>
        <v>East</v>
      </c>
      <c r="D464" s="100" t="str">
        <f>_xlfn.XLOOKUP(A464,'Patient Demographics'!A:A,'Patient Demographics'!J:J,"Not Found")</f>
        <v>West Bengal</v>
      </c>
      <c r="E464" s="100">
        <f>_xlfn.XLOOKUP(A464,'Billing Details'!A464:A1463,'Billing Details'!E464:E1463,"Not Found")</f>
        <v>40000</v>
      </c>
      <c r="F464" s="100">
        <f>_xlfn.XLOOKUP(A464,'Billing Details'!A464:A1463,'Billing Details'!M464:M1463,"Not Found")</f>
        <v>23114.3</v>
      </c>
      <c r="G464" s="100">
        <f>_xlfn.XLOOKUP(A464,'Patient Health Records'!A464:A1463,'Patient Health Records'!G464:G1463,"Not Found")</f>
        <v>86.6</v>
      </c>
      <c r="H464" s="17" t="str">
        <f>_xlfn.XLOOKUP(A464,'Patient Demographics'!A464:A1463,'Patient Demographics'!C464:C1463,"Not Found")</f>
        <v>Male</v>
      </c>
      <c r="I464" s="100" t="str">
        <f>_xlfn.XLOOKUP(A464,'Patient Health Records'!A464:A1463,'Patient Health Records'!B464:B1463,"Not Found")</f>
        <v>B-</v>
      </c>
      <c r="J464" s="100" t="b">
        <f>_xlfn.XLOOKUP(A464,'Patient Health Records'!A464:A1463,'Patient Health Records'!H464:H1463,"Not Found")</f>
        <v>0</v>
      </c>
      <c r="K464" s="100" t="b">
        <f>_xlfn.XLOOKUP(A464,'Patient Health Records'!A464:A1463,'Patient Health Records'!J464:J1463,"Not Found")</f>
        <v>0</v>
      </c>
      <c r="L464" s="100" t="b">
        <f>_xlfn.XLOOKUP(A464,'Billing Details'!A:A,'Billing Details'!K:K,"Not Found")</f>
        <v>1</v>
      </c>
      <c r="M464" s="100" t="str">
        <f>_xlfn.XLOOKUP(A464,'Patient Education'!A:A,'Patient Education'!B:B,"Not Found")</f>
        <v>School</v>
      </c>
      <c r="N464" s="100" t="str">
        <f>_xlfn.XLOOKUP(A464,'Patient Education'!A:A,'Patient Education'!C:C,"None")</f>
        <v>Retail Worker</v>
      </c>
      <c r="O464" s="100">
        <f>_xlfn.XLOOKUP(A464,'Patient Demographics'!A:A,'Patient Demographics'!I:I,"Not Found")</f>
        <v>7</v>
      </c>
      <c r="P464" s="100" t="str" cm="1">
        <f t="array" ref="P464">_xlfn.IFS(
 O464 &lt;= 2, "Very Low",
 O464 &lt;= 5, "Low",
 O464 &lt;= 10, "Lower-Middle",
 O464 &lt;= 25, "Middle",
 O464 &lt;= 50, "Upper-Middle",
 O464 &lt;= 100, "High",
 O464 &lt;= 200, "Very High",
 O464 &lt;= 400, "Ultra High"
)</f>
        <v>Lower-Middle</v>
      </c>
      <c r="Q464" s="33">
        <f>_xlfn.XLOOKUP(A464,'Patient Health Records'!A:A,'Patient Health Records'!E:E,"Not Found")</f>
        <v>29.27257977285019</v>
      </c>
      <c r="R464" s="100" t="b">
        <f>_xlfn.XLOOKUP(A464,'Patient Health Records'!A464:A1463,'Patient Health Records'!T464:T1463,"Not Found")</f>
        <v>1</v>
      </c>
      <c r="S464" s="100" t="b" cm="1">
        <f t="array" ref="S464">_xlfn.SWITCH(R464, "Yes", TRUE, "No", FALSE, R464)</f>
        <v>1</v>
      </c>
      <c r="T464" s="100" t="str">
        <f>_xlfn.XLOOKUP(A464,'Patient Health Records'!A:A,'Patient Health Records'!V:V,"Not Found")</f>
        <v>Stroke</v>
      </c>
      <c r="U464" s="100" t="str">
        <f>_xlfn.XLOOKUP(A464,'Patient Health Records'!A:A,'Patient Health Records'!X:X,"Not Found")</f>
        <v>Ongoing Treatment</v>
      </c>
      <c r="V464" s="100" t="b">
        <f>_xlfn.XLOOKUP(A464,'Billing Details'!A:A,'Billing Details'!K:K,"Not Found")</f>
        <v>1</v>
      </c>
      <c r="W464" s="100" t="str">
        <f>_xlfn.XLOOKUP(A464,'Billing Details'!A:A,'Billing Details'!J:J,"Not Found")</f>
        <v>Aetna</v>
      </c>
      <c r="X464" s="100" t="b">
        <f>_xlfn.XLOOKUP(A464,'Patient Health Records'!A:A,'Patient Health Records'!P:P,"Not Found")</f>
        <v>1</v>
      </c>
      <c r="Y464" s="100" t="b" cm="1">
        <f t="array" ref="Y464">_xlfn.SWITCH(X464, "Yes", TRUE, "No", FALSE, X464)</f>
        <v>1</v>
      </c>
      <c r="Z464" s="100" t="b">
        <f>_xlfn.XLOOKUP(A464,'Patient Health Records'!A:A,'Patient Health Records'!T:T,"Not Found")</f>
        <v>1</v>
      </c>
      <c r="AA464" s="100" t="b" cm="1">
        <f t="array" ref="AA464">_xlfn.SWITCH(Z464, "Yes", TRUE, "No", FALSE, Z464)</f>
        <v>1</v>
      </c>
      <c r="AB464" s="100" t="b">
        <f>_xlfn.XLOOKUP(A464,'Patient Health Records'!A:A,'Patient Health Records'!K:K,"Not Found")</f>
        <v>1</v>
      </c>
      <c r="AC464" s="100" t="b" cm="1">
        <f t="array" ref="AC464">_xlfn.SWITCH(AB464, "Yes", TRUE, "No", FALSE, AB464)</f>
        <v>1</v>
      </c>
    </row>
    <row r="465" spans="1:29">
      <c r="A465" s="2" t="s">
        <v>780</v>
      </c>
      <c r="B465" s="100" t="str">
        <f>_xlfn.XLOOKUP(A465,'Patient Demographics'!A465:A1464,'Patient Demographics'!H465:H1464,"Not Found")</f>
        <v>Senior</v>
      </c>
      <c r="C465" s="100" t="str">
        <f>_xlfn.XLOOKUP(A465,'Patient Demographics'!A465:A1464,'Patient Demographics'!L465:L1464,"Not Found")</f>
        <v>South</v>
      </c>
      <c r="D465" s="100" t="str">
        <f>_xlfn.XLOOKUP(A465,'Patient Demographics'!A:A,'Patient Demographics'!J:J,"Not Found")</f>
        <v>Kerala</v>
      </c>
      <c r="E465" s="100">
        <f>_xlfn.XLOOKUP(A465,'Billing Details'!A465:A1464,'Billing Details'!E465:E1464,"Not Found")</f>
        <v>800</v>
      </c>
      <c r="F465" s="100">
        <f>_xlfn.XLOOKUP(A465,'Billing Details'!A465:A1464,'Billing Details'!M465:M1464,"Not Found")</f>
        <v>0</v>
      </c>
      <c r="G465" s="100">
        <f>_xlfn.XLOOKUP(A465,'Patient Health Records'!A465:A1464,'Patient Health Records'!G465:G1464,"Not Found")</f>
        <v>88.4</v>
      </c>
      <c r="H465" s="17" t="str">
        <f>_xlfn.XLOOKUP(A465,'Patient Demographics'!A465:A1464,'Patient Demographics'!C465:C1464,"Not Found")</f>
        <v>Female</v>
      </c>
      <c r="I465" s="100" t="str">
        <f>_xlfn.XLOOKUP(A465,'Patient Health Records'!A465:A1464,'Patient Health Records'!B465:B1464,"Not Found")</f>
        <v>O+</v>
      </c>
      <c r="J465" s="100" t="b">
        <f>_xlfn.XLOOKUP(A465,'Patient Health Records'!A465:A1464,'Patient Health Records'!H465:H1464,"Not Found")</f>
        <v>0</v>
      </c>
      <c r="K465" s="100" t="b">
        <f>_xlfn.XLOOKUP(A465,'Patient Health Records'!A465:A1464,'Patient Health Records'!J465:J1464,"Not Found")</f>
        <v>0</v>
      </c>
      <c r="L465" s="100" t="b">
        <f>_xlfn.XLOOKUP(A465,'Billing Details'!A:A,'Billing Details'!K:K,"Not Found")</f>
        <v>0</v>
      </c>
      <c r="M465" s="100" t="str">
        <f>_xlfn.XLOOKUP(A465,'Patient Education'!A:A,'Patient Education'!B:B,"Not Found")</f>
        <v>Master's Degree</v>
      </c>
      <c r="N465" s="100" t="str">
        <f>_xlfn.XLOOKUP(A465,'Patient Education'!A:A,'Patient Education'!C:C,"None")</f>
        <v>Doctor</v>
      </c>
      <c r="O465" s="100">
        <f>_xlfn.XLOOKUP(A465,'Patient Demographics'!A:A,'Patient Demographics'!I:I,"Not Found")</f>
        <v>12</v>
      </c>
      <c r="P465" s="100" t="str" cm="1">
        <f t="array" ref="P465">_xlfn.IFS(
 O465 &lt;= 2, "Very Low",
 O465 &lt;= 5, "Low",
 O465 &lt;= 10, "Lower-Middle",
 O465 &lt;= 25, "Middle",
 O465 &lt;= 50, "Upper-Middle",
 O465 &lt;= 100, "High",
 O465 &lt;= 200, "Very High",
 O465 &lt;= 400, "Ultra High"
)</f>
        <v>Middle</v>
      </c>
      <c r="Q465" s="33">
        <f>_xlfn.XLOOKUP(A465,'Patient Health Records'!A:A,'Patient Health Records'!E:E,"Not Found")</f>
        <v>32.470156106519745</v>
      </c>
      <c r="R465" s="100" t="b">
        <f>_xlfn.XLOOKUP(A465,'Patient Health Records'!A465:A1464,'Patient Health Records'!T465:T1464,"Not Found")</f>
        <v>1</v>
      </c>
      <c r="S465" s="100" t="b" cm="1">
        <f t="array" ref="S465">_xlfn.SWITCH(R465, "Yes", TRUE, "No", FALSE, R465)</f>
        <v>1</v>
      </c>
      <c r="T465" s="100" t="str">
        <f>_xlfn.XLOOKUP(A465,'Patient Health Records'!A:A,'Patient Health Records'!V:V,"Not Found")</f>
        <v>Cancer</v>
      </c>
      <c r="U465" s="100" t="str">
        <f>_xlfn.XLOOKUP(A465,'Patient Health Records'!A:A,'Patient Health Records'!X:X,"Not Found")</f>
        <v>Recovered</v>
      </c>
      <c r="V465" s="100" t="b">
        <f>_xlfn.XLOOKUP(A465,'Billing Details'!A:A,'Billing Details'!K:K,"Not Found")</f>
        <v>0</v>
      </c>
      <c r="W465" s="100">
        <f>_xlfn.XLOOKUP(A465,'Billing Details'!A:A,'Billing Details'!J:J,"Not Found")</f>
        <v>0</v>
      </c>
      <c r="X465" s="100" t="b">
        <f>_xlfn.XLOOKUP(A465,'Patient Health Records'!A:A,'Patient Health Records'!P:P,"Not Found")</f>
        <v>0</v>
      </c>
      <c r="Y465" s="100" t="b" cm="1">
        <f t="array" ref="Y465">_xlfn.SWITCH(X465, "Yes", TRUE, "No", FALSE, X465)</f>
        <v>0</v>
      </c>
      <c r="Z465" s="100" t="b">
        <f>_xlfn.XLOOKUP(A465,'Patient Health Records'!A:A,'Patient Health Records'!T:T,"Not Found")</f>
        <v>1</v>
      </c>
      <c r="AA465" s="100" t="b" cm="1">
        <f t="array" ref="AA465">_xlfn.SWITCH(Z465, "Yes", TRUE, "No", FALSE, Z465)</f>
        <v>1</v>
      </c>
      <c r="AB465" s="100" t="b">
        <f>_xlfn.XLOOKUP(A465,'Patient Health Records'!A:A,'Patient Health Records'!K:K,"Not Found")</f>
        <v>0</v>
      </c>
      <c r="AC465" s="100" t="b" cm="1">
        <f t="array" ref="AC465">_xlfn.SWITCH(AB465, "Yes", TRUE, "No", FALSE, AB465)</f>
        <v>0</v>
      </c>
    </row>
    <row r="466" spans="1:29">
      <c r="A466" s="2" t="s">
        <v>782</v>
      </c>
      <c r="B466" s="100" t="str">
        <f>_xlfn.XLOOKUP(A466,'Patient Demographics'!A466:A1465,'Patient Demographics'!H466:H1465,"Not Found")</f>
        <v>Adult</v>
      </c>
      <c r="C466" s="100" t="str">
        <f>_xlfn.XLOOKUP(A466,'Patient Demographics'!A466:A1465,'Patient Demographics'!L466:L1465,"Not Found")</f>
        <v>West</v>
      </c>
      <c r="D466" s="100" t="str">
        <f>_xlfn.XLOOKUP(A466,'Patient Demographics'!A:A,'Patient Demographics'!J:J,"Not Found")</f>
        <v>Maharashtra</v>
      </c>
      <c r="E466" s="100">
        <f>_xlfn.XLOOKUP(A466,'Billing Details'!A466:A1465,'Billing Details'!E466:E1465,"Not Found")</f>
        <v>32000</v>
      </c>
      <c r="F466" s="100">
        <f>_xlfn.XLOOKUP(A466,'Billing Details'!A466:A1465,'Billing Details'!M466:M1465,"Not Found")</f>
        <v>26512.240000000002</v>
      </c>
      <c r="G466" s="100">
        <f>_xlfn.XLOOKUP(A466,'Patient Health Records'!A466:A1465,'Patient Health Records'!G466:G1465,"Not Found")</f>
        <v>84.7</v>
      </c>
      <c r="H466" s="17" t="str">
        <f>_xlfn.XLOOKUP(A466,'Patient Demographics'!A466:A1465,'Patient Demographics'!C466:C1465,"Not Found")</f>
        <v>Male</v>
      </c>
      <c r="I466" s="100" t="str">
        <f>_xlfn.XLOOKUP(A466,'Patient Health Records'!A466:A1465,'Patient Health Records'!B466:B1465,"Not Found")</f>
        <v>A-</v>
      </c>
      <c r="J466" s="100" t="b">
        <f>_xlfn.XLOOKUP(A466,'Patient Health Records'!A466:A1465,'Patient Health Records'!H466:H1465,"Not Found")</f>
        <v>0</v>
      </c>
      <c r="K466" s="100" t="b">
        <f>_xlfn.XLOOKUP(A466,'Patient Health Records'!A466:A1465,'Patient Health Records'!J466:J1465,"Not Found")</f>
        <v>1</v>
      </c>
      <c r="L466" s="100" t="b">
        <f>_xlfn.XLOOKUP(A466,'Billing Details'!A:A,'Billing Details'!K:K,"Not Found")</f>
        <v>1</v>
      </c>
      <c r="M466" s="100" t="str">
        <f>_xlfn.XLOOKUP(A466,'Patient Education'!A:A,'Patient Education'!B:B,"Not Found")</f>
        <v>Bachelor's Degree</v>
      </c>
      <c r="N466" s="100" t="str">
        <f>_xlfn.XLOOKUP(A466,'Patient Education'!A:A,'Patient Education'!C:C,"None")</f>
        <v>Engineer</v>
      </c>
      <c r="O466" s="100">
        <f>_xlfn.XLOOKUP(A466,'Patient Demographics'!A:A,'Patient Demographics'!I:I,"Not Found")</f>
        <v>7</v>
      </c>
      <c r="P466" s="100" t="str" cm="1">
        <f t="array" ref="P466">_xlfn.IFS(
 O466 &lt;= 2, "Very Low",
 O466 &lt;= 5, "Low",
 O466 &lt;= 10, "Lower-Middle",
 O466 &lt;= 25, "Middle",
 O466 &lt;= 50, "Upper-Middle",
 O466 &lt;= 100, "High",
 O466 &lt;= 200, "Very High",
 O466 &lt;= 400, "Ultra High"
)</f>
        <v>Lower-Middle</v>
      </c>
      <c r="Q466" s="33">
        <f>_xlfn.XLOOKUP(A466,'Patient Health Records'!A:A,'Patient Health Records'!E:E,"Not Found")</f>
        <v>30.00992063492064</v>
      </c>
      <c r="R466" s="100" t="str">
        <f>_xlfn.XLOOKUP(A466,'Patient Health Records'!A466:A1465,'Patient Health Records'!T466:T1465,"Not Found")</f>
        <v>Yes</v>
      </c>
      <c r="S466" s="100" t="b" cm="1">
        <f t="array" ref="S466">_xlfn.SWITCH(R466, "Yes", TRUE, "No", FALSE, R466)</f>
        <v>1</v>
      </c>
      <c r="T466" s="100" t="str">
        <f>_xlfn.XLOOKUP(A466,'Patient Health Records'!A:A,'Patient Health Records'!V:V,"Not Found")</f>
        <v>Heart Disease</v>
      </c>
      <c r="U466" s="100" t="str">
        <f>_xlfn.XLOOKUP(A466,'Patient Health Records'!A:A,'Patient Health Records'!X:X,"Not Found")</f>
        <v>Recovered</v>
      </c>
      <c r="V466" s="100" t="b">
        <f>_xlfn.XLOOKUP(A466,'Billing Details'!A:A,'Billing Details'!K:K,"Not Found")</f>
        <v>1</v>
      </c>
      <c r="W466" s="100" t="str">
        <f>_xlfn.XLOOKUP(A466,'Billing Details'!A:A,'Billing Details'!J:J,"Not Found")</f>
        <v>UnitedHealthcare</v>
      </c>
      <c r="X466" s="100" t="str">
        <f>_xlfn.XLOOKUP(A466,'Patient Health Records'!A:A,'Patient Health Records'!P:P,"Not Found")</f>
        <v>Yes</v>
      </c>
      <c r="Y466" s="100" t="b" cm="1">
        <f t="array" ref="Y466">_xlfn.SWITCH(X466, "Yes", TRUE, "No", FALSE, X466)</f>
        <v>1</v>
      </c>
      <c r="Z466" s="100" t="str">
        <f>_xlfn.XLOOKUP(A466,'Patient Health Records'!A:A,'Patient Health Records'!T:T,"Not Found")</f>
        <v>Yes</v>
      </c>
      <c r="AA466" s="100" t="b" cm="1">
        <f t="array" ref="AA466">_xlfn.SWITCH(Z466, "Yes", TRUE, "No", FALSE, Z466)</f>
        <v>1</v>
      </c>
      <c r="AB466" s="100" t="b">
        <f>_xlfn.XLOOKUP(A466,'Patient Health Records'!A:A,'Patient Health Records'!K:K,"Not Found")</f>
        <v>1</v>
      </c>
      <c r="AC466" s="100" t="b" cm="1">
        <f t="array" ref="AC466">_xlfn.SWITCH(AB466, "Yes", TRUE, "No", FALSE, AB466)</f>
        <v>1</v>
      </c>
    </row>
    <row r="467" spans="1:29">
      <c r="A467" s="2" t="s">
        <v>783</v>
      </c>
      <c r="B467" s="100" t="str">
        <f>_xlfn.XLOOKUP(A467,'Patient Demographics'!A467:A1466,'Patient Demographics'!H467:H1466,"Not Found")</f>
        <v>Senior</v>
      </c>
      <c r="C467" s="100" t="str">
        <f>_xlfn.XLOOKUP(A467,'Patient Demographics'!A467:A1466,'Patient Demographics'!L467:L1466,"Not Found")</f>
        <v>South</v>
      </c>
      <c r="D467" s="100" t="str">
        <f>_xlfn.XLOOKUP(A467,'Patient Demographics'!A:A,'Patient Demographics'!J:J,"Not Found")</f>
        <v>Kerala</v>
      </c>
      <c r="E467" s="100">
        <f>_xlfn.XLOOKUP(A467,'Billing Details'!A467:A1466,'Billing Details'!E467:E1466,"Not Found")</f>
        <v>12000</v>
      </c>
      <c r="F467" s="100">
        <f>_xlfn.XLOOKUP(A467,'Billing Details'!A467:A1466,'Billing Details'!M467:M1466,"Not Found")</f>
        <v>0</v>
      </c>
      <c r="G467" s="100">
        <f>_xlfn.XLOOKUP(A467,'Patient Health Records'!A467:A1466,'Patient Health Records'!G467:G1466,"Not Found")</f>
        <v>74.8</v>
      </c>
      <c r="H467" s="17" t="str">
        <f>_xlfn.XLOOKUP(A467,'Patient Demographics'!A467:A1466,'Patient Demographics'!C467:C1466,"Not Found")</f>
        <v>Female</v>
      </c>
      <c r="I467" s="100" t="str">
        <f>_xlfn.XLOOKUP(A467,'Patient Health Records'!A467:A1466,'Patient Health Records'!B467:B1466,"Not Found")</f>
        <v>B-</v>
      </c>
      <c r="J467" s="100" t="b">
        <f>_xlfn.XLOOKUP(A467,'Patient Health Records'!A467:A1466,'Patient Health Records'!H467:H1466,"Not Found")</f>
        <v>0</v>
      </c>
      <c r="K467" s="100" t="b">
        <f>_xlfn.XLOOKUP(A467,'Patient Health Records'!A467:A1466,'Patient Health Records'!J467:J1466,"Not Found")</f>
        <v>1</v>
      </c>
      <c r="L467" s="100" t="b">
        <f>_xlfn.XLOOKUP(A467,'Billing Details'!A:A,'Billing Details'!K:K,"Not Found")</f>
        <v>0</v>
      </c>
      <c r="M467" s="100" t="str">
        <f>_xlfn.XLOOKUP(A467,'Patient Education'!A:A,'Patient Education'!B:B,"Not Found")</f>
        <v>Post-graduate</v>
      </c>
      <c r="N467" s="100" t="str">
        <f>_xlfn.XLOOKUP(A467,'Patient Education'!A:A,'Patient Education'!C:C,"None")</f>
        <v>Consultant</v>
      </c>
      <c r="O467" s="100">
        <f>_xlfn.XLOOKUP(A467,'Patient Demographics'!A:A,'Patient Demographics'!I:I,"Not Found")</f>
        <v>9</v>
      </c>
      <c r="P467" s="100" t="str" cm="1">
        <f t="array" ref="P467">_xlfn.IFS(
 O467 &lt;= 2, "Very Low",
 O467 &lt;= 5, "Low",
 O467 &lt;= 10, "Lower-Middle",
 O467 &lt;= 25, "Middle",
 O467 &lt;= 50, "Upper-Middle",
 O467 &lt;= 100, "High",
 O467 &lt;= 200, "Very High",
 O467 &lt;= 400, "Ultra High"
)</f>
        <v>Lower-Middle</v>
      </c>
      <c r="Q467" s="33">
        <f>_xlfn.XLOOKUP(A467,'Patient Health Records'!A:A,'Patient Health Records'!E:E,"Not Found")</f>
        <v>31.134235171696144</v>
      </c>
      <c r="R467" s="100" t="b">
        <f>_xlfn.XLOOKUP(A467,'Patient Health Records'!A467:A1466,'Patient Health Records'!T467:T1466,"Not Found")</f>
        <v>1</v>
      </c>
      <c r="S467" s="100" t="b" cm="1">
        <f t="array" ref="S467">_xlfn.SWITCH(R467, "Yes", TRUE, "No", FALSE, R467)</f>
        <v>1</v>
      </c>
      <c r="T467" s="100" t="str">
        <f>_xlfn.XLOOKUP(A467,'Patient Health Records'!A:A,'Patient Health Records'!V:V,"Not Found")</f>
        <v>Stroke</v>
      </c>
      <c r="U467" s="100" t="str">
        <f>_xlfn.XLOOKUP(A467,'Patient Health Records'!A:A,'Patient Health Records'!X:X,"Not Found")</f>
        <v>Ongoing Treatment</v>
      </c>
      <c r="V467" s="100" t="b">
        <f>_xlfn.XLOOKUP(A467,'Billing Details'!A:A,'Billing Details'!K:K,"Not Found")</f>
        <v>0</v>
      </c>
      <c r="W467" s="100">
        <f>_xlfn.XLOOKUP(A467,'Billing Details'!A:A,'Billing Details'!J:J,"Not Found")</f>
        <v>0</v>
      </c>
      <c r="X467" s="100" t="b">
        <f>_xlfn.XLOOKUP(A467,'Patient Health Records'!A:A,'Patient Health Records'!P:P,"Not Found")</f>
        <v>1</v>
      </c>
      <c r="Y467" s="100" t="b" cm="1">
        <f t="array" ref="Y467">_xlfn.SWITCH(X467, "Yes", TRUE, "No", FALSE, X467)</f>
        <v>1</v>
      </c>
      <c r="Z467" s="100" t="b">
        <f>_xlfn.XLOOKUP(A467,'Patient Health Records'!A:A,'Patient Health Records'!T:T,"Not Found")</f>
        <v>1</v>
      </c>
      <c r="AA467" s="100" t="b" cm="1">
        <f t="array" ref="AA467">_xlfn.SWITCH(Z467, "Yes", TRUE, "No", FALSE, Z467)</f>
        <v>1</v>
      </c>
      <c r="AB467" s="100" t="b">
        <f>_xlfn.XLOOKUP(A467,'Patient Health Records'!A:A,'Patient Health Records'!K:K,"Not Found")</f>
        <v>1</v>
      </c>
      <c r="AC467" s="100" t="b" cm="1">
        <f t="array" ref="AC467">_xlfn.SWITCH(AB467, "Yes", TRUE, "No", FALSE, AB467)</f>
        <v>1</v>
      </c>
    </row>
    <row r="468" spans="1:29">
      <c r="A468" s="2" t="s">
        <v>784</v>
      </c>
      <c r="B468" s="100" t="str">
        <f>_xlfn.XLOOKUP(A468,'Patient Demographics'!A468:A1467,'Patient Demographics'!H468:H1467,"Not Found")</f>
        <v>Senior</v>
      </c>
      <c r="C468" s="100" t="str">
        <f>_xlfn.XLOOKUP(A468,'Patient Demographics'!A468:A1467,'Patient Demographics'!L468:L1467,"Not Found")</f>
        <v>West</v>
      </c>
      <c r="D468" s="100" t="str">
        <f>_xlfn.XLOOKUP(A468,'Patient Demographics'!A:A,'Patient Demographics'!J:J,"Not Found")</f>
        <v>Maharashtra</v>
      </c>
      <c r="E468" s="100">
        <f>_xlfn.XLOOKUP(A468,'Billing Details'!A468:A1467,'Billing Details'!E468:E1467,"Not Found")</f>
        <v>40000</v>
      </c>
      <c r="F468" s="100">
        <f>_xlfn.XLOOKUP(A468,'Billing Details'!A468:A1467,'Billing Details'!M468:M1467,"Not Found")</f>
        <v>0</v>
      </c>
      <c r="G468" s="100">
        <f>_xlfn.XLOOKUP(A468,'Patient Health Records'!A468:A1467,'Patient Health Records'!G468:G1467,"Not Found")</f>
        <v>85.2</v>
      </c>
      <c r="H468" s="17" t="str">
        <f>_xlfn.XLOOKUP(A468,'Patient Demographics'!A468:A1467,'Patient Demographics'!C468:C1467,"Not Found")</f>
        <v>Male</v>
      </c>
      <c r="I468" s="100" t="str">
        <f>_xlfn.XLOOKUP(A468,'Patient Health Records'!A468:A1467,'Patient Health Records'!B468:B1467,"Not Found")</f>
        <v>O-</v>
      </c>
      <c r="J468" s="100" t="b">
        <f>_xlfn.XLOOKUP(A468,'Patient Health Records'!A468:A1467,'Patient Health Records'!H468:H1467,"Not Found")</f>
        <v>1</v>
      </c>
      <c r="K468" s="100" t="b">
        <f>_xlfn.XLOOKUP(A468,'Patient Health Records'!A468:A1467,'Patient Health Records'!J468:J1467,"Not Found")</f>
        <v>1</v>
      </c>
      <c r="L468" s="100" t="b">
        <f>_xlfn.XLOOKUP(A468,'Billing Details'!A:A,'Billing Details'!K:K,"Not Found")</f>
        <v>0</v>
      </c>
      <c r="M468" s="100" t="str">
        <f>_xlfn.XLOOKUP(A468,'Patient Education'!A:A,'Patient Education'!B:B,"Not Found")</f>
        <v>Master's Degree</v>
      </c>
      <c r="N468" s="100" t="str">
        <f>_xlfn.XLOOKUP(A468,'Patient Education'!A:A,'Patient Education'!C:C,"None")</f>
        <v>Senior Executive</v>
      </c>
      <c r="O468" s="100">
        <f>_xlfn.XLOOKUP(A468,'Patient Demographics'!A:A,'Patient Demographics'!I:I,"Not Found")</f>
        <v>7</v>
      </c>
      <c r="P468" s="100" t="str" cm="1">
        <f t="array" ref="P468">_xlfn.IFS(
 O468 &lt;= 2, "Very Low",
 O468 &lt;= 5, "Low",
 O468 &lt;= 10, "Lower-Middle",
 O468 &lt;= 25, "Middle",
 O468 &lt;= 50, "Upper-Middle",
 O468 &lt;= 100, "High",
 O468 &lt;= 200, "Very High",
 O468 &lt;= 400, "Ultra High"
)</f>
        <v>Lower-Middle</v>
      </c>
      <c r="Q468" s="33">
        <f>_xlfn.XLOOKUP(A468,'Patient Health Records'!A:A,'Patient Health Records'!E:E,"Not Found")</f>
        <v>33.701198528539216</v>
      </c>
      <c r="R468" s="100" t="b">
        <f>_xlfn.XLOOKUP(A468,'Patient Health Records'!A468:A1467,'Patient Health Records'!T468:T1467,"Not Found")</f>
        <v>1</v>
      </c>
      <c r="S468" s="100" t="b" cm="1">
        <f t="array" ref="S468">_xlfn.SWITCH(R468, "Yes", TRUE, "No", FALSE, R468)</f>
        <v>1</v>
      </c>
      <c r="T468" s="100" t="str">
        <f>_xlfn.XLOOKUP(A468,'Patient Health Records'!A:A,'Patient Health Records'!V:V,"Not Found")</f>
        <v>Hypertension</v>
      </c>
      <c r="U468" s="100" t="str">
        <f>_xlfn.XLOOKUP(A468,'Patient Health Records'!A:A,'Patient Health Records'!X:X,"Not Found")</f>
        <v>Ongoing Treatment</v>
      </c>
      <c r="V468" s="100" t="b">
        <f>_xlfn.XLOOKUP(A468,'Billing Details'!A:A,'Billing Details'!K:K,"Not Found")</f>
        <v>0</v>
      </c>
      <c r="W468" s="100">
        <f>_xlfn.XLOOKUP(A468,'Billing Details'!A:A,'Billing Details'!J:J,"Not Found")</f>
        <v>0</v>
      </c>
      <c r="X468" s="100" t="b">
        <f>_xlfn.XLOOKUP(A468,'Patient Health Records'!A:A,'Patient Health Records'!P:P,"Not Found")</f>
        <v>0</v>
      </c>
      <c r="Y468" s="100" t="b" cm="1">
        <f t="array" ref="Y468">_xlfn.SWITCH(X468, "Yes", TRUE, "No", FALSE, X468)</f>
        <v>0</v>
      </c>
      <c r="Z468" s="100" t="b">
        <f>_xlfn.XLOOKUP(A468,'Patient Health Records'!A:A,'Patient Health Records'!T:T,"Not Found")</f>
        <v>1</v>
      </c>
      <c r="AA468" s="100" t="b" cm="1">
        <f t="array" ref="AA468">_xlfn.SWITCH(Z468, "Yes", TRUE, "No", FALSE, Z468)</f>
        <v>1</v>
      </c>
      <c r="AB468" s="100" t="b">
        <f>_xlfn.XLOOKUP(A468,'Patient Health Records'!A:A,'Patient Health Records'!K:K,"Not Found")</f>
        <v>0</v>
      </c>
      <c r="AC468" s="100" t="b" cm="1">
        <f t="array" ref="AC468">_xlfn.SWITCH(AB468, "Yes", TRUE, "No", FALSE, AB468)</f>
        <v>0</v>
      </c>
    </row>
    <row r="469" spans="1:29">
      <c r="A469" s="2" t="s">
        <v>785</v>
      </c>
      <c r="B469" s="100" t="str">
        <f>_xlfn.XLOOKUP(A469,'Patient Demographics'!A469:A1468,'Patient Demographics'!H469:H1468,"Not Found")</f>
        <v>Young Adult</v>
      </c>
      <c r="C469" s="100" t="str">
        <f>_xlfn.XLOOKUP(A469,'Patient Demographics'!A469:A1468,'Patient Demographics'!L469:L1468,"Not Found")</f>
        <v>North</v>
      </c>
      <c r="D469" s="100" t="str">
        <f>_xlfn.XLOOKUP(A469,'Patient Demographics'!A:A,'Patient Demographics'!J:J,"Not Found")</f>
        <v>Punjab</v>
      </c>
      <c r="E469" s="100">
        <f>_xlfn.XLOOKUP(A469,'Billing Details'!A469:A1468,'Billing Details'!E469:E1468,"Not Found")</f>
        <v>21000</v>
      </c>
      <c r="F469" s="100">
        <f>_xlfn.XLOOKUP(A469,'Billing Details'!A469:A1468,'Billing Details'!M469:M1468,"Not Found")</f>
        <v>13118.279999999999</v>
      </c>
      <c r="G469" s="100">
        <f>_xlfn.XLOOKUP(A469,'Patient Health Records'!A469:A1468,'Patient Health Records'!G469:G1468,"Not Found")</f>
        <v>93.5</v>
      </c>
      <c r="H469" s="17" t="str">
        <f>_xlfn.XLOOKUP(A469,'Patient Demographics'!A469:A1468,'Patient Demographics'!C469:C1468,"Not Found")</f>
        <v>Female</v>
      </c>
      <c r="I469" s="100" t="str">
        <f>_xlfn.XLOOKUP(A469,'Patient Health Records'!A469:A1468,'Patient Health Records'!B469:B1468,"Not Found")</f>
        <v>B-</v>
      </c>
      <c r="J469" s="100" t="b">
        <f>_xlfn.XLOOKUP(A469,'Patient Health Records'!A469:A1468,'Patient Health Records'!H469:H1468,"Not Found")</f>
        <v>1</v>
      </c>
      <c r="K469" s="100" t="b">
        <f>_xlfn.XLOOKUP(A469,'Patient Health Records'!A469:A1468,'Patient Health Records'!J469:J1468,"Not Found")</f>
        <v>1</v>
      </c>
      <c r="L469" s="100" t="b">
        <f>_xlfn.XLOOKUP(A469,'Billing Details'!A:A,'Billing Details'!K:K,"Not Found")</f>
        <v>1</v>
      </c>
      <c r="M469" s="100" t="str">
        <f>_xlfn.XLOOKUP(A469,'Patient Education'!A:A,'Patient Education'!B:B,"Not Found")</f>
        <v>Bachelor's Degree</v>
      </c>
      <c r="N469" s="100" t="str">
        <f>_xlfn.XLOOKUP(A469,'Patient Education'!A:A,'Patient Education'!C:C,"None")</f>
        <v>Nurse</v>
      </c>
      <c r="O469" s="100">
        <f>_xlfn.XLOOKUP(A469,'Patient Demographics'!A:A,'Patient Demographics'!I:I,"Not Found")</f>
        <v>5</v>
      </c>
      <c r="P469" s="100" t="str" cm="1">
        <f t="array" ref="P469">_xlfn.IFS(
 O469 &lt;= 2, "Very Low",
 O469 &lt;= 5, "Low",
 O469 &lt;= 10, "Lower-Middle",
 O469 &lt;= 25, "Middle",
 O469 &lt;= 50, "Upper-Middle",
 O469 &lt;= 100, "High",
 O469 &lt;= 200, "Very High",
 O469 &lt;= 400, "Ultra High"
)</f>
        <v>Low</v>
      </c>
      <c r="Q469" s="33">
        <f>_xlfn.XLOOKUP(A469,'Patient Health Records'!A:A,'Patient Health Records'!E:E,"Not Found")</f>
        <v>32.352941176470594</v>
      </c>
      <c r="R469" s="100" t="b">
        <f>_xlfn.XLOOKUP(A469,'Patient Health Records'!A469:A1468,'Patient Health Records'!T469:T1468,"Not Found")</f>
        <v>1</v>
      </c>
      <c r="S469" s="100" t="b" cm="1">
        <f t="array" ref="S469">_xlfn.SWITCH(R469, "Yes", TRUE, "No", FALSE, R469)</f>
        <v>1</v>
      </c>
      <c r="T469" s="100" t="str">
        <f>_xlfn.XLOOKUP(A469,'Patient Health Records'!A:A,'Patient Health Records'!V:V,"Not Found")</f>
        <v>Stroke</v>
      </c>
      <c r="U469" s="100" t="str">
        <f>_xlfn.XLOOKUP(A469,'Patient Health Records'!A:A,'Patient Health Records'!X:X,"Not Found")</f>
        <v>Critical</v>
      </c>
      <c r="V469" s="100" t="b">
        <f>_xlfn.XLOOKUP(A469,'Billing Details'!A:A,'Billing Details'!K:K,"Not Found")</f>
        <v>1</v>
      </c>
      <c r="W469" s="100" t="str">
        <f>_xlfn.XLOOKUP(A469,'Billing Details'!A:A,'Billing Details'!J:J,"Not Found")</f>
        <v>Aetna</v>
      </c>
      <c r="X469" s="100" t="b">
        <f>_xlfn.XLOOKUP(A469,'Patient Health Records'!A:A,'Patient Health Records'!P:P,"Not Found")</f>
        <v>0</v>
      </c>
      <c r="Y469" s="100" t="b" cm="1">
        <f t="array" ref="Y469">_xlfn.SWITCH(X469, "Yes", TRUE, "No", FALSE, X469)</f>
        <v>0</v>
      </c>
      <c r="Z469" s="100" t="b">
        <f>_xlfn.XLOOKUP(A469,'Patient Health Records'!A:A,'Patient Health Records'!T:T,"Not Found")</f>
        <v>1</v>
      </c>
      <c r="AA469" s="100" t="b" cm="1">
        <f t="array" ref="AA469">_xlfn.SWITCH(Z469, "Yes", TRUE, "No", FALSE, Z469)</f>
        <v>1</v>
      </c>
      <c r="AB469" s="100" t="b">
        <f>_xlfn.XLOOKUP(A469,'Patient Health Records'!A:A,'Patient Health Records'!K:K,"Not Found")</f>
        <v>0</v>
      </c>
      <c r="AC469" s="100" t="b" cm="1">
        <f t="array" ref="AC469">_xlfn.SWITCH(AB469, "Yes", TRUE, "No", FALSE, AB469)</f>
        <v>0</v>
      </c>
    </row>
    <row r="470" spans="1:29">
      <c r="A470" s="2" t="s">
        <v>786</v>
      </c>
      <c r="B470" s="100" t="str">
        <f>_xlfn.XLOOKUP(A470,'Patient Demographics'!A470:A1469,'Patient Demographics'!H470:H1469,"Not Found")</f>
        <v>Young Adult</v>
      </c>
      <c r="C470" s="100" t="str">
        <f>_xlfn.XLOOKUP(A470,'Patient Demographics'!A470:A1469,'Patient Demographics'!L470:L1469,"Not Found")</f>
        <v>East</v>
      </c>
      <c r="D470" s="100" t="str">
        <f>_xlfn.XLOOKUP(A470,'Patient Demographics'!A:A,'Patient Demographics'!J:J,"Not Found")</f>
        <v>West Bengal</v>
      </c>
      <c r="E470" s="100">
        <f>_xlfn.XLOOKUP(A470,'Billing Details'!A470:A1469,'Billing Details'!E470:E1469,"Not Found")</f>
        <v>3000</v>
      </c>
      <c r="F470" s="100">
        <f>_xlfn.XLOOKUP(A470,'Billing Details'!A470:A1469,'Billing Details'!M470:M1469,"Not Found")</f>
        <v>2092.17</v>
      </c>
      <c r="G470" s="100">
        <f>_xlfn.XLOOKUP(A470,'Patient Health Records'!A470:A1469,'Patient Health Records'!G470:G1469,"Not Found")</f>
        <v>63.4</v>
      </c>
      <c r="H470" s="17" t="str">
        <f>_xlfn.XLOOKUP(A470,'Patient Demographics'!A470:A1469,'Patient Demographics'!C470:C1469,"Not Found")</f>
        <v>Female</v>
      </c>
      <c r="I470" s="100" t="str">
        <f>_xlfn.XLOOKUP(A470,'Patient Health Records'!A470:A1469,'Patient Health Records'!B470:B1469,"Not Found")</f>
        <v>B-</v>
      </c>
      <c r="J470" s="100" t="b">
        <f>_xlfn.XLOOKUP(A470,'Patient Health Records'!A470:A1469,'Patient Health Records'!H470:H1469,"Not Found")</f>
        <v>0</v>
      </c>
      <c r="K470" s="100" t="b">
        <f>_xlfn.XLOOKUP(A470,'Patient Health Records'!A470:A1469,'Patient Health Records'!J470:J1469,"Not Found")</f>
        <v>1</v>
      </c>
      <c r="L470" s="100" t="b">
        <f>_xlfn.XLOOKUP(A470,'Billing Details'!A:A,'Billing Details'!K:K,"Not Found")</f>
        <v>1</v>
      </c>
      <c r="M470" s="100" t="str">
        <f>_xlfn.XLOOKUP(A470,'Patient Education'!A:A,'Patient Education'!B:B,"Not Found")</f>
        <v>Bachelor's Degree</v>
      </c>
      <c r="N470" s="100" t="str">
        <f>_xlfn.XLOOKUP(A470,'Patient Education'!A:A,'Patient Education'!C:C,"None")</f>
        <v>Teacher</v>
      </c>
      <c r="O470" s="100">
        <f>_xlfn.XLOOKUP(A470,'Patient Demographics'!A:A,'Patient Demographics'!I:I,"Not Found")</f>
        <v>3</v>
      </c>
      <c r="P470" s="100" t="str" cm="1">
        <f t="array" ref="P470">_xlfn.IFS(
 O470 &lt;= 2, "Very Low",
 O470 &lt;= 5, "Low",
 O470 &lt;= 10, "Lower-Middle",
 O470 &lt;= 25, "Middle",
 O470 &lt;= 50, "Upper-Middle",
 O470 &lt;= 100, "High",
 O470 &lt;= 200, "Very High",
 O470 &lt;= 400, "Ultra High"
)</f>
        <v>Low</v>
      </c>
      <c r="Q470" s="33">
        <f>_xlfn.XLOOKUP(A470,'Patient Health Records'!A:A,'Patient Health Records'!E:E,"Not Found")</f>
        <v>21.93771626297578</v>
      </c>
      <c r="R470" s="100" t="b">
        <f>_xlfn.XLOOKUP(A470,'Patient Health Records'!A470:A1469,'Patient Health Records'!T470:T1469,"Not Found")</f>
        <v>0</v>
      </c>
      <c r="S470" s="100" t="b" cm="1">
        <f t="array" ref="S470">_xlfn.SWITCH(R470, "Yes", TRUE, "No", FALSE, R470)</f>
        <v>0</v>
      </c>
      <c r="T470" s="100" t="str">
        <f>_xlfn.XLOOKUP(A470,'Patient Health Records'!A:A,'Patient Health Records'!V:V,"Not Found")</f>
        <v>Hypertension</v>
      </c>
      <c r="U470" s="100" t="str">
        <f>_xlfn.XLOOKUP(A470,'Patient Health Records'!A:A,'Patient Health Records'!X:X,"Not Found")</f>
        <v>Critical</v>
      </c>
      <c r="V470" s="100" t="b">
        <f>_xlfn.XLOOKUP(A470,'Billing Details'!A:A,'Billing Details'!K:K,"Not Found")</f>
        <v>1</v>
      </c>
      <c r="W470" s="100" t="str">
        <f>_xlfn.XLOOKUP(A470,'Billing Details'!A:A,'Billing Details'!J:J,"Not Found")</f>
        <v>Cigna</v>
      </c>
      <c r="X470" s="100" t="b">
        <f>_xlfn.XLOOKUP(A470,'Patient Health Records'!A:A,'Patient Health Records'!P:P,"Not Found")</f>
        <v>0</v>
      </c>
      <c r="Y470" s="100" t="b" cm="1">
        <f t="array" ref="Y470">_xlfn.SWITCH(X470, "Yes", TRUE, "No", FALSE, X470)</f>
        <v>0</v>
      </c>
      <c r="Z470" s="100" t="b">
        <f>_xlfn.XLOOKUP(A470,'Patient Health Records'!A:A,'Patient Health Records'!T:T,"Not Found")</f>
        <v>0</v>
      </c>
      <c r="AA470" s="100" t="b" cm="1">
        <f t="array" ref="AA470">_xlfn.SWITCH(Z470, "Yes", TRUE, "No", FALSE, Z470)</f>
        <v>0</v>
      </c>
      <c r="AB470" s="100" t="b">
        <f>_xlfn.XLOOKUP(A470,'Patient Health Records'!A:A,'Patient Health Records'!K:K,"Not Found")</f>
        <v>0</v>
      </c>
      <c r="AC470" s="100" t="b" cm="1">
        <f t="array" ref="AC470">_xlfn.SWITCH(AB470, "Yes", TRUE, "No", FALSE, AB470)</f>
        <v>0</v>
      </c>
    </row>
    <row r="471" spans="1:29">
      <c r="A471" s="2" t="s">
        <v>787</v>
      </c>
      <c r="B471" s="100" t="str">
        <f>_xlfn.XLOOKUP(A471,'Patient Demographics'!A471:A1470,'Patient Demographics'!H471:H1470,"Not Found")</f>
        <v>Senior</v>
      </c>
      <c r="C471" s="100" t="str">
        <f>_xlfn.XLOOKUP(A471,'Patient Demographics'!A471:A1470,'Patient Demographics'!L471:L1470,"Not Found")</f>
        <v>North</v>
      </c>
      <c r="D471" s="100" t="str">
        <f>_xlfn.XLOOKUP(A471,'Patient Demographics'!A:A,'Patient Demographics'!J:J,"Not Found")</f>
        <v>Punjab</v>
      </c>
      <c r="E471" s="100">
        <f>_xlfn.XLOOKUP(A471,'Billing Details'!A471:A1470,'Billing Details'!E471:E1470,"Not Found")</f>
        <v>75000</v>
      </c>
      <c r="F471" s="100">
        <f>_xlfn.XLOOKUP(A471,'Billing Details'!A471:A1470,'Billing Details'!M471:M1470,"Not Found")</f>
        <v>38626.699999999997</v>
      </c>
      <c r="G471" s="100">
        <f>_xlfn.XLOOKUP(A471,'Patient Health Records'!A471:A1470,'Patient Health Records'!G471:G1470,"Not Found")</f>
        <v>91.5</v>
      </c>
      <c r="H471" s="17" t="str">
        <f>_xlfn.XLOOKUP(A471,'Patient Demographics'!A471:A1470,'Patient Demographics'!C471:C1470,"Not Found")</f>
        <v>Male</v>
      </c>
      <c r="I471" s="100" t="str">
        <f>_xlfn.XLOOKUP(A471,'Patient Health Records'!A471:A1470,'Patient Health Records'!B471:B1470,"Not Found")</f>
        <v>A-</v>
      </c>
      <c r="J471" s="100" t="b">
        <f>_xlfn.XLOOKUP(A471,'Patient Health Records'!A471:A1470,'Patient Health Records'!H471:H1470,"Not Found")</f>
        <v>1</v>
      </c>
      <c r="K471" s="100" t="b">
        <f>_xlfn.XLOOKUP(A471,'Patient Health Records'!A471:A1470,'Patient Health Records'!J471:J1470,"Not Found")</f>
        <v>1</v>
      </c>
      <c r="L471" s="100" t="b">
        <f>_xlfn.XLOOKUP(A471,'Billing Details'!A:A,'Billing Details'!K:K,"Not Found")</f>
        <v>1</v>
      </c>
      <c r="M471" s="100" t="str">
        <f>_xlfn.XLOOKUP(A471,'Patient Education'!A:A,'Patient Education'!B:B,"Not Found")</f>
        <v>PhD</v>
      </c>
      <c r="N471" s="100" t="str">
        <f>_xlfn.XLOOKUP(A471,'Patient Education'!A:A,'Patient Education'!C:C,"None")</f>
        <v>CEO</v>
      </c>
      <c r="O471" s="100">
        <f>_xlfn.XLOOKUP(A471,'Patient Demographics'!A:A,'Patient Demographics'!I:I,"Not Found")</f>
        <v>12</v>
      </c>
      <c r="P471" s="100" t="str" cm="1">
        <f t="array" ref="P471">_xlfn.IFS(
 O471 &lt;= 2, "Very Low",
 O471 &lt;= 5, "Low",
 O471 &lt;= 10, "Lower-Middle",
 O471 &lt;= 25, "Middle",
 O471 &lt;= 50, "Upper-Middle",
 O471 &lt;= 100, "High",
 O471 &lt;= 200, "Very High",
 O471 &lt;= 400, "Ultra High"
)</f>
        <v>Middle</v>
      </c>
      <c r="Q471" s="33">
        <f>_xlfn.XLOOKUP(A471,'Patient Health Records'!A:A,'Patient Health Records'!E:E,"Not Found")</f>
        <v>34.438631487824161</v>
      </c>
      <c r="R471" s="100" t="b">
        <f>_xlfn.XLOOKUP(A471,'Patient Health Records'!A471:A1470,'Patient Health Records'!T471:T1470,"Not Found")</f>
        <v>1</v>
      </c>
      <c r="S471" s="100" t="b" cm="1">
        <f t="array" ref="S471">_xlfn.SWITCH(R471, "Yes", TRUE, "No", FALSE, R471)</f>
        <v>1</v>
      </c>
      <c r="T471" s="100" t="str">
        <f>_xlfn.XLOOKUP(A471,'Patient Health Records'!A:A,'Patient Health Records'!V:V,"Not Found")</f>
        <v>Appendicitis</v>
      </c>
      <c r="U471" s="100" t="str">
        <f>_xlfn.XLOOKUP(A471,'Patient Health Records'!A:A,'Patient Health Records'!X:X,"Not Found")</f>
        <v>Recovered</v>
      </c>
      <c r="V471" s="100" t="b">
        <f>_xlfn.XLOOKUP(A471,'Billing Details'!A:A,'Billing Details'!K:K,"Not Found")</f>
        <v>1</v>
      </c>
      <c r="W471" s="100" t="str">
        <f>_xlfn.XLOOKUP(A471,'Billing Details'!A:A,'Billing Details'!J:J,"Not Found")</f>
        <v>Medicare</v>
      </c>
      <c r="X471" s="100" t="b">
        <f>_xlfn.XLOOKUP(A471,'Patient Health Records'!A:A,'Patient Health Records'!P:P,"Not Found")</f>
        <v>1</v>
      </c>
      <c r="Y471" s="100" t="b" cm="1">
        <f t="array" ref="Y471">_xlfn.SWITCH(X471, "Yes", TRUE, "No", FALSE, X471)</f>
        <v>1</v>
      </c>
      <c r="Z471" s="100" t="b">
        <f>_xlfn.XLOOKUP(A471,'Patient Health Records'!A:A,'Patient Health Records'!T:T,"Not Found")</f>
        <v>1</v>
      </c>
      <c r="AA471" s="100" t="b" cm="1">
        <f t="array" ref="AA471">_xlfn.SWITCH(Z471, "Yes", TRUE, "No", FALSE, Z471)</f>
        <v>1</v>
      </c>
      <c r="AB471" s="100" t="b">
        <f>_xlfn.XLOOKUP(A471,'Patient Health Records'!A:A,'Patient Health Records'!K:K,"Not Found")</f>
        <v>1</v>
      </c>
      <c r="AC471" s="100" t="b" cm="1">
        <f t="array" ref="AC471">_xlfn.SWITCH(AB471, "Yes", TRUE, "No", FALSE, AB471)</f>
        <v>1</v>
      </c>
    </row>
    <row r="472" spans="1:29">
      <c r="A472" s="2" t="s">
        <v>788</v>
      </c>
      <c r="B472" s="100" t="str">
        <f>_xlfn.XLOOKUP(A472,'Patient Demographics'!A472:A1471,'Patient Demographics'!H472:H1471,"Not Found")</f>
        <v>Young Adult</v>
      </c>
      <c r="C472" s="100" t="str">
        <f>_xlfn.XLOOKUP(A472,'Patient Demographics'!A472:A1471,'Patient Demographics'!L472:L1471,"Not Found")</f>
        <v>East</v>
      </c>
      <c r="D472" s="100" t="str">
        <f>_xlfn.XLOOKUP(A472,'Patient Demographics'!A:A,'Patient Demographics'!J:J,"Not Found")</f>
        <v>West Bengal</v>
      </c>
      <c r="E472" s="100">
        <f>_xlfn.XLOOKUP(A472,'Billing Details'!A472:A1471,'Billing Details'!E472:E1471,"Not Found")</f>
        <v>800</v>
      </c>
      <c r="F472" s="100">
        <f>_xlfn.XLOOKUP(A472,'Billing Details'!A472:A1471,'Billing Details'!M472:M1471,"Not Found")</f>
        <v>628.30999999999995</v>
      </c>
      <c r="G472" s="100">
        <f>_xlfn.XLOOKUP(A472,'Patient Health Records'!A472:A1471,'Patient Health Records'!G472:G1471,"Not Found")</f>
        <v>93.4</v>
      </c>
      <c r="H472" s="17" t="str">
        <f>_xlfn.XLOOKUP(A472,'Patient Demographics'!A472:A1471,'Patient Demographics'!C472:C1471,"Not Found")</f>
        <v>Male</v>
      </c>
      <c r="I472" s="100" t="str">
        <f>_xlfn.XLOOKUP(A472,'Patient Health Records'!A472:A1471,'Patient Health Records'!B472:B1471,"Not Found")</f>
        <v>O+</v>
      </c>
      <c r="J472" s="100" t="b">
        <f>_xlfn.XLOOKUP(A472,'Patient Health Records'!A472:A1471,'Patient Health Records'!H472:H1471,"Not Found")</f>
        <v>1</v>
      </c>
      <c r="K472" s="100" t="b">
        <f>_xlfn.XLOOKUP(A472,'Patient Health Records'!A472:A1471,'Patient Health Records'!J472:J1471,"Not Found")</f>
        <v>1</v>
      </c>
      <c r="L472" s="100" t="b">
        <f>_xlfn.XLOOKUP(A472,'Billing Details'!A:A,'Billing Details'!K:K,"Not Found")</f>
        <v>1</v>
      </c>
      <c r="M472" s="100" t="str">
        <f>_xlfn.XLOOKUP(A472,'Patient Education'!A:A,'Patient Education'!B:B,"Not Found")</f>
        <v>Post-graduate</v>
      </c>
      <c r="N472" s="100" t="str">
        <f>_xlfn.XLOOKUP(A472,'Patient Education'!A:A,'Patient Education'!C:C,"None")</f>
        <v>CEO</v>
      </c>
      <c r="O472" s="100">
        <f>_xlfn.XLOOKUP(A472,'Patient Demographics'!A:A,'Patient Demographics'!I:I,"Not Found")</f>
        <v>15</v>
      </c>
      <c r="P472" s="100" t="str" cm="1">
        <f t="array" ref="P472">_xlfn.IFS(
 O472 &lt;= 2, "Very Low",
 O472 &lt;= 5, "Low",
 O472 &lt;= 10, "Lower-Middle",
 O472 &lt;= 25, "Middle",
 O472 &lt;= 50, "Upper-Middle",
 O472 &lt;= 100, "High",
 O472 &lt;= 200, "Very High",
 O472 &lt;= 400, "Ultra High"
)</f>
        <v>Middle</v>
      </c>
      <c r="Q472" s="33">
        <f>_xlfn.XLOOKUP(A472,'Patient Health Records'!A:A,'Patient Health Records'!E:E,"Not Found")</f>
        <v>31.941452070722622</v>
      </c>
      <c r="R472" s="100" t="b">
        <f>_xlfn.XLOOKUP(A472,'Patient Health Records'!A472:A1471,'Patient Health Records'!T472:T1471,"Not Found")</f>
        <v>1</v>
      </c>
      <c r="S472" s="100" t="b" cm="1">
        <f t="array" ref="S472">_xlfn.SWITCH(R472, "Yes", TRUE, "No", FALSE, R472)</f>
        <v>1</v>
      </c>
      <c r="T472" s="100" t="str">
        <f>_xlfn.XLOOKUP(A472,'Patient Health Records'!A:A,'Patient Health Records'!V:V,"Not Found")</f>
        <v>Stroke</v>
      </c>
      <c r="U472" s="100" t="str">
        <f>_xlfn.XLOOKUP(A472,'Patient Health Records'!A:A,'Patient Health Records'!X:X,"Not Found")</f>
        <v>Recovered</v>
      </c>
      <c r="V472" s="100" t="b">
        <f>_xlfn.XLOOKUP(A472,'Billing Details'!A:A,'Billing Details'!K:K,"Not Found")</f>
        <v>1</v>
      </c>
      <c r="W472" s="100" t="str">
        <f>_xlfn.XLOOKUP(A472,'Billing Details'!A:A,'Billing Details'!J:J,"Not Found")</f>
        <v>UnitedHealthcare</v>
      </c>
      <c r="X472" s="100" t="b">
        <f>_xlfn.XLOOKUP(A472,'Patient Health Records'!A:A,'Patient Health Records'!P:P,"Not Found")</f>
        <v>0</v>
      </c>
      <c r="Y472" s="100" t="b" cm="1">
        <f t="array" ref="Y472">_xlfn.SWITCH(X472, "Yes", TRUE, "No", FALSE, X472)</f>
        <v>0</v>
      </c>
      <c r="Z472" s="100" t="b">
        <f>_xlfn.XLOOKUP(A472,'Patient Health Records'!A:A,'Patient Health Records'!T:T,"Not Found")</f>
        <v>1</v>
      </c>
      <c r="AA472" s="100" t="b" cm="1">
        <f t="array" ref="AA472">_xlfn.SWITCH(Z472, "Yes", TRUE, "No", FALSE, Z472)</f>
        <v>1</v>
      </c>
      <c r="AB472" s="100" t="b">
        <f>_xlfn.XLOOKUP(A472,'Patient Health Records'!A:A,'Patient Health Records'!K:K,"Not Found")</f>
        <v>0</v>
      </c>
      <c r="AC472" s="100" t="b" cm="1">
        <f t="array" ref="AC472">_xlfn.SWITCH(AB472, "Yes", TRUE, "No", FALSE, AB472)</f>
        <v>0</v>
      </c>
    </row>
    <row r="473" spans="1:29">
      <c r="A473" s="2" t="s">
        <v>789</v>
      </c>
      <c r="B473" s="100" t="str">
        <f>_xlfn.XLOOKUP(A473,'Patient Demographics'!A473:A1472,'Patient Demographics'!H473:H1472,"Not Found")</f>
        <v>Middle-aged</v>
      </c>
      <c r="C473" s="100" t="str">
        <f>_xlfn.XLOOKUP(A473,'Patient Demographics'!A473:A1472,'Patient Demographics'!L473:L1472,"Not Found")</f>
        <v>South</v>
      </c>
      <c r="D473" s="100" t="str">
        <f>_xlfn.XLOOKUP(A473,'Patient Demographics'!A:A,'Patient Demographics'!J:J,"Not Found")</f>
        <v>Kerala</v>
      </c>
      <c r="E473" s="100">
        <f>_xlfn.XLOOKUP(A473,'Billing Details'!A473:A1472,'Billing Details'!E473:E1472,"Not Found")</f>
        <v>75000</v>
      </c>
      <c r="F473" s="100">
        <f>_xlfn.XLOOKUP(A473,'Billing Details'!A473:A1472,'Billing Details'!M473:M1472,"Not Found")</f>
        <v>0</v>
      </c>
      <c r="G473" s="100">
        <f>_xlfn.XLOOKUP(A473,'Patient Health Records'!A473:A1472,'Patient Health Records'!G473:G1472,"Not Found")</f>
        <v>52.2</v>
      </c>
      <c r="H473" s="17" t="str">
        <f>_xlfn.XLOOKUP(A473,'Patient Demographics'!A473:A1472,'Patient Demographics'!C473:C1472,"Not Found")</f>
        <v>Female</v>
      </c>
      <c r="I473" s="100" t="str">
        <f>_xlfn.XLOOKUP(A473,'Patient Health Records'!A473:A1472,'Patient Health Records'!B473:B1472,"Not Found")</f>
        <v>B-</v>
      </c>
      <c r="J473" s="100" t="b">
        <f>_xlfn.XLOOKUP(A473,'Patient Health Records'!A473:A1472,'Patient Health Records'!H473:H1472,"Not Found")</f>
        <v>0</v>
      </c>
      <c r="K473" s="100" t="b">
        <f>_xlfn.XLOOKUP(A473,'Patient Health Records'!A473:A1472,'Patient Health Records'!J473:J1472,"Not Found")</f>
        <v>1</v>
      </c>
      <c r="L473" s="100" t="b">
        <f>_xlfn.XLOOKUP(A473,'Billing Details'!A:A,'Billing Details'!K:K,"Not Found")</f>
        <v>0</v>
      </c>
      <c r="M473" s="100" t="str">
        <f>_xlfn.XLOOKUP(A473,'Patient Education'!A:A,'Patient Education'!B:B,"Not Found")</f>
        <v>Bachelor's Degree</v>
      </c>
      <c r="N473" s="100" t="str">
        <f>_xlfn.XLOOKUP(A473,'Patient Education'!A:A,'Patient Education'!C:C,"None")</f>
        <v>Junior Executive</v>
      </c>
      <c r="O473" s="100">
        <f>_xlfn.XLOOKUP(A473,'Patient Demographics'!A:A,'Patient Demographics'!I:I,"Not Found")</f>
        <v>200</v>
      </c>
      <c r="P473" s="100" t="str" cm="1">
        <f t="array" ref="P473">_xlfn.IFS(
 O473 &lt;= 2, "Very Low",
 O473 &lt;= 5, "Low",
 O473 &lt;= 10, "Lower-Middle",
 O473 &lt;= 25, "Middle",
 O473 &lt;= 50, "Upper-Middle",
 O473 &lt;= 100, "High",
 O473 &lt;= 200, "Very High",
 O473 &lt;= 400, "Ultra High"
)</f>
        <v>Very High</v>
      </c>
      <c r="Q473" s="33">
        <f>_xlfn.XLOOKUP(A473,'Patient Health Records'!A:A,'Patient Health Records'!E:E,"Not Found")</f>
        <v>20.390624999999996</v>
      </c>
      <c r="R473" s="100" t="b">
        <f>_xlfn.XLOOKUP(A473,'Patient Health Records'!A473:A1472,'Patient Health Records'!T473:T1472,"Not Found")</f>
        <v>0</v>
      </c>
      <c r="S473" s="100" t="b" cm="1">
        <f t="array" ref="S473">_xlfn.SWITCH(R473, "Yes", TRUE, "No", FALSE, R473)</f>
        <v>0</v>
      </c>
      <c r="T473" s="100" t="str">
        <f>_xlfn.XLOOKUP(A473,'Patient Health Records'!A:A,'Patient Health Records'!V:V,"Not Found")</f>
        <v>Kidney Stones</v>
      </c>
      <c r="U473" s="100" t="str">
        <f>_xlfn.XLOOKUP(A473,'Patient Health Records'!A:A,'Patient Health Records'!X:X,"Not Found")</f>
        <v>Critical</v>
      </c>
      <c r="V473" s="100" t="b">
        <f>_xlfn.XLOOKUP(A473,'Billing Details'!A:A,'Billing Details'!K:K,"Not Found")</f>
        <v>0</v>
      </c>
      <c r="W473" s="100">
        <f>_xlfn.XLOOKUP(A473,'Billing Details'!A:A,'Billing Details'!J:J,"Not Found")</f>
        <v>0</v>
      </c>
      <c r="X473" s="100" t="b">
        <f>_xlfn.XLOOKUP(A473,'Patient Health Records'!A:A,'Patient Health Records'!P:P,"Not Found")</f>
        <v>0</v>
      </c>
      <c r="Y473" s="100" t="b" cm="1">
        <f t="array" ref="Y473">_xlfn.SWITCH(X473, "Yes", TRUE, "No", FALSE, X473)</f>
        <v>0</v>
      </c>
      <c r="Z473" s="100" t="b">
        <f>_xlfn.XLOOKUP(A473,'Patient Health Records'!A:A,'Patient Health Records'!T:T,"Not Found")</f>
        <v>0</v>
      </c>
      <c r="AA473" s="100" t="b" cm="1">
        <f t="array" ref="AA473">_xlfn.SWITCH(Z473, "Yes", TRUE, "No", FALSE, Z473)</f>
        <v>0</v>
      </c>
      <c r="AB473" s="100" t="b">
        <f>_xlfn.XLOOKUP(A473,'Patient Health Records'!A:A,'Patient Health Records'!K:K,"Not Found")</f>
        <v>0</v>
      </c>
      <c r="AC473" s="100" t="b" cm="1">
        <f t="array" ref="AC473">_xlfn.SWITCH(AB473, "Yes", TRUE, "No", FALSE, AB473)</f>
        <v>0</v>
      </c>
    </row>
    <row r="474" spans="1:29">
      <c r="A474" s="2" t="s">
        <v>791</v>
      </c>
      <c r="B474" s="100" t="str">
        <f>_xlfn.XLOOKUP(A474,'Patient Demographics'!A474:A1473,'Patient Demographics'!H474:H1473,"Not Found")</f>
        <v>Middle-aged</v>
      </c>
      <c r="C474" s="100" t="str">
        <f>_xlfn.XLOOKUP(A474,'Patient Demographics'!A474:A1473,'Patient Demographics'!L474:L1473,"Not Found")</f>
        <v>South</v>
      </c>
      <c r="D474" s="100" t="str">
        <f>_xlfn.XLOOKUP(A474,'Patient Demographics'!A:A,'Patient Demographics'!J:J,"Not Found")</f>
        <v>Karnataka</v>
      </c>
      <c r="E474" s="100">
        <f>_xlfn.XLOOKUP(A474,'Billing Details'!A474:A1473,'Billing Details'!E474:E1473,"Not Found")</f>
        <v>20000</v>
      </c>
      <c r="F474" s="100">
        <f>_xlfn.XLOOKUP(A474,'Billing Details'!A474:A1473,'Billing Details'!M474:M1473,"Not Found")</f>
        <v>15777.76</v>
      </c>
      <c r="G474" s="100">
        <f>_xlfn.XLOOKUP(A474,'Patient Health Records'!A474:A1473,'Patient Health Records'!G474:G1473,"Not Found")</f>
        <v>92.6</v>
      </c>
      <c r="H474" s="17" t="str">
        <f>_xlfn.XLOOKUP(A474,'Patient Demographics'!A474:A1473,'Patient Demographics'!C474:C1473,"Not Found")</f>
        <v>Female</v>
      </c>
      <c r="I474" s="100" t="str">
        <f>_xlfn.XLOOKUP(A474,'Patient Health Records'!A474:A1473,'Patient Health Records'!B474:B1473,"Not Found")</f>
        <v>O-</v>
      </c>
      <c r="J474" s="100" t="b">
        <f>_xlfn.XLOOKUP(A474,'Patient Health Records'!A474:A1473,'Patient Health Records'!H474:H1473,"Not Found")</f>
        <v>0</v>
      </c>
      <c r="K474" s="100" t="b">
        <f>_xlfn.XLOOKUP(A474,'Patient Health Records'!A474:A1473,'Patient Health Records'!J474:J1473,"Not Found")</f>
        <v>0</v>
      </c>
      <c r="L474" s="100" t="b">
        <f>_xlfn.XLOOKUP(A474,'Billing Details'!A:A,'Billing Details'!K:K,"Not Found")</f>
        <v>1</v>
      </c>
      <c r="M474" s="100" t="str">
        <f>_xlfn.XLOOKUP(A474,'Patient Education'!A:A,'Patient Education'!B:B,"Not Found")</f>
        <v>Post-graduate</v>
      </c>
      <c r="N474" s="100" t="str">
        <f>_xlfn.XLOOKUP(A474,'Patient Education'!A:A,'Patient Education'!C:C,"None")</f>
        <v>CEO</v>
      </c>
      <c r="O474" s="100">
        <f>_xlfn.XLOOKUP(A474,'Patient Demographics'!A:A,'Patient Demographics'!I:I,"Not Found")</f>
        <v>5</v>
      </c>
      <c r="P474" s="100" t="str" cm="1">
        <f t="array" ref="P474">_xlfn.IFS(
 O474 &lt;= 2, "Very Low",
 O474 &lt;= 5, "Low",
 O474 &lt;= 10, "Lower-Middle",
 O474 &lt;= 25, "Middle",
 O474 &lt;= 50, "Upper-Middle",
 O474 &lt;= 100, "High",
 O474 &lt;= 200, "Very High",
 O474 &lt;= 400, "Ultra High"
)</f>
        <v>Low</v>
      </c>
      <c r="Q474" s="33">
        <f>_xlfn.XLOOKUP(A474,'Patient Health Records'!A:A,'Patient Health Records'!E:E,"Not Found")</f>
        <v>34.012855831037648</v>
      </c>
      <c r="R474" s="100" t="b">
        <f>_xlfn.XLOOKUP(A474,'Patient Health Records'!A474:A1473,'Patient Health Records'!T474:T1473,"Not Found")</f>
        <v>1</v>
      </c>
      <c r="S474" s="100" t="b" cm="1">
        <f t="array" ref="S474">_xlfn.SWITCH(R474, "Yes", TRUE, "No", FALSE, R474)</f>
        <v>1</v>
      </c>
      <c r="T474" s="100" t="str">
        <f>_xlfn.XLOOKUP(A474,'Patient Health Records'!A:A,'Patient Health Records'!V:V,"Not Found")</f>
        <v>Fractured Arm</v>
      </c>
      <c r="U474" s="100" t="str">
        <f>_xlfn.XLOOKUP(A474,'Patient Health Records'!A:A,'Patient Health Records'!X:X,"Not Found")</f>
        <v>Ongoing Treatment</v>
      </c>
      <c r="V474" s="100" t="b">
        <f>_xlfn.XLOOKUP(A474,'Billing Details'!A:A,'Billing Details'!K:K,"Not Found")</f>
        <v>1</v>
      </c>
      <c r="W474" s="100" t="str">
        <f>_xlfn.XLOOKUP(A474,'Billing Details'!A:A,'Billing Details'!J:J,"Not Found")</f>
        <v>UnitedHealthcare</v>
      </c>
      <c r="X474" s="100" t="b">
        <f>_xlfn.XLOOKUP(A474,'Patient Health Records'!A:A,'Patient Health Records'!P:P,"Not Found")</f>
        <v>0</v>
      </c>
      <c r="Y474" s="100" t="b" cm="1">
        <f t="array" ref="Y474">_xlfn.SWITCH(X474, "Yes", TRUE, "No", FALSE, X474)</f>
        <v>0</v>
      </c>
      <c r="Z474" s="100" t="b">
        <f>_xlfn.XLOOKUP(A474,'Patient Health Records'!A:A,'Patient Health Records'!T:T,"Not Found")</f>
        <v>1</v>
      </c>
      <c r="AA474" s="100" t="b" cm="1">
        <f t="array" ref="AA474">_xlfn.SWITCH(Z474, "Yes", TRUE, "No", FALSE, Z474)</f>
        <v>1</v>
      </c>
      <c r="AB474" s="100" t="b">
        <f>_xlfn.XLOOKUP(A474,'Patient Health Records'!A:A,'Patient Health Records'!K:K,"Not Found")</f>
        <v>0</v>
      </c>
      <c r="AC474" s="100" t="b" cm="1">
        <f t="array" ref="AC474">_xlfn.SWITCH(AB474, "Yes", TRUE, "No", FALSE, AB474)</f>
        <v>0</v>
      </c>
    </row>
    <row r="475" spans="1:29">
      <c r="A475" s="2" t="s">
        <v>792</v>
      </c>
      <c r="B475" s="100" t="str">
        <f>_xlfn.XLOOKUP(A475,'Patient Demographics'!A475:A1474,'Patient Demographics'!H475:H1474,"Not Found")</f>
        <v>Middle-aged</v>
      </c>
      <c r="C475" s="100" t="str">
        <f>_xlfn.XLOOKUP(A475,'Patient Demographics'!A475:A1474,'Patient Demographics'!L475:L1474,"Not Found")</f>
        <v>North</v>
      </c>
      <c r="D475" s="100" t="str">
        <f>_xlfn.XLOOKUP(A475,'Patient Demographics'!A:A,'Patient Demographics'!J:J,"Not Found")</f>
        <v>Punjab</v>
      </c>
      <c r="E475" s="100">
        <f>_xlfn.XLOOKUP(A475,'Billing Details'!A475:A1474,'Billing Details'!E475:E1474,"Not Found")</f>
        <v>100</v>
      </c>
      <c r="F475" s="100">
        <f>_xlfn.XLOOKUP(A475,'Billing Details'!A475:A1474,'Billing Details'!M475:M1474,"Not Found")</f>
        <v>53.65</v>
      </c>
      <c r="G475" s="100">
        <f>_xlfn.XLOOKUP(A475,'Patient Health Records'!A475:A1474,'Patient Health Records'!G475:G1474,"Not Found")</f>
        <v>65</v>
      </c>
      <c r="H475" s="17" t="str">
        <f>_xlfn.XLOOKUP(A475,'Patient Demographics'!A475:A1474,'Patient Demographics'!C475:C1474,"Not Found")</f>
        <v>Female</v>
      </c>
      <c r="I475" s="100" t="str">
        <f>_xlfn.XLOOKUP(A475,'Patient Health Records'!A475:A1474,'Patient Health Records'!B475:B1474,"Not Found")</f>
        <v>B+</v>
      </c>
      <c r="J475" s="100" t="b">
        <f>_xlfn.XLOOKUP(A475,'Patient Health Records'!A475:A1474,'Patient Health Records'!H475:H1474,"Not Found")</f>
        <v>0</v>
      </c>
      <c r="K475" s="100" t="b">
        <f>_xlfn.XLOOKUP(A475,'Patient Health Records'!A475:A1474,'Patient Health Records'!J475:J1474,"Not Found")</f>
        <v>0</v>
      </c>
      <c r="L475" s="100" t="b">
        <f>_xlfn.XLOOKUP(A475,'Billing Details'!A:A,'Billing Details'!K:K,"Not Found")</f>
        <v>1</v>
      </c>
      <c r="M475" s="100" t="str">
        <f>_xlfn.XLOOKUP(A475,'Patient Education'!A:A,'Patient Education'!B:B,"Not Found")</f>
        <v>Master's Degree</v>
      </c>
      <c r="N475" s="100" t="str">
        <f>_xlfn.XLOOKUP(A475,'Patient Education'!A:A,'Patient Education'!C:C,"None")</f>
        <v>Doctor</v>
      </c>
      <c r="O475" s="100">
        <f>_xlfn.XLOOKUP(A475,'Patient Demographics'!A:A,'Patient Demographics'!I:I,"Not Found")</f>
        <v>7</v>
      </c>
      <c r="P475" s="100" t="str" cm="1">
        <f t="array" ref="P475">_xlfn.IFS(
 O475 &lt;= 2, "Very Low",
 O475 &lt;= 5, "Low",
 O475 &lt;= 10, "Lower-Middle",
 O475 &lt;= 25, "Middle",
 O475 &lt;= 50, "Upper-Middle",
 O475 &lt;= 100, "High",
 O475 &lt;= 200, "Very High",
 O475 &lt;= 400, "Ultra High"
)</f>
        <v>Lower-Middle</v>
      </c>
      <c r="Q475" s="33">
        <f>_xlfn.XLOOKUP(A475,'Patient Health Records'!A:A,'Patient Health Records'!E:E,"Not Found")</f>
        <v>28.133656509695292</v>
      </c>
      <c r="R475" s="100" t="b">
        <f>_xlfn.XLOOKUP(A475,'Patient Health Records'!A475:A1474,'Patient Health Records'!T475:T1474,"Not Found")</f>
        <v>1</v>
      </c>
      <c r="S475" s="100" t="b" cm="1">
        <f t="array" ref="S475">_xlfn.SWITCH(R475, "Yes", TRUE, "No", FALSE, R475)</f>
        <v>1</v>
      </c>
      <c r="T475" s="100" t="str">
        <f>_xlfn.XLOOKUP(A475,'Patient Health Records'!A:A,'Patient Health Records'!V:V,"Not Found")</f>
        <v>Childbirth</v>
      </c>
      <c r="U475" s="100" t="str">
        <f>_xlfn.XLOOKUP(A475,'Patient Health Records'!A:A,'Patient Health Records'!X:X,"Not Found")</f>
        <v>Ongoing Treatment</v>
      </c>
      <c r="V475" s="100" t="b">
        <f>_xlfn.XLOOKUP(A475,'Billing Details'!A:A,'Billing Details'!K:K,"Not Found")</f>
        <v>1</v>
      </c>
      <c r="W475" s="100" t="str">
        <f>_xlfn.XLOOKUP(A475,'Billing Details'!A:A,'Billing Details'!J:J,"Not Found")</f>
        <v>UnitedHealthcare</v>
      </c>
      <c r="X475" s="100" t="b">
        <f>_xlfn.XLOOKUP(A475,'Patient Health Records'!A:A,'Patient Health Records'!P:P,"Not Found")</f>
        <v>1</v>
      </c>
      <c r="Y475" s="100" t="b" cm="1">
        <f t="array" ref="Y475">_xlfn.SWITCH(X475, "Yes", TRUE, "No", FALSE, X475)</f>
        <v>1</v>
      </c>
      <c r="Z475" s="100" t="b">
        <f>_xlfn.XLOOKUP(A475,'Patient Health Records'!A:A,'Patient Health Records'!T:T,"Not Found")</f>
        <v>1</v>
      </c>
      <c r="AA475" s="100" t="b" cm="1">
        <f t="array" ref="AA475">_xlfn.SWITCH(Z475, "Yes", TRUE, "No", FALSE, Z475)</f>
        <v>1</v>
      </c>
      <c r="AB475" s="100" t="b">
        <f>_xlfn.XLOOKUP(A475,'Patient Health Records'!A:A,'Patient Health Records'!K:K,"Not Found")</f>
        <v>1</v>
      </c>
      <c r="AC475" s="100" t="b" cm="1">
        <f t="array" ref="AC475">_xlfn.SWITCH(AB475, "Yes", TRUE, "No", FALSE, AB475)</f>
        <v>1</v>
      </c>
    </row>
    <row r="476" spans="1:29">
      <c r="A476" s="2" t="s">
        <v>794</v>
      </c>
      <c r="B476" s="100" t="str">
        <f>_xlfn.XLOOKUP(A476,'Patient Demographics'!A476:A1475,'Patient Demographics'!H476:H1475,"Not Found")</f>
        <v>Senior</v>
      </c>
      <c r="C476" s="100" t="str">
        <f>_xlfn.XLOOKUP(A476,'Patient Demographics'!A476:A1475,'Patient Demographics'!L476:L1475,"Not Found")</f>
        <v>West</v>
      </c>
      <c r="D476" s="100" t="str">
        <f>_xlfn.XLOOKUP(A476,'Patient Demographics'!A:A,'Patient Demographics'!J:J,"Not Found")</f>
        <v>Gujarat</v>
      </c>
      <c r="E476" s="100">
        <f>_xlfn.XLOOKUP(A476,'Billing Details'!A476:A1475,'Billing Details'!E476:E1475,"Not Found")</f>
        <v>75000</v>
      </c>
      <c r="F476" s="100">
        <f>_xlfn.XLOOKUP(A476,'Billing Details'!A476:A1475,'Billing Details'!M476:M1475,"Not Found")</f>
        <v>52660.649999999994</v>
      </c>
      <c r="G476" s="100">
        <f>_xlfn.XLOOKUP(A476,'Patient Health Records'!A476:A1475,'Patient Health Records'!G476:G1475,"Not Found")</f>
        <v>70.900000000000006</v>
      </c>
      <c r="H476" s="17" t="str">
        <f>_xlfn.XLOOKUP(A476,'Patient Demographics'!A476:A1475,'Patient Demographics'!C476:C1475,"Not Found")</f>
        <v>Male</v>
      </c>
      <c r="I476" s="100" t="str">
        <f>_xlfn.XLOOKUP(A476,'Patient Health Records'!A476:A1475,'Patient Health Records'!B476:B1475,"Not Found")</f>
        <v>B-</v>
      </c>
      <c r="J476" s="100" t="b">
        <f>_xlfn.XLOOKUP(A476,'Patient Health Records'!A476:A1475,'Patient Health Records'!H476:H1475,"Not Found")</f>
        <v>1</v>
      </c>
      <c r="K476" s="100" t="b">
        <f>_xlfn.XLOOKUP(A476,'Patient Health Records'!A476:A1475,'Patient Health Records'!J476:J1475,"Not Found")</f>
        <v>0</v>
      </c>
      <c r="L476" s="100" t="b">
        <f>_xlfn.XLOOKUP(A476,'Billing Details'!A:A,'Billing Details'!K:K,"Not Found")</f>
        <v>1</v>
      </c>
      <c r="M476" s="100" t="str">
        <f>_xlfn.XLOOKUP(A476,'Patient Education'!A:A,'Patient Education'!B:B,"Not Found")</f>
        <v>Uneducated</v>
      </c>
      <c r="N476" s="100" t="str">
        <f>_xlfn.XLOOKUP(A476,'Patient Education'!A:A,'Patient Education'!C:C,"None")</f>
        <v>Farmer</v>
      </c>
      <c r="O476" s="100">
        <f>_xlfn.XLOOKUP(A476,'Patient Demographics'!A:A,'Patient Demographics'!I:I,"Not Found")</f>
        <v>12</v>
      </c>
      <c r="P476" s="100" t="str" cm="1">
        <f t="array" ref="P476">_xlfn.IFS(
 O476 &lt;= 2, "Very Low",
 O476 &lt;= 5, "Low",
 O476 &lt;= 10, "Lower-Middle",
 O476 &lt;= 25, "Middle",
 O476 &lt;= 50, "Upper-Middle",
 O476 &lt;= 100, "High",
 O476 &lt;= 200, "Very High",
 O476 &lt;= 400, "Ultra High"
)</f>
        <v>Middle</v>
      </c>
      <c r="Q476" s="33">
        <f>_xlfn.XLOOKUP(A476,'Patient Health Records'!A:A,'Patient Health Records'!E:E,"Not Found")</f>
        <v>29.895429246078599</v>
      </c>
      <c r="R476" s="100" t="b">
        <f>_xlfn.XLOOKUP(A476,'Patient Health Records'!A476:A1475,'Patient Health Records'!T476:T1475,"Not Found")</f>
        <v>1</v>
      </c>
      <c r="S476" s="100" t="b" cm="1">
        <f t="array" ref="S476">_xlfn.SWITCH(R476, "Yes", TRUE, "No", FALSE, R476)</f>
        <v>1</v>
      </c>
      <c r="T476" s="100" t="str">
        <f>_xlfn.XLOOKUP(A476,'Patient Health Records'!A:A,'Patient Health Records'!V:V,"Not Found")</f>
        <v>Stroke</v>
      </c>
      <c r="U476" s="100" t="str">
        <f>_xlfn.XLOOKUP(A476,'Patient Health Records'!A:A,'Patient Health Records'!X:X,"Not Found")</f>
        <v>Recovered</v>
      </c>
      <c r="V476" s="100" t="b">
        <f>_xlfn.XLOOKUP(A476,'Billing Details'!A:A,'Billing Details'!K:K,"Not Found")</f>
        <v>1</v>
      </c>
      <c r="W476" s="100" t="str">
        <f>_xlfn.XLOOKUP(A476,'Billing Details'!A:A,'Billing Details'!J:J,"Not Found")</f>
        <v>Medicare</v>
      </c>
      <c r="X476" s="100" t="b">
        <f>_xlfn.XLOOKUP(A476,'Patient Health Records'!A:A,'Patient Health Records'!P:P,"Not Found")</f>
        <v>0</v>
      </c>
      <c r="Y476" s="100" t="b" cm="1">
        <f t="array" ref="Y476">_xlfn.SWITCH(X476, "Yes", TRUE, "No", FALSE, X476)</f>
        <v>0</v>
      </c>
      <c r="Z476" s="100" t="b">
        <f>_xlfn.XLOOKUP(A476,'Patient Health Records'!A:A,'Patient Health Records'!T:T,"Not Found")</f>
        <v>1</v>
      </c>
      <c r="AA476" s="100" t="b" cm="1">
        <f t="array" ref="AA476">_xlfn.SWITCH(Z476, "Yes", TRUE, "No", FALSE, Z476)</f>
        <v>1</v>
      </c>
      <c r="AB476" s="100" t="b">
        <f>_xlfn.XLOOKUP(A476,'Patient Health Records'!A:A,'Patient Health Records'!K:K,"Not Found")</f>
        <v>0</v>
      </c>
      <c r="AC476" s="100" t="b" cm="1">
        <f t="array" ref="AC476">_xlfn.SWITCH(AB476, "Yes", TRUE, "No", FALSE, AB476)</f>
        <v>0</v>
      </c>
    </row>
    <row r="477" spans="1:29">
      <c r="A477" s="2" t="s">
        <v>796</v>
      </c>
      <c r="B477" s="100" t="str">
        <f>_xlfn.XLOOKUP(A477,'Patient Demographics'!A477:A1476,'Patient Demographics'!H477:H1476,"Not Found")</f>
        <v>Adult</v>
      </c>
      <c r="C477" s="100" t="str">
        <f>_xlfn.XLOOKUP(A477,'Patient Demographics'!A477:A1476,'Patient Demographics'!L477:L1476,"Not Found")</f>
        <v>South</v>
      </c>
      <c r="D477" s="100" t="str">
        <f>_xlfn.XLOOKUP(A477,'Patient Demographics'!A:A,'Patient Demographics'!J:J,"Not Found")</f>
        <v>Karnataka</v>
      </c>
      <c r="E477" s="100">
        <f>_xlfn.XLOOKUP(A477,'Billing Details'!A477:A1476,'Billing Details'!E477:E1476,"Not Found")</f>
        <v>250000</v>
      </c>
      <c r="F477" s="100">
        <f>_xlfn.XLOOKUP(A477,'Billing Details'!A477:A1476,'Billing Details'!M477:M1476,"Not Found")</f>
        <v>0</v>
      </c>
      <c r="G477" s="100">
        <f>_xlfn.XLOOKUP(A477,'Patient Health Records'!A477:A1476,'Patient Health Records'!G477:G1476,"Not Found")</f>
        <v>102.5</v>
      </c>
      <c r="H477" s="17" t="str">
        <f>_xlfn.XLOOKUP(A477,'Patient Demographics'!A477:A1476,'Patient Demographics'!C477:C1476,"Not Found")</f>
        <v>Female</v>
      </c>
      <c r="I477" s="100" t="str">
        <f>_xlfn.XLOOKUP(A477,'Patient Health Records'!A477:A1476,'Patient Health Records'!B477:B1476,"Not Found")</f>
        <v>O+</v>
      </c>
      <c r="J477" s="100" t="b">
        <f>_xlfn.XLOOKUP(A477,'Patient Health Records'!A477:A1476,'Patient Health Records'!H477:H1476,"Not Found")</f>
        <v>1</v>
      </c>
      <c r="K477" s="100" t="b">
        <f>_xlfn.XLOOKUP(A477,'Patient Health Records'!A477:A1476,'Patient Health Records'!J477:J1476,"Not Found")</f>
        <v>1</v>
      </c>
      <c r="L477" s="100" t="b">
        <f>_xlfn.XLOOKUP(A477,'Billing Details'!A:A,'Billing Details'!K:K,"Not Found")</f>
        <v>0</v>
      </c>
      <c r="M477" s="100" t="str">
        <f>_xlfn.XLOOKUP(A477,'Patient Education'!A:A,'Patient Education'!B:B,"Not Found")</f>
        <v>Master's Degree</v>
      </c>
      <c r="N477" s="100" t="str">
        <f>_xlfn.XLOOKUP(A477,'Patient Education'!A:A,'Patient Education'!C:C,"None")</f>
        <v>Senior Executive</v>
      </c>
      <c r="O477" s="100">
        <f>_xlfn.XLOOKUP(A477,'Patient Demographics'!A:A,'Patient Demographics'!I:I,"Not Found")</f>
        <v>30</v>
      </c>
      <c r="P477" s="100" t="str" cm="1">
        <f t="array" ref="P477">_xlfn.IFS(
 O477 &lt;= 2, "Very Low",
 O477 &lt;= 5, "Low",
 O477 &lt;= 10, "Lower-Middle",
 O477 &lt;= 25, "Middle",
 O477 &lt;= 50, "Upper-Middle",
 O477 &lt;= 100, "High",
 O477 &lt;= 200, "Very High",
 O477 &lt;= 400, "Ultra High"
)</f>
        <v>Upper-Middle</v>
      </c>
      <c r="Q477" s="33">
        <f>_xlfn.XLOOKUP(A477,'Patient Health Records'!A:A,'Patient Health Records'!E:E,"Not Found")</f>
        <v>33.090134297520663</v>
      </c>
      <c r="R477" s="100" t="b">
        <f>_xlfn.XLOOKUP(A477,'Patient Health Records'!A477:A1476,'Patient Health Records'!T477:T1476,"Not Found")</f>
        <v>1</v>
      </c>
      <c r="S477" s="100" t="b" cm="1">
        <f t="array" ref="S477">_xlfn.SWITCH(R477, "Yes", TRUE, "No", FALSE, R477)</f>
        <v>1</v>
      </c>
      <c r="T477" s="100" t="str">
        <f>_xlfn.XLOOKUP(A477,'Patient Health Records'!A:A,'Patient Health Records'!V:V,"Not Found")</f>
        <v>Stroke</v>
      </c>
      <c r="U477" s="100" t="str">
        <f>_xlfn.XLOOKUP(A477,'Patient Health Records'!A:A,'Patient Health Records'!X:X,"Not Found")</f>
        <v>Recovered</v>
      </c>
      <c r="V477" s="100" t="b">
        <f>_xlfn.XLOOKUP(A477,'Billing Details'!A:A,'Billing Details'!K:K,"Not Found")</f>
        <v>0</v>
      </c>
      <c r="W477" s="100">
        <f>_xlfn.XLOOKUP(A477,'Billing Details'!A:A,'Billing Details'!J:J,"Not Found")</f>
        <v>0</v>
      </c>
      <c r="X477" s="100" t="b">
        <f>_xlfn.XLOOKUP(A477,'Patient Health Records'!A:A,'Patient Health Records'!P:P,"Not Found")</f>
        <v>0</v>
      </c>
      <c r="Y477" s="100" t="b" cm="1">
        <f t="array" ref="Y477">_xlfn.SWITCH(X477, "Yes", TRUE, "No", FALSE, X477)</f>
        <v>0</v>
      </c>
      <c r="Z477" s="100" t="b">
        <f>_xlfn.XLOOKUP(A477,'Patient Health Records'!A:A,'Patient Health Records'!T:T,"Not Found")</f>
        <v>1</v>
      </c>
      <c r="AA477" s="100" t="b" cm="1">
        <f t="array" ref="AA477">_xlfn.SWITCH(Z477, "Yes", TRUE, "No", FALSE, Z477)</f>
        <v>1</v>
      </c>
      <c r="AB477" s="100" t="b">
        <f>_xlfn.XLOOKUP(A477,'Patient Health Records'!A:A,'Patient Health Records'!K:K,"Not Found")</f>
        <v>0</v>
      </c>
      <c r="AC477" s="100" t="b" cm="1">
        <f t="array" ref="AC477">_xlfn.SWITCH(AB477, "Yes", TRUE, "No", FALSE, AB477)</f>
        <v>0</v>
      </c>
    </row>
    <row r="478" spans="1:29">
      <c r="A478" s="2" t="s">
        <v>797</v>
      </c>
      <c r="B478" s="100" t="str">
        <f>_xlfn.XLOOKUP(A478,'Patient Demographics'!A478:A1477,'Patient Demographics'!H478:H1477,"Not Found")</f>
        <v>Adult</v>
      </c>
      <c r="C478" s="100" t="str">
        <f>_xlfn.XLOOKUP(A478,'Patient Demographics'!A478:A1477,'Patient Demographics'!L478:L1477,"Not Found")</f>
        <v>West</v>
      </c>
      <c r="D478" s="100" t="str">
        <f>_xlfn.XLOOKUP(A478,'Patient Demographics'!A:A,'Patient Demographics'!J:J,"Not Found")</f>
        <v>Maharashtra</v>
      </c>
      <c r="E478" s="100">
        <f>_xlfn.XLOOKUP(A478,'Billing Details'!A478:A1477,'Billing Details'!E478:E1477,"Not Found")</f>
        <v>20000</v>
      </c>
      <c r="F478" s="100">
        <f>_xlfn.XLOOKUP(A478,'Billing Details'!A478:A1477,'Billing Details'!M478:M1477,"Not Found")</f>
        <v>16069.82</v>
      </c>
      <c r="G478" s="100">
        <f>_xlfn.XLOOKUP(A478,'Patient Health Records'!A478:A1477,'Patient Health Records'!G478:G1477,"Not Found")</f>
        <v>80.900000000000006</v>
      </c>
      <c r="H478" s="17" t="str">
        <f>_xlfn.XLOOKUP(A478,'Patient Demographics'!A478:A1477,'Patient Demographics'!C478:C1477,"Not Found")</f>
        <v>Female</v>
      </c>
      <c r="I478" s="100" t="str">
        <f>_xlfn.XLOOKUP(A478,'Patient Health Records'!A478:A1477,'Patient Health Records'!B478:B1477,"Not Found")</f>
        <v>A+</v>
      </c>
      <c r="J478" s="100" t="b">
        <f>_xlfn.XLOOKUP(A478,'Patient Health Records'!A478:A1477,'Patient Health Records'!H478:H1477,"Not Found")</f>
        <v>1</v>
      </c>
      <c r="K478" s="100" t="b">
        <f>_xlfn.XLOOKUP(A478,'Patient Health Records'!A478:A1477,'Patient Health Records'!J478:J1477,"Not Found")</f>
        <v>0</v>
      </c>
      <c r="L478" s="100" t="b">
        <f>_xlfn.XLOOKUP(A478,'Billing Details'!A:A,'Billing Details'!K:K,"Not Found")</f>
        <v>1</v>
      </c>
      <c r="M478" s="100" t="str">
        <f>_xlfn.XLOOKUP(A478,'Patient Education'!A:A,'Patient Education'!B:B,"Not Found")</f>
        <v>Master's Degree</v>
      </c>
      <c r="N478" s="100" t="str">
        <f>_xlfn.XLOOKUP(A478,'Patient Education'!A:A,'Patient Education'!C:C,"None")</f>
        <v>Manager</v>
      </c>
      <c r="O478" s="100">
        <f>_xlfn.XLOOKUP(A478,'Patient Demographics'!A:A,'Patient Demographics'!I:I,"Not Found")</f>
        <v>15</v>
      </c>
      <c r="P478" s="100" t="str" cm="1">
        <f t="array" ref="P478">_xlfn.IFS(
 O478 &lt;= 2, "Very Low",
 O478 &lt;= 5, "Low",
 O478 &lt;= 10, "Lower-Middle",
 O478 &lt;= 25, "Middle",
 O478 &lt;= 50, "Upper-Middle",
 O478 &lt;= 100, "High",
 O478 &lt;= 200, "Very High",
 O478 &lt;= 400, "Ultra High"
)</f>
        <v>Middle</v>
      </c>
      <c r="Q478" s="33">
        <f>_xlfn.XLOOKUP(A478,'Patient Health Records'!A:A,'Patient Health Records'!E:E,"Not Found")</f>
        <v>25.822720163426858</v>
      </c>
      <c r="R478" s="100" t="b">
        <f>_xlfn.XLOOKUP(A478,'Patient Health Records'!A478:A1477,'Patient Health Records'!T478:T1477,"Not Found")</f>
        <v>0</v>
      </c>
      <c r="S478" s="100" t="b" cm="1">
        <f t="array" ref="S478">_xlfn.SWITCH(R478, "Yes", TRUE, "No", FALSE, R478)</f>
        <v>0</v>
      </c>
      <c r="T478" s="100" t="str">
        <f>_xlfn.XLOOKUP(A478,'Patient Health Records'!A:A,'Patient Health Records'!V:V,"Not Found")</f>
        <v>Allergic Reaction</v>
      </c>
      <c r="U478" s="100" t="str">
        <f>_xlfn.XLOOKUP(A478,'Patient Health Records'!A:A,'Patient Health Records'!X:X,"Not Found")</f>
        <v>Critical</v>
      </c>
      <c r="V478" s="100" t="b">
        <f>_xlfn.XLOOKUP(A478,'Billing Details'!A:A,'Billing Details'!K:K,"Not Found")</f>
        <v>1</v>
      </c>
      <c r="W478" s="100" t="str">
        <f>_xlfn.XLOOKUP(A478,'Billing Details'!A:A,'Billing Details'!J:J,"Not Found")</f>
        <v>Medicare</v>
      </c>
      <c r="X478" s="100" t="b">
        <f>_xlfn.XLOOKUP(A478,'Patient Health Records'!A:A,'Patient Health Records'!P:P,"Not Found")</f>
        <v>0</v>
      </c>
      <c r="Y478" s="100" t="b" cm="1">
        <f t="array" ref="Y478">_xlfn.SWITCH(X478, "Yes", TRUE, "No", FALSE, X478)</f>
        <v>0</v>
      </c>
      <c r="Z478" s="100" t="b">
        <f>_xlfn.XLOOKUP(A478,'Patient Health Records'!A:A,'Patient Health Records'!T:T,"Not Found")</f>
        <v>0</v>
      </c>
      <c r="AA478" s="100" t="b" cm="1">
        <f t="array" ref="AA478">_xlfn.SWITCH(Z478, "Yes", TRUE, "No", FALSE, Z478)</f>
        <v>0</v>
      </c>
      <c r="AB478" s="100" t="b">
        <f>_xlfn.XLOOKUP(A478,'Patient Health Records'!A:A,'Patient Health Records'!K:K,"Not Found")</f>
        <v>0</v>
      </c>
      <c r="AC478" s="100" t="b" cm="1">
        <f t="array" ref="AC478">_xlfn.SWITCH(AB478, "Yes", TRUE, "No", FALSE, AB478)</f>
        <v>0</v>
      </c>
    </row>
    <row r="479" spans="1:29">
      <c r="A479" s="2" t="s">
        <v>798</v>
      </c>
      <c r="B479" s="100" t="str">
        <f>_xlfn.XLOOKUP(A479,'Patient Demographics'!A479:A1478,'Patient Demographics'!H479:H1478,"Not Found")</f>
        <v>Adult</v>
      </c>
      <c r="C479" s="100" t="str">
        <f>_xlfn.XLOOKUP(A479,'Patient Demographics'!A479:A1478,'Patient Demographics'!L479:L1478,"Not Found")</f>
        <v>North</v>
      </c>
      <c r="D479" s="100" t="str">
        <f>_xlfn.XLOOKUP(A479,'Patient Demographics'!A:A,'Patient Demographics'!J:J,"Not Found")</f>
        <v>Uttar Pradesh</v>
      </c>
      <c r="E479" s="100">
        <f>_xlfn.XLOOKUP(A479,'Billing Details'!A479:A1478,'Billing Details'!E479:E1478,"Not Found")</f>
        <v>72000</v>
      </c>
      <c r="F479" s="100">
        <f>_xlfn.XLOOKUP(A479,'Billing Details'!A479:A1478,'Billing Details'!M479:M1478,"Not Found")</f>
        <v>42648.72</v>
      </c>
      <c r="G479" s="100">
        <f>_xlfn.XLOOKUP(A479,'Patient Health Records'!A479:A1478,'Patient Health Records'!G479:G1478,"Not Found")</f>
        <v>67</v>
      </c>
      <c r="H479" s="17" t="str">
        <f>_xlfn.XLOOKUP(A479,'Patient Demographics'!A479:A1478,'Patient Demographics'!C479:C1478,"Not Found")</f>
        <v>Female</v>
      </c>
      <c r="I479" s="100" t="str">
        <f>_xlfn.XLOOKUP(A479,'Patient Health Records'!A479:A1478,'Patient Health Records'!B479:B1478,"Not Found")</f>
        <v>AB-</v>
      </c>
      <c r="J479" s="100" t="b">
        <f>_xlfn.XLOOKUP(A479,'Patient Health Records'!A479:A1478,'Patient Health Records'!H479:H1478,"Not Found")</f>
        <v>0</v>
      </c>
      <c r="K479" s="100" t="b">
        <f>_xlfn.XLOOKUP(A479,'Patient Health Records'!A479:A1478,'Patient Health Records'!J479:J1478,"Not Found")</f>
        <v>0</v>
      </c>
      <c r="L479" s="100" t="b">
        <f>_xlfn.XLOOKUP(A479,'Billing Details'!A:A,'Billing Details'!K:K,"Not Found")</f>
        <v>1</v>
      </c>
      <c r="M479" s="100" t="str">
        <f>_xlfn.XLOOKUP(A479,'Patient Education'!A:A,'Patient Education'!B:B,"Not Found")</f>
        <v>High School</v>
      </c>
      <c r="N479" s="100" t="str">
        <f>_xlfn.XLOOKUP(A479,'Patient Education'!A:A,'Patient Education'!C:C,"None")</f>
        <v>Unemployed</v>
      </c>
      <c r="O479" s="100">
        <f>_xlfn.XLOOKUP(A479,'Patient Demographics'!A:A,'Patient Demographics'!I:I,"Not Found")</f>
        <v>0.5</v>
      </c>
      <c r="P479" s="100" t="str" cm="1">
        <f t="array" ref="P479">_xlfn.IFS(
 O479 &lt;= 2, "Very Low",
 O479 &lt;= 5, "Low",
 O479 &lt;= 10, "Lower-Middle",
 O479 &lt;= 25, "Middle",
 O479 &lt;= 50, "Upper-Middle",
 O479 &lt;= 100, "High",
 O479 &lt;= 200, "Very High",
 O479 &lt;= 400, "Ultra High"
)</f>
        <v>Very Low</v>
      </c>
      <c r="Q479" s="33">
        <f>_xlfn.XLOOKUP(A479,'Patient Health Records'!A:A,'Patient Health Records'!E:E,"Not Found")</f>
        <v>21.877551020408163</v>
      </c>
      <c r="R479" s="100" t="b">
        <f>_xlfn.XLOOKUP(A479,'Patient Health Records'!A479:A1478,'Patient Health Records'!T479:T1478,"Not Found")</f>
        <v>0</v>
      </c>
      <c r="S479" s="100" t="b" cm="1">
        <f t="array" ref="S479">_xlfn.SWITCH(R479, "Yes", TRUE, "No", FALSE, R479)</f>
        <v>0</v>
      </c>
      <c r="T479" s="100" t="str">
        <f>_xlfn.XLOOKUP(A479,'Patient Health Records'!A:A,'Patient Health Records'!V:V,"Not Found")</f>
        <v>Diabetes</v>
      </c>
      <c r="U479" s="100" t="str">
        <f>_xlfn.XLOOKUP(A479,'Patient Health Records'!A:A,'Patient Health Records'!X:X,"Not Found")</f>
        <v>Recovered</v>
      </c>
      <c r="V479" s="100" t="b">
        <f>_xlfn.XLOOKUP(A479,'Billing Details'!A:A,'Billing Details'!K:K,"Not Found")</f>
        <v>1</v>
      </c>
      <c r="W479" s="100" t="str">
        <f>_xlfn.XLOOKUP(A479,'Billing Details'!A:A,'Billing Details'!J:J,"Not Found")</f>
        <v>Blue Cross</v>
      </c>
      <c r="X479" s="100" t="b">
        <f>_xlfn.XLOOKUP(A479,'Patient Health Records'!A:A,'Patient Health Records'!P:P,"Not Found")</f>
        <v>0</v>
      </c>
      <c r="Y479" s="100" t="b" cm="1">
        <f t="array" ref="Y479">_xlfn.SWITCH(X479, "Yes", TRUE, "No", FALSE, X479)</f>
        <v>0</v>
      </c>
      <c r="Z479" s="100" t="b">
        <f>_xlfn.XLOOKUP(A479,'Patient Health Records'!A:A,'Patient Health Records'!T:T,"Not Found")</f>
        <v>0</v>
      </c>
      <c r="AA479" s="100" t="b" cm="1">
        <f t="array" ref="AA479">_xlfn.SWITCH(Z479, "Yes", TRUE, "No", FALSE, Z479)</f>
        <v>0</v>
      </c>
      <c r="AB479" s="100" t="b">
        <f>_xlfn.XLOOKUP(A479,'Patient Health Records'!A:A,'Patient Health Records'!K:K,"Not Found")</f>
        <v>0</v>
      </c>
      <c r="AC479" s="100" t="b" cm="1">
        <f t="array" ref="AC479">_xlfn.SWITCH(AB479, "Yes", TRUE, "No", FALSE, AB479)</f>
        <v>0</v>
      </c>
    </row>
    <row r="480" spans="1:29">
      <c r="A480" s="2" t="s">
        <v>799</v>
      </c>
      <c r="B480" s="100" t="str">
        <f>_xlfn.XLOOKUP(A480,'Patient Demographics'!A480:A1479,'Patient Demographics'!H480:H1479,"Not Found")</f>
        <v>Middle-aged</v>
      </c>
      <c r="C480" s="100" t="str">
        <f>_xlfn.XLOOKUP(A480,'Patient Demographics'!A480:A1479,'Patient Demographics'!L480:L1479,"Not Found")</f>
        <v>South</v>
      </c>
      <c r="D480" s="100" t="str">
        <f>_xlfn.XLOOKUP(A480,'Patient Demographics'!A:A,'Patient Demographics'!J:J,"Not Found")</f>
        <v>Kerala</v>
      </c>
      <c r="E480" s="100">
        <f>_xlfn.XLOOKUP(A480,'Billing Details'!A480:A1479,'Billing Details'!E480:E1479,"Not Found")</f>
        <v>4000</v>
      </c>
      <c r="F480" s="100">
        <f>_xlfn.XLOOKUP(A480,'Billing Details'!A480:A1479,'Billing Details'!M480:M1479,"Not Found")</f>
        <v>2417.92</v>
      </c>
      <c r="G480" s="100">
        <f>_xlfn.XLOOKUP(A480,'Patient Health Records'!A480:A1479,'Patient Health Records'!G480:G1479,"Not Found")</f>
        <v>72.400000000000006</v>
      </c>
      <c r="H480" s="17" t="str">
        <f>_xlfn.XLOOKUP(A480,'Patient Demographics'!A480:A1479,'Patient Demographics'!C480:C1479,"Not Found")</f>
        <v>Male</v>
      </c>
      <c r="I480" s="100" t="str">
        <f>_xlfn.XLOOKUP(A480,'Patient Health Records'!A480:A1479,'Patient Health Records'!B480:B1479,"Not Found")</f>
        <v>A-</v>
      </c>
      <c r="J480" s="100" t="b">
        <f>_xlfn.XLOOKUP(A480,'Patient Health Records'!A480:A1479,'Patient Health Records'!H480:H1479,"Not Found")</f>
        <v>1</v>
      </c>
      <c r="K480" s="100" t="b">
        <f>_xlfn.XLOOKUP(A480,'Patient Health Records'!A480:A1479,'Patient Health Records'!J480:J1479,"Not Found")</f>
        <v>0</v>
      </c>
      <c r="L480" s="100" t="b">
        <f>_xlfn.XLOOKUP(A480,'Billing Details'!A:A,'Billing Details'!K:K,"Not Found")</f>
        <v>1</v>
      </c>
      <c r="M480" s="100" t="str">
        <f>_xlfn.XLOOKUP(A480,'Patient Education'!A:A,'Patient Education'!B:B,"Not Found")</f>
        <v>Post-graduate</v>
      </c>
      <c r="N480" s="100" t="str">
        <f>_xlfn.XLOOKUP(A480,'Patient Education'!A:A,'Patient Education'!C:C,"None")</f>
        <v>Professor</v>
      </c>
      <c r="O480" s="100">
        <f>_xlfn.XLOOKUP(A480,'Patient Demographics'!A:A,'Patient Demographics'!I:I,"Not Found")</f>
        <v>15</v>
      </c>
      <c r="P480" s="100" t="str" cm="1">
        <f t="array" ref="P480">_xlfn.IFS(
 O480 &lt;= 2, "Very Low",
 O480 &lt;= 5, "Low",
 O480 &lt;= 10, "Lower-Middle",
 O480 &lt;= 25, "Middle",
 O480 &lt;= 50, "Upper-Middle",
 O480 &lt;= 100, "High",
 O480 &lt;= 200, "Very High",
 O480 &lt;= 400, "Ultra High"
)</f>
        <v>Middle</v>
      </c>
      <c r="Q480" s="33">
        <f>_xlfn.XLOOKUP(A480,'Patient Health Records'!A:A,'Patient Health Records'!E:E,"Not Found")</f>
        <v>28.281249999999996</v>
      </c>
      <c r="R480" s="100" t="b">
        <f>_xlfn.XLOOKUP(A480,'Patient Health Records'!A480:A1479,'Patient Health Records'!T480:T1479,"Not Found")</f>
        <v>1</v>
      </c>
      <c r="S480" s="100" t="b" cm="1">
        <f t="array" ref="S480">_xlfn.SWITCH(R480, "Yes", TRUE, "No", FALSE, R480)</f>
        <v>1</v>
      </c>
      <c r="T480" s="100" t="str">
        <f>_xlfn.XLOOKUP(A480,'Patient Health Records'!A:A,'Patient Health Records'!V:V,"Not Found")</f>
        <v>Heart Disease</v>
      </c>
      <c r="U480" s="100" t="str">
        <f>_xlfn.XLOOKUP(A480,'Patient Health Records'!A:A,'Patient Health Records'!X:X,"Not Found")</f>
        <v>Critical</v>
      </c>
      <c r="V480" s="100" t="b">
        <f>_xlfn.XLOOKUP(A480,'Billing Details'!A:A,'Billing Details'!K:K,"Not Found")</f>
        <v>1</v>
      </c>
      <c r="W480" s="100" t="str">
        <f>_xlfn.XLOOKUP(A480,'Billing Details'!A:A,'Billing Details'!J:J,"Not Found")</f>
        <v>Blue Cross</v>
      </c>
      <c r="X480" s="100" t="b">
        <f>_xlfn.XLOOKUP(A480,'Patient Health Records'!A:A,'Patient Health Records'!P:P,"Not Found")</f>
        <v>1</v>
      </c>
      <c r="Y480" s="100" t="b" cm="1">
        <f t="array" ref="Y480">_xlfn.SWITCH(X480, "Yes", TRUE, "No", FALSE, X480)</f>
        <v>1</v>
      </c>
      <c r="Z480" s="100" t="b">
        <f>_xlfn.XLOOKUP(A480,'Patient Health Records'!A:A,'Patient Health Records'!T:T,"Not Found")</f>
        <v>1</v>
      </c>
      <c r="AA480" s="100" t="b" cm="1">
        <f t="array" ref="AA480">_xlfn.SWITCH(Z480, "Yes", TRUE, "No", FALSE, Z480)</f>
        <v>1</v>
      </c>
      <c r="AB480" s="100" t="b">
        <f>_xlfn.XLOOKUP(A480,'Patient Health Records'!A:A,'Patient Health Records'!K:K,"Not Found")</f>
        <v>0</v>
      </c>
      <c r="AC480" s="100" t="b" cm="1">
        <f t="array" ref="AC480">_xlfn.SWITCH(AB480, "Yes", TRUE, "No", FALSE, AB480)</f>
        <v>0</v>
      </c>
    </row>
    <row r="481" spans="1:29">
      <c r="A481" s="2" t="s">
        <v>800</v>
      </c>
      <c r="B481" s="100" t="str">
        <f>_xlfn.XLOOKUP(A481,'Patient Demographics'!A481:A1480,'Patient Demographics'!H481:H1480,"Not Found")</f>
        <v>Adult</v>
      </c>
      <c r="C481" s="100" t="str">
        <f>_xlfn.XLOOKUP(A481,'Patient Demographics'!A481:A1480,'Patient Demographics'!L481:L1480,"Not Found")</f>
        <v>South</v>
      </c>
      <c r="D481" s="100" t="str">
        <f>_xlfn.XLOOKUP(A481,'Patient Demographics'!A:A,'Patient Demographics'!J:J,"Not Found")</f>
        <v>Karnataka</v>
      </c>
      <c r="E481" s="100">
        <f>_xlfn.XLOOKUP(A481,'Billing Details'!A481:A1480,'Billing Details'!E481:E1480,"Not Found")</f>
        <v>30000</v>
      </c>
      <c r="F481" s="100">
        <f>_xlfn.XLOOKUP(A481,'Billing Details'!A481:A1480,'Billing Details'!M481:M1480,"Not Found")</f>
        <v>20098.86</v>
      </c>
      <c r="G481" s="100">
        <f>_xlfn.XLOOKUP(A481,'Patient Health Records'!A481:A1480,'Patient Health Records'!G481:G1480,"Not Found")</f>
        <v>56.7</v>
      </c>
      <c r="H481" s="17" t="str">
        <f>_xlfn.XLOOKUP(A481,'Patient Demographics'!A481:A1480,'Patient Demographics'!C481:C1480,"Not Found")</f>
        <v>Female</v>
      </c>
      <c r="I481" s="100" t="str">
        <f>_xlfn.XLOOKUP(A481,'Patient Health Records'!A481:A1480,'Patient Health Records'!B481:B1480,"Not Found")</f>
        <v>B+</v>
      </c>
      <c r="J481" s="100" t="b">
        <f>_xlfn.XLOOKUP(A481,'Patient Health Records'!A481:A1480,'Patient Health Records'!H481:H1480,"Not Found")</f>
        <v>0</v>
      </c>
      <c r="K481" s="100" t="b">
        <f>_xlfn.XLOOKUP(A481,'Patient Health Records'!A481:A1480,'Patient Health Records'!J481:J1480,"Not Found")</f>
        <v>0</v>
      </c>
      <c r="L481" s="100" t="b">
        <f>_xlfn.XLOOKUP(A481,'Billing Details'!A:A,'Billing Details'!K:K,"Not Found")</f>
        <v>1</v>
      </c>
      <c r="M481" s="100" t="str">
        <f>_xlfn.XLOOKUP(A481,'Patient Education'!A:A,'Patient Education'!B:B,"Not Found")</f>
        <v>Master's Degree</v>
      </c>
      <c r="N481" s="100" t="str">
        <f>_xlfn.XLOOKUP(A481,'Patient Education'!A:A,'Patient Education'!C:C,"None")</f>
        <v>Software Engineer</v>
      </c>
      <c r="O481" s="100">
        <f>_xlfn.XLOOKUP(A481,'Patient Demographics'!A:A,'Patient Demographics'!I:I,"Not Found")</f>
        <v>20</v>
      </c>
      <c r="P481" s="100" t="str" cm="1">
        <f t="array" ref="P481">_xlfn.IFS(
 O481 &lt;= 2, "Very Low",
 O481 &lt;= 5, "Low",
 O481 &lt;= 10, "Lower-Middle",
 O481 &lt;= 25, "Middle",
 O481 &lt;= 50, "Upper-Middle",
 O481 &lt;= 100, "High",
 O481 &lt;= 200, "Very High",
 O481 &lt;= 400, "Ultra High"
)</f>
        <v>Middle</v>
      </c>
      <c r="Q481" s="33">
        <f>_xlfn.XLOOKUP(A481,'Patient Health Records'!A:A,'Patient Health Records'!E:E,"Not Found")</f>
        <v>20.576281027725361</v>
      </c>
      <c r="R481" s="100" t="b">
        <f>_xlfn.XLOOKUP(A481,'Patient Health Records'!A481:A1480,'Patient Health Records'!T481:T1480,"Not Found")</f>
        <v>0</v>
      </c>
      <c r="S481" s="100" t="b" cm="1">
        <f t="array" ref="S481">_xlfn.SWITCH(R481, "Yes", TRUE, "No", FALSE, R481)</f>
        <v>0</v>
      </c>
      <c r="T481" s="100" t="str">
        <f>_xlfn.XLOOKUP(A481,'Patient Health Records'!A:A,'Patient Health Records'!V:V,"Not Found")</f>
        <v>Hypertension</v>
      </c>
      <c r="U481" s="100" t="str">
        <f>_xlfn.XLOOKUP(A481,'Patient Health Records'!A:A,'Patient Health Records'!X:X,"Not Found")</f>
        <v>Recovered</v>
      </c>
      <c r="V481" s="100" t="b">
        <f>_xlfn.XLOOKUP(A481,'Billing Details'!A:A,'Billing Details'!K:K,"Not Found")</f>
        <v>1</v>
      </c>
      <c r="W481" s="100" t="str">
        <f>_xlfn.XLOOKUP(A481,'Billing Details'!A:A,'Billing Details'!J:J,"Not Found")</f>
        <v>Aetna</v>
      </c>
      <c r="X481" s="100" t="b">
        <f>_xlfn.XLOOKUP(A481,'Patient Health Records'!A:A,'Patient Health Records'!P:P,"Not Found")</f>
        <v>0</v>
      </c>
      <c r="Y481" s="100" t="b" cm="1">
        <f t="array" ref="Y481">_xlfn.SWITCH(X481, "Yes", TRUE, "No", FALSE, X481)</f>
        <v>0</v>
      </c>
      <c r="Z481" s="100" t="b">
        <f>_xlfn.XLOOKUP(A481,'Patient Health Records'!A:A,'Patient Health Records'!T:T,"Not Found")</f>
        <v>0</v>
      </c>
      <c r="AA481" s="100" t="b" cm="1">
        <f t="array" ref="AA481">_xlfn.SWITCH(Z481, "Yes", TRUE, "No", FALSE, Z481)</f>
        <v>0</v>
      </c>
      <c r="AB481" s="100" t="b">
        <f>_xlfn.XLOOKUP(A481,'Patient Health Records'!A:A,'Patient Health Records'!K:K,"Not Found")</f>
        <v>0</v>
      </c>
      <c r="AC481" s="100" t="b" cm="1">
        <f t="array" ref="AC481">_xlfn.SWITCH(AB481, "Yes", TRUE, "No", FALSE, AB481)</f>
        <v>0</v>
      </c>
    </row>
    <row r="482" spans="1:29">
      <c r="A482" s="2" t="s">
        <v>801</v>
      </c>
      <c r="B482" s="100" t="str">
        <f>_xlfn.XLOOKUP(A482,'Patient Demographics'!A482:A1481,'Patient Demographics'!H482:H1481,"Not Found")</f>
        <v>Adult</v>
      </c>
      <c r="C482" s="100" t="str">
        <f>_xlfn.XLOOKUP(A482,'Patient Demographics'!A482:A1481,'Patient Demographics'!L482:L1481,"Not Found")</f>
        <v>North</v>
      </c>
      <c r="D482" s="100" t="str">
        <f>_xlfn.XLOOKUP(A482,'Patient Demographics'!A:A,'Patient Demographics'!J:J,"Not Found")</f>
        <v>Uttar Pradesh</v>
      </c>
      <c r="E482" s="100">
        <f>_xlfn.XLOOKUP(A482,'Billing Details'!A482:A1481,'Billing Details'!E482:E1481,"Not Found")</f>
        <v>45000</v>
      </c>
      <c r="F482" s="100">
        <f>_xlfn.XLOOKUP(A482,'Billing Details'!A482:A1481,'Billing Details'!M482:M1481,"Not Found")</f>
        <v>32491.47</v>
      </c>
      <c r="G482" s="100">
        <f>_xlfn.XLOOKUP(A482,'Patient Health Records'!A482:A1481,'Patient Health Records'!G482:G1481,"Not Found")</f>
        <v>65</v>
      </c>
      <c r="H482" s="17" t="str">
        <f>_xlfn.XLOOKUP(A482,'Patient Demographics'!A482:A1481,'Patient Demographics'!C482:C1481,"Not Found")</f>
        <v>Male</v>
      </c>
      <c r="I482" s="100" t="str">
        <f>_xlfn.XLOOKUP(A482,'Patient Health Records'!A482:A1481,'Patient Health Records'!B482:B1481,"Not Found")</f>
        <v>A+</v>
      </c>
      <c r="J482" s="100" t="b">
        <f>_xlfn.XLOOKUP(A482,'Patient Health Records'!A482:A1481,'Patient Health Records'!H482:H1481,"Not Found")</f>
        <v>0</v>
      </c>
      <c r="K482" s="100" t="b">
        <f>_xlfn.XLOOKUP(A482,'Patient Health Records'!A482:A1481,'Patient Health Records'!J482:J1481,"Not Found")</f>
        <v>1</v>
      </c>
      <c r="L482" s="100" t="b">
        <f>_xlfn.XLOOKUP(A482,'Billing Details'!A:A,'Billing Details'!K:K,"Not Found")</f>
        <v>1</v>
      </c>
      <c r="M482" s="100" t="str">
        <f>_xlfn.XLOOKUP(A482,'Patient Education'!A:A,'Patient Education'!B:B,"Not Found")</f>
        <v>Bachelor's Degree</v>
      </c>
      <c r="N482" s="100" t="str">
        <f>_xlfn.XLOOKUP(A482,'Patient Education'!A:A,'Patient Education'!C:C,"None")</f>
        <v>Nurse</v>
      </c>
      <c r="O482" s="100">
        <f>_xlfn.XLOOKUP(A482,'Patient Demographics'!A:A,'Patient Demographics'!I:I,"Not Found")</f>
        <v>4</v>
      </c>
      <c r="P482" s="100" t="str" cm="1">
        <f t="array" ref="P482">_xlfn.IFS(
 O482 &lt;= 2, "Very Low",
 O482 &lt;= 5, "Low",
 O482 &lt;= 10, "Lower-Middle",
 O482 &lt;= 25, "Middle",
 O482 &lt;= 50, "Upper-Middle",
 O482 &lt;= 100, "High",
 O482 &lt;= 200, "Very High",
 O482 &lt;= 400, "Ultra High"
)</f>
        <v>Low</v>
      </c>
      <c r="Q482" s="33">
        <f>_xlfn.XLOOKUP(A482,'Patient Health Records'!A:A,'Patient Health Records'!E:E,"Not Found")</f>
        <v>24.767565919829291</v>
      </c>
      <c r="R482" s="100" t="b">
        <f>_xlfn.XLOOKUP(A482,'Patient Health Records'!A482:A1481,'Patient Health Records'!T482:T1481,"Not Found")</f>
        <v>0</v>
      </c>
      <c r="S482" s="100" t="b" cm="1">
        <f t="array" ref="S482">_xlfn.SWITCH(R482, "Yes", TRUE, "No", FALSE, R482)</f>
        <v>0</v>
      </c>
      <c r="T482" s="100" t="str">
        <f>_xlfn.XLOOKUP(A482,'Patient Health Records'!A:A,'Patient Health Records'!V:V,"Not Found")</f>
        <v>Kidney Stones</v>
      </c>
      <c r="U482" s="100" t="str">
        <f>_xlfn.XLOOKUP(A482,'Patient Health Records'!A:A,'Patient Health Records'!X:X,"Not Found")</f>
        <v>Ongoing Treatment</v>
      </c>
      <c r="V482" s="100" t="b">
        <f>_xlfn.XLOOKUP(A482,'Billing Details'!A:A,'Billing Details'!K:K,"Not Found")</f>
        <v>1</v>
      </c>
      <c r="W482" s="100" t="str">
        <f>_xlfn.XLOOKUP(A482,'Billing Details'!A:A,'Billing Details'!J:J,"Not Found")</f>
        <v>Cigna</v>
      </c>
      <c r="X482" s="100" t="b">
        <f>_xlfn.XLOOKUP(A482,'Patient Health Records'!A:A,'Patient Health Records'!P:P,"Not Found")</f>
        <v>0</v>
      </c>
      <c r="Y482" s="100" t="b" cm="1">
        <f t="array" ref="Y482">_xlfn.SWITCH(X482, "Yes", TRUE, "No", FALSE, X482)</f>
        <v>0</v>
      </c>
      <c r="Z482" s="100" t="b">
        <f>_xlfn.XLOOKUP(A482,'Patient Health Records'!A:A,'Patient Health Records'!T:T,"Not Found")</f>
        <v>0</v>
      </c>
      <c r="AA482" s="100" t="b" cm="1">
        <f t="array" ref="AA482">_xlfn.SWITCH(Z482, "Yes", TRUE, "No", FALSE, Z482)</f>
        <v>0</v>
      </c>
      <c r="AB482" s="100" t="b">
        <f>_xlfn.XLOOKUP(A482,'Patient Health Records'!A:A,'Patient Health Records'!K:K,"Not Found")</f>
        <v>0</v>
      </c>
      <c r="AC482" s="100" t="b" cm="1">
        <f t="array" ref="AC482">_xlfn.SWITCH(AB482, "Yes", TRUE, "No", FALSE, AB482)</f>
        <v>0</v>
      </c>
    </row>
    <row r="483" spans="1:29">
      <c r="A483" s="2" t="s">
        <v>802</v>
      </c>
      <c r="B483" s="100" t="str">
        <f>_xlfn.XLOOKUP(A483,'Patient Demographics'!A483:A1482,'Patient Demographics'!H483:H1482,"Not Found")</f>
        <v>Middle-aged</v>
      </c>
      <c r="C483" s="100" t="str">
        <f>_xlfn.XLOOKUP(A483,'Patient Demographics'!A483:A1482,'Patient Demographics'!L483:L1482,"Not Found")</f>
        <v>West</v>
      </c>
      <c r="D483" s="100" t="str">
        <f>_xlfn.XLOOKUP(A483,'Patient Demographics'!A:A,'Patient Demographics'!J:J,"Not Found")</f>
        <v>Gujarat</v>
      </c>
      <c r="E483" s="100">
        <f>_xlfn.XLOOKUP(A483,'Billing Details'!A483:A1482,'Billing Details'!E483:E1482,"Not Found")</f>
        <v>100</v>
      </c>
      <c r="F483" s="100">
        <f>_xlfn.XLOOKUP(A483,'Billing Details'!A483:A1482,'Billing Details'!M483:M1482,"Not Found")</f>
        <v>0</v>
      </c>
      <c r="G483" s="100">
        <f>_xlfn.XLOOKUP(A483,'Patient Health Records'!A483:A1482,'Patient Health Records'!G483:G1482,"Not Found")</f>
        <v>83.3</v>
      </c>
      <c r="H483" s="17" t="str">
        <f>_xlfn.XLOOKUP(A483,'Patient Demographics'!A483:A1482,'Patient Demographics'!C483:C1482,"Not Found")</f>
        <v>Male</v>
      </c>
      <c r="I483" s="100" t="str">
        <f>_xlfn.XLOOKUP(A483,'Patient Health Records'!A483:A1482,'Patient Health Records'!B483:B1482,"Not Found")</f>
        <v>O-</v>
      </c>
      <c r="J483" s="100" t="b">
        <f>_xlfn.XLOOKUP(A483,'Patient Health Records'!A483:A1482,'Patient Health Records'!H483:H1482,"Not Found")</f>
        <v>0</v>
      </c>
      <c r="K483" s="100" t="b">
        <f>_xlfn.XLOOKUP(A483,'Patient Health Records'!A483:A1482,'Patient Health Records'!J483:J1482,"Not Found")</f>
        <v>0</v>
      </c>
      <c r="L483" s="100" t="b">
        <f>_xlfn.XLOOKUP(A483,'Billing Details'!A:A,'Billing Details'!K:K,"Not Found")</f>
        <v>0</v>
      </c>
      <c r="M483" s="100" t="str">
        <f>_xlfn.XLOOKUP(A483,'Patient Education'!A:A,'Patient Education'!B:B,"Not Found")</f>
        <v>Bachelor's Degree</v>
      </c>
      <c r="N483" s="100" t="str">
        <f>_xlfn.XLOOKUP(A483,'Patient Education'!A:A,'Patient Education'!C:C,"None")</f>
        <v>Junior Executive</v>
      </c>
      <c r="O483" s="100">
        <f>_xlfn.XLOOKUP(A483,'Patient Demographics'!A:A,'Patient Demographics'!I:I,"Not Found")</f>
        <v>40</v>
      </c>
      <c r="P483" s="100" t="str" cm="1">
        <f t="array" ref="P483">_xlfn.IFS(
 O483 &lt;= 2, "Very Low",
 O483 &lt;= 5, "Low",
 O483 &lt;= 10, "Lower-Middle",
 O483 &lt;= 25, "Middle",
 O483 &lt;= 50, "Upper-Middle",
 O483 &lt;= 100, "High",
 O483 &lt;= 200, "Very High",
 O483 &lt;= 400, "Ultra High"
)</f>
        <v>Upper-Middle</v>
      </c>
      <c r="Q483" s="33">
        <f>_xlfn.XLOOKUP(A483,'Patient Health Records'!A:A,'Patient Health Records'!E:E,"Not Found")</f>
        <v>32.539062499999993</v>
      </c>
      <c r="R483" s="100" t="b">
        <f>_xlfn.XLOOKUP(A483,'Patient Health Records'!A483:A1482,'Patient Health Records'!T483:T1482,"Not Found")</f>
        <v>1</v>
      </c>
      <c r="S483" s="100" t="b" cm="1">
        <f t="array" ref="S483">_xlfn.SWITCH(R483, "Yes", TRUE, "No", FALSE, R483)</f>
        <v>1</v>
      </c>
      <c r="T483" s="100" t="str">
        <f>_xlfn.XLOOKUP(A483,'Patient Health Records'!A:A,'Patient Health Records'!V:V,"Not Found")</f>
        <v>Heart Attack</v>
      </c>
      <c r="U483" s="100" t="str">
        <f>_xlfn.XLOOKUP(A483,'Patient Health Records'!A:A,'Patient Health Records'!X:X,"Not Found")</f>
        <v>Recovered</v>
      </c>
      <c r="V483" s="100" t="b">
        <f>_xlfn.XLOOKUP(A483,'Billing Details'!A:A,'Billing Details'!K:K,"Not Found")</f>
        <v>0</v>
      </c>
      <c r="W483" s="100">
        <f>_xlfn.XLOOKUP(A483,'Billing Details'!A:A,'Billing Details'!J:J,"Not Found")</f>
        <v>0</v>
      </c>
      <c r="X483" s="100" t="b">
        <f>_xlfn.XLOOKUP(A483,'Patient Health Records'!A:A,'Patient Health Records'!P:P,"Not Found")</f>
        <v>1</v>
      </c>
      <c r="Y483" s="100" t="b" cm="1">
        <f t="array" ref="Y483">_xlfn.SWITCH(X483, "Yes", TRUE, "No", FALSE, X483)</f>
        <v>1</v>
      </c>
      <c r="Z483" s="100" t="b">
        <f>_xlfn.XLOOKUP(A483,'Patient Health Records'!A:A,'Patient Health Records'!T:T,"Not Found")</f>
        <v>1</v>
      </c>
      <c r="AA483" s="100" t="b" cm="1">
        <f t="array" ref="AA483">_xlfn.SWITCH(Z483, "Yes", TRUE, "No", FALSE, Z483)</f>
        <v>1</v>
      </c>
      <c r="AB483" s="100" t="b">
        <f>_xlfn.XLOOKUP(A483,'Patient Health Records'!A:A,'Patient Health Records'!K:K,"Not Found")</f>
        <v>0</v>
      </c>
      <c r="AC483" s="100" t="b" cm="1">
        <f t="array" ref="AC483">_xlfn.SWITCH(AB483, "Yes", TRUE, "No", FALSE, AB483)</f>
        <v>0</v>
      </c>
    </row>
    <row r="484" spans="1:29">
      <c r="A484" s="2" t="s">
        <v>804</v>
      </c>
      <c r="B484" s="100" t="str">
        <f>_xlfn.XLOOKUP(A484,'Patient Demographics'!A484:A1483,'Patient Demographics'!H484:H1483,"Not Found")</f>
        <v>Senior</v>
      </c>
      <c r="C484" s="100" t="str">
        <f>_xlfn.XLOOKUP(A484,'Patient Demographics'!A484:A1483,'Patient Demographics'!L484:L1483,"Not Found")</f>
        <v>North</v>
      </c>
      <c r="D484" s="100" t="str">
        <f>_xlfn.XLOOKUP(A484,'Patient Demographics'!A:A,'Patient Demographics'!J:J,"Not Found")</f>
        <v>Punjab</v>
      </c>
      <c r="E484" s="100">
        <f>_xlfn.XLOOKUP(A484,'Billing Details'!A484:A1483,'Billing Details'!E484:E1483,"Not Found")</f>
        <v>500</v>
      </c>
      <c r="F484" s="100">
        <f>_xlfn.XLOOKUP(A484,'Billing Details'!A484:A1483,'Billing Details'!M484:M1483,"Not Found")</f>
        <v>344.06</v>
      </c>
      <c r="G484" s="100">
        <f>_xlfn.XLOOKUP(A484,'Patient Health Records'!A484:A1483,'Patient Health Records'!G484:G1483,"Not Found")</f>
        <v>81.8</v>
      </c>
      <c r="H484" s="17" t="str">
        <f>_xlfn.XLOOKUP(A484,'Patient Demographics'!A484:A1483,'Patient Demographics'!C484:C1483,"Not Found")</f>
        <v>Female</v>
      </c>
      <c r="I484" s="100" t="str">
        <f>_xlfn.XLOOKUP(A484,'Patient Health Records'!A484:A1483,'Patient Health Records'!B484:B1483,"Not Found")</f>
        <v>AB+</v>
      </c>
      <c r="J484" s="100" t="b">
        <f>_xlfn.XLOOKUP(A484,'Patient Health Records'!A484:A1483,'Patient Health Records'!H484:H1483,"Not Found")</f>
        <v>0</v>
      </c>
      <c r="K484" s="100" t="b">
        <f>_xlfn.XLOOKUP(A484,'Patient Health Records'!A484:A1483,'Patient Health Records'!J484:J1483,"Not Found")</f>
        <v>0</v>
      </c>
      <c r="L484" s="100" t="b">
        <f>_xlfn.XLOOKUP(A484,'Billing Details'!A:A,'Billing Details'!K:K,"Not Found")</f>
        <v>1</v>
      </c>
      <c r="M484" s="100" t="str">
        <f>_xlfn.XLOOKUP(A484,'Patient Education'!A:A,'Patient Education'!B:B,"Not Found")</f>
        <v>Bachelor's Degree</v>
      </c>
      <c r="N484" s="100" t="str">
        <f>_xlfn.XLOOKUP(A484,'Patient Education'!A:A,'Patient Education'!C:C,"None")</f>
        <v>Nurse</v>
      </c>
      <c r="O484" s="100">
        <f>_xlfn.XLOOKUP(A484,'Patient Demographics'!A:A,'Patient Demographics'!I:I,"Not Found")</f>
        <v>15</v>
      </c>
      <c r="P484" s="100" t="str" cm="1">
        <f t="array" ref="P484">_xlfn.IFS(
 O484 &lt;= 2, "Very Low",
 O484 &lt;= 5, "Low",
 O484 &lt;= 10, "Lower-Middle",
 O484 &lt;= 25, "Middle",
 O484 &lt;= 50, "Upper-Middle",
 O484 &lt;= 100, "High",
 O484 &lt;= 200, "Very High",
 O484 &lt;= 400, "Ultra High"
)</f>
        <v>Middle</v>
      </c>
      <c r="Q484" s="33">
        <f>_xlfn.XLOOKUP(A484,'Patient Health Records'!A:A,'Patient Health Records'!E:E,"Not Found")</f>
        <v>34.943825024563203</v>
      </c>
      <c r="R484" s="100" t="b">
        <f>_xlfn.XLOOKUP(A484,'Patient Health Records'!A484:A1483,'Patient Health Records'!T484:T1483,"Not Found")</f>
        <v>1</v>
      </c>
      <c r="S484" s="100" t="b" cm="1">
        <f t="array" ref="S484">_xlfn.SWITCH(R484, "Yes", TRUE, "No", FALSE, R484)</f>
        <v>1</v>
      </c>
      <c r="T484" s="100" t="str">
        <f>_xlfn.XLOOKUP(A484,'Patient Health Records'!A:A,'Patient Health Records'!V:V,"Not Found")</f>
        <v>Heart Attack</v>
      </c>
      <c r="U484" s="100" t="str">
        <f>_xlfn.XLOOKUP(A484,'Patient Health Records'!A:A,'Patient Health Records'!X:X,"Not Found")</f>
        <v>Ongoing Treatment</v>
      </c>
      <c r="V484" s="100" t="b">
        <f>_xlfn.XLOOKUP(A484,'Billing Details'!A:A,'Billing Details'!K:K,"Not Found")</f>
        <v>1</v>
      </c>
      <c r="W484" s="100" t="str">
        <f>_xlfn.XLOOKUP(A484,'Billing Details'!A:A,'Billing Details'!J:J,"Not Found")</f>
        <v>Cigna</v>
      </c>
      <c r="X484" s="100" t="b">
        <f>_xlfn.XLOOKUP(A484,'Patient Health Records'!A:A,'Patient Health Records'!P:P,"Not Found")</f>
        <v>1</v>
      </c>
      <c r="Y484" s="100" t="b" cm="1">
        <f t="array" ref="Y484">_xlfn.SWITCH(X484, "Yes", TRUE, "No", FALSE, X484)</f>
        <v>1</v>
      </c>
      <c r="Z484" s="100" t="b">
        <f>_xlfn.XLOOKUP(A484,'Patient Health Records'!A:A,'Patient Health Records'!T:T,"Not Found")</f>
        <v>1</v>
      </c>
      <c r="AA484" s="100" t="b" cm="1">
        <f t="array" ref="AA484">_xlfn.SWITCH(Z484, "Yes", TRUE, "No", FALSE, Z484)</f>
        <v>1</v>
      </c>
      <c r="AB484" s="100" t="b">
        <f>_xlfn.XLOOKUP(A484,'Patient Health Records'!A:A,'Patient Health Records'!K:K,"Not Found")</f>
        <v>0</v>
      </c>
      <c r="AC484" s="100" t="b" cm="1">
        <f t="array" ref="AC484">_xlfn.SWITCH(AB484, "Yes", TRUE, "No", FALSE, AB484)</f>
        <v>0</v>
      </c>
    </row>
    <row r="485" spans="1:29">
      <c r="A485" s="2" t="s">
        <v>805</v>
      </c>
      <c r="B485" s="100" t="str">
        <f>_xlfn.XLOOKUP(A485,'Patient Demographics'!A485:A1484,'Patient Demographics'!H485:H1484,"Not Found")</f>
        <v>Adult</v>
      </c>
      <c r="C485" s="100" t="str">
        <f>_xlfn.XLOOKUP(A485,'Patient Demographics'!A485:A1484,'Patient Demographics'!L485:L1484,"Not Found")</f>
        <v>North</v>
      </c>
      <c r="D485" s="100" t="str">
        <f>_xlfn.XLOOKUP(A485,'Patient Demographics'!A:A,'Patient Demographics'!J:J,"Not Found")</f>
        <v>Uttar Pradesh</v>
      </c>
      <c r="E485" s="100">
        <f>_xlfn.XLOOKUP(A485,'Billing Details'!A485:A1484,'Billing Details'!E485:E1484,"Not Found")</f>
        <v>500</v>
      </c>
      <c r="F485" s="100">
        <f>_xlfn.XLOOKUP(A485,'Billing Details'!A485:A1484,'Billing Details'!M485:M1484,"Not Found")</f>
        <v>261.82</v>
      </c>
      <c r="G485" s="100">
        <f>_xlfn.XLOOKUP(A485,'Patient Health Records'!A485:A1484,'Patient Health Records'!G485:G1484,"Not Found")</f>
        <v>67.2</v>
      </c>
      <c r="H485" s="17" t="str">
        <f>_xlfn.XLOOKUP(A485,'Patient Demographics'!A485:A1484,'Patient Demographics'!C485:C1484,"Not Found")</f>
        <v>Male</v>
      </c>
      <c r="I485" s="100" t="str">
        <f>_xlfn.XLOOKUP(A485,'Patient Health Records'!A485:A1484,'Patient Health Records'!B485:B1484,"Not Found")</f>
        <v>O-</v>
      </c>
      <c r="J485" s="100" t="b">
        <f>_xlfn.XLOOKUP(A485,'Patient Health Records'!A485:A1484,'Patient Health Records'!H485:H1484,"Not Found")</f>
        <v>0</v>
      </c>
      <c r="K485" s="100" t="b">
        <f>_xlfn.XLOOKUP(A485,'Patient Health Records'!A485:A1484,'Patient Health Records'!J485:J1484,"Not Found")</f>
        <v>0</v>
      </c>
      <c r="L485" s="100" t="b">
        <f>_xlfn.XLOOKUP(A485,'Billing Details'!A:A,'Billing Details'!K:K,"Not Found")</f>
        <v>1</v>
      </c>
      <c r="M485" s="100" t="str">
        <f>_xlfn.XLOOKUP(A485,'Patient Education'!A:A,'Patient Education'!B:B,"Not Found")</f>
        <v>Master's Degree</v>
      </c>
      <c r="N485" s="100" t="str">
        <f>_xlfn.XLOOKUP(A485,'Patient Education'!A:A,'Patient Education'!C:C,"None")</f>
        <v>Manager</v>
      </c>
      <c r="O485" s="100">
        <f>_xlfn.XLOOKUP(A485,'Patient Demographics'!A:A,'Patient Demographics'!I:I,"Not Found")</f>
        <v>0.5</v>
      </c>
      <c r="P485" s="100" t="str" cm="1">
        <f t="array" ref="P485">_xlfn.IFS(
 O485 &lt;= 2, "Very Low",
 O485 &lt;= 5, "Low",
 O485 &lt;= 10, "Lower-Middle",
 O485 &lt;= 25, "Middle",
 O485 &lt;= 50, "Upper-Middle",
 O485 &lt;= 100, "High",
 O485 &lt;= 200, "Very High",
 O485 &lt;= 400, "Ultra High"
)</f>
        <v>Very Low</v>
      </c>
      <c r="Q485" s="33">
        <f>_xlfn.XLOOKUP(A485,'Patient Health Records'!A:A,'Patient Health Records'!E:E,"Not Found")</f>
        <v>24.691349862258956</v>
      </c>
      <c r="R485" s="100" t="b">
        <f>_xlfn.XLOOKUP(A485,'Patient Health Records'!A485:A1484,'Patient Health Records'!T485:T1484,"Not Found")</f>
        <v>0</v>
      </c>
      <c r="S485" s="100" t="b" cm="1">
        <f t="array" ref="S485">_xlfn.SWITCH(R485, "Yes", TRUE, "No", FALSE, R485)</f>
        <v>0</v>
      </c>
      <c r="T485" s="100" t="str">
        <f>_xlfn.XLOOKUP(A485,'Patient Health Records'!A:A,'Patient Health Records'!V:V,"Not Found")</f>
        <v>Cancer</v>
      </c>
      <c r="U485" s="100" t="str">
        <f>_xlfn.XLOOKUP(A485,'Patient Health Records'!A:A,'Patient Health Records'!X:X,"Not Found")</f>
        <v>Critical</v>
      </c>
      <c r="V485" s="100" t="b">
        <f>_xlfn.XLOOKUP(A485,'Billing Details'!A:A,'Billing Details'!K:K,"Not Found")</f>
        <v>1</v>
      </c>
      <c r="W485" s="100" t="str">
        <f>_xlfn.XLOOKUP(A485,'Billing Details'!A:A,'Billing Details'!J:J,"Not Found")</f>
        <v>Cigna</v>
      </c>
      <c r="X485" s="100" t="b">
        <f>_xlfn.XLOOKUP(A485,'Patient Health Records'!A:A,'Patient Health Records'!P:P,"Not Found")</f>
        <v>0</v>
      </c>
      <c r="Y485" s="100" t="b" cm="1">
        <f t="array" ref="Y485">_xlfn.SWITCH(X485, "Yes", TRUE, "No", FALSE, X485)</f>
        <v>0</v>
      </c>
      <c r="Z485" s="100" t="b">
        <f>_xlfn.XLOOKUP(A485,'Patient Health Records'!A:A,'Patient Health Records'!T:T,"Not Found")</f>
        <v>0</v>
      </c>
      <c r="AA485" s="100" t="b" cm="1">
        <f t="array" ref="AA485">_xlfn.SWITCH(Z485, "Yes", TRUE, "No", FALSE, Z485)</f>
        <v>0</v>
      </c>
      <c r="AB485" s="100" t="b">
        <f>_xlfn.XLOOKUP(A485,'Patient Health Records'!A:A,'Patient Health Records'!K:K,"Not Found")</f>
        <v>0</v>
      </c>
      <c r="AC485" s="100" t="b" cm="1">
        <f t="array" ref="AC485">_xlfn.SWITCH(AB485, "Yes", TRUE, "No", FALSE, AB485)</f>
        <v>0</v>
      </c>
    </row>
    <row r="486" spans="1:29">
      <c r="A486" s="2" t="s">
        <v>806</v>
      </c>
      <c r="B486" s="100" t="str">
        <f>_xlfn.XLOOKUP(A486,'Patient Demographics'!A486:A1485,'Patient Demographics'!H486:H1485,"Not Found")</f>
        <v>Senior</v>
      </c>
      <c r="C486" s="100" t="str">
        <f>_xlfn.XLOOKUP(A486,'Patient Demographics'!A486:A1485,'Patient Demographics'!L486:L1485,"Not Found")</f>
        <v>South</v>
      </c>
      <c r="D486" s="100" t="str">
        <f>_xlfn.XLOOKUP(A486,'Patient Demographics'!A:A,'Patient Demographics'!J:J,"Not Found")</f>
        <v>Kerala</v>
      </c>
      <c r="E486" s="100">
        <f>_xlfn.XLOOKUP(A486,'Billing Details'!A486:A1485,'Billing Details'!E486:E1485,"Not Found")</f>
        <v>60000</v>
      </c>
      <c r="F486" s="100">
        <f>_xlfn.XLOOKUP(A486,'Billing Details'!A486:A1485,'Billing Details'!M486:M1485,"Not Found")</f>
        <v>0</v>
      </c>
      <c r="G486" s="100">
        <f>_xlfn.XLOOKUP(A486,'Patient Health Records'!A486:A1485,'Patient Health Records'!G486:G1485,"Not Found")</f>
        <v>66.599999999999994</v>
      </c>
      <c r="H486" s="17" t="str">
        <f>_xlfn.XLOOKUP(A486,'Patient Demographics'!A486:A1485,'Patient Demographics'!C486:C1485,"Not Found")</f>
        <v>Female</v>
      </c>
      <c r="I486" s="100" t="str">
        <f>_xlfn.XLOOKUP(A486,'Patient Health Records'!A486:A1485,'Patient Health Records'!B486:B1485,"Not Found")</f>
        <v>AB-</v>
      </c>
      <c r="J486" s="100" t="b">
        <f>_xlfn.XLOOKUP(A486,'Patient Health Records'!A486:A1485,'Patient Health Records'!H486:H1485,"Not Found")</f>
        <v>1</v>
      </c>
      <c r="K486" s="100" t="b">
        <f>_xlfn.XLOOKUP(A486,'Patient Health Records'!A486:A1485,'Patient Health Records'!J486:J1485,"Not Found")</f>
        <v>1</v>
      </c>
      <c r="L486" s="100" t="b">
        <f>_xlfn.XLOOKUP(A486,'Billing Details'!A:A,'Billing Details'!K:K,"Not Found")</f>
        <v>0</v>
      </c>
      <c r="M486" s="100" t="str">
        <f>_xlfn.XLOOKUP(A486,'Patient Education'!A:A,'Patient Education'!B:B,"Not Found")</f>
        <v>Master's Degree</v>
      </c>
      <c r="N486" s="100" t="str">
        <f>_xlfn.XLOOKUP(A486,'Patient Education'!A:A,'Patient Education'!C:C,"None")</f>
        <v>Senior Executive</v>
      </c>
      <c r="O486" s="100">
        <f>_xlfn.XLOOKUP(A486,'Patient Demographics'!A:A,'Patient Demographics'!I:I,"Not Found")</f>
        <v>30</v>
      </c>
      <c r="P486" s="100" t="str" cm="1">
        <f t="array" ref="P486">_xlfn.IFS(
 O486 &lt;= 2, "Very Low",
 O486 &lt;= 5, "Low",
 O486 &lt;= 10, "Lower-Middle",
 O486 &lt;= 25, "Middle",
 O486 &lt;= 50, "Upper-Middle",
 O486 &lt;= 100, "High",
 O486 &lt;= 200, "Very High",
 O486 &lt;= 400, "Ultra High"
)</f>
        <v>Upper-Middle</v>
      </c>
      <c r="Q486" s="33">
        <f>_xlfn.XLOOKUP(A486,'Patient Health Records'!A:A,'Patient Health Records'!E:E,"Not Found")</f>
        <v>28.826177285318558</v>
      </c>
      <c r="R486" s="100" t="b">
        <f>_xlfn.XLOOKUP(A486,'Patient Health Records'!A486:A1485,'Patient Health Records'!T486:T1485,"Not Found")</f>
        <v>1</v>
      </c>
      <c r="S486" s="100" t="b" cm="1">
        <f t="array" ref="S486">_xlfn.SWITCH(R486, "Yes", TRUE, "No", FALSE, R486)</f>
        <v>1</v>
      </c>
      <c r="T486" s="100" t="str">
        <f>_xlfn.XLOOKUP(A486,'Patient Health Records'!A:A,'Patient Health Records'!V:V,"Not Found")</f>
        <v>Respiratory Infection</v>
      </c>
      <c r="U486" s="100" t="str">
        <f>_xlfn.XLOOKUP(A486,'Patient Health Records'!A:A,'Patient Health Records'!X:X,"Not Found")</f>
        <v>Recovered</v>
      </c>
      <c r="V486" s="100" t="b">
        <f>_xlfn.XLOOKUP(A486,'Billing Details'!A:A,'Billing Details'!K:K,"Not Found")</f>
        <v>0</v>
      </c>
      <c r="W486" s="100">
        <f>_xlfn.XLOOKUP(A486,'Billing Details'!A:A,'Billing Details'!J:J,"Not Found")</f>
        <v>0</v>
      </c>
      <c r="X486" s="100" t="b">
        <f>_xlfn.XLOOKUP(A486,'Patient Health Records'!A:A,'Patient Health Records'!P:P,"Not Found")</f>
        <v>1</v>
      </c>
      <c r="Y486" s="100" t="b" cm="1">
        <f t="array" ref="Y486">_xlfn.SWITCH(X486, "Yes", TRUE, "No", FALSE, X486)</f>
        <v>1</v>
      </c>
      <c r="Z486" s="100" t="b">
        <f>_xlfn.XLOOKUP(A486,'Patient Health Records'!A:A,'Patient Health Records'!T:T,"Not Found")</f>
        <v>1</v>
      </c>
      <c r="AA486" s="100" t="b" cm="1">
        <f t="array" ref="AA486">_xlfn.SWITCH(Z486, "Yes", TRUE, "No", FALSE, Z486)</f>
        <v>1</v>
      </c>
      <c r="AB486" s="100" t="b">
        <f>_xlfn.XLOOKUP(A486,'Patient Health Records'!A:A,'Patient Health Records'!K:K,"Not Found")</f>
        <v>1</v>
      </c>
      <c r="AC486" s="100" t="b" cm="1">
        <f t="array" ref="AC486">_xlfn.SWITCH(AB486, "Yes", TRUE, "No", FALSE, AB486)</f>
        <v>1</v>
      </c>
    </row>
    <row r="487" spans="1:29">
      <c r="A487" s="2" t="s">
        <v>807</v>
      </c>
      <c r="B487" s="100" t="str">
        <f>_xlfn.XLOOKUP(A487,'Patient Demographics'!A487:A1486,'Patient Demographics'!H487:H1486,"Not Found")</f>
        <v>Middle-aged</v>
      </c>
      <c r="C487" s="100" t="str">
        <f>_xlfn.XLOOKUP(A487,'Patient Demographics'!A487:A1486,'Patient Demographics'!L487:L1486,"Not Found")</f>
        <v>South</v>
      </c>
      <c r="D487" s="100" t="str">
        <f>_xlfn.XLOOKUP(A487,'Patient Demographics'!A:A,'Patient Demographics'!J:J,"Not Found")</f>
        <v>Karnataka</v>
      </c>
      <c r="E487" s="100">
        <f>_xlfn.XLOOKUP(A487,'Billing Details'!A487:A1486,'Billing Details'!E487:E1486,"Not Found")</f>
        <v>48000</v>
      </c>
      <c r="F487" s="100">
        <f>_xlfn.XLOOKUP(A487,'Billing Details'!A487:A1486,'Billing Details'!M487:M1486,"Not Found")</f>
        <v>24552.12</v>
      </c>
      <c r="G487" s="100">
        <f>_xlfn.XLOOKUP(A487,'Patient Health Records'!A487:A1486,'Patient Health Records'!G487:G1486,"Not Found")</f>
        <v>92.5</v>
      </c>
      <c r="H487" s="17" t="str">
        <f>_xlfn.XLOOKUP(A487,'Patient Demographics'!A487:A1486,'Patient Demographics'!C487:C1486,"Not Found")</f>
        <v>Male</v>
      </c>
      <c r="I487" s="100" t="str">
        <f>_xlfn.XLOOKUP(A487,'Patient Health Records'!A487:A1486,'Patient Health Records'!B487:B1486,"Not Found")</f>
        <v>O-</v>
      </c>
      <c r="J487" s="100" t="b">
        <f>_xlfn.XLOOKUP(A487,'Patient Health Records'!A487:A1486,'Patient Health Records'!H487:H1486,"Not Found")</f>
        <v>0</v>
      </c>
      <c r="K487" s="100" t="b">
        <f>_xlfn.XLOOKUP(A487,'Patient Health Records'!A487:A1486,'Patient Health Records'!J487:J1486,"Not Found")</f>
        <v>0</v>
      </c>
      <c r="L487" s="100" t="b">
        <f>_xlfn.XLOOKUP(A487,'Billing Details'!A:A,'Billing Details'!K:K,"Not Found")</f>
        <v>1</v>
      </c>
      <c r="M487" s="100" t="str">
        <f>_xlfn.XLOOKUP(A487,'Patient Education'!A:A,'Patient Education'!B:B,"Not Found")</f>
        <v>Bachelor's Degree</v>
      </c>
      <c r="N487" s="100" t="str">
        <f>_xlfn.XLOOKUP(A487,'Patient Education'!A:A,'Patient Education'!C:C,"None")</f>
        <v>Junior Executive</v>
      </c>
      <c r="O487" s="100">
        <f>_xlfn.XLOOKUP(A487,'Patient Demographics'!A:A,'Patient Demographics'!I:I,"Not Found")</f>
        <v>9</v>
      </c>
      <c r="P487" s="100" t="str" cm="1">
        <f t="array" ref="P487">_xlfn.IFS(
 O487 &lt;= 2, "Very Low",
 O487 &lt;= 5, "Low",
 O487 &lt;= 10, "Lower-Middle",
 O487 &lt;= 25, "Middle",
 O487 &lt;= 50, "Upper-Middle",
 O487 &lt;= 100, "High",
 O487 &lt;= 200, "Very High",
 O487 &lt;= 400, "Ultra High"
)</f>
        <v>Lower-Middle</v>
      </c>
      <c r="Q487" s="33">
        <f>_xlfn.XLOOKUP(A487,'Patient Health Records'!A:A,'Patient Health Records'!E:E,"Not Found")</f>
        <v>33.976124885215796</v>
      </c>
      <c r="R487" s="100" t="b">
        <f>_xlfn.XLOOKUP(A487,'Patient Health Records'!A487:A1486,'Patient Health Records'!T487:T1486,"Not Found")</f>
        <v>1</v>
      </c>
      <c r="S487" s="100" t="b" cm="1">
        <f t="array" ref="S487">_xlfn.SWITCH(R487, "Yes", TRUE, "No", FALSE, R487)</f>
        <v>1</v>
      </c>
      <c r="T487" s="100" t="str">
        <f>_xlfn.XLOOKUP(A487,'Patient Health Records'!A:A,'Patient Health Records'!V:V,"Not Found")</f>
        <v>Heart Disease</v>
      </c>
      <c r="U487" s="100" t="str">
        <f>_xlfn.XLOOKUP(A487,'Patient Health Records'!A:A,'Patient Health Records'!X:X,"Not Found")</f>
        <v>Ongoing Treatment</v>
      </c>
      <c r="V487" s="100" t="b">
        <f>_xlfn.XLOOKUP(A487,'Billing Details'!A:A,'Billing Details'!K:K,"Not Found")</f>
        <v>1</v>
      </c>
      <c r="W487" s="100" t="str">
        <f>_xlfn.XLOOKUP(A487,'Billing Details'!A:A,'Billing Details'!J:J,"Not Found")</f>
        <v>UnitedHealthcare</v>
      </c>
      <c r="X487" s="100" t="b">
        <f>_xlfn.XLOOKUP(A487,'Patient Health Records'!A:A,'Patient Health Records'!P:P,"Not Found")</f>
        <v>1</v>
      </c>
      <c r="Y487" s="100" t="b" cm="1">
        <f t="array" ref="Y487">_xlfn.SWITCH(X487, "Yes", TRUE, "No", FALSE, X487)</f>
        <v>1</v>
      </c>
      <c r="Z487" s="100" t="b">
        <f>_xlfn.XLOOKUP(A487,'Patient Health Records'!A:A,'Patient Health Records'!T:T,"Not Found")</f>
        <v>1</v>
      </c>
      <c r="AA487" s="100" t="b" cm="1">
        <f t="array" ref="AA487">_xlfn.SWITCH(Z487, "Yes", TRUE, "No", FALSE, Z487)</f>
        <v>1</v>
      </c>
      <c r="AB487" s="100" t="b">
        <f>_xlfn.XLOOKUP(A487,'Patient Health Records'!A:A,'Patient Health Records'!K:K,"Not Found")</f>
        <v>0</v>
      </c>
      <c r="AC487" s="100" t="b" cm="1">
        <f t="array" ref="AC487">_xlfn.SWITCH(AB487, "Yes", TRUE, "No", FALSE, AB487)</f>
        <v>0</v>
      </c>
    </row>
    <row r="488" spans="1:29">
      <c r="A488" s="2" t="s">
        <v>808</v>
      </c>
      <c r="B488" s="100" t="str">
        <f>_xlfn.XLOOKUP(A488,'Patient Demographics'!A488:A1487,'Patient Demographics'!H488:H1487,"Not Found")</f>
        <v>Middle-aged</v>
      </c>
      <c r="C488" s="100" t="str">
        <f>_xlfn.XLOOKUP(A488,'Patient Demographics'!A488:A1487,'Patient Demographics'!L488:L1487,"Not Found")</f>
        <v>South</v>
      </c>
      <c r="D488" s="100" t="str">
        <f>_xlfn.XLOOKUP(A488,'Patient Demographics'!A:A,'Patient Demographics'!J:J,"Not Found")</f>
        <v>Kerala</v>
      </c>
      <c r="E488" s="100">
        <f>_xlfn.XLOOKUP(A488,'Billing Details'!A488:A1487,'Billing Details'!E488:E1487,"Not Found")</f>
        <v>15000</v>
      </c>
      <c r="F488" s="100">
        <f>_xlfn.XLOOKUP(A488,'Billing Details'!A488:A1487,'Billing Details'!M488:M1487,"Not Found")</f>
        <v>11420.150000000001</v>
      </c>
      <c r="G488" s="100">
        <f>_xlfn.XLOOKUP(A488,'Patient Health Records'!A488:A1487,'Patient Health Records'!G488:G1487,"Not Found")</f>
        <v>93.9</v>
      </c>
      <c r="H488" s="17" t="str">
        <f>_xlfn.XLOOKUP(A488,'Patient Demographics'!A488:A1487,'Patient Demographics'!C488:C1487,"Not Found")</f>
        <v>Male</v>
      </c>
      <c r="I488" s="100" t="str">
        <f>_xlfn.XLOOKUP(A488,'Patient Health Records'!A488:A1487,'Patient Health Records'!B488:B1487,"Not Found")</f>
        <v>A+</v>
      </c>
      <c r="J488" s="100" t="b">
        <f>_xlfn.XLOOKUP(A488,'Patient Health Records'!A488:A1487,'Patient Health Records'!H488:H1487,"Not Found")</f>
        <v>0</v>
      </c>
      <c r="K488" s="100" t="b">
        <f>_xlfn.XLOOKUP(A488,'Patient Health Records'!A488:A1487,'Patient Health Records'!J488:J1487,"Not Found")</f>
        <v>0</v>
      </c>
      <c r="L488" s="100" t="b">
        <f>_xlfn.XLOOKUP(A488,'Billing Details'!A:A,'Billing Details'!K:K,"Not Found")</f>
        <v>1</v>
      </c>
      <c r="M488" s="100" t="str">
        <f>_xlfn.XLOOKUP(A488,'Patient Education'!A:A,'Patient Education'!B:B,"Not Found")</f>
        <v>Bachelor's Degree</v>
      </c>
      <c r="N488" s="100" t="str">
        <f>_xlfn.XLOOKUP(A488,'Patient Education'!A:A,'Patient Education'!C:C,"None")</f>
        <v>Engineer</v>
      </c>
      <c r="O488" s="100">
        <f>_xlfn.XLOOKUP(A488,'Patient Demographics'!A:A,'Patient Demographics'!I:I,"Not Found")</f>
        <v>7</v>
      </c>
      <c r="P488" s="100" t="str" cm="1">
        <f t="array" ref="P488">_xlfn.IFS(
 O488 &lt;= 2, "Very Low",
 O488 &lt;= 5, "Low",
 O488 &lt;= 10, "Lower-Middle",
 O488 &lt;= 25, "Middle",
 O488 &lt;= 50, "Upper-Middle",
 O488 &lt;= 100, "High",
 O488 &lt;= 200, "Very High",
 O488 &lt;= 400, "Ultra High"
)</f>
        <v>Lower-Middle</v>
      </c>
      <c r="Q488" s="33">
        <f>_xlfn.XLOOKUP(A488,'Patient Health Records'!A:A,'Patient Health Records'!E:E,"Not Found")</f>
        <v>30.66122448979592</v>
      </c>
      <c r="R488" s="100" t="b">
        <f>_xlfn.XLOOKUP(A488,'Patient Health Records'!A488:A1487,'Patient Health Records'!T488:T1487,"Not Found")</f>
        <v>1</v>
      </c>
      <c r="S488" s="100" t="b" cm="1">
        <f t="array" ref="S488">_xlfn.SWITCH(R488, "Yes", TRUE, "No", FALSE, R488)</f>
        <v>1</v>
      </c>
      <c r="T488" s="100" t="str">
        <f>_xlfn.XLOOKUP(A488,'Patient Health Records'!A:A,'Patient Health Records'!V:V,"Not Found")</f>
        <v>Cancer</v>
      </c>
      <c r="U488" s="100" t="str">
        <f>_xlfn.XLOOKUP(A488,'Patient Health Records'!A:A,'Patient Health Records'!X:X,"Not Found")</f>
        <v>Ongoing Treatment</v>
      </c>
      <c r="V488" s="100" t="b">
        <f>_xlfn.XLOOKUP(A488,'Billing Details'!A:A,'Billing Details'!K:K,"Not Found")</f>
        <v>1</v>
      </c>
      <c r="W488" s="100" t="str">
        <f>_xlfn.XLOOKUP(A488,'Billing Details'!A:A,'Billing Details'!J:J,"Not Found")</f>
        <v>Medicare</v>
      </c>
      <c r="X488" s="100" t="b">
        <f>_xlfn.XLOOKUP(A488,'Patient Health Records'!A:A,'Patient Health Records'!P:P,"Not Found")</f>
        <v>1</v>
      </c>
      <c r="Y488" s="100" t="b" cm="1">
        <f t="array" ref="Y488">_xlfn.SWITCH(X488, "Yes", TRUE, "No", FALSE, X488)</f>
        <v>1</v>
      </c>
      <c r="Z488" s="100" t="b">
        <f>_xlfn.XLOOKUP(A488,'Patient Health Records'!A:A,'Patient Health Records'!T:T,"Not Found")</f>
        <v>1</v>
      </c>
      <c r="AA488" s="100" t="b" cm="1">
        <f t="array" ref="AA488">_xlfn.SWITCH(Z488, "Yes", TRUE, "No", FALSE, Z488)</f>
        <v>1</v>
      </c>
      <c r="AB488" s="100" t="b">
        <f>_xlfn.XLOOKUP(A488,'Patient Health Records'!A:A,'Patient Health Records'!K:K,"Not Found")</f>
        <v>1</v>
      </c>
      <c r="AC488" s="100" t="b" cm="1">
        <f t="array" ref="AC488">_xlfn.SWITCH(AB488, "Yes", TRUE, "No", FALSE, AB488)</f>
        <v>1</v>
      </c>
    </row>
    <row r="489" spans="1:29">
      <c r="A489" s="2" t="s">
        <v>810</v>
      </c>
      <c r="B489" s="100" t="str">
        <f>_xlfn.XLOOKUP(A489,'Patient Demographics'!A489:A1488,'Patient Demographics'!H489:H1488,"Not Found")</f>
        <v>Middle-aged</v>
      </c>
      <c r="C489" s="100" t="str">
        <f>_xlfn.XLOOKUP(A489,'Patient Demographics'!A489:A1488,'Patient Demographics'!L489:L1488,"Not Found")</f>
        <v>South</v>
      </c>
      <c r="D489" s="100" t="str">
        <f>_xlfn.XLOOKUP(A489,'Patient Demographics'!A:A,'Patient Demographics'!J:J,"Not Found")</f>
        <v>Tamil Nadu</v>
      </c>
      <c r="E489" s="100">
        <f>_xlfn.XLOOKUP(A489,'Billing Details'!A489:A1488,'Billing Details'!E489:E1488,"Not Found")</f>
        <v>800</v>
      </c>
      <c r="F489" s="100">
        <f>_xlfn.XLOOKUP(A489,'Billing Details'!A489:A1488,'Billing Details'!M489:M1488,"Not Found")</f>
        <v>655.24</v>
      </c>
      <c r="G489" s="100">
        <f>_xlfn.XLOOKUP(A489,'Patient Health Records'!A489:A1488,'Patient Health Records'!G489:G1488,"Not Found")</f>
        <v>95.9</v>
      </c>
      <c r="H489" s="17" t="str">
        <f>_xlfn.XLOOKUP(A489,'Patient Demographics'!A489:A1488,'Patient Demographics'!C489:C1488,"Not Found")</f>
        <v>Male</v>
      </c>
      <c r="I489" s="100" t="str">
        <f>_xlfn.XLOOKUP(A489,'Patient Health Records'!A489:A1488,'Patient Health Records'!B489:B1488,"Not Found")</f>
        <v>O+</v>
      </c>
      <c r="J489" s="100" t="b">
        <f>_xlfn.XLOOKUP(A489,'Patient Health Records'!A489:A1488,'Patient Health Records'!H489:H1488,"Not Found")</f>
        <v>0</v>
      </c>
      <c r="K489" s="100" t="b">
        <f>_xlfn.XLOOKUP(A489,'Patient Health Records'!A489:A1488,'Patient Health Records'!J489:J1488,"Not Found")</f>
        <v>0</v>
      </c>
      <c r="L489" s="100" t="b">
        <f>_xlfn.XLOOKUP(A489,'Billing Details'!A:A,'Billing Details'!K:K,"Not Found")</f>
        <v>1</v>
      </c>
      <c r="M489" s="100" t="str">
        <f>_xlfn.XLOOKUP(A489,'Patient Education'!A:A,'Patient Education'!B:B,"Not Found")</f>
        <v>Bachelor's Degree</v>
      </c>
      <c r="N489" s="100" t="str">
        <f>_xlfn.XLOOKUP(A489,'Patient Education'!A:A,'Patient Education'!C:C,"None")</f>
        <v>Teacher</v>
      </c>
      <c r="O489" s="100">
        <f>_xlfn.XLOOKUP(A489,'Patient Demographics'!A:A,'Patient Demographics'!I:I,"Not Found")</f>
        <v>3</v>
      </c>
      <c r="P489" s="100" t="str" cm="1">
        <f t="array" ref="P489">_xlfn.IFS(
 O489 &lt;= 2, "Very Low",
 O489 &lt;= 5, "Low",
 O489 &lt;= 10, "Lower-Middle",
 O489 &lt;= 25, "Middle",
 O489 &lt;= 50, "Upper-Middle",
 O489 &lt;= 100, "High",
 O489 &lt;= 200, "Very High",
 O489 &lt;= 400, "Ultra High"
)</f>
        <v>Low</v>
      </c>
      <c r="Q489" s="33">
        <f>_xlfn.XLOOKUP(A489,'Patient Health Records'!A:A,'Patient Health Records'!E:E,"Not Found")</f>
        <v>30.267642974371924</v>
      </c>
      <c r="R489" s="100" t="b">
        <f>_xlfn.XLOOKUP(A489,'Patient Health Records'!A489:A1488,'Patient Health Records'!T489:T1488,"Not Found")</f>
        <v>1</v>
      </c>
      <c r="S489" s="100" t="b" cm="1">
        <f t="array" ref="S489">_xlfn.SWITCH(R489, "Yes", TRUE, "No", FALSE, R489)</f>
        <v>1</v>
      </c>
      <c r="T489" s="100" t="str">
        <f>_xlfn.XLOOKUP(A489,'Patient Health Records'!A:A,'Patient Health Records'!V:V,"Not Found")</f>
        <v>Prostate Cancer</v>
      </c>
      <c r="U489" s="100" t="str">
        <f>_xlfn.XLOOKUP(A489,'Patient Health Records'!A:A,'Patient Health Records'!X:X,"Not Found")</f>
        <v>Critical</v>
      </c>
      <c r="V489" s="100" t="b">
        <f>_xlfn.XLOOKUP(A489,'Billing Details'!A:A,'Billing Details'!K:K,"Not Found")</f>
        <v>1</v>
      </c>
      <c r="W489" s="100" t="str">
        <f>_xlfn.XLOOKUP(A489,'Billing Details'!A:A,'Billing Details'!J:J,"Not Found")</f>
        <v>UnitedHealthcare</v>
      </c>
      <c r="X489" s="100" t="b">
        <f>_xlfn.XLOOKUP(A489,'Patient Health Records'!A:A,'Patient Health Records'!P:P,"Not Found")</f>
        <v>1</v>
      </c>
      <c r="Y489" s="100" t="b" cm="1">
        <f t="array" ref="Y489">_xlfn.SWITCH(X489, "Yes", TRUE, "No", FALSE, X489)</f>
        <v>1</v>
      </c>
      <c r="Z489" s="100" t="b">
        <f>_xlfn.XLOOKUP(A489,'Patient Health Records'!A:A,'Patient Health Records'!T:T,"Not Found")</f>
        <v>1</v>
      </c>
      <c r="AA489" s="100" t="b" cm="1">
        <f t="array" ref="AA489">_xlfn.SWITCH(Z489, "Yes", TRUE, "No", FALSE, Z489)</f>
        <v>1</v>
      </c>
      <c r="AB489" s="100" t="b">
        <f>_xlfn.XLOOKUP(A489,'Patient Health Records'!A:A,'Patient Health Records'!K:K,"Not Found")</f>
        <v>1</v>
      </c>
      <c r="AC489" s="100" t="b" cm="1">
        <f t="array" ref="AC489">_xlfn.SWITCH(AB489, "Yes", TRUE, "No", FALSE, AB489)</f>
        <v>1</v>
      </c>
    </row>
    <row r="490" spans="1:29">
      <c r="A490" s="2" t="s">
        <v>811</v>
      </c>
      <c r="B490" s="100" t="str">
        <f>_xlfn.XLOOKUP(A490,'Patient Demographics'!A490:A1489,'Patient Demographics'!H490:H1489,"Not Found")</f>
        <v>Middle-aged</v>
      </c>
      <c r="C490" s="100" t="str">
        <f>_xlfn.XLOOKUP(A490,'Patient Demographics'!A490:A1489,'Patient Demographics'!L490:L1489,"Not Found")</f>
        <v>West</v>
      </c>
      <c r="D490" s="100" t="str">
        <f>_xlfn.XLOOKUP(A490,'Patient Demographics'!A:A,'Patient Demographics'!J:J,"Not Found")</f>
        <v>Gujarat</v>
      </c>
      <c r="E490" s="100">
        <f>_xlfn.XLOOKUP(A490,'Billing Details'!A490:A1489,'Billing Details'!E490:E1489,"Not Found")</f>
        <v>21000</v>
      </c>
      <c r="F490" s="100">
        <f>_xlfn.XLOOKUP(A490,'Billing Details'!A490:A1489,'Billing Details'!M490:M1489,"Not Found")</f>
        <v>11200.84</v>
      </c>
      <c r="G490" s="100">
        <f>_xlfn.XLOOKUP(A490,'Patient Health Records'!A490:A1489,'Patient Health Records'!G490:G1489,"Not Found")</f>
        <v>64</v>
      </c>
      <c r="H490" s="17" t="str">
        <f>_xlfn.XLOOKUP(A490,'Patient Demographics'!A490:A1489,'Patient Demographics'!C490:C1489,"Not Found")</f>
        <v>Male</v>
      </c>
      <c r="I490" s="100" t="str">
        <f>_xlfn.XLOOKUP(A490,'Patient Health Records'!A490:A1489,'Patient Health Records'!B490:B1489,"Not Found")</f>
        <v>B+</v>
      </c>
      <c r="J490" s="100" t="b">
        <f>_xlfn.XLOOKUP(A490,'Patient Health Records'!A490:A1489,'Patient Health Records'!H490:H1489,"Not Found")</f>
        <v>0</v>
      </c>
      <c r="K490" s="100" t="str">
        <f>_xlfn.XLOOKUP(A490,'Patient Health Records'!A490:A1489,'Patient Health Records'!J490:J1489,"Not Found")</f>
        <v>Yes</v>
      </c>
      <c r="L490" s="100" t="b">
        <f>_xlfn.XLOOKUP(A490,'Billing Details'!A:A,'Billing Details'!K:K,"Not Found")</f>
        <v>1</v>
      </c>
      <c r="M490" s="100" t="str">
        <f>_xlfn.XLOOKUP(A490,'Patient Education'!A:A,'Patient Education'!B:B,"Not Found")</f>
        <v>PhD</v>
      </c>
      <c r="N490" s="100" t="str">
        <f>_xlfn.XLOOKUP(A490,'Patient Education'!A:A,'Patient Education'!C:C,"None")</f>
        <v>CEO</v>
      </c>
      <c r="O490" s="100">
        <f>_xlfn.XLOOKUP(A490,'Patient Demographics'!A:A,'Patient Demographics'!I:I,"Not Found")</f>
        <v>12</v>
      </c>
      <c r="P490" s="100" t="str" cm="1">
        <f t="array" ref="P490">_xlfn.IFS(
 O490 &lt;= 2, "Very Low",
 O490 &lt;= 5, "Low",
 O490 &lt;= 10, "Lower-Middle",
 O490 &lt;= 25, "Middle",
 O490 &lt;= 50, "Upper-Middle",
 O490 &lt;= 100, "High",
 O490 &lt;= 200, "Very High",
 O490 &lt;= 400, "Ultra High"
)</f>
        <v>Middle</v>
      </c>
      <c r="Q490" s="33">
        <f>_xlfn.XLOOKUP(A490,'Patient Health Records'!A:A,'Patient Health Records'!E:E,"Not Found")</f>
        <v>28.444444444444443</v>
      </c>
      <c r="R490" s="100" t="b">
        <f>_xlfn.XLOOKUP(A490,'Patient Health Records'!A490:A1489,'Patient Health Records'!T490:T1489,"Not Found")</f>
        <v>1</v>
      </c>
      <c r="S490" s="100" t="b" cm="1">
        <f t="array" ref="S490">_xlfn.SWITCH(R490, "Yes", TRUE, "No", FALSE, R490)</f>
        <v>1</v>
      </c>
      <c r="T490" s="100" t="str">
        <f>_xlfn.XLOOKUP(A490,'Patient Health Records'!A:A,'Patient Health Records'!V:V,"Not Found")</f>
        <v>Osteoarthritis</v>
      </c>
      <c r="U490" s="100" t="str">
        <f>_xlfn.XLOOKUP(A490,'Patient Health Records'!A:A,'Patient Health Records'!X:X,"Not Found")</f>
        <v>Recovered</v>
      </c>
      <c r="V490" s="100" t="b">
        <f>_xlfn.XLOOKUP(A490,'Billing Details'!A:A,'Billing Details'!K:K,"Not Found")</f>
        <v>1</v>
      </c>
      <c r="W490" s="100" t="str">
        <f>_xlfn.XLOOKUP(A490,'Billing Details'!A:A,'Billing Details'!J:J,"Not Found")</f>
        <v>Cigna</v>
      </c>
      <c r="X490" s="100" t="b">
        <f>_xlfn.XLOOKUP(A490,'Patient Health Records'!A:A,'Patient Health Records'!P:P,"Not Found")</f>
        <v>1</v>
      </c>
      <c r="Y490" s="100" t="b" cm="1">
        <f t="array" ref="Y490">_xlfn.SWITCH(X490, "Yes", TRUE, "No", FALSE, X490)</f>
        <v>1</v>
      </c>
      <c r="Z490" s="100" t="b">
        <f>_xlfn.XLOOKUP(A490,'Patient Health Records'!A:A,'Patient Health Records'!T:T,"Not Found")</f>
        <v>1</v>
      </c>
      <c r="AA490" s="100" t="b" cm="1">
        <f t="array" ref="AA490">_xlfn.SWITCH(Z490, "Yes", TRUE, "No", FALSE, Z490)</f>
        <v>1</v>
      </c>
      <c r="AB490" s="100" t="str">
        <f>_xlfn.XLOOKUP(A490,'Patient Health Records'!A:A,'Patient Health Records'!K:K,"Not Found")</f>
        <v>Yes</v>
      </c>
      <c r="AC490" s="100" t="b" cm="1">
        <f t="array" ref="AC490">_xlfn.SWITCH(AB490, "Yes", TRUE, "No", FALSE, AB490)</f>
        <v>1</v>
      </c>
    </row>
    <row r="491" spans="1:29">
      <c r="A491" s="2" t="s">
        <v>813</v>
      </c>
      <c r="B491" s="100" t="str">
        <f>_xlfn.XLOOKUP(A491,'Patient Demographics'!A491:A1490,'Patient Demographics'!H491:H1490,"Not Found")</f>
        <v>Adult</v>
      </c>
      <c r="C491" s="100" t="str">
        <f>_xlfn.XLOOKUP(A491,'Patient Demographics'!A491:A1490,'Patient Demographics'!L491:L1490,"Not Found")</f>
        <v>South</v>
      </c>
      <c r="D491" s="100" t="str">
        <f>_xlfn.XLOOKUP(A491,'Patient Demographics'!A:A,'Patient Demographics'!J:J,"Not Found")</f>
        <v>Karnataka</v>
      </c>
      <c r="E491" s="100">
        <f>_xlfn.XLOOKUP(A491,'Billing Details'!A491:A1490,'Billing Details'!E491:E1490,"Not Found")</f>
        <v>40000</v>
      </c>
      <c r="F491" s="100">
        <f>_xlfn.XLOOKUP(A491,'Billing Details'!A491:A1490,'Billing Details'!M491:M1490,"Not Found")</f>
        <v>23810.400000000001</v>
      </c>
      <c r="G491" s="100">
        <f>_xlfn.XLOOKUP(A491,'Patient Health Records'!A491:A1490,'Patient Health Records'!G491:G1490,"Not Found")</f>
        <v>60.9</v>
      </c>
      <c r="H491" s="17" t="str">
        <f>_xlfn.XLOOKUP(A491,'Patient Demographics'!A491:A1490,'Patient Demographics'!C491:C1490,"Not Found")</f>
        <v>Female</v>
      </c>
      <c r="I491" s="100" t="str">
        <f>_xlfn.XLOOKUP(A491,'Patient Health Records'!A491:A1490,'Patient Health Records'!B491:B1490,"Not Found")</f>
        <v>AB+</v>
      </c>
      <c r="J491" s="100" t="b">
        <f>_xlfn.XLOOKUP(A491,'Patient Health Records'!A491:A1490,'Patient Health Records'!H491:H1490,"Not Found")</f>
        <v>0</v>
      </c>
      <c r="K491" s="100" t="b">
        <f>_xlfn.XLOOKUP(A491,'Patient Health Records'!A491:A1490,'Patient Health Records'!J491:J1490,"Not Found")</f>
        <v>0</v>
      </c>
      <c r="L491" s="100" t="b">
        <f>_xlfn.XLOOKUP(A491,'Billing Details'!A:A,'Billing Details'!K:K,"Not Found")</f>
        <v>1</v>
      </c>
      <c r="M491" s="100" t="str">
        <f>_xlfn.XLOOKUP(A491,'Patient Education'!A:A,'Patient Education'!B:B,"Not Found")</f>
        <v>Master's Degree</v>
      </c>
      <c r="N491" s="100" t="str">
        <f>_xlfn.XLOOKUP(A491,'Patient Education'!A:A,'Patient Education'!C:C,"None")</f>
        <v>Software Engineer</v>
      </c>
      <c r="O491" s="100">
        <f>_xlfn.XLOOKUP(A491,'Patient Demographics'!A:A,'Patient Demographics'!I:I,"Not Found")</f>
        <v>7</v>
      </c>
      <c r="P491" s="100" t="str" cm="1">
        <f t="array" ref="P491">_xlfn.IFS(
 O491 &lt;= 2, "Very Low",
 O491 &lt;= 5, "Low",
 O491 &lt;= 10, "Lower-Middle",
 O491 &lt;= 25, "Middle",
 O491 &lt;= 50, "Upper-Middle",
 O491 &lt;= 100, "High",
 O491 &lt;= 200, "Very High",
 O491 &lt;= 400, "Ultra High"
)</f>
        <v>Lower-Middle</v>
      </c>
      <c r="Q491" s="33">
        <f>_xlfn.XLOOKUP(A491,'Patient Health Records'!A:A,'Patient Health Records'!E:E,"Not Found")</f>
        <v>22.100449992742053</v>
      </c>
      <c r="R491" s="100" t="b">
        <f>_xlfn.XLOOKUP(A491,'Patient Health Records'!A491:A1490,'Patient Health Records'!T491:T1490,"Not Found")</f>
        <v>0</v>
      </c>
      <c r="S491" s="100" t="b" cm="1">
        <f t="array" ref="S491">_xlfn.SWITCH(R491, "Yes", TRUE, "No", FALSE, R491)</f>
        <v>0</v>
      </c>
      <c r="T491" s="100" t="str">
        <f>_xlfn.XLOOKUP(A491,'Patient Health Records'!A:A,'Patient Health Records'!V:V,"Not Found")</f>
        <v>Hypertension</v>
      </c>
      <c r="U491" s="100" t="str">
        <f>_xlfn.XLOOKUP(A491,'Patient Health Records'!A:A,'Patient Health Records'!X:X,"Not Found")</f>
        <v>Recovered</v>
      </c>
      <c r="V491" s="100" t="b">
        <f>_xlfn.XLOOKUP(A491,'Billing Details'!A:A,'Billing Details'!K:K,"Not Found")</f>
        <v>1</v>
      </c>
      <c r="W491" s="100" t="str">
        <f>_xlfn.XLOOKUP(A491,'Billing Details'!A:A,'Billing Details'!J:J,"Not Found")</f>
        <v>Medicare</v>
      </c>
      <c r="X491" s="100" t="b">
        <f>_xlfn.XLOOKUP(A491,'Patient Health Records'!A:A,'Patient Health Records'!P:P,"Not Found")</f>
        <v>0</v>
      </c>
      <c r="Y491" s="100" t="b" cm="1">
        <f t="array" ref="Y491">_xlfn.SWITCH(X491, "Yes", TRUE, "No", FALSE, X491)</f>
        <v>0</v>
      </c>
      <c r="Z491" s="100" t="b">
        <f>_xlfn.XLOOKUP(A491,'Patient Health Records'!A:A,'Patient Health Records'!T:T,"Not Found")</f>
        <v>0</v>
      </c>
      <c r="AA491" s="100" t="b" cm="1">
        <f t="array" ref="AA491">_xlfn.SWITCH(Z491, "Yes", TRUE, "No", FALSE, Z491)</f>
        <v>0</v>
      </c>
      <c r="AB491" s="100" t="b">
        <f>_xlfn.XLOOKUP(A491,'Patient Health Records'!A:A,'Patient Health Records'!K:K,"Not Found")</f>
        <v>0</v>
      </c>
      <c r="AC491" s="100" t="b" cm="1">
        <f t="array" ref="AC491">_xlfn.SWITCH(AB491, "Yes", TRUE, "No", FALSE, AB491)</f>
        <v>0</v>
      </c>
    </row>
    <row r="492" spans="1:29">
      <c r="A492" s="2" t="s">
        <v>814</v>
      </c>
      <c r="B492" s="100" t="str">
        <f>_xlfn.XLOOKUP(A492,'Patient Demographics'!A492:A1491,'Patient Demographics'!H492:H1491,"Not Found")</f>
        <v>Middle-aged</v>
      </c>
      <c r="C492" s="100" t="str">
        <f>_xlfn.XLOOKUP(A492,'Patient Demographics'!A492:A1491,'Patient Demographics'!L492:L1491,"Not Found")</f>
        <v>West</v>
      </c>
      <c r="D492" s="100" t="str">
        <f>_xlfn.XLOOKUP(A492,'Patient Demographics'!A:A,'Patient Demographics'!J:J,"Not Found")</f>
        <v>Gujarat</v>
      </c>
      <c r="E492" s="100">
        <f>_xlfn.XLOOKUP(A492,'Billing Details'!A492:A1491,'Billing Details'!E492:E1491,"Not Found")</f>
        <v>500</v>
      </c>
      <c r="F492" s="100">
        <f>_xlfn.XLOOKUP(A492,'Billing Details'!A492:A1491,'Billing Details'!M492:M1491,"Not Found")</f>
        <v>287.83999999999997</v>
      </c>
      <c r="G492" s="100">
        <f>_xlfn.XLOOKUP(A492,'Patient Health Records'!A492:A1491,'Patient Health Records'!G492:G1491,"Not Found")</f>
        <v>85.3</v>
      </c>
      <c r="H492" s="17" t="str">
        <f>_xlfn.XLOOKUP(A492,'Patient Demographics'!A492:A1491,'Patient Demographics'!C492:C1491,"Not Found")</f>
        <v>Male</v>
      </c>
      <c r="I492" s="100" t="str">
        <f>_xlfn.XLOOKUP(A492,'Patient Health Records'!A492:A1491,'Patient Health Records'!B492:B1491,"Not Found")</f>
        <v>A-</v>
      </c>
      <c r="J492" s="100" t="b">
        <f>_xlfn.XLOOKUP(A492,'Patient Health Records'!A492:A1491,'Patient Health Records'!H492:H1491,"Not Found")</f>
        <v>0</v>
      </c>
      <c r="K492" s="100" t="b">
        <f>_xlfn.XLOOKUP(A492,'Patient Health Records'!A492:A1491,'Patient Health Records'!J492:J1491,"Not Found")</f>
        <v>0</v>
      </c>
      <c r="L492" s="100" t="b">
        <f>_xlfn.XLOOKUP(A492,'Billing Details'!A:A,'Billing Details'!K:K,"Not Found")</f>
        <v>1</v>
      </c>
      <c r="M492" s="100" t="str">
        <f>_xlfn.XLOOKUP(A492,'Patient Education'!A:A,'Patient Education'!B:B,"Not Found")</f>
        <v>Bachelor's Degree</v>
      </c>
      <c r="N492" s="100" t="str">
        <f>_xlfn.XLOOKUP(A492,'Patient Education'!A:A,'Patient Education'!C:C,"None")</f>
        <v>Junior Executive</v>
      </c>
      <c r="O492" s="100">
        <f>_xlfn.XLOOKUP(A492,'Patient Demographics'!A:A,'Patient Demographics'!I:I,"Not Found")</f>
        <v>5</v>
      </c>
      <c r="P492" s="100" t="str" cm="1">
        <f t="array" ref="P492">_xlfn.IFS(
 O492 &lt;= 2, "Very Low",
 O492 &lt;= 5, "Low",
 O492 &lt;= 10, "Lower-Middle",
 O492 &lt;= 25, "Middle",
 O492 &lt;= 50, "Upper-Middle",
 O492 &lt;= 100, "High",
 O492 &lt;= 200, "Very High",
 O492 &lt;= 400, "Ultra High"
)</f>
        <v>Low</v>
      </c>
      <c r="Q492" s="33">
        <f>_xlfn.XLOOKUP(A492,'Patient Health Records'!A:A,'Patient Health Records'!E:E,"Not Found")</f>
        <v>32.907681030824421</v>
      </c>
      <c r="R492" s="100" t="b">
        <f>_xlfn.XLOOKUP(A492,'Patient Health Records'!A492:A1491,'Patient Health Records'!T492:T1491,"Not Found")</f>
        <v>1</v>
      </c>
      <c r="S492" s="100" t="b" cm="1">
        <f t="array" ref="S492">_xlfn.SWITCH(R492, "Yes", TRUE, "No", FALSE, R492)</f>
        <v>1</v>
      </c>
      <c r="T492" s="100" t="str">
        <f>_xlfn.XLOOKUP(A492,'Patient Health Records'!A:A,'Patient Health Records'!V:V,"Not Found")</f>
        <v>Osteoarthritis</v>
      </c>
      <c r="U492" s="100" t="str">
        <f>_xlfn.XLOOKUP(A492,'Patient Health Records'!A:A,'Patient Health Records'!X:X,"Not Found")</f>
        <v>Ongoing Treatment</v>
      </c>
      <c r="V492" s="100" t="b">
        <f>_xlfn.XLOOKUP(A492,'Billing Details'!A:A,'Billing Details'!K:K,"Not Found")</f>
        <v>1</v>
      </c>
      <c r="W492" s="100" t="str">
        <f>_xlfn.XLOOKUP(A492,'Billing Details'!A:A,'Billing Details'!J:J,"Not Found")</f>
        <v>Cigna</v>
      </c>
      <c r="X492" s="100" t="b">
        <f>_xlfn.XLOOKUP(A492,'Patient Health Records'!A:A,'Patient Health Records'!P:P,"Not Found")</f>
        <v>1</v>
      </c>
      <c r="Y492" s="100" t="b" cm="1">
        <f t="array" ref="Y492">_xlfn.SWITCH(X492, "Yes", TRUE, "No", FALSE, X492)</f>
        <v>1</v>
      </c>
      <c r="Z492" s="100" t="b">
        <f>_xlfn.XLOOKUP(A492,'Patient Health Records'!A:A,'Patient Health Records'!T:T,"Not Found")</f>
        <v>1</v>
      </c>
      <c r="AA492" s="100" t="b" cm="1">
        <f t="array" ref="AA492">_xlfn.SWITCH(Z492, "Yes", TRUE, "No", FALSE, Z492)</f>
        <v>1</v>
      </c>
      <c r="AB492" s="100" t="b">
        <f>_xlfn.XLOOKUP(A492,'Patient Health Records'!A:A,'Patient Health Records'!K:K,"Not Found")</f>
        <v>1</v>
      </c>
      <c r="AC492" s="100" t="b" cm="1">
        <f t="array" ref="AC492">_xlfn.SWITCH(AB492, "Yes", TRUE, "No", FALSE, AB492)</f>
        <v>1</v>
      </c>
    </row>
    <row r="493" spans="1:29">
      <c r="A493" s="2" t="s">
        <v>815</v>
      </c>
      <c r="B493" s="100" t="str">
        <f>_xlfn.XLOOKUP(A493,'Patient Demographics'!A493:A1492,'Patient Demographics'!H493:H1492,"Not Found")</f>
        <v>Adult</v>
      </c>
      <c r="C493" s="100" t="str">
        <f>_xlfn.XLOOKUP(A493,'Patient Demographics'!A493:A1492,'Patient Demographics'!L493:L1492,"Not Found")</f>
        <v>West</v>
      </c>
      <c r="D493" s="100" t="str">
        <f>_xlfn.XLOOKUP(A493,'Patient Demographics'!A:A,'Patient Demographics'!J:J,"Not Found")</f>
        <v>Maharashtra</v>
      </c>
      <c r="E493" s="100">
        <f>_xlfn.XLOOKUP(A493,'Billing Details'!A493:A1492,'Billing Details'!E493:E1492,"Not Found")</f>
        <v>100</v>
      </c>
      <c r="F493" s="100">
        <f>_xlfn.XLOOKUP(A493,'Billing Details'!A493:A1492,'Billing Details'!M493:M1492,"Not Found")</f>
        <v>51.38</v>
      </c>
      <c r="G493" s="100">
        <f>_xlfn.XLOOKUP(A493,'Patient Health Records'!A493:A1492,'Patient Health Records'!G493:G1492,"Not Found")</f>
        <v>86.1</v>
      </c>
      <c r="H493" s="17" t="str">
        <f>_xlfn.XLOOKUP(A493,'Patient Demographics'!A493:A1492,'Patient Demographics'!C493:C1492,"Not Found")</f>
        <v>Female</v>
      </c>
      <c r="I493" s="100" t="str">
        <f>_xlfn.XLOOKUP(A493,'Patient Health Records'!A493:A1492,'Patient Health Records'!B493:B1492,"Not Found")</f>
        <v>O+</v>
      </c>
      <c r="J493" s="100" t="b">
        <f>_xlfn.XLOOKUP(A493,'Patient Health Records'!A493:A1492,'Patient Health Records'!H493:H1492,"Not Found")</f>
        <v>0</v>
      </c>
      <c r="K493" s="100" t="b">
        <f>_xlfn.XLOOKUP(A493,'Patient Health Records'!A493:A1492,'Patient Health Records'!J493:J1492,"Not Found")</f>
        <v>0</v>
      </c>
      <c r="L493" s="100" t="b">
        <f>_xlfn.XLOOKUP(A493,'Billing Details'!A:A,'Billing Details'!K:K,"Not Found")</f>
        <v>1</v>
      </c>
      <c r="M493" s="100" t="str">
        <f>_xlfn.XLOOKUP(A493,'Patient Education'!A:A,'Patient Education'!B:B,"Not Found")</f>
        <v>School</v>
      </c>
      <c r="N493" s="100" t="str">
        <f>_xlfn.XLOOKUP(A493,'Patient Education'!A:A,'Patient Education'!C:C,"None")</f>
        <v>Driver</v>
      </c>
      <c r="O493" s="100">
        <f>_xlfn.XLOOKUP(A493,'Patient Demographics'!A:A,'Patient Demographics'!I:I,"Not Found")</f>
        <v>20</v>
      </c>
      <c r="P493" s="100" t="str" cm="1">
        <f t="array" ref="P493">_xlfn.IFS(
 O493 &lt;= 2, "Very Low",
 O493 &lt;= 5, "Low",
 O493 &lt;= 10, "Lower-Middle",
 O493 &lt;= 25, "Middle",
 O493 &lt;= 50, "Upper-Middle",
 O493 &lt;= 100, "High",
 O493 &lt;= 200, "Very High",
 O493 &lt;= 400, "Ultra High"
)</f>
        <v>Middle</v>
      </c>
      <c r="Q493" s="33">
        <f>_xlfn.XLOOKUP(A493,'Patient Health Records'!A:A,'Patient Health Records'!E:E,"Not Found")</f>
        <v>28.114285714285714</v>
      </c>
      <c r="R493" s="100" t="b">
        <f>_xlfn.XLOOKUP(A493,'Patient Health Records'!A493:A1492,'Patient Health Records'!T493:T1492,"Not Found")</f>
        <v>1</v>
      </c>
      <c r="S493" s="100" t="b" cm="1">
        <f t="array" ref="S493">_xlfn.SWITCH(R493, "Yes", TRUE, "No", FALSE, R493)</f>
        <v>1</v>
      </c>
      <c r="T493" s="100" t="str">
        <f>_xlfn.XLOOKUP(A493,'Patient Health Records'!A:A,'Patient Health Records'!V:V,"Not Found")</f>
        <v>Diabetes</v>
      </c>
      <c r="U493" s="100" t="str">
        <f>_xlfn.XLOOKUP(A493,'Patient Health Records'!A:A,'Patient Health Records'!X:X,"Not Found")</f>
        <v>Recovered</v>
      </c>
      <c r="V493" s="100" t="b">
        <f>_xlfn.XLOOKUP(A493,'Billing Details'!A:A,'Billing Details'!K:K,"Not Found")</f>
        <v>1</v>
      </c>
      <c r="W493" s="100" t="str">
        <f>_xlfn.XLOOKUP(A493,'Billing Details'!A:A,'Billing Details'!J:J,"Not Found")</f>
        <v>Aetna</v>
      </c>
      <c r="X493" s="100" t="b">
        <f>_xlfn.XLOOKUP(A493,'Patient Health Records'!A:A,'Patient Health Records'!P:P,"Not Found")</f>
        <v>1</v>
      </c>
      <c r="Y493" s="100" t="b" cm="1">
        <f t="array" ref="Y493">_xlfn.SWITCH(X493, "Yes", TRUE, "No", FALSE, X493)</f>
        <v>1</v>
      </c>
      <c r="Z493" s="100" t="b">
        <f>_xlfn.XLOOKUP(A493,'Patient Health Records'!A:A,'Patient Health Records'!T:T,"Not Found")</f>
        <v>1</v>
      </c>
      <c r="AA493" s="100" t="b" cm="1">
        <f t="array" ref="AA493">_xlfn.SWITCH(Z493, "Yes", TRUE, "No", FALSE, Z493)</f>
        <v>1</v>
      </c>
      <c r="AB493" s="100" t="b">
        <f>_xlfn.XLOOKUP(A493,'Patient Health Records'!A:A,'Patient Health Records'!K:K,"Not Found")</f>
        <v>1</v>
      </c>
      <c r="AC493" s="100" t="b" cm="1">
        <f t="array" ref="AC493">_xlfn.SWITCH(AB493, "Yes", TRUE, "No", FALSE, AB493)</f>
        <v>1</v>
      </c>
    </row>
    <row r="494" spans="1:29">
      <c r="A494" s="2" t="s">
        <v>816</v>
      </c>
      <c r="B494" s="100" t="str">
        <f>_xlfn.XLOOKUP(A494,'Patient Demographics'!A494:A1493,'Patient Demographics'!H494:H1493,"Not Found")</f>
        <v>Senior</v>
      </c>
      <c r="C494" s="100" t="str">
        <f>_xlfn.XLOOKUP(A494,'Patient Demographics'!A494:A1493,'Patient Demographics'!L494:L1493,"Not Found")</f>
        <v>North</v>
      </c>
      <c r="D494" s="100" t="str">
        <f>_xlfn.XLOOKUP(A494,'Patient Demographics'!A:A,'Patient Demographics'!J:J,"Not Found")</f>
        <v>Uttar Pradesh</v>
      </c>
      <c r="E494" s="100">
        <f>_xlfn.XLOOKUP(A494,'Billing Details'!A494:A1493,'Billing Details'!E494:E1493,"Not Found")</f>
        <v>300000</v>
      </c>
      <c r="F494" s="100">
        <f>_xlfn.XLOOKUP(A494,'Billing Details'!A494:A1493,'Billing Details'!M494:M1493,"Not Found")</f>
        <v>211507.65</v>
      </c>
      <c r="G494" s="100">
        <f>_xlfn.XLOOKUP(A494,'Patient Health Records'!A494:A1493,'Patient Health Records'!G494:G1493,"Not Found")</f>
        <v>90.8</v>
      </c>
      <c r="H494" s="17" t="str">
        <f>_xlfn.XLOOKUP(A494,'Patient Demographics'!A494:A1493,'Patient Demographics'!C494:C1493,"Not Found")</f>
        <v>Male</v>
      </c>
      <c r="I494" s="100" t="str">
        <f>_xlfn.XLOOKUP(A494,'Patient Health Records'!A494:A1493,'Patient Health Records'!B494:B1493,"Not Found")</f>
        <v>B+</v>
      </c>
      <c r="J494" s="100" t="b">
        <f>_xlfn.XLOOKUP(A494,'Patient Health Records'!A494:A1493,'Patient Health Records'!H494:H1493,"Not Found")</f>
        <v>0</v>
      </c>
      <c r="K494" s="100" t="b">
        <f>_xlfn.XLOOKUP(A494,'Patient Health Records'!A494:A1493,'Patient Health Records'!J494:J1493,"Not Found")</f>
        <v>1</v>
      </c>
      <c r="L494" s="100" t="b">
        <f>_xlfn.XLOOKUP(A494,'Billing Details'!A:A,'Billing Details'!K:K,"Not Found")</f>
        <v>1</v>
      </c>
      <c r="M494" s="100" t="str">
        <f>_xlfn.XLOOKUP(A494,'Patient Education'!A:A,'Patient Education'!B:B,"Not Found")</f>
        <v>Master's Degree</v>
      </c>
      <c r="N494" s="100" t="str">
        <f>_xlfn.XLOOKUP(A494,'Patient Education'!A:A,'Patient Education'!C:C,"None")</f>
        <v>Doctor</v>
      </c>
      <c r="O494" s="100">
        <f>_xlfn.XLOOKUP(A494,'Patient Demographics'!A:A,'Patient Demographics'!I:I,"Not Found")</f>
        <v>5</v>
      </c>
      <c r="P494" s="100" t="str" cm="1">
        <f t="array" ref="P494">_xlfn.IFS(
 O494 &lt;= 2, "Very Low",
 O494 &lt;= 5, "Low",
 O494 &lt;= 10, "Lower-Middle",
 O494 &lt;= 25, "Middle",
 O494 &lt;= 50, "Upper-Middle",
 O494 &lt;= 100, "High",
 O494 &lt;= 200, "Very High",
 O494 &lt;= 400, "Ultra High"
)</f>
        <v>Low</v>
      </c>
      <c r="Q494" s="33">
        <f>_xlfn.XLOOKUP(A494,'Patient Health Records'!A:A,'Patient Health Records'!E:E,"Not Found")</f>
        <v>33.759666864961339</v>
      </c>
      <c r="R494" s="100" t="b">
        <f>_xlfn.XLOOKUP(A494,'Patient Health Records'!A494:A1493,'Patient Health Records'!T494:T1493,"Not Found")</f>
        <v>1</v>
      </c>
      <c r="S494" s="100" t="b" cm="1">
        <f t="array" ref="S494">_xlfn.SWITCH(R494, "Yes", TRUE, "No", FALSE, R494)</f>
        <v>1</v>
      </c>
      <c r="T494" s="100" t="str">
        <f>_xlfn.XLOOKUP(A494,'Patient Health Records'!A:A,'Patient Health Records'!V:V,"Not Found")</f>
        <v>Respiratory Infection</v>
      </c>
      <c r="U494" s="100" t="str">
        <f>_xlfn.XLOOKUP(A494,'Patient Health Records'!A:A,'Patient Health Records'!X:X,"Not Found")</f>
        <v>Ongoing Treatment</v>
      </c>
      <c r="V494" s="100" t="b">
        <f>_xlfn.XLOOKUP(A494,'Billing Details'!A:A,'Billing Details'!K:K,"Not Found")</f>
        <v>1</v>
      </c>
      <c r="W494" s="100" t="str">
        <f>_xlfn.XLOOKUP(A494,'Billing Details'!A:A,'Billing Details'!J:J,"Not Found")</f>
        <v>Cigna</v>
      </c>
      <c r="X494" s="100" t="b">
        <f>_xlfn.XLOOKUP(A494,'Patient Health Records'!A:A,'Patient Health Records'!P:P,"Not Found")</f>
        <v>1</v>
      </c>
      <c r="Y494" s="100" t="b" cm="1">
        <f t="array" ref="Y494">_xlfn.SWITCH(X494, "Yes", TRUE, "No", FALSE, X494)</f>
        <v>1</v>
      </c>
      <c r="Z494" s="100" t="b">
        <f>_xlfn.XLOOKUP(A494,'Patient Health Records'!A:A,'Patient Health Records'!T:T,"Not Found")</f>
        <v>1</v>
      </c>
      <c r="AA494" s="100" t="b" cm="1">
        <f t="array" ref="AA494">_xlfn.SWITCH(Z494, "Yes", TRUE, "No", FALSE, Z494)</f>
        <v>1</v>
      </c>
      <c r="AB494" s="100" t="b">
        <f>_xlfn.XLOOKUP(A494,'Patient Health Records'!A:A,'Patient Health Records'!K:K,"Not Found")</f>
        <v>1</v>
      </c>
      <c r="AC494" s="100" t="b" cm="1">
        <f t="array" ref="AC494">_xlfn.SWITCH(AB494, "Yes", TRUE, "No", FALSE, AB494)</f>
        <v>1</v>
      </c>
    </row>
    <row r="495" spans="1:29">
      <c r="A495" s="2" t="s">
        <v>818</v>
      </c>
      <c r="B495" s="100" t="str">
        <f>_xlfn.XLOOKUP(A495,'Patient Demographics'!A495:A1494,'Patient Demographics'!H495:H1494,"Not Found")</f>
        <v>Adult</v>
      </c>
      <c r="C495" s="100" t="str">
        <f>_xlfn.XLOOKUP(A495,'Patient Demographics'!A495:A1494,'Patient Demographics'!L495:L1494,"Not Found")</f>
        <v>South</v>
      </c>
      <c r="D495" s="100" t="str">
        <f>_xlfn.XLOOKUP(A495,'Patient Demographics'!A:A,'Patient Demographics'!J:J,"Not Found")</f>
        <v>Tamil Nadu</v>
      </c>
      <c r="E495" s="100">
        <f>_xlfn.XLOOKUP(A495,'Billing Details'!A495:A1494,'Billing Details'!E495:E1494,"Not Found")</f>
        <v>500</v>
      </c>
      <c r="F495" s="100">
        <f>_xlfn.XLOOKUP(A495,'Billing Details'!A495:A1494,'Billing Details'!M495:M1494,"Not Found")</f>
        <v>284.92</v>
      </c>
      <c r="G495" s="100">
        <f>_xlfn.XLOOKUP(A495,'Patient Health Records'!A495:A1494,'Patient Health Records'!G495:G1494,"Not Found")</f>
        <v>56.6</v>
      </c>
      <c r="H495" s="17" t="str">
        <f>_xlfn.XLOOKUP(A495,'Patient Demographics'!A495:A1494,'Patient Demographics'!C495:C1494,"Not Found")</f>
        <v>Female</v>
      </c>
      <c r="I495" s="100" t="str">
        <f>_xlfn.XLOOKUP(A495,'Patient Health Records'!A495:A1494,'Patient Health Records'!B495:B1494,"Not Found")</f>
        <v>A+</v>
      </c>
      <c r="J495" s="100" t="b">
        <f>_xlfn.XLOOKUP(A495,'Patient Health Records'!A495:A1494,'Patient Health Records'!H495:H1494,"Not Found")</f>
        <v>0</v>
      </c>
      <c r="K495" s="100" t="b">
        <f>_xlfn.XLOOKUP(A495,'Patient Health Records'!A495:A1494,'Patient Health Records'!J495:J1494,"Not Found")</f>
        <v>0</v>
      </c>
      <c r="L495" s="100" t="b">
        <f>_xlfn.XLOOKUP(A495,'Billing Details'!A:A,'Billing Details'!K:K,"Not Found")</f>
        <v>1</v>
      </c>
      <c r="M495" s="100" t="str">
        <f>_xlfn.XLOOKUP(A495,'Patient Education'!A:A,'Patient Education'!B:B,"Not Found")</f>
        <v>School</v>
      </c>
      <c r="N495" s="100" t="str">
        <f>_xlfn.XLOOKUP(A495,'Patient Education'!A:A,'Patient Education'!C:C,"None")</f>
        <v>Retail Worker</v>
      </c>
      <c r="O495" s="100">
        <f>_xlfn.XLOOKUP(A495,'Patient Demographics'!A:A,'Patient Demographics'!I:I,"Not Found")</f>
        <v>15</v>
      </c>
      <c r="P495" s="100" t="str" cm="1">
        <f t="array" ref="P495">_xlfn.IFS(
 O495 &lt;= 2, "Very Low",
 O495 &lt;= 5, "Low",
 O495 &lt;= 10, "Lower-Middle",
 O495 &lt;= 25, "Middle",
 O495 &lt;= 50, "Upper-Middle",
 O495 &lt;= 100, "High",
 O495 &lt;= 200, "Very High",
 O495 &lt;= 400, "Ultra High"
)</f>
        <v>Middle</v>
      </c>
      <c r="Q495" s="33">
        <f>_xlfn.XLOOKUP(A495,'Patient Health Records'!A:A,'Patient Health Records'!E:E,"Not Found")</f>
        <v>22.109374999999996</v>
      </c>
      <c r="R495" s="100" t="b">
        <f>_xlfn.XLOOKUP(A495,'Patient Health Records'!A495:A1494,'Patient Health Records'!T495:T1494,"Not Found")</f>
        <v>0</v>
      </c>
      <c r="S495" s="100" t="b" cm="1">
        <f t="array" ref="S495">_xlfn.SWITCH(R495, "Yes", TRUE, "No", FALSE, R495)</f>
        <v>0</v>
      </c>
      <c r="T495" s="100" t="str">
        <f>_xlfn.XLOOKUP(A495,'Patient Health Records'!A:A,'Patient Health Records'!V:V,"Not Found")</f>
        <v>Diabetes</v>
      </c>
      <c r="U495" s="100" t="str">
        <f>_xlfn.XLOOKUP(A495,'Patient Health Records'!A:A,'Patient Health Records'!X:X,"Not Found")</f>
        <v>Critical</v>
      </c>
      <c r="V495" s="100" t="b">
        <f>_xlfn.XLOOKUP(A495,'Billing Details'!A:A,'Billing Details'!K:K,"Not Found")</f>
        <v>1</v>
      </c>
      <c r="W495" s="100" t="str">
        <f>_xlfn.XLOOKUP(A495,'Billing Details'!A:A,'Billing Details'!J:J,"Not Found")</f>
        <v>Medicare</v>
      </c>
      <c r="X495" s="100" t="b">
        <f>_xlfn.XLOOKUP(A495,'Patient Health Records'!A:A,'Patient Health Records'!P:P,"Not Found")</f>
        <v>0</v>
      </c>
      <c r="Y495" s="100" t="b" cm="1">
        <f t="array" ref="Y495">_xlfn.SWITCH(X495, "Yes", TRUE, "No", FALSE, X495)</f>
        <v>0</v>
      </c>
      <c r="Z495" s="100" t="b">
        <f>_xlfn.XLOOKUP(A495,'Patient Health Records'!A:A,'Patient Health Records'!T:T,"Not Found")</f>
        <v>0</v>
      </c>
      <c r="AA495" s="100" t="b" cm="1">
        <f t="array" ref="AA495">_xlfn.SWITCH(Z495, "Yes", TRUE, "No", FALSE, Z495)</f>
        <v>0</v>
      </c>
      <c r="AB495" s="100" t="b">
        <f>_xlfn.XLOOKUP(A495,'Patient Health Records'!A:A,'Patient Health Records'!K:K,"Not Found")</f>
        <v>0</v>
      </c>
      <c r="AC495" s="100" t="b" cm="1">
        <f t="array" ref="AC495">_xlfn.SWITCH(AB495, "Yes", TRUE, "No", FALSE, AB495)</f>
        <v>0</v>
      </c>
    </row>
    <row r="496" spans="1:29">
      <c r="A496" s="2" t="s">
        <v>820</v>
      </c>
      <c r="B496" s="100" t="str">
        <f>_xlfn.XLOOKUP(A496,'Patient Demographics'!A496:A1495,'Patient Demographics'!H496:H1495,"Not Found")</f>
        <v>Middle-aged</v>
      </c>
      <c r="C496" s="100" t="str">
        <f>_xlfn.XLOOKUP(A496,'Patient Demographics'!A496:A1495,'Patient Demographics'!L496:L1495,"Not Found")</f>
        <v>South</v>
      </c>
      <c r="D496" s="100" t="str">
        <f>_xlfn.XLOOKUP(A496,'Patient Demographics'!A:A,'Patient Demographics'!J:J,"Not Found")</f>
        <v>Karnataka</v>
      </c>
      <c r="E496" s="100">
        <f>_xlfn.XLOOKUP(A496,'Billing Details'!A496:A1495,'Billing Details'!E496:E1495,"Not Found")</f>
        <v>300000</v>
      </c>
      <c r="F496" s="100">
        <f>_xlfn.XLOOKUP(A496,'Billing Details'!A496:A1495,'Billing Details'!M496:M1495,"Not Found")</f>
        <v>185608.34999999998</v>
      </c>
      <c r="G496" s="100">
        <f>_xlfn.XLOOKUP(A496,'Patient Health Records'!A496:A1495,'Patient Health Records'!G496:G1495,"Not Found")</f>
        <v>89.2</v>
      </c>
      <c r="H496" s="17" t="str">
        <f>_xlfn.XLOOKUP(A496,'Patient Demographics'!A496:A1495,'Patient Demographics'!C496:C1495,"Not Found")</f>
        <v>Male</v>
      </c>
      <c r="I496" s="100" t="str">
        <f>_xlfn.XLOOKUP(A496,'Patient Health Records'!A496:A1495,'Patient Health Records'!B496:B1495,"Not Found")</f>
        <v>B-</v>
      </c>
      <c r="J496" s="100" t="b">
        <f>_xlfn.XLOOKUP(A496,'Patient Health Records'!A496:A1495,'Patient Health Records'!H496:H1495,"Not Found")</f>
        <v>1</v>
      </c>
      <c r="K496" s="100" t="b">
        <f>_xlfn.XLOOKUP(A496,'Patient Health Records'!A496:A1495,'Patient Health Records'!J496:J1495,"Not Found")</f>
        <v>0</v>
      </c>
      <c r="L496" s="100" t="b">
        <f>_xlfn.XLOOKUP(A496,'Billing Details'!A:A,'Billing Details'!K:K,"Not Found")</f>
        <v>1</v>
      </c>
      <c r="M496" s="100" t="str">
        <f>_xlfn.XLOOKUP(A496,'Patient Education'!A:A,'Patient Education'!B:B,"Not Found")</f>
        <v>Master's Degree</v>
      </c>
      <c r="N496" s="100" t="str">
        <f>_xlfn.XLOOKUP(A496,'Patient Education'!A:A,'Patient Education'!C:C,"None")</f>
        <v>Manager</v>
      </c>
      <c r="O496" s="100">
        <f>_xlfn.XLOOKUP(A496,'Patient Demographics'!A:A,'Patient Demographics'!I:I,"Not Found")</f>
        <v>2</v>
      </c>
      <c r="P496" s="100" t="str" cm="1">
        <f t="array" ref="P496">_xlfn.IFS(
 O496 &lt;= 2, "Very Low",
 O496 &lt;= 5, "Low",
 O496 &lt;= 10, "Lower-Middle",
 O496 &lt;= 25, "Middle",
 O496 &lt;= 50, "Upper-Middle",
 O496 &lt;= 100, "High",
 O496 &lt;= 200, "Very High",
 O496 &lt;= 400, "Ultra High"
)</f>
        <v>Very Low</v>
      </c>
      <c r="Q496" s="33">
        <f>_xlfn.XLOOKUP(A496,'Patient Health Records'!A:A,'Patient Health Records'!E:E,"Not Found")</f>
        <v>32.370445637973582</v>
      </c>
      <c r="R496" s="100" t="b">
        <f>_xlfn.XLOOKUP(A496,'Patient Health Records'!A496:A1495,'Patient Health Records'!T496:T1495,"Not Found")</f>
        <v>1</v>
      </c>
      <c r="S496" s="100" t="b" cm="1">
        <f t="array" ref="S496">_xlfn.SWITCH(R496, "Yes", TRUE, "No", FALSE, R496)</f>
        <v>1</v>
      </c>
      <c r="T496" s="100" t="str">
        <f>_xlfn.XLOOKUP(A496,'Patient Health Records'!A:A,'Patient Health Records'!V:V,"Not Found")</f>
        <v>Fractured Arm</v>
      </c>
      <c r="U496" s="100" t="str">
        <f>_xlfn.XLOOKUP(A496,'Patient Health Records'!A:A,'Patient Health Records'!X:X,"Not Found")</f>
        <v>Critical</v>
      </c>
      <c r="V496" s="100" t="b">
        <f>_xlfn.XLOOKUP(A496,'Billing Details'!A:A,'Billing Details'!K:K,"Not Found")</f>
        <v>1</v>
      </c>
      <c r="W496" s="100" t="str">
        <f>_xlfn.XLOOKUP(A496,'Billing Details'!A:A,'Billing Details'!J:J,"Not Found")</f>
        <v>Cigna</v>
      </c>
      <c r="X496" s="100" t="b">
        <f>_xlfn.XLOOKUP(A496,'Patient Health Records'!A:A,'Patient Health Records'!P:P,"Not Found")</f>
        <v>1</v>
      </c>
      <c r="Y496" s="100" t="b" cm="1">
        <f t="array" ref="Y496">_xlfn.SWITCH(X496, "Yes", TRUE, "No", FALSE, X496)</f>
        <v>1</v>
      </c>
      <c r="Z496" s="100" t="b">
        <f>_xlfn.XLOOKUP(A496,'Patient Health Records'!A:A,'Patient Health Records'!T:T,"Not Found")</f>
        <v>1</v>
      </c>
      <c r="AA496" s="100" t="b" cm="1">
        <f t="array" ref="AA496">_xlfn.SWITCH(Z496, "Yes", TRUE, "No", FALSE, Z496)</f>
        <v>1</v>
      </c>
      <c r="AB496" s="100" t="b">
        <f>_xlfn.XLOOKUP(A496,'Patient Health Records'!A:A,'Patient Health Records'!K:K,"Not Found")</f>
        <v>1</v>
      </c>
      <c r="AC496" s="100" t="b" cm="1">
        <f t="array" ref="AC496">_xlfn.SWITCH(AB496, "Yes", TRUE, "No", FALSE, AB496)</f>
        <v>1</v>
      </c>
    </row>
    <row r="497" spans="1:29">
      <c r="A497" s="2" t="s">
        <v>821</v>
      </c>
      <c r="B497" s="100" t="str">
        <f>_xlfn.XLOOKUP(A497,'Patient Demographics'!A497:A1496,'Patient Demographics'!H497:H1496,"Not Found")</f>
        <v>Middle-aged</v>
      </c>
      <c r="C497" s="100" t="str">
        <f>_xlfn.XLOOKUP(A497,'Patient Demographics'!A497:A1496,'Patient Demographics'!L497:L1496,"Not Found")</f>
        <v>East</v>
      </c>
      <c r="D497" s="100" t="str">
        <f>_xlfn.XLOOKUP(A497,'Patient Demographics'!A:A,'Patient Demographics'!J:J,"Not Found")</f>
        <v>West Bengal</v>
      </c>
      <c r="E497" s="100">
        <f>_xlfn.XLOOKUP(A497,'Billing Details'!A497:A1496,'Billing Details'!E497:E1496,"Not Found")</f>
        <v>20000</v>
      </c>
      <c r="F497" s="100">
        <f>_xlfn.XLOOKUP(A497,'Billing Details'!A497:A1496,'Billing Details'!M497:M1496,"Not Found")</f>
        <v>16429.98</v>
      </c>
      <c r="G497" s="100">
        <f>_xlfn.XLOOKUP(A497,'Patient Health Records'!A497:A1496,'Patient Health Records'!G497:G1496,"Not Found")</f>
        <v>60.3</v>
      </c>
      <c r="H497" s="17" t="str">
        <f>_xlfn.XLOOKUP(A497,'Patient Demographics'!A497:A1496,'Patient Demographics'!C497:C1496,"Not Found")</f>
        <v>Male</v>
      </c>
      <c r="I497" s="100" t="str">
        <f>_xlfn.XLOOKUP(A497,'Patient Health Records'!A497:A1496,'Patient Health Records'!B497:B1496,"Not Found")</f>
        <v>O+</v>
      </c>
      <c r="J497" s="100" t="b">
        <f>_xlfn.XLOOKUP(A497,'Patient Health Records'!A497:A1496,'Patient Health Records'!H497:H1496,"Not Found")</f>
        <v>0</v>
      </c>
      <c r="K497" s="100" t="b">
        <f>_xlfn.XLOOKUP(A497,'Patient Health Records'!A497:A1496,'Patient Health Records'!J497:J1496,"Not Found")</f>
        <v>1</v>
      </c>
      <c r="L497" s="100" t="b">
        <f>_xlfn.XLOOKUP(A497,'Billing Details'!A:A,'Billing Details'!K:K,"Not Found")</f>
        <v>1</v>
      </c>
      <c r="M497" s="100" t="str">
        <f>_xlfn.XLOOKUP(A497,'Patient Education'!A:A,'Patient Education'!B:B,"Not Found")</f>
        <v>Master's Degree</v>
      </c>
      <c r="N497" s="100" t="str">
        <f>_xlfn.XLOOKUP(A497,'Patient Education'!A:A,'Patient Education'!C:C,"None")</f>
        <v>Software Engineer</v>
      </c>
      <c r="O497" s="100">
        <f>_xlfn.XLOOKUP(A497,'Patient Demographics'!A:A,'Patient Demographics'!I:I,"Not Found")</f>
        <v>20</v>
      </c>
      <c r="P497" s="100" t="str" cm="1">
        <f t="array" ref="P497">_xlfn.IFS(
 O497 &lt;= 2, "Very Low",
 O497 &lt;= 5, "Low",
 O497 &lt;= 10, "Lower-Middle",
 O497 &lt;= 25, "Middle",
 O497 &lt;= 50, "Upper-Middle",
 O497 &lt;= 100, "High",
 O497 &lt;= 200, "Very High",
 O497 &lt;= 400, "Ultra High"
)</f>
        <v>Middle</v>
      </c>
      <c r="Q497" s="33">
        <f>_xlfn.XLOOKUP(A497,'Patient Health Records'!A:A,'Patient Health Records'!E:E,"Not Found")</f>
        <v>22.976680384087786</v>
      </c>
      <c r="R497" s="100" t="b">
        <f>_xlfn.XLOOKUP(A497,'Patient Health Records'!A497:A1496,'Patient Health Records'!T497:T1496,"Not Found")</f>
        <v>0</v>
      </c>
      <c r="S497" s="100" t="b" cm="1">
        <f t="array" ref="S497">_xlfn.SWITCH(R497, "Yes", TRUE, "No", FALSE, R497)</f>
        <v>0</v>
      </c>
      <c r="T497" s="100" t="str">
        <f>_xlfn.XLOOKUP(A497,'Patient Health Records'!A:A,'Patient Health Records'!V:V,"Not Found")</f>
        <v>Kidney Stones</v>
      </c>
      <c r="U497" s="100" t="str">
        <f>_xlfn.XLOOKUP(A497,'Patient Health Records'!A:A,'Patient Health Records'!X:X,"Not Found")</f>
        <v>Critical</v>
      </c>
      <c r="V497" s="100" t="b">
        <f>_xlfn.XLOOKUP(A497,'Billing Details'!A:A,'Billing Details'!K:K,"Not Found")</f>
        <v>1</v>
      </c>
      <c r="W497" s="100" t="str">
        <f>_xlfn.XLOOKUP(A497,'Billing Details'!A:A,'Billing Details'!J:J,"Not Found")</f>
        <v>Medicare</v>
      </c>
      <c r="X497" s="100" t="b">
        <f>_xlfn.XLOOKUP(A497,'Patient Health Records'!A:A,'Patient Health Records'!P:P,"Not Found")</f>
        <v>0</v>
      </c>
      <c r="Y497" s="100" t="b" cm="1">
        <f t="array" ref="Y497">_xlfn.SWITCH(X497, "Yes", TRUE, "No", FALSE, X497)</f>
        <v>0</v>
      </c>
      <c r="Z497" s="100" t="b">
        <f>_xlfn.XLOOKUP(A497,'Patient Health Records'!A:A,'Patient Health Records'!T:T,"Not Found")</f>
        <v>0</v>
      </c>
      <c r="AA497" s="100" t="b" cm="1">
        <f t="array" ref="AA497">_xlfn.SWITCH(Z497, "Yes", TRUE, "No", FALSE, Z497)</f>
        <v>0</v>
      </c>
      <c r="AB497" s="100" t="b">
        <f>_xlfn.XLOOKUP(A497,'Patient Health Records'!A:A,'Patient Health Records'!K:K,"Not Found")</f>
        <v>0</v>
      </c>
      <c r="AC497" s="100" t="b" cm="1">
        <f t="array" ref="AC497">_xlfn.SWITCH(AB497, "Yes", TRUE, "No", FALSE, AB497)</f>
        <v>0</v>
      </c>
    </row>
    <row r="498" spans="1:29">
      <c r="A498" s="2" t="s">
        <v>822</v>
      </c>
      <c r="B498" s="100" t="str">
        <f>_xlfn.XLOOKUP(A498,'Patient Demographics'!A498:A1497,'Patient Demographics'!H498:H1497,"Not Found")</f>
        <v>Middle-aged</v>
      </c>
      <c r="C498" s="100" t="str">
        <f>_xlfn.XLOOKUP(A498,'Patient Demographics'!A498:A1497,'Patient Demographics'!L498:L1497,"Not Found")</f>
        <v>West</v>
      </c>
      <c r="D498" s="100" t="str">
        <f>_xlfn.XLOOKUP(A498,'Patient Demographics'!A:A,'Patient Demographics'!J:J,"Not Found")</f>
        <v>Maharashtra</v>
      </c>
      <c r="E498" s="100">
        <f>_xlfn.XLOOKUP(A498,'Billing Details'!A498:A1497,'Billing Details'!E498:E1497,"Not Found")</f>
        <v>3000</v>
      </c>
      <c r="F498" s="100">
        <f>_xlfn.XLOOKUP(A498,'Billing Details'!A498:A1497,'Billing Details'!M498:M1497,"Not Found")</f>
        <v>1761.06</v>
      </c>
      <c r="G498" s="100">
        <f>_xlfn.XLOOKUP(A498,'Patient Health Records'!A498:A1497,'Patient Health Records'!G498:G1497,"Not Found")</f>
        <v>55.5</v>
      </c>
      <c r="H498" s="17" t="str">
        <f>_xlfn.XLOOKUP(A498,'Patient Demographics'!A498:A1497,'Patient Demographics'!C498:C1497,"Not Found")</f>
        <v>Male</v>
      </c>
      <c r="I498" s="100" t="str">
        <f>_xlfn.XLOOKUP(A498,'Patient Health Records'!A498:A1497,'Patient Health Records'!B498:B1497,"Not Found")</f>
        <v>A-</v>
      </c>
      <c r="J498" s="100" t="b">
        <f>_xlfn.XLOOKUP(A498,'Patient Health Records'!A498:A1497,'Patient Health Records'!H498:H1497,"Not Found")</f>
        <v>0</v>
      </c>
      <c r="K498" s="100" t="b">
        <f>_xlfn.XLOOKUP(A498,'Patient Health Records'!A498:A1497,'Patient Health Records'!J498:J1497,"Not Found")</f>
        <v>0</v>
      </c>
      <c r="L498" s="100" t="b">
        <f>_xlfn.XLOOKUP(A498,'Billing Details'!A:A,'Billing Details'!K:K,"Not Found")</f>
        <v>1</v>
      </c>
      <c r="M498" s="100" t="str">
        <f>_xlfn.XLOOKUP(A498,'Patient Education'!A:A,'Patient Education'!B:B,"Not Found")</f>
        <v>High School</v>
      </c>
      <c r="N498" s="100" t="str">
        <f>_xlfn.XLOOKUP(A498,'Patient Education'!A:A,'Patient Education'!C:C,"None")</f>
        <v>Unemployed</v>
      </c>
      <c r="O498" s="100">
        <f>_xlfn.XLOOKUP(A498,'Patient Demographics'!A:A,'Patient Demographics'!I:I,"Not Found")</f>
        <v>5</v>
      </c>
      <c r="P498" s="100" t="str" cm="1">
        <f t="array" ref="P498">_xlfn.IFS(
 O498 &lt;= 2, "Very Low",
 O498 &lt;= 5, "Low",
 O498 &lt;= 10, "Lower-Middle",
 O498 &lt;= 25, "Middle",
 O498 &lt;= 50, "Upper-Middle",
 O498 &lt;= 100, "High",
 O498 &lt;= 200, "Very High",
 O498 &lt;= 400, "Ultra High"
)</f>
        <v>Low</v>
      </c>
      <c r="Q498" s="33">
        <f>_xlfn.XLOOKUP(A498,'Patient Health Records'!A:A,'Patient Health Records'!E:E,"Not Found")</f>
        <v>20.140804180577735</v>
      </c>
      <c r="R498" s="100" t="b">
        <f>_xlfn.XLOOKUP(A498,'Patient Health Records'!A498:A1497,'Patient Health Records'!T498:T1497,"Not Found")</f>
        <v>0</v>
      </c>
      <c r="S498" s="100" t="b" cm="1">
        <f t="array" ref="S498">_xlfn.SWITCH(R498, "Yes", TRUE, "No", FALSE, R498)</f>
        <v>0</v>
      </c>
      <c r="T498" s="100" t="str">
        <f>_xlfn.XLOOKUP(A498,'Patient Health Records'!A:A,'Patient Health Records'!V:V,"Not Found")</f>
        <v>Prostate Cancer</v>
      </c>
      <c r="U498" s="100" t="str">
        <f>_xlfn.XLOOKUP(A498,'Patient Health Records'!A:A,'Patient Health Records'!X:X,"Not Found")</f>
        <v>Critical</v>
      </c>
      <c r="V498" s="100" t="b">
        <f>_xlfn.XLOOKUP(A498,'Billing Details'!A:A,'Billing Details'!K:K,"Not Found")</f>
        <v>1</v>
      </c>
      <c r="W498" s="100" t="str">
        <f>_xlfn.XLOOKUP(A498,'Billing Details'!A:A,'Billing Details'!J:J,"Not Found")</f>
        <v>Cigna</v>
      </c>
      <c r="X498" s="100" t="b">
        <f>_xlfn.XLOOKUP(A498,'Patient Health Records'!A:A,'Patient Health Records'!P:P,"Not Found")</f>
        <v>0</v>
      </c>
      <c r="Y498" s="100" t="b" cm="1">
        <f t="array" ref="Y498">_xlfn.SWITCH(X498, "Yes", TRUE, "No", FALSE, X498)</f>
        <v>0</v>
      </c>
      <c r="Z498" s="100" t="b">
        <f>_xlfn.XLOOKUP(A498,'Patient Health Records'!A:A,'Patient Health Records'!T:T,"Not Found")</f>
        <v>0</v>
      </c>
      <c r="AA498" s="100" t="b" cm="1">
        <f t="array" ref="AA498">_xlfn.SWITCH(Z498, "Yes", TRUE, "No", FALSE, Z498)</f>
        <v>0</v>
      </c>
      <c r="AB498" s="100" t="b">
        <f>_xlfn.XLOOKUP(A498,'Patient Health Records'!A:A,'Patient Health Records'!K:K,"Not Found")</f>
        <v>0</v>
      </c>
      <c r="AC498" s="100" t="b" cm="1">
        <f t="array" ref="AC498">_xlfn.SWITCH(AB498, "Yes", TRUE, "No", FALSE, AB498)</f>
        <v>0</v>
      </c>
    </row>
    <row r="499" spans="1:29">
      <c r="A499" s="2" t="s">
        <v>824</v>
      </c>
      <c r="B499" s="100" t="str">
        <f>_xlfn.XLOOKUP(A499,'Patient Demographics'!A499:A1498,'Patient Demographics'!H499:H1498,"Not Found")</f>
        <v>Middle-aged</v>
      </c>
      <c r="C499" s="100" t="str">
        <f>_xlfn.XLOOKUP(A499,'Patient Demographics'!A499:A1498,'Patient Demographics'!L499:L1498,"Not Found")</f>
        <v>North</v>
      </c>
      <c r="D499" s="100" t="str">
        <f>_xlfn.XLOOKUP(A499,'Patient Demographics'!A:A,'Patient Demographics'!J:J,"Not Found")</f>
        <v>Uttar Pradesh</v>
      </c>
      <c r="E499" s="100">
        <f>_xlfn.XLOOKUP(A499,'Billing Details'!A499:A1498,'Billing Details'!E499:E1498,"Not Found")</f>
        <v>60000</v>
      </c>
      <c r="F499" s="100">
        <f>_xlfn.XLOOKUP(A499,'Billing Details'!A499:A1498,'Billing Details'!M499:M1498,"Not Found")</f>
        <v>38814.75</v>
      </c>
      <c r="G499" s="100">
        <f>_xlfn.XLOOKUP(A499,'Patient Health Records'!A499:A1498,'Patient Health Records'!G499:G1498,"Not Found")</f>
        <v>91.9</v>
      </c>
      <c r="H499" s="17" t="str">
        <f>_xlfn.XLOOKUP(A499,'Patient Demographics'!A499:A1498,'Patient Demographics'!C499:C1498,"Not Found")</f>
        <v>Female</v>
      </c>
      <c r="I499" s="100" t="str">
        <f>_xlfn.XLOOKUP(A499,'Patient Health Records'!A499:A1498,'Patient Health Records'!B499:B1498,"Not Found")</f>
        <v>O-</v>
      </c>
      <c r="J499" s="100" t="b">
        <f>_xlfn.XLOOKUP(A499,'Patient Health Records'!A499:A1498,'Patient Health Records'!H499:H1498,"Not Found")</f>
        <v>1</v>
      </c>
      <c r="K499" s="100" t="b">
        <f>_xlfn.XLOOKUP(A499,'Patient Health Records'!A499:A1498,'Patient Health Records'!J499:J1498,"Not Found")</f>
        <v>1</v>
      </c>
      <c r="L499" s="100" t="b">
        <f>_xlfn.XLOOKUP(A499,'Billing Details'!A:A,'Billing Details'!K:K,"Not Found")</f>
        <v>1</v>
      </c>
      <c r="M499" s="100" t="str">
        <f>_xlfn.XLOOKUP(A499,'Patient Education'!A:A,'Patient Education'!B:B,"Not Found")</f>
        <v>Master's Degree</v>
      </c>
      <c r="N499" s="100" t="str">
        <f>_xlfn.XLOOKUP(A499,'Patient Education'!A:A,'Patient Education'!C:C,"None")</f>
        <v>Software Engineer</v>
      </c>
      <c r="O499" s="100">
        <f>_xlfn.XLOOKUP(A499,'Patient Demographics'!A:A,'Patient Demographics'!I:I,"Not Found")</f>
        <v>2</v>
      </c>
      <c r="P499" s="100" t="str" cm="1">
        <f t="array" ref="P499">_xlfn.IFS(
 O499 &lt;= 2, "Very Low",
 O499 &lt;= 5, "Low",
 O499 &lt;= 10, "Lower-Middle",
 O499 &lt;= 25, "Middle",
 O499 &lt;= 50, "Upper-Middle",
 O499 &lt;= 100, "High",
 O499 &lt;= 200, "Very High",
 O499 &lt;= 400, "Ultra High"
)</f>
        <v>Very Low</v>
      </c>
      <c r="Q499" s="33">
        <f>_xlfn.XLOOKUP(A499,'Patient Health Records'!A:A,'Patient Health Records'!E:E,"Not Found")</f>
        <v>28.682001185980464</v>
      </c>
      <c r="R499" s="100" t="b">
        <f>_xlfn.XLOOKUP(A499,'Patient Health Records'!A499:A1498,'Patient Health Records'!T499:T1498,"Not Found")</f>
        <v>1</v>
      </c>
      <c r="S499" s="100" t="b" cm="1">
        <f t="array" ref="S499">_xlfn.SWITCH(R499, "Yes", TRUE, "No", FALSE, R499)</f>
        <v>1</v>
      </c>
      <c r="T499" s="100" t="str">
        <f>_xlfn.XLOOKUP(A499,'Patient Health Records'!A:A,'Patient Health Records'!V:V,"Not Found")</f>
        <v>Appendicitis</v>
      </c>
      <c r="U499" s="100" t="str">
        <f>_xlfn.XLOOKUP(A499,'Patient Health Records'!A:A,'Patient Health Records'!X:X,"Not Found")</f>
        <v>Recovered</v>
      </c>
      <c r="V499" s="100" t="b">
        <f>_xlfn.XLOOKUP(A499,'Billing Details'!A:A,'Billing Details'!K:K,"Not Found")</f>
        <v>1</v>
      </c>
      <c r="W499" s="100" t="str">
        <f>_xlfn.XLOOKUP(A499,'Billing Details'!A:A,'Billing Details'!J:J,"Not Found")</f>
        <v>UnitedHealthcare</v>
      </c>
      <c r="X499" s="100" t="b">
        <f>_xlfn.XLOOKUP(A499,'Patient Health Records'!A:A,'Patient Health Records'!P:P,"Not Found")</f>
        <v>0</v>
      </c>
      <c r="Y499" s="100" t="b" cm="1">
        <f t="array" ref="Y499">_xlfn.SWITCH(X499, "Yes", TRUE, "No", FALSE, X499)</f>
        <v>0</v>
      </c>
      <c r="Z499" s="100" t="b">
        <f>_xlfn.XLOOKUP(A499,'Patient Health Records'!A:A,'Patient Health Records'!T:T,"Not Found")</f>
        <v>1</v>
      </c>
      <c r="AA499" s="100" t="b" cm="1">
        <f t="array" ref="AA499">_xlfn.SWITCH(Z499, "Yes", TRUE, "No", FALSE, Z499)</f>
        <v>1</v>
      </c>
      <c r="AB499" s="100" t="b">
        <f>_xlfn.XLOOKUP(A499,'Patient Health Records'!A:A,'Patient Health Records'!K:K,"Not Found")</f>
        <v>0</v>
      </c>
      <c r="AC499" s="100" t="b" cm="1">
        <f t="array" ref="AC499">_xlfn.SWITCH(AB499, "Yes", TRUE, "No", FALSE, AB499)</f>
        <v>0</v>
      </c>
    </row>
    <row r="500" spans="1:29">
      <c r="A500" s="2" t="s">
        <v>825</v>
      </c>
      <c r="B500" s="100" t="str">
        <f>_xlfn.XLOOKUP(A500,'Patient Demographics'!A500:A1499,'Patient Demographics'!H500:H1499,"Not Found")</f>
        <v>Middle-aged</v>
      </c>
      <c r="C500" s="100" t="str">
        <f>_xlfn.XLOOKUP(A500,'Patient Demographics'!A500:A1499,'Patient Demographics'!L500:L1499,"Not Found")</f>
        <v>West</v>
      </c>
      <c r="D500" s="100" t="str">
        <f>_xlfn.XLOOKUP(A500,'Patient Demographics'!A:A,'Patient Demographics'!J:J,"Not Found")</f>
        <v>Gujarat</v>
      </c>
      <c r="E500" s="100">
        <f>_xlfn.XLOOKUP(A500,'Billing Details'!A500:A1499,'Billing Details'!E500:E1499,"Not Found")</f>
        <v>100</v>
      </c>
      <c r="F500" s="100">
        <f>_xlfn.XLOOKUP(A500,'Billing Details'!A500:A1499,'Billing Details'!M500:M1499,"Not Found")</f>
        <v>0</v>
      </c>
      <c r="G500" s="100">
        <f>_xlfn.XLOOKUP(A500,'Patient Health Records'!A500:A1499,'Patient Health Records'!G500:G1499,"Not Found")</f>
        <v>47.9</v>
      </c>
      <c r="H500" s="17" t="str">
        <f>_xlfn.XLOOKUP(A500,'Patient Demographics'!A500:A1499,'Patient Demographics'!C500:C1499,"Not Found")</f>
        <v>Female</v>
      </c>
      <c r="I500" s="100" t="str">
        <f>_xlfn.XLOOKUP(A500,'Patient Health Records'!A500:A1499,'Patient Health Records'!B500:B1499,"Not Found")</f>
        <v>B-</v>
      </c>
      <c r="J500" s="100" t="b">
        <f>_xlfn.XLOOKUP(A500,'Patient Health Records'!A500:A1499,'Patient Health Records'!H500:H1499,"Not Found")</f>
        <v>0</v>
      </c>
      <c r="K500" s="100" t="b">
        <f>_xlfn.XLOOKUP(A500,'Patient Health Records'!A500:A1499,'Patient Health Records'!J500:J1499,"Not Found")</f>
        <v>0</v>
      </c>
      <c r="L500" s="100" t="b">
        <f>_xlfn.XLOOKUP(A500,'Billing Details'!A:A,'Billing Details'!K:K,"Not Found")</f>
        <v>0</v>
      </c>
      <c r="M500" s="100" t="str">
        <f>_xlfn.XLOOKUP(A500,'Patient Education'!A:A,'Patient Education'!B:B,"Not Found")</f>
        <v>Master's Degree</v>
      </c>
      <c r="N500" s="100" t="str">
        <f>_xlfn.XLOOKUP(A500,'Patient Education'!A:A,'Patient Education'!C:C,"None")</f>
        <v>Manager</v>
      </c>
      <c r="O500" s="100">
        <f>_xlfn.XLOOKUP(A500,'Patient Demographics'!A:A,'Patient Demographics'!I:I,"Not Found")</f>
        <v>400</v>
      </c>
      <c r="P500" s="100" t="str" cm="1">
        <f t="array" ref="P500">_xlfn.IFS(
 O500 &lt;= 2, "Very Low",
 O500 &lt;= 5, "Low",
 O500 &lt;= 10, "Lower-Middle",
 O500 &lt;= 25, "Middle",
 O500 &lt;= 50, "Upper-Middle",
 O500 &lt;= 100, "High",
 O500 &lt;= 200, "Very High",
 O500 &lt;= 400, "Ultra High"
)</f>
        <v>Ultra High</v>
      </c>
      <c r="Q500" s="33">
        <f>_xlfn.XLOOKUP(A500,'Patient Health Records'!A:A,'Patient Health Records'!E:E,"Not Found")</f>
        <v>20.732340720221607</v>
      </c>
      <c r="R500" s="100" t="b">
        <f>_xlfn.XLOOKUP(A500,'Patient Health Records'!A500:A1499,'Patient Health Records'!T500:T1499,"Not Found")</f>
        <v>0</v>
      </c>
      <c r="S500" s="100" t="b" cm="1">
        <f t="array" ref="S500">_xlfn.SWITCH(R500, "Yes", TRUE, "No", FALSE, R500)</f>
        <v>0</v>
      </c>
      <c r="T500" s="100" t="str">
        <f>_xlfn.XLOOKUP(A500,'Patient Health Records'!A:A,'Patient Health Records'!V:V,"Not Found")</f>
        <v>Appendicitis</v>
      </c>
      <c r="U500" s="100" t="str">
        <f>_xlfn.XLOOKUP(A500,'Patient Health Records'!A:A,'Patient Health Records'!X:X,"Not Found")</f>
        <v>Recovered</v>
      </c>
      <c r="V500" s="100" t="b">
        <f>_xlfn.XLOOKUP(A500,'Billing Details'!A:A,'Billing Details'!K:K,"Not Found")</f>
        <v>0</v>
      </c>
      <c r="W500" s="100">
        <f>_xlfn.XLOOKUP(A500,'Billing Details'!A:A,'Billing Details'!J:J,"Not Found")</f>
        <v>0</v>
      </c>
      <c r="X500" s="100" t="b">
        <f>_xlfn.XLOOKUP(A500,'Patient Health Records'!A:A,'Patient Health Records'!P:P,"Not Found")</f>
        <v>0</v>
      </c>
      <c r="Y500" s="100" t="b" cm="1">
        <f t="array" ref="Y500">_xlfn.SWITCH(X500, "Yes", TRUE, "No", FALSE, X500)</f>
        <v>0</v>
      </c>
      <c r="Z500" s="100" t="b">
        <f>_xlfn.XLOOKUP(A500,'Patient Health Records'!A:A,'Patient Health Records'!T:T,"Not Found")</f>
        <v>0</v>
      </c>
      <c r="AA500" s="100" t="b" cm="1">
        <f t="array" ref="AA500">_xlfn.SWITCH(Z500, "Yes", TRUE, "No", FALSE, Z500)</f>
        <v>0</v>
      </c>
      <c r="AB500" s="100" t="b">
        <f>_xlfn.XLOOKUP(A500,'Patient Health Records'!A:A,'Patient Health Records'!K:K,"Not Found")</f>
        <v>0</v>
      </c>
      <c r="AC500" s="100" t="b" cm="1">
        <f t="array" ref="AC500">_xlfn.SWITCH(AB500, "Yes", TRUE, "No", FALSE, AB500)</f>
        <v>0</v>
      </c>
    </row>
    <row r="501" spans="1:29">
      <c r="A501" s="2" t="s">
        <v>826</v>
      </c>
      <c r="B501" s="100" t="str">
        <f>_xlfn.XLOOKUP(A501,'Patient Demographics'!A501:A1500,'Patient Demographics'!H501:H1500,"Not Found")</f>
        <v>Senior</v>
      </c>
      <c r="C501" s="100" t="str">
        <f>_xlfn.XLOOKUP(A501,'Patient Demographics'!A501:A1500,'Patient Demographics'!L501:L1500,"Not Found")</f>
        <v>South</v>
      </c>
      <c r="D501" s="100" t="str">
        <f>_xlfn.XLOOKUP(A501,'Patient Demographics'!A:A,'Patient Demographics'!J:J,"Not Found")</f>
        <v>Tamil Nadu</v>
      </c>
      <c r="E501" s="100">
        <f>_xlfn.XLOOKUP(A501,'Billing Details'!A501:A1500,'Billing Details'!E501:E1500,"Not Found")</f>
        <v>40000</v>
      </c>
      <c r="F501" s="100">
        <f>_xlfn.XLOOKUP(A501,'Billing Details'!A501:A1500,'Billing Details'!M501:M1500,"Not Found")</f>
        <v>30912.5</v>
      </c>
      <c r="G501" s="100">
        <f>_xlfn.XLOOKUP(A501,'Patient Health Records'!A501:A1500,'Patient Health Records'!G501:G1500,"Not Found")</f>
        <v>70.900000000000006</v>
      </c>
      <c r="H501" s="17" t="str">
        <f>_xlfn.XLOOKUP(A501,'Patient Demographics'!A501:A1500,'Patient Demographics'!C501:C1500,"Not Found")</f>
        <v>Female</v>
      </c>
      <c r="I501" s="100" t="str">
        <f>_xlfn.XLOOKUP(A501,'Patient Health Records'!A501:A1500,'Patient Health Records'!B501:B1500,"Not Found")</f>
        <v>A+</v>
      </c>
      <c r="J501" s="100" t="b">
        <f>_xlfn.XLOOKUP(A501,'Patient Health Records'!A501:A1500,'Patient Health Records'!H501:H1500,"Not Found")</f>
        <v>1</v>
      </c>
      <c r="K501" s="100" t="b">
        <f>_xlfn.XLOOKUP(A501,'Patient Health Records'!A501:A1500,'Patient Health Records'!J501:J1500,"Not Found")</f>
        <v>1</v>
      </c>
      <c r="L501" s="100" t="b">
        <f>_xlfn.XLOOKUP(A501,'Billing Details'!A:A,'Billing Details'!K:K,"Not Found")</f>
        <v>1</v>
      </c>
      <c r="M501" s="100" t="str">
        <f>_xlfn.XLOOKUP(A501,'Patient Education'!A:A,'Patient Education'!B:B,"Not Found")</f>
        <v>Bachelor's Degree</v>
      </c>
      <c r="N501" s="100" t="str">
        <f>_xlfn.XLOOKUP(A501,'Patient Education'!A:A,'Patient Education'!C:C,"None")</f>
        <v>Teacher</v>
      </c>
      <c r="O501" s="100">
        <f>_xlfn.XLOOKUP(A501,'Patient Demographics'!A:A,'Patient Demographics'!I:I,"Not Found")</f>
        <v>30</v>
      </c>
      <c r="P501" s="100" t="str" cm="1">
        <f t="array" ref="P501">_xlfn.IFS(
 O501 &lt;= 2, "Very Low",
 O501 &lt;= 5, "Low",
 O501 &lt;= 10, "Lower-Middle",
 O501 &lt;= 25, "Middle",
 O501 &lt;= 50, "Upper-Middle",
 O501 &lt;= 100, "High",
 O501 &lt;= 200, "Very High",
 O501 &lt;= 400, "Ultra High"
)</f>
        <v>Upper-Middle</v>
      </c>
      <c r="Q501" s="33">
        <f>_xlfn.XLOOKUP(A501,'Patient Health Records'!A:A,'Patient Health Records'!E:E,"Not Found")</f>
        <v>26.36079714455682</v>
      </c>
      <c r="R501" s="100" t="b">
        <f>_xlfn.XLOOKUP(A501,'Patient Health Records'!A501:A1500,'Patient Health Records'!T501:T1500,"Not Found")</f>
        <v>0</v>
      </c>
      <c r="S501" s="100" t="b" cm="1">
        <f t="array" ref="S501">_xlfn.SWITCH(R501, "Yes", TRUE, "No", FALSE, R501)</f>
        <v>0</v>
      </c>
      <c r="T501" s="100" t="str">
        <f>_xlfn.XLOOKUP(A501,'Patient Health Records'!A:A,'Patient Health Records'!V:V,"Not Found")</f>
        <v>Osteoarthritis</v>
      </c>
      <c r="U501" s="100" t="str">
        <f>_xlfn.XLOOKUP(A501,'Patient Health Records'!A:A,'Patient Health Records'!X:X,"Not Found")</f>
        <v>Recovered</v>
      </c>
      <c r="V501" s="100" t="b">
        <f>_xlfn.XLOOKUP(A501,'Billing Details'!A:A,'Billing Details'!K:K,"Not Found")</f>
        <v>1</v>
      </c>
      <c r="W501" s="100" t="str">
        <f>_xlfn.XLOOKUP(A501,'Billing Details'!A:A,'Billing Details'!J:J,"Not Found")</f>
        <v>UnitedHealthcare</v>
      </c>
      <c r="X501" s="100" t="b">
        <f>_xlfn.XLOOKUP(A501,'Patient Health Records'!A:A,'Patient Health Records'!P:P,"Not Found")</f>
        <v>0</v>
      </c>
      <c r="Y501" s="100" t="b" cm="1">
        <f t="array" ref="Y501">_xlfn.SWITCH(X501, "Yes", TRUE, "No", FALSE, X501)</f>
        <v>0</v>
      </c>
      <c r="Z501" s="100" t="b">
        <f>_xlfn.XLOOKUP(A501,'Patient Health Records'!A:A,'Patient Health Records'!T:T,"Not Found")</f>
        <v>0</v>
      </c>
      <c r="AA501" s="100" t="b" cm="1">
        <f t="array" ref="AA501">_xlfn.SWITCH(Z501, "Yes", TRUE, "No", FALSE, Z501)</f>
        <v>0</v>
      </c>
      <c r="AB501" s="100" t="b">
        <f>_xlfn.XLOOKUP(A501,'Patient Health Records'!A:A,'Patient Health Records'!K:K,"Not Found")</f>
        <v>0</v>
      </c>
      <c r="AC501" s="100" t="b" cm="1">
        <f t="array" ref="AC501">_xlfn.SWITCH(AB501, "Yes", TRUE, "No", FALSE, AB501)</f>
        <v>0</v>
      </c>
    </row>
    <row r="502" spans="1:29">
      <c r="A502" s="2" t="s">
        <v>827</v>
      </c>
      <c r="B502" s="100" t="str">
        <f>_xlfn.XLOOKUP(A502,'Patient Demographics'!A502:A1501,'Patient Demographics'!H502:H1501,"Not Found")</f>
        <v>Adult</v>
      </c>
      <c r="C502" s="100" t="str">
        <f>_xlfn.XLOOKUP(A502,'Patient Demographics'!A502:A1501,'Patient Demographics'!L502:L1501,"Not Found")</f>
        <v>North</v>
      </c>
      <c r="D502" s="100" t="str">
        <f>_xlfn.XLOOKUP(A502,'Patient Demographics'!A:A,'Patient Demographics'!J:J,"Not Found")</f>
        <v>Uttar Pradesh</v>
      </c>
      <c r="E502" s="100">
        <f>_xlfn.XLOOKUP(A502,'Billing Details'!A502:A1501,'Billing Details'!E502:E1501,"Not Found")</f>
        <v>18000</v>
      </c>
      <c r="F502" s="100">
        <f>_xlfn.XLOOKUP(A502,'Billing Details'!A502:A1501,'Billing Details'!M502:M1501,"Not Found")</f>
        <v>15163.32</v>
      </c>
      <c r="G502" s="100">
        <f>_xlfn.XLOOKUP(A502,'Patient Health Records'!A502:A1501,'Patient Health Records'!G502:G1501,"Not Found")</f>
        <v>87.8</v>
      </c>
      <c r="H502" s="17" t="str">
        <f>_xlfn.XLOOKUP(A502,'Patient Demographics'!A502:A1501,'Patient Demographics'!C502:C1501,"Not Found")</f>
        <v>Female</v>
      </c>
      <c r="I502" s="100" t="str">
        <f>_xlfn.XLOOKUP(A502,'Patient Health Records'!A502:A1501,'Patient Health Records'!B502:B1501,"Not Found")</f>
        <v>A+</v>
      </c>
      <c r="J502" s="100" t="b">
        <f>_xlfn.XLOOKUP(A502,'Patient Health Records'!A502:A1501,'Patient Health Records'!H502:H1501,"Not Found")</f>
        <v>0</v>
      </c>
      <c r="K502" s="100" t="b">
        <f>_xlfn.XLOOKUP(A502,'Patient Health Records'!A502:A1501,'Patient Health Records'!J502:J1501,"Not Found")</f>
        <v>0</v>
      </c>
      <c r="L502" s="100" t="b">
        <f>_xlfn.XLOOKUP(A502,'Billing Details'!A:A,'Billing Details'!K:K,"Not Found")</f>
        <v>1</v>
      </c>
      <c r="M502" s="100" t="str">
        <f>_xlfn.XLOOKUP(A502,'Patient Education'!A:A,'Patient Education'!B:B,"Not Found")</f>
        <v>Master's Degree</v>
      </c>
      <c r="N502" s="100" t="str">
        <f>_xlfn.XLOOKUP(A502,'Patient Education'!A:A,'Patient Education'!C:C,"None")</f>
        <v>Manager</v>
      </c>
      <c r="O502" s="100">
        <f>_xlfn.XLOOKUP(A502,'Patient Demographics'!A:A,'Patient Demographics'!I:I,"Not Found")</f>
        <v>3</v>
      </c>
      <c r="P502" s="100" t="str" cm="1">
        <f t="array" ref="P502">_xlfn.IFS(
 O502 &lt;= 2, "Very Low",
 O502 &lt;= 5, "Low",
 O502 &lt;= 10, "Lower-Middle",
 O502 &lt;= 25, "Middle",
 O502 &lt;= 50, "Upper-Middle",
 O502 &lt;= 100, "High",
 O502 &lt;= 200, "Very High",
 O502 &lt;= 400, "Ultra High"
)</f>
        <v>Low</v>
      </c>
      <c r="Q502" s="33">
        <f>_xlfn.XLOOKUP(A502,'Patient Health Records'!A:A,'Patient Health Records'!E:E,"Not Found")</f>
        <v>30.380622837370243</v>
      </c>
      <c r="R502" s="100" t="b">
        <f>_xlfn.XLOOKUP(A502,'Patient Health Records'!A502:A1501,'Patient Health Records'!T502:T1501,"Not Found")</f>
        <v>1</v>
      </c>
      <c r="S502" s="100" t="b" cm="1">
        <f t="array" ref="S502">_xlfn.SWITCH(R502, "Yes", TRUE, "No", FALSE, R502)</f>
        <v>1</v>
      </c>
      <c r="T502" s="100" t="str">
        <f>_xlfn.XLOOKUP(A502,'Patient Health Records'!A:A,'Patient Health Records'!V:V,"Not Found")</f>
        <v>Heart Disease</v>
      </c>
      <c r="U502" s="100" t="str">
        <f>_xlfn.XLOOKUP(A502,'Patient Health Records'!A:A,'Patient Health Records'!X:X,"Not Found")</f>
        <v>Recovered</v>
      </c>
      <c r="V502" s="100" t="b">
        <f>_xlfn.XLOOKUP(A502,'Billing Details'!A:A,'Billing Details'!K:K,"Not Found")</f>
        <v>1</v>
      </c>
      <c r="W502" s="100" t="str">
        <f>_xlfn.XLOOKUP(A502,'Billing Details'!A:A,'Billing Details'!J:J,"Not Found")</f>
        <v>Cigna</v>
      </c>
      <c r="X502" s="100" t="b">
        <f>_xlfn.XLOOKUP(A502,'Patient Health Records'!A:A,'Patient Health Records'!P:P,"Not Found")</f>
        <v>1</v>
      </c>
      <c r="Y502" s="100" t="b" cm="1">
        <f t="array" ref="Y502">_xlfn.SWITCH(X502, "Yes", TRUE, "No", FALSE, X502)</f>
        <v>1</v>
      </c>
      <c r="Z502" s="100" t="b">
        <f>_xlfn.XLOOKUP(A502,'Patient Health Records'!A:A,'Patient Health Records'!T:T,"Not Found")</f>
        <v>1</v>
      </c>
      <c r="AA502" s="100" t="b" cm="1">
        <f t="array" ref="AA502">_xlfn.SWITCH(Z502, "Yes", TRUE, "No", FALSE, Z502)</f>
        <v>1</v>
      </c>
      <c r="AB502" s="100" t="b">
        <f>_xlfn.XLOOKUP(A502,'Patient Health Records'!A:A,'Patient Health Records'!K:K,"Not Found")</f>
        <v>0</v>
      </c>
      <c r="AC502" s="100" t="b" cm="1">
        <f t="array" ref="AC502">_xlfn.SWITCH(AB502, "Yes", TRUE, "No", FALSE, AB502)</f>
        <v>0</v>
      </c>
    </row>
    <row r="503" spans="1:29">
      <c r="A503" s="2" t="s">
        <v>828</v>
      </c>
      <c r="B503" s="100" t="str">
        <f>_xlfn.XLOOKUP(A503,'Patient Demographics'!A503:A1502,'Patient Demographics'!H503:H1502,"Not Found")</f>
        <v>Middle-aged</v>
      </c>
      <c r="C503" s="100" t="str">
        <f>_xlfn.XLOOKUP(A503,'Patient Demographics'!A503:A1502,'Patient Demographics'!L503:L1502,"Not Found")</f>
        <v>South</v>
      </c>
      <c r="D503" s="100" t="str">
        <f>_xlfn.XLOOKUP(A503,'Patient Demographics'!A:A,'Patient Demographics'!J:J,"Not Found")</f>
        <v>Tamil Nadu</v>
      </c>
      <c r="E503" s="100">
        <f>_xlfn.XLOOKUP(A503,'Billing Details'!A503:A1502,'Billing Details'!E503:E1502,"Not Found")</f>
        <v>24000</v>
      </c>
      <c r="F503" s="100">
        <f>_xlfn.XLOOKUP(A503,'Billing Details'!A503:A1502,'Billing Details'!M503:M1502,"Not Found")</f>
        <v>15407.22</v>
      </c>
      <c r="G503" s="100">
        <f>_xlfn.XLOOKUP(A503,'Patient Health Records'!A503:A1502,'Patient Health Records'!G503:G1502,"Not Found")</f>
        <v>94.4</v>
      </c>
      <c r="H503" s="17" t="str">
        <f>_xlfn.XLOOKUP(A503,'Patient Demographics'!A503:A1502,'Patient Demographics'!C503:C1502,"Not Found")</f>
        <v>Male</v>
      </c>
      <c r="I503" s="100" t="str">
        <f>_xlfn.XLOOKUP(A503,'Patient Health Records'!A503:A1502,'Patient Health Records'!B503:B1502,"Not Found")</f>
        <v>A+</v>
      </c>
      <c r="J503" s="100" t="b">
        <f>_xlfn.XLOOKUP(A503,'Patient Health Records'!A503:A1502,'Patient Health Records'!H503:H1502,"Not Found")</f>
        <v>0</v>
      </c>
      <c r="K503" s="100" t="b">
        <f>_xlfn.XLOOKUP(A503,'Patient Health Records'!A503:A1502,'Patient Health Records'!J503:J1502,"Not Found")</f>
        <v>0</v>
      </c>
      <c r="L503" s="100" t="b">
        <f>_xlfn.XLOOKUP(A503,'Billing Details'!A:A,'Billing Details'!K:K,"Not Found")</f>
        <v>1</v>
      </c>
      <c r="M503" s="100" t="str">
        <f>_xlfn.XLOOKUP(A503,'Patient Education'!A:A,'Patient Education'!B:B,"Not Found")</f>
        <v>Master's Degree</v>
      </c>
      <c r="N503" s="100" t="str">
        <f>_xlfn.XLOOKUP(A503,'Patient Education'!A:A,'Patient Education'!C:C,"None")</f>
        <v>Manager</v>
      </c>
      <c r="O503" s="100">
        <f>_xlfn.XLOOKUP(A503,'Patient Demographics'!A:A,'Patient Demographics'!I:I,"Not Found")</f>
        <v>15</v>
      </c>
      <c r="P503" s="100" t="str" cm="1">
        <f t="array" ref="P503">_xlfn.IFS(
 O503 &lt;= 2, "Very Low",
 O503 &lt;= 5, "Low",
 O503 &lt;= 10, "Lower-Middle",
 O503 &lt;= 25, "Middle",
 O503 &lt;= 50, "Upper-Middle",
 O503 &lt;= 100, "High",
 O503 &lt;= 200, "Very High",
 O503 &lt;= 400, "Ultra High"
)</f>
        <v>Middle</v>
      </c>
      <c r="Q503" s="33">
        <f>_xlfn.XLOOKUP(A503,'Patient Health Records'!A:A,'Patient Health Records'!E:E,"Not Found")</f>
        <v>29.79421790178008</v>
      </c>
      <c r="R503" s="100" t="b">
        <f>_xlfn.XLOOKUP(A503,'Patient Health Records'!A503:A1502,'Patient Health Records'!T503:T1502,"Not Found")</f>
        <v>1</v>
      </c>
      <c r="S503" s="100" t="b" cm="1">
        <f t="array" ref="S503">_xlfn.SWITCH(R503, "Yes", TRUE, "No", FALSE, R503)</f>
        <v>1</v>
      </c>
      <c r="T503" s="100" t="str">
        <f>_xlfn.XLOOKUP(A503,'Patient Health Records'!A:A,'Patient Health Records'!V:V,"Not Found")</f>
        <v>Respiratory Infection</v>
      </c>
      <c r="U503" s="100" t="str">
        <f>_xlfn.XLOOKUP(A503,'Patient Health Records'!A:A,'Patient Health Records'!X:X,"Not Found")</f>
        <v>Recovered</v>
      </c>
      <c r="V503" s="100" t="b">
        <f>_xlfn.XLOOKUP(A503,'Billing Details'!A:A,'Billing Details'!K:K,"Not Found")</f>
        <v>1</v>
      </c>
      <c r="W503" s="100" t="str">
        <f>_xlfn.XLOOKUP(A503,'Billing Details'!A:A,'Billing Details'!J:J,"Not Found")</f>
        <v>Medicare</v>
      </c>
      <c r="X503" s="100" t="b">
        <f>_xlfn.XLOOKUP(A503,'Patient Health Records'!A:A,'Patient Health Records'!P:P,"Not Found")</f>
        <v>1</v>
      </c>
      <c r="Y503" s="100" t="b" cm="1">
        <f t="array" ref="Y503">_xlfn.SWITCH(X503, "Yes", TRUE, "No", FALSE, X503)</f>
        <v>1</v>
      </c>
      <c r="Z503" s="100" t="b">
        <f>_xlfn.XLOOKUP(A503,'Patient Health Records'!A:A,'Patient Health Records'!T:T,"Not Found")</f>
        <v>1</v>
      </c>
      <c r="AA503" s="100" t="b" cm="1">
        <f t="array" ref="AA503">_xlfn.SWITCH(Z503, "Yes", TRUE, "No", FALSE, Z503)</f>
        <v>1</v>
      </c>
      <c r="AB503" s="100" t="b">
        <f>_xlfn.XLOOKUP(A503,'Patient Health Records'!A:A,'Patient Health Records'!K:K,"Not Found")</f>
        <v>1</v>
      </c>
      <c r="AC503" s="100" t="b" cm="1">
        <f t="array" ref="AC503">_xlfn.SWITCH(AB503, "Yes", TRUE, "No", FALSE, AB503)</f>
        <v>1</v>
      </c>
    </row>
    <row r="504" spans="1:29">
      <c r="A504" s="2" t="s">
        <v>829</v>
      </c>
      <c r="B504" s="100" t="str">
        <f>_xlfn.XLOOKUP(A504,'Patient Demographics'!A504:A1503,'Patient Demographics'!H504:H1503,"Not Found")</f>
        <v>Middle-aged</v>
      </c>
      <c r="C504" s="100" t="str">
        <f>_xlfn.XLOOKUP(A504,'Patient Demographics'!A504:A1503,'Patient Demographics'!L504:L1503,"Not Found")</f>
        <v>South</v>
      </c>
      <c r="D504" s="100" t="str">
        <f>_xlfn.XLOOKUP(A504,'Patient Demographics'!A:A,'Patient Demographics'!J:J,"Not Found")</f>
        <v>Tamil Nadu</v>
      </c>
      <c r="E504" s="100">
        <f>_xlfn.XLOOKUP(A504,'Billing Details'!A504:A1503,'Billing Details'!E504:E1503,"Not Found")</f>
        <v>18000</v>
      </c>
      <c r="F504" s="100">
        <f>_xlfn.XLOOKUP(A504,'Billing Details'!A504:A1503,'Billing Details'!M504:M1503,"Not Found")</f>
        <v>13926.54</v>
      </c>
      <c r="G504" s="100">
        <f>_xlfn.XLOOKUP(A504,'Patient Health Records'!A504:A1503,'Patient Health Records'!G504:G1503,"Not Found")</f>
        <v>79.5</v>
      </c>
      <c r="H504" s="17" t="str">
        <f>_xlfn.XLOOKUP(A504,'Patient Demographics'!A504:A1503,'Patient Demographics'!C504:C1503,"Not Found")</f>
        <v>Female</v>
      </c>
      <c r="I504" s="100" t="str">
        <f>_xlfn.XLOOKUP(A504,'Patient Health Records'!A504:A1503,'Patient Health Records'!B504:B1503,"Not Found")</f>
        <v>O+</v>
      </c>
      <c r="J504" s="100" t="b">
        <f>_xlfn.XLOOKUP(A504,'Patient Health Records'!A504:A1503,'Patient Health Records'!H504:H1503,"Not Found")</f>
        <v>0</v>
      </c>
      <c r="K504" s="100" t="b">
        <f>_xlfn.XLOOKUP(A504,'Patient Health Records'!A504:A1503,'Patient Health Records'!J504:J1503,"Not Found")</f>
        <v>0</v>
      </c>
      <c r="L504" s="100" t="b">
        <f>_xlfn.XLOOKUP(A504,'Billing Details'!A:A,'Billing Details'!K:K,"Not Found")</f>
        <v>1</v>
      </c>
      <c r="M504" s="100" t="str">
        <f>_xlfn.XLOOKUP(A504,'Patient Education'!A:A,'Patient Education'!B:B,"Not Found")</f>
        <v>High School</v>
      </c>
      <c r="N504" s="100" t="str">
        <f>_xlfn.XLOOKUP(A504,'Patient Education'!A:A,'Patient Education'!C:C,"None")</f>
        <v>Unemployed</v>
      </c>
      <c r="O504" s="100">
        <f>_xlfn.XLOOKUP(A504,'Patient Demographics'!A:A,'Patient Demographics'!I:I,"Not Found")</f>
        <v>30</v>
      </c>
      <c r="P504" s="100" t="str" cm="1">
        <f t="array" ref="P504">_xlfn.IFS(
 O504 &lt;= 2, "Very Low",
 O504 &lt;= 5, "Low",
 O504 &lt;= 10, "Lower-Middle",
 O504 &lt;= 25, "Middle",
 O504 &lt;= 50, "Upper-Middle",
 O504 &lt;= 100, "High",
 O504 &lt;= 200, "Very High",
 O504 &lt;= 400, "Ultra High"
)</f>
        <v>Upper-Middle</v>
      </c>
      <c r="Q504" s="33">
        <f>_xlfn.XLOOKUP(A504,'Patient Health Records'!A:A,'Patient Health Records'!E:E,"Not Found")</f>
        <v>28.850341123530267</v>
      </c>
      <c r="R504" s="100" t="b">
        <f>_xlfn.XLOOKUP(A504,'Patient Health Records'!A504:A1503,'Patient Health Records'!T504:T1503,"Not Found")</f>
        <v>1</v>
      </c>
      <c r="S504" s="100" t="b" cm="1">
        <f t="array" ref="S504">_xlfn.SWITCH(R504, "Yes", TRUE, "No", FALSE, R504)</f>
        <v>1</v>
      </c>
      <c r="T504" s="100" t="str">
        <f>_xlfn.XLOOKUP(A504,'Patient Health Records'!A:A,'Patient Health Records'!V:V,"Not Found")</f>
        <v>Fractured Leg</v>
      </c>
      <c r="U504" s="100" t="str">
        <f>_xlfn.XLOOKUP(A504,'Patient Health Records'!A:A,'Patient Health Records'!X:X,"Not Found")</f>
        <v>Recovered</v>
      </c>
      <c r="V504" s="100" t="b">
        <f>_xlfn.XLOOKUP(A504,'Billing Details'!A:A,'Billing Details'!K:K,"Not Found")</f>
        <v>1</v>
      </c>
      <c r="W504" s="100" t="str">
        <f>_xlfn.XLOOKUP(A504,'Billing Details'!A:A,'Billing Details'!J:J,"Not Found")</f>
        <v>Aetna</v>
      </c>
      <c r="X504" s="100" t="b">
        <f>_xlfn.XLOOKUP(A504,'Patient Health Records'!A:A,'Patient Health Records'!P:P,"Not Found")</f>
        <v>1</v>
      </c>
      <c r="Y504" s="100" t="b" cm="1">
        <f t="array" ref="Y504">_xlfn.SWITCH(X504, "Yes", TRUE, "No", FALSE, X504)</f>
        <v>1</v>
      </c>
      <c r="Z504" s="100" t="b">
        <f>_xlfn.XLOOKUP(A504,'Patient Health Records'!A:A,'Patient Health Records'!T:T,"Not Found")</f>
        <v>1</v>
      </c>
      <c r="AA504" s="100" t="b" cm="1">
        <f t="array" ref="AA504">_xlfn.SWITCH(Z504, "Yes", TRUE, "No", FALSE, Z504)</f>
        <v>1</v>
      </c>
      <c r="AB504" s="100" t="b">
        <f>_xlfn.XLOOKUP(A504,'Patient Health Records'!A:A,'Patient Health Records'!K:K,"Not Found")</f>
        <v>1</v>
      </c>
      <c r="AC504" s="100" t="b" cm="1">
        <f t="array" ref="AC504">_xlfn.SWITCH(AB504, "Yes", TRUE, "No", FALSE, AB504)</f>
        <v>1</v>
      </c>
    </row>
    <row r="505" spans="1:29">
      <c r="A505" s="2" t="s">
        <v>831</v>
      </c>
      <c r="B505" s="100" t="str">
        <f>_xlfn.XLOOKUP(A505,'Patient Demographics'!A505:A1504,'Patient Demographics'!H505:H1504,"Not Found")</f>
        <v>Adult</v>
      </c>
      <c r="C505" s="100" t="str">
        <f>_xlfn.XLOOKUP(A505,'Patient Demographics'!A505:A1504,'Patient Demographics'!L505:L1504,"Not Found")</f>
        <v>South</v>
      </c>
      <c r="D505" s="100" t="str">
        <f>_xlfn.XLOOKUP(A505,'Patient Demographics'!A:A,'Patient Demographics'!J:J,"Not Found")</f>
        <v>Tamil Nadu</v>
      </c>
      <c r="E505" s="100">
        <f>_xlfn.XLOOKUP(A505,'Billing Details'!A505:A1504,'Billing Details'!E505:E1504,"Not Found")</f>
        <v>800</v>
      </c>
      <c r="F505" s="100">
        <f>_xlfn.XLOOKUP(A505,'Billing Details'!A505:A1504,'Billing Details'!M505:M1504,"Not Found")</f>
        <v>675.79</v>
      </c>
      <c r="G505" s="100">
        <f>_xlfn.XLOOKUP(A505,'Patient Health Records'!A505:A1504,'Patient Health Records'!G505:G1504,"Not Found")</f>
        <v>95</v>
      </c>
      <c r="H505" s="17" t="str">
        <f>_xlfn.XLOOKUP(A505,'Patient Demographics'!A505:A1504,'Patient Demographics'!C505:C1504,"Not Found")</f>
        <v>Male</v>
      </c>
      <c r="I505" s="100" t="str">
        <f>_xlfn.XLOOKUP(A505,'Patient Health Records'!A505:A1504,'Patient Health Records'!B505:B1504,"Not Found")</f>
        <v>B+</v>
      </c>
      <c r="J505" s="100" t="b">
        <f>_xlfn.XLOOKUP(A505,'Patient Health Records'!A505:A1504,'Patient Health Records'!H505:H1504,"Not Found")</f>
        <v>0</v>
      </c>
      <c r="K505" s="100" t="b">
        <f>_xlfn.XLOOKUP(A505,'Patient Health Records'!A505:A1504,'Patient Health Records'!J505:J1504,"Not Found")</f>
        <v>1</v>
      </c>
      <c r="L505" s="100" t="b">
        <f>_xlfn.XLOOKUP(A505,'Billing Details'!A:A,'Billing Details'!K:K,"Not Found")</f>
        <v>1</v>
      </c>
      <c r="M505" s="100" t="str">
        <f>_xlfn.XLOOKUP(A505,'Patient Education'!A:A,'Patient Education'!B:B,"Not Found")</f>
        <v>School</v>
      </c>
      <c r="N505" s="100" t="str">
        <f>_xlfn.XLOOKUP(A505,'Patient Education'!A:A,'Patient Education'!C:C,"None")</f>
        <v>Driver</v>
      </c>
      <c r="O505" s="100">
        <f>_xlfn.XLOOKUP(A505,'Patient Demographics'!A:A,'Patient Demographics'!I:I,"Not Found")</f>
        <v>3</v>
      </c>
      <c r="P505" s="100" t="str" cm="1">
        <f t="array" ref="P505">_xlfn.IFS(
 O505 &lt;= 2, "Very Low",
 O505 &lt;= 5, "Low",
 O505 &lt;= 10, "Lower-Middle",
 O505 &lt;= 25, "Middle",
 O505 &lt;= 50, "Upper-Middle",
 O505 &lt;= 100, "High",
 O505 &lt;= 200, "Very High",
 O505 &lt;= 400, "Ultra High"
)</f>
        <v>Low</v>
      </c>
      <c r="Q505" s="33">
        <f>_xlfn.XLOOKUP(A505,'Patient Health Records'!A:A,'Patient Health Records'!E:E,"Not Found")</f>
        <v>29.983587930816814</v>
      </c>
      <c r="R505" s="100" t="b">
        <f>_xlfn.XLOOKUP(A505,'Patient Health Records'!A505:A1504,'Patient Health Records'!T505:T1504,"Not Found")</f>
        <v>1</v>
      </c>
      <c r="S505" s="100" t="b" cm="1">
        <f t="array" ref="S505">_xlfn.SWITCH(R505, "Yes", TRUE, "No", FALSE, R505)</f>
        <v>1</v>
      </c>
      <c r="T505" s="100" t="str">
        <f>_xlfn.XLOOKUP(A505,'Patient Health Records'!A:A,'Patient Health Records'!V:V,"Not Found")</f>
        <v>Diabetes</v>
      </c>
      <c r="U505" s="100" t="str">
        <f>_xlfn.XLOOKUP(A505,'Patient Health Records'!A:A,'Patient Health Records'!X:X,"Not Found")</f>
        <v>Recovered</v>
      </c>
      <c r="V505" s="100" t="b">
        <f>_xlfn.XLOOKUP(A505,'Billing Details'!A:A,'Billing Details'!K:K,"Not Found")</f>
        <v>1</v>
      </c>
      <c r="W505" s="100" t="str">
        <f>_xlfn.XLOOKUP(A505,'Billing Details'!A:A,'Billing Details'!J:J,"Not Found")</f>
        <v>Cigna</v>
      </c>
      <c r="X505" s="100" t="b">
        <f>_xlfn.XLOOKUP(A505,'Patient Health Records'!A:A,'Patient Health Records'!P:P,"Not Found")</f>
        <v>1</v>
      </c>
      <c r="Y505" s="100" t="b" cm="1">
        <f t="array" ref="Y505">_xlfn.SWITCH(X505, "Yes", TRUE, "No", FALSE, X505)</f>
        <v>1</v>
      </c>
      <c r="Z505" s="100" t="b">
        <f>_xlfn.XLOOKUP(A505,'Patient Health Records'!A:A,'Patient Health Records'!T:T,"Not Found")</f>
        <v>1</v>
      </c>
      <c r="AA505" s="100" t="b" cm="1">
        <f t="array" ref="AA505">_xlfn.SWITCH(Z505, "Yes", TRUE, "No", FALSE, Z505)</f>
        <v>1</v>
      </c>
      <c r="AB505" s="100" t="b">
        <f>_xlfn.XLOOKUP(A505,'Patient Health Records'!A:A,'Patient Health Records'!K:K,"Not Found")</f>
        <v>1</v>
      </c>
      <c r="AC505" s="100" t="b" cm="1">
        <f t="array" ref="AC505">_xlfn.SWITCH(AB505, "Yes", TRUE, "No", FALSE, AB505)</f>
        <v>1</v>
      </c>
    </row>
    <row r="506" spans="1:29">
      <c r="A506" s="2" t="s">
        <v>833</v>
      </c>
      <c r="B506" s="100" t="str">
        <f>_xlfn.XLOOKUP(A506,'Patient Demographics'!A506:A1505,'Patient Demographics'!H506:H1505,"Not Found")</f>
        <v>Middle-aged</v>
      </c>
      <c r="C506" s="100" t="str">
        <f>_xlfn.XLOOKUP(A506,'Patient Demographics'!A506:A1505,'Patient Demographics'!L506:L1505,"Not Found")</f>
        <v>East</v>
      </c>
      <c r="D506" s="100" t="str">
        <f>_xlfn.XLOOKUP(A506,'Patient Demographics'!A:A,'Patient Demographics'!J:J,"Not Found")</f>
        <v>West Bengal</v>
      </c>
      <c r="E506" s="100">
        <f>_xlfn.XLOOKUP(A506,'Billing Details'!A506:A1505,'Billing Details'!E506:E1505,"Not Found")</f>
        <v>3000</v>
      </c>
      <c r="F506" s="100">
        <f>_xlfn.XLOOKUP(A506,'Billing Details'!A506:A1505,'Billing Details'!M506:M1505,"Not Found")</f>
        <v>2550.7200000000003</v>
      </c>
      <c r="G506" s="100">
        <f>_xlfn.XLOOKUP(A506,'Patient Health Records'!A506:A1505,'Patient Health Records'!G506:G1505,"Not Found")</f>
        <v>91.7</v>
      </c>
      <c r="H506" s="17" t="str">
        <f>_xlfn.XLOOKUP(A506,'Patient Demographics'!A506:A1505,'Patient Demographics'!C506:C1505,"Not Found")</f>
        <v>Male</v>
      </c>
      <c r="I506" s="100" t="str">
        <f>_xlfn.XLOOKUP(A506,'Patient Health Records'!A506:A1505,'Patient Health Records'!B506:B1505,"Not Found")</f>
        <v>AB-</v>
      </c>
      <c r="J506" s="100" t="b">
        <f>_xlfn.XLOOKUP(A506,'Patient Health Records'!A506:A1505,'Patient Health Records'!H506:H1505,"Not Found")</f>
        <v>0</v>
      </c>
      <c r="K506" s="100" t="b">
        <f>_xlfn.XLOOKUP(A506,'Patient Health Records'!A506:A1505,'Patient Health Records'!J506:J1505,"Not Found")</f>
        <v>0</v>
      </c>
      <c r="L506" s="100" t="b">
        <f>_xlfn.XLOOKUP(A506,'Billing Details'!A:A,'Billing Details'!K:K,"Not Found")</f>
        <v>1</v>
      </c>
      <c r="M506" s="100" t="str">
        <f>_xlfn.XLOOKUP(A506,'Patient Education'!A:A,'Patient Education'!B:B,"Not Found")</f>
        <v>Bachelor's Degree</v>
      </c>
      <c r="N506" s="100" t="str">
        <f>_xlfn.XLOOKUP(A506,'Patient Education'!A:A,'Patient Education'!C:C,"None")</f>
        <v>Engineer</v>
      </c>
      <c r="O506" s="100">
        <f>_xlfn.XLOOKUP(A506,'Patient Demographics'!A:A,'Patient Demographics'!I:I,"Not Found")</f>
        <v>30</v>
      </c>
      <c r="P506" s="100" t="str" cm="1">
        <f t="array" ref="P506">_xlfn.IFS(
 O506 &lt;= 2, "Very Low",
 O506 &lt;= 5, "Low",
 O506 &lt;= 10, "Lower-Middle",
 O506 &lt;= 25, "Middle",
 O506 &lt;= 50, "Upper-Middle",
 O506 &lt;= 100, "High",
 O506 &lt;= 200, "Very High",
 O506 &lt;= 400, "Ultra High"
)</f>
        <v>Upper-Middle</v>
      </c>
      <c r="Q506" s="33">
        <f>_xlfn.XLOOKUP(A506,'Patient Health Records'!A:A,'Patient Health Records'!E:E,"Not Found")</f>
        <v>29.60356404958678</v>
      </c>
      <c r="R506" s="100" t="b">
        <f>_xlfn.XLOOKUP(A506,'Patient Health Records'!A506:A1505,'Patient Health Records'!T506:T1505,"Not Found")</f>
        <v>1</v>
      </c>
      <c r="S506" s="100" t="b" cm="1">
        <f t="array" ref="S506">_xlfn.SWITCH(R506, "Yes", TRUE, "No", FALSE, R506)</f>
        <v>1</v>
      </c>
      <c r="T506" s="100" t="str">
        <f>_xlfn.XLOOKUP(A506,'Patient Health Records'!A:A,'Patient Health Records'!V:V,"Not Found")</f>
        <v>Diabetes</v>
      </c>
      <c r="U506" s="100" t="str">
        <f>_xlfn.XLOOKUP(A506,'Patient Health Records'!A:A,'Patient Health Records'!X:X,"Not Found")</f>
        <v>Critical</v>
      </c>
      <c r="V506" s="100" t="b">
        <f>_xlfn.XLOOKUP(A506,'Billing Details'!A:A,'Billing Details'!K:K,"Not Found")</f>
        <v>1</v>
      </c>
      <c r="W506" s="100" t="str">
        <f>_xlfn.XLOOKUP(A506,'Billing Details'!A:A,'Billing Details'!J:J,"Not Found")</f>
        <v>Medicare</v>
      </c>
      <c r="X506" s="100" t="b">
        <f>_xlfn.XLOOKUP(A506,'Patient Health Records'!A:A,'Patient Health Records'!P:P,"Not Found")</f>
        <v>0</v>
      </c>
      <c r="Y506" s="100" t="b" cm="1">
        <f t="array" ref="Y506">_xlfn.SWITCH(X506, "Yes", TRUE, "No", FALSE, X506)</f>
        <v>0</v>
      </c>
      <c r="Z506" s="100" t="b">
        <f>_xlfn.XLOOKUP(A506,'Patient Health Records'!A:A,'Patient Health Records'!T:T,"Not Found")</f>
        <v>1</v>
      </c>
      <c r="AA506" s="100" t="b" cm="1">
        <f t="array" ref="AA506">_xlfn.SWITCH(Z506, "Yes", TRUE, "No", FALSE, Z506)</f>
        <v>1</v>
      </c>
      <c r="AB506" s="100" t="b">
        <f>_xlfn.XLOOKUP(A506,'Patient Health Records'!A:A,'Patient Health Records'!K:K,"Not Found")</f>
        <v>0</v>
      </c>
      <c r="AC506" s="100" t="b" cm="1">
        <f t="array" ref="AC506">_xlfn.SWITCH(AB506, "Yes", TRUE, "No", FALSE, AB506)</f>
        <v>0</v>
      </c>
    </row>
    <row r="507" spans="1:29">
      <c r="A507" s="2" t="s">
        <v>834</v>
      </c>
      <c r="B507" s="100" t="str">
        <f>_xlfn.XLOOKUP(A507,'Patient Demographics'!A507:A1506,'Patient Demographics'!H507:H1506,"Not Found")</f>
        <v>Adult</v>
      </c>
      <c r="C507" s="100" t="str">
        <f>_xlfn.XLOOKUP(A507,'Patient Demographics'!A507:A1506,'Patient Demographics'!L507:L1506,"Not Found")</f>
        <v>North</v>
      </c>
      <c r="D507" s="100" t="str">
        <f>_xlfn.XLOOKUP(A507,'Patient Demographics'!A:A,'Patient Demographics'!J:J,"Not Found")</f>
        <v>Punjab</v>
      </c>
      <c r="E507" s="100">
        <f>_xlfn.XLOOKUP(A507,'Billing Details'!A507:A1506,'Billing Details'!E507:E1506,"Not Found")</f>
        <v>200000</v>
      </c>
      <c r="F507" s="100">
        <f>_xlfn.XLOOKUP(A507,'Billing Details'!A507:A1506,'Billing Details'!M507:M1506,"Not Found")</f>
        <v>136126</v>
      </c>
      <c r="G507" s="100">
        <f>_xlfn.XLOOKUP(A507,'Patient Health Records'!A507:A1506,'Patient Health Records'!G507:G1506,"Not Found")</f>
        <v>94.5</v>
      </c>
      <c r="H507" s="17" t="str">
        <f>_xlfn.XLOOKUP(A507,'Patient Demographics'!A507:A1506,'Patient Demographics'!C507:C1506,"Not Found")</f>
        <v>Male</v>
      </c>
      <c r="I507" s="100" t="str">
        <f>_xlfn.XLOOKUP(A507,'Patient Health Records'!A507:A1506,'Patient Health Records'!B507:B1506,"Not Found")</f>
        <v>B-</v>
      </c>
      <c r="J507" s="100" t="b">
        <f>_xlfn.XLOOKUP(A507,'Patient Health Records'!A507:A1506,'Patient Health Records'!H507:H1506,"Not Found")</f>
        <v>0</v>
      </c>
      <c r="K507" s="100" t="b">
        <f>_xlfn.XLOOKUP(A507,'Patient Health Records'!A507:A1506,'Patient Health Records'!J507:J1506,"Not Found")</f>
        <v>0</v>
      </c>
      <c r="L507" s="100" t="b">
        <f>_xlfn.XLOOKUP(A507,'Billing Details'!A:A,'Billing Details'!K:K,"Not Found")</f>
        <v>1</v>
      </c>
      <c r="M507" s="100" t="str">
        <f>_xlfn.XLOOKUP(A507,'Patient Education'!A:A,'Patient Education'!B:B,"Not Found")</f>
        <v>Bachelor's Degree</v>
      </c>
      <c r="N507" s="100" t="str">
        <f>_xlfn.XLOOKUP(A507,'Patient Education'!A:A,'Patient Education'!C:C,"None")</f>
        <v>Engineer</v>
      </c>
      <c r="O507" s="100">
        <f>_xlfn.XLOOKUP(A507,'Patient Demographics'!A:A,'Patient Demographics'!I:I,"Not Found")</f>
        <v>2</v>
      </c>
      <c r="P507" s="100" t="str" cm="1">
        <f t="array" ref="P507">_xlfn.IFS(
 O507 &lt;= 2, "Very Low",
 O507 &lt;= 5, "Low",
 O507 &lt;= 10, "Lower-Middle",
 O507 &lt;= 25, "Middle",
 O507 &lt;= 50, "Upper-Middle",
 O507 &lt;= 100, "High",
 O507 &lt;= 200, "Very High",
 O507 &lt;= 400, "Ultra High"
)</f>
        <v>Very Low</v>
      </c>
      <c r="Q507" s="33">
        <f>_xlfn.XLOOKUP(A507,'Patient Health Records'!A:A,'Patient Health Records'!E:E,"Not Found")</f>
        <v>31.942942130881562</v>
      </c>
      <c r="R507" s="100" t="b">
        <f>_xlfn.XLOOKUP(A507,'Patient Health Records'!A507:A1506,'Patient Health Records'!T507:T1506,"Not Found")</f>
        <v>1</v>
      </c>
      <c r="S507" s="100" t="b" cm="1">
        <f t="array" ref="S507">_xlfn.SWITCH(R507, "Yes", TRUE, "No", FALSE, R507)</f>
        <v>1</v>
      </c>
      <c r="T507" s="100" t="str">
        <f>_xlfn.XLOOKUP(A507,'Patient Health Records'!A:A,'Patient Health Records'!V:V,"Not Found")</f>
        <v>Heart Disease</v>
      </c>
      <c r="U507" s="100" t="str">
        <f>_xlfn.XLOOKUP(A507,'Patient Health Records'!A:A,'Patient Health Records'!X:X,"Not Found")</f>
        <v>Critical</v>
      </c>
      <c r="V507" s="100" t="b">
        <f>_xlfn.XLOOKUP(A507,'Billing Details'!A:A,'Billing Details'!K:K,"Not Found")</f>
        <v>1</v>
      </c>
      <c r="W507" s="100" t="str">
        <f>_xlfn.XLOOKUP(A507,'Billing Details'!A:A,'Billing Details'!J:J,"Not Found")</f>
        <v>UnitedHealthcare</v>
      </c>
      <c r="X507" s="100" t="b">
        <f>_xlfn.XLOOKUP(A507,'Patient Health Records'!A:A,'Patient Health Records'!P:P,"Not Found")</f>
        <v>1</v>
      </c>
      <c r="Y507" s="100" t="b" cm="1">
        <f t="array" ref="Y507">_xlfn.SWITCH(X507, "Yes", TRUE, "No", FALSE, X507)</f>
        <v>1</v>
      </c>
      <c r="Z507" s="100" t="b">
        <f>_xlfn.XLOOKUP(A507,'Patient Health Records'!A:A,'Patient Health Records'!T:T,"Not Found")</f>
        <v>1</v>
      </c>
      <c r="AA507" s="100" t="b" cm="1">
        <f t="array" ref="AA507">_xlfn.SWITCH(Z507, "Yes", TRUE, "No", FALSE, Z507)</f>
        <v>1</v>
      </c>
      <c r="AB507" s="100" t="b">
        <f>_xlfn.XLOOKUP(A507,'Patient Health Records'!A:A,'Patient Health Records'!K:K,"Not Found")</f>
        <v>1</v>
      </c>
      <c r="AC507" s="100" t="b" cm="1">
        <f t="array" ref="AC507">_xlfn.SWITCH(AB507, "Yes", TRUE, "No", FALSE, AB507)</f>
        <v>1</v>
      </c>
    </row>
    <row r="508" spans="1:29">
      <c r="A508" s="2" t="s">
        <v>836</v>
      </c>
      <c r="B508" s="100" t="str">
        <f>_xlfn.XLOOKUP(A508,'Patient Demographics'!A508:A1507,'Patient Demographics'!H508:H1507,"Not Found")</f>
        <v>Adult</v>
      </c>
      <c r="C508" s="100" t="str">
        <f>_xlfn.XLOOKUP(A508,'Patient Demographics'!A508:A1507,'Patient Demographics'!L508:L1507,"Not Found")</f>
        <v>West</v>
      </c>
      <c r="D508" s="100" t="str">
        <f>_xlfn.XLOOKUP(A508,'Patient Demographics'!A:A,'Patient Demographics'!J:J,"Not Found")</f>
        <v>Gujarat</v>
      </c>
      <c r="E508" s="100">
        <f>_xlfn.XLOOKUP(A508,'Billing Details'!A508:A1507,'Billing Details'!E508:E1507,"Not Found")</f>
        <v>20000</v>
      </c>
      <c r="F508" s="100">
        <f>_xlfn.XLOOKUP(A508,'Billing Details'!A508:A1507,'Billing Details'!M508:M1507,"Not Found")</f>
        <v>0</v>
      </c>
      <c r="G508" s="100">
        <f>_xlfn.XLOOKUP(A508,'Patient Health Records'!A508:A1507,'Patient Health Records'!G508:G1507,"Not Found")</f>
        <v>73</v>
      </c>
      <c r="H508" s="17" t="str">
        <f>_xlfn.XLOOKUP(A508,'Patient Demographics'!A508:A1507,'Patient Demographics'!C508:C1507,"Not Found")</f>
        <v>Male</v>
      </c>
      <c r="I508" s="100" t="str">
        <f>_xlfn.XLOOKUP(A508,'Patient Health Records'!A508:A1507,'Patient Health Records'!B508:B1507,"Not Found")</f>
        <v>A-</v>
      </c>
      <c r="J508" s="100" t="b">
        <f>_xlfn.XLOOKUP(A508,'Patient Health Records'!A508:A1507,'Patient Health Records'!H508:H1507,"Not Found")</f>
        <v>0</v>
      </c>
      <c r="K508" s="100" t="b">
        <f>_xlfn.XLOOKUP(A508,'Patient Health Records'!A508:A1507,'Patient Health Records'!J508:J1507,"Not Found")</f>
        <v>1</v>
      </c>
      <c r="L508" s="100" t="b">
        <f>_xlfn.XLOOKUP(A508,'Billing Details'!A:A,'Billing Details'!K:K,"Not Found")</f>
        <v>0</v>
      </c>
      <c r="M508" s="100" t="str">
        <f>_xlfn.XLOOKUP(A508,'Patient Education'!A:A,'Patient Education'!B:B,"Not Found")</f>
        <v>School</v>
      </c>
      <c r="N508" s="100" t="str">
        <f>_xlfn.XLOOKUP(A508,'Patient Education'!A:A,'Patient Education'!C:C,"None")</f>
        <v>Driver</v>
      </c>
      <c r="O508" s="100">
        <f>_xlfn.XLOOKUP(A508,'Patient Demographics'!A:A,'Patient Demographics'!I:I,"Not Found")</f>
        <v>7</v>
      </c>
      <c r="P508" s="100" t="str" cm="1">
        <f t="array" ref="P508">_xlfn.IFS(
 O508 &lt;= 2, "Very Low",
 O508 &lt;= 5, "Low",
 O508 &lt;= 10, "Lower-Middle",
 O508 &lt;= 25, "Middle",
 O508 &lt;= 50, "Upper-Middle",
 O508 &lt;= 100, "High",
 O508 &lt;= 200, "Very High",
 O508 &lt;= 400, "Ultra High"
)</f>
        <v>Lower-Middle</v>
      </c>
      <c r="Q508" s="33">
        <f>_xlfn.XLOOKUP(A508,'Patient Health Records'!A:A,'Patient Health Records'!E:E,"Not Found")</f>
        <v>25.559329155141629</v>
      </c>
      <c r="R508" s="100" t="b">
        <f>_xlfn.XLOOKUP(A508,'Patient Health Records'!A508:A1507,'Patient Health Records'!T508:T1507,"Not Found")</f>
        <v>0</v>
      </c>
      <c r="S508" s="100" t="b" cm="1">
        <f t="array" ref="S508">_xlfn.SWITCH(R508, "Yes", TRUE, "No", FALSE, R508)</f>
        <v>0</v>
      </c>
      <c r="T508" s="100" t="str">
        <f>_xlfn.XLOOKUP(A508,'Patient Health Records'!A:A,'Patient Health Records'!V:V,"Not Found")</f>
        <v>Hypertension</v>
      </c>
      <c r="U508" s="100" t="str">
        <f>_xlfn.XLOOKUP(A508,'Patient Health Records'!A:A,'Patient Health Records'!X:X,"Not Found")</f>
        <v>Recovered</v>
      </c>
      <c r="V508" s="100" t="b">
        <f>_xlfn.XLOOKUP(A508,'Billing Details'!A:A,'Billing Details'!K:K,"Not Found")</f>
        <v>0</v>
      </c>
      <c r="W508" s="100">
        <f>_xlfn.XLOOKUP(A508,'Billing Details'!A:A,'Billing Details'!J:J,"Not Found")</f>
        <v>0</v>
      </c>
      <c r="X508" s="100" t="b">
        <f>_xlfn.XLOOKUP(A508,'Patient Health Records'!A:A,'Patient Health Records'!P:P,"Not Found")</f>
        <v>0</v>
      </c>
      <c r="Y508" s="100" t="b" cm="1">
        <f t="array" ref="Y508">_xlfn.SWITCH(X508, "Yes", TRUE, "No", FALSE, X508)</f>
        <v>0</v>
      </c>
      <c r="Z508" s="100" t="b">
        <f>_xlfn.XLOOKUP(A508,'Patient Health Records'!A:A,'Patient Health Records'!T:T,"Not Found")</f>
        <v>0</v>
      </c>
      <c r="AA508" s="100" t="b" cm="1">
        <f t="array" ref="AA508">_xlfn.SWITCH(Z508, "Yes", TRUE, "No", FALSE, Z508)</f>
        <v>0</v>
      </c>
      <c r="AB508" s="100" t="b">
        <f>_xlfn.XLOOKUP(A508,'Patient Health Records'!A:A,'Patient Health Records'!K:K,"Not Found")</f>
        <v>0</v>
      </c>
      <c r="AC508" s="100" t="b" cm="1">
        <f t="array" ref="AC508">_xlfn.SWITCH(AB508, "Yes", TRUE, "No", FALSE, AB508)</f>
        <v>0</v>
      </c>
    </row>
    <row r="509" spans="1:29">
      <c r="A509" s="2" t="s">
        <v>838</v>
      </c>
      <c r="B509" s="100" t="str">
        <f>_xlfn.XLOOKUP(A509,'Patient Demographics'!A509:A1508,'Patient Demographics'!H509:H1508,"Not Found")</f>
        <v>Senior</v>
      </c>
      <c r="C509" s="100" t="str">
        <f>_xlfn.XLOOKUP(A509,'Patient Demographics'!A509:A1508,'Patient Demographics'!L509:L1508,"Not Found")</f>
        <v>South</v>
      </c>
      <c r="D509" s="100" t="str">
        <f>_xlfn.XLOOKUP(A509,'Patient Demographics'!A:A,'Patient Demographics'!J:J,"Not Found")</f>
        <v>Kerala</v>
      </c>
      <c r="E509" s="100">
        <f>_xlfn.XLOOKUP(A509,'Billing Details'!A509:A1508,'Billing Details'!E509:E1508,"Not Found")</f>
        <v>1600</v>
      </c>
      <c r="F509" s="100">
        <f>_xlfn.XLOOKUP(A509,'Billing Details'!A509:A1508,'Billing Details'!M509:M1508,"Not Found")</f>
        <v>831.9</v>
      </c>
      <c r="G509" s="100">
        <f>_xlfn.XLOOKUP(A509,'Patient Health Records'!A509:A1508,'Patient Health Records'!G509:G1508,"Not Found")</f>
        <v>80</v>
      </c>
      <c r="H509" s="17" t="str">
        <f>_xlfn.XLOOKUP(A509,'Patient Demographics'!A509:A1508,'Patient Demographics'!C509:C1508,"Not Found")</f>
        <v>Female</v>
      </c>
      <c r="I509" s="100" t="str">
        <f>_xlfn.XLOOKUP(A509,'Patient Health Records'!A509:A1508,'Patient Health Records'!B509:B1508,"Not Found")</f>
        <v>B-</v>
      </c>
      <c r="J509" s="100" t="b">
        <f>_xlfn.XLOOKUP(A509,'Patient Health Records'!A509:A1508,'Patient Health Records'!H509:H1508,"Not Found")</f>
        <v>0</v>
      </c>
      <c r="K509" s="100" t="b">
        <f>_xlfn.XLOOKUP(A509,'Patient Health Records'!A509:A1508,'Patient Health Records'!J509:J1508,"Not Found")</f>
        <v>1</v>
      </c>
      <c r="L509" s="100" t="b">
        <f>_xlfn.XLOOKUP(A509,'Billing Details'!A:A,'Billing Details'!K:K,"Not Found")</f>
        <v>1</v>
      </c>
      <c r="M509" s="100" t="str">
        <f>_xlfn.XLOOKUP(A509,'Patient Education'!A:A,'Patient Education'!B:B,"Not Found")</f>
        <v>Master's Degree</v>
      </c>
      <c r="N509" s="100" t="str">
        <f>_xlfn.XLOOKUP(A509,'Patient Education'!A:A,'Patient Education'!C:C,"None")</f>
        <v>Senior Executive</v>
      </c>
      <c r="O509" s="100">
        <f>_xlfn.XLOOKUP(A509,'Patient Demographics'!A:A,'Patient Demographics'!I:I,"Not Found")</f>
        <v>12</v>
      </c>
      <c r="P509" s="100" t="str" cm="1">
        <f t="array" ref="P509">_xlfn.IFS(
 O509 &lt;= 2, "Very Low",
 O509 &lt;= 5, "Low",
 O509 &lt;= 10, "Lower-Middle",
 O509 &lt;= 25, "Middle",
 O509 &lt;= 50, "Upper-Middle",
 O509 &lt;= 100, "High",
 O509 &lt;= 200, "Very High",
 O509 &lt;= 400, "Ultra High"
)</f>
        <v>Middle</v>
      </c>
      <c r="Q509" s="33">
        <f>_xlfn.XLOOKUP(A509,'Patient Health Records'!A:A,'Patient Health Records'!E:E,"Not Found")</f>
        <v>28.685144680698485</v>
      </c>
      <c r="R509" s="100" t="b">
        <f>_xlfn.XLOOKUP(A509,'Patient Health Records'!A509:A1508,'Patient Health Records'!T509:T1508,"Not Found")</f>
        <v>1</v>
      </c>
      <c r="S509" s="100" t="b" cm="1">
        <f t="array" ref="S509">_xlfn.SWITCH(R509, "Yes", TRUE, "No", FALSE, R509)</f>
        <v>1</v>
      </c>
      <c r="T509" s="100" t="str">
        <f>_xlfn.XLOOKUP(A509,'Patient Health Records'!A:A,'Patient Health Records'!V:V,"Not Found")</f>
        <v>Prostate Cancer</v>
      </c>
      <c r="U509" s="100" t="str">
        <f>_xlfn.XLOOKUP(A509,'Patient Health Records'!A:A,'Patient Health Records'!X:X,"Not Found")</f>
        <v>Recovered</v>
      </c>
      <c r="V509" s="100" t="b">
        <f>_xlfn.XLOOKUP(A509,'Billing Details'!A:A,'Billing Details'!K:K,"Not Found")</f>
        <v>1</v>
      </c>
      <c r="W509" s="100" t="str">
        <f>_xlfn.XLOOKUP(A509,'Billing Details'!A:A,'Billing Details'!J:J,"Not Found")</f>
        <v>Aetna</v>
      </c>
      <c r="X509" s="100" t="b">
        <f>_xlfn.XLOOKUP(A509,'Patient Health Records'!A:A,'Patient Health Records'!P:P,"Not Found")</f>
        <v>1</v>
      </c>
      <c r="Y509" s="100" t="b" cm="1">
        <f t="array" ref="Y509">_xlfn.SWITCH(X509, "Yes", TRUE, "No", FALSE, X509)</f>
        <v>1</v>
      </c>
      <c r="Z509" s="100" t="b">
        <f>_xlfn.XLOOKUP(A509,'Patient Health Records'!A:A,'Patient Health Records'!T:T,"Not Found")</f>
        <v>1</v>
      </c>
      <c r="AA509" s="100" t="b" cm="1">
        <f t="array" ref="AA509">_xlfn.SWITCH(Z509, "Yes", TRUE, "No", FALSE, Z509)</f>
        <v>1</v>
      </c>
      <c r="AB509" s="100" t="b">
        <f>_xlfn.XLOOKUP(A509,'Patient Health Records'!A:A,'Patient Health Records'!K:K,"Not Found")</f>
        <v>1</v>
      </c>
      <c r="AC509" s="100" t="b" cm="1">
        <f t="array" ref="AC509">_xlfn.SWITCH(AB509, "Yes", TRUE, "No", FALSE, AB509)</f>
        <v>1</v>
      </c>
    </row>
    <row r="510" spans="1:29">
      <c r="A510" s="2" t="s">
        <v>839</v>
      </c>
      <c r="B510" s="100" t="str">
        <f>_xlfn.XLOOKUP(A510,'Patient Demographics'!A510:A1509,'Patient Demographics'!H510:H1509,"Not Found")</f>
        <v>Adult</v>
      </c>
      <c r="C510" s="100" t="str">
        <f>_xlfn.XLOOKUP(A510,'Patient Demographics'!A510:A1509,'Patient Demographics'!L510:L1509,"Not Found")</f>
        <v>South</v>
      </c>
      <c r="D510" s="100" t="str">
        <f>_xlfn.XLOOKUP(A510,'Patient Demographics'!A:A,'Patient Demographics'!J:J,"Not Found")</f>
        <v>Kerala</v>
      </c>
      <c r="E510" s="100">
        <f>_xlfn.XLOOKUP(A510,'Billing Details'!A510:A1509,'Billing Details'!E510:E1509,"Not Found")</f>
        <v>21000</v>
      </c>
      <c r="F510" s="100">
        <f>_xlfn.XLOOKUP(A510,'Billing Details'!A510:A1509,'Billing Details'!M510:M1509,"Not Found")</f>
        <v>0</v>
      </c>
      <c r="G510" s="100">
        <f>_xlfn.XLOOKUP(A510,'Patient Health Records'!A510:A1509,'Patient Health Records'!G510:G1509,"Not Found")</f>
        <v>87.1</v>
      </c>
      <c r="H510" s="17" t="str">
        <f>_xlfn.XLOOKUP(A510,'Patient Demographics'!A510:A1509,'Patient Demographics'!C510:C1509,"Not Found")</f>
        <v>Female</v>
      </c>
      <c r="I510" s="100" t="str">
        <f>_xlfn.XLOOKUP(A510,'Patient Health Records'!A510:A1509,'Patient Health Records'!B510:B1509,"Not Found")</f>
        <v>AB-</v>
      </c>
      <c r="J510" s="100" t="b">
        <f>_xlfn.XLOOKUP(A510,'Patient Health Records'!A510:A1509,'Patient Health Records'!H510:H1509,"Not Found")</f>
        <v>0</v>
      </c>
      <c r="K510" s="100" t="b">
        <f>_xlfn.XLOOKUP(A510,'Patient Health Records'!A510:A1509,'Patient Health Records'!J510:J1509,"Not Found")</f>
        <v>1</v>
      </c>
      <c r="L510" s="100" t="b">
        <f>_xlfn.XLOOKUP(A510,'Billing Details'!A:A,'Billing Details'!K:K,"Not Found")</f>
        <v>0</v>
      </c>
      <c r="M510" s="100" t="str">
        <f>_xlfn.XLOOKUP(A510,'Patient Education'!A:A,'Patient Education'!B:B,"Not Found")</f>
        <v>High School</v>
      </c>
      <c r="N510" s="100" t="str">
        <f>_xlfn.XLOOKUP(A510,'Patient Education'!A:A,'Patient Education'!C:C,"None")</f>
        <v>Unemployed</v>
      </c>
      <c r="O510" s="100">
        <f>_xlfn.XLOOKUP(A510,'Patient Demographics'!A:A,'Patient Demographics'!I:I,"Not Found")</f>
        <v>25</v>
      </c>
      <c r="P510" s="100" t="str" cm="1">
        <f t="array" ref="P510">_xlfn.IFS(
 O510 &lt;= 2, "Very Low",
 O510 &lt;= 5, "Low",
 O510 &lt;= 10, "Lower-Middle",
 O510 &lt;= 25, "Middle",
 O510 &lt;= 50, "Upper-Middle",
 O510 &lt;= 100, "High",
 O510 &lt;= 200, "Very High",
 O510 &lt;= 400, "Ultra High"
)</f>
        <v>Middle</v>
      </c>
      <c r="Q510" s="33">
        <f>_xlfn.XLOOKUP(A510,'Patient Health Records'!A:A,'Patient Health Records'!E:E,"Not Found")</f>
        <v>29.441590048674961</v>
      </c>
      <c r="R510" s="100" t="b">
        <f>_xlfn.XLOOKUP(A510,'Patient Health Records'!A510:A1509,'Patient Health Records'!T510:T1509,"Not Found")</f>
        <v>1</v>
      </c>
      <c r="S510" s="100" t="b" cm="1">
        <f t="array" ref="S510">_xlfn.SWITCH(R510, "Yes", TRUE, "No", FALSE, R510)</f>
        <v>1</v>
      </c>
      <c r="T510" s="100" t="str">
        <f>_xlfn.XLOOKUP(A510,'Patient Health Records'!A:A,'Patient Health Records'!V:V,"Not Found")</f>
        <v>Stroke</v>
      </c>
      <c r="U510" s="100" t="str">
        <f>_xlfn.XLOOKUP(A510,'Patient Health Records'!A:A,'Patient Health Records'!X:X,"Not Found")</f>
        <v>Ongoing Treatment</v>
      </c>
      <c r="V510" s="100" t="b">
        <f>_xlfn.XLOOKUP(A510,'Billing Details'!A:A,'Billing Details'!K:K,"Not Found")</f>
        <v>0</v>
      </c>
      <c r="W510" s="100">
        <f>_xlfn.XLOOKUP(A510,'Billing Details'!A:A,'Billing Details'!J:J,"Not Found")</f>
        <v>0</v>
      </c>
      <c r="X510" s="100" t="b">
        <f>_xlfn.XLOOKUP(A510,'Patient Health Records'!A:A,'Patient Health Records'!P:P,"Not Found")</f>
        <v>0</v>
      </c>
      <c r="Y510" s="100" t="b" cm="1">
        <f t="array" ref="Y510">_xlfn.SWITCH(X510, "Yes", TRUE, "No", FALSE, X510)</f>
        <v>0</v>
      </c>
      <c r="Z510" s="100" t="b">
        <f>_xlfn.XLOOKUP(A510,'Patient Health Records'!A:A,'Patient Health Records'!T:T,"Not Found")</f>
        <v>1</v>
      </c>
      <c r="AA510" s="100" t="b" cm="1">
        <f t="array" ref="AA510">_xlfn.SWITCH(Z510, "Yes", TRUE, "No", FALSE, Z510)</f>
        <v>1</v>
      </c>
      <c r="AB510" s="100" t="b">
        <f>_xlfn.XLOOKUP(A510,'Patient Health Records'!A:A,'Patient Health Records'!K:K,"Not Found")</f>
        <v>0</v>
      </c>
      <c r="AC510" s="100" t="b" cm="1">
        <f t="array" ref="AC510">_xlfn.SWITCH(AB510, "Yes", TRUE, "No", FALSE, AB510)</f>
        <v>0</v>
      </c>
    </row>
    <row r="511" spans="1:29">
      <c r="A511" s="2" t="s">
        <v>840</v>
      </c>
      <c r="B511" s="100" t="str">
        <f>_xlfn.XLOOKUP(A511,'Patient Demographics'!A511:A1510,'Patient Demographics'!H511:H1510,"Not Found")</f>
        <v>Adult</v>
      </c>
      <c r="C511" s="100" t="str">
        <f>_xlfn.XLOOKUP(A511,'Patient Demographics'!A511:A1510,'Patient Demographics'!L511:L1510,"Not Found")</f>
        <v>North</v>
      </c>
      <c r="D511" s="100" t="str">
        <f>_xlfn.XLOOKUP(A511,'Patient Demographics'!A:A,'Patient Demographics'!J:J,"Not Found")</f>
        <v>Punjab</v>
      </c>
      <c r="E511" s="100">
        <f>_xlfn.XLOOKUP(A511,'Billing Details'!A511:A1510,'Billing Details'!E511:E1510,"Not Found")</f>
        <v>250000</v>
      </c>
      <c r="F511" s="100">
        <f>_xlfn.XLOOKUP(A511,'Billing Details'!A511:A1510,'Billing Details'!M511:M1510,"Not Found")</f>
        <v>208992.5</v>
      </c>
      <c r="G511" s="100">
        <f>_xlfn.XLOOKUP(A511,'Patient Health Records'!A511:A1510,'Patient Health Records'!G511:G1510,"Not Found")</f>
        <v>78.5</v>
      </c>
      <c r="H511" s="17" t="str">
        <f>_xlfn.XLOOKUP(A511,'Patient Demographics'!A511:A1510,'Patient Demographics'!C511:C1510,"Not Found")</f>
        <v>Female</v>
      </c>
      <c r="I511" s="100" t="str">
        <f>_xlfn.XLOOKUP(A511,'Patient Health Records'!A511:A1510,'Patient Health Records'!B511:B1510,"Not Found")</f>
        <v>O+</v>
      </c>
      <c r="J511" s="100" t="b">
        <f>_xlfn.XLOOKUP(A511,'Patient Health Records'!A511:A1510,'Patient Health Records'!H511:H1510,"Not Found")</f>
        <v>1</v>
      </c>
      <c r="K511" s="100" t="b">
        <f>_xlfn.XLOOKUP(A511,'Patient Health Records'!A511:A1510,'Patient Health Records'!J511:J1510,"Not Found")</f>
        <v>0</v>
      </c>
      <c r="L511" s="100" t="b">
        <f>_xlfn.XLOOKUP(A511,'Billing Details'!A:A,'Billing Details'!K:K,"Not Found")</f>
        <v>1</v>
      </c>
      <c r="M511" s="100" t="str">
        <f>_xlfn.XLOOKUP(A511,'Patient Education'!A:A,'Patient Education'!B:B,"Not Found")</f>
        <v>Bachelor's Degree</v>
      </c>
      <c r="N511" s="100" t="str">
        <f>_xlfn.XLOOKUP(A511,'Patient Education'!A:A,'Patient Education'!C:C,"None")</f>
        <v>Teacher</v>
      </c>
      <c r="O511" s="100">
        <f>_xlfn.XLOOKUP(A511,'Patient Demographics'!A:A,'Patient Demographics'!I:I,"Not Found")</f>
        <v>12</v>
      </c>
      <c r="P511" s="100" t="str" cm="1">
        <f t="array" ref="P511">_xlfn.IFS(
 O511 &lt;= 2, "Very Low",
 O511 &lt;= 5, "Low",
 O511 &lt;= 10, "Lower-Middle",
 O511 &lt;= 25, "Middle",
 O511 &lt;= 50, "Upper-Middle",
 O511 &lt;= 100, "High",
 O511 &lt;= 200, "Very High",
 O511 &lt;= 400, "Ultra High"
)</f>
        <v>Middle</v>
      </c>
      <c r="Q511" s="33">
        <f>_xlfn.XLOOKUP(A511,'Patient Health Records'!A:A,'Patient Health Records'!E:E,"Not Found")</f>
        <v>29.545711167149687</v>
      </c>
      <c r="R511" s="100" t="b">
        <f>_xlfn.XLOOKUP(A511,'Patient Health Records'!A511:A1510,'Patient Health Records'!T511:T1510,"Not Found")</f>
        <v>1</v>
      </c>
      <c r="S511" s="100" t="b" cm="1">
        <f t="array" ref="S511">_xlfn.SWITCH(R511, "Yes", TRUE, "No", FALSE, R511)</f>
        <v>1</v>
      </c>
      <c r="T511" s="100" t="str">
        <f>_xlfn.XLOOKUP(A511,'Patient Health Records'!A:A,'Patient Health Records'!V:V,"Not Found")</f>
        <v>Fractured Leg</v>
      </c>
      <c r="U511" s="100" t="str">
        <f>_xlfn.XLOOKUP(A511,'Patient Health Records'!A:A,'Patient Health Records'!X:X,"Not Found")</f>
        <v>Recovered</v>
      </c>
      <c r="V511" s="100" t="b">
        <f>_xlfn.XLOOKUP(A511,'Billing Details'!A:A,'Billing Details'!K:K,"Not Found")</f>
        <v>1</v>
      </c>
      <c r="W511" s="100" t="str">
        <f>_xlfn.XLOOKUP(A511,'Billing Details'!A:A,'Billing Details'!J:J,"Not Found")</f>
        <v>Aetna</v>
      </c>
      <c r="X511" s="100" t="b">
        <f>_xlfn.XLOOKUP(A511,'Patient Health Records'!A:A,'Patient Health Records'!P:P,"Not Found")</f>
        <v>1</v>
      </c>
      <c r="Y511" s="100" t="b" cm="1">
        <f t="array" ref="Y511">_xlfn.SWITCH(X511, "Yes", TRUE, "No", FALSE, X511)</f>
        <v>1</v>
      </c>
      <c r="Z511" s="100" t="b">
        <f>_xlfn.XLOOKUP(A511,'Patient Health Records'!A:A,'Patient Health Records'!T:T,"Not Found")</f>
        <v>1</v>
      </c>
      <c r="AA511" s="100" t="b" cm="1">
        <f t="array" ref="AA511">_xlfn.SWITCH(Z511, "Yes", TRUE, "No", FALSE, Z511)</f>
        <v>1</v>
      </c>
      <c r="AB511" s="100" t="b">
        <f>_xlfn.XLOOKUP(A511,'Patient Health Records'!A:A,'Patient Health Records'!K:K,"Not Found")</f>
        <v>1</v>
      </c>
      <c r="AC511" s="100" t="b" cm="1">
        <f t="array" ref="AC511">_xlfn.SWITCH(AB511, "Yes", TRUE, "No", FALSE, AB511)</f>
        <v>1</v>
      </c>
    </row>
    <row r="512" spans="1:29">
      <c r="A512" s="2" t="s">
        <v>841</v>
      </c>
      <c r="B512" s="100" t="str">
        <f>_xlfn.XLOOKUP(A512,'Patient Demographics'!A512:A1511,'Patient Demographics'!H512:H1511,"Not Found")</f>
        <v>Middle-aged</v>
      </c>
      <c r="C512" s="100" t="str">
        <f>_xlfn.XLOOKUP(A512,'Patient Demographics'!A512:A1511,'Patient Demographics'!L512:L1511,"Not Found")</f>
        <v>North</v>
      </c>
      <c r="D512" s="100" t="str">
        <f>_xlfn.XLOOKUP(A512,'Patient Demographics'!A:A,'Patient Demographics'!J:J,"Not Found")</f>
        <v>Uttar Pradesh</v>
      </c>
      <c r="E512" s="100">
        <f>_xlfn.XLOOKUP(A512,'Billing Details'!A512:A1511,'Billing Details'!E512:E1511,"Not Found")</f>
        <v>18000</v>
      </c>
      <c r="F512" s="100">
        <f>_xlfn.XLOOKUP(A512,'Billing Details'!A512:A1511,'Billing Details'!M512:M1511,"Not Found")</f>
        <v>14072.099999999999</v>
      </c>
      <c r="G512" s="100">
        <f>_xlfn.XLOOKUP(A512,'Patient Health Records'!A512:A1511,'Patient Health Records'!G512:G1511,"Not Found")</f>
        <v>74.3</v>
      </c>
      <c r="H512" s="17" t="str">
        <f>_xlfn.XLOOKUP(A512,'Patient Demographics'!A512:A1511,'Patient Demographics'!C512:C1511,"Not Found")</f>
        <v>Male</v>
      </c>
      <c r="I512" s="100" t="str">
        <f>_xlfn.XLOOKUP(A512,'Patient Health Records'!A512:A1511,'Patient Health Records'!B512:B1511,"Not Found")</f>
        <v>B-</v>
      </c>
      <c r="J512" s="100" t="b">
        <f>_xlfn.XLOOKUP(A512,'Patient Health Records'!A512:A1511,'Patient Health Records'!H512:H1511,"Not Found")</f>
        <v>1</v>
      </c>
      <c r="K512" s="100" t="b">
        <f>_xlfn.XLOOKUP(A512,'Patient Health Records'!A512:A1511,'Patient Health Records'!J512:J1511,"Not Found")</f>
        <v>0</v>
      </c>
      <c r="L512" s="100" t="b">
        <f>_xlfn.XLOOKUP(A512,'Billing Details'!A:A,'Billing Details'!K:K,"Not Found")</f>
        <v>1</v>
      </c>
      <c r="M512" s="100" t="str">
        <f>_xlfn.XLOOKUP(A512,'Patient Education'!A:A,'Patient Education'!B:B,"Not Found")</f>
        <v>School</v>
      </c>
      <c r="N512" s="100" t="str">
        <f>_xlfn.XLOOKUP(A512,'Patient Education'!A:A,'Patient Education'!C:C,"None")</f>
        <v>Retail Worker</v>
      </c>
      <c r="O512" s="100">
        <f>_xlfn.XLOOKUP(A512,'Patient Demographics'!A:A,'Patient Demographics'!I:I,"Not Found")</f>
        <v>0.5</v>
      </c>
      <c r="P512" s="100" t="str" cm="1">
        <f t="array" ref="P512">_xlfn.IFS(
 O512 &lt;= 2, "Very Low",
 O512 &lt;= 5, "Low",
 O512 &lt;= 10, "Lower-Middle",
 O512 &lt;= 25, "Middle",
 O512 &lt;= 50, "Upper-Middle",
 O512 &lt;= 100, "High",
 O512 &lt;= 200, "Very High",
 O512 &lt;= 400, "Ultra High"
)</f>
        <v>Very Low</v>
      </c>
      <c r="Q512" s="33">
        <f>_xlfn.XLOOKUP(A512,'Patient Health Records'!A:A,'Patient Health Records'!E:E,"Not Found")</f>
        <v>32.15893351800554</v>
      </c>
      <c r="R512" s="100" t="b">
        <f>_xlfn.XLOOKUP(A512,'Patient Health Records'!A512:A1511,'Patient Health Records'!T512:T1511,"Not Found")</f>
        <v>1</v>
      </c>
      <c r="S512" s="100" t="b" cm="1">
        <f t="array" ref="S512">_xlfn.SWITCH(R512, "Yes", TRUE, "No", FALSE, R512)</f>
        <v>1</v>
      </c>
      <c r="T512" s="100" t="str">
        <f>_xlfn.XLOOKUP(A512,'Patient Health Records'!A:A,'Patient Health Records'!V:V,"Not Found")</f>
        <v>Appendicitis</v>
      </c>
      <c r="U512" s="100" t="str">
        <f>_xlfn.XLOOKUP(A512,'Patient Health Records'!A:A,'Patient Health Records'!X:X,"Not Found")</f>
        <v>Ongoing Treatment</v>
      </c>
      <c r="V512" s="100" t="b">
        <f>_xlfn.XLOOKUP(A512,'Billing Details'!A:A,'Billing Details'!K:K,"Not Found")</f>
        <v>1</v>
      </c>
      <c r="W512" s="100" t="str">
        <f>_xlfn.XLOOKUP(A512,'Billing Details'!A:A,'Billing Details'!J:J,"Not Found")</f>
        <v>Blue Cross</v>
      </c>
      <c r="X512" s="100" t="b">
        <f>_xlfn.XLOOKUP(A512,'Patient Health Records'!A:A,'Patient Health Records'!P:P,"Not Found")</f>
        <v>1</v>
      </c>
      <c r="Y512" s="100" t="b" cm="1">
        <f t="array" ref="Y512">_xlfn.SWITCH(X512, "Yes", TRUE, "No", FALSE, X512)</f>
        <v>1</v>
      </c>
      <c r="Z512" s="100" t="b">
        <f>_xlfn.XLOOKUP(A512,'Patient Health Records'!A:A,'Patient Health Records'!T:T,"Not Found")</f>
        <v>1</v>
      </c>
      <c r="AA512" s="100" t="b" cm="1">
        <f t="array" ref="AA512">_xlfn.SWITCH(Z512, "Yes", TRUE, "No", FALSE, Z512)</f>
        <v>1</v>
      </c>
      <c r="AB512" s="100" t="b">
        <f>_xlfn.XLOOKUP(A512,'Patient Health Records'!A:A,'Patient Health Records'!K:K,"Not Found")</f>
        <v>1</v>
      </c>
      <c r="AC512" s="100" t="b" cm="1">
        <f t="array" ref="AC512">_xlfn.SWITCH(AB512, "Yes", TRUE, "No", FALSE, AB512)</f>
        <v>1</v>
      </c>
    </row>
    <row r="513" spans="1:29">
      <c r="A513" s="2" t="s">
        <v>842</v>
      </c>
      <c r="B513" s="100" t="str">
        <f>_xlfn.XLOOKUP(A513,'Patient Demographics'!A513:A1512,'Patient Demographics'!H513:H1512,"Not Found")</f>
        <v>Adult</v>
      </c>
      <c r="C513" s="100" t="str">
        <f>_xlfn.XLOOKUP(A513,'Patient Demographics'!A513:A1512,'Patient Demographics'!L513:L1512,"Not Found")</f>
        <v>North</v>
      </c>
      <c r="D513" s="100" t="str">
        <f>_xlfn.XLOOKUP(A513,'Patient Demographics'!A:A,'Patient Demographics'!J:J,"Not Found")</f>
        <v>Uttar Pradesh</v>
      </c>
      <c r="E513" s="100">
        <f>_xlfn.XLOOKUP(A513,'Billing Details'!A513:A1512,'Billing Details'!E513:E1512,"Not Found")</f>
        <v>12000</v>
      </c>
      <c r="F513" s="100">
        <f>_xlfn.XLOOKUP(A513,'Billing Details'!A513:A1512,'Billing Details'!M513:M1512,"Not Found")</f>
        <v>8253.24</v>
      </c>
      <c r="G513" s="100">
        <f>_xlfn.XLOOKUP(A513,'Patient Health Records'!A513:A1512,'Patient Health Records'!G513:G1512,"Not Found")</f>
        <v>81.7</v>
      </c>
      <c r="H513" s="17" t="str">
        <f>_xlfn.XLOOKUP(A513,'Patient Demographics'!A513:A1512,'Patient Demographics'!C513:C1512,"Not Found")</f>
        <v>Female</v>
      </c>
      <c r="I513" s="100" t="str">
        <f>_xlfn.XLOOKUP(A513,'Patient Health Records'!A513:A1512,'Patient Health Records'!B513:B1512,"Not Found")</f>
        <v>O+</v>
      </c>
      <c r="J513" s="100" t="b">
        <f>_xlfn.XLOOKUP(A513,'Patient Health Records'!A513:A1512,'Patient Health Records'!H513:H1512,"Not Found")</f>
        <v>0</v>
      </c>
      <c r="K513" s="100" t="b">
        <f>_xlfn.XLOOKUP(A513,'Patient Health Records'!A513:A1512,'Patient Health Records'!J513:J1512,"Not Found")</f>
        <v>0</v>
      </c>
      <c r="L513" s="100" t="b">
        <f>_xlfn.XLOOKUP(A513,'Billing Details'!A:A,'Billing Details'!K:K,"Not Found")</f>
        <v>1</v>
      </c>
      <c r="M513" s="100" t="str">
        <f>_xlfn.XLOOKUP(A513,'Patient Education'!A:A,'Patient Education'!B:B,"Not Found")</f>
        <v>Master's Degree</v>
      </c>
      <c r="N513" s="100" t="str">
        <f>_xlfn.XLOOKUP(A513,'Patient Education'!A:A,'Patient Education'!C:C,"None")</f>
        <v>Manager</v>
      </c>
      <c r="O513" s="100">
        <f>_xlfn.XLOOKUP(A513,'Patient Demographics'!A:A,'Patient Demographics'!I:I,"Not Found")</f>
        <v>2</v>
      </c>
      <c r="P513" s="100" t="str" cm="1">
        <f t="array" ref="P513">_xlfn.IFS(
 O513 &lt;= 2, "Very Low",
 O513 &lt;= 5, "Low",
 O513 &lt;= 10, "Lower-Middle",
 O513 &lt;= 25, "Middle",
 O513 &lt;= 50, "Upper-Middle",
 O513 &lt;= 100, "High",
 O513 &lt;= 200, "Very High",
 O513 &lt;= 400, "Ultra High"
)</f>
        <v>Very Low</v>
      </c>
      <c r="Q513" s="33">
        <f>_xlfn.XLOOKUP(A513,'Patient Health Records'!A:A,'Patient Health Records'!E:E,"Not Found")</f>
        <v>30.750122323008021</v>
      </c>
      <c r="R513" s="100" t="b">
        <f>_xlfn.XLOOKUP(A513,'Patient Health Records'!A513:A1512,'Patient Health Records'!T513:T1512,"Not Found")</f>
        <v>1</v>
      </c>
      <c r="S513" s="100" t="b" cm="1">
        <f t="array" ref="S513">_xlfn.SWITCH(R513, "Yes", TRUE, "No", FALSE, R513)</f>
        <v>1</v>
      </c>
      <c r="T513" s="100" t="str">
        <f>_xlfn.XLOOKUP(A513,'Patient Health Records'!A:A,'Patient Health Records'!V:V,"Not Found")</f>
        <v>Fractured Arm</v>
      </c>
      <c r="U513" s="100" t="str">
        <f>_xlfn.XLOOKUP(A513,'Patient Health Records'!A:A,'Patient Health Records'!X:X,"Not Found")</f>
        <v>Ongoing Treatment</v>
      </c>
      <c r="V513" s="100" t="b">
        <f>_xlfn.XLOOKUP(A513,'Billing Details'!A:A,'Billing Details'!K:K,"Not Found")</f>
        <v>1</v>
      </c>
      <c r="W513" s="100" t="str">
        <f>_xlfn.XLOOKUP(A513,'Billing Details'!A:A,'Billing Details'!J:J,"Not Found")</f>
        <v>Blue Cross</v>
      </c>
      <c r="X513" s="100" t="b">
        <f>_xlfn.XLOOKUP(A513,'Patient Health Records'!A:A,'Patient Health Records'!P:P,"Not Found")</f>
        <v>1</v>
      </c>
      <c r="Y513" s="100" t="b" cm="1">
        <f t="array" ref="Y513">_xlfn.SWITCH(X513, "Yes", TRUE, "No", FALSE, X513)</f>
        <v>1</v>
      </c>
      <c r="Z513" s="100" t="b">
        <f>_xlfn.XLOOKUP(A513,'Patient Health Records'!A:A,'Patient Health Records'!T:T,"Not Found")</f>
        <v>1</v>
      </c>
      <c r="AA513" s="100" t="b" cm="1">
        <f t="array" ref="AA513">_xlfn.SWITCH(Z513, "Yes", TRUE, "No", FALSE, Z513)</f>
        <v>1</v>
      </c>
      <c r="AB513" s="100" t="b">
        <f>_xlfn.XLOOKUP(A513,'Patient Health Records'!A:A,'Patient Health Records'!K:K,"Not Found")</f>
        <v>1</v>
      </c>
      <c r="AC513" s="100" t="b" cm="1">
        <f t="array" ref="AC513">_xlfn.SWITCH(AB513, "Yes", TRUE, "No", FALSE, AB513)</f>
        <v>1</v>
      </c>
    </row>
    <row r="514" spans="1:29">
      <c r="A514" s="2" t="s">
        <v>844</v>
      </c>
      <c r="B514" s="100" t="str">
        <f>_xlfn.XLOOKUP(A514,'Patient Demographics'!A514:A1513,'Patient Demographics'!H514:H1513,"Not Found")</f>
        <v>Adult</v>
      </c>
      <c r="C514" s="100" t="str">
        <f>_xlfn.XLOOKUP(A514,'Patient Demographics'!A514:A1513,'Patient Demographics'!L514:L1513,"Not Found")</f>
        <v>North</v>
      </c>
      <c r="D514" s="100" t="str">
        <f>_xlfn.XLOOKUP(A514,'Patient Demographics'!A:A,'Patient Demographics'!J:J,"Not Found")</f>
        <v>Uttar Pradesh</v>
      </c>
      <c r="E514" s="100">
        <f>_xlfn.XLOOKUP(A514,'Billing Details'!A514:A1513,'Billing Details'!E514:E1513,"Not Found")</f>
        <v>21000</v>
      </c>
      <c r="F514" s="100">
        <f>_xlfn.XLOOKUP(A514,'Billing Details'!A514:A1513,'Billing Details'!M514:M1513,"Not Found")</f>
        <v>12593.21</v>
      </c>
      <c r="G514" s="100">
        <f>_xlfn.XLOOKUP(A514,'Patient Health Records'!A514:A1513,'Patient Health Records'!G514:G1513,"Not Found")</f>
        <v>61.8</v>
      </c>
      <c r="H514" s="17" t="str">
        <f>_xlfn.XLOOKUP(A514,'Patient Demographics'!A514:A1513,'Patient Demographics'!C514:C1513,"Not Found")</f>
        <v>Male</v>
      </c>
      <c r="I514" s="100" t="str">
        <f>_xlfn.XLOOKUP(A514,'Patient Health Records'!A514:A1513,'Patient Health Records'!B514:B1513,"Not Found")</f>
        <v>B-</v>
      </c>
      <c r="J514" s="100" t="b">
        <f>_xlfn.XLOOKUP(A514,'Patient Health Records'!A514:A1513,'Patient Health Records'!H514:H1513,"Not Found")</f>
        <v>0</v>
      </c>
      <c r="K514" s="100" t="b">
        <f>_xlfn.XLOOKUP(A514,'Patient Health Records'!A514:A1513,'Patient Health Records'!J514:J1513,"Not Found")</f>
        <v>0</v>
      </c>
      <c r="L514" s="100" t="b">
        <f>_xlfn.XLOOKUP(A514,'Billing Details'!A:A,'Billing Details'!K:K,"Not Found")</f>
        <v>1</v>
      </c>
      <c r="M514" s="100" t="str">
        <f>_xlfn.XLOOKUP(A514,'Patient Education'!A:A,'Patient Education'!B:B,"Not Found")</f>
        <v>Bachelor's Degree</v>
      </c>
      <c r="N514" s="100" t="str">
        <f>_xlfn.XLOOKUP(A514,'Patient Education'!A:A,'Patient Education'!C:C,"None")</f>
        <v>Teacher</v>
      </c>
      <c r="O514" s="100">
        <f>_xlfn.XLOOKUP(A514,'Patient Demographics'!A:A,'Patient Demographics'!I:I,"Not Found")</f>
        <v>2</v>
      </c>
      <c r="P514" s="100" t="str" cm="1">
        <f t="array" ref="P514">_xlfn.IFS(
 O514 &lt;= 2, "Very Low",
 O514 &lt;= 5, "Low",
 O514 &lt;= 10, "Lower-Middle",
 O514 &lt;= 25, "Middle",
 O514 &lt;= 50, "Upper-Middle",
 O514 &lt;= 100, "High",
 O514 &lt;= 200, "Very High",
 O514 &lt;= 400, "Ultra High"
)</f>
        <v>Very Low</v>
      </c>
      <c r="Q514" s="33">
        <f>_xlfn.XLOOKUP(A514,'Patient Health Records'!A:A,'Patient Health Records'!E:E,"Not Found")</f>
        <v>22.699724517906336</v>
      </c>
      <c r="R514" s="100" t="b">
        <f>_xlfn.XLOOKUP(A514,'Patient Health Records'!A514:A1513,'Patient Health Records'!T514:T1513,"Not Found")</f>
        <v>0</v>
      </c>
      <c r="S514" s="100" t="b" cm="1">
        <f t="array" ref="S514">_xlfn.SWITCH(R514, "Yes", TRUE, "No", FALSE, R514)</f>
        <v>0</v>
      </c>
      <c r="T514" s="100" t="str">
        <f>_xlfn.XLOOKUP(A514,'Patient Health Records'!A:A,'Patient Health Records'!V:V,"Not Found")</f>
        <v>Fractured Leg</v>
      </c>
      <c r="U514" s="100" t="str">
        <f>_xlfn.XLOOKUP(A514,'Patient Health Records'!A:A,'Patient Health Records'!X:X,"Not Found")</f>
        <v>Critical</v>
      </c>
      <c r="V514" s="100" t="b">
        <f>_xlfn.XLOOKUP(A514,'Billing Details'!A:A,'Billing Details'!K:K,"Not Found")</f>
        <v>1</v>
      </c>
      <c r="W514" s="100" t="str">
        <f>_xlfn.XLOOKUP(A514,'Billing Details'!A:A,'Billing Details'!J:J,"Not Found")</f>
        <v>Aetna</v>
      </c>
      <c r="X514" s="100" t="b">
        <f>_xlfn.XLOOKUP(A514,'Patient Health Records'!A:A,'Patient Health Records'!P:P,"Not Found")</f>
        <v>0</v>
      </c>
      <c r="Y514" s="100" t="b" cm="1">
        <f t="array" ref="Y514">_xlfn.SWITCH(X514, "Yes", TRUE, "No", FALSE, X514)</f>
        <v>0</v>
      </c>
      <c r="Z514" s="100" t="b">
        <f>_xlfn.XLOOKUP(A514,'Patient Health Records'!A:A,'Patient Health Records'!T:T,"Not Found")</f>
        <v>0</v>
      </c>
      <c r="AA514" s="100" t="b" cm="1">
        <f t="array" ref="AA514">_xlfn.SWITCH(Z514, "Yes", TRUE, "No", FALSE, Z514)</f>
        <v>0</v>
      </c>
      <c r="AB514" s="100" t="b">
        <f>_xlfn.XLOOKUP(A514,'Patient Health Records'!A:A,'Patient Health Records'!K:K,"Not Found")</f>
        <v>0</v>
      </c>
      <c r="AC514" s="100" t="b" cm="1">
        <f t="array" ref="AC514">_xlfn.SWITCH(AB514, "Yes", TRUE, "No", FALSE, AB514)</f>
        <v>0</v>
      </c>
    </row>
    <row r="515" spans="1:29">
      <c r="A515" s="2" t="s">
        <v>845</v>
      </c>
      <c r="B515" s="100" t="str">
        <f>_xlfn.XLOOKUP(A515,'Patient Demographics'!A515:A1514,'Patient Demographics'!H515:H1514,"Not Found")</f>
        <v>Middle-aged</v>
      </c>
      <c r="C515" s="100" t="str">
        <f>_xlfn.XLOOKUP(A515,'Patient Demographics'!A515:A1514,'Patient Demographics'!L515:L1514,"Not Found")</f>
        <v>North</v>
      </c>
      <c r="D515" s="100" t="str">
        <f>_xlfn.XLOOKUP(A515,'Patient Demographics'!A:A,'Patient Demographics'!J:J,"Not Found")</f>
        <v>Uttar Pradesh</v>
      </c>
      <c r="E515" s="100">
        <f>_xlfn.XLOOKUP(A515,'Billing Details'!A515:A1514,'Billing Details'!E515:E1514,"Not Found")</f>
        <v>3000</v>
      </c>
      <c r="F515" s="100">
        <f>_xlfn.XLOOKUP(A515,'Billing Details'!A515:A1514,'Billing Details'!M515:M1514,"Not Found")</f>
        <v>2591.46</v>
      </c>
      <c r="G515" s="100">
        <f>_xlfn.XLOOKUP(A515,'Patient Health Records'!A515:A1514,'Patient Health Records'!G515:G1514,"Not Found")</f>
        <v>80.8</v>
      </c>
      <c r="H515" s="17" t="str">
        <f>_xlfn.XLOOKUP(A515,'Patient Demographics'!A515:A1514,'Patient Demographics'!C515:C1514,"Not Found")</f>
        <v>Female</v>
      </c>
      <c r="I515" s="100" t="str">
        <f>_xlfn.XLOOKUP(A515,'Patient Health Records'!A515:A1514,'Patient Health Records'!B515:B1514,"Not Found")</f>
        <v>O+</v>
      </c>
      <c r="J515" s="100" t="b">
        <f>_xlfn.XLOOKUP(A515,'Patient Health Records'!A515:A1514,'Patient Health Records'!H515:H1514,"Not Found")</f>
        <v>1</v>
      </c>
      <c r="K515" s="100" t="b">
        <f>_xlfn.XLOOKUP(A515,'Patient Health Records'!A515:A1514,'Patient Health Records'!J515:J1514,"Not Found")</f>
        <v>0</v>
      </c>
      <c r="L515" s="100" t="b">
        <f>_xlfn.XLOOKUP(A515,'Billing Details'!A:A,'Billing Details'!K:K,"Not Found")</f>
        <v>1</v>
      </c>
      <c r="M515" s="100" t="str">
        <f>_xlfn.XLOOKUP(A515,'Patient Education'!A:A,'Patient Education'!B:B,"Not Found")</f>
        <v>Bachelor's Degree</v>
      </c>
      <c r="N515" s="100" t="str">
        <f>_xlfn.XLOOKUP(A515,'Patient Education'!A:A,'Patient Education'!C:C,"None")</f>
        <v>Nurse</v>
      </c>
      <c r="O515" s="100">
        <f>_xlfn.XLOOKUP(A515,'Patient Demographics'!A:A,'Patient Demographics'!I:I,"Not Found")</f>
        <v>3</v>
      </c>
      <c r="P515" s="100" t="str" cm="1">
        <f t="array" ref="P515">_xlfn.IFS(
 O515 &lt;= 2, "Very Low",
 O515 &lt;= 5, "Low",
 O515 &lt;= 10, "Lower-Middle",
 O515 &lt;= 25, "Middle",
 O515 &lt;= 50, "Upper-Middle",
 O515 &lt;= 100, "High",
 O515 &lt;= 200, "Very High",
 O515 &lt;= 400, "Ultra High"
)</f>
        <v>Low</v>
      </c>
      <c r="Q515" s="33">
        <f>_xlfn.XLOOKUP(A515,'Patient Health Records'!A:A,'Patient Health Records'!E:E,"Not Found")</f>
        <v>30.411381685422864</v>
      </c>
      <c r="R515" s="100" t="b">
        <f>_xlfn.XLOOKUP(A515,'Patient Health Records'!A515:A1514,'Patient Health Records'!T515:T1514,"Not Found")</f>
        <v>1</v>
      </c>
      <c r="S515" s="100" t="b" cm="1">
        <f t="array" ref="S515">_xlfn.SWITCH(R515, "Yes", TRUE, "No", FALSE, R515)</f>
        <v>1</v>
      </c>
      <c r="T515" s="100" t="str">
        <f>_xlfn.XLOOKUP(A515,'Patient Health Records'!A:A,'Patient Health Records'!V:V,"Not Found")</f>
        <v>Allergic Reaction</v>
      </c>
      <c r="U515" s="100" t="str">
        <f>_xlfn.XLOOKUP(A515,'Patient Health Records'!A:A,'Patient Health Records'!X:X,"Not Found")</f>
        <v>Critical</v>
      </c>
      <c r="V515" s="100" t="b">
        <f>_xlfn.XLOOKUP(A515,'Billing Details'!A:A,'Billing Details'!K:K,"Not Found")</f>
        <v>1</v>
      </c>
      <c r="W515" s="100" t="str">
        <f>_xlfn.XLOOKUP(A515,'Billing Details'!A:A,'Billing Details'!J:J,"Not Found")</f>
        <v>UnitedHealthcare</v>
      </c>
      <c r="X515" s="100" t="b">
        <f>_xlfn.XLOOKUP(A515,'Patient Health Records'!A:A,'Patient Health Records'!P:P,"Not Found")</f>
        <v>0</v>
      </c>
      <c r="Y515" s="100" t="b" cm="1">
        <f t="array" ref="Y515">_xlfn.SWITCH(X515, "Yes", TRUE, "No", FALSE, X515)</f>
        <v>0</v>
      </c>
      <c r="Z515" s="100" t="b">
        <f>_xlfn.XLOOKUP(A515,'Patient Health Records'!A:A,'Patient Health Records'!T:T,"Not Found")</f>
        <v>1</v>
      </c>
      <c r="AA515" s="100" t="b" cm="1">
        <f t="array" ref="AA515">_xlfn.SWITCH(Z515, "Yes", TRUE, "No", FALSE, Z515)</f>
        <v>1</v>
      </c>
      <c r="AB515" s="100" t="b">
        <f>_xlfn.XLOOKUP(A515,'Patient Health Records'!A:A,'Patient Health Records'!K:K,"Not Found")</f>
        <v>0</v>
      </c>
      <c r="AC515" s="100" t="b" cm="1">
        <f t="array" ref="AC515">_xlfn.SWITCH(AB515, "Yes", TRUE, "No", FALSE, AB515)</f>
        <v>0</v>
      </c>
    </row>
    <row r="516" spans="1:29">
      <c r="A516" s="2" t="s">
        <v>846</v>
      </c>
      <c r="B516" s="100" t="str">
        <f>_xlfn.XLOOKUP(A516,'Patient Demographics'!A516:A1515,'Patient Demographics'!H516:H1515,"Not Found")</f>
        <v>Middle-aged</v>
      </c>
      <c r="C516" s="100" t="str">
        <f>_xlfn.XLOOKUP(A516,'Patient Demographics'!A516:A1515,'Patient Demographics'!L516:L1515,"Not Found")</f>
        <v>South</v>
      </c>
      <c r="D516" s="100" t="str">
        <f>_xlfn.XLOOKUP(A516,'Patient Demographics'!A:A,'Patient Demographics'!J:J,"Not Found")</f>
        <v>Tamil Nadu</v>
      </c>
      <c r="E516" s="100">
        <f>_xlfn.XLOOKUP(A516,'Billing Details'!A516:A1515,'Billing Details'!E516:E1515,"Not Found")</f>
        <v>100</v>
      </c>
      <c r="F516" s="100">
        <f>_xlfn.XLOOKUP(A516,'Billing Details'!A516:A1515,'Billing Details'!M516:M1515,"Not Found")</f>
        <v>0</v>
      </c>
      <c r="G516" s="100">
        <f>_xlfn.XLOOKUP(A516,'Patient Health Records'!A516:A1515,'Patient Health Records'!G516:G1515,"Not Found")</f>
        <v>89</v>
      </c>
      <c r="H516" s="17" t="str">
        <f>_xlfn.XLOOKUP(A516,'Patient Demographics'!A516:A1515,'Patient Demographics'!C516:C1515,"Not Found")</f>
        <v>Female</v>
      </c>
      <c r="I516" s="100" t="str">
        <f>_xlfn.XLOOKUP(A516,'Patient Health Records'!A516:A1515,'Patient Health Records'!B516:B1515,"Not Found")</f>
        <v>A+</v>
      </c>
      <c r="J516" s="100" t="b">
        <f>_xlfn.XLOOKUP(A516,'Patient Health Records'!A516:A1515,'Patient Health Records'!H516:H1515,"Not Found")</f>
        <v>0</v>
      </c>
      <c r="K516" s="100" t="b">
        <f>_xlfn.XLOOKUP(A516,'Patient Health Records'!A516:A1515,'Patient Health Records'!J516:J1515,"Not Found")</f>
        <v>0</v>
      </c>
      <c r="L516" s="100" t="b">
        <f>_xlfn.XLOOKUP(A516,'Billing Details'!A:A,'Billing Details'!K:K,"Not Found")</f>
        <v>0</v>
      </c>
      <c r="M516" s="100" t="str">
        <f>_xlfn.XLOOKUP(A516,'Patient Education'!A:A,'Patient Education'!B:B,"Not Found")</f>
        <v>Bachelor's Degree</v>
      </c>
      <c r="N516" s="100" t="str">
        <f>_xlfn.XLOOKUP(A516,'Patient Education'!A:A,'Patient Education'!C:C,"None")</f>
        <v>Engineer</v>
      </c>
      <c r="O516" s="100">
        <f>_xlfn.XLOOKUP(A516,'Patient Demographics'!A:A,'Patient Demographics'!I:I,"Not Found")</f>
        <v>9</v>
      </c>
      <c r="P516" s="100" t="str" cm="1">
        <f t="array" ref="P516">_xlfn.IFS(
 O516 &lt;= 2, "Very Low",
 O516 &lt;= 5, "Low",
 O516 &lt;= 10, "Lower-Middle",
 O516 &lt;= 25, "Middle",
 O516 &lt;= 50, "Upper-Middle",
 O516 &lt;= 100, "High",
 O516 &lt;= 200, "Very High",
 O516 &lt;= 400, "Ultra High"
)</f>
        <v>Lower-Middle</v>
      </c>
      <c r="Q516" s="33">
        <f>_xlfn.XLOOKUP(A516,'Patient Health Records'!A:A,'Patient Health Records'!E:E,"Not Found")</f>
        <v>33.912513336381643</v>
      </c>
      <c r="R516" s="100" t="b">
        <f>_xlfn.XLOOKUP(A516,'Patient Health Records'!A516:A1515,'Patient Health Records'!T516:T1515,"Not Found")</f>
        <v>1</v>
      </c>
      <c r="S516" s="100" t="b" cm="1">
        <f t="array" ref="S516">_xlfn.SWITCH(R516, "Yes", TRUE, "No", FALSE, R516)</f>
        <v>1</v>
      </c>
      <c r="T516" s="100" t="str">
        <f>_xlfn.XLOOKUP(A516,'Patient Health Records'!A:A,'Patient Health Records'!V:V,"Not Found")</f>
        <v>Osteoarthritis</v>
      </c>
      <c r="U516" s="100" t="str">
        <f>_xlfn.XLOOKUP(A516,'Patient Health Records'!A:A,'Patient Health Records'!X:X,"Not Found")</f>
        <v>Ongoing Treatment</v>
      </c>
      <c r="V516" s="100" t="b">
        <f>_xlfn.XLOOKUP(A516,'Billing Details'!A:A,'Billing Details'!K:K,"Not Found")</f>
        <v>0</v>
      </c>
      <c r="W516" s="100">
        <f>_xlfn.XLOOKUP(A516,'Billing Details'!A:A,'Billing Details'!J:J,"Not Found")</f>
        <v>0</v>
      </c>
      <c r="X516" s="100" t="b">
        <f>_xlfn.XLOOKUP(A516,'Patient Health Records'!A:A,'Patient Health Records'!P:P,"Not Found")</f>
        <v>1</v>
      </c>
      <c r="Y516" s="100" t="b" cm="1">
        <f t="array" ref="Y516">_xlfn.SWITCH(X516, "Yes", TRUE, "No", FALSE, X516)</f>
        <v>1</v>
      </c>
      <c r="Z516" s="100" t="b">
        <f>_xlfn.XLOOKUP(A516,'Patient Health Records'!A:A,'Patient Health Records'!T:T,"Not Found")</f>
        <v>1</v>
      </c>
      <c r="AA516" s="100" t="b" cm="1">
        <f t="array" ref="AA516">_xlfn.SWITCH(Z516, "Yes", TRUE, "No", FALSE, Z516)</f>
        <v>1</v>
      </c>
      <c r="AB516" s="100" t="b">
        <f>_xlfn.XLOOKUP(A516,'Patient Health Records'!A:A,'Patient Health Records'!K:K,"Not Found")</f>
        <v>1</v>
      </c>
      <c r="AC516" s="100" t="b" cm="1">
        <f t="array" ref="AC516">_xlfn.SWITCH(AB516, "Yes", TRUE, "No", FALSE, AB516)</f>
        <v>1</v>
      </c>
    </row>
    <row r="517" spans="1:29">
      <c r="A517" s="2" t="s">
        <v>847</v>
      </c>
      <c r="B517" s="100" t="str">
        <f>_xlfn.XLOOKUP(A517,'Patient Demographics'!A517:A1516,'Patient Demographics'!H517:H1516,"Not Found")</f>
        <v>Senior</v>
      </c>
      <c r="C517" s="100" t="str">
        <f>_xlfn.XLOOKUP(A517,'Patient Demographics'!A517:A1516,'Patient Demographics'!L517:L1516,"Not Found")</f>
        <v>West</v>
      </c>
      <c r="D517" s="100" t="str">
        <f>_xlfn.XLOOKUP(A517,'Patient Demographics'!A:A,'Patient Demographics'!J:J,"Not Found")</f>
        <v>Gujarat</v>
      </c>
      <c r="E517" s="100">
        <f>_xlfn.XLOOKUP(A517,'Billing Details'!A517:A1516,'Billing Details'!E517:E1516,"Not Found")</f>
        <v>40000</v>
      </c>
      <c r="F517" s="100">
        <f>_xlfn.XLOOKUP(A517,'Billing Details'!A517:A1516,'Billing Details'!M517:M1516,"Not Found")</f>
        <v>0</v>
      </c>
      <c r="G517" s="100">
        <f>_xlfn.XLOOKUP(A517,'Patient Health Records'!A517:A1516,'Patient Health Records'!G517:G1516,"Not Found")</f>
        <v>86.6</v>
      </c>
      <c r="H517" s="17" t="str">
        <f>_xlfn.XLOOKUP(A517,'Patient Demographics'!A517:A1516,'Patient Demographics'!C517:C1516,"Not Found")</f>
        <v>Male</v>
      </c>
      <c r="I517" s="100" t="str">
        <f>_xlfn.XLOOKUP(A517,'Patient Health Records'!A517:A1516,'Patient Health Records'!B517:B1516,"Not Found")</f>
        <v>AB+</v>
      </c>
      <c r="J517" s="100" t="b">
        <f>_xlfn.XLOOKUP(A517,'Patient Health Records'!A517:A1516,'Patient Health Records'!H517:H1516,"Not Found")</f>
        <v>0</v>
      </c>
      <c r="K517" s="100" t="b">
        <f>_xlfn.XLOOKUP(A517,'Patient Health Records'!A517:A1516,'Patient Health Records'!J517:J1516,"Not Found")</f>
        <v>0</v>
      </c>
      <c r="L517" s="100" t="b">
        <f>_xlfn.XLOOKUP(A517,'Billing Details'!A:A,'Billing Details'!K:K,"Not Found")</f>
        <v>0</v>
      </c>
      <c r="M517" s="100" t="str">
        <f>_xlfn.XLOOKUP(A517,'Patient Education'!A:A,'Patient Education'!B:B,"Not Found")</f>
        <v>Master's Degree</v>
      </c>
      <c r="N517" s="100" t="str">
        <f>_xlfn.XLOOKUP(A517,'Patient Education'!A:A,'Patient Education'!C:C,"None")</f>
        <v>Doctor</v>
      </c>
      <c r="O517" s="100">
        <f>_xlfn.XLOOKUP(A517,'Patient Demographics'!A:A,'Patient Demographics'!I:I,"Not Found")</f>
        <v>20</v>
      </c>
      <c r="P517" s="100" t="str" cm="1">
        <f t="array" ref="P517">_xlfn.IFS(
 O517 &lt;= 2, "Very Low",
 O517 &lt;= 5, "Low",
 O517 &lt;= 10, "Lower-Middle",
 O517 &lt;= 25, "Middle",
 O517 &lt;= 50, "Upper-Middle",
 O517 &lt;= 100, "High",
 O517 &lt;= 200, "Very High",
 O517 &lt;= 400, "Ultra High"
)</f>
        <v>Middle</v>
      </c>
      <c r="Q517" s="33">
        <f>_xlfn.XLOOKUP(A517,'Patient Health Records'!A:A,'Patient Health Records'!E:E,"Not Found")</f>
        <v>32.198096371207619</v>
      </c>
      <c r="R517" s="100" t="b">
        <f>_xlfn.XLOOKUP(A517,'Patient Health Records'!A517:A1516,'Patient Health Records'!T517:T1516,"Not Found")</f>
        <v>1</v>
      </c>
      <c r="S517" s="100" t="b" cm="1">
        <f t="array" ref="S517">_xlfn.SWITCH(R517, "Yes", TRUE, "No", FALSE, R517)</f>
        <v>1</v>
      </c>
      <c r="T517" s="100" t="str">
        <f>_xlfn.XLOOKUP(A517,'Patient Health Records'!A:A,'Patient Health Records'!V:V,"Not Found")</f>
        <v>Hypertension</v>
      </c>
      <c r="U517" s="100" t="str">
        <f>_xlfn.XLOOKUP(A517,'Patient Health Records'!A:A,'Patient Health Records'!X:X,"Not Found")</f>
        <v>Ongoing Treatment</v>
      </c>
      <c r="V517" s="100" t="b">
        <f>_xlfn.XLOOKUP(A517,'Billing Details'!A:A,'Billing Details'!K:K,"Not Found")</f>
        <v>0</v>
      </c>
      <c r="W517" s="100">
        <f>_xlfn.XLOOKUP(A517,'Billing Details'!A:A,'Billing Details'!J:J,"Not Found")</f>
        <v>0</v>
      </c>
      <c r="X517" s="100" t="b">
        <f>_xlfn.XLOOKUP(A517,'Patient Health Records'!A:A,'Patient Health Records'!P:P,"Not Found")</f>
        <v>0</v>
      </c>
      <c r="Y517" s="100" t="b" cm="1">
        <f t="array" ref="Y517">_xlfn.SWITCH(X517, "Yes", TRUE, "No", FALSE, X517)</f>
        <v>0</v>
      </c>
      <c r="Z517" s="100" t="b">
        <f>_xlfn.XLOOKUP(A517,'Patient Health Records'!A:A,'Patient Health Records'!T:T,"Not Found")</f>
        <v>1</v>
      </c>
      <c r="AA517" s="100" t="b" cm="1">
        <f t="array" ref="AA517">_xlfn.SWITCH(Z517, "Yes", TRUE, "No", FALSE, Z517)</f>
        <v>1</v>
      </c>
      <c r="AB517" s="100" t="b">
        <f>_xlfn.XLOOKUP(A517,'Patient Health Records'!A:A,'Patient Health Records'!K:K,"Not Found")</f>
        <v>0</v>
      </c>
      <c r="AC517" s="100" t="b" cm="1">
        <f t="array" ref="AC517">_xlfn.SWITCH(AB517, "Yes", TRUE, "No", FALSE, AB517)</f>
        <v>0</v>
      </c>
    </row>
    <row r="518" spans="1:29">
      <c r="A518" s="2" t="s">
        <v>848</v>
      </c>
      <c r="B518" s="100" t="str">
        <f>_xlfn.XLOOKUP(A518,'Patient Demographics'!A518:A1517,'Patient Demographics'!H518:H1517,"Not Found")</f>
        <v>Senior</v>
      </c>
      <c r="C518" s="100" t="str">
        <f>_xlfn.XLOOKUP(A518,'Patient Demographics'!A518:A1517,'Patient Demographics'!L518:L1517,"Not Found")</f>
        <v>North</v>
      </c>
      <c r="D518" s="100" t="str">
        <f>_xlfn.XLOOKUP(A518,'Patient Demographics'!A:A,'Patient Demographics'!J:J,"Not Found")</f>
        <v>Punjab</v>
      </c>
      <c r="E518" s="100">
        <f>_xlfn.XLOOKUP(A518,'Billing Details'!A518:A1517,'Billing Details'!E518:E1517,"Not Found")</f>
        <v>32000</v>
      </c>
      <c r="F518" s="100">
        <f>_xlfn.XLOOKUP(A518,'Billing Details'!A518:A1517,'Billing Details'!M518:M1517,"Not Found")</f>
        <v>19961.72</v>
      </c>
      <c r="G518" s="100">
        <f>_xlfn.XLOOKUP(A518,'Patient Health Records'!A518:A1517,'Patient Health Records'!G518:G1517,"Not Found")</f>
        <v>82.7</v>
      </c>
      <c r="H518" s="17" t="str">
        <f>_xlfn.XLOOKUP(A518,'Patient Demographics'!A518:A1517,'Patient Demographics'!C518:C1517,"Not Found")</f>
        <v>Male</v>
      </c>
      <c r="I518" s="100" t="str">
        <f>_xlfn.XLOOKUP(A518,'Patient Health Records'!A518:A1517,'Patient Health Records'!B518:B1517,"Not Found")</f>
        <v>A-</v>
      </c>
      <c r="J518" s="100" t="b">
        <f>_xlfn.XLOOKUP(A518,'Patient Health Records'!A518:A1517,'Patient Health Records'!H518:H1517,"Not Found")</f>
        <v>0</v>
      </c>
      <c r="K518" s="100" t="b">
        <f>_xlfn.XLOOKUP(A518,'Patient Health Records'!A518:A1517,'Patient Health Records'!J518:J1517,"Not Found")</f>
        <v>0</v>
      </c>
      <c r="L518" s="100" t="b">
        <f>_xlfn.XLOOKUP(A518,'Billing Details'!A:A,'Billing Details'!K:K,"Not Found")</f>
        <v>1</v>
      </c>
      <c r="M518" s="100" t="str">
        <f>_xlfn.XLOOKUP(A518,'Patient Education'!A:A,'Patient Education'!B:B,"Not Found")</f>
        <v>School</v>
      </c>
      <c r="N518" s="100" t="str">
        <f>_xlfn.XLOOKUP(A518,'Patient Education'!A:A,'Patient Education'!C:C,"None")</f>
        <v>Driver</v>
      </c>
      <c r="O518" s="100">
        <f>_xlfn.XLOOKUP(A518,'Patient Demographics'!A:A,'Patient Demographics'!I:I,"Not Found")</f>
        <v>30</v>
      </c>
      <c r="P518" s="100" t="str" cm="1">
        <f t="array" ref="P518">_xlfn.IFS(
 O518 &lt;= 2, "Very Low",
 O518 &lt;= 5, "Low",
 O518 &lt;= 10, "Lower-Middle",
 O518 &lt;= 25, "Middle",
 O518 &lt;= 50, "Upper-Middle",
 O518 &lt;= 100, "High",
 O518 &lt;= 200, "Very High",
 O518 &lt;= 400, "Ultra High"
)</f>
        <v>Upper-Middle</v>
      </c>
      <c r="Q518" s="33">
        <f>_xlfn.XLOOKUP(A518,'Patient Health Records'!A:A,'Patient Health Records'!E:E,"Not Found")</f>
        <v>32.304687499999993</v>
      </c>
      <c r="R518" s="100" t="b">
        <f>_xlfn.XLOOKUP(A518,'Patient Health Records'!A518:A1517,'Patient Health Records'!T518:T1517,"Not Found")</f>
        <v>1</v>
      </c>
      <c r="S518" s="100" t="b" cm="1">
        <f t="array" ref="S518">_xlfn.SWITCH(R518, "Yes", TRUE, "No", FALSE, R518)</f>
        <v>1</v>
      </c>
      <c r="T518" s="100" t="str">
        <f>_xlfn.XLOOKUP(A518,'Patient Health Records'!A:A,'Patient Health Records'!V:V,"Not Found")</f>
        <v>Hypertension</v>
      </c>
      <c r="U518" s="100" t="str">
        <f>_xlfn.XLOOKUP(A518,'Patient Health Records'!A:A,'Patient Health Records'!X:X,"Not Found")</f>
        <v>Critical</v>
      </c>
      <c r="V518" s="100" t="b">
        <f>_xlfn.XLOOKUP(A518,'Billing Details'!A:A,'Billing Details'!K:K,"Not Found")</f>
        <v>1</v>
      </c>
      <c r="W518" s="100" t="str">
        <f>_xlfn.XLOOKUP(A518,'Billing Details'!A:A,'Billing Details'!J:J,"Not Found")</f>
        <v>Medicare</v>
      </c>
      <c r="X518" s="100" t="b">
        <f>_xlfn.XLOOKUP(A518,'Patient Health Records'!A:A,'Patient Health Records'!P:P,"Not Found")</f>
        <v>0</v>
      </c>
      <c r="Y518" s="100" t="b" cm="1">
        <f t="array" ref="Y518">_xlfn.SWITCH(X518, "Yes", TRUE, "No", FALSE, X518)</f>
        <v>0</v>
      </c>
      <c r="Z518" s="100" t="b">
        <f>_xlfn.XLOOKUP(A518,'Patient Health Records'!A:A,'Patient Health Records'!T:T,"Not Found")</f>
        <v>1</v>
      </c>
      <c r="AA518" s="100" t="b" cm="1">
        <f t="array" ref="AA518">_xlfn.SWITCH(Z518, "Yes", TRUE, "No", FALSE, Z518)</f>
        <v>1</v>
      </c>
      <c r="AB518" s="100" t="b">
        <f>_xlfn.XLOOKUP(A518,'Patient Health Records'!A:A,'Patient Health Records'!K:K,"Not Found")</f>
        <v>0</v>
      </c>
      <c r="AC518" s="100" t="b" cm="1">
        <f t="array" ref="AC518">_xlfn.SWITCH(AB518, "Yes", TRUE, "No", FALSE, AB518)</f>
        <v>0</v>
      </c>
    </row>
    <row r="519" spans="1:29">
      <c r="A519" s="2" t="s">
        <v>849</v>
      </c>
      <c r="B519" s="100" t="str">
        <f>_xlfn.XLOOKUP(A519,'Patient Demographics'!A519:A1518,'Patient Demographics'!H519:H1518,"Not Found")</f>
        <v>Adult</v>
      </c>
      <c r="C519" s="100" t="str">
        <f>_xlfn.XLOOKUP(A519,'Patient Demographics'!A519:A1518,'Patient Demographics'!L519:L1518,"Not Found")</f>
        <v>North</v>
      </c>
      <c r="D519" s="100" t="str">
        <f>_xlfn.XLOOKUP(A519,'Patient Demographics'!A:A,'Patient Demographics'!J:J,"Not Found")</f>
        <v>Punjab</v>
      </c>
      <c r="E519" s="100">
        <f>_xlfn.XLOOKUP(A519,'Billing Details'!A519:A1518,'Billing Details'!E519:E1518,"Not Found")</f>
        <v>12000</v>
      </c>
      <c r="F519" s="100">
        <f>_xlfn.XLOOKUP(A519,'Billing Details'!A519:A1518,'Billing Details'!M519:M1518,"Not Found")</f>
        <v>0</v>
      </c>
      <c r="G519" s="100">
        <f>_xlfn.XLOOKUP(A519,'Patient Health Records'!A519:A1518,'Patient Health Records'!G519:G1518,"Not Found")</f>
        <v>69</v>
      </c>
      <c r="H519" s="17" t="str">
        <f>_xlfn.XLOOKUP(A519,'Patient Demographics'!A519:A1518,'Patient Demographics'!C519:C1518,"Not Found")</f>
        <v>Female</v>
      </c>
      <c r="I519" s="100" t="str">
        <f>_xlfn.XLOOKUP(A519,'Patient Health Records'!A519:A1518,'Patient Health Records'!B519:B1518,"Not Found")</f>
        <v>AB+</v>
      </c>
      <c r="J519" s="100" t="b">
        <f>_xlfn.XLOOKUP(A519,'Patient Health Records'!A519:A1518,'Patient Health Records'!H519:H1518,"Not Found")</f>
        <v>0</v>
      </c>
      <c r="K519" s="100" t="b">
        <f>_xlfn.XLOOKUP(A519,'Patient Health Records'!A519:A1518,'Patient Health Records'!J519:J1518,"Not Found")</f>
        <v>0</v>
      </c>
      <c r="L519" s="100" t="b">
        <f>_xlfn.XLOOKUP(A519,'Billing Details'!A:A,'Billing Details'!K:K,"Not Found")</f>
        <v>0</v>
      </c>
      <c r="M519" s="100" t="str">
        <f>_xlfn.XLOOKUP(A519,'Patient Education'!A:A,'Patient Education'!B:B,"Not Found")</f>
        <v>PhD</v>
      </c>
      <c r="N519" s="100" t="str">
        <f>_xlfn.XLOOKUP(A519,'Patient Education'!A:A,'Patient Education'!C:C,"None")</f>
        <v>Scientist</v>
      </c>
      <c r="O519" s="100">
        <f>_xlfn.XLOOKUP(A519,'Patient Demographics'!A:A,'Patient Demographics'!I:I,"Not Found")</f>
        <v>15</v>
      </c>
      <c r="P519" s="100" t="str" cm="1">
        <f t="array" ref="P519">_xlfn.IFS(
 O519 &lt;= 2, "Very Low",
 O519 &lt;= 5, "Low",
 O519 &lt;= 10, "Lower-Middle",
 O519 &lt;= 25, "Middle",
 O519 &lt;= 50, "Upper-Middle",
 O519 &lt;= 100, "High",
 O519 &lt;= 200, "Very High",
 O519 &lt;= 400, "Ultra High"
)</f>
        <v>Middle</v>
      </c>
      <c r="Q519" s="33">
        <f>_xlfn.XLOOKUP(A519,'Patient Health Records'!A:A,'Patient Health Records'!E:E,"Not Found")</f>
        <v>21.777553339224845</v>
      </c>
      <c r="R519" s="100" t="b">
        <f>_xlfn.XLOOKUP(A519,'Patient Health Records'!A519:A1518,'Patient Health Records'!T519:T1518,"Not Found")</f>
        <v>0</v>
      </c>
      <c r="S519" s="100" t="b" cm="1">
        <f t="array" ref="S519">_xlfn.SWITCH(R519, "Yes", TRUE, "No", FALSE, R519)</f>
        <v>0</v>
      </c>
      <c r="T519" s="100" t="str">
        <f>_xlfn.XLOOKUP(A519,'Patient Health Records'!A:A,'Patient Health Records'!V:V,"Not Found")</f>
        <v>Appendicitis</v>
      </c>
      <c r="U519" s="100" t="str">
        <f>_xlfn.XLOOKUP(A519,'Patient Health Records'!A:A,'Patient Health Records'!X:X,"Not Found")</f>
        <v>Critical</v>
      </c>
      <c r="V519" s="100" t="b">
        <f>_xlfn.XLOOKUP(A519,'Billing Details'!A:A,'Billing Details'!K:K,"Not Found")</f>
        <v>0</v>
      </c>
      <c r="W519" s="100">
        <f>_xlfn.XLOOKUP(A519,'Billing Details'!A:A,'Billing Details'!J:J,"Not Found")</f>
        <v>0</v>
      </c>
      <c r="X519" s="100" t="b">
        <f>_xlfn.XLOOKUP(A519,'Patient Health Records'!A:A,'Patient Health Records'!P:P,"Not Found")</f>
        <v>0</v>
      </c>
      <c r="Y519" s="100" t="b" cm="1">
        <f t="array" ref="Y519">_xlfn.SWITCH(X519, "Yes", TRUE, "No", FALSE, X519)</f>
        <v>0</v>
      </c>
      <c r="Z519" s="100" t="b">
        <f>_xlfn.XLOOKUP(A519,'Patient Health Records'!A:A,'Patient Health Records'!T:T,"Not Found")</f>
        <v>0</v>
      </c>
      <c r="AA519" s="100" t="b" cm="1">
        <f t="array" ref="AA519">_xlfn.SWITCH(Z519, "Yes", TRUE, "No", FALSE, Z519)</f>
        <v>0</v>
      </c>
      <c r="AB519" s="100" t="b">
        <f>_xlfn.XLOOKUP(A519,'Patient Health Records'!A:A,'Patient Health Records'!K:K,"Not Found")</f>
        <v>0</v>
      </c>
      <c r="AC519" s="100" t="b" cm="1">
        <f t="array" ref="AC519">_xlfn.SWITCH(AB519, "Yes", TRUE, "No", FALSE, AB519)</f>
        <v>0</v>
      </c>
    </row>
    <row r="520" spans="1:29">
      <c r="A520" s="2" t="s">
        <v>851</v>
      </c>
      <c r="B520" s="100" t="str">
        <f>_xlfn.XLOOKUP(A520,'Patient Demographics'!A520:A1519,'Patient Demographics'!H520:H1519,"Not Found")</f>
        <v>Middle-aged</v>
      </c>
      <c r="C520" s="100" t="str">
        <f>_xlfn.XLOOKUP(A520,'Patient Demographics'!A520:A1519,'Patient Demographics'!L520:L1519,"Not Found")</f>
        <v>North</v>
      </c>
      <c r="D520" s="100" t="str">
        <f>_xlfn.XLOOKUP(A520,'Patient Demographics'!A:A,'Patient Demographics'!J:J,"Not Found")</f>
        <v>Uttar Pradesh</v>
      </c>
      <c r="E520" s="100">
        <f>_xlfn.XLOOKUP(A520,'Billing Details'!A520:A1519,'Billing Details'!E520:E1519,"Not Found")</f>
        <v>500</v>
      </c>
      <c r="F520" s="100">
        <f>_xlfn.XLOOKUP(A520,'Billing Details'!A520:A1519,'Billing Details'!M520:M1519,"Not Found")</f>
        <v>440.14</v>
      </c>
      <c r="G520" s="100">
        <f>_xlfn.XLOOKUP(A520,'Patient Health Records'!A520:A1519,'Patient Health Records'!G520:G1519,"Not Found")</f>
        <v>89</v>
      </c>
      <c r="H520" s="17" t="str">
        <f>_xlfn.XLOOKUP(A520,'Patient Demographics'!A520:A1519,'Patient Demographics'!C520:C1519,"Not Found")</f>
        <v>Male</v>
      </c>
      <c r="I520" s="100" t="str">
        <f>_xlfn.XLOOKUP(A520,'Patient Health Records'!A520:A1519,'Patient Health Records'!B520:B1519,"Not Found")</f>
        <v>O-</v>
      </c>
      <c r="J520" s="100" t="b">
        <f>_xlfn.XLOOKUP(A520,'Patient Health Records'!A520:A1519,'Patient Health Records'!H520:H1519,"Not Found")</f>
        <v>0</v>
      </c>
      <c r="K520" s="100" t="b">
        <f>_xlfn.XLOOKUP(A520,'Patient Health Records'!A520:A1519,'Patient Health Records'!J520:J1519,"Not Found")</f>
        <v>0</v>
      </c>
      <c r="L520" s="100" t="b">
        <f>_xlfn.XLOOKUP(A520,'Billing Details'!A:A,'Billing Details'!K:K,"Not Found")</f>
        <v>1</v>
      </c>
      <c r="M520" s="100" t="str">
        <f>_xlfn.XLOOKUP(A520,'Patient Education'!A:A,'Patient Education'!B:B,"Not Found")</f>
        <v>Master's Degree</v>
      </c>
      <c r="N520" s="100" t="str">
        <f>_xlfn.XLOOKUP(A520,'Patient Education'!A:A,'Patient Education'!C:C,"None")</f>
        <v>Senior Executive</v>
      </c>
      <c r="O520" s="100">
        <f>_xlfn.XLOOKUP(A520,'Patient Demographics'!A:A,'Patient Demographics'!I:I,"Not Found")</f>
        <v>2</v>
      </c>
      <c r="P520" s="100" t="str" cm="1">
        <f t="array" ref="P520">_xlfn.IFS(
 O520 &lt;= 2, "Very Low",
 O520 &lt;= 5, "Low",
 O520 &lt;= 10, "Lower-Middle",
 O520 &lt;= 25, "Middle",
 O520 &lt;= 50, "Upper-Middle",
 O520 &lt;= 100, "High",
 O520 &lt;= 200, "Very High",
 O520 &lt;= 400, "Ultra High"
)</f>
        <v>Very Low</v>
      </c>
      <c r="Q520" s="33">
        <f>_xlfn.XLOOKUP(A520,'Patient Health Records'!A:A,'Patient Health Records'!E:E,"Not Found")</f>
        <v>28.408184110568481</v>
      </c>
      <c r="R520" s="100" t="b">
        <f>_xlfn.XLOOKUP(A520,'Patient Health Records'!A520:A1519,'Patient Health Records'!T520:T1519,"Not Found")</f>
        <v>1</v>
      </c>
      <c r="S520" s="100" t="b" cm="1">
        <f t="array" ref="S520">_xlfn.SWITCH(R520, "Yes", TRUE, "No", FALSE, R520)</f>
        <v>1</v>
      </c>
      <c r="T520" s="100" t="str">
        <f>_xlfn.XLOOKUP(A520,'Patient Health Records'!A:A,'Patient Health Records'!V:V,"Not Found")</f>
        <v>Respiratory Infection</v>
      </c>
      <c r="U520" s="100" t="str">
        <f>_xlfn.XLOOKUP(A520,'Patient Health Records'!A:A,'Patient Health Records'!X:X,"Not Found")</f>
        <v>Recovered</v>
      </c>
      <c r="V520" s="100" t="b">
        <f>_xlfn.XLOOKUP(A520,'Billing Details'!A:A,'Billing Details'!K:K,"Not Found")</f>
        <v>1</v>
      </c>
      <c r="W520" s="100" t="str">
        <f>_xlfn.XLOOKUP(A520,'Billing Details'!A:A,'Billing Details'!J:J,"Not Found")</f>
        <v>UnitedHealthcare</v>
      </c>
      <c r="X520" s="100" t="b">
        <f>_xlfn.XLOOKUP(A520,'Patient Health Records'!A:A,'Patient Health Records'!P:P,"Not Found")</f>
        <v>1</v>
      </c>
      <c r="Y520" s="100" t="b" cm="1">
        <f t="array" ref="Y520">_xlfn.SWITCH(X520, "Yes", TRUE, "No", FALSE, X520)</f>
        <v>1</v>
      </c>
      <c r="Z520" s="100" t="b">
        <f>_xlfn.XLOOKUP(A520,'Patient Health Records'!A:A,'Patient Health Records'!T:T,"Not Found")</f>
        <v>1</v>
      </c>
      <c r="AA520" s="100" t="b" cm="1">
        <f t="array" ref="AA520">_xlfn.SWITCH(Z520, "Yes", TRUE, "No", FALSE, Z520)</f>
        <v>1</v>
      </c>
      <c r="AB520" s="100" t="b">
        <f>_xlfn.XLOOKUP(A520,'Patient Health Records'!A:A,'Patient Health Records'!K:K,"Not Found")</f>
        <v>1</v>
      </c>
      <c r="AC520" s="100" t="b" cm="1">
        <f t="array" ref="AC520">_xlfn.SWITCH(AB520, "Yes", TRUE, "No", FALSE, AB520)</f>
        <v>1</v>
      </c>
    </row>
    <row r="521" spans="1:29">
      <c r="A521" s="2" t="s">
        <v>853</v>
      </c>
      <c r="B521" s="100" t="str">
        <f>_xlfn.XLOOKUP(A521,'Patient Demographics'!A521:A1520,'Patient Demographics'!H521:H1520,"Not Found")</f>
        <v>Senior</v>
      </c>
      <c r="C521" s="100" t="str">
        <f>_xlfn.XLOOKUP(A521,'Patient Demographics'!A521:A1520,'Patient Demographics'!L521:L1520,"Not Found")</f>
        <v>South</v>
      </c>
      <c r="D521" s="100" t="str">
        <f>_xlfn.XLOOKUP(A521,'Patient Demographics'!A:A,'Patient Demographics'!J:J,"Not Found")</f>
        <v>Kerala</v>
      </c>
      <c r="E521" s="100">
        <f>_xlfn.XLOOKUP(A521,'Billing Details'!A521:A1520,'Billing Details'!E521:E1520,"Not Found")</f>
        <v>18000</v>
      </c>
      <c r="F521" s="100">
        <f>_xlfn.XLOOKUP(A521,'Billing Details'!A521:A1520,'Billing Details'!M521:M1520,"Not Found")</f>
        <v>13589.579999999998</v>
      </c>
      <c r="G521" s="100">
        <f>_xlfn.XLOOKUP(A521,'Patient Health Records'!A521:A1520,'Patient Health Records'!G521:G1520,"Not Found")</f>
        <v>70.400000000000006</v>
      </c>
      <c r="H521" s="17" t="str">
        <f>_xlfn.XLOOKUP(A521,'Patient Demographics'!A521:A1520,'Patient Demographics'!C521:C1520,"Not Found")</f>
        <v>Male</v>
      </c>
      <c r="I521" s="100" t="str">
        <f>_xlfn.XLOOKUP(A521,'Patient Health Records'!A521:A1520,'Patient Health Records'!B521:B1520,"Not Found")</f>
        <v>A-</v>
      </c>
      <c r="J521" s="100" t="b">
        <f>_xlfn.XLOOKUP(A521,'Patient Health Records'!A521:A1520,'Patient Health Records'!H521:H1520,"Not Found")</f>
        <v>0</v>
      </c>
      <c r="K521" s="100" t="b">
        <f>_xlfn.XLOOKUP(A521,'Patient Health Records'!A521:A1520,'Patient Health Records'!J521:J1520,"Not Found")</f>
        <v>0</v>
      </c>
      <c r="L521" s="100" t="b">
        <f>_xlfn.XLOOKUP(A521,'Billing Details'!A:A,'Billing Details'!K:K,"Not Found")</f>
        <v>1</v>
      </c>
      <c r="M521" s="100" t="str">
        <f>_xlfn.XLOOKUP(A521,'Patient Education'!A:A,'Patient Education'!B:B,"Not Found")</f>
        <v>Master's Degree</v>
      </c>
      <c r="N521" s="100" t="str">
        <f>_xlfn.XLOOKUP(A521,'Patient Education'!A:A,'Patient Education'!C:C,"None")</f>
        <v>Senior Executive</v>
      </c>
      <c r="O521" s="100">
        <f>_xlfn.XLOOKUP(A521,'Patient Demographics'!A:A,'Patient Demographics'!I:I,"Not Found")</f>
        <v>250</v>
      </c>
      <c r="P521" s="100" t="str" cm="1">
        <f t="array" ref="P521">_xlfn.IFS(
 O521 &lt;= 2, "Very Low",
 O521 &lt;= 5, "Low",
 O521 &lt;= 10, "Lower-Middle",
 O521 &lt;= 25, "Middle",
 O521 &lt;= 50, "Upper-Middle",
 O521 &lt;= 100, "High",
 O521 &lt;= 200, "Very High",
 O521 &lt;= 400, "Ultra High"
)</f>
        <v>Ultra High</v>
      </c>
      <c r="Q521" s="33">
        <f>_xlfn.XLOOKUP(A521,'Patient Health Records'!A:A,'Patient Health Records'!E:E,"Not Found")</f>
        <v>24.648996883862615</v>
      </c>
      <c r="R521" s="100" t="b">
        <f>_xlfn.XLOOKUP(A521,'Patient Health Records'!A521:A1520,'Patient Health Records'!T521:T1520,"Not Found")</f>
        <v>0</v>
      </c>
      <c r="S521" s="100" t="b" cm="1">
        <f t="array" ref="S521">_xlfn.SWITCH(R521, "Yes", TRUE, "No", FALSE, R521)</f>
        <v>0</v>
      </c>
      <c r="T521" s="100" t="str">
        <f>_xlfn.XLOOKUP(A521,'Patient Health Records'!A:A,'Patient Health Records'!V:V,"Not Found")</f>
        <v>Cancer</v>
      </c>
      <c r="U521" s="100" t="str">
        <f>_xlfn.XLOOKUP(A521,'Patient Health Records'!A:A,'Patient Health Records'!X:X,"Not Found")</f>
        <v>Critical</v>
      </c>
      <c r="V521" s="100" t="b">
        <f>_xlfn.XLOOKUP(A521,'Billing Details'!A:A,'Billing Details'!K:K,"Not Found")</f>
        <v>1</v>
      </c>
      <c r="W521" s="100" t="str">
        <f>_xlfn.XLOOKUP(A521,'Billing Details'!A:A,'Billing Details'!J:J,"Not Found")</f>
        <v>Cigna</v>
      </c>
      <c r="X521" s="100" t="b">
        <f>_xlfn.XLOOKUP(A521,'Patient Health Records'!A:A,'Patient Health Records'!P:P,"Not Found")</f>
        <v>0</v>
      </c>
      <c r="Y521" s="100" t="b" cm="1">
        <f t="array" ref="Y521">_xlfn.SWITCH(X521, "Yes", TRUE, "No", FALSE, X521)</f>
        <v>0</v>
      </c>
      <c r="Z521" s="100" t="b">
        <f>_xlfn.XLOOKUP(A521,'Patient Health Records'!A:A,'Patient Health Records'!T:T,"Not Found")</f>
        <v>0</v>
      </c>
      <c r="AA521" s="100" t="b" cm="1">
        <f t="array" ref="AA521">_xlfn.SWITCH(Z521, "Yes", TRUE, "No", FALSE, Z521)</f>
        <v>0</v>
      </c>
      <c r="AB521" s="100" t="b">
        <f>_xlfn.XLOOKUP(A521,'Patient Health Records'!A:A,'Patient Health Records'!K:K,"Not Found")</f>
        <v>0</v>
      </c>
      <c r="AC521" s="100" t="b" cm="1">
        <f t="array" ref="AC521">_xlfn.SWITCH(AB521, "Yes", TRUE, "No", FALSE, AB521)</f>
        <v>0</v>
      </c>
    </row>
    <row r="522" spans="1:29">
      <c r="A522" s="2" t="s">
        <v>854</v>
      </c>
      <c r="B522" s="100" t="str">
        <f>_xlfn.XLOOKUP(A522,'Patient Demographics'!A522:A1521,'Patient Demographics'!H522:H1521,"Not Found")</f>
        <v>Adult</v>
      </c>
      <c r="C522" s="100" t="str">
        <f>_xlfn.XLOOKUP(A522,'Patient Demographics'!A522:A1521,'Patient Demographics'!L522:L1521,"Not Found")</f>
        <v>South</v>
      </c>
      <c r="D522" s="100" t="str">
        <f>_xlfn.XLOOKUP(A522,'Patient Demographics'!A:A,'Patient Demographics'!J:J,"Not Found")</f>
        <v>Karnataka</v>
      </c>
      <c r="E522" s="100">
        <f>_xlfn.XLOOKUP(A522,'Billing Details'!A522:A1521,'Billing Details'!E522:E1521,"Not Found")</f>
        <v>30000</v>
      </c>
      <c r="F522" s="100">
        <f>_xlfn.XLOOKUP(A522,'Billing Details'!A522:A1521,'Billing Details'!M522:M1521,"Not Found")</f>
        <v>25487.22</v>
      </c>
      <c r="G522" s="100">
        <f>_xlfn.XLOOKUP(A522,'Patient Health Records'!A522:A1521,'Patient Health Records'!G522:G1521,"Not Found")</f>
        <v>68.2</v>
      </c>
      <c r="H522" s="17" t="str">
        <f>_xlfn.XLOOKUP(A522,'Patient Demographics'!A522:A1521,'Patient Demographics'!C522:C1521,"Not Found")</f>
        <v>Female</v>
      </c>
      <c r="I522" s="100" t="str">
        <f>_xlfn.XLOOKUP(A522,'Patient Health Records'!A522:A1521,'Patient Health Records'!B522:B1521,"Not Found")</f>
        <v>A-</v>
      </c>
      <c r="J522" s="100" t="b">
        <f>_xlfn.XLOOKUP(A522,'Patient Health Records'!A522:A1521,'Patient Health Records'!H522:H1521,"Not Found")</f>
        <v>0</v>
      </c>
      <c r="K522" s="100" t="b">
        <f>_xlfn.XLOOKUP(A522,'Patient Health Records'!A522:A1521,'Patient Health Records'!J522:J1521,"Not Found")</f>
        <v>0</v>
      </c>
      <c r="L522" s="100" t="b">
        <f>_xlfn.XLOOKUP(A522,'Billing Details'!A:A,'Billing Details'!K:K,"Not Found")</f>
        <v>1</v>
      </c>
      <c r="M522" s="100" t="str">
        <f>_xlfn.XLOOKUP(A522,'Patient Education'!A:A,'Patient Education'!B:B,"Not Found")</f>
        <v>Post-graduate</v>
      </c>
      <c r="N522" s="100" t="str">
        <f>_xlfn.XLOOKUP(A522,'Patient Education'!A:A,'Patient Education'!C:C,"None")</f>
        <v>Scientist</v>
      </c>
      <c r="O522" s="100">
        <f>_xlfn.XLOOKUP(A522,'Patient Demographics'!A:A,'Patient Demographics'!I:I,"Not Found")</f>
        <v>40</v>
      </c>
      <c r="P522" s="100" t="str" cm="1">
        <f t="array" ref="P522">_xlfn.IFS(
 O522 &lt;= 2, "Very Low",
 O522 &lt;= 5, "Low",
 O522 &lt;= 10, "Lower-Middle",
 O522 &lt;= 25, "Middle",
 O522 &lt;= 50, "Upper-Middle",
 O522 &lt;= 100, "High",
 O522 &lt;= 200, "Very High",
 O522 &lt;= 400, "Ultra High"
)</f>
        <v>Upper-Middle</v>
      </c>
      <c r="Q522" s="33">
        <f>_xlfn.XLOOKUP(A522,'Patient Health Records'!A:A,'Patient Health Records'!E:E,"Not Found")</f>
        <v>25.050505050505055</v>
      </c>
      <c r="R522" s="100" t="b">
        <f>_xlfn.XLOOKUP(A522,'Patient Health Records'!A522:A1521,'Patient Health Records'!T522:T1521,"Not Found")</f>
        <v>0</v>
      </c>
      <c r="S522" s="100" t="b" cm="1">
        <f t="array" ref="S522">_xlfn.SWITCH(R522, "Yes", TRUE, "No", FALSE, R522)</f>
        <v>0</v>
      </c>
      <c r="T522" s="100" t="str">
        <f>_xlfn.XLOOKUP(A522,'Patient Health Records'!A:A,'Patient Health Records'!V:V,"Not Found")</f>
        <v>Childbirth</v>
      </c>
      <c r="U522" s="100" t="str">
        <f>_xlfn.XLOOKUP(A522,'Patient Health Records'!A:A,'Patient Health Records'!X:X,"Not Found")</f>
        <v>Critical</v>
      </c>
      <c r="V522" s="100" t="b">
        <f>_xlfn.XLOOKUP(A522,'Billing Details'!A:A,'Billing Details'!K:K,"Not Found")</f>
        <v>1</v>
      </c>
      <c r="W522" s="100" t="str">
        <f>_xlfn.XLOOKUP(A522,'Billing Details'!A:A,'Billing Details'!J:J,"Not Found")</f>
        <v>Medicare</v>
      </c>
      <c r="X522" s="100" t="b">
        <f>_xlfn.XLOOKUP(A522,'Patient Health Records'!A:A,'Patient Health Records'!P:P,"Not Found")</f>
        <v>0</v>
      </c>
      <c r="Y522" s="100" t="b" cm="1">
        <f t="array" ref="Y522">_xlfn.SWITCH(X522, "Yes", TRUE, "No", FALSE, X522)</f>
        <v>0</v>
      </c>
      <c r="Z522" s="100" t="b">
        <f>_xlfn.XLOOKUP(A522,'Patient Health Records'!A:A,'Patient Health Records'!T:T,"Not Found")</f>
        <v>0</v>
      </c>
      <c r="AA522" s="100" t="b" cm="1">
        <f t="array" ref="AA522">_xlfn.SWITCH(Z522, "Yes", TRUE, "No", FALSE, Z522)</f>
        <v>0</v>
      </c>
      <c r="AB522" s="100" t="b">
        <f>_xlfn.XLOOKUP(A522,'Patient Health Records'!A:A,'Patient Health Records'!K:K,"Not Found")</f>
        <v>0</v>
      </c>
      <c r="AC522" s="100" t="b" cm="1">
        <f t="array" ref="AC522">_xlfn.SWITCH(AB522, "Yes", TRUE, "No", FALSE, AB522)</f>
        <v>0</v>
      </c>
    </row>
    <row r="523" spans="1:29">
      <c r="A523" s="2" t="s">
        <v>856</v>
      </c>
      <c r="B523" s="100" t="str">
        <f>_xlfn.XLOOKUP(A523,'Patient Demographics'!A523:A1522,'Patient Demographics'!H523:H1522,"Not Found")</f>
        <v>Adult</v>
      </c>
      <c r="C523" s="100" t="str">
        <f>_xlfn.XLOOKUP(A523,'Patient Demographics'!A523:A1522,'Patient Demographics'!L523:L1522,"Not Found")</f>
        <v>North</v>
      </c>
      <c r="D523" s="100" t="str">
        <f>_xlfn.XLOOKUP(A523,'Patient Demographics'!A:A,'Patient Demographics'!J:J,"Not Found")</f>
        <v>Punjab</v>
      </c>
      <c r="E523" s="100">
        <f>_xlfn.XLOOKUP(A523,'Billing Details'!A523:A1522,'Billing Details'!E523:E1522,"Not Found")</f>
        <v>100</v>
      </c>
      <c r="F523" s="100">
        <f>_xlfn.XLOOKUP(A523,'Billing Details'!A523:A1522,'Billing Details'!M523:M1522,"Not Found")</f>
        <v>78.08</v>
      </c>
      <c r="G523" s="100">
        <f>_xlfn.XLOOKUP(A523,'Patient Health Records'!A523:A1522,'Patient Health Records'!G523:G1522,"Not Found")</f>
        <v>95</v>
      </c>
      <c r="H523" s="17" t="str">
        <f>_xlfn.XLOOKUP(A523,'Patient Demographics'!A523:A1522,'Patient Demographics'!C523:C1522,"Not Found")</f>
        <v>Male</v>
      </c>
      <c r="I523" s="100" t="str">
        <f>_xlfn.XLOOKUP(A523,'Patient Health Records'!A523:A1522,'Patient Health Records'!B523:B1522,"Not Found")</f>
        <v>B+</v>
      </c>
      <c r="J523" s="100" t="b">
        <f>_xlfn.XLOOKUP(A523,'Patient Health Records'!A523:A1522,'Patient Health Records'!H523:H1522,"Not Found")</f>
        <v>1</v>
      </c>
      <c r="K523" s="100" t="b">
        <f>_xlfn.XLOOKUP(A523,'Patient Health Records'!A523:A1522,'Patient Health Records'!J523:J1522,"Not Found")</f>
        <v>0</v>
      </c>
      <c r="L523" s="100" t="b">
        <f>_xlfn.XLOOKUP(A523,'Billing Details'!A:A,'Billing Details'!K:K,"Not Found")</f>
        <v>1</v>
      </c>
      <c r="M523" s="100" t="str">
        <f>_xlfn.XLOOKUP(A523,'Patient Education'!A:A,'Patient Education'!B:B,"Not Found")</f>
        <v>Post-graduate</v>
      </c>
      <c r="N523" s="100" t="str">
        <f>_xlfn.XLOOKUP(A523,'Patient Education'!A:A,'Patient Education'!C:C,"None")</f>
        <v>Professor</v>
      </c>
      <c r="O523" s="100">
        <f>_xlfn.XLOOKUP(A523,'Patient Demographics'!A:A,'Patient Demographics'!I:I,"Not Found")</f>
        <v>12</v>
      </c>
      <c r="P523" s="100" t="str" cm="1">
        <f t="array" ref="P523">_xlfn.IFS(
 O523 &lt;= 2, "Very Low",
 O523 &lt;= 5, "Low",
 O523 &lt;= 10, "Lower-Middle",
 O523 &lt;= 25, "Middle",
 O523 &lt;= 50, "Upper-Middle",
 O523 &lt;= 100, "High",
 O523 &lt;= 200, "Very High",
 O523 &lt;= 400, "Ultra High"
)</f>
        <v>Middle</v>
      </c>
      <c r="Q523" s="33">
        <f>_xlfn.XLOOKUP(A523,'Patient Health Records'!A:A,'Patient Health Records'!E:E,"Not Found")</f>
        <v>29.983587930816814</v>
      </c>
      <c r="R523" s="100" t="b">
        <f>_xlfn.XLOOKUP(A523,'Patient Health Records'!A523:A1522,'Patient Health Records'!T523:T1522,"Not Found")</f>
        <v>1</v>
      </c>
      <c r="S523" s="100" t="b" cm="1">
        <f t="array" ref="S523">_xlfn.SWITCH(R523, "Yes", TRUE, "No", FALSE, R523)</f>
        <v>1</v>
      </c>
      <c r="T523" s="100" t="str">
        <f>_xlfn.XLOOKUP(A523,'Patient Health Records'!A:A,'Patient Health Records'!V:V,"Not Found")</f>
        <v>Cancer</v>
      </c>
      <c r="U523" s="100" t="str">
        <f>_xlfn.XLOOKUP(A523,'Patient Health Records'!A:A,'Patient Health Records'!X:X,"Not Found")</f>
        <v>Critical</v>
      </c>
      <c r="V523" s="100" t="b">
        <f>_xlfn.XLOOKUP(A523,'Billing Details'!A:A,'Billing Details'!K:K,"Not Found")</f>
        <v>1</v>
      </c>
      <c r="W523" s="100" t="str">
        <f>_xlfn.XLOOKUP(A523,'Billing Details'!A:A,'Billing Details'!J:J,"Not Found")</f>
        <v>Cigna</v>
      </c>
      <c r="X523" s="100" t="b">
        <f>_xlfn.XLOOKUP(A523,'Patient Health Records'!A:A,'Patient Health Records'!P:P,"Not Found")</f>
        <v>1</v>
      </c>
      <c r="Y523" s="100" t="b" cm="1">
        <f t="array" ref="Y523">_xlfn.SWITCH(X523, "Yes", TRUE, "No", FALSE, X523)</f>
        <v>1</v>
      </c>
      <c r="Z523" s="100" t="b">
        <f>_xlfn.XLOOKUP(A523,'Patient Health Records'!A:A,'Patient Health Records'!T:T,"Not Found")</f>
        <v>1</v>
      </c>
      <c r="AA523" s="100" t="b" cm="1">
        <f t="array" ref="AA523">_xlfn.SWITCH(Z523, "Yes", TRUE, "No", FALSE, Z523)</f>
        <v>1</v>
      </c>
      <c r="AB523" s="100" t="b">
        <f>_xlfn.XLOOKUP(A523,'Patient Health Records'!A:A,'Patient Health Records'!K:K,"Not Found")</f>
        <v>1</v>
      </c>
      <c r="AC523" s="100" t="b" cm="1">
        <f t="array" ref="AC523">_xlfn.SWITCH(AB523, "Yes", TRUE, "No", FALSE, AB523)</f>
        <v>1</v>
      </c>
    </row>
    <row r="524" spans="1:29">
      <c r="A524" s="2" t="s">
        <v>858</v>
      </c>
      <c r="B524" s="100" t="str">
        <f>_xlfn.XLOOKUP(A524,'Patient Demographics'!A524:A1523,'Patient Demographics'!H524:H1523,"Not Found")</f>
        <v>Senior</v>
      </c>
      <c r="C524" s="100" t="str">
        <f>_xlfn.XLOOKUP(A524,'Patient Demographics'!A524:A1523,'Patient Demographics'!L524:L1523,"Not Found")</f>
        <v>North</v>
      </c>
      <c r="D524" s="100" t="str">
        <f>_xlfn.XLOOKUP(A524,'Patient Demographics'!A:A,'Patient Demographics'!J:J,"Not Found")</f>
        <v>Uttar Pradesh</v>
      </c>
      <c r="E524" s="100">
        <f>_xlfn.XLOOKUP(A524,'Billing Details'!A524:A1523,'Billing Details'!E524:E1523,"Not Found")</f>
        <v>3000</v>
      </c>
      <c r="F524" s="100">
        <f>_xlfn.XLOOKUP(A524,'Billing Details'!A524:A1523,'Billing Details'!M524:M1523,"Not Found")</f>
        <v>2243.25</v>
      </c>
      <c r="G524" s="100">
        <f>_xlfn.XLOOKUP(A524,'Patient Health Records'!A524:A1523,'Patient Health Records'!G524:G1523,"Not Found")</f>
        <v>84</v>
      </c>
      <c r="H524" s="17" t="str">
        <f>_xlfn.XLOOKUP(A524,'Patient Demographics'!A524:A1523,'Patient Demographics'!C524:C1523,"Not Found")</f>
        <v>Male</v>
      </c>
      <c r="I524" s="100" t="str">
        <f>_xlfn.XLOOKUP(A524,'Patient Health Records'!A524:A1523,'Patient Health Records'!B524:B1523,"Not Found")</f>
        <v>B+</v>
      </c>
      <c r="J524" s="100" t="b">
        <f>_xlfn.XLOOKUP(A524,'Patient Health Records'!A524:A1523,'Patient Health Records'!H524:H1523,"Not Found")</f>
        <v>0</v>
      </c>
      <c r="K524" s="100" t="b">
        <f>_xlfn.XLOOKUP(A524,'Patient Health Records'!A524:A1523,'Patient Health Records'!J524:J1523,"Not Found")</f>
        <v>0</v>
      </c>
      <c r="L524" s="100" t="b">
        <f>_xlfn.XLOOKUP(A524,'Billing Details'!A:A,'Billing Details'!K:K,"Not Found")</f>
        <v>1</v>
      </c>
      <c r="M524" s="100" t="str">
        <f>_xlfn.XLOOKUP(A524,'Patient Education'!A:A,'Patient Education'!B:B,"Not Found")</f>
        <v>Bachelor's Degree</v>
      </c>
      <c r="N524" s="100" t="str">
        <f>_xlfn.XLOOKUP(A524,'Patient Education'!A:A,'Patient Education'!C:C,"None")</f>
        <v>Junior Executive</v>
      </c>
      <c r="O524" s="100">
        <f>_xlfn.XLOOKUP(A524,'Patient Demographics'!A:A,'Patient Demographics'!I:I,"Not Found")</f>
        <v>2</v>
      </c>
      <c r="P524" s="100" t="str" cm="1">
        <f t="array" ref="P524">_xlfn.IFS(
 O524 &lt;= 2, "Very Low",
 O524 &lt;= 5, "Low",
 O524 &lt;= 10, "Lower-Middle",
 O524 &lt;= 25, "Middle",
 O524 &lt;= 50, "Upper-Middle",
 O524 &lt;= 100, "High",
 O524 &lt;= 200, "Very High",
 O524 &lt;= 400, "Ultra High"
)</f>
        <v>Very Low</v>
      </c>
      <c r="Q524" s="33">
        <f>_xlfn.XLOOKUP(A524,'Patient Health Records'!A:A,'Patient Health Records'!E:E,"Not Found")</f>
        <v>32.406157169862269</v>
      </c>
      <c r="R524" s="100" t="b">
        <f>_xlfn.XLOOKUP(A524,'Patient Health Records'!A524:A1523,'Patient Health Records'!T524:T1523,"Not Found")</f>
        <v>1</v>
      </c>
      <c r="S524" s="100" t="b" cm="1">
        <f t="array" ref="S524">_xlfn.SWITCH(R524, "Yes", TRUE, "No", FALSE, R524)</f>
        <v>1</v>
      </c>
      <c r="T524" s="100" t="str">
        <f>_xlfn.XLOOKUP(A524,'Patient Health Records'!A:A,'Patient Health Records'!V:V,"Not Found")</f>
        <v>Hypertension</v>
      </c>
      <c r="U524" s="100" t="str">
        <f>_xlfn.XLOOKUP(A524,'Patient Health Records'!A:A,'Patient Health Records'!X:X,"Not Found")</f>
        <v>Recovered</v>
      </c>
      <c r="V524" s="100" t="b">
        <f>_xlfn.XLOOKUP(A524,'Billing Details'!A:A,'Billing Details'!K:K,"Not Found")</f>
        <v>1</v>
      </c>
      <c r="W524" s="100" t="str">
        <f>_xlfn.XLOOKUP(A524,'Billing Details'!A:A,'Billing Details'!J:J,"Not Found")</f>
        <v>Blue Cross</v>
      </c>
      <c r="X524" s="100" t="b">
        <f>_xlfn.XLOOKUP(A524,'Patient Health Records'!A:A,'Patient Health Records'!P:P,"Not Found")</f>
        <v>1</v>
      </c>
      <c r="Y524" s="100" t="b" cm="1">
        <f t="array" ref="Y524">_xlfn.SWITCH(X524, "Yes", TRUE, "No", FALSE, X524)</f>
        <v>1</v>
      </c>
      <c r="Z524" s="100" t="b">
        <f>_xlfn.XLOOKUP(A524,'Patient Health Records'!A:A,'Patient Health Records'!T:T,"Not Found")</f>
        <v>1</v>
      </c>
      <c r="AA524" s="100" t="b" cm="1">
        <f t="array" ref="AA524">_xlfn.SWITCH(Z524, "Yes", TRUE, "No", FALSE, Z524)</f>
        <v>1</v>
      </c>
      <c r="AB524" s="100" t="b">
        <f>_xlfn.XLOOKUP(A524,'Patient Health Records'!A:A,'Patient Health Records'!K:K,"Not Found")</f>
        <v>1</v>
      </c>
      <c r="AC524" s="100" t="b" cm="1">
        <f t="array" ref="AC524">_xlfn.SWITCH(AB524, "Yes", TRUE, "No", FALSE, AB524)</f>
        <v>1</v>
      </c>
    </row>
    <row r="525" spans="1:29">
      <c r="A525" s="2" t="s">
        <v>859</v>
      </c>
      <c r="B525" s="100" t="str">
        <f>_xlfn.XLOOKUP(A525,'Patient Demographics'!A525:A1524,'Patient Demographics'!H525:H1524,"Not Found")</f>
        <v>Adult</v>
      </c>
      <c r="C525" s="100" t="str">
        <f>_xlfn.XLOOKUP(A525,'Patient Demographics'!A525:A1524,'Patient Demographics'!L525:L1524,"Not Found")</f>
        <v>West</v>
      </c>
      <c r="D525" s="100" t="str">
        <f>_xlfn.XLOOKUP(A525,'Patient Demographics'!A:A,'Patient Demographics'!J:J,"Not Found")</f>
        <v>Gujarat</v>
      </c>
      <c r="E525" s="100">
        <f>_xlfn.XLOOKUP(A525,'Billing Details'!A525:A1524,'Billing Details'!E525:E1524,"Not Found")</f>
        <v>800</v>
      </c>
      <c r="F525" s="100">
        <f>_xlfn.XLOOKUP(A525,'Billing Details'!A525:A1524,'Billing Details'!M525:M1524,"Not Found")</f>
        <v>0</v>
      </c>
      <c r="G525" s="100">
        <f>_xlfn.XLOOKUP(A525,'Patient Health Records'!A525:A1524,'Patient Health Records'!G525:G1524,"Not Found")</f>
        <v>60</v>
      </c>
      <c r="H525" s="17" t="str">
        <f>_xlfn.XLOOKUP(A525,'Patient Demographics'!A525:A1524,'Patient Demographics'!C525:C1524,"Not Found")</f>
        <v>Female</v>
      </c>
      <c r="I525" s="100" t="str">
        <f>_xlfn.XLOOKUP(A525,'Patient Health Records'!A525:A1524,'Patient Health Records'!B525:B1524,"Not Found")</f>
        <v>O+</v>
      </c>
      <c r="J525" s="100" t="b">
        <f>_xlfn.XLOOKUP(A525,'Patient Health Records'!A525:A1524,'Patient Health Records'!H525:H1524,"Not Found")</f>
        <v>0</v>
      </c>
      <c r="K525" s="100" t="b">
        <f>_xlfn.XLOOKUP(A525,'Patient Health Records'!A525:A1524,'Patient Health Records'!J525:J1524,"Not Found")</f>
        <v>1</v>
      </c>
      <c r="L525" s="100" t="b">
        <f>_xlfn.XLOOKUP(A525,'Billing Details'!A:A,'Billing Details'!K:K,"Not Found")</f>
        <v>0</v>
      </c>
      <c r="M525" s="100" t="str">
        <f>_xlfn.XLOOKUP(A525,'Patient Education'!A:A,'Patient Education'!B:B,"Not Found")</f>
        <v>High School</v>
      </c>
      <c r="N525" s="100" t="str">
        <f>_xlfn.XLOOKUP(A525,'Patient Education'!A:A,'Patient Education'!C:C,"None")</f>
        <v>Unemployed</v>
      </c>
      <c r="O525" s="100">
        <f>_xlfn.XLOOKUP(A525,'Patient Demographics'!A:A,'Patient Demographics'!I:I,"Not Found")</f>
        <v>12</v>
      </c>
      <c r="P525" s="100" t="str" cm="1">
        <f t="array" ref="P525">_xlfn.IFS(
 O525 &lt;= 2, "Very Low",
 O525 &lt;= 5, "Low",
 O525 &lt;= 10, "Lower-Middle",
 O525 &lt;= 25, "Middle",
 O525 &lt;= 50, "Upper-Middle",
 O525 &lt;= 100, "High",
 O525 &lt;= 200, "Very High",
 O525 &lt;= 400, "Ultra High"
)</f>
        <v>Middle</v>
      </c>
      <c r="Q525" s="33">
        <f>_xlfn.XLOOKUP(A525,'Patient Health Records'!A:A,'Patient Health Records'!E:E,"Not Found")</f>
        <v>23.437499999999996</v>
      </c>
      <c r="R525" s="100" t="b">
        <f>_xlfn.XLOOKUP(A525,'Patient Health Records'!A525:A1524,'Patient Health Records'!T525:T1524,"Not Found")</f>
        <v>0</v>
      </c>
      <c r="S525" s="100" t="b" cm="1">
        <f t="array" ref="S525">_xlfn.SWITCH(R525, "Yes", TRUE, "No", FALSE, R525)</f>
        <v>0</v>
      </c>
      <c r="T525" s="100" t="str">
        <f>_xlfn.XLOOKUP(A525,'Patient Health Records'!A:A,'Patient Health Records'!V:V,"Not Found")</f>
        <v>Fractured Arm</v>
      </c>
      <c r="U525" s="100" t="str">
        <f>_xlfn.XLOOKUP(A525,'Patient Health Records'!A:A,'Patient Health Records'!X:X,"Not Found")</f>
        <v>Recovered</v>
      </c>
      <c r="V525" s="100" t="b">
        <f>_xlfn.XLOOKUP(A525,'Billing Details'!A:A,'Billing Details'!K:K,"Not Found")</f>
        <v>0</v>
      </c>
      <c r="W525" s="100">
        <f>_xlfn.XLOOKUP(A525,'Billing Details'!A:A,'Billing Details'!J:J,"Not Found")</f>
        <v>0</v>
      </c>
      <c r="X525" s="100" t="b">
        <f>_xlfn.XLOOKUP(A525,'Patient Health Records'!A:A,'Patient Health Records'!P:P,"Not Found")</f>
        <v>0</v>
      </c>
      <c r="Y525" s="100" t="b" cm="1">
        <f t="array" ref="Y525">_xlfn.SWITCH(X525, "Yes", TRUE, "No", FALSE, X525)</f>
        <v>0</v>
      </c>
      <c r="Z525" s="100" t="b">
        <f>_xlfn.XLOOKUP(A525,'Patient Health Records'!A:A,'Patient Health Records'!T:T,"Not Found")</f>
        <v>0</v>
      </c>
      <c r="AA525" s="100" t="b" cm="1">
        <f t="array" ref="AA525">_xlfn.SWITCH(Z525, "Yes", TRUE, "No", FALSE, Z525)</f>
        <v>0</v>
      </c>
      <c r="AB525" s="100" t="b">
        <f>_xlfn.XLOOKUP(A525,'Patient Health Records'!A:A,'Patient Health Records'!K:K,"Not Found")</f>
        <v>0</v>
      </c>
      <c r="AC525" s="100" t="b" cm="1">
        <f t="array" ref="AC525">_xlfn.SWITCH(AB525, "Yes", TRUE, "No", FALSE, AB525)</f>
        <v>0</v>
      </c>
    </row>
    <row r="526" spans="1:29">
      <c r="A526" s="2" t="s">
        <v>860</v>
      </c>
      <c r="B526" s="100" t="str">
        <f>_xlfn.XLOOKUP(A526,'Patient Demographics'!A526:A1525,'Patient Demographics'!H526:H1525,"Not Found")</f>
        <v>Adult</v>
      </c>
      <c r="C526" s="100" t="str">
        <f>_xlfn.XLOOKUP(A526,'Patient Demographics'!A526:A1525,'Patient Demographics'!L526:L1525,"Not Found")</f>
        <v>East</v>
      </c>
      <c r="D526" s="100" t="str">
        <f>_xlfn.XLOOKUP(A526,'Patient Demographics'!A:A,'Patient Demographics'!J:J,"Not Found")</f>
        <v>West Bengal</v>
      </c>
      <c r="E526" s="100">
        <f>_xlfn.XLOOKUP(A526,'Billing Details'!A526:A1525,'Billing Details'!E526:E1525,"Not Found")</f>
        <v>60000</v>
      </c>
      <c r="F526" s="100">
        <f>_xlfn.XLOOKUP(A526,'Billing Details'!A526:A1525,'Billing Details'!M526:M1525,"Not Found")</f>
        <v>41143.879999999997</v>
      </c>
      <c r="G526" s="100">
        <f>_xlfn.XLOOKUP(A526,'Patient Health Records'!A526:A1525,'Patient Health Records'!G526:G1525,"Not Found")</f>
        <v>75.599999999999994</v>
      </c>
      <c r="H526" s="17" t="str">
        <f>_xlfn.XLOOKUP(A526,'Patient Demographics'!A526:A1525,'Patient Demographics'!C526:C1525,"Not Found")</f>
        <v>Female</v>
      </c>
      <c r="I526" s="100" t="str">
        <f>_xlfn.XLOOKUP(A526,'Patient Health Records'!A526:A1525,'Patient Health Records'!B526:B1525,"Not Found")</f>
        <v>O-</v>
      </c>
      <c r="J526" s="100" t="b">
        <f>_xlfn.XLOOKUP(A526,'Patient Health Records'!A526:A1525,'Patient Health Records'!H526:H1525,"Not Found")</f>
        <v>0</v>
      </c>
      <c r="K526" s="100" t="b">
        <f>_xlfn.XLOOKUP(A526,'Patient Health Records'!A526:A1525,'Patient Health Records'!J526:J1525,"Not Found")</f>
        <v>1</v>
      </c>
      <c r="L526" s="100" t="b">
        <f>_xlfn.XLOOKUP(A526,'Billing Details'!A:A,'Billing Details'!K:K,"Not Found")</f>
        <v>1</v>
      </c>
      <c r="M526" s="100" t="str">
        <f>_xlfn.XLOOKUP(A526,'Patient Education'!A:A,'Patient Education'!B:B,"Not Found")</f>
        <v>Bachelor's Degree</v>
      </c>
      <c r="N526" s="100" t="str">
        <f>_xlfn.XLOOKUP(A526,'Patient Education'!A:A,'Patient Education'!C:C,"None")</f>
        <v>Teacher</v>
      </c>
      <c r="O526" s="100">
        <f>_xlfn.XLOOKUP(A526,'Patient Demographics'!A:A,'Patient Demographics'!I:I,"Not Found")</f>
        <v>40</v>
      </c>
      <c r="P526" s="100" t="str" cm="1">
        <f t="array" ref="P526">_xlfn.IFS(
 O526 &lt;= 2, "Very Low",
 O526 &lt;= 5, "Low",
 O526 &lt;= 10, "Lower-Middle",
 O526 &lt;= 25, "Middle",
 O526 &lt;= 50, "Upper-Middle",
 O526 &lt;= 100, "High",
 O526 &lt;= 200, "Very High",
 O526 &lt;= 400, "Ultra High"
)</f>
        <v>Upper-Middle</v>
      </c>
      <c r="Q526" s="33">
        <f>_xlfn.XLOOKUP(A526,'Patient Health Records'!A:A,'Patient Health Records'!E:E,"Not Found")</f>
        <v>23.86062365862896</v>
      </c>
      <c r="R526" s="100" t="b">
        <f>_xlfn.XLOOKUP(A526,'Patient Health Records'!A526:A1525,'Patient Health Records'!T526:T1525,"Not Found")</f>
        <v>0</v>
      </c>
      <c r="S526" s="100" t="b" cm="1">
        <f t="array" ref="S526">_xlfn.SWITCH(R526, "Yes", TRUE, "No", FALSE, R526)</f>
        <v>0</v>
      </c>
      <c r="T526" s="100" t="str">
        <f>_xlfn.XLOOKUP(A526,'Patient Health Records'!A:A,'Patient Health Records'!V:V,"Not Found")</f>
        <v>Prostate Cancer</v>
      </c>
      <c r="U526" s="100" t="str">
        <f>_xlfn.XLOOKUP(A526,'Patient Health Records'!A:A,'Patient Health Records'!X:X,"Not Found")</f>
        <v>Recovered</v>
      </c>
      <c r="V526" s="100" t="b">
        <f>_xlfn.XLOOKUP(A526,'Billing Details'!A:A,'Billing Details'!K:K,"Not Found")</f>
        <v>1</v>
      </c>
      <c r="W526" s="100" t="str">
        <f>_xlfn.XLOOKUP(A526,'Billing Details'!A:A,'Billing Details'!J:J,"Not Found")</f>
        <v>Blue Cross</v>
      </c>
      <c r="X526" s="100" t="b">
        <f>_xlfn.XLOOKUP(A526,'Patient Health Records'!A:A,'Patient Health Records'!P:P,"Not Found")</f>
        <v>0</v>
      </c>
      <c r="Y526" s="100" t="b" cm="1">
        <f t="array" ref="Y526">_xlfn.SWITCH(X526, "Yes", TRUE, "No", FALSE, X526)</f>
        <v>0</v>
      </c>
      <c r="Z526" s="100" t="b">
        <f>_xlfn.XLOOKUP(A526,'Patient Health Records'!A:A,'Patient Health Records'!T:T,"Not Found")</f>
        <v>0</v>
      </c>
      <c r="AA526" s="100" t="b" cm="1">
        <f t="array" ref="AA526">_xlfn.SWITCH(Z526, "Yes", TRUE, "No", FALSE, Z526)</f>
        <v>0</v>
      </c>
      <c r="AB526" s="100" t="b">
        <f>_xlfn.XLOOKUP(A526,'Patient Health Records'!A:A,'Patient Health Records'!K:K,"Not Found")</f>
        <v>0</v>
      </c>
      <c r="AC526" s="100" t="b" cm="1">
        <f t="array" ref="AC526">_xlfn.SWITCH(AB526, "Yes", TRUE, "No", FALSE, AB526)</f>
        <v>0</v>
      </c>
    </row>
    <row r="527" spans="1:29">
      <c r="A527" s="2" t="s">
        <v>862</v>
      </c>
      <c r="B527" s="100" t="str">
        <f>_xlfn.XLOOKUP(A527,'Patient Demographics'!A527:A1526,'Patient Demographics'!H527:H1526,"Not Found")</f>
        <v>Middle-aged</v>
      </c>
      <c r="C527" s="100" t="str">
        <f>_xlfn.XLOOKUP(A527,'Patient Demographics'!A527:A1526,'Patient Demographics'!L527:L1526,"Not Found")</f>
        <v>South</v>
      </c>
      <c r="D527" s="100" t="str">
        <f>_xlfn.XLOOKUP(A527,'Patient Demographics'!A:A,'Patient Demographics'!J:J,"Not Found")</f>
        <v>Tamil Nadu</v>
      </c>
      <c r="E527" s="100">
        <f>_xlfn.XLOOKUP(A527,'Billing Details'!A527:A1526,'Billing Details'!E527:E1526,"Not Found")</f>
        <v>60000</v>
      </c>
      <c r="F527" s="100">
        <f>_xlfn.XLOOKUP(A527,'Billing Details'!A527:A1526,'Billing Details'!M527:M1526,"Not Found")</f>
        <v>33533.699999999997</v>
      </c>
      <c r="G527" s="100">
        <f>_xlfn.XLOOKUP(A527,'Patient Health Records'!A527:A1526,'Patient Health Records'!G527:G1526,"Not Found")</f>
        <v>85.6</v>
      </c>
      <c r="H527" s="17" t="str">
        <f>_xlfn.XLOOKUP(A527,'Patient Demographics'!A527:A1526,'Patient Demographics'!C527:C1526,"Not Found")</f>
        <v>Female</v>
      </c>
      <c r="I527" s="100" t="str">
        <f>_xlfn.XLOOKUP(A527,'Patient Health Records'!A527:A1526,'Patient Health Records'!B527:B1526,"Not Found")</f>
        <v>O+</v>
      </c>
      <c r="J527" s="100" t="b">
        <f>_xlfn.XLOOKUP(A527,'Patient Health Records'!A527:A1526,'Patient Health Records'!H527:H1526,"Not Found")</f>
        <v>0</v>
      </c>
      <c r="K527" s="100" t="b">
        <f>_xlfn.XLOOKUP(A527,'Patient Health Records'!A527:A1526,'Patient Health Records'!J527:J1526,"Not Found")</f>
        <v>0</v>
      </c>
      <c r="L527" s="100" t="b">
        <f>_xlfn.XLOOKUP(A527,'Billing Details'!A:A,'Billing Details'!K:K,"Not Found")</f>
        <v>1</v>
      </c>
      <c r="M527" s="100" t="str">
        <f>_xlfn.XLOOKUP(A527,'Patient Education'!A:A,'Patient Education'!B:B,"Not Found")</f>
        <v>Bachelor's Degree</v>
      </c>
      <c r="N527" s="100" t="str">
        <f>_xlfn.XLOOKUP(A527,'Patient Education'!A:A,'Patient Education'!C:C,"None")</f>
        <v>Engineer</v>
      </c>
      <c r="O527" s="100">
        <f>_xlfn.XLOOKUP(A527,'Patient Demographics'!A:A,'Patient Demographics'!I:I,"Not Found")</f>
        <v>5</v>
      </c>
      <c r="P527" s="100" t="str" cm="1">
        <f t="array" ref="P527">_xlfn.IFS(
 O527 &lt;= 2, "Very Low",
 O527 &lt;= 5, "Low",
 O527 &lt;= 10, "Lower-Middle",
 O527 &lt;= 25, "Middle",
 O527 &lt;= 50, "Upper-Middle",
 O527 &lt;= 100, "High",
 O527 &lt;= 200, "Very High",
 O527 &lt;= 400, "Ultra High"
)</f>
        <v>Low</v>
      </c>
      <c r="Q527" s="33">
        <f>_xlfn.XLOOKUP(A527,'Patient Health Records'!A:A,'Patient Health Records'!E:E,"Not Found")</f>
        <v>31.064015096530699</v>
      </c>
      <c r="R527" s="100" t="b">
        <f>_xlfn.XLOOKUP(A527,'Patient Health Records'!A527:A1526,'Patient Health Records'!T527:T1526,"Not Found")</f>
        <v>1</v>
      </c>
      <c r="S527" s="100" t="b" cm="1">
        <f t="array" ref="S527">_xlfn.SWITCH(R527, "Yes", TRUE, "No", FALSE, R527)</f>
        <v>1</v>
      </c>
      <c r="T527" s="100" t="str">
        <f>_xlfn.XLOOKUP(A527,'Patient Health Records'!A:A,'Patient Health Records'!V:V,"Not Found")</f>
        <v>Heart Attack</v>
      </c>
      <c r="U527" s="100" t="str">
        <f>_xlfn.XLOOKUP(A527,'Patient Health Records'!A:A,'Patient Health Records'!X:X,"Not Found")</f>
        <v>Critical</v>
      </c>
      <c r="V527" s="100" t="b">
        <f>_xlfn.XLOOKUP(A527,'Billing Details'!A:A,'Billing Details'!K:K,"Not Found")</f>
        <v>1</v>
      </c>
      <c r="W527" s="100" t="str">
        <f>_xlfn.XLOOKUP(A527,'Billing Details'!A:A,'Billing Details'!J:J,"Not Found")</f>
        <v>Aetna</v>
      </c>
      <c r="X527" s="100" t="b">
        <f>_xlfn.XLOOKUP(A527,'Patient Health Records'!A:A,'Patient Health Records'!P:P,"Not Found")</f>
        <v>1</v>
      </c>
      <c r="Y527" s="100" t="b" cm="1">
        <f t="array" ref="Y527">_xlfn.SWITCH(X527, "Yes", TRUE, "No", FALSE, X527)</f>
        <v>1</v>
      </c>
      <c r="Z527" s="100" t="b">
        <f>_xlfn.XLOOKUP(A527,'Patient Health Records'!A:A,'Patient Health Records'!T:T,"Not Found")</f>
        <v>1</v>
      </c>
      <c r="AA527" s="100" t="b" cm="1">
        <f t="array" ref="AA527">_xlfn.SWITCH(Z527, "Yes", TRUE, "No", FALSE, Z527)</f>
        <v>1</v>
      </c>
      <c r="AB527" s="100" t="b">
        <f>_xlfn.XLOOKUP(A527,'Patient Health Records'!A:A,'Patient Health Records'!K:K,"Not Found")</f>
        <v>1</v>
      </c>
      <c r="AC527" s="100" t="b" cm="1">
        <f t="array" ref="AC527">_xlfn.SWITCH(AB527, "Yes", TRUE, "No", FALSE, AB527)</f>
        <v>1</v>
      </c>
    </row>
    <row r="528" spans="1:29">
      <c r="A528" s="2" t="s">
        <v>863</v>
      </c>
      <c r="B528" s="100" t="str">
        <f>_xlfn.XLOOKUP(A528,'Patient Demographics'!A528:A1527,'Patient Demographics'!H528:H1527,"Not Found")</f>
        <v>Adult</v>
      </c>
      <c r="C528" s="100" t="str">
        <f>_xlfn.XLOOKUP(A528,'Patient Demographics'!A528:A1527,'Patient Demographics'!L528:L1527,"Not Found")</f>
        <v>South</v>
      </c>
      <c r="D528" s="100" t="str">
        <f>_xlfn.XLOOKUP(A528,'Patient Demographics'!A:A,'Patient Demographics'!J:J,"Not Found")</f>
        <v>Kerala</v>
      </c>
      <c r="E528" s="100">
        <f>_xlfn.XLOOKUP(A528,'Billing Details'!A528:A1527,'Billing Details'!E528:E1527,"Not Found")</f>
        <v>60000</v>
      </c>
      <c r="F528" s="100">
        <f>_xlfn.XLOOKUP(A528,'Billing Details'!A528:A1527,'Billing Details'!M528:M1527,"Not Found")</f>
        <v>44740.639999999999</v>
      </c>
      <c r="G528" s="100">
        <f>_xlfn.XLOOKUP(A528,'Patient Health Records'!A528:A1527,'Patient Health Records'!G528:G1527,"Not Found")</f>
        <v>87.9</v>
      </c>
      <c r="H528" s="17" t="str">
        <f>_xlfn.XLOOKUP(A528,'Patient Demographics'!A528:A1527,'Patient Demographics'!C528:C1527,"Not Found")</f>
        <v>Male</v>
      </c>
      <c r="I528" s="100" t="str">
        <f>_xlfn.XLOOKUP(A528,'Patient Health Records'!A528:A1527,'Patient Health Records'!B528:B1527,"Not Found")</f>
        <v>O-</v>
      </c>
      <c r="J528" s="100" t="b">
        <f>_xlfn.XLOOKUP(A528,'Patient Health Records'!A528:A1527,'Patient Health Records'!H528:H1527,"Not Found")</f>
        <v>0</v>
      </c>
      <c r="K528" s="100" t="b">
        <f>_xlfn.XLOOKUP(A528,'Patient Health Records'!A528:A1527,'Patient Health Records'!J528:J1527,"Not Found")</f>
        <v>1</v>
      </c>
      <c r="L528" s="100" t="b">
        <f>_xlfn.XLOOKUP(A528,'Billing Details'!A:A,'Billing Details'!K:K,"Not Found")</f>
        <v>1</v>
      </c>
      <c r="M528" s="100" t="str">
        <f>_xlfn.XLOOKUP(A528,'Patient Education'!A:A,'Patient Education'!B:B,"Not Found")</f>
        <v>Master's Degree</v>
      </c>
      <c r="N528" s="100" t="str">
        <f>_xlfn.XLOOKUP(A528,'Patient Education'!A:A,'Patient Education'!C:C,"None")</f>
        <v>Manager</v>
      </c>
      <c r="O528" s="100">
        <f>_xlfn.XLOOKUP(A528,'Patient Demographics'!A:A,'Patient Demographics'!I:I,"Not Found")</f>
        <v>15</v>
      </c>
      <c r="P528" s="100" t="str" cm="1">
        <f t="array" ref="P528">_xlfn.IFS(
 O528 &lt;= 2, "Very Low",
 O528 &lt;= 5, "Low",
 O528 &lt;= 10, "Lower-Middle",
 O528 &lt;= 25, "Middle",
 O528 &lt;= 50, "Upper-Middle",
 O528 &lt;= 100, "High",
 O528 &lt;= 200, "Very High",
 O528 &lt;= 400, "Ultra High"
)</f>
        <v>Middle</v>
      </c>
      <c r="Q528" s="33">
        <f>_xlfn.XLOOKUP(A528,'Patient Health Records'!A:A,'Patient Health Records'!E:E,"Not Found")</f>
        <v>31.143707482993204</v>
      </c>
      <c r="R528" s="100" t="b">
        <f>_xlfn.XLOOKUP(A528,'Patient Health Records'!A528:A1527,'Patient Health Records'!T528:T1527,"Not Found")</f>
        <v>1</v>
      </c>
      <c r="S528" s="100" t="b" cm="1">
        <f t="array" ref="S528">_xlfn.SWITCH(R528, "Yes", TRUE, "No", FALSE, R528)</f>
        <v>1</v>
      </c>
      <c r="T528" s="100" t="str">
        <f>_xlfn.XLOOKUP(A528,'Patient Health Records'!A:A,'Patient Health Records'!V:V,"Not Found")</f>
        <v>Heart Disease</v>
      </c>
      <c r="U528" s="100" t="str">
        <f>_xlfn.XLOOKUP(A528,'Patient Health Records'!A:A,'Patient Health Records'!X:X,"Not Found")</f>
        <v>Critical</v>
      </c>
      <c r="V528" s="100" t="b">
        <f>_xlfn.XLOOKUP(A528,'Billing Details'!A:A,'Billing Details'!K:K,"Not Found")</f>
        <v>1</v>
      </c>
      <c r="W528" s="100" t="str">
        <f>_xlfn.XLOOKUP(A528,'Billing Details'!A:A,'Billing Details'!J:J,"Not Found")</f>
        <v>Blue Cross</v>
      </c>
      <c r="X528" s="100" t="b">
        <f>_xlfn.XLOOKUP(A528,'Patient Health Records'!A:A,'Patient Health Records'!P:P,"Not Found")</f>
        <v>1</v>
      </c>
      <c r="Y528" s="100" t="b" cm="1">
        <f t="array" ref="Y528">_xlfn.SWITCH(X528, "Yes", TRUE, "No", FALSE, X528)</f>
        <v>1</v>
      </c>
      <c r="Z528" s="100" t="b">
        <f>_xlfn.XLOOKUP(A528,'Patient Health Records'!A:A,'Patient Health Records'!T:T,"Not Found")</f>
        <v>1</v>
      </c>
      <c r="AA528" s="100" t="b" cm="1">
        <f t="array" ref="AA528">_xlfn.SWITCH(Z528, "Yes", TRUE, "No", FALSE, Z528)</f>
        <v>1</v>
      </c>
      <c r="AB528" s="100" t="b">
        <f>_xlfn.XLOOKUP(A528,'Patient Health Records'!A:A,'Patient Health Records'!K:K,"Not Found")</f>
        <v>0</v>
      </c>
      <c r="AC528" s="100" t="b" cm="1">
        <f t="array" ref="AC528">_xlfn.SWITCH(AB528, "Yes", TRUE, "No", FALSE, AB528)</f>
        <v>0</v>
      </c>
    </row>
    <row r="529" spans="1:29">
      <c r="A529" s="2" t="s">
        <v>864</v>
      </c>
      <c r="B529" s="100" t="str">
        <f>_xlfn.XLOOKUP(A529,'Patient Demographics'!A529:A1528,'Patient Demographics'!H529:H1528,"Not Found")</f>
        <v>Middle-aged</v>
      </c>
      <c r="C529" s="100" t="str">
        <f>_xlfn.XLOOKUP(A529,'Patient Demographics'!A529:A1528,'Patient Demographics'!L529:L1528,"Not Found")</f>
        <v>North</v>
      </c>
      <c r="D529" s="100" t="str">
        <f>_xlfn.XLOOKUP(A529,'Patient Demographics'!A:A,'Patient Demographics'!J:J,"Not Found")</f>
        <v>Punjab</v>
      </c>
      <c r="E529" s="100">
        <f>_xlfn.XLOOKUP(A529,'Billing Details'!A529:A1528,'Billing Details'!E529:E1528,"Not Found")</f>
        <v>240000</v>
      </c>
      <c r="F529" s="100">
        <f>_xlfn.XLOOKUP(A529,'Billing Details'!A529:A1528,'Billing Details'!M529:M1528,"Not Found")</f>
        <v>151588.20000000001</v>
      </c>
      <c r="G529" s="100">
        <f>_xlfn.XLOOKUP(A529,'Patient Health Records'!A529:A1528,'Patient Health Records'!G529:G1528,"Not Found")</f>
        <v>88</v>
      </c>
      <c r="H529" s="17" t="str">
        <f>_xlfn.XLOOKUP(A529,'Patient Demographics'!A529:A1528,'Patient Demographics'!C529:C1528,"Not Found")</f>
        <v>Female</v>
      </c>
      <c r="I529" s="100" t="str">
        <f>_xlfn.XLOOKUP(A529,'Patient Health Records'!A529:A1528,'Patient Health Records'!B529:B1528,"Not Found")</f>
        <v>B-</v>
      </c>
      <c r="J529" s="100" t="b">
        <f>_xlfn.XLOOKUP(A529,'Patient Health Records'!A529:A1528,'Patient Health Records'!H529:H1528,"Not Found")</f>
        <v>0</v>
      </c>
      <c r="K529" s="100" t="b">
        <f>_xlfn.XLOOKUP(A529,'Patient Health Records'!A529:A1528,'Patient Health Records'!J529:J1528,"Not Found")</f>
        <v>0</v>
      </c>
      <c r="L529" s="100" t="b">
        <f>_xlfn.XLOOKUP(A529,'Billing Details'!A:A,'Billing Details'!K:K,"Not Found")</f>
        <v>1</v>
      </c>
      <c r="M529" s="100" t="str">
        <f>_xlfn.XLOOKUP(A529,'Patient Education'!A:A,'Patient Education'!B:B,"Not Found")</f>
        <v>Bachelor's Degree</v>
      </c>
      <c r="N529" s="100" t="str">
        <f>_xlfn.XLOOKUP(A529,'Patient Education'!A:A,'Patient Education'!C:C,"None")</f>
        <v>Junior Executive</v>
      </c>
      <c r="O529" s="100">
        <f>_xlfn.XLOOKUP(A529,'Patient Demographics'!A:A,'Patient Demographics'!I:I,"Not Found")</f>
        <v>3</v>
      </c>
      <c r="P529" s="100" t="str" cm="1">
        <f t="array" ref="P529">_xlfn.IFS(
 O529 &lt;= 2, "Very Low",
 O529 &lt;= 5, "Low",
 O529 &lt;= 10, "Lower-Middle",
 O529 &lt;= 25, "Middle",
 O529 &lt;= 50, "Upper-Middle",
 O529 &lt;= 100, "High",
 O529 &lt;= 200, "Very High",
 O529 &lt;= 400, "Ultra High"
)</f>
        <v>Low</v>
      </c>
      <c r="Q529" s="33">
        <f>_xlfn.XLOOKUP(A529,'Patient Health Records'!A:A,'Patient Health Records'!E:E,"Not Found")</f>
        <v>33.121306786104107</v>
      </c>
      <c r="R529" s="100" t="b">
        <f>_xlfn.XLOOKUP(A529,'Patient Health Records'!A529:A1528,'Patient Health Records'!T529:T1528,"Not Found")</f>
        <v>1</v>
      </c>
      <c r="S529" s="100" t="b" cm="1">
        <f t="array" ref="S529">_xlfn.SWITCH(R529, "Yes", TRUE, "No", FALSE, R529)</f>
        <v>1</v>
      </c>
      <c r="T529" s="100" t="str">
        <f>_xlfn.XLOOKUP(A529,'Patient Health Records'!A:A,'Patient Health Records'!V:V,"Not Found")</f>
        <v>Heart Disease</v>
      </c>
      <c r="U529" s="100" t="str">
        <f>_xlfn.XLOOKUP(A529,'Patient Health Records'!A:A,'Patient Health Records'!X:X,"Not Found")</f>
        <v>Ongoing Treatment</v>
      </c>
      <c r="V529" s="100" t="b">
        <f>_xlfn.XLOOKUP(A529,'Billing Details'!A:A,'Billing Details'!K:K,"Not Found")</f>
        <v>1</v>
      </c>
      <c r="W529" s="100" t="str">
        <f>_xlfn.XLOOKUP(A529,'Billing Details'!A:A,'Billing Details'!J:J,"Not Found")</f>
        <v>Medicare</v>
      </c>
      <c r="X529" s="100" t="b">
        <f>_xlfn.XLOOKUP(A529,'Patient Health Records'!A:A,'Patient Health Records'!P:P,"Not Found")</f>
        <v>1</v>
      </c>
      <c r="Y529" s="100" t="b" cm="1">
        <f t="array" ref="Y529">_xlfn.SWITCH(X529, "Yes", TRUE, "No", FALSE, X529)</f>
        <v>1</v>
      </c>
      <c r="Z529" s="100" t="b">
        <f>_xlfn.XLOOKUP(A529,'Patient Health Records'!A:A,'Patient Health Records'!T:T,"Not Found")</f>
        <v>1</v>
      </c>
      <c r="AA529" s="100" t="b" cm="1">
        <f t="array" ref="AA529">_xlfn.SWITCH(Z529, "Yes", TRUE, "No", FALSE, Z529)</f>
        <v>1</v>
      </c>
      <c r="AB529" s="100" t="b">
        <f>_xlfn.XLOOKUP(A529,'Patient Health Records'!A:A,'Patient Health Records'!K:K,"Not Found")</f>
        <v>1</v>
      </c>
      <c r="AC529" s="100" t="b" cm="1">
        <f t="array" ref="AC529">_xlfn.SWITCH(AB529, "Yes", TRUE, "No", FALSE, AB529)</f>
        <v>1</v>
      </c>
    </row>
    <row r="530" spans="1:29">
      <c r="A530" s="2" t="s">
        <v>866</v>
      </c>
      <c r="B530" s="100" t="str">
        <f>_xlfn.XLOOKUP(A530,'Patient Demographics'!A530:A1529,'Patient Demographics'!H530:H1529,"Not Found")</f>
        <v>Middle-aged</v>
      </c>
      <c r="C530" s="100" t="str">
        <f>_xlfn.XLOOKUP(A530,'Patient Demographics'!A530:A1529,'Patient Demographics'!L530:L1529,"Not Found")</f>
        <v>South</v>
      </c>
      <c r="D530" s="100" t="str">
        <f>_xlfn.XLOOKUP(A530,'Patient Demographics'!A:A,'Patient Demographics'!J:J,"Not Found")</f>
        <v>Karnataka</v>
      </c>
      <c r="E530" s="100">
        <f>_xlfn.XLOOKUP(A530,'Billing Details'!A530:A1529,'Billing Details'!E530:E1529,"Not Found")</f>
        <v>500</v>
      </c>
      <c r="F530" s="100">
        <f>_xlfn.XLOOKUP(A530,'Billing Details'!A530:A1529,'Billing Details'!M530:M1529,"Not Found")</f>
        <v>425.63</v>
      </c>
      <c r="G530" s="100">
        <f>_xlfn.XLOOKUP(A530,'Patient Health Records'!A530:A1529,'Patient Health Records'!G530:G1529,"Not Found")</f>
        <v>79.3</v>
      </c>
      <c r="H530" s="17" t="str">
        <f>_xlfn.XLOOKUP(A530,'Patient Demographics'!A530:A1529,'Patient Demographics'!C530:C1529,"Not Found")</f>
        <v>Male</v>
      </c>
      <c r="I530" s="100" t="str">
        <f>_xlfn.XLOOKUP(A530,'Patient Health Records'!A530:A1529,'Patient Health Records'!B530:B1529,"Not Found")</f>
        <v>O+</v>
      </c>
      <c r="J530" s="100" t="b">
        <f>_xlfn.XLOOKUP(A530,'Patient Health Records'!A530:A1529,'Patient Health Records'!H530:H1529,"Not Found")</f>
        <v>0</v>
      </c>
      <c r="K530" s="100" t="b">
        <f>_xlfn.XLOOKUP(A530,'Patient Health Records'!A530:A1529,'Patient Health Records'!J530:J1529,"Not Found")</f>
        <v>1</v>
      </c>
      <c r="L530" s="100" t="b">
        <f>_xlfn.XLOOKUP(A530,'Billing Details'!A:A,'Billing Details'!K:K,"Not Found")</f>
        <v>1</v>
      </c>
      <c r="M530" s="100" t="str">
        <f>_xlfn.XLOOKUP(A530,'Patient Education'!A:A,'Patient Education'!B:B,"Not Found")</f>
        <v>High School</v>
      </c>
      <c r="N530" s="100" t="str">
        <f>_xlfn.XLOOKUP(A530,'Patient Education'!A:A,'Patient Education'!C:C,"None")</f>
        <v>Unemployed</v>
      </c>
      <c r="O530" s="100">
        <f>_xlfn.XLOOKUP(A530,'Patient Demographics'!A:A,'Patient Demographics'!I:I,"Not Found")</f>
        <v>5</v>
      </c>
      <c r="P530" s="100" t="str" cm="1">
        <f t="array" ref="P530">_xlfn.IFS(
 O530 &lt;= 2, "Very Low",
 O530 &lt;= 5, "Low",
 O530 &lt;= 10, "Lower-Middle",
 O530 &lt;= 25, "Middle",
 O530 &lt;= 50, "Upper-Middle",
 O530 &lt;= 100, "High",
 O530 &lt;= 200, "Very High",
 O530 &lt;= 400, "Ultra High"
)</f>
        <v>Low</v>
      </c>
      <c r="Q530" s="33">
        <f>_xlfn.XLOOKUP(A530,'Patient Health Records'!A:A,'Patient Health Records'!E:E,"Not Found")</f>
        <v>30.592955518691404</v>
      </c>
      <c r="R530" s="100" t="b">
        <f>_xlfn.XLOOKUP(A530,'Patient Health Records'!A530:A1529,'Patient Health Records'!T530:T1529,"Not Found")</f>
        <v>1</v>
      </c>
      <c r="S530" s="100" t="b" cm="1">
        <f t="array" ref="S530">_xlfn.SWITCH(R530, "Yes", TRUE, "No", FALSE, R530)</f>
        <v>1</v>
      </c>
      <c r="T530" s="100" t="str">
        <f>_xlfn.XLOOKUP(A530,'Patient Health Records'!A:A,'Patient Health Records'!V:V,"Not Found")</f>
        <v>Childbirth</v>
      </c>
      <c r="U530" s="100" t="str">
        <f>_xlfn.XLOOKUP(A530,'Patient Health Records'!A:A,'Patient Health Records'!X:X,"Not Found")</f>
        <v>Critical</v>
      </c>
      <c r="V530" s="100" t="b">
        <f>_xlfn.XLOOKUP(A530,'Billing Details'!A:A,'Billing Details'!K:K,"Not Found")</f>
        <v>1</v>
      </c>
      <c r="W530" s="100" t="str">
        <f>_xlfn.XLOOKUP(A530,'Billing Details'!A:A,'Billing Details'!J:J,"Not Found")</f>
        <v>UnitedHealthcare</v>
      </c>
      <c r="X530" s="100" t="b">
        <f>_xlfn.XLOOKUP(A530,'Patient Health Records'!A:A,'Patient Health Records'!P:P,"Not Found")</f>
        <v>0</v>
      </c>
      <c r="Y530" s="100" t="b" cm="1">
        <f t="array" ref="Y530">_xlfn.SWITCH(X530, "Yes", TRUE, "No", FALSE, X530)</f>
        <v>0</v>
      </c>
      <c r="Z530" s="100" t="b">
        <f>_xlfn.XLOOKUP(A530,'Patient Health Records'!A:A,'Patient Health Records'!T:T,"Not Found")</f>
        <v>1</v>
      </c>
      <c r="AA530" s="100" t="b" cm="1">
        <f t="array" ref="AA530">_xlfn.SWITCH(Z530, "Yes", TRUE, "No", FALSE, Z530)</f>
        <v>1</v>
      </c>
      <c r="AB530" s="100" t="b">
        <f>_xlfn.XLOOKUP(A530,'Patient Health Records'!A:A,'Patient Health Records'!K:K,"Not Found")</f>
        <v>0</v>
      </c>
      <c r="AC530" s="100" t="b" cm="1">
        <f t="array" ref="AC530">_xlfn.SWITCH(AB530, "Yes", TRUE, "No", FALSE, AB530)</f>
        <v>0</v>
      </c>
    </row>
    <row r="531" spans="1:29">
      <c r="A531" s="2" t="s">
        <v>868</v>
      </c>
      <c r="B531" s="100" t="str">
        <f>_xlfn.XLOOKUP(A531,'Patient Demographics'!A531:A1530,'Patient Demographics'!H531:H1530,"Not Found")</f>
        <v>Middle-aged</v>
      </c>
      <c r="C531" s="100" t="str">
        <f>_xlfn.XLOOKUP(A531,'Patient Demographics'!A531:A1530,'Patient Demographics'!L531:L1530,"Not Found")</f>
        <v>West</v>
      </c>
      <c r="D531" s="100" t="str">
        <f>_xlfn.XLOOKUP(A531,'Patient Demographics'!A:A,'Patient Demographics'!J:J,"Not Found")</f>
        <v>Maharashtra</v>
      </c>
      <c r="E531" s="100">
        <f>_xlfn.XLOOKUP(A531,'Billing Details'!A531:A1530,'Billing Details'!E531:E1530,"Not Found")</f>
        <v>54000</v>
      </c>
      <c r="F531" s="100">
        <f>_xlfn.XLOOKUP(A531,'Billing Details'!A531:A1530,'Billing Details'!M531:M1530,"Not Found")</f>
        <v>33776.94</v>
      </c>
      <c r="G531" s="100">
        <f>_xlfn.XLOOKUP(A531,'Patient Health Records'!A531:A1530,'Patient Health Records'!G531:G1530,"Not Found")</f>
        <v>106.3</v>
      </c>
      <c r="H531" s="17" t="str">
        <f>_xlfn.XLOOKUP(A531,'Patient Demographics'!A531:A1530,'Patient Demographics'!C531:C1530,"Not Found")</f>
        <v>Male</v>
      </c>
      <c r="I531" s="100" t="str">
        <f>_xlfn.XLOOKUP(A531,'Patient Health Records'!A531:A1530,'Patient Health Records'!B531:B1530,"Not Found")</f>
        <v>B+</v>
      </c>
      <c r="J531" s="100" t="b">
        <f>_xlfn.XLOOKUP(A531,'Patient Health Records'!A531:A1530,'Patient Health Records'!H531:H1530,"Not Found")</f>
        <v>1</v>
      </c>
      <c r="K531" s="100" t="b">
        <f>_xlfn.XLOOKUP(A531,'Patient Health Records'!A531:A1530,'Patient Health Records'!J531:J1530,"Not Found")</f>
        <v>0</v>
      </c>
      <c r="L531" s="100" t="b">
        <f>_xlfn.XLOOKUP(A531,'Billing Details'!A:A,'Billing Details'!K:K,"Not Found")</f>
        <v>1</v>
      </c>
      <c r="M531" s="100" t="str">
        <f>_xlfn.XLOOKUP(A531,'Patient Education'!A:A,'Patient Education'!B:B,"Not Found")</f>
        <v>Bachelor's Degree</v>
      </c>
      <c r="N531" s="100" t="str">
        <f>_xlfn.XLOOKUP(A531,'Patient Education'!A:A,'Patient Education'!C:C,"None")</f>
        <v>Engineer</v>
      </c>
      <c r="O531" s="100">
        <f>_xlfn.XLOOKUP(A531,'Patient Demographics'!A:A,'Patient Demographics'!I:I,"Not Found")</f>
        <v>40</v>
      </c>
      <c r="P531" s="100" t="str" cm="1">
        <f t="array" ref="P531">_xlfn.IFS(
 O531 &lt;= 2, "Very Low",
 O531 &lt;= 5, "Low",
 O531 &lt;= 10, "Lower-Middle",
 O531 &lt;= 25, "Middle",
 O531 &lt;= 50, "Upper-Middle",
 O531 &lt;= 100, "High",
 O531 &lt;= 200, "Very High",
 O531 &lt;= 400, "Ultra High"
)</f>
        <v>Upper-Middle</v>
      </c>
      <c r="Q531" s="33">
        <f>_xlfn.XLOOKUP(A531,'Patient Health Records'!A:A,'Patient Health Records'!E:E,"Not Found")</f>
        <v>34.316890495867767</v>
      </c>
      <c r="R531" s="100" t="b">
        <f>_xlfn.XLOOKUP(A531,'Patient Health Records'!A531:A1530,'Patient Health Records'!T531:T1530,"Not Found")</f>
        <v>1</v>
      </c>
      <c r="S531" s="100" t="b" cm="1">
        <f t="array" ref="S531">_xlfn.SWITCH(R531, "Yes", TRUE, "No", FALSE, R531)</f>
        <v>1</v>
      </c>
      <c r="T531" s="100" t="str">
        <f>_xlfn.XLOOKUP(A531,'Patient Health Records'!A:A,'Patient Health Records'!V:V,"Not Found")</f>
        <v>Respiratory Infection</v>
      </c>
      <c r="U531" s="100" t="str">
        <f>_xlfn.XLOOKUP(A531,'Patient Health Records'!A:A,'Patient Health Records'!X:X,"Not Found")</f>
        <v>Critical</v>
      </c>
      <c r="V531" s="100" t="b">
        <f>_xlfn.XLOOKUP(A531,'Billing Details'!A:A,'Billing Details'!K:K,"Not Found")</f>
        <v>1</v>
      </c>
      <c r="W531" s="100" t="str">
        <f>_xlfn.XLOOKUP(A531,'Billing Details'!A:A,'Billing Details'!J:J,"Not Found")</f>
        <v>Aetna</v>
      </c>
      <c r="X531" s="100" t="b">
        <f>_xlfn.XLOOKUP(A531,'Patient Health Records'!A:A,'Patient Health Records'!P:P,"Not Found")</f>
        <v>1</v>
      </c>
      <c r="Y531" s="100" t="b" cm="1">
        <f t="array" ref="Y531">_xlfn.SWITCH(X531, "Yes", TRUE, "No", FALSE, X531)</f>
        <v>1</v>
      </c>
      <c r="Z531" s="100" t="b">
        <f>_xlfn.XLOOKUP(A531,'Patient Health Records'!A:A,'Patient Health Records'!T:T,"Not Found")</f>
        <v>1</v>
      </c>
      <c r="AA531" s="100" t="b" cm="1">
        <f t="array" ref="AA531">_xlfn.SWITCH(Z531, "Yes", TRUE, "No", FALSE, Z531)</f>
        <v>1</v>
      </c>
      <c r="AB531" s="100" t="b">
        <f>_xlfn.XLOOKUP(A531,'Patient Health Records'!A:A,'Patient Health Records'!K:K,"Not Found")</f>
        <v>1</v>
      </c>
      <c r="AC531" s="100" t="b" cm="1">
        <f t="array" ref="AC531">_xlfn.SWITCH(AB531, "Yes", TRUE, "No", FALSE, AB531)</f>
        <v>1</v>
      </c>
    </row>
    <row r="532" spans="1:29">
      <c r="A532" s="2" t="s">
        <v>869</v>
      </c>
      <c r="B532" s="100" t="str">
        <f>_xlfn.XLOOKUP(A532,'Patient Demographics'!A532:A1531,'Patient Demographics'!H532:H1531,"Not Found")</f>
        <v>Senior</v>
      </c>
      <c r="C532" s="100" t="str">
        <f>_xlfn.XLOOKUP(A532,'Patient Demographics'!A532:A1531,'Patient Demographics'!L532:L1531,"Not Found")</f>
        <v>South</v>
      </c>
      <c r="D532" s="100" t="str">
        <f>_xlfn.XLOOKUP(A532,'Patient Demographics'!A:A,'Patient Demographics'!J:J,"Not Found")</f>
        <v>Kerala</v>
      </c>
      <c r="E532" s="100">
        <f>_xlfn.XLOOKUP(A532,'Billing Details'!A532:A1531,'Billing Details'!E532:E1531,"Not Found")</f>
        <v>500</v>
      </c>
      <c r="F532" s="100">
        <f>_xlfn.XLOOKUP(A532,'Billing Details'!A532:A1531,'Billing Details'!M532:M1531,"Not Found")</f>
        <v>421.74</v>
      </c>
      <c r="G532" s="100">
        <f>_xlfn.XLOOKUP(A532,'Patient Health Records'!A532:A1531,'Patient Health Records'!G532:G1531,"Not Found")</f>
        <v>80.3</v>
      </c>
      <c r="H532" s="17" t="str">
        <f>_xlfn.XLOOKUP(A532,'Patient Demographics'!A532:A1531,'Patient Demographics'!C532:C1531,"Not Found")</f>
        <v>Female</v>
      </c>
      <c r="I532" s="100" t="str">
        <f>_xlfn.XLOOKUP(A532,'Patient Health Records'!A532:A1531,'Patient Health Records'!B532:B1531,"Not Found")</f>
        <v>B+</v>
      </c>
      <c r="J532" s="100" t="b">
        <f>_xlfn.XLOOKUP(A532,'Patient Health Records'!A532:A1531,'Patient Health Records'!H532:H1531,"Not Found")</f>
        <v>0</v>
      </c>
      <c r="K532" s="100" t="b">
        <f>_xlfn.XLOOKUP(A532,'Patient Health Records'!A532:A1531,'Patient Health Records'!J532:J1531,"Not Found")</f>
        <v>0</v>
      </c>
      <c r="L532" s="100" t="b">
        <f>_xlfn.XLOOKUP(A532,'Billing Details'!A:A,'Billing Details'!K:K,"Not Found")</f>
        <v>1</v>
      </c>
      <c r="M532" s="100" t="str">
        <f>_xlfn.XLOOKUP(A532,'Patient Education'!A:A,'Patient Education'!B:B,"Not Found")</f>
        <v>School</v>
      </c>
      <c r="N532" s="100" t="str">
        <f>_xlfn.XLOOKUP(A532,'Patient Education'!A:A,'Patient Education'!C:C,"None")</f>
        <v>Driver</v>
      </c>
      <c r="O532" s="100">
        <f>_xlfn.XLOOKUP(A532,'Patient Demographics'!A:A,'Patient Demographics'!I:I,"Not Found")</f>
        <v>9</v>
      </c>
      <c r="P532" s="100" t="str" cm="1">
        <f t="array" ref="P532">_xlfn.IFS(
 O532 &lt;= 2, "Very Low",
 O532 &lt;= 5, "Low",
 O532 &lt;= 10, "Lower-Middle",
 O532 &lt;= 25, "Middle",
 O532 &lt;= 50, "Upper-Middle",
 O532 &lt;= 100, "High",
 O532 &lt;= 200, "Very High",
 O532 &lt;= 400, "Ultra High"
)</f>
        <v>Lower-Middle</v>
      </c>
      <c r="Q532" s="33">
        <f>_xlfn.XLOOKUP(A532,'Patient Health Records'!A:A,'Patient Health Records'!E:E,"Not Found")</f>
        <v>30.597469897881414</v>
      </c>
      <c r="R532" s="100" t="b">
        <f>_xlfn.XLOOKUP(A532,'Patient Health Records'!A532:A1531,'Patient Health Records'!T532:T1531,"Not Found")</f>
        <v>1</v>
      </c>
      <c r="S532" s="100" t="b" cm="1">
        <f t="array" ref="S532">_xlfn.SWITCH(R532, "Yes", TRUE, "No", FALSE, R532)</f>
        <v>1</v>
      </c>
      <c r="T532" s="100" t="str">
        <f>_xlfn.XLOOKUP(A532,'Patient Health Records'!A:A,'Patient Health Records'!V:V,"Not Found")</f>
        <v>Respiratory Infection</v>
      </c>
      <c r="U532" s="100" t="str">
        <f>_xlfn.XLOOKUP(A532,'Patient Health Records'!A:A,'Patient Health Records'!X:X,"Not Found")</f>
        <v>Critical</v>
      </c>
      <c r="V532" s="100" t="b">
        <f>_xlfn.XLOOKUP(A532,'Billing Details'!A:A,'Billing Details'!K:K,"Not Found")</f>
        <v>1</v>
      </c>
      <c r="W532" s="100" t="str">
        <f>_xlfn.XLOOKUP(A532,'Billing Details'!A:A,'Billing Details'!J:J,"Not Found")</f>
        <v>Cigna</v>
      </c>
      <c r="X532" s="100" t="b">
        <f>_xlfn.XLOOKUP(A532,'Patient Health Records'!A:A,'Patient Health Records'!P:P,"Not Found")</f>
        <v>1</v>
      </c>
      <c r="Y532" s="100" t="b" cm="1">
        <f t="array" ref="Y532">_xlfn.SWITCH(X532, "Yes", TRUE, "No", FALSE, X532)</f>
        <v>1</v>
      </c>
      <c r="Z532" s="100" t="b">
        <f>_xlfn.XLOOKUP(A532,'Patient Health Records'!A:A,'Patient Health Records'!T:T,"Not Found")</f>
        <v>1</v>
      </c>
      <c r="AA532" s="100" t="b" cm="1">
        <f t="array" ref="AA532">_xlfn.SWITCH(Z532, "Yes", TRUE, "No", FALSE, Z532)</f>
        <v>1</v>
      </c>
      <c r="AB532" s="100" t="b">
        <f>_xlfn.XLOOKUP(A532,'Patient Health Records'!A:A,'Patient Health Records'!K:K,"Not Found")</f>
        <v>1</v>
      </c>
      <c r="AC532" s="100" t="b" cm="1">
        <f t="array" ref="AC532">_xlfn.SWITCH(AB532, "Yes", TRUE, "No", FALSE, AB532)</f>
        <v>1</v>
      </c>
    </row>
    <row r="533" spans="1:29">
      <c r="A533" s="2" t="s">
        <v>870</v>
      </c>
      <c r="B533" s="100" t="str">
        <f>_xlfn.XLOOKUP(A533,'Patient Demographics'!A533:A1532,'Patient Demographics'!H533:H1532,"Not Found")</f>
        <v>Adult</v>
      </c>
      <c r="C533" s="100" t="str">
        <f>_xlfn.XLOOKUP(A533,'Patient Demographics'!A533:A1532,'Patient Demographics'!L533:L1532,"Not Found")</f>
        <v>East</v>
      </c>
      <c r="D533" s="100" t="str">
        <f>_xlfn.XLOOKUP(A533,'Patient Demographics'!A:A,'Patient Demographics'!J:J,"Not Found")</f>
        <v>West Bengal</v>
      </c>
      <c r="E533" s="100">
        <f>_xlfn.XLOOKUP(A533,'Billing Details'!A533:A1532,'Billing Details'!E533:E1532,"Not Found")</f>
        <v>500</v>
      </c>
      <c r="F533" s="100">
        <f>_xlfn.XLOOKUP(A533,'Billing Details'!A533:A1532,'Billing Details'!M533:M1532,"Not Found")</f>
        <v>331.85</v>
      </c>
      <c r="G533" s="100">
        <f>_xlfn.XLOOKUP(A533,'Patient Health Records'!A533:A1532,'Patient Health Records'!G533:G1532,"Not Found")</f>
        <v>62.1</v>
      </c>
      <c r="H533" s="17" t="str">
        <f>_xlfn.XLOOKUP(A533,'Patient Demographics'!A533:A1532,'Patient Demographics'!C533:C1532,"Not Found")</f>
        <v>Male</v>
      </c>
      <c r="I533" s="100" t="str">
        <f>_xlfn.XLOOKUP(A533,'Patient Health Records'!A533:A1532,'Patient Health Records'!B533:B1532,"Not Found")</f>
        <v>AB-</v>
      </c>
      <c r="J533" s="100" t="b">
        <f>_xlfn.XLOOKUP(A533,'Patient Health Records'!A533:A1532,'Patient Health Records'!H533:H1532,"Not Found")</f>
        <v>1</v>
      </c>
      <c r="K533" s="100" t="b">
        <f>_xlfn.XLOOKUP(A533,'Patient Health Records'!A533:A1532,'Patient Health Records'!J533:J1532,"Not Found")</f>
        <v>1</v>
      </c>
      <c r="L533" s="100" t="b">
        <f>_xlfn.XLOOKUP(A533,'Billing Details'!A:A,'Billing Details'!K:K,"Not Found")</f>
        <v>1</v>
      </c>
      <c r="M533" s="100" t="str">
        <f>_xlfn.XLOOKUP(A533,'Patient Education'!A:A,'Patient Education'!B:B,"Not Found")</f>
        <v>Master's Degree</v>
      </c>
      <c r="N533" s="100" t="str">
        <f>_xlfn.XLOOKUP(A533,'Patient Education'!A:A,'Patient Education'!C:C,"None")</f>
        <v>Manager</v>
      </c>
      <c r="O533" s="100">
        <f>_xlfn.XLOOKUP(A533,'Patient Demographics'!A:A,'Patient Demographics'!I:I,"Not Found")</f>
        <v>20</v>
      </c>
      <c r="P533" s="100" t="str" cm="1">
        <f t="array" ref="P533">_xlfn.IFS(
 O533 &lt;= 2, "Very Low",
 O533 &lt;= 5, "Low",
 O533 &lt;= 10, "Lower-Middle",
 O533 &lt;= 25, "Middle",
 O533 &lt;= 50, "Upper-Middle",
 O533 &lt;= 100, "High",
 O533 &lt;= 200, "Very High",
 O533 &lt;= 400, "Ultra High"
)</f>
        <v>Middle</v>
      </c>
      <c r="Q533" s="33">
        <f>_xlfn.XLOOKUP(A533,'Patient Health Records'!A:A,'Patient Health Records'!E:E,"Not Found")</f>
        <v>20.047778925619834</v>
      </c>
      <c r="R533" s="100" t="b">
        <f>_xlfn.XLOOKUP(A533,'Patient Health Records'!A533:A1532,'Patient Health Records'!T533:T1532,"Not Found")</f>
        <v>0</v>
      </c>
      <c r="S533" s="100" t="b" cm="1">
        <f t="array" ref="S533">_xlfn.SWITCH(R533, "Yes", TRUE, "No", FALSE, R533)</f>
        <v>0</v>
      </c>
      <c r="T533" s="100" t="str">
        <f>_xlfn.XLOOKUP(A533,'Patient Health Records'!A:A,'Patient Health Records'!V:V,"Not Found")</f>
        <v>Appendicitis</v>
      </c>
      <c r="U533" s="100" t="str">
        <f>_xlfn.XLOOKUP(A533,'Patient Health Records'!A:A,'Patient Health Records'!X:X,"Not Found")</f>
        <v>Ongoing Treatment</v>
      </c>
      <c r="V533" s="100" t="b">
        <f>_xlfn.XLOOKUP(A533,'Billing Details'!A:A,'Billing Details'!K:K,"Not Found")</f>
        <v>1</v>
      </c>
      <c r="W533" s="100" t="str">
        <f>_xlfn.XLOOKUP(A533,'Billing Details'!A:A,'Billing Details'!J:J,"Not Found")</f>
        <v>Aetna</v>
      </c>
      <c r="X533" s="100" t="b">
        <f>_xlfn.XLOOKUP(A533,'Patient Health Records'!A:A,'Patient Health Records'!P:P,"Not Found")</f>
        <v>0</v>
      </c>
      <c r="Y533" s="100" t="b" cm="1">
        <f t="array" ref="Y533">_xlfn.SWITCH(X533, "Yes", TRUE, "No", FALSE, X533)</f>
        <v>0</v>
      </c>
      <c r="Z533" s="100" t="b">
        <f>_xlfn.XLOOKUP(A533,'Patient Health Records'!A:A,'Patient Health Records'!T:T,"Not Found")</f>
        <v>0</v>
      </c>
      <c r="AA533" s="100" t="b" cm="1">
        <f t="array" ref="AA533">_xlfn.SWITCH(Z533, "Yes", TRUE, "No", FALSE, Z533)</f>
        <v>0</v>
      </c>
      <c r="AB533" s="100" t="b">
        <f>_xlfn.XLOOKUP(A533,'Patient Health Records'!A:A,'Patient Health Records'!K:K,"Not Found")</f>
        <v>0</v>
      </c>
      <c r="AC533" s="100" t="b" cm="1">
        <f t="array" ref="AC533">_xlfn.SWITCH(AB533, "Yes", TRUE, "No", FALSE, AB533)</f>
        <v>0</v>
      </c>
    </row>
    <row r="534" spans="1:29">
      <c r="A534" s="2" t="s">
        <v>871</v>
      </c>
      <c r="B534" s="100" t="str">
        <f>_xlfn.XLOOKUP(A534,'Patient Demographics'!A534:A1533,'Patient Demographics'!H534:H1533,"Not Found")</f>
        <v>Senior</v>
      </c>
      <c r="C534" s="100" t="str">
        <f>_xlfn.XLOOKUP(A534,'Patient Demographics'!A534:A1533,'Patient Demographics'!L534:L1533,"Not Found")</f>
        <v>North</v>
      </c>
      <c r="D534" s="100" t="str">
        <f>_xlfn.XLOOKUP(A534,'Patient Demographics'!A:A,'Patient Demographics'!J:J,"Not Found")</f>
        <v>Punjab</v>
      </c>
      <c r="E534" s="100">
        <f>_xlfn.XLOOKUP(A534,'Billing Details'!A534:A1533,'Billing Details'!E534:E1533,"Not Found")</f>
        <v>4000</v>
      </c>
      <c r="F534" s="100">
        <f>_xlfn.XLOOKUP(A534,'Billing Details'!A534:A1533,'Billing Details'!M534:M1533,"Not Found")</f>
        <v>3017.36</v>
      </c>
      <c r="G534" s="100">
        <f>_xlfn.XLOOKUP(A534,'Patient Health Records'!A534:A1533,'Patient Health Records'!G534:G1533,"Not Found")</f>
        <v>59.3</v>
      </c>
      <c r="H534" s="17" t="str">
        <f>_xlfn.XLOOKUP(A534,'Patient Demographics'!A534:A1533,'Patient Demographics'!C534:C1533,"Not Found")</f>
        <v>Male</v>
      </c>
      <c r="I534" s="100" t="str">
        <f>_xlfn.XLOOKUP(A534,'Patient Health Records'!A534:A1533,'Patient Health Records'!B534:B1533,"Not Found")</f>
        <v>B+</v>
      </c>
      <c r="J534" s="100" t="b">
        <f>_xlfn.XLOOKUP(A534,'Patient Health Records'!A534:A1533,'Patient Health Records'!H534:H1533,"Not Found")</f>
        <v>0</v>
      </c>
      <c r="K534" s="100" t="b">
        <f>_xlfn.XLOOKUP(A534,'Patient Health Records'!A534:A1533,'Patient Health Records'!J534:J1533,"Not Found")</f>
        <v>1</v>
      </c>
      <c r="L534" s="100" t="b">
        <f>_xlfn.XLOOKUP(A534,'Billing Details'!A:A,'Billing Details'!K:K,"Not Found")</f>
        <v>1</v>
      </c>
      <c r="M534" s="100" t="str">
        <f>_xlfn.XLOOKUP(A534,'Patient Education'!A:A,'Patient Education'!B:B,"Not Found")</f>
        <v>High School</v>
      </c>
      <c r="N534" s="100" t="str">
        <f>_xlfn.XLOOKUP(A534,'Patient Education'!A:A,'Patient Education'!C:C,"None")</f>
        <v>Unemployed</v>
      </c>
      <c r="O534" s="100">
        <f>_xlfn.XLOOKUP(A534,'Patient Demographics'!A:A,'Patient Demographics'!I:I,"Not Found")</f>
        <v>7</v>
      </c>
      <c r="P534" s="100" t="str" cm="1">
        <f t="array" ref="P534">_xlfn.IFS(
 O534 &lt;= 2, "Very Low",
 O534 &lt;= 5, "Low",
 O534 &lt;= 10, "Lower-Middle",
 O534 &lt;= 25, "Middle",
 O534 &lt;= 50, "Upper-Middle",
 O534 &lt;= 100, "High",
 O534 &lt;= 200, "Very High",
 O534 &lt;= 400, "Ultra High"
)</f>
        <v>Lower-Middle</v>
      </c>
      <c r="Q534" s="33">
        <f>_xlfn.XLOOKUP(A534,'Patient Health Records'!A:A,'Patient Health Records'!E:E,"Not Found")</f>
        <v>22.595640908398103</v>
      </c>
      <c r="R534" s="100" t="b">
        <f>_xlfn.XLOOKUP(A534,'Patient Health Records'!A534:A1533,'Patient Health Records'!T534:T1533,"Not Found")</f>
        <v>0</v>
      </c>
      <c r="S534" s="100" t="b" cm="1">
        <f t="array" ref="S534">_xlfn.SWITCH(R534, "Yes", TRUE, "No", FALSE, R534)</f>
        <v>0</v>
      </c>
      <c r="T534" s="100" t="str">
        <f>_xlfn.XLOOKUP(A534,'Patient Health Records'!A:A,'Patient Health Records'!V:V,"Not Found")</f>
        <v>Appendicitis</v>
      </c>
      <c r="U534" s="100" t="str">
        <f>_xlfn.XLOOKUP(A534,'Patient Health Records'!A:A,'Patient Health Records'!X:X,"Not Found")</f>
        <v>Recovered</v>
      </c>
      <c r="V534" s="100" t="b">
        <f>_xlfn.XLOOKUP(A534,'Billing Details'!A:A,'Billing Details'!K:K,"Not Found")</f>
        <v>1</v>
      </c>
      <c r="W534" s="100" t="str">
        <f>_xlfn.XLOOKUP(A534,'Billing Details'!A:A,'Billing Details'!J:J,"Not Found")</f>
        <v>Cigna</v>
      </c>
      <c r="X534" s="100" t="b">
        <f>_xlfn.XLOOKUP(A534,'Patient Health Records'!A:A,'Patient Health Records'!P:P,"Not Found")</f>
        <v>0</v>
      </c>
      <c r="Y534" s="100" t="b" cm="1">
        <f t="array" ref="Y534">_xlfn.SWITCH(X534, "Yes", TRUE, "No", FALSE, X534)</f>
        <v>0</v>
      </c>
      <c r="Z534" s="100" t="b">
        <f>_xlfn.XLOOKUP(A534,'Patient Health Records'!A:A,'Patient Health Records'!T:T,"Not Found")</f>
        <v>0</v>
      </c>
      <c r="AA534" s="100" t="b" cm="1">
        <f t="array" ref="AA534">_xlfn.SWITCH(Z534, "Yes", TRUE, "No", FALSE, Z534)</f>
        <v>0</v>
      </c>
      <c r="AB534" s="100" t="b">
        <f>_xlfn.XLOOKUP(A534,'Patient Health Records'!A:A,'Patient Health Records'!K:K,"Not Found")</f>
        <v>0</v>
      </c>
      <c r="AC534" s="100" t="b" cm="1">
        <f t="array" ref="AC534">_xlfn.SWITCH(AB534, "Yes", TRUE, "No", FALSE, AB534)</f>
        <v>0</v>
      </c>
    </row>
    <row r="535" spans="1:29">
      <c r="A535" s="2" t="s">
        <v>872</v>
      </c>
      <c r="B535" s="100" t="str">
        <f>_xlfn.XLOOKUP(A535,'Patient Demographics'!A535:A1534,'Patient Demographics'!H535:H1534,"Not Found")</f>
        <v>Adult</v>
      </c>
      <c r="C535" s="100" t="str">
        <f>_xlfn.XLOOKUP(A535,'Patient Demographics'!A535:A1534,'Patient Demographics'!L535:L1534,"Not Found")</f>
        <v>North</v>
      </c>
      <c r="D535" s="100" t="str">
        <f>_xlfn.XLOOKUP(A535,'Patient Demographics'!A:A,'Patient Demographics'!J:J,"Not Found")</f>
        <v>Uttar Pradesh</v>
      </c>
      <c r="E535" s="100">
        <f>_xlfn.XLOOKUP(A535,'Billing Details'!A535:A1534,'Billing Details'!E535:E1534,"Not Found")</f>
        <v>30000</v>
      </c>
      <c r="F535" s="100">
        <f>_xlfn.XLOOKUP(A535,'Billing Details'!A535:A1534,'Billing Details'!M535:M1534,"Not Found")</f>
        <v>20327.550000000003</v>
      </c>
      <c r="G535" s="100">
        <f>_xlfn.XLOOKUP(A535,'Patient Health Records'!A535:A1534,'Patient Health Records'!G535:G1534,"Not Found")</f>
        <v>82.2</v>
      </c>
      <c r="H535" s="17" t="str">
        <f>_xlfn.XLOOKUP(A535,'Patient Demographics'!A535:A1534,'Patient Demographics'!C535:C1534,"Not Found")</f>
        <v>Female</v>
      </c>
      <c r="I535" s="100" t="str">
        <f>_xlfn.XLOOKUP(A535,'Patient Health Records'!A535:A1534,'Patient Health Records'!B535:B1534,"Not Found")</f>
        <v>B+</v>
      </c>
      <c r="J535" s="100" t="b">
        <f>_xlfn.XLOOKUP(A535,'Patient Health Records'!A535:A1534,'Patient Health Records'!H535:H1534,"Not Found")</f>
        <v>1</v>
      </c>
      <c r="K535" s="100" t="b">
        <f>_xlfn.XLOOKUP(A535,'Patient Health Records'!A535:A1534,'Patient Health Records'!J535:J1534,"Not Found")</f>
        <v>0</v>
      </c>
      <c r="L535" s="100" t="b">
        <f>_xlfn.XLOOKUP(A535,'Billing Details'!A:A,'Billing Details'!K:K,"Not Found")</f>
        <v>1</v>
      </c>
      <c r="M535" s="100" t="str">
        <f>_xlfn.XLOOKUP(A535,'Patient Education'!A:A,'Patient Education'!B:B,"Not Found")</f>
        <v>Bachelor's Degree</v>
      </c>
      <c r="N535" s="100" t="str">
        <f>_xlfn.XLOOKUP(A535,'Patient Education'!A:A,'Patient Education'!C:C,"None")</f>
        <v>Nurse</v>
      </c>
      <c r="O535" s="100">
        <f>_xlfn.XLOOKUP(A535,'Patient Demographics'!A:A,'Patient Demographics'!I:I,"Not Found")</f>
        <v>0</v>
      </c>
      <c r="P535" s="100" t="str" cm="1">
        <f t="array" ref="P535">_xlfn.IFS(
 O535 &lt;= 2, "Very Low",
 O535 &lt;= 5, "Low",
 O535 &lt;= 10, "Lower-Middle",
 O535 &lt;= 25, "Middle",
 O535 &lt;= 50, "Upper-Middle",
 O535 &lt;= 100, "High",
 O535 &lt;= 200, "Very High",
 O535 &lt;= 400, "Ultra High"
)</f>
        <v>Very Low</v>
      </c>
      <c r="Q535" s="33">
        <f>_xlfn.XLOOKUP(A535,'Patient Health Records'!A:A,'Patient Health Records'!E:E,"Not Found")</f>
        <v>28.442906574394467</v>
      </c>
      <c r="R535" s="100" t="b">
        <f>_xlfn.XLOOKUP(A535,'Patient Health Records'!A535:A1534,'Patient Health Records'!T535:T1534,"Not Found")</f>
        <v>1</v>
      </c>
      <c r="S535" s="100" t="b" cm="1">
        <f t="array" ref="S535">_xlfn.SWITCH(R535, "Yes", TRUE, "No", FALSE, R535)</f>
        <v>1</v>
      </c>
      <c r="T535" s="100" t="str">
        <f>_xlfn.XLOOKUP(A535,'Patient Health Records'!A:A,'Patient Health Records'!V:V,"Not Found")</f>
        <v>Heart Attack</v>
      </c>
      <c r="U535" s="100" t="str">
        <f>_xlfn.XLOOKUP(A535,'Patient Health Records'!A:A,'Patient Health Records'!X:X,"Not Found")</f>
        <v>Recovered</v>
      </c>
      <c r="V535" s="100" t="b">
        <f>_xlfn.XLOOKUP(A535,'Billing Details'!A:A,'Billing Details'!K:K,"Not Found")</f>
        <v>1</v>
      </c>
      <c r="W535" s="100" t="str">
        <f>_xlfn.XLOOKUP(A535,'Billing Details'!A:A,'Billing Details'!J:J,"Not Found")</f>
        <v>UnitedHealthcare</v>
      </c>
      <c r="X535" s="100" t="b">
        <f>_xlfn.XLOOKUP(A535,'Patient Health Records'!A:A,'Patient Health Records'!P:P,"Not Found")</f>
        <v>1</v>
      </c>
      <c r="Y535" s="100" t="b" cm="1">
        <f t="array" ref="Y535">_xlfn.SWITCH(X535, "Yes", TRUE, "No", FALSE, X535)</f>
        <v>1</v>
      </c>
      <c r="Z535" s="100" t="b">
        <f>_xlfn.XLOOKUP(A535,'Patient Health Records'!A:A,'Patient Health Records'!T:T,"Not Found")</f>
        <v>1</v>
      </c>
      <c r="AA535" s="100" t="b" cm="1">
        <f t="array" ref="AA535">_xlfn.SWITCH(Z535, "Yes", TRUE, "No", FALSE, Z535)</f>
        <v>1</v>
      </c>
      <c r="AB535" s="100" t="b">
        <f>_xlfn.XLOOKUP(A535,'Patient Health Records'!A:A,'Patient Health Records'!K:K,"Not Found")</f>
        <v>1</v>
      </c>
      <c r="AC535" s="100" t="b" cm="1">
        <f t="array" ref="AC535">_xlfn.SWITCH(AB535, "Yes", TRUE, "No", FALSE, AB535)</f>
        <v>1</v>
      </c>
    </row>
    <row r="536" spans="1:29">
      <c r="A536" s="2" t="s">
        <v>873</v>
      </c>
      <c r="B536" s="100" t="str">
        <f>_xlfn.XLOOKUP(A536,'Patient Demographics'!A536:A1535,'Patient Demographics'!H536:H1535,"Not Found")</f>
        <v>Senior</v>
      </c>
      <c r="C536" s="100" t="str">
        <f>_xlfn.XLOOKUP(A536,'Patient Demographics'!A536:A1535,'Patient Demographics'!L536:L1535,"Not Found")</f>
        <v>West</v>
      </c>
      <c r="D536" s="100" t="str">
        <f>_xlfn.XLOOKUP(A536,'Patient Demographics'!A:A,'Patient Demographics'!J:J,"Not Found")</f>
        <v>Maharashtra</v>
      </c>
      <c r="E536" s="100">
        <f>_xlfn.XLOOKUP(A536,'Billing Details'!A536:A1535,'Billing Details'!E536:E1535,"Not Found")</f>
        <v>500</v>
      </c>
      <c r="F536" s="100">
        <f>_xlfn.XLOOKUP(A536,'Billing Details'!A536:A1535,'Billing Details'!M536:M1535,"Not Found")</f>
        <v>364.49</v>
      </c>
      <c r="G536" s="100">
        <f>_xlfn.XLOOKUP(A536,'Patient Health Records'!A536:A1535,'Patient Health Records'!G536:G1535,"Not Found")</f>
        <v>71.5</v>
      </c>
      <c r="H536" s="17" t="str">
        <f>_xlfn.XLOOKUP(A536,'Patient Demographics'!A536:A1535,'Patient Demographics'!C536:C1535,"Not Found")</f>
        <v>Male</v>
      </c>
      <c r="I536" s="100" t="str">
        <f>_xlfn.XLOOKUP(A536,'Patient Health Records'!A536:A1535,'Patient Health Records'!B536:B1535,"Not Found")</f>
        <v>A-</v>
      </c>
      <c r="J536" s="100" t="b">
        <f>_xlfn.XLOOKUP(A536,'Patient Health Records'!A536:A1535,'Patient Health Records'!H536:H1535,"Not Found")</f>
        <v>0</v>
      </c>
      <c r="K536" s="100" t="b">
        <f>_xlfn.XLOOKUP(A536,'Patient Health Records'!A536:A1535,'Patient Health Records'!J536:J1535,"Not Found")</f>
        <v>0</v>
      </c>
      <c r="L536" s="100" t="b">
        <f>_xlfn.XLOOKUP(A536,'Billing Details'!A:A,'Billing Details'!K:K,"Not Found")</f>
        <v>1</v>
      </c>
      <c r="M536" s="100" t="str">
        <f>_xlfn.XLOOKUP(A536,'Patient Education'!A:A,'Patient Education'!B:B,"Not Found")</f>
        <v>Master's Degree</v>
      </c>
      <c r="N536" s="100" t="str">
        <f>_xlfn.XLOOKUP(A536,'Patient Education'!A:A,'Patient Education'!C:C,"None")</f>
        <v>Manager</v>
      </c>
      <c r="O536" s="100">
        <f>_xlfn.XLOOKUP(A536,'Patient Demographics'!A:A,'Patient Demographics'!I:I,"Not Found")</f>
        <v>20</v>
      </c>
      <c r="P536" s="100" t="str" cm="1">
        <f t="array" ref="P536">_xlfn.IFS(
 O536 &lt;= 2, "Very Low",
 O536 &lt;= 5, "Low",
 O536 &lt;= 10, "Lower-Middle",
 O536 &lt;= 25, "Middle",
 O536 &lt;= 50, "Upper-Middle",
 O536 &lt;= 100, "High",
 O536 &lt;= 200, "Very High",
 O536 &lt;= 400, "Ultra High"
)</f>
        <v>Middle</v>
      </c>
      <c r="Q536" s="33">
        <f>_xlfn.XLOOKUP(A536,'Patient Health Records'!A:A,'Patient Health Records'!E:E,"Not Found")</f>
        <v>30.148423005565864</v>
      </c>
      <c r="R536" s="100" t="b">
        <f>_xlfn.XLOOKUP(A536,'Patient Health Records'!A536:A1535,'Patient Health Records'!T536:T1535,"Not Found")</f>
        <v>1</v>
      </c>
      <c r="S536" s="100" t="b" cm="1">
        <f t="array" ref="S536">_xlfn.SWITCH(R536, "Yes", TRUE, "No", FALSE, R536)</f>
        <v>1</v>
      </c>
      <c r="T536" s="100" t="str">
        <f>_xlfn.XLOOKUP(A536,'Patient Health Records'!A:A,'Patient Health Records'!V:V,"Not Found")</f>
        <v>Prostate Cancer</v>
      </c>
      <c r="U536" s="100" t="str">
        <f>_xlfn.XLOOKUP(A536,'Patient Health Records'!A:A,'Patient Health Records'!X:X,"Not Found")</f>
        <v>Recovered</v>
      </c>
      <c r="V536" s="100" t="b">
        <f>_xlfn.XLOOKUP(A536,'Billing Details'!A:A,'Billing Details'!K:K,"Not Found")</f>
        <v>1</v>
      </c>
      <c r="W536" s="100" t="str">
        <f>_xlfn.XLOOKUP(A536,'Billing Details'!A:A,'Billing Details'!J:J,"Not Found")</f>
        <v>Blue Cross</v>
      </c>
      <c r="X536" s="100" t="b">
        <f>_xlfn.XLOOKUP(A536,'Patient Health Records'!A:A,'Patient Health Records'!P:P,"Not Found")</f>
        <v>0</v>
      </c>
      <c r="Y536" s="100" t="b" cm="1">
        <f t="array" ref="Y536">_xlfn.SWITCH(X536, "Yes", TRUE, "No", FALSE, X536)</f>
        <v>0</v>
      </c>
      <c r="Z536" s="100" t="b">
        <f>_xlfn.XLOOKUP(A536,'Patient Health Records'!A:A,'Patient Health Records'!T:T,"Not Found")</f>
        <v>1</v>
      </c>
      <c r="AA536" s="100" t="b" cm="1">
        <f t="array" ref="AA536">_xlfn.SWITCH(Z536, "Yes", TRUE, "No", FALSE, Z536)</f>
        <v>1</v>
      </c>
      <c r="AB536" s="100" t="b">
        <f>_xlfn.XLOOKUP(A536,'Patient Health Records'!A:A,'Patient Health Records'!K:K,"Not Found")</f>
        <v>0</v>
      </c>
      <c r="AC536" s="100" t="b" cm="1">
        <f t="array" ref="AC536">_xlfn.SWITCH(AB536, "Yes", TRUE, "No", FALSE, AB536)</f>
        <v>0</v>
      </c>
    </row>
    <row r="537" spans="1:29">
      <c r="A537" s="2" t="s">
        <v>874</v>
      </c>
      <c r="B537" s="100" t="str">
        <f>_xlfn.XLOOKUP(A537,'Patient Demographics'!A537:A1536,'Patient Demographics'!H537:H1536,"Not Found")</f>
        <v>Adult</v>
      </c>
      <c r="C537" s="100" t="str">
        <f>_xlfn.XLOOKUP(A537,'Patient Demographics'!A537:A1536,'Patient Demographics'!L537:L1536,"Not Found")</f>
        <v>South</v>
      </c>
      <c r="D537" s="100" t="str">
        <f>_xlfn.XLOOKUP(A537,'Patient Demographics'!A:A,'Patient Demographics'!J:J,"Not Found")</f>
        <v>Tamil Nadu</v>
      </c>
      <c r="E537" s="100">
        <f>_xlfn.XLOOKUP(A537,'Billing Details'!A537:A1536,'Billing Details'!E537:E1536,"Not Found")</f>
        <v>24000</v>
      </c>
      <c r="F537" s="100">
        <f>_xlfn.XLOOKUP(A537,'Billing Details'!A537:A1536,'Billing Details'!M537:M1536,"Not Found")</f>
        <v>21240.06</v>
      </c>
      <c r="G537" s="100">
        <f>_xlfn.XLOOKUP(A537,'Patient Health Records'!A537:A1536,'Patient Health Records'!G537:G1536,"Not Found")</f>
        <v>84.1</v>
      </c>
      <c r="H537" s="17" t="str">
        <f>_xlfn.XLOOKUP(A537,'Patient Demographics'!A537:A1536,'Patient Demographics'!C537:C1536,"Not Found")</f>
        <v>Female</v>
      </c>
      <c r="I537" s="100" t="str">
        <f>_xlfn.XLOOKUP(A537,'Patient Health Records'!A537:A1536,'Patient Health Records'!B537:B1536,"Not Found")</f>
        <v>B+</v>
      </c>
      <c r="J537" s="100" t="b">
        <f>_xlfn.XLOOKUP(A537,'Patient Health Records'!A537:A1536,'Patient Health Records'!H537:H1536,"Not Found")</f>
        <v>1</v>
      </c>
      <c r="K537" s="100" t="b">
        <f>_xlfn.XLOOKUP(A537,'Patient Health Records'!A537:A1536,'Patient Health Records'!J537:J1536,"Not Found")</f>
        <v>0</v>
      </c>
      <c r="L537" s="100" t="b">
        <f>_xlfn.XLOOKUP(A537,'Billing Details'!A:A,'Billing Details'!K:K,"Not Found")</f>
        <v>1</v>
      </c>
      <c r="M537" s="100" t="str">
        <f>_xlfn.XLOOKUP(A537,'Patient Education'!A:A,'Patient Education'!B:B,"Not Found")</f>
        <v>PhD</v>
      </c>
      <c r="N537" s="100" t="str">
        <f>_xlfn.XLOOKUP(A537,'Patient Education'!A:A,'Patient Education'!C:C,"None")</f>
        <v>Scientist</v>
      </c>
      <c r="O537" s="100">
        <f>_xlfn.XLOOKUP(A537,'Patient Demographics'!A:A,'Patient Demographics'!I:I,"Not Found")</f>
        <v>25</v>
      </c>
      <c r="P537" s="100" t="str" cm="1">
        <f t="array" ref="P537">_xlfn.IFS(
 O537 &lt;= 2, "Very Low",
 O537 &lt;= 5, "Low",
 O537 &lt;= 10, "Lower-Middle",
 O537 &lt;= 25, "Middle",
 O537 &lt;= 50, "Upper-Middle",
 O537 &lt;= 100, "High",
 O537 &lt;= 200, "Very High",
 O537 &lt;= 400, "Ultra High"
)</f>
        <v>Middle</v>
      </c>
      <c r="Q537" s="33">
        <f>_xlfn.XLOOKUP(A537,'Patient Health Records'!A:A,'Patient Health Records'!E:E,"Not Found")</f>
        <v>30.519669037596167</v>
      </c>
      <c r="R537" s="100" t="b">
        <f>_xlfn.XLOOKUP(A537,'Patient Health Records'!A537:A1536,'Patient Health Records'!T537:T1536,"Not Found")</f>
        <v>1</v>
      </c>
      <c r="S537" s="100" t="b" cm="1">
        <f t="array" ref="S537">_xlfn.SWITCH(R537, "Yes", TRUE, "No", FALSE, R537)</f>
        <v>1</v>
      </c>
      <c r="T537" s="100" t="str">
        <f>_xlfn.XLOOKUP(A537,'Patient Health Records'!A:A,'Patient Health Records'!V:V,"Not Found")</f>
        <v>Appendicitis</v>
      </c>
      <c r="U537" s="100" t="str">
        <f>_xlfn.XLOOKUP(A537,'Patient Health Records'!A:A,'Patient Health Records'!X:X,"Not Found")</f>
        <v>Critical</v>
      </c>
      <c r="V537" s="100" t="b">
        <f>_xlfn.XLOOKUP(A537,'Billing Details'!A:A,'Billing Details'!K:K,"Not Found")</f>
        <v>1</v>
      </c>
      <c r="W537" s="100" t="str">
        <f>_xlfn.XLOOKUP(A537,'Billing Details'!A:A,'Billing Details'!J:J,"Not Found")</f>
        <v>UnitedHealthcare</v>
      </c>
      <c r="X537" s="100" t="b">
        <f>_xlfn.XLOOKUP(A537,'Patient Health Records'!A:A,'Patient Health Records'!P:P,"Not Found")</f>
        <v>0</v>
      </c>
      <c r="Y537" s="100" t="b" cm="1">
        <f t="array" ref="Y537">_xlfn.SWITCH(X537, "Yes", TRUE, "No", FALSE, X537)</f>
        <v>0</v>
      </c>
      <c r="Z537" s="100" t="b">
        <f>_xlfn.XLOOKUP(A537,'Patient Health Records'!A:A,'Patient Health Records'!T:T,"Not Found")</f>
        <v>1</v>
      </c>
      <c r="AA537" s="100" t="b" cm="1">
        <f t="array" ref="AA537">_xlfn.SWITCH(Z537, "Yes", TRUE, "No", FALSE, Z537)</f>
        <v>1</v>
      </c>
      <c r="AB537" s="100" t="b">
        <f>_xlfn.XLOOKUP(A537,'Patient Health Records'!A:A,'Patient Health Records'!K:K,"Not Found")</f>
        <v>0</v>
      </c>
      <c r="AC537" s="100" t="b" cm="1">
        <f t="array" ref="AC537">_xlfn.SWITCH(AB537, "Yes", TRUE, "No", FALSE, AB537)</f>
        <v>0</v>
      </c>
    </row>
    <row r="538" spans="1:29">
      <c r="A538" s="2" t="s">
        <v>875</v>
      </c>
      <c r="B538" s="100" t="str">
        <f>_xlfn.XLOOKUP(A538,'Patient Demographics'!A538:A1537,'Patient Demographics'!H538:H1537,"Not Found")</f>
        <v>Adult</v>
      </c>
      <c r="C538" s="100" t="str">
        <f>_xlfn.XLOOKUP(A538,'Patient Demographics'!A538:A1537,'Patient Demographics'!L538:L1537,"Not Found")</f>
        <v>South</v>
      </c>
      <c r="D538" s="100" t="str">
        <f>_xlfn.XLOOKUP(A538,'Patient Demographics'!A:A,'Patient Demographics'!J:J,"Not Found")</f>
        <v>Kerala</v>
      </c>
      <c r="E538" s="100">
        <f>_xlfn.XLOOKUP(A538,'Billing Details'!A538:A1537,'Billing Details'!E538:E1537,"Not Found")</f>
        <v>24000</v>
      </c>
      <c r="F538" s="100">
        <f>_xlfn.XLOOKUP(A538,'Billing Details'!A538:A1537,'Billing Details'!M538:M1537,"Not Found")</f>
        <v>0</v>
      </c>
      <c r="G538" s="100">
        <f>_xlfn.XLOOKUP(A538,'Patient Health Records'!A538:A1537,'Patient Health Records'!G538:G1537,"Not Found")</f>
        <v>80.2</v>
      </c>
      <c r="H538" s="17" t="str">
        <f>_xlfn.XLOOKUP(A538,'Patient Demographics'!A538:A1537,'Patient Demographics'!C538:C1537,"Not Found")</f>
        <v>Male</v>
      </c>
      <c r="I538" s="100" t="str">
        <f>_xlfn.XLOOKUP(A538,'Patient Health Records'!A538:A1537,'Patient Health Records'!B538:B1537,"Not Found")</f>
        <v>AB+</v>
      </c>
      <c r="J538" s="100" t="b">
        <f>_xlfn.XLOOKUP(A538,'Patient Health Records'!A538:A1537,'Patient Health Records'!H538:H1537,"Not Found")</f>
        <v>0</v>
      </c>
      <c r="K538" s="100" t="b">
        <f>_xlfn.XLOOKUP(A538,'Patient Health Records'!A538:A1537,'Patient Health Records'!J538:J1537,"Not Found")</f>
        <v>1</v>
      </c>
      <c r="L538" s="100" t="b">
        <f>_xlfn.XLOOKUP(A538,'Billing Details'!A:A,'Billing Details'!K:K,"Not Found")</f>
        <v>0</v>
      </c>
      <c r="M538" s="100" t="str">
        <f>_xlfn.XLOOKUP(A538,'Patient Education'!A:A,'Patient Education'!B:B,"Not Found")</f>
        <v>Bachelor's Degree</v>
      </c>
      <c r="N538" s="100" t="str">
        <f>_xlfn.XLOOKUP(A538,'Patient Education'!A:A,'Patient Education'!C:C,"None")</f>
        <v>Junior Executive</v>
      </c>
      <c r="O538" s="100">
        <f>_xlfn.XLOOKUP(A538,'Patient Demographics'!A:A,'Patient Demographics'!I:I,"Not Found")</f>
        <v>9</v>
      </c>
      <c r="P538" s="100" t="str" cm="1">
        <f t="array" ref="P538">_xlfn.IFS(
 O538 &lt;= 2, "Very Low",
 O538 &lt;= 5, "Low",
 O538 &lt;= 10, "Lower-Middle",
 O538 &lt;= 25, "Middle",
 O538 &lt;= 50, "Upper-Middle",
 O538 &lt;= 100, "High",
 O538 &lt;= 200, "Very High",
 O538 &lt;= 400, "Ultra High"
)</f>
        <v>Lower-Middle</v>
      </c>
      <c r="Q538" s="33">
        <f>_xlfn.XLOOKUP(A538,'Patient Health Records'!A:A,'Patient Health Records'!E:E,"Not Found")</f>
        <v>28.415532879818599</v>
      </c>
      <c r="R538" s="100" t="b">
        <f>_xlfn.XLOOKUP(A538,'Patient Health Records'!A538:A1537,'Patient Health Records'!T538:T1537,"Not Found")</f>
        <v>1</v>
      </c>
      <c r="S538" s="100" t="b" cm="1">
        <f t="array" ref="S538">_xlfn.SWITCH(R538, "Yes", TRUE, "No", FALSE, R538)</f>
        <v>1</v>
      </c>
      <c r="T538" s="100" t="str">
        <f>_xlfn.XLOOKUP(A538,'Patient Health Records'!A:A,'Patient Health Records'!V:V,"Not Found")</f>
        <v>Diabetes</v>
      </c>
      <c r="U538" s="100" t="str">
        <f>_xlfn.XLOOKUP(A538,'Patient Health Records'!A:A,'Patient Health Records'!X:X,"Not Found")</f>
        <v>Critical</v>
      </c>
      <c r="V538" s="100" t="b">
        <f>_xlfn.XLOOKUP(A538,'Billing Details'!A:A,'Billing Details'!K:K,"Not Found")</f>
        <v>0</v>
      </c>
      <c r="W538" s="100">
        <f>_xlfn.XLOOKUP(A538,'Billing Details'!A:A,'Billing Details'!J:J,"Not Found")</f>
        <v>0</v>
      </c>
      <c r="X538" s="100" t="b">
        <f>_xlfn.XLOOKUP(A538,'Patient Health Records'!A:A,'Patient Health Records'!P:P,"Not Found")</f>
        <v>1</v>
      </c>
      <c r="Y538" s="100" t="b" cm="1">
        <f t="array" ref="Y538">_xlfn.SWITCH(X538, "Yes", TRUE, "No", FALSE, X538)</f>
        <v>1</v>
      </c>
      <c r="Z538" s="100" t="b">
        <f>_xlfn.XLOOKUP(A538,'Patient Health Records'!A:A,'Patient Health Records'!T:T,"Not Found")</f>
        <v>1</v>
      </c>
      <c r="AA538" s="100" t="b" cm="1">
        <f t="array" ref="AA538">_xlfn.SWITCH(Z538, "Yes", TRUE, "No", FALSE, Z538)</f>
        <v>1</v>
      </c>
      <c r="AB538" s="100" t="b">
        <f>_xlfn.XLOOKUP(A538,'Patient Health Records'!A:A,'Patient Health Records'!K:K,"Not Found")</f>
        <v>1</v>
      </c>
      <c r="AC538" s="100" t="b" cm="1">
        <f t="array" ref="AC538">_xlfn.SWITCH(AB538, "Yes", TRUE, "No", FALSE, AB538)</f>
        <v>1</v>
      </c>
    </row>
    <row r="539" spans="1:29">
      <c r="A539" s="2" t="s">
        <v>877</v>
      </c>
      <c r="B539" s="100" t="str">
        <f>_xlfn.XLOOKUP(A539,'Patient Demographics'!A539:A1538,'Patient Demographics'!H539:H1538,"Not Found")</f>
        <v>Middle-aged</v>
      </c>
      <c r="C539" s="100" t="str">
        <f>_xlfn.XLOOKUP(A539,'Patient Demographics'!A539:A1538,'Patient Demographics'!L539:L1538,"Not Found")</f>
        <v>North</v>
      </c>
      <c r="D539" s="100" t="str">
        <f>_xlfn.XLOOKUP(A539,'Patient Demographics'!A:A,'Patient Demographics'!J:J,"Not Found")</f>
        <v>Uttar Pradesh</v>
      </c>
      <c r="E539" s="100">
        <f>_xlfn.XLOOKUP(A539,'Billing Details'!A539:A1538,'Billing Details'!E539:E1538,"Not Found")</f>
        <v>12000</v>
      </c>
      <c r="F539" s="100">
        <f>_xlfn.XLOOKUP(A539,'Billing Details'!A539:A1538,'Billing Details'!M539:M1538,"Not Found")</f>
        <v>10189.74</v>
      </c>
      <c r="G539" s="100">
        <f>_xlfn.XLOOKUP(A539,'Patient Health Records'!A539:A1538,'Patient Health Records'!G539:G1538,"Not Found")</f>
        <v>71.900000000000006</v>
      </c>
      <c r="H539" s="17" t="str">
        <f>_xlfn.XLOOKUP(A539,'Patient Demographics'!A539:A1538,'Patient Demographics'!C539:C1538,"Not Found")</f>
        <v>Male</v>
      </c>
      <c r="I539" s="100" t="str">
        <f>_xlfn.XLOOKUP(A539,'Patient Health Records'!A539:A1538,'Patient Health Records'!B539:B1538,"Not Found")</f>
        <v>O+</v>
      </c>
      <c r="J539" s="100" t="b">
        <f>_xlfn.XLOOKUP(A539,'Patient Health Records'!A539:A1538,'Patient Health Records'!H539:H1538,"Not Found")</f>
        <v>1</v>
      </c>
      <c r="K539" s="100" t="b">
        <f>_xlfn.XLOOKUP(A539,'Patient Health Records'!A539:A1538,'Patient Health Records'!J539:J1538,"Not Found")</f>
        <v>0</v>
      </c>
      <c r="L539" s="100" t="b">
        <f>_xlfn.XLOOKUP(A539,'Billing Details'!A:A,'Billing Details'!K:K,"Not Found")</f>
        <v>1</v>
      </c>
      <c r="M539" s="100" t="str">
        <f>_xlfn.XLOOKUP(A539,'Patient Education'!A:A,'Patient Education'!B:B,"Not Found")</f>
        <v>Uneducated</v>
      </c>
      <c r="N539" s="100" t="str">
        <f>_xlfn.XLOOKUP(A539,'Patient Education'!A:A,'Patient Education'!C:C,"None")</f>
        <v>Labourer</v>
      </c>
      <c r="O539" s="100">
        <f>_xlfn.XLOOKUP(A539,'Patient Demographics'!A:A,'Patient Demographics'!I:I,"Not Found")</f>
        <v>2</v>
      </c>
      <c r="P539" s="100" t="str" cm="1">
        <f t="array" ref="P539">_xlfn.IFS(
 O539 &lt;= 2, "Very Low",
 O539 &lt;= 5, "Low",
 O539 &lt;= 10, "Lower-Middle",
 O539 &lt;= 25, "Middle",
 O539 &lt;= 50, "Upper-Middle",
 O539 &lt;= 100, "High",
 O539 &lt;= 200, "Very High",
 O539 &lt;= 400, "Ultra High"
)</f>
        <v>Very Low</v>
      </c>
      <c r="Q539" s="33">
        <f>_xlfn.XLOOKUP(A539,'Patient Health Records'!A:A,'Patient Health Records'!E:E,"Not Found")</f>
        <v>30.714682387116071</v>
      </c>
      <c r="R539" s="100" t="b">
        <f>_xlfn.XLOOKUP(A539,'Patient Health Records'!A539:A1538,'Patient Health Records'!T539:T1538,"Not Found")</f>
        <v>1</v>
      </c>
      <c r="S539" s="100" t="b" cm="1">
        <f t="array" ref="S539">_xlfn.SWITCH(R539, "Yes", TRUE, "No", FALSE, R539)</f>
        <v>1</v>
      </c>
      <c r="T539" s="100" t="str">
        <f>_xlfn.XLOOKUP(A539,'Patient Health Records'!A:A,'Patient Health Records'!V:V,"Not Found")</f>
        <v>Heart Disease</v>
      </c>
      <c r="U539" s="100" t="str">
        <f>_xlfn.XLOOKUP(A539,'Patient Health Records'!A:A,'Patient Health Records'!X:X,"Not Found")</f>
        <v>Recovered</v>
      </c>
      <c r="V539" s="100" t="b">
        <f>_xlfn.XLOOKUP(A539,'Billing Details'!A:A,'Billing Details'!K:K,"Not Found")</f>
        <v>1</v>
      </c>
      <c r="W539" s="100" t="str">
        <f>_xlfn.XLOOKUP(A539,'Billing Details'!A:A,'Billing Details'!J:J,"Not Found")</f>
        <v>UnitedHealthcare</v>
      </c>
      <c r="X539" s="100" t="b">
        <f>_xlfn.XLOOKUP(A539,'Patient Health Records'!A:A,'Patient Health Records'!P:P,"Not Found")</f>
        <v>1</v>
      </c>
      <c r="Y539" s="100" t="b" cm="1">
        <f t="array" ref="Y539">_xlfn.SWITCH(X539, "Yes", TRUE, "No", FALSE, X539)</f>
        <v>1</v>
      </c>
      <c r="Z539" s="100" t="b">
        <f>_xlfn.XLOOKUP(A539,'Patient Health Records'!A:A,'Patient Health Records'!T:T,"Not Found")</f>
        <v>1</v>
      </c>
      <c r="AA539" s="100" t="b" cm="1">
        <f t="array" ref="AA539">_xlfn.SWITCH(Z539, "Yes", TRUE, "No", FALSE, Z539)</f>
        <v>1</v>
      </c>
      <c r="AB539" s="100" t="b">
        <f>_xlfn.XLOOKUP(A539,'Patient Health Records'!A:A,'Patient Health Records'!K:K,"Not Found")</f>
        <v>0</v>
      </c>
      <c r="AC539" s="100" t="b" cm="1">
        <f t="array" ref="AC539">_xlfn.SWITCH(AB539, "Yes", TRUE, "No", FALSE, AB539)</f>
        <v>0</v>
      </c>
    </row>
    <row r="540" spans="1:29">
      <c r="A540" s="2" t="s">
        <v>878</v>
      </c>
      <c r="B540" s="100" t="str">
        <f>_xlfn.XLOOKUP(A540,'Patient Demographics'!A540:A1539,'Patient Demographics'!H540:H1539,"Not Found")</f>
        <v>Adult</v>
      </c>
      <c r="C540" s="100" t="str">
        <f>_xlfn.XLOOKUP(A540,'Patient Demographics'!A540:A1539,'Patient Demographics'!L540:L1539,"Not Found")</f>
        <v>South</v>
      </c>
      <c r="D540" s="100" t="str">
        <f>_xlfn.XLOOKUP(A540,'Patient Demographics'!A:A,'Patient Demographics'!J:J,"Not Found")</f>
        <v>Karnataka</v>
      </c>
      <c r="E540" s="100">
        <f>_xlfn.XLOOKUP(A540,'Billing Details'!A540:A1539,'Billing Details'!E540:E1539,"Not Found")</f>
        <v>3000</v>
      </c>
      <c r="F540" s="100">
        <f>_xlfn.XLOOKUP(A540,'Billing Details'!A540:A1539,'Billing Details'!M540:M1539,"Not Found")</f>
        <v>1854.3000000000002</v>
      </c>
      <c r="G540" s="100">
        <f>_xlfn.XLOOKUP(A540,'Patient Health Records'!A540:A1539,'Patient Health Records'!G540:G1539,"Not Found")</f>
        <v>105.9</v>
      </c>
      <c r="H540" s="17" t="str">
        <f>_xlfn.XLOOKUP(A540,'Patient Demographics'!A540:A1539,'Patient Demographics'!C540:C1539,"Not Found")</f>
        <v>Female</v>
      </c>
      <c r="I540" s="100" t="str">
        <f>_xlfn.XLOOKUP(A540,'Patient Health Records'!A540:A1539,'Patient Health Records'!B540:B1539,"Not Found")</f>
        <v>AB-</v>
      </c>
      <c r="J540" s="100" t="b">
        <f>_xlfn.XLOOKUP(A540,'Patient Health Records'!A540:A1539,'Patient Health Records'!H540:H1539,"Not Found")</f>
        <v>1</v>
      </c>
      <c r="K540" s="100" t="b">
        <f>_xlfn.XLOOKUP(A540,'Patient Health Records'!A540:A1539,'Patient Health Records'!J540:J1539,"Not Found")</f>
        <v>0</v>
      </c>
      <c r="L540" s="100" t="b">
        <f>_xlfn.XLOOKUP(A540,'Billing Details'!A:A,'Billing Details'!K:K,"Not Found")</f>
        <v>1</v>
      </c>
      <c r="M540" s="100" t="str">
        <f>_xlfn.XLOOKUP(A540,'Patient Education'!A:A,'Patient Education'!B:B,"Not Found")</f>
        <v>Master's Degree</v>
      </c>
      <c r="N540" s="100" t="str">
        <f>_xlfn.XLOOKUP(A540,'Patient Education'!A:A,'Patient Education'!C:C,"None")</f>
        <v>Manager</v>
      </c>
      <c r="O540" s="100">
        <f>_xlfn.XLOOKUP(A540,'Patient Demographics'!A:A,'Patient Demographics'!I:I,"Not Found")</f>
        <v>2</v>
      </c>
      <c r="P540" s="100" t="str" cm="1">
        <f t="array" ref="P540">_xlfn.IFS(
 O540 &lt;= 2, "Very Low",
 O540 &lt;= 5, "Low",
 O540 &lt;= 10, "Lower-Middle",
 O540 &lt;= 25, "Middle",
 O540 &lt;= 50, "Upper-Middle",
 O540 &lt;= 100, "High",
 O540 &lt;= 200, "Very High",
 O540 &lt;= 400, "Ultra High"
)</f>
        <v>Very Low</v>
      </c>
      <c r="Q540" s="33">
        <f>_xlfn.XLOOKUP(A540,'Patient Health Records'!A:A,'Patient Health Records'!E:E,"Not Found")</f>
        <v>34.978200554894968</v>
      </c>
      <c r="R540" s="100" t="b">
        <f>_xlfn.XLOOKUP(A540,'Patient Health Records'!A540:A1539,'Patient Health Records'!T540:T1539,"Not Found")</f>
        <v>1</v>
      </c>
      <c r="S540" s="100" t="b" cm="1">
        <f t="array" ref="S540">_xlfn.SWITCH(R540, "Yes", TRUE, "No", FALSE, R540)</f>
        <v>1</v>
      </c>
      <c r="T540" s="100" t="str">
        <f>_xlfn.XLOOKUP(A540,'Patient Health Records'!A:A,'Patient Health Records'!V:V,"Not Found")</f>
        <v>Allergic Reaction</v>
      </c>
      <c r="U540" s="100" t="str">
        <f>_xlfn.XLOOKUP(A540,'Patient Health Records'!A:A,'Patient Health Records'!X:X,"Not Found")</f>
        <v>Critical</v>
      </c>
      <c r="V540" s="100" t="b">
        <f>_xlfn.XLOOKUP(A540,'Billing Details'!A:A,'Billing Details'!K:K,"Not Found")</f>
        <v>1</v>
      </c>
      <c r="W540" s="100" t="str">
        <f>_xlfn.XLOOKUP(A540,'Billing Details'!A:A,'Billing Details'!J:J,"Not Found")</f>
        <v>Medicare</v>
      </c>
      <c r="X540" s="100" t="b">
        <f>_xlfn.XLOOKUP(A540,'Patient Health Records'!A:A,'Patient Health Records'!P:P,"Not Found")</f>
        <v>1</v>
      </c>
      <c r="Y540" s="100" t="b" cm="1">
        <f t="array" ref="Y540">_xlfn.SWITCH(X540, "Yes", TRUE, "No", FALSE, X540)</f>
        <v>1</v>
      </c>
      <c r="Z540" s="100" t="b">
        <f>_xlfn.XLOOKUP(A540,'Patient Health Records'!A:A,'Patient Health Records'!T:T,"Not Found")</f>
        <v>1</v>
      </c>
      <c r="AA540" s="100" t="b" cm="1">
        <f t="array" ref="AA540">_xlfn.SWITCH(Z540, "Yes", TRUE, "No", FALSE, Z540)</f>
        <v>1</v>
      </c>
      <c r="AB540" s="100" t="b">
        <f>_xlfn.XLOOKUP(A540,'Patient Health Records'!A:A,'Patient Health Records'!K:K,"Not Found")</f>
        <v>1</v>
      </c>
      <c r="AC540" s="100" t="b" cm="1">
        <f t="array" ref="AC540">_xlfn.SWITCH(AB540, "Yes", TRUE, "No", FALSE, AB540)</f>
        <v>1</v>
      </c>
    </row>
    <row r="541" spans="1:29">
      <c r="A541" s="2" t="s">
        <v>879</v>
      </c>
      <c r="B541" s="100" t="str">
        <f>_xlfn.XLOOKUP(A541,'Patient Demographics'!A541:A1540,'Patient Demographics'!H541:H1540,"Not Found")</f>
        <v>Middle-aged</v>
      </c>
      <c r="C541" s="100" t="str">
        <f>_xlfn.XLOOKUP(A541,'Patient Demographics'!A541:A1540,'Patient Demographics'!L541:L1540,"Not Found")</f>
        <v>South</v>
      </c>
      <c r="D541" s="100" t="str">
        <f>_xlfn.XLOOKUP(A541,'Patient Demographics'!A:A,'Patient Demographics'!J:J,"Not Found")</f>
        <v>Karnataka</v>
      </c>
      <c r="E541" s="100">
        <f>_xlfn.XLOOKUP(A541,'Billing Details'!A541:A1540,'Billing Details'!E541:E1540,"Not Found")</f>
        <v>18000</v>
      </c>
      <c r="F541" s="100">
        <f>_xlfn.XLOOKUP(A541,'Billing Details'!A541:A1540,'Billing Details'!M541:M1540,"Not Found")</f>
        <v>13947.39</v>
      </c>
      <c r="G541" s="100">
        <f>_xlfn.XLOOKUP(A541,'Patient Health Records'!A541:A1540,'Patient Health Records'!G541:G1540,"Not Found")</f>
        <v>67.400000000000006</v>
      </c>
      <c r="H541" s="17" t="str">
        <f>_xlfn.XLOOKUP(A541,'Patient Demographics'!A541:A1540,'Patient Demographics'!C541:C1540,"Not Found")</f>
        <v>Male</v>
      </c>
      <c r="I541" s="100" t="str">
        <f>_xlfn.XLOOKUP(A541,'Patient Health Records'!A541:A1540,'Patient Health Records'!B541:B1540,"Not Found")</f>
        <v>O+</v>
      </c>
      <c r="J541" s="100" t="b">
        <f>_xlfn.XLOOKUP(A541,'Patient Health Records'!A541:A1540,'Patient Health Records'!H541:H1540,"Not Found")</f>
        <v>1</v>
      </c>
      <c r="K541" s="100" t="b">
        <f>_xlfn.XLOOKUP(A541,'Patient Health Records'!A541:A1540,'Patient Health Records'!J541:J1540,"Not Found")</f>
        <v>0</v>
      </c>
      <c r="L541" s="100" t="b">
        <f>_xlfn.XLOOKUP(A541,'Billing Details'!A:A,'Billing Details'!K:K,"Not Found")</f>
        <v>1</v>
      </c>
      <c r="M541" s="100" t="str">
        <f>_xlfn.XLOOKUP(A541,'Patient Education'!A:A,'Patient Education'!B:B,"Not Found")</f>
        <v>Bachelor's Degree</v>
      </c>
      <c r="N541" s="100" t="str">
        <f>_xlfn.XLOOKUP(A541,'Patient Education'!A:A,'Patient Education'!C:C,"None")</f>
        <v>Engineer</v>
      </c>
      <c r="O541" s="100">
        <f>_xlfn.XLOOKUP(A541,'Patient Demographics'!A:A,'Patient Demographics'!I:I,"Not Found")</f>
        <v>20</v>
      </c>
      <c r="P541" s="100" t="str" cm="1">
        <f t="array" ref="P541">_xlfn.IFS(
 O541 &lt;= 2, "Very Low",
 O541 &lt;= 5, "Low",
 O541 &lt;= 10, "Lower-Middle",
 O541 &lt;= 25, "Middle",
 O541 &lt;= 50, "Upper-Middle",
 O541 &lt;= 100, "High",
 O541 &lt;= 200, "Very High",
 O541 &lt;= 400, "Ultra High"
)</f>
        <v>Middle</v>
      </c>
      <c r="Q541" s="33">
        <f>_xlfn.XLOOKUP(A541,'Patient Health Records'!A:A,'Patient Health Records'!E:E,"Not Found")</f>
        <v>21.035548203863801</v>
      </c>
      <c r="R541" s="100" t="b">
        <f>_xlfn.XLOOKUP(A541,'Patient Health Records'!A541:A1540,'Patient Health Records'!T541:T1540,"Not Found")</f>
        <v>0</v>
      </c>
      <c r="S541" s="100" t="b" cm="1">
        <f t="array" ref="S541">_xlfn.SWITCH(R541, "Yes", TRUE, "No", FALSE, R541)</f>
        <v>0</v>
      </c>
      <c r="T541" s="100" t="str">
        <f>_xlfn.XLOOKUP(A541,'Patient Health Records'!A:A,'Patient Health Records'!V:V,"Not Found")</f>
        <v>Hypertension</v>
      </c>
      <c r="U541" s="100" t="str">
        <f>_xlfn.XLOOKUP(A541,'Patient Health Records'!A:A,'Patient Health Records'!X:X,"Not Found")</f>
        <v>Critical</v>
      </c>
      <c r="V541" s="100" t="b">
        <f>_xlfn.XLOOKUP(A541,'Billing Details'!A:A,'Billing Details'!K:K,"Not Found")</f>
        <v>1</v>
      </c>
      <c r="W541" s="100" t="str">
        <f>_xlfn.XLOOKUP(A541,'Billing Details'!A:A,'Billing Details'!J:J,"Not Found")</f>
        <v>Blue Cross</v>
      </c>
      <c r="X541" s="100" t="b">
        <f>_xlfn.XLOOKUP(A541,'Patient Health Records'!A:A,'Patient Health Records'!P:P,"Not Found")</f>
        <v>0</v>
      </c>
      <c r="Y541" s="100" t="b" cm="1">
        <f t="array" ref="Y541">_xlfn.SWITCH(X541, "Yes", TRUE, "No", FALSE, X541)</f>
        <v>0</v>
      </c>
      <c r="Z541" s="100" t="b">
        <f>_xlfn.XLOOKUP(A541,'Patient Health Records'!A:A,'Patient Health Records'!T:T,"Not Found")</f>
        <v>0</v>
      </c>
      <c r="AA541" s="100" t="b" cm="1">
        <f t="array" ref="AA541">_xlfn.SWITCH(Z541, "Yes", TRUE, "No", FALSE, Z541)</f>
        <v>0</v>
      </c>
      <c r="AB541" s="100" t="b">
        <f>_xlfn.XLOOKUP(A541,'Patient Health Records'!A:A,'Patient Health Records'!K:K,"Not Found")</f>
        <v>0</v>
      </c>
      <c r="AC541" s="100" t="b" cm="1">
        <f t="array" ref="AC541">_xlfn.SWITCH(AB541, "Yes", TRUE, "No", FALSE, AB541)</f>
        <v>0</v>
      </c>
    </row>
    <row r="542" spans="1:29">
      <c r="A542" s="2" t="s">
        <v>881</v>
      </c>
      <c r="B542" s="100" t="str">
        <f>_xlfn.XLOOKUP(A542,'Patient Demographics'!A542:A1541,'Patient Demographics'!H542:H1541,"Not Found")</f>
        <v>Middle-aged</v>
      </c>
      <c r="C542" s="100" t="str">
        <f>_xlfn.XLOOKUP(A542,'Patient Demographics'!A542:A1541,'Patient Demographics'!L542:L1541,"Not Found")</f>
        <v>South</v>
      </c>
      <c r="D542" s="100" t="str">
        <f>_xlfn.XLOOKUP(A542,'Patient Demographics'!A:A,'Patient Demographics'!J:J,"Not Found")</f>
        <v>Kerala</v>
      </c>
      <c r="E542" s="100">
        <f>_xlfn.XLOOKUP(A542,'Billing Details'!A542:A1541,'Billing Details'!E542:E1541,"Not Found")</f>
        <v>36000</v>
      </c>
      <c r="F542" s="100">
        <f>_xlfn.XLOOKUP(A542,'Billing Details'!A542:A1541,'Billing Details'!M542:M1541,"Not Found")</f>
        <v>0</v>
      </c>
      <c r="G542" s="100">
        <f>_xlfn.XLOOKUP(A542,'Patient Health Records'!A542:A1541,'Patient Health Records'!G542:G1541,"Not Found")</f>
        <v>96.3</v>
      </c>
      <c r="H542" s="17" t="str">
        <f>_xlfn.XLOOKUP(A542,'Patient Demographics'!A542:A1541,'Patient Demographics'!C542:C1541,"Not Found")</f>
        <v>Male</v>
      </c>
      <c r="I542" s="100" t="str">
        <f>_xlfn.XLOOKUP(A542,'Patient Health Records'!A542:A1541,'Patient Health Records'!B542:B1541,"Not Found")</f>
        <v>B+</v>
      </c>
      <c r="J542" s="100" t="b">
        <f>_xlfn.XLOOKUP(A542,'Patient Health Records'!A542:A1541,'Patient Health Records'!H542:H1541,"Not Found")</f>
        <v>1</v>
      </c>
      <c r="K542" s="100" t="b">
        <f>_xlfn.XLOOKUP(A542,'Patient Health Records'!A542:A1541,'Patient Health Records'!J542:J1541,"Not Found")</f>
        <v>0</v>
      </c>
      <c r="L542" s="100" t="b">
        <f>_xlfn.XLOOKUP(A542,'Billing Details'!A:A,'Billing Details'!K:K,"Not Found")</f>
        <v>0</v>
      </c>
      <c r="M542" s="100" t="str">
        <f>_xlfn.XLOOKUP(A542,'Patient Education'!A:A,'Patient Education'!B:B,"Not Found")</f>
        <v>Bachelor's Degree</v>
      </c>
      <c r="N542" s="100" t="str">
        <f>_xlfn.XLOOKUP(A542,'Patient Education'!A:A,'Patient Education'!C:C,"None")</f>
        <v>Junior Executive</v>
      </c>
      <c r="O542" s="100">
        <f>_xlfn.XLOOKUP(A542,'Patient Demographics'!A:A,'Patient Demographics'!I:I,"Not Found")</f>
        <v>5</v>
      </c>
      <c r="P542" s="100" t="str" cm="1">
        <f t="array" ref="P542">_xlfn.IFS(
 O542 &lt;= 2, "Very Low",
 O542 &lt;= 5, "Low",
 O542 &lt;= 10, "Lower-Middle",
 O542 &lt;= 25, "Middle",
 O542 &lt;= 50, "Upper-Middle",
 O542 &lt;= 100, "High",
 O542 &lt;= 200, "Very High",
 O542 &lt;= 400, "Ultra High"
)</f>
        <v>Low</v>
      </c>
      <c r="Q542" s="33">
        <f>_xlfn.XLOOKUP(A542,'Patient Health Records'!A:A,'Patient Health Records'!E:E,"Not Found")</f>
        <v>33.717306816988206</v>
      </c>
      <c r="R542" s="100" t="b">
        <f>_xlfn.XLOOKUP(A542,'Patient Health Records'!A542:A1541,'Patient Health Records'!T542:T1541,"Not Found")</f>
        <v>1</v>
      </c>
      <c r="S542" s="100" t="b" cm="1">
        <f t="array" ref="S542">_xlfn.SWITCH(R542, "Yes", TRUE, "No", FALSE, R542)</f>
        <v>1</v>
      </c>
      <c r="T542" s="100" t="str">
        <f>_xlfn.XLOOKUP(A542,'Patient Health Records'!A:A,'Patient Health Records'!V:V,"Not Found")</f>
        <v>Heart Attack</v>
      </c>
      <c r="U542" s="100" t="str">
        <f>_xlfn.XLOOKUP(A542,'Patient Health Records'!A:A,'Patient Health Records'!X:X,"Not Found")</f>
        <v>Critical</v>
      </c>
      <c r="V542" s="100" t="b">
        <f>_xlfn.XLOOKUP(A542,'Billing Details'!A:A,'Billing Details'!K:K,"Not Found")</f>
        <v>0</v>
      </c>
      <c r="W542" s="100">
        <f>_xlfn.XLOOKUP(A542,'Billing Details'!A:A,'Billing Details'!J:J,"Not Found")</f>
        <v>0</v>
      </c>
      <c r="X542" s="100" t="b">
        <f>_xlfn.XLOOKUP(A542,'Patient Health Records'!A:A,'Patient Health Records'!P:P,"Not Found")</f>
        <v>1</v>
      </c>
      <c r="Y542" s="100" t="b" cm="1">
        <f t="array" ref="Y542">_xlfn.SWITCH(X542, "Yes", TRUE, "No", FALSE, X542)</f>
        <v>1</v>
      </c>
      <c r="Z542" s="100" t="b">
        <f>_xlfn.XLOOKUP(A542,'Patient Health Records'!A:A,'Patient Health Records'!T:T,"Not Found")</f>
        <v>1</v>
      </c>
      <c r="AA542" s="100" t="b" cm="1">
        <f t="array" ref="AA542">_xlfn.SWITCH(Z542, "Yes", TRUE, "No", FALSE, Z542)</f>
        <v>1</v>
      </c>
      <c r="AB542" s="100" t="b">
        <f>_xlfn.XLOOKUP(A542,'Patient Health Records'!A:A,'Patient Health Records'!K:K,"Not Found")</f>
        <v>0</v>
      </c>
      <c r="AC542" s="100" t="b" cm="1">
        <f t="array" ref="AC542">_xlfn.SWITCH(AB542, "Yes", TRUE, "No", FALSE, AB542)</f>
        <v>0</v>
      </c>
    </row>
    <row r="543" spans="1:29">
      <c r="A543" s="2" t="s">
        <v>882</v>
      </c>
      <c r="B543" s="100" t="str">
        <f>_xlfn.XLOOKUP(A543,'Patient Demographics'!A543:A1542,'Patient Demographics'!H543:H1542,"Not Found")</f>
        <v>Senior</v>
      </c>
      <c r="C543" s="100" t="str">
        <f>_xlfn.XLOOKUP(A543,'Patient Demographics'!A543:A1542,'Patient Demographics'!L543:L1542,"Not Found")</f>
        <v>West</v>
      </c>
      <c r="D543" s="100" t="str">
        <f>_xlfn.XLOOKUP(A543,'Patient Demographics'!A:A,'Patient Demographics'!J:J,"Not Found")</f>
        <v>Gujarat</v>
      </c>
      <c r="E543" s="100">
        <f>_xlfn.XLOOKUP(A543,'Billing Details'!A543:A1542,'Billing Details'!E543:E1542,"Not Found")</f>
        <v>60000</v>
      </c>
      <c r="F543" s="100">
        <f>_xlfn.XLOOKUP(A543,'Billing Details'!A543:A1542,'Billing Details'!M543:M1542,"Not Found")</f>
        <v>51130.649999999994</v>
      </c>
      <c r="G543" s="100">
        <f>_xlfn.XLOOKUP(A543,'Patient Health Records'!A543:A1542,'Patient Health Records'!G543:G1542,"Not Found")</f>
        <v>68.7</v>
      </c>
      <c r="H543" s="17" t="str">
        <f>_xlfn.XLOOKUP(A543,'Patient Demographics'!A543:A1542,'Patient Demographics'!C543:C1542,"Not Found")</f>
        <v>Male</v>
      </c>
      <c r="I543" s="100" t="str">
        <f>_xlfn.XLOOKUP(A543,'Patient Health Records'!A543:A1542,'Patient Health Records'!B543:B1542,"Not Found")</f>
        <v>B+</v>
      </c>
      <c r="J543" s="100" t="b">
        <f>_xlfn.XLOOKUP(A543,'Patient Health Records'!A543:A1542,'Patient Health Records'!H543:H1542,"Not Found")</f>
        <v>0</v>
      </c>
      <c r="K543" s="100" t="b">
        <f>_xlfn.XLOOKUP(A543,'Patient Health Records'!A543:A1542,'Patient Health Records'!J543:J1542,"Not Found")</f>
        <v>1</v>
      </c>
      <c r="L543" s="100" t="b">
        <f>_xlfn.XLOOKUP(A543,'Billing Details'!A:A,'Billing Details'!K:K,"Not Found")</f>
        <v>1</v>
      </c>
      <c r="M543" s="100" t="str">
        <f>_xlfn.XLOOKUP(A543,'Patient Education'!A:A,'Patient Education'!B:B,"Not Found")</f>
        <v>Bachelor's Degree</v>
      </c>
      <c r="N543" s="100" t="str">
        <f>_xlfn.XLOOKUP(A543,'Patient Education'!A:A,'Patient Education'!C:C,"None")</f>
        <v>Nurse</v>
      </c>
      <c r="O543" s="100">
        <f>_xlfn.XLOOKUP(A543,'Patient Demographics'!A:A,'Patient Demographics'!I:I,"Not Found")</f>
        <v>9</v>
      </c>
      <c r="P543" s="100" t="str" cm="1">
        <f t="array" ref="P543">_xlfn.IFS(
 O543 &lt;= 2, "Very Low",
 O543 &lt;= 5, "Low",
 O543 &lt;= 10, "Lower-Middle",
 O543 &lt;= 25, "Middle",
 O543 &lt;= 50, "Upper-Middle",
 O543 &lt;= 100, "High",
 O543 &lt;= 200, "Very High",
 O543 &lt;= 400, "Ultra High"
)</f>
        <v>Lower-Middle</v>
      </c>
      <c r="Q543" s="33">
        <f>_xlfn.XLOOKUP(A543,'Patient Health Records'!A:A,'Patient Health Records'!E:E,"Not Found")</f>
        <v>30.533333333333335</v>
      </c>
      <c r="R543" s="100" t="b">
        <f>_xlfn.XLOOKUP(A543,'Patient Health Records'!A543:A1542,'Patient Health Records'!T543:T1542,"Not Found")</f>
        <v>1</v>
      </c>
      <c r="S543" s="100" t="b" cm="1">
        <f t="array" ref="S543">_xlfn.SWITCH(R543, "Yes", TRUE, "No", FALSE, R543)</f>
        <v>1</v>
      </c>
      <c r="T543" s="100" t="str">
        <f>_xlfn.XLOOKUP(A543,'Patient Health Records'!A:A,'Patient Health Records'!V:V,"Not Found")</f>
        <v>Diabetes</v>
      </c>
      <c r="U543" s="100" t="str">
        <f>_xlfn.XLOOKUP(A543,'Patient Health Records'!A:A,'Patient Health Records'!X:X,"Not Found")</f>
        <v>Recovered</v>
      </c>
      <c r="V543" s="100" t="b">
        <f>_xlfn.XLOOKUP(A543,'Billing Details'!A:A,'Billing Details'!K:K,"Not Found")</f>
        <v>1</v>
      </c>
      <c r="W543" s="100" t="str">
        <f>_xlfn.XLOOKUP(A543,'Billing Details'!A:A,'Billing Details'!J:J,"Not Found")</f>
        <v>Blue Cross</v>
      </c>
      <c r="X543" s="100" t="b">
        <f>_xlfn.XLOOKUP(A543,'Patient Health Records'!A:A,'Patient Health Records'!P:P,"Not Found")</f>
        <v>1</v>
      </c>
      <c r="Y543" s="100" t="b" cm="1">
        <f t="array" ref="Y543">_xlfn.SWITCH(X543, "Yes", TRUE, "No", FALSE, X543)</f>
        <v>1</v>
      </c>
      <c r="Z543" s="100" t="b">
        <f>_xlfn.XLOOKUP(A543,'Patient Health Records'!A:A,'Patient Health Records'!T:T,"Not Found")</f>
        <v>1</v>
      </c>
      <c r="AA543" s="100" t="b" cm="1">
        <f t="array" ref="AA543">_xlfn.SWITCH(Z543, "Yes", TRUE, "No", FALSE, Z543)</f>
        <v>1</v>
      </c>
      <c r="AB543" s="100" t="b">
        <f>_xlfn.XLOOKUP(A543,'Patient Health Records'!A:A,'Patient Health Records'!K:K,"Not Found")</f>
        <v>1</v>
      </c>
      <c r="AC543" s="100" t="b" cm="1">
        <f t="array" ref="AC543">_xlfn.SWITCH(AB543, "Yes", TRUE, "No", FALSE, AB543)</f>
        <v>1</v>
      </c>
    </row>
    <row r="544" spans="1:29">
      <c r="A544" s="2" t="s">
        <v>884</v>
      </c>
      <c r="B544" s="100" t="str">
        <f>_xlfn.XLOOKUP(A544,'Patient Demographics'!A544:A1543,'Patient Demographics'!H544:H1543,"Not Found")</f>
        <v>Middle-aged</v>
      </c>
      <c r="C544" s="100" t="str">
        <f>_xlfn.XLOOKUP(A544,'Patient Demographics'!A544:A1543,'Patient Demographics'!L544:L1543,"Not Found")</f>
        <v>East</v>
      </c>
      <c r="D544" s="100" t="str">
        <f>_xlfn.XLOOKUP(A544,'Patient Demographics'!A:A,'Patient Demographics'!J:J,"Not Found")</f>
        <v>West Bengal</v>
      </c>
      <c r="E544" s="100">
        <f>_xlfn.XLOOKUP(A544,'Billing Details'!A544:A1543,'Billing Details'!E544:E1543,"Not Found")</f>
        <v>30000</v>
      </c>
      <c r="F544" s="100">
        <f>_xlfn.XLOOKUP(A544,'Billing Details'!A544:A1543,'Billing Details'!M544:M1543,"Not Found")</f>
        <v>0</v>
      </c>
      <c r="G544" s="100">
        <f>_xlfn.XLOOKUP(A544,'Patient Health Records'!A544:A1543,'Patient Health Records'!G544:G1543,"Not Found")</f>
        <v>83.1</v>
      </c>
      <c r="H544" s="17" t="str">
        <f>_xlfn.XLOOKUP(A544,'Patient Demographics'!A544:A1543,'Patient Demographics'!C544:C1543,"Not Found")</f>
        <v>Male</v>
      </c>
      <c r="I544" s="100" t="str">
        <f>_xlfn.XLOOKUP(A544,'Patient Health Records'!A544:A1543,'Patient Health Records'!B544:B1543,"Not Found")</f>
        <v>AB+</v>
      </c>
      <c r="J544" s="100" t="b">
        <f>_xlfn.XLOOKUP(A544,'Patient Health Records'!A544:A1543,'Patient Health Records'!H544:H1543,"Not Found")</f>
        <v>0</v>
      </c>
      <c r="K544" s="100" t="b">
        <f>_xlfn.XLOOKUP(A544,'Patient Health Records'!A544:A1543,'Patient Health Records'!J544:J1543,"Not Found")</f>
        <v>0</v>
      </c>
      <c r="L544" s="100" t="b">
        <f>_xlfn.XLOOKUP(A544,'Billing Details'!A:A,'Billing Details'!K:K,"Not Found")</f>
        <v>0</v>
      </c>
      <c r="M544" s="100" t="str">
        <f>_xlfn.XLOOKUP(A544,'Patient Education'!A:A,'Patient Education'!B:B,"Not Found")</f>
        <v>Master's Degree</v>
      </c>
      <c r="N544" s="100" t="str">
        <f>_xlfn.XLOOKUP(A544,'Patient Education'!A:A,'Patient Education'!C:C,"None")</f>
        <v>Manager</v>
      </c>
      <c r="O544" s="100">
        <f>_xlfn.XLOOKUP(A544,'Patient Demographics'!A:A,'Patient Demographics'!I:I,"Not Found")</f>
        <v>5</v>
      </c>
      <c r="P544" s="100" t="str" cm="1">
        <f t="array" ref="P544">_xlfn.IFS(
 O544 &lt;= 2, "Very Low",
 O544 &lt;= 5, "Low",
 O544 &lt;= 10, "Lower-Middle",
 O544 &lt;= 25, "Middle",
 O544 &lt;= 50, "Upper-Middle",
 O544 &lt;= 100, "High",
 O544 &lt;= 200, "Very High",
 O544 &lt;= 400, "Ultra High"
)</f>
        <v>Low</v>
      </c>
      <c r="Q544" s="33">
        <f>_xlfn.XLOOKUP(A544,'Patient Health Records'!A:A,'Patient Health Records'!E:E,"Not Found")</f>
        <v>29.443027210884356</v>
      </c>
      <c r="R544" s="100" t="b">
        <f>_xlfn.XLOOKUP(A544,'Patient Health Records'!A544:A1543,'Patient Health Records'!T544:T1543,"Not Found")</f>
        <v>1</v>
      </c>
      <c r="S544" s="100" t="b" cm="1">
        <f t="array" ref="S544">_xlfn.SWITCH(R544, "Yes", TRUE, "No", FALSE, R544)</f>
        <v>1</v>
      </c>
      <c r="T544" s="100" t="str">
        <f>_xlfn.XLOOKUP(A544,'Patient Health Records'!A:A,'Patient Health Records'!V:V,"Not Found")</f>
        <v>Hypertension</v>
      </c>
      <c r="U544" s="100" t="str">
        <f>_xlfn.XLOOKUP(A544,'Patient Health Records'!A:A,'Patient Health Records'!X:X,"Not Found")</f>
        <v>Ongoing Treatment</v>
      </c>
      <c r="V544" s="100" t="b">
        <f>_xlfn.XLOOKUP(A544,'Billing Details'!A:A,'Billing Details'!K:K,"Not Found")</f>
        <v>0</v>
      </c>
      <c r="W544" s="100">
        <f>_xlfn.XLOOKUP(A544,'Billing Details'!A:A,'Billing Details'!J:J,"Not Found")</f>
        <v>0</v>
      </c>
      <c r="X544" s="100" t="b">
        <f>_xlfn.XLOOKUP(A544,'Patient Health Records'!A:A,'Patient Health Records'!P:P,"Not Found")</f>
        <v>0</v>
      </c>
      <c r="Y544" s="100" t="b" cm="1">
        <f t="array" ref="Y544">_xlfn.SWITCH(X544, "Yes", TRUE, "No", FALSE, X544)</f>
        <v>0</v>
      </c>
      <c r="Z544" s="100" t="b">
        <f>_xlfn.XLOOKUP(A544,'Patient Health Records'!A:A,'Patient Health Records'!T:T,"Not Found")</f>
        <v>1</v>
      </c>
      <c r="AA544" s="100" t="b" cm="1">
        <f t="array" ref="AA544">_xlfn.SWITCH(Z544, "Yes", TRUE, "No", FALSE, Z544)</f>
        <v>1</v>
      </c>
      <c r="AB544" s="100" t="b">
        <f>_xlfn.XLOOKUP(A544,'Patient Health Records'!A:A,'Patient Health Records'!K:K,"Not Found")</f>
        <v>0</v>
      </c>
      <c r="AC544" s="100" t="b" cm="1">
        <f t="array" ref="AC544">_xlfn.SWITCH(AB544, "Yes", TRUE, "No", FALSE, AB544)</f>
        <v>0</v>
      </c>
    </row>
    <row r="545" spans="1:29">
      <c r="A545" s="2" t="s">
        <v>885</v>
      </c>
      <c r="B545" s="100" t="str">
        <f>_xlfn.XLOOKUP(A545,'Patient Demographics'!A545:A1544,'Patient Demographics'!H545:H1544,"Not Found")</f>
        <v>Middle-aged</v>
      </c>
      <c r="C545" s="100" t="str">
        <f>_xlfn.XLOOKUP(A545,'Patient Demographics'!A545:A1544,'Patient Demographics'!L545:L1544,"Not Found")</f>
        <v>North</v>
      </c>
      <c r="D545" s="100" t="str">
        <f>_xlfn.XLOOKUP(A545,'Patient Demographics'!A:A,'Patient Demographics'!J:J,"Not Found")</f>
        <v>Uttar Pradesh</v>
      </c>
      <c r="E545" s="100">
        <f>_xlfn.XLOOKUP(A545,'Billing Details'!A545:A1544,'Billing Details'!E545:E1544,"Not Found")</f>
        <v>18000</v>
      </c>
      <c r="F545" s="100">
        <f>_xlfn.XLOOKUP(A545,'Billing Details'!A545:A1544,'Billing Details'!M545:M1544,"Not Found")</f>
        <v>11185.2</v>
      </c>
      <c r="G545" s="100">
        <f>_xlfn.XLOOKUP(A545,'Patient Health Records'!A545:A1544,'Patient Health Records'!G545:G1544,"Not Found")</f>
        <v>76.400000000000006</v>
      </c>
      <c r="H545" s="17" t="str">
        <f>_xlfn.XLOOKUP(A545,'Patient Demographics'!A545:A1544,'Patient Demographics'!C545:C1544,"Not Found")</f>
        <v>Female</v>
      </c>
      <c r="I545" s="100" t="str">
        <f>_xlfn.XLOOKUP(A545,'Patient Health Records'!A545:A1544,'Patient Health Records'!B545:B1544,"Not Found")</f>
        <v>AB-</v>
      </c>
      <c r="J545" s="100" t="b">
        <f>_xlfn.XLOOKUP(A545,'Patient Health Records'!A545:A1544,'Patient Health Records'!H545:H1544,"Not Found")</f>
        <v>0</v>
      </c>
      <c r="K545" s="100" t="b">
        <f>_xlfn.XLOOKUP(A545,'Patient Health Records'!A545:A1544,'Patient Health Records'!J545:J1544,"Not Found")</f>
        <v>1</v>
      </c>
      <c r="L545" s="100" t="b">
        <f>_xlfn.XLOOKUP(A545,'Billing Details'!A:A,'Billing Details'!K:K,"Not Found")</f>
        <v>1</v>
      </c>
      <c r="M545" s="100" t="str">
        <f>_xlfn.XLOOKUP(A545,'Patient Education'!A:A,'Patient Education'!B:B,"Not Found")</f>
        <v>Master's Degree</v>
      </c>
      <c r="N545" s="100" t="str">
        <f>_xlfn.XLOOKUP(A545,'Patient Education'!A:A,'Patient Education'!C:C,"None")</f>
        <v>Senior Executive</v>
      </c>
      <c r="O545" s="100">
        <f>_xlfn.XLOOKUP(A545,'Patient Demographics'!A:A,'Patient Demographics'!I:I,"Not Found")</f>
        <v>4</v>
      </c>
      <c r="P545" s="100" t="str" cm="1">
        <f t="array" ref="P545">_xlfn.IFS(
 O545 &lt;= 2, "Very Low",
 O545 &lt;= 5, "Low",
 O545 &lt;= 10, "Lower-Middle",
 O545 &lt;= 25, "Middle",
 O545 &lt;= 50, "Upper-Middle",
 O545 &lt;= 100, "High",
 O545 &lt;= 200, "Very High",
 O545 &lt;= 400, "Ultra High"
)</f>
        <v>Low</v>
      </c>
      <c r="Q545" s="33">
        <f>_xlfn.XLOOKUP(A545,'Patient Health Records'!A:A,'Patient Health Records'!E:E,"Not Found")</f>
        <v>30.60406986059926</v>
      </c>
      <c r="R545" s="100" t="b">
        <f>_xlfn.XLOOKUP(A545,'Patient Health Records'!A545:A1544,'Patient Health Records'!T545:T1544,"Not Found")</f>
        <v>1</v>
      </c>
      <c r="S545" s="100" t="b" cm="1">
        <f t="array" ref="S545">_xlfn.SWITCH(R545, "Yes", TRUE, "No", FALSE, R545)</f>
        <v>1</v>
      </c>
      <c r="T545" s="100" t="str">
        <f>_xlfn.XLOOKUP(A545,'Patient Health Records'!A:A,'Patient Health Records'!V:V,"Not Found")</f>
        <v>Respiratory Infection</v>
      </c>
      <c r="U545" s="100" t="str">
        <f>_xlfn.XLOOKUP(A545,'Patient Health Records'!A:A,'Patient Health Records'!X:X,"Not Found")</f>
        <v>Recovered</v>
      </c>
      <c r="V545" s="100" t="b">
        <f>_xlfn.XLOOKUP(A545,'Billing Details'!A:A,'Billing Details'!K:K,"Not Found")</f>
        <v>1</v>
      </c>
      <c r="W545" s="100" t="str">
        <f>_xlfn.XLOOKUP(A545,'Billing Details'!A:A,'Billing Details'!J:J,"Not Found")</f>
        <v>Blue Cross</v>
      </c>
      <c r="X545" s="100" t="b">
        <f>_xlfn.XLOOKUP(A545,'Patient Health Records'!A:A,'Patient Health Records'!P:P,"Not Found")</f>
        <v>1</v>
      </c>
      <c r="Y545" s="100" t="b" cm="1">
        <f t="array" ref="Y545">_xlfn.SWITCH(X545, "Yes", TRUE, "No", FALSE, X545)</f>
        <v>1</v>
      </c>
      <c r="Z545" s="100" t="b">
        <f>_xlfn.XLOOKUP(A545,'Patient Health Records'!A:A,'Patient Health Records'!T:T,"Not Found")</f>
        <v>1</v>
      </c>
      <c r="AA545" s="100" t="b" cm="1">
        <f t="array" ref="AA545">_xlfn.SWITCH(Z545, "Yes", TRUE, "No", FALSE, Z545)</f>
        <v>1</v>
      </c>
      <c r="AB545" s="100" t="b">
        <f>_xlfn.XLOOKUP(A545,'Patient Health Records'!A:A,'Patient Health Records'!K:K,"Not Found")</f>
        <v>1</v>
      </c>
      <c r="AC545" s="100" t="b" cm="1">
        <f t="array" ref="AC545">_xlfn.SWITCH(AB545, "Yes", TRUE, "No", FALSE, AB545)</f>
        <v>1</v>
      </c>
    </row>
    <row r="546" spans="1:29">
      <c r="A546" s="2" t="s">
        <v>887</v>
      </c>
      <c r="B546" s="100" t="str">
        <f>_xlfn.XLOOKUP(A546,'Patient Demographics'!A546:A1545,'Patient Demographics'!H546:H1545,"Not Found")</f>
        <v>Middle-aged</v>
      </c>
      <c r="C546" s="100" t="str">
        <f>_xlfn.XLOOKUP(A546,'Patient Demographics'!A546:A1545,'Patient Demographics'!L546:L1545,"Not Found")</f>
        <v>South</v>
      </c>
      <c r="D546" s="100" t="str">
        <f>_xlfn.XLOOKUP(A546,'Patient Demographics'!A:A,'Patient Demographics'!J:J,"Not Found")</f>
        <v>Karnataka</v>
      </c>
      <c r="E546" s="100">
        <f>_xlfn.XLOOKUP(A546,'Billing Details'!A546:A1545,'Billing Details'!E546:E1545,"Not Found")</f>
        <v>800</v>
      </c>
      <c r="F546" s="100">
        <f>_xlfn.XLOOKUP(A546,'Billing Details'!A546:A1545,'Billing Details'!M546:M1545,"Not Found")</f>
        <v>553.55999999999995</v>
      </c>
      <c r="G546" s="100">
        <f>_xlfn.XLOOKUP(A546,'Patient Health Records'!A546:A1545,'Patient Health Records'!G546:G1545,"Not Found")</f>
        <v>84.4</v>
      </c>
      <c r="H546" s="17" t="str">
        <f>_xlfn.XLOOKUP(A546,'Patient Demographics'!A546:A1545,'Patient Demographics'!C546:C1545,"Not Found")</f>
        <v>Female</v>
      </c>
      <c r="I546" s="100" t="str">
        <f>_xlfn.XLOOKUP(A546,'Patient Health Records'!A546:A1545,'Patient Health Records'!B546:B1545,"Not Found")</f>
        <v>AB-</v>
      </c>
      <c r="J546" s="100" t="b">
        <f>_xlfn.XLOOKUP(A546,'Patient Health Records'!A546:A1545,'Patient Health Records'!H546:H1545,"Not Found")</f>
        <v>0</v>
      </c>
      <c r="K546" s="100" t="b">
        <f>_xlfn.XLOOKUP(A546,'Patient Health Records'!A546:A1545,'Patient Health Records'!J546:J1545,"Not Found")</f>
        <v>1</v>
      </c>
      <c r="L546" s="100" t="b">
        <f>_xlfn.XLOOKUP(A546,'Billing Details'!A:A,'Billing Details'!K:K,"Not Found")</f>
        <v>1</v>
      </c>
      <c r="M546" s="100" t="str">
        <f>_xlfn.XLOOKUP(A546,'Patient Education'!A:A,'Patient Education'!B:B,"Not Found")</f>
        <v>School</v>
      </c>
      <c r="N546" s="100" t="str">
        <f>_xlfn.XLOOKUP(A546,'Patient Education'!A:A,'Patient Education'!C:C,"None")</f>
        <v>Retail Worker</v>
      </c>
      <c r="O546" s="100">
        <f>_xlfn.XLOOKUP(A546,'Patient Demographics'!A:A,'Patient Demographics'!I:I,"Not Found")</f>
        <v>40</v>
      </c>
      <c r="P546" s="100" t="str" cm="1">
        <f t="array" ref="P546">_xlfn.IFS(
 O546 &lt;= 2, "Very Low",
 O546 &lt;= 5, "Low",
 O546 &lt;= 10, "Lower-Middle",
 O546 &lt;= 25, "Middle",
 O546 &lt;= 50, "Upper-Middle",
 O546 &lt;= 100, "High",
 O546 &lt;= 200, "Very High",
 O546 &lt;= 400, "Ultra High"
)</f>
        <v>Upper-Middle</v>
      </c>
      <c r="Q546" s="33">
        <f>_xlfn.XLOOKUP(A546,'Patient Health Records'!A:A,'Patient Health Records'!E:E,"Not Found")</f>
        <v>31.000918273645553</v>
      </c>
      <c r="R546" s="100" t="b">
        <f>_xlfn.XLOOKUP(A546,'Patient Health Records'!A546:A1545,'Patient Health Records'!T546:T1545,"Not Found")</f>
        <v>1</v>
      </c>
      <c r="S546" s="100" t="b" cm="1">
        <f t="array" ref="S546">_xlfn.SWITCH(R546, "Yes", TRUE, "No", FALSE, R546)</f>
        <v>1</v>
      </c>
      <c r="T546" s="100" t="str">
        <f>_xlfn.XLOOKUP(A546,'Patient Health Records'!A:A,'Patient Health Records'!V:V,"Not Found")</f>
        <v>Kidney Stones</v>
      </c>
      <c r="U546" s="100" t="str">
        <f>_xlfn.XLOOKUP(A546,'Patient Health Records'!A:A,'Patient Health Records'!X:X,"Not Found")</f>
        <v>Critical</v>
      </c>
      <c r="V546" s="100" t="b">
        <f>_xlfn.XLOOKUP(A546,'Billing Details'!A:A,'Billing Details'!K:K,"Not Found")</f>
        <v>1</v>
      </c>
      <c r="W546" s="100" t="str">
        <f>_xlfn.XLOOKUP(A546,'Billing Details'!A:A,'Billing Details'!J:J,"Not Found")</f>
        <v>Cigna</v>
      </c>
      <c r="X546" s="100" t="b">
        <f>_xlfn.XLOOKUP(A546,'Patient Health Records'!A:A,'Patient Health Records'!P:P,"Not Found")</f>
        <v>1</v>
      </c>
      <c r="Y546" s="100" t="b" cm="1">
        <f t="array" ref="Y546">_xlfn.SWITCH(X546, "Yes", TRUE, "No", FALSE, X546)</f>
        <v>1</v>
      </c>
      <c r="Z546" s="100" t="b">
        <f>_xlfn.XLOOKUP(A546,'Patient Health Records'!A:A,'Patient Health Records'!T:T,"Not Found")</f>
        <v>1</v>
      </c>
      <c r="AA546" s="100" t="b" cm="1">
        <f t="array" ref="AA546">_xlfn.SWITCH(Z546, "Yes", TRUE, "No", FALSE, Z546)</f>
        <v>1</v>
      </c>
      <c r="AB546" s="100" t="b">
        <f>_xlfn.XLOOKUP(A546,'Patient Health Records'!A:A,'Patient Health Records'!K:K,"Not Found")</f>
        <v>1</v>
      </c>
      <c r="AC546" s="100" t="b" cm="1">
        <f t="array" ref="AC546">_xlfn.SWITCH(AB546, "Yes", TRUE, "No", FALSE, AB546)</f>
        <v>1</v>
      </c>
    </row>
    <row r="547" spans="1:29">
      <c r="A547" s="2" t="s">
        <v>889</v>
      </c>
      <c r="B547" s="100" t="str">
        <f>_xlfn.XLOOKUP(A547,'Patient Demographics'!A547:A1546,'Patient Demographics'!H547:H1546,"Not Found")</f>
        <v>Senior</v>
      </c>
      <c r="C547" s="100" t="str">
        <f>_xlfn.XLOOKUP(A547,'Patient Demographics'!A547:A1546,'Patient Demographics'!L547:L1546,"Not Found")</f>
        <v>North</v>
      </c>
      <c r="D547" s="100" t="str">
        <f>_xlfn.XLOOKUP(A547,'Patient Demographics'!A:A,'Patient Demographics'!J:J,"Not Found")</f>
        <v>Punjab</v>
      </c>
      <c r="E547" s="100">
        <f>_xlfn.XLOOKUP(A547,'Billing Details'!A547:A1546,'Billing Details'!E547:E1546,"Not Found")</f>
        <v>40000</v>
      </c>
      <c r="F547" s="100">
        <f>_xlfn.XLOOKUP(A547,'Billing Details'!A547:A1546,'Billing Details'!M547:M1546,"Not Found")</f>
        <v>25096.68</v>
      </c>
      <c r="G547" s="100">
        <f>_xlfn.XLOOKUP(A547,'Patient Health Records'!A547:A1546,'Patient Health Records'!G547:G1546,"Not Found")</f>
        <v>78.3</v>
      </c>
      <c r="H547" s="17" t="str">
        <f>_xlfn.XLOOKUP(A547,'Patient Demographics'!A547:A1546,'Patient Demographics'!C547:C1546,"Not Found")</f>
        <v>Male</v>
      </c>
      <c r="I547" s="100" t="str">
        <f>_xlfn.XLOOKUP(A547,'Patient Health Records'!A547:A1546,'Patient Health Records'!B547:B1546,"Not Found")</f>
        <v>AB+</v>
      </c>
      <c r="J547" s="100" t="b">
        <f>_xlfn.XLOOKUP(A547,'Patient Health Records'!A547:A1546,'Patient Health Records'!H547:H1546,"Not Found")</f>
        <v>1</v>
      </c>
      <c r="K547" s="100" t="b">
        <f>_xlfn.XLOOKUP(A547,'Patient Health Records'!A547:A1546,'Patient Health Records'!J547:J1546,"Not Found")</f>
        <v>0</v>
      </c>
      <c r="L547" s="100" t="b">
        <f>_xlfn.XLOOKUP(A547,'Billing Details'!A:A,'Billing Details'!K:K,"Not Found")</f>
        <v>1</v>
      </c>
      <c r="M547" s="100" t="str">
        <f>_xlfn.XLOOKUP(A547,'Patient Education'!A:A,'Patient Education'!B:B,"Not Found")</f>
        <v>Master's Degree</v>
      </c>
      <c r="N547" s="100" t="str">
        <f>_xlfn.XLOOKUP(A547,'Patient Education'!A:A,'Patient Education'!C:C,"None")</f>
        <v>Senior Executive</v>
      </c>
      <c r="O547" s="100">
        <f>_xlfn.XLOOKUP(A547,'Patient Demographics'!A:A,'Patient Demographics'!I:I,"Not Found")</f>
        <v>25</v>
      </c>
      <c r="P547" s="100" t="str" cm="1">
        <f t="array" ref="P547">_xlfn.IFS(
 O547 &lt;= 2, "Very Low",
 O547 &lt;= 5, "Low",
 O547 &lt;= 10, "Lower-Middle",
 O547 &lt;= 25, "Middle",
 O547 &lt;= 50, "Upper-Middle",
 O547 &lt;= 100, "High",
 O547 &lt;= 200, "Very High",
 O547 &lt;= 400, "Ultra High"
)</f>
        <v>Middle</v>
      </c>
      <c r="Q547" s="33">
        <f>_xlfn.XLOOKUP(A547,'Patient Health Records'!A:A,'Patient Health Records'!E:E,"Not Found")</f>
        <v>31.365165838807876</v>
      </c>
      <c r="R547" s="100" t="b">
        <f>_xlfn.XLOOKUP(A547,'Patient Health Records'!A547:A1546,'Patient Health Records'!T547:T1546,"Not Found")</f>
        <v>1</v>
      </c>
      <c r="S547" s="100" t="b" cm="1">
        <f t="array" ref="S547">_xlfn.SWITCH(R547, "Yes", TRUE, "No", FALSE, R547)</f>
        <v>1</v>
      </c>
      <c r="T547" s="100" t="str">
        <f>_xlfn.XLOOKUP(A547,'Patient Health Records'!A:A,'Patient Health Records'!V:V,"Not Found")</f>
        <v>Cancer</v>
      </c>
      <c r="U547" s="100" t="str">
        <f>_xlfn.XLOOKUP(A547,'Patient Health Records'!A:A,'Patient Health Records'!X:X,"Not Found")</f>
        <v>Recovered</v>
      </c>
      <c r="V547" s="100" t="b">
        <f>_xlfn.XLOOKUP(A547,'Billing Details'!A:A,'Billing Details'!K:K,"Not Found")</f>
        <v>1</v>
      </c>
      <c r="W547" s="100" t="str">
        <f>_xlfn.XLOOKUP(A547,'Billing Details'!A:A,'Billing Details'!J:J,"Not Found")</f>
        <v>Cigna</v>
      </c>
      <c r="X547" s="100" t="b">
        <f>_xlfn.XLOOKUP(A547,'Patient Health Records'!A:A,'Patient Health Records'!P:P,"Not Found")</f>
        <v>1</v>
      </c>
      <c r="Y547" s="100" t="b" cm="1">
        <f t="array" ref="Y547">_xlfn.SWITCH(X547, "Yes", TRUE, "No", FALSE, X547)</f>
        <v>1</v>
      </c>
      <c r="Z547" s="100" t="b">
        <f>_xlfn.XLOOKUP(A547,'Patient Health Records'!A:A,'Patient Health Records'!T:T,"Not Found")</f>
        <v>1</v>
      </c>
      <c r="AA547" s="100" t="b" cm="1">
        <f t="array" ref="AA547">_xlfn.SWITCH(Z547, "Yes", TRUE, "No", FALSE, Z547)</f>
        <v>1</v>
      </c>
      <c r="AB547" s="100" t="b">
        <f>_xlfn.XLOOKUP(A547,'Patient Health Records'!A:A,'Patient Health Records'!K:K,"Not Found")</f>
        <v>1</v>
      </c>
      <c r="AC547" s="100" t="b" cm="1">
        <f t="array" ref="AC547">_xlfn.SWITCH(AB547, "Yes", TRUE, "No", FALSE, AB547)</f>
        <v>1</v>
      </c>
    </row>
    <row r="548" spans="1:29">
      <c r="A548" s="2" t="s">
        <v>890</v>
      </c>
      <c r="B548" s="100" t="str">
        <f>_xlfn.XLOOKUP(A548,'Patient Demographics'!A548:A1547,'Patient Demographics'!H548:H1547,"Not Found")</f>
        <v>Adult</v>
      </c>
      <c r="C548" s="100" t="str">
        <f>_xlfn.XLOOKUP(A548,'Patient Demographics'!A548:A1547,'Patient Demographics'!L548:L1547,"Not Found")</f>
        <v>West</v>
      </c>
      <c r="D548" s="100" t="str">
        <f>_xlfn.XLOOKUP(A548,'Patient Demographics'!A:A,'Patient Demographics'!J:J,"Not Found")</f>
        <v>Gujarat</v>
      </c>
      <c r="E548" s="100">
        <f>_xlfn.XLOOKUP(A548,'Billing Details'!A548:A1547,'Billing Details'!E548:E1547,"Not Found")</f>
        <v>60000</v>
      </c>
      <c r="F548" s="100">
        <f>_xlfn.XLOOKUP(A548,'Billing Details'!A548:A1547,'Billing Details'!M548:M1547,"Not Found")</f>
        <v>38975.100000000006</v>
      </c>
      <c r="G548" s="100">
        <f>_xlfn.XLOOKUP(A548,'Patient Health Records'!A548:A1547,'Patient Health Records'!G548:G1547,"Not Found")</f>
        <v>80.8</v>
      </c>
      <c r="H548" s="17" t="str">
        <f>_xlfn.XLOOKUP(A548,'Patient Demographics'!A548:A1547,'Patient Demographics'!C548:C1547,"Not Found")</f>
        <v>Female</v>
      </c>
      <c r="I548" s="100" t="str">
        <f>_xlfn.XLOOKUP(A548,'Patient Health Records'!A548:A1547,'Patient Health Records'!B548:B1547,"Not Found")</f>
        <v>A-</v>
      </c>
      <c r="J548" s="100" t="b">
        <f>_xlfn.XLOOKUP(A548,'Patient Health Records'!A548:A1547,'Patient Health Records'!H548:H1547,"Not Found")</f>
        <v>1</v>
      </c>
      <c r="K548" s="100" t="b">
        <f>_xlfn.XLOOKUP(A548,'Patient Health Records'!A548:A1547,'Patient Health Records'!J548:J1547,"Not Found")</f>
        <v>1</v>
      </c>
      <c r="L548" s="100" t="b">
        <f>_xlfn.XLOOKUP(A548,'Billing Details'!A:A,'Billing Details'!K:K,"Not Found")</f>
        <v>1</v>
      </c>
      <c r="M548" s="100" t="str">
        <f>_xlfn.XLOOKUP(A548,'Patient Education'!A:A,'Patient Education'!B:B,"Not Found")</f>
        <v>PhD</v>
      </c>
      <c r="N548" s="100" t="str">
        <f>_xlfn.XLOOKUP(A548,'Patient Education'!A:A,'Patient Education'!C:C,"None")</f>
        <v>Consultant</v>
      </c>
      <c r="O548" s="100">
        <f>_xlfn.XLOOKUP(A548,'Patient Demographics'!A:A,'Patient Demographics'!I:I,"Not Found")</f>
        <v>50</v>
      </c>
      <c r="P548" s="100" t="str" cm="1">
        <f t="array" ref="P548">_xlfn.IFS(
 O548 &lt;= 2, "Very Low",
 O548 &lt;= 5, "Low",
 O548 &lt;= 10, "Lower-Middle",
 O548 &lt;= 25, "Middle",
 O548 &lt;= 50, "Upper-Middle",
 O548 &lt;= 100, "High",
 O548 &lt;= 200, "Very High",
 O548 &lt;= 400, "Ultra High"
)</f>
        <v>Upper-Middle</v>
      </c>
      <c r="Q548" s="33">
        <f>_xlfn.XLOOKUP(A548,'Patient Health Records'!A:A,'Patient Health Records'!E:E,"Not Found")</f>
        <v>29.322107707940194</v>
      </c>
      <c r="R548" s="100" t="b">
        <f>_xlfn.XLOOKUP(A548,'Patient Health Records'!A548:A1547,'Patient Health Records'!T548:T1547,"Not Found")</f>
        <v>1</v>
      </c>
      <c r="S548" s="100" t="b" cm="1">
        <f t="array" ref="S548">_xlfn.SWITCH(R548, "Yes", TRUE, "No", FALSE, R548)</f>
        <v>1</v>
      </c>
      <c r="T548" s="100" t="str">
        <f>_xlfn.XLOOKUP(A548,'Patient Health Records'!A:A,'Patient Health Records'!V:V,"Not Found")</f>
        <v>Childbirth</v>
      </c>
      <c r="U548" s="100" t="str">
        <f>_xlfn.XLOOKUP(A548,'Patient Health Records'!A:A,'Patient Health Records'!X:X,"Not Found")</f>
        <v>Recovered</v>
      </c>
      <c r="V548" s="100" t="b">
        <f>_xlfn.XLOOKUP(A548,'Billing Details'!A:A,'Billing Details'!K:K,"Not Found")</f>
        <v>1</v>
      </c>
      <c r="W548" s="100" t="str">
        <f>_xlfn.XLOOKUP(A548,'Billing Details'!A:A,'Billing Details'!J:J,"Not Found")</f>
        <v>Cigna</v>
      </c>
      <c r="X548" s="100" t="b">
        <f>_xlfn.XLOOKUP(A548,'Patient Health Records'!A:A,'Patient Health Records'!P:P,"Not Found")</f>
        <v>1</v>
      </c>
      <c r="Y548" s="100" t="b" cm="1">
        <f t="array" ref="Y548">_xlfn.SWITCH(X548, "Yes", TRUE, "No", FALSE, X548)</f>
        <v>1</v>
      </c>
      <c r="Z548" s="100" t="b">
        <f>_xlfn.XLOOKUP(A548,'Patient Health Records'!A:A,'Patient Health Records'!T:T,"Not Found")</f>
        <v>1</v>
      </c>
      <c r="AA548" s="100" t="b" cm="1">
        <f t="array" ref="AA548">_xlfn.SWITCH(Z548, "Yes", TRUE, "No", FALSE, Z548)</f>
        <v>1</v>
      </c>
      <c r="AB548" s="100" t="b">
        <f>_xlfn.XLOOKUP(A548,'Patient Health Records'!A:A,'Patient Health Records'!K:K,"Not Found")</f>
        <v>1</v>
      </c>
      <c r="AC548" s="100" t="b" cm="1">
        <f t="array" ref="AC548">_xlfn.SWITCH(AB548, "Yes", TRUE, "No", FALSE, AB548)</f>
        <v>1</v>
      </c>
    </row>
    <row r="549" spans="1:29">
      <c r="A549" s="2" t="s">
        <v>892</v>
      </c>
      <c r="B549" s="100" t="str">
        <f>_xlfn.XLOOKUP(A549,'Patient Demographics'!A549:A1548,'Patient Demographics'!H549:H1548,"Not Found")</f>
        <v>Adult</v>
      </c>
      <c r="C549" s="100" t="str">
        <f>_xlfn.XLOOKUP(A549,'Patient Demographics'!A549:A1548,'Patient Demographics'!L549:L1548,"Not Found")</f>
        <v>South</v>
      </c>
      <c r="D549" s="100" t="str">
        <f>_xlfn.XLOOKUP(A549,'Patient Demographics'!A:A,'Patient Demographics'!J:J,"Not Found")</f>
        <v>Karnataka</v>
      </c>
      <c r="E549" s="100">
        <f>_xlfn.XLOOKUP(A549,'Billing Details'!A549:A1548,'Billing Details'!E549:E1548,"Not Found")</f>
        <v>40000</v>
      </c>
      <c r="F549" s="100">
        <f>_xlfn.XLOOKUP(A549,'Billing Details'!A549:A1548,'Billing Details'!M549:M1548,"Not Found")</f>
        <v>20817</v>
      </c>
      <c r="G549" s="100">
        <f>_xlfn.XLOOKUP(A549,'Patient Health Records'!A549:A1548,'Patient Health Records'!G549:G1548,"Not Found")</f>
        <v>85.4</v>
      </c>
      <c r="H549" s="17" t="str">
        <f>_xlfn.XLOOKUP(A549,'Patient Demographics'!A549:A1548,'Patient Demographics'!C549:C1548,"Not Found")</f>
        <v>Female</v>
      </c>
      <c r="I549" s="100" t="str">
        <f>_xlfn.XLOOKUP(A549,'Patient Health Records'!A549:A1548,'Patient Health Records'!B549:B1548,"Not Found")</f>
        <v>A-</v>
      </c>
      <c r="J549" s="100" t="b">
        <f>_xlfn.XLOOKUP(A549,'Patient Health Records'!A549:A1548,'Patient Health Records'!H549:H1548,"Not Found")</f>
        <v>0</v>
      </c>
      <c r="K549" s="100" t="b">
        <f>_xlfn.XLOOKUP(A549,'Patient Health Records'!A549:A1548,'Patient Health Records'!J549:J1548,"Not Found")</f>
        <v>0</v>
      </c>
      <c r="L549" s="100" t="b">
        <f>_xlfn.XLOOKUP(A549,'Billing Details'!A:A,'Billing Details'!K:K,"Not Found")</f>
        <v>1</v>
      </c>
      <c r="M549" s="100" t="str">
        <f>_xlfn.XLOOKUP(A549,'Patient Education'!A:A,'Patient Education'!B:B,"Not Found")</f>
        <v>Master's Degree</v>
      </c>
      <c r="N549" s="100" t="str">
        <f>_xlfn.XLOOKUP(A549,'Patient Education'!A:A,'Patient Education'!C:C,"None")</f>
        <v>Doctor</v>
      </c>
      <c r="O549" s="100">
        <f>_xlfn.XLOOKUP(A549,'Patient Demographics'!A:A,'Patient Demographics'!I:I,"Not Found")</f>
        <v>20</v>
      </c>
      <c r="P549" s="100" t="str" cm="1">
        <f t="array" ref="P549">_xlfn.IFS(
 O549 &lt;= 2, "Very Low",
 O549 &lt;= 5, "Low",
 O549 &lt;= 10, "Lower-Middle",
 O549 &lt;= 25, "Middle",
 O549 &lt;= 50, "Upper-Middle",
 O549 &lt;= 100, "High",
 O549 &lt;= 200, "Very High",
 O549 &lt;= 400, "Ultra High"
)</f>
        <v>Middle</v>
      </c>
      <c r="Q549" s="33">
        <f>_xlfn.XLOOKUP(A549,'Patient Health Records'!A:A,'Patient Health Records'!E:E,"Not Found")</f>
        <v>32.142722721969214</v>
      </c>
      <c r="R549" s="100" t="b">
        <f>_xlfn.XLOOKUP(A549,'Patient Health Records'!A549:A1548,'Patient Health Records'!T549:T1548,"Not Found")</f>
        <v>1</v>
      </c>
      <c r="S549" s="100" t="b" cm="1">
        <f t="array" ref="S549">_xlfn.SWITCH(R549, "Yes", TRUE, "No", FALSE, R549)</f>
        <v>1</v>
      </c>
      <c r="T549" s="100" t="str">
        <f>_xlfn.XLOOKUP(A549,'Patient Health Records'!A:A,'Patient Health Records'!V:V,"Not Found")</f>
        <v>Heart Attack</v>
      </c>
      <c r="U549" s="100" t="str">
        <f>_xlfn.XLOOKUP(A549,'Patient Health Records'!A:A,'Patient Health Records'!X:X,"Not Found")</f>
        <v>Ongoing Treatment</v>
      </c>
      <c r="V549" s="100" t="b">
        <f>_xlfn.XLOOKUP(A549,'Billing Details'!A:A,'Billing Details'!K:K,"Not Found")</f>
        <v>1</v>
      </c>
      <c r="W549" s="100" t="str">
        <f>_xlfn.XLOOKUP(A549,'Billing Details'!A:A,'Billing Details'!J:J,"Not Found")</f>
        <v>Medicare</v>
      </c>
      <c r="X549" s="100" t="b">
        <f>_xlfn.XLOOKUP(A549,'Patient Health Records'!A:A,'Patient Health Records'!P:P,"Not Found")</f>
        <v>1</v>
      </c>
      <c r="Y549" s="100" t="b" cm="1">
        <f t="array" ref="Y549">_xlfn.SWITCH(X549, "Yes", TRUE, "No", FALSE, X549)</f>
        <v>1</v>
      </c>
      <c r="Z549" s="100" t="b">
        <f>_xlfn.XLOOKUP(A549,'Patient Health Records'!A:A,'Patient Health Records'!T:T,"Not Found")</f>
        <v>1</v>
      </c>
      <c r="AA549" s="100" t="b" cm="1">
        <f t="array" ref="AA549">_xlfn.SWITCH(Z549, "Yes", TRUE, "No", FALSE, Z549)</f>
        <v>1</v>
      </c>
      <c r="AB549" s="100" t="b">
        <f>_xlfn.XLOOKUP(A549,'Patient Health Records'!A:A,'Patient Health Records'!K:K,"Not Found")</f>
        <v>0</v>
      </c>
      <c r="AC549" s="100" t="b" cm="1">
        <f t="array" ref="AC549">_xlfn.SWITCH(AB549, "Yes", TRUE, "No", FALSE, AB549)</f>
        <v>0</v>
      </c>
    </row>
    <row r="550" spans="1:29">
      <c r="A550" s="2" t="s">
        <v>893</v>
      </c>
      <c r="B550" s="100" t="str">
        <f>_xlfn.XLOOKUP(A550,'Patient Demographics'!A550:A1549,'Patient Demographics'!H550:H1549,"Not Found")</f>
        <v>Middle-aged</v>
      </c>
      <c r="C550" s="100" t="str">
        <f>_xlfn.XLOOKUP(A550,'Patient Demographics'!A550:A1549,'Patient Demographics'!L550:L1549,"Not Found")</f>
        <v>North</v>
      </c>
      <c r="D550" s="100" t="str">
        <f>_xlfn.XLOOKUP(A550,'Patient Demographics'!A:A,'Patient Demographics'!J:J,"Not Found")</f>
        <v>Punjab</v>
      </c>
      <c r="E550" s="100">
        <f>_xlfn.XLOOKUP(A550,'Billing Details'!A550:A1549,'Billing Details'!E550:E1549,"Not Found")</f>
        <v>32000</v>
      </c>
      <c r="F550" s="100">
        <f>_xlfn.XLOOKUP(A550,'Billing Details'!A550:A1549,'Billing Details'!M550:M1549,"Not Found")</f>
        <v>16508.88</v>
      </c>
      <c r="G550" s="100">
        <f>_xlfn.XLOOKUP(A550,'Patient Health Records'!A550:A1549,'Patient Health Records'!G550:G1549,"Not Found")</f>
        <v>54.1</v>
      </c>
      <c r="H550" s="17" t="str">
        <f>_xlfn.XLOOKUP(A550,'Patient Demographics'!A550:A1549,'Patient Demographics'!C550:C1549,"Not Found")</f>
        <v>Female</v>
      </c>
      <c r="I550" s="100" t="str">
        <f>_xlfn.XLOOKUP(A550,'Patient Health Records'!A550:A1549,'Patient Health Records'!B550:B1549,"Not Found")</f>
        <v>B+</v>
      </c>
      <c r="J550" s="100" t="b">
        <f>_xlfn.XLOOKUP(A550,'Patient Health Records'!A550:A1549,'Patient Health Records'!H550:H1549,"Not Found")</f>
        <v>1</v>
      </c>
      <c r="K550" s="100" t="b">
        <f>_xlfn.XLOOKUP(A550,'Patient Health Records'!A550:A1549,'Patient Health Records'!J550:J1549,"Not Found")</f>
        <v>1</v>
      </c>
      <c r="L550" s="100" t="b">
        <f>_xlfn.XLOOKUP(A550,'Billing Details'!A:A,'Billing Details'!K:K,"Not Found")</f>
        <v>1</v>
      </c>
      <c r="M550" s="100" t="str">
        <f>_xlfn.XLOOKUP(A550,'Patient Education'!A:A,'Patient Education'!B:B,"Not Found")</f>
        <v>High School</v>
      </c>
      <c r="N550" s="100" t="str">
        <f>_xlfn.XLOOKUP(A550,'Patient Education'!A:A,'Patient Education'!C:C,"None")</f>
        <v>Unemployed</v>
      </c>
      <c r="O550" s="100">
        <f>_xlfn.XLOOKUP(A550,'Patient Demographics'!A:A,'Patient Demographics'!I:I,"Not Found")</f>
        <v>4</v>
      </c>
      <c r="P550" s="100" t="str" cm="1">
        <f t="array" ref="P550">_xlfn.IFS(
 O550 &lt;= 2, "Very Low",
 O550 &lt;= 5, "Low",
 O550 &lt;= 10, "Lower-Middle",
 O550 &lt;= 25, "Middle",
 O550 &lt;= 50, "Upper-Middle",
 O550 &lt;= 100, "High",
 O550 &lt;= 200, "Very High",
 O550 &lt;= 400, "Ultra High"
)</f>
        <v>Low</v>
      </c>
      <c r="Q550" s="33">
        <f>_xlfn.XLOOKUP(A550,'Patient Health Records'!A:A,'Patient Health Records'!E:E,"Not Found")</f>
        <v>21.671206537413873</v>
      </c>
      <c r="R550" s="100" t="b">
        <f>_xlfn.XLOOKUP(A550,'Patient Health Records'!A550:A1549,'Patient Health Records'!T550:T1549,"Not Found")</f>
        <v>0</v>
      </c>
      <c r="S550" s="100" t="b" cm="1">
        <f t="array" ref="S550">_xlfn.SWITCH(R550, "Yes", TRUE, "No", FALSE, R550)</f>
        <v>0</v>
      </c>
      <c r="T550" s="100" t="str">
        <f>_xlfn.XLOOKUP(A550,'Patient Health Records'!A:A,'Patient Health Records'!V:V,"Not Found")</f>
        <v>Appendicitis</v>
      </c>
      <c r="U550" s="100" t="str">
        <f>_xlfn.XLOOKUP(A550,'Patient Health Records'!A:A,'Patient Health Records'!X:X,"Not Found")</f>
        <v>Critical</v>
      </c>
      <c r="V550" s="100" t="b">
        <f>_xlfn.XLOOKUP(A550,'Billing Details'!A:A,'Billing Details'!K:K,"Not Found")</f>
        <v>1</v>
      </c>
      <c r="W550" s="100" t="str">
        <f>_xlfn.XLOOKUP(A550,'Billing Details'!A:A,'Billing Details'!J:J,"Not Found")</f>
        <v>Aetna</v>
      </c>
      <c r="X550" s="100" t="b">
        <f>_xlfn.XLOOKUP(A550,'Patient Health Records'!A:A,'Patient Health Records'!P:P,"Not Found")</f>
        <v>0</v>
      </c>
      <c r="Y550" s="100" t="b" cm="1">
        <f t="array" ref="Y550">_xlfn.SWITCH(X550, "Yes", TRUE, "No", FALSE, X550)</f>
        <v>0</v>
      </c>
      <c r="Z550" s="100" t="b">
        <f>_xlfn.XLOOKUP(A550,'Patient Health Records'!A:A,'Patient Health Records'!T:T,"Not Found")</f>
        <v>0</v>
      </c>
      <c r="AA550" s="100" t="b" cm="1">
        <f t="array" ref="AA550">_xlfn.SWITCH(Z550, "Yes", TRUE, "No", FALSE, Z550)</f>
        <v>0</v>
      </c>
      <c r="AB550" s="100" t="b">
        <f>_xlfn.XLOOKUP(A550,'Patient Health Records'!A:A,'Patient Health Records'!K:K,"Not Found")</f>
        <v>0</v>
      </c>
      <c r="AC550" s="100" t="b" cm="1">
        <f t="array" ref="AC550">_xlfn.SWITCH(AB550, "Yes", TRUE, "No", FALSE, AB550)</f>
        <v>0</v>
      </c>
    </row>
    <row r="551" spans="1:29">
      <c r="A551" s="2" t="s">
        <v>895</v>
      </c>
      <c r="B551" s="100" t="str">
        <f>_xlfn.XLOOKUP(A551,'Patient Demographics'!A551:A1550,'Patient Demographics'!H551:H1550,"Not Found")</f>
        <v>Adult</v>
      </c>
      <c r="C551" s="100" t="str">
        <f>_xlfn.XLOOKUP(A551,'Patient Demographics'!A551:A1550,'Patient Demographics'!L551:L1550,"Not Found")</f>
        <v>West</v>
      </c>
      <c r="D551" s="100" t="str">
        <f>_xlfn.XLOOKUP(A551,'Patient Demographics'!A:A,'Patient Demographics'!J:J,"Not Found")</f>
        <v>Gujarat</v>
      </c>
      <c r="E551" s="100">
        <f>_xlfn.XLOOKUP(A551,'Billing Details'!A551:A1550,'Billing Details'!E551:E1550,"Not Found")</f>
        <v>240000</v>
      </c>
      <c r="F551" s="100">
        <f>_xlfn.XLOOKUP(A551,'Billing Details'!A551:A1550,'Billing Details'!M551:M1550,"Not Found")</f>
        <v>196347.36000000002</v>
      </c>
      <c r="G551" s="100">
        <f>_xlfn.XLOOKUP(A551,'Patient Health Records'!A551:A1550,'Patient Health Records'!G551:G1550,"Not Found")</f>
        <v>91.8</v>
      </c>
      <c r="H551" s="17" t="str">
        <f>_xlfn.XLOOKUP(A551,'Patient Demographics'!A551:A1550,'Patient Demographics'!C551:C1550,"Not Found")</f>
        <v>Male</v>
      </c>
      <c r="I551" s="100" t="str">
        <f>_xlfn.XLOOKUP(A551,'Patient Health Records'!A551:A1550,'Patient Health Records'!B551:B1550,"Not Found")</f>
        <v>AB-</v>
      </c>
      <c r="J551" s="100" t="b">
        <f>_xlfn.XLOOKUP(A551,'Patient Health Records'!A551:A1550,'Patient Health Records'!H551:H1550,"Not Found")</f>
        <v>1</v>
      </c>
      <c r="K551" s="100" t="b">
        <f>_xlfn.XLOOKUP(A551,'Patient Health Records'!A551:A1550,'Patient Health Records'!J551:J1550,"Not Found")</f>
        <v>0</v>
      </c>
      <c r="L551" s="100" t="b">
        <f>_xlfn.XLOOKUP(A551,'Billing Details'!A:A,'Billing Details'!K:K,"Not Found")</f>
        <v>1</v>
      </c>
      <c r="M551" s="100" t="str">
        <f>_xlfn.XLOOKUP(A551,'Patient Education'!A:A,'Patient Education'!B:B,"Not Found")</f>
        <v>PhD</v>
      </c>
      <c r="N551" s="100" t="str">
        <f>_xlfn.XLOOKUP(A551,'Patient Education'!A:A,'Patient Education'!C:C,"None")</f>
        <v>CEO</v>
      </c>
      <c r="O551" s="100">
        <f>_xlfn.XLOOKUP(A551,'Patient Demographics'!A:A,'Patient Demographics'!I:I,"Not Found")</f>
        <v>30</v>
      </c>
      <c r="P551" s="100" t="str" cm="1">
        <f t="array" ref="P551">_xlfn.IFS(
 O551 &lt;= 2, "Very Low",
 O551 &lt;= 5, "Low",
 O551 &lt;= 10, "Lower-Middle",
 O551 &lt;= 25, "Middle",
 O551 &lt;= 50, "Upper-Middle",
 O551 &lt;= 100, "High",
 O551 &lt;= 200, "Very High",
 O551 &lt;= 400, "Ultra High"
)</f>
        <v>Upper-Middle</v>
      </c>
      <c r="Q551" s="33">
        <f>_xlfn.XLOOKUP(A551,'Patient Health Records'!A:A,'Patient Health Records'!E:E,"Not Found")</f>
        <v>34.131469363474125</v>
      </c>
      <c r="R551" s="100" t="b">
        <f>_xlfn.XLOOKUP(A551,'Patient Health Records'!A551:A1550,'Patient Health Records'!T551:T1550,"Not Found")</f>
        <v>1</v>
      </c>
      <c r="S551" s="100" t="b" cm="1">
        <f t="array" ref="S551">_xlfn.SWITCH(R551, "Yes", TRUE, "No", FALSE, R551)</f>
        <v>1</v>
      </c>
      <c r="T551" s="100" t="str">
        <f>_xlfn.XLOOKUP(A551,'Patient Health Records'!A:A,'Patient Health Records'!V:V,"Not Found")</f>
        <v>Stroke</v>
      </c>
      <c r="U551" s="100" t="str">
        <f>_xlfn.XLOOKUP(A551,'Patient Health Records'!A:A,'Patient Health Records'!X:X,"Not Found")</f>
        <v>Critical</v>
      </c>
      <c r="V551" s="100" t="b">
        <f>_xlfn.XLOOKUP(A551,'Billing Details'!A:A,'Billing Details'!K:K,"Not Found")</f>
        <v>1</v>
      </c>
      <c r="W551" s="100" t="str">
        <f>_xlfn.XLOOKUP(A551,'Billing Details'!A:A,'Billing Details'!J:J,"Not Found")</f>
        <v>Blue Cross</v>
      </c>
      <c r="X551" s="100" t="b">
        <f>_xlfn.XLOOKUP(A551,'Patient Health Records'!A:A,'Patient Health Records'!P:P,"Not Found")</f>
        <v>0</v>
      </c>
      <c r="Y551" s="100" t="b" cm="1">
        <f t="array" ref="Y551">_xlfn.SWITCH(X551, "Yes", TRUE, "No", FALSE, X551)</f>
        <v>0</v>
      </c>
      <c r="Z551" s="100" t="b">
        <f>_xlfn.XLOOKUP(A551,'Patient Health Records'!A:A,'Patient Health Records'!T:T,"Not Found")</f>
        <v>1</v>
      </c>
      <c r="AA551" s="100" t="b" cm="1">
        <f t="array" ref="AA551">_xlfn.SWITCH(Z551, "Yes", TRUE, "No", FALSE, Z551)</f>
        <v>1</v>
      </c>
      <c r="AB551" s="100" t="b">
        <f>_xlfn.XLOOKUP(A551,'Patient Health Records'!A:A,'Patient Health Records'!K:K,"Not Found")</f>
        <v>0</v>
      </c>
      <c r="AC551" s="100" t="b" cm="1">
        <f t="array" ref="AC551">_xlfn.SWITCH(AB551, "Yes", TRUE, "No", FALSE, AB551)</f>
        <v>0</v>
      </c>
    </row>
    <row r="552" spans="1:29">
      <c r="A552" s="2" t="s">
        <v>897</v>
      </c>
      <c r="B552" s="100" t="str">
        <f>_xlfn.XLOOKUP(A552,'Patient Demographics'!A552:A1551,'Patient Demographics'!H552:H1551,"Not Found")</f>
        <v>Middle-aged</v>
      </c>
      <c r="C552" s="100" t="str">
        <f>_xlfn.XLOOKUP(A552,'Patient Demographics'!A552:A1551,'Patient Demographics'!L552:L1551,"Not Found")</f>
        <v>North</v>
      </c>
      <c r="D552" s="100" t="str">
        <f>_xlfn.XLOOKUP(A552,'Patient Demographics'!A:A,'Patient Demographics'!J:J,"Not Found")</f>
        <v>Punjab</v>
      </c>
      <c r="E552" s="100">
        <f>_xlfn.XLOOKUP(A552,'Billing Details'!A552:A1551,'Billing Details'!E552:E1551,"Not Found")</f>
        <v>800</v>
      </c>
      <c r="F552" s="100">
        <f>_xlfn.XLOOKUP(A552,'Billing Details'!A552:A1551,'Billing Details'!M552:M1551,"Not Found")</f>
        <v>674.58</v>
      </c>
      <c r="G552" s="100">
        <f>_xlfn.XLOOKUP(A552,'Patient Health Records'!A552:A1551,'Patient Health Records'!G552:G1551,"Not Found")</f>
        <v>76</v>
      </c>
      <c r="H552" s="17" t="str">
        <f>_xlfn.XLOOKUP(A552,'Patient Demographics'!A552:A1551,'Patient Demographics'!C552:C1551,"Not Found")</f>
        <v>Female</v>
      </c>
      <c r="I552" s="100" t="str">
        <f>_xlfn.XLOOKUP(A552,'Patient Health Records'!A552:A1551,'Patient Health Records'!B552:B1551,"Not Found")</f>
        <v>A-</v>
      </c>
      <c r="J552" s="100" t="b">
        <f>_xlfn.XLOOKUP(A552,'Patient Health Records'!A552:A1551,'Patient Health Records'!H552:H1551,"Not Found")</f>
        <v>0</v>
      </c>
      <c r="K552" s="100" t="b">
        <f>_xlfn.XLOOKUP(A552,'Patient Health Records'!A552:A1551,'Patient Health Records'!J552:J1551,"Not Found")</f>
        <v>0</v>
      </c>
      <c r="L552" s="100" t="b">
        <f>_xlfn.XLOOKUP(A552,'Billing Details'!A:A,'Billing Details'!K:K,"Not Found")</f>
        <v>1</v>
      </c>
      <c r="M552" s="100" t="str">
        <f>_xlfn.XLOOKUP(A552,'Patient Education'!A:A,'Patient Education'!B:B,"Not Found")</f>
        <v>Post-graduate</v>
      </c>
      <c r="N552" s="100" t="str">
        <f>_xlfn.XLOOKUP(A552,'Patient Education'!A:A,'Patient Education'!C:C,"None")</f>
        <v>CEO</v>
      </c>
      <c r="O552" s="100">
        <f>_xlfn.XLOOKUP(A552,'Patient Demographics'!A:A,'Patient Demographics'!I:I,"Not Found")</f>
        <v>4</v>
      </c>
      <c r="P552" s="100" t="str" cm="1">
        <f t="array" ref="P552">_xlfn.IFS(
 O552 &lt;= 2, "Very Low",
 O552 &lt;= 5, "Low",
 O552 &lt;= 10, "Lower-Middle",
 O552 &lt;= 25, "Middle",
 O552 &lt;= 50, "Upper-Middle",
 O552 &lt;= 100, "High",
 O552 &lt;= 200, "Very High",
 O552 &lt;= 400, "Ultra High"
)</f>
        <v>Low</v>
      </c>
      <c r="Q552" s="33">
        <f>_xlfn.XLOOKUP(A552,'Patient Health Records'!A:A,'Patient Health Records'!E:E,"Not Found")</f>
        <v>33.777777777777779</v>
      </c>
      <c r="R552" s="100" t="b">
        <f>_xlfn.XLOOKUP(A552,'Patient Health Records'!A552:A1551,'Patient Health Records'!T552:T1551,"Not Found")</f>
        <v>1</v>
      </c>
      <c r="S552" s="100" t="b" cm="1">
        <f t="array" ref="S552">_xlfn.SWITCH(R552, "Yes", TRUE, "No", FALSE, R552)</f>
        <v>1</v>
      </c>
      <c r="T552" s="100" t="str">
        <f>_xlfn.XLOOKUP(A552,'Patient Health Records'!A:A,'Patient Health Records'!V:V,"Not Found")</f>
        <v>Appendicitis</v>
      </c>
      <c r="U552" s="100" t="str">
        <f>_xlfn.XLOOKUP(A552,'Patient Health Records'!A:A,'Patient Health Records'!X:X,"Not Found")</f>
        <v>Critical</v>
      </c>
      <c r="V552" s="100" t="b">
        <f>_xlfn.XLOOKUP(A552,'Billing Details'!A:A,'Billing Details'!K:K,"Not Found")</f>
        <v>1</v>
      </c>
      <c r="W552" s="100" t="str">
        <f>_xlfn.XLOOKUP(A552,'Billing Details'!A:A,'Billing Details'!J:J,"Not Found")</f>
        <v>Cigna</v>
      </c>
      <c r="X552" s="100" t="b">
        <f>_xlfn.XLOOKUP(A552,'Patient Health Records'!A:A,'Patient Health Records'!P:P,"Not Found")</f>
        <v>1</v>
      </c>
      <c r="Y552" s="100" t="b" cm="1">
        <f t="array" ref="Y552">_xlfn.SWITCH(X552, "Yes", TRUE, "No", FALSE, X552)</f>
        <v>1</v>
      </c>
      <c r="Z552" s="100" t="b">
        <f>_xlfn.XLOOKUP(A552,'Patient Health Records'!A:A,'Patient Health Records'!T:T,"Not Found")</f>
        <v>1</v>
      </c>
      <c r="AA552" s="100" t="b" cm="1">
        <f t="array" ref="AA552">_xlfn.SWITCH(Z552, "Yes", TRUE, "No", FALSE, Z552)</f>
        <v>1</v>
      </c>
      <c r="AB552" s="100" t="b">
        <f>_xlfn.XLOOKUP(A552,'Patient Health Records'!A:A,'Patient Health Records'!K:K,"Not Found")</f>
        <v>1</v>
      </c>
      <c r="AC552" s="100" t="b" cm="1">
        <f t="array" ref="AC552">_xlfn.SWITCH(AB552, "Yes", TRUE, "No", FALSE, AB552)</f>
        <v>1</v>
      </c>
    </row>
    <row r="553" spans="1:29">
      <c r="A553" s="2" t="s">
        <v>898</v>
      </c>
      <c r="B553" s="100" t="str">
        <f>_xlfn.XLOOKUP(A553,'Patient Demographics'!A553:A1552,'Patient Demographics'!H553:H1552,"Not Found")</f>
        <v>Adult</v>
      </c>
      <c r="C553" s="100" t="str">
        <f>_xlfn.XLOOKUP(A553,'Patient Demographics'!A553:A1552,'Patient Demographics'!L553:L1552,"Not Found")</f>
        <v>West</v>
      </c>
      <c r="D553" s="100" t="str">
        <f>_xlfn.XLOOKUP(A553,'Patient Demographics'!A:A,'Patient Demographics'!J:J,"Not Found")</f>
        <v>Gujarat</v>
      </c>
      <c r="E553" s="100">
        <f>_xlfn.XLOOKUP(A553,'Billing Details'!A553:A1552,'Billing Details'!E553:E1552,"Not Found")</f>
        <v>18000</v>
      </c>
      <c r="F553" s="100">
        <f>_xlfn.XLOOKUP(A553,'Billing Details'!A553:A1552,'Billing Details'!M553:M1552,"Not Found")</f>
        <v>15280.02</v>
      </c>
      <c r="G553" s="100">
        <f>_xlfn.XLOOKUP(A553,'Patient Health Records'!A553:A1552,'Patient Health Records'!G553:G1552,"Not Found")</f>
        <v>68.3</v>
      </c>
      <c r="H553" s="17" t="str">
        <f>_xlfn.XLOOKUP(A553,'Patient Demographics'!A553:A1552,'Patient Demographics'!C553:C1552,"Not Found")</f>
        <v>Female</v>
      </c>
      <c r="I553" s="100" t="str">
        <f>_xlfn.XLOOKUP(A553,'Patient Health Records'!A553:A1552,'Patient Health Records'!B553:B1552,"Not Found")</f>
        <v>AB-</v>
      </c>
      <c r="J553" s="100" t="b">
        <f>_xlfn.XLOOKUP(A553,'Patient Health Records'!A553:A1552,'Patient Health Records'!H553:H1552,"Not Found")</f>
        <v>0</v>
      </c>
      <c r="K553" s="100" t="b">
        <f>_xlfn.XLOOKUP(A553,'Patient Health Records'!A553:A1552,'Patient Health Records'!J553:J1552,"Not Found")</f>
        <v>0</v>
      </c>
      <c r="L553" s="100" t="b">
        <f>_xlfn.XLOOKUP(A553,'Billing Details'!A:A,'Billing Details'!K:K,"Not Found")</f>
        <v>1</v>
      </c>
      <c r="M553" s="100" t="str">
        <f>_xlfn.XLOOKUP(A553,'Patient Education'!A:A,'Patient Education'!B:B,"Not Found")</f>
        <v>Post-graduate</v>
      </c>
      <c r="N553" s="100" t="str">
        <f>_xlfn.XLOOKUP(A553,'Patient Education'!A:A,'Patient Education'!C:C,"None")</f>
        <v>CEO</v>
      </c>
      <c r="O553" s="100">
        <f>_xlfn.XLOOKUP(A553,'Patient Demographics'!A:A,'Patient Demographics'!I:I,"Not Found")</f>
        <v>25</v>
      </c>
      <c r="P553" s="100" t="str" cm="1">
        <f t="array" ref="P553">_xlfn.IFS(
 O553 &lt;= 2, "Very Low",
 O553 &lt;= 5, "Low",
 O553 &lt;= 10, "Lower-Middle",
 O553 &lt;= 25, "Middle",
 O553 &lt;= 50, "Upper-Middle",
 O553 &lt;= 100, "High",
 O553 &lt;= 200, "Very High",
 O553 &lt;= 400, "Ultra High"
)</f>
        <v>Middle</v>
      </c>
      <c r="Q553" s="33">
        <f>_xlfn.XLOOKUP(A553,'Patient Health Records'!A:A,'Patient Health Records'!E:E,"Not Found")</f>
        <v>24.785890550152416</v>
      </c>
      <c r="R553" s="100" t="b">
        <f>_xlfn.XLOOKUP(A553,'Patient Health Records'!A553:A1552,'Patient Health Records'!T553:T1552,"Not Found")</f>
        <v>0</v>
      </c>
      <c r="S553" s="100" t="b" cm="1">
        <f t="array" ref="S553">_xlfn.SWITCH(R553, "Yes", TRUE, "No", FALSE, R553)</f>
        <v>0</v>
      </c>
      <c r="T553" s="100" t="str">
        <f>_xlfn.XLOOKUP(A553,'Patient Health Records'!A:A,'Patient Health Records'!V:V,"Not Found")</f>
        <v>Osteoarthritis</v>
      </c>
      <c r="U553" s="100" t="str">
        <f>_xlfn.XLOOKUP(A553,'Patient Health Records'!A:A,'Patient Health Records'!X:X,"Not Found")</f>
        <v>Ongoing Treatment</v>
      </c>
      <c r="V553" s="100" t="b">
        <f>_xlfn.XLOOKUP(A553,'Billing Details'!A:A,'Billing Details'!K:K,"Not Found")</f>
        <v>1</v>
      </c>
      <c r="W553" s="100" t="str">
        <f>_xlfn.XLOOKUP(A553,'Billing Details'!A:A,'Billing Details'!J:J,"Not Found")</f>
        <v>Cigna</v>
      </c>
      <c r="X553" s="100" t="b">
        <f>_xlfn.XLOOKUP(A553,'Patient Health Records'!A:A,'Patient Health Records'!P:P,"Not Found")</f>
        <v>0</v>
      </c>
      <c r="Y553" s="100" t="b" cm="1">
        <f t="array" ref="Y553">_xlfn.SWITCH(X553, "Yes", TRUE, "No", FALSE, X553)</f>
        <v>0</v>
      </c>
      <c r="Z553" s="100" t="b">
        <f>_xlfn.XLOOKUP(A553,'Patient Health Records'!A:A,'Patient Health Records'!T:T,"Not Found")</f>
        <v>0</v>
      </c>
      <c r="AA553" s="100" t="b" cm="1">
        <f t="array" ref="AA553">_xlfn.SWITCH(Z553, "Yes", TRUE, "No", FALSE, Z553)</f>
        <v>0</v>
      </c>
      <c r="AB553" s="100" t="b">
        <f>_xlfn.XLOOKUP(A553,'Patient Health Records'!A:A,'Patient Health Records'!K:K,"Not Found")</f>
        <v>0</v>
      </c>
      <c r="AC553" s="100" t="b" cm="1">
        <f t="array" ref="AC553">_xlfn.SWITCH(AB553, "Yes", TRUE, "No", FALSE, AB553)</f>
        <v>0</v>
      </c>
    </row>
    <row r="554" spans="1:29">
      <c r="A554" s="2" t="s">
        <v>899</v>
      </c>
      <c r="B554" s="100" t="str">
        <f>_xlfn.XLOOKUP(A554,'Patient Demographics'!A554:A1553,'Patient Demographics'!H554:H1553,"Not Found")</f>
        <v>Middle-aged</v>
      </c>
      <c r="C554" s="100" t="str">
        <f>_xlfn.XLOOKUP(A554,'Patient Demographics'!A554:A1553,'Patient Demographics'!L554:L1553,"Not Found")</f>
        <v>South</v>
      </c>
      <c r="D554" s="100" t="str">
        <f>_xlfn.XLOOKUP(A554,'Patient Demographics'!A:A,'Patient Demographics'!J:J,"Not Found")</f>
        <v>Kerala</v>
      </c>
      <c r="E554" s="100">
        <f>_xlfn.XLOOKUP(A554,'Billing Details'!A554:A1553,'Billing Details'!E554:E1553,"Not Found")</f>
        <v>12000</v>
      </c>
      <c r="F554" s="100">
        <f>_xlfn.XLOOKUP(A554,'Billing Details'!A554:A1553,'Billing Details'!M554:M1553,"Not Found")</f>
        <v>8012.82</v>
      </c>
      <c r="G554" s="100">
        <f>_xlfn.XLOOKUP(A554,'Patient Health Records'!A554:A1553,'Patient Health Records'!G554:G1553,"Not Found")</f>
        <v>94.6</v>
      </c>
      <c r="H554" s="17" t="str">
        <f>_xlfn.XLOOKUP(A554,'Patient Demographics'!A554:A1553,'Patient Demographics'!C554:C1553,"Not Found")</f>
        <v>Female</v>
      </c>
      <c r="I554" s="100" t="str">
        <f>_xlfn.XLOOKUP(A554,'Patient Health Records'!A554:A1553,'Patient Health Records'!B554:B1553,"Not Found")</f>
        <v>O+</v>
      </c>
      <c r="J554" s="100" t="b">
        <f>_xlfn.XLOOKUP(A554,'Patient Health Records'!A554:A1553,'Patient Health Records'!H554:H1553,"Not Found")</f>
        <v>0</v>
      </c>
      <c r="K554" s="100" t="b">
        <f>_xlfn.XLOOKUP(A554,'Patient Health Records'!A554:A1553,'Patient Health Records'!J554:J1553,"Not Found")</f>
        <v>0</v>
      </c>
      <c r="L554" s="100" t="b">
        <f>_xlfn.XLOOKUP(A554,'Billing Details'!A:A,'Billing Details'!K:K,"Not Found")</f>
        <v>1</v>
      </c>
      <c r="M554" s="100" t="str">
        <f>_xlfn.XLOOKUP(A554,'Patient Education'!A:A,'Patient Education'!B:B,"Not Found")</f>
        <v>Bachelor's Degree</v>
      </c>
      <c r="N554" s="100" t="str">
        <f>_xlfn.XLOOKUP(A554,'Patient Education'!A:A,'Patient Education'!C:C,"None")</f>
        <v>Nurse</v>
      </c>
      <c r="O554" s="100">
        <f>_xlfn.XLOOKUP(A554,'Patient Demographics'!A:A,'Patient Demographics'!I:I,"Not Found")</f>
        <v>0</v>
      </c>
      <c r="P554" s="100" t="str" cm="1">
        <f t="array" ref="P554">_xlfn.IFS(
 O554 &lt;= 2, "Very Low",
 O554 &lt;= 5, "Low",
 O554 &lt;= 10, "Lower-Middle",
 O554 &lt;= 25, "Middle",
 O554 &lt;= 50, "Upper-Middle",
 O554 &lt;= 100, "High",
 O554 &lt;= 200, "Very High",
 O554 &lt;= 400, "Ultra High"
)</f>
        <v>Very Low</v>
      </c>
      <c r="Q554" s="33">
        <f>_xlfn.XLOOKUP(A554,'Patient Health Records'!A:A,'Patient Health Records'!E:E,"Not Found")</f>
        <v>34.747474747474747</v>
      </c>
      <c r="R554" s="100" t="b">
        <f>_xlfn.XLOOKUP(A554,'Patient Health Records'!A554:A1553,'Patient Health Records'!T554:T1553,"Not Found")</f>
        <v>1</v>
      </c>
      <c r="S554" s="100" t="b" cm="1">
        <f t="array" ref="S554">_xlfn.SWITCH(R554, "Yes", TRUE, "No", FALSE, R554)</f>
        <v>1</v>
      </c>
      <c r="T554" s="100" t="str">
        <f>_xlfn.XLOOKUP(A554,'Patient Health Records'!A:A,'Patient Health Records'!V:V,"Not Found")</f>
        <v>Cancer</v>
      </c>
      <c r="U554" s="100" t="str">
        <f>_xlfn.XLOOKUP(A554,'Patient Health Records'!A:A,'Patient Health Records'!X:X,"Not Found")</f>
        <v>Critical</v>
      </c>
      <c r="V554" s="100" t="b">
        <f>_xlfn.XLOOKUP(A554,'Billing Details'!A:A,'Billing Details'!K:K,"Not Found")</f>
        <v>1</v>
      </c>
      <c r="W554" s="100" t="str">
        <f>_xlfn.XLOOKUP(A554,'Billing Details'!A:A,'Billing Details'!J:J,"Not Found")</f>
        <v>Cigna</v>
      </c>
      <c r="X554" s="100" t="b">
        <f>_xlfn.XLOOKUP(A554,'Patient Health Records'!A:A,'Patient Health Records'!P:P,"Not Found")</f>
        <v>1</v>
      </c>
      <c r="Y554" s="100" t="b" cm="1">
        <f t="array" ref="Y554">_xlfn.SWITCH(X554, "Yes", TRUE, "No", FALSE, X554)</f>
        <v>1</v>
      </c>
      <c r="Z554" s="100" t="b">
        <f>_xlfn.XLOOKUP(A554,'Patient Health Records'!A:A,'Patient Health Records'!T:T,"Not Found")</f>
        <v>1</v>
      </c>
      <c r="AA554" s="100" t="b" cm="1">
        <f t="array" ref="AA554">_xlfn.SWITCH(Z554, "Yes", TRUE, "No", FALSE, Z554)</f>
        <v>1</v>
      </c>
      <c r="AB554" s="100" t="b">
        <f>_xlfn.XLOOKUP(A554,'Patient Health Records'!A:A,'Patient Health Records'!K:K,"Not Found")</f>
        <v>1</v>
      </c>
      <c r="AC554" s="100" t="b" cm="1">
        <f t="array" ref="AC554">_xlfn.SWITCH(AB554, "Yes", TRUE, "No", FALSE, AB554)</f>
        <v>1</v>
      </c>
    </row>
    <row r="555" spans="1:29">
      <c r="A555" s="2" t="s">
        <v>900</v>
      </c>
      <c r="B555" s="100" t="str">
        <f>_xlfn.XLOOKUP(A555,'Patient Demographics'!A555:A1554,'Patient Demographics'!H555:H1554,"Not Found")</f>
        <v>Middle-aged</v>
      </c>
      <c r="C555" s="100" t="str">
        <f>_xlfn.XLOOKUP(A555,'Patient Demographics'!A555:A1554,'Patient Demographics'!L555:L1554,"Not Found")</f>
        <v>North</v>
      </c>
      <c r="D555" s="100" t="str">
        <f>_xlfn.XLOOKUP(A555,'Patient Demographics'!A:A,'Patient Demographics'!J:J,"Not Found")</f>
        <v>Uttar Pradesh</v>
      </c>
      <c r="E555" s="100">
        <f>_xlfn.XLOOKUP(A555,'Billing Details'!A555:A1554,'Billing Details'!E555:E1554,"Not Found")</f>
        <v>16000</v>
      </c>
      <c r="F555" s="100">
        <f>_xlfn.XLOOKUP(A555,'Billing Details'!A555:A1554,'Billing Details'!M555:M1554,"Not Found")</f>
        <v>0</v>
      </c>
      <c r="G555" s="100">
        <f>_xlfn.XLOOKUP(A555,'Patient Health Records'!A555:A1554,'Patient Health Records'!G555:G1554,"Not Found")</f>
        <v>87.6</v>
      </c>
      <c r="H555" s="17" t="str">
        <f>_xlfn.XLOOKUP(A555,'Patient Demographics'!A555:A1554,'Patient Demographics'!C555:C1554,"Not Found")</f>
        <v>Female</v>
      </c>
      <c r="I555" s="100" t="str">
        <f>_xlfn.XLOOKUP(A555,'Patient Health Records'!A555:A1554,'Patient Health Records'!B555:B1554,"Not Found")</f>
        <v>B-</v>
      </c>
      <c r="J555" s="100" t="b">
        <f>_xlfn.XLOOKUP(A555,'Patient Health Records'!A555:A1554,'Patient Health Records'!H555:H1554,"Not Found")</f>
        <v>0</v>
      </c>
      <c r="K555" s="100" t="b">
        <f>_xlfn.XLOOKUP(A555,'Patient Health Records'!A555:A1554,'Patient Health Records'!J555:J1554,"Not Found")</f>
        <v>0</v>
      </c>
      <c r="L555" s="100" t="b">
        <f>_xlfn.XLOOKUP(A555,'Billing Details'!A:A,'Billing Details'!K:K,"Not Found")</f>
        <v>0</v>
      </c>
      <c r="M555" s="100" t="str">
        <f>_xlfn.XLOOKUP(A555,'Patient Education'!A:A,'Patient Education'!B:B,"Not Found")</f>
        <v>Master's Degree</v>
      </c>
      <c r="N555" s="100" t="str">
        <f>_xlfn.XLOOKUP(A555,'Patient Education'!A:A,'Patient Education'!C:C,"None")</f>
        <v>Senior Executive</v>
      </c>
      <c r="O555" s="100">
        <f>_xlfn.XLOOKUP(A555,'Patient Demographics'!A:A,'Patient Demographics'!I:I,"Not Found")</f>
        <v>2</v>
      </c>
      <c r="P555" s="100" t="str" cm="1">
        <f t="array" ref="P555">_xlfn.IFS(
 O555 &lt;= 2, "Very Low",
 O555 &lt;= 5, "Low",
 O555 &lt;= 10, "Lower-Middle",
 O555 &lt;= 25, "Middle",
 O555 &lt;= 50, "Upper-Middle",
 O555 &lt;= 100, "High",
 O555 &lt;= 200, "Very High",
 O555 &lt;= 400, "Ultra High"
)</f>
        <v>Very Low</v>
      </c>
      <c r="Q555" s="33">
        <f>_xlfn.XLOOKUP(A555,'Patient Health Records'!A:A,'Patient Health Records'!E:E,"Not Found")</f>
        <v>34.6505280645544</v>
      </c>
      <c r="R555" s="100" t="b">
        <f>_xlfn.XLOOKUP(A555,'Patient Health Records'!A555:A1554,'Patient Health Records'!T555:T1554,"Not Found")</f>
        <v>1</v>
      </c>
      <c r="S555" s="100" t="b" cm="1">
        <f t="array" ref="S555">_xlfn.SWITCH(R555, "Yes", TRUE, "No", FALSE, R555)</f>
        <v>1</v>
      </c>
      <c r="T555" s="100" t="str">
        <f>_xlfn.XLOOKUP(A555,'Patient Health Records'!A:A,'Patient Health Records'!V:V,"Not Found")</f>
        <v>Heart Disease</v>
      </c>
      <c r="U555" s="100" t="str">
        <f>_xlfn.XLOOKUP(A555,'Patient Health Records'!A:A,'Patient Health Records'!X:X,"Not Found")</f>
        <v>Recovered</v>
      </c>
      <c r="V555" s="100" t="b">
        <f>_xlfn.XLOOKUP(A555,'Billing Details'!A:A,'Billing Details'!K:K,"Not Found")</f>
        <v>0</v>
      </c>
      <c r="W555" s="100">
        <f>_xlfn.XLOOKUP(A555,'Billing Details'!A:A,'Billing Details'!J:J,"Not Found")</f>
        <v>0</v>
      </c>
      <c r="X555" s="100" t="b">
        <f>_xlfn.XLOOKUP(A555,'Patient Health Records'!A:A,'Patient Health Records'!P:P,"Not Found")</f>
        <v>1</v>
      </c>
      <c r="Y555" s="100" t="b" cm="1">
        <f t="array" ref="Y555">_xlfn.SWITCH(X555, "Yes", TRUE, "No", FALSE, X555)</f>
        <v>1</v>
      </c>
      <c r="Z555" s="100" t="b">
        <f>_xlfn.XLOOKUP(A555,'Patient Health Records'!A:A,'Patient Health Records'!T:T,"Not Found")</f>
        <v>1</v>
      </c>
      <c r="AA555" s="100" t="b" cm="1">
        <f t="array" ref="AA555">_xlfn.SWITCH(Z555, "Yes", TRUE, "No", FALSE, Z555)</f>
        <v>1</v>
      </c>
      <c r="AB555" s="100" t="b">
        <f>_xlfn.XLOOKUP(A555,'Patient Health Records'!A:A,'Patient Health Records'!K:K,"Not Found")</f>
        <v>0</v>
      </c>
      <c r="AC555" s="100" t="b" cm="1">
        <f t="array" ref="AC555">_xlfn.SWITCH(AB555, "Yes", TRUE, "No", FALSE, AB555)</f>
        <v>0</v>
      </c>
    </row>
    <row r="556" spans="1:29">
      <c r="A556" s="2" t="s">
        <v>902</v>
      </c>
      <c r="B556" s="100" t="str">
        <f>_xlfn.XLOOKUP(A556,'Patient Demographics'!A556:A1555,'Patient Demographics'!H556:H1555,"Not Found")</f>
        <v>Middle-aged</v>
      </c>
      <c r="C556" s="100" t="str">
        <f>_xlfn.XLOOKUP(A556,'Patient Demographics'!A556:A1555,'Patient Demographics'!L556:L1555,"Not Found")</f>
        <v>South</v>
      </c>
      <c r="D556" s="100" t="str">
        <f>_xlfn.XLOOKUP(A556,'Patient Demographics'!A:A,'Patient Demographics'!J:J,"Not Found")</f>
        <v>Karnataka</v>
      </c>
      <c r="E556" s="100">
        <f>_xlfn.XLOOKUP(A556,'Billing Details'!A556:A1555,'Billing Details'!E556:E1555,"Not Found")</f>
        <v>200000</v>
      </c>
      <c r="F556" s="100">
        <f>_xlfn.XLOOKUP(A556,'Billing Details'!A556:A1555,'Billing Details'!M556:M1555,"Not Found")</f>
        <v>110010.4</v>
      </c>
      <c r="G556" s="100">
        <f>_xlfn.XLOOKUP(A556,'Patient Health Records'!A556:A1555,'Patient Health Records'!G556:G1555,"Not Found")</f>
        <v>78.900000000000006</v>
      </c>
      <c r="H556" s="17" t="str">
        <f>_xlfn.XLOOKUP(A556,'Patient Demographics'!A556:A1555,'Patient Demographics'!C556:C1555,"Not Found")</f>
        <v>Female</v>
      </c>
      <c r="I556" s="100" t="str">
        <f>_xlfn.XLOOKUP(A556,'Patient Health Records'!A556:A1555,'Patient Health Records'!B556:B1555,"Not Found")</f>
        <v>AB-</v>
      </c>
      <c r="J556" s="100" t="b">
        <f>_xlfn.XLOOKUP(A556,'Patient Health Records'!A556:A1555,'Patient Health Records'!H556:H1555,"Not Found")</f>
        <v>1</v>
      </c>
      <c r="K556" s="100" t="b">
        <f>_xlfn.XLOOKUP(A556,'Patient Health Records'!A556:A1555,'Patient Health Records'!J556:J1555,"Not Found")</f>
        <v>0</v>
      </c>
      <c r="L556" s="100" t="b">
        <f>_xlfn.XLOOKUP(A556,'Billing Details'!A:A,'Billing Details'!K:K,"Not Found")</f>
        <v>1</v>
      </c>
      <c r="M556" s="100" t="str">
        <f>_xlfn.XLOOKUP(A556,'Patient Education'!A:A,'Patient Education'!B:B,"Not Found")</f>
        <v>Post-graduate</v>
      </c>
      <c r="N556" s="100" t="str">
        <f>_xlfn.XLOOKUP(A556,'Patient Education'!A:A,'Patient Education'!C:C,"None")</f>
        <v>Scientist</v>
      </c>
      <c r="O556" s="100">
        <f>_xlfn.XLOOKUP(A556,'Patient Demographics'!A:A,'Patient Demographics'!I:I,"Not Found")</f>
        <v>9</v>
      </c>
      <c r="P556" s="100" t="str" cm="1">
        <f t="array" ref="P556">_xlfn.IFS(
 O556 &lt;= 2, "Very Low",
 O556 &lt;= 5, "Low",
 O556 &lt;= 10, "Lower-Middle",
 O556 &lt;= 25, "Middle",
 O556 &lt;= 50, "Upper-Middle",
 O556 &lt;= 100, "High",
 O556 &lt;= 200, "Very High",
 O556 &lt;= 400, "Ultra High"
)</f>
        <v>Lower-Middle</v>
      </c>
      <c r="Q556" s="33">
        <f>_xlfn.XLOOKUP(A556,'Patient Health Records'!A:A,'Patient Health Records'!E:E,"Not Found")</f>
        <v>30.064014631915864</v>
      </c>
      <c r="R556" s="100" t="b">
        <f>_xlfn.XLOOKUP(A556,'Patient Health Records'!A556:A1555,'Patient Health Records'!T556:T1555,"Not Found")</f>
        <v>1</v>
      </c>
      <c r="S556" s="100" t="b" cm="1">
        <f t="array" ref="S556">_xlfn.SWITCH(R556, "Yes", TRUE, "No", FALSE, R556)</f>
        <v>1</v>
      </c>
      <c r="T556" s="100" t="str">
        <f>_xlfn.XLOOKUP(A556,'Patient Health Records'!A:A,'Patient Health Records'!V:V,"Not Found")</f>
        <v>Hypertension</v>
      </c>
      <c r="U556" s="100" t="str">
        <f>_xlfn.XLOOKUP(A556,'Patient Health Records'!A:A,'Patient Health Records'!X:X,"Not Found")</f>
        <v>Critical</v>
      </c>
      <c r="V556" s="100" t="b">
        <f>_xlfn.XLOOKUP(A556,'Billing Details'!A:A,'Billing Details'!K:K,"Not Found")</f>
        <v>1</v>
      </c>
      <c r="W556" s="100" t="str">
        <f>_xlfn.XLOOKUP(A556,'Billing Details'!A:A,'Billing Details'!J:J,"Not Found")</f>
        <v>Medicare</v>
      </c>
      <c r="X556" s="100" t="b">
        <f>_xlfn.XLOOKUP(A556,'Patient Health Records'!A:A,'Patient Health Records'!P:P,"Not Found")</f>
        <v>1</v>
      </c>
      <c r="Y556" s="100" t="b" cm="1">
        <f t="array" ref="Y556">_xlfn.SWITCH(X556, "Yes", TRUE, "No", FALSE, X556)</f>
        <v>1</v>
      </c>
      <c r="Z556" s="100" t="b">
        <f>_xlfn.XLOOKUP(A556,'Patient Health Records'!A:A,'Patient Health Records'!T:T,"Not Found")</f>
        <v>1</v>
      </c>
      <c r="AA556" s="100" t="b" cm="1">
        <f t="array" ref="AA556">_xlfn.SWITCH(Z556, "Yes", TRUE, "No", FALSE, Z556)</f>
        <v>1</v>
      </c>
      <c r="AB556" s="100" t="b">
        <f>_xlfn.XLOOKUP(A556,'Patient Health Records'!A:A,'Patient Health Records'!K:K,"Not Found")</f>
        <v>1</v>
      </c>
      <c r="AC556" s="100" t="b" cm="1">
        <f t="array" ref="AC556">_xlfn.SWITCH(AB556, "Yes", TRUE, "No", FALSE, AB556)</f>
        <v>1</v>
      </c>
    </row>
    <row r="557" spans="1:29">
      <c r="A557" s="2" t="s">
        <v>903</v>
      </c>
      <c r="B557" s="100" t="str">
        <f>_xlfn.XLOOKUP(A557,'Patient Demographics'!A557:A1556,'Patient Demographics'!H557:H1556,"Not Found")</f>
        <v>Middle-aged</v>
      </c>
      <c r="C557" s="100" t="str">
        <f>_xlfn.XLOOKUP(A557,'Patient Demographics'!A557:A1556,'Patient Demographics'!L557:L1556,"Not Found")</f>
        <v>West</v>
      </c>
      <c r="D557" s="100" t="str">
        <f>_xlfn.XLOOKUP(A557,'Patient Demographics'!A:A,'Patient Demographics'!J:J,"Not Found")</f>
        <v>Maharashtra</v>
      </c>
      <c r="E557" s="100">
        <f>_xlfn.XLOOKUP(A557,'Billing Details'!A557:A1556,'Billing Details'!E557:E1556,"Not Found")</f>
        <v>250000</v>
      </c>
      <c r="F557" s="100">
        <f>_xlfn.XLOOKUP(A557,'Billing Details'!A557:A1556,'Billing Details'!M557:M1556,"Not Found")</f>
        <v>131051.8</v>
      </c>
      <c r="G557" s="100">
        <f>_xlfn.XLOOKUP(A557,'Patient Health Records'!A557:A1556,'Patient Health Records'!G557:G1556,"Not Found")</f>
        <v>92.1</v>
      </c>
      <c r="H557" s="17" t="str">
        <f>_xlfn.XLOOKUP(A557,'Patient Demographics'!A557:A1556,'Patient Demographics'!C557:C1556,"Not Found")</f>
        <v>Female</v>
      </c>
      <c r="I557" s="100" t="str">
        <f>_xlfn.XLOOKUP(A557,'Patient Health Records'!A557:A1556,'Patient Health Records'!B557:B1556,"Not Found")</f>
        <v>B+</v>
      </c>
      <c r="J557" s="100" t="b">
        <f>_xlfn.XLOOKUP(A557,'Patient Health Records'!A557:A1556,'Patient Health Records'!H557:H1556,"Not Found")</f>
        <v>1</v>
      </c>
      <c r="K557" s="100" t="b">
        <f>_xlfn.XLOOKUP(A557,'Patient Health Records'!A557:A1556,'Patient Health Records'!J557:J1556,"Not Found")</f>
        <v>0</v>
      </c>
      <c r="L557" s="100" t="b">
        <f>_xlfn.XLOOKUP(A557,'Billing Details'!A:A,'Billing Details'!K:K,"Not Found")</f>
        <v>1</v>
      </c>
      <c r="M557" s="100" t="str">
        <f>_xlfn.XLOOKUP(A557,'Patient Education'!A:A,'Patient Education'!B:B,"Not Found")</f>
        <v>Master's Degree</v>
      </c>
      <c r="N557" s="100" t="str">
        <f>_xlfn.XLOOKUP(A557,'Patient Education'!A:A,'Patient Education'!C:C,"None")</f>
        <v>Senior Executive</v>
      </c>
      <c r="O557" s="100">
        <f>_xlfn.XLOOKUP(A557,'Patient Demographics'!A:A,'Patient Demographics'!I:I,"Not Found")</f>
        <v>20</v>
      </c>
      <c r="P557" s="100" t="str" cm="1">
        <f t="array" ref="P557">_xlfn.IFS(
 O557 &lt;= 2, "Very Low",
 O557 &lt;= 5, "Low",
 O557 &lt;= 10, "Lower-Middle",
 O557 &lt;= 25, "Middle",
 O557 &lt;= 50, "Upper-Middle",
 O557 &lt;= 100, "High",
 O557 &lt;= 200, "Very High",
 O557 &lt;= 400, "Ultra High"
)</f>
        <v>Middle</v>
      </c>
      <c r="Q557" s="33">
        <f>_xlfn.XLOOKUP(A557,'Patient Health Records'!A:A,'Patient Health Records'!E:E,"Not Found")</f>
        <v>29.397682658239965</v>
      </c>
      <c r="R557" s="100" t="b">
        <f>_xlfn.XLOOKUP(A557,'Patient Health Records'!A557:A1556,'Patient Health Records'!T557:T1556,"Not Found")</f>
        <v>1</v>
      </c>
      <c r="S557" s="100" t="b" cm="1">
        <f t="array" ref="S557">_xlfn.SWITCH(R557, "Yes", TRUE, "No", FALSE, R557)</f>
        <v>1</v>
      </c>
      <c r="T557" s="100" t="str">
        <f>_xlfn.XLOOKUP(A557,'Patient Health Records'!A:A,'Patient Health Records'!V:V,"Not Found")</f>
        <v>Prostate Cancer</v>
      </c>
      <c r="U557" s="100" t="str">
        <f>_xlfn.XLOOKUP(A557,'Patient Health Records'!A:A,'Patient Health Records'!X:X,"Not Found")</f>
        <v>Recovered</v>
      </c>
      <c r="V557" s="100" t="b">
        <f>_xlfn.XLOOKUP(A557,'Billing Details'!A:A,'Billing Details'!K:K,"Not Found")</f>
        <v>1</v>
      </c>
      <c r="W557" s="100" t="str">
        <f>_xlfn.XLOOKUP(A557,'Billing Details'!A:A,'Billing Details'!J:J,"Not Found")</f>
        <v>Cigna</v>
      </c>
      <c r="X557" s="100" t="b">
        <f>_xlfn.XLOOKUP(A557,'Patient Health Records'!A:A,'Patient Health Records'!P:P,"Not Found")</f>
        <v>1</v>
      </c>
      <c r="Y557" s="100" t="b" cm="1">
        <f t="array" ref="Y557">_xlfn.SWITCH(X557, "Yes", TRUE, "No", FALSE, X557)</f>
        <v>1</v>
      </c>
      <c r="Z557" s="100" t="b">
        <f>_xlfn.XLOOKUP(A557,'Patient Health Records'!A:A,'Patient Health Records'!T:T,"Not Found")</f>
        <v>1</v>
      </c>
      <c r="AA557" s="100" t="b" cm="1">
        <f t="array" ref="AA557">_xlfn.SWITCH(Z557, "Yes", TRUE, "No", FALSE, Z557)</f>
        <v>1</v>
      </c>
      <c r="AB557" s="100" t="b">
        <f>_xlfn.XLOOKUP(A557,'Patient Health Records'!A:A,'Patient Health Records'!K:K,"Not Found")</f>
        <v>1</v>
      </c>
      <c r="AC557" s="100" t="b" cm="1">
        <f t="array" ref="AC557">_xlfn.SWITCH(AB557, "Yes", TRUE, "No", FALSE, AB557)</f>
        <v>1</v>
      </c>
    </row>
    <row r="558" spans="1:29">
      <c r="A558" s="2" t="s">
        <v>905</v>
      </c>
      <c r="B558" s="100" t="str">
        <f>_xlfn.XLOOKUP(A558,'Patient Demographics'!A558:A1557,'Patient Demographics'!H558:H1557,"Not Found")</f>
        <v>Middle-aged</v>
      </c>
      <c r="C558" s="100" t="str">
        <f>_xlfn.XLOOKUP(A558,'Patient Demographics'!A558:A1557,'Patient Demographics'!L558:L1557,"Not Found")</f>
        <v>South</v>
      </c>
      <c r="D558" s="100" t="str">
        <f>_xlfn.XLOOKUP(A558,'Patient Demographics'!A:A,'Patient Demographics'!J:J,"Not Found")</f>
        <v>Tamil Nadu</v>
      </c>
      <c r="E558" s="100">
        <f>_xlfn.XLOOKUP(A558,'Billing Details'!A558:A1557,'Billing Details'!E558:E1557,"Not Found")</f>
        <v>3000</v>
      </c>
      <c r="F558" s="100">
        <f>_xlfn.XLOOKUP(A558,'Billing Details'!A558:A1557,'Billing Details'!M558:M1557,"Not Found")</f>
        <v>1931.88</v>
      </c>
      <c r="G558" s="100">
        <f>_xlfn.XLOOKUP(A558,'Patient Health Records'!A558:A1557,'Patient Health Records'!G558:G1557,"Not Found")</f>
        <v>61.8</v>
      </c>
      <c r="H558" s="17" t="str">
        <f>_xlfn.XLOOKUP(A558,'Patient Demographics'!A558:A1557,'Patient Demographics'!C558:C1557,"Not Found")</f>
        <v>Female</v>
      </c>
      <c r="I558" s="100" t="str">
        <f>_xlfn.XLOOKUP(A558,'Patient Health Records'!A558:A1557,'Patient Health Records'!B558:B1557,"Not Found")</f>
        <v>A-</v>
      </c>
      <c r="J558" s="100" t="b">
        <f>_xlfn.XLOOKUP(A558,'Patient Health Records'!A558:A1557,'Patient Health Records'!H558:H1557,"Not Found")</f>
        <v>0</v>
      </c>
      <c r="K558" s="100" t="b">
        <f>_xlfn.XLOOKUP(A558,'Patient Health Records'!A558:A1557,'Patient Health Records'!J558:J1557,"Not Found")</f>
        <v>1</v>
      </c>
      <c r="L558" s="100" t="b">
        <f>_xlfn.XLOOKUP(A558,'Billing Details'!A:A,'Billing Details'!K:K,"Not Found")</f>
        <v>1</v>
      </c>
      <c r="M558" s="100" t="str">
        <f>_xlfn.XLOOKUP(A558,'Patient Education'!A:A,'Patient Education'!B:B,"Not Found")</f>
        <v>School</v>
      </c>
      <c r="N558" s="100" t="str">
        <f>_xlfn.XLOOKUP(A558,'Patient Education'!A:A,'Patient Education'!C:C,"None")</f>
        <v>Clerical Staff</v>
      </c>
      <c r="O558" s="100">
        <f>_xlfn.XLOOKUP(A558,'Patient Demographics'!A:A,'Patient Demographics'!I:I,"Not Found")</f>
        <v>4</v>
      </c>
      <c r="P558" s="100" t="str" cm="1">
        <f t="array" ref="P558">_xlfn.IFS(
 O558 &lt;= 2, "Very Low",
 O558 &lt;= 5, "Low",
 O558 &lt;= 10, "Lower-Middle",
 O558 &lt;= 25, "Middle",
 O558 &lt;= 50, "Upper-Middle",
 O558 &lt;= 100, "High",
 O558 &lt;= 200, "Very High",
 O558 &lt;= 400, "Ultra High"
)</f>
        <v>Low</v>
      </c>
      <c r="Q558" s="33">
        <f>_xlfn.XLOOKUP(A558,'Patient Health Records'!A:A,'Patient Health Records'!E:E,"Not Found")</f>
        <v>23.54823959762231</v>
      </c>
      <c r="R558" s="100" t="b">
        <f>_xlfn.XLOOKUP(A558,'Patient Health Records'!A558:A1557,'Patient Health Records'!T558:T1557,"Not Found")</f>
        <v>0</v>
      </c>
      <c r="S558" s="100" t="b" cm="1">
        <f t="array" ref="S558">_xlfn.SWITCH(R558, "Yes", TRUE, "No", FALSE, R558)</f>
        <v>0</v>
      </c>
      <c r="T558" s="100" t="str">
        <f>_xlfn.XLOOKUP(A558,'Patient Health Records'!A:A,'Patient Health Records'!V:V,"Not Found")</f>
        <v>Prostate Cancer</v>
      </c>
      <c r="U558" s="100" t="str">
        <f>_xlfn.XLOOKUP(A558,'Patient Health Records'!A:A,'Patient Health Records'!X:X,"Not Found")</f>
        <v>Recovered</v>
      </c>
      <c r="V558" s="100" t="b">
        <f>_xlfn.XLOOKUP(A558,'Billing Details'!A:A,'Billing Details'!K:K,"Not Found")</f>
        <v>1</v>
      </c>
      <c r="W558" s="100" t="str">
        <f>_xlfn.XLOOKUP(A558,'Billing Details'!A:A,'Billing Details'!J:J,"Not Found")</f>
        <v>Blue Cross</v>
      </c>
      <c r="X558" s="100" t="b">
        <f>_xlfn.XLOOKUP(A558,'Patient Health Records'!A:A,'Patient Health Records'!P:P,"Not Found")</f>
        <v>0</v>
      </c>
      <c r="Y558" s="100" t="b" cm="1">
        <f t="array" ref="Y558">_xlfn.SWITCH(X558, "Yes", TRUE, "No", FALSE, X558)</f>
        <v>0</v>
      </c>
      <c r="Z558" s="100" t="b">
        <f>_xlfn.XLOOKUP(A558,'Patient Health Records'!A:A,'Patient Health Records'!T:T,"Not Found")</f>
        <v>0</v>
      </c>
      <c r="AA558" s="100" t="b" cm="1">
        <f t="array" ref="AA558">_xlfn.SWITCH(Z558, "Yes", TRUE, "No", FALSE, Z558)</f>
        <v>0</v>
      </c>
      <c r="AB558" s="100" t="b">
        <f>_xlfn.XLOOKUP(A558,'Patient Health Records'!A:A,'Patient Health Records'!K:K,"Not Found")</f>
        <v>0</v>
      </c>
      <c r="AC558" s="100" t="b" cm="1">
        <f t="array" ref="AC558">_xlfn.SWITCH(AB558, "Yes", TRUE, "No", FALSE, AB558)</f>
        <v>0</v>
      </c>
    </row>
    <row r="559" spans="1:29">
      <c r="A559" s="2" t="s">
        <v>907</v>
      </c>
      <c r="B559" s="100" t="str">
        <f>_xlfn.XLOOKUP(A559,'Patient Demographics'!A559:A1558,'Patient Demographics'!H559:H1558,"Not Found")</f>
        <v>Adult</v>
      </c>
      <c r="C559" s="100" t="str">
        <f>_xlfn.XLOOKUP(A559,'Patient Demographics'!A559:A1558,'Patient Demographics'!L559:L1558,"Not Found")</f>
        <v>West</v>
      </c>
      <c r="D559" s="100" t="str">
        <f>_xlfn.XLOOKUP(A559,'Patient Demographics'!A:A,'Patient Demographics'!J:J,"Not Found")</f>
        <v>Gujarat</v>
      </c>
      <c r="E559" s="100">
        <f>_xlfn.XLOOKUP(A559,'Billing Details'!A559:A1558,'Billing Details'!E559:E1558,"Not Found")</f>
        <v>100</v>
      </c>
      <c r="F559" s="100">
        <f>_xlfn.XLOOKUP(A559,'Billing Details'!A559:A1558,'Billing Details'!M559:M1558,"Not Found")</f>
        <v>83.8</v>
      </c>
      <c r="G559" s="100">
        <f>_xlfn.XLOOKUP(A559,'Patient Health Records'!A559:A1558,'Patient Health Records'!G559:G1558,"Not Found")</f>
        <v>71.599999999999994</v>
      </c>
      <c r="H559" s="17" t="str">
        <f>_xlfn.XLOOKUP(A559,'Patient Demographics'!A559:A1558,'Patient Demographics'!C559:C1558,"Not Found")</f>
        <v>Male</v>
      </c>
      <c r="I559" s="100" t="str">
        <f>_xlfn.XLOOKUP(A559,'Patient Health Records'!A559:A1558,'Patient Health Records'!B559:B1558,"Not Found")</f>
        <v>A+</v>
      </c>
      <c r="J559" s="100" t="b">
        <f>_xlfn.XLOOKUP(A559,'Patient Health Records'!A559:A1558,'Patient Health Records'!H559:H1558,"Not Found")</f>
        <v>0</v>
      </c>
      <c r="K559" s="100" t="b">
        <f>_xlfn.XLOOKUP(A559,'Patient Health Records'!A559:A1558,'Patient Health Records'!J559:J1558,"Not Found")</f>
        <v>1</v>
      </c>
      <c r="L559" s="100" t="b">
        <f>_xlfn.XLOOKUP(A559,'Billing Details'!A:A,'Billing Details'!K:K,"Not Found")</f>
        <v>1</v>
      </c>
      <c r="M559" s="100" t="str">
        <f>_xlfn.XLOOKUP(A559,'Patient Education'!A:A,'Patient Education'!B:B,"Not Found")</f>
        <v>Bachelor's Degree</v>
      </c>
      <c r="N559" s="100" t="str">
        <f>_xlfn.XLOOKUP(A559,'Patient Education'!A:A,'Patient Education'!C:C,"None")</f>
        <v>Nurse</v>
      </c>
      <c r="O559" s="100">
        <f>_xlfn.XLOOKUP(A559,'Patient Demographics'!A:A,'Patient Demographics'!I:I,"Not Found")</f>
        <v>12</v>
      </c>
      <c r="P559" s="100" t="str" cm="1">
        <f t="array" ref="P559">_xlfn.IFS(
 O559 &lt;= 2, "Very Low",
 O559 &lt;= 5, "Low",
 O559 &lt;= 10, "Lower-Middle",
 O559 &lt;= 25, "Middle",
 O559 &lt;= 50, "Upper-Middle",
 O559 &lt;= 100, "High",
 O559 &lt;= 200, "Very High",
 O559 &lt;= 400, "Ultra High"
)</f>
        <v>Middle</v>
      </c>
      <c r="Q559" s="33">
        <f>_xlfn.XLOOKUP(A559,'Patient Health Records'!A:A,'Patient Health Records'!E:E,"Not Found")</f>
        <v>25.368480725623584</v>
      </c>
      <c r="R559" s="100" t="b">
        <f>_xlfn.XLOOKUP(A559,'Patient Health Records'!A559:A1558,'Patient Health Records'!T559:T1558,"Not Found")</f>
        <v>0</v>
      </c>
      <c r="S559" s="100" t="b" cm="1">
        <f t="array" ref="S559">_xlfn.SWITCH(R559, "Yes", TRUE, "No", FALSE, R559)</f>
        <v>0</v>
      </c>
      <c r="T559" s="100" t="str">
        <f>_xlfn.XLOOKUP(A559,'Patient Health Records'!A:A,'Patient Health Records'!V:V,"Not Found")</f>
        <v>Kidney Stones</v>
      </c>
      <c r="U559" s="100" t="str">
        <f>_xlfn.XLOOKUP(A559,'Patient Health Records'!A:A,'Patient Health Records'!X:X,"Not Found")</f>
        <v>Recovered</v>
      </c>
      <c r="V559" s="100" t="b">
        <f>_xlfn.XLOOKUP(A559,'Billing Details'!A:A,'Billing Details'!K:K,"Not Found")</f>
        <v>1</v>
      </c>
      <c r="W559" s="100" t="str">
        <f>_xlfn.XLOOKUP(A559,'Billing Details'!A:A,'Billing Details'!J:J,"Not Found")</f>
        <v>UnitedHealthcare</v>
      </c>
      <c r="X559" s="100" t="b">
        <f>_xlfn.XLOOKUP(A559,'Patient Health Records'!A:A,'Patient Health Records'!P:P,"Not Found")</f>
        <v>0</v>
      </c>
      <c r="Y559" s="100" t="b" cm="1">
        <f t="array" ref="Y559">_xlfn.SWITCH(X559, "Yes", TRUE, "No", FALSE, X559)</f>
        <v>0</v>
      </c>
      <c r="Z559" s="100" t="b">
        <f>_xlfn.XLOOKUP(A559,'Patient Health Records'!A:A,'Patient Health Records'!T:T,"Not Found")</f>
        <v>0</v>
      </c>
      <c r="AA559" s="100" t="b" cm="1">
        <f t="array" ref="AA559">_xlfn.SWITCH(Z559, "Yes", TRUE, "No", FALSE, Z559)</f>
        <v>0</v>
      </c>
      <c r="AB559" s="100" t="b">
        <f>_xlfn.XLOOKUP(A559,'Patient Health Records'!A:A,'Patient Health Records'!K:K,"Not Found")</f>
        <v>0</v>
      </c>
      <c r="AC559" s="100" t="b" cm="1">
        <f t="array" ref="AC559">_xlfn.SWITCH(AB559, "Yes", TRUE, "No", FALSE, AB559)</f>
        <v>0</v>
      </c>
    </row>
    <row r="560" spans="1:29">
      <c r="A560" s="2" t="s">
        <v>908</v>
      </c>
      <c r="B560" s="100" t="str">
        <f>_xlfn.XLOOKUP(A560,'Patient Demographics'!A560:A1559,'Patient Demographics'!H560:H1559,"Not Found")</f>
        <v>Adult</v>
      </c>
      <c r="C560" s="100" t="str">
        <f>_xlfn.XLOOKUP(A560,'Patient Demographics'!A560:A1559,'Patient Demographics'!L560:L1559,"Not Found")</f>
        <v>South</v>
      </c>
      <c r="D560" s="100" t="str">
        <f>_xlfn.XLOOKUP(A560,'Patient Demographics'!A:A,'Patient Demographics'!J:J,"Not Found")</f>
        <v>Tamil Nadu</v>
      </c>
      <c r="E560" s="100">
        <f>_xlfn.XLOOKUP(A560,'Billing Details'!A560:A1559,'Billing Details'!E560:E1559,"Not Found")</f>
        <v>240000</v>
      </c>
      <c r="F560" s="100">
        <f>_xlfn.XLOOKUP(A560,'Billing Details'!A560:A1559,'Billing Details'!M560:M1559,"Not Found")</f>
        <v>130677.12</v>
      </c>
      <c r="G560" s="100">
        <f>_xlfn.XLOOKUP(A560,'Patient Health Records'!A560:A1559,'Patient Health Records'!G560:G1559,"Not Found")</f>
        <v>111.9</v>
      </c>
      <c r="H560" s="17" t="str">
        <f>_xlfn.XLOOKUP(A560,'Patient Demographics'!A560:A1559,'Patient Demographics'!C560:C1559,"Not Found")</f>
        <v>Female</v>
      </c>
      <c r="I560" s="100" t="str">
        <f>_xlfn.XLOOKUP(A560,'Patient Health Records'!A560:A1559,'Patient Health Records'!B560:B1559,"Not Found")</f>
        <v>B+</v>
      </c>
      <c r="J560" s="100" t="b">
        <f>_xlfn.XLOOKUP(A560,'Patient Health Records'!A560:A1559,'Patient Health Records'!H560:H1559,"Not Found")</f>
        <v>0</v>
      </c>
      <c r="K560" s="100" t="b">
        <f>_xlfn.XLOOKUP(A560,'Patient Health Records'!A560:A1559,'Patient Health Records'!J560:J1559,"Not Found")</f>
        <v>0</v>
      </c>
      <c r="L560" s="100" t="b">
        <f>_xlfn.XLOOKUP(A560,'Billing Details'!A:A,'Billing Details'!K:K,"Not Found")</f>
        <v>1</v>
      </c>
      <c r="M560" s="100" t="str">
        <f>_xlfn.XLOOKUP(A560,'Patient Education'!A:A,'Patient Education'!B:B,"Not Found")</f>
        <v>Uneducated</v>
      </c>
      <c r="N560" s="100" t="str">
        <f>_xlfn.XLOOKUP(A560,'Patient Education'!A:A,'Patient Education'!C:C,"None")</f>
        <v>Labourer</v>
      </c>
      <c r="O560" s="100">
        <f>_xlfn.XLOOKUP(A560,'Patient Demographics'!A:A,'Patient Demographics'!I:I,"Not Found")</f>
        <v>5</v>
      </c>
      <c r="P560" s="100" t="str" cm="1">
        <f t="array" ref="P560">_xlfn.IFS(
 O560 &lt;= 2, "Very Low",
 O560 &lt;= 5, "Low",
 O560 &lt;= 10, "Lower-Middle",
 O560 &lt;= 25, "Middle",
 O560 &lt;= 50, "Upper-Middle",
 O560 &lt;= 100, "High",
 O560 &lt;= 200, "Very High",
 O560 &lt;= 400, "Ultra High"
)</f>
        <v>Low</v>
      </c>
      <c r="Q560" s="33">
        <f>_xlfn.XLOOKUP(A560,'Patient Health Records'!A:A,'Patient Health Records'!E:E,"Not Found")</f>
        <v>34.924003620361411</v>
      </c>
      <c r="R560" s="100" t="b">
        <f>_xlfn.XLOOKUP(A560,'Patient Health Records'!A560:A1559,'Patient Health Records'!T560:T1559,"Not Found")</f>
        <v>1</v>
      </c>
      <c r="S560" s="100" t="b" cm="1">
        <f t="array" ref="S560">_xlfn.SWITCH(R560, "Yes", TRUE, "No", FALSE, R560)</f>
        <v>1</v>
      </c>
      <c r="T560" s="100" t="str">
        <f>_xlfn.XLOOKUP(A560,'Patient Health Records'!A:A,'Patient Health Records'!V:V,"Not Found")</f>
        <v>Kidney Stones</v>
      </c>
      <c r="U560" s="100" t="str">
        <f>_xlfn.XLOOKUP(A560,'Patient Health Records'!A:A,'Patient Health Records'!X:X,"Not Found")</f>
        <v>Ongoing Treatment</v>
      </c>
      <c r="V560" s="100" t="b">
        <f>_xlfn.XLOOKUP(A560,'Billing Details'!A:A,'Billing Details'!K:K,"Not Found")</f>
        <v>1</v>
      </c>
      <c r="W560" s="100" t="str">
        <f>_xlfn.XLOOKUP(A560,'Billing Details'!A:A,'Billing Details'!J:J,"Not Found")</f>
        <v>Cigna</v>
      </c>
      <c r="X560" s="100" t="b">
        <f>_xlfn.XLOOKUP(A560,'Patient Health Records'!A:A,'Patient Health Records'!P:P,"Not Found")</f>
        <v>1</v>
      </c>
      <c r="Y560" s="100" t="b" cm="1">
        <f t="array" ref="Y560">_xlfn.SWITCH(X560, "Yes", TRUE, "No", FALSE, X560)</f>
        <v>1</v>
      </c>
      <c r="Z560" s="100" t="b">
        <f>_xlfn.XLOOKUP(A560,'Patient Health Records'!A:A,'Patient Health Records'!T:T,"Not Found")</f>
        <v>1</v>
      </c>
      <c r="AA560" s="100" t="b" cm="1">
        <f t="array" ref="AA560">_xlfn.SWITCH(Z560, "Yes", TRUE, "No", FALSE, Z560)</f>
        <v>1</v>
      </c>
      <c r="AB560" s="100" t="b">
        <f>_xlfn.XLOOKUP(A560,'Patient Health Records'!A:A,'Patient Health Records'!K:K,"Not Found")</f>
        <v>1</v>
      </c>
      <c r="AC560" s="100" t="b" cm="1">
        <f t="array" ref="AC560">_xlfn.SWITCH(AB560, "Yes", TRUE, "No", FALSE, AB560)</f>
        <v>1</v>
      </c>
    </row>
    <row r="561" spans="1:29">
      <c r="A561" s="2" t="s">
        <v>909</v>
      </c>
      <c r="B561" s="100" t="str">
        <f>_xlfn.XLOOKUP(A561,'Patient Demographics'!A561:A1560,'Patient Demographics'!H561:H1560,"Not Found")</f>
        <v>Adult</v>
      </c>
      <c r="C561" s="100" t="str">
        <f>_xlfn.XLOOKUP(A561,'Patient Demographics'!A561:A1560,'Patient Demographics'!L561:L1560,"Not Found")</f>
        <v>North</v>
      </c>
      <c r="D561" s="100" t="str">
        <f>_xlfn.XLOOKUP(A561,'Patient Demographics'!A:A,'Patient Demographics'!J:J,"Not Found")</f>
        <v>Punjab</v>
      </c>
      <c r="E561" s="100">
        <f>_xlfn.XLOOKUP(A561,'Billing Details'!A561:A1560,'Billing Details'!E561:E1560,"Not Found")</f>
        <v>200000</v>
      </c>
      <c r="F561" s="100">
        <f>_xlfn.XLOOKUP(A561,'Billing Details'!A561:A1560,'Billing Details'!M561:M1560,"Not Found")</f>
        <v>0</v>
      </c>
      <c r="G561" s="100">
        <f>_xlfn.XLOOKUP(A561,'Patient Health Records'!A561:A1560,'Patient Health Records'!G561:G1560,"Not Found")</f>
        <v>99.1</v>
      </c>
      <c r="H561" s="17" t="str">
        <f>_xlfn.XLOOKUP(A561,'Patient Demographics'!A561:A1560,'Patient Demographics'!C561:C1560,"Not Found")</f>
        <v>Female</v>
      </c>
      <c r="I561" s="100" t="str">
        <f>_xlfn.XLOOKUP(A561,'Patient Health Records'!A561:A1560,'Patient Health Records'!B561:B1560,"Not Found")</f>
        <v>AB+</v>
      </c>
      <c r="J561" s="100" t="b">
        <f>_xlfn.XLOOKUP(A561,'Patient Health Records'!A561:A1560,'Patient Health Records'!H561:H1560,"Not Found")</f>
        <v>0</v>
      </c>
      <c r="K561" s="100" t="b">
        <f>_xlfn.XLOOKUP(A561,'Patient Health Records'!A561:A1560,'Patient Health Records'!J561:J1560,"Not Found")</f>
        <v>0</v>
      </c>
      <c r="L561" s="100" t="b">
        <f>_xlfn.XLOOKUP(A561,'Billing Details'!A:A,'Billing Details'!K:K,"Not Found")</f>
        <v>0</v>
      </c>
      <c r="M561" s="100" t="str">
        <f>_xlfn.XLOOKUP(A561,'Patient Education'!A:A,'Patient Education'!B:B,"Not Found")</f>
        <v>High School</v>
      </c>
      <c r="N561" s="100" t="str">
        <f>_xlfn.XLOOKUP(A561,'Patient Education'!A:A,'Patient Education'!C:C,"None")</f>
        <v>Unemployed</v>
      </c>
      <c r="O561" s="100">
        <f>_xlfn.XLOOKUP(A561,'Patient Demographics'!A:A,'Patient Demographics'!I:I,"Not Found")</f>
        <v>20</v>
      </c>
      <c r="P561" s="100" t="str" cm="1">
        <f t="array" ref="P561">_xlfn.IFS(
 O561 &lt;= 2, "Very Low",
 O561 &lt;= 5, "Low",
 O561 &lt;= 10, "Lower-Middle",
 O561 &lt;= 25, "Middle",
 O561 &lt;= 50, "Upper-Middle",
 O561 &lt;= 100, "High",
 O561 &lt;= 200, "Very High",
 O561 &lt;= 400, "Ultra High"
)</f>
        <v>Middle</v>
      </c>
      <c r="Q561" s="33">
        <f>_xlfn.XLOOKUP(A561,'Patient Health Records'!A:A,'Patient Health Records'!E:E,"Not Found")</f>
        <v>32.732197119830886</v>
      </c>
      <c r="R561" s="100" t="b">
        <f>_xlfn.XLOOKUP(A561,'Patient Health Records'!A561:A1560,'Patient Health Records'!T561:T1560,"Not Found")</f>
        <v>1</v>
      </c>
      <c r="S561" s="100" t="b" cm="1">
        <f t="array" ref="S561">_xlfn.SWITCH(R561, "Yes", TRUE, "No", FALSE, R561)</f>
        <v>1</v>
      </c>
      <c r="T561" s="100" t="str">
        <f>_xlfn.XLOOKUP(A561,'Patient Health Records'!A:A,'Patient Health Records'!V:V,"Not Found")</f>
        <v>Heart Disease</v>
      </c>
      <c r="U561" s="100" t="str">
        <f>_xlfn.XLOOKUP(A561,'Patient Health Records'!A:A,'Patient Health Records'!X:X,"Not Found")</f>
        <v>Ongoing Treatment</v>
      </c>
      <c r="V561" s="100" t="b">
        <f>_xlfn.XLOOKUP(A561,'Billing Details'!A:A,'Billing Details'!K:K,"Not Found")</f>
        <v>0</v>
      </c>
      <c r="W561" s="100">
        <f>_xlfn.XLOOKUP(A561,'Billing Details'!A:A,'Billing Details'!J:J,"Not Found")</f>
        <v>0</v>
      </c>
      <c r="X561" s="100" t="b">
        <f>_xlfn.XLOOKUP(A561,'Patient Health Records'!A:A,'Patient Health Records'!P:P,"Not Found")</f>
        <v>1</v>
      </c>
      <c r="Y561" s="100" t="b" cm="1">
        <f t="array" ref="Y561">_xlfn.SWITCH(X561, "Yes", TRUE, "No", FALSE, X561)</f>
        <v>1</v>
      </c>
      <c r="Z561" s="100" t="b">
        <f>_xlfn.XLOOKUP(A561,'Patient Health Records'!A:A,'Patient Health Records'!T:T,"Not Found")</f>
        <v>1</v>
      </c>
      <c r="AA561" s="100" t="b" cm="1">
        <f t="array" ref="AA561">_xlfn.SWITCH(Z561, "Yes", TRUE, "No", FALSE, Z561)</f>
        <v>1</v>
      </c>
      <c r="AB561" s="100" t="b">
        <f>_xlfn.XLOOKUP(A561,'Patient Health Records'!A:A,'Patient Health Records'!K:K,"Not Found")</f>
        <v>0</v>
      </c>
      <c r="AC561" s="100" t="b" cm="1">
        <f t="array" ref="AC561">_xlfn.SWITCH(AB561, "Yes", TRUE, "No", FALSE, AB561)</f>
        <v>0</v>
      </c>
    </row>
    <row r="562" spans="1:29">
      <c r="A562" s="2" t="s">
        <v>910</v>
      </c>
      <c r="B562" s="100" t="str">
        <f>_xlfn.XLOOKUP(A562,'Patient Demographics'!A562:A1561,'Patient Demographics'!H562:H1561,"Not Found")</f>
        <v>Adult</v>
      </c>
      <c r="C562" s="100" t="str">
        <f>_xlfn.XLOOKUP(A562,'Patient Demographics'!A562:A1561,'Patient Demographics'!L562:L1561,"Not Found")</f>
        <v>West</v>
      </c>
      <c r="D562" s="100" t="str">
        <f>_xlfn.XLOOKUP(A562,'Patient Demographics'!A:A,'Patient Demographics'!J:J,"Not Found")</f>
        <v>Gujarat</v>
      </c>
      <c r="E562" s="100">
        <f>_xlfn.XLOOKUP(A562,'Billing Details'!A562:A1561,'Billing Details'!E562:E1561,"Not Found")</f>
        <v>250000</v>
      </c>
      <c r="F562" s="100">
        <f>_xlfn.XLOOKUP(A562,'Billing Details'!A562:A1561,'Billing Details'!M562:M1561,"Not Found")</f>
        <v>173905.2</v>
      </c>
      <c r="G562" s="100">
        <f>_xlfn.XLOOKUP(A562,'Patient Health Records'!A562:A1561,'Patient Health Records'!G562:G1561,"Not Found")</f>
        <v>95.1</v>
      </c>
      <c r="H562" s="17" t="str">
        <f>_xlfn.XLOOKUP(A562,'Patient Demographics'!A562:A1561,'Patient Demographics'!C562:C1561,"Not Found")</f>
        <v>Male</v>
      </c>
      <c r="I562" s="100" t="str">
        <f>_xlfn.XLOOKUP(A562,'Patient Health Records'!A562:A1561,'Patient Health Records'!B562:B1561,"Not Found")</f>
        <v>AB+</v>
      </c>
      <c r="J562" s="100" t="b">
        <f>_xlfn.XLOOKUP(A562,'Patient Health Records'!A562:A1561,'Patient Health Records'!H562:H1561,"Not Found")</f>
        <v>1</v>
      </c>
      <c r="K562" s="100" t="b">
        <f>_xlfn.XLOOKUP(A562,'Patient Health Records'!A562:A1561,'Patient Health Records'!J562:J1561,"Not Found")</f>
        <v>1</v>
      </c>
      <c r="L562" s="100" t="b">
        <f>_xlfn.XLOOKUP(A562,'Billing Details'!A:A,'Billing Details'!K:K,"Not Found")</f>
        <v>1</v>
      </c>
      <c r="M562" s="100" t="str">
        <f>_xlfn.XLOOKUP(A562,'Patient Education'!A:A,'Patient Education'!B:B,"Not Found")</f>
        <v>Master's Degree</v>
      </c>
      <c r="N562" s="100" t="str">
        <f>_xlfn.XLOOKUP(A562,'Patient Education'!A:A,'Patient Education'!C:C,"None")</f>
        <v>Senior Executive</v>
      </c>
      <c r="O562" s="100">
        <f>_xlfn.XLOOKUP(A562,'Patient Demographics'!A:A,'Patient Demographics'!I:I,"Not Found")</f>
        <v>7</v>
      </c>
      <c r="P562" s="100" t="str" cm="1">
        <f t="array" ref="P562">_xlfn.IFS(
 O562 &lt;= 2, "Very Low",
 O562 &lt;= 5, "Low",
 O562 &lt;= 10, "Lower-Middle",
 O562 &lt;= 25, "Middle",
 O562 &lt;= 50, "Upper-Middle",
 O562 &lt;= 100, "High",
 O562 &lt;= 200, "Very High",
 O562 &lt;= 400, "Ultra High"
)</f>
        <v>Lower-Middle</v>
      </c>
      <c r="Q562" s="33">
        <f>_xlfn.XLOOKUP(A562,'Patient Health Records'!A:A,'Patient Health Records'!E:E,"Not Found")</f>
        <v>33.694727891156468</v>
      </c>
      <c r="R562" s="100" t="b">
        <f>_xlfn.XLOOKUP(A562,'Patient Health Records'!A562:A1561,'Patient Health Records'!T562:T1561,"Not Found")</f>
        <v>1</v>
      </c>
      <c r="S562" s="100" t="b" cm="1">
        <f t="array" ref="S562">_xlfn.SWITCH(R562, "Yes", TRUE, "No", FALSE, R562)</f>
        <v>1</v>
      </c>
      <c r="T562" s="100" t="str">
        <f>_xlfn.XLOOKUP(A562,'Patient Health Records'!A:A,'Patient Health Records'!V:V,"Not Found")</f>
        <v>Diabetes</v>
      </c>
      <c r="U562" s="100" t="str">
        <f>_xlfn.XLOOKUP(A562,'Patient Health Records'!A:A,'Patient Health Records'!X:X,"Not Found")</f>
        <v>Critical</v>
      </c>
      <c r="V562" s="100" t="b">
        <f>_xlfn.XLOOKUP(A562,'Billing Details'!A:A,'Billing Details'!K:K,"Not Found")</f>
        <v>1</v>
      </c>
      <c r="W562" s="100" t="str">
        <f>_xlfn.XLOOKUP(A562,'Billing Details'!A:A,'Billing Details'!J:J,"Not Found")</f>
        <v>Cigna</v>
      </c>
      <c r="X562" s="100" t="b">
        <f>_xlfn.XLOOKUP(A562,'Patient Health Records'!A:A,'Patient Health Records'!P:P,"Not Found")</f>
        <v>0</v>
      </c>
      <c r="Y562" s="100" t="b" cm="1">
        <f t="array" ref="Y562">_xlfn.SWITCH(X562, "Yes", TRUE, "No", FALSE, X562)</f>
        <v>0</v>
      </c>
      <c r="Z562" s="100" t="b">
        <f>_xlfn.XLOOKUP(A562,'Patient Health Records'!A:A,'Patient Health Records'!T:T,"Not Found")</f>
        <v>1</v>
      </c>
      <c r="AA562" s="100" t="b" cm="1">
        <f t="array" ref="AA562">_xlfn.SWITCH(Z562, "Yes", TRUE, "No", FALSE, Z562)</f>
        <v>1</v>
      </c>
      <c r="AB562" s="100" t="b">
        <f>_xlfn.XLOOKUP(A562,'Patient Health Records'!A:A,'Patient Health Records'!K:K,"Not Found")</f>
        <v>0</v>
      </c>
      <c r="AC562" s="100" t="b" cm="1">
        <f t="array" ref="AC562">_xlfn.SWITCH(AB562, "Yes", TRUE, "No", FALSE, AB562)</f>
        <v>0</v>
      </c>
    </row>
    <row r="563" spans="1:29">
      <c r="A563" s="2" t="s">
        <v>911</v>
      </c>
      <c r="B563" s="100" t="str">
        <f>_xlfn.XLOOKUP(A563,'Patient Demographics'!A563:A1562,'Patient Demographics'!H563:H1562,"Not Found")</f>
        <v>Adult</v>
      </c>
      <c r="C563" s="100" t="str">
        <f>_xlfn.XLOOKUP(A563,'Patient Demographics'!A563:A1562,'Patient Demographics'!L563:L1562,"Not Found")</f>
        <v>West</v>
      </c>
      <c r="D563" s="100" t="str">
        <f>_xlfn.XLOOKUP(A563,'Patient Demographics'!A:A,'Patient Demographics'!J:J,"Not Found")</f>
        <v>Maharashtra</v>
      </c>
      <c r="E563" s="100">
        <f>_xlfn.XLOOKUP(A563,'Billing Details'!A563:A1562,'Billing Details'!E563:E1562,"Not Found")</f>
        <v>12000</v>
      </c>
      <c r="F563" s="100">
        <f>_xlfn.XLOOKUP(A563,'Billing Details'!A563:A1562,'Billing Details'!M563:M1562,"Not Found")</f>
        <v>0</v>
      </c>
      <c r="G563" s="100">
        <f>_xlfn.XLOOKUP(A563,'Patient Health Records'!A563:A1562,'Patient Health Records'!G563:G1562,"Not Found")</f>
        <v>94.9</v>
      </c>
      <c r="H563" s="17" t="str">
        <f>_xlfn.XLOOKUP(A563,'Patient Demographics'!A563:A1562,'Patient Demographics'!C563:C1562,"Not Found")</f>
        <v>Female</v>
      </c>
      <c r="I563" s="100" t="str">
        <f>_xlfn.XLOOKUP(A563,'Patient Health Records'!A563:A1562,'Patient Health Records'!B563:B1562,"Not Found")</f>
        <v>A-</v>
      </c>
      <c r="J563" s="100" t="b">
        <f>_xlfn.XLOOKUP(A563,'Patient Health Records'!A563:A1562,'Patient Health Records'!H563:H1562,"Not Found")</f>
        <v>0</v>
      </c>
      <c r="K563" s="100" t="b">
        <f>_xlfn.XLOOKUP(A563,'Patient Health Records'!A563:A1562,'Patient Health Records'!J563:J1562,"Not Found")</f>
        <v>0</v>
      </c>
      <c r="L563" s="100" t="b">
        <f>_xlfn.XLOOKUP(A563,'Billing Details'!A:A,'Billing Details'!K:K,"Not Found")</f>
        <v>0</v>
      </c>
      <c r="M563" s="100" t="str">
        <f>_xlfn.XLOOKUP(A563,'Patient Education'!A:A,'Patient Education'!B:B,"Not Found")</f>
        <v>Master's Degree</v>
      </c>
      <c r="N563" s="100" t="str">
        <f>_xlfn.XLOOKUP(A563,'Patient Education'!A:A,'Patient Education'!C:C,"None")</f>
        <v>Software Engineer</v>
      </c>
      <c r="O563" s="100">
        <f>_xlfn.XLOOKUP(A563,'Patient Demographics'!A:A,'Patient Demographics'!I:I,"Not Found")</f>
        <v>25</v>
      </c>
      <c r="P563" s="100" t="str" cm="1">
        <f t="array" ref="P563">_xlfn.IFS(
 O563 &lt;= 2, "Very Low",
 O563 &lt;= 5, "Low",
 O563 &lt;= 10, "Lower-Middle",
 O563 &lt;= 25, "Middle",
 O563 &lt;= 50, "Upper-Middle",
 O563 &lt;= 100, "High",
 O563 &lt;= 200, "Very High",
 O563 &lt;= 400, "Ultra High"
)</f>
        <v>Middle</v>
      </c>
      <c r="Q563" s="33">
        <f>_xlfn.XLOOKUP(A563,'Patient Health Records'!A:A,'Patient Health Records'!E:E,"Not Found")</f>
        <v>29.952026259310696</v>
      </c>
      <c r="R563" s="100" t="b">
        <f>_xlfn.XLOOKUP(A563,'Patient Health Records'!A563:A1562,'Patient Health Records'!T563:T1562,"Not Found")</f>
        <v>1</v>
      </c>
      <c r="S563" s="100" t="b" cm="1">
        <f t="array" ref="S563">_xlfn.SWITCH(R563, "Yes", TRUE, "No", FALSE, R563)</f>
        <v>1</v>
      </c>
      <c r="T563" s="100" t="str">
        <f>_xlfn.XLOOKUP(A563,'Patient Health Records'!A:A,'Patient Health Records'!V:V,"Not Found")</f>
        <v>Heart Attack</v>
      </c>
      <c r="U563" s="100" t="str">
        <f>_xlfn.XLOOKUP(A563,'Patient Health Records'!A:A,'Patient Health Records'!X:X,"Not Found")</f>
        <v>Ongoing Treatment</v>
      </c>
      <c r="V563" s="100" t="b">
        <f>_xlfn.XLOOKUP(A563,'Billing Details'!A:A,'Billing Details'!K:K,"Not Found")</f>
        <v>0</v>
      </c>
      <c r="W563" s="100">
        <f>_xlfn.XLOOKUP(A563,'Billing Details'!A:A,'Billing Details'!J:J,"Not Found")</f>
        <v>0</v>
      </c>
      <c r="X563" s="100" t="b">
        <f>_xlfn.XLOOKUP(A563,'Patient Health Records'!A:A,'Patient Health Records'!P:P,"Not Found")</f>
        <v>1</v>
      </c>
      <c r="Y563" s="100" t="b" cm="1">
        <f t="array" ref="Y563">_xlfn.SWITCH(X563, "Yes", TRUE, "No", FALSE, X563)</f>
        <v>1</v>
      </c>
      <c r="Z563" s="100" t="b">
        <f>_xlfn.XLOOKUP(A563,'Patient Health Records'!A:A,'Patient Health Records'!T:T,"Not Found")</f>
        <v>1</v>
      </c>
      <c r="AA563" s="100" t="b" cm="1">
        <f t="array" ref="AA563">_xlfn.SWITCH(Z563, "Yes", TRUE, "No", FALSE, Z563)</f>
        <v>1</v>
      </c>
      <c r="AB563" s="100" t="b">
        <f>_xlfn.XLOOKUP(A563,'Patient Health Records'!A:A,'Patient Health Records'!K:K,"Not Found")</f>
        <v>0</v>
      </c>
      <c r="AC563" s="100" t="b" cm="1">
        <f t="array" ref="AC563">_xlfn.SWITCH(AB563, "Yes", TRUE, "No", FALSE, AB563)</f>
        <v>0</v>
      </c>
    </row>
    <row r="564" spans="1:29">
      <c r="A564" s="2" t="s">
        <v>912</v>
      </c>
      <c r="B564" s="100" t="str">
        <f>_xlfn.XLOOKUP(A564,'Patient Demographics'!A564:A1563,'Patient Demographics'!H564:H1563,"Not Found")</f>
        <v>Adult</v>
      </c>
      <c r="C564" s="100" t="str">
        <f>_xlfn.XLOOKUP(A564,'Patient Demographics'!A564:A1563,'Patient Demographics'!L564:L1563,"Not Found")</f>
        <v>North</v>
      </c>
      <c r="D564" s="100" t="str">
        <f>_xlfn.XLOOKUP(A564,'Patient Demographics'!A:A,'Patient Demographics'!J:J,"Not Found")</f>
        <v>Punjab</v>
      </c>
      <c r="E564" s="100">
        <f>_xlfn.XLOOKUP(A564,'Billing Details'!A564:A1563,'Billing Details'!E564:E1563,"Not Found")</f>
        <v>30000</v>
      </c>
      <c r="F564" s="100">
        <f>_xlfn.XLOOKUP(A564,'Billing Details'!A564:A1563,'Billing Details'!M564:M1563,"Not Found")</f>
        <v>15006.119999999999</v>
      </c>
      <c r="G564" s="100">
        <f>_xlfn.XLOOKUP(A564,'Patient Health Records'!A564:A1563,'Patient Health Records'!G564:G1563,"Not Found")</f>
        <v>69.2</v>
      </c>
      <c r="H564" s="17" t="str">
        <f>_xlfn.XLOOKUP(A564,'Patient Demographics'!A564:A1563,'Patient Demographics'!C564:C1563,"Not Found")</f>
        <v>Female</v>
      </c>
      <c r="I564" s="100" t="str">
        <f>_xlfn.XLOOKUP(A564,'Patient Health Records'!A564:A1563,'Patient Health Records'!B564:B1563,"Not Found")</f>
        <v>AB-</v>
      </c>
      <c r="J564" s="100" t="b">
        <f>_xlfn.XLOOKUP(A564,'Patient Health Records'!A564:A1563,'Patient Health Records'!H564:H1563,"Not Found")</f>
        <v>1</v>
      </c>
      <c r="K564" s="100" t="b">
        <f>_xlfn.XLOOKUP(A564,'Patient Health Records'!A564:A1563,'Patient Health Records'!J564:J1563,"Not Found")</f>
        <v>1</v>
      </c>
      <c r="L564" s="100" t="b">
        <f>_xlfn.XLOOKUP(A564,'Billing Details'!A:A,'Billing Details'!K:K,"Not Found")</f>
        <v>1</v>
      </c>
      <c r="M564" s="100" t="str">
        <f>_xlfn.XLOOKUP(A564,'Patient Education'!A:A,'Patient Education'!B:B,"Not Found")</f>
        <v>Post-graduate</v>
      </c>
      <c r="N564" s="100" t="str">
        <f>_xlfn.XLOOKUP(A564,'Patient Education'!A:A,'Patient Education'!C:C,"None")</f>
        <v>Professor</v>
      </c>
      <c r="O564" s="100">
        <f>_xlfn.XLOOKUP(A564,'Patient Demographics'!A:A,'Patient Demographics'!I:I,"Not Found")</f>
        <v>15</v>
      </c>
      <c r="P564" s="100" t="str" cm="1">
        <f t="array" ref="P564">_xlfn.IFS(
 O564 &lt;= 2, "Very Low",
 O564 &lt;= 5, "Low",
 O564 &lt;= 10, "Lower-Middle",
 O564 &lt;= 25, "Middle",
 O564 &lt;= 50, "Upper-Middle",
 O564 &lt;= 100, "High",
 O564 &lt;= 200, "Very High",
 O564 &lt;= 400, "Ultra High"
)</f>
        <v>Middle</v>
      </c>
      <c r="Q564" s="33">
        <f>_xlfn.XLOOKUP(A564,'Patient Health Records'!A:A,'Patient Health Records'!E:E,"Not Found")</f>
        <v>25.11249818551314</v>
      </c>
      <c r="R564" s="100" t="b">
        <f>_xlfn.XLOOKUP(A564,'Patient Health Records'!A564:A1563,'Patient Health Records'!T564:T1563,"Not Found")</f>
        <v>0</v>
      </c>
      <c r="S564" s="100" t="b" cm="1">
        <f t="array" ref="S564">_xlfn.SWITCH(R564, "Yes", TRUE, "No", FALSE, R564)</f>
        <v>0</v>
      </c>
      <c r="T564" s="100" t="str">
        <f>_xlfn.XLOOKUP(A564,'Patient Health Records'!A:A,'Patient Health Records'!V:V,"Not Found")</f>
        <v>Kidney Stones</v>
      </c>
      <c r="U564" s="100" t="str">
        <f>_xlfn.XLOOKUP(A564,'Patient Health Records'!A:A,'Patient Health Records'!X:X,"Not Found")</f>
        <v>Recovered</v>
      </c>
      <c r="V564" s="100" t="b">
        <f>_xlfn.XLOOKUP(A564,'Billing Details'!A:A,'Billing Details'!K:K,"Not Found")</f>
        <v>1</v>
      </c>
      <c r="W564" s="100" t="str">
        <f>_xlfn.XLOOKUP(A564,'Billing Details'!A:A,'Billing Details'!J:J,"Not Found")</f>
        <v>Aetna</v>
      </c>
      <c r="X564" s="100" t="b">
        <f>_xlfn.XLOOKUP(A564,'Patient Health Records'!A:A,'Patient Health Records'!P:P,"Not Found")</f>
        <v>0</v>
      </c>
      <c r="Y564" s="100" t="b" cm="1">
        <f t="array" ref="Y564">_xlfn.SWITCH(X564, "Yes", TRUE, "No", FALSE, X564)</f>
        <v>0</v>
      </c>
      <c r="Z564" s="100" t="b">
        <f>_xlfn.XLOOKUP(A564,'Patient Health Records'!A:A,'Patient Health Records'!T:T,"Not Found")</f>
        <v>0</v>
      </c>
      <c r="AA564" s="100" t="b" cm="1">
        <f t="array" ref="AA564">_xlfn.SWITCH(Z564, "Yes", TRUE, "No", FALSE, Z564)</f>
        <v>0</v>
      </c>
      <c r="AB564" s="100" t="b">
        <f>_xlfn.XLOOKUP(A564,'Patient Health Records'!A:A,'Patient Health Records'!K:K,"Not Found")</f>
        <v>0</v>
      </c>
      <c r="AC564" s="100" t="b" cm="1">
        <f t="array" ref="AC564">_xlfn.SWITCH(AB564, "Yes", TRUE, "No", FALSE, AB564)</f>
        <v>0</v>
      </c>
    </row>
    <row r="565" spans="1:29">
      <c r="A565" s="2" t="s">
        <v>913</v>
      </c>
      <c r="B565" s="100" t="str">
        <f>_xlfn.XLOOKUP(A565,'Patient Demographics'!A565:A1564,'Patient Demographics'!H565:H1564,"Not Found")</f>
        <v>Adult</v>
      </c>
      <c r="C565" s="100" t="str">
        <f>_xlfn.XLOOKUP(A565,'Patient Demographics'!A565:A1564,'Patient Demographics'!L565:L1564,"Not Found")</f>
        <v>West</v>
      </c>
      <c r="D565" s="100" t="str">
        <f>_xlfn.XLOOKUP(A565,'Patient Demographics'!A:A,'Patient Demographics'!J:J,"Not Found")</f>
        <v>Maharashtra</v>
      </c>
      <c r="E565" s="100">
        <f>_xlfn.XLOOKUP(A565,'Billing Details'!A565:A1564,'Billing Details'!E565:E1564,"Not Found")</f>
        <v>60000</v>
      </c>
      <c r="F565" s="100">
        <f>_xlfn.XLOOKUP(A565,'Billing Details'!A565:A1564,'Billing Details'!M565:M1564,"Not Found")</f>
        <v>38081.199999999997</v>
      </c>
      <c r="G565" s="100">
        <f>_xlfn.XLOOKUP(A565,'Patient Health Records'!A565:A1564,'Patient Health Records'!G565:G1564,"Not Found")</f>
        <v>79.599999999999994</v>
      </c>
      <c r="H565" s="17" t="str">
        <f>_xlfn.XLOOKUP(A565,'Patient Demographics'!A565:A1564,'Patient Demographics'!C565:C1564,"Not Found")</f>
        <v>Male</v>
      </c>
      <c r="I565" s="100" t="str">
        <f>_xlfn.XLOOKUP(A565,'Patient Health Records'!A565:A1564,'Patient Health Records'!B565:B1564,"Not Found")</f>
        <v>O-</v>
      </c>
      <c r="J565" s="100" t="b">
        <f>_xlfn.XLOOKUP(A565,'Patient Health Records'!A565:A1564,'Patient Health Records'!H565:H1564,"Not Found")</f>
        <v>0</v>
      </c>
      <c r="K565" s="100" t="b">
        <f>_xlfn.XLOOKUP(A565,'Patient Health Records'!A565:A1564,'Patient Health Records'!J565:J1564,"Not Found")</f>
        <v>1</v>
      </c>
      <c r="L565" s="100" t="b">
        <f>_xlfn.XLOOKUP(A565,'Billing Details'!A:A,'Billing Details'!K:K,"Not Found")</f>
        <v>1</v>
      </c>
      <c r="M565" s="100" t="str">
        <f>_xlfn.XLOOKUP(A565,'Patient Education'!A:A,'Patient Education'!B:B,"Not Found")</f>
        <v>Post-graduate</v>
      </c>
      <c r="N565" s="100" t="str">
        <f>_xlfn.XLOOKUP(A565,'Patient Education'!A:A,'Patient Education'!C:C,"None")</f>
        <v>Scientist</v>
      </c>
      <c r="O565" s="100">
        <f>_xlfn.XLOOKUP(A565,'Patient Demographics'!A:A,'Patient Demographics'!I:I,"Not Found")</f>
        <v>5</v>
      </c>
      <c r="P565" s="100" t="str" cm="1">
        <f t="array" ref="P565">_xlfn.IFS(
 O565 &lt;= 2, "Very Low",
 O565 &lt;= 5, "Low",
 O565 &lt;= 10, "Lower-Middle",
 O565 &lt;= 25, "Middle",
 O565 &lt;= 50, "Upper-Middle",
 O565 &lt;= 100, "High",
 O565 &lt;= 200, "Very High",
 O565 &lt;= 400, "Ultra High"
)</f>
        <v>Low</v>
      </c>
      <c r="Q565" s="33">
        <f>_xlfn.XLOOKUP(A565,'Patient Health Records'!A:A,'Patient Health Records'!E:E,"Not Found")</f>
        <v>29.237832874196513</v>
      </c>
      <c r="R565" s="100" t="b">
        <f>_xlfn.XLOOKUP(A565,'Patient Health Records'!A565:A1564,'Patient Health Records'!T565:T1564,"Not Found")</f>
        <v>1</v>
      </c>
      <c r="S565" s="100" t="b" cm="1">
        <f t="array" ref="S565">_xlfn.SWITCH(R565, "Yes", TRUE, "No", FALSE, R565)</f>
        <v>1</v>
      </c>
      <c r="T565" s="100" t="str">
        <f>_xlfn.XLOOKUP(A565,'Patient Health Records'!A:A,'Patient Health Records'!V:V,"Not Found")</f>
        <v>Heart Attack</v>
      </c>
      <c r="U565" s="100" t="str">
        <f>_xlfn.XLOOKUP(A565,'Patient Health Records'!A:A,'Patient Health Records'!X:X,"Not Found")</f>
        <v>Recovered</v>
      </c>
      <c r="V565" s="100" t="b">
        <f>_xlfn.XLOOKUP(A565,'Billing Details'!A:A,'Billing Details'!K:K,"Not Found")</f>
        <v>1</v>
      </c>
      <c r="W565" s="100" t="str">
        <f>_xlfn.XLOOKUP(A565,'Billing Details'!A:A,'Billing Details'!J:J,"Not Found")</f>
        <v>Cigna</v>
      </c>
      <c r="X565" s="100" t="b">
        <f>_xlfn.XLOOKUP(A565,'Patient Health Records'!A:A,'Patient Health Records'!P:P,"Not Found")</f>
        <v>1</v>
      </c>
      <c r="Y565" s="100" t="b" cm="1">
        <f t="array" ref="Y565">_xlfn.SWITCH(X565, "Yes", TRUE, "No", FALSE, X565)</f>
        <v>1</v>
      </c>
      <c r="Z565" s="100" t="b">
        <f>_xlfn.XLOOKUP(A565,'Patient Health Records'!A:A,'Patient Health Records'!T:T,"Not Found")</f>
        <v>1</v>
      </c>
      <c r="AA565" s="100" t="b" cm="1">
        <f t="array" ref="AA565">_xlfn.SWITCH(Z565, "Yes", TRUE, "No", FALSE, Z565)</f>
        <v>1</v>
      </c>
      <c r="AB565" s="100" t="b">
        <f>_xlfn.XLOOKUP(A565,'Patient Health Records'!A:A,'Patient Health Records'!K:K,"Not Found")</f>
        <v>0</v>
      </c>
      <c r="AC565" s="100" t="b" cm="1">
        <f t="array" ref="AC565">_xlfn.SWITCH(AB565, "Yes", TRUE, "No", FALSE, AB565)</f>
        <v>0</v>
      </c>
    </row>
    <row r="566" spans="1:29">
      <c r="A566" s="2" t="s">
        <v>914</v>
      </c>
      <c r="B566" s="100" t="str">
        <f>_xlfn.XLOOKUP(A566,'Patient Demographics'!A566:A1565,'Patient Demographics'!H566:H1565,"Not Found")</f>
        <v>Middle-aged</v>
      </c>
      <c r="C566" s="100" t="str">
        <f>_xlfn.XLOOKUP(A566,'Patient Demographics'!A566:A1565,'Patient Demographics'!L566:L1565,"Not Found")</f>
        <v>South</v>
      </c>
      <c r="D566" s="100" t="str">
        <f>_xlfn.XLOOKUP(A566,'Patient Demographics'!A:A,'Patient Demographics'!J:J,"Not Found")</f>
        <v>Tamil Nadu</v>
      </c>
      <c r="E566" s="100">
        <f>_xlfn.XLOOKUP(A566,'Billing Details'!A566:A1565,'Billing Details'!E566:E1565,"Not Found")</f>
        <v>100</v>
      </c>
      <c r="F566" s="100">
        <f>_xlfn.XLOOKUP(A566,'Billing Details'!A566:A1565,'Billing Details'!M566:M1565,"Not Found")</f>
        <v>57.68</v>
      </c>
      <c r="G566" s="100">
        <f>_xlfn.XLOOKUP(A566,'Patient Health Records'!A566:A1565,'Patient Health Records'!G566:G1565,"Not Found")</f>
        <v>90.9</v>
      </c>
      <c r="H566" s="17" t="str">
        <f>_xlfn.XLOOKUP(A566,'Patient Demographics'!A566:A1565,'Patient Demographics'!C566:C1565,"Not Found")</f>
        <v>Male</v>
      </c>
      <c r="I566" s="100" t="str">
        <f>_xlfn.XLOOKUP(A566,'Patient Health Records'!A566:A1565,'Patient Health Records'!B566:B1565,"Not Found")</f>
        <v>B-</v>
      </c>
      <c r="J566" s="100" t="b">
        <f>_xlfn.XLOOKUP(A566,'Patient Health Records'!A566:A1565,'Patient Health Records'!H566:H1565,"Not Found")</f>
        <v>1</v>
      </c>
      <c r="K566" s="100" t="b">
        <f>_xlfn.XLOOKUP(A566,'Patient Health Records'!A566:A1565,'Patient Health Records'!J566:J1565,"Not Found")</f>
        <v>1</v>
      </c>
      <c r="L566" s="100" t="b">
        <f>_xlfn.XLOOKUP(A566,'Billing Details'!A:A,'Billing Details'!K:K,"Not Found")</f>
        <v>1</v>
      </c>
      <c r="M566" s="100" t="str">
        <f>_xlfn.XLOOKUP(A566,'Patient Education'!A:A,'Patient Education'!B:B,"Not Found")</f>
        <v>Bachelor's Degree</v>
      </c>
      <c r="N566" s="100" t="str">
        <f>_xlfn.XLOOKUP(A566,'Patient Education'!A:A,'Patient Education'!C:C,"None")</f>
        <v>Nurse</v>
      </c>
      <c r="O566" s="100">
        <f>_xlfn.XLOOKUP(A566,'Patient Demographics'!A:A,'Patient Demographics'!I:I,"Not Found")</f>
        <v>7</v>
      </c>
      <c r="P566" s="100" t="str" cm="1">
        <f t="array" ref="P566">_xlfn.IFS(
 O566 &lt;= 2, "Very Low",
 O566 &lt;= 5, "Low",
 O566 &lt;= 10, "Lower-Middle",
 O566 &lt;= 25, "Middle",
 O566 &lt;= 50, "Upper-Middle",
 O566 &lt;= 100, "High",
 O566 &lt;= 200, "Very High",
 O566 &lt;= 400, "Ultra High"
)</f>
        <v>Lower-Middle</v>
      </c>
      <c r="Q566" s="33">
        <f>_xlfn.XLOOKUP(A566,'Patient Health Records'!A:A,'Patient Health Records'!E:E,"Not Found")</f>
        <v>34.212804396100722</v>
      </c>
      <c r="R566" s="100" t="b">
        <f>_xlfn.XLOOKUP(A566,'Patient Health Records'!A566:A1565,'Patient Health Records'!T566:T1565,"Not Found")</f>
        <v>1</v>
      </c>
      <c r="S566" s="100" t="b" cm="1">
        <f t="array" ref="S566">_xlfn.SWITCH(R566, "Yes", TRUE, "No", FALSE, R566)</f>
        <v>1</v>
      </c>
      <c r="T566" s="100" t="str">
        <f>_xlfn.XLOOKUP(A566,'Patient Health Records'!A:A,'Patient Health Records'!V:V,"Not Found")</f>
        <v>Heart Attack</v>
      </c>
      <c r="U566" s="100" t="str">
        <f>_xlfn.XLOOKUP(A566,'Patient Health Records'!A:A,'Patient Health Records'!X:X,"Not Found")</f>
        <v>Recovered</v>
      </c>
      <c r="V566" s="100" t="b">
        <f>_xlfn.XLOOKUP(A566,'Billing Details'!A:A,'Billing Details'!K:K,"Not Found")</f>
        <v>1</v>
      </c>
      <c r="W566" s="100" t="str">
        <f>_xlfn.XLOOKUP(A566,'Billing Details'!A:A,'Billing Details'!J:J,"Not Found")</f>
        <v>Medicare</v>
      </c>
      <c r="X566" s="100" t="b">
        <f>_xlfn.XLOOKUP(A566,'Patient Health Records'!A:A,'Patient Health Records'!P:P,"Not Found")</f>
        <v>1</v>
      </c>
      <c r="Y566" s="100" t="b" cm="1">
        <f t="array" ref="Y566">_xlfn.SWITCH(X566, "Yes", TRUE, "No", FALSE, X566)</f>
        <v>1</v>
      </c>
      <c r="Z566" s="100" t="b">
        <f>_xlfn.XLOOKUP(A566,'Patient Health Records'!A:A,'Patient Health Records'!T:T,"Not Found")</f>
        <v>1</v>
      </c>
      <c r="AA566" s="100" t="b" cm="1">
        <f t="array" ref="AA566">_xlfn.SWITCH(Z566, "Yes", TRUE, "No", FALSE, Z566)</f>
        <v>1</v>
      </c>
      <c r="AB566" s="100" t="b">
        <f>_xlfn.XLOOKUP(A566,'Patient Health Records'!A:A,'Patient Health Records'!K:K,"Not Found")</f>
        <v>1</v>
      </c>
      <c r="AC566" s="100" t="b" cm="1">
        <f t="array" ref="AC566">_xlfn.SWITCH(AB566, "Yes", TRUE, "No", FALSE, AB566)</f>
        <v>1</v>
      </c>
    </row>
    <row r="567" spans="1:29">
      <c r="A567" s="2" t="s">
        <v>915</v>
      </c>
      <c r="B567" s="100" t="str">
        <f>_xlfn.XLOOKUP(A567,'Patient Demographics'!A567:A1566,'Patient Demographics'!H567:H1566,"Not Found")</f>
        <v>Adult</v>
      </c>
      <c r="C567" s="100" t="str">
        <f>_xlfn.XLOOKUP(A567,'Patient Demographics'!A567:A1566,'Patient Demographics'!L567:L1566,"Not Found")</f>
        <v>South</v>
      </c>
      <c r="D567" s="100" t="str">
        <f>_xlfn.XLOOKUP(A567,'Patient Demographics'!A:A,'Patient Demographics'!J:J,"Not Found")</f>
        <v>Kerala</v>
      </c>
      <c r="E567" s="100">
        <f>_xlfn.XLOOKUP(A567,'Billing Details'!A567:A1566,'Billing Details'!E567:E1566,"Not Found")</f>
        <v>32000</v>
      </c>
      <c r="F567" s="100">
        <f>_xlfn.XLOOKUP(A567,'Billing Details'!A567:A1566,'Billing Details'!M567:M1566,"Not Found")</f>
        <v>24633.200000000001</v>
      </c>
      <c r="G567" s="100">
        <f>_xlfn.XLOOKUP(A567,'Patient Health Records'!A567:A1566,'Patient Health Records'!G567:G1566,"Not Found")</f>
        <v>87.1</v>
      </c>
      <c r="H567" s="17" t="str">
        <f>_xlfn.XLOOKUP(A567,'Patient Demographics'!A567:A1566,'Patient Demographics'!C567:C1566,"Not Found")</f>
        <v>Female</v>
      </c>
      <c r="I567" s="100" t="str">
        <f>_xlfn.XLOOKUP(A567,'Patient Health Records'!A567:A1566,'Patient Health Records'!B567:B1566,"Not Found")</f>
        <v>B-</v>
      </c>
      <c r="J567" s="100" t="b">
        <f>_xlfn.XLOOKUP(A567,'Patient Health Records'!A567:A1566,'Patient Health Records'!H567:H1566,"Not Found")</f>
        <v>0</v>
      </c>
      <c r="K567" s="100" t="b">
        <f>_xlfn.XLOOKUP(A567,'Patient Health Records'!A567:A1566,'Patient Health Records'!J567:J1566,"Not Found")</f>
        <v>0</v>
      </c>
      <c r="L567" s="100" t="b">
        <f>_xlfn.XLOOKUP(A567,'Billing Details'!A:A,'Billing Details'!K:K,"Not Found")</f>
        <v>1</v>
      </c>
      <c r="M567" s="100" t="str">
        <f>_xlfn.XLOOKUP(A567,'Patient Education'!A:A,'Patient Education'!B:B,"Not Found")</f>
        <v>Uneducated</v>
      </c>
      <c r="N567" s="100" t="str">
        <f>_xlfn.XLOOKUP(A567,'Patient Education'!A:A,'Patient Education'!C:C,"None")</f>
        <v>Unemployed</v>
      </c>
      <c r="O567" s="100">
        <f>_xlfn.XLOOKUP(A567,'Patient Demographics'!A:A,'Patient Demographics'!I:I,"Not Found")</f>
        <v>30</v>
      </c>
      <c r="P567" s="100" t="str" cm="1">
        <f t="array" ref="P567">_xlfn.IFS(
 O567 &lt;= 2, "Very Low",
 O567 &lt;= 5, "Low",
 O567 &lt;= 10, "Lower-Middle",
 O567 &lt;= 25, "Middle",
 O567 &lt;= 50, "Upper-Middle",
 O567 &lt;= 100, "High",
 O567 &lt;= 200, "Very High",
 O567 &lt;= 400, "Ultra High"
)</f>
        <v>Upper-Middle</v>
      </c>
      <c r="Q567" s="33">
        <f>_xlfn.XLOOKUP(A567,'Patient Health Records'!A:A,'Patient Health Records'!E:E,"Not Found")</f>
        <v>28.440816326530609</v>
      </c>
      <c r="R567" s="100" t="b">
        <f>_xlfn.XLOOKUP(A567,'Patient Health Records'!A567:A1566,'Patient Health Records'!T567:T1566,"Not Found")</f>
        <v>1</v>
      </c>
      <c r="S567" s="100" t="b" cm="1">
        <f t="array" ref="S567">_xlfn.SWITCH(R567, "Yes", TRUE, "No", FALSE, R567)</f>
        <v>1</v>
      </c>
      <c r="T567" s="100" t="str">
        <f>_xlfn.XLOOKUP(A567,'Patient Health Records'!A:A,'Patient Health Records'!V:V,"Not Found")</f>
        <v>Heart Disease</v>
      </c>
      <c r="U567" s="100" t="str">
        <f>_xlfn.XLOOKUP(A567,'Patient Health Records'!A:A,'Patient Health Records'!X:X,"Not Found")</f>
        <v>Critical</v>
      </c>
      <c r="V567" s="100" t="b">
        <f>_xlfn.XLOOKUP(A567,'Billing Details'!A:A,'Billing Details'!K:K,"Not Found")</f>
        <v>1</v>
      </c>
      <c r="W567" s="100" t="str">
        <f>_xlfn.XLOOKUP(A567,'Billing Details'!A:A,'Billing Details'!J:J,"Not Found")</f>
        <v>Blue Cross</v>
      </c>
      <c r="X567" s="100" t="b">
        <f>_xlfn.XLOOKUP(A567,'Patient Health Records'!A:A,'Patient Health Records'!P:P,"Not Found")</f>
        <v>1</v>
      </c>
      <c r="Y567" s="100" t="b" cm="1">
        <f t="array" ref="Y567">_xlfn.SWITCH(X567, "Yes", TRUE, "No", FALSE, X567)</f>
        <v>1</v>
      </c>
      <c r="Z567" s="100" t="b">
        <f>_xlfn.XLOOKUP(A567,'Patient Health Records'!A:A,'Patient Health Records'!T:T,"Not Found")</f>
        <v>1</v>
      </c>
      <c r="AA567" s="100" t="b" cm="1">
        <f t="array" ref="AA567">_xlfn.SWITCH(Z567, "Yes", TRUE, "No", FALSE, Z567)</f>
        <v>1</v>
      </c>
      <c r="AB567" s="100" t="b">
        <f>_xlfn.XLOOKUP(A567,'Patient Health Records'!A:A,'Patient Health Records'!K:K,"Not Found")</f>
        <v>0</v>
      </c>
      <c r="AC567" s="100" t="b" cm="1">
        <f t="array" ref="AC567">_xlfn.SWITCH(AB567, "Yes", TRUE, "No", FALSE, AB567)</f>
        <v>0</v>
      </c>
    </row>
    <row r="568" spans="1:29">
      <c r="A568" s="2" t="s">
        <v>917</v>
      </c>
      <c r="B568" s="100" t="str">
        <f>_xlfn.XLOOKUP(A568,'Patient Demographics'!A568:A1567,'Patient Demographics'!H568:H1567,"Not Found")</f>
        <v>Middle-aged</v>
      </c>
      <c r="C568" s="100" t="str">
        <f>_xlfn.XLOOKUP(A568,'Patient Demographics'!A568:A1567,'Patient Demographics'!L568:L1567,"Not Found")</f>
        <v>South</v>
      </c>
      <c r="D568" s="100" t="str">
        <f>_xlfn.XLOOKUP(A568,'Patient Demographics'!A:A,'Patient Demographics'!J:J,"Not Found")</f>
        <v>Kerala</v>
      </c>
      <c r="E568" s="100">
        <f>_xlfn.XLOOKUP(A568,'Billing Details'!A568:A1567,'Billing Details'!E568:E1567,"Not Found")</f>
        <v>800</v>
      </c>
      <c r="F568" s="100">
        <f>_xlfn.XLOOKUP(A568,'Billing Details'!A568:A1567,'Billing Details'!M568:M1567,"Not Found")</f>
        <v>453.8</v>
      </c>
      <c r="G568" s="100">
        <f>_xlfn.XLOOKUP(A568,'Patient Health Records'!A568:A1567,'Patient Health Records'!G568:G1567,"Not Found")</f>
        <v>72.2</v>
      </c>
      <c r="H568" s="17" t="str">
        <f>_xlfn.XLOOKUP(A568,'Patient Demographics'!A568:A1567,'Patient Demographics'!C568:C1567,"Not Found")</f>
        <v>Female</v>
      </c>
      <c r="I568" s="100" t="str">
        <f>_xlfn.XLOOKUP(A568,'Patient Health Records'!A568:A1567,'Patient Health Records'!B568:B1567,"Not Found")</f>
        <v>A-</v>
      </c>
      <c r="J568" s="100" t="b">
        <f>_xlfn.XLOOKUP(A568,'Patient Health Records'!A568:A1567,'Patient Health Records'!H568:H1567,"Not Found")</f>
        <v>1</v>
      </c>
      <c r="K568" s="100" t="b">
        <f>_xlfn.XLOOKUP(A568,'Patient Health Records'!A568:A1567,'Patient Health Records'!J568:J1567,"Not Found")</f>
        <v>0</v>
      </c>
      <c r="L568" s="100" t="b">
        <f>_xlfn.XLOOKUP(A568,'Billing Details'!A:A,'Billing Details'!K:K,"Not Found")</f>
        <v>1</v>
      </c>
      <c r="M568" s="100" t="str">
        <f>_xlfn.XLOOKUP(A568,'Patient Education'!A:A,'Patient Education'!B:B,"Not Found")</f>
        <v>Bachelor's Degree</v>
      </c>
      <c r="N568" s="100" t="str">
        <f>_xlfn.XLOOKUP(A568,'Patient Education'!A:A,'Patient Education'!C:C,"None")</f>
        <v>Teacher</v>
      </c>
      <c r="O568" s="100">
        <f>_xlfn.XLOOKUP(A568,'Patient Demographics'!A:A,'Patient Demographics'!I:I,"Not Found")</f>
        <v>5</v>
      </c>
      <c r="P568" s="100" t="str" cm="1">
        <f t="array" ref="P568">_xlfn.IFS(
 O568 &lt;= 2, "Very Low",
 O568 &lt;= 5, "Low",
 O568 &lt;= 10, "Lower-Middle",
 O568 &lt;= 25, "Middle",
 O568 &lt;= 50, "Upper-Middle",
 O568 &lt;= 100, "High",
 O568 &lt;= 200, "Very High",
 O568 &lt;= 400, "Ultra High"
)</f>
        <v>Low</v>
      </c>
      <c r="Q568" s="33">
        <f>_xlfn.XLOOKUP(A568,'Patient Health Records'!A:A,'Patient Health Records'!E:E,"Not Found")</f>
        <v>30.44358239163434</v>
      </c>
      <c r="R568" s="100" t="b">
        <f>_xlfn.XLOOKUP(A568,'Patient Health Records'!A568:A1567,'Patient Health Records'!T568:T1567,"Not Found")</f>
        <v>1</v>
      </c>
      <c r="S568" s="100" t="b" cm="1">
        <f t="array" ref="S568">_xlfn.SWITCH(R568, "Yes", TRUE, "No", FALSE, R568)</f>
        <v>1</v>
      </c>
      <c r="T568" s="100" t="str">
        <f>_xlfn.XLOOKUP(A568,'Patient Health Records'!A:A,'Patient Health Records'!V:V,"Not Found")</f>
        <v>Fractured Leg</v>
      </c>
      <c r="U568" s="100" t="str">
        <f>_xlfn.XLOOKUP(A568,'Patient Health Records'!A:A,'Patient Health Records'!X:X,"Not Found")</f>
        <v>Recovered</v>
      </c>
      <c r="V568" s="100" t="b">
        <f>_xlfn.XLOOKUP(A568,'Billing Details'!A:A,'Billing Details'!K:K,"Not Found")</f>
        <v>1</v>
      </c>
      <c r="W568" s="100" t="str">
        <f>_xlfn.XLOOKUP(A568,'Billing Details'!A:A,'Billing Details'!J:J,"Not Found")</f>
        <v>Cigna</v>
      </c>
      <c r="X568" s="100" t="b">
        <f>_xlfn.XLOOKUP(A568,'Patient Health Records'!A:A,'Patient Health Records'!P:P,"Not Found")</f>
        <v>0</v>
      </c>
      <c r="Y568" s="100" t="b" cm="1">
        <f t="array" ref="Y568">_xlfn.SWITCH(X568, "Yes", TRUE, "No", FALSE, X568)</f>
        <v>0</v>
      </c>
      <c r="Z568" s="100" t="b">
        <f>_xlfn.XLOOKUP(A568,'Patient Health Records'!A:A,'Patient Health Records'!T:T,"Not Found")</f>
        <v>1</v>
      </c>
      <c r="AA568" s="100" t="b" cm="1">
        <f t="array" ref="AA568">_xlfn.SWITCH(Z568, "Yes", TRUE, "No", FALSE, Z568)</f>
        <v>1</v>
      </c>
      <c r="AB568" s="100" t="b">
        <f>_xlfn.XLOOKUP(A568,'Patient Health Records'!A:A,'Patient Health Records'!K:K,"Not Found")</f>
        <v>0</v>
      </c>
      <c r="AC568" s="100" t="b" cm="1">
        <f t="array" ref="AC568">_xlfn.SWITCH(AB568, "Yes", TRUE, "No", FALSE, AB568)</f>
        <v>0</v>
      </c>
    </row>
    <row r="569" spans="1:29">
      <c r="A569" s="2" t="s">
        <v>918</v>
      </c>
      <c r="B569" s="100" t="str">
        <f>_xlfn.XLOOKUP(A569,'Patient Demographics'!A569:A1568,'Patient Demographics'!H569:H1568,"Not Found")</f>
        <v>Middle-aged</v>
      </c>
      <c r="C569" s="100" t="str">
        <f>_xlfn.XLOOKUP(A569,'Patient Demographics'!A569:A1568,'Patient Demographics'!L569:L1568,"Not Found")</f>
        <v>East</v>
      </c>
      <c r="D569" s="100" t="str">
        <f>_xlfn.XLOOKUP(A569,'Patient Demographics'!A:A,'Patient Demographics'!J:J,"Not Found")</f>
        <v>West Bengal</v>
      </c>
      <c r="E569" s="100">
        <f>_xlfn.XLOOKUP(A569,'Billing Details'!A569:A1568,'Billing Details'!E569:E1568,"Not Found")</f>
        <v>18000</v>
      </c>
      <c r="F569" s="100">
        <f>_xlfn.XLOOKUP(A569,'Billing Details'!A569:A1568,'Billing Details'!M569:M1568,"Not Found")</f>
        <v>0</v>
      </c>
      <c r="G569" s="100">
        <f>_xlfn.XLOOKUP(A569,'Patient Health Records'!A569:A1568,'Patient Health Records'!G569:G1568,"Not Found")</f>
        <v>69.400000000000006</v>
      </c>
      <c r="H569" s="17" t="str">
        <f>_xlfn.XLOOKUP(A569,'Patient Demographics'!A569:A1568,'Patient Demographics'!C569:C1568,"Not Found")</f>
        <v>Female</v>
      </c>
      <c r="I569" s="100" t="str">
        <f>_xlfn.XLOOKUP(A569,'Patient Health Records'!A569:A1568,'Patient Health Records'!B569:B1568,"Not Found")</f>
        <v>AB+</v>
      </c>
      <c r="J569" s="100" t="b">
        <f>_xlfn.XLOOKUP(A569,'Patient Health Records'!A569:A1568,'Patient Health Records'!H569:H1568,"Not Found")</f>
        <v>1</v>
      </c>
      <c r="K569" s="100" t="b">
        <f>_xlfn.XLOOKUP(A569,'Patient Health Records'!A569:A1568,'Patient Health Records'!J569:J1568,"Not Found")</f>
        <v>0</v>
      </c>
      <c r="L569" s="100" t="b">
        <f>_xlfn.XLOOKUP(A569,'Billing Details'!A:A,'Billing Details'!K:K,"Not Found")</f>
        <v>0</v>
      </c>
      <c r="M569" s="100" t="str">
        <f>_xlfn.XLOOKUP(A569,'Patient Education'!A:A,'Patient Education'!B:B,"Not Found")</f>
        <v>Post-graduate</v>
      </c>
      <c r="N569" s="100" t="str">
        <f>_xlfn.XLOOKUP(A569,'Patient Education'!A:A,'Patient Education'!C:C,"None")</f>
        <v>Scientist</v>
      </c>
      <c r="O569" s="100">
        <f>_xlfn.XLOOKUP(A569,'Patient Demographics'!A:A,'Patient Demographics'!I:I,"Not Found")</f>
        <v>12</v>
      </c>
      <c r="P569" s="100" t="str" cm="1">
        <f t="array" ref="P569">_xlfn.IFS(
 O569 &lt;= 2, "Very Low",
 O569 &lt;= 5, "Low",
 O569 &lt;= 10, "Lower-Middle",
 O569 &lt;= 25, "Middle",
 O569 &lt;= 50, "Upper-Middle",
 O569 &lt;= 100, "High",
 O569 &lt;= 200, "Very High",
 O569 &lt;= 400, "Ultra High"
)</f>
        <v>Middle</v>
      </c>
      <c r="Q569" s="33">
        <f>_xlfn.XLOOKUP(A569,'Patient Health Records'!A:A,'Patient Health Records'!E:E,"Not Found")</f>
        <v>28.886576482830385</v>
      </c>
      <c r="R569" s="100" t="b">
        <f>_xlfn.XLOOKUP(A569,'Patient Health Records'!A569:A1568,'Patient Health Records'!T569:T1568,"Not Found")</f>
        <v>1</v>
      </c>
      <c r="S569" s="100" t="b" cm="1">
        <f t="array" ref="S569">_xlfn.SWITCH(R569, "Yes", TRUE, "No", FALSE, R569)</f>
        <v>1</v>
      </c>
      <c r="T569" s="100" t="str">
        <f>_xlfn.XLOOKUP(A569,'Patient Health Records'!A:A,'Patient Health Records'!V:V,"Not Found")</f>
        <v>Hypertension</v>
      </c>
      <c r="U569" s="100" t="str">
        <f>_xlfn.XLOOKUP(A569,'Patient Health Records'!A:A,'Patient Health Records'!X:X,"Not Found")</f>
        <v>Critical</v>
      </c>
      <c r="V569" s="100" t="b">
        <f>_xlfn.XLOOKUP(A569,'Billing Details'!A:A,'Billing Details'!K:K,"Not Found")</f>
        <v>0</v>
      </c>
      <c r="W569" s="100">
        <f>_xlfn.XLOOKUP(A569,'Billing Details'!A:A,'Billing Details'!J:J,"Not Found")</f>
        <v>0</v>
      </c>
      <c r="X569" s="100" t="b">
        <f>_xlfn.XLOOKUP(A569,'Patient Health Records'!A:A,'Patient Health Records'!P:P,"Not Found")</f>
        <v>1</v>
      </c>
      <c r="Y569" s="100" t="b" cm="1">
        <f t="array" ref="Y569">_xlfn.SWITCH(X569, "Yes", TRUE, "No", FALSE, X569)</f>
        <v>1</v>
      </c>
      <c r="Z569" s="100" t="b">
        <f>_xlfn.XLOOKUP(A569,'Patient Health Records'!A:A,'Patient Health Records'!T:T,"Not Found")</f>
        <v>1</v>
      </c>
      <c r="AA569" s="100" t="b" cm="1">
        <f t="array" ref="AA569">_xlfn.SWITCH(Z569, "Yes", TRUE, "No", FALSE, Z569)</f>
        <v>1</v>
      </c>
      <c r="AB569" s="100" t="b">
        <f>_xlfn.XLOOKUP(A569,'Patient Health Records'!A:A,'Patient Health Records'!K:K,"Not Found")</f>
        <v>1</v>
      </c>
      <c r="AC569" s="100" t="b" cm="1">
        <f t="array" ref="AC569">_xlfn.SWITCH(AB569, "Yes", TRUE, "No", FALSE, AB569)</f>
        <v>1</v>
      </c>
    </row>
    <row r="570" spans="1:29">
      <c r="A570" s="2" t="s">
        <v>919</v>
      </c>
      <c r="B570" s="100" t="str">
        <f>_xlfn.XLOOKUP(A570,'Patient Demographics'!A570:A1569,'Patient Demographics'!H570:H1569,"Not Found")</f>
        <v>Adult</v>
      </c>
      <c r="C570" s="100" t="str">
        <f>_xlfn.XLOOKUP(A570,'Patient Demographics'!A570:A1569,'Patient Demographics'!L570:L1569,"Not Found")</f>
        <v>North</v>
      </c>
      <c r="D570" s="100" t="str">
        <f>_xlfn.XLOOKUP(A570,'Patient Demographics'!A:A,'Patient Demographics'!J:J,"Not Found")</f>
        <v>Uttar Pradesh</v>
      </c>
      <c r="E570" s="100">
        <f>_xlfn.XLOOKUP(A570,'Billing Details'!A570:A1569,'Billing Details'!E570:E1569,"Not Found")</f>
        <v>500</v>
      </c>
      <c r="F570" s="100">
        <f>_xlfn.XLOOKUP(A570,'Billing Details'!A570:A1569,'Billing Details'!M570:M1569,"Not Found")</f>
        <v>0</v>
      </c>
      <c r="G570" s="100">
        <f>_xlfn.XLOOKUP(A570,'Patient Health Records'!A570:A1569,'Patient Health Records'!G570:G1569,"Not Found")</f>
        <v>101.2</v>
      </c>
      <c r="H570" s="17" t="str">
        <f>_xlfn.XLOOKUP(A570,'Patient Demographics'!A570:A1569,'Patient Demographics'!C570:C1569,"Not Found")</f>
        <v>Male</v>
      </c>
      <c r="I570" s="100" t="str">
        <f>_xlfn.XLOOKUP(A570,'Patient Health Records'!A570:A1569,'Patient Health Records'!B570:B1569,"Not Found")</f>
        <v>A+</v>
      </c>
      <c r="J570" s="100" t="b">
        <f>_xlfn.XLOOKUP(A570,'Patient Health Records'!A570:A1569,'Patient Health Records'!H570:H1569,"Not Found")</f>
        <v>0</v>
      </c>
      <c r="K570" s="100" t="b">
        <f>_xlfn.XLOOKUP(A570,'Patient Health Records'!A570:A1569,'Patient Health Records'!J570:J1569,"Not Found")</f>
        <v>0</v>
      </c>
      <c r="L570" s="100" t="b">
        <f>_xlfn.XLOOKUP(A570,'Billing Details'!A:A,'Billing Details'!K:K,"Not Found")</f>
        <v>0</v>
      </c>
      <c r="M570" s="100" t="str">
        <f>_xlfn.XLOOKUP(A570,'Patient Education'!A:A,'Patient Education'!B:B,"Not Found")</f>
        <v>Bachelor's Degree</v>
      </c>
      <c r="N570" s="100" t="str">
        <f>_xlfn.XLOOKUP(A570,'Patient Education'!A:A,'Patient Education'!C:C,"None")</f>
        <v>Junior Executive</v>
      </c>
      <c r="O570" s="100">
        <f>_xlfn.XLOOKUP(A570,'Patient Demographics'!A:A,'Patient Demographics'!I:I,"Not Found")</f>
        <v>2</v>
      </c>
      <c r="P570" s="100" t="str" cm="1">
        <f t="array" ref="P570">_xlfn.IFS(
 O570 &lt;= 2, "Very Low",
 O570 &lt;= 5, "Low",
 O570 &lt;= 10, "Lower-Middle",
 O570 &lt;= 25, "Middle",
 O570 &lt;= 50, "Upper-Middle",
 O570 &lt;= 100, "High",
 O570 &lt;= 200, "Very High",
 O570 &lt;= 400, "Ultra High"
)</f>
        <v>Very Low</v>
      </c>
      <c r="Q570" s="33">
        <f>_xlfn.XLOOKUP(A570,'Patient Health Records'!A:A,'Patient Health Records'!E:E,"Not Found")</f>
        <v>33.813358281265664</v>
      </c>
      <c r="R570" s="100" t="b">
        <f>_xlfn.XLOOKUP(A570,'Patient Health Records'!A570:A1569,'Patient Health Records'!T570:T1569,"Not Found")</f>
        <v>1</v>
      </c>
      <c r="S570" s="100" t="b" cm="1">
        <f t="array" ref="S570">_xlfn.SWITCH(R570, "Yes", TRUE, "No", FALSE, R570)</f>
        <v>1</v>
      </c>
      <c r="T570" s="100" t="str">
        <f>_xlfn.XLOOKUP(A570,'Patient Health Records'!A:A,'Patient Health Records'!V:V,"Not Found")</f>
        <v>Diabetes</v>
      </c>
      <c r="U570" s="100" t="str">
        <f>_xlfn.XLOOKUP(A570,'Patient Health Records'!A:A,'Patient Health Records'!X:X,"Not Found")</f>
        <v>Recovered</v>
      </c>
      <c r="V570" s="100" t="b">
        <f>_xlfn.XLOOKUP(A570,'Billing Details'!A:A,'Billing Details'!K:K,"Not Found")</f>
        <v>0</v>
      </c>
      <c r="W570" s="100">
        <f>_xlfn.XLOOKUP(A570,'Billing Details'!A:A,'Billing Details'!J:J,"Not Found")</f>
        <v>0</v>
      </c>
      <c r="X570" s="100" t="b">
        <f>_xlfn.XLOOKUP(A570,'Patient Health Records'!A:A,'Patient Health Records'!P:P,"Not Found")</f>
        <v>1</v>
      </c>
      <c r="Y570" s="100" t="b" cm="1">
        <f t="array" ref="Y570">_xlfn.SWITCH(X570, "Yes", TRUE, "No", FALSE, X570)</f>
        <v>1</v>
      </c>
      <c r="Z570" s="100" t="b">
        <f>_xlfn.XLOOKUP(A570,'Patient Health Records'!A:A,'Patient Health Records'!T:T,"Not Found")</f>
        <v>1</v>
      </c>
      <c r="AA570" s="100" t="b" cm="1">
        <f t="array" ref="AA570">_xlfn.SWITCH(Z570, "Yes", TRUE, "No", FALSE, Z570)</f>
        <v>1</v>
      </c>
      <c r="AB570" s="100" t="b">
        <f>_xlfn.XLOOKUP(A570,'Patient Health Records'!A:A,'Patient Health Records'!K:K,"Not Found")</f>
        <v>1</v>
      </c>
      <c r="AC570" s="100" t="b" cm="1">
        <f t="array" ref="AC570">_xlfn.SWITCH(AB570, "Yes", TRUE, "No", FALSE, AB570)</f>
        <v>1</v>
      </c>
    </row>
    <row r="571" spans="1:29">
      <c r="A571" s="2" t="s">
        <v>921</v>
      </c>
      <c r="B571" s="100" t="str">
        <f>_xlfn.XLOOKUP(A571,'Patient Demographics'!A571:A1570,'Patient Demographics'!H571:H1570,"Not Found")</f>
        <v>Adult</v>
      </c>
      <c r="C571" s="100" t="str">
        <f>_xlfn.XLOOKUP(A571,'Patient Demographics'!A571:A1570,'Patient Demographics'!L571:L1570,"Not Found")</f>
        <v>North</v>
      </c>
      <c r="D571" s="100" t="str">
        <f>_xlfn.XLOOKUP(A571,'Patient Demographics'!A:A,'Patient Demographics'!J:J,"Not Found")</f>
        <v>Punjab</v>
      </c>
      <c r="E571" s="100">
        <f>_xlfn.XLOOKUP(A571,'Billing Details'!A571:A1570,'Billing Details'!E571:E1570,"Not Found")</f>
        <v>90000</v>
      </c>
      <c r="F571" s="100">
        <f>_xlfn.XLOOKUP(A571,'Billing Details'!A571:A1570,'Billing Details'!M571:M1570,"Not Found")</f>
        <v>46471.95</v>
      </c>
      <c r="G571" s="100">
        <f>_xlfn.XLOOKUP(A571,'Patient Health Records'!A571:A1570,'Patient Health Records'!G571:G1570,"Not Found")</f>
        <v>89.6</v>
      </c>
      <c r="H571" s="17" t="str">
        <f>_xlfn.XLOOKUP(A571,'Patient Demographics'!A571:A1570,'Patient Demographics'!C571:C1570,"Not Found")</f>
        <v>Male</v>
      </c>
      <c r="I571" s="100" t="str">
        <f>_xlfn.XLOOKUP(A571,'Patient Health Records'!A571:A1570,'Patient Health Records'!B571:B1570,"Not Found")</f>
        <v>B-</v>
      </c>
      <c r="J571" s="100" t="b">
        <f>_xlfn.XLOOKUP(A571,'Patient Health Records'!A571:A1570,'Patient Health Records'!H571:H1570,"Not Found")</f>
        <v>0</v>
      </c>
      <c r="K571" s="100" t="b">
        <f>_xlfn.XLOOKUP(A571,'Patient Health Records'!A571:A1570,'Patient Health Records'!J571:J1570,"Not Found")</f>
        <v>0</v>
      </c>
      <c r="L571" s="100" t="b">
        <f>_xlfn.XLOOKUP(A571,'Billing Details'!A:A,'Billing Details'!K:K,"Not Found")</f>
        <v>1</v>
      </c>
      <c r="M571" s="100" t="str">
        <f>_xlfn.XLOOKUP(A571,'Patient Education'!A:A,'Patient Education'!B:B,"Not Found")</f>
        <v>PhD</v>
      </c>
      <c r="N571" s="100" t="str">
        <f>_xlfn.XLOOKUP(A571,'Patient Education'!A:A,'Patient Education'!C:C,"None")</f>
        <v>Professor</v>
      </c>
      <c r="O571" s="100">
        <f>_xlfn.XLOOKUP(A571,'Patient Demographics'!A:A,'Patient Demographics'!I:I,"Not Found")</f>
        <v>12</v>
      </c>
      <c r="P571" s="100" t="str" cm="1">
        <f t="array" ref="P571">_xlfn.IFS(
 O571 &lt;= 2, "Very Low",
 O571 &lt;= 5, "Low",
 O571 &lt;= 10, "Lower-Middle",
 O571 &lt;= 25, "Middle",
 O571 &lt;= 50, "Upper-Middle",
 O571 &lt;= 100, "High",
 O571 &lt;= 200, "Very High",
 O571 &lt;= 400, "Ultra High"
)</f>
        <v>Middle</v>
      </c>
      <c r="Q571" s="33">
        <f>_xlfn.XLOOKUP(A571,'Patient Health Records'!A:A,'Patient Health Records'!E:E,"Not Found")</f>
        <v>33.31350386674599</v>
      </c>
      <c r="R571" s="100" t="b">
        <f>_xlfn.XLOOKUP(A571,'Patient Health Records'!A571:A1570,'Patient Health Records'!T571:T1570,"Not Found")</f>
        <v>1</v>
      </c>
      <c r="S571" s="100" t="b" cm="1">
        <f t="array" ref="S571">_xlfn.SWITCH(R571, "Yes", TRUE, "No", FALSE, R571)</f>
        <v>1</v>
      </c>
      <c r="T571" s="100" t="str">
        <f>_xlfn.XLOOKUP(A571,'Patient Health Records'!A:A,'Patient Health Records'!V:V,"Not Found")</f>
        <v>Heart Disease</v>
      </c>
      <c r="U571" s="100" t="str">
        <f>_xlfn.XLOOKUP(A571,'Patient Health Records'!A:A,'Patient Health Records'!X:X,"Not Found")</f>
        <v>Recovered</v>
      </c>
      <c r="V571" s="100" t="b">
        <f>_xlfn.XLOOKUP(A571,'Billing Details'!A:A,'Billing Details'!K:K,"Not Found")</f>
        <v>1</v>
      </c>
      <c r="W571" s="100" t="str">
        <f>_xlfn.XLOOKUP(A571,'Billing Details'!A:A,'Billing Details'!J:J,"Not Found")</f>
        <v>Cigna</v>
      </c>
      <c r="X571" s="100" t="b">
        <f>_xlfn.XLOOKUP(A571,'Patient Health Records'!A:A,'Patient Health Records'!P:P,"Not Found")</f>
        <v>1</v>
      </c>
      <c r="Y571" s="100" t="b" cm="1">
        <f t="array" ref="Y571">_xlfn.SWITCH(X571, "Yes", TRUE, "No", FALSE, X571)</f>
        <v>1</v>
      </c>
      <c r="Z571" s="100" t="b">
        <f>_xlfn.XLOOKUP(A571,'Patient Health Records'!A:A,'Patient Health Records'!T:T,"Not Found")</f>
        <v>1</v>
      </c>
      <c r="AA571" s="100" t="b" cm="1">
        <f t="array" ref="AA571">_xlfn.SWITCH(Z571, "Yes", TRUE, "No", FALSE, Z571)</f>
        <v>1</v>
      </c>
      <c r="AB571" s="100" t="b">
        <f>_xlfn.XLOOKUP(A571,'Patient Health Records'!A:A,'Patient Health Records'!K:K,"Not Found")</f>
        <v>0</v>
      </c>
      <c r="AC571" s="100" t="b" cm="1">
        <f t="array" ref="AC571">_xlfn.SWITCH(AB571, "Yes", TRUE, "No", FALSE, AB571)</f>
        <v>0</v>
      </c>
    </row>
    <row r="572" spans="1:29">
      <c r="A572" s="2" t="s">
        <v>923</v>
      </c>
      <c r="B572" s="100" t="str">
        <f>_xlfn.XLOOKUP(A572,'Patient Demographics'!A572:A1571,'Patient Demographics'!H572:H1571,"Not Found")</f>
        <v>Adult</v>
      </c>
      <c r="C572" s="100" t="str">
        <f>_xlfn.XLOOKUP(A572,'Patient Demographics'!A572:A1571,'Patient Demographics'!L572:L1571,"Not Found")</f>
        <v>West</v>
      </c>
      <c r="D572" s="100" t="str">
        <f>_xlfn.XLOOKUP(A572,'Patient Demographics'!A:A,'Patient Demographics'!J:J,"Not Found")</f>
        <v>Maharashtra</v>
      </c>
      <c r="E572" s="100">
        <f>_xlfn.XLOOKUP(A572,'Billing Details'!A572:A1571,'Billing Details'!E572:E1571,"Not Found")</f>
        <v>3000</v>
      </c>
      <c r="F572" s="100">
        <f>_xlfn.XLOOKUP(A572,'Billing Details'!A572:A1571,'Billing Details'!M572:M1571,"Not Found")</f>
        <v>2695.2</v>
      </c>
      <c r="G572" s="100">
        <f>_xlfn.XLOOKUP(A572,'Patient Health Records'!A572:A1571,'Patient Health Records'!G572:G1571,"Not Found")</f>
        <v>87.9</v>
      </c>
      <c r="H572" s="17" t="str">
        <f>_xlfn.XLOOKUP(A572,'Patient Demographics'!A572:A1571,'Patient Demographics'!C572:C1571,"Not Found")</f>
        <v>Male</v>
      </c>
      <c r="I572" s="100" t="str">
        <f>_xlfn.XLOOKUP(A572,'Patient Health Records'!A572:A1571,'Patient Health Records'!B572:B1571,"Not Found")</f>
        <v>AB+</v>
      </c>
      <c r="J572" s="100" t="b">
        <f>_xlfn.XLOOKUP(A572,'Patient Health Records'!A572:A1571,'Patient Health Records'!H572:H1571,"Not Found")</f>
        <v>0</v>
      </c>
      <c r="K572" s="100" t="b">
        <f>_xlfn.XLOOKUP(A572,'Patient Health Records'!A572:A1571,'Patient Health Records'!J572:J1571,"Not Found")</f>
        <v>0</v>
      </c>
      <c r="L572" s="100" t="b">
        <f>_xlfn.XLOOKUP(A572,'Billing Details'!A:A,'Billing Details'!K:K,"Not Found")</f>
        <v>1</v>
      </c>
      <c r="M572" s="100" t="str">
        <f>_xlfn.XLOOKUP(A572,'Patient Education'!A:A,'Patient Education'!B:B,"Not Found")</f>
        <v>School</v>
      </c>
      <c r="N572" s="100" t="str">
        <f>_xlfn.XLOOKUP(A572,'Patient Education'!A:A,'Patient Education'!C:C,"None")</f>
        <v>Driver</v>
      </c>
      <c r="O572" s="100">
        <f>_xlfn.XLOOKUP(A572,'Patient Demographics'!A:A,'Patient Demographics'!I:I,"Not Found")</f>
        <v>15</v>
      </c>
      <c r="P572" s="100" t="str" cm="1">
        <f t="array" ref="P572">_xlfn.IFS(
 O572 &lt;= 2, "Very Low",
 O572 &lt;= 5, "Low",
 O572 &lt;= 10, "Lower-Middle",
 O572 &lt;= 25, "Middle",
 O572 &lt;= 50, "Upper-Middle",
 O572 &lt;= 100, "High",
 O572 &lt;= 200, "Very High",
 O572 &lt;= 400, "Ultra High"
)</f>
        <v>Middle</v>
      </c>
      <c r="Q572" s="33">
        <f>_xlfn.XLOOKUP(A572,'Patient Health Records'!A:A,'Patient Health Records'!E:E,"Not Found")</f>
        <v>29.369507835209998</v>
      </c>
      <c r="R572" s="100" t="b">
        <f>_xlfn.XLOOKUP(A572,'Patient Health Records'!A572:A1571,'Patient Health Records'!T572:T1571,"Not Found")</f>
        <v>1</v>
      </c>
      <c r="S572" s="100" t="b" cm="1">
        <f t="array" ref="S572">_xlfn.SWITCH(R572, "Yes", TRUE, "No", FALSE, R572)</f>
        <v>1</v>
      </c>
      <c r="T572" s="100" t="str">
        <f>_xlfn.XLOOKUP(A572,'Patient Health Records'!A:A,'Patient Health Records'!V:V,"Not Found")</f>
        <v>Respiratory Infection</v>
      </c>
      <c r="U572" s="100" t="str">
        <f>_xlfn.XLOOKUP(A572,'Patient Health Records'!A:A,'Patient Health Records'!X:X,"Not Found")</f>
        <v>Critical</v>
      </c>
      <c r="V572" s="100" t="b">
        <f>_xlfn.XLOOKUP(A572,'Billing Details'!A:A,'Billing Details'!K:K,"Not Found")</f>
        <v>1</v>
      </c>
      <c r="W572" s="100" t="str">
        <f>_xlfn.XLOOKUP(A572,'Billing Details'!A:A,'Billing Details'!J:J,"Not Found")</f>
        <v>UnitedHealthcare</v>
      </c>
      <c r="X572" s="100" t="b">
        <f>_xlfn.XLOOKUP(A572,'Patient Health Records'!A:A,'Patient Health Records'!P:P,"Not Found")</f>
        <v>1</v>
      </c>
      <c r="Y572" s="100" t="b" cm="1">
        <f t="array" ref="Y572">_xlfn.SWITCH(X572, "Yes", TRUE, "No", FALSE, X572)</f>
        <v>1</v>
      </c>
      <c r="Z572" s="100" t="b">
        <f>_xlfn.XLOOKUP(A572,'Patient Health Records'!A:A,'Patient Health Records'!T:T,"Not Found")</f>
        <v>1</v>
      </c>
      <c r="AA572" s="100" t="b" cm="1">
        <f t="array" ref="AA572">_xlfn.SWITCH(Z572, "Yes", TRUE, "No", FALSE, Z572)</f>
        <v>1</v>
      </c>
      <c r="AB572" s="100" t="b">
        <f>_xlfn.XLOOKUP(A572,'Patient Health Records'!A:A,'Patient Health Records'!K:K,"Not Found")</f>
        <v>1</v>
      </c>
      <c r="AC572" s="100" t="b" cm="1">
        <f t="array" ref="AC572">_xlfn.SWITCH(AB572, "Yes", TRUE, "No", FALSE, AB572)</f>
        <v>1</v>
      </c>
    </row>
    <row r="573" spans="1:29">
      <c r="A573" s="2" t="s">
        <v>925</v>
      </c>
      <c r="B573" s="100" t="str">
        <f>_xlfn.XLOOKUP(A573,'Patient Demographics'!A573:A1572,'Patient Demographics'!H573:H1572,"Not Found")</f>
        <v>Middle-aged</v>
      </c>
      <c r="C573" s="100" t="str">
        <f>_xlfn.XLOOKUP(A573,'Patient Demographics'!A573:A1572,'Patient Demographics'!L573:L1572,"Not Found")</f>
        <v>East</v>
      </c>
      <c r="D573" s="100" t="str">
        <f>_xlfn.XLOOKUP(A573,'Patient Demographics'!A:A,'Patient Demographics'!J:J,"Not Found")</f>
        <v>West Bengal</v>
      </c>
      <c r="E573" s="100">
        <f>_xlfn.XLOOKUP(A573,'Billing Details'!A573:A1572,'Billing Details'!E573:E1572,"Not Found")</f>
        <v>300000</v>
      </c>
      <c r="F573" s="100">
        <f>_xlfn.XLOOKUP(A573,'Billing Details'!A573:A1572,'Billing Details'!M573:M1572,"Not Found")</f>
        <v>150311.76</v>
      </c>
      <c r="G573" s="100">
        <f>_xlfn.XLOOKUP(A573,'Patient Health Records'!A573:A1572,'Patient Health Records'!G573:G1572,"Not Found")</f>
        <v>69.400000000000006</v>
      </c>
      <c r="H573" s="17" t="str">
        <f>_xlfn.XLOOKUP(A573,'Patient Demographics'!A573:A1572,'Patient Demographics'!C573:C1572,"Not Found")</f>
        <v>Male</v>
      </c>
      <c r="I573" s="100" t="str">
        <f>_xlfn.XLOOKUP(A573,'Patient Health Records'!A573:A1572,'Patient Health Records'!B573:B1572,"Not Found")</f>
        <v>B-</v>
      </c>
      <c r="J573" s="100" t="b">
        <f>_xlfn.XLOOKUP(A573,'Patient Health Records'!A573:A1572,'Patient Health Records'!H573:H1572,"Not Found")</f>
        <v>0</v>
      </c>
      <c r="K573" s="100" t="b">
        <f>_xlfn.XLOOKUP(A573,'Patient Health Records'!A573:A1572,'Patient Health Records'!J573:J1572,"Not Found")</f>
        <v>0</v>
      </c>
      <c r="L573" s="100" t="b">
        <f>_xlfn.XLOOKUP(A573,'Billing Details'!A:A,'Billing Details'!K:K,"Not Found")</f>
        <v>1</v>
      </c>
      <c r="M573" s="100" t="str">
        <f>_xlfn.XLOOKUP(A573,'Patient Education'!A:A,'Patient Education'!B:B,"Not Found")</f>
        <v>Bachelor's Degree</v>
      </c>
      <c r="N573" s="100" t="str">
        <f>_xlfn.XLOOKUP(A573,'Patient Education'!A:A,'Patient Education'!C:C,"None")</f>
        <v>Engineer</v>
      </c>
      <c r="O573" s="100">
        <f>_xlfn.XLOOKUP(A573,'Patient Demographics'!A:A,'Patient Demographics'!I:I,"Not Found")</f>
        <v>3</v>
      </c>
      <c r="P573" s="100" t="str" cm="1">
        <f t="array" ref="P573">_xlfn.IFS(
 O573 &lt;= 2, "Very Low",
 O573 &lt;= 5, "Low",
 O573 &lt;= 10, "Lower-Middle",
 O573 &lt;= 25, "Middle",
 O573 &lt;= 50, "Upper-Middle",
 O573 &lt;= 100, "High",
 O573 &lt;= 200, "Very High",
 O573 &lt;= 400, "Ultra High"
)</f>
        <v>Low</v>
      </c>
      <c r="Q573" s="33">
        <f>_xlfn.XLOOKUP(A573,'Patient Health Records'!A:A,'Patient Health Records'!E:E,"Not Found")</f>
        <v>25.491276400367315</v>
      </c>
      <c r="R573" s="100" t="b">
        <f>_xlfn.XLOOKUP(A573,'Patient Health Records'!A573:A1572,'Patient Health Records'!T573:T1572,"Not Found")</f>
        <v>0</v>
      </c>
      <c r="S573" s="100" t="b" cm="1">
        <f t="array" ref="S573">_xlfn.SWITCH(R573, "Yes", TRUE, "No", FALSE, R573)</f>
        <v>0</v>
      </c>
      <c r="T573" s="100" t="str">
        <f>_xlfn.XLOOKUP(A573,'Patient Health Records'!A:A,'Patient Health Records'!V:V,"Not Found")</f>
        <v>Allergic Reaction</v>
      </c>
      <c r="U573" s="100" t="str">
        <f>_xlfn.XLOOKUP(A573,'Patient Health Records'!A:A,'Patient Health Records'!X:X,"Not Found")</f>
        <v>Critical</v>
      </c>
      <c r="V573" s="100" t="b">
        <f>_xlfn.XLOOKUP(A573,'Billing Details'!A:A,'Billing Details'!K:K,"Not Found")</f>
        <v>1</v>
      </c>
      <c r="W573" s="100" t="str">
        <f>_xlfn.XLOOKUP(A573,'Billing Details'!A:A,'Billing Details'!J:J,"Not Found")</f>
        <v>Medicare</v>
      </c>
      <c r="X573" s="100" t="b">
        <f>_xlfn.XLOOKUP(A573,'Patient Health Records'!A:A,'Patient Health Records'!P:P,"Not Found")</f>
        <v>0</v>
      </c>
      <c r="Y573" s="100" t="b" cm="1">
        <f t="array" ref="Y573">_xlfn.SWITCH(X573, "Yes", TRUE, "No", FALSE, X573)</f>
        <v>0</v>
      </c>
      <c r="Z573" s="100" t="b">
        <f>_xlfn.XLOOKUP(A573,'Patient Health Records'!A:A,'Patient Health Records'!T:T,"Not Found")</f>
        <v>0</v>
      </c>
      <c r="AA573" s="100" t="b" cm="1">
        <f t="array" ref="AA573">_xlfn.SWITCH(Z573, "Yes", TRUE, "No", FALSE, Z573)</f>
        <v>0</v>
      </c>
      <c r="AB573" s="100" t="b">
        <f>_xlfn.XLOOKUP(A573,'Patient Health Records'!A:A,'Patient Health Records'!K:K,"Not Found")</f>
        <v>0</v>
      </c>
      <c r="AC573" s="100" t="b" cm="1">
        <f t="array" ref="AC573">_xlfn.SWITCH(AB573, "Yes", TRUE, "No", FALSE, AB573)</f>
        <v>0</v>
      </c>
    </row>
    <row r="574" spans="1:29">
      <c r="A574" s="2" t="s">
        <v>927</v>
      </c>
      <c r="B574" s="100" t="str">
        <f>_xlfn.XLOOKUP(A574,'Patient Demographics'!A574:A1573,'Patient Demographics'!H574:H1573,"Not Found")</f>
        <v>Middle-aged</v>
      </c>
      <c r="C574" s="100" t="str">
        <f>_xlfn.XLOOKUP(A574,'Patient Demographics'!A574:A1573,'Patient Demographics'!L574:L1573,"Not Found")</f>
        <v>East</v>
      </c>
      <c r="D574" s="100" t="str">
        <f>_xlfn.XLOOKUP(A574,'Patient Demographics'!A:A,'Patient Demographics'!J:J,"Not Found")</f>
        <v>West Bengal</v>
      </c>
      <c r="E574" s="100">
        <f>_xlfn.XLOOKUP(A574,'Billing Details'!A574:A1573,'Billing Details'!E574:E1573,"Not Found")</f>
        <v>60000</v>
      </c>
      <c r="F574" s="100">
        <f>_xlfn.XLOOKUP(A574,'Billing Details'!A574:A1573,'Billing Details'!M574:M1573,"Not Found")</f>
        <v>41877.64</v>
      </c>
      <c r="G574" s="100">
        <f>_xlfn.XLOOKUP(A574,'Patient Health Records'!A574:A1573,'Patient Health Records'!G574:G1573,"Not Found")</f>
        <v>68.2</v>
      </c>
      <c r="H574" s="17" t="str">
        <f>_xlfn.XLOOKUP(A574,'Patient Demographics'!A574:A1573,'Patient Demographics'!C574:C1573,"Not Found")</f>
        <v>Male</v>
      </c>
      <c r="I574" s="100" t="str">
        <f>_xlfn.XLOOKUP(A574,'Patient Health Records'!A574:A1573,'Patient Health Records'!B574:B1573,"Not Found")</f>
        <v>O+</v>
      </c>
      <c r="J574" s="100" t="b">
        <f>_xlfn.XLOOKUP(A574,'Patient Health Records'!A574:A1573,'Patient Health Records'!H574:H1573,"Not Found")</f>
        <v>1</v>
      </c>
      <c r="K574" s="100" t="b">
        <f>_xlfn.XLOOKUP(A574,'Patient Health Records'!A574:A1573,'Patient Health Records'!J574:J1573,"Not Found")</f>
        <v>1</v>
      </c>
      <c r="L574" s="100" t="b">
        <f>_xlfn.XLOOKUP(A574,'Billing Details'!A:A,'Billing Details'!K:K,"Not Found")</f>
        <v>1</v>
      </c>
      <c r="M574" s="100" t="str">
        <f>_xlfn.XLOOKUP(A574,'Patient Education'!A:A,'Patient Education'!B:B,"Not Found")</f>
        <v>Bachelor's Degree</v>
      </c>
      <c r="N574" s="100" t="str">
        <f>_xlfn.XLOOKUP(A574,'Patient Education'!A:A,'Patient Education'!C:C,"None")</f>
        <v>Junior Executive</v>
      </c>
      <c r="O574" s="100">
        <f>_xlfn.XLOOKUP(A574,'Patient Demographics'!A:A,'Patient Demographics'!I:I,"Not Found")</f>
        <v>40</v>
      </c>
      <c r="P574" s="100" t="str" cm="1">
        <f t="array" ref="P574">_xlfn.IFS(
 O574 &lt;= 2, "Very Low",
 O574 &lt;= 5, "Low",
 O574 &lt;= 10, "Lower-Middle",
 O574 &lt;= 25, "Middle",
 O574 &lt;= 50, "Upper-Middle",
 O574 &lt;= 100, "High",
 O574 &lt;= 200, "Very High",
 O574 &lt;= 400, "Ultra High"
)</f>
        <v>Upper-Middle</v>
      </c>
      <c r="Q574" s="33">
        <f>_xlfn.XLOOKUP(A574,'Patient Health Records'!A:A,'Patient Health Records'!E:E,"Not Found")</f>
        <v>30.311111111111114</v>
      </c>
      <c r="R574" s="100" t="b">
        <f>_xlfn.XLOOKUP(A574,'Patient Health Records'!A574:A1573,'Patient Health Records'!T574:T1573,"Not Found")</f>
        <v>1</v>
      </c>
      <c r="S574" s="100" t="b" cm="1">
        <f t="array" ref="S574">_xlfn.SWITCH(R574, "Yes", TRUE, "No", FALSE, R574)</f>
        <v>1</v>
      </c>
      <c r="T574" s="100" t="str">
        <f>_xlfn.XLOOKUP(A574,'Patient Health Records'!A:A,'Patient Health Records'!V:V,"Not Found")</f>
        <v>Kidney Stones</v>
      </c>
      <c r="U574" s="100" t="str">
        <f>_xlfn.XLOOKUP(A574,'Patient Health Records'!A:A,'Patient Health Records'!X:X,"Not Found")</f>
        <v>Critical</v>
      </c>
      <c r="V574" s="100" t="b">
        <f>_xlfn.XLOOKUP(A574,'Billing Details'!A:A,'Billing Details'!K:K,"Not Found")</f>
        <v>1</v>
      </c>
      <c r="W574" s="100" t="str">
        <f>_xlfn.XLOOKUP(A574,'Billing Details'!A:A,'Billing Details'!J:J,"Not Found")</f>
        <v>UnitedHealthcare</v>
      </c>
      <c r="X574" s="100" t="b">
        <f>_xlfn.XLOOKUP(A574,'Patient Health Records'!A:A,'Patient Health Records'!P:P,"Not Found")</f>
        <v>0</v>
      </c>
      <c r="Y574" s="100" t="b" cm="1">
        <f t="array" ref="Y574">_xlfn.SWITCH(X574, "Yes", TRUE, "No", FALSE, X574)</f>
        <v>0</v>
      </c>
      <c r="Z574" s="100" t="b">
        <f>_xlfn.XLOOKUP(A574,'Patient Health Records'!A:A,'Patient Health Records'!T:T,"Not Found")</f>
        <v>1</v>
      </c>
      <c r="AA574" s="100" t="b" cm="1">
        <f t="array" ref="AA574">_xlfn.SWITCH(Z574, "Yes", TRUE, "No", FALSE, Z574)</f>
        <v>1</v>
      </c>
      <c r="AB574" s="100" t="b">
        <f>_xlfn.XLOOKUP(A574,'Patient Health Records'!A:A,'Patient Health Records'!K:K,"Not Found")</f>
        <v>0</v>
      </c>
      <c r="AC574" s="100" t="b" cm="1">
        <f t="array" ref="AC574">_xlfn.SWITCH(AB574, "Yes", TRUE, "No", FALSE, AB574)</f>
        <v>0</v>
      </c>
    </row>
    <row r="575" spans="1:29">
      <c r="A575" s="2" t="s">
        <v>929</v>
      </c>
      <c r="B575" s="100" t="str">
        <f>_xlfn.XLOOKUP(A575,'Patient Demographics'!A575:A1574,'Patient Demographics'!H575:H1574,"Not Found")</f>
        <v>Senior</v>
      </c>
      <c r="C575" s="100" t="str">
        <f>_xlfn.XLOOKUP(A575,'Patient Demographics'!A575:A1574,'Patient Demographics'!L575:L1574,"Not Found")</f>
        <v>East</v>
      </c>
      <c r="D575" s="100" t="str">
        <f>_xlfn.XLOOKUP(A575,'Patient Demographics'!A:A,'Patient Demographics'!J:J,"Not Found")</f>
        <v>West Bengal</v>
      </c>
      <c r="E575" s="100">
        <f>_xlfn.XLOOKUP(A575,'Billing Details'!A575:A1574,'Billing Details'!E575:E1574,"Not Found")</f>
        <v>250000</v>
      </c>
      <c r="F575" s="100">
        <f>_xlfn.XLOOKUP(A575,'Billing Details'!A575:A1574,'Billing Details'!M575:M1574,"Not Found")</f>
        <v>131494.9</v>
      </c>
      <c r="G575" s="100">
        <f>_xlfn.XLOOKUP(A575,'Patient Health Records'!A575:A1574,'Patient Health Records'!G575:G1574,"Not Found")</f>
        <v>79.599999999999994</v>
      </c>
      <c r="H575" s="17" t="str">
        <f>_xlfn.XLOOKUP(A575,'Patient Demographics'!A575:A1574,'Patient Demographics'!C575:C1574,"Not Found")</f>
        <v>Male</v>
      </c>
      <c r="I575" s="100" t="str">
        <f>_xlfn.XLOOKUP(A575,'Patient Health Records'!A575:A1574,'Patient Health Records'!B575:B1574,"Not Found")</f>
        <v>B+</v>
      </c>
      <c r="J575" s="100" t="b">
        <f>_xlfn.XLOOKUP(A575,'Patient Health Records'!A575:A1574,'Patient Health Records'!H575:H1574,"Not Found")</f>
        <v>1</v>
      </c>
      <c r="K575" s="100" t="b">
        <f>_xlfn.XLOOKUP(A575,'Patient Health Records'!A575:A1574,'Patient Health Records'!J575:J1574,"Not Found")</f>
        <v>0</v>
      </c>
      <c r="L575" s="100" t="b">
        <f>_xlfn.XLOOKUP(A575,'Billing Details'!A:A,'Billing Details'!K:K,"Not Found")</f>
        <v>1</v>
      </c>
      <c r="M575" s="100" t="str">
        <f>_xlfn.XLOOKUP(A575,'Patient Education'!A:A,'Patient Education'!B:B,"Not Found")</f>
        <v>Master's Degree</v>
      </c>
      <c r="N575" s="100" t="str">
        <f>_xlfn.XLOOKUP(A575,'Patient Education'!A:A,'Patient Education'!C:C,"None")</f>
        <v>Manager</v>
      </c>
      <c r="O575" s="100">
        <f>_xlfn.XLOOKUP(A575,'Patient Demographics'!A:A,'Patient Demographics'!I:I,"Not Found")</f>
        <v>15</v>
      </c>
      <c r="P575" s="100" t="str" cm="1">
        <f t="array" ref="P575">_xlfn.IFS(
 O575 &lt;= 2, "Very Low",
 O575 &lt;= 5, "Low",
 O575 &lt;= 10, "Lower-Middle",
 O575 &lt;= 25, "Middle",
 O575 &lt;= 50, "Upper-Middle",
 O575 &lt;= 100, "High",
 O575 &lt;= 200, "Very High",
 O575 &lt;= 400, "Ultra High"
)</f>
        <v>Middle</v>
      </c>
      <c r="Q575" s="33">
        <f>_xlfn.XLOOKUP(A575,'Patient Health Records'!A:A,'Patient Health Records'!E:E,"Not Found")</f>
        <v>32.708744247205779</v>
      </c>
      <c r="R575" s="100" t="b">
        <f>_xlfn.XLOOKUP(A575,'Patient Health Records'!A575:A1574,'Patient Health Records'!T575:T1574,"Not Found")</f>
        <v>1</v>
      </c>
      <c r="S575" s="100" t="b" cm="1">
        <f t="array" ref="S575">_xlfn.SWITCH(R575, "Yes", TRUE, "No", FALSE, R575)</f>
        <v>1</v>
      </c>
      <c r="T575" s="100" t="str">
        <f>_xlfn.XLOOKUP(A575,'Patient Health Records'!A:A,'Patient Health Records'!V:V,"Not Found")</f>
        <v>Heart Disease</v>
      </c>
      <c r="U575" s="100" t="str">
        <f>_xlfn.XLOOKUP(A575,'Patient Health Records'!A:A,'Patient Health Records'!X:X,"Not Found")</f>
        <v>Recovered</v>
      </c>
      <c r="V575" s="100" t="b">
        <f>_xlfn.XLOOKUP(A575,'Billing Details'!A:A,'Billing Details'!K:K,"Not Found")</f>
        <v>1</v>
      </c>
      <c r="W575" s="100" t="str">
        <f>_xlfn.XLOOKUP(A575,'Billing Details'!A:A,'Billing Details'!J:J,"Not Found")</f>
        <v>Medicare</v>
      </c>
      <c r="X575" s="100" t="b">
        <f>_xlfn.XLOOKUP(A575,'Patient Health Records'!A:A,'Patient Health Records'!P:P,"Not Found")</f>
        <v>1</v>
      </c>
      <c r="Y575" s="100" t="b" cm="1">
        <f t="array" ref="Y575">_xlfn.SWITCH(X575, "Yes", TRUE, "No", FALSE, X575)</f>
        <v>1</v>
      </c>
      <c r="Z575" s="100" t="b">
        <f>_xlfn.XLOOKUP(A575,'Patient Health Records'!A:A,'Patient Health Records'!T:T,"Not Found")</f>
        <v>1</v>
      </c>
      <c r="AA575" s="100" t="b" cm="1">
        <f t="array" ref="AA575">_xlfn.SWITCH(Z575, "Yes", TRUE, "No", FALSE, Z575)</f>
        <v>1</v>
      </c>
      <c r="AB575" s="100" t="b">
        <f>_xlfn.XLOOKUP(A575,'Patient Health Records'!A:A,'Patient Health Records'!K:K,"Not Found")</f>
        <v>0</v>
      </c>
      <c r="AC575" s="100" t="b" cm="1">
        <f t="array" ref="AC575">_xlfn.SWITCH(AB575, "Yes", TRUE, "No", FALSE, AB575)</f>
        <v>0</v>
      </c>
    </row>
    <row r="576" spans="1:29">
      <c r="A576" s="2" t="s">
        <v>931</v>
      </c>
      <c r="B576" s="100" t="str">
        <f>_xlfn.XLOOKUP(A576,'Patient Demographics'!A576:A1575,'Patient Demographics'!H576:H1575,"Not Found")</f>
        <v>Middle-aged</v>
      </c>
      <c r="C576" s="100" t="str">
        <f>_xlfn.XLOOKUP(A576,'Patient Demographics'!A576:A1575,'Patient Demographics'!L576:L1575,"Not Found")</f>
        <v>South</v>
      </c>
      <c r="D576" s="100" t="str">
        <f>_xlfn.XLOOKUP(A576,'Patient Demographics'!A:A,'Patient Demographics'!J:J,"Not Found")</f>
        <v>Tamil Nadu</v>
      </c>
      <c r="E576" s="100">
        <f>_xlfn.XLOOKUP(A576,'Billing Details'!A576:A1575,'Billing Details'!E576:E1575,"Not Found")</f>
        <v>12000</v>
      </c>
      <c r="F576" s="100">
        <f>_xlfn.XLOOKUP(A576,'Billing Details'!A576:A1575,'Billing Details'!M576:M1575,"Not Found")</f>
        <v>10342.44</v>
      </c>
      <c r="G576" s="100">
        <f>_xlfn.XLOOKUP(A576,'Patient Health Records'!A576:A1575,'Patient Health Records'!G576:G1575,"Not Found")</f>
        <v>86.2</v>
      </c>
      <c r="H576" s="17" t="str">
        <f>_xlfn.XLOOKUP(A576,'Patient Demographics'!A576:A1575,'Patient Demographics'!C576:C1575,"Not Found")</f>
        <v>Male</v>
      </c>
      <c r="I576" s="100" t="str">
        <f>_xlfn.XLOOKUP(A576,'Patient Health Records'!A576:A1575,'Patient Health Records'!B576:B1575,"Not Found")</f>
        <v>O-</v>
      </c>
      <c r="J576" s="100" t="b">
        <f>_xlfn.XLOOKUP(A576,'Patient Health Records'!A576:A1575,'Patient Health Records'!H576:H1575,"Not Found")</f>
        <v>0</v>
      </c>
      <c r="K576" s="100" t="b">
        <f>_xlfn.XLOOKUP(A576,'Patient Health Records'!A576:A1575,'Patient Health Records'!J576:J1575,"Not Found")</f>
        <v>0</v>
      </c>
      <c r="L576" s="100" t="b">
        <f>_xlfn.XLOOKUP(A576,'Billing Details'!A:A,'Billing Details'!K:K,"Not Found")</f>
        <v>1</v>
      </c>
      <c r="M576" s="100" t="str">
        <f>_xlfn.XLOOKUP(A576,'Patient Education'!A:A,'Patient Education'!B:B,"Not Found")</f>
        <v>School</v>
      </c>
      <c r="N576" s="100" t="str">
        <f>_xlfn.XLOOKUP(A576,'Patient Education'!A:A,'Patient Education'!C:C,"None")</f>
        <v>Retail Worker</v>
      </c>
      <c r="O576" s="100">
        <f>_xlfn.XLOOKUP(A576,'Patient Demographics'!A:A,'Patient Demographics'!I:I,"Not Found")</f>
        <v>2</v>
      </c>
      <c r="P576" s="100" t="str" cm="1">
        <f t="array" ref="P576">_xlfn.IFS(
 O576 &lt;= 2, "Very Low",
 O576 &lt;= 5, "Low",
 O576 &lt;= 10, "Lower-Middle",
 O576 &lt;= 25, "Middle",
 O576 &lt;= 50, "Upper-Middle",
 O576 &lt;= 100, "High",
 O576 &lt;= 200, "Very High",
 O576 &lt;= 400, "Ultra High"
)</f>
        <v>Very Low</v>
      </c>
      <c r="Q576" s="33">
        <f>_xlfn.XLOOKUP(A576,'Patient Health Records'!A:A,'Patient Health Records'!E:E,"Not Found")</f>
        <v>32.443825510933799</v>
      </c>
      <c r="R576" s="100" t="b">
        <f>_xlfn.XLOOKUP(A576,'Patient Health Records'!A576:A1575,'Patient Health Records'!T576:T1575,"Not Found")</f>
        <v>1</v>
      </c>
      <c r="S576" s="100" t="b" cm="1">
        <f t="array" ref="S576">_xlfn.SWITCH(R576, "Yes", TRUE, "No", FALSE, R576)</f>
        <v>1</v>
      </c>
      <c r="T576" s="100" t="str">
        <f>_xlfn.XLOOKUP(A576,'Patient Health Records'!A:A,'Patient Health Records'!V:V,"Not Found")</f>
        <v>Appendicitis</v>
      </c>
      <c r="U576" s="100" t="str">
        <f>_xlfn.XLOOKUP(A576,'Patient Health Records'!A:A,'Patient Health Records'!X:X,"Not Found")</f>
        <v>Critical</v>
      </c>
      <c r="V576" s="100" t="b">
        <f>_xlfn.XLOOKUP(A576,'Billing Details'!A:A,'Billing Details'!K:K,"Not Found")</f>
        <v>1</v>
      </c>
      <c r="W576" s="100" t="str">
        <f>_xlfn.XLOOKUP(A576,'Billing Details'!A:A,'Billing Details'!J:J,"Not Found")</f>
        <v>Medicare</v>
      </c>
      <c r="X576" s="100" t="b">
        <f>_xlfn.XLOOKUP(A576,'Patient Health Records'!A:A,'Patient Health Records'!P:P,"Not Found")</f>
        <v>0</v>
      </c>
      <c r="Y576" s="100" t="b" cm="1">
        <f t="array" ref="Y576">_xlfn.SWITCH(X576, "Yes", TRUE, "No", FALSE, X576)</f>
        <v>0</v>
      </c>
      <c r="Z576" s="100" t="b">
        <f>_xlfn.XLOOKUP(A576,'Patient Health Records'!A:A,'Patient Health Records'!T:T,"Not Found")</f>
        <v>1</v>
      </c>
      <c r="AA576" s="100" t="b" cm="1">
        <f t="array" ref="AA576">_xlfn.SWITCH(Z576, "Yes", TRUE, "No", FALSE, Z576)</f>
        <v>1</v>
      </c>
      <c r="AB576" s="100" t="b">
        <f>_xlfn.XLOOKUP(A576,'Patient Health Records'!A:A,'Patient Health Records'!K:K,"Not Found")</f>
        <v>0</v>
      </c>
      <c r="AC576" s="100" t="b" cm="1">
        <f t="array" ref="AC576">_xlfn.SWITCH(AB576, "Yes", TRUE, "No", FALSE, AB576)</f>
        <v>0</v>
      </c>
    </row>
    <row r="577" spans="1:29">
      <c r="A577" s="2" t="s">
        <v>933</v>
      </c>
      <c r="B577" s="100" t="str">
        <f>_xlfn.XLOOKUP(A577,'Patient Demographics'!A577:A1576,'Patient Demographics'!H577:H1576,"Not Found")</f>
        <v>Adult</v>
      </c>
      <c r="C577" s="100" t="str">
        <f>_xlfn.XLOOKUP(A577,'Patient Demographics'!A577:A1576,'Patient Demographics'!L577:L1576,"Not Found")</f>
        <v>West</v>
      </c>
      <c r="D577" s="100" t="str">
        <f>_xlfn.XLOOKUP(A577,'Patient Demographics'!A:A,'Patient Demographics'!J:J,"Not Found")</f>
        <v>Maharashtra</v>
      </c>
      <c r="E577" s="100">
        <f>_xlfn.XLOOKUP(A577,'Billing Details'!A577:A1576,'Billing Details'!E577:E1576,"Not Found")</f>
        <v>36000</v>
      </c>
      <c r="F577" s="100">
        <f>_xlfn.XLOOKUP(A577,'Billing Details'!A577:A1576,'Billing Details'!M577:M1576,"Not Found")</f>
        <v>18829.23</v>
      </c>
      <c r="G577" s="100">
        <f>_xlfn.XLOOKUP(A577,'Patient Health Records'!A577:A1576,'Patient Health Records'!G577:G1576,"Not Found")</f>
        <v>94.5</v>
      </c>
      <c r="H577" s="17" t="str">
        <f>_xlfn.XLOOKUP(A577,'Patient Demographics'!A577:A1576,'Patient Demographics'!C577:C1576,"Not Found")</f>
        <v>Female</v>
      </c>
      <c r="I577" s="100" t="str">
        <f>_xlfn.XLOOKUP(A577,'Patient Health Records'!A577:A1576,'Patient Health Records'!B577:B1576,"Not Found")</f>
        <v>O-</v>
      </c>
      <c r="J577" s="100" t="b">
        <f>_xlfn.XLOOKUP(A577,'Patient Health Records'!A577:A1576,'Patient Health Records'!H577:H1576,"Not Found")</f>
        <v>0</v>
      </c>
      <c r="K577" s="100" t="b">
        <f>_xlfn.XLOOKUP(A577,'Patient Health Records'!A577:A1576,'Patient Health Records'!J577:J1576,"Not Found")</f>
        <v>0</v>
      </c>
      <c r="L577" s="100" t="b">
        <f>_xlfn.XLOOKUP(A577,'Billing Details'!A:A,'Billing Details'!K:K,"Not Found")</f>
        <v>1</v>
      </c>
      <c r="M577" s="100" t="str">
        <f>_xlfn.XLOOKUP(A577,'Patient Education'!A:A,'Patient Education'!B:B,"Not Found")</f>
        <v>Master's Degree</v>
      </c>
      <c r="N577" s="100" t="str">
        <f>_xlfn.XLOOKUP(A577,'Patient Education'!A:A,'Patient Education'!C:C,"None")</f>
        <v>Software Engineer</v>
      </c>
      <c r="O577" s="100">
        <f>_xlfn.XLOOKUP(A577,'Patient Demographics'!A:A,'Patient Demographics'!I:I,"Not Found")</f>
        <v>7</v>
      </c>
      <c r="P577" s="100" t="str" cm="1">
        <f t="array" ref="P577">_xlfn.IFS(
 O577 &lt;= 2, "Very Low",
 O577 &lt;= 5, "Low",
 O577 &lt;= 10, "Lower-Middle",
 O577 &lt;= 25, "Middle",
 O577 &lt;= 50, "Upper-Middle",
 O577 &lt;= 100, "High",
 O577 &lt;= 200, "Very High",
 O577 &lt;= 400, "Ultra High"
)</f>
        <v>Lower-Middle</v>
      </c>
      <c r="Q577" s="33">
        <f>_xlfn.XLOOKUP(A577,'Patient Health Records'!A:A,'Patient Health Records'!E:E,"Not Found")</f>
        <v>34.293801712875599</v>
      </c>
      <c r="R577" s="100" t="b">
        <f>_xlfn.XLOOKUP(A577,'Patient Health Records'!A577:A1576,'Patient Health Records'!T577:T1576,"Not Found")</f>
        <v>1</v>
      </c>
      <c r="S577" s="100" t="b" cm="1">
        <f t="array" ref="S577">_xlfn.SWITCH(R577, "Yes", TRUE, "No", FALSE, R577)</f>
        <v>1</v>
      </c>
      <c r="T577" s="100" t="str">
        <f>_xlfn.XLOOKUP(A577,'Patient Health Records'!A:A,'Patient Health Records'!V:V,"Not Found")</f>
        <v>Heart Disease</v>
      </c>
      <c r="U577" s="100" t="str">
        <f>_xlfn.XLOOKUP(A577,'Patient Health Records'!A:A,'Patient Health Records'!X:X,"Not Found")</f>
        <v>Ongoing Treatment</v>
      </c>
      <c r="V577" s="100" t="b">
        <f>_xlfn.XLOOKUP(A577,'Billing Details'!A:A,'Billing Details'!K:K,"Not Found")</f>
        <v>1</v>
      </c>
      <c r="W577" s="100" t="str">
        <f>_xlfn.XLOOKUP(A577,'Billing Details'!A:A,'Billing Details'!J:J,"Not Found")</f>
        <v>Medicare</v>
      </c>
      <c r="X577" s="100" t="b">
        <f>_xlfn.XLOOKUP(A577,'Patient Health Records'!A:A,'Patient Health Records'!P:P,"Not Found")</f>
        <v>1</v>
      </c>
      <c r="Y577" s="100" t="b" cm="1">
        <f t="array" ref="Y577">_xlfn.SWITCH(X577, "Yes", TRUE, "No", FALSE, X577)</f>
        <v>1</v>
      </c>
      <c r="Z577" s="100" t="b">
        <f>_xlfn.XLOOKUP(A577,'Patient Health Records'!A:A,'Patient Health Records'!T:T,"Not Found")</f>
        <v>1</v>
      </c>
      <c r="AA577" s="100" t="b" cm="1">
        <f t="array" ref="AA577">_xlfn.SWITCH(Z577, "Yes", TRUE, "No", FALSE, Z577)</f>
        <v>1</v>
      </c>
      <c r="AB577" s="100" t="b">
        <f>_xlfn.XLOOKUP(A577,'Patient Health Records'!A:A,'Patient Health Records'!K:K,"Not Found")</f>
        <v>0</v>
      </c>
      <c r="AC577" s="100" t="b" cm="1">
        <f t="array" ref="AC577">_xlfn.SWITCH(AB577, "Yes", TRUE, "No", FALSE, AB577)</f>
        <v>0</v>
      </c>
    </row>
    <row r="578" spans="1:29">
      <c r="A578" s="2" t="s">
        <v>934</v>
      </c>
      <c r="B578" s="100" t="str">
        <f>_xlfn.XLOOKUP(A578,'Patient Demographics'!A578:A1577,'Patient Demographics'!H578:H1577,"Not Found")</f>
        <v>Adult</v>
      </c>
      <c r="C578" s="100" t="str">
        <f>_xlfn.XLOOKUP(A578,'Patient Demographics'!A578:A1577,'Patient Demographics'!L578:L1577,"Not Found")</f>
        <v>East</v>
      </c>
      <c r="D578" s="100" t="str">
        <f>_xlfn.XLOOKUP(A578,'Patient Demographics'!A:A,'Patient Demographics'!J:J,"Not Found")</f>
        <v>West Bengal</v>
      </c>
      <c r="E578" s="100">
        <f>_xlfn.XLOOKUP(A578,'Billing Details'!A578:A1577,'Billing Details'!E578:E1577,"Not Found")</f>
        <v>45000</v>
      </c>
      <c r="F578" s="100">
        <f>_xlfn.XLOOKUP(A578,'Billing Details'!A578:A1577,'Billing Details'!M578:M1577,"Not Found")</f>
        <v>31528.77</v>
      </c>
      <c r="G578" s="100">
        <f>_xlfn.XLOOKUP(A578,'Patient Health Records'!A578:A1577,'Patient Health Records'!G578:G1577,"Not Found")</f>
        <v>84.1</v>
      </c>
      <c r="H578" s="17" t="str">
        <f>_xlfn.XLOOKUP(A578,'Patient Demographics'!A578:A1577,'Patient Demographics'!C578:C1577,"Not Found")</f>
        <v>Female</v>
      </c>
      <c r="I578" s="100" t="str">
        <f>_xlfn.XLOOKUP(A578,'Patient Health Records'!A578:A1577,'Patient Health Records'!B578:B1577,"Not Found")</f>
        <v>B-</v>
      </c>
      <c r="J578" s="100" t="b">
        <f>_xlfn.XLOOKUP(A578,'Patient Health Records'!A578:A1577,'Patient Health Records'!H578:H1577,"Not Found")</f>
        <v>1</v>
      </c>
      <c r="K578" s="100" t="b">
        <f>_xlfn.XLOOKUP(A578,'Patient Health Records'!A578:A1577,'Patient Health Records'!J578:J1577,"Not Found")</f>
        <v>0</v>
      </c>
      <c r="L578" s="100" t="b">
        <f>_xlfn.XLOOKUP(A578,'Billing Details'!A:A,'Billing Details'!K:K,"Not Found")</f>
        <v>1</v>
      </c>
      <c r="M578" s="100" t="str">
        <f>_xlfn.XLOOKUP(A578,'Patient Education'!A:A,'Patient Education'!B:B,"Not Found")</f>
        <v>Master's Degree</v>
      </c>
      <c r="N578" s="100" t="str">
        <f>_xlfn.XLOOKUP(A578,'Patient Education'!A:A,'Patient Education'!C:C,"None")</f>
        <v>Senior Executive</v>
      </c>
      <c r="O578" s="100">
        <f>_xlfn.XLOOKUP(A578,'Patient Demographics'!A:A,'Patient Demographics'!I:I,"Not Found")</f>
        <v>0</v>
      </c>
      <c r="P578" s="100" t="str" cm="1">
        <f t="array" ref="P578">_xlfn.IFS(
 O578 &lt;= 2, "Very Low",
 O578 &lt;= 5, "Low",
 O578 &lt;= 10, "Lower-Middle",
 O578 &lt;= 25, "Middle",
 O578 &lt;= 50, "Upper-Middle",
 O578 &lt;= 100, "High",
 O578 &lt;= 200, "Very High",
 O578 &lt;= 400, "Ultra High"
)</f>
        <v>Very Low</v>
      </c>
      <c r="Q578" s="33">
        <f>_xlfn.XLOOKUP(A578,'Patient Health Records'!A:A,'Patient Health Records'!E:E,"Not Found")</f>
        <v>31.268590124925641</v>
      </c>
      <c r="R578" s="100" t="b">
        <f>_xlfn.XLOOKUP(A578,'Patient Health Records'!A578:A1577,'Patient Health Records'!T578:T1577,"Not Found")</f>
        <v>1</v>
      </c>
      <c r="S578" s="100" t="b" cm="1">
        <f t="array" ref="S578">_xlfn.SWITCH(R578, "Yes", TRUE, "No", FALSE, R578)</f>
        <v>1</v>
      </c>
      <c r="T578" s="100" t="str">
        <f>_xlfn.XLOOKUP(A578,'Patient Health Records'!A:A,'Patient Health Records'!V:V,"Not Found")</f>
        <v>Appendicitis</v>
      </c>
      <c r="U578" s="100" t="str">
        <f>_xlfn.XLOOKUP(A578,'Patient Health Records'!A:A,'Patient Health Records'!X:X,"Not Found")</f>
        <v>Recovered</v>
      </c>
      <c r="V578" s="100" t="b">
        <f>_xlfn.XLOOKUP(A578,'Billing Details'!A:A,'Billing Details'!K:K,"Not Found")</f>
        <v>1</v>
      </c>
      <c r="W578" s="100" t="str">
        <f>_xlfn.XLOOKUP(A578,'Billing Details'!A:A,'Billing Details'!J:J,"Not Found")</f>
        <v>Medicare</v>
      </c>
      <c r="X578" s="100" t="b">
        <f>_xlfn.XLOOKUP(A578,'Patient Health Records'!A:A,'Patient Health Records'!P:P,"Not Found")</f>
        <v>1</v>
      </c>
      <c r="Y578" s="100" t="b" cm="1">
        <f t="array" ref="Y578">_xlfn.SWITCH(X578, "Yes", TRUE, "No", FALSE, X578)</f>
        <v>1</v>
      </c>
      <c r="Z578" s="100" t="b">
        <f>_xlfn.XLOOKUP(A578,'Patient Health Records'!A:A,'Patient Health Records'!T:T,"Not Found")</f>
        <v>1</v>
      </c>
      <c r="AA578" s="100" t="b" cm="1">
        <f t="array" ref="AA578">_xlfn.SWITCH(Z578, "Yes", TRUE, "No", FALSE, Z578)</f>
        <v>1</v>
      </c>
      <c r="AB578" s="100" t="b">
        <f>_xlfn.XLOOKUP(A578,'Patient Health Records'!A:A,'Patient Health Records'!K:K,"Not Found")</f>
        <v>1</v>
      </c>
      <c r="AC578" s="100" t="b" cm="1">
        <f t="array" ref="AC578">_xlfn.SWITCH(AB578, "Yes", TRUE, "No", FALSE, AB578)</f>
        <v>1</v>
      </c>
    </row>
    <row r="579" spans="1:29">
      <c r="A579" s="2" t="s">
        <v>936</v>
      </c>
      <c r="B579" s="100" t="str">
        <f>_xlfn.XLOOKUP(A579,'Patient Demographics'!A579:A1578,'Patient Demographics'!H579:H1578,"Not Found")</f>
        <v>Adult</v>
      </c>
      <c r="C579" s="100" t="str">
        <f>_xlfn.XLOOKUP(A579,'Patient Demographics'!A579:A1578,'Patient Demographics'!L579:L1578,"Not Found")</f>
        <v>West</v>
      </c>
      <c r="D579" s="100" t="str">
        <f>_xlfn.XLOOKUP(A579,'Patient Demographics'!A:A,'Patient Demographics'!J:J,"Not Found")</f>
        <v>Gujarat</v>
      </c>
      <c r="E579" s="100">
        <f>_xlfn.XLOOKUP(A579,'Billing Details'!A579:A1578,'Billing Details'!E579:E1578,"Not Found")</f>
        <v>90000</v>
      </c>
      <c r="F579" s="100">
        <f>_xlfn.XLOOKUP(A579,'Billing Details'!A579:A1578,'Billing Details'!M579:M1578,"Not Found")</f>
        <v>0</v>
      </c>
      <c r="G579" s="100">
        <f>_xlfn.XLOOKUP(A579,'Patient Health Records'!A579:A1578,'Patient Health Records'!G579:G1578,"Not Found")</f>
        <v>66.099999999999994</v>
      </c>
      <c r="H579" s="17" t="str">
        <f>_xlfn.XLOOKUP(A579,'Patient Demographics'!A579:A1578,'Patient Demographics'!C579:C1578,"Not Found")</f>
        <v>Female</v>
      </c>
      <c r="I579" s="100" t="str">
        <f>_xlfn.XLOOKUP(A579,'Patient Health Records'!A579:A1578,'Patient Health Records'!B579:B1578,"Not Found")</f>
        <v>B+</v>
      </c>
      <c r="J579" s="100" t="b">
        <f>_xlfn.XLOOKUP(A579,'Patient Health Records'!A579:A1578,'Patient Health Records'!H579:H1578,"Not Found")</f>
        <v>0</v>
      </c>
      <c r="K579" s="100" t="b">
        <f>_xlfn.XLOOKUP(A579,'Patient Health Records'!A579:A1578,'Patient Health Records'!J579:J1578,"Not Found")</f>
        <v>0</v>
      </c>
      <c r="L579" s="100" t="b">
        <f>_xlfn.XLOOKUP(A579,'Billing Details'!A:A,'Billing Details'!K:K,"Not Found")</f>
        <v>0</v>
      </c>
      <c r="M579" s="100" t="str">
        <f>_xlfn.XLOOKUP(A579,'Patient Education'!A:A,'Patient Education'!B:B,"Not Found")</f>
        <v>Master's Degree</v>
      </c>
      <c r="N579" s="100" t="str">
        <f>_xlfn.XLOOKUP(A579,'Patient Education'!A:A,'Patient Education'!C:C,"None")</f>
        <v>Doctor</v>
      </c>
      <c r="O579" s="100">
        <f>_xlfn.XLOOKUP(A579,'Patient Demographics'!A:A,'Patient Demographics'!I:I,"Not Found")</f>
        <v>15</v>
      </c>
      <c r="P579" s="100" t="str" cm="1">
        <f t="array" ref="P579">_xlfn.IFS(
 O579 &lt;= 2, "Very Low",
 O579 &lt;= 5, "Low",
 O579 &lt;= 10, "Lower-Middle",
 O579 &lt;= 25, "Middle",
 O579 &lt;= 50, "Upper-Middle",
 O579 &lt;= 100, "High",
 O579 &lt;= 200, "Very High",
 O579 &lt;= 400, "Ultra High"
)</f>
        <v>Middle</v>
      </c>
      <c r="Q579" s="33">
        <f>_xlfn.XLOOKUP(A579,'Patient Health Records'!A:A,'Patient Health Records'!E:E,"Not Found")</f>
        <v>21.832474567314041</v>
      </c>
      <c r="R579" s="100" t="b">
        <f>_xlfn.XLOOKUP(A579,'Patient Health Records'!A579:A1578,'Patient Health Records'!T579:T1578,"Not Found")</f>
        <v>0</v>
      </c>
      <c r="S579" s="100" t="b" cm="1">
        <f t="array" ref="S579">_xlfn.SWITCH(R579, "Yes", TRUE, "No", FALSE, R579)</f>
        <v>0</v>
      </c>
      <c r="T579" s="100" t="str">
        <f>_xlfn.XLOOKUP(A579,'Patient Health Records'!A:A,'Patient Health Records'!V:V,"Not Found")</f>
        <v>Fractured Leg</v>
      </c>
      <c r="U579" s="100" t="str">
        <f>_xlfn.XLOOKUP(A579,'Patient Health Records'!A:A,'Patient Health Records'!X:X,"Not Found")</f>
        <v>Recovered</v>
      </c>
      <c r="V579" s="100" t="b">
        <f>_xlfn.XLOOKUP(A579,'Billing Details'!A:A,'Billing Details'!K:K,"Not Found")</f>
        <v>0</v>
      </c>
      <c r="W579" s="100">
        <f>_xlfn.XLOOKUP(A579,'Billing Details'!A:A,'Billing Details'!J:J,"Not Found")</f>
        <v>0</v>
      </c>
      <c r="X579" s="100" t="b">
        <f>_xlfn.XLOOKUP(A579,'Patient Health Records'!A:A,'Patient Health Records'!P:P,"Not Found")</f>
        <v>0</v>
      </c>
      <c r="Y579" s="100" t="b" cm="1">
        <f t="array" ref="Y579">_xlfn.SWITCH(X579, "Yes", TRUE, "No", FALSE, X579)</f>
        <v>0</v>
      </c>
      <c r="Z579" s="100" t="b">
        <f>_xlfn.XLOOKUP(A579,'Patient Health Records'!A:A,'Patient Health Records'!T:T,"Not Found")</f>
        <v>0</v>
      </c>
      <c r="AA579" s="100" t="b" cm="1">
        <f t="array" ref="AA579">_xlfn.SWITCH(Z579, "Yes", TRUE, "No", FALSE, Z579)</f>
        <v>0</v>
      </c>
      <c r="AB579" s="100" t="b">
        <f>_xlfn.XLOOKUP(A579,'Patient Health Records'!A:A,'Patient Health Records'!K:K,"Not Found")</f>
        <v>0</v>
      </c>
      <c r="AC579" s="100" t="b" cm="1">
        <f t="array" ref="AC579">_xlfn.SWITCH(AB579, "Yes", TRUE, "No", FALSE, AB579)</f>
        <v>0</v>
      </c>
    </row>
    <row r="580" spans="1:29">
      <c r="A580" s="2" t="s">
        <v>937</v>
      </c>
      <c r="B580" s="100" t="str">
        <f>_xlfn.XLOOKUP(A580,'Patient Demographics'!A580:A1579,'Patient Demographics'!H580:H1579,"Not Found")</f>
        <v>Adult</v>
      </c>
      <c r="C580" s="100" t="str">
        <f>_xlfn.XLOOKUP(A580,'Patient Demographics'!A580:A1579,'Patient Demographics'!L580:L1579,"Not Found")</f>
        <v>North</v>
      </c>
      <c r="D580" s="100" t="str">
        <f>_xlfn.XLOOKUP(A580,'Patient Demographics'!A:A,'Patient Demographics'!J:J,"Not Found")</f>
        <v>Uttar Pradesh</v>
      </c>
      <c r="E580" s="100">
        <f>_xlfn.XLOOKUP(A580,'Billing Details'!A580:A1579,'Billing Details'!E580:E1579,"Not Found")</f>
        <v>1000</v>
      </c>
      <c r="F580" s="100">
        <f>_xlfn.XLOOKUP(A580,'Billing Details'!A580:A1579,'Billing Details'!M580:M1579,"Not Found")</f>
        <v>0</v>
      </c>
      <c r="G580" s="100">
        <f>_xlfn.XLOOKUP(A580,'Patient Health Records'!A580:A1579,'Patient Health Records'!G580:G1579,"Not Found")</f>
        <v>94</v>
      </c>
      <c r="H580" s="17" t="str">
        <f>_xlfn.XLOOKUP(A580,'Patient Demographics'!A580:A1579,'Patient Demographics'!C580:C1579,"Not Found")</f>
        <v>Male</v>
      </c>
      <c r="I580" s="100" t="str">
        <f>_xlfn.XLOOKUP(A580,'Patient Health Records'!A580:A1579,'Patient Health Records'!B580:B1579,"Not Found")</f>
        <v>AB+</v>
      </c>
      <c r="J580" s="100" t="str">
        <f>_xlfn.XLOOKUP(A580,'Patient Health Records'!A580:A1579,'Patient Health Records'!H580:H1579,"Not Found")</f>
        <v>Yes</v>
      </c>
      <c r="K580" s="100" t="str">
        <f>_xlfn.XLOOKUP(A580,'Patient Health Records'!A580:A1579,'Patient Health Records'!J580:J1579,"Not Found")</f>
        <v>Yes</v>
      </c>
      <c r="L580" s="100" t="b">
        <f>_xlfn.XLOOKUP(A580,'Billing Details'!A:A,'Billing Details'!K:K,"Not Found")</f>
        <v>0</v>
      </c>
      <c r="M580" s="100" t="str">
        <f>_xlfn.XLOOKUP(A580,'Patient Education'!A:A,'Patient Education'!B:B,"Not Found")</f>
        <v>Master's Degree</v>
      </c>
      <c r="N580" s="100" t="str">
        <f>_xlfn.XLOOKUP(A580,'Patient Education'!A:A,'Patient Education'!C:C,"None")</f>
        <v>Manager</v>
      </c>
      <c r="O580" s="100">
        <f>_xlfn.XLOOKUP(A580,'Patient Demographics'!A:A,'Patient Demographics'!I:I,"Not Found")</f>
        <v>2</v>
      </c>
      <c r="P580" s="100" t="str" cm="1">
        <f t="array" ref="P580">_xlfn.IFS(
 O580 &lt;= 2, "Very Low",
 O580 &lt;= 5, "Low",
 O580 &lt;= 10, "Lower-Middle",
 O580 &lt;= 25, "Middle",
 O580 &lt;= 50, "Upper-Middle",
 O580 &lt;= 100, "High",
 O580 &lt;= 200, "Very High",
 O580 &lt;= 400, "Ultra High"
)</f>
        <v>Very Low</v>
      </c>
      <c r="Q580" s="33">
        <f>_xlfn.XLOOKUP(A580,'Patient Health Records'!A:A,'Patient Health Records'!E:E,"Not Found")</f>
        <v>34.112353026564087</v>
      </c>
      <c r="R580" s="100" t="b">
        <f>_xlfn.XLOOKUP(A580,'Patient Health Records'!A580:A1579,'Patient Health Records'!T580:T1579,"Not Found")</f>
        <v>1</v>
      </c>
      <c r="S580" s="100" t="b" cm="1">
        <f t="array" ref="S580">_xlfn.SWITCH(R580, "Yes", TRUE, "No", FALSE, R580)</f>
        <v>1</v>
      </c>
      <c r="T580" s="100" t="str">
        <f>_xlfn.XLOOKUP(A580,'Patient Health Records'!A:A,'Patient Health Records'!V:V,"Not Found")</f>
        <v>Fractured Arm</v>
      </c>
      <c r="U580" s="100" t="str">
        <f>_xlfn.XLOOKUP(A580,'Patient Health Records'!A:A,'Patient Health Records'!X:X,"Not Found")</f>
        <v>Critical</v>
      </c>
      <c r="V580" s="100" t="b">
        <f>_xlfn.XLOOKUP(A580,'Billing Details'!A:A,'Billing Details'!K:K,"Not Found")</f>
        <v>0</v>
      </c>
      <c r="W580" s="100">
        <f>_xlfn.XLOOKUP(A580,'Billing Details'!A:A,'Billing Details'!J:J,"Not Found")</f>
        <v>0</v>
      </c>
      <c r="X580" s="100" t="b">
        <f>_xlfn.XLOOKUP(A580,'Patient Health Records'!A:A,'Patient Health Records'!P:P,"Not Found")</f>
        <v>1</v>
      </c>
      <c r="Y580" s="100" t="b" cm="1">
        <f t="array" ref="Y580">_xlfn.SWITCH(X580, "Yes", TRUE, "No", FALSE, X580)</f>
        <v>1</v>
      </c>
      <c r="Z580" s="100" t="b">
        <f>_xlfn.XLOOKUP(A580,'Patient Health Records'!A:A,'Patient Health Records'!T:T,"Not Found")</f>
        <v>1</v>
      </c>
      <c r="AA580" s="100" t="b" cm="1">
        <f t="array" ref="AA580">_xlfn.SWITCH(Z580, "Yes", TRUE, "No", FALSE, Z580)</f>
        <v>1</v>
      </c>
      <c r="AB580" s="100" t="str">
        <f>_xlfn.XLOOKUP(A580,'Patient Health Records'!A:A,'Patient Health Records'!K:K,"Not Found")</f>
        <v>Yes</v>
      </c>
      <c r="AC580" s="100" t="b" cm="1">
        <f t="array" ref="AC580">_xlfn.SWITCH(AB580, "Yes", TRUE, "No", FALSE, AB580)</f>
        <v>1</v>
      </c>
    </row>
    <row r="581" spans="1:29">
      <c r="A581" s="2" t="s">
        <v>939</v>
      </c>
      <c r="B581" s="100" t="str">
        <f>_xlfn.XLOOKUP(A581,'Patient Demographics'!A581:A1580,'Patient Demographics'!H581:H1580,"Not Found")</f>
        <v>Middle-aged</v>
      </c>
      <c r="C581" s="100" t="str">
        <f>_xlfn.XLOOKUP(A581,'Patient Demographics'!A581:A1580,'Patient Demographics'!L581:L1580,"Not Found")</f>
        <v>North</v>
      </c>
      <c r="D581" s="100" t="str">
        <f>_xlfn.XLOOKUP(A581,'Patient Demographics'!A:A,'Patient Demographics'!J:J,"Not Found")</f>
        <v>Punjab</v>
      </c>
      <c r="E581" s="100">
        <f>_xlfn.XLOOKUP(A581,'Billing Details'!A581:A1580,'Billing Details'!E581:E1580,"Not Found")</f>
        <v>18000</v>
      </c>
      <c r="F581" s="100">
        <f>_xlfn.XLOOKUP(A581,'Billing Details'!A581:A1580,'Billing Details'!M581:M1580,"Not Found")</f>
        <v>11325.24</v>
      </c>
      <c r="G581" s="100">
        <f>_xlfn.XLOOKUP(A581,'Patient Health Records'!A581:A1580,'Patient Health Records'!G581:G1580,"Not Found")</f>
        <v>76.099999999999994</v>
      </c>
      <c r="H581" s="17" t="str">
        <f>_xlfn.XLOOKUP(A581,'Patient Demographics'!A581:A1580,'Patient Demographics'!C581:C1580,"Not Found")</f>
        <v>Female</v>
      </c>
      <c r="I581" s="100" t="str">
        <f>_xlfn.XLOOKUP(A581,'Patient Health Records'!A581:A1580,'Patient Health Records'!B581:B1580,"Not Found")</f>
        <v>A+</v>
      </c>
      <c r="J581" s="100" t="b">
        <f>_xlfn.XLOOKUP(A581,'Patient Health Records'!A581:A1580,'Patient Health Records'!H581:H1580,"Not Found")</f>
        <v>0</v>
      </c>
      <c r="K581" s="100" t="b">
        <f>_xlfn.XLOOKUP(A581,'Patient Health Records'!A581:A1580,'Patient Health Records'!J581:J1580,"Not Found")</f>
        <v>0</v>
      </c>
      <c r="L581" s="100" t="b">
        <f>_xlfn.XLOOKUP(A581,'Billing Details'!A:A,'Billing Details'!K:K,"Not Found")</f>
        <v>1</v>
      </c>
      <c r="M581" s="100" t="str">
        <f>_xlfn.XLOOKUP(A581,'Patient Education'!A:A,'Patient Education'!B:B,"Not Found")</f>
        <v>Master's Degree</v>
      </c>
      <c r="N581" s="100" t="str">
        <f>_xlfn.XLOOKUP(A581,'Patient Education'!A:A,'Patient Education'!C:C,"None")</f>
        <v>Manager</v>
      </c>
      <c r="O581" s="100">
        <f>_xlfn.XLOOKUP(A581,'Patient Demographics'!A:A,'Patient Demographics'!I:I,"Not Found")</f>
        <v>15</v>
      </c>
      <c r="P581" s="100" t="str" cm="1">
        <f t="array" ref="P581">_xlfn.IFS(
 O581 &lt;= 2, "Very Low",
 O581 &lt;= 5, "Low",
 O581 &lt;= 10, "Lower-Middle",
 O581 &lt;= 25, "Middle",
 O581 &lt;= 50, "Upper-Middle",
 O581 &lt;= 100, "High",
 O581 &lt;= 200, "Very High",
 O581 &lt;= 400, "Ultra High"
)</f>
        <v>Middle</v>
      </c>
      <c r="Q581" s="33">
        <f>_xlfn.XLOOKUP(A581,'Patient Health Records'!A:A,'Patient Health Records'!E:E,"Not Found")</f>
        <v>30.483896811408421</v>
      </c>
      <c r="R581" s="100" t="b">
        <f>_xlfn.XLOOKUP(A581,'Patient Health Records'!A581:A1580,'Patient Health Records'!T581:T1580,"Not Found")</f>
        <v>1</v>
      </c>
      <c r="S581" s="100" t="b" cm="1">
        <f t="array" ref="S581">_xlfn.SWITCH(R581, "Yes", TRUE, "No", FALSE, R581)</f>
        <v>1</v>
      </c>
      <c r="T581" s="100" t="str">
        <f>_xlfn.XLOOKUP(A581,'Patient Health Records'!A:A,'Patient Health Records'!V:V,"Not Found")</f>
        <v>Allergic Reaction</v>
      </c>
      <c r="U581" s="100" t="str">
        <f>_xlfn.XLOOKUP(A581,'Patient Health Records'!A:A,'Patient Health Records'!X:X,"Not Found")</f>
        <v>Critical</v>
      </c>
      <c r="V581" s="100" t="b">
        <f>_xlfn.XLOOKUP(A581,'Billing Details'!A:A,'Billing Details'!K:K,"Not Found")</f>
        <v>1</v>
      </c>
      <c r="W581" s="100" t="str">
        <f>_xlfn.XLOOKUP(A581,'Billing Details'!A:A,'Billing Details'!J:J,"Not Found")</f>
        <v>Blue Cross</v>
      </c>
      <c r="X581" s="100" t="b">
        <f>_xlfn.XLOOKUP(A581,'Patient Health Records'!A:A,'Patient Health Records'!P:P,"Not Found")</f>
        <v>1</v>
      </c>
      <c r="Y581" s="100" t="b" cm="1">
        <f t="array" ref="Y581">_xlfn.SWITCH(X581, "Yes", TRUE, "No", FALSE, X581)</f>
        <v>1</v>
      </c>
      <c r="Z581" s="100" t="b">
        <f>_xlfn.XLOOKUP(A581,'Patient Health Records'!A:A,'Patient Health Records'!T:T,"Not Found")</f>
        <v>1</v>
      </c>
      <c r="AA581" s="100" t="b" cm="1">
        <f t="array" ref="AA581">_xlfn.SWITCH(Z581, "Yes", TRUE, "No", FALSE, Z581)</f>
        <v>1</v>
      </c>
      <c r="AB581" s="100" t="b">
        <f>_xlfn.XLOOKUP(A581,'Patient Health Records'!A:A,'Patient Health Records'!K:K,"Not Found")</f>
        <v>1</v>
      </c>
      <c r="AC581" s="100" t="b" cm="1">
        <f t="array" ref="AC581">_xlfn.SWITCH(AB581, "Yes", TRUE, "No", FALSE, AB581)</f>
        <v>1</v>
      </c>
    </row>
    <row r="582" spans="1:29">
      <c r="A582" s="2" t="s">
        <v>940</v>
      </c>
      <c r="B582" s="100" t="str">
        <f>_xlfn.XLOOKUP(A582,'Patient Demographics'!A582:A1581,'Patient Demographics'!H582:H1581,"Not Found")</f>
        <v>Middle-aged</v>
      </c>
      <c r="C582" s="100" t="str">
        <f>_xlfn.XLOOKUP(A582,'Patient Demographics'!A582:A1581,'Patient Demographics'!L582:L1581,"Not Found")</f>
        <v>North</v>
      </c>
      <c r="D582" s="100" t="str">
        <f>_xlfn.XLOOKUP(A582,'Patient Demographics'!A:A,'Patient Demographics'!J:J,"Not Found")</f>
        <v>Punjab</v>
      </c>
      <c r="E582" s="100">
        <f>_xlfn.XLOOKUP(A582,'Billing Details'!A582:A1581,'Billing Details'!E582:E1581,"Not Found")</f>
        <v>45000</v>
      </c>
      <c r="F582" s="100">
        <f>_xlfn.XLOOKUP(A582,'Billing Details'!A582:A1581,'Billing Details'!M582:M1581,"Not Found")</f>
        <v>30751.68</v>
      </c>
      <c r="G582" s="100">
        <f>_xlfn.XLOOKUP(A582,'Patient Health Records'!A582:A1581,'Patient Health Records'!G582:G1581,"Not Found")</f>
        <v>74.599999999999994</v>
      </c>
      <c r="H582" s="17" t="str">
        <f>_xlfn.XLOOKUP(A582,'Patient Demographics'!A582:A1581,'Patient Demographics'!C582:C1581,"Not Found")</f>
        <v>Female</v>
      </c>
      <c r="I582" s="100" t="str">
        <f>_xlfn.XLOOKUP(A582,'Patient Health Records'!A582:A1581,'Patient Health Records'!B582:B1581,"Not Found")</f>
        <v>AB+</v>
      </c>
      <c r="J582" s="100" t="b">
        <f>_xlfn.XLOOKUP(A582,'Patient Health Records'!A582:A1581,'Patient Health Records'!H582:H1581,"Not Found")</f>
        <v>1</v>
      </c>
      <c r="K582" s="100" t="b">
        <f>_xlfn.XLOOKUP(A582,'Patient Health Records'!A582:A1581,'Patient Health Records'!J582:J1581,"Not Found")</f>
        <v>0</v>
      </c>
      <c r="L582" s="100" t="b">
        <f>_xlfn.XLOOKUP(A582,'Billing Details'!A:A,'Billing Details'!K:K,"Not Found")</f>
        <v>1</v>
      </c>
      <c r="M582" s="100" t="str">
        <f>_xlfn.XLOOKUP(A582,'Patient Education'!A:A,'Patient Education'!B:B,"Not Found")</f>
        <v>Bachelor's Degree</v>
      </c>
      <c r="N582" s="100" t="str">
        <f>_xlfn.XLOOKUP(A582,'Patient Education'!A:A,'Patient Education'!C:C,"None")</f>
        <v>Junior Executive</v>
      </c>
      <c r="O582" s="100">
        <f>_xlfn.XLOOKUP(A582,'Patient Demographics'!A:A,'Patient Demographics'!I:I,"Not Found")</f>
        <v>30</v>
      </c>
      <c r="P582" s="100" t="str" cm="1">
        <f t="array" ref="P582">_xlfn.IFS(
 O582 &lt;= 2, "Very Low",
 O582 &lt;= 5, "Low",
 O582 &lt;= 10, "Lower-Middle",
 O582 &lt;= 25, "Middle",
 O582 &lt;= 50, "Upper-Middle",
 O582 &lt;= 100, "High",
 O582 &lt;= 200, "Very High",
 O582 &lt;= 400, "Ultra High"
)</f>
        <v>Upper-Middle</v>
      </c>
      <c r="Q582" s="33">
        <f>_xlfn.XLOOKUP(A582,'Patient Health Records'!A:A,'Patient Health Records'!E:E,"Not Found")</f>
        <v>30.264919469349667</v>
      </c>
      <c r="R582" s="100" t="b">
        <f>_xlfn.XLOOKUP(A582,'Patient Health Records'!A582:A1581,'Patient Health Records'!T582:T1581,"Not Found")</f>
        <v>1</v>
      </c>
      <c r="S582" s="100" t="b" cm="1">
        <f t="array" ref="S582">_xlfn.SWITCH(R582, "Yes", TRUE, "No", FALSE, R582)</f>
        <v>1</v>
      </c>
      <c r="T582" s="100" t="str">
        <f>_xlfn.XLOOKUP(A582,'Patient Health Records'!A:A,'Patient Health Records'!V:V,"Not Found")</f>
        <v>Kidney Stones</v>
      </c>
      <c r="U582" s="100" t="str">
        <f>_xlfn.XLOOKUP(A582,'Patient Health Records'!A:A,'Patient Health Records'!X:X,"Not Found")</f>
        <v>Critical</v>
      </c>
      <c r="V582" s="100" t="b">
        <f>_xlfn.XLOOKUP(A582,'Billing Details'!A:A,'Billing Details'!K:K,"Not Found")</f>
        <v>1</v>
      </c>
      <c r="W582" s="100" t="str">
        <f>_xlfn.XLOOKUP(A582,'Billing Details'!A:A,'Billing Details'!J:J,"Not Found")</f>
        <v>UnitedHealthcare</v>
      </c>
      <c r="X582" s="100" t="b">
        <f>_xlfn.XLOOKUP(A582,'Patient Health Records'!A:A,'Patient Health Records'!P:P,"Not Found")</f>
        <v>1</v>
      </c>
      <c r="Y582" s="100" t="b" cm="1">
        <f t="array" ref="Y582">_xlfn.SWITCH(X582, "Yes", TRUE, "No", FALSE, X582)</f>
        <v>1</v>
      </c>
      <c r="Z582" s="100" t="b">
        <f>_xlfn.XLOOKUP(A582,'Patient Health Records'!A:A,'Patient Health Records'!T:T,"Not Found")</f>
        <v>1</v>
      </c>
      <c r="AA582" s="100" t="b" cm="1">
        <f t="array" ref="AA582">_xlfn.SWITCH(Z582, "Yes", TRUE, "No", FALSE, Z582)</f>
        <v>1</v>
      </c>
      <c r="AB582" s="100" t="b">
        <f>_xlfn.XLOOKUP(A582,'Patient Health Records'!A:A,'Patient Health Records'!K:K,"Not Found")</f>
        <v>1</v>
      </c>
      <c r="AC582" s="100" t="b" cm="1">
        <f t="array" ref="AC582">_xlfn.SWITCH(AB582, "Yes", TRUE, "No", FALSE, AB582)</f>
        <v>1</v>
      </c>
    </row>
    <row r="583" spans="1:29">
      <c r="A583" s="2" t="s">
        <v>942</v>
      </c>
      <c r="B583" s="100" t="str">
        <f>_xlfn.XLOOKUP(A583,'Patient Demographics'!A583:A1582,'Patient Demographics'!H583:H1582,"Not Found")</f>
        <v>Senior</v>
      </c>
      <c r="C583" s="100" t="str">
        <f>_xlfn.XLOOKUP(A583,'Patient Demographics'!A583:A1582,'Patient Demographics'!L583:L1582,"Not Found")</f>
        <v>East</v>
      </c>
      <c r="D583" s="100" t="str">
        <f>_xlfn.XLOOKUP(A583,'Patient Demographics'!A:A,'Patient Demographics'!J:J,"Not Found")</f>
        <v>West Bengal</v>
      </c>
      <c r="E583" s="100">
        <f>_xlfn.XLOOKUP(A583,'Billing Details'!A583:A1582,'Billing Details'!E583:E1582,"Not Found")</f>
        <v>3000</v>
      </c>
      <c r="F583" s="100">
        <f>_xlfn.XLOOKUP(A583,'Billing Details'!A583:A1582,'Billing Details'!M583:M1582,"Not Found")</f>
        <v>2133.06</v>
      </c>
      <c r="G583" s="100">
        <f>_xlfn.XLOOKUP(A583,'Patient Health Records'!A583:A1582,'Patient Health Records'!G583:G1582,"Not Found")</f>
        <v>92.9</v>
      </c>
      <c r="H583" s="17" t="str">
        <f>_xlfn.XLOOKUP(A583,'Patient Demographics'!A583:A1582,'Patient Demographics'!C583:C1582,"Not Found")</f>
        <v>Female</v>
      </c>
      <c r="I583" s="100" t="str">
        <f>_xlfn.XLOOKUP(A583,'Patient Health Records'!A583:A1582,'Patient Health Records'!B583:B1582,"Not Found")</f>
        <v>A-</v>
      </c>
      <c r="J583" s="100" t="b">
        <f>_xlfn.XLOOKUP(A583,'Patient Health Records'!A583:A1582,'Patient Health Records'!H583:H1582,"Not Found")</f>
        <v>0</v>
      </c>
      <c r="K583" s="100" t="b">
        <f>_xlfn.XLOOKUP(A583,'Patient Health Records'!A583:A1582,'Patient Health Records'!J583:J1582,"Not Found")</f>
        <v>0</v>
      </c>
      <c r="L583" s="100" t="b">
        <f>_xlfn.XLOOKUP(A583,'Billing Details'!A:A,'Billing Details'!K:K,"Not Found")</f>
        <v>1</v>
      </c>
      <c r="M583" s="100" t="str">
        <f>_xlfn.XLOOKUP(A583,'Patient Education'!A:A,'Patient Education'!B:B,"Not Found")</f>
        <v>Bachelor's Degree</v>
      </c>
      <c r="N583" s="100" t="str">
        <f>_xlfn.XLOOKUP(A583,'Patient Education'!A:A,'Patient Education'!C:C,"None")</f>
        <v>Junior Executive</v>
      </c>
      <c r="O583" s="100">
        <f>_xlfn.XLOOKUP(A583,'Patient Demographics'!A:A,'Patient Demographics'!I:I,"Not Found")</f>
        <v>20</v>
      </c>
      <c r="P583" s="100" t="str" cm="1">
        <f t="array" ref="P583">_xlfn.IFS(
 O583 &lt;= 2, "Very Low",
 O583 &lt;= 5, "Low",
 O583 &lt;= 10, "Lower-Middle",
 O583 &lt;= 25, "Middle",
 O583 &lt;= 50, "Upper-Middle",
 O583 &lt;= 100, "High",
 O583 &lt;= 200, "Very High",
 O583 &lt;= 400, "Ultra High"
)</f>
        <v>Middle</v>
      </c>
      <c r="Q583" s="33">
        <f>_xlfn.XLOOKUP(A583,'Patient Health Records'!A:A,'Patient Health Records'!E:E,"Not Found")</f>
        <v>33.310624260461118</v>
      </c>
      <c r="R583" s="100" t="b">
        <f>_xlfn.XLOOKUP(A583,'Patient Health Records'!A583:A1582,'Patient Health Records'!T583:T1582,"Not Found")</f>
        <v>1</v>
      </c>
      <c r="S583" s="100" t="b" cm="1">
        <f t="array" ref="S583">_xlfn.SWITCH(R583, "Yes", TRUE, "No", FALSE, R583)</f>
        <v>1</v>
      </c>
      <c r="T583" s="100" t="str">
        <f>_xlfn.XLOOKUP(A583,'Patient Health Records'!A:A,'Patient Health Records'!V:V,"Not Found")</f>
        <v>Osteoarthritis</v>
      </c>
      <c r="U583" s="100" t="str">
        <f>_xlfn.XLOOKUP(A583,'Patient Health Records'!A:A,'Patient Health Records'!X:X,"Not Found")</f>
        <v>Critical</v>
      </c>
      <c r="V583" s="100" t="b">
        <f>_xlfn.XLOOKUP(A583,'Billing Details'!A:A,'Billing Details'!K:K,"Not Found")</f>
        <v>1</v>
      </c>
      <c r="W583" s="100" t="str">
        <f>_xlfn.XLOOKUP(A583,'Billing Details'!A:A,'Billing Details'!J:J,"Not Found")</f>
        <v>Aetna</v>
      </c>
      <c r="X583" s="100" t="b">
        <f>_xlfn.XLOOKUP(A583,'Patient Health Records'!A:A,'Patient Health Records'!P:P,"Not Found")</f>
        <v>1</v>
      </c>
      <c r="Y583" s="100" t="b" cm="1">
        <f t="array" ref="Y583">_xlfn.SWITCH(X583, "Yes", TRUE, "No", FALSE, X583)</f>
        <v>1</v>
      </c>
      <c r="Z583" s="100" t="b">
        <f>_xlfn.XLOOKUP(A583,'Patient Health Records'!A:A,'Patient Health Records'!T:T,"Not Found")</f>
        <v>1</v>
      </c>
      <c r="AA583" s="100" t="b" cm="1">
        <f t="array" ref="AA583">_xlfn.SWITCH(Z583, "Yes", TRUE, "No", FALSE, Z583)</f>
        <v>1</v>
      </c>
      <c r="AB583" s="100" t="b">
        <f>_xlfn.XLOOKUP(A583,'Patient Health Records'!A:A,'Patient Health Records'!K:K,"Not Found")</f>
        <v>1</v>
      </c>
      <c r="AC583" s="100" t="b" cm="1">
        <f t="array" ref="AC583">_xlfn.SWITCH(AB583, "Yes", TRUE, "No", FALSE, AB583)</f>
        <v>1</v>
      </c>
    </row>
    <row r="584" spans="1:29">
      <c r="A584" s="2" t="s">
        <v>943</v>
      </c>
      <c r="B584" s="100" t="str">
        <f>_xlfn.XLOOKUP(A584,'Patient Demographics'!A584:A1583,'Patient Demographics'!H584:H1583,"Not Found")</f>
        <v>Middle-aged</v>
      </c>
      <c r="C584" s="100" t="str">
        <f>_xlfn.XLOOKUP(A584,'Patient Demographics'!A584:A1583,'Patient Demographics'!L584:L1583,"Not Found")</f>
        <v>North</v>
      </c>
      <c r="D584" s="100" t="str">
        <f>_xlfn.XLOOKUP(A584,'Patient Demographics'!A:A,'Patient Demographics'!J:J,"Not Found")</f>
        <v>Punjab</v>
      </c>
      <c r="E584" s="100">
        <f>_xlfn.XLOOKUP(A584,'Billing Details'!A584:A1583,'Billing Details'!E584:E1583,"Not Found")</f>
        <v>32000</v>
      </c>
      <c r="F584" s="100">
        <f>_xlfn.XLOOKUP(A584,'Billing Details'!A584:A1583,'Billing Details'!M584:M1583,"Not Found")</f>
        <v>16682.400000000001</v>
      </c>
      <c r="G584" s="100">
        <f>_xlfn.XLOOKUP(A584,'Patient Health Records'!A584:A1583,'Patient Health Records'!G584:G1583,"Not Found")</f>
        <v>72.900000000000006</v>
      </c>
      <c r="H584" s="17" t="str">
        <f>_xlfn.XLOOKUP(A584,'Patient Demographics'!A584:A1583,'Patient Demographics'!C584:C1583,"Not Found")</f>
        <v>Male</v>
      </c>
      <c r="I584" s="100" t="str">
        <f>_xlfn.XLOOKUP(A584,'Patient Health Records'!A584:A1583,'Patient Health Records'!B584:B1583,"Not Found")</f>
        <v>O-</v>
      </c>
      <c r="J584" s="100" t="b">
        <f>_xlfn.XLOOKUP(A584,'Patient Health Records'!A584:A1583,'Patient Health Records'!H584:H1583,"Not Found")</f>
        <v>0</v>
      </c>
      <c r="K584" s="100" t="b">
        <f>_xlfn.XLOOKUP(A584,'Patient Health Records'!A584:A1583,'Patient Health Records'!J584:J1583,"Not Found")</f>
        <v>0</v>
      </c>
      <c r="L584" s="100" t="b">
        <f>_xlfn.XLOOKUP(A584,'Billing Details'!A:A,'Billing Details'!K:K,"Not Found")</f>
        <v>1</v>
      </c>
      <c r="M584" s="100" t="str">
        <f>_xlfn.XLOOKUP(A584,'Patient Education'!A:A,'Patient Education'!B:B,"Not Found")</f>
        <v>Master's Degree</v>
      </c>
      <c r="N584" s="100" t="str">
        <f>_xlfn.XLOOKUP(A584,'Patient Education'!A:A,'Patient Education'!C:C,"None")</f>
        <v>Software Engineer</v>
      </c>
      <c r="O584" s="100">
        <f>_xlfn.XLOOKUP(A584,'Patient Demographics'!A:A,'Patient Demographics'!I:I,"Not Found")</f>
        <v>7</v>
      </c>
      <c r="P584" s="100" t="str" cm="1">
        <f t="array" ref="P584">_xlfn.IFS(
 O584 &lt;= 2, "Very Low",
 O584 &lt;= 5, "Low",
 O584 &lt;= 10, "Lower-Middle",
 O584 &lt;= 25, "Middle",
 O584 &lt;= 50, "Upper-Middle",
 O584 &lt;= 100, "High",
 O584 &lt;= 200, "Very High",
 O584 &lt;= 400, "Ultra High"
)</f>
        <v>Lower-Middle</v>
      </c>
      <c r="Q584" s="33">
        <f>_xlfn.XLOOKUP(A584,'Patient Health Records'!A:A,'Patient Health Records'!E:E,"Not Found")</f>
        <v>26.455218464218323</v>
      </c>
      <c r="R584" s="100" t="b">
        <f>_xlfn.XLOOKUP(A584,'Patient Health Records'!A584:A1583,'Patient Health Records'!T584:T1583,"Not Found")</f>
        <v>0</v>
      </c>
      <c r="S584" s="100" t="b" cm="1">
        <f t="array" ref="S584">_xlfn.SWITCH(R584, "Yes", TRUE, "No", FALSE, R584)</f>
        <v>0</v>
      </c>
      <c r="T584" s="100" t="str">
        <f>_xlfn.XLOOKUP(A584,'Patient Health Records'!A:A,'Patient Health Records'!V:V,"Not Found")</f>
        <v>Kidney Stones</v>
      </c>
      <c r="U584" s="100" t="str">
        <f>_xlfn.XLOOKUP(A584,'Patient Health Records'!A:A,'Patient Health Records'!X:X,"Not Found")</f>
        <v>Ongoing Treatment</v>
      </c>
      <c r="V584" s="100" t="b">
        <f>_xlfn.XLOOKUP(A584,'Billing Details'!A:A,'Billing Details'!K:K,"Not Found")</f>
        <v>1</v>
      </c>
      <c r="W584" s="100" t="str">
        <f>_xlfn.XLOOKUP(A584,'Billing Details'!A:A,'Billing Details'!J:J,"Not Found")</f>
        <v>UnitedHealthcare</v>
      </c>
      <c r="X584" s="100" t="b">
        <f>_xlfn.XLOOKUP(A584,'Patient Health Records'!A:A,'Patient Health Records'!P:P,"Not Found")</f>
        <v>0</v>
      </c>
      <c r="Y584" s="100" t="b" cm="1">
        <f t="array" ref="Y584">_xlfn.SWITCH(X584, "Yes", TRUE, "No", FALSE, X584)</f>
        <v>0</v>
      </c>
      <c r="Z584" s="100" t="b">
        <f>_xlfn.XLOOKUP(A584,'Patient Health Records'!A:A,'Patient Health Records'!T:T,"Not Found")</f>
        <v>0</v>
      </c>
      <c r="AA584" s="100" t="b" cm="1">
        <f t="array" ref="AA584">_xlfn.SWITCH(Z584, "Yes", TRUE, "No", FALSE, Z584)</f>
        <v>0</v>
      </c>
      <c r="AB584" s="100" t="b">
        <f>_xlfn.XLOOKUP(A584,'Patient Health Records'!A:A,'Patient Health Records'!K:K,"Not Found")</f>
        <v>0</v>
      </c>
      <c r="AC584" s="100" t="b" cm="1">
        <f t="array" ref="AC584">_xlfn.SWITCH(AB584, "Yes", TRUE, "No", FALSE, AB584)</f>
        <v>0</v>
      </c>
    </row>
    <row r="585" spans="1:29">
      <c r="A585" s="2" t="s">
        <v>944</v>
      </c>
      <c r="B585" s="100" t="str">
        <f>_xlfn.XLOOKUP(A585,'Patient Demographics'!A585:A1584,'Patient Demographics'!H585:H1584,"Not Found")</f>
        <v>Middle-aged</v>
      </c>
      <c r="C585" s="100" t="str">
        <f>_xlfn.XLOOKUP(A585,'Patient Demographics'!A585:A1584,'Patient Demographics'!L585:L1584,"Not Found")</f>
        <v>South</v>
      </c>
      <c r="D585" s="100" t="str">
        <f>_xlfn.XLOOKUP(A585,'Patient Demographics'!A:A,'Patient Demographics'!J:J,"Not Found")</f>
        <v>Tamil Nadu</v>
      </c>
      <c r="E585" s="100">
        <f>_xlfn.XLOOKUP(A585,'Billing Details'!A585:A1584,'Billing Details'!E585:E1584,"Not Found")</f>
        <v>18000</v>
      </c>
      <c r="F585" s="100">
        <f>_xlfn.XLOOKUP(A585,'Billing Details'!A585:A1584,'Billing Details'!M585:M1584,"Not Found")</f>
        <v>13722.36</v>
      </c>
      <c r="G585" s="100">
        <f>_xlfn.XLOOKUP(A585,'Patient Health Records'!A585:A1584,'Patient Health Records'!G585:G1584,"Not Found")</f>
        <v>79.5</v>
      </c>
      <c r="H585" s="17" t="str">
        <f>_xlfn.XLOOKUP(A585,'Patient Demographics'!A585:A1584,'Patient Demographics'!C585:C1584,"Not Found")</f>
        <v>Male</v>
      </c>
      <c r="I585" s="100" t="str">
        <f>_xlfn.XLOOKUP(A585,'Patient Health Records'!A585:A1584,'Patient Health Records'!B585:B1584,"Not Found")</f>
        <v>B-</v>
      </c>
      <c r="J585" s="100" t="b">
        <f>_xlfn.XLOOKUP(A585,'Patient Health Records'!A585:A1584,'Patient Health Records'!H585:H1584,"Not Found")</f>
        <v>0</v>
      </c>
      <c r="K585" s="100" t="b">
        <f>_xlfn.XLOOKUP(A585,'Patient Health Records'!A585:A1584,'Patient Health Records'!J585:J1584,"Not Found")</f>
        <v>0</v>
      </c>
      <c r="L585" s="100" t="b">
        <f>_xlfn.XLOOKUP(A585,'Billing Details'!A:A,'Billing Details'!K:K,"Not Found")</f>
        <v>1</v>
      </c>
      <c r="M585" s="100" t="str">
        <f>_xlfn.XLOOKUP(A585,'Patient Education'!A:A,'Patient Education'!B:B,"Not Found")</f>
        <v>Master's Degree</v>
      </c>
      <c r="N585" s="100" t="str">
        <f>_xlfn.XLOOKUP(A585,'Patient Education'!A:A,'Patient Education'!C:C,"None")</f>
        <v>Manager</v>
      </c>
      <c r="O585" s="100">
        <f>_xlfn.XLOOKUP(A585,'Patient Demographics'!A:A,'Patient Demographics'!I:I,"Not Found")</f>
        <v>2</v>
      </c>
      <c r="P585" s="100" t="str" cm="1">
        <f t="array" ref="P585">_xlfn.IFS(
 O585 &lt;= 2, "Very Low",
 O585 &lt;= 5, "Low",
 O585 &lt;= 10, "Lower-Middle",
 O585 &lt;= 25, "Middle",
 O585 &lt;= 50, "Upper-Middle",
 O585 &lt;= 100, "High",
 O585 &lt;= 200, "Very High",
 O585 &lt;= 400, "Ultra High"
)</f>
        <v>Very Low</v>
      </c>
      <c r="Q585" s="33">
        <f>_xlfn.XLOOKUP(A585,'Patient Health Records'!A:A,'Patient Health Records'!E:E,"Not Found")</f>
        <v>33.961296937075481</v>
      </c>
      <c r="R585" s="100" t="b">
        <f>_xlfn.XLOOKUP(A585,'Patient Health Records'!A585:A1584,'Patient Health Records'!T585:T1584,"Not Found")</f>
        <v>1</v>
      </c>
      <c r="S585" s="100" t="b" cm="1">
        <f t="array" ref="S585">_xlfn.SWITCH(R585, "Yes", TRUE, "No", FALSE, R585)</f>
        <v>1</v>
      </c>
      <c r="T585" s="100" t="str">
        <f>_xlfn.XLOOKUP(A585,'Patient Health Records'!A:A,'Patient Health Records'!V:V,"Not Found")</f>
        <v>Respiratory Infection</v>
      </c>
      <c r="U585" s="100" t="str">
        <f>_xlfn.XLOOKUP(A585,'Patient Health Records'!A:A,'Patient Health Records'!X:X,"Not Found")</f>
        <v>Critical</v>
      </c>
      <c r="V585" s="100" t="b">
        <f>_xlfn.XLOOKUP(A585,'Billing Details'!A:A,'Billing Details'!K:K,"Not Found")</f>
        <v>1</v>
      </c>
      <c r="W585" s="100" t="str">
        <f>_xlfn.XLOOKUP(A585,'Billing Details'!A:A,'Billing Details'!J:J,"Not Found")</f>
        <v>Medicare</v>
      </c>
      <c r="X585" s="100" t="b">
        <f>_xlfn.XLOOKUP(A585,'Patient Health Records'!A:A,'Patient Health Records'!P:P,"Not Found")</f>
        <v>1</v>
      </c>
      <c r="Y585" s="100" t="b" cm="1">
        <f t="array" ref="Y585">_xlfn.SWITCH(X585, "Yes", TRUE, "No", FALSE, X585)</f>
        <v>1</v>
      </c>
      <c r="Z585" s="100" t="b">
        <f>_xlfn.XLOOKUP(A585,'Patient Health Records'!A:A,'Patient Health Records'!T:T,"Not Found")</f>
        <v>1</v>
      </c>
      <c r="AA585" s="100" t="b" cm="1">
        <f t="array" ref="AA585">_xlfn.SWITCH(Z585, "Yes", TRUE, "No", FALSE, Z585)</f>
        <v>1</v>
      </c>
      <c r="AB585" s="100" t="b">
        <f>_xlfn.XLOOKUP(A585,'Patient Health Records'!A:A,'Patient Health Records'!K:K,"Not Found")</f>
        <v>1</v>
      </c>
      <c r="AC585" s="100" t="b" cm="1">
        <f t="array" ref="AC585">_xlfn.SWITCH(AB585, "Yes", TRUE, "No", FALSE, AB585)</f>
        <v>1</v>
      </c>
    </row>
    <row r="586" spans="1:29">
      <c r="A586" s="2" t="s">
        <v>945</v>
      </c>
      <c r="B586" s="100" t="str">
        <f>_xlfn.XLOOKUP(A586,'Patient Demographics'!A586:A1585,'Patient Demographics'!H586:H1585,"Not Found")</f>
        <v>Adult</v>
      </c>
      <c r="C586" s="100" t="str">
        <f>_xlfn.XLOOKUP(A586,'Patient Demographics'!A586:A1585,'Patient Demographics'!L586:L1585,"Not Found")</f>
        <v>South</v>
      </c>
      <c r="D586" s="100" t="str">
        <f>_xlfn.XLOOKUP(A586,'Patient Demographics'!A:A,'Patient Demographics'!J:J,"Not Found")</f>
        <v>Tamil Nadu</v>
      </c>
      <c r="E586" s="100">
        <f>_xlfn.XLOOKUP(A586,'Billing Details'!A586:A1585,'Billing Details'!E586:E1585,"Not Found")</f>
        <v>32000</v>
      </c>
      <c r="F586" s="100">
        <f>_xlfn.XLOOKUP(A586,'Billing Details'!A586:A1585,'Billing Details'!M586:M1585,"Not Found")</f>
        <v>16856.32</v>
      </c>
      <c r="G586" s="100">
        <f>_xlfn.XLOOKUP(A586,'Patient Health Records'!A586:A1585,'Patient Health Records'!G586:G1585,"Not Found")</f>
        <v>71.099999999999994</v>
      </c>
      <c r="H586" s="17" t="str">
        <f>_xlfn.XLOOKUP(A586,'Patient Demographics'!A586:A1585,'Patient Demographics'!C586:C1585,"Not Found")</f>
        <v>Female</v>
      </c>
      <c r="I586" s="100" t="str">
        <f>_xlfn.XLOOKUP(A586,'Patient Health Records'!A586:A1585,'Patient Health Records'!B586:B1585,"Not Found")</f>
        <v>O+</v>
      </c>
      <c r="J586" s="100" t="b">
        <f>_xlfn.XLOOKUP(A586,'Patient Health Records'!A586:A1585,'Patient Health Records'!H586:H1585,"Not Found")</f>
        <v>0</v>
      </c>
      <c r="K586" s="100" t="b">
        <f>_xlfn.XLOOKUP(A586,'Patient Health Records'!A586:A1585,'Patient Health Records'!J586:J1585,"Not Found")</f>
        <v>1</v>
      </c>
      <c r="L586" s="100" t="b">
        <f>_xlfn.XLOOKUP(A586,'Billing Details'!A:A,'Billing Details'!K:K,"Not Found")</f>
        <v>1</v>
      </c>
      <c r="M586" s="100" t="str">
        <f>_xlfn.XLOOKUP(A586,'Patient Education'!A:A,'Patient Education'!B:B,"Not Found")</f>
        <v>Post-graduate</v>
      </c>
      <c r="N586" s="100" t="str">
        <f>_xlfn.XLOOKUP(A586,'Patient Education'!A:A,'Patient Education'!C:C,"None")</f>
        <v>Professor</v>
      </c>
      <c r="O586" s="100">
        <f>_xlfn.XLOOKUP(A586,'Patient Demographics'!A:A,'Patient Demographics'!I:I,"Not Found")</f>
        <v>30</v>
      </c>
      <c r="P586" s="100" t="str" cm="1">
        <f t="array" ref="P586">_xlfn.IFS(
 O586 &lt;= 2, "Very Low",
 O586 &lt;= 5, "Low",
 O586 &lt;= 10, "Lower-Middle",
 O586 &lt;= 25, "Middle",
 O586 &lt;= 50, "Upper-Middle",
 O586 &lt;= 100, "High",
 O586 &lt;= 200, "Very High",
 O586 &lt;= 400, "Ultra High"
)</f>
        <v>Upper-Middle</v>
      </c>
      <c r="Q586" s="33">
        <f>_xlfn.XLOOKUP(A586,'Patient Health Records'!A:A,'Patient Health Records'!E:E,"Not Found")</f>
        <v>24.602076124567475</v>
      </c>
      <c r="R586" s="100" t="b">
        <f>_xlfn.XLOOKUP(A586,'Patient Health Records'!A586:A1585,'Patient Health Records'!T586:T1585,"Not Found")</f>
        <v>0</v>
      </c>
      <c r="S586" s="100" t="b" cm="1">
        <f t="array" ref="S586">_xlfn.SWITCH(R586, "Yes", TRUE, "No", FALSE, R586)</f>
        <v>0</v>
      </c>
      <c r="T586" s="100" t="str">
        <f>_xlfn.XLOOKUP(A586,'Patient Health Records'!A:A,'Patient Health Records'!V:V,"Not Found")</f>
        <v>Childbirth</v>
      </c>
      <c r="U586" s="100" t="str">
        <f>_xlfn.XLOOKUP(A586,'Patient Health Records'!A:A,'Patient Health Records'!X:X,"Not Found")</f>
        <v>Ongoing Treatment</v>
      </c>
      <c r="V586" s="100" t="b">
        <f>_xlfn.XLOOKUP(A586,'Billing Details'!A:A,'Billing Details'!K:K,"Not Found")</f>
        <v>1</v>
      </c>
      <c r="W586" s="100" t="str">
        <f>_xlfn.XLOOKUP(A586,'Billing Details'!A:A,'Billing Details'!J:J,"Not Found")</f>
        <v>Aetna</v>
      </c>
      <c r="X586" s="100" t="b">
        <f>_xlfn.XLOOKUP(A586,'Patient Health Records'!A:A,'Patient Health Records'!P:P,"Not Found")</f>
        <v>0</v>
      </c>
      <c r="Y586" s="100" t="b" cm="1">
        <f t="array" ref="Y586">_xlfn.SWITCH(X586, "Yes", TRUE, "No", FALSE, X586)</f>
        <v>0</v>
      </c>
      <c r="Z586" s="100" t="b">
        <f>_xlfn.XLOOKUP(A586,'Patient Health Records'!A:A,'Patient Health Records'!T:T,"Not Found")</f>
        <v>0</v>
      </c>
      <c r="AA586" s="100" t="b" cm="1">
        <f t="array" ref="AA586">_xlfn.SWITCH(Z586, "Yes", TRUE, "No", FALSE, Z586)</f>
        <v>0</v>
      </c>
      <c r="AB586" s="100" t="b">
        <f>_xlfn.XLOOKUP(A586,'Patient Health Records'!A:A,'Patient Health Records'!K:K,"Not Found")</f>
        <v>0</v>
      </c>
      <c r="AC586" s="100" t="b" cm="1">
        <f t="array" ref="AC586">_xlfn.SWITCH(AB586, "Yes", TRUE, "No", FALSE, AB586)</f>
        <v>0</v>
      </c>
    </row>
    <row r="587" spans="1:29">
      <c r="A587" s="2" t="s">
        <v>947</v>
      </c>
      <c r="B587" s="100" t="str">
        <f>_xlfn.XLOOKUP(A587,'Patient Demographics'!A587:A1586,'Patient Demographics'!H587:H1586,"Not Found")</f>
        <v>Middle-aged</v>
      </c>
      <c r="C587" s="100" t="str">
        <f>_xlfn.XLOOKUP(A587,'Patient Demographics'!A587:A1586,'Patient Demographics'!L587:L1586,"Not Found")</f>
        <v>West</v>
      </c>
      <c r="D587" s="100" t="str">
        <f>_xlfn.XLOOKUP(A587,'Patient Demographics'!A:A,'Patient Demographics'!J:J,"Not Found")</f>
        <v>Gujarat</v>
      </c>
      <c r="E587" s="100">
        <f>_xlfn.XLOOKUP(A587,'Billing Details'!A587:A1586,'Billing Details'!E587:E1586,"Not Found")</f>
        <v>24000</v>
      </c>
      <c r="F587" s="100">
        <f>_xlfn.XLOOKUP(A587,'Billing Details'!A587:A1586,'Billing Details'!M587:M1586,"Not Found")</f>
        <v>21199.89</v>
      </c>
      <c r="G587" s="100">
        <f>_xlfn.XLOOKUP(A587,'Patient Health Records'!A587:A1586,'Patient Health Records'!G587:G1586,"Not Found")</f>
        <v>81.3</v>
      </c>
      <c r="H587" s="17" t="str">
        <f>_xlfn.XLOOKUP(A587,'Patient Demographics'!A587:A1586,'Patient Demographics'!C587:C1586,"Not Found")</f>
        <v>Female</v>
      </c>
      <c r="I587" s="100" t="str">
        <f>_xlfn.XLOOKUP(A587,'Patient Health Records'!A587:A1586,'Patient Health Records'!B587:B1586,"Not Found")</f>
        <v>B-</v>
      </c>
      <c r="J587" s="100" t="b">
        <f>_xlfn.XLOOKUP(A587,'Patient Health Records'!A587:A1586,'Patient Health Records'!H587:H1586,"Not Found")</f>
        <v>1</v>
      </c>
      <c r="K587" s="100" t="b">
        <f>_xlfn.XLOOKUP(A587,'Patient Health Records'!A587:A1586,'Patient Health Records'!J587:J1586,"Not Found")</f>
        <v>0</v>
      </c>
      <c r="L587" s="100" t="b">
        <f>_xlfn.XLOOKUP(A587,'Billing Details'!A:A,'Billing Details'!K:K,"Not Found")</f>
        <v>1</v>
      </c>
      <c r="M587" s="100" t="str">
        <f>_xlfn.XLOOKUP(A587,'Patient Education'!A:A,'Patient Education'!B:B,"Not Found")</f>
        <v>Post-graduate</v>
      </c>
      <c r="N587" s="100" t="str">
        <f>_xlfn.XLOOKUP(A587,'Patient Education'!A:A,'Patient Education'!C:C,"None")</f>
        <v>Consultant</v>
      </c>
      <c r="O587" s="100">
        <f>_xlfn.XLOOKUP(A587,'Patient Demographics'!A:A,'Patient Demographics'!I:I,"Not Found")</f>
        <v>25</v>
      </c>
      <c r="P587" s="100" t="str" cm="1">
        <f t="array" ref="P587">_xlfn.IFS(
 O587 &lt;= 2, "Very Low",
 O587 &lt;= 5, "Low",
 O587 &lt;= 10, "Lower-Middle",
 O587 &lt;= 25, "Middle",
 O587 &lt;= 50, "Upper-Middle",
 O587 &lt;= 100, "High",
 O587 &lt;= 200, "Very High",
 O587 &lt;= 400, "Ultra High"
)</f>
        <v>Middle</v>
      </c>
      <c r="Q587" s="33">
        <f>_xlfn.XLOOKUP(A587,'Patient Health Records'!A:A,'Patient Health Records'!E:E,"Not Found")</f>
        <v>26.546938775510203</v>
      </c>
      <c r="R587" s="100" t="b">
        <f>_xlfn.XLOOKUP(A587,'Patient Health Records'!A587:A1586,'Patient Health Records'!T587:T1586,"Not Found")</f>
        <v>0</v>
      </c>
      <c r="S587" s="100" t="b" cm="1">
        <f t="array" ref="S587">_xlfn.SWITCH(R587, "Yes", TRUE, "No", FALSE, R587)</f>
        <v>0</v>
      </c>
      <c r="T587" s="100" t="str">
        <f>_xlfn.XLOOKUP(A587,'Patient Health Records'!A:A,'Patient Health Records'!V:V,"Not Found")</f>
        <v>Kidney Stones</v>
      </c>
      <c r="U587" s="100" t="str">
        <f>_xlfn.XLOOKUP(A587,'Patient Health Records'!A:A,'Patient Health Records'!X:X,"Not Found")</f>
        <v>Recovered</v>
      </c>
      <c r="V587" s="100" t="b">
        <f>_xlfn.XLOOKUP(A587,'Billing Details'!A:A,'Billing Details'!K:K,"Not Found")</f>
        <v>1</v>
      </c>
      <c r="W587" s="100" t="str">
        <f>_xlfn.XLOOKUP(A587,'Billing Details'!A:A,'Billing Details'!J:J,"Not Found")</f>
        <v>UnitedHealthcare</v>
      </c>
      <c r="X587" s="100" t="b">
        <f>_xlfn.XLOOKUP(A587,'Patient Health Records'!A:A,'Patient Health Records'!P:P,"Not Found")</f>
        <v>0</v>
      </c>
      <c r="Y587" s="100" t="b" cm="1">
        <f t="array" ref="Y587">_xlfn.SWITCH(X587, "Yes", TRUE, "No", FALSE, X587)</f>
        <v>0</v>
      </c>
      <c r="Z587" s="100" t="b">
        <f>_xlfn.XLOOKUP(A587,'Patient Health Records'!A:A,'Patient Health Records'!T:T,"Not Found")</f>
        <v>0</v>
      </c>
      <c r="AA587" s="100" t="b" cm="1">
        <f t="array" ref="AA587">_xlfn.SWITCH(Z587, "Yes", TRUE, "No", FALSE, Z587)</f>
        <v>0</v>
      </c>
      <c r="AB587" s="100" t="b">
        <f>_xlfn.XLOOKUP(A587,'Patient Health Records'!A:A,'Patient Health Records'!K:K,"Not Found")</f>
        <v>0</v>
      </c>
      <c r="AC587" s="100" t="b" cm="1">
        <f t="array" ref="AC587">_xlfn.SWITCH(AB587, "Yes", TRUE, "No", FALSE, AB587)</f>
        <v>0</v>
      </c>
    </row>
    <row r="588" spans="1:29">
      <c r="A588" s="2" t="s">
        <v>949</v>
      </c>
      <c r="B588" s="100" t="str">
        <f>_xlfn.XLOOKUP(A588,'Patient Demographics'!A588:A1587,'Patient Demographics'!H588:H1587,"Not Found")</f>
        <v>Middle-aged</v>
      </c>
      <c r="C588" s="100" t="str">
        <f>_xlfn.XLOOKUP(A588,'Patient Demographics'!A588:A1587,'Patient Demographics'!L588:L1587,"Not Found")</f>
        <v>South</v>
      </c>
      <c r="D588" s="100" t="str">
        <f>_xlfn.XLOOKUP(A588,'Patient Demographics'!A:A,'Patient Demographics'!J:J,"Not Found")</f>
        <v>Kerala</v>
      </c>
      <c r="E588" s="100">
        <f>_xlfn.XLOOKUP(A588,'Billing Details'!A588:A1587,'Billing Details'!E588:E1587,"Not Found")</f>
        <v>40000</v>
      </c>
      <c r="F588" s="100">
        <f>_xlfn.XLOOKUP(A588,'Billing Details'!A588:A1587,'Billing Details'!M588:M1587,"Not Found")</f>
        <v>23629.8</v>
      </c>
      <c r="G588" s="100">
        <f>_xlfn.XLOOKUP(A588,'Patient Health Records'!A588:A1587,'Patient Health Records'!G588:G1587,"Not Found")</f>
        <v>48.8</v>
      </c>
      <c r="H588" s="17" t="str">
        <f>_xlfn.XLOOKUP(A588,'Patient Demographics'!A588:A1587,'Patient Demographics'!C588:C1587,"Not Found")</f>
        <v>Male</v>
      </c>
      <c r="I588" s="100" t="str">
        <f>_xlfn.XLOOKUP(A588,'Patient Health Records'!A588:A1587,'Patient Health Records'!B588:B1587,"Not Found")</f>
        <v>AB-</v>
      </c>
      <c r="J588" s="100" t="b">
        <f>_xlfn.XLOOKUP(A588,'Patient Health Records'!A588:A1587,'Patient Health Records'!H588:H1587,"Not Found")</f>
        <v>0</v>
      </c>
      <c r="K588" s="100" t="b">
        <f>_xlfn.XLOOKUP(A588,'Patient Health Records'!A588:A1587,'Patient Health Records'!J588:J1587,"Not Found")</f>
        <v>0</v>
      </c>
      <c r="L588" s="100" t="b">
        <f>_xlfn.XLOOKUP(A588,'Billing Details'!A:A,'Billing Details'!K:K,"Not Found")</f>
        <v>1</v>
      </c>
      <c r="M588" s="100" t="str">
        <f>_xlfn.XLOOKUP(A588,'Patient Education'!A:A,'Patient Education'!B:B,"Not Found")</f>
        <v>Master's Degree</v>
      </c>
      <c r="N588" s="100" t="str">
        <f>_xlfn.XLOOKUP(A588,'Patient Education'!A:A,'Patient Education'!C:C,"None")</f>
        <v>Software Engineer</v>
      </c>
      <c r="O588" s="100">
        <f>_xlfn.XLOOKUP(A588,'Patient Demographics'!A:A,'Patient Demographics'!I:I,"Not Found")</f>
        <v>15</v>
      </c>
      <c r="P588" s="100" t="str" cm="1">
        <f t="array" ref="P588">_xlfn.IFS(
 O588 &lt;= 2, "Very Low",
 O588 &lt;= 5, "Low",
 O588 &lt;= 10, "Lower-Middle",
 O588 &lt;= 25, "Middle",
 O588 &lt;= 50, "Upper-Middle",
 O588 &lt;= 100, "High",
 O588 &lt;= 200, "Very High",
 O588 &lt;= 400, "Ultra High"
)</f>
        <v>Middle</v>
      </c>
      <c r="Q588" s="33">
        <f>_xlfn.XLOOKUP(A588,'Patient Health Records'!A:A,'Patient Health Records'!E:E,"Not Found")</f>
        <v>21.402570062716546</v>
      </c>
      <c r="R588" s="100" t="b">
        <f>_xlfn.XLOOKUP(A588,'Patient Health Records'!A588:A1587,'Patient Health Records'!T588:T1587,"Not Found")</f>
        <v>0</v>
      </c>
      <c r="S588" s="100" t="b" cm="1">
        <f t="array" ref="S588">_xlfn.SWITCH(R588, "Yes", TRUE, "No", FALSE, R588)</f>
        <v>0</v>
      </c>
      <c r="T588" s="100" t="str">
        <f>_xlfn.XLOOKUP(A588,'Patient Health Records'!A:A,'Patient Health Records'!V:V,"Not Found")</f>
        <v>Hypertension</v>
      </c>
      <c r="U588" s="100" t="str">
        <f>_xlfn.XLOOKUP(A588,'Patient Health Records'!A:A,'Patient Health Records'!X:X,"Not Found")</f>
        <v>Critical</v>
      </c>
      <c r="V588" s="100" t="b">
        <f>_xlfn.XLOOKUP(A588,'Billing Details'!A:A,'Billing Details'!K:K,"Not Found")</f>
        <v>1</v>
      </c>
      <c r="W588" s="100" t="str">
        <f>_xlfn.XLOOKUP(A588,'Billing Details'!A:A,'Billing Details'!J:J,"Not Found")</f>
        <v>Medicare</v>
      </c>
      <c r="X588" s="100" t="b">
        <f>_xlfn.XLOOKUP(A588,'Patient Health Records'!A:A,'Patient Health Records'!P:P,"Not Found")</f>
        <v>0</v>
      </c>
      <c r="Y588" s="100" t="b" cm="1">
        <f t="array" ref="Y588">_xlfn.SWITCH(X588, "Yes", TRUE, "No", FALSE, X588)</f>
        <v>0</v>
      </c>
      <c r="Z588" s="100" t="b">
        <f>_xlfn.XLOOKUP(A588,'Patient Health Records'!A:A,'Patient Health Records'!T:T,"Not Found")</f>
        <v>0</v>
      </c>
      <c r="AA588" s="100" t="b" cm="1">
        <f t="array" ref="AA588">_xlfn.SWITCH(Z588, "Yes", TRUE, "No", FALSE, Z588)</f>
        <v>0</v>
      </c>
      <c r="AB588" s="100" t="b">
        <f>_xlfn.XLOOKUP(A588,'Patient Health Records'!A:A,'Patient Health Records'!K:K,"Not Found")</f>
        <v>0</v>
      </c>
      <c r="AC588" s="100" t="b" cm="1">
        <f t="array" ref="AC588">_xlfn.SWITCH(AB588, "Yes", TRUE, "No", FALSE, AB588)</f>
        <v>0</v>
      </c>
    </row>
    <row r="589" spans="1:29">
      <c r="A589" s="2" t="s">
        <v>950</v>
      </c>
      <c r="B589" s="100" t="str">
        <f>_xlfn.XLOOKUP(A589,'Patient Demographics'!A589:A1588,'Patient Demographics'!H589:H1588,"Not Found")</f>
        <v>Adult</v>
      </c>
      <c r="C589" s="100" t="str">
        <f>_xlfn.XLOOKUP(A589,'Patient Demographics'!A589:A1588,'Patient Demographics'!L589:L1588,"Not Found")</f>
        <v>West</v>
      </c>
      <c r="D589" s="100" t="str">
        <f>_xlfn.XLOOKUP(A589,'Patient Demographics'!A:A,'Patient Demographics'!J:J,"Not Found")</f>
        <v>Gujarat</v>
      </c>
      <c r="E589" s="100">
        <f>_xlfn.XLOOKUP(A589,'Billing Details'!A589:A1588,'Billing Details'!E589:E1588,"Not Found")</f>
        <v>18000</v>
      </c>
      <c r="F589" s="100">
        <f>_xlfn.XLOOKUP(A589,'Billing Details'!A589:A1588,'Billing Details'!M589:M1588,"Not Found")</f>
        <v>9227.67</v>
      </c>
      <c r="G589" s="100">
        <f>_xlfn.XLOOKUP(A589,'Patient Health Records'!A589:A1588,'Patient Health Records'!G589:G1588,"Not Found")</f>
        <v>58</v>
      </c>
      <c r="H589" s="17" t="str">
        <f>_xlfn.XLOOKUP(A589,'Patient Demographics'!A589:A1588,'Patient Demographics'!C589:C1588,"Not Found")</f>
        <v>Male</v>
      </c>
      <c r="I589" s="100" t="str">
        <f>_xlfn.XLOOKUP(A589,'Patient Health Records'!A589:A1588,'Patient Health Records'!B589:B1588,"Not Found")</f>
        <v>O+</v>
      </c>
      <c r="J589" s="100" t="b">
        <f>_xlfn.XLOOKUP(A589,'Patient Health Records'!A589:A1588,'Patient Health Records'!H589:H1588,"Not Found")</f>
        <v>0</v>
      </c>
      <c r="K589" s="100" t="b">
        <f>_xlfn.XLOOKUP(A589,'Patient Health Records'!A589:A1588,'Patient Health Records'!J589:J1588,"Not Found")</f>
        <v>0</v>
      </c>
      <c r="L589" s="100" t="b">
        <f>_xlfn.XLOOKUP(A589,'Billing Details'!A:A,'Billing Details'!K:K,"Not Found")</f>
        <v>1</v>
      </c>
      <c r="M589" s="100" t="str">
        <f>_xlfn.XLOOKUP(A589,'Patient Education'!A:A,'Patient Education'!B:B,"Not Found")</f>
        <v>Bachelor's Degree</v>
      </c>
      <c r="N589" s="100" t="str">
        <f>_xlfn.XLOOKUP(A589,'Patient Education'!A:A,'Patient Education'!C:C,"None")</f>
        <v>Nurse</v>
      </c>
      <c r="O589" s="100">
        <f>_xlfn.XLOOKUP(A589,'Patient Demographics'!A:A,'Patient Demographics'!I:I,"Not Found")</f>
        <v>400</v>
      </c>
      <c r="P589" s="100" t="str" cm="1">
        <f t="array" ref="P589">_xlfn.IFS(
 O589 &lt;= 2, "Very Low",
 O589 &lt;= 5, "Low",
 O589 &lt;= 10, "Lower-Middle",
 O589 &lt;= 25, "Middle",
 O589 &lt;= 50, "Upper-Middle",
 O589 &lt;= 100, "High",
 O589 &lt;= 200, "Very High",
 O589 &lt;= 400, "Ultra High"
)</f>
        <v>Ultra High</v>
      </c>
      <c r="Q589" s="33">
        <f>_xlfn.XLOOKUP(A589,'Patient Health Records'!A:A,'Patient Health Records'!E:E,"Not Found")</f>
        <v>22.375679950619187</v>
      </c>
      <c r="R589" s="100" t="b">
        <f>_xlfn.XLOOKUP(A589,'Patient Health Records'!A589:A1588,'Patient Health Records'!T589:T1588,"Not Found")</f>
        <v>0</v>
      </c>
      <c r="S589" s="100" t="b" cm="1">
        <f t="array" ref="S589">_xlfn.SWITCH(R589, "Yes", TRUE, "No", FALSE, R589)</f>
        <v>0</v>
      </c>
      <c r="T589" s="100" t="str">
        <f>_xlfn.XLOOKUP(A589,'Patient Health Records'!A:A,'Patient Health Records'!V:V,"Not Found")</f>
        <v>Prostate Cancer</v>
      </c>
      <c r="U589" s="100" t="str">
        <f>_xlfn.XLOOKUP(A589,'Patient Health Records'!A:A,'Patient Health Records'!X:X,"Not Found")</f>
        <v>Critical</v>
      </c>
      <c r="V589" s="100" t="b">
        <f>_xlfn.XLOOKUP(A589,'Billing Details'!A:A,'Billing Details'!K:K,"Not Found")</f>
        <v>1</v>
      </c>
      <c r="W589" s="100" t="str">
        <f>_xlfn.XLOOKUP(A589,'Billing Details'!A:A,'Billing Details'!J:J,"Not Found")</f>
        <v>Cigna</v>
      </c>
      <c r="X589" s="100" t="b">
        <f>_xlfn.XLOOKUP(A589,'Patient Health Records'!A:A,'Patient Health Records'!P:P,"Not Found")</f>
        <v>0</v>
      </c>
      <c r="Y589" s="100" t="b" cm="1">
        <f t="array" ref="Y589">_xlfn.SWITCH(X589, "Yes", TRUE, "No", FALSE, X589)</f>
        <v>0</v>
      </c>
      <c r="Z589" s="100" t="b">
        <f>_xlfn.XLOOKUP(A589,'Patient Health Records'!A:A,'Patient Health Records'!T:T,"Not Found")</f>
        <v>0</v>
      </c>
      <c r="AA589" s="100" t="b" cm="1">
        <f t="array" ref="AA589">_xlfn.SWITCH(Z589, "Yes", TRUE, "No", FALSE, Z589)</f>
        <v>0</v>
      </c>
      <c r="AB589" s="100" t="b">
        <f>_xlfn.XLOOKUP(A589,'Patient Health Records'!A:A,'Patient Health Records'!K:K,"Not Found")</f>
        <v>0</v>
      </c>
      <c r="AC589" s="100" t="b" cm="1">
        <f t="array" ref="AC589">_xlfn.SWITCH(AB589, "Yes", TRUE, "No", FALSE, AB589)</f>
        <v>0</v>
      </c>
    </row>
    <row r="590" spans="1:29">
      <c r="A590" s="2" t="s">
        <v>951</v>
      </c>
      <c r="B590" s="100" t="str">
        <f>_xlfn.XLOOKUP(A590,'Patient Demographics'!A590:A1589,'Patient Demographics'!H590:H1589,"Not Found")</f>
        <v>Middle-aged</v>
      </c>
      <c r="C590" s="100" t="str">
        <f>_xlfn.XLOOKUP(A590,'Patient Demographics'!A590:A1589,'Patient Demographics'!L590:L1589,"Not Found")</f>
        <v>South</v>
      </c>
      <c r="D590" s="100" t="str">
        <f>_xlfn.XLOOKUP(A590,'Patient Demographics'!A:A,'Patient Demographics'!J:J,"Not Found")</f>
        <v>Tamil Nadu</v>
      </c>
      <c r="E590" s="100">
        <f>_xlfn.XLOOKUP(A590,'Billing Details'!A590:A1589,'Billing Details'!E590:E1589,"Not Found")</f>
        <v>800</v>
      </c>
      <c r="F590" s="100">
        <f>_xlfn.XLOOKUP(A590,'Billing Details'!A590:A1589,'Billing Details'!M590:M1589,"Not Found")</f>
        <v>461.92</v>
      </c>
      <c r="G590" s="100">
        <f>_xlfn.XLOOKUP(A590,'Patient Health Records'!A590:A1589,'Patient Health Records'!G590:G1589,"Not Found")</f>
        <v>82.8</v>
      </c>
      <c r="H590" s="17" t="str">
        <f>_xlfn.XLOOKUP(A590,'Patient Demographics'!A590:A1589,'Patient Demographics'!C590:C1589,"Not Found")</f>
        <v>Female</v>
      </c>
      <c r="I590" s="100" t="str">
        <f>_xlfn.XLOOKUP(A590,'Patient Health Records'!A590:A1589,'Patient Health Records'!B590:B1589,"Not Found")</f>
        <v>B+</v>
      </c>
      <c r="J590" s="100" t="b">
        <f>_xlfn.XLOOKUP(A590,'Patient Health Records'!A590:A1589,'Patient Health Records'!H590:H1589,"Not Found")</f>
        <v>0</v>
      </c>
      <c r="K590" s="100" t="b">
        <f>_xlfn.XLOOKUP(A590,'Patient Health Records'!A590:A1589,'Patient Health Records'!J590:J1589,"Not Found")</f>
        <v>0</v>
      </c>
      <c r="L590" s="100" t="b">
        <f>_xlfn.XLOOKUP(A590,'Billing Details'!A:A,'Billing Details'!K:K,"Not Found")</f>
        <v>1</v>
      </c>
      <c r="M590" s="100" t="str">
        <f>_xlfn.XLOOKUP(A590,'Patient Education'!A:A,'Patient Education'!B:B,"Not Found")</f>
        <v>Master's Degree</v>
      </c>
      <c r="N590" s="100" t="str">
        <f>_xlfn.XLOOKUP(A590,'Patient Education'!A:A,'Patient Education'!C:C,"None")</f>
        <v>Doctor</v>
      </c>
      <c r="O590" s="100">
        <f>_xlfn.XLOOKUP(A590,'Patient Demographics'!A:A,'Patient Demographics'!I:I,"Not Found")</f>
        <v>2</v>
      </c>
      <c r="P590" s="100" t="str" cm="1">
        <f t="array" ref="P590">_xlfn.IFS(
 O590 &lt;= 2, "Very Low",
 O590 &lt;= 5, "Low",
 O590 &lt;= 10, "Lower-Middle",
 O590 &lt;= 25, "Middle",
 O590 &lt;= 50, "Upper-Middle",
 O590 &lt;= 100, "High",
 O590 &lt;= 200, "Very High",
 O590 &lt;= 400, "Ultra High"
)</f>
        <v>Very Low</v>
      </c>
      <c r="Q590" s="33">
        <f>_xlfn.XLOOKUP(A590,'Patient Health Records'!A:A,'Patient Health Records'!E:E,"Not Found")</f>
        <v>31.164138657834318</v>
      </c>
      <c r="R590" s="100" t="b">
        <f>_xlfn.XLOOKUP(A590,'Patient Health Records'!A590:A1589,'Patient Health Records'!T590:T1589,"Not Found")</f>
        <v>1</v>
      </c>
      <c r="S590" s="100" t="b" cm="1">
        <f t="array" ref="S590">_xlfn.SWITCH(R590, "Yes", TRUE, "No", FALSE, R590)</f>
        <v>1</v>
      </c>
      <c r="T590" s="100" t="str">
        <f>_xlfn.XLOOKUP(A590,'Patient Health Records'!A:A,'Patient Health Records'!V:V,"Not Found")</f>
        <v>Appendicitis</v>
      </c>
      <c r="U590" s="100" t="str">
        <f>_xlfn.XLOOKUP(A590,'Patient Health Records'!A:A,'Patient Health Records'!X:X,"Not Found")</f>
        <v>Ongoing Treatment</v>
      </c>
      <c r="V590" s="100" t="b">
        <f>_xlfn.XLOOKUP(A590,'Billing Details'!A:A,'Billing Details'!K:K,"Not Found")</f>
        <v>1</v>
      </c>
      <c r="W590" s="100" t="str">
        <f>_xlfn.XLOOKUP(A590,'Billing Details'!A:A,'Billing Details'!J:J,"Not Found")</f>
        <v>Cigna</v>
      </c>
      <c r="X590" s="100" t="b">
        <f>_xlfn.XLOOKUP(A590,'Patient Health Records'!A:A,'Patient Health Records'!P:P,"Not Found")</f>
        <v>1</v>
      </c>
      <c r="Y590" s="100" t="b" cm="1">
        <f t="array" ref="Y590">_xlfn.SWITCH(X590, "Yes", TRUE, "No", FALSE, X590)</f>
        <v>1</v>
      </c>
      <c r="Z590" s="100" t="b">
        <f>_xlfn.XLOOKUP(A590,'Patient Health Records'!A:A,'Patient Health Records'!T:T,"Not Found")</f>
        <v>1</v>
      </c>
      <c r="AA590" s="100" t="b" cm="1">
        <f t="array" ref="AA590">_xlfn.SWITCH(Z590, "Yes", TRUE, "No", FALSE, Z590)</f>
        <v>1</v>
      </c>
      <c r="AB590" s="100" t="b">
        <f>_xlfn.XLOOKUP(A590,'Patient Health Records'!A:A,'Patient Health Records'!K:K,"Not Found")</f>
        <v>1</v>
      </c>
      <c r="AC590" s="100" t="b" cm="1">
        <f t="array" ref="AC590">_xlfn.SWITCH(AB590, "Yes", TRUE, "No", FALSE, AB590)</f>
        <v>1</v>
      </c>
    </row>
    <row r="591" spans="1:29">
      <c r="A591" s="2" t="s">
        <v>952</v>
      </c>
      <c r="B591" s="100" t="str">
        <f>_xlfn.XLOOKUP(A591,'Patient Demographics'!A591:A1590,'Patient Demographics'!H591:H1590,"Not Found")</f>
        <v>Senior</v>
      </c>
      <c r="C591" s="100" t="str">
        <f>_xlfn.XLOOKUP(A591,'Patient Demographics'!A591:A1590,'Patient Demographics'!L591:L1590,"Not Found")</f>
        <v>East</v>
      </c>
      <c r="D591" s="100" t="str">
        <f>_xlfn.XLOOKUP(A591,'Patient Demographics'!A:A,'Patient Demographics'!J:J,"Not Found")</f>
        <v>West Bengal</v>
      </c>
      <c r="E591" s="100">
        <f>_xlfn.XLOOKUP(A591,'Billing Details'!A591:A1590,'Billing Details'!E591:E1590,"Not Found")</f>
        <v>3000</v>
      </c>
      <c r="F591" s="100">
        <f>_xlfn.XLOOKUP(A591,'Billing Details'!A591:A1590,'Billing Details'!M591:M1590,"Not Found")</f>
        <v>1978.02</v>
      </c>
      <c r="G591" s="100">
        <f>_xlfn.XLOOKUP(A591,'Patient Health Records'!A591:A1590,'Patient Health Records'!G591:G1590,"Not Found")</f>
        <v>73.8</v>
      </c>
      <c r="H591" s="17" t="str">
        <f>_xlfn.XLOOKUP(A591,'Patient Demographics'!A591:A1590,'Patient Demographics'!C591:C1590,"Not Found")</f>
        <v>Male</v>
      </c>
      <c r="I591" s="100" t="str">
        <f>_xlfn.XLOOKUP(A591,'Patient Health Records'!A591:A1590,'Patient Health Records'!B591:B1590,"Not Found")</f>
        <v>A-</v>
      </c>
      <c r="J591" s="100" t="b">
        <f>_xlfn.XLOOKUP(A591,'Patient Health Records'!A591:A1590,'Patient Health Records'!H591:H1590,"Not Found")</f>
        <v>0</v>
      </c>
      <c r="K591" s="100" t="b">
        <f>_xlfn.XLOOKUP(A591,'Patient Health Records'!A591:A1590,'Patient Health Records'!J591:J1590,"Not Found")</f>
        <v>0</v>
      </c>
      <c r="L591" s="100" t="b">
        <f>_xlfn.XLOOKUP(A591,'Billing Details'!A:A,'Billing Details'!K:K,"Not Found")</f>
        <v>1</v>
      </c>
      <c r="M591" s="100" t="str">
        <f>_xlfn.XLOOKUP(A591,'Patient Education'!A:A,'Patient Education'!B:B,"Not Found")</f>
        <v>Bachelor's Degree</v>
      </c>
      <c r="N591" s="100" t="str">
        <f>_xlfn.XLOOKUP(A591,'Patient Education'!A:A,'Patient Education'!C:C,"None")</f>
        <v>Engineer</v>
      </c>
      <c r="O591" s="100">
        <f>_xlfn.XLOOKUP(A591,'Patient Demographics'!A:A,'Patient Demographics'!I:I,"Not Found")</f>
        <v>3</v>
      </c>
      <c r="P591" s="100" t="str" cm="1">
        <f t="array" ref="P591">_xlfn.IFS(
 O591 &lt;= 2, "Very Low",
 O591 &lt;= 5, "Low",
 O591 &lt;= 10, "Lower-Middle",
 O591 &lt;= 25, "Middle",
 O591 &lt;= 50, "Upper-Middle",
 O591 &lt;= 100, "High",
 O591 &lt;= 200, "Very High",
 O591 &lt;= 400, "Ultra High"
)</f>
        <v>Low</v>
      </c>
      <c r="Q591" s="33">
        <f>_xlfn.XLOOKUP(A591,'Patient Health Records'!A:A,'Patient Health Records'!E:E,"Not Found")</f>
        <v>26.462045967944352</v>
      </c>
      <c r="R591" s="100" t="b">
        <f>_xlfn.XLOOKUP(A591,'Patient Health Records'!A591:A1590,'Patient Health Records'!T591:T1590,"Not Found")</f>
        <v>0</v>
      </c>
      <c r="S591" s="100" t="b" cm="1">
        <f t="array" ref="S591">_xlfn.SWITCH(R591, "Yes", TRUE, "No", FALSE, R591)</f>
        <v>0</v>
      </c>
      <c r="T591" s="100" t="str">
        <f>_xlfn.XLOOKUP(A591,'Patient Health Records'!A:A,'Patient Health Records'!V:V,"Not Found")</f>
        <v>Cancer</v>
      </c>
      <c r="U591" s="100" t="str">
        <f>_xlfn.XLOOKUP(A591,'Patient Health Records'!A:A,'Patient Health Records'!X:X,"Not Found")</f>
        <v>Ongoing Treatment</v>
      </c>
      <c r="V591" s="100" t="b">
        <f>_xlfn.XLOOKUP(A591,'Billing Details'!A:A,'Billing Details'!K:K,"Not Found")</f>
        <v>1</v>
      </c>
      <c r="W591" s="100" t="str">
        <f>_xlfn.XLOOKUP(A591,'Billing Details'!A:A,'Billing Details'!J:J,"Not Found")</f>
        <v>Blue Cross</v>
      </c>
      <c r="X591" s="100" t="b">
        <f>_xlfn.XLOOKUP(A591,'Patient Health Records'!A:A,'Patient Health Records'!P:P,"Not Found")</f>
        <v>0</v>
      </c>
      <c r="Y591" s="100" t="b" cm="1">
        <f t="array" ref="Y591">_xlfn.SWITCH(X591, "Yes", TRUE, "No", FALSE, X591)</f>
        <v>0</v>
      </c>
      <c r="Z591" s="100" t="b">
        <f>_xlfn.XLOOKUP(A591,'Patient Health Records'!A:A,'Patient Health Records'!T:T,"Not Found")</f>
        <v>0</v>
      </c>
      <c r="AA591" s="100" t="b" cm="1">
        <f t="array" ref="AA591">_xlfn.SWITCH(Z591, "Yes", TRUE, "No", FALSE, Z591)</f>
        <v>0</v>
      </c>
      <c r="AB591" s="100" t="b">
        <f>_xlfn.XLOOKUP(A591,'Patient Health Records'!A:A,'Patient Health Records'!K:K,"Not Found")</f>
        <v>0</v>
      </c>
      <c r="AC591" s="100" t="b" cm="1">
        <f t="array" ref="AC591">_xlfn.SWITCH(AB591, "Yes", TRUE, "No", FALSE, AB591)</f>
        <v>0</v>
      </c>
    </row>
    <row r="592" spans="1:29">
      <c r="A592" s="2" t="s">
        <v>953</v>
      </c>
      <c r="B592" s="100" t="str">
        <f>_xlfn.XLOOKUP(A592,'Patient Demographics'!A592:A1591,'Patient Demographics'!H592:H1591,"Not Found")</f>
        <v>Elderly</v>
      </c>
      <c r="C592" s="100" t="str">
        <f>_xlfn.XLOOKUP(A592,'Patient Demographics'!A592:A1591,'Patient Demographics'!L592:L1591,"Not Found")</f>
        <v>North</v>
      </c>
      <c r="D592" s="100" t="str">
        <f>_xlfn.XLOOKUP(A592,'Patient Demographics'!A:A,'Patient Demographics'!J:J,"Not Found")</f>
        <v>Uttar Pradesh</v>
      </c>
      <c r="E592" s="100">
        <f>_xlfn.XLOOKUP(A592,'Billing Details'!A592:A1591,'Billing Details'!E592:E1591,"Not Found")</f>
        <v>40000</v>
      </c>
      <c r="F592" s="100">
        <f>_xlfn.XLOOKUP(A592,'Billing Details'!A592:A1591,'Billing Details'!M592:M1591,"Not Found")</f>
        <v>35905.4</v>
      </c>
      <c r="G592" s="100">
        <f>_xlfn.XLOOKUP(A592,'Patient Health Records'!A592:A1591,'Patient Health Records'!G592:G1591,"Not Found")</f>
        <v>61.8</v>
      </c>
      <c r="H592" s="17" t="str">
        <f>_xlfn.XLOOKUP(A592,'Patient Demographics'!A592:A1591,'Patient Demographics'!C592:C1591,"Not Found")</f>
        <v>Male</v>
      </c>
      <c r="I592" s="100" t="str">
        <f>_xlfn.XLOOKUP(A592,'Patient Health Records'!A592:A1591,'Patient Health Records'!B592:B1591,"Not Found")</f>
        <v>O+</v>
      </c>
      <c r="J592" s="100" t="b">
        <f>_xlfn.XLOOKUP(A592,'Patient Health Records'!A592:A1591,'Patient Health Records'!H592:H1591,"Not Found")</f>
        <v>1</v>
      </c>
      <c r="K592" s="100" t="b">
        <f>_xlfn.XLOOKUP(A592,'Patient Health Records'!A592:A1591,'Patient Health Records'!J592:J1591,"Not Found")</f>
        <v>0</v>
      </c>
      <c r="L592" s="100" t="b">
        <f>_xlfn.XLOOKUP(A592,'Billing Details'!A:A,'Billing Details'!K:K,"Not Found")</f>
        <v>1</v>
      </c>
      <c r="M592" s="100" t="str">
        <f>_xlfn.XLOOKUP(A592,'Patient Education'!A:A,'Patient Education'!B:B,"Not Found")</f>
        <v>Master's Degree</v>
      </c>
      <c r="N592" s="100" t="str">
        <f>_xlfn.XLOOKUP(A592,'Patient Education'!A:A,'Patient Education'!C:C,"None")</f>
        <v>Software Engineer</v>
      </c>
      <c r="O592" s="100">
        <f>_xlfn.XLOOKUP(A592,'Patient Demographics'!A:A,'Patient Demographics'!I:I,"Not Found")</f>
        <v>0.5</v>
      </c>
      <c r="P592" s="100" t="str" cm="1">
        <f t="array" ref="P592">_xlfn.IFS(
 O592 &lt;= 2, "Very Low",
 O592 &lt;= 5, "Low",
 O592 &lt;= 10, "Lower-Middle",
 O592 &lt;= 25, "Middle",
 O592 &lt;= 50, "Upper-Middle",
 O592 &lt;= 100, "High",
 O592 &lt;= 200, "Very High",
 O592 &lt;= 400, "Ultra High"
)</f>
        <v>Very Low</v>
      </c>
      <c r="Q592" s="33">
        <f>_xlfn.XLOOKUP(A592,'Patient Health Records'!A:A,'Patient Health Records'!E:E,"Not Found")</f>
        <v>26.748614958448751</v>
      </c>
      <c r="R592" s="100" t="b">
        <f>_xlfn.XLOOKUP(A592,'Patient Health Records'!A592:A1591,'Patient Health Records'!T592:T1591,"Not Found")</f>
        <v>0</v>
      </c>
      <c r="S592" s="100" t="b" cm="1">
        <f t="array" ref="S592">_xlfn.SWITCH(R592, "Yes", TRUE, "No", FALSE, R592)</f>
        <v>0</v>
      </c>
      <c r="T592" s="100" t="str">
        <f>_xlfn.XLOOKUP(A592,'Patient Health Records'!A:A,'Patient Health Records'!V:V,"Not Found")</f>
        <v>Hypertension</v>
      </c>
      <c r="U592" s="100" t="str">
        <f>_xlfn.XLOOKUP(A592,'Patient Health Records'!A:A,'Patient Health Records'!X:X,"Not Found")</f>
        <v>Recovered</v>
      </c>
      <c r="V592" s="100" t="b">
        <f>_xlfn.XLOOKUP(A592,'Billing Details'!A:A,'Billing Details'!K:K,"Not Found")</f>
        <v>1</v>
      </c>
      <c r="W592" s="100" t="str">
        <f>_xlfn.XLOOKUP(A592,'Billing Details'!A:A,'Billing Details'!J:J,"Not Found")</f>
        <v>Aetna</v>
      </c>
      <c r="X592" s="100" t="b">
        <f>_xlfn.XLOOKUP(A592,'Patient Health Records'!A:A,'Patient Health Records'!P:P,"Not Found")</f>
        <v>0</v>
      </c>
      <c r="Y592" s="100" t="b" cm="1">
        <f t="array" ref="Y592">_xlfn.SWITCH(X592, "Yes", TRUE, "No", FALSE, X592)</f>
        <v>0</v>
      </c>
      <c r="Z592" s="100" t="b">
        <f>_xlfn.XLOOKUP(A592,'Patient Health Records'!A:A,'Patient Health Records'!T:T,"Not Found")</f>
        <v>0</v>
      </c>
      <c r="AA592" s="100" t="b" cm="1">
        <f t="array" ref="AA592">_xlfn.SWITCH(Z592, "Yes", TRUE, "No", FALSE, Z592)</f>
        <v>0</v>
      </c>
      <c r="AB592" s="100" t="b">
        <f>_xlfn.XLOOKUP(A592,'Patient Health Records'!A:A,'Patient Health Records'!K:K,"Not Found")</f>
        <v>0</v>
      </c>
      <c r="AC592" s="100" t="b" cm="1">
        <f t="array" ref="AC592">_xlfn.SWITCH(AB592, "Yes", TRUE, "No", FALSE, AB592)</f>
        <v>0</v>
      </c>
    </row>
    <row r="593" spans="1:29">
      <c r="A593" s="2" t="s">
        <v>954</v>
      </c>
      <c r="B593" s="100" t="str">
        <f>_xlfn.XLOOKUP(A593,'Patient Demographics'!A593:A1592,'Patient Demographics'!H593:H1592,"Not Found")</f>
        <v>Adult</v>
      </c>
      <c r="C593" s="100" t="str">
        <f>_xlfn.XLOOKUP(A593,'Patient Demographics'!A593:A1592,'Patient Demographics'!L593:L1592,"Not Found")</f>
        <v>South</v>
      </c>
      <c r="D593" s="100" t="str">
        <f>_xlfn.XLOOKUP(A593,'Patient Demographics'!A:A,'Patient Demographics'!J:J,"Not Found")</f>
        <v>Kerala</v>
      </c>
      <c r="E593" s="100">
        <f>_xlfn.XLOOKUP(A593,'Billing Details'!A593:A1592,'Billing Details'!E593:E1592,"Not Found")</f>
        <v>800</v>
      </c>
      <c r="F593" s="100">
        <f>_xlfn.XLOOKUP(A593,'Billing Details'!A593:A1592,'Billing Details'!M593:M1592,"Not Found")</f>
        <v>718.39</v>
      </c>
      <c r="G593" s="100">
        <f>_xlfn.XLOOKUP(A593,'Patient Health Records'!A593:A1592,'Patient Health Records'!G593:G1592,"Not Found")</f>
        <v>91.5</v>
      </c>
      <c r="H593" s="17" t="str">
        <f>_xlfn.XLOOKUP(A593,'Patient Demographics'!A593:A1592,'Patient Demographics'!C593:C1592,"Not Found")</f>
        <v>Female</v>
      </c>
      <c r="I593" s="100" t="str">
        <f>_xlfn.XLOOKUP(A593,'Patient Health Records'!A593:A1592,'Patient Health Records'!B593:B1592,"Not Found")</f>
        <v>AB-</v>
      </c>
      <c r="J593" s="100" t="b">
        <f>_xlfn.XLOOKUP(A593,'Patient Health Records'!A593:A1592,'Patient Health Records'!H593:H1592,"Not Found")</f>
        <v>0</v>
      </c>
      <c r="K593" s="100" t="b">
        <f>_xlfn.XLOOKUP(A593,'Patient Health Records'!A593:A1592,'Patient Health Records'!J593:J1592,"Not Found")</f>
        <v>0</v>
      </c>
      <c r="L593" s="100" t="b">
        <f>_xlfn.XLOOKUP(A593,'Billing Details'!A:A,'Billing Details'!K:K,"Not Found")</f>
        <v>1</v>
      </c>
      <c r="M593" s="100" t="str">
        <f>_xlfn.XLOOKUP(A593,'Patient Education'!A:A,'Patient Education'!B:B,"Not Found")</f>
        <v>PhD</v>
      </c>
      <c r="N593" s="100" t="str">
        <f>_xlfn.XLOOKUP(A593,'Patient Education'!A:A,'Patient Education'!C:C,"None")</f>
        <v>CEO</v>
      </c>
      <c r="O593" s="100">
        <f>_xlfn.XLOOKUP(A593,'Patient Demographics'!A:A,'Patient Demographics'!I:I,"Not Found")</f>
        <v>9</v>
      </c>
      <c r="P593" s="100" t="str" cm="1">
        <f t="array" ref="P593">_xlfn.IFS(
 O593 &lt;= 2, "Very Low",
 O593 &lt;= 5, "Low",
 O593 &lt;= 10, "Lower-Middle",
 O593 &lt;= 25, "Middle",
 O593 &lt;= 50, "Upper-Middle",
 O593 &lt;= 100, "High",
 O593 &lt;= 200, "Very High",
 O593 &lt;= 400, "Ultra High"
)</f>
        <v>Lower-Middle</v>
      </c>
      <c r="Q593" s="33">
        <f>_xlfn.XLOOKUP(A593,'Patient Health Records'!A:A,'Patient Health Records'!E:E,"Not Found")</f>
        <v>32.419217687074834</v>
      </c>
      <c r="R593" s="100" t="b">
        <f>_xlfn.XLOOKUP(A593,'Patient Health Records'!A593:A1592,'Patient Health Records'!T593:T1592,"Not Found")</f>
        <v>1</v>
      </c>
      <c r="S593" s="100" t="b" cm="1">
        <f t="array" ref="S593">_xlfn.SWITCH(R593, "Yes", TRUE, "No", FALSE, R593)</f>
        <v>1</v>
      </c>
      <c r="T593" s="100" t="str">
        <f>_xlfn.XLOOKUP(A593,'Patient Health Records'!A:A,'Patient Health Records'!V:V,"Not Found")</f>
        <v>Stroke</v>
      </c>
      <c r="U593" s="100" t="str">
        <f>_xlfn.XLOOKUP(A593,'Patient Health Records'!A:A,'Patient Health Records'!X:X,"Not Found")</f>
        <v>Ongoing Treatment</v>
      </c>
      <c r="V593" s="100" t="b">
        <f>_xlfn.XLOOKUP(A593,'Billing Details'!A:A,'Billing Details'!K:K,"Not Found")</f>
        <v>1</v>
      </c>
      <c r="W593" s="100" t="str">
        <f>_xlfn.XLOOKUP(A593,'Billing Details'!A:A,'Billing Details'!J:J,"Not Found")</f>
        <v>Cigna</v>
      </c>
      <c r="X593" s="100" t="b">
        <f>_xlfn.XLOOKUP(A593,'Patient Health Records'!A:A,'Patient Health Records'!P:P,"Not Found")</f>
        <v>0</v>
      </c>
      <c r="Y593" s="100" t="b" cm="1">
        <f t="array" ref="Y593">_xlfn.SWITCH(X593, "Yes", TRUE, "No", FALSE, X593)</f>
        <v>0</v>
      </c>
      <c r="Z593" s="100" t="b">
        <f>_xlfn.XLOOKUP(A593,'Patient Health Records'!A:A,'Patient Health Records'!T:T,"Not Found")</f>
        <v>1</v>
      </c>
      <c r="AA593" s="100" t="b" cm="1">
        <f t="array" ref="AA593">_xlfn.SWITCH(Z593, "Yes", TRUE, "No", FALSE, Z593)</f>
        <v>1</v>
      </c>
      <c r="AB593" s="100" t="b">
        <f>_xlfn.XLOOKUP(A593,'Patient Health Records'!A:A,'Patient Health Records'!K:K,"Not Found")</f>
        <v>0</v>
      </c>
      <c r="AC593" s="100" t="b" cm="1">
        <f t="array" ref="AC593">_xlfn.SWITCH(AB593, "Yes", TRUE, "No", FALSE, AB593)</f>
        <v>0</v>
      </c>
    </row>
    <row r="594" spans="1:29">
      <c r="A594" s="2" t="s">
        <v>955</v>
      </c>
      <c r="B594" s="100" t="str">
        <f>_xlfn.XLOOKUP(A594,'Patient Demographics'!A594:A1593,'Patient Demographics'!H594:H1593,"Not Found")</f>
        <v>Middle-aged</v>
      </c>
      <c r="C594" s="100" t="str">
        <f>_xlfn.XLOOKUP(A594,'Patient Demographics'!A594:A1593,'Patient Demographics'!L594:L1593,"Not Found")</f>
        <v>West</v>
      </c>
      <c r="D594" s="100" t="str">
        <f>_xlfn.XLOOKUP(A594,'Patient Demographics'!A:A,'Patient Demographics'!J:J,"Not Found")</f>
        <v>Gujarat</v>
      </c>
      <c r="E594" s="100">
        <f>_xlfn.XLOOKUP(A594,'Billing Details'!A594:A1593,'Billing Details'!E594:E1593,"Not Found")</f>
        <v>40000</v>
      </c>
      <c r="F594" s="100">
        <f>_xlfn.XLOOKUP(A594,'Billing Details'!A594:A1593,'Billing Details'!M594:M1593,"Not Found")</f>
        <v>28460.959999999999</v>
      </c>
      <c r="G594" s="100">
        <f>_xlfn.XLOOKUP(A594,'Patient Health Records'!A594:A1593,'Patient Health Records'!G594:G1593,"Not Found")</f>
        <v>66.599999999999994</v>
      </c>
      <c r="H594" s="17" t="str">
        <f>_xlfn.XLOOKUP(A594,'Patient Demographics'!A594:A1593,'Patient Demographics'!C594:C1593,"Not Found")</f>
        <v>Male</v>
      </c>
      <c r="I594" s="100" t="str">
        <f>_xlfn.XLOOKUP(A594,'Patient Health Records'!A594:A1593,'Patient Health Records'!B594:B1593,"Not Found")</f>
        <v>AB-</v>
      </c>
      <c r="J594" s="100" t="b">
        <f>_xlfn.XLOOKUP(A594,'Patient Health Records'!A594:A1593,'Patient Health Records'!H594:H1593,"Not Found")</f>
        <v>0</v>
      </c>
      <c r="K594" s="100" t="b">
        <f>_xlfn.XLOOKUP(A594,'Patient Health Records'!A594:A1593,'Patient Health Records'!J594:J1593,"Not Found")</f>
        <v>0</v>
      </c>
      <c r="L594" s="100" t="b">
        <f>_xlfn.XLOOKUP(A594,'Billing Details'!A:A,'Billing Details'!K:K,"Not Found")</f>
        <v>1</v>
      </c>
      <c r="M594" s="100" t="str">
        <f>_xlfn.XLOOKUP(A594,'Patient Education'!A:A,'Patient Education'!B:B,"Not Found")</f>
        <v>Master's Degree</v>
      </c>
      <c r="N594" s="100" t="str">
        <f>_xlfn.XLOOKUP(A594,'Patient Education'!A:A,'Patient Education'!C:C,"None")</f>
        <v>Software Engineer</v>
      </c>
      <c r="O594" s="100">
        <f>_xlfn.XLOOKUP(A594,'Patient Demographics'!A:A,'Patient Demographics'!I:I,"Not Found")</f>
        <v>5</v>
      </c>
      <c r="P594" s="100" t="str" cm="1">
        <f t="array" ref="P594">_xlfn.IFS(
 O594 &lt;= 2, "Very Low",
 O594 &lt;= 5, "Low",
 O594 &lt;= 10, "Lower-Middle",
 O594 &lt;= 25, "Middle",
 O594 &lt;= 50, "Upper-Middle",
 O594 &lt;= 100, "High",
 O594 &lt;= 200, "Very High",
 O594 &lt;= 400, "Ultra High"
)</f>
        <v>Low</v>
      </c>
      <c r="Q594" s="33">
        <f>_xlfn.XLOOKUP(A594,'Patient Health Records'!A:A,'Patient Health Records'!E:E,"Not Found")</f>
        <v>28.826177285318558</v>
      </c>
      <c r="R594" s="100" t="b">
        <f>_xlfn.XLOOKUP(A594,'Patient Health Records'!A594:A1593,'Patient Health Records'!T594:T1593,"Not Found")</f>
        <v>1</v>
      </c>
      <c r="S594" s="100" t="b" cm="1">
        <f t="array" ref="S594">_xlfn.SWITCH(R594, "Yes", TRUE, "No", FALSE, R594)</f>
        <v>1</v>
      </c>
      <c r="T594" s="100" t="str">
        <f>_xlfn.XLOOKUP(A594,'Patient Health Records'!A:A,'Patient Health Records'!V:V,"Not Found")</f>
        <v>Respiratory Infection</v>
      </c>
      <c r="U594" s="100" t="str">
        <f>_xlfn.XLOOKUP(A594,'Patient Health Records'!A:A,'Patient Health Records'!X:X,"Not Found")</f>
        <v>Ongoing Treatment</v>
      </c>
      <c r="V594" s="100" t="b">
        <f>_xlfn.XLOOKUP(A594,'Billing Details'!A:A,'Billing Details'!K:K,"Not Found")</f>
        <v>1</v>
      </c>
      <c r="W594" s="100" t="str">
        <f>_xlfn.XLOOKUP(A594,'Billing Details'!A:A,'Billing Details'!J:J,"Not Found")</f>
        <v>UnitedHealthcare</v>
      </c>
      <c r="X594" s="100" t="b">
        <f>_xlfn.XLOOKUP(A594,'Patient Health Records'!A:A,'Patient Health Records'!P:P,"Not Found")</f>
        <v>1</v>
      </c>
      <c r="Y594" s="100" t="b" cm="1">
        <f t="array" ref="Y594">_xlfn.SWITCH(X594, "Yes", TRUE, "No", FALSE, X594)</f>
        <v>1</v>
      </c>
      <c r="Z594" s="100" t="b">
        <f>_xlfn.XLOOKUP(A594,'Patient Health Records'!A:A,'Patient Health Records'!T:T,"Not Found")</f>
        <v>1</v>
      </c>
      <c r="AA594" s="100" t="b" cm="1">
        <f t="array" ref="AA594">_xlfn.SWITCH(Z594, "Yes", TRUE, "No", FALSE, Z594)</f>
        <v>1</v>
      </c>
      <c r="AB594" s="100" t="b">
        <f>_xlfn.XLOOKUP(A594,'Patient Health Records'!A:A,'Patient Health Records'!K:K,"Not Found")</f>
        <v>1</v>
      </c>
      <c r="AC594" s="100" t="b" cm="1">
        <f t="array" ref="AC594">_xlfn.SWITCH(AB594, "Yes", TRUE, "No", FALSE, AB594)</f>
        <v>1</v>
      </c>
    </row>
    <row r="595" spans="1:29">
      <c r="A595" s="2" t="s">
        <v>956</v>
      </c>
      <c r="B595" s="100" t="str">
        <f>_xlfn.XLOOKUP(A595,'Patient Demographics'!A595:A1594,'Patient Demographics'!H595:H1594,"Not Found")</f>
        <v>Adult</v>
      </c>
      <c r="C595" s="100" t="str">
        <f>_xlfn.XLOOKUP(A595,'Patient Demographics'!A595:A1594,'Patient Demographics'!L595:L1594,"Not Found")</f>
        <v>South</v>
      </c>
      <c r="D595" s="100" t="str">
        <f>_xlfn.XLOOKUP(A595,'Patient Demographics'!A:A,'Patient Demographics'!J:J,"Not Found")</f>
        <v>Kerala</v>
      </c>
      <c r="E595" s="100">
        <f>_xlfn.XLOOKUP(A595,'Billing Details'!A595:A1594,'Billing Details'!E595:E1594,"Not Found")</f>
        <v>100</v>
      </c>
      <c r="F595" s="100">
        <f>_xlfn.XLOOKUP(A595,'Billing Details'!A595:A1594,'Billing Details'!M595:M1594,"Not Found")</f>
        <v>0</v>
      </c>
      <c r="G595" s="100">
        <f>_xlfn.XLOOKUP(A595,'Patient Health Records'!A595:A1594,'Patient Health Records'!G595:G1594,"Not Found")</f>
        <v>64.099999999999994</v>
      </c>
      <c r="H595" s="17" t="str">
        <f>_xlfn.XLOOKUP(A595,'Patient Demographics'!A595:A1594,'Patient Demographics'!C595:C1594,"Not Found")</f>
        <v>Female</v>
      </c>
      <c r="I595" s="100" t="str">
        <f>_xlfn.XLOOKUP(A595,'Patient Health Records'!A595:A1594,'Patient Health Records'!B595:B1594,"Not Found")</f>
        <v>AB-</v>
      </c>
      <c r="J595" s="100" t="b">
        <f>_xlfn.XLOOKUP(A595,'Patient Health Records'!A595:A1594,'Patient Health Records'!H595:H1594,"Not Found")</f>
        <v>0</v>
      </c>
      <c r="K595" s="100" t="b">
        <f>_xlfn.XLOOKUP(A595,'Patient Health Records'!A595:A1594,'Patient Health Records'!J595:J1594,"Not Found")</f>
        <v>0</v>
      </c>
      <c r="L595" s="100" t="b">
        <f>_xlfn.XLOOKUP(A595,'Billing Details'!A:A,'Billing Details'!K:K,"Not Found")</f>
        <v>0</v>
      </c>
      <c r="M595" s="100" t="str">
        <f>_xlfn.XLOOKUP(A595,'Patient Education'!A:A,'Patient Education'!B:B,"Not Found")</f>
        <v>Master's Degree</v>
      </c>
      <c r="N595" s="100" t="str">
        <f>_xlfn.XLOOKUP(A595,'Patient Education'!A:A,'Patient Education'!C:C,"None")</f>
        <v>Manager</v>
      </c>
      <c r="O595" s="100">
        <f>_xlfn.XLOOKUP(A595,'Patient Demographics'!A:A,'Patient Demographics'!I:I,"Not Found")</f>
        <v>400</v>
      </c>
      <c r="P595" s="100" t="str" cm="1">
        <f t="array" ref="P595">_xlfn.IFS(
 O595 &lt;= 2, "Very Low",
 O595 &lt;= 5, "Low",
 O595 &lt;= 10, "Lower-Middle",
 O595 &lt;= 25, "Middle",
 O595 &lt;= 50, "Upper-Middle",
 O595 &lt;= 100, "High",
 O595 &lt;= 200, "Very High",
 O595 &lt;= 400, "Ultra High"
)</f>
        <v>Ultra High</v>
      </c>
      <c r="Q595" s="33">
        <f>_xlfn.XLOOKUP(A595,'Patient Health Records'!A:A,'Patient Health Records'!E:E,"Not Found")</f>
        <v>20.930612244897958</v>
      </c>
      <c r="R595" s="100" t="b">
        <f>_xlfn.XLOOKUP(A595,'Patient Health Records'!A595:A1594,'Patient Health Records'!T595:T1594,"Not Found")</f>
        <v>0</v>
      </c>
      <c r="S595" s="100" t="b" cm="1">
        <f t="array" ref="S595">_xlfn.SWITCH(R595, "Yes", TRUE, "No", FALSE, R595)</f>
        <v>0</v>
      </c>
      <c r="T595" s="100" t="str">
        <f>_xlfn.XLOOKUP(A595,'Patient Health Records'!A:A,'Patient Health Records'!V:V,"Not Found")</f>
        <v>Cancer</v>
      </c>
      <c r="U595" s="100" t="str">
        <f>_xlfn.XLOOKUP(A595,'Patient Health Records'!A:A,'Patient Health Records'!X:X,"Not Found")</f>
        <v>Ongoing Treatment</v>
      </c>
      <c r="V595" s="100" t="b">
        <f>_xlfn.XLOOKUP(A595,'Billing Details'!A:A,'Billing Details'!K:K,"Not Found")</f>
        <v>0</v>
      </c>
      <c r="W595" s="100">
        <f>_xlfn.XLOOKUP(A595,'Billing Details'!A:A,'Billing Details'!J:J,"Not Found")</f>
        <v>0</v>
      </c>
      <c r="X595" s="100" t="b">
        <f>_xlfn.XLOOKUP(A595,'Patient Health Records'!A:A,'Patient Health Records'!P:P,"Not Found")</f>
        <v>0</v>
      </c>
      <c r="Y595" s="100" t="b" cm="1">
        <f t="array" ref="Y595">_xlfn.SWITCH(X595, "Yes", TRUE, "No", FALSE, X595)</f>
        <v>0</v>
      </c>
      <c r="Z595" s="100" t="b">
        <f>_xlfn.XLOOKUP(A595,'Patient Health Records'!A:A,'Patient Health Records'!T:T,"Not Found")</f>
        <v>0</v>
      </c>
      <c r="AA595" s="100" t="b" cm="1">
        <f t="array" ref="AA595">_xlfn.SWITCH(Z595, "Yes", TRUE, "No", FALSE, Z595)</f>
        <v>0</v>
      </c>
      <c r="AB595" s="100" t="b">
        <f>_xlfn.XLOOKUP(A595,'Patient Health Records'!A:A,'Patient Health Records'!K:K,"Not Found")</f>
        <v>0</v>
      </c>
      <c r="AC595" s="100" t="b" cm="1">
        <f t="array" ref="AC595">_xlfn.SWITCH(AB595, "Yes", TRUE, "No", FALSE, AB595)</f>
        <v>0</v>
      </c>
    </row>
    <row r="596" spans="1:29">
      <c r="A596" s="2" t="s">
        <v>958</v>
      </c>
      <c r="B596" s="100" t="str">
        <f>_xlfn.XLOOKUP(A596,'Patient Demographics'!A596:A1595,'Patient Demographics'!H596:H1595,"Not Found")</f>
        <v>Adult</v>
      </c>
      <c r="C596" s="100" t="str">
        <f>_xlfn.XLOOKUP(A596,'Patient Demographics'!A596:A1595,'Patient Demographics'!L596:L1595,"Not Found")</f>
        <v>South</v>
      </c>
      <c r="D596" s="100" t="str">
        <f>_xlfn.XLOOKUP(A596,'Patient Demographics'!A:A,'Patient Demographics'!J:J,"Not Found")</f>
        <v>Karnataka</v>
      </c>
      <c r="E596" s="100">
        <f>_xlfn.XLOOKUP(A596,'Billing Details'!A596:A1595,'Billing Details'!E596:E1595,"Not Found")</f>
        <v>800</v>
      </c>
      <c r="F596" s="100">
        <f>_xlfn.XLOOKUP(A596,'Billing Details'!A596:A1595,'Billing Details'!M596:M1595,"Not Found")</f>
        <v>487.16</v>
      </c>
      <c r="G596" s="100">
        <f>_xlfn.XLOOKUP(A596,'Patient Health Records'!A596:A1595,'Patient Health Records'!G596:G1595,"Not Found")</f>
        <v>86.6</v>
      </c>
      <c r="H596" s="17" t="str">
        <f>_xlfn.XLOOKUP(A596,'Patient Demographics'!A596:A1595,'Patient Demographics'!C596:C1595,"Not Found")</f>
        <v>Female</v>
      </c>
      <c r="I596" s="100" t="str">
        <f>_xlfn.XLOOKUP(A596,'Patient Health Records'!A596:A1595,'Patient Health Records'!B596:B1595,"Not Found")</f>
        <v>A+</v>
      </c>
      <c r="J596" s="100" t="b">
        <f>_xlfn.XLOOKUP(A596,'Patient Health Records'!A596:A1595,'Patient Health Records'!H596:H1595,"Not Found")</f>
        <v>0</v>
      </c>
      <c r="K596" s="100" t="b">
        <f>_xlfn.XLOOKUP(A596,'Patient Health Records'!A596:A1595,'Patient Health Records'!J596:J1595,"Not Found")</f>
        <v>0</v>
      </c>
      <c r="L596" s="100" t="b">
        <f>_xlfn.XLOOKUP(A596,'Billing Details'!A:A,'Billing Details'!K:K,"Not Found")</f>
        <v>1</v>
      </c>
      <c r="M596" s="100" t="str">
        <f>_xlfn.XLOOKUP(A596,'Patient Education'!A:A,'Patient Education'!B:B,"Not Found")</f>
        <v>Master's Degree</v>
      </c>
      <c r="N596" s="100" t="str">
        <f>_xlfn.XLOOKUP(A596,'Patient Education'!A:A,'Patient Education'!C:C,"None")</f>
        <v>Manager</v>
      </c>
      <c r="O596" s="100">
        <f>_xlfn.XLOOKUP(A596,'Patient Demographics'!A:A,'Patient Demographics'!I:I,"Not Found")</f>
        <v>70</v>
      </c>
      <c r="P596" s="100" t="str" cm="1">
        <f t="array" ref="P596">_xlfn.IFS(
 O596 &lt;= 2, "Very Low",
 O596 &lt;= 5, "Low",
 O596 &lt;= 10, "Lower-Middle",
 O596 &lt;= 25, "Middle",
 O596 &lt;= 50, "Upper-Middle",
 O596 &lt;= 100, "High",
 O596 &lt;= 200, "Very High",
 O596 &lt;= 400, "Ultra High"
)</f>
        <v>High</v>
      </c>
      <c r="Q596" s="33">
        <f>_xlfn.XLOOKUP(A596,'Patient Health Records'!A:A,'Patient Health Records'!E:E,"Not Found")</f>
        <v>33.828124999999993</v>
      </c>
      <c r="R596" s="100" t="b">
        <f>_xlfn.XLOOKUP(A596,'Patient Health Records'!A596:A1595,'Patient Health Records'!T596:T1595,"Not Found")</f>
        <v>1</v>
      </c>
      <c r="S596" s="100" t="b" cm="1">
        <f t="array" ref="S596">_xlfn.SWITCH(R596, "Yes", TRUE, "No", FALSE, R596)</f>
        <v>1</v>
      </c>
      <c r="T596" s="100" t="str">
        <f>_xlfn.XLOOKUP(A596,'Patient Health Records'!A:A,'Patient Health Records'!V:V,"Not Found")</f>
        <v>Childbirth</v>
      </c>
      <c r="U596" s="100" t="str">
        <f>_xlfn.XLOOKUP(A596,'Patient Health Records'!A:A,'Patient Health Records'!X:X,"Not Found")</f>
        <v>Critical</v>
      </c>
      <c r="V596" s="100" t="b">
        <f>_xlfn.XLOOKUP(A596,'Billing Details'!A:A,'Billing Details'!K:K,"Not Found")</f>
        <v>1</v>
      </c>
      <c r="W596" s="100" t="str">
        <f>_xlfn.XLOOKUP(A596,'Billing Details'!A:A,'Billing Details'!J:J,"Not Found")</f>
        <v>Blue Cross</v>
      </c>
      <c r="X596" s="100" t="b">
        <f>_xlfn.XLOOKUP(A596,'Patient Health Records'!A:A,'Patient Health Records'!P:P,"Not Found")</f>
        <v>0</v>
      </c>
      <c r="Y596" s="100" t="b" cm="1">
        <f t="array" ref="Y596">_xlfn.SWITCH(X596, "Yes", TRUE, "No", FALSE, X596)</f>
        <v>0</v>
      </c>
      <c r="Z596" s="100" t="b">
        <f>_xlfn.XLOOKUP(A596,'Patient Health Records'!A:A,'Patient Health Records'!T:T,"Not Found")</f>
        <v>1</v>
      </c>
      <c r="AA596" s="100" t="b" cm="1">
        <f t="array" ref="AA596">_xlfn.SWITCH(Z596, "Yes", TRUE, "No", FALSE, Z596)</f>
        <v>1</v>
      </c>
      <c r="AB596" s="100" t="b">
        <f>_xlfn.XLOOKUP(A596,'Patient Health Records'!A:A,'Patient Health Records'!K:K,"Not Found")</f>
        <v>0</v>
      </c>
      <c r="AC596" s="100" t="b" cm="1">
        <f t="array" ref="AC596">_xlfn.SWITCH(AB596, "Yes", TRUE, "No", FALSE, AB596)</f>
        <v>0</v>
      </c>
    </row>
    <row r="597" spans="1:29">
      <c r="A597" s="2" t="s">
        <v>959</v>
      </c>
      <c r="B597" s="100" t="str">
        <f>_xlfn.XLOOKUP(A597,'Patient Demographics'!A597:A1596,'Patient Demographics'!H597:H1596,"Not Found")</f>
        <v>Adult</v>
      </c>
      <c r="C597" s="100" t="str">
        <f>_xlfn.XLOOKUP(A597,'Patient Demographics'!A597:A1596,'Patient Demographics'!L597:L1596,"Not Found")</f>
        <v>North</v>
      </c>
      <c r="D597" s="100" t="str">
        <f>_xlfn.XLOOKUP(A597,'Patient Demographics'!A:A,'Patient Demographics'!J:J,"Not Found")</f>
        <v>Punjab</v>
      </c>
      <c r="E597" s="100">
        <f>_xlfn.XLOOKUP(A597,'Billing Details'!A597:A1596,'Billing Details'!E597:E1596,"Not Found")</f>
        <v>100</v>
      </c>
      <c r="F597" s="100">
        <f>_xlfn.XLOOKUP(A597,'Billing Details'!A597:A1596,'Billing Details'!M597:M1596,"Not Found")</f>
        <v>0</v>
      </c>
      <c r="G597" s="100">
        <f>_xlfn.XLOOKUP(A597,'Patient Health Records'!A597:A1596,'Patient Health Records'!G597:G1596,"Not Found")</f>
        <v>96.7</v>
      </c>
      <c r="H597" s="17" t="str">
        <f>_xlfn.XLOOKUP(A597,'Patient Demographics'!A597:A1596,'Patient Demographics'!C597:C1596,"Not Found")</f>
        <v>Male</v>
      </c>
      <c r="I597" s="100" t="str">
        <f>_xlfn.XLOOKUP(A597,'Patient Health Records'!A597:A1596,'Patient Health Records'!B597:B1596,"Not Found")</f>
        <v>A+</v>
      </c>
      <c r="J597" s="100" t="b">
        <f>_xlfn.XLOOKUP(A597,'Patient Health Records'!A597:A1596,'Patient Health Records'!H597:H1596,"Not Found")</f>
        <v>0</v>
      </c>
      <c r="K597" s="100" t="b">
        <f>_xlfn.XLOOKUP(A597,'Patient Health Records'!A597:A1596,'Patient Health Records'!J597:J1596,"Not Found")</f>
        <v>0</v>
      </c>
      <c r="L597" s="100" t="b">
        <f>_xlfn.XLOOKUP(A597,'Billing Details'!A:A,'Billing Details'!K:K,"Not Found")</f>
        <v>0</v>
      </c>
      <c r="M597" s="100" t="str">
        <f>_xlfn.XLOOKUP(A597,'Patient Education'!A:A,'Patient Education'!B:B,"Not Found")</f>
        <v>PhD</v>
      </c>
      <c r="N597" s="100" t="str">
        <f>_xlfn.XLOOKUP(A597,'Patient Education'!A:A,'Patient Education'!C:C,"None")</f>
        <v>Professor</v>
      </c>
      <c r="O597" s="100">
        <f>_xlfn.XLOOKUP(A597,'Patient Demographics'!A:A,'Patient Demographics'!I:I,"Not Found")</f>
        <v>4</v>
      </c>
      <c r="P597" s="100" t="str" cm="1">
        <f t="array" ref="P597">_xlfn.IFS(
 O597 &lt;= 2, "Very Low",
 O597 &lt;= 5, "Low",
 O597 &lt;= 10, "Lower-Middle",
 O597 &lt;= 25, "Middle",
 O597 &lt;= 50, "Upper-Middle",
 O597 &lt;= 100, "High",
 O597 &lt;= 200, "Very High",
 O597 &lt;= 400, "Ultra High"
)</f>
        <v>Low</v>
      </c>
      <c r="Q597" s="33">
        <f>_xlfn.XLOOKUP(A597,'Patient Health Records'!A:A,'Patient Health Records'!E:E,"Not Found")</f>
        <v>33.070004445812394</v>
      </c>
      <c r="R597" s="100" t="b">
        <f>_xlfn.XLOOKUP(A597,'Patient Health Records'!A597:A1596,'Patient Health Records'!T597:T1596,"Not Found")</f>
        <v>1</v>
      </c>
      <c r="S597" s="100" t="b" cm="1">
        <f t="array" ref="S597">_xlfn.SWITCH(R597, "Yes", TRUE, "No", FALSE, R597)</f>
        <v>1</v>
      </c>
      <c r="T597" s="100" t="str">
        <f>_xlfn.XLOOKUP(A597,'Patient Health Records'!A:A,'Patient Health Records'!V:V,"Not Found")</f>
        <v>Respiratory Infection</v>
      </c>
      <c r="U597" s="100" t="str">
        <f>_xlfn.XLOOKUP(A597,'Patient Health Records'!A:A,'Patient Health Records'!X:X,"Not Found")</f>
        <v>Ongoing Treatment</v>
      </c>
      <c r="V597" s="100" t="b">
        <f>_xlfn.XLOOKUP(A597,'Billing Details'!A:A,'Billing Details'!K:K,"Not Found")</f>
        <v>0</v>
      </c>
      <c r="W597" s="100">
        <f>_xlfn.XLOOKUP(A597,'Billing Details'!A:A,'Billing Details'!J:J,"Not Found")</f>
        <v>0</v>
      </c>
      <c r="X597" s="100" t="b">
        <f>_xlfn.XLOOKUP(A597,'Patient Health Records'!A:A,'Patient Health Records'!P:P,"Not Found")</f>
        <v>1</v>
      </c>
      <c r="Y597" s="100" t="b" cm="1">
        <f t="array" ref="Y597">_xlfn.SWITCH(X597, "Yes", TRUE, "No", FALSE, X597)</f>
        <v>1</v>
      </c>
      <c r="Z597" s="100" t="b">
        <f>_xlfn.XLOOKUP(A597,'Patient Health Records'!A:A,'Patient Health Records'!T:T,"Not Found")</f>
        <v>1</v>
      </c>
      <c r="AA597" s="100" t="b" cm="1">
        <f t="array" ref="AA597">_xlfn.SWITCH(Z597, "Yes", TRUE, "No", FALSE, Z597)</f>
        <v>1</v>
      </c>
      <c r="AB597" s="100" t="b">
        <f>_xlfn.XLOOKUP(A597,'Patient Health Records'!A:A,'Patient Health Records'!K:K,"Not Found")</f>
        <v>1</v>
      </c>
      <c r="AC597" s="100" t="b" cm="1">
        <f t="array" ref="AC597">_xlfn.SWITCH(AB597, "Yes", TRUE, "No", FALSE, AB597)</f>
        <v>1</v>
      </c>
    </row>
    <row r="598" spans="1:29">
      <c r="A598" s="2" t="s">
        <v>961</v>
      </c>
      <c r="B598" s="100" t="str">
        <f>_xlfn.XLOOKUP(A598,'Patient Demographics'!A598:A1597,'Patient Demographics'!H598:H1597,"Not Found")</f>
        <v>Middle-aged</v>
      </c>
      <c r="C598" s="100" t="str">
        <f>_xlfn.XLOOKUP(A598,'Patient Demographics'!A598:A1597,'Patient Demographics'!L598:L1597,"Not Found")</f>
        <v>West</v>
      </c>
      <c r="D598" s="100" t="str">
        <f>_xlfn.XLOOKUP(A598,'Patient Demographics'!A:A,'Patient Demographics'!J:J,"Not Found")</f>
        <v>Gujarat</v>
      </c>
      <c r="E598" s="100">
        <f>_xlfn.XLOOKUP(A598,'Billing Details'!A598:A1597,'Billing Details'!E598:E1597,"Not Found")</f>
        <v>45000</v>
      </c>
      <c r="F598" s="100">
        <f>_xlfn.XLOOKUP(A598,'Billing Details'!A598:A1597,'Billing Details'!M598:M1597,"Not Found")</f>
        <v>25481.370000000003</v>
      </c>
      <c r="G598" s="100">
        <f>_xlfn.XLOOKUP(A598,'Patient Health Records'!A598:A1597,'Patient Health Records'!G598:G1597,"Not Found")</f>
        <v>89.8</v>
      </c>
      <c r="H598" s="17" t="str">
        <f>_xlfn.XLOOKUP(A598,'Patient Demographics'!A598:A1597,'Patient Demographics'!C598:C1597,"Not Found")</f>
        <v>Male</v>
      </c>
      <c r="I598" s="100" t="str">
        <f>_xlfn.XLOOKUP(A598,'Patient Health Records'!A598:A1597,'Patient Health Records'!B598:B1597,"Not Found")</f>
        <v>AB-</v>
      </c>
      <c r="J598" s="100" t="b">
        <f>_xlfn.XLOOKUP(A598,'Patient Health Records'!A598:A1597,'Patient Health Records'!H598:H1597,"Not Found")</f>
        <v>0</v>
      </c>
      <c r="K598" s="100" t="b">
        <f>_xlfn.XLOOKUP(A598,'Patient Health Records'!A598:A1597,'Patient Health Records'!J598:J1597,"Not Found")</f>
        <v>1</v>
      </c>
      <c r="L598" s="100" t="b">
        <f>_xlfn.XLOOKUP(A598,'Billing Details'!A:A,'Billing Details'!K:K,"Not Found")</f>
        <v>1</v>
      </c>
      <c r="M598" s="100" t="str">
        <f>_xlfn.XLOOKUP(A598,'Patient Education'!A:A,'Patient Education'!B:B,"Not Found")</f>
        <v>Master's Degree</v>
      </c>
      <c r="N598" s="100" t="str">
        <f>_xlfn.XLOOKUP(A598,'Patient Education'!A:A,'Patient Education'!C:C,"None")</f>
        <v>Software Engineer</v>
      </c>
      <c r="O598" s="100">
        <f>_xlfn.XLOOKUP(A598,'Patient Demographics'!A:A,'Patient Demographics'!I:I,"Not Found")</f>
        <v>12</v>
      </c>
      <c r="P598" s="100" t="str" cm="1">
        <f t="array" ref="P598">_xlfn.IFS(
 O598 &lt;= 2, "Very Low",
 O598 &lt;= 5, "Low",
 O598 &lt;= 10, "Lower-Middle",
 O598 &lt;= 25, "Middle",
 O598 &lt;= 50, "Upper-Middle",
 O598 &lt;= 100, "High",
 O598 &lt;= 200, "Very High",
 O598 &lt;= 400, "Ultra High"
)</f>
        <v>Middle</v>
      </c>
      <c r="Q598" s="33">
        <f>_xlfn.XLOOKUP(A598,'Patient Health Records'!A:A,'Patient Health Records'!E:E,"Not Found")</f>
        <v>31.816893424036284</v>
      </c>
      <c r="R598" s="100" t="b">
        <f>_xlfn.XLOOKUP(A598,'Patient Health Records'!A598:A1597,'Patient Health Records'!T598:T1597,"Not Found")</f>
        <v>1</v>
      </c>
      <c r="S598" s="100" t="b" cm="1">
        <f t="array" ref="S598">_xlfn.SWITCH(R598, "Yes", TRUE, "No", FALSE, R598)</f>
        <v>1</v>
      </c>
      <c r="T598" s="100" t="str">
        <f>_xlfn.XLOOKUP(A598,'Patient Health Records'!A:A,'Patient Health Records'!V:V,"Not Found")</f>
        <v>Osteoarthritis</v>
      </c>
      <c r="U598" s="100" t="str">
        <f>_xlfn.XLOOKUP(A598,'Patient Health Records'!A:A,'Patient Health Records'!X:X,"Not Found")</f>
        <v>Critical</v>
      </c>
      <c r="V598" s="100" t="b">
        <f>_xlfn.XLOOKUP(A598,'Billing Details'!A:A,'Billing Details'!K:K,"Not Found")</f>
        <v>1</v>
      </c>
      <c r="W598" s="100" t="str">
        <f>_xlfn.XLOOKUP(A598,'Billing Details'!A:A,'Billing Details'!J:J,"Not Found")</f>
        <v>Cigna</v>
      </c>
      <c r="X598" s="100" t="b">
        <f>_xlfn.XLOOKUP(A598,'Patient Health Records'!A:A,'Patient Health Records'!P:P,"Not Found")</f>
        <v>1</v>
      </c>
      <c r="Y598" s="100" t="b" cm="1">
        <f t="array" ref="Y598">_xlfn.SWITCH(X598, "Yes", TRUE, "No", FALSE, X598)</f>
        <v>1</v>
      </c>
      <c r="Z598" s="100" t="b">
        <f>_xlfn.XLOOKUP(A598,'Patient Health Records'!A:A,'Patient Health Records'!T:T,"Not Found")</f>
        <v>1</v>
      </c>
      <c r="AA598" s="100" t="b" cm="1">
        <f t="array" ref="AA598">_xlfn.SWITCH(Z598, "Yes", TRUE, "No", FALSE, Z598)</f>
        <v>1</v>
      </c>
      <c r="AB598" s="100" t="b">
        <f>_xlfn.XLOOKUP(A598,'Patient Health Records'!A:A,'Patient Health Records'!K:K,"Not Found")</f>
        <v>1</v>
      </c>
      <c r="AC598" s="100" t="b" cm="1">
        <f t="array" ref="AC598">_xlfn.SWITCH(AB598, "Yes", TRUE, "No", FALSE, AB598)</f>
        <v>1</v>
      </c>
    </row>
    <row r="599" spans="1:29">
      <c r="A599" s="2" t="s">
        <v>962</v>
      </c>
      <c r="B599" s="100" t="str">
        <f>_xlfn.XLOOKUP(A599,'Patient Demographics'!A599:A1598,'Patient Demographics'!H599:H1598,"Not Found")</f>
        <v>Adult</v>
      </c>
      <c r="C599" s="100" t="str">
        <f>_xlfn.XLOOKUP(A599,'Patient Demographics'!A599:A1598,'Patient Demographics'!L599:L1598,"Not Found")</f>
        <v>North</v>
      </c>
      <c r="D599" s="100" t="str">
        <f>_xlfn.XLOOKUP(A599,'Patient Demographics'!A:A,'Patient Demographics'!J:J,"Not Found")</f>
        <v>Punjab</v>
      </c>
      <c r="E599" s="100">
        <f>_xlfn.XLOOKUP(A599,'Billing Details'!A599:A1598,'Billing Details'!E599:E1598,"Not Found")</f>
        <v>240000</v>
      </c>
      <c r="F599" s="100">
        <f>_xlfn.XLOOKUP(A599,'Billing Details'!A599:A1598,'Billing Details'!M599:M1598,"Not Found")</f>
        <v>158937.12</v>
      </c>
      <c r="G599" s="100">
        <f>_xlfn.XLOOKUP(A599,'Patient Health Records'!A599:A1598,'Patient Health Records'!G599:G1598,"Not Found")</f>
        <v>85.5</v>
      </c>
      <c r="H599" s="17" t="str">
        <f>_xlfn.XLOOKUP(A599,'Patient Demographics'!A599:A1598,'Patient Demographics'!C599:C1598,"Not Found")</f>
        <v>Female</v>
      </c>
      <c r="I599" s="100" t="str">
        <f>_xlfn.XLOOKUP(A599,'Patient Health Records'!A599:A1598,'Patient Health Records'!B599:B1598,"Not Found")</f>
        <v>AB-</v>
      </c>
      <c r="J599" s="100" t="b">
        <f>_xlfn.XLOOKUP(A599,'Patient Health Records'!A599:A1598,'Patient Health Records'!H599:H1598,"Not Found")</f>
        <v>0</v>
      </c>
      <c r="K599" s="100" t="b">
        <f>_xlfn.XLOOKUP(A599,'Patient Health Records'!A599:A1598,'Patient Health Records'!J599:J1598,"Not Found")</f>
        <v>0</v>
      </c>
      <c r="L599" s="100" t="b">
        <f>_xlfn.XLOOKUP(A599,'Billing Details'!A:A,'Billing Details'!K:K,"Not Found")</f>
        <v>1</v>
      </c>
      <c r="M599" s="100" t="str">
        <f>_xlfn.XLOOKUP(A599,'Patient Education'!A:A,'Patient Education'!B:B,"Not Found")</f>
        <v>Master's Degree</v>
      </c>
      <c r="N599" s="100" t="str">
        <f>_xlfn.XLOOKUP(A599,'Patient Education'!A:A,'Patient Education'!C:C,"None")</f>
        <v>Doctor</v>
      </c>
      <c r="O599" s="100">
        <f>_xlfn.XLOOKUP(A599,'Patient Demographics'!A:A,'Patient Demographics'!I:I,"Not Found")</f>
        <v>12</v>
      </c>
      <c r="P599" s="100" t="str" cm="1">
        <f t="array" ref="P599">_xlfn.IFS(
 O599 &lt;= 2, "Very Low",
 O599 &lt;= 5, "Low",
 O599 &lt;= 10, "Lower-Middle",
 O599 &lt;= 25, "Middle",
 O599 &lt;= 50, "Upper-Middle",
 O599 &lt;= 100, "High",
 O599 &lt;= 200, "Very High",
 O599 &lt;= 400, "Ultra High"
)</f>
        <v>Middle</v>
      </c>
      <c r="Q599" s="33">
        <f>_xlfn.XLOOKUP(A599,'Patient Health Records'!A:A,'Patient Health Records'!E:E,"Not Found")</f>
        <v>33.398437499999993</v>
      </c>
      <c r="R599" s="100" t="b">
        <f>_xlfn.XLOOKUP(A599,'Patient Health Records'!A599:A1598,'Patient Health Records'!T599:T1598,"Not Found")</f>
        <v>1</v>
      </c>
      <c r="S599" s="100" t="b" cm="1">
        <f t="array" ref="S599">_xlfn.SWITCH(R599, "Yes", TRUE, "No", FALSE, R599)</f>
        <v>1</v>
      </c>
      <c r="T599" s="100" t="str">
        <f>_xlfn.XLOOKUP(A599,'Patient Health Records'!A:A,'Patient Health Records'!V:V,"Not Found")</f>
        <v>Hypertension</v>
      </c>
      <c r="U599" s="100" t="str">
        <f>_xlfn.XLOOKUP(A599,'Patient Health Records'!A:A,'Patient Health Records'!X:X,"Not Found")</f>
        <v>Recovered</v>
      </c>
      <c r="V599" s="100" t="b">
        <f>_xlfn.XLOOKUP(A599,'Billing Details'!A:A,'Billing Details'!K:K,"Not Found")</f>
        <v>1</v>
      </c>
      <c r="W599" s="100" t="str">
        <f>_xlfn.XLOOKUP(A599,'Billing Details'!A:A,'Billing Details'!J:J,"Not Found")</f>
        <v>Medicare</v>
      </c>
      <c r="X599" s="100" t="b">
        <f>_xlfn.XLOOKUP(A599,'Patient Health Records'!A:A,'Patient Health Records'!P:P,"Not Found")</f>
        <v>1</v>
      </c>
      <c r="Y599" s="100" t="b" cm="1">
        <f t="array" ref="Y599">_xlfn.SWITCH(X599, "Yes", TRUE, "No", FALSE, X599)</f>
        <v>1</v>
      </c>
      <c r="Z599" s="100" t="b">
        <f>_xlfn.XLOOKUP(A599,'Patient Health Records'!A:A,'Patient Health Records'!T:T,"Not Found")</f>
        <v>1</v>
      </c>
      <c r="AA599" s="100" t="b" cm="1">
        <f t="array" ref="AA599">_xlfn.SWITCH(Z599, "Yes", TRUE, "No", FALSE, Z599)</f>
        <v>1</v>
      </c>
      <c r="AB599" s="100" t="b">
        <f>_xlfn.XLOOKUP(A599,'Patient Health Records'!A:A,'Patient Health Records'!K:K,"Not Found")</f>
        <v>1</v>
      </c>
      <c r="AC599" s="100" t="b" cm="1">
        <f t="array" ref="AC599">_xlfn.SWITCH(AB599, "Yes", TRUE, "No", FALSE, AB599)</f>
        <v>1</v>
      </c>
    </row>
    <row r="600" spans="1:29">
      <c r="A600" s="2" t="s">
        <v>964</v>
      </c>
      <c r="B600" s="100" t="str">
        <f>_xlfn.XLOOKUP(A600,'Patient Demographics'!A600:A1599,'Patient Demographics'!H600:H1599,"Not Found")</f>
        <v>Middle-aged</v>
      </c>
      <c r="C600" s="100" t="str">
        <f>_xlfn.XLOOKUP(A600,'Patient Demographics'!A600:A1599,'Patient Demographics'!L600:L1599,"Not Found")</f>
        <v>West</v>
      </c>
      <c r="D600" s="100" t="str">
        <f>_xlfn.XLOOKUP(A600,'Patient Demographics'!A:A,'Patient Demographics'!J:J,"Not Found")</f>
        <v>Gujarat</v>
      </c>
      <c r="E600" s="100">
        <f>_xlfn.XLOOKUP(A600,'Billing Details'!A600:A1599,'Billing Details'!E600:E1599,"Not Found")</f>
        <v>21000</v>
      </c>
      <c r="F600" s="100">
        <f>_xlfn.XLOOKUP(A600,'Billing Details'!A600:A1599,'Billing Details'!M600:M1599,"Not Found")</f>
        <v>13683.88</v>
      </c>
      <c r="G600" s="100">
        <f>_xlfn.XLOOKUP(A600,'Patient Health Records'!A600:A1599,'Patient Health Records'!G600:G1599,"Not Found")</f>
        <v>63.1</v>
      </c>
      <c r="H600" s="17" t="str">
        <f>_xlfn.XLOOKUP(A600,'Patient Demographics'!A600:A1599,'Patient Demographics'!C600:C1599,"Not Found")</f>
        <v>Female</v>
      </c>
      <c r="I600" s="100" t="str">
        <f>_xlfn.XLOOKUP(A600,'Patient Health Records'!A600:A1599,'Patient Health Records'!B600:B1599,"Not Found")</f>
        <v>O+</v>
      </c>
      <c r="J600" s="100" t="b">
        <f>_xlfn.XLOOKUP(A600,'Patient Health Records'!A600:A1599,'Patient Health Records'!H600:H1599,"Not Found")</f>
        <v>1</v>
      </c>
      <c r="K600" s="100" t="b">
        <f>_xlfn.XLOOKUP(A600,'Patient Health Records'!A600:A1599,'Patient Health Records'!J600:J1599,"Not Found")</f>
        <v>0</v>
      </c>
      <c r="L600" s="100" t="b">
        <f>_xlfn.XLOOKUP(A600,'Billing Details'!A:A,'Billing Details'!K:K,"Not Found")</f>
        <v>1</v>
      </c>
      <c r="M600" s="100" t="str">
        <f>_xlfn.XLOOKUP(A600,'Patient Education'!A:A,'Patient Education'!B:B,"Not Found")</f>
        <v>Bachelor's Degree</v>
      </c>
      <c r="N600" s="100" t="str">
        <f>_xlfn.XLOOKUP(A600,'Patient Education'!A:A,'Patient Education'!C:C,"None")</f>
        <v>Junior Executive</v>
      </c>
      <c r="O600" s="100">
        <f>_xlfn.XLOOKUP(A600,'Patient Demographics'!A:A,'Patient Demographics'!I:I,"Not Found")</f>
        <v>15</v>
      </c>
      <c r="P600" s="100" t="str" cm="1">
        <f t="array" ref="P600">_xlfn.IFS(
 O600 &lt;= 2, "Very Low",
 O600 &lt;= 5, "Low",
 O600 &lt;= 10, "Lower-Middle",
 O600 &lt;= 25, "Middle",
 O600 &lt;= 50, "Upper-Middle",
 O600 &lt;= 100, "High",
 O600 &lt;= 200, "Very High",
 O600 &lt;= 400, "Ultra High"
)</f>
        <v>Middle</v>
      </c>
      <c r="Q600" s="33">
        <f>_xlfn.XLOOKUP(A600,'Patient Health Records'!A:A,'Patient Health Records'!E:E,"Not Found")</f>
        <v>23.460737656157054</v>
      </c>
      <c r="R600" s="100" t="b">
        <f>_xlfn.XLOOKUP(A600,'Patient Health Records'!A600:A1599,'Patient Health Records'!T600:T1599,"Not Found")</f>
        <v>0</v>
      </c>
      <c r="S600" s="100" t="b" cm="1">
        <f t="array" ref="S600">_xlfn.SWITCH(R600, "Yes", TRUE, "No", FALSE, R600)</f>
        <v>0</v>
      </c>
      <c r="T600" s="100" t="str">
        <f>_xlfn.XLOOKUP(A600,'Patient Health Records'!A:A,'Patient Health Records'!V:V,"Not Found")</f>
        <v>Osteoarthritis</v>
      </c>
      <c r="U600" s="100" t="str">
        <f>_xlfn.XLOOKUP(A600,'Patient Health Records'!A:A,'Patient Health Records'!X:X,"Not Found")</f>
        <v>Critical</v>
      </c>
      <c r="V600" s="100" t="b">
        <f>_xlfn.XLOOKUP(A600,'Billing Details'!A:A,'Billing Details'!K:K,"Not Found")</f>
        <v>1</v>
      </c>
      <c r="W600" s="100" t="str">
        <f>_xlfn.XLOOKUP(A600,'Billing Details'!A:A,'Billing Details'!J:J,"Not Found")</f>
        <v>UnitedHealthcare</v>
      </c>
      <c r="X600" s="100" t="b">
        <f>_xlfn.XLOOKUP(A600,'Patient Health Records'!A:A,'Patient Health Records'!P:P,"Not Found")</f>
        <v>0</v>
      </c>
      <c r="Y600" s="100" t="b" cm="1">
        <f t="array" ref="Y600">_xlfn.SWITCH(X600, "Yes", TRUE, "No", FALSE, X600)</f>
        <v>0</v>
      </c>
      <c r="Z600" s="100" t="b">
        <f>_xlfn.XLOOKUP(A600,'Patient Health Records'!A:A,'Patient Health Records'!T:T,"Not Found")</f>
        <v>0</v>
      </c>
      <c r="AA600" s="100" t="b" cm="1">
        <f t="array" ref="AA600">_xlfn.SWITCH(Z600, "Yes", TRUE, "No", FALSE, Z600)</f>
        <v>0</v>
      </c>
      <c r="AB600" s="100" t="b">
        <f>_xlfn.XLOOKUP(A600,'Patient Health Records'!A:A,'Patient Health Records'!K:K,"Not Found")</f>
        <v>0</v>
      </c>
      <c r="AC600" s="100" t="b" cm="1">
        <f t="array" ref="AC600">_xlfn.SWITCH(AB600, "Yes", TRUE, "No", FALSE, AB600)</f>
        <v>0</v>
      </c>
    </row>
    <row r="601" spans="1:29">
      <c r="A601" s="2" t="s">
        <v>965</v>
      </c>
      <c r="B601" s="100" t="str">
        <f>_xlfn.XLOOKUP(A601,'Patient Demographics'!A601:A1600,'Patient Demographics'!H601:H1600,"Not Found")</f>
        <v>Senior</v>
      </c>
      <c r="C601" s="100" t="str">
        <f>_xlfn.XLOOKUP(A601,'Patient Demographics'!A601:A1600,'Patient Demographics'!L601:L1600,"Not Found")</f>
        <v>West</v>
      </c>
      <c r="D601" s="100" t="str">
        <f>_xlfn.XLOOKUP(A601,'Patient Demographics'!A:A,'Patient Demographics'!J:J,"Not Found")</f>
        <v>Maharashtra</v>
      </c>
      <c r="E601" s="100">
        <f>_xlfn.XLOOKUP(A601,'Billing Details'!A601:A1600,'Billing Details'!E601:E1600,"Not Found")</f>
        <v>18000</v>
      </c>
      <c r="F601" s="100">
        <f>_xlfn.XLOOKUP(A601,'Billing Details'!A601:A1600,'Billing Details'!M601:M1600,"Not Found")</f>
        <v>12421.41</v>
      </c>
      <c r="G601" s="100">
        <f>_xlfn.XLOOKUP(A601,'Patient Health Records'!A601:A1600,'Patient Health Records'!G601:G1600,"Not Found")</f>
        <v>79</v>
      </c>
      <c r="H601" s="17" t="str">
        <f>_xlfn.XLOOKUP(A601,'Patient Demographics'!A601:A1600,'Patient Demographics'!C601:C1600,"Not Found")</f>
        <v>Male</v>
      </c>
      <c r="I601" s="100" t="str">
        <f>_xlfn.XLOOKUP(A601,'Patient Health Records'!A601:A1600,'Patient Health Records'!B601:B1600,"Not Found")</f>
        <v>O-</v>
      </c>
      <c r="J601" s="100" t="b">
        <f>_xlfn.XLOOKUP(A601,'Patient Health Records'!A601:A1600,'Patient Health Records'!H601:H1600,"Not Found")</f>
        <v>0</v>
      </c>
      <c r="K601" s="100" t="b">
        <f>_xlfn.XLOOKUP(A601,'Patient Health Records'!A601:A1600,'Patient Health Records'!J601:J1600,"Not Found")</f>
        <v>1</v>
      </c>
      <c r="L601" s="100" t="b">
        <f>_xlfn.XLOOKUP(A601,'Billing Details'!A:A,'Billing Details'!K:K,"Not Found")</f>
        <v>1</v>
      </c>
      <c r="M601" s="100" t="str">
        <f>_xlfn.XLOOKUP(A601,'Patient Education'!A:A,'Patient Education'!B:B,"Not Found")</f>
        <v>High School</v>
      </c>
      <c r="N601" s="100" t="str">
        <f>_xlfn.XLOOKUP(A601,'Patient Education'!A:A,'Patient Education'!C:C,"None")</f>
        <v>Unemployed</v>
      </c>
      <c r="O601" s="100">
        <f>_xlfn.XLOOKUP(A601,'Patient Demographics'!A:A,'Patient Demographics'!I:I,"Not Found")</f>
        <v>15</v>
      </c>
      <c r="P601" s="100" t="str" cm="1">
        <f t="array" ref="P601">_xlfn.IFS(
 O601 &lt;= 2, "Very Low",
 O601 &lt;= 5, "Low",
 O601 &lt;= 10, "Lower-Middle",
 O601 &lt;= 25, "Middle",
 O601 &lt;= 50, "Upper-Middle",
 O601 &lt;= 100, "High",
 O601 &lt;= 200, "Very High",
 O601 &lt;= 400, "Ultra High"
)</f>
        <v>Middle</v>
      </c>
      <c r="Q601" s="33">
        <f>_xlfn.XLOOKUP(A601,'Patient Health Records'!A:A,'Patient Health Records'!E:E,"Not Found")</f>
        <v>31.645569620253159</v>
      </c>
      <c r="R601" s="100" t="b">
        <f>_xlfn.XLOOKUP(A601,'Patient Health Records'!A601:A1600,'Patient Health Records'!T601:T1600,"Not Found")</f>
        <v>1</v>
      </c>
      <c r="S601" s="100" t="b" cm="1">
        <f t="array" ref="S601">_xlfn.SWITCH(R601, "Yes", TRUE, "No", FALSE, R601)</f>
        <v>1</v>
      </c>
      <c r="T601" s="100" t="str">
        <f>_xlfn.XLOOKUP(A601,'Patient Health Records'!A:A,'Patient Health Records'!V:V,"Not Found")</f>
        <v>Heart Disease</v>
      </c>
      <c r="U601" s="100" t="str">
        <f>_xlfn.XLOOKUP(A601,'Patient Health Records'!A:A,'Patient Health Records'!X:X,"Not Found")</f>
        <v>Recovered</v>
      </c>
      <c r="V601" s="100" t="b">
        <f>_xlfn.XLOOKUP(A601,'Billing Details'!A:A,'Billing Details'!K:K,"Not Found")</f>
        <v>1</v>
      </c>
      <c r="W601" s="100" t="str">
        <f>_xlfn.XLOOKUP(A601,'Billing Details'!A:A,'Billing Details'!J:J,"Not Found")</f>
        <v>Medicare</v>
      </c>
      <c r="X601" s="100" t="b">
        <f>_xlfn.XLOOKUP(A601,'Patient Health Records'!A:A,'Patient Health Records'!P:P,"Not Found")</f>
        <v>1</v>
      </c>
      <c r="Y601" s="100" t="b" cm="1">
        <f t="array" ref="Y601">_xlfn.SWITCH(X601, "Yes", TRUE, "No", FALSE, X601)</f>
        <v>1</v>
      </c>
      <c r="Z601" s="100" t="b">
        <f>_xlfn.XLOOKUP(A601,'Patient Health Records'!A:A,'Patient Health Records'!T:T,"Not Found")</f>
        <v>1</v>
      </c>
      <c r="AA601" s="100" t="b" cm="1">
        <f t="array" ref="AA601">_xlfn.SWITCH(Z601, "Yes", TRUE, "No", FALSE, Z601)</f>
        <v>1</v>
      </c>
      <c r="AB601" s="100" t="b">
        <f>_xlfn.XLOOKUP(A601,'Patient Health Records'!A:A,'Patient Health Records'!K:K,"Not Found")</f>
        <v>0</v>
      </c>
      <c r="AC601" s="100" t="b" cm="1">
        <f t="array" ref="AC601">_xlfn.SWITCH(AB601, "Yes", TRUE, "No", FALSE, AB601)</f>
        <v>0</v>
      </c>
    </row>
    <row r="602" spans="1:29">
      <c r="A602" s="2" t="s">
        <v>966</v>
      </c>
      <c r="B602" s="100" t="str">
        <f>_xlfn.XLOOKUP(A602,'Patient Demographics'!A602:A1601,'Patient Demographics'!H602:H1601,"Not Found")</f>
        <v>Adult</v>
      </c>
      <c r="C602" s="100" t="str">
        <f>_xlfn.XLOOKUP(A602,'Patient Demographics'!A602:A1601,'Patient Demographics'!L602:L1601,"Not Found")</f>
        <v>North</v>
      </c>
      <c r="D602" s="100" t="str">
        <f>_xlfn.XLOOKUP(A602,'Patient Demographics'!A:A,'Patient Demographics'!J:J,"Not Found")</f>
        <v>Punjab</v>
      </c>
      <c r="E602" s="100">
        <f>_xlfn.XLOOKUP(A602,'Billing Details'!A602:A1601,'Billing Details'!E602:E1601,"Not Found")</f>
        <v>4000</v>
      </c>
      <c r="F602" s="100">
        <f>_xlfn.XLOOKUP(A602,'Billing Details'!A602:A1601,'Billing Details'!M602:M1601,"Not Found")</f>
        <v>2881.04</v>
      </c>
      <c r="G602" s="100">
        <f>_xlfn.XLOOKUP(A602,'Patient Health Records'!A602:A1601,'Patient Health Records'!G602:G1601,"Not Found")</f>
        <v>111.7</v>
      </c>
      <c r="H602" s="17" t="str">
        <f>_xlfn.XLOOKUP(A602,'Patient Demographics'!A602:A1601,'Patient Demographics'!C602:C1601,"Not Found")</f>
        <v>Female</v>
      </c>
      <c r="I602" s="100" t="str">
        <f>_xlfn.XLOOKUP(A602,'Patient Health Records'!A602:A1601,'Patient Health Records'!B602:B1601,"Not Found")</f>
        <v>O+</v>
      </c>
      <c r="J602" s="100" t="b">
        <f>_xlfn.XLOOKUP(A602,'Patient Health Records'!A602:A1601,'Patient Health Records'!H602:H1601,"Not Found")</f>
        <v>1</v>
      </c>
      <c r="K602" s="100" t="b">
        <f>_xlfn.XLOOKUP(A602,'Patient Health Records'!A602:A1601,'Patient Health Records'!J602:J1601,"Not Found")</f>
        <v>1</v>
      </c>
      <c r="L602" s="100" t="b">
        <f>_xlfn.XLOOKUP(A602,'Billing Details'!A:A,'Billing Details'!K:K,"Not Found")</f>
        <v>1</v>
      </c>
      <c r="M602" s="100" t="str">
        <f>_xlfn.XLOOKUP(A602,'Patient Education'!A:A,'Patient Education'!B:B,"Not Found")</f>
        <v>PhD</v>
      </c>
      <c r="N602" s="100" t="str">
        <f>_xlfn.XLOOKUP(A602,'Patient Education'!A:A,'Patient Education'!C:C,"None")</f>
        <v>Professor</v>
      </c>
      <c r="O602" s="100">
        <f>_xlfn.XLOOKUP(A602,'Patient Demographics'!A:A,'Patient Demographics'!I:I,"Not Found")</f>
        <v>120</v>
      </c>
      <c r="P602" s="100" t="str" cm="1">
        <f t="array" ref="P602">_xlfn.IFS(
 O602 &lt;= 2, "Very Low",
 O602 &lt;= 5, "Low",
 O602 &lt;= 10, "Lower-Middle",
 O602 &lt;= 25, "Middle",
 O602 &lt;= 50, "Upper-Middle",
 O602 &lt;= 100, "High",
 O602 &lt;= 200, "Very High",
 O602 &lt;= 400, "Ultra High"
)</f>
        <v>Very High</v>
      </c>
      <c r="Q602" s="33">
        <f>_xlfn.XLOOKUP(A602,'Patient Health Records'!A:A,'Patient Health Records'!E:E,"Not Found")</f>
        <v>34.861583596017603</v>
      </c>
      <c r="R602" s="100" t="b">
        <f>_xlfn.XLOOKUP(A602,'Patient Health Records'!A602:A1601,'Patient Health Records'!T602:T1601,"Not Found")</f>
        <v>1</v>
      </c>
      <c r="S602" s="100" t="b" cm="1">
        <f t="array" ref="S602">_xlfn.SWITCH(R602, "Yes", TRUE, "No", FALSE, R602)</f>
        <v>1</v>
      </c>
      <c r="T602" s="100" t="str">
        <f>_xlfn.XLOOKUP(A602,'Patient Health Records'!A:A,'Patient Health Records'!V:V,"Not Found")</f>
        <v>Childbirth</v>
      </c>
      <c r="U602" s="100" t="str">
        <f>_xlfn.XLOOKUP(A602,'Patient Health Records'!A:A,'Patient Health Records'!X:X,"Not Found")</f>
        <v>Ongoing Treatment</v>
      </c>
      <c r="V602" s="100" t="b">
        <f>_xlfn.XLOOKUP(A602,'Billing Details'!A:A,'Billing Details'!K:K,"Not Found")</f>
        <v>1</v>
      </c>
      <c r="W602" s="100" t="str">
        <f>_xlfn.XLOOKUP(A602,'Billing Details'!A:A,'Billing Details'!J:J,"Not Found")</f>
        <v>Cigna</v>
      </c>
      <c r="X602" s="100" t="b">
        <f>_xlfn.XLOOKUP(A602,'Patient Health Records'!A:A,'Patient Health Records'!P:P,"Not Found")</f>
        <v>0</v>
      </c>
      <c r="Y602" s="100" t="b" cm="1">
        <f t="array" ref="Y602">_xlfn.SWITCH(X602, "Yes", TRUE, "No", FALSE, X602)</f>
        <v>0</v>
      </c>
      <c r="Z602" s="100" t="b">
        <f>_xlfn.XLOOKUP(A602,'Patient Health Records'!A:A,'Patient Health Records'!T:T,"Not Found")</f>
        <v>1</v>
      </c>
      <c r="AA602" s="100" t="b" cm="1">
        <f t="array" ref="AA602">_xlfn.SWITCH(Z602, "Yes", TRUE, "No", FALSE, Z602)</f>
        <v>1</v>
      </c>
      <c r="AB602" s="100" t="b">
        <f>_xlfn.XLOOKUP(A602,'Patient Health Records'!A:A,'Patient Health Records'!K:K,"Not Found")</f>
        <v>0</v>
      </c>
      <c r="AC602" s="100" t="b" cm="1">
        <f t="array" ref="AC602">_xlfn.SWITCH(AB602, "Yes", TRUE, "No", FALSE, AB602)</f>
        <v>0</v>
      </c>
    </row>
    <row r="603" spans="1:29">
      <c r="A603" s="2" t="s">
        <v>967</v>
      </c>
      <c r="B603" s="100" t="str">
        <f>_xlfn.XLOOKUP(A603,'Patient Demographics'!A603:A1602,'Patient Demographics'!H603:H1602,"Not Found")</f>
        <v>Middle-aged</v>
      </c>
      <c r="C603" s="100" t="str">
        <f>_xlfn.XLOOKUP(A603,'Patient Demographics'!A603:A1602,'Patient Demographics'!L603:L1602,"Not Found")</f>
        <v>North</v>
      </c>
      <c r="D603" s="100" t="str">
        <f>_xlfn.XLOOKUP(A603,'Patient Demographics'!A:A,'Patient Demographics'!J:J,"Not Found")</f>
        <v>Punjab</v>
      </c>
      <c r="E603" s="100">
        <f>_xlfn.XLOOKUP(A603,'Billing Details'!A603:A1602,'Billing Details'!E603:E1602,"Not Found")</f>
        <v>100</v>
      </c>
      <c r="F603" s="100">
        <f>_xlfn.XLOOKUP(A603,'Billing Details'!A603:A1602,'Billing Details'!M603:M1602,"Not Found")</f>
        <v>64.599999999999994</v>
      </c>
      <c r="G603" s="100">
        <f>_xlfn.XLOOKUP(A603,'Patient Health Records'!A603:A1602,'Patient Health Records'!G603:G1602,"Not Found")</f>
        <v>61.3</v>
      </c>
      <c r="H603" s="17" t="str">
        <f>_xlfn.XLOOKUP(A603,'Patient Demographics'!A603:A1602,'Patient Demographics'!C603:C1602,"Not Found")</f>
        <v>Male</v>
      </c>
      <c r="I603" s="100" t="str">
        <f>_xlfn.XLOOKUP(A603,'Patient Health Records'!A603:A1602,'Patient Health Records'!B603:B1602,"Not Found")</f>
        <v>AB-</v>
      </c>
      <c r="J603" s="100" t="b">
        <f>_xlfn.XLOOKUP(A603,'Patient Health Records'!A603:A1602,'Patient Health Records'!H603:H1602,"Not Found")</f>
        <v>1</v>
      </c>
      <c r="K603" s="100" t="b">
        <f>_xlfn.XLOOKUP(A603,'Patient Health Records'!A603:A1602,'Patient Health Records'!J603:J1602,"Not Found")</f>
        <v>1</v>
      </c>
      <c r="L603" s="100" t="b">
        <f>_xlfn.XLOOKUP(A603,'Billing Details'!A:A,'Billing Details'!K:K,"Not Found")</f>
        <v>1</v>
      </c>
      <c r="M603" s="100" t="str">
        <f>_xlfn.XLOOKUP(A603,'Patient Education'!A:A,'Patient Education'!B:B,"Not Found")</f>
        <v>PhD</v>
      </c>
      <c r="N603" s="100" t="str">
        <f>_xlfn.XLOOKUP(A603,'Patient Education'!A:A,'Patient Education'!C:C,"None")</f>
        <v>Professor</v>
      </c>
      <c r="O603" s="100">
        <f>_xlfn.XLOOKUP(A603,'Patient Demographics'!A:A,'Patient Demographics'!I:I,"Not Found")</f>
        <v>300</v>
      </c>
      <c r="P603" s="100" t="str" cm="1">
        <f t="array" ref="P603">_xlfn.IFS(
 O603 &lt;= 2, "Very Low",
 O603 &lt;= 5, "Low",
 O603 &lt;= 10, "Lower-Middle",
 O603 &lt;= 25, "Middle",
 O603 &lt;= 50, "Upper-Middle",
 O603 &lt;= 100, "High",
 O603 &lt;= 200, "Very High",
 O603 &lt;= 400, "Ultra High"
)</f>
        <v>Ultra High</v>
      </c>
      <c r="Q603" s="33">
        <f>_xlfn.XLOOKUP(A603,'Patient Health Records'!A:A,'Patient Health Records'!E:E,"Not Found")</f>
        <v>21.462833934386051</v>
      </c>
      <c r="R603" s="100" t="b">
        <f>_xlfn.XLOOKUP(A603,'Patient Health Records'!A603:A1602,'Patient Health Records'!T603:T1602,"Not Found")</f>
        <v>0</v>
      </c>
      <c r="S603" s="100" t="b" cm="1">
        <f t="array" ref="S603">_xlfn.SWITCH(R603, "Yes", TRUE, "No", FALSE, R603)</f>
        <v>0</v>
      </c>
      <c r="T603" s="100" t="str">
        <f>_xlfn.XLOOKUP(A603,'Patient Health Records'!A:A,'Patient Health Records'!V:V,"Not Found")</f>
        <v>Appendicitis</v>
      </c>
      <c r="U603" s="100" t="str">
        <f>_xlfn.XLOOKUP(A603,'Patient Health Records'!A:A,'Patient Health Records'!X:X,"Not Found")</f>
        <v>Recovered</v>
      </c>
      <c r="V603" s="100" t="b">
        <f>_xlfn.XLOOKUP(A603,'Billing Details'!A:A,'Billing Details'!K:K,"Not Found")</f>
        <v>1</v>
      </c>
      <c r="W603" s="100" t="str">
        <f>_xlfn.XLOOKUP(A603,'Billing Details'!A:A,'Billing Details'!J:J,"Not Found")</f>
        <v>UnitedHealthcare</v>
      </c>
      <c r="X603" s="100" t="b">
        <f>_xlfn.XLOOKUP(A603,'Patient Health Records'!A:A,'Patient Health Records'!P:P,"Not Found")</f>
        <v>0</v>
      </c>
      <c r="Y603" s="100" t="b" cm="1">
        <f t="array" ref="Y603">_xlfn.SWITCH(X603, "Yes", TRUE, "No", FALSE, X603)</f>
        <v>0</v>
      </c>
      <c r="Z603" s="100" t="b">
        <f>_xlfn.XLOOKUP(A603,'Patient Health Records'!A:A,'Patient Health Records'!T:T,"Not Found")</f>
        <v>0</v>
      </c>
      <c r="AA603" s="100" t="b" cm="1">
        <f t="array" ref="AA603">_xlfn.SWITCH(Z603, "Yes", TRUE, "No", FALSE, Z603)</f>
        <v>0</v>
      </c>
      <c r="AB603" s="100" t="b">
        <f>_xlfn.XLOOKUP(A603,'Patient Health Records'!A:A,'Patient Health Records'!K:K,"Not Found")</f>
        <v>0</v>
      </c>
      <c r="AC603" s="100" t="b" cm="1">
        <f t="array" ref="AC603">_xlfn.SWITCH(AB603, "Yes", TRUE, "No", FALSE, AB603)</f>
        <v>0</v>
      </c>
    </row>
    <row r="604" spans="1:29">
      <c r="A604" s="2" t="s">
        <v>969</v>
      </c>
      <c r="B604" s="100" t="str">
        <f>_xlfn.XLOOKUP(A604,'Patient Demographics'!A604:A1603,'Patient Demographics'!H604:H1603,"Not Found")</f>
        <v>Adult</v>
      </c>
      <c r="C604" s="100" t="str">
        <f>_xlfn.XLOOKUP(A604,'Patient Demographics'!A604:A1603,'Patient Demographics'!L604:L1603,"Not Found")</f>
        <v>South</v>
      </c>
      <c r="D604" s="100" t="str">
        <f>_xlfn.XLOOKUP(A604,'Patient Demographics'!A:A,'Patient Demographics'!J:J,"Not Found")</f>
        <v>Karnataka</v>
      </c>
      <c r="E604" s="100">
        <f>_xlfn.XLOOKUP(A604,'Billing Details'!A604:A1603,'Billing Details'!E604:E1603,"Not Found")</f>
        <v>800</v>
      </c>
      <c r="F604" s="100">
        <f>_xlfn.XLOOKUP(A604,'Billing Details'!A604:A1603,'Billing Details'!M604:M1603,"Not Found")</f>
        <v>0</v>
      </c>
      <c r="G604" s="100">
        <f>_xlfn.XLOOKUP(A604,'Patient Health Records'!A604:A1603,'Patient Health Records'!G604:G1603,"Not Found")</f>
        <v>90.4</v>
      </c>
      <c r="H604" s="17" t="str">
        <f>_xlfn.XLOOKUP(A604,'Patient Demographics'!A604:A1603,'Patient Demographics'!C604:C1603,"Not Found")</f>
        <v>Male</v>
      </c>
      <c r="I604" s="100" t="str">
        <f>_xlfn.XLOOKUP(A604,'Patient Health Records'!A604:A1603,'Patient Health Records'!B604:B1603,"Not Found")</f>
        <v>AB+</v>
      </c>
      <c r="J604" s="100" t="b">
        <f>_xlfn.XLOOKUP(A604,'Patient Health Records'!A604:A1603,'Patient Health Records'!H604:H1603,"Not Found")</f>
        <v>0</v>
      </c>
      <c r="K604" s="100" t="b">
        <f>_xlfn.XLOOKUP(A604,'Patient Health Records'!A604:A1603,'Patient Health Records'!J604:J1603,"Not Found")</f>
        <v>0</v>
      </c>
      <c r="L604" s="100" t="b">
        <f>_xlfn.XLOOKUP(A604,'Billing Details'!A:A,'Billing Details'!K:K,"Not Found")</f>
        <v>0</v>
      </c>
      <c r="M604" s="100" t="str">
        <f>_xlfn.XLOOKUP(A604,'Patient Education'!A:A,'Patient Education'!B:B,"Not Found")</f>
        <v>Master's Degree</v>
      </c>
      <c r="N604" s="100" t="str">
        <f>_xlfn.XLOOKUP(A604,'Patient Education'!A:A,'Patient Education'!C:C,"None")</f>
        <v>Senior Executive</v>
      </c>
      <c r="O604" s="100">
        <f>_xlfn.XLOOKUP(A604,'Patient Demographics'!A:A,'Patient Demographics'!I:I,"Not Found")</f>
        <v>25</v>
      </c>
      <c r="P604" s="100" t="str" cm="1">
        <f t="array" ref="P604">_xlfn.IFS(
 O604 &lt;= 2, "Very Low",
 O604 &lt;= 5, "Low",
 O604 &lt;= 10, "Lower-Middle",
 O604 &lt;= 25, "Middle",
 O604 &lt;= 50, "Upper-Middle",
 O604 &lt;= 100, "High",
 O604 &lt;= 200, "Very High",
 O604 &lt;= 400, "Ultra High"
)</f>
        <v>Middle</v>
      </c>
      <c r="Q604" s="33">
        <f>_xlfn.XLOOKUP(A604,'Patient Health Records'!A:A,'Patient Health Records'!E:E,"Not Found")</f>
        <v>31.651552816778128</v>
      </c>
      <c r="R604" s="100" t="b">
        <f>_xlfn.XLOOKUP(A604,'Patient Health Records'!A604:A1603,'Patient Health Records'!T604:T1603,"Not Found")</f>
        <v>1</v>
      </c>
      <c r="S604" s="100" t="b" cm="1">
        <f t="array" ref="S604">_xlfn.SWITCH(R604, "Yes", TRUE, "No", FALSE, R604)</f>
        <v>1</v>
      </c>
      <c r="T604" s="100" t="str">
        <f>_xlfn.XLOOKUP(A604,'Patient Health Records'!A:A,'Patient Health Records'!V:V,"Not Found")</f>
        <v>Heart Attack</v>
      </c>
      <c r="U604" s="100" t="str">
        <f>_xlfn.XLOOKUP(A604,'Patient Health Records'!A:A,'Patient Health Records'!X:X,"Not Found")</f>
        <v>Ongoing Treatment</v>
      </c>
      <c r="V604" s="100" t="b">
        <f>_xlfn.XLOOKUP(A604,'Billing Details'!A:A,'Billing Details'!K:K,"Not Found")</f>
        <v>0</v>
      </c>
      <c r="W604" s="100">
        <f>_xlfn.XLOOKUP(A604,'Billing Details'!A:A,'Billing Details'!J:J,"Not Found")</f>
        <v>0</v>
      </c>
      <c r="X604" s="100" t="b">
        <f>_xlfn.XLOOKUP(A604,'Patient Health Records'!A:A,'Patient Health Records'!P:P,"Not Found")</f>
        <v>1</v>
      </c>
      <c r="Y604" s="100" t="b" cm="1">
        <f t="array" ref="Y604">_xlfn.SWITCH(X604, "Yes", TRUE, "No", FALSE, X604)</f>
        <v>1</v>
      </c>
      <c r="Z604" s="100" t="b">
        <f>_xlfn.XLOOKUP(A604,'Patient Health Records'!A:A,'Patient Health Records'!T:T,"Not Found")</f>
        <v>1</v>
      </c>
      <c r="AA604" s="100" t="b" cm="1">
        <f t="array" ref="AA604">_xlfn.SWITCH(Z604, "Yes", TRUE, "No", FALSE, Z604)</f>
        <v>1</v>
      </c>
      <c r="AB604" s="100" t="b">
        <f>_xlfn.XLOOKUP(A604,'Patient Health Records'!A:A,'Patient Health Records'!K:K,"Not Found")</f>
        <v>0</v>
      </c>
      <c r="AC604" s="100" t="b" cm="1">
        <f t="array" ref="AC604">_xlfn.SWITCH(AB604, "Yes", TRUE, "No", FALSE, AB604)</f>
        <v>0</v>
      </c>
    </row>
    <row r="605" spans="1:29">
      <c r="A605" s="2" t="s">
        <v>971</v>
      </c>
      <c r="B605" s="100" t="str">
        <f>_xlfn.XLOOKUP(A605,'Patient Demographics'!A605:A1604,'Patient Demographics'!H605:H1604,"Not Found")</f>
        <v>Middle-aged</v>
      </c>
      <c r="C605" s="100" t="str">
        <f>_xlfn.XLOOKUP(A605,'Patient Demographics'!A605:A1604,'Patient Demographics'!L605:L1604,"Not Found")</f>
        <v>South</v>
      </c>
      <c r="D605" s="100" t="str">
        <f>_xlfn.XLOOKUP(A605,'Patient Demographics'!A:A,'Patient Demographics'!J:J,"Not Found")</f>
        <v>Karnataka</v>
      </c>
      <c r="E605" s="100">
        <f>_xlfn.XLOOKUP(A605,'Billing Details'!A605:A1604,'Billing Details'!E605:E1604,"Not Found")</f>
        <v>200000</v>
      </c>
      <c r="F605" s="100">
        <f>_xlfn.XLOOKUP(A605,'Billing Details'!A605:A1604,'Billing Details'!M605:M1604,"Not Found")</f>
        <v>118892.32</v>
      </c>
      <c r="G605" s="100">
        <f>_xlfn.XLOOKUP(A605,'Patient Health Records'!A605:A1604,'Patient Health Records'!G605:G1604,"Not Found")</f>
        <v>73.400000000000006</v>
      </c>
      <c r="H605" s="17" t="str">
        <f>_xlfn.XLOOKUP(A605,'Patient Demographics'!A605:A1604,'Patient Demographics'!C605:C1604,"Not Found")</f>
        <v>Male</v>
      </c>
      <c r="I605" s="100" t="str">
        <f>_xlfn.XLOOKUP(A605,'Patient Health Records'!A605:A1604,'Patient Health Records'!B605:B1604,"Not Found")</f>
        <v>AB+</v>
      </c>
      <c r="J605" s="100" t="b">
        <f>_xlfn.XLOOKUP(A605,'Patient Health Records'!A605:A1604,'Patient Health Records'!H605:H1604,"Not Found")</f>
        <v>1</v>
      </c>
      <c r="K605" s="100" t="b">
        <f>_xlfn.XLOOKUP(A605,'Patient Health Records'!A605:A1604,'Patient Health Records'!J605:J1604,"Not Found")</f>
        <v>1</v>
      </c>
      <c r="L605" s="100" t="b">
        <f>_xlfn.XLOOKUP(A605,'Billing Details'!A:A,'Billing Details'!K:K,"Not Found")</f>
        <v>1</v>
      </c>
      <c r="M605" s="100" t="str">
        <f>_xlfn.XLOOKUP(A605,'Patient Education'!A:A,'Patient Education'!B:B,"Not Found")</f>
        <v>School</v>
      </c>
      <c r="N605" s="100" t="str">
        <f>_xlfn.XLOOKUP(A605,'Patient Education'!A:A,'Patient Education'!C:C,"None")</f>
        <v>Clerical Staff</v>
      </c>
      <c r="O605" s="100">
        <f>_xlfn.XLOOKUP(A605,'Patient Demographics'!A:A,'Patient Demographics'!I:I,"Not Found")</f>
        <v>40</v>
      </c>
      <c r="P605" s="100" t="str" cm="1">
        <f t="array" ref="P605">_xlfn.IFS(
 O605 &lt;= 2, "Very Low",
 O605 &lt;= 5, "Low",
 O605 &lt;= 10, "Lower-Middle",
 O605 &lt;= 25, "Middle",
 O605 &lt;= 50, "Upper-Middle",
 O605 &lt;= 100, "High",
 O605 &lt;= 200, "Very High",
 O605 &lt;= 400, "Ultra High"
)</f>
        <v>Upper-Middle</v>
      </c>
      <c r="Q605" s="33">
        <f>_xlfn.XLOOKUP(A605,'Patient Health Records'!A:A,'Patient Health Records'!E:E,"Not Found")</f>
        <v>28.316808765093938</v>
      </c>
      <c r="R605" s="100" t="b">
        <f>_xlfn.XLOOKUP(A605,'Patient Health Records'!A605:A1604,'Patient Health Records'!T605:T1604,"Not Found")</f>
        <v>1</v>
      </c>
      <c r="S605" s="100" t="b" cm="1">
        <f t="array" ref="S605">_xlfn.SWITCH(R605, "Yes", TRUE, "No", FALSE, R605)</f>
        <v>1</v>
      </c>
      <c r="T605" s="100" t="str">
        <f>_xlfn.XLOOKUP(A605,'Patient Health Records'!A:A,'Patient Health Records'!V:V,"Not Found")</f>
        <v>Respiratory Infection</v>
      </c>
      <c r="U605" s="100" t="str">
        <f>_xlfn.XLOOKUP(A605,'Patient Health Records'!A:A,'Patient Health Records'!X:X,"Not Found")</f>
        <v>Recovered</v>
      </c>
      <c r="V605" s="100" t="b">
        <f>_xlfn.XLOOKUP(A605,'Billing Details'!A:A,'Billing Details'!K:K,"Not Found")</f>
        <v>1</v>
      </c>
      <c r="W605" s="100" t="str">
        <f>_xlfn.XLOOKUP(A605,'Billing Details'!A:A,'Billing Details'!J:J,"Not Found")</f>
        <v>Cigna</v>
      </c>
      <c r="X605" s="100" t="b">
        <f>_xlfn.XLOOKUP(A605,'Patient Health Records'!A:A,'Patient Health Records'!P:P,"Not Found")</f>
        <v>1</v>
      </c>
      <c r="Y605" s="100" t="b" cm="1">
        <f t="array" ref="Y605">_xlfn.SWITCH(X605, "Yes", TRUE, "No", FALSE, X605)</f>
        <v>1</v>
      </c>
      <c r="Z605" s="100" t="b">
        <f>_xlfn.XLOOKUP(A605,'Patient Health Records'!A:A,'Patient Health Records'!T:T,"Not Found")</f>
        <v>1</v>
      </c>
      <c r="AA605" s="100" t="b" cm="1">
        <f t="array" ref="AA605">_xlfn.SWITCH(Z605, "Yes", TRUE, "No", FALSE, Z605)</f>
        <v>1</v>
      </c>
      <c r="AB605" s="100" t="b">
        <f>_xlfn.XLOOKUP(A605,'Patient Health Records'!A:A,'Patient Health Records'!K:K,"Not Found")</f>
        <v>1</v>
      </c>
      <c r="AC605" s="100" t="b" cm="1">
        <f t="array" ref="AC605">_xlfn.SWITCH(AB605, "Yes", TRUE, "No", FALSE, AB605)</f>
        <v>1</v>
      </c>
    </row>
    <row r="606" spans="1:29">
      <c r="A606" s="2" t="s">
        <v>973</v>
      </c>
      <c r="B606" s="100" t="str">
        <f>_xlfn.XLOOKUP(A606,'Patient Demographics'!A606:A1605,'Patient Demographics'!H606:H1605,"Not Found")</f>
        <v>Middle-aged</v>
      </c>
      <c r="C606" s="100" t="str">
        <f>_xlfn.XLOOKUP(A606,'Patient Demographics'!A606:A1605,'Patient Demographics'!L606:L1605,"Not Found")</f>
        <v>North</v>
      </c>
      <c r="D606" s="100" t="str">
        <f>_xlfn.XLOOKUP(A606,'Patient Demographics'!A:A,'Patient Demographics'!J:J,"Not Found")</f>
        <v>Punjab</v>
      </c>
      <c r="E606" s="100">
        <f>_xlfn.XLOOKUP(A606,'Billing Details'!A606:A1605,'Billing Details'!E606:E1605,"Not Found")</f>
        <v>90000</v>
      </c>
      <c r="F606" s="100">
        <f>_xlfn.XLOOKUP(A606,'Billing Details'!A606:A1605,'Billing Details'!M606:M1605,"Not Found")</f>
        <v>68940.3</v>
      </c>
      <c r="G606" s="100">
        <f>_xlfn.XLOOKUP(A606,'Patient Health Records'!A606:A1605,'Patient Health Records'!G606:G1605,"Not Found")</f>
        <v>75.099999999999994</v>
      </c>
      <c r="H606" s="17" t="str">
        <f>_xlfn.XLOOKUP(A606,'Patient Demographics'!A606:A1605,'Patient Demographics'!C606:C1605,"Not Found")</f>
        <v>Female</v>
      </c>
      <c r="I606" s="100" t="str">
        <f>_xlfn.XLOOKUP(A606,'Patient Health Records'!A606:A1605,'Patient Health Records'!B606:B1605,"Not Found")</f>
        <v>A-</v>
      </c>
      <c r="J606" s="100" t="b">
        <f>_xlfn.XLOOKUP(A606,'Patient Health Records'!A606:A1605,'Patient Health Records'!H606:H1605,"Not Found")</f>
        <v>0</v>
      </c>
      <c r="K606" s="100" t="b">
        <f>_xlfn.XLOOKUP(A606,'Patient Health Records'!A606:A1605,'Patient Health Records'!J606:J1605,"Not Found")</f>
        <v>1</v>
      </c>
      <c r="L606" s="100" t="b">
        <f>_xlfn.XLOOKUP(A606,'Billing Details'!A:A,'Billing Details'!K:K,"Not Found")</f>
        <v>1</v>
      </c>
      <c r="M606" s="100" t="str">
        <f>_xlfn.XLOOKUP(A606,'Patient Education'!A:A,'Patient Education'!B:B,"Not Found")</f>
        <v>Bachelor's Degree</v>
      </c>
      <c r="N606" s="100" t="str">
        <f>_xlfn.XLOOKUP(A606,'Patient Education'!A:A,'Patient Education'!C:C,"None")</f>
        <v>Junior Executive</v>
      </c>
      <c r="O606" s="100">
        <f>_xlfn.XLOOKUP(A606,'Patient Demographics'!A:A,'Patient Demographics'!I:I,"Not Found")</f>
        <v>5</v>
      </c>
      <c r="P606" s="100" t="str" cm="1">
        <f t="array" ref="P606">_xlfn.IFS(
 O606 &lt;= 2, "Very Low",
 O606 &lt;= 5, "Low",
 O606 &lt;= 10, "Lower-Middle",
 O606 &lt;= 25, "Middle",
 O606 &lt;= 50, "Upper-Middle",
 O606 &lt;= 100, "High",
 O606 &lt;= 200, "Very High",
 O606 &lt;= 400, "Ultra High"
)</f>
        <v>Low</v>
      </c>
      <c r="Q606" s="33">
        <f>_xlfn.XLOOKUP(A606,'Patient Health Records'!A:A,'Patient Health Records'!E:E,"Not Found")</f>
        <v>26.9281795690057</v>
      </c>
      <c r="R606" s="100" t="b">
        <f>_xlfn.XLOOKUP(A606,'Patient Health Records'!A606:A1605,'Patient Health Records'!T606:T1605,"Not Found")</f>
        <v>0</v>
      </c>
      <c r="S606" s="100" t="b" cm="1">
        <f t="array" ref="S606">_xlfn.SWITCH(R606, "Yes", TRUE, "No", FALSE, R606)</f>
        <v>0</v>
      </c>
      <c r="T606" s="100" t="str">
        <f>_xlfn.XLOOKUP(A606,'Patient Health Records'!A:A,'Patient Health Records'!V:V,"Not Found")</f>
        <v>Fractured Arm</v>
      </c>
      <c r="U606" s="100" t="str">
        <f>_xlfn.XLOOKUP(A606,'Patient Health Records'!A:A,'Patient Health Records'!X:X,"Not Found")</f>
        <v>Ongoing Treatment</v>
      </c>
      <c r="V606" s="100" t="b">
        <f>_xlfn.XLOOKUP(A606,'Billing Details'!A:A,'Billing Details'!K:K,"Not Found")</f>
        <v>1</v>
      </c>
      <c r="W606" s="100" t="str">
        <f>_xlfn.XLOOKUP(A606,'Billing Details'!A:A,'Billing Details'!J:J,"Not Found")</f>
        <v>Medicare</v>
      </c>
      <c r="X606" s="100" t="b">
        <f>_xlfn.XLOOKUP(A606,'Patient Health Records'!A:A,'Patient Health Records'!P:P,"Not Found")</f>
        <v>0</v>
      </c>
      <c r="Y606" s="100" t="b" cm="1">
        <f t="array" ref="Y606">_xlfn.SWITCH(X606, "Yes", TRUE, "No", FALSE, X606)</f>
        <v>0</v>
      </c>
      <c r="Z606" s="100" t="b">
        <f>_xlfn.XLOOKUP(A606,'Patient Health Records'!A:A,'Patient Health Records'!T:T,"Not Found")</f>
        <v>0</v>
      </c>
      <c r="AA606" s="100" t="b" cm="1">
        <f t="array" ref="AA606">_xlfn.SWITCH(Z606, "Yes", TRUE, "No", FALSE, Z606)</f>
        <v>0</v>
      </c>
      <c r="AB606" s="100" t="b">
        <f>_xlfn.XLOOKUP(A606,'Patient Health Records'!A:A,'Patient Health Records'!K:K,"Not Found")</f>
        <v>0</v>
      </c>
      <c r="AC606" s="100" t="b" cm="1">
        <f t="array" ref="AC606">_xlfn.SWITCH(AB606, "Yes", TRUE, "No", FALSE, AB606)</f>
        <v>0</v>
      </c>
    </row>
    <row r="607" spans="1:29">
      <c r="A607" s="2" t="s">
        <v>974</v>
      </c>
      <c r="B607" s="100" t="str">
        <f>_xlfn.XLOOKUP(A607,'Patient Demographics'!A607:A1606,'Patient Demographics'!H607:H1606,"Not Found")</f>
        <v>Middle-aged</v>
      </c>
      <c r="C607" s="100" t="str">
        <f>_xlfn.XLOOKUP(A607,'Patient Demographics'!A607:A1606,'Patient Demographics'!L607:L1606,"Not Found")</f>
        <v>West</v>
      </c>
      <c r="D607" s="100" t="str">
        <f>_xlfn.XLOOKUP(A607,'Patient Demographics'!A:A,'Patient Demographics'!J:J,"Not Found")</f>
        <v>Maharashtra</v>
      </c>
      <c r="E607" s="100">
        <f>_xlfn.XLOOKUP(A607,'Billing Details'!A607:A1606,'Billing Details'!E607:E1606,"Not Found")</f>
        <v>200000</v>
      </c>
      <c r="F607" s="100">
        <f>_xlfn.XLOOKUP(A607,'Billing Details'!A607:A1606,'Billing Details'!M607:M1606,"Not Found")</f>
        <v>0</v>
      </c>
      <c r="G607" s="100">
        <f>_xlfn.XLOOKUP(A607,'Patient Health Records'!A607:A1606,'Patient Health Records'!G607:G1606,"Not Found")</f>
        <v>61.2</v>
      </c>
      <c r="H607" s="17" t="str">
        <f>_xlfn.XLOOKUP(A607,'Patient Demographics'!A607:A1606,'Patient Demographics'!C607:C1606,"Not Found")</f>
        <v>Female</v>
      </c>
      <c r="I607" s="100" t="str">
        <f>_xlfn.XLOOKUP(A607,'Patient Health Records'!A607:A1606,'Patient Health Records'!B607:B1606,"Not Found")</f>
        <v>B+</v>
      </c>
      <c r="J607" s="100" t="b">
        <f>_xlfn.XLOOKUP(A607,'Patient Health Records'!A607:A1606,'Patient Health Records'!H607:H1606,"Not Found")</f>
        <v>1</v>
      </c>
      <c r="K607" s="100" t="b">
        <f>_xlfn.XLOOKUP(A607,'Patient Health Records'!A607:A1606,'Patient Health Records'!J607:J1606,"Not Found")</f>
        <v>1</v>
      </c>
      <c r="L607" s="100" t="b">
        <f>_xlfn.XLOOKUP(A607,'Billing Details'!A:A,'Billing Details'!K:K,"Not Found")</f>
        <v>0</v>
      </c>
      <c r="M607" s="100" t="str">
        <f>_xlfn.XLOOKUP(A607,'Patient Education'!A:A,'Patient Education'!B:B,"Not Found")</f>
        <v>Master's Degree</v>
      </c>
      <c r="N607" s="100" t="str">
        <f>_xlfn.XLOOKUP(A607,'Patient Education'!A:A,'Patient Education'!C:C,"None")</f>
        <v>Manager</v>
      </c>
      <c r="O607" s="100">
        <f>_xlfn.XLOOKUP(A607,'Patient Demographics'!A:A,'Patient Demographics'!I:I,"Not Found")</f>
        <v>20</v>
      </c>
      <c r="P607" s="100" t="str" cm="1">
        <f t="array" ref="P607">_xlfn.IFS(
 O607 &lt;= 2, "Very Low",
 O607 &lt;= 5, "Low",
 O607 &lt;= 10, "Lower-Middle",
 O607 &lt;= 25, "Middle",
 O607 &lt;= 50, "Upper-Middle",
 O607 &lt;= 100, "High",
 O607 &lt;= 200, "Very High",
 O607 &lt;= 400, "Ultra High"
)</f>
        <v>Middle</v>
      </c>
      <c r="Q607" s="33">
        <f>_xlfn.XLOOKUP(A607,'Patient Health Records'!A:A,'Patient Health Records'!E:E,"Not Found")</f>
        <v>22.754312908982754</v>
      </c>
      <c r="R607" s="100" t="b">
        <f>_xlfn.XLOOKUP(A607,'Patient Health Records'!A607:A1606,'Patient Health Records'!T607:T1606,"Not Found")</f>
        <v>0</v>
      </c>
      <c r="S607" s="100" t="b" cm="1">
        <f t="array" ref="S607">_xlfn.SWITCH(R607, "Yes", TRUE, "No", FALSE, R607)</f>
        <v>0</v>
      </c>
      <c r="T607" s="100" t="str">
        <f>_xlfn.XLOOKUP(A607,'Patient Health Records'!A:A,'Patient Health Records'!V:V,"Not Found")</f>
        <v>Diabetes</v>
      </c>
      <c r="U607" s="100" t="str">
        <f>_xlfn.XLOOKUP(A607,'Patient Health Records'!A:A,'Patient Health Records'!X:X,"Not Found")</f>
        <v>Ongoing Treatment</v>
      </c>
      <c r="V607" s="100" t="b">
        <f>_xlfn.XLOOKUP(A607,'Billing Details'!A:A,'Billing Details'!K:K,"Not Found")</f>
        <v>0</v>
      </c>
      <c r="W607" s="100">
        <f>_xlfn.XLOOKUP(A607,'Billing Details'!A:A,'Billing Details'!J:J,"Not Found")</f>
        <v>0</v>
      </c>
      <c r="X607" s="100" t="b">
        <f>_xlfn.XLOOKUP(A607,'Patient Health Records'!A:A,'Patient Health Records'!P:P,"Not Found")</f>
        <v>0</v>
      </c>
      <c r="Y607" s="100" t="b" cm="1">
        <f t="array" ref="Y607">_xlfn.SWITCH(X607, "Yes", TRUE, "No", FALSE, X607)</f>
        <v>0</v>
      </c>
      <c r="Z607" s="100" t="b">
        <f>_xlfn.XLOOKUP(A607,'Patient Health Records'!A:A,'Patient Health Records'!T:T,"Not Found")</f>
        <v>0</v>
      </c>
      <c r="AA607" s="100" t="b" cm="1">
        <f t="array" ref="AA607">_xlfn.SWITCH(Z607, "Yes", TRUE, "No", FALSE, Z607)</f>
        <v>0</v>
      </c>
      <c r="AB607" s="100" t="b">
        <f>_xlfn.XLOOKUP(A607,'Patient Health Records'!A:A,'Patient Health Records'!K:K,"Not Found")</f>
        <v>0</v>
      </c>
      <c r="AC607" s="100" t="b" cm="1">
        <f t="array" ref="AC607">_xlfn.SWITCH(AB607, "Yes", TRUE, "No", FALSE, AB607)</f>
        <v>0</v>
      </c>
    </row>
    <row r="608" spans="1:29">
      <c r="A608" s="2" t="s">
        <v>975</v>
      </c>
      <c r="B608" s="100" t="str">
        <f>_xlfn.XLOOKUP(A608,'Patient Demographics'!A608:A1607,'Patient Demographics'!H608:H1607,"Not Found")</f>
        <v>Middle-aged</v>
      </c>
      <c r="C608" s="100" t="str">
        <f>_xlfn.XLOOKUP(A608,'Patient Demographics'!A608:A1607,'Patient Demographics'!L608:L1607,"Not Found")</f>
        <v>South</v>
      </c>
      <c r="D608" s="100" t="str">
        <f>_xlfn.XLOOKUP(A608,'Patient Demographics'!A:A,'Patient Demographics'!J:J,"Not Found")</f>
        <v>Tamil Nadu</v>
      </c>
      <c r="E608" s="100">
        <f>_xlfn.XLOOKUP(A608,'Billing Details'!A608:A1607,'Billing Details'!E608:E1607,"Not Found")</f>
        <v>500</v>
      </c>
      <c r="F608" s="100">
        <f>_xlfn.XLOOKUP(A608,'Billing Details'!A608:A1607,'Billing Details'!M608:M1607,"Not Found")</f>
        <v>0</v>
      </c>
      <c r="G608" s="100">
        <f>_xlfn.XLOOKUP(A608,'Patient Health Records'!A608:A1607,'Patient Health Records'!G608:G1607,"Not Found")</f>
        <v>83.8</v>
      </c>
      <c r="H608" s="17" t="str">
        <f>_xlfn.XLOOKUP(A608,'Patient Demographics'!A608:A1607,'Patient Demographics'!C608:C1607,"Not Found")</f>
        <v>Female</v>
      </c>
      <c r="I608" s="100" t="str">
        <f>_xlfn.XLOOKUP(A608,'Patient Health Records'!A608:A1607,'Patient Health Records'!B608:B1607,"Not Found")</f>
        <v>AB+</v>
      </c>
      <c r="J608" s="100" t="b">
        <f>_xlfn.XLOOKUP(A608,'Patient Health Records'!A608:A1607,'Patient Health Records'!H608:H1607,"Not Found")</f>
        <v>0</v>
      </c>
      <c r="K608" s="100" t="b">
        <f>_xlfn.XLOOKUP(A608,'Patient Health Records'!A608:A1607,'Patient Health Records'!J608:J1607,"Not Found")</f>
        <v>0</v>
      </c>
      <c r="L608" s="100" t="b">
        <f>_xlfn.XLOOKUP(A608,'Billing Details'!A:A,'Billing Details'!K:K,"Not Found")</f>
        <v>0</v>
      </c>
      <c r="M608" s="100" t="str">
        <f>_xlfn.XLOOKUP(A608,'Patient Education'!A:A,'Patient Education'!B:B,"Not Found")</f>
        <v>Master's Degree</v>
      </c>
      <c r="N608" s="100" t="str">
        <f>_xlfn.XLOOKUP(A608,'Patient Education'!A:A,'Patient Education'!C:C,"None")</f>
        <v>Software Engineer</v>
      </c>
      <c r="O608" s="100">
        <f>_xlfn.XLOOKUP(A608,'Patient Demographics'!A:A,'Patient Demographics'!I:I,"Not Found")</f>
        <v>7</v>
      </c>
      <c r="P608" s="100" t="str" cm="1">
        <f t="array" ref="P608">_xlfn.IFS(
 O608 &lt;= 2, "Very Low",
 O608 &lt;= 5, "Low",
 O608 &lt;= 10, "Lower-Middle",
 O608 &lt;= 25, "Middle",
 O608 &lt;= 50, "Upper-Middle",
 O608 &lt;= 100, "High",
 O608 &lt;= 200, "Very High",
 O608 &lt;= 400, "Ultra High"
)</f>
        <v>Lower-Middle</v>
      </c>
      <c r="Q608" s="33">
        <f>_xlfn.XLOOKUP(A608,'Patient Health Records'!A:A,'Patient Health Records'!E:E,"Not Found")</f>
        <v>28.996539792387544</v>
      </c>
      <c r="R608" s="100" t="b">
        <f>_xlfn.XLOOKUP(A608,'Patient Health Records'!A608:A1607,'Patient Health Records'!T608:T1607,"Not Found")</f>
        <v>1</v>
      </c>
      <c r="S608" s="100" t="b" cm="1">
        <f t="array" ref="S608">_xlfn.SWITCH(R608, "Yes", TRUE, "No", FALSE, R608)</f>
        <v>1</v>
      </c>
      <c r="T608" s="100" t="str">
        <f>_xlfn.XLOOKUP(A608,'Patient Health Records'!A:A,'Patient Health Records'!V:V,"Not Found")</f>
        <v>Respiratory Infection</v>
      </c>
      <c r="U608" s="100" t="str">
        <f>_xlfn.XLOOKUP(A608,'Patient Health Records'!A:A,'Patient Health Records'!X:X,"Not Found")</f>
        <v>Ongoing Treatment</v>
      </c>
      <c r="V608" s="100" t="b">
        <f>_xlfn.XLOOKUP(A608,'Billing Details'!A:A,'Billing Details'!K:K,"Not Found")</f>
        <v>0</v>
      </c>
      <c r="W608" s="100">
        <f>_xlfn.XLOOKUP(A608,'Billing Details'!A:A,'Billing Details'!J:J,"Not Found")</f>
        <v>0</v>
      </c>
      <c r="X608" s="100" t="b">
        <f>_xlfn.XLOOKUP(A608,'Patient Health Records'!A:A,'Patient Health Records'!P:P,"Not Found")</f>
        <v>1</v>
      </c>
      <c r="Y608" s="100" t="b" cm="1">
        <f t="array" ref="Y608">_xlfn.SWITCH(X608, "Yes", TRUE, "No", FALSE, X608)</f>
        <v>1</v>
      </c>
      <c r="Z608" s="100" t="b">
        <f>_xlfn.XLOOKUP(A608,'Patient Health Records'!A:A,'Patient Health Records'!T:T,"Not Found")</f>
        <v>1</v>
      </c>
      <c r="AA608" s="100" t="b" cm="1">
        <f t="array" ref="AA608">_xlfn.SWITCH(Z608, "Yes", TRUE, "No", FALSE, Z608)</f>
        <v>1</v>
      </c>
      <c r="AB608" s="100" t="b">
        <f>_xlfn.XLOOKUP(A608,'Patient Health Records'!A:A,'Patient Health Records'!K:K,"Not Found")</f>
        <v>1</v>
      </c>
      <c r="AC608" s="100" t="b" cm="1">
        <f t="array" ref="AC608">_xlfn.SWITCH(AB608, "Yes", TRUE, "No", FALSE, AB608)</f>
        <v>1</v>
      </c>
    </row>
    <row r="609" spans="1:29">
      <c r="A609" s="2" t="s">
        <v>976</v>
      </c>
      <c r="B609" s="100" t="str">
        <f>_xlfn.XLOOKUP(A609,'Patient Demographics'!A609:A1608,'Patient Demographics'!H609:H1608,"Not Found")</f>
        <v>Senior</v>
      </c>
      <c r="C609" s="100" t="str">
        <f>_xlfn.XLOOKUP(A609,'Patient Demographics'!A609:A1608,'Patient Demographics'!L609:L1608,"Not Found")</f>
        <v>South</v>
      </c>
      <c r="D609" s="100" t="str">
        <f>_xlfn.XLOOKUP(A609,'Patient Demographics'!A:A,'Patient Demographics'!J:J,"Not Found")</f>
        <v>Kerala</v>
      </c>
      <c r="E609" s="100">
        <f>_xlfn.XLOOKUP(A609,'Billing Details'!A609:A1608,'Billing Details'!E609:E1608,"Not Found")</f>
        <v>21000</v>
      </c>
      <c r="F609" s="100">
        <f>_xlfn.XLOOKUP(A609,'Billing Details'!A609:A1608,'Billing Details'!M609:M1608,"Not Found")</f>
        <v>14377.929999999998</v>
      </c>
      <c r="G609" s="100">
        <f>_xlfn.XLOOKUP(A609,'Patient Health Records'!A609:A1608,'Patient Health Records'!G609:G1608,"Not Found")</f>
        <v>84.2</v>
      </c>
      <c r="H609" s="17" t="str">
        <f>_xlfn.XLOOKUP(A609,'Patient Demographics'!A609:A1608,'Patient Demographics'!C609:C1608,"Not Found")</f>
        <v>Female</v>
      </c>
      <c r="I609" s="100" t="str">
        <f>_xlfn.XLOOKUP(A609,'Patient Health Records'!A609:A1608,'Patient Health Records'!B609:B1608,"Not Found")</f>
        <v>O+</v>
      </c>
      <c r="J609" s="100" t="b">
        <f>_xlfn.XLOOKUP(A609,'Patient Health Records'!A609:A1608,'Patient Health Records'!H609:H1608,"Not Found")</f>
        <v>0</v>
      </c>
      <c r="K609" s="100" t="b">
        <f>_xlfn.XLOOKUP(A609,'Patient Health Records'!A609:A1608,'Patient Health Records'!J609:J1608,"Not Found")</f>
        <v>0</v>
      </c>
      <c r="L609" s="100" t="b">
        <f>_xlfn.XLOOKUP(A609,'Billing Details'!A:A,'Billing Details'!K:K,"Not Found")</f>
        <v>1</v>
      </c>
      <c r="M609" s="100" t="str">
        <f>_xlfn.XLOOKUP(A609,'Patient Education'!A:A,'Patient Education'!B:B,"Not Found")</f>
        <v>Master's Degree</v>
      </c>
      <c r="N609" s="100" t="str">
        <f>_xlfn.XLOOKUP(A609,'Patient Education'!A:A,'Patient Education'!C:C,"None")</f>
        <v>Manager</v>
      </c>
      <c r="O609" s="100">
        <f>_xlfn.XLOOKUP(A609,'Patient Demographics'!A:A,'Patient Demographics'!I:I,"Not Found")</f>
        <v>90</v>
      </c>
      <c r="P609" s="100" t="str" cm="1">
        <f t="array" ref="P609">_xlfn.IFS(
 O609 &lt;= 2, "Very Low",
 O609 &lt;= 5, "Low",
 O609 &lt;= 10, "Lower-Middle",
 O609 &lt;= 25, "Middle",
 O609 &lt;= 50, "Upper-Middle",
 O609 &lt;= 100, "High",
 O609 &lt;= 200, "Very High",
 O609 &lt;= 400, "Ultra High"
)</f>
        <v>High</v>
      </c>
      <c r="Q609" s="33">
        <f>_xlfn.XLOOKUP(A609,'Patient Health Records'!A:A,'Patient Health Records'!E:E,"Not Found")</f>
        <v>29.832766439909303</v>
      </c>
      <c r="R609" s="100" t="b">
        <f>_xlfn.XLOOKUP(A609,'Patient Health Records'!A609:A1608,'Patient Health Records'!T609:T1608,"Not Found")</f>
        <v>1</v>
      </c>
      <c r="S609" s="100" t="b" cm="1">
        <f t="array" ref="S609">_xlfn.SWITCH(R609, "Yes", TRUE, "No", FALSE, R609)</f>
        <v>1</v>
      </c>
      <c r="T609" s="100" t="str">
        <f>_xlfn.XLOOKUP(A609,'Patient Health Records'!A:A,'Patient Health Records'!V:V,"Not Found")</f>
        <v>Respiratory Infection</v>
      </c>
      <c r="U609" s="100" t="str">
        <f>_xlfn.XLOOKUP(A609,'Patient Health Records'!A:A,'Patient Health Records'!X:X,"Not Found")</f>
        <v>Critical</v>
      </c>
      <c r="V609" s="100" t="b">
        <f>_xlfn.XLOOKUP(A609,'Billing Details'!A:A,'Billing Details'!K:K,"Not Found")</f>
        <v>1</v>
      </c>
      <c r="W609" s="100" t="str">
        <f>_xlfn.XLOOKUP(A609,'Billing Details'!A:A,'Billing Details'!J:J,"Not Found")</f>
        <v>UnitedHealthcare</v>
      </c>
      <c r="X609" s="100" t="b">
        <f>_xlfn.XLOOKUP(A609,'Patient Health Records'!A:A,'Patient Health Records'!P:P,"Not Found")</f>
        <v>1</v>
      </c>
      <c r="Y609" s="100" t="b" cm="1">
        <f t="array" ref="Y609">_xlfn.SWITCH(X609, "Yes", TRUE, "No", FALSE, X609)</f>
        <v>1</v>
      </c>
      <c r="Z609" s="100" t="b">
        <f>_xlfn.XLOOKUP(A609,'Patient Health Records'!A:A,'Patient Health Records'!T:T,"Not Found")</f>
        <v>1</v>
      </c>
      <c r="AA609" s="100" t="b" cm="1">
        <f t="array" ref="AA609">_xlfn.SWITCH(Z609, "Yes", TRUE, "No", FALSE, Z609)</f>
        <v>1</v>
      </c>
      <c r="AB609" s="100" t="b">
        <f>_xlfn.XLOOKUP(A609,'Patient Health Records'!A:A,'Patient Health Records'!K:K,"Not Found")</f>
        <v>1</v>
      </c>
      <c r="AC609" s="100" t="b" cm="1">
        <f t="array" ref="AC609">_xlfn.SWITCH(AB609, "Yes", TRUE, "No", FALSE, AB609)</f>
        <v>1</v>
      </c>
    </row>
    <row r="610" spans="1:29">
      <c r="A610" s="2" t="s">
        <v>977</v>
      </c>
      <c r="B610" s="100" t="str">
        <f>_xlfn.XLOOKUP(A610,'Patient Demographics'!A610:A1609,'Patient Demographics'!H610:H1609,"Not Found")</f>
        <v>Adult</v>
      </c>
      <c r="C610" s="100" t="str">
        <f>_xlfn.XLOOKUP(A610,'Patient Demographics'!A610:A1609,'Patient Demographics'!L610:L1609,"Not Found")</f>
        <v>West</v>
      </c>
      <c r="D610" s="100" t="str">
        <f>_xlfn.XLOOKUP(A610,'Patient Demographics'!A:A,'Patient Demographics'!J:J,"Not Found")</f>
        <v>Maharashtra</v>
      </c>
      <c r="E610" s="100">
        <f>_xlfn.XLOOKUP(A610,'Billing Details'!A610:A1609,'Billing Details'!E610:E1609,"Not Found")</f>
        <v>45000</v>
      </c>
      <c r="F610" s="100">
        <f>_xlfn.XLOOKUP(A610,'Billing Details'!A610:A1609,'Billing Details'!M610:M1609,"Not Found")</f>
        <v>27291.27</v>
      </c>
      <c r="G610" s="100">
        <f>_xlfn.XLOOKUP(A610,'Patient Health Records'!A610:A1609,'Patient Health Records'!G610:G1609,"Not Found")</f>
        <v>79.5</v>
      </c>
      <c r="H610" s="17" t="str">
        <f>_xlfn.XLOOKUP(A610,'Patient Demographics'!A610:A1609,'Patient Demographics'!C610:C1609,"Not Found")</f>
        <v>Male</v>
      </c>
      <c r="I610" s="100" t="str">
        <f>_xlfn.XLOOKUP(A610,'Patient Health Records'!A610:A1609,'Patient Health Records'!B610:B1609,"Not Found")</f>
        <v>O-</v>
      </c>
      <c r="J610" s="100" t="b">
        <f>_xlfn.XLOOKUP(A610,'Patient Health Records'!A610:A1609,'Patient Health Records'!H610:H1609,"Not Found")</f>
        <v>1</v>
      </c>
      <c r="K610" s="100" t="b">
        <f>_xlfn.XLOOKUP(A610,'Patient Health Records'!A610:A1609,'Patient Health Records'!J610:J1609,"Not Found")</f>
        <v>1</v>
      </c>
      <c r="L610" s="100" t="b">
        <f>_xlfn.XLOOKUP(A610,'Billing Details'!A:A,'Billing Details'!K:K,"Not Found")</f>
        <v>1</v>
      </c>
      <c r="M610" s="100" t="str">
        <f>_xlfn.XLOOKUP(A610,'Patient Education'!A:A,'Patient Education'!B:B,"Not Found")</f>
        <v>Bachelor's Degree</v>
      </c>
      <c r="N610" s="100" t="str">
        <f>_xlfn.XLOOKUP(A610,'Patient Education'!A:A,'Patient Education'!C:C,"None")</f>
        <v>Engineer</v>
      </c>
      <c r="O610" s="100">
        <f>_xlfn.XLOOKUP(A610,'Patient Demographics'!A:A,'Patient Demographics'!I:I,"Not Found")</f>
        <v>7</v>
      </c>
      <c r="P610" s="100" t="str" cm="1">
        <f t="array" ref="P610">_xlfn.IFS(
 O610 &lt;= 2, "Very Low",
 O610 &lt;= 5, "Low",
 O610 &lt;= 10, "Lower-Middle",
 O610 &lt;= 25, "Middle",
 O610 &lt;= 50, "Upper-Middle",
 O610 &lt;= 100, "High",
 O610 &lt;= 200, "Very High",
 O610 &lt;= 400, "Ultra High"
)</f>
        <v>Lower-Middle</v>
      </c>
      <c r="Q610" s="33">
        <f>_xlfn.XLOOKUP(A610,'Patient Health Records'!A:A,'Patient Health Records'!E:E,"Not Found")</f>
        <v>25.665030991735538</v>
      </c>
      <c r="R610" s="100" t="b">
        <f>_xlfn.XLOOKUP(A610,'Patient Health Records'!A610:A1609,'Patient Health Records'!T610:T1609,"Not Found")</f>
        <v>0</v>
      </c>
      <c r="S610" s="100" t="b" cm="1">
        <f t="array" ref="S610">_xlfn.SWITCH(R610, "Yes", TRUE, "No", FALSE, R610)</f>
        <v>0</v>
      </c>
      <c r="T610" s="100" t="str">
        <f>_xlfn.XLOOKUP(A610,'Patient Health Records'!A:A,'Patient Health Records'!V:V,"Not Found")</f>
        <v>Prostate Cancer</v>
      </c>
      <c r="U610" s="100" t="str">
        <f>_xlfn.XLOOKUP(A610,'Patient Health Records'!A:A,'Patient Health Records'!X:X,"Not Found")</f>
        <v>Ongoing Treatment</v>
      </c>
      <c r="V610" s="100" t="b">
        <f>_xlfn.XLOOKUP(A610,'Billing Details'!A:A,'Billing Details'!K:K,"Not Found")</f>
        <v>1</v>
      </c>
      <c r="W610" s="100" t="str">
        <f>_xlfn.XLOOKUP(A610,'Billing Details'!A:A,'Billing Details'!J:J,"Not Found")</f>
        <v>Cigna</v>
      </c>
      <c r="X610" s="100" t="b">
        <f>_xlfn.XLOOKUP(A610,'Patient Health Records'!A:A,'Patient Health Records'!P:P,"Not Found")</f>
        <v>0</v>
      </c>
      <c r="Y610" s="100" t="b" cm="1">
        <f t="array" ref="Y610">_xlfn.SWITCH(X610, "Yes", TRUE, "No", FALSE, X610)</f>
        <v>0</v>
      </c>
      <c r="Z610" s="100" t="b">
        <f>_xlfn.XLOOKUP(A610,'Patient Health Records'!A:A,'Patient Health Records'!T:T,"Not Found")</f>
        <v>0</v>
      </c>
      <c r="AA610" s="100" t="b" cm="1">
        <f t="array" ref="AA610">_xlfn.SWITCH(Z610, "Yes", TRUE, "No", FALSE, Z610)</f>
        <v>0</v>
      </c>
      <c r="AB610" s="100" t="b">
        <f>_xlfn.XLOOKUP(A610,'Patient Health Records'!A:A,'Patient Health Records'!K:K,"Not Found")</f>
        <v>0</v>
      </c>
      <c r="AC610" s="100" t="b" cm="1">
        <f t="array" ref="AC610">_xlfn.SWITCH(AB610, "Yes", TRUE, "No", FALSE, AB610)</f>
        <v>0</v>
      </c>
    </row>
    <row r="611" spans="1:29">
      <c r="A611" s="2" t="s">
        <v>978</v>
      </c>
      <c r="B611" s="100" t="str">
        <f>_xlfn.XLOOKUP(A611,'Patient Demographics'!A611:A1610,'Patient Demographics'!H611:H1610,"Not Found")</f>
        <v>Adult</v>
      </c>
      <c r="C611" s="100" t="str">
        <f>_xlfn.XLOOKUP(A611,'Patient Demographics'!A611:A1610,'Patient Demographics'!L611:L1610,"Not Found")</f>
        <v>South</v>
      </c>
      <c r="D611" s="100" t="str">
        <f>_xlfn.XLOOKUP(A611,'Patient Demographics'!A:A,'Patient Demographics'!J:J,"Not Found")</f>
        <v>Tamil Nadu</v>
      </c>
      <c r="E611" s="100">
        <f>_xlfn.XLOOKUP(A611,'Billing Details'!A611:A1610,'Billing Details'!E611:E1610,"Not Found")</f>
        <v>45000</v>
      </c>
      <c r="F611" s="100">
        <f>_xlfn.XLOOKUP(A611,'Billing Details'!A611:A1610,'Billing Details'!M611:M1610,"Not Found")</f>
        <v>0</v>
      </c>
      <c r="G611" s="100">
        <f>_xlfn.XLOOKUP(A611,'Patient Health Records'!A611:A1610,'Patient Health Records'!G611:G1610,"Not Found")</f>
        <v>69.099999999999994</v>
      </c>
      <c r="H611" s="17" t="str">
        <f>_xlfn.XLOOKUP(A611,'Patient Demographics'!A611:A1610,'Patient Demographics'!C611:C1610,"Not Found")</f>
        <v>Male</v>
      </c>
      <c r="I611" s="100" t="str">
        <f>_xlfn.XLOOKUP(A611,'Patient Health Records'!A611:A1610,'Patient Health Records'!B611:B1610,"Not Found")</f>
        <v>B+</v>
      </c>
      <c r="J611" s="100" t="b">
        <f>_xlfn.XLOOKUP(A611,'Patient Health Records'!A611:A1610,'Patient Health Records'!H611:H1610,"Not Found")</f>
        <v>0</v>
      </c>
      <c r="K611" s="100" t="b">
        <f>_xlfn.XLOOKUP(A611,'Patient Health Records'!A611:A1610,'Patient Health Records'!J611:J1610,"Not Found")</f>
        <v>1</v>
      </c>
      <c r="L611" s="100" t="b">
        <f>_xlfn.XLOOKUP(A611,'Billing Details'!A:A,'Billing Details'!K:K,"Not Found")</f>
        <v>0</v>
      </c>
      <c r="M611" s="100" t="str">
        <f>_xlfn.XLOOKUP(A611,'Patient Education'!A:A,'Patient Education'!B:B,"Not Found")</f>
        <v>Bachelor's Degree</v>
      </c>
      <c r="N611" s="100" t="str">
        <f>_xlfn.XLOOKUP(A611,'Patient Education'!A:A,'Patient Education'!C:C,"None")</f>
        <v>Nurse</v>
      </c>
      <c r="O611" s="100">
        <f>_xlfn.XLOOKUP(A611,'Patient Demographics'!A:A,'Patient Demographics'!I:I,"Not Found")</f>
        <v>20</v>
      </c>
      <c r="P611" s="100" t="str" cm="1">
        <f t="array" ref="P611">_xlfn.IFS(
 O611 &lt;= 2, "Very Low",
 O611 &lt;= 5, "Low",
 O611 &lt;= 10, "Lower-Middle",
 O611 &lt;= 25, "Middle",
 O611 &lt;= 50, "Upper-Middle",
 O611 &lt;= 100, "High",
 O611 &lt;= 200, "Very High",
 O611 &lt;= 400, "Ultra High"
)</f>
        <v>Middle</v>
      </c>
      <c r="Q611" s="33">
        <f>_xlfn.XLOOKUP(A611,'Patient Health Records'!A:A,'Patient Health Records'!E:E,"Not Found")</f>
        <v>23.63120276324339</v>
      </c>
      <c r="R611" s="100" t="b">
        <f>_xlfn.XLOOKUP(A611,'Patient Health Records'!A611:A1610,'Patient Health Records'!T611:T1610,"Not Found")</f>
        <v>0</v>
      </c>
      <c r="S611" s="100" t="b" cm="1">
        <f t="array" ref="S611">_xlfn.SWITCH(R611, "Yes", TRUE, "No", FALSE, R611)</f>
        <v>0</v>
      </c>
      <c r="T611" s="100" t="str">
        <f>_xlfn.XLOOKUP(A611,'Patient Health Records'!A:A,'Patient Health Records'!V:V,"Not Found")</f>
        <v>Childbirth</v>
      </c>
      <c r="U611" s="100" t="str">
        <f>_xlfn.XLOOKUP(A611,'Patient Health Records'!A:A,'Patient Health Records'!X:X,"Not Found")</f>
        <v>Recovered</v>
      </c>
      <c r="V611" s="100" t="b">
        <f>_xlfn.XLOOKUP(A611,'Billing Details'!A:A,'Billing Details'!K:K,"Not Found")</f>
        <v>0</v>
      </c>
      <c r="W611" s="100">
        <f>_xlfn.XLOOKUP(A611,'Billing Details'!A:A,'Billing Details'!J:J,"Not Found")</f>
        <v>0</v>
      </c>
      <c r="X611" s="100" t="b">
        <f>_xlfn.XLOOKUP(A611,'Patient Health Records'!A:A,'Patient Health Records'!P:P,"Not Found")</f>
        <v>0</v>
      </c>
      <c r="Y611" s="100" t="b" cm="1">
        <f t="array" ref="Y611">_xlfn.SWITCH(X611, "Yes", TRUE, "No", FALSE, X611)</f>
        <v>0</v>
      </c>
      <c r="Z611" s="100" t="b">
        <f>_xlfn.XLOOKUP(A611,'Patient Health Records'!A:A,'Patient Health Records'!T:T,"Not Found")</f>
        <v>0</v>
      </c>
      <c r="AA611" s="100" t="b" cm="1">
        <f t="array" ref="AA611">_xlfn.SWITCH(Z611, "Yes", TRUE, "No", FALSE, Z611)</f>
        <v>0</v>
      </c>
      <c r="AB611" s="100" t="b">
        <f>_xlfn.XLOOKUP(A611,'Patient Health Records'!A:A,'Patient Health Records'!K:K,"Not Found")</f>
        <v>0</v>
      </c>
      <c r="AC611" s="100" t="b" cm="1">
        <f t="array" ref="AC611">_xlfn.SWITCH(AB611, "Yes", TRUE, "No", FALSE, AB611)</f>
        <v>0</v>
      </c>
    </row>
    <row r="612" spans="1:29">
      <c r="A612" s="2" t="s">
        <v>979</v>
      </c>
      <c r="B612" s="100" t="str">
        <f>_xlfn.XLOOKUP(A612,'Patient Demographics'!A612:A1611,'Patient Demographics'!H612:H1611,"Not Found")</f>
        <v>Adult</v>
      </c>
      <c r="C612" s="100" t="str">
        <f>_xlfn.XLOOKUP(A612,'Patient Demographics'!A612:A1611,'Patient Demographics'!L612:L1611,"Not Found")</f>
        <v>West</v>
      </c>
      <c r="D612" s="100" t="str">
        <f>_xlfn.XLOOKUP(A612,'Patient Demographics'!A:A,'Patient Demographics'!J:J,"Not Found")</f>
        <v>Gujarat</v>
      </c>
      <c r="E612" s="100">
        <f>_xlfn.XLOOKUP(A612,'Billing Details'!A612:A1611,'Billing Details'!E612:E1611,"Not Found")</f>
        <v>100</v>
      </c>
      <c r="F612" s="100">
        <f>_xlfn.XLOOKUP(A612,'Billing Details'!A612:A1611,'Billing Details'!M612:M1611,"Not Found")</f>
        <v>74.73</v>
      </c>
      <c r="G612" s="100">
        <f>_xlfn.XLOOKUP(A612,'Patient Health Records'!A612:A1611,'Patient Health Records'!G612:G1611,"Not Found")</f>
        <v>81.900000000000006</v>
      </c>
      <c r="H612" s="17" t="str">
        <f>_xlfn.XLOOKUP(A612,'Patient Demographics'!A612:A1611,'Patient Demographics'!C612:C1611,"Not Found")</f>
        <v>Female</v>
      </c>
      <c r="I612" s="100" t="str">
        <f>_xlfn.XLOOKUP(A612,'Patient Health Records'!A612:A1611,'Patient Health Records'!B612:B1611,"Not Found")</f>
        <v>AB+</v>
      </c>
      <c r="J612" s="100" t="b">
        <f>_xlfn.XLOOKUP(A612,'Patient Health Records'!A612:A1611,'Patient Health Records'!H612:H1611,"Not Found")</f>
        <v>0</v>
      </c>
      <c r="K612" s="100" t="b">
        <f>_xlfn.XLOOKUP(A612,'Patient Health Records'!A612:A1611,'Patient Health Records'!J612:J1611,"Not Found")</f>
        <v>0</v>
      </c>
      <c r="L612" s="100" t="b">
        <f>_xlfn.XLOOKUP(A612,'Billing Details'!A:A,'Billing Details'!K:K,"Not Found")</f>
        <v>1</v>
      </c>
      <c r="M612" s="100" t="str">
        <f>_xlfn.XLOOKUP(A612,'Patient Education'!A:A,'Patient Education'!B:B,"Not Found")</f>
        <v>Master's Degree</v>
      </c>
      <c r="N612" s="100" t="str">
        <f>_xlfn.XLOOKUP(A612,'Patient Education'!A:A,'Patient Education'!C:C,"None")</f>
        <v>Senior Executive</v>
      </c>
      <c r="O612" s="100">
        <f>_xlfn.XLOOKUP(A612,'Patient Demographics'!A:A,'Patient Demographics'!I:I,"Not Found")</f>
        <v>30</v>
      </c>
      <c r="P612" s="100" t="str" cm="1">
        <f t="array" ref="P612">_xlfn.IFS(
 O612 &lt;= 2, "Very Low",
 O612 &lt;= 5, "Low",
 O612 &lt;= 10, "Lower-Middle",
 O612 &lt;= 25, "Middle",
 O612 &lt;= 50, "Upper-Middle",
 O612 &lt;= 100, "High",
 O612 &lt;= 200, "Very High",
 O612 &lt;= 400, "Ultra High"
)</f>
        <v>Upper-Middle</v>
      </c>
      <c r="Q612" s="33">
        <f>_xlfn.XLOOKUP(A612,'Patient Health Records'!A:A,'Patient Health Records'!E:E,"Not Found")</f>
        <v>31.207133058984908</v>
      </c>
      <c r="R612" s="100" t="b">
        <f>_xlfn.XLOOKUP(A612,'Patient Health Records'!A612:A1611,'Patient Health Records'!T612:T1611,"Not Found")</f>
        <v>1</v>
      </c>
      <c r="S612" s="100" t="b" cm="1">
        <f t="array" ref="S612">_xlfn.SWITCH(R612, "Yes", TRUE, "No", FALSE, R612)</f>
        <v>1</v>
      </c>
      <c r="T612" s="100" t="str">
        <f>_xlfn.XLOOKUP(A612,'Patient Health Records'!A:A,'Patient Health Records'!V:V,"Not Found")</f>
        <v>Respiratory Infection</v>
      </c>
      <c r="U612" s="100" t="str">
        <f>_xlfn.XLOOKUP(A612,'Patient Health Records'!A:A,'Patient Health Records'!X:X,"Not Found")</f>
        <v>Critical</v>
      </c>
      <c r="V612" s="100" t="b">
        <f>_xlfn.XLOOKUP(A612,'Billing Details'!A:A,'Billing Details'!K:K,"Not Found")</f>
        <v>1</v>
      </c>
      <c r="W612" s="100" t="str">
        <f>_xlfn.XLOOKUP(A612,'Billing Details'!A:A,'Billing Details'!J:J,"Not Found")</f>
        <v>Blue Cross</v>
      </c>
      <c r="X612" s="100" t="b">
        <f>_xlfn.XLOOKUP(A612,'Patient Health Records'!A:A,'Patient Health Records'!P:P,"Not Found")</f>
        <v>1</v>
      </c>
      <c r="Y612" s="100" t="b" cm="1">
        <f t="array" ref="Y612">_xlfn.SWITCH(X612, "Yes", TRUE, "No", FALSE, X612)</f>
        <v>1</v>
      </c>
      <c r="Z612" s="100" t="b">
        <f>_xlfn.XLOOKUP(A612,'Patient Health Records'!A:A,'Patient Health Records'!T:T,"Not Found")</f>
        <v>1</v>
      </c>
      <c r="AA612" s="100" t="b" cm="1">
        <f t="array" ref="AA612">_xlfn.SWITCH(Z612, "Yes", TRUE, "No", FALSE, Z612)</f>
        <v>1</v>
      </c>
      <c r="AB612" s="100" t="b">
        <f>_xlfn.XLOOKUP(A612,'Patient Health Records'!A:A,'Patient Health Records'!K:K,"Not Found")</f>
        <v>1</v>
      </c>
      <c r="AC612" s="100" t="b" cm="1">
        <f t="array" ref="AC612">_xlfn.SWITCH(AB612, "Yes", TRUE, "No", FALSE, AB612)</f>
        <v>1</v>
      </c>
    </row>
    <row r="613" spans="1:29">
      <c r="A613" s="2" t="s">
        <v>981</v>
      </c>
      <c r="B613" s="100" t="str">
        <f>_xlfn.XLOOKUP(A613,'Patient Demographics'!A613:A1612,'Patient Demographics'!H613:H1612,"Not Found")</f>
        <v>Adult</v>
      </c>
      <c r="C613" s="100" t="str">
        <f>_xlfn.XLOOKUP(A613,'Patient Demographics'!A613:A1612,'Patient Demographics'!L613:L1612,"Not Found")</f>
        <v>South</v>
      </c>
      <c r="D613" s="100" t="str">
        <f>_xlfn.XLOOKUP(A613,'Patient Demographics'!A:A,'Patient Demographics'!J:J,"Not Found")</f>
        <v>Karnataka</v>
      </c>
      <c r="E613" s="100">
        <f>_xlfn.XLOOKUP(A613,'Billing Details'!A613:A1612,'Billing Details'!E613:E1612,"Not Found")</f>
        <v>45000</v>
      </c>
      <c r="F613" s="100">
        <f>_xlfn.XLOOKUP(A613,'Billing Details'!A613:A1612,'Billing Details'!M613:M1612,"Not Found")</f>
        <v>39937.17</v>
      </c>
      <c r="G613" s="100">
        <f>_xlfn.XLOOKUP(A613,'Patient Health Records'!A613:A1612,'Patient Health Records'!G613:G1612,"Not Found")</f>
        <v>83.6</v>
      </c>
      <c r="H613" s="17" t="str">
        <f>_xlfn.XLOOKUP(A613,'Patient Demographics'!A613:A1612,'Patient Demographics'!C613:C1612,"Not Found")</f>
        <v>Male</v>
      </c>
      <c r="I613" s="100" t="str">
        <f>_xlfn.XLOOKUP(A613,'Patient Health Records'!A613:A1612,'Patient Health Records'!B613:B1612,"Not Found")</f>
        <v>O+</v>
      </c>
      <c r="J613" s="100" t="b">
        <f>_xlfn.XLOOKUP(A613,'Patient Health Records'!A613:A1612,'Patient Health Records'!H613:H1612,"Not Found")</f>
        <v>0</v>
      </c>
      <c r="K613" s="100" t="b">
        <f>_xlfn.XLOOKUP(A613,'Patient Health Records'!A613:A1612,'Patient Health Records'!J613:J1612,"Not Found")</f>
        <v>0</v>
      </c>
      <c r="L613" s="100" t="b">
        <f>_xlfn.XLOOKUP(A613,'Billing Details'!A:A,'Billing Details'!K:K,"Not Found")</f>
        <v>1</v>
      </c>
      <c r="M613" s="100" t="str">
        <f>_xlfn.XLOOKUP(A613,'Patient Education'!A:A,'Patient Education'!B:B,"Not Found")</f>
        <v>Bachelor's Degree</v>
      </c>
      <c r="N613" s="100" t="str">
        <f>_xlfn.XLOOKUP(A613,'Patient Education'!A:A,'Patient Education'!C:C,"None")</f>
        <v>Teacher</v>
      </c>
      <c r="O613" s="100">
        <f>_xlfn.XLOOKUP(A613,'Patient Demographics'!A:A,'Patient Demographics'!I:I,"Not Found")</f>
        <v>25</v>
      </c>
      <c r="P613" s="100" t="str" cm="1">
        <f t="array" ref="P613">_xlfn.IFS(
 O613 &lt;= 2, "Very Low",
 O613 &lt;= 5, "Low",
 O613 &lt;= 10, "Lower-Middle",
 O613 &lt;= 25, "Middle",
 O613 &lt;= 50, "Upper-Middle",
 O613 &lt;= 100, "High",
 O613 &lt;= 200, "Very High",
 O613 &lt;= 400, "Ultra High"
)</f>
        <v>Middle</v>
      </c>
      <c r="Q613" s="33">
        <f>_xlfn.XLOOKUP(A613,'Patient Health Records'!A:A,'Patient Health Records'!E:E,"Not Found")</f>
        <v>26.385557379118797</v>
      </c>
      <c r="R613" s="100" t="b">
        <f>_xlfn.XLOOKUP(A613,'Patient Health Records'!A613:A1612,'Patient Health Records'!T613:T1612,"Not Found")</f>
        <v>0</v>
      </c>
      <c r="S613" s="100" t="b" cm="1">
        <f t="array" ref="S613">_xlfn.SWITCH(R613, "Yes", TRUE, "No", FALSE, R613)</f>
        <v>0</v>
      </c>
      <c r="T613" s="100" t="str">
        <f>_xlfn.XLOOKUP(A613,'Patient Health Records'!A:A,'Patient Health Records'!V:V,"Not Found")</f>
        <v>Fractured Leg</v>
      </c>
      <c r="U613" s="100" t="str">
        <f>_xlfn.XLOOKUP(A613,'Patient Health Records'!A:A,'Patient Health Records'!X:X,"Not Found")</f>
        <v>Critical</v>
      </c>
      <c r="V613" s="100" t="b">
        <f>_xlfn.XLOOKUP(A613,'Billing Details'!A:A,'Billing Details'!K:K,"Not Found")</f>
        <v>1</v>
      </c>
      <c r="W613" s="100" t="str">
        <f>_xlfn.XLOOKUP(A613,'Billing Details'!A:A,'Billing Details'!J:J,"Not Found")</f>
        <v>Medicare</v>
      </c>
      <c r="X613" s="100" t="b">
        <f>_xlfn.XLOOKUP(A613,'Patient Health Records'!A:A,'Patient Health Records'!P:P,"Not Found")</f>
        <v>0</v>
      </c>
      <c r="Y613" s="100" t="b" cm="1">
        <f t="array" ref="Y613">_xlfn.SWITCH(X613, "Yes", TRUE, "No", FALSE, X613)</f>
        <v>0</v>
      </c>
      <c r="Z613" s="100" t="b">
        <f>_xlfn.XLOOKUP(A613,'Patient Health Records'!A:A,'Patient Health Records'!T:T,"Not Found")</f>
        <v>0</v>
      </c>
      <c r="AA613" s="100" t="b" cm="1">
        <f t="array" ref="AA613">_xlfn.SWITCH(Z613, "Yes", TRUE, "No", FALSE, Z613)</f>
        <v>0</v>
      </c>
      <c r="AB613" s="100" t="b">
        <f>_xlfn.XLOOKUP(A613,'Patient Health Records'!A:A,'Patient Health Records'!K:K,"Not Found")</f>
        <v>0</v>
      </c>
      <c r="AC613" s="100" t="b" cm="1">
        <f t="array" ref="AC613">_xlfn.SWITCH(AB613, "Yes", TRUE, "No", FALSE, AB613)</f>
        <v>0</v>
      </c>
    </row>
    <row r="614" spans="1:29">
      <c r="A614" s="2" t="s">
        <v>983</v>
      </c>
      <c r="B614" s="100" t="str">
        <f>_xlfn.XLOOKUP(A614,'Patient Demographics'!A614:A1613,'Patient Demographics'!H614:H1613,"Not Found")</f>
        <v>Middle-aged</v>
      </c>
      <c r="C614" s="100" t="str">
        <f>_xlfn.XLOOKUP(A614,'Patient Demographics'!A614:A1613,'Patient Demographics'!L614:L1613,"Not Found")</f>
        <v>North</v>
      </c>
      <c r="D614" s="100" t="str">
        <f>_xlfn.XLOOKUP(A614,'Patient Demographics'!A:A,'Patient Demographics'!J:J,"Not Found")</f>
        <v>Punjab</v>
      </c>
      <c r="E614" s="100">
        <f>_xlfn.XLOOKUP(A614,'Billing Details'!A614:A1613,'Billing Details'!E614:E1613,"Not Found")</f>
        <v>75000</v>
      </c>
      <c r="F614" s="100">
        <f>_xlfn.XLOOKUP(A614,'Billing Details'!A614:A1613,'Billing Details'!M614:M1613,"Not Found")</f>
        <v>39015.199999999997</v>
      </c>
      <c r="G614" s="100">
        <f>_xlfn.XLOOKUP(A614,'Patient Health Records'!A614:A1613,'Patient Health Records'!G614:G1613,"Not Found")</f>
        <v>72.099999999999994</v>
      </c>
      <c r="H614" s="17" t="str">
        <f>_xlfn.XLOOKUP(A614,'Patient Demographics'!A614:A1613,'Patient Demographics'!C614:C1613,"Not Found")</f>
        <v>Male</v>
      </c>
      <c r="I614" s="100" t="str">
        <f>_xlfn.XLOOKUP(A614,'Patient Health Records'!A614:A1613,'Patient Health Records'!B614:B1613,"Not Found")</f>
        <v>O-</v>
      </c>
      <c r="J614" s="100" t="b">
        <f>_xlfn.XLOOKUP(A614,'Patient Health Records'!A614:A1613,'Patient Health Records'!H614:H1613,"Not Found")</f>
        <v>0</v>
      </c>
      <c r="K614" s="100" t="b">
        <f>_xlfn.XLOOKUP(A614,'Patient Health Records'!A614:A1613,'Patient Health Records'!J614:J1613,"Not Found")</f>
        <v>0</v>
      </c>
      <c r="L614" s="100" t="b">
        <f>_xlfn.XLOOKUP(A614,'Billing Details'!A:A,'Billing Details'!K:K,"Not Found")</f>
        <v>1</v>
      </c>
      <c r="M614" s="100" t="str">
        <f>_xlfn.XLOOKUP(A614,'Patient Education'!A:A,'Patient Education'!B:B,"Not Found")</f>
        <v>Master's Degree</v>
      </c>
      <c r="N614" s="100" t="str">
        <f>_xlfn.XLOOKUP(A614,'Patient Education'!A:A,'Patient Education'!C:C,"None")</f>
        <v>Manager</v>
      </c>
      <c r="O614" s="100">
        <f>_xlfn.XLOOKUP(A614,'Patient Demographics'!A:A,'Patient Demographics'!I:I,"Not Found")</f>
        <v>12</v>
      </c>
      <c r="P614" s="100" t="str" cm="1">
        <f t="array" ref="P614">_xlfn.IFS(
 O614 &lt;= 2, "Very Low",
 O614 &lt;= 5, "Low",
 O614 &lt;= 10, "Lower-Middle",
 O614 &lt;= 25, "Middle",
 O614 &lt;= 50, "Upper-Middle",
 O614 &lt;= 100, "High",
 O614 &lt;= 200, "Very High",
 O614 &lt;= 400, "Ultra High"
)</f>
        <v>Middle</v>
      </c>
      <c r="Q614" s="33">
        <f>_xlfn.XLOOKUP(A614,'Patient Health Records'!A:A,'Patient Health Records'!E:E,"Not Found")</f>
        <v>29.250679540752156</v>
      </c>
      <c r="R614" s="100" t="b">
        <f>_xlfn.XLOOKUP(A614,'Patient Health Records'!A614:A1613,'Patient Health Records'!T614:T1613,"Not Found")</f>
        <v>1</v>
      </c>
      <c r="S614" s="100" t="b" cm="1">
        <f t="array" ref="S614">_xlfn.SWITCH(R614, "Yes", TRUE, "No", FALSE, R614)</f>
        <v>1</v>
      </c>
      <c r="T614" s="100" t="str">
        <f>_xlfn.XLOOKUP(A614,'Patient Health Records'!A:A,'Patient Health Records'!V:V,"Not Found")</f>
        <v>Heart Disease</v>
      </c>
      <c r="U614" s="100" t="str">
        <f>_xlfn.XLOOKUP(A614,'Patient Health Records'!A:A,'Patient Health Records'!X:X,"Not Found")</f>
        <v>Recovered</v>
      </c>
      <c r="V614" s="100" t="b">
        <f>_xlfn.XLOOKUP(A614,'Billing Details'!A:A,'Billing Details'!K:K,"Not Found")</f>
        <v>1</v>
      </c>
      <c r="W614" s="100" t="str">
        <f>_xlfn.XLOOKUP(A614,'Billing Details'!A:A,'Billing Details'!J:J,"Not Found")</f>
        <v>UnitedHealthcare</v>
      </c>
      <c r="X614" s="100" t="b">
        <f>_xlfn.XLOOKUP(A614,'Patient Health Records'!A:A,'Patient Health Records'!P:P,"Not Found")</f>
        <v>1</v>
      </c>
      <c r="Y614" s="100" t="b" cm="1">
        <f t="array" ref="Y614">_xlfn.SWITCH(X614, "Yes", TRUE, "No", FALSE, X614)</f>
        <v>1</v>
      </c>
      <c r="Z614" s="100" t="b">
        <f>_xlfn.XLOOKUP(A614,'Patient Health Records'!A:A,'Patient Health Records'!T:T,"Not Found")</f>
        <v>1</v>
      </c>
      <c r="AA614" s="100" t="b" cm="1">
        <f t="array" ref="AA614">_xlfn.SWITCH(Z614, "Yes", TRUE, "No", FALSE, Z614)</f>
        <v>1</v>
      </c>
      <c r="AB614" s="100" t="b">
        <f>_xlfn.XLOOKUP(A614,'Patient Health Records'!A:A,'Patient Health Records'!K:K,"Not Found")</f>
        <v>1</v>
      </c>
      <c r="AC614" s="100" t="b" cm="1">
        <f t="array" ref="AC614">_xlfn.SWITCH(AB614, "Yes", TRUE, "No", FALSE, AB614)</f>
        <v>1</v>
      </c>
    </row>
    <row r="615" spans="1:29">
      <c r="A615" s="2" t="s">
        <v>985</v>
      </c>
      <c r="B615" s="100" t="str">
        <f>_xlfn.XLOOKUP(A615,'Patient Demographics'!A615:A1614,'Patient Demographics'!H615:H1614,"Not Found")</f>
        <v>Middle-aged</v>
      </c>
      <c r="C615" s="100" t="str">
        <f>_xlfn.XLOOKUP(A615,'Patient Demographics'!A615:A1614,'Patient Demographics'!L615:L1614,"Not Found")</f>
        <v>South</v>
      </c>
      <c r="D615" s="100" t="str">
        <f>_xlfn.XLOOKUP(A615,'Patient Demographics'!A:A,'Patient Demographics'!J:J,"Not Found")</f>
        <v>Karnataka</v>
      </c>
      <c r="E615" s="100">
        <f>_xlfn.XLOOKUP(A615,'Billing Details'!A615:A1614,'Billing Details'!E615:E1614,"Not Found")</f>
        <v>24000</v>
      </c>
      <c r="F615" s="100">
        <f>_xlfn.XLOOKUP(A615,'Billing Details'!A615:A1614,'Billing Details'!M615:M1614,"Not Found")</f>
        <v>0</v>
      </c>
      <c r="G615" s="100">
        <f>_xlfn.XLOOKUP(A615,'Patient Health Records'!A615:A1614,'Patient Health Records'!G615:G1614,"Not Found")</f>
        <v>61.6</v>
      </c>
      <c r="H615" s="17" t="str">
        <f>_xlfn.XLOOKUP(A615,'Patient Demographics'!A615:A1614,'Patient Demographics'!C615:C1614,"Not Found")</f>
        <v>Male</v>
      </c>
      <c r="I615" s="100" t="str">
        <f>_xlfn.XLOOKUP(A615,'Patient Health Records'!A615:A1614,'Patient Health Records'!B615:B1614,"Not Found")</f>
        <v>AB+</v>
      </c>
      <c r="J615" s="100" t="b">
        <f>_xlfn.XLOOKUP(A615,'Patient Health Records'!A615:A1614,'Patient Health Records'!H615:H1614,"Not Found")</f>
        <v>1</v>
      </c>
      <c r="K615" s="100" t="b">
        <f>_xlfn.XLOOKUP(A615,'Patient Health Records'!A615:A1614,'Patient Health Records'!J615:J1614,"Not Found")</f>
        <v>0</v>
      </c>
      <c r="L615" s="100" t="b">
        <f>_xlfn.XLOOKUP(A615,'Billing Details'!A:A,'Billing Details'!K:K,"Not Found")</f>
        <v>0</v>
      </c>
      <c r="M615" s="100" t="str">
        <f>_xlfn.XLOOKUP(A615,'Patient Education'!A:A,'Patient Education'!B:B,"Not Found")</f>
        <v>Master's Degree</v>
      </c>
      <c r="N615" s="100" t="str">
        <f>_xlfn.XLOOKUP(A615,'Patient Education'!A:A,'Patient Education'!C:C,"None")</f>
        <v>Software Engineer</v>
      </c>
      <c r="O615" s="100">
        <f>_xlfn.XLOOKUP(A615,'Patient Demographics'!A:A,'Patient Demographics'!I:I,"Not Found")</f>
        <v>2</v>
      </c>
      <c r="P615" s="100" t="str" cm="1">
        <f t="array" ref="P615">_xlfn.IFS(
 O615 &lt;= 2, "Very Low",
 O615 &lt;= 5, "Low",
 O615 &lt;= 10, "Lower-Middle",
 O615 &lt;= 25, "Middle",
 O615 &lt;= 50, "Upper-Middle",
 O615 &lt;= 100, "High",
 O615 &lt;= 200, "Very High",
 O615 &lt;= 400, "Ultra High"
)</f>
        <v>Very Low</v>
      </c>
      <c r="Q615" s="33">
        <f>_xlfn.XLOOKUP(A615,'Patient Health Records'!A:A,'Patient Health Records'!E:E,"Not Found")</f>
        <v>26.662049861495845</v>
      </c>
      <c r="R615" s="100" t="b">
        <f>_xlfn.XLOOKUP(A615,'Patient Health Records'!A615:A1614,'Patient Health Records'!T615:T1614,"Not Found")</f>
        <v>0</v>
      </c>
      <c r="S615" s="100" t="b" cm="1">
        <f t="array" ref="S615">_xlfn.SWITCH(R615, "Yes", TRUE, "No", FALSE, R615)</f>
        <v>0</v>
      </c>
      <c r="T615" s="100" t="str">
        <f>_xlfn.XLOOKUP(A615,'Patient Health Records'!A:A,'Patient Health Records'!V:V,"Not Found")</f>
        <v>Diabetes</v>
      </c>
      <c r="U615" s="100" t="str">
        <f>_xlfn.XLOOKUP(A615,'Patient Health Records'!A:A,'Patient Health Records'!X:X,"Not Found")</f>
        <v>Recovered</v>
      </c>
      <c r="V615" s="100" t="b">
        <f>_xlfn.XLOOKUP(A615,'Billing Details'!A:A,'Billing Details'!K:K,"Not Found")</f>
        <v>0</v>
      </c>
      <c r="W615" s="100">
        <f>_xlfn.XLOOKUP(A615,'Billing Details'!A:A,'Billing Details'!J:J,"Not Found")</f>
        <v>0</v>
      </c>
      <c r="X615" s="100" t="b">
        <f>_xlfn.XLOOKUP(A615,'Patient Health Records'!A:A,'Patient Health Records'!P:P,"Not Found")</f>
        <v>0</v>
      </c>
      <c r="Y615" s="100" t="b" cm="1">
        <f t="array" ref="Y615">_xlfn.SWITCH(X615, "Yes", TRUE, "No", FALSE, X615)</f>
        <v>0</v>
      </c>
      <c r="Z615" s="100" t="b">
        <f>_xlfn.XLOOKUP(A615,'Patient Health Records'!A:A,'Patient Health Records'!T:T,"Not Found")</f>
        <v>0</v>
      </c>
      <c r="AA615" s="100" t="b" cm="1">
        <f t="array" ref="AA615">_xlfn.SWITCH(Z615, "Yes", TRUE, "No", FALSE, Z615)</f>
        <v>0</v>
      </c>
      <c r="AB615" s="100" t="b">
        <f>_xlfn.XLOOKUP(A615,'Patient Health Records'!A:A,'Patient Health Records'!K:K,"Not Found")</f>
        <v>0</v>
      </c>
      <c r="AC615" s="100" t="b" cm="1">
        <f t="array" ref="AC615">_xlfn.SWITCH(AB615, "Yes", TRUE, "No", FALSE, AB615)</f>
        <v>0</v>
      </c>
    </row>
    <row r="616" spans="1:29">
      <c r="A616" s="2" t="s">
        <v>986</v>
      </c>
      <c r="B616" s="100" t="str">
        <f>_xlfn.XLOOKUP(A616,'Patient Demographics'!A616:A1615,'Patient Demographics'!H616:H1615,"Not Found")</f>
        <v>Middle-aged</v>
      </c>
      <c r="C616" s="100" t="str">
        <f>_xlfn.XLOOKUP(A616,'Patient Demographics'!A616:A1615,'Patient Demographics'!L616:L1615,"Not Found")</f>
        <v>North</v>
      </c>
      <c r="D616" s="100" t="str">
        <f>_xlfn.XLOOKUP(A616,'Patient Demographics'!A:A,'Patient Demographics'!J:J,"Not Found")</f>
        <v>Uttar Pradesh</v>
      </c>
      <c r="E616" s="100">
        <f>_xlfn.XLOOKUP(A616,'Billing Details'!A616:A1615,'Billing Details'!E616:E1615,"Not Found")</f>
        <v>40000</v>
      </c>
      <c r="F616" s="100">
        <f>_xlfn.XLOOKUP(A616,'Billing Details'!A616:A1615,'Billing Details'!M616:M1615,"Not Found")</f>
        <v>21460.080000000002</v>
      </c>
      <c r="G616" s="100">
        <f>_xlfn.XLOOKUP(A616,'Patient Health Records'!A616:A1615,'Patient Health Records'!G616:G1615,"Not Found")</f>
        <v>71.3</v>
      </c>
      <c r="H616" s="17" t="str">
        <f>_xlfn.XLOOKUP(A616,'Patient Demographics'!A616:A1615,'Patient Demographics'!C616:C1615,"Not Found")</f>
        <v>Male</v>
      </c>
      <c r="I616" s="100" t="str">
        <f>_xlfn.XLOOKUP(A616,'Patient Health Records'!A616:A1615,'Patient Health Records'!B616:B1615,"Not Found")</f>
        <v>A-</v>
      </c>
      <c r="J616" s="100" t="b">
        <f>_xlfn.XLOOKUP(A616,'Patient Health Records'!A616:A1615,'Patient Health Records'!H616:H1615,"Not Found")</f>
        <v>0</v>
      </c>
      <c r="K616" s="100" t="b">
        <f>_xlfn.XLOOKUP(A616,'Patient Health Records'!A616:A1615,'Patient Health Records'!J616:J1615,"Not Found")</f>
        <v>0</v>
      </c>
      <c r="L616" s="100" t="b">
        <f>_xlfn.XLOOKUP(A616,'Billing Details'!A:A,'Billing Details'!K:K,"Not Found")</f>
        <v>1</v>
      </c>
      <c r="M616" s="100" t="str">
        <f>_xlfn.XLOOKUP(A616,'Patient Education'!A:A,'Patient Education'!B:B,"Not Found")</f>
        <v>Bachelor's Degree</v>
      </c>
      <c r="N616" s="100" t="str">
        <f>_xlfn.XLOOKUP(A616,'Patient Education'!A:A,'Patient Education'!C:C,"None")</f>
        <v>Nurse</v>
      </c>
      <c r="O616" s="100">
        <f>_xlfn.XLOOKUP(A616,'Patient Demographics'!A:A,'Patient Demographics'!I:I,"Not Found")</f>
        <v>1</v>
      </c>
      <c r="P616" s="100" t="str" cm="1">
        <f t="array" ref="P616">_xlfn.IFS(
 O616 &lt;= 2, "Very Low",
 O616 &lt;= 5, "Low",
 O616 &lt;= 10, "Lower-Middle",
 O616 &lt;= 25, "Middle",
 O616 &lt;= 50, "Upper-Middle",
 O616 &lt;= 100, "High",
 O616 &lt;= 200, "Very High",
 O616 &lt;= 400, "Ultra High"
)</f>
        <v>Very Low</v>
      </c>
      <c r="Q616" s="33">
        <f>_xlfn.XLOOKUP(A616,'Patient Health Records'!A:A,'Patient Health Records'!E:E,"Not Found")</f>
        <v>23.823047879982624</v>
      </c>
      <c r="R616" s="100" t="b">
        <f>_xlfn.XLOOKUP(A616,'Patient Health Records'!A616:A1615,'Patient Health Records'!T616:T1615,"Not Found")</f>
        <v>0</v>
      </c>
      <c r="S616" s="100" t="b" cm="1">
        <f t="array" ref="S616">_xlfn.SWITCH(R616, "Yes", TRUE, "No", FALSE, R616)</f>
        <v>0</v>
      </c>
      <c r="T616" s="100" t="str">
        <f>_xlfn.XLOOKUP(A616,'Patient Health Records'!A:A,'Patient Health Records'!V:V,"Not Found")</f>
        <v>Diabetes</v>
      </c>
      <c r="U616" s="100" t="str">
        <f>_xlfn.XLOOKUP(A616,'Patient Health Records'!A:A,'Patient Health Records'!X:X,"Not Found")</f>
        <v>Recovered</v>
      </c>
      <c r="V616" s="100" t="b">
        <f>_xlfn.XLOOKUP(A616,'Billing Details'!A:A,'Billing Details'!K:K,"Not Found")</f>
        <v>1</v>
      </c>
      <c r="W616" s="100" t="str">
        <f>_xlfn.XLOOKUP(A616,'Billing Details'!A:A,'Billing Details'!J:J,"Not Found")</f>
        <v>Cigna</v>
      </c>
      <c r="X616" s="100" t="b">
        <f>_xlfn.XLOOKUP(A616,'Patient Health Records'!A:A,'Patient Health Records'!P:P,"Not Found")</f>
        <v>0</v>
      </c>
      <c r="Y616" s="100" t="b" cm="1">
        <f t="array" ref="Y616">_xlfn.SWITCH(X616, "Yes", TRUE, "No", FALSE, X616)</f>
        <v>0</v>
      </c>
      <c r="Z616" s="100" t="b">
        <f>_xlfn.XLOOKUP(A616,'Patient Health Records'!A:A,'Patient Health Records'!T:T,"Not Found")</f>
        <v>0</v>
      </c>
      <c r="AA616" s="100" t="b" cm="1">
        <f t="array" ref="AA616">_xlfn.SWITCH(Z616, "Yes", TRUE, "No", FALSE, Z616)</f>
        <v>0</v>
      </c>
      <c r="AB616" s="100" t="b">
        <f>_xlfn.XLOOKUP(A616,'Patient Health Records'!A:A,'Patient Health Records'!K:K,"Not Found")</f>
        <v>0</v>
      </c>
      <c r="AC616" s="100" t="b" cm="1">
        <f t="array" ref="AC616">_xlfn.SWITCH(AB616, "Yes", TRUE, "No", FALSE, AB616)</f>
        <v>0</v>
      </c>
    </row>
    <row r="617" spans="1:29">
      <c r="A617" s="2" t="s">
        <v>987</v>
      </c>
      <c r="B617" s="100" t="str">
        <f>_xlfn.XLOOKUP(A617,'Patient Demographics'!A617:A1616,'Patient Demographics'!H617:H1616,"Not Found")</f>
        <v>Adult</v>
      </c>
      <c r="C617" s="100" t="str">
        <f>_xlfn.XLOOKUP(A617,'Patient Demographics'!A617:A1616,'Patient Demographics'!L617:L1616,"Not Found")</f>
        <v>West</v>
      </c>
      <c r="D617" s="100" t="str">
        <f>_xlfn.XLOOKUP(A617,'Patient Demographics'!A:A,'Patient Demographics'!J:J,"Not Found")</f>
        <v>Gujarat</v>
      </c>
      <c r="E617" s="100">
        <f>_xlfn.XLOOKUP(A617,'Billing Details'!A617:A1616,'Billing Details'!E617:E1616,"Not Found")</f>
        <v>40000</v>
      </c>
      <c r="F617" s="100">
        <f>_xlfn.XLOOKUP(A617,'Billing Details'!A617:A1616,'Billing Details'!M617:M1616,"Not Found")</f>
        <v>34573.9</v>
      </c>
      <c r="G617" s="100">
        <f>_xlfn.XLOOKUP(A617,'Patient Health Records'!A617:A1616,'Patient Health Records'!G617:G1616,"Not Found")</f>
        <v>84.2</v>
      </c>
      <c r="H617" s="17" t="str">
        <f>_xlfn.XLOOKUP(A617,'Patient Demographics'!A617:A1616,'Patient Demographics'!C617:C1616,"Not Found")</f>
        <v>Male</v>
      </c>
      <c r="I617" s="100" t="str">
        <f>_xlfn.XLOOKUP(A617,'Patient Health Records'!A617:A1616,'Patient Health Records'!B617:B1616,"Not Found")</f>
        <v>B-</v>
      </c>
      <c r="J617" s="100" t="b">
        <f>_xlfn.XLOOKUP(A617,'Patient Health Records'!A617:A1616,'Patient Health Records'!H617:H1616,"Not Found")</f>
        <v>1</v>
      </c>
      <c r="K617" s="100" t="b">
        <f>_xlfn.XLOOKUP(A617,'Patient Health Records'!A617:A1616,'Patient Health Records'!J617:J1616,"Not Found")</f>
        <v>1</v>
      </c>
      <c r="L617" s="100" t="b">
        <f>_xlfn.XLOOKUP(A617,'Billing Details'!A:A,'Billing Details'!K:K,"Not Found")</f>
        <v>1</v>
      </c>
      <c r="M617" s="100" t="str">
        <f>_xlfn.XLOOKUP(A617,'Patient Education'!A:A,'Patient Education'!B:B,"Not Found")</f>
        <v>Bachelor's Degree</v>
      </c>
      <c r="N617" s="100" t="str">
        <f>_xlfn.XLOOKUP(A617,'Patient Education'!A:A,'Patient Education'!C:C,"None")</f>
        <v>Junior Executive</v>
      </c>
      <c r="O617" s="100">
        <f>_xlfn.XLOOKUP(A617,'Patient Demographics'!A:A,'Patient Demographics'!I:I,"Not Found")</f>
        <v>15</v>
      </c>
      <c r="P617" s="100" t="str" cm="1">
        <f t="array" ref="P617">_xlfn.IFS(
 O617 &lt;= 2, "Very Low",
 O617 &lt;= 5, "Low",
 O617 &lt;= 10, "Lower-Middle",
 O617 &lt;= 25, "Middle",
 O617 &lt;= 50, "Upper-Middle",
 O617 &lt;= 100, "High",
 O617 &lt;= 200, "Very High",
 O617 &lt;= 400, "Ultra High"
)</f>
        <v>Middle</v>
      </c>
      <c r="Q617" s="33">
        <f>_xlfn.XLOOKUP(A617,'Patient Health Records'!A:A,'Patient Health Records'!E:E,"Not Found")</f>
        <v>29.134948096885818</v>
      </c>
      <c r="R617" s="100" t="b">
        <f>_xlfn.XLOOKUP(A617,'Patient Health Records'!A617:A1616,'Patient Health Records'!T617:T1616,"Not Found")</f>
        <v>1</v>
      </c>
      <c r="S617" s="100" t="b" cm="1">
        <f t="array" ref="S617">_xlfn.SWITCH(R617, "Yes", TRUE, "No", FALSE, R617)</f>
        <v>1</v>
      </c>
      <c r="T617" s="100" t="str">
        <f>_xlfn.XLOOKUP(A617,'Patient Health Records'!A:A,'Patient Health Records'!V:V,"Not Found")</f>
        <v>Fractured Arm</v>
      </c>
      <c r="U617" s="100" t="str">
        <f>_xlfn.XLOOKUP(A617,'Patient Health Records'!A:A,'Patient Health Records'!X:X,"Not Found")</f>
        <v>Ongoing Treatment</v>
      </c>
      <c r="V617" s="100" t="b">
        <f>_xlfn.XLOOKUP(A617,'Billing Details'!A:A,'Billing Details'!K:K,"Not Found")</f>
        <v>1</v>
      </c>
      <c r="W617" s="100" t="str">
        <f>_xlfn.XLOOKUP(A617,'Billing Details'!A:A,'Billing Details'!J:J,"Not Found")</f>
        <v>Aetna</v>
      </c>
      <c r="X617" s="100" t="b">
        <f>_xlfn.XLOOKUP(A617,'Patient Health Records'!A:A,'Patient Health Records'!P:P,"Not Found")</f>
        <v>0</v>
      </c>
      <c r="Y617" s="100" t="b" cm="1">
        <f t="array" ref="Y617">_xlfn.SWITCH(X617, "Yes", TRUE, "No", FALSE, X617)</f>
        <v>0</v>
      </c>
      <c r="Z617" s="100" t="b">
        <f>_xlfn.XLOOKUP(A617,'Patient Health Records'!A:A,'Patient Health Records'!T:T,"Not Found")</f>
        <v>1</v>
      </c>
      <c r="AA617" s="100" t="b" cm="1">
        <f t="array" ref="AA617">_xlfn.SWITCH(Z617, "Yes", TRUE, "No", FALSE, Z617)</f>
        <v>1</v>
      </c>
      <c r="AB617" s="100" t="b">
        <f>_xlfn.XLOOKUP(A617,'Patient Health Records'!A:A,'Patient Health Records'!K:K,"Not Found")</f>
        <v>0</v>
      </c>
      <c r="AC617" s="100" t="b" cm="1">
        <f t="array" ref="AC617">_xlfn.SWITCH(AB617, "Yes", TRUE, "No", FALSE, AB617)</f>
        <v>0</v>
      </c>
    </row>
    <row r="618" spans="1:29">
      <c r="A618" s="2" t="s">
        <v>988</v>
      </c>
      <c r="B618" s="100" t="str">
        <f>_xlfn.XLOOKUP(A618,'Patient Demographics'!A618:A1617,'Patient Demographics'!H618:H1617,"Not Found")</f>
        <v>Adult</v>
      </c>
      <c r="C618" s="100" t="str">
        <f>_xlfn.XLOOKUP(A618,'Patient Demographics'!A618:A1617,'Patient Demographics'!L618:L1617,"Not Found")</f>
        <v>South</v>
      </c>
      <c r="D618" s="100" t="str">
        <f>_xlfn.XLOOKUP(A618,'Patient Demographics'!A:A,'Patient Demographics'!J:J,"Not Found")</f>
        <v>Karnataka</v>
      </c>
      <c r="E618" s="100">
        <f>_xlfn.XLOOKUP(A618,'Billing Details'!A618:A1617,'Billing Details'!E618:E1617,"Not Found")</f>
        <v>45000</v>
      </c>
      <c r="F618" s="100">
        <f>_xlfn.XLOOKUP(A618,'Billing Details'!A618:A1617,'Billing Details'!M618:M1617,"Not Found")</f>
        <v>23031.39</v>
      </c>
      <c r="G618" s="100">
        <f>_xlfn.XLOOKUP(A618,'Patient Health Records'!A618:A1617,'Patient Health Records'!G618:G1617,"Not Found")</f>
        <v>67.900000000000006</v>
      </c>
      <c r="H618" s="17" t="str">
        <f>_xlfn.XLOOKUP(A618,'Patient Demographics'!A618:A1617,'Patient Demographics'!C618:C1617,"Not Found")</f>
        <v>Male</v>
      </c>
      <c r="I618" s="100" t="str">
        <f>_xlfn.XLOOKUP(A618,'Patient Health Records'!A618:A1617,'Patient Health Records'!B618:B1617,"Not Found")</f>
        <v>AB-</v>
      </c>
      <c r="J618" s="100" t="b">
        <f>_xlfn.XLOOKUP(A618,'Patient Health Records'!A618:A1617,'Patient Health Records'!H618:H1617,"Not Found")</f>
        <v>0</v>
      </c>
      <c r="K618" s="100" t="b">
        <f>_xlfn.XLOOKUP(A618,'Patient Health Records'!A618:A1617,'Patient Health Records'!J618:J1617,"Not Found")</f>
        <v>1</v>
      </c>
      <c r="L618" s="100" t="b">
        <f>_xlfn.XLOOKUP(A618,'Billing Details'!A:A,'Billing Details'!K:K,"Not Found")</f>
        <v>1</v>
      </c>
      <c r="M618" s="100" t="str">
        <f>_xlfn.XLOOKUP(A618,'Patient Education'!A:A,'Patient Education'!B:B,"Not Found")</f>
        <v>Post-graduate</v>
      </c>
      <c r="N618" s="100" t="str">
        <f>_xlfn.XLOOKUP(A618,'Patient Education'!A:A,'Patient Education'!C:C,"None")</f>
        <v>Consultant</v>
      </c>
      <c r="O618" s="100">
        <f>_xlfn.XLOOKUP(A618,'Patient Demographics'!A:A,'Patient Demographics'!I:I,"Not Found")</f>
        <v>20</v>
      </c>
      <c r="P618" s="100" t="str" cm="1">
        <f t="array" ref="P618">_xlfn.IFS(
 O618 &lt;= 2, "Very Low",
 O618 &lt;= 5, "Low",
 O618 &lt;= 10, "Lower-Middle",
 O618 &lt;= 25, "Middle",
 O618 &lt;= 50, "Upper-Middle",
 O618 &lt;= 100, "High",
 O618 &lt;= 200, "Very High",
 O618 &lt;= 400, "Ultra High"
)</f>
        <v>Middle</v>
      </c>
      <c r="Q618" s="33">
        <f>_xlfn.XLOOKUP(A618,'Patient Health Records'!A:A,'Patient Health Records'!E:E,"Not Found")</f>
        <v>25.245389649018449</v>
      </c>
      <c r="R618" s="100" t="b">
        <f>_xlfn.XLOOKUP(A618,'Patient Health Records'!A618:A1617,'Patient Health Records'!T618:T1617,"Not Found")</f>
        <v>0</v>
      </c>
      <c r="S618" s="100" t="b" cm="1">
        <f t="array" ref="S618">_xlfn.SWITCH(R618, "Yes", TRUE, "No", FALSE, R618)</f>
        <v>0</v>
      </c>
      <c r="T618" s="100" t="str">
        <f>_xlfn.XLOOKUP(A618,'Patient Health Records'!A:A,'Patient Health Records'!V:V,"Not Found")</f>
        <v>Cancer</v>
      </c>
      <c r="U618" s="100" t="str">
        <f>_xlfn.XLOOKUP(A618,'Patient Health Records'!A:A,'Patient Health Records'!X:X,"Not Found")</f>
        <v>Recovered</v>
      </c>
      <c r="V618" s="100" t="b">
        <f>_xlfn.XLOOKUP(A618,'Billing Details'!A:A,'Billing Details'!K:K,"Not Found")</f>
        <v>1</v>
      </c>
      <c r="W618" s="100" t="str">
        <f>_xlfn.XLOOKUP(A618,'Billing Details'!A:A,'Billing Details'!J:J,"Not Found")</f>
        <v>Aetna</v>
      </c>
      <c r="X618" s="100" t="b">
        <f>_xlfn.XLOOKUP(A618,'Patient Health Records'!A:A,'Patient Health Records'!P:P,"Not Found")</f>
        <v>0</v>
      </c>
      <c r="Y618" s="100" t="b" cm="1">
        <f t="array" ref="Y618">_xlfn.SWITCH(X618, "Yes", TRUE, "No", FALSE, X618)</f>
        <v>0</v>
      </c>
      <c r="Z618" s="100" t="b">
        <f>_xlfn.XLOOKUP(A618,'Patient Health Records'!A:A,'Patient Health Records'!T:T,"Not Found")</f>
        <v>0</v>
      </c>
      <c r="AA618" s="100" t="b" cm="1">
        <f t="array" ref="AA618">_xlfn.SWITCH(Z618, "Yes", TRUE, "No", FALSE, Z618)</f>
        <v>0</v>
      </c>
      <c r="AB618" s="100" t="b">
        <f>_xlfn.XLOOKUP(A618,'Patient Health Records'!A:A,'Patient Health Records'!K:K,"Not Found")</f>
        <v>0</v>
      </c>
      <c r="AC618" s="100" t="b" cm="1">
        <f t="array" ref="AC618">_xlfn.SWITCH(AB618, "Yes", TRUE, "No", FALSE, AB618)</f>
        <v>0</v>
      </c>
    </row>
    <row r="619" spans="1:29">
      <c r="A619" s="2" t="s">
        <v>990</v>
      </c>
      <c r="B619" s="100" t="str">
        <f>_xlfn.XLOOKUP(A619,'Patient Demographics'!A619:A1618,'Patient Demographics'!H619:H1618,"Not Found")</f>
        <v>Adult</v>
      </c>
      <c r="C619" s="100" t="str">
        <f>_xlfn.XLOOKUP(A619,'Patient Demographics'!A619:A1618,'Patient Demographics'!L619:L1618,"Not Found")</f>
        <v>South</v>
      </c>
      <c r="D619" s="100" t="str">
        <f>_xlfn.XLOOKUP(A619,'Patient Demographics'!A:A,'Patient Demographics'!J:J,"Not Found")</f>
        <v>Karnataka</v>
      </c>
      <c r="E619" s="100">
        <f>_xlfn.XLOOKUP(A619,'Billing Details'!A619:A1618,'Billing Details'!E619:E1618,"Not Found")</f>
        <v>3000</v>
      </c>
      <c r="F619" s="100">
        <f>_xlfn.XLOOKUP(A619,'Billing Details'!A619:A1618,'Billing Details'!M619:M1618,"Not Found")</f>
        <v>2212.29</v>
      </c>
      <c r="G619" s="100">
        <f>_xlfn.XLOOKUP(A619,'Patient Health Records'!A619:A1618,'Patient Health Records'!G619:G1618,"Not Found")</f>
        <v>86</v>
      </c>
      <c r="H619" s="17" t="str">
        <f>_xlfn.XLOOKUP(A619,'Patient Demographics'!A619:A1618,'Patient Demographics'!C619:C1618,"Not Found")</f>
        <v>Male</v>
      </c>
      <c r="I619" s="100" t="str">
        <f>_xlfn.XLOOKUP(A619,'Patient Health Records'!A619:A1618,'Patient Health Records'!B619:B1618,"Not Found")</f>
        <v>O+</v>
      </c>
      <c r="J619" s="100" t="b">
        <f>_xlfn.XLOOKUP(A619,'Patient Health Records'!A619:A1618,'Patient Health Records'!H619:H1618,"Not Found")</f>
        <v>0</v>
      </c>
      <c r="K619" s="100" t="b">
        <f>_xlfn.XLOOKUP(A619,'Patient Health Records'!A619:A1618,'Patient Health Records'!J619:J1618,"Not Found")</f>
        <v>0</v>
      </c>
      <c r="L619" s="100" t="b">
        <f>_xlfn.XLOOKUP(A619,'Billing Details'!A:A,'Billing Details'!K:K,"Not Found")</f>
        <v>1</v>
      </c>
      <c r="M619" s="100" t="str">
        <f>_xlfn.XLOOKUP(A619,'Patient Education'!A:A,'Patient Education'!B:B,"Not Found")</f>
        <v>Master's Degree</v>
      </c>
      <c r="N619" s="100" t="str">
        <f>_xlfn.XLOOKUP(A619,'Patient Education'!A:A,'Patient Education'!C:C,"None")</f>
        <v>Manager</v>
      </c>
      <c r="O619" s="100">
        <f>_xlfn.XLOOKUP(A619,'Patient Demographics'!A:A,'Patient Demographics'!I:I,"Not Found")</f>
        <v>9</v>
      </c>
      <c r="P619" s="100" t="str" cm="1">
        <f t="array" ref="P619">_xlfn.IFS(
 O619 &lt;= 2, "Very Low",
 O619 &lt;= 5, "Low",
 O619 &lt;= 10, "Lower-Middle",
 O619 &lt;= 25, "Middle",
 O619 &lt;= 50, "Upper-Middle",
 O619 &lt;= 100, "High",
 O619 &lt;= 200, "Very High",
 O619 &lt;= 400, "Ultra High"
)</f>
        <v>Lower-Middle</v>
      </c>
      <c r="Q619" s="33">
        <f>_xlfn.XLOOKUP(A619,'Patient Health Records'!A:A,'Patient Health Records'!E:E,"Not Found")</f>
        <v>31.588613406795229</v>
      </c>
      <c r="R619" s="100" t="b">
        <f>_xlfn.XLOOKUP(A619,'Patient Health Records'!A619:A1618,'Patient Health Records'!T619:T1618,"Not Found")</f>
        <v>1</v>
      </c>
      <c r="S619" s="100" t="b" cm="1">
        <f t="array" ref="S619">_xlfn.SWITCH(R619, "Yes", TRUE, "No", FALSE, R619)</f>
        <v>1</v>
      </c>
      <c r="T619" s="100" t="str">
        <f>_xlfn.XLOOKUP(A619,'Patient Health Records'!A:A,'Patient Health Records'!V:V,"Not Found")</f>
        <v>Heart Attack</v>
      </c>
      <c r="U619" s="100" t="str">
        <f>_xlfn.XLOOKUP(A619,'Patient Health Records'!A:A,'Patient Health Records'!X:X,"Not Found")</f>
        <v>Recovered</v>
      </c>
      <c r="V619" s="100" t="b">
        <f>_xlfn.XLOOKUP(A619,'Billing Details'!A:A,'Billing Details'!K:K,"Not Found")</f>
        <v>1</v>
      </c>
      <c r="W619" s="100" t="str">
        <f>_xlfn.XLOOKUP(A619,'Billing Details'!A:A,'Billing Details'!J:J,"Not Found")</f>
        <v>Aetna</v>
      </c>
      <c r="X619" s="100" t="b">
        <f>_xlfn.XLOOKUP(A619,'Patient Health Records'!A:A,'Patient Health Records'!P:P,"Not Found")</f>
        <v>1</v>
      </c>
      <c r="Y619" s="100" t="b" cm="1">
        <f t="array" ref="Y619">_xlfn.SWITCH(X619, "Yes", TRUE, "No", FALSE, X619)</f>
        <v>1</v>
      </c>
      <c r="Z619" s="100" t="b">
        <f>_xlfn.XLOOKUP(A619,'Patient Health Records'!A:A,'Patient Health Records'!T:T,"Not Found")</f>
        <v>1</v>
      </c>
      <c r="AA619" s="100" t="b" cm="1">
        <f t="array" ref="AA619">_xlfn.SWITCH(Z619, "Yes", TRUE, "No", FALSE, Z619)</f>
        <v>1</v>
      </c>
      <c r="AB619" s="100" t="b">
        <f>_xlfn.XLOOKUP(A619,'Patient Health Records'!A:A,'Patient Health Records'!K:K,"Not Found")</f>
        <v>0</v>
      </c>
      <c r="AC619" s="100" t="b" cm="1">
        <f t="array" ref="AC619">_xlfn.SWITCH(AB619, "Yes", TRUE, "No", FALSE, AB619)</f>
        <v>0</v>
      </c>
    </row>
    <row r="620" spans="1:29">
      <c r="A620" s="2" t="s">
        <v>991</v>
      </c>
      <c r="B620" s="100" t="str">
        <f>_xlfn.XLOOKUP(A620,'Patient Demographics'!A620:A1619,'Patient Demographics'!H620:H1619,"Not Found")</f>
        <v>Adult</v>
      </c>
      <c r="C620" s="100" t="str">
        <f>_xlfn.XLOOKUP(A620,'Patient Demographics'!A620:A1619,'Patient Demographics'!L620:L1619,"Not Found")</f>
        <v>West</v>
      </c>
      <c r="D620" s="100" t="str">
        <f>_xlfn.XLOOKUP(A620,'Patient Demographics'!A:A,'Patient Demographics'!J:J,"Not Found")</f>
        <v>Maharashtra</v>
      </c>
      <c r="E620" s="100">
        <f>_xlfn.XLOOKUP(A620,'Billing Details'!A620:A1619,'Billing Details'!E620:E1619,"Not Found")</f>
        <v>90000</v>
      </c>
      <c r="F620" s="100">
        <f>_xlfn.XLOOKUP(A620,'Billing Details'!A620:A1619,'Billing Details'!M620:M1619,"Not Found")</f>
        <v>75623.599999999991</v>
      </c>
      <c r="G620" s="100">
        <f>_xlfn.XLOOKUP(A620,'Patient Health Records'!A620:A1619,'Patient Health Records'!G620:G1619,"Not Found")</f>
        <v>66.2</v>
      </c>
      <c r="H620" s="17" t="str">
        <f>_xlfn.XLOOKUP(A620,'Patient Demographics'!A620:A1619,'Patient Demographics'!C620:C1619,"Not Found")</f>
        <v>Female</v>
      </c>
      <c r="I620" s="100" t="str">
        <f>_xlfn.XLOOKUP(A620,'Patient Health Records'!A620:A1619,'Patient Health Records'!B620:B1619,"Not Found")</f>
        <v>A-</v>
      </c>
      <c r="J620" s="100" t="b">
        <f>_xlfn.XLOOKUP(A620,'Patient Health Records'!A620:A1619,'Patient Health Records'!H620:H1619,"Not Found")</f>
        <v>0</v>
      </c>
      <c r="K620" s="100" t="b">
        <f>_xlfn.XLOOKUP(A620,'Patient Health Records'!A620:A1619,'Patient Health Records'!J620:J1619,"Not Found")</f>
        <v>0</v>
      </c>
      <c r="L620" s="100" t="b">
        <f>_xlfn.XLOOKUP(A620,'Billing Details'!A:A,'Billing Details'!K:K,"Not Found")</f>
        <v>1</v>
      </c>
      <c r="M620" s="100" t="str">
        <f>_xlfn.XLOOKUP(A620,'Patient Education'!A:A,'Patient Education'!B:B,"Not Found")</f>
        <v>Bachelor's Degree</v>
      </c>
      <c r="N620" s="100" t="str">
        <f>_xlfn.XLOOKUP(A620,'Patient Education'!A:A,'Patient Education'!C:C,"None")</f>
        <v>Junior Executive</v>
      </c>
      <c r="O620" s="100">
        <f>_xlfn.XLOOKUP(A620,'Patient Demographics'!A:A,'Patient Demographics'!I:I,"Not Found")</f>
        <v>40</v>
      </c>
      <c r="P620" s="100" t="str" cm="1">
        <f t="array" ref="P620">_xlfn.IFS(
 O620 &lt;= 2, "Very Low",
 O620 &lt;= 5, "Low",
 O620 &lt;= 10, "Lower-Middle",
 O620 &lt;= 25, "Middle",
 O620 &lt;= 50, "Upper-Middle",
 O620 &lt;= 100, "High",
 O620 &lt;= 200, "Very High",
 O620 &lt;= 400, "Ultra High"
)</f>
        <v>Upper-Middle</v>
      </c>
      <c r="Q620" s="33">
        <f>_xlfn.XLOOKUP(A620,'Patient Health Records'!A:A,'Patient Health Records'!E:E,"Not Found")</f>
        <v>24.916255786819228</v>
      </c>
      <c r="R620" s="100" t="b">
        <f>_xlfn.XLOOKUP(A620,'Patient Health Records'!A620:A1619,'Patient Health Records'!T620:T1619,"Not Found")</f>
        <v>0</v>
      </c>
      <c r="S620" s="100" t="b" cm="1">
        <f t="array" ref="S620">_xlfn.SWITCH(R620, "Yes", TRUE, "No", FALSE, R620)</f>
        <v>0</v>
      </c>
      <c r="T620" s="100" t="str">
        <f>_xlfn.XLOOKUP(A620,'Patient Health Records'!A:A,'Patient Health Records'!V:V,"Not Found")</f>
        <v>Prostate Cancer</v>
      </c>
      <c r="U620" s="100" t="str">
        <f>_xlfn.XLOOKUP(A620,'Patient Health Records'!A:A,'Patient Health Records'!X:X,"Not Found")</f>
        <v>Ongoing Treatment</v>
      </c>
      <c r="V620" s="100" t="b">
        <f>_xlfn.XLOOKUP(A620,'Billing Details'!A:A,'Billing Details'!K:K,"Not Found")</f>
        <v>1</v>
      </c>
      <c r="W620" s="100" t="str">
        <f>_xlfn.XLOOKUP(A620,'Billing Details'!A:A,'Billing Details'!J:J,"Not Found")</f>
        <v>Aetna</v>
      </c>
      <c r="X620" s="100" t="b">
        <f>_xlfn.XLOOKUP(A620,'Patient Health Records'!A:A,'Patient Health Records'!P:P,"Not Found")</f>
        <v>0</v>
      </c>
      <c r="Y620" s="100" t="b" cm="1">
        <f t="array" ref="Y620">_xlfn.SWITCH(X620, "Yes", TRUE, "No", FALSE, X620)</f>
        <v>0</v>
      </c>
      <c r="Z620" s="100" t="b">
        <f>_xlfn.XLOOKUP(A620,'Patient Health Records'!A:A,'Patient Health Records'!T:T,"Not Found")</f>
        <v>0</v>
      </c>
      <c r="AA620" s="100" t="b" cm="1">
        <f t="array" ref="AA620">_xlfn.SWITCH(Z620, "Yes", TRUE, "No", FALSE, Z620)</f>
        <v>0</v>
      </c>
      <c r="AB620" s="100" t="b">
        <f>_xlfn.XLOOKUP(A620,'Patient Health Records'!A:A,'Patient Health Records'!K:K,"Not Found")</f>
        <v>0</v>
      </c>
      <c r="AC620" s="100" t="b" cm="1">
        <f t="array" ref="AC620">_xlfn.SWITCH(AB620, "Yes", TRUE, "No", FALSE, AB620)</f>
        <v>0</v>
      </c>
    </row>
    <row r="621" spans="1:29">
      <c r="A621" s="2" t="s">
        <v>992</v>
      </c>
      <c r="B621" s="100" t="str">
        <f>_xlfn.XLOOKUP(A621,'Patient Demographics'!A621:A1620,'Patient Demographics'!H621:H1620,"Not Found")</f>
        <v>Adult</v>
      </c>
      <c r="C621" s="100" t="str">
        <f>_xlfn.XLOOKUP(A621,'Patient Demographics'!A621:A1620,'Patient Demographics'!L621:L1620,"Not Found")</f>
        <v>North</v>
      </c>
      <c r="D621" s="100" t="str">
        <f>_xlfn.XLOOKUP(A621,'Patient Demographics'!A:A,'Patient Demographics'!J:J,"Not Found")</f>
        <v>Punjab</v>
      </c>
      <c r="E621" s="100">
        <f>_xlfn.XLOOKUP(A621,'Billing Details'!A621:A1620,'Billing Details'!E621:E1620,"Not Found")</f>
        <v>30000</v>
      </c>
      <c r="F621" s="100">
        <f>_xlfn.XLOOKUP(A621,'Billing Details'!A621:A1620,'Billing Details'!M621:M1620,"Not Found")</f>
        <v>20027.579999999998</v>
      </c>
      <c r="G621" s="100">
        <f>_xlfn.XLOOKUP(A621,'Patient Health Records'!A621:A1620,'Patient Health Records'!G621:G1620,"Not Found")</f>
        <v>68.3</v>
      </c>
      <c r="H621" s="17" t="str">
        <f>_xlfn.XLOOKUP(A621,'Patient Demographics'!A621:A1620,'Patient Demographics'!C621:C1620,"Not Found")</f>
        <v>Female</v>
      </c>
      <c r="I621" s="100" t="str">
        <f>_xlfn.XLOOKUP(A621,'Patient Health Records'!A621:A1620,'Patient Health Records'!B621:B1620,"Not Found")</f>
        <v>B+</v>
      </c>
      <c r="J621" s="100" t="b">
        <f>_xlfn.XLOOKUP(A621,'Patient Health Records'!A621:A1620,'Patient Health Records'!H621:H1620,"Not Found")</f>
        <v>0</v>
      </c>
      <c r="K621" s="100" t="b">
        <f>_xlfn.XLOOKUP(A621,'Patient Health Records'!A621:A1620,'Patient Health Records'!J621:J1620,"Not Found")</f>
        <v>0</v>
      </c>
      <c r="L621" s="100" t="b">
        <f>_xlfn.XLOOKUP(A621,'Billing Details'!A:A,'Billing Details'!K:K,"Not Found")</f>
        <v>1</v>
      </c>
      <c r="M621" s="100" t="str">
        <f>_xlfn.XLOOKUP(A621,'Patient Education'!A:A,'Patient Education'!B:B,"Not Found")</f>
        <v>PhD</v>
      </c>
      <c r="N621" s="100" t="str">
        <f>_xlfn.XLOOKUP(A621,'Patient Education'!A:A,'Patient Education'!C:C,"None")</f>
        <v>Scientist</v>
      </c>
      <c r="O621" s="100">
        <f>_xlfn.XLOOKUP(A621,'Patient Demographics'!A:A,'Patient Demographics'!I:I,"Not Found")</f>
        <v>5</v>
      </c>
      <c r="P621" s="100" t="str" cm="1">
        <f t="array" ref="P621">_xlfn.IFS(
 O621 &lt;= 2, "Very Low",
 O621 &lt;= 5, "Low",
 O621 &lt;= 10, "Lower-Middle",
 O621 &lt;= 25, "Middle",
 O621 &lt;= 50, "Upper-Middle",
 O621 &lt;= 100, "High",
 O621 &lt;= 200, "Very High",
 O621 &lt;= 400, "Ultra High"
)</f>
        <v>Low</v>
      </c>
      <c r="Q621" s="33">
        <f>_xlfn.XLOOKUP(A621,'Patient Health Records'!A:A,'Patient Health Records'!E:E,"Not Found")</f>
        <v>23.086803677663603</v>
      </c>
      <c r="R621" s="100" t="b">
        <f>_xlfn.XLOOKUP(A621,'Patient Health Records'!A621:A1620,'Patient Health Records'!T621:T1620,"Not Found")</f>
        <v>0</v>
      </c>
      <c r="S621" s="100" t="b" cm="1">
        <f t="array" ref="S621">_xlfn.SWITCH(R621, "Yes", TRUE, "No", FALSE, R621)</f>
        <v>0</v>
      </c>
      <c r="T621" s="100" t="str">
        <f>_xlfn.XLOOKUP(A621,'Patient Health Records'!A:A,'Patient Health Records'!V:V,"Not Found")</f>
        <v>Stroke</v>
      </c>
      <c r="U621" s="100" t="str">
        <f>_xlfn.XLOOKUP(A621,'Patient Health Records'!A:A,'Patient Health Records'!X:X,"Not Found")</f>
        <v>Ongoing Treatment</v>
      </c>
      <c r="V621" s="100" t="b">
        <f>_xlfn.XLOOKUP(A621,'Billing Details'!A:A,'Billing Details'!K:K,"Not Found")</f>
        <v>1</v>
      </c>
      <c r="W621" s="100" t="str">
        <f>_xlfn.XLOOKUP(A621,'Billing Details'!A:A,'Billing Details'!J:J,"Not Found")</f>
        <v>UnitedHealthcare</v>
      </c>
      <c r="X621" s="100" t="b">
        <f>_xlfn.XLOOKUP(A621,'Patient Health Records'!A:A,'Patient Health Records'!P:P,"Not Found")</f>
        <v>0</v>
      </c>
      <c r="Y621" s="100" t="b" cm="1">
        <f t="array" ref="Y621">_xlfn.SWITCH(X621, "Yes", TRUE, "No", FALSE, X621)</f>
        <v>0</v>
      </c>
      <c r="Z621" s="100" t="b">
        <f>_xlfn.XLOOKUP(A621,'Patient Health Records'!A:A,'Patient Health Records'!T:T,"Not Found")</f>
        <v>0</v>
      </c>
      <c r="AA621" s="100" t="b" cm="1">
        <f t="array" ref="AA621">_xlfn.SWITCH(Z621, "Yes", TRUE, "No", FALSE, Z621)</f>
        <v>0</v>
      </c>
      <c r="AB621" s="100" t="b">
        <f>_xlfn.XLOOKUP(A621,'Patient Health Records'!A:A,'Patient Health Records'!K:K,"Not Found")</f>
        <v>0</v>
      </c>
      <c r="AC621" s="100" t="b" cm="1">
        <f t="array" ref="AC621">_xlfn.SWITCH(AB621, "Yes", TRUE, "No", FALSE, AB621)</f>
        <v>0</v>
      </c>
    </row>
    <row r="622" spans="1:29">
      <c r="A622" s="2" t="s">
        <v>994</v>
      </c>
      <c r="B622" s="100" t="str">
        <f>_xlfn.XLOOKUP(A622,'Patient Demographics'!A622:A1621,'Patient Demographics'!H622:H1621,"Not Found")</f>
        <v>Adult</v>
      </c>
      <c r="C622" s="100" t="str">
        <f>_xlfn.XLOOKUP(A622,'Patient Demographics'!A622:A1621,'Patient Demographics'!L622:L1621,"Not Found")</f>
        <v>East</v>
      </c>
      <c r="D622" s="100" t="str">
        <f>_xlfn.XLOOKUP(A622,'Patient Demographics'!A:A,'Patient Demographics'!J:J,"Not Found")</f>
        <v>West Bengal</v>
      </c>
      <c r="E622" s="100">
        <f>_xlfn.XLOOKUP(A622,'Billing Details'!A622:A1621,'Billing Details'!E622:E1621,"Not Found")</f>
        <v>3000</v>
      </c>
      <c r="F622" s="100">
        <f>_xlfn.XLOOKUP(A622,'Billing Details'!A622:A1621,'Billing Details'!M622:M1621,"Not Found")</f>
        <v>0</v>
      </c>
      <c r="G622" s="100">
        <f>_xlfn.XLOOKUP(A622,'Patient Health Records'!A622:A1621,'Patient Health Records'!G622:G1621,"Not Found")</f>
        <v>81.2</v>
      </c>
      <c r="H622" s="17" t="str">
        <f>_xlfn.XLOOKUP(A622,'Patient Demographics'!A622:A1621,'Patient Demographics'!C622:C1621,"Not Found")</f>
        <v>Female</v>
      </c>
      <c r="I622" s="100" t="str">
        <f>_xlfn.XLOOKUP(A622,'Patient Health Records'!A622:A1621,'Patient Health Records'!B622:B1621,"Not Found")</f>
        <v>B-</v>
      </c>
      <c r="J622" s="100" t="b">
        <f>_xlfn.XLOOKUP(A622,'Patient Health Records'!A622:A1621,'Patient Health Records'!H622:H1621,"Not Found")</f>
        <v>0</v>
      </c>
      <c r="K622" s="100" t="b">
        <f>_xlfn.XLOOKUP(A622,'Patient Health Records'!A622:A1621,'Patient Health Records'!J622:J1621,"Not Found")</f>
        <v>0</v>
      </c>
      <c r="L622" s="100" t="b">
        <f>_xlfn.XLOOKUP(A622,'Billing Details'!A:A,'Billing Details'!K:K,"Not Found")</f>
        <v>0</v>
      </c>
      <c r="M622" s="100" t="str">
        <f>_xlfn.XLOOKUP(A622,'Patient Education'!A:A,'Patient Education'!B:B,"Not Found")</f>
        <v>Post-graduate</v>
      </c>
      <c r="N622" s="100" t="str">
        <f>_xlfn.XLOOKUP(A622,'Patient Education'!A:A,'Patient Education'!C:C,"None")</f>
        <v>CEO</v>
      </c>
      <c r="O622" s="100">
        <f>_xlfn.XLOOKUP(A622,'Patient Demographics'!A:A,'Patient Demographics'!I:I,"Not Found")</f>
        <v>9</v>
      </c>
      <c r="P622" s="100" t="str" cm="1">
        <f t="array" ref="P622">_xlfn.IFS(
 O622 &lt;= 2, "Very Low",
 O622 &lt;= 5, "Low",
 O622 &lt;= 10, "Lower-Middle",
 O622 &lt;= 25, "Middle",
 O622 &lt;= 50, "Upper-Middle",
 O622 &lt;= 100, "High",
 O622 &lt;= 200, "Very High",
 O622 &lt;= 400, "Ultra High"
)</f>
        <v>Lower-Middle</v>
      </c>
      <c r="Q622" s="33">
        <f>_xlfn.XLOOKUP(A622,'Patient Health Records'!A:A,'Patient Health Records'!E:E,"Not Found")</f>
        <v>26.213842975206614</v>
      </c>
      <c r="R622" s="100" t="b">
        <f>_xlfn.XLOOKUP(A622,'Patient Health Records'!A622:A1621,'Patient Health Records'!T622:T1621,"Not Found")</f>
        <v>0</v>
      </c>
      <c r="S622" s="100" t="b" cm="1">
        <f t="array" ref="S622">_xlfn.SWITCH(R622, "Yes", TRUE, "No", FALSE, R622)</f>
        <v>0</v>
      </c>
      <c r="T622" s="100" t="str">
        <f>_xlfn.XLOOKUP(A622,'Patient Health Records'!A:A,'Patient Health Records'!V:V,"Not Found")</f>
        <v>Osteoarthritis</v>
      </c>
      <c r="U622" s="100" t="str">
        <f>_xlfn.XLOOKUP(A622,'Patient Health Records'!A:A,'Patient Health Records'!X:X,"Not Found")</f>
        <v>Critical</v>
      </c>
      <c r="V622" s="100" t="b">
        <f>_xlfn.XLOOKUP(A622,'Billing Details'!A:A,'Billing Details'!K:K,"Not Found")</f>
        <v>0</v>
      </c>
      <c r="W622" s="100">
        <f>_xlfn.XLOOKUP(A622,'Billing Details'!A:A,'Billing Details'!J:J,"Not Found")</f>
        <v>0</v>
      </c>
      <c r="X622" s="100" t="b">
        <f>_xlfn.XLOOKUP(A622,'Patient Health Records'!A:A,'Patient Health Records'!P:P,"Not Found")</f>
        <v>0</v>
      </c>
      <c r="Y622" s="100" t="b" cm="1">
        <f t="array" ref="Y622">_xlfn.SWITCH(X622, "Yes", TRUE, "No", FALSE, X622)</f>
        <v>0</v>
      </c>
      <c r="Z622" s="100" t="b">
        <f>_xlfn.XLOOKUP(A622,'Patient Health Records'!A:A,'Patient Health Records'!T:T,"Not Found")</f>
        <v>0</v>
      </c>
      <c r="AA622" s="100" t="b" cm="1">
        <f t="array" ref="AA622">_xlfn.SWITCH(Z622, "Yes", TRUE, "No", FALSE, Z622)</f>
        <v>0</v>
      </c>
      <c r="AB622" s="100" t="b">
        <f>_xlfn.XLOOKUP(A622,'Patient Health Records'!A:A,'Patient Health Records'!K:K,"Not Found")</f>
        <v>0</v>
      </c>
      <c r="AC622" s="100" t="b" cm="1">
        <f t="array" ref="AC622">_xlfn.SWITCH(AB622, "Yes", TRUE, "No", FALSE, AB622)</f>
        <v>0</v>
      </c>
    </row>
    <row r="623" spans="1:29">
      <c r="A623" s="2" t="s">
        <v>996</v>
      </c>
      <c r="B623" s="100" t="str">
        <f>_xlfn.XLOOKUP(A623,'Patient Demographics'!A623:A1622,'Patient Demographics'!H623:H1622,"Not Found")</f>
        <v>Adult</v>
      </c>
      <c r="C623" s="100" t="str">
        <f>_xlfn.XLOOKUP(A623,'Patient Demographics'!A623:A1622,'Patient Demographics'!L623:L1622,"Not Found")</f>
        <v>East</v>
      </c>
      <c r="D623" s="100" t="str">
        <f>_xlfn.XLOOKUP(A623,'Patient Demographics'!A:A,'Patient Demographics'!J:J,"Not Found")</f>
        <v>West Bengal</v>
      </c>
      <c r="E623" s="100">
        <f>_xlfn.XLOOKUP(A623,'Billing Details'!A623:A1622,'Billing Details'!E623:E1622,"Not Found")</f>
        <v>3000</v>
      </c>
      <c r="F623" s="100">
        <f>_xlfn.XLOOKUP(A623,'Billing Details'!A623:A1622,'Billing Details'!M623:M1622,"Not Found")</f>
        <v>0</v>
      </c>
      <c r="G623" s="100">
        <f>_xlfn.XLOOKUP(A623,'Patient Health Records'!A623:A1622,'Patient Health Records'!G623:G1622,"Not Found")</f>
        <v>75</v>
      </c>
      <c r="H623" s="17" t="str">
        <f>_xlfn.XLOOKUP(A623,'Patient Demographics'!A623:A1622,'Patient Demographics'!C623:C1622,"Not Found")</f>
        <v>Male</v>
      </c>
      <c r="I623" s="100" t="str">
        <f>_xlfn.XLOOKUP(A623,'Patient Health Records'!A623:A1622,'Patient Health Records'!B623:B1622,"Not Found")</f>
        <v>AB-</v>
      </c>
      <c r="J623" s="100" t="b">
        <f>_xlfn.XLOOKUP(A623,'Patient Health Records'!A623:A1622,'Patient Health Records'!H623:H1622,"Not Found")</f>
        <v>0</v>
      </c>
      <c r="K623" s="100" t="b">
        <f>_xlfn.XLOOKUP(A623,'Patient Health Records'!A623:A1622,'Patient Health Records'!J623:J1622,"Not Found")</f>
        <v>1</v>
      </c>
      <c r="L623" s="100" t="b">
        <f>_xlfn.XLOOKUP(A623,'Billing Details'!A:A,'Billing Details'!K:K,"Not Found")</f>
        <v>0</v>
      </c>
      <c r="M623" s="100" t="str">
        <f>_xlfn.XLOOKUP(A623,'Patient Education'!A:A,'Patient Education'!B:B,"Not Found")</f>
        <v>Bachelor's Degree</v>
      </c>
      <c r="N623" s="100" t="str">
        <f>_xlfn.XLOOKUP(A623,'Patient Education'!A:A,'Patient Education'!C:C,"None")</f>
        <v>Junior Executive</v>
      </c>
      <c r="O623" s="100">
        <f>_xlfn.XLOOKUP(A623,'Patient Demographics'!A:A,'Patient Demographics'!I:I,"Not Found")</f>
        <v>150</v>
      </c>
      <c r="P623" s="100" t="str" cm="1">
        <f t="array" ref="P623">_xlfn.IFS(
 O623 &lt;= 2, "Very Low",
 O623 &lt;= 5, "Low",
 O623 &lt;= 10, "Lower-Middle",
 O623 &lt;= 25, "Middle",
 O623 &lt;= 50, "Upper-Middle",
 O623 &lt;= 100, "High",
 O623 &lt;= 200, "Very High",
 O623 &lt;= 400, "Ultra High"
)</f>
        <v>Very High</v>
      </c>
      <c r="Q623" s="33">
        <f>_xlfn.XLOOKUP(A623,'Patient Health Records'!A:A,'Patient Health Records'!E:E,"Not Found")</f>
        <v>24.212293388429753</v>
      </c>
      <c r="R623" s="100" t="b">
        <f>_xlfn.XLOOKUP(A623,'Patient Health Records'!A623:A1622,'Patient Health Records'!T623:T1622,"Not Found")</f>
        <v>0</v>
      </c>
      <c r="S623" s="100" t="b" cm="1">
        <f t="array" ref="S623">_xlfn.SWITCH(R623, "Yes", TRUE, "No", FALSE, R623)</f>
        <v>0</v>
      </c>
      <c r="T623" s="100" t="str">
        <f>_xlfn.XLOOKUP(A623,'Patient Health Records'!A:A,'Patient Health Records'!V:V,"Not Found")</f>
        <v>Childbirth</v>
      </c>
      <c r="U623" s="100" t="str">
        <f>_xlfn.XLOOKUP(A623,'Patient Health Records'!A:A,'Patient Health Records'!X:X,"Not Found")</f>
        <v>Critical</v>
      </c>
      <c r="V623" s="100" t="b">
        <f>_xlfn.XLOOKUP(A623,'Billing Details'!A:A,'Billing Details'!K:K,"Not Found")</f>
        <v>0</v>
      </c>
      <c r="W623" s="100">
        <f>_xlfn.XLOOKUP(A623,'Billing Details'!A:A,'Billing Details'!J:J,"Not Found")</f>
        <v>0</v>
      </c>
      <c r="X623" s="100" t="b">
        <f>_xlfn.XLOOKUP(A623,'Patient Health Records'!A:A,'Patient Health Records'!P:P,"Not Found")</f>
        <v>0</v>
      </c>
      <c r="Y623" s="100" t="b" cm="1">
        <f t="array" ref="Y623">_xlfn.SWITCH(X623, "Yes", TRUE, "No", FALSE, X623)</f>
        <v>0</v>
      </c>
      <c r="Z623" s="100" t="b">
        <f>_xlfn.XLOOKUP(A623,'Patient Health Records'!A:A,'Patient Health Records'!T:T,"Not Found")</f>
        <v>0</v>
      </c>
      <c r="AA623" s="100" t="b" cm="1">
        <f t="array" ref="AA623">_xlfn.SWITCH(Z623, "Yes", TRUE, "No", FALSE, Z623)</f>
        <v>0</v>
      </c>
      <c r="AB623" s="100" t="b">
        <f>_xlfn.XLOOKUP(A623,'Patient Health Records'!A:A,'Patient Health Records'!K:K,"Not Found")</f>
        <v>0</v>
      </c>
      <c r="AC623" s="100" t="b" cm="1">
        <f t="array" ref="AC623">_xlfn.SWITCH(AB623, "Yes", TRUE, "No", FALSE, AB623)</f>
        <v>0</v>
      </c>
    </row>
    <row r="624" spans="1:29">
      <c r="A624" s="2" t="s">
        <v>997</v>
      </c>
      <c r="B624" s="100" t="str">
        <f>_xlfn.XLOOKUP(A624,'Patient Demographics'!A624:A1623,'Patient Demographics'!H624:H1623,"Not Found")</f>
        <v>Adult</v>
      </c>
      <c r="C624" s="100" t="str">
        <f>_xlfn.XLOOKUP(A624,'Patient Demographics'!A624:A1623,'Patient Demographics'!L624:L1623,"Not Found")</f>
        <v>South</v>
      </c>
      <c r="D624" s="100" t="str">
        <f>_xlfn.XLOOKUP(A624,'Patient Demographics'!A:A,'Patient Demographics'!J:J,"Not Found")</f>
        <v>Karnataka</v>
      </c>
      <c r="E624" s="100">
        <f>_xlfn.XLOOKUP(A624,'Billing Details'!A624:A1623,'Billing Details'!E624:E1623,"Not Found")</f>
        <v>500</v>
      </c>
      <c r="F624" s="100">
        <f>_xlfn.XLOOKUP(A624,'Billing Details'!A624:A1623,'Billing Details'!M624:M1623,"Not Found")</f>
        <v>377</v>
      </c>
      <c r="G624" s="100">
        <f>_xlfn.XLOOKUP(A624,'Patient Health Records'!A624:A1623,'Patient Health Records'!G624:G1623,"Not Found")</f>
        <v>78.400000000000006</v>
      </c>
      <c r="H624" s="17" t="str">
        <f>_xlfn.XLOOKUP(A624,'Patient Demographics'!A624:A1623,'Patient Demographics'!C624:C1623,"Not Found")</f>
        <v>Female</v>
      </c>
      <c r="I624" s="100" t="str">
        <f>_xlfn.XLOOKUP(A624,'Patient Health Records'!A624:A1623,'Patient Health Records'!B624:B1623,"Not Found")</f>
        <v>AB-</v>
      </c>
      <c r="J624" s="100" t="b">
        <f>_xlfn.XLOOKUP(A624,'Patient Health Records'!A624:A1623,'Patient Health Records'!H624:H1623,"Not Found")</f>
        <v>0</v>
      </c>
      <c r="K624" s="100" t="b">
        <f>_xlfn.XLOOKUP(A624,'Patient Health Records'!A624:A1623,'Patient Health Records'!J624:J1623,"Not Found")</f>
        <v>0</v>
      </c>
      <c r="L624" s="100" t="b">
        <f>_xlfn.XLOOKUP(A624,'Billing Details'!A:A,'Billing Details'!K:K,"Not Found")</f>
        <v>1</v>
      </c>
      <c r="M624" s="100" t="str">
        <f>_xlfn.XLOOKUP(A624,'Patient Education'!A:A,'Patient Education'!B:B,"Not Found")</f>
        <v>School</v>
      </c>
      <c r="N624" s="100" t="str">
        <f>_xlfn.XLOOKUP(A624,'Patient Education'!A:A,'Patient Education'!C:C,"None")</f>
        <v>Driver</v>
      </c>
      <c r="O624" s="100">
        <f>_xlfn.XLOOKUP(A624,'Patient Demographics'!A:A,'Patient Demographics'!I:I,"Not Found")</f>
        <v>5</v>
      </c>
      <c r="P624" s="100" t="str" cm="1">
        <f t="array" ref="P624">_xlfn.IFS(
 O624 &lt;= 2, "Very Low",
 O624 &lt;= 5, "Low",
 O624 &lt;= 10, "Lower-Middle",
 O624 &lt;= 25, "Middle",
 O624 &lt;= 50, "Upper-Middle",
 O624 &lt;= 100, "High",
 O624 &lt;= 200, "Very High",
 O624 &lt;= 400, "Ultra High"
)</f>
        <v>Low</v>
      </c>
      <c r="Q624" s="33">
        <f>_xlfn.XLOOKUP(A624,'Patient Health Records'!A:A,'Patient Health Records'!E:E,"Not Found")</f>
        <v>28.451154013644945</v>
      </c>
      <c r="R624" s="100" t="b">
        <f>_xlfn.XLOOKUP(A624,'Patient Health Records'!A624:A1623,'Patient Health Records'!T624:T1623,"Not Found")</f>
        <v>1</v>
      </c>
      <c r="S624" s="100" t="b" cm="1">
        <f t="array" ref="S624">_xlfn.SWITCH(R624, "Yes", TRUE, "No", FALSE, R624)</f>
        <v>1</v>
      </c>
      <c r="T624" s="100" t="str">
        <f>_xlfn.XLOOKUP(A624,'Patient Health Records'!A:A,'Patient Health Records'!V:V,"Not Found")</f>
        <v>Respiratory Infection</v>
      </c>
      <c r="U624" s="100" t="str">
        <f>_xlfn.XLOOKUP(A624,'Patient Health Records'!A:A,'Patient Health Records'!X:X,"Not Found")</f>
        <v>Recovered</v>
      </c>
      <c r="V624" s="100" t="b">
        <f>_xlfn.XLOOKUP(A624,'Billing Details'!A:A,'Billing Details'!K:K,"Not Found")</f>
        <v>1</v>
      </c>
      <c r="W624" s="100" t="str">
        <f>_xlfn.XLOOKUP(A624,'Billing Details'!A:A,'Billing Details'!J:J,"Not Found")</f>
        <v>Aetna</v>
      </c>
      <c r="X624" s="100" t="b">
        <f>_xlfn.XLOOKUP(A624,'Patient Health Records'!A:A,'Patient Health Records'!P:P,"Not Found")</f>
        <v>1</v>
      </c>
      <c r="Y624" s="100" t="b" cm="1">
        <f t="array" ref="Y624">_xlfn.SWITCH(X624, "Yes", TRUE, "No", FALSE, X624)</f>
        <v>1</v>
      </c>
      <c r="Z624" s="100" t="b">
        <f>_xlfn.XLOOKUP(A624,'Patient Health Records'!A:A,'Patient Health Records'!T:T,"Not Found")</f>
        <v>1</v>
      </c>
      <c r="AA624" s="100" t="b" cm="1">
        <f t="array" ref="AA624">_xlfn.SWITCH(Z624, "Yes", TRUE, "No", FALSE, Z624)</f>
        <v>1</v>
      </c>
      <c r="AB624" s="100" t="b">
        <f>_xlfn.XLOOKUP(A624,'Patient Health Records'!A:A,'Patient Health Records'!K:K,"Not Found")</f>
        <v>1</v>
      </c>
      <c r="AC624" s="100" t="b" cm="1">
        <f t="array" ref="AC624">_xlfn.SWITCH(AB624, "Yes", TRUE, "No", FALSE, AB624)</f>
        <v>1</v>
      </c>
    </row>
    <row r="625" spans="1:29">
      <c r="A625" s="2" t="s">
        <v>998</v>
      </c>
      <c r="B625" s="100" t="str">
        <f>_xlfn.XLOOKUP(A625,'Patient Demographics'!A625:A1624,'Patient Demographics'!H625:H1624,"Not Found")</f>
        <v>Middle-aged</v>
      </c>
      <c r="C625" s="100" t="str">
        <f>_xlfn.XLOOKUP(A625,'Patient Demographics'!A625:A1624,'Patient Demographics'!L625:L1624,"Not Found")</f>
        <v>South</v>
      </c>
      <c r="D625" s="100" t="str">
        <f>_xlfn.XLOOKUP(A625,'Patient Demographics'!A:A,'Patient Demographics'!J:J,"Not Found")</f>
        <v>Kerala</v>
      </c>
      <c r="E625" s="100">
        <f>_xlfn.XLOOKUP(A625,'Billing Details'!A625:A1624,'Billing Details'!E625:E1624,"Not Found")</f>
        <v>30000</v>
      </c>
      <c r="F625" s="100">
        <f>_xlfn.XLOOKUP(A625,'Billing Details'!A625:A1624,'Billing Details'!M625:M1624,"Not Found")</f>
        <v>18896.43</v>
      </c>
      <c r="G625" s="100">
        <f>_xlfn.XLOOKUP(A625,'Patient Health Records'!A625:A1624,'Patient Health Records'!G625:G1624,"Not Found")</f>
        <v>93.9</v>
      </c>
      <c r="H625" s="17" t="str">
        <f>_xlfn.XLOOKUP(A625,'Patient Demographics'!A625:A1624,'Patient Demographics'!C625:C1624,"Not Found")</f>
        <v>Male</v>
      </c>
      <c r="I625" s="100" t="str">
        <f>_xlfn.XLOOKUP(A625,'Patient Health Records'!A625:A1624,'Patient Health Records'!B625:B1624,"Not Found")</f>
        <v>A+</v>
      </c>
      <c r="J625" s="100" t="b">
        <f>_xlfn.XLOOKUP(A625,'Patient Health Records'!A625:A1624,'Patient Health Records'!H625:H1624,"Not Found")</f>
        <v>1</v>
      </c>
      <c r="K625" s="100" t="b">
        <f>_xlfn.XLOOKUP(A625,'Patient Health Records'!A625:A1624,'Patient Health Records'!J625:J1624,"Not Found")</f>
        <v>0</v>
      </c>
      <c r="L625" s="100" t="b">
        <f>_xlfn.XLOOKUP(A625,'Billing Details'!A:A,'Billing Details'!K:K,"Not Found")</f>
        <v>1</v>
      </c>
      <c r="M625" s="100" t="str">
        <f>_xlfn.XLOOKUP(A625,'Patient Education'!A:A,'Patient Education'!B:B,"Not Found")</f>
        <v>PhD</v>
      </c>
      <c r="N625" s="100" t="str">
        <f>_xlfn.XLOOKUP(A625,'Patient Education'!A:A,'Patient Education'!C:C,"None")</f>
        <v>Professor</v>
      </c>
      <c r="O625" s="100">
        <f>_xlfn.XLOOKUP(A625,'Patient Demographics'!A:A,'Patient Demographics'!I:I,"Not Found")</f>
        <v>9</v>
      </c>
      <c r="P625" s="100" t="str" cm="1">
        <f t="array" ref="P625">_xlfn.IFS(
 O625 &lt;= 2, "Very Low",
 O625 &lt;= 5, "Low",
 O625 &lt;= 10, "Lower-Middle",
 O625 &lt;= 25, "Middle",
 O625 &lt;= 50, "Upper-Middle",
 O625 &lt;= 100, "High",
 O625 &lt;= 200, "Very High",
 O625 &lt;= 400, "Ultra High"
)</f>
        <v>Lower-Middle</v>
      </c>
      <c r="Q625" s="33">
        <f>_xlfn.XLOOKUP(A625,'Patient Health Records'!A:A,'Patient Health Records'!E:E,"Not Found")</f>
        <v>34.490358126721766</v>
      </c>
      <c r="R625" s="100" t="b">
        <f>_xlfn.XLOOKUP(A625,'Patient Health Records'!A625:A1624,'Patient Health Records'!T625:T1624,"Not Found")</f>
        <v>1</v>
      </c>
      <c r="S625" s="100" t="b" cm="1">
        <f t="array" ref="S625">_xlfn.SWITCH(R625, "Yes", TRUE, "No", FALSE, R625)</f>
        <v>1</v>
      </c>
      <c r="T625" s="100" t="str">
        <f>_xlfn.XLOOKUP(A625,'Patient Health Records'!A:A,'Patient Health Records'!V:V,"Not Found")</f>
        <v>Heart Disease</v>
      </c>
      <c r="U625" s="100" t="str">
        <f>_xlfn.XLOOKUP(A625,'Patient Health Records'!A:A,'Patient Health Records'!X:X,"Not Found")</f>
        <v>Ongoing Treatment</v>
      </c>
      <c r="V625" s="100" t="b">
        <f>_xlfn.XLOOKUP(A625,'Billing Details'!A:A,'Billing Details'!K:K,"Not Found")</f>
        <v>1</v>
      </c>
      <c r="W625" s="100" t="str">
        <f>_xlfn.XLOOKUP(A625,'Billing Details'!A:A,'Billing Details'!J:J,"Not Found")</f>
        <v>Aetna</v>
      </c>
      <c r="X625" s="100" t="b">
        <f>_xlfn.XLOOKUP(A625,'Patient Health Records'!A:A,'Patient Health Records'!P:P,"Not Found")</f>
        <v>1</v>
      </c>
      <c r="Y625" s="100" t="b" cm="1">
        <f t="array" ref="Y625">_xlfn.SWITCH(X625, "Yes", TRUE, "No", FALSE, X625)</f>
        <v>1</v>
      </c>
      <c r="Z625" s="100" t="b">
        <f>_xlfn.XLOOKUP(A625,'Patient Health Records'!A:A,'Patient Health Records'!T:T,"Not Found")</f>
        <v>1</v>
      </c>
      <c r="AA625" s="100" t="b" cm="1">
        <f t="array" ref="AA625">_xlfn.SWITCH(Z625, "Yes", TRUE, "No", FALSE, Z625)</f>
        <v>1</v>
      </c>
      <c r="AB625" s="100" t="b">
        <f>_xlfn.XLOOKUP(A625,'Patient Health Records'!A:A,'Patient Health Records'!K:K,"Not Found")</f>
        <v>0</v>
      </c>
      <c r="AC625" s="100" t="b" cm="1">
        <f t="array" ref="AC625">_xlfn.SWITCH(AB625, "Yes", TRUE, "No", FALSE, AB625)</f>
        <v>0</v>
      </c>
    </row>
    <row r="626" spans="1:29">
      <c r="A626" s="2" t="s">
        <v>1000</v>
      </c>
      <c r="B626" s="100" t="str">
        <f>_xlfn.XLOOKUP(A626,'Patient Demographics'!A626:A1625,'Patient Demographics'!H626:H1625,"Not Found")</f>
        <v>Young Adult</v>
      </c>
      <c r="C626" s="100" t="str">
        <f>_xlfn.XLOOKUP(A626,'Patient Demographics'!A626:A1625,'Patient Demographics'!L626:L1625,"Not Found")</f>
        <v>South</v>
      </c>
      <c r="D626" s="100" t="str">
        <f>_xlfn.XLOOKUP(A626,'Patient Demographics'!A:A,'Patient Demographics'!J:J,"Not Found")</f>
        <v>Kerala</v>
      </c>
      <c r="E626" s="100">
        <f>_xlfn.XLOOKUP(A626,'Billing Details'!A626:A1625,'Billing Details'!E626:E1625,"Not Found")</f>
        <v>90000</v>
      </c>
      <c r="F626" s="100">
        <f>_xlfn.XLOOKUP(A626,'Billing Details'!A626:A1625,'Billing Details'!M626:M1625,"Not Found")</f>
        <v>50164.899999999994</v>
      </c>
      <c r="G626" s="100">
        <f>_xlfn.XLOOKUP(A626,'Patient Health Records'!A626:A1625,'Patient Health Records'!G626:G1625,"Not Found")</f>
        <v>81</v>
      </c>
      <c r="H626" s="17" t="str">
        <f>_xlfn.XLOOKUP(A626,'Patient Demographics'!A626:A1625,'Patient Demographics'!C626:C1625,"Not Found")</f>
        <v>Female</v>
      </c>
      <c r="I626" s="100" t="str">
        <f>_xlfn.XLOOKUP(A626,'Patient Health Records'!A626:A1625,'Patient Health Records'!B626:B1625,"Not Found")</f>
        <v>A-</v>
      </c>
      <c r="J626" s="100" t="b">
        <f>_xlfn.XLOOKUP(A626,'Patient Health Records'!A626:A1625,'Patient Health Records'!H626:H1625,"Not Found")</f>
        <v>0</v>
      </c>
      <c r="K626" s="100" t="b">
        <f>_xlfn.XLOOKUP(A626,'Patient Health Records'!A626:A1625,'Patient Health Records'!J626:J1625,"Not Found")</f>
        <v>0</v>
      </c>
      <c r="L626" s="100" t="b">
        <f>_xlfn.XLOOKUP(A626,'Billing Details'!A:A,'Billing Details'!K:K,"Not Found")</f>
        <v>1</v>
      </c>
      <c r="M626" s="100" t="str">
        <f>_xlfn.XLOOKUP(A626,'Patient Education'!A:A,'Patient Education'!B:B,"Not Found")</f>
        <v>Bachelor's Degree</v>
      </c>
      <c r="N626" s="100" t="str">
        <f>_xlfn.XLOOKUP(A626,'Patient Education'!A:A,'Patient Education'!C:C,"None")</f>
        <v>Engineer</v>
      </c>
      <c r="O626" s="100">
        <f>_xlfn.XLOOKUP(A626,'Patient Demographics'!A:A,'Patient Demographics'!I:I,"Not Found")</f>
        <v>20</v>
      </c>
      <c r="P626" s="100" t="str" cm="1">
        <f t="array" ref="P626">_xlfn.IFS(
 O626 &lt;= 2, "Very Low",
 O626 &lt;= 5, "Low",
 O626 &lt;= 10, "Lower-Middle",
 O626 &lt;= 25, "Middle",
 O626 &lt;= 50, "Upper-Middle",
 O626 &lt;= 100, "High",
 O626 &lt;= 200, "Very High",
 O626 &lt;= 400, "Ultra High"
)</f>
        <v>Middle</v>
      </c>
      <c r="Q626" s="33">
        <f>_xlfn.XLOOKUP(A626,'Patient Health Records'!A:A,'Patient Health Records'!E:E,"Not Found")</f>
        <v>26.149276859504134</v>
      </c>
      <c r="R626" s="100" t="b">
        <f>_xlfn.XLOOKUP(A626,'Patient Health Records'!A626:A1625,'Patient Health Records'!T626:T1625,"Not Found")</f>
        <v>0</v>
      </c>
      <c r="S626" s="100" t="b" cm="1">
        <f t="array" ref="S626">_xlfn.SWITCH(R626, "Yes", TRUE, "No", FALSE, R626)</f>
        <v>0</v>
      </c>
      <c r="T626" s="100" t="str">
        <f>_xlfn.XLOOKUP(A626,'Patient Health Records'!A:A,'Patient Health Records'!V:V,"Not Found")</f>
        <v>Kidney Stones</v>
      </c>
      <c r="U626" s="100" t="str">
        <f>_xlfn.XLOOKUP(A626,'Patient Health Records'!A:A,'Patient Health Records'!X:X,"Not Found")</f>
        <v>Ongoing Treatment</v>
      </c>
      <c r="V626" s="100" t="b">
        <f>_xlfn.XLOOKUP(A626,'Billing Details'!A:A,'Billing Details'!K:K,"Not Found")</f>
        <v>1</v>
      </c>
      <c r="W626" s="100" t="str">
        <f>_xlfn.XLOOKUP(A626,'Billing Details'!A:A,'Billing Details'!J:J,"Not Found")</f>
        <v>Blue Cross</v>
      </c>
      <c r="X626" s="100" t="b">
        <f>_xlfn.XLOOKUP(A626,'Patient Health Records'!A:A,'Patient Health Records'!P:P,"Not Found")</f>
        <v>0</v>
      </c>
      <c r="Y626" s="100" t="b" cm="1">
        <f t="array" ref="Y626">_xlfn.SWITCH(X626, "Yes", TRUE, "No", FALSE, X626)</f>
        <v>0</v>
      </c>
      <c r="Z626" s="100" t="b">
        <f>_xlfn.XLOOKUP(A626,'Patient Health Records'!A:A,'Patient Health Records'!T:T,"Not Found")</f>
        <v>0</v>
      </c>
      <c r="AA626" s="100" t="b" cm="1">
        <f t="array" ref="AA626">_xlfn.SWITCH(Z626, "Yes", TRUE, "No", FALSE, Z626)</f>
        <v>0</v>
      </c>
      <c r="AB626" s="100" t="b">
        <f>_xlfn.XLOOKUP(A626,'Patient Health Records'!A:A,'Patient Health Records'!K:K,"Not Found")</f>
        <v>0</v>
      </c>
      <c r="AC626" s="100" t="b" cm="1">
        <f t="array" ref="AC626">_xlfn.SWITCH(AB626, "Yes", TRUE, "No", FALSE, AB626)</f>
        <v>0</v>
      </c>
    </row>
    <row r="627" spans="1:29">
      <c r="A627" s="2" t="s">
        <v>1002</v>
      </c>
      <c r="B627" s="100" t="str">
        <f>_xlfn.XLOOKUP(A627,'Patient Demographics'!A627:A1626,'Patient Demographics'!H627:H1626,"Not Found")</f>
        <v>Middle-aged</v>
      </c>
      <c r="C627" s="100" t="str">
        <f>_xlfn.XLOOKUP(A627,'Patient Demographics'!A627:A1626,'Patient Demographics'!L627:L1626,"Not Found")</f>
        <v>East</v>
      </c>
      <c r="D627" s="100" t="str">
        <f>_xlfn.XLOOKUP(A627,'Patient Demographics'!A:A,'Patient Demographics'!J:J,"Not Found")</f>
        <v>West Bengal</v>
      </c>
      <c r="E627" s="100">
        <f>_xlfn.XLOOKUP(A627,'Billing Details'!A627:A1626,'Billing Details'!E627:E1626,"Not Found")</f>
        <v>4000</v>
      </c>
      <c r="F627" s="100">
        <f>_xlfn.XLOOKUP(A627,'Billing Details'!A627:A1626,'Billing Details'!M627:M1626,"Not Found")</f>
        <v>3414.52</v>
      </c>
      <c r="G627" s="100">
        <f>_xlfn.XLOOKUP(A627,'Patient Health Records'!A627:A1626,'Patient Health Records'!G627:G1626,"Not Found")</f>
        <v>58.5</v>
      </c>
      <c r="H627" s="17" t="str">
        <f>_xlfn.XLOOKUP(A627,'Patient Demographics'!A627:A1626,'Patient Demographics'!C627:C1626,"Not Found")</f>
        <v>Male</v>
      </c>
      <c r="I627" s="100" t="str">
        <f>_xlfn.XLOOKUP(A627,'Patient Health Records'!A627:A1626,'Patient Health Records'!B627:B1626,"Not Found")</f>
        <v>O+</v>
      </c>
      <c r="J627" s="100" t="b">
        <f>_xlfn.XLOOKUP(A627,'Patient Health Records'!A627:A1626,'Patient Health Records'!H627:H1626,"Not Found")</f>
        <v>1</v>
      </c>
      <c r="K627" s="100" t="b">
        <f>_xlfn.XLOOKUP(A627,'Patient Health Records'!A627:A1626,'Patient Health Records'!J627:J1626,"Not Found")</f>
        <v>0</v>
      </c>
      <c r="L627" s="100" t="b">
        <f>_xlfn.XLOOKUP(A627,'Billing Details'!A:A,'Billing Details'!K:K,"Not Found")</f>
        <v>1</v>
      </c>
      <c r="M627" s="100" t="str">
        <f>_xlfn.XLOOKUP(A627,'Patient Education'!A:A,'Patient Education'!B:B,"Not Found")</f>
        <v>Bachelor's Degree</v>
      </c>
      <c r="N627" s="100" t="str">
        <f>_xlfn.XLOOKUP(A627,'Patient Education'!A:A,'Patient Education'!C:C,"None")</f>
        <v>Nurse</v>
      </c>
      <c r="O627" s="100">
        <f>_xlfn.XLOOKUP(A627,'Patient Demographics'!A:A,'Patient Demographics'!I:I,"Not Found")</f>
        <v>12</v>
      </c>
      <c r="P627" s="100" t="str" cm="1">
        <f t="array" ref="P627">_xlfn.IFS(
 O627 &lt;= 2, "Very Low",
 O627 &lt;= 5, "Low",
 O627 &lt;= 10, "Lower-Middle",
 O627 &lt;= 25, "Middle",
 O627 &lt;= 50, "Upper-Middle",
 O627 &lt;= 100, "High",
 O627 &lt;= 200, "Very High",
 O627 &lt;= 400, "Ultra High"
)</f>
        <v>Middle</v>
      </c>
      <c r="Q627" s="33">
        <f>_xlfn.XLOOKUP(A627,'Patient Health Records'!A:A,'Patient Health Records'!E:E,"Not Found")</f>
        <v>23.433744592212783</v>
      </c>
      <c r="R627" s="100" t="b">
        <f>_xlfn.XLOOKUP(A627,'Patient Health Records'!A627:A1626,'Patient Health Records'!T627:T1626,"Not Found")</f>
        <v>0</v>
      </c>
      <c r="S627" s="100" t="b" cm="1">
        <f t="array" ref="S627">_xlfn.SWITCH(R627, "Yes", TRUE, "No", FALSE, R627)</f>
        <v>0</v>
      </c>
      <c r="T627" s="100" t="str">
        <f>_xlfn.XLOOKUP(A627,'Patient Health Records'!A:A,'Patient Health Records'!V:V,"Not Found")</f>
        <v>Hypertension</v>
      </c>
      <c r="U627" s="100" t="str">
        <f>_xlfn.XLOOKUP(A627,'Patient Health Records'!A:A,'Patient Health Records'!X:X,"Not Found")</f>
        <v>Critical</v>
      </c>
      <c r="V627" s="100" t="b">
        <f>_xlfn.XLOOKUP(A627,'Billing Details'!A:A,'Billing Details'!K:K,"Not Found")</f>
        <v>1</v>
      </c>
      <c r="W627" s="100" t="str">
        <f>_xlfn.XLOOKUP(A627,'Billing Details'!A:A,'Billing Details'!J:J,"Not Found")</f>
        <v>Medicare</v>
      </c>
      <c r="X627" s="100" t="b">
        <f>_xlfn.XLOOKUP(A627,'Patient Health Records'!A:A,'Patient Health Records'!P:P,"Not Found")</f>
        <v>0</v>
      </c>
      <c r="Y627" s="100" t="b" cm="1">
        <f t="array" ref="Y627">_xlfn.SWITCH(X627, "Yes", TRUE, "No", FALSE, X627)</f>
        <v>0</v>
      </c>
      <c r="Z627" s="100" t="b">
        <f>_xlfn.XLOOKUP(A627,'Patient Health Records'!A:A,'Patient Health Records'!T:T,"Not Found")</f>
        <v>0</v>
      </c>
      <c r="AA627" s="100" t="b" cm="1">
        <f t="array" ref="AA627">_xlfn.SWITCH(Z627, "Yes", TRUE, "No", FALSE, Z627)</f>
        <v>0</v>
      </c>
      <c r="AB627" s="100" t="b">
        <f>_xlfn.XLOOKUP(A627,'Patient Health Records'!A:A,'Patient Health Records'!K:K,"Not Found")</f>
        <v>0</v>
      </c>
      <c r="AC627" s="100" t="b" cm="1">
        <f t="array" ref="AC627">_xlfn.SWITCH(AB627, "Yes", TRUE, "No", FALSE, AB627)</f>
        <v>0</v>
      </c>
    </row>
    <row r="628" spans="1:29">
      <c r="A628" s="2" t="s">
        <v>1003</v>
      </c>
      <c r="B628" s="100" t="str">
        <f>_xlfn.XLOOKUP(A628,'Patient Demographics'!A628:A1627,'Patient Demographics'!H628:H1627,"Not Found")</f>
        <v>Adult</v>
      </c>
      <c r="C628" s="100" t="str">
        <f>_xlfn.XLOOKUP(A628,'Patient Demographics'!A628:A1627,'Patient Demographics'!L628:L1627,"Not Found")</f>
        <v>West</v>
      </c>
      <c r="D628" s="100" t="str">
        <f>_xlfn.XLOOKUP(A628,'Patient Demographics'!A:A,'Patient Demographics'!J:J,"Not Found")</f>
        <v>Maharashtra</v>
      </c>
      <c r="E628" s="100">
        <f>_xlfn.XLOOKUP(A628,'Billing Details'!A628:A1627,'Billing Details'!E628:E1627,"Not Found")</f>
        <v>12000</v>
      </c>
      <c r="F628" s="100">
        <f>_xlfn.XLOOKUP(A628,'Billing Details'!A628:A1627,'Billing Details'!M628:M1627,"Not Found")</f>
        <v>0</v>
      </c>
      <c r="G628" s="100">
        <f>_xlfn.XLOOKUP(A628,'Patient Health Records'!A628:A1627,'Patient Health Records'!G628:G1627,"Not Found")</f>
        <v>87.8</v>
      </c>
      <c r="H628" s="17" t="str">
        <f>_xlfn.XLOOKUP(A628,'Patient Demographics'!A628:A1627,'Patient Demographics'!C628:C1627,"Not Found")</f>
        <v>Male</v>
      </c>
      <c r="I628" s="100" t="str">
        <f>_xlfn.XLOOKUP(A628,'Patient Health Records'!A628:A1627,'Patient Health Records'!B628:B1627,"Not Found")</f>
        <v>O+</v>
      </c>
      <c r="J628" s="100" t="b">
        <f>_xlfn.XLOOKUP(A628,'Patient Health Records'!A628:A1627,'Patient Health Records'!H628:H1627,"Not Found")</f>
        <v>1</v>
      </c>
      <c r="K628" s="100" t="b">
        <f>_xlfn.XLOOKUP(A628,'Patient Health Records'!A628:A1627,'Patient Health Records'!J628:J1627,"Not Found")</f>
        <v>1</v>
      </c>
      <c r="L628" s="100" t="b">
        <f>_xlfn.XLOOKUP(A628,'Billing Details'!A:A,'Billing Details'!K:K,"Not Found")</f>
        <v>0</v>
      </c>
      <c r="M628" s="100" t="str">
        <f>_xlfn.XLOOKUP(A628,'Patient Education'!A:A,'Patient Education'!B:B,"Not Found")</f>
        <v>School</v>
      </c>
      <c r="N628" s="100" t="str">
        <f>_xlfn.XLOOKUP(A628,'Patient Education'!A:A,'Patient Education'!C:C,"None")</f>
        <v>Clerical Staff</v>
      </c>
      <c r="O628" s="100">
        <f>_xlfn.XLOOKUP(A628,'Patient Demographics'!A:A,'Patient Demographics'!I:I,"Not Found")</f>
        <v>20</v>
      </c>
      <c r="P628" s="100" t="str" cm="1">
        <f t="array" ref="P628">_xlfn.IFS(
 O628 &lt;= 2, "Very Low",
 O628 &lt;= 5, "Low",
 O628 &lt;= 10, "Lower-Middle",
 O628 &lt;= 25, "Middle",
 O628 &lt;= 50, "Upper-Middle",
 O628 &lt;= 100, "High",
 O628 &lt;= 200, "Very High",
 O628 &lt;= 400, "Ultra High"
)</f>
        <v>Middle</v>
      </c>
      <c r="Q628" s="33">
        <f>_xlfn.XLOOKUP(A628,'Patient Health Records'!A:A,'Patient Health Records'!E:E,"Not Found")</f>
        <v>33.455265965554027</v>
      </c>
      <c r="R628" s="100" t="b">
        <f>_xlfn.XLOOKUP(A628,'Patient Health Records'!A628:A1627,'Patient Health Records'!T628:T1627,"Not Found")</f>
        <v>1</v>
      </c>
      <c r="S628" s="100" t="b" cm="1">
        <f t="array" ref="S628">_xlfn.SWITCH(R628, "Yes", TRUE, "No", FALSE, R628)</f>
        <v>1</v>
      </c>
      <c r="T628" s="100" t="str">
        <f>_xlfn.XLOOKUP(A628,'Patient Health Records'!A:A,'Patient Health Records'!V:V,"Not Found")</f>
        <v>Kidney Stones</v>
      </c>
      <c r="U628" s="100" t="str">
        <f>_xlfn.XLOOKUP(A628,'Patient Health Records'!A:A,'Patient Health Records'!X:X,"Not Found")</f>
        <v>Critical</v>
      </c>
      <c r="V628" s="100" t="b">
        <f>_xlfn.XLOOKUP(A628,'Billing Details'!A:A,'Billing Details'!K:K,"Not Found")</f>
        <v>0</v>
      </c>
      <c r="W628" s="100">
        <f>_xlfn.XLOOKUP(A628,'Billing Details'!A:A,'Billing Details'!J:J,"Not Found")</f>
        <v>0</v>
      </c>
      <c r="X628" s="100" t="b">
        <f>_xlfn.XLOOKUP(A628,'Patient Health Records'!A:A,'Patient Health Records'!P:P,"Not Found")</f>
        <v>1</v>
      </c>
      <c r="Y628" s="100" t="b" cm="1">
        <f t="array" ref="Y628">_xlfn.SWITCH(X628, "Yes", TRUE, "No", FALSE, X628)</f>
        <v>1</v>
      </c>
      <c r="Z628" s="100" t="b">
        <f>_xlfn.XLOOKUP(A628,'Patient Health Records'!A:A,'Patient Health Records'!T:T,"Not Found")</f>
        <v>1</v>
      </c>
      <c r="AA628" s="100" t="b" cm="1">
        <f t="array" ref="AA628">_xlfn.SWITCH(Z628, "Yes", TRUE, "No", FALSE, Z628)</f>
        <v>1</v>
      </c>
      <c r="AB628" s="100" t="b">
        <f>_xlfn.XLOOKUP(A628,'Patient Health Records'!A:A,'Patient Health Records'!K:K,"Not Found")</f>
        <v>1</v>
      </c>
      <c r="AC628" s="100" t="b" cm="1">
        <f t="array" ref="AC628">_xlfn.SWITCH(AB628, "Yes", TRUE, "No", FALSE, AB628)</f>
        <v>1</v>
      </c>
    </row>
    <row r="629" spans="1:29">
      <c r="A629" s="2" t="s">
        <v>1005</v>
      </c>
      <c r="B629" s="100" t="str">
        <f>_xlfn.XLOOKUP(A629,'Patient Demographics'!A629:A1628,'Patient Demographics'!H629:H1628,"Not Found")</f>
        <v>Senior</v>
      </c>
      <c r="C629" s="100" t="str">
        <f>_xlfn.XLOOKUP(A629,'Patient Demographics'!A629:A1628,'Patient Demographics'!L629:L1628,"Not Found")</f>
        <v>North</v>
      </c>
      <c r="D629" s="100" t="str">
        <f>_xlfn.XLOOKUP(A629,'Patient Demographics'!A:A,'Patient Demographics'!J:J,"Not Found")</f>
        <v>Punjab</v>
      </c>
      <c r="E629" s="100">
        <f>_xlfn.XLOOKUP(A629,'Billing Details'!A629:A1628,'Billing Details'!E629:E1628,"Not Found")</f>
        <v>240000</v>
      </c>
      <c r="F629" s="100">
        <f>_xlfn.XLOOKUP(A629,'Billing Details'!A629:A1628,'Billing Details'!M629:M1628,"Not Found")</f>
        <v>152671.08000000002</v>
      </c>
      <c r="G629" s="100">
        <f>_xlfn.XLOOKUP(A629,'Patient Health Records'!A629:A1628,'Patient Health Records'!G629:G1628,"Not Found")</f>
        <v>98.2</v>
      </c>
      <c r="H629" s="17" t="str">
        <f>_xlfn.XLOOKUP(A629,'Patient Demographics'!A629:A1628,'Patient Demographics'!C629:C1628,"Not Found")</f>
        <v>Female</v>
      </c>
      <c r="I629" s="100" t="str">
        <f>_xlfn.XLOOKUP(A629,'Patient Health Records'!A629:A1628,'Patient Health Records'!B629:B1628,"Not Found")</f>
        <v>B-</v>
      </c>
      <c r="J629" s="100" t="b">
        <f>_xlfn.XLOOKUP(A629,'Patient Health Records'!A629:A1628,'Patient Health Records'!H629:H1628,"Not Found")</f>
        <v>0</v>
      </c>
      <c r="K629" s="100" t="b">
        <f>_xlfn.XLOOKUP(A629,'Patient Health Records'!A629:A1628,'Patient Health Records'!J629:J1628,"Not Found")</f>
        <v>0</v>
      </c>
      <c r="L629" s="100" t="b">
        <f>_xlfn.XLOOKUP(A629,'Billing Details'!A:A,'Billing Details'!K:K,"Not Found")</f>
        <v>1</v>
      </c>
      <c r="M629" s="100" t="str">
        <f>_xlfn.XLOOKUP(A629,'Patient Education'!A:A,'Patient Education'!B:B,"Not Found")</f>
        <v>Post-graduate</v>
      </c>
      <c r="N629" s="100" t="str">
        <f>_xlfn.XLOOKUP(A629,'Patient Education'!A:A,'Patient Education'!C:C,"None")</f>
        <v>Scientist</v>
      </c>
      <c r="O629" s="100">
        <f>_xlfn.XLOOKUP(A629,'Patient Demographics'!A:A,'Patient Demographics'!I:I,"Not Found")</f>
        <v>150</v>
      </c>
      <c r="P629" s="100" t="str" cm="1">
        <f t="array" ref="P629">_xlfn.IFS(
 O629 &lt;= 2, "Very Low",
 O629 &lt;= 5, "Low",
 O629 &lt;= 10, "Lower-Middle",
 O629 &lt;= 25, "Middle",
 O629 &lt;= 50, "Upper-Middle",
 O629 &lt;= 100, "High",
 O629 &lt;= 200, "Very High",
 O629 &lt;= 400, "Ultra High"
)</f>
        <v>Very High</v>
      </c>
      <c r="Q629" s="33">
        <f>_xlfn.XLOOKUP(A629,'Patient Health Records'!A:A,'Patient Health Records'!E:E,"Not Found")</f>
        <v>34.382549630615181</v>
      </c>
      <c r="R629" s="100" t="b">
        <f>_xlfn.XLOOKUP(A629,'Patient Health Records'!A629:A1628,'Patient Health Records'!T629:T1628,"Not Found")</f>
        <v>1</v>
      </c>
      <c r="S629" s="100" t="b" cm="1">
        <f t="array" ref="S629">_xlfn.SWITCH(R629, "Yes", TRUE, "No", FALSE, R629)</f>
        <v>1</v>
      </c>
      <c r="T629" s="100" t="str">
        <f>_xlfn.XLOOKUP(A629,'Patient Health Records'!A:A,'Patient Health Records'!V:V,"Not Found")</f>
        <v>Respiratory Infection</v>
      </c>
      <c r="U629" s="100" t="str">
        <f>_xlfn.XLOOKUP(A629,'Patient Health Records'!A:A,'Patient Health Records'!X:X,"Not Found")</f>
        <v>Critical</v>
      </c>
      <c r="V629" s="100" t="b">
        <f>_xlfn.XLOOKUP(A629,'Billing Details'!A:A,'Billing Details'!K:K,"Not Found")</f>
        <v>1</v>
      </c>
      <c r="W629" s="100" t="str">
        <f>_xlfn.XLOOKUP(A629,'Billing Details'!A:A,'Billing Details'!J:J,"Not Found")</f>
        <v>UnitedHealthcare</v>
      </c>
      <c r="X629" s="100" t="b">
        <f>_xlfn.XLOOKUP(A629,'Patient Health Records'!A:A,'Patient Health Records'!P:P,"Not Found")</f>
        <v>1</v>
      </c>
      <c r="Y629" s="100" t="b" cm="1">
        <f t="array" ref="Y629">_xlfn.SWITCH(X629, "Yes", TRUE, "No", FALSE, X629)</f>
        <v>1</v>
      </c>
      <c r="Z629" s="100" t="b">
        <f>_xlfn.XLOOKUP(A629,'Patient Health Records'!A:A,'Patient Health Records'!T:T,"Not Found")</f>
        <v>1</v>
      </c>
      <c r="AA629" s="100" t="b" cm="1">
        <f t="array" ref="AA629">_xlfn.SWITCH(Z629, "Yes", TRUE, "No", FALSE, Z629)</f>
        <v>1</v>
      </c>
      <c r="AB629" s="100" t="b">
        <f>_xlfn.XLOOKUP(A629,'Patient Health Records'!A:A,'Patient Health Records'!K:K,"Not Found")</f>
        <v>1</v>
      </c>
      <c r="AC629" s="100" t="b" cm="1">
        <f t="array" ref="AC629">_xlfn.SWITCH(AB629, "Yes", TRUE, "No", FALSE, AB629)</f>
        <v>1</v>
      </c>
    </row>
    <row r="630" spans="1:29">
      <c r="A630" s="2" t="s">
        <v>1007</v>
      </c>
      <c r="B630" s="100" t="str">
        <f>_xlfn.XLOOKUP(A630,'Patient Demographics'!A630:A1629,'Patient Demographics'!H630:H1629,"Not Found")</f>
        <v>Middle-aged</v>
      </c>
      <c r="C630" s="100" t="str">
        <f>_xlfn.XLOOKUP(A630,'Patient Demographics'!A630:A1629,'Patient Demographics'!L630:L1629,"Not Found")</f>
        <v>South</v>
      </c>
      <c r="D630" s="100" t="str">
        <f>_xlfn.XLOOKUP(A630,'Patient Demographics'!A:A,'Patient Demographics'!J:J,"Not Found")</f>
        <v>Karnataka</v>
      </c>
      <c r="E630" s="100">
        <f>_xlfn.XLOOKUP(A630,'Billing Details'!A630:A1629,'Billing Details'!E630:E1629,"Not Found")</f>
        <v>75000</v>
      </c>
      <c r="F630" s="100">
        <f>_xlfn.XLOOKUP(A630,'Billing Details'!A630:A1629,'Billing Details'!M630:M1629,"Not Found")</f>
        <v>0</v>
      </c>
      <c r="G630" s="100">
        <f>_xlfn.XLOOKUP(A630,'Patient Health Records'!A630:A1629,'Patient Health Records'!G630:G1629,"Not Found")</f>
        <v>79.5</v>
      </c>
      <c r="H630" s="17" t="str">
        <f>_xlfn.XLOOKUP(A630,'Patient Demographics'!A630:A1629,'Patient Demographics'!C630:C1629,"Not Found")</f>
        <v>Male</v>
      </c>
      <c r="I630" s="100" t="str">
        <f>_xlfn.XLOOKUP(A630,'Patient Health Records'!A630:A1629,'Patient Health Records'!B630:B1629,"Not Found")</f>
        <v>AB+</v>
      </c>
      <c r="J630" s="100" t="b">
        <f>_xlfn.XLOOKUP(A630,'Patient Health Records'!A630:A1629,'Patient Health Records'!H630:H1629,"Not Found")</f>
        <v>0</v>
      </c>
      <c r="K630" s="100" t="b">
        <f>_xlfn.XLOOKUP(A630,'Patient Health Records'!A630:A1629,'Patient Health Records'!J630:J1629,"Not Found")</f>
        <v>0</v>
      </c>
      <c r="L630" s="100" t="b">
        <f>_xlfn.XLOOKUP(A630,'Billing Details'!A:A,'Billing Details'!K:K,"Not Found")</f>
        <v>0</v>
      </c>
      <c r="M630" s="100" t="str">
        <f>_xlfn.XLOOKUP(A630,'Patient Education'!A:A,'Patient Education'!B:B,"Not Found")</f>
        <v>Master's Degree</v>
      </c>
      <c r="N630" s="100" t="str">
        <f>_xlfn.XLOOKUP(A630,'Patient Education'!A:A,'Patient Education'!C:C,"None")</f>
        <v>Manager</v>
      </c>
      <c r="O630" s="100">
        <f>_xlfn.XLOOKUP(A630,'Patient Demographics'!A:A,'Patient Demographics'!I:I,"Not Found")</f>
        <v>12</v>
      </c>
      <c r="P630" s="100" t="str" cm="1">
        <f t="array" ref="P630">_xlfn.IFS(
 O630 &lt;= 2, "Very Low",
 O630 &lt;= 5, "Low",
 O630 &lt;= 10, "Lower-Middle",
 O630 &lt;= 25, "Middle",
 O630 &lt;= 50, "Upper-Middle",
 O630 &lt;= 100, "High",
 O630 &lt;= 200, "Very High",
 O630 &lt;= 400, "Ultra High"
)</f>
        <v>Middle</v>
      </c>
      <c r="Q630" s="33">
        <f>_xlfn.XLOOKUP(A630,'Patient Health Records'!A:A,'Patient Health Records'!E:E,"Not Found")</f>
        <v>28.850341123530267</v>
      </c>
      <c r="R630" s="100" t="b">
        <f>_xlfn.XLOOKUP(A630,'Patient Health Records'!A630:A1629,'Patient Health Records'!T630:T1629,"Not Found")</f>
        <v>1</v>
      </c>
      <c r="S630" s="100" t="b" cm="1">
        <f t="array" ref="S630">_xlfn.SWITCH(R630, "Yes", TRUE, "No", FALSE, R630)</f>
        <v>1</v>
      </c>
      <c r="T630" s="100" t="str">
        <f>_xlfn.XLOOKUP(A630,'Patient Health Records'!A:A,'Patient Health Records'!V:V,"Not Found")</f>
        <v>Diabetes</v>
      </c>
      <c r="U630" s="100" t="str">
        <f>_xlfn.XLOOKUP(A630,'Patient Health Records'!A:A,'Patient Health Records'!X:X,"Not Found")</f>
        <v>Critical</v>
      </c>
      <c r="V630" s="100" t="b">
        <f>_xlfn.XLOOKUP(A630,'Billing Details'!A:A,'Billing Details'!K:K,"Not Found")</f>
        <v>0</v>
      </c>
      <c r="W630" s="100">
        <f>_xlfn.XLOOKUP(A630,'Billing Details'!A:A,'Billing Details'!J:J,"Not Found")</f>
        <v>0</v>
      </c>
      <c r="X630" s="100" t="b">
        <f>_xlfn.XLOOKUP(A630,'Patient Health Records'!A:A,'Patient Health Records'!P:P,"Not Found")</f>
        <v>1</v>
      </c>
      <c r="Y630" s="100" t="b" cm="1">
        <f t="array" ref="Y630">_xlfn.SWITCH(X630, "Yes", TRUE, "No", FALSE, X630)</f>
        <v>1</v>
      </c>
      <c r="Z630" s="100" t="b">
        <f>_xlfn.XLOOKUP(A630,'Patient Health Records'!A:A,'Patient Health Records'!T:T,"Not Found")</f>
        <v>1</v>
      </c>
      <c r="AA630" s="100" t="b" cm="1">
        <f t="array" ref="AA630">_xlfn.SWITCH(Z630, "Yes", TRUE, "No", FALSE, Z630)</f>
        <v>1</v>
      </c>
      <c r="AB630" s="100" t="b">
        <f>_xlfn.XLOOKUP(A630,'Patient Health Records'!A:A,'Patient Health Records'!K:K,"Not Found")</f>
        <v>1</v>
      </c>
      <c r="AC630" s="100" t="b" cm="1">
        <f t="array" ref="AC630">_xlfn.SWITCH(AB630, "Yes", TRUE, "No", FALSE, AB630)</f>
        <v>1</v>
      </c>
    </row>
    <row r="631" spans="1:29">
      <c r="A631" s="2" t="s">
        <v>1009</v>
      </c>
      <c r="B631" s="100" t="str">
        <f>_xlfn.XLOOKUP(A631,'Patient Demographics'!A631:A1630,'Patient Demographics'!H631:H1630,"Not Found")</f>
        <v>Middle-aged</v>
      </c>
      <c r="C631" s="100" t="str">
        <f>_xlfn.XLOOKUP(A631,'Patient Demographics'!A631:A1630,'Patient Demographics'!L631:L1630,"Not Found")</f>
        <v>East</v>
      </c>
      <c r="D631" s="100" t="str">
        <f>_xlfn.XLOOKUP(A631,'Patient Demographics'!A:A,'Patient Demographics'!J:J,"Not Found")</f>
        <v>West Bengal</v>
      </c>
      <c r="E631" s="100">
        <f>_xlfn.XLOOKUP(A631,'Billing Details'!A631:A1630,'Billing Details'!E631:E1630,"Not Found")</f>
        <v>100</v>
      </c>
      <c r="F631" s="100">
        <f>_xlfn.XLOOKUP(A631,'Billing Details'!A631:A1630,'Billing Details'!M631:M1630,"Not Found")</f>
        <v>50.16</v>
      </c>
      <c r="G631" s="100">
        <f>_xlfn.XLOOKUP(A631,'Patient Health Records'!A631:A1630,'Patient Health Records'!G631:G1630,"Not Found")</f>
        <v>86.6</v>
      </c>
      <c r="H631" s="17" t="str">
        <f>_xlfn.XLOOKUP(A631,'Patient Demographics'!A631:A1630,'Patient Demographics'!C631:C1630,"Not Found")</f>
        <v>Male</v>
      </c>
      <c r="I631" s="100" t="str">
        <f>_xlfn.XLOOKUP(A631,'Patient Health Records'!A631:A1630,'Patient Health Records'!B631:B1630,"Not Found")</f>
        <v>AB+</v>
      </c>
      <c r="J631" s="100" t="b">
        <f>_xlfn.XLOOKUP(A631,'Patient Health Records'!A631:A1630,'Patient Health Records'!H631:H1630,"Not Found")</f>
        <v>0</v>
      </c>
      <c r="K631" s="100" t="b">
        <f>_xlfn.XLOOKUP(A631,'Patient Health Records'!A631:A1630,'Patient Health Records'!J631:J1630,"Not Found")</f>
        <v>0</v>
      </c>
      <c r="L631" s="100" t="b">
        <f>_xlfn.XLOOKUP(A631,'Billing Details'!A:A,'Billing Details'!K:K,"Not Found")</f>
        <v>1</v>
      </c>
      <c r="M631" s="100" t="str">
        <f>_xlfn.XLOOKUP(A631,'Patient Education'!A:A,'Patient Education'!B:B,"Not Found")</f>
        <v>Bachelor's Degree</v>
      </c>
      <c r="N631" s="100" t="str">
        <f>_xlfn.XLOOKUP(A631,'Patient Education'!A:A,'Patient Education'!C:C,"None")</f>
        <v>Junior Executive</v>
      </c>
      <c r="O631" s="100">
        <f>_xlfn.XLOOKUP(A631,'Patient Demographics'!A:A,'Patient Demographics'!I:I,"Not Found")</f>
        <v>0</v>
      </c>
      <c r="P631" s="100" t="str" cm="1">
        <f t="array" ref="P631">_xlfn.IFS(
 O631 &lt;= 2, "Very Low",
 O631 &lt;= 5, "Low",
 O631 &lt;= 10, "Lower-Middle",
 O631 &lt;= 25, "Middle",
 O631 &lt;= 50, "Upper-Middle",
 O631 &lt;= 100, "High",
 O631 &lt;= 200, "Very High",
 O631 &lt;= 400, "Ultra High"
)</f>
        <v>Very Low</v>
      </c>
      <c r="Q631" s="33">
        <f>_xlfn.XLOOKUP(A631,'Patient Health Records'!A:A,'Patient Health Records'!E:E,"Not Found")</f>
        <v>29.615950206901271</v>
      </c>
      <c r="R631" s="100" t="b">
        <f>_xlfn.XLOOKUP(A631,'Patient Health Records'!A631:A1630,'Patient Health Records'!T631:T1630,"Not Found")</f>
        <v>1</v>
      </c>
      <c r="S631" s="100" t="b" cm="1">
        <f t="array" ref="S631">_xlfn.SWITCH(R631, "Yes", TRUE, "No", FALSE, R631)</f>
        <v>1</v>
      </c>
      <c r="T631" s="100" t="str">
        <f>_xlfn.XLOOKUP(A631,'Patient Health Records'!A:A,'Patient Health Records'!V:V,"Not Found")</f>
        <v>Heart Attack</v>
      </c>
      <c r="U631" s="100" t="str">
        <f>_xlfn.XLOOKUP(A631,'Patient Health Records'!A:A,'Patient Health Records'!X:X,"Not Found")</f>
        <v>Critical</v>
      </c>
      <c r="V631" s="100" t="b">
        <f>_xlfn.XLOOKUP(A631,'Billing Details'!A:A,'Billing Details'!K:K,"Not Found")</f>
        <v>1</v>
      </c>
      <c r="W631" s="100" t="str">
        <f>_xlfn.XLOOKUP(A631,'Billing Details'!A:A,'Billing Details'!J:J,"Not Found")</f>
        <v>Aetna</v>
      </c>
      <c r="X631" s="100" t="b">
        <f>_xlfn.XLOOKUP(A631,'Patient Health Records'!A:A,'Patient Health Records'!P:P,"Not Found")</f>
        <v>1</v>
      </c>
      <c r="Y631" s="100" t="b" cm="1">
        <f t="array" ref="Y631">_xlfn.SWITCH(X631, "Yes", TRUE, "No", FALSE, X631)</f>
        <v>1</v>
      </c>
      <c r="Z631" s="100" t="b">
        <f>_xlfn.XLOOKUP(A631,'Patient Health Records'!A:A,'Patient Health Records'!T:T,"Not Found")</f>
        <v>1</v>
      </c>
      <c r="AA631" s="100" t="b" cm="1">
        <f t="array" ref="AA631">_xlfn.SWITCH(Z631, "Yes", TRUE, "No", FALSE, Z631)</f>
        <v>1</v>
      </c>
      <c r="AB631" s="100" t="b">
        <f>_xlfn.XLOOKUP(A631,'Patient Health Records'!A:A,'Patient Health Records'!K:K,"Not Found")</f>
        <v>0</v>
      </c>
      <c r="AC631" s="100" t="b" cm="1">
        <f t="array" ref="AC631">_xlfn.SWITCH(AB631, "Yes", TRUE, "No", FALSE, AB631)</f>
        <v>0</v>
      </c>
    </row>
    <row r="632" spans="1:29">
      <c r="A632" s="2" t="s">
        <v>1010</v>
      </c>
      <c r="B632" s="100" t="str">
        <f>_xlfn.XLOOKUP(A632,'Patient Demographics'!A632:A1631,'Patient Demographics'!H632:H1631,"Not Found")</f>
        <v>Adult</v>
      </c>
      <c r="C632" s="100" t="str">
        <f>_xlfn.XLOOKUP(A632,'Patient Demographics'!A632:A1631,'Patient Demographics'!L632:L1631,"Not Found")</f>
        <v>North</v>
      </c>
      <c r="D632" s="100" t="str">
        <f>_xlfn.XLOOKUP(A632,'Patient Demographics'!A:A,'Patient Demographics'!J:J,"Not Found")</f>
        <v>Uttar Pradesh</v>
      </c>
      <c r="E632" s="100">
        <f>_xlfn.XLOOKUP(A632,'Billing Details'!A632:A1631,'Billing Details'!E632:E1631,"Not Found")</f>
        <v>45000</v>
      </c>
      <c r="F632" s="100">
        <f>_xlfn.XLOOKUP(A632,'Billing Details'!A632:A1631,'Billing Details'!M632:M1631,"Not Found")</f>
        <v>25246.350000000002</v>
      </c>
      <c r="G632" s="100">
        <f>_xlfn.XLOOKUP(A632,'Patient Health Records'!A632:A1631,'Patient Health Records'!G632:G1631,"Not Found")</f>
        <v>98.3</v>
      </c>
      <c r="H632" s="17" t="str">
        <f>_xlfn.XLOOKUP(A632,'Patient Demographics'!A632:A1631,'Patient Demographics'!C632:C1631,"Not Found")</f>
        <v>Male</v>
      </c>
      <c r="I632" s="100" t="str">
        <f>_xlfn.XLOOKUP(A632,'Patient Health Records'!A632:A1631,'Patient Health Records'!B632:B1631,"Not Found")</f>
        <v>A+</v>
      </c>
      <c r="J632" s="100" t="b">
        <f>_xlfn.XLOOKUP(A632,'Patient Health Records'!A632:A1631,'Patient Health Records'!H632:H1631,"Not Found")</f>
        <v>1</v>
      </c>
      <c r="K632" s="100" t="b">
        <f>_xlfn.XLOOKUP(A632,'Patient Health Records'!A632:A1631,'Patient Health Records'!J632:J1631,"Not Found")</f>
        <v>1</v>
      </c>
      <c r="L632" s="100" t="b">
        <f>_xlfn.XLOOKUP(A632,'Billing Details'!A:A,'Billing Details'!K:K,"Not Found")</f>
        <v>1</v>
      </c>
      <c r="M632" s="100" t="str">
        <f>_xlfn.XLOOKUP(A632,'Patient Education'!A:A,'Patient Education'!B:B,"Not Found")</f>
        <v>School</v>
      </c>
      <c r="N632" s="100" t="str">
        <f>_xlfn.XLOOKUP(A632,'Patient Education'!A:A,'Patient Education'!C:C,"None")</f>
        <v>Retail Worker</v>
      </c>
      <c r="O632" s="100">
        <f>_xlfn.XLOOKUP(A632,'Patient Demographics'!A:A,'Patient Demographics'!I:I,"Not Found")</f>
        <v>2</v>
      </c>
      <c r="P632" s="100" t="str" cm="1">
        <f t="array" ref="P632">_xlfn.IFS(
 O632 &lt;= 2, "Very Low",
 O632 &lt;= 5, "Low",
 O632 &lt;= 10, "Lower-Middle",
 O632 &lt;= 25, "Middle",
 O632 &lt;= 50, "Upper-Middle",
 O632 &lt;= 100, "High",
 O632 &lt;= 200, "Very High",
 O632 &lt;= 400, "Ultra High"
)</f>
        <v>Very Low</v>
      </c>
      <c r="Q632" s="33">
        <f>_xlfn.XLOOKUP(A632,'Patient Health Records'!A:A,'Patient Health Records'!E:E,"Not Found")</f>
        <v>34.828514739229028</v>
      </c>
      <c r="R632" s="100" t="b">
        <f>_xlfn.XLOOKUP(A632,'Patient Health Records'!A632:A1631,'Patient Health Records'!T632:T1631,"Not Found")</f>
        <v>1</v>
      </c>
      <c r="S632" s="100" t="b" cm="1">
        <f t="array" ref="S632">_xlfn.SWITCH(R632, "Yes", TRUE, "No", FALSE, R632)</f>
        <v>1</v>
      </c>
      <c r="T632" s="100" t="str">
        <f>_xlfn.XLOOKUP(A632,'Patient Health Records'!A:A,'Patient Health Records'!V:V,"Not Found")</f>
        <v>Heart Attack</v>
      </c>
      <c r="U632" s="100" t="str">
        <f>_xlfn.XLOOKUP(A632,'Patient Health Records'!A:A,'Patient Health Records'!X:X,"Not Found")</f>
        <v>Recovered</v>
      </c>
      <c r="V632" s="100" t="b">
        <f>_xlfn.XLOOKUP(A632,'Billing Details'!A:A,'Billing Details'!K:K,"Not Found")</f>
        <v>1</v>
      </c>
      <c r="W632" s="100" t="str">
        <f>_xlfn.XLOOKUP(A632,'Billing Details'!A:A,'Billing Details'!J:J,"Not Found")</f>
        <v>Cigna</v>
      </c>
      <c r="X632" s="100" t="b">
        <f>_xlfn.XLOOKUP(A632,'Patient Health Records'!A:A,'Patient Health Records'!P:P,"Not Found")</f>
        <v>1</v>
      </c>
      <c r="Y632" s="100" t="b" cm="1">
        <f t="array" ref="Y632">_xlfn.SWITCH(X632, "Yes", TRUE, "No", FALSE, X632)</f>
        <v>1</v>
      </c>
      <c r="Z632" s="100" t="b">
        <f>_xlfn.XLOOKUP(A632,'Patient Health Records'!A:A,'Patient Health Records'!T:T,"Not Found")</f>
        <v>1</v>
      </c>
      <c r="AA632" s="100" t="b" cm="1">
        <f t="array" ref="AA632">_xlfn.SWITCH(Z632, "Yes", TRUE, "No", FALSE, Z632)</f>
        <v>1</v>
      </c>
      <c r="AB632" s="100" t="b">
        <f>_xlfn.XLOOKUP(A632,'Patient Health Records'!A:A,'Patient Health Records'!K:K,"Not Found")</f>
        <v>1</v>
      </c>
      <c r="AC632" s="100" t="b" cm="1">
        <f t="array" ref="AC632">_xlfn.SWITCH(AB632, "Yes", TRUE, "No", FALSE, AB632)</f>
        <v>1</v>
      </c>
    </row>
    <row r="633" spans="1:29">
      <c r="A633" s="2" t="s">
        <v>1011</v>
      </c>
      <c r="B633" s="100" t="str">
        <f>_xlfn.XLOOKUP(A633,'Patient Demographics'!A633:A1632,'Patient Demographics'!H633:H1632,"Not Found")</f>
        <v>Adult</v>
      </c>
      <c r="C633" s="100" t="str">
        <f>_xlfn.XLOOKUP(A633,'Patient Demographics'!A633:A1632,'Patient Demographics'!L633:L1632,"Not Found")</f>
        <v>West</v>
      </c>
      <c r="D633" s="100" t="str">
        <f>_xlfn.XLOOKUP(A633,'Patient Demographics'!A:A,'Patient Demographics'!J:J,"Not Found")</f>
        <v>Gujarat</v>
      </c>
      <c r="E633" s="100">
        <f>_xlfn.XLOOKUP(A633,'Billing Details'!A633:A1632,'Billing Details'!E633:E1632,"Not Found")</f>
        <v>16000</v>
      </c>
      <c r="F633" s="100">
        <f>_xlfn.XLOOKUP(A633,'Billing Details'!A633:A1632,'Billing Details'!M633:M1632,"Not Found")</f>
        <v>12849.12</v>
      </c>
      <c r="G633" s="100">
        <f>_xlfn.XLOOKUP(A633,'Patient Health Records'!A633:A1632,'Patient Health Records'!G633:G1632,"Not Found")</f>
        <v>70.099999999999994</v>
      </c>
      <c r="H633" s="17" t="str">
        <f>_xlfn.XLOOKUP(A633,'Patient Demographics'!A633:A1632,'Patient Demographics'!C633:C1632,"Not Found")</f>
        <v>Female</v>
      </c>
      <c r="I633" s="100" t="str">
        <f>_xlfn.XLOOKUP(A633,'Patient Health Records'!A633:A1632,'Patient Health Records'!B633:B1632,"Not Found")</f>
        <v>O+</v>
      </c>
      <c r="J633" s="100" t="b">
        <f>_xlfn.XLOOKUP(A633,'Patient Health Records'!A633:A1632,'Patient Health Records'!H633:H1632,"Not Found")</f>
        <v>0</v>
      </c>
      <c r="K633" s="100" t="b">
        <f>_xlfn.XLOOKUP(A633,'Patient Health Records'!A633:A1632,'Patient Health Records'!J633:J1632,"Not Found")</f>
        <v>1</v>
      </c>
      <c r="L633" s="100" t="b">
        <f>_xlfn.XLOOKUP(A633,'Billing Details'!A:A,'Billing Details'!K:K,"Not Found")</f>
        <v>1</v>
      </c>
      <c r="M633" s="100" t="str">
        <f>_xlfn.XLOOKUP(A633,'Patient Education'!A:A,'Patient Education'!B:B,"Not Found")</f>
        <v>PhD</v>
      </c>
      <c r="N633" s="100" t="str">
        <f>_xlfn.XLOOKUP(A633,'Patient Education'!A:A,'Patient Education'!C:C,"None")</f>
        <v>Scientist</v>
      </c>
      <c r="O633" s="100">
        <f>_xlfn.XLOOKUP(A633,'Patient Demographics'!A:A,'Patient Demographics'!I:I,"Not Found")</f>
        <v>5</v>
      </c>
      <c r="P633" s="100" t="str" cm="1">
        <f t="array" ref="P633">_xlfn.IFS(
 O633 &lt;= 2, "Very Low",
 O633 &lt;= 5, "Low",
 O633 &lt;= 10, "Lower-Middle",
 O633 &lt;= 25, "Middle",
 O633 &lt;= 50, "Upper-Middle",
 O633 &lt;= 100, "High",
 O633 &lt;= 200, "Very High",
 O633 &lt;= 400, "Ultra High"
)</f>
        <v>Low</v>
      </c>
      <c r="Q633" s="33">
        <f>_xlfn.XLOOKUP(A633,'Patient Health Records'!A:A,'Patient Health Records'!E:E,"Not Found")</f>
        <v>22.889795918367344</v>
      </c>
      <c r="R633" s="100" t="b">
        <f>_xlfn.XLOOKUP(A633,'Patient Health Records'!A633:A1632,'Patient Health Records'!T633:T1632,"Not Found")</f>
        <v>0</v>
      </c>
      <c r="S633" s="100" t="b" cm="1">
        <f t="array" ref="S633">_xlfn.SWITCH(R633, "Yes", TRUE, "No", FALSE, R633)</f>
        <v>0</v>
      </c>
      <c r="T633" s="100" t="str">
        <f>_xlfn.XLOOKUP(A633,'Patient Health Records'!A:A,'Patient Health Records'!V:V,"Not Found")</f>
        <v>Childbirth</v>
      </c>
      <c r="U633" s="100" t="str">
        <f>_xlfn.XLOOKUP(A633,'Patient Health Records'!A:A,'Patient Health Records'!X:X,"Not Found")</f>
        <v>Ongoing Treatment</v>
      </c>
      <c r="V633" s="100" t="b">
        <f>_xlfn.XLOOKUP(A633,'Billing Details'!A:A,'Billing Details'!K:K,"Not Found")</f>
        <v>1</v>
      </c>
      <c r="W633" s="100" t="str">
        <f>_xlfn.XLOOKUP(A633,'Billing Details'!A:A,'Billing Details'!J:J,"Not Found")</f>
        <v>Blue Cross</v>
      </c>
      <c r="X633" s="100" t="b">
        <f>_xlfn.XLOOKUP(A633,'Patient Health Records'!A:A,'Patient Health Records'!P:P,"Not Found")</f>
        <v>0</v>
      </c>
      <c r="Y633" s="100" t="b" cm="1">
        <f t="array" ref="Y633">_xlfn.SWITCH(X633, "Yes", TRUE, "No", FALSE, X633)</f>
        <v>0</v>
      </c>
      <c r="Z633" s="100" t="b">
        <f>_xlfn.XLOOKUP(A633,'Patient Health Records'!A:A,'Patient Health Records'!T:T,"Not Found")</f>
        <v>0</v>
      </c>
      <c r="AA633" s="100" t="b" cm="1">
        <f t="array" ref="AA633">_xlfn.SWITCH(Z633, "Yes", TRUE, "No", FALSE, Z633)</f>
        <v>0</v>
      </c>
      <c r="AB633" s="100" t="b">
        <f>_xlfn.XLOOKUP(A633,'Patient Health Records'!A:A,'Patient Health Records'!K:K,"Not Found")</f>
        <v>0</v>
      </c>
      <c r="AC633" s="100" t="b" cm="1">
        <f t="array" ref="AC633">_xlfn.SWITCH(AB633, "Yes", TRUE, "No", FALSE, AB633)</f>
        <v>0</v>
      </c>
    </row>
    <row r="634" spans="1:29">
      <c r="A634" s="2" t="s">
        <v>1012</v>
      </c>
      <c r="B634" s="100" t="str">
        <f>_xlfn.XLOOKUP(A634,'Patient Demographics'!A634:A1633,'Patient Demographics'!H634:H1633,"Not Found")</f>
        <v>Adult</v>
      </c>
      <c r="C634" s="100" t="str">
        <f>_xlfn.XLOOKUP(A634,'Patient Demographics'!A634:A1633,'Patient Demographics'!L634:L1633,"Not Found")</f>
        <v>South</v>
      </c>
      <c r="D634" s="100" t="str">
        <f>_xlfn.XLOOKUP(A634,'Patient Demographics'!A:A,'Patient Demographics'!J:J,"Not Found")</f>
        <v>Karnataka</v>
      </c>
      <c r="E634" s="100">
        <f>_xlfn.XLOOKUP(A634,'Billing Details'!A634:A1633,'Billing Details'!E634:E1633,"Not Found")</f>
        <v>300000</v>
      </c>
      <c r="F634" s="100">
        <f>_xlfn.XLOOKUP(A634,'Billing Details'!A634:A1633,'Billing Details'!M634:M1633,"Not Found")</f>
        <v>150218.16</v>
      </c>
      <c r="G634" s="100">
        <f>_xlfn.XLOOKUP(A634,'Patient Health Records'!A634:A1633,'Patient Health Records'!G634:G1633,"Not Found")</f>
        <v>66.599999999999994</v>
      </c>
      <c r="H634" s="17" t="str">
        <f>_xlfn.XLOOKUP(A634,'Patient Demographics'!A634:A1633,'Patient Demographics'!C634:C1633,"Not Found")</f>
        <v>Male</v>
      </c>
      <c r="I634" s="100" t="str">
        <f>_xlfn.XLOOKUP(A634,'Patient Health Records'!A634:A1633,'Patient Health Records'!B634:B1633,"Not Found")</f>
        <v>B+</v>
      </c>
      <c r="J634" s="100" t="b">
        <f>_xlfn.XLOOKUP(A634,'Patient Health Records'!A634:A1633,'Patient Health Records'!H634:H1633,"Not Found")</f>
        <v>0</v>
      </c>
      <c r="K634" s="100" t="b">
        <f>_xlfn.XLOOKUP(A634,'Patient Health Records'!A634:A1633,'Patient Health Records'!J634:J1633,"Not Found")</f>
        <v>1</v>
      </c>
      <c r="L634" s="100" t="b">
        <f>_xlfn.XLOOKUP(A634,'Billing Details'!A:A,'Billing Details'!K:K,"Not Found")</f>
        <v>1</v>
      </c>
      <c r="M634" s="100" t="str">
        <f>_xlfn.XLOOKUP(A634,'Patient Education'!A:A,'Patient Education'!B:B,"Not Found")</f>
        <v>Bachelor's Degree</v>
      </c>
      <c r="N634" s="100" t="str">
        <f>_xlfn.XLOOKUP(A634,'Patient Education'!A:A,'Patient Education'!C:C,"None")</f>
        <v>Engineer</v>
      </c>
      <c r="O634" s="100">
        <f>_xlfn.XLOOKUP(A634,'Patient Demographics'!A:A,'Patient Demographics'!I:I,"Not Found")</f>
        <v>25</v>
      </c>
      <c r="P634" s="100" t="str" cm="1">
        <f t="array" ref="P634">_xlfn.IFS(
 O634 &lt;= 2, "Very Low",
 O634 &lt;= 5, "Low",
 O634 &lt;= 10, "Lower-Middle",
 O634 &lt;= 25, "Middle",
 O634 &lt;= 50, "Upper-Middle",
 O634 &lt;= 100, "High",
 O634 &lt;= 200, "Very High",
 O634 &lt;= 400, "Ultra High"
)</f>
        <v>Middle</v>
      </c>
      <c r="Q634" s="33">
        <f>_xlfn.XLOOKUP(A634,'Patient Health Records'!A:A,'Patient Health Records'!E:E,"Not Found")</f>
        <v>25.377229080932779</v>
      </c>
      <c r="R634" s="100" t="b">
        <f>_xlfn.XLOOKUP(A634,'Patient Health Records'!A634:A1633,'Patient Health Records'!T634:T1633,"Not Found")</f>
        <v>0</v>
      </c>
      <c r="S634" s="100" t="b" cm="1">
        <f t="array" ref="S634">_xlfn.SWITCH(R634, "Yes", TRUE, "No", FALSE, R634)</f>
        <v>0</v>
      </c>
      <c r="T634" s="100" t="str">
        <f>_xlfn.XLOOKUP(A634,'Patient Health Records'!A:A,'Patient Health Records'!V:V,"Not Found")</f>
        <v>Appendicitis</v>
      </c>
      <c r="U634" s="100" t="str">
        <f>_xlfn.XLOOKUP(A634,'Patient Health Records'!A:A,'Patient Health Records'!X:X,"Not Found")</f>
        <v>Critical</v>
      </c>
      <c r="V634" s="100" t="b">
        <f>_xlfn.XLOOKUP(A634,'Billing Details'!A:A,'Billing Details'!K:K,"Not Found")</f>
        <v>1</v>
      </c>
      <c r="W634" s="100" t="str">
        <f>_xlfn.XLOOKUP(A634,'Billing Details'!A:A,'Billing Details'!J:J,"Not Found")</f>
        <v>Aetna</v>
      </c>
      <c r="X634" s="100" t="b">
        <f>_xlfn.XLOOKUP(A634,'Patient Health Records'!A:A,'Patient Health Records'!P:P,"Not Found")</f>
        <v>0</v>
      </c>
      <c r="Y634" s="100" t="b" cm="1">
        <f t="array" ref="Y634">_xlfn.SWITCH(X634, "Yes", TRUE, "No", FALSE, X634)</f>
        <v>0</v>
      </c>
      <c r="Z634" s="100" t="b">
        <f>_xlfn.XLOOKUP(A634,'Patient Health Records'!A:A,'Patient Health Records'!T:T,"Not Found")</f>
        <v>0</v>
      </c>
      <c r="AA634" s="100" t="b" cm="1">
        <f t="array" ref="AA634">_xlfn.SWITCH(Z634, "Yes", TRUE, "No", FALSE, Z634)</f>
        <v>0</v>
      </c>
      <c r="AB634" s="100" t="b">
        <f>_xlfn.XLOOKUP(A634,'Patient Health Records'!A:A,'Patient Health Records'!K:K,"Not Found")</f>
        <v>0</v>
      </c>
      <c r="AC634" s="100" t="b" cm="1">
        <f t="array" ref="AC634">_xlfn.SWITCH(AB634, "Yes", TRUE, "No", FALSE, AB634)</f>
        <v>0</v>
      </c>
    </row>
    <row r="635" spans="1:29">
      <c r="A635" s="2" t="s">
        <v>1013</v>
      </c>
      <c r="B635" s="100" t="str">
        <f>_xlfn.XLOOKUP(A635,'Patient Demographics'!A635:A1634,'Patient Demographics'!H635:H1634,"Not Found")</f>
        <v>Senior</v>
      </c>
      <c r="C635" s="100" t="str">
        <f>_xlfn.XLOOKUP(A635,'Patient Demographics'!A635:A1634,'Patient Demographics'!L635:L1634,"Not Found")</f>
        <v>South</v>
      </c>
      <c r="D635" s="100" t="str">
        <f>_xlfn.XLOOKUP(A635,'Patient Demographics'!A:A,'Patient Demographics'!J:J,"Not Found")</f>
        <v>Kerala</v>
      </c>
      <c r="E635" s="100">
        <f>_xlfn.XLOOKUP(A635,'Billing Details'!A635:A1634,'Billing Details'!E635:E1634,"Not Found")</f>
        <v>500</v>
      </c>
      <c r="F635" s="100">
        <f>_xlfn.XLOOKUP(A635,'Billing Details'!A635:A1634,'Billing Details'!M635:M1634,"Not Found")</f>
        <v>0</v>
      </c>
      <c r="G635" s="100">
        <f>_xlfn.XLOOKUP(A635,'Patient Health Records'!A635:A1634,'Patient Health Records'!G635:G1634,"Not Found")</f>
        <v>60.4</v>
      </c>
      <c r="H635" s="17" t="str">
        <f>_xlfn.XLOOKUP(A635,'Patient Demographics'!A635:A1634,'Patient Demographics'!C635:C1634,"Not Found")</f>
        <v>Female</v>
      </c>
      <c r="I635" s="100" t="str">
        <f>_xlfn.XLOOKUP(A635,'Patient Health Records'!A635:A1634,'Patient Health Records'!B635:B1634,"Not Found")</f>
        <v>O-</v>
      </c>
      <c r="J635" s="100" t="b">
        <f>_xlfn.XLOOKUP(A635,'Patient Health Records'!A635:A1634,'Patient Health Records'!H635:H1634,"Not Found")</f>
        <v>0</v>
      </c>
      <c r="K635" s="100" t="b">
        <f>_xlfn.XLOOKUP(A635,'Patient Health Records'!A635:A1634,'Patient Health Records'!J635:J1634,"Not Found")</f>
        <v>1</v>
      </c>
      <c r="L635" s="100" t="b">
        <f>_xlfn.XLOOKUP(A635,'Billing Details'!A:A,'Billing Details'!K:K,"Not Found")</f>
        <v>0</v>
      </c>
      <c r="M635" s="100" t="str">
        <f>_xlfn.XLOOKUP(A635,'Patient Education'!A:A,'Patient Education'!B:B,"Not Found")</f>
        <v>High School</v>
      </c>
      <c r="N635" s="100" t="str">
        <f>_xlfn.XLOOKUP(A635,'Patient Education'!A:A,'Patient Education'!C:C,"None")</f>
        <v>Unemployed</v>
      </c>
      <c r="O635" s="100">
        <f>_xlfn.XLOOKUP(A635,'Patient Demographics'!A:A,'Patient Demographics'!I:I,"Not Found")</f>
        <v>250</v>
      </c>
      <c r="P635" s="100" t="str" cm="1">
        <f t="array" ref="P635">_xlfn.IFS(
 O635 &lt;= 2, "Very Low",
 O635 &lt;= 5, "Low",
 O635 &lt;= 10, "Lower-Middle",
 O635 &lt;= 25, "Middle",
 O635 &lt;= 50, "Upper-Middle",
 O635 &lt;= 100, "High",
 O635 &lt;= 200, "Very High",
 O635 &lt;= 400, "Ultra High"
)</f>
        <v>Ultra High</v>
      </c>
      <c r="Q635" s="33">
        <f>_xlfn.XLOOKUP(A635,'Patient Health Records'!A:A,'Patient Health Records'!E:E,"Not Found")</f>
        <v>25.140478668054108</v>
      </c>
      <c r="R635" s="100" t="b">
        <f>_xlfn.XLOOKUP(A635,'Patient Health Records'!A635:A1634,'Patient Health Records'!T635:T1634,"Not Found")</f>
        <v>0</v>
      </c>
      <c r="S635" s="100" t="b" cm="1">
        <f t="array" ref="S635">_xlfn.SWITCH(R635, "Yes", TRUE, "No", FALSE, R635)</f>
        <v>0</v>
      </c>
      <c r="T635" s="100" t="str">
        <f>_xlfn.XLOOKUP(A635,'Patient Health Records'!A:A,'Patient Health Records'!V:V,"Not Found")</f>
        <v>Diabetes</v>
      </c>
      <c r="U635" s="100" t="str">
        <f>_xlfn.XLOOKUP(A635,'Patient Health Records'!A:A,'Patient Health Records'!X:X,"Not Found")</f>
        <v>Ongoing Treatment</v>
      </c>
      <c r="V635" s="100" t="b">
        <f>_xlfn.XLOOKUP(A635,'Billing Details'!A:A,'Billing Details'!K:K,"Not Found")</f>
        <v>0</v>
      </c>
      <c r="W635" s="100">
        <f>_xlfn.XLOOKUP(A635,'Billing Details'!A:A,'Billing Details'!J:J,"Not Found")</f>
        <v>0</v>
      </c>
      <c r="X635" s="100" t="str">
        <f>_xlfn.XLOOKUP(A635,'Patient Health Records'!A:A,'Patient Health Records'!P:P,"Not Found")</f>
        <v>No</v>
      </c>
      <c r="Y635" s="100" t="b" cm="1">
        <f t="array" ref="Y635">_xlfn.SWITCH(X635, "Yes", TRUE, "No", FALSE, X635)</f>
        <v>0</v>
      </c>
      <c r="Z635" s="100" t="b">
        <f>_xlfn.XLOOKUP(A635,'Patient Health Records'!A:A,'Patient Health Records'!T:T,"Not Found")</f>
        <v>0</v>
      </c>
      <c r="AA635" s="100" t="b" cm="1">
        <f t="array" ref="AA635">_xlfn.SWITCH(Z635, "Yes", TRUE, "No", FALSE, Z635)</f>
        <v>0</v>
      </c>
      <c r="AB635" s="100" t="b">
        <f>_xlfn.XLOOKUP(A635,'Patient Health Records'!A:A,'Patient Health Records'!K:K,"Not Found")</f>
        <v>0</v>
      </c>
      <c r="AC635" s="100" t="b" cm="1">
        <f t="array" ref="AC635">_xlfn.SWITCH(AB635, "Yes", TRUE, "No", FALSE, AB635)</f>
        <v>0</v>
      </c>
    </row>
    <row r="636" spans="1:29">
      <c r="A636" s="2" t="s">
        <v>1014</v>
      </c>
      <c r="B636" s="100" t="str">
        <f>_xlfn.XLOOKUP(A636,'Patient Demographics'!A636:A1635,'Patient Demographics'!H636:H1635,"Not Found")</f>
        <v>Middle-aged</v>
      </c>
      <c r="C636" s="100" t="str">
        <f>_xlfn.XLOOKUP(A636,'Patient Demographics'!A636:A1635,'Patient Demographics'!L636:L1635,"Not Found")</f>
        <v>East</v>
      </c>
      <c r="D636" s="100" t="str">
        <f>_xlfn.XLOOKUP(A636,'Patient Demographics'!A:A,'Patient Demographics'!J:J,"Not Found")</f>
        <v>West Bengal</v>
      </c>
      <c r="E636" s="100">
        <f>_xlfn.XLOOKUP(A636,'Billing Details'!A636:A1635,'Billing Details'!E636:E1635,"Not Found")</f>
        <v>21000</v>
      </c>
      <c r="F636" s="100">
        <f>_xlfn.XLOOKUP(A636,'Billing Details'!A636:A1635,'Billing Details'!M636:M1635,"Not Found")</f>
        <v>13295.94</v>
      </c>
      <c r="G636" s="100">
        <f>_xlfn.XLOOKUP(A636,'Patient Health Records'!A636:A1635,'Patient Health Records'!G636:G1635,"Not Found")</f>
        <v>87.1</v>
      </c>
      <c r="H636" s="17" t="str">
        <f>_xlfn.XLOOKUP(A636,'Patient Demographics'!A636:A1635,'Patient Demographics'!C636:C1635,"Not Found")</f>
        <v>Female</v>
      </c>
      <c r="I636" s="100" t="str">
        <f>_xlfn.XLOOKUP(A636,'Patient Health Records'!A636:A1635,'Patient Health Records'!B636:B1635,"Not Found")</f>
        <v>B-</v>
      </c>
      <c r="J636" s="100" t="b">
        <f>_xlfn.XLOOKUP(A636,'Patient Health Records'!A636:A1635,'Patient Health Records'!H636:H1635,"Not Found")</f>
        <v>1</v>
      </c>
      <c r="K636" s="100" t="b">
        <f>_xlfn.XLOOKUP(A636,'Patient Health Records'!A636:A1635,'Patient Health Records'!J636:J1635,"Not Found")</f>
        <v>0</v>
      </c>
      <c r="L636" s="100" t="b">
        <f>_xlfn.XLOOKUP(A636,'Billing Details'!A:A,'Billing Details'!K:K,"Not Found")</f>
        <v>1</v>
      </c>
      <c r="M636" s="100" t="str">
        <f>_xlfn.XLOOKUP(A636,'Patient Education'!A:A,'Patient Education'!B:B,"Not Found")</f>
        <v>Uneducated</v>
      </c>
      <c r="N636" s="100" t="str">
        <f>_xlfn.XLOOKUP(A636,'Patient Education'!A:A,'Patient Education'!C:C,"None")</f>
        <v>Farmer</v>
      </c>
      <c r="O636" s="100">
        <f>_xlfn.XLOOKUP(A636,'Patient Demographics'!A:A,'Patient Demographics'!I:I,"Not Found")</f>
        <v>9</v>
      </c>
      <c r="P636" s="100" t="str" cm="1">
        <f t="array" ref="P636">_xlfn.IFS(
 O636 &lt;= 2, "Very Low",
 O636 &lt;= 5, "Low",
 O636 &lt;= 10, "Lower-Middle",
 O636 &lt;= 25, "Middle",
 O636 &lt;= 50, "Upper-Middle",
 O636 &lt;= 100, "High",
 O636 &lt;= 200, "Very High",
 O636 &lt;= 400, "Ultra High"
)</f>
        <v>Lower-Middle</v>
      </c>
      <c r="Q636" s="33">
        <f>_xlfn.XLOOKUP(A636,'Patient Health Records'!A:A,'Patient Health Records'!E:E,"Not Found")</f>
        <v>30.13840830449827</v>
      </c>
      <c r="R636" s="100" t="b">
        <f>_xlfn.XLOOKUP(A636,'Patient Health Records'!A636:A1635,'Patient Health Records'!T636:T1635,"Not Found")</f>
        <v>1</v>
      </c>
      <c r="S636" s="100" t="b" cm="1">
        <f t="array" ref="S636">_xlfn.SWITCH(R636, "Yes", TRUE, "No", FALSE, R636)</f>
        <v>1</v>
      </c>
      <c r="T636" s="100" t="str">
        <f>_xlfn.XLOOKUP(A636,'Patient Health Records'!A:A,'Patient Health Records'!V:V,"Not Found")</f>
        <v>Allergic Reaction</v>
      </c>
      <c r="U636" s="100" t="str">
        <f>_xlfn.XLOOKUP(A636,'Patient Health Records'!A:A,'Patient Health Records'!X:X,"Not Found")</f>
        <v>Recovered</v>
      </c>
      <c r="V636" s="100" t="b">
        <f>_xlfn.XLOOKUP(A636,'Billing Details'!A:A,'Billing Details'!K:K,"Not Found")</f>
        <v>1</v>
      </c>
      <c r="W636" s="100" t="str">
        <f>_xlfn.XLOOKUP(A636,'Billing Details'!A:A,'Billing Details'!J:J,"Not Found")</f>
        <v>Aetna</v>
      </c>
      <c r="X636" s="100" t="b">
        <f>_xlfn.XLOOKUP(A636,'Patient Health Records'!A:A,'Patient Health Records'!P:P,"Not Found")</f>
        <v>0</v>
      </c>
      <c r="Y636" s="100" t="b" cm="1">
        <f t="array" ref="Y636">_xlfn.SWITCH(X636, "Yes", TRUE, "No", FALSE, X636)</f>
        <v>0</v>
      </c>
      <c r="Z636" s="100" t="b">
        <f>_xlfn.XLOOKUP(A636,'Patient Health Records'!A:A,'Patient Health Records'!T:T,"Not Found")</f>
        <v>1</v>
      </c>
      <c r="AA636" s="100" t="b" cm="1">
        <f t="array" ref="AA636">_xlfn.SWITCH(Z636, "Yes", TRUE, "No", FALSE, Z636)</f>
        <v>1</v>
      </c>
      <c r="AB636" s="100" t="b">
        <f>_xlfn.XLOOKUP(A636,'Patient Health Records'!A:A,'Patient Health Records'!K:K,"Not Found")</f>
        <v>0</v>
      </c>
      <c r="AC636" s="100" t="b" cm="1">
        <f t="array" ref="AC636">_xlfn.SWITCH(AB636, "Yes", TRUE, "No", FALSE, AB636)</f>
        <v>0</v>
      </c>
    </row>
    <row r="637" spans="1:29">
      <c r="A637" s="2" t="s">
        <v>1015</v>
      </c>
      <c r="B637" s="100" t="str">
        <f>_xlfn.XLOOKUP(A637,'Patient Demographics'!A637:A1636,'Patient Demographics'!H637:H1636,"Not Found")</f>
        <v>Middle-aged</v>
      </c>
      <c r="C637" s="100" t="str">
        <f>_xlfn.XLOOKUP(A637,'Patient Demographics'!A637:A1636,'Patient Demographics'!L637:L1636,"Not Found")</f>
        <v>South</v>
      </c>
      <c r="D637" s="100" t="str">
        <f>_xlfn.XLOOKUP(A637,'Patient Demographics'!A:A,'Patient Demographics'!J:J,"Not Found")</f>
        <v>Kerala</v>
      </c>
      <c r="E637" s="100">
        <f>_xlfn.XLOOKUP(A637,'Billing Details'!A637:A1636,'Billing Details'!E637:E1636,"Not Found")</f>
        <v>3000</v>
      </c>
      <c r="F637" s="100">
        <f>_xlfn.XLOOKUP(A637,'Billing Details'!A637:A1636,'Billing Details'!M637:M1636,"Not Found")</f>
        <v>1702.98</v>
      </c>
      <c r="G637" s="100">
        <f>_xlfn.XLOOKUP(A637,'Patient Health Records'!A637:A1636,'Patient Health Records'!G637:G1636,"Not Found")</f>
        <v>77.900000000000006</v>
      </c>
      <c r="H637" s="17" t="str">
        <f>_xlfn.XLOOKUP(A637,'Patient Demographics'!A637:A1636,'Patient Demographics'!C637:C1636,"Not Found")</f>
        <v>Male</v>
      </c>
      <c r="I637" s="100" t="str">
        <f>_xlfn.XLOOKUP(A637,'Patient Health Records'!A637:A1636,'Patient Health Records'!B637:B1636,"Not Found")</f>
        <v>AB-</v>
      </c>
      <c r="J637" s="100" t="b">
        <f>_xlfn.XLOOKUP(A637,'Patient Health Records'!A637:A1636,'Patient Health Records'!H637:H1636,"Not Found")</f>
        <v>1</v>
      </c>
      <c r="K637" s="100" t="b">
        <f>_xlfn.XLOOKUP(A637,'Patient Health Records'!A637:A1636,'Patient Health Records'!J637:J1636,"Not Found")</f>
        <v>0</v>
      </c>
      <c r="L637" s="100" t="b">
        <f>_xlfn.XLOOKUP(A637,'Billing Details'!A:A,'Billing Details'!K:K,"Not Found")</f>
        <v>1</v>
      </c>
      <c r="M637" s="100" t="str">
        <f>_xlfn.XLOOKUP(A637,'Patient Education'!A:A,'Patient Education'!B:B,"Not Found")</f>
        <v>High School</v>
      </c>
      <c r="N637" s="100" t="str">
        <f>_xlfn.XLOOKUP(A637,'Patient Education'!A:A,'Patient Education'!C:C,"None")</f>
        <v>Unemployed</v>
      </c>
      <c r="O637" s="100">
        <f>_xlfn.XLOOKUP(A637,'Patient Demographics'!A:A,'Patient Demographics'!I:I,"Not Found")</f>
        <v>12</v>
      </c>
      <c r="P637" s="100" t="str" cm="1">
        <f t="array" ref="P637">_xlfn.IFS(
 O637 &lt;= 2, "Very Low",
 O637 &lt;= 5, "Low",
 O637 &lt;= 10, "Lower-Middle",
 O637 &lt;= 25, "Middle",
 O637 &lt;= 50, "Upper-Middle",
 O637 &lt;= 100, "High",
 O637 &lt;= 200, "Very High",
 O637 &lt;= 400, "Ultra High"
)</f>
        <v>Middle</v>
      </c>
      <c r="Q637" s="33">
        <f>_xlfn.XLOOKUP(A637,'Patient Health Records'!A:A,'Patient Health Records'!E:E,"Not Found")</f>
        <v>32.01019066403682</v>
      </c>
      <c r="R637" s="100" t="b">
        <f>_xlfn.XLOOKUP(A637,'Patient Health Records'!A637:A1636,'Patient Health Records'!T637:T1636,"Not Found")</f>
        <v>1</v>
      </c>
      <c r="S637" s="100" t="b" cm="1">
        <f t="array" ref="S637">_xlfn.SWITCH(R637, "Yes", TRUE, "No", FALSE, R637)</f>
        <v>1</v>
      </c>
      <c r="T637" s="100" t="str">
        <f>_xlfn.XLOOKUP(A637,'Patient Health Records'!A:A,'Patient Health Records'!V:V,"Not Found")</f>
        <v>Fractured Arm</v>
      </c>
      <c r="U637" s="100" t="str">
        <f>_xlfn.XLOOKUP(A637,'Patient Health Records'!A:A,'Patient Health Records'!X:X,"Not Found")</f>
        <v>Ongoing Treatment</v>
      </c>
      <c r="V637" s="100" t="b">
        <f>_xlfn.XLOOKUP(A637,'Billing Details'!A:A,'Billing Details'!K:K,"Not Found")</f>
        <v>1</v>
      </c>
      <c r="W637" s="100" t="str">
        <f>_xlfn.XLOOKUP(A637,'Billing Details'!A:A,'Billing Details'!J:J,"Not Found")</f>
        <v>UnitedHealthcare</v>
      </c>
      <c r="X637" s="100" t="b">
        <f>_xlfn.XLOOKUP(A637,'Patient Health Records'!A:A,'Patient Health Records'!P:P,"Not Found")</f>
        <v>0</v>
      </c>
      <c r="Y637" s="100" t="b" cm="1">
        <f t="array" ref="Y637">_xlfn.SWITCH(X637, "Yes", TRUE, "No", FALSE, X637)</f>
        <v>0</v>
      </c>
      <c r="Z637" s="100" t="b">
        <f>_xlfn.XLOOKUP(A637,'Patient Health Records'!A:A,'Patient Health Records'!T:T,"Not Found")</f>
        <v>1</v>
      </c>
      <c r="AA637" s="100" t="b" cm="1">
        <f t="array" ref="AA637">_xlfn.SWITCH(Z637, "Yes", TRUE, "No", FALSE, Z637)</f>
        <v>1</v>
      </c>
      <c r="AB637" s="100" t="b">
        <f>_xlfn.XLOOKUP(A637,'Patient Health Records'!A:A,'Patient Health Records'!K:K,"Not Found")</f>
        <v>0</v>
      </c>
      <c r="AC637" s="100" t="b" cm="1">
        <f t="array" ref="AC637">_xlfn.SWITCH(AB637, "Yes", TRUE, "No", FALSE, AB637)</f>
        <v>0</v>
      </c>
    </row>
    <row r="638" spans="1:29">
      <c r="A638" s="2" t="s">
        <v>1017</v>
      </c>
      <c r="B638" s="100" t="str">
        <f>_xlfn.XLOOKUP(A638,'Patient Demographics'!A638:A1637,'Patient Demographics'!H638:H1637,"Not Found")</f>
        <v>Senior</v>
      </c>
      <c r="C638" s="100" t="str">
        <f>_xlfn.XLOOKUP(A638,'Patient Demographics'!A638:A1637,'Patient Demographics'!L638:L1637,"Not Found")</f>
        <v>South</v>
      </c>
      <c r="D638" s="100" t="str">
        <f>_xlfn.XLOOKUP(A638,'Patient Demographics'!A:A,'Patient Demographics'!J:J,"Not Found")</f>
        <v>Tamil Nadu</v>
      </c>
      <c r="E638" s="100">
        <f>_xlfn.XLOOKUP(A638,'Billing Details'!A638:A1637,'Billing Details'!E638:E1637,"Not Found")</f>
        <v>75000</v>
      </c>
      <c r="F638" s="100">
        <f>_xlfn.XLOOKUP(A638,'Billing Details'!A638:A1637,'Billing Details'!M638:M1637,"Not Found")</f>
        <v>43878.649999999994</v>
      </c>
      <c r="G638" s="100">
        <f>_xlfn.XLOOKUP(A638,'Patient Health Records'!A638:A1637,'Patient Health Records'!G638:G1637,"Not Found")</f>
        <v>90.5</v>
      </c>
      <c r="H638" s="17" t="str">
        <f>_xlfn.XLOOKUP(A638,'Patient Demographics'!A638:A1637,'Patient Demographics'!C638:C1637,"Not Found")</f>
        <v>Male</v>
      </c>
      <c r="I638" s="100" t="str">
        <f>_xlfn.XLOOKUP(A638,'Patient Health Records'!A638:A1637,'Patient Health Records'!B638:B1637,"Not Found")</f>
        <v>B-</v>
      </c>
      <c r="J638" s="100" t="b">
        <f>_xlfn.XLOOKUP(A638,'Patient Health Records'!A638:A1637,'Patient Health Records'!H638:H1637,"Not Found")</f>
        <v>0</v>
      </c>
      <c r="K638" s="100" t="b">
        <f>_xlfn.XLOOKUP(A638,'Patient Health Records'!A638:A1637,'Patient Health Records'!J638:J1637,"Not Found")</f>
        <v>0</v>
      </c>
      <c r="L638" s="100" t="b">
        <f>_xlfn.XLOOKUP(A638,'Billing Details'!A:A,'Billing Details'!K:K,"Not Found")</f>
        <v>1</v>
      </c>
      <c r="M638" s="100" t="str">
        <f>_xlfn.XLOOKUP(A638,'Patient Education'!A:A,'Patient Education'!B:B,"Not Found")</f>
        <v>Master's Degree</v>
      </c>
      <c r="N638" s="100" t="str">
        <f>_xlfn.XLOOKUP(A638,'Patient Education'!A:A,'Patient Education'!C:C,"None")</f>
        <v>Doctor</v>
      </c>
      <c r="O638" s="100">
        <f>_xlfn.XLOOKUP(A638,'Patient Demographics'!A:A,'Patient Demographics'!I:I,"Not Found")</f>
        <v>4</v>
      </c>
      <c r="P638" s="100" t="str" cm="1">
        <f t="array" ref="P638">_xlfn.IFS(
 O638 &lt;= 2, "Very Low",
 O638 &lt;= 5, "Low",
 O638 &lt;= 10, "Lower-Middle",
 O638 &lt;= 25, "Middle",
 O638 &lt;= 50, "Upper-Middle",
 O638 &lt;= 100, "High",
 O638 &lt;= 200, "Very High",
 O638 &lt;= 400, "Ultra High"
)</f>
        <v>Low</v>
      </c>
      <c r="Q638" s="33">
        <f>_xlfn.XLOOKUP(A638,'Patient Health Records'!A:A,'Patient Health Records'!E:E,"Not Found")</f>
        <v>32.450069920040157</v>
      </c>
      <c r="R638" s="100" t="b">
        <f>_xlfn.XLOOKUP(A638,'Patient Health Records'!A638:A1637,'Patient Health Records'!T638:T1637,"Not Found")</f>
        <v>1</v>
      </c>
      <c r="S638" s="100" t="b" cm="1">
        <f t="array" ref="S638">_xlfn.SWITCH(R638, "Yes", TRUE, "No", FALSE, R638)</f>
        <v>1</v>
      </c>
      <c r="T638" s="100" t="str">
        <f>_xlfn.XLOOKUP(A638,'Patient Health Records'!A:A,'Patient Health Records'!V:V,"Not Found")</f>
        <v>Heart Attack</v>
      </c>
      <c r="U638" s="100" t="str">
        <f>_xlfn.XLOOKUP(A638,'Patient Health Records'!A:A,'Patient Health Records'!X:X,"Not Found")</f>
        <v>Ongoing Treatment</v>
      </c>
      <c r="V638" s="100" t="b">
        <f>_xlfn.XLOOKUP(A638,'Billing Details'!A:A,'Billing Details'!K:K,"Not Found")</f>
        <v>1</v>
      </c>
      <c r="W638" s="100" t="str">
        <f>_xlfn.XLOOKUP(A638,'Billing Details'!A:A,'Billing Details'!J:J,"Not Found")</f>
        <v>Aetna</v>
      </c>
      <c r="X638" s="100" t="b">
        <f>_xlfn.XLOOKUP(A638,'Patient Health Records'!A:A,'Patient Health Records'!P:P,"Not Found")</f>
        <v>1</v>
      </c>
      <c r="Y638" s="100" t="b" cm="1">
        <f t="array" ref="Y638">_xlfn.SWITCH(X638, "Yes", TRUE, "No", FALSE, X638)</f>
        <v>1</v>
      </c>
      <c r="Z638" s="100" t="b">
        <f>_xlfn.XLOOKUP(A638,'Patient Health Records'!A:A,'Patient Health Records'!T:T,"Not Found")</f>
        <v>1</v>
      </c>
      <c r="AA638" s="100" t="b" cm="1">
        <f t="array" ref="AA638">_xlfn.SWITCH(Z638, "Yes", TRUE, "No", FALSE, Z638)</f>
        <v>1</v>
      </c>
      <c r="AB638" s="100" t="b">
        <f>_xlfn.XLOOKUP(A638,'Patient Health Records'!A:A,'Patient Health Records'!K:K,"Not Found")</f>
        <v>0</v>
      </c>
      <c r="AC638" s="100" t="b" cm="1">
        <f t="array" ref="AC638">_xlfn.SWITCH(AB638, "Yes", TRUE, "No", FALSE, AB638)</f>
        <v>0</v>
      </c>
    </row>
    <row r="639" spans="1:29">
      <c r="A639" s="2" t="s">
        <v>1018</v>
      </c>
      <c r="B639" s="100" t="str">
        <f>_xlfn.XLOOKUP(A639,'Patient Demographics'!A639:A1638,'Patient Demographics'!H639:H1638,"Not Found")</f>
        <v>Adult</v>
      </c>
      <c r="C639" s="100" t="str">
        <f>_xlfn.XLOOKUP(A639,'Patient Demographics'!A639:A1638,'Patient Demographics'!L639:L1638,"Not Found")</f>
        <v>North</v>
      </c>
      <c r="D639" s="100" t="str">
        <f>_xlfn.XLOOKUP(A639,'Patient Demographics'!A:A,'Patient Demographics'!J:J,"Not Found")</f>
        <v>Punjab</v>
      </c>
      <c r="E639" s="100">
        <f>_xlfn.XLOOKUP(A639,'Billing Details'!A639:A1638,'Billing Details'!E639:E1638,"Not Found")</f>
        <v>12000</v>
      </c>
      <c r="F639" s="100">
        <f>_xlfn.XLOOKUP(A639,'Billing Details'!A639:A1638,'Billing Details'!M639:M1638,"Not Found")</f>
        <v>8131.7999999999993</v>
      </c>
      <c r="G639" s="100">
        <f>_xlfn.XLOOKUP(A639,'Patient Health Records'!A639:A1638,'Patient Health Records'!G639:G1638,"Not Found")</f>
        <v>89</v>
      </c>
      <c r="H639" s="17" t="str">
        <f>_xlfn.XLOOKUP(A639,'Patient Demographics'!A639:A1638,'Patient Demographics'!C639:C1638,"Not Found")</f>
        <v>Male</v>
      </c>
      <c r="I639" s="100" t="str">
        <f>_xlfn.XLOOKUP(A639,'Patient Health Records'!A639:A1638,'Patient Health Records'!B639:B1638,"Not Found")</f>
        <v>O-</v>
      </c>
      <c r="J639" s="100" t="b">
        <f>_xlfn.XLOOKUP(A639,'Patient Health Records'!A639:A1638,'Patient Health Records'!H639:H1638,"Not Found")</f>
        <v>1</v>
      </c>
      <c r="K639" s="100" t="b">
        <f>_xlfn.XLOOKUP(A639,'Patient Health Records'!A639:A1638,'Patient Health Records'!J639:J1638,"Not Found")</f>
        <v>0</v>
      </c>
      <c r="L639" s="100" t="b">
        <f>_xlfn.XLOOKUP(A639,'Billing Details'!A:A,'Billing Details'!K:K,"Not Found")</f>
        <v>1</v>
      </c>
      <c r="M639" s="100" t="str">
        <f>_xlfn.XLOOKUP(A639,'Patient Education'!A:A,'Patient Education'!B:B,"Not Found")</f>
        <v>Master's Degree</v>
      </c>
      <c r="N639" s="100" t="str">
        <f>_xlfn.XLOOKUP(A639,'Patient Education'!A:A,'Patient Education'!C:C,"None")</f>
        <v>Manager</v>
      </c>
      <c r="O639" s="100">
        <f>_xlfn.XLOOKUP(A639,'Patient Demographics'!A:A,'Patient Demographics'!I:I,"Not Found")</f>
        <v>2</v>
      </c>
      <c r="P639" s="100" t="str" cm="1">
        <f t="array" ref="P639">_xlfn.IFS(
 O639 &lt;= 2, "Very Low",
 O639 &lt;= 5, "Low",
 O639 &lt;= 10, "Lower-Middle",
 O639 &lt;= 25, "Middle",
 O639 &lt;= 50, "Upper-Middle",
 O639 &lt;= 100, "High",
 O639 &lt;= 200, "Very High",
 O639 &lt;= 400, "Ultra High"
)</f>
        <v>Very Low</v>
      </c>
      <c r="Q639" s="33">
        <f>_xlfn.XLOOKUP(A639,'Patient Health Records'!A:A,'Patient Health Records'!E:E,"Not Found")</f>
        <v>32.29786616344898</v>
      </c>
      <c r="R639" s="100" t="b">
        <f>_xlfn.XLOOKUP(A639,'Patient Health Records'!A639:A1638,'Patient Health Records'!T639:T1638,"Not Found")</f>
        <v>1</v>
      </c>
      <c r="S639" s="100" t="b" cm="1">
        <f t="array" ref="S639">_xlfn.SWITCH(R639, "Yes", TRUE, "No", FALSE, R639)</f>
        <v>1</v>
      </c>
      <c r="T639" s="100" t="str">
        <f>_xlfn.XLOOKUP(A639,'Patient Health Records'!A:A,'Patient Health Records'!V:V,"Not Found")</f>
        <v>Heart Attack</v>
      </c>
      <c r="U639" s="100" t="str">
        <f>_xlfn.XLOOKUP(A639,'Patient Health Records'!A:A,'Patient Health Records'!X:X,"Not Found")</f>
        <v>Critical</v>
      </c>
      <c r="V639" s="100" t="b">
        <f>_xlfn.XLOOKUP(A639,'Billing Details'!A:A,'Billing Details'!K:K,"Not Found")</f>
        <v>1</v>
      </c>
      <c r="W639" s="100" t="str">
        <f>_xlfn.XLOOKUP(A639,'Billing Details'!A:A,'Billing Details'!J:J,"Not Found")</f>
        <v>Blue Cross</v>
      </c>
      <c r="X639" s="100" t="b">
        <f>_xlfn.XLOOKUP(A639,'Patient Health Records'!A:A,'Patient Health Records'!P:P,"Not Found")</f>
        <v>1</v>
      </c>
      <c r="Y639" s="100" t="b" cm="1">
        <f t="array" ref="Y639">_xlfn.SWITCH(X639, "Yes", TRUE, "No", FALSE, X639)</f>
        <v>1</v>
      </c>
      <c r="Z639" s="100" t="b">
        <f>_xlfn.XLOOKUP(A639,'Patient Health Records'!A:A,'Patient Health Records'!T:T,"Not Found")</f>
        <v>1</v>
      </c>
      <c r="AA639" s="100" t="b" cm="1">
        <f t="array" ref="AA639">_xlfn.SWITCH(Z639, "Yes", TRUE, "No", FALSE, Z639)</f>
        <v>1</v>
      </c>
      <c r="AB639" s="100" t="b">
        <f>_xlfn.XLOOKUP(A639,'Patient Health Records'!A:A,'Patient Health Records'!K:K,"Not Found")</f>
        <v>0</v>
      </c>
      <c r="AC639" s="100" t="b" cm="1">
        <f t="array" ref="AC639">_xlfn.SWITCH(AB639, "Yes", TRUE, "No", FALSE, AB639)</f>
        <v>0</v>
      </c>
    </row>
    <row r="640" spans="1:29">
      <c r="A640" s="2" t="s">
        <v>1019</v>
      </c>
      <c r="B640" s="100" t="str">
        <f>_xlfn.XLOOKUP(A640,'Patient Demographics'!A640:A1639,'Patient Demographics'!H640:H1639,"Not Found")</f>
        <v>Middle-aged</v>
      </c>
      <c r="C640" s="100" t="str">
        <f>_xlfn.XLOOKUP(A640,'Patient Demographics'!A640:A1639,'Patient Demographics'!L640:L1639,"Not Found")</f>
        <v>North</v>
      </c>
      <c r="D640" s="100" t="str">
        <f>_xlfn.XLOOKUP(A640,'Patient Demographics'!A:A,'Patient Demographics'!J:J,"Not Found")</f>
        <v>Punjab</v>
      </c>
      <c r="E640" s="100">
        <f>_xlfn.XLOOKUP(A640,'Billing Details'!A640:A1639,'Billing Details'!E640:E1639,"Not Found")</f>
        <v>30000</v>
      </c>
      <c r="F640" s="100">
        <f>_xlfn.XLOOKUP(A640,'Billing Details'!A640:A1639,'Billing Details'!M640:M1639,"Not Found")</f>
        <v>16801.439999999999</v>
      </c>
      <c r="G640" s="100">
        <f>_xlfn.XLOOKUP(A640,'Patient Health Records'!A640:A1639,'Patient Health Records'!G640:G1639,"Not Found")</f>
        <v>86</v>
      </c>
      <c r="H640" s="17" t="str">
        <f>_xlfn.XLOOKUP(A640,'Patient Demographics'!A640:A1639,'Patient Demographics'!C640:C1639,"Not Found")</f>
        <v>Female</v>
      </c>
      <c r="I640" s="100" t="str">
        <f>_xlfn.XLOOKUP(A640,'Patient Health Records'!A640:A1639,'Patient Health Records'!B640:B1639,"Not Found")</f>
        <v>B-</v>
      </c>
      <c r="J640" s="100" t="b">
        <f>_xlfn.XLOOKUP(A640,'Patient Health Records'!A640:A1639,'Patient Health Records'!H640:H1639,"Not Found")</f>
        <v>0</v>
      </c>
      <c r="K640" s="100" t="b">
        <f>_xlfn.XLOOKUP(A640,'Patient Health Records'!A640:A1639,'Patient Health Records'!J640:J1639,"Not Found")</f>
        <v>0</v>
      </c>
      <c r="L640" s="100" t="b">
        <f>_xlfn.XLOOKUP(A640,'Billing Details'!A:A,'Billing Details'!K:K,"Not Found")</f>
        <v>1</v>
      </c>
      <c r="M640" s="100" t="str">
        <f>_xlfn.XLOOKUP(A640,'Patient Education'!A:A,'Patient Education'!B:B,"Not Found")</f>
        <v>Master's Degree</v>
      </c>
      <c r="N640" s="100" t="str">
        <f>_xlfn.XLOOKUP(A640,'Patient Education'!A:A,'Patient Education'!C:C,"None")</f>
        <v>Senior Executive</v>
      </c>
      <c r="O640" s="100">
        <f>_xlfn.XLOOKUP(A640,'Patient Demographics'!A:A,'Patient Demographics'!I:I,"Not Found")</f>
        <v>15</v>
      </c>
      <c r="P640" s="100" t="str" cm="1">
        <f t="array" ref="P640">_xlfn.IFS(
 O640 &lt;= 2, "Very Low",
 O640 &lt;= 5, "Low",
 O640 &lt;= 10, "Lower-Middle",
 O640 &lt;= 25, "Middle",
 O640 &lt;= 50, "Upper-Middle",
 O640 &lt;= 100, "High",
 O640 &lt;= 200, "Very High",
 O640 &lt;= 400, "Ultra High"
)</f>
        <v>Middle</v>
      </c>
      <c r="Q640" s="33">
        <f>_xlfn.XLOOKUP(A640,'Patient Health Records'!A:A,'Patient Health Records'!E:E,"Not Found")</f>
        <v>30.110990511536716</v>
      </c>
      <c r="R640" s="100" t="b">
        <f>_xlfn.XLOOKUP(A640,'Patient Health Records'!A640:A1639,'Patient Health Records'!T640:T1639,"Not Found")</f>
        <v>1</v>
      </c>
      <c r="S640" s="100" t="b" cm="1">
        <f t="array" ref="S640">_xlfn.SWITCH(R640, "Yes", TRUE, "No", FALSE, R640)</f>
        <v>1</v>
      </c>
      <c r="T640" s="100" t="str">
        <f>_xlfn.XLOOKUP(A640,'Patient Health Records'!A:A,'Patient Health Records'!V:V,"Not Found")</f>
        <v>Diabetes</v>
      </c>
      <c r="U640" s="100" t="str">
        <f>_xlfn.XLOOKUP(A640,'Patient Health Records'!A:A,'Patient Health Records'!X:X,"Not Found")</f>
        <v>Critical</v>
      </c>
      <c r="V640" s="100" t="b">
        <f>_xlfn.XLOOKUP(A640,'Billing Details'!A:A,'Billing Details'!K:K,"Not Found")</f>
        <v>1</v>
      </c>
      <c r="W640" s="100" t="str">
        <f>_xlfn.XLOOKUP(A640,'Billing Details'!A:A,'Billing Details'!J:J,"Not Found")</f>
        <v>Medicare</v>
      </c>
      <c r="X640" s="100" t="b">
        <f>_xlfn.XLOOKUP(A640,'Patient Health Records'!A:A,'Patient Health Records'!P:P,"Not Found")</f>
        <v>1</v>
      </c>
      <c r="Y640" s="100" t="b" cm="1">
        <f t="array" ref="Y640">_xlfn.SWITCH(X640, "Yes", TRUE, "No", FALSE, X640)</f>
        <v>1</v>
      </c>
      <c r="Z640" s="100" t="b">
        <f>_xlfn.XLOOKUP(A640,'Patient Health Records'!A:A,'Patient Health Records'!T:T,"Not Found")</f>
        <v>1</v>
      </c>
      <c r="AA640" s="100" t="b" cm="1">
        <f t="array" ref="AA640">_xlfn.SWITCH(Z640, "Yes", TRUE, "No", FALSE, Z640)</f>
        <v>1</v>
      </c>
      <c r="AB640" s="100" t="b">
        <f>_xlfn.XLOOKUP(A640,'Patient Health Records'!A:A,'Patient Health Records'!K:K,"Not Found")</f>
        <v>1</v>
      </c>
      <c r="AC640" s="100" t="b" cm="1">
        <f t="array" ref="AC640">_xlfn.SWITCH(AB640, "Yes", TRUE, "No", FALSE, AB640)</f>
        <v>1</v>
      </c>
    </row>
    <row r="641" spans="1:29">
      <c r="A641" s="2" t="s">
        <v>1021</v>
      </c>
      <c r="B641" s="100" t="str">
        <f>_xlfn.XLOOKUP(A641,'Patient Demographics'!A641:A1640,'Patient Demographics'!H641:H1640,"Not Found")</f>
        <v>Middle-aged</v>
      </c>
      <c r="C641" s="100" t="str">
        <f>_xlfn.XLOOKUP(A641,'Patient Demographics'!A641:A1640,'Patient Demographics'!L641:L1640,"Not Found")</f>
        <v>North</v>
      </c>
      <c r="D641" s="100" t="str">
        <f>_xlfn.XLOOKUP(A641,'Patient Demographics'!A:A,'Patient Demographics'!J:J,"Not Found")</f>
        <v>Uttar Pradesh</v>
      </c>
      <c r="E641" s="100">
        <f>_xlfn.XLOOKUP(A641,'Billing Details'!A641:A1640,'Billing Details'!E641:E1640,"Not Found")</f>
        <v>18000</v>
      </c>
      <c r="F641" s="100">
        <f>_xlfn.XLOOKUP(A641,'Billing Details'!A641:A1640,'Billing Details'!M641:M1640,"Not Found")</f>
        <v>0</v>
      </c>
      <c r="G641" s="100">
        <f>_xlfn.XLOOKUP(A641,'Patient Health Records'!A641:A1640,'Patient Health Records'!G641:G1640,"Not Found")</f>
        <v>72.900000000000006</v>
      </c>
      <c r="H641" s="17" t="str">
        <f>_xlfn.XLOOKUP(A641,'Patient Demographics'!A641:A1640,'Patient Demographics'!C641:C1640,"Not Found")</f>
        <v>Male</v>
      </c>
      <c r="I641" s="100" t="str">
        <f>_xlfn.XLOOKUP(A641,'Patient Health Records'!A641:A1640,'Patient Health Records'!B641:B1640,"Not Found")</f>
        <v>A-</v>
      </c>
      <c r="J641" s="100" t="b">
        <f>_xlfn.XLOOKUP(A641,'Patient Health Records'!A641:A1640,'Patient Health Records'!H641:H1640,"Not Found")</f>
        <v>1</v>
      </c>
      <c r="K641" s="100" t="b">
        <f>_xlfn.XLOOKUP(A641,'Patient Health Records'!A641:A1640,'Patient Health Records'!J641:J1640,"Not Found")</f>
        <v>0</v>
      </c>
      <c r="L641" s="100" t="b">
        <f>_xlfn.XLOOKUP(A641,'Billing Details'!A:A,'Billing Details'!K:K,"Not Found")</f>
        <v>0</v>
      </c>
      <c r="M641" s="100" t="str">
        <f>_xlfn.XLOOKUP(A641,'Patient Education'!A:A,'Patient Education'!B:B,"Not Found")</f>
        <v>Post-graduate</v>
      </c>
      <c r="N641" s="100" t="str">
        <f>_xlfn.XLOOKUP(A641,'Patient Education'!A:A,'Patient Education'!C:C,"None")</f>
        <v>Scientist</v>
      </c>
      <c r="O641" s="100">
        <f>_xlfn.XLOOKUP(A641,'Patient Demographics'!A:A,'Patient Demographics'!I:I,"Not Found")</f>
        <v>1</v>
      </c>
      <c r="P641" s="100" t="str" cm="1">
        <f t="array" ref="P641">_xlfn.IFS(
 O641 &lt;= 2, "Very Low",
 O641 &lt;= 5, "Low",
 O641 &lt;= 10, "Lower-Middle",
 O641 &lt;= 25, "Middle",
 O641 &lt;= 50, "Upper-Middle",
 O641 &lt;= 100, "High",
 O641 &lt;= 200, "Very High",
 O641 &lt;= 400, "Ultra High"
)</f>
        <v>Very Low</v>
      </c>
      <c r="Q641" s="33">
        <f>_xlfn.XLOOKUP(A641,'Patient Health Records'!A:A,'Patient Health Records'!E:E,"Not Found")</f>
        <v>28.123914972416188</v>
      </c>
      <c r="R641" s="100" t="b">
        <f>_xlfn.XLOOKUP(A641,'Patient Health Records'!A641:A1640,'Patient Health Records'!T641:T1640,"Not Found")</f>
        <v>1</v>
      </c>
      <c r="S641" s="100" t="b" cm="1">
        <f t="array" ref="S641">_xlfn.SWITCH(R641, "Yes", TRUE, "No", FALSE, R641)</f>
        <v>1</v>
      </c>
      <c r="T641" s="100" t="str">
        <f>_xlfn.XLOOKUP(A641,'Patient Health Records'!A:A,'Patient Health Records'!V:V,"Not Found")</f>
        <v>Respiratory Infection</v>
      </c>
      <c r="U641" s="100" t="str">
        <f>_xlfn.XLOOKUP(A641,'Patient Health Records'!A:A,'Patient Health Records'!X:X,"Not Found")</f>
        <v>Critical</v>
      </c>
      <c r="V641" s="100" t="b">
        <f>_xlfn.XLOOKUP(A641,'Billing Details'!A:A,'Billing Details'!K:K,"Not Found")</f>
        <v>0</v>
      </c>
      <c r="W641" s="100">
        <f>_xlfn.XLOOKUP(A641,'Billing Details'!A:A,'Billing Details'!J:J,"Not Found")</f>
        <v>0</v>
      </c>
      <c r="X641" s="100" t="b">
        <f>_xlfn.XLOOKUP(A641,'Patient Health Records'!A:A,'Patient Health Records'!P:P,"Not Found")</f>
        <v>1</v>
      </c>
      <c r="Y641" s="100" t="b" cm="1">
        <f t="array" ref="Y641">_xlfn.SWITCH(X641, "Yes", TRUE, "No", FALSE, X641)</f>
        <v>1</v>
      </c>
      <c r="Z641" s="100" t="b">
        <f>_xlfn.XLOOKUP(A641,'Patient Health Records'!A:A,'Patient Health Records'!T:T,"Not Found")</f>
        <v>1</v>
      </c>
      <c r="AA641" s="100" t="b" cm="1">
        <f t="array" ref="AA641">_xlfn.SWITCH(Z641, "Yes", TRUE, "No", FALSE, Z641)</f>
        <v>1</v>
      </c>
      <c r="AB641" s="100" t="b">
        <f>_xlfn.XLOOKUP(A641,'Patient Health Records'!A:A,'Patient Health Records'!K:K,"Not Found")</f>
        <v>1</v>
      </c>
      <c r="AC641" s="100" t="b" cm="1">
        <f t="array" ref="AC641">_xlfn.SWITCH(AB641, "Yes", TRUE, "No", FALSE, AB641)</f>
        <v>1</v>
      </c>
    </row>
    <row r="642" spans="1:29">
      <c r="A642" s="2" t="s">
        <v>1022</v>
      </c>
      <c r="B642" s="100" t="str">
        <f>_xlfn.XLOOKUP(A642,'Patient Demographics'!A642:A1641,'Patient Demographics'!H642:H1641,"Not Found")</f>
        <v>Adult</v>
      </c>
      <c r="C642" s="100" t="str">
        <f>_xlfn.XLOOKUP(A642,'Patient Demographics'!A642:A1641,'Patient Demographics'!L642:L1641,"Not Found")</f>
        <v>West</v>
      </c>
      <c r="D642" s="100" t="str">
        <f>_xlfn.XLOOKUP(A642,'Patient Demographics'!A:A,'Patient Demographics'!J:J,"Not Found")</f>
        <v>Maharashtra</v>
      </c>
      <c r="E642" s="100">
        <f>_xlfn.XLOOKUP(A642,'Billing Details'!A642:A1641,'Billing Details'!E642:E1641,"Not Found")</f>
        <v>250000</v>
      </c>
      <c r="F642" s="100">
        <f>_xlfn.XLOOKUP(A642,'Billing Details'!A642:A1641,'Billing Details'!M642:M1641,"Not Found")</f>
        <v>144130.1</v>
      </c>
      <c r="G642" s="100">
        <f>_xlfn.XLOOKUP(A642,'Patient Health Records'!A642:A1641,'Patient Health Records'!G642:G1641,"Not Found")</f>
        <v>83.5</v>
      </c>
      <c r="H642" s="17" t="str">
        <f>_xlfn.XLOOKUP(A642,'Patient Demographics'!A642:A1641,'Patient Demographics'!C642:C1641,"Not Found")</f>
        <v>Female</v>
      </c>
      <c r="I642" s="100" t="str">
        <f>_xlfn.XLOOKUP(A642,'Patient Health Records'!A642:A1641,'Patient Health Records'!B642:B1641,"Not Found")</f>
        <v>B+</v>
      </c>
      <c r="J642" s="100" t="b">
        <f>_xlfn.XLOOKUP(A642,'Patient Health Records'!A642:A1641,'Patient Health Records'!H642:H1641,"Not Found")</f>
        <v>0</v>
      </c>
      <c r="K642" s="100" t="b">
        <f>_xlfn.XLOOKUP(A642,'Patient Health Records'!A642:A1641,'Patient Health Records'!J642:J1641,"Not Found")</f>
        <v>0</v>
      </c>
      <c r="L642" s="100" t="b">
        <f>_xlfn.XLOOKUP(A642,'Billing Details'!A:A,'Billing Details'!K:K,"Not Found")</f>
        <v>1</v>
      </c>
      <c r="M642" s="100" t="str">
        <f>_xlfn.XLOOKUP(A642,'Patient Education'!A:A,'Patient Education'!B:B,"Not Found")</f>
        <v>Master's Degree</v>
      </c>
      <c r="N642" s="100" t="str">
        <f>_xlfn.XLOOKUP(A642,'Patient Education'!A:A,'Patient Education'!C:C,"None")</f>
        <v>Manager</v>
      </c>
      <c r="O642" s="100">
        <f>_xlfn.XLOOKUP(A642,'Patient Demographics'!A:A,'Patient Demographics'!I:I,"Not Found")</f>
        <v>12</v>
      </c>
      <c r="P642" s="100" t="str" cm="1">
        <f t="array" ref="P642">_xlfn.IFS(
 O642 &lt;= 2, "Very Low",
 O642 &lt;= 5, "Low",
 O642 &lt;= 10, "Lower-Middle",
 O642 &lt;= 25, "Middle",
 O642 &lt;= 50, "Upper-Middle",
 O642 &lt;= 100, "High",
 O642 &lt;= 200, "Very High",
 O642 &lt;= 400, "Ultra High"
)</f>
        <v>Middle</v>
      </c>
      <c r="Q642" s="33">
        <f>_xlfn.XLOOKUP(A642,'Patient Health Records'!A:A,'Patient Health Records'!E:E,"Not Found")</f>
        <v>28.555794945453304</v>
      </c>
      <c r="R642" s="100" t="b">
        <f>_xlfn.XLOOKUP(A642,'Patient Health Records'!A642:A1641,'Patient Health Records'!T642:T1641,"Not Found")</f>
        <v>1</v>
      </c>
      <c r="S642" s="100" t="b" cm="1">
        <f t="array" ref="S642">_xlfn.SWITCH(R642, "Yes", TRUE, "No", FALSE, R642)</f>
        <v>1</v>
      </c>
      <c r="T642" s="100" t="str">
        <f>_xlfn.XLOOKUP(A642,'Patient Health Records'!A:A,'Patient Health Records'!V:V,"Not Found")</f>
        <v>Prostate Cancer</v>
      </c>
      <c r="U642" s="100" t="str">
        <f>_xlfn.XLOOKUP(A642,'Patient Health Records'!A:A,'Patient Health Records'!X:X,"Not Found")</f>
        <v>Recovered</v>
      </c>
      <c r="V642" s="100" t="b">
        <f>_xlfn.XLOOKUP(A642,'Billing Details'!A:A,'Billing Details'!K:K,"Not Found")</f>
        <v>1</v>
      </c>
      <c r="W642" s="100" t="str">
        <f>_xlfn.XLOOKUP(A642,'Billing Details'!A:A,'Billing Details'!J:J,"Not Found")</f>
        <v>Cigna</v>
      </c>
      <c r="X642" s="100" t="b">
        <f>_xlfn.XLOOKUP(A642,'Patient Health Records'!A:A,'Patient Health Records'!P:P,"Not Found")</f>
        <v>1</v>
      </c>
      <c r="Y642" s="100" t="b" cm="1">
        <f t="array" ref="Y642">_xlfn.SWITCH(X642, "Yes", TRUE, "No", FALSE, X642)</f>
        <v>1</v>
      </c>
      <c r="Z642" s="100" t="b">
        <f>_xlfn.XLOOKUP(A642,'Patient Health Records'!A:A,'Patient Health Records'!T:T,"Not Found")</f>
        <v>1</v>
      </c>
      <c r="AA642" s="100" t="b" cm="1">
        <f t="array" ref="AA642">_xlfn.SWITCH(Z642, "Yes", TRUE, "No", FALSE, Z642)</f>
        <v>1</v>
      </c>
      <c r="AB642" s="100" t="b">
        <f>_xlfn.XLOOKUP(A642,'Patient Health Records'!A:A,'Patient Health Records'!K:K,"Not Found")</f>
        <v>1</v>
      </c>
      <c r="AC642" s="100" t="b" cm="1">
        <f t="array" ref="AC642">_xlfn.SWITCH(AB642, "Yes", TRUE, "No", FALSE, AB642)</f>
        <v>1</v>
      </c>
    </row>
    <row r="643" spans="1:29">
      <c r="A643" s="2" t="s">
        <v>1024</v>
      </c>
      <c r="B643" s="100" t="str">
        <f>_xlfn.XLOOKUP(A643,'Patient Demographics'!A643:A1642,'Patient Demographics'!H643:H1642,"Not Found")</f>
        <v>Middle-aged</v>
      </c>
      <c r="C643" s="100" t="str">
        <f>_xlfn.XLOOKUP(A643,'Patient Demographics'!A643:A1642,'Patient Demographics'!L643:L1642,"Not Found")</f>
        <v>South</v>
      </c>
      <c r="D643" s="100" t="str">
        <f>_xlfn.XLOOKUP(A643,'Patient Demographics'!A:A,'Patient Demographics'!J:J,"Not Found")</f>
        <v>Karnataka</v>
      </c>
      <c r="E643" s="100">
        <f>_xlfn.XLOOKUP(A643,'Billing Details'!A643:A1642,'Billing Details'!E643:E1642,"Not Found")</f>
        <v>16000</v>
      </c>
      <c r="F643" s="100">
        <f>_xlfn.XLOOKUP(A643,'Billing Details'!A643:A1642,'Billing Details'!M643:M1642,"Not Found")</f>
        <v>10594.86</v>
      </c>
      <c r="G643" s="100">
        <f>_xlfn.XLOOKUP(A643,'Patient Health Records'!A643:A1642,'Patient Health Records'!G643:G1642,"Not Found")</f>
        <v>95.3</v>
      </c>
      <c r="H643" s="17" t="str">
        <f>_xlfn.XLOOKUP(A643,'Patient Demographics'!A643:A1642,'Patient Demographics'!C643:C1642,"Not Found")</f>
        <v>Male</v>
      </c>
      <c r="I643" s="100" t="str">
        <f>_xlfn.XLOOKUP(A643,'Patient Health Records'!A643:A1642,'Patient Health Records'!B643:B1642,"Not Found")</f>
        <v>O-</v>
      </c>
      <c r="J643" s="100" t="b">
        <f>_xlfn.XLOOKUP(A643,'Patient Health Records'!A643:A1642,'Patient Health Records'!H643:H1642,"Not Found")</f>
        <v>0</v>
      </c>
      <c r="K643" s="100" t="b">
        <f>_xlfn.XLOOKUP(A643,'Patient Health Records'!A643:A1642,'Patient Health Records'!J643:J1642,"Not Found")</f>
        <v>0</v>
      </c>
      <c r="L643" s="100" t="b">
        <f>_xlfn.XLOOKUP(A643,'Billing Details'!A:A,'Billing Details'!K:K,"Not Found")</f>
        <v>1</v>
      </c>
      <c r="M643" s="100" t="str">
        <f>_xlfn.XLOOKUP(A643,'Patient Education'!A:A,'Patient Education'!B:B,"Not Found")</f>
        <v>Uneducated</v>
      </c>
      <c r="N643" s="100" t="str">
        <f>_xlfn.XLOOKUP(A643,'Patient Education'!A:A,'Patient Education'!C:C,"None")</f>
        <v>Labourer</v>
      </c>
      <c r="O643" s="100">
        <f>_xlfn.XLOOKUP(A643,'Patient Demographics'!A:A,'Patient Demographics'!I:I,"Not Found")</f>
        <v>5</v>
      </c>
      <c r="P643" s="100" t="str" cm="1">
        <f t="array" ref="P643">_xlfn.IFS(
 O643 &lt;= 2, "Very Low",
 O643 &lt;= 5, "Low",
 O643 &lt;= 10, "Lower-Middle",
 O643 &lt;= 25, "Middle",
 O643 &lt;= 50, "Upper-Middle",
 O643 &lt;= 100, "High",
 O643 &lt;= 200, "Very High",
 O643 &lt;= 400, "Ultra High"
)</f>
        <v>Low</v>
      </c>
      <c r="Q643" s="33">
        <f>_xlfn.XLOOKUP(A643,'Patient Health Records'!A:A,'Patient Health Records'!E:E,"Not Found")</f>
        <v>34.171178600882065</v>
      </c>
      <c r="R643" s="100" t="b">
        <f>_xlfn.XLOOKUP(A643,'Patient Health Records'!A643:A1642,'Patient Health Records'!T643:T1642,"Not Found")</f>
        <v>1</v>
      </c>
      <c r="S643" s="100" t="b" cm="1">
        <f t="array" ref="S643">_xlfn.SWITCH(R643, "Yes", TRUE, "No", FALSE, R643)</f>
        <v>1</v>
      </c>
      <c r="T643" s="100" t="str">
        <f>_xlfn.XLOOKUP(A643,'Patient Health Records'!A:A,'Patient Health Records'!V:V,"Not Found")</f>
        <v>Childbirth</v>
      </c>
      <c r="U643" s="100" t="str">
        <f>_xlfn.XLOOKUP(A643,'Patient Health Records'!A:A,'Patient Health Records'!X:X,"Not Found")</f>
        <v>Ongoing Treatment</v>
      </c>
      <c r="V643" s="100" t="b">
        <f>_xlfn.XLOOKUP(A643,'Billing Details'!A:A,'Billing Details'!K:K,"Not Found")</f>
        <v>1</v>
      </c>
      <c r="W643" s="100" t="str">
        <f>_xlfn.XLOOKUP(A643,'Billing Details'!A:A,'Billing Details'!J:J,"Not Found")</f>
        <v>Blue Cross</v>
      </c>
      <c r="X643" s="100" t="b">
        <f>_xlfn.XLOOKUP(A643,'Patient Health Records'!A:A,'Patient Health Records'!P:P,"Not Found")</f>
        <v>0</v>
      </c>
      <c r="Y643" s="100" t="b" cm="1">
        <f t="array" ref="Y643">_xlfn.SWITCH(X643, "Yes", TRUE, "No", FALSE, X643)</f>
        <v>0</v>
      </c>
      <c r="Z643" s="100" t="b">
        <f>_xlfn.XLOOKUP(A643,'Patient Health Records'!A:A,'Patient Health Records'!T:T,"Not Found")</f>
        <v>1</v>
      </c>
      <c r="AA643" s="100" t="b" cm="1">
        <f t="array" ref="AA643">_xlfn.SWITCH(Z643, "Yes", TRUE, "No", FALSE, Z643)</f>
        <v>1</v>
      </c>
      <c r="AB643" s="100" t="b">
        <f>_xlfn.XLOOKUP(A643,'Patient Health Records'!A:A,'Patient Health Records'!K:K,"Not Found")</f>
        <v>0</v>
      </c>
      <c r="AC643" s="100" t="b" cm="1">
        <f t="array" ref="AC643">_xlfn.SWITCH(AB643, "Yes", TRUE, "No", FALSE, AB643)</f>
        <v>0</v>
      </c>
    </row>
    <row r="644" spans="1:29">
      <c r="A644" s="2" t="s">
        <v>1025</v>
      </c>
      <c r="B644" s="100" t="str">
        <f>_xlfn.XLOOKUP(A644,'Patient Demographics'!A644:A1643,'Patient Demographics'!H644:H1643,"Not Found")</f>
        <v>Middle-aged</v>
      </c>
      <c r="C644" s="100" t="str">
        <f>_xlfn.XLOOKUP(A644,'Patient Demographics'!A644:A1643,'Patient Demographics'!L644:L1643,"Not Found")</f>
        <v>North</v>
      </c>
      <c r="D644" s="100" t="str">
        <f>_xlfn.XLOOKUP(A644,'Patient Demographics'!A:A,'Patient Demographics'!J:J,"Not Found")</f>
        <v>Punjab</v>
      </c>
      <c r="E644" s="100">
        <f>_xlfn.XLOOKUP(A644,'Billing Details'!A644:A1643,'Billing Details'!E644:E1643,"Not Found")</f>
        <v>10000</v>
      </c>
      <c r="F644" s="100">
        <f>_xlfn.XLOOKUP(A644,'Billing Details'!A644:A1643,'Billing Details'!M644:M1643,"Not Found")</f>
        <v>0</v>
      </c>
      <c r="G644" s="100">
        <f>_xlfn.XLOOKUP(A644,'Patient Health Records'!A644:A1643,'Patient Health Records'!G644:G1643,"Not Found")</f>
        <v>72</v>
      </c>
      <c r="H644" s="17" t="str">
        <f>_xlfn.XLOOKUP(A644,'Patient Demographics'!A644:A1643,'Patient Demographics'!C644:C1643,"Not Found")</f>
        <v>Female</v>
      </c>
      <c r="I644" s="100" t="str">
        <f>_xlfn.XLOOKUP(A644,'Patient Health Records'!A644:A1643,'Patient Health Records'!B644:B1643,"Not Found")</f>
        <v>B+</v>
      </c>
      <c r="J644" s="100" t="b">
        <f>_xlfn.XLOOKUP(A644,'Patient Health Records'!A644:A1643,'Patient Health Records'!H644:H1643,"Not Found")</f>
        <v>0</v>
      </c>
      <c r="K644" s="100" t="b">
        <f>_xlfn.XLOOKUP(A644,'Patient Health Records'!A644:A1643,'Patient Health Records'!J644:J1643,"Not Found")</f>
        <v>1</v>
      </c>
      <c r="L644" s="100" t="b">
        <f>_xlfn.XLOOKUP(A644,'Billing Details'!A:A,'Billing Details'!K:K,"Not Found")</f>
        <v>0</v>
      </c>
      <c r="M644" s="100" t="str">
        <f>_xlfn.XLOOKUP(A644,'Patient Education'!A:A,'Patient Education'!B:B,"Not Found")</f>
        <v>Master's Degree</v>
      </c>
      <c r="N644" s="100" t="str">
        <f>_xlfn.XLOOKUP(A644,'Patient Education'!A:A,'Patient Education'!C:C,"None")</f>
        <v>Software Engineer</v>
      </c>
      <c r="O644" s="100">
        <f>_xlfn.XLOOKUP(A644,'Patient Demographics'!A:A,'Patient Demographics'!I:I,"Not Found")</f>
        <v>30</v>
      </c>
      <c r="P644" s="100" t="str" cm="1">
        <f t="array" ref="P644">_xlfn.IFS(
 O644 &lt;= 2, "Very Low",
 O644 &lt;= 5, "Low",
 O644 &lt;= 10, "Lower-Middle",
 O644 &lt;= 25, "Middle",
 O644 &lt;= 50, "Upper-Middle",
 O644 &lt;= 100, "High",
 O644 &lt;= 200, "Very High",
 O644 &lt;= 400, "Ultra High"
)</f>
        <v>Upper-Middle</v>
      </c>
      <c r="Q644" s="33">
        <f>_xlfn.XLOOKUP(A644,'Patient Health Records'!A:A,'Patient Health Records'!E:E,"Not Found")</f>
        <v>28.124999999999993</v>
      </c>
      <c r="R644" s="100" t="b">
        <f>_xlfn.XLOOKUP(A644,'Patient Health Records'!A644:A1643,'Patient Health Records'!T644:T1643,"Not Found")</f>
        <v>1</v>
      </c>
      <c r="S644" s="100" t="b" cm="1">
        <f t="array" ref="S644">_xlfn.SWITCH(R644, "Yes", TRUE, "No", FALSE, R644)</f>
        <v>1</v>
      </c>
      <c r="T644" s="100" t="str">
        <f>_xlfn.XLOOKUP(A644,'Patient Health Records'!A:A,'Patient Health Records'!V:V,"Not Found")</f>
        <v>Prostate Cancer</v>
      </c>
      <c r="U644" s="100" t="str">
        <f>_xlfn.XLOOKUP(A644,'Patient Health Records'!A:A,'Patient Health Records'!X:X,"Not Found")</f>
        <v>Ongoing Treatment</v>
      </c>
      <c r="V644" s="100" t="b">
        <f>_xlfn.XLOOKUP(A644,'Billing Details'!A:A,'Billing Details'!K:K,"Not Found")</f>
        <v>0</v>
      </c>
      <c r="W644" s="100">
        <f>_xlfn.XLOOKUP(A644,'Billing Details'!A:A,'Billing Details'!J:J,"Not Found")</f>
        <v>0</v>
      </c>
      <c r="X644" s="100" t="b">
        <f>_xlfn.XLOOKUP(A644,'Patient Health Records'!A:A,'Patient Health Records'!P:P,"Not Found")</f>
        <v>1</v>
      </c>
      <c r="Y644" s="100" t="b" cm="1">
        <f t="array" ref="Y644">_xlfn.SWITCH(X644, "Yes", TRUE, "No", FALSE, X644)</f>
        <v>1</v>
      </c>
      <c r="Z644" s="100" t="b">
        <f>_xlfn.XLOOKUP(A644,'Patient Health Records'!A:A,'Patient Health Records'!T:T,"Not Found")</f>
        <v>1</v>
      </c>
      <c r="AA644" s="100" t="b" cm="1">
        <f t="array" ref="AA644">_xlfn.SWITCH(Z644, "Yes", TRUE, "No", FALSE, Z644)</f>
        <v>1</v>
      </c>
      <c r="AB644" s="100" t="b">
        <f>_xlfn.XLOOKUP(A644,'Patient Health Records'!A:A,'Patient Health Records'!K:K,"Not Found")</f>
        <v>1</v>
      </c>
      <c r="AC644" s="100" t="b" cm="1">
        <f t="array" ref="AC644">_xlfn.SWITCH(AB644, "Yes", TRUE, "No", FALSE, AB644)</f>
        <v>1</v>
      </c>
    </row>
    <row r="645" spans="1:29">
      <c r="A645" s="2" t="s">
        <v>1026</v>
      </c>
      <c r="B645" s="100" t="str">
        <f>_xlfn.XLOOKUP(A645,'Patient Demographics'!A645:A1644,'Patient Demographics'!H645:H1644,"Not Found")</f>
        <v>Middle-aged</v>
      </c>
      <c r="C645" s="100" t="str">
        <f>_xlfn.XLOOKUP(A645,'Patient Demographics'!A645:A1644,'Patient Demographics'!L645:L1644,"Not Found")</f>
        <v>North</v>
      </c>
      <c r="D645" s="100" t="str">
        <f>_xlfn.XLOOKUP(A645,'Patient Demographics'!A:A,'Patient Demographics'!J:J,"Not Found")</f>
        <v>Uttar Pradesh</v>
      </c>
      <c r="E645" s="100">
        <f>_xlfn.XLOOKUP(A645,'Billing Details'!A645:A1644,'Billing Details'!E645:E1644,"Not Found")</f>
        <v>200000</v>
      </c>
      <c r="F645" s="100">
        <f>_xlfn.XLOOKUP(A645,'Billing Details'!A645:A1644,'Billing Details'!M645:M1644,"Not Found")</f>
        <v>0</v>
      </c>
      <c r="G645" s="100">
        <f>_xlfn.XLOOKUP(A645,'Patient Health Records'!A645:A1644,'Patient Health Records'!G645:G1644,"Not Found")</f>
        <v>72.7</v>
      </c>
      <c r="H645" s="17" t="str">
        <f>_xlfn.XLOOKUP(A645,'Patient Demographics'!A645:A1644,'Patient Demographics'!C645:C1644,"Not Found")</f>
        <v>Male</v>
      </c>
      <c r="I645" s="100" t="str">
        <f>_xlfn.XLOOKUP(A645,'Patient Health Records'!A645:A1644,'Patient Health Records'!B645:B1644,"Not Found")</f>
        <v>A+</v>
      </c>
      <c r="J645" s="100" t="b">
        <f>_xlfn.XLOOKUP(A645,'Patient Health Records'!A645:A1644,'Patient Health Records'!H645:H1644,"Not Found")</f>
        <v>1</v>
      </c>
      <c r="K645" s="100" t="b">
        <f>_xlfn.XLOOKUP(A645,'Patient Health Records'!A645:A1644,'Patient Health Records'!J645:J1644,"Not Found")</f>
        <v>0</v>
      </c>
      <c r="L645" s="100" t="b">
        <f>_xlfn.XLOOKUP(A645,'Billing Details'!A:A,'Billing Details'!K:K,"Not Found")</f>
        <v>0</v>
      </c>
      <c r="M645" s="100" t="str">
        <f>_xlfn.XLOOKUP(A645,'Patient Education'!A:A,'Patient Education'!B:B,"Not Found")</f>
        <v>Master's Degree</v>
      </c>
      <c r="N645" s="100" t="str">
        <f>_xlfn.XLOOKUP(A645,'Patient Education'!A:A,'Patient Education'!C:C,"None")</f>
        <v>Doctor</v>
      </c>
      <c r="O645" s="100">
        <f>_xlfn.XLOOKUP(A645,'Patient Demographics'!A:A,'Patient Demographics'!I:I,"Not Found")</f>
        <v>0.5</v>
      </c>
      <c r="P645" s="100" t="str" cm="1">
        <f t="array" ref="P645">_xlfn.IFS(
 O645 &lt;= 2, "Very Low",
 O645 &lt;= 5, "Low",
 O645 &lt;= 10, "Lower-Middle",
 O645 &lt;= 25, "Middle",
 O645 &lt;= 50, "Upper-Middle",
 O645 &lt;= 100, "High",
 O645 &lt;= 200, "Very High",
 O645 &lt;= 400, "Ultra High"
)</f>
        <v>Very Low</v>
      </c>
      <c r="Q645" s="33">
        <f>_xlfn.XLOOKUP(A645,'Patient Health Records'!A:A,'Patient Health Records'!E:E,"Not Found")</f>
        <v>29.494097123615564</v>
      </c>
      <c r="R645" s="100" t="b">
        <f>_xlfn.XLOOKUP(A645,'Patient Health Records'!A645:A1644,'Patient Health Records'!T645:T1644,"Not Found")</f>
        <v>1</v>
      </c>
      <c r="S645" s="100" t="b" cm="1">
        <f t="array" ref="S645">_xlfn.SWITCH(R645, "Yes", TRUE, "No", FALSE, R645)</f>
        <v>1</v>
      </c>
      <c r="T645" s="100" t="str">
        <f>_xlfn.XLOOKUP(A645,'Patient Health Records'!A:A,'Patient Health Records'!V:V,"Not Found")</f>
        <v>Respiratory Infection</v>
      </c>
      <c r="U645" s="100" t="str">
        <f>_xlfn.XLOOKUP(A645,'Patient Health Records'!A:A,'Patient Health Records'!X:X,"Not Found")</f>
        <v>Critical</v>
      </c>
      <c r="V645" s="100" t="b">
        <f>_xlfn.XLOOKUP(A645,'Billing Details'!A:A,'Billing Details'!K:K,"Not Found")</f>
        <v>0</v>
      </c>
      <c r="W645" s="100">
        <f>_xlfn.XLOOKUP(A645,'Billing Details'!A:A,'Billing Details'!J:J,"Not Found")</f>
        <v>0</v>
      </c>
      <c r="X645" s="100" t="b">
        <f>_xlfn.XLOOKUP(A645,'Patient Health Records'!A:A,'Patient Health Records'!P:P,"Not Found")</f>
        <v>1</v>
      </c>
      <c r="Y645" s="100" t="b" cm="1">
        <f t="array" ref="Y645">_xlfn.SWITCH(X645, "Yes", TRUE, "No", FALSE, X645)</f>
        <v>1</v>
      </c>
      <c r="Z645" s="100" t="b">
        <f>_xlfn.XLOOKUP(A645,'Patient Health Records'!A:A,'Patient Health Records'!T:T,"Not Found")</f>
        <v>1</v>
      </c>
      <c r="AA645" s="100" t="b" cm="1">
        <f t="array" ref="AA645">_xlfn.SWITCH(Z645, "Yes", TRUE, "No", FALSE, Z645)</f>
        <v>1</v>
      </c>
      <c r="AB645" s="100" t="b">
        <f>_xlfn.XLOOKUP(A645,'Patient Health Records'!A:A,'Patient Health Records'!K:K,"Not Found")</f>
        <v>1</v>
      </c>
      <c r="AC645" s="100" t="b" cm="1">
        <f t="array" ref="AC645">_xlfn.SWITCH(AB645, "Yes", TRUE, "No", FALSE, AB645)</f>
        <v>1</v>
      </c>
    </row>
    <row r="646" spans="1:29">
      <c r="A646" s="2" t="s">
        <v>1027</v>
      </c>
      <c r="B646" s="100" t="str">
        <f>_xlfn.XLOOKUP(A646,'Patient Demographics'!A646:A1645,'Patient Demographics'!H646:H1645,"Not Found")</f>
        <v>Adult</v>
      </c>
      <c r="C646" s="100" t="str">
        <f>_xlfn.XLOOKUP(A646,'Patient Demographics'!A646:A1645,'Patient Demographics'!L646:L1645,"Not Found")</f>
        <v>South</v>
      </c>
      <c r="D646" s="100" t="str">
        <f>_xlfn.XLOOKUP(A646,'Patient Demographics'!A:A,'Patient Demographics'!J:J,"Not Found")</f>
        <v>Tamil Nadu</v>
      </c>
      <c r="E646" s="100">
        <f>_xlfn.XLOOKUP(A646,'Billing Details'!A646:A1645,'Billing Details'!E646:E1645,"Not Found")</f>
        <v>45000</v>
      </c>
      <c r="F646" s="100">
        <f>_xlfn.XLOOKUP(A646,'Billing Details'!A646:A1645,'Billing Details'!M646:M1645,"Not Found")</f>
        <v>30544.590000000004</v>
      </c>
      <c r="G646" s="100">
        <f>_xlfn.XLOOKUP(A646,'Patient Health Records'!A646:A1645,'Patient Health Records'!G646:G1645,"Not Found")</f>
        <v>81.900000000000006</v>
      </c>
      <c r="H646" s="17" t="str">
        <f>_xlfn.XLOOKUP(A646,'Patient Demographics'!A646:A1645,'Patient Demographics'!C646:C1645,"Not Found")</f>
        <v>Male</v>
      </c>
      <c r="I646" s="100" t="str">
        <f>_xlfn.XLOOKUP(A646,'Patient Health Records'!A646:A1645,'Patient Health Records'!B646:B1645,"Not Found")</f>
        <v>B-</v>
      </c>
      <c r="J646" s="100" t="b">
        <f>_xlfn.XLOOKUP(A646,'Patient Health Records'!A646:A1645,'Patient Health Records'!H646:H1645,"Not Found")</f>
        <v>1</v>
      </c>
      <c r="K646" s="100" t="b">
        <f>_xlfn.XLOOKUP(A646,'Patient Health Records'!A646:A1645,'Patient Health Records'!J646:J1645,"Not Found")</f>
        <v>0</v>
      </c>
      <c r="L646" s="100" t="b">
        <f>_xlfn.XLOOKUP(A646,'Billing Details'!A:A,'Billing Details'!K:K,"Not Found")</f>
        <v>1</v>
      </c>
      <c r="M646" s="100" t="str">
        <f>_xlfn.XLOOKUP(A646,'Patient Education'!A:A,'Patient Education'!B:B,"Not Found")</f>
        <v>School</v>
      </c>
      <c r="N646" s="100" t="str">
        <f>_xlfn.XLOOKUP(A646,'Patient Education'!A:A,'Patient Education'!C:C,"None")</f>
        <v>Retail Worker</v>
      </c>
      <c r="O646" s="100">
        <f>_xlfn.XLOOKUP(A646,'Patient Demographics'!A:A,'Patient Demographics'!I:I,"Not Found")</f>
        <v>400</v>
      </c>
      <c r="P646" s="100" t="str" cm="1">
        <f t="array" ref="P646">_xlfn.IFS(
 O646 &lt;= 2, "Very Low",
 O646 &lt;= 5, "Low",
 O646 &lt;= 10, "Lower-Middle",
 O646 &lt;= 25, "Middle",
 O646 &lt;= 50, "Upper-Middle",
 O646 &lt;= 100, "High",
 O646 &lt;= 200, "Very High",
 O646 &lt;= 400, "Ultra High"
)</f>
        <v>Ultra High</v>
      </c>
      <c r="Q646" s="33">
        <f>_xlfn.XLOOKUP(A646,'Patient Health Records'!A:A,'Patient Health Records'!E:E,"Not Found")</f>
        <v>30.450624628197509</v>
      </c>
      <c r="R646" s="100" t="b">
        <f>_xlfn.XLOOKUP(A646,'Patient Health Records'!A646:A1645,'Patient Health Records'!T646:T1645,"Not Found")</f>
        <v>1</v>
      </c>
      <c r="S646" s="100" t="b" cm="1">
        <f t="array" ref="S646">_xlfn.SWITCH(R646, "Yes", TRUE, "No", FALSE, R646)</f>
        <v>1</v>
      </c>
      <c r="T646" s="100" t="str">
        <f>_xlfn.XLOOKUP(A646,'Patient Health Records'!A:A,'Patient Health Records'!V:V,"Not Found")</f>
        <v>Heart Attack</v>
      </c>
      <c r="U646" s="100" t="str">
        <f>_xlfn.XLOOKUP(A646,'Patient Health Records'!A:A,'Patient Health Records'!X:X,"Not Found")</f>
        <v>Critical</v>
      </c>
      <c r="V646" s="100" t="b">
        <f>_xlfn.XLOOKUP(A646,'Billing Details'!A:A,'Billing Details'!K:K,"Not Found")</f>
        <v>1</v>
      </c>
      <c r="W646" s="100" t="str">
        <f>_xlfn.XLOOKUP(A646,'Billing Details'!A:A,'Billing Details'!J:J,"Not Found")</f>
        <v>Cigna</v>
      </c>
      <c r="X646" s="100" t="b">
        <f>_xlfn.XLOOKUP(A646,'Patient Health Records'!A:A,'Patient Health Records'!P:P,"Not Found")</f>
        <v>1</v>
      </c>
      <c r="Y646" s="100" t="b" cm="1">
        <f t="array" ref="Y646">_xlfn.SWITCH(X646, "Yes", TRUE, "No", FALSE, X646)</f>
        <v>1</v>
      </c>
      <c r="Z646" s="100" t="b">
        <f>_xlfn.XLOOKUP(A646,'Patient Health Records'!A:A,'Patient Health Records'!T:T,"Not Found")</f>
        <v>1</v>
      </c>
      <c r="AA646" s="100" t="b" cm="1">
        <f t="array" ref="AA646">_xlfn.SWITCH(Z646, "Yes", TRUE, "No", FALSE, Z646)</f>
        <v>1</v>
      </c>
      <c r="AB646" s="100" t="b">
        <f>_xlfn.XLOOKUP(A646,'Patient Health Records'!A:A,'Patient Health Records'!K:K,"Not Found")</f>
        <v>0</v>
      </c>
      <c r="AC646" s="100" t="b" cm="1">
        <f t="array" ref="AC646">_xlfn.SWITCH(AB646, "Yes", TRUE, "No", FALSE, AB646)</f>
        <v>0</v>
      </c>
    </row>
    <row r="647" spans="1:29">
      <c r="A647" s="2" t="s">
        <v>1028</v>
      </c>
      <c r="B647" s="100" t="str">
        <f>_xlfn.XLOOKUP(A647,'Patient Demographics'!A647:A1646,'Patient Demographics'!H647:H1646,"Not Found")</f>
        <v>Middle-aged</v>
      </c>
      <c r="C647" s="100" t="str">
        <f>_xlfn.XLOOKUP(A647,'Patient Demographics'!A647:A1646,'Patient Demographics'!L647:L1646,"Not Found")</f>
        <v>West</v>
      </c>
      <c r="D647" s="100" t="str">
        <f>_xlfn.XLOOKUP(A647,'Patient Demographics'!A:A,'Patient Demographics'!J:J,"Not Found")</f>
        <v>Gujarat</v>
      </c>
      <c r="E647" s="100">
        <f>_xlfn.XLOOKUP(A647,'Billing Details'!A647:A1646,'Billing Details'!E647:E1646,"Not Found")</f>
        <v>90000</v>
      </c>
      <c r="F647" s="100">
        <f>_xlfn.XLOOKUP(A647,'Billing Details'!A647:A1646,'Billing Details'!M647:M1646,"Not Found")</f>
        <v>48103.05</v>
      </c>
      <c r="G647" s="100">
        <f>_xlfn.XLOOKUP(A647,'Patient Health Records'!A647:A1646,'Patient Health Records'!G647:G1646,"Not Found")</f>
        <v>79.2</v>
      </c>
      <c r="H647" s="17" t="str">
        <f>_xlfn.XLOOKUP(A647,'Patient Demographics'!A647:A1646,'Patient Demographics'!C647:C1646,"Not Found")</f>
        <v>Female</v>
      </c>
      <c r="I647" s="100" t="str">
        <f>_xlfn.XLOOKUP(A647,'Patient Health Records'!A647:A1646,'Patient Health Records'!B647:B1646,"Not Found")</f>
        <v>B+</v>
      </c>
      <c r="J647" s="100" t="b">
        <f>_xlfn.XLOOKUP(A647,'Patient Health Records'!A647:A1646,'Patient Health Records'!H647:H1646,"Not Found")</f>
        <v>0</v>
      </c>
      <c r="K647" s="100" t="b">
        <f>_xlfn.XLOOKUP(A647,'Patient Health Records'!A647:A1646,'Patient Health Records'!J647:J1646,"Not Found")</f>
        <v>0</v>
      </c>
      <c r="L647" s="100" t="b">
        <f>_xlfn.XLOOKUP(A647,'Billing Details'!A:A,'Billing Details'!K:K,"Not Found")</f>
        <v>1</v>
      </c>
      <c r="M647" s="100" t="str">
        <f>_xlfn.XLOOKUP(A647,'Patient Education'!A:A,'Patient Education'!B:B,"Not Found")</f>
        <v>School</v>
      </c>
      <c r="N647" s="100" t="str">
        <f>_xlfn.XLOOKUP(A647,'Patient Education'!A:A,'Patient Education'!C:C,"None")</f>
        <v>Retail Worker</v>
      </c>
      <c r="O647" s="100">
        <f>_xlfn.XLOOKUP(A647,'Patient Demographics'!A:A,'Patient Demographics'!I:I,"Not Found")</f>
        <v>9</v>
      </c>
      <c r="P647" s="100" t="str" cm="1">
        <f t="array" ref="P647">_xlfn.IFS(
 O647 &lt;= 2, "Very Low",
 O647 &lt;= 5, "Low",
 O647 &lt;= 10, "Lower-Middle",
 O647 &lt;= 25, "Middle",
 O647 &lt;= 50, "Upper-Middle",
 O647 &lt;= 100, "High",
 O647 &lt;= 200, "Very High",
 O647 &lt;= 400, "Ultra High"
)</f>
        <v>Lower-Middle</v>
      </c>
      <c r="Q647" s="33">
        <f>_xlfn.XLOOKUP(A647,'Patient Health Records'!A:A,'Patient Health Records'!E:E,"Not Found")</f>
        <v>29.809176107493698</v>
      </c>
      <c r="R647" s="100" t="b">
        <f>_xlfn.XLOOKUP(A647,'Patient Health Records'!A647:A1646,'Patient Health Records'!T647:T1646,"Not Found")</f>
        <v>1</v>
      </c>
      <c r="S647" s="100" t="b" cm="1">
        <f t="array" ref="S647">_xlfn.SWITCH(R647, "Yes", TRUE, "No", FALSE, R647)</f>
        <v>1</v>
      </c>
      <c r="T647" s="100" t="str">
        <f>_xlfn.XLOOKUP(A647,'Patient Health Records'!A:A,'Patient Health Records'!V:V,"Not Found")</f>
        <v>Hypertension</v>
      </c>
      <c r="U647" s="100" t="str">
        <f>_xlfn.XLOOKUP(A647,'Patient Health Records'!A:A,'Patient Health Records'!X:X,"Not Found")</f>
        <v>Recovered</v>
      </c>
      <c r="V647" s="100" t="b">
        <f>_xlfn.XLOOKUP(A647,'Billing Details'!A:A,'Billing Details'!K:K,"Not Found")</f>
        <v>1</v>
      </c>
      <c r="W647" s="100" t="str">
        <f>_xlfn.XLOOKUP(A647,'Billing Details'!A:A,'Billing Details'!J:J,"Not Found")</f>
        <v>Blue Cross</v>
      </c>
      <c r="X647" s="100" t="b">
        <f>_xlfn.XLOOKUP(A647,'Patient Health Records'!A:A,'Patient Health Records'!P:P,"Not Found")</f>
        <v>0</v>
      </c>
      <c r="Y647" s="100" t="b" cm="1">
        <f t="array" ref="Y647">_xlfn.SWITCH(X647, "Yes", TRUE, "No", FALSE, X647)</f>
        <v>0</v>
      </c>
      <c r="Z647" s="100" t="b">
        <f>_xlfn.XLOOKUP(A647,'Patient Health Records'!A:A,'Patient Health Records'!T:T,"Not Found")</f>
        <v>1</v>
      </c>
      <c r="AA647" s="100" t="b" cm="1">
        <f t="array" ref="AA647">_xlfn.SWITCH(Z647, "Yes", TRUE, "No", FALSE, Z647)</f>
        <v>1</v>
      </c>
      <c r="AB647" s="100" t="b">
        <f>_xlfn.XLOOKUP(A647,'Patient Health Records'!A:A,'Patient Health Records'!K:K,"Not Found")</f>
        <v>0</v>
      </c>
      <c r="AC647" s="100" t="b" cm="1">
        <f t="array" ref="AC647">_xlfn.SWITCH(AB647, "Yes", TRUE, "No", FALSE, AB647)</f>
        <v>0</v>
      </c>
    </row>
    <row r="648" spans="1:29">
      <c r="A648" s="2" t="s">
        <v>1029</v>
      </c>
      <c r="B648" s="100" t="str">
        <f>_xlfn.XLOOKUP(A648,'Patient Demographics'!A648:A1647,'Patient Demographics'!H648:H1647,"Not Found")</f>
        <v>Middle-aged</v>
      </c>
      <c r="C648" s="100" t="str">
        <f>_xlfn.XLOOKUP(A648,'Patient Demographics'!A648:A1647,'Patient Demographics'!L648:L1647,"Not Found")</f>
        <v>North</v>
      </c>
      <c r="D648" s="100" t="str">
        <f>_xlfn.XLOOKUP(A648,'Patient Demographics'!A:A,'Patient Demographics'!J:J,"Not Found")</f>
        <v>Uttar Pradesh</v>
      </c>
      <c r="E648" s="100">
        <f>_xlfn.XLOOKUP(A648,'Billing Details'!A648:A1647,'Billing Details'!E648:E1647,"Not Found")</f>
        <v>3000</v>
      </c>
      <c r="F648" s="100">
        <f>_xlfn.XLOOKUP(A648,'Billing Details'!A648:A1647,'Billing Details'!M648:M1647,"Not Found")</f>
        <v>2095.17</v>
      </c>
      <c r="G648" s="100">
        <f>_xlfn.XLOOKUP(A648,'Patient Health Records'!A648:A1647,'Patient Health Records'!G648:G1647,"Not Found")</f>
        <v>78.599999999999994</v>
      </c>
      <c r="H648" s="17" t="str">
        <f>_xlfn.XLOOKUP(A648,'Patient Demographics'!A648:A1647,'Patient Demographics'!C648:C1647,"Not Found")</f>
        <v>Female</v>
      </c>
      <c r="I648" s="100" t="str">
        <f>_xlfn.XLOOKUP(A648,'Patient Health Records'!A648:A1647,'Patient Health Records'!B648:B1647,"Not Found")</f>
        <v>O-</v>
      </c>
      <c r="J648" s="100" t="b">
        <f>_xlfn.XLOOKUP(A648,'Patient Health Records'!A648:A1647,'Patient Health Records'!H648:H1647,"Not Found")</f>
        <v>1</v>
      </c>
      <c r="K648" s="100" t="b">
        <f>_xlfn.XLOOKUP(A648,'Patient Health Records'!A648:A1647,'Patient Health Records'!J648:J1647,"Not Found")</f>
        <v>0</v>
      </c>
      <c r="L648" s="100" t="b">
        <f>_xlfn.XLOOKUP(A648,'Billing Details'!A:A,'Billing Details'!K:K,"Not Found")</f>
        <v>1</v>
      </c>
      <c r="M648" s="100" t="str">
        <f>_xlfn.XLOOKUP(A648,'Patient Education'!A:A,'Patient Education'!B:B,"Not Found")</f>
        <v>PhD</v>
      </c>
      <c r="N648" s="100" t="str">
        <f>_xlfn.XLOOKUP(A648,'Patient Education'!A:A,'Patient Education'!C:C,"None")</f>
        <v>Professor</v>
      </c>
      <c r="O648" s="100">
        <f>_xlfn.XLOOKUP(A648,'Patient Demographics'!A:A,'Patient Demographics'!I:I,"Not Found")</f>
        <v>2</v>
      </c>
      <c r="P648" s="100" t="str" cm="1">
        <f t="array" ref="P648">_xlfn.IFS(
 O648 &lt;= 2, "Very Low",
 O648 &lt;= 5, "Low",
 O648 &lt;= 10, "Lower-Middle",
 O648 &lt;= 25, "Middle",
 O648 &lt;= 50, "Upper-Middle",
 O648 &lt;= 100, "High",
 O648 &lt;= 200, "Very High",
 O648 &lt;= 400, "Ultra High"
)</f>
        <v>Very Low</v>
      </c>
      <c r="Q648" s="33">
        <f>_xlfn.XLOOKUP(A648,'Patient Health Records'!A:A,'Patient Health Records'!E:E,"Not Found")</f>
        <v>33.142186709394501</v>
      </c>
      <c r="R648" s="100" t="b">
        <f>_xlfn.XLOOKUP(A648,'Patient Health Records'!A648:A1647,'Patient Health Records'!T648:T1647,"Not Found")</f>
        <v>1</v>
      </c>
      <c r="S648" s="100" t="b" cm="1">
        <f t="array" ref="S648">_xlfn.SWITCH(R648, "Yes", TRUE, "No", FALSE, R648)</f>
        <v>1</v>
      </c>
      <c r="T648" s="100" t="str">
        <f>_xlfn.XLOOKUP(A648,'Patient Health Records'!A:A,'Patient Health Records'!V:V,"Not Found")</f>
        <v>Heart Attack</v>
      </c>
      <c r="U648" s="100" t="str">
        <f>_xlfn.XLOOKUP(A648,'Patient Health Records'!A:A,'Patient Health Records'!X:X,"Not Found")</f>
        <v>Ongoing Treatment</v>
      </c>
      <c r="V648" s="100" t="b">
        <f>_xlfn.XLOOKUP(A648,'Billing Details'!A:A,'Billing Details'!K:K,"Not Found")</f>
        <v>1</v>
      </c>
      <c r="W648" s="100" t="str">
        <f>_xlfn.XLOOKUP(A648,'Billing Details'!A:A,'Billing Details'!J:J,"Not Found")</f>
        <v>Aetna</v>
      </c>
      <c r="X648" s="100" t="b">
        <f>_xlfn.XLOOKUP(A648,'Patient Health Records'!A:A,'Patient Health Records'!P:P,"Not Found")</f>
        <v>1</v>
      </c>
      <c r="Y648" s="100" t="b" cm="1">
        <f t="array" ref="Y648">_xlfn.SWITCH(X648, "Yes", TRUE, "No", FALSE, X648)</f>
        <v>1</v>
      </c>
      <c r="Z648" s="100" t="b">
        <f>_xlfn.XLOOKUP(A648,'Patient Health Records'!A:A,'Patient Health Records'!T:T,"Not Found")</f>
        <v>1</v>
      </c>
      <c r="AA648" s="100" t="b" cm="1">
        <f t="array" ref="AA648">_xlfn.SWITCH(Z648, "Yes", TRUE, "No", FALSE, Z648)</f>
        <v>1</v>
      </c>
      <c r="AB648" s="100" t="b">
        <f>_xlfn.XLOOKUP(A648,'Patient Health Records'!A:A,'Patient Health Records'!K:K,"Not Found")</f>
        <v>0</v>
      </c>
      <c r="AC648" s="100" t="b" cm="1">
        <f t="array" ref="AC648">_xlfn.SWITCH(AB648, "Yes", TRUE, "No", FALSE, AB648)</f>
        <v>0</v>
      </c>
    </row>
    <row r="649" spans="1:29">
      <c r="A649" s="2" t="s">
        <v>1030</v>
      </c>
      <c r="B649" s="100" t="str">
        <f>_xlfn.XLOOKUP(A649,'Patient Demographics'!A649:A1648,'Patient Demographics'!H649:H1648,"Not Found")</f>
        <v>Adult</v>
      </c>
      <c r="C649" s="100" t="str">
        <f>_xlfn.XLOOKUP(A649,'Patient Demographics'!A649:A1648,'Patient Demographics'!L649:L1648,"Not Found")</f>
        <v>South</v>
      </c>
      <c r="D649" s="100" t="str">
        <f>_xlfn.XLOOKUP(A649,'Patient Demographics'!A:A,'Patient Demographics'!J:J,"Not Found")</f>
        <v>Tamil Nadu</v>
      </c>
      <c r="E649" s="100">
        <f>_xlfn.XLOOKUP(A649,'Billing Details'!A649:A1648,'Billing Details'!E649:E1648,"Not Found")</f>
        <v>90000</v>
      </c>
      <c r="F649" s="100">
        <f>_xlfn.XLOOKUP(A649,'Billing Details'!A649:A1648,'Billing Details'!M649:M1648,"Not Found")</f>
        <v>71874.399999999994</v>
      </c>
      <c r="G649" s="100">
        <f>_xlfn.XLOOKUP(A649,'Patient Health Records'!A649:A1648,'Patient Health Records'!G649:G1648,"Not Found")</f>
        <v>59.9</v>
      </c>
      <c r="H649" s="17" t="str">
        <f>_xlfn.XLOOKUP(A649,'Patient Demographics'!A649:A1648,'Patient Demographics'!C649:C1648,"Not Found")</f>
        <v>Male</v>
      </c>
      <c r="I649" s="100" t="str">
        <f>_xlfn.XLOOKUP(A649,'Patient Health Records'!A649:A1648,'Patient Health Records'!B649:B1648,"Not Found")</f>
        <v>A-</v>
      </c>
      <c r="J649" s="100" t="b">
        <f>_xlfn.XLOOKUP(A649,'Patient Health Records'!A649:A1648,'Patient Health Records'!H649:H1648,"Not Found")</f>
        <v>0</v>
      </c>
      <c r="K649" s="100" t="b">
        <f>_xlfn.XLOOKUP(A649,'Patient Health Records'!A649:A1648,'Patient Health Records'!J649:J1648,"Not Found")</f>
        <v>0</v>
      </c>
      <c r="L649" s="100" t="b">
        <f>_xlfn.XLOOKUP(A649,'Billing Details'!A:A,'Billing Details'!K:K,"Not Found")</f>
        <v>1</v>
      </c>
      <c r="M649" s="100" t="str">
        <f>_xlfn.XLOOKUP(A649,'Patient Education'!A:A,'Patient Education'!B:B,"Not Found")</f>
        <v>Master's Degree</v>
      </c>
      <c r="N649" s="100" t="str">
        <f>_xlfn.XLOOKUP(A649,'Patient Education'!A:A,'Patient Education'!C:C,"None")</f>
        <v>Senior Executive</v>
      </c>
      <c r="O649" s="100">
        <f>_xlfn.XLOOKUP(A649,'Patient Demographics'!A:A,'Patient Demographics'!I:I,"Not Found")</f>
        <v>150</v>
      </c>
      <c r="P649" s="100" t="str" cm="1">
        <f t="array" ref="P649">_xlfn.IFS(
 O649 &lt;= 2, "Very Low",
 O649 &lt;= 5, "Low",
 O649 &lt;= 10, "Lower-Middle",
 O649 &lt;= 25, "Middle",
 O649 &lt;= 50, "Upper-Middle",
 O649 &lt;= 100, "High",
 O649 &lt;= 200, "Very High",
 O649 &lt;= 400, "Ultra High"
)</f>
        <v>Very High</v>
      </c>
      <c r="Q649" s="33">
        <f>_xlfn.XLOOKUP(A649,'Patient Health Records'!A:A,'Patient Health Records'!E:E,"Not Found")</f>
        <v>20.014033211934912</v>
      </c>
      <c r="R649" s="100" t="b">
        <f>_xlfn.XLOOKUP(A649,'Patient Health Records'!A649:A1648,'Patient Health Records'!T649:T1648,"Not Found")</f>
        <v>0</v>
      </c>
      <c r="S649" s="100" t="b" cm="1">
        <f t="array" ref="S649">_xlfn.SWITCH(R649, "Yes", TRUE, "No", FALSE, R649)</f>
        <v>0</v>
      </c>
      <c r="T649" s="100" t="str">
        <f>_xlfn.XLOOKUP(A649,'Patient Health Records'!A:A,'Patient Health Records'!V:V,"Not Found")</f>
        <v>Allergic Reaction</v>
      </c>
      <c r="U649" s="100" t="str">
        <f>_xlfn.XLOOKUP(A649,'Patient Health Records'!A:A,'Patient Health Records'!X:X,"Not Found")</f>
        <v>Ongoing Treatment</v>
      </c>
      <c r="V649" s="100" t="b">
        <f>_xlfn.XLOOKUP(A649,'Billing Details'!A:A,'Billing Details'!K:K,"Not Found")</f>
        <v>1</v>
      </c>
      <c r="W649" s="100" t="str">
        <f>_xlfn.XLOOKUP(A649,'Billing Details'!A:A,'Billing Details'!J:J,"Not Found")</f>
        <v>Medicare</v>
      </c>
      <c r="X649" s="100" t="b">
        <f>_xlfn.XLOOKUP(A649,'Patient Health Records'!A:A,'Patient Health Records'!P:P,"Not Found")</f>
        <v>0</v>
      </c>
      <c r="Y649" s="100" t="b" cm="1">
        <f t="array" ref="Y649">_xlfn.SWITCH(X649, "Yes", TRUE, "No", FALSE, X649)</f>
        <v>0</v>
      </c>
      <c r="Z649" s="100" t="b">
        <f>_xlfn.XLOOKUP(A649,'Patient Health Records'!A:A,'Patient Health Records'!T:T,"Not Found")</f>
        <v>0</v>
      </c>
      <c r="AA649" s="100" t="b" cm="1">
        <f t="array" ref="AA649">_xlfn.SWITCH(Z649, "Yes", TRUE, "No", FALSE, Z649)</f>
        <v>0</v>
      </c>
      <c r="AB649" s="100" t="b">
        <f>_xlfn.XLOOKUP(A649,'Patient Health Records'!A:A,'Patient Health Records'!K:K,"Not Found")</f>
        <v>0</v>
      </c>
      <c r="AC649" s="100" t="b" cm="1">
        <f t="array" ref="AC649">_xlfn.SWITCH(AB649, "Yes", TRUE, "No", FALSE, AB649)</f>
        <v>0</v>
      </c>
    </row>
    <row r="650" spans="1:29">
      <c r="A650" s="2" t="s">
        <v>1031</v>
      </c>
      <c r="B650" s="100" t="str">
        <f>_xlfn.XLOOKUP(A650,'Patient Demographics'!A650:A1649,'Patient Demographics'!H650:H1649,"Not Found")</f>
        <v>Elderly</v>
      </c>
      <c r="C650" s="100" t="str">
        <f>_xlfn.XLOOKUP(A650,'Patient Demographics'!A650:A1649,'Patient Demographics'!L650:L1649,"Not Found")</f>
        <v>West</v>
      </c>
      <c r="D650" s="100" t="str">
        <f>_xlfn.XLOOKUP(A650,'Patient Demographics'!A:A,'Patient Demographics'!J:J,"Not Found")</f>
        <v>Gujarat</v>
      </c>
      <c r="E650" s="100">
        <f>_xlfn.XLOOKUP(A650,'Billing Details'!A650:A1649,'Billing Details'!E650:E1649,"Not Found")</f>
        <v>200000</v>
      </c>
      <c r="F650" s="100">
        <f>_xlfn.XLOOKUP(A650,'Billing Details'!A650:A1649,'Billing Details'!M650:M1649,"Not Found")</f>
        <v>159176.6</v>
      </c>
      <c r="G650" s="100">
        <f>_xlfn.XLOOKUP(A650,'Patient Health Records'!A650:A1649,'Patient Health Records'!G650:G1649,"Not Found")</f>
        <v>55.1</v>
      </c>
      <c r="H650" s="17" t="str">
        <f>_xlfn.XLOOKUP(A650,'Patient Demographics'!A650:A1649,'Patient Demographics'!C650:C1649,"Not Found")</f>
        <v>Female</v>
      </c>
      <c r="I650" s="100" t="str">
        <f>_xlfn.XLOOKUP(A650,'Patient Health Records'!A650:A1649,'Patient Health Records'!B650:B1649,"Not Found")</f>
        <v>AB+</v>
      </c>
      <c r="J650" s="100" t="b">
        <f>_xlfn.XLOOKUP(A650,'Patient Health Records'!A650:A1649,'Patient Health Records'!H650:H1649,"Not Found")</f>
        <v>0</v>
      </c>
      <c r="K650" s="100" t="b">
        <f>_xlfn.XLOOKUP(A650,'Patient Health Records'!A650:A1649,'Patient Health Records'!J650:J1649,"Not Found")</f>
        <v>0</v>
      </c>
      <c r="L650" s="100" t="b">
        <f>_xlfn.XLOOKUP(A650,'Billing Details'!A:A,'Billing Details'!K:K,"Not Found")</f>
        <v>1</v>
      </c>
      <c r="M650" s="100" t="str">
        <f>_xlfn.XLOOKUP(A650,'Patient Education'!A:A,'Patient Education'!B:B,"Not Found")</f>
        <v>Bachelor's Degree</v>
      </c>
      <c r="N650" s="100" t="str">
        <f>_xlfn.XLOOKUP(A650,'Patient Education'!A:A,'Patient Education'!C:C,"None")</f>
        <v>Junior Executive</v>
      </c>
      <c r="O650" s="100">
        <f>_xlfn.XLOOKUP(A650,'Patient Demographics'!A:A,'Patient Demographics'!I:I,"Not Found")</f>
        <v>5</v>
      </c>
      <c r="P650" s="100" t="str" cm="1">
        <f t="array" ref="P650">_xlfn.IFS(
 O650 &lt;= 2, "Very Low",
 O650 &lt;= 5, "Low",
 O650 &lt;= 10, "Lower-Middle",
 O650 &lt;= 25, "Middle",
 O650 &lt;= 50, "Upper-Middle",
 O650 &lt;= 100, "High",
 O650 &lt;= 200, "Very High",
 O650 &lt;= 400, "Ultra High"
)</f>
        <v>Low</v>
      </c>
      <c r="Q650" s="33">
        <f>_xlfn.XLOOKUP(A650,'Patient Health Records'!A:A,'Patient Health Records'!E:E,"Not Found")</f>
        <v>23.848684210526315</v>
      </c>
      <c r="R650" s="100" t="b">
        <f>_xlfn.XLOOKUP(A650,'Patient Health Records'!A650:A1649,'Patient Health Records'!T650:T1649,"Not Found")</f>
        <v>0</v>
      </c>
      <c r="S650" s="100" t="b" cm="1">
        <f t="array" ref="S650">_xlfn.SWITCH(R650, "Yes", TRUE, "No", FALSE, R650)</f>
        <v>0</v>
      </c>
      <c r="T650" s="100" t="str">
        <f>_xlfn.XLOOKUP(A650,'Patient Health Records'!A:A,'Patient Health Records'!V:V,"Not Found")</f>
        <v>Cancer</v>
      </c>
      <c r="U650" s="100" t="str">
        <f>_xlfn.XLOOKUP(A650,'Patient Health Records'!A:A,'Patient Health Records'!X:X,"Not Found")</f>
        <v>Critical</v>
      </c>
      <c r="V650" s="100" t="b">
        <f>_xlfn.XLOOKUP(A650,'Billing Details'!A:A,'Billing Details'!K:K,"Not Found")</f>
        <v>1</v>
      </c>
      <c r="W650" s="100" t="str">
        <f>_xlfn.XLOOKUP(A650,'Billing Details'!A:A,'Billing Details'!J:J,"Not Found")</f>
        <v>UnitedHealthcare</v>
      </c>
      <c r="X650" s="100" t="b">
        <f>_xlfn.XLOOKUP(A650,'Patient Health Records'!A:A,'Patient Health Records'!P:P,"Not Found")</f>
        <v>0</v>
      </c>
      <c r="Y650" s="100" t="b" cm="1">
        <f t="array" ref="Y650">_xlfn.SWITCH(X650, "Yes", TRUE, "No", FALSE, X650)</f>
        <v>0</v>
      </c>
      <c r="Z650" s="100" t="b">
        <f>_xlfn.XLOOKUP(A650,'Patient Health Records'!A:A,'Patient Health Records'!T:T,"Not Found")</f>
        <v>0</v>
      </c>
      <c r="AA650" s="100" t="b" cm="1">
        <f t="array" ref="AA650">_xlfn.SWITCH(Z650, "Yes", TRUE, "No", FALSE, Z650)</f>
        <v>0</v>
      </c>
      <c r="AB650" s="100" t="b">
        <f>_xlfn.XLOOKUP(A650,'Patient Health Records'!A:A,'Patient Health Records'!K:K,"Not Found")</f>
        <v>0</v>
      </c>
      <c r="AC650" s="100" t="b" cm="1">
        <f t="array" ref="AC650">_xlfn.SWITCH(AB650, "Yes", TRUE, "No", FALSE, AB650)</f>
        <v>0</v>
      </c>
    </row>
    <row r="651" spans="1:29">
      <c r="A651" s="2" t="s">
        <v>1032</v>
      </c>
      <c r="B651" s="100" t="str">
        <f>_xlfn.XLOOKUP(A651,'Patient Demographics'!A651:A1650,'Patient Demographics'!H651:H1650,"Not Found")</f>
        <v>Senior</v>
      </c>
      <c r="C651" s="100" t="str">
        <f>_xlfn.XLOOKUP(A651,'Patient Demographics'!A651:A1650,'Patient Demographics'!L651:L1650,"Not Found")</f>
        <v>West</v>
      </c>
      <c r="D651" s="100" t="str">
        <f>_xlfn.XLOOKUP(A651,'Patient Demographics'!A:A,'Patient Demographics'!J:J,"Not Found")</f>
        <v>Gujarat</v>
      </c>
      <c r="E651" s="100">
        <f>_xlfn.XLOOKUP(A651,'Billing Details'!A651:A1650,'Billing Details'!E651:E1650,"Not Found")</f>
        <v>3000</v>
      </c>
      <c r="F651" s="100">
        <f>_xlfn.XLOOKUP(A651,'Billing Details'!A651:A1650,'Billing Details'!M651:M1650,"Not Found")</f>
        <v>2477.58</v>
      </c>
      <c r="G651" s="100">
        <f>_xlfn.XLOOKUP(A651,'Patient Health Records'!A651:A1650,'Patient Health Records'!G651:G1650,"Not Found")</f>
        <v>55.7</v>
      </c>
      <c r="H651" s="17" t="str">
        <f>_xlfn.XLOOKUP(A651,'Patient Demographics'!A651:A1650,'Patient Demographics'!C651:C1650,"Not Found")</f>
        <v>Male</v>
      </c>
      <c r="I651" s="100" t="str">
        <f>_xlfn.XLOOKUP(A651,'Patient Health Records'!A651:A1650,'Patient Health Records'!B651:B1650,"Not Found")</f>
        <v>O-</v>
      </c>
      <c r="J651" s="100" t="b">
        <f>_xlfn.XLOOKUP(A651,'Patient Health Records'!A651:A1650,'Patient Health Records'!H651:H1650,"Not Found")</f>
        <v>0</v>
      </c>
      <c r="K651" s="100" t="b">
        <f>_xlfn.XLOOKUP(A651,'Patient Health Records'!A651:A1650,'Patient Health Records'!J651:J1650,"Not Found")</f>
        <v>0</v>
      </c>
      <c r="L651" s="100" t="b">
        <f>_xlfn.XLOOKUP(A651,'Billing Details'!A:A,'Billing Details'!K:K,"Not Found")</f>
        <v>1</v>
      </c>
      <c r="M651" s="100" t="str">
        <f>_xlfn.XLOOKUP(A651,'Patient Education'!A:A,'Patient Education'!B:B,"Not Found")</f>
        <v>Master's Degree</v>
      </c>
      <c r="N651" s="100" t="str">
        <f>_xlfn.XLOOKUP(A651,'Patient Education'!A:A,'Patient Education'!C:C,"None")</f>
        <v>Doctor</v>
      </c>
      <c r="O651" s="100">
        <f>_xlfn.XLOOKUP(A651,'Patient Demographics'!A:A,'Patient Demographics'!I:I,"Not Found")</f>
        <v>9</v>
      </c>
      <c r="P651" s="100" t="str" cm="1">
        <f t="array" ref="P651">_xlfn.IFS(
 O651 &lt;= 2, "Very Low",
 O651 &lt;= 5, "Low",
 O651 &lt;= 10, "Lower-Middle",
 O651 &lt;= 25, "Middle",
 O651 &lt;= 50, "Upper-Middle",
 O651 &lt;= 100, "High",
 O651 &lt;= 200, "Very High",
 O651 &lt;= 400, "Ultra High"
)</f>
        <v>Lower-Middle</v>
      </c>
      <c r="Q651" s="33">
        <f>_xlfn.XLOOKUP(A651,'Patient Health Records'!A:A,'Patient Health Records'!E:E,"Not Found")</f>
        <v>20.213383655102341</v>
      </c>
      <c r="R651" s="100" t="b">
        <f>_xlfn.XLOOKUP(A651,'Patient Health Records'!A651:A1650,'Patient Health Records'!T651:T1650,"Not Found")</f>
        <v>0</v>
      </c>
      <c r="S651" s="100" t="b" cm="1">
        <f t="array" ref="S651">_xlfn.SWITCH(R651, "Yes", TRUE, "No", FALSE, R651)</f>
        <v>0</v>
      </c>
      <c r="T651" s="100" t="str">
        <f>_xlfn.XLOOKUP(A651,'Patient Health Records'!A:A,'Patient Health Records'!V:V,"Not Found")</f>
        <v>Stroke</v>
      </c>
      <c r="U651" s="100" t="str">
        <f>_xlfn.XLOOKUP(A651,'Patient Health Records'!A:A,'Patient Health Records'!X:X,"Not Found")</f>
        <v>Ongoing Treatment</v>
      </c>
      <c r="V651" s="100" t="b">
        <f>_xlfn.XLOOKUP(A651,'Billing Details'!A:A,'Billing Details'!K:K,"Not Found")</f>
        <v>1</v>
      </c>
      <c r="W651" s="100" t="str">
        <f>_xlfn.XLOOKUP(A651,'Billing Details'!A:A,'Billing Details'!J:J,"Not Found")</f>
        <v>UnitedHealthcare</v>
      </c>
      <c r="X651" s="100" t="b">
        <f>_xlfn.XLOOKUP(A651,'Patient Health Records'!A:A,'Patient Health Records'!P:P,"Not Found")</f>
        <v>0</v>
      </c>
      <c r="Y651" s="100" t="b" cm="1">
        <f t="array" ref="Y651">_xlfn.SWITCH(X651, "Yes", TRUE, "No", FALSE, X651)</f>
        <v>0</v>
      </c>
      <c r="Z651" s="100" t="b">
        <f>_xlfn.XLOOKUP(A651,'Patient Health Records'!A:A,'Patient Health Records'!T:T,"Not Found")</f>
        <v>0</v>
      </c>
      <c r="AA651" s="100" t="b" cm="1">
        <f t="array" ref="AA651">_xlfn.SWITCH(Z651, "Yes", TRUE, "No", FALSE, Z651)</f>
        <v>0</v>
      </c>
      <c r="AB651" s="100" t="b">
        <f>_xlfn.XLOOKUP(A651,'Patient Health Records'!A:A,'Patient Health Records'!K:K,"Not Found")</f>
        <v>0</v>
      </c>
      <c r="AC651" s="100" t="b" cm="1">
        <f t="array" ref="AC651">_xlfn.SWITCH(AB651, "Yes", TRUE, "No", FALSE, AB651)</f>
        <v>0</v>
      </c>
    </row>
    <row r="652" spans="1:29">
      <c r="A652" s="2" t="s">
        <v>1033</v>
      </c>
      <c r="B652" s="100" t="str">
        <f>_xlfn.XLOOKUP(A652,'Patient Demographics'!A652:A1651,'Patient Demographics'!H652:H1651,"Not Found")</f>
        <v>Adult</v>
      </c>
      <c r="C652" s="100" t="str">
        <f>_xlfn.XLOOKUP(A652,'Patient Demographics'!A652:A1651,'Patient Demographics'!L652:L1651,"Not Found")</f>
        <v>West</v>
      </c>
      <c r="D652" s="100" t="str">
        <f>_xlfn.XLOOKUP(A652,'Patient Demographics'!A:A,'Patient Demographics'!J:J,"Not Found")</f>
        <v>Gujarat</v>
      </c>
      <c r="E652" s="100">
        <f>_xlfn.XLOOKUP(A652,'Billing Details'!A652:A1651,'Billing Details'!E652:E1651,"Not Found")</f>
        <v>40000</v>
      </c>
      <c r="F652" s="100">
        <f>_xlfn.XLOOKUP(A652,'Billing Details'!A652:A1651,'Billing Details'!M652:M1651,"Not Found")</f>
        <v>23723.899999999998</v>
      </c>
      <c r="G652" s="100">
        <f>_xlfn.XLOOKUP(A652,'Patient Health Records'!A652:A1651,'Patient Health Records'!G652:G1651,"Not Found")</f>
        <v>62.6</v>
      </c>
      <c r="H652" s="17" t="str">
        <f>_xlfn.XLOOKUP(A652,'Patient Demographics'!A652:A1651,'Patient Demographics'!C652:C1651,"Not Found")</f>
        <v>Female</v>
      </c>
      <c r="I652" s="100" t="str">
        <f>_xlfn.XLOOKUP(A652,'Patient Health Records'!A652:A1651,'Patient Health Records'!B652:B1651,"Not Found")</f>
        <v>A+</v>
      </c>
      <c r="J652" s="100" t="b">
        <f>_xlfn.XLOOKUP(A652,'Patient Health Records'!A652:A1651,'Patient Health Records'!H652:H1651,"Not Found")</f>
        <v>0</v>
      </c>
      <c r="K652" s="100" t="b">
        <f>_xlfn.XLOOKUP(A652,'Patient Health Records'!A652:A1651,'Patient Health Records'!J652:J1651,"Not Found")</f>
        <v>0</v>
      </c>
      <c r="L652" s="100" t="b">
        <f>_xlfn.XLOOKUP(A652,'Billing Details'!A:A,'Billing Details'!K:K,"Not Found")</f>
        <v>1</v>
      </c>
      <c r="M652" s="100" t="str">
        <f>_xlfn.XLOOKUP(A652,'Patient Education'!A:A,'Patient Education'!B:B,"Not Found")</f>
        <v>Bachelor's Degree</v>
      </c>
      <c r="N652" s="100" t="str">
        <f>_xlfn.XLOOKUP(A652,'Patient Education'!A:A,'Patient Education'!C:C,"None")</f>
        <v>Nurse</v>
      </c>
      <c r="O652" s="100">
        <f>_xlfn.XLOOKUP(A652,'Patient Demographics'!A:A,'Patient Demographics'!I:I,"Not Found")</f>
        <v>5</v>
      </c>
      <c r="P652" s="100" t="str" cm="1">
        <f t="array" ref="P652">_xlfn.IFS(
 O652 &lt;= 2, "Very Low",
 O652 &lt;= 5, "Low",
 O652 &lt;= 10, "Lower-Middle",
 O652 &lt;= 25, "Middle",
 O652 &lt;= 50, "Upper-Middle",
 O652 &lt;= 100, "High",
 O652 &lt;= 200, "Very High",
 O652 &lt;= 400, "Ultra High"
)</f>
        <v>Low</v>
      </c>
      <c r="Q652" s="33">
        <f>_xlfn.XLOOKUP(A652,'Patient Health Records'!A:A,'Patient Health Records'!E:E,"Not Found")</f>
        <v>22.99357208448118</v>
      </c>
      <c r="R652" s="100" t="b">
        <f>_xlfn.XLOOKUP(A652,'Patient Health Records'!A652:A1651,'Patient Health Records'!T652:T1651,"Not Found")</f>
        <v>0</v>
      </c>
      <c r="S652" s="100" t="b" cm="1">
        <f t="array" ref="S652">_xlfn.SWITCH(R652, "Yes", TRUE, "No", FALSE, R652)</f>
        <v>0</v>
      </c>
      <c r="T652" s="100" t="str">
        <f>_xlfn.XLOOKUP(A652,'Patient Health Records'!A:A,'Patient Health Records'!V:V,"Not Found")</f>
        <v>Osteoarthritis</v>
      </c>
      <c r="U652" s="100" t="str">
        <f>_xlfn.XLOOKUP(A652,'Patient Health Records'!A:A,'Patient Health Records'!X:X,"Not Found")</f>
        <v>Recovered</v>
      </c>
      <c r="V652" s="100" t="b">
        <f>_xlfn.XLOOKUP(A652,'Billing Details'!A:A,'Billing Details'!K:K,"Not Found")</f>
        <v>1</v>
      </c>
      <c r="W652" s="100" t="str">
        <f>_xlfn.XLOOKUP(A652,'Billing Details'!A:A,'Billing Details'!J:J,"Not Found")</f>
        <v>Cigna</v>
      </c>
      <c r="X652" s="100" t="b">
        <f>_xlfn.XLOOKUP(A652,'Patient Health Records'!A:A,'Patient Health Records'!P:P,"Not Found")</f>
        <v>0</v>
      </c>
      <c r="Y652" s="100" t="b" cm="1">
        <f t="array" ref="Y652">_xlfn.SWITCH(X652, "Yes", TRUE, "No", FALSE, X652)</f>
        <v>0</v>
      </c>
      <c r="Z652" s="100" t="b">
        <f>_xlfn.XLOOKUP(A652,'Patient Health Records'!A:A,'Patient Health Records'!T:T,"Not Found")</f>
        <v>0</v>
      </c>
      <c r="AA652" s="100" t="b" cm="1">
        <f t="array" ref="AA652">_xlfn.SWITCH(Z652, "Yes", TRUE, "No", FALSE, Z652)</f>
        <v>0</v>
      </c>
      <c r="AB652" s="100" t="b">
        <f>_xlfn.XLOOKUP(A652,'Patient Health Records'!A:A,'Patient Health Records'!K:K,"Not Found")</f>
        <v>0</v>
      </c>
      <c r="AC652" s="100" t="b" cm="1">
        <f t="array" ref="AC652">_xlfn.SWITCH(AB652, "Yes", TRUE, "No", FALSE, AB652)</f>
        <v>0</v>
      </c>
    </row>
    <row r="653" spans="1:29">
      <c r="A653" s="2" t="s">
        <v>1034</v>
      </c>
      <c r="B653" s="100" t="str">
        <f>_xlfn.XLOOKUP(A653,'Patient Demographics'!A653:A1652,'Patient Demographics'!H653:H1652,"Not Found")</f>
        <v>Adult</v>
      </c>
      <c r="C653" s="100" t="str">
        <f>_xlfn.XLOOKUP(A653,'Patient Demographics'!A653:A1652,'Patient Demographics'!L653:L1652,"Not Found")</f>
        <v>West</v>
      </c>
      <c r="D653" s="100" t="str">
        <f>_xlfn.XLOOKUP(A653,'Patient Demographics'!A:A,'Patient Demographics'!J:J,"Not Found")</f>
        <v>Gujarat</v>
      </c>
      <c r="E653" s="100">
        <f>_xlfn.XLOOKUP(A653,'Billing Details'!A653:A1652,'Billing Details'!E653:E1652,"Not Found")</f>
        <v>500</v>
      </c>
      <c r="F653" s="100">
        <f>_xlfn.XLOOKUP(A653,'Billing Details'!A653:A1652,'Billing Details'!M653:M1652,"Not Found")</f>
        <v>394.89</v>
      </c>
      <c r="G653" s="100">
        <f>_xlfn.XLOOKUP(A653,'Patient Health Records'!A653:A1652,'Patient Health Records'!G653:G1652,"Not Found")</f>
        <v>98.5</v>
      </c>
      <c r="H653" s="17" t="str">
        <f>_xlfn.XLOOKUP(A653,'Patient Demographics'!A653:A1652,'Patient Demographics'!C653:C1652,"Not Found")</f>
        <v>Male</v>
      </c>
      <c r="I653" s="100" t="str">
        <f>_xlfn.XLOOKUP(A653,'Patient Health Records'!A653:A1652,'Patient Health Records'!B653:B1652,"Not Found")</f>
        <v>B+</v>
      </c>
      <c r="J653" s="100" t="b">
        <f>_xlfn.XLOOKUP(A653,'Patient Health Records'!A653:A1652,'Patient Health Records'!H653:H1652,"Not Found")</f>
        <v>1</v>
      </c>
      <c r="K653" s="100" t="b">
        <f>_xlfn.XLOOKUP(A653,'Patient Health Records'!A653:A1652,'Patient Health Records'!J653:J1652,"Not Found")</f>
        <v>0</v>
      </c>
      <c r="L653" s="100" t="b">
        <f>_xlfn.XLOOKUP(A653,'Billing Details'!A:A,'Billing Details'!K:K,"Not Found")</f>
        <v>1</v>
      </c>
      <c r="M653" s="100" t="str">
        <f>_xlfn.XLOOKUP(A653,'Patient Education'!A:A,'Patient Education'!B:B,"Not Found")</f>
        <v>Master's Degree</v>
      </c>
      <c r="N653" s="100" t="str">
        <f>_xlfn.XLOOKUP(A653,'Patient Education'!A:A,'Patient Education'!C:C,"None")</f>
        <v>Software Engineer</v>
      </c>
      <c r="O653" s="100">
        <f>_xlfn.XLOOKUP(A653,'Patient Demographics'!A:A,'Patient Demographics'!I:I,"Not Found")</f>
        <v>15</v>
      </c>
      <c r="P653" s="100" t="str" cm="1">
        <f t="array" ref="P653">_xlfn.IFS(
 O653 &lt;= 2, "Very Low",
 O653 &lt;= 5, "Low",
 O653 &lt;= 10, "Lower-Middle",
 O653 &lt;= 25, "Middle",
 O653 &lt;= 50, "Upper-Middle",
 O653 &lt;= 100, "High",
 O653 &lt;= 200, "Very High",
 O653 &lt;= 400, "Ultra High"
)</f>
        <v>Middle</v>
      </c>
      <c r="Q653" s="33">
        <f>_xlfn.XLOOKUP(A653,'Patient Health Records'!A:A,'Patient Health Records'!E:E,"Not Found")</f>
        <v>30.741861989326175</v>
      </c>
      <c r="R653" s="100" t="b">
        <f>_xlfn.XLOOKUP(A653,'Patient Health Records'!A653:A1652,'Patient Health Records'!T653:T1652,"Not Found")</f>
        <v>1</v>
      </c>
      <c r="S653" s="100" t="b" cm="1">
        <f t="array" ref="S653">_xlfn.SWITCH(R653, "Yes", TRUE, "No", FALSE, R653)</f>
        <v>1</v>
      </c>
      <c r="T653" s="100" t="str">
        <f>_xlfn.XLOOKUP(A653,'Patient Health Records'!A:A,'Patient Health Records'!V:V,"Not Found")</f>
        <v>Heart Attack</v>
      </c>
      <c r="U653" s="100" t="str">
        <f>_xlfn.XLOOKUP(A653,'Patient Health Records'!A:A,'Patient Health Records'!X:X,"Not Found")</f>
        <v>Ongoing Treatment</v>
      </c>
      <c r="V653" s="100" t="b">
        <f>_xlfn.XLOOKUP(A653,'Billing Details'!A:A,'Billing Details'!K:K,"Not Found")</f>
        <v>1</v>
      </c>
      <c r="W653" s="100" t="str">
        <f>_xlfn.XLOOKUP(A653,'Billing Details'!A:A,'Billing Details'!J:J,"Not Found")</f>
        <v>Medicare</v>
      </c>
      <c r="X653" s="100" t="b">
        <f>_xlfn.XLOOKUP(A653,'Patient Health Records'!A:A,'Patient Health Records'!P:P,"Not Found")</f>
        <v>1</v>
      </c>
      <c r="Y653" s="100" t="b" cm="1">
        <f t="array" ref="Y653">_xlfn.SWITCH(X653, "Yes", TRUE, "No", FALSE, X653)</f>
        <v>1</v>
      </c>
      <c r="Z653" s="100" t="b">
        <f>_xlfn.XLOOKUP(A653,'Patient Health Records'!A:A,'Patient Health Records'!T:T,"Not Found")</f>
        <v>1</v>
      </c>
      <c r="AA653" s="100" t="b" cm="1">
        <f t="array" ref="AA653">_xlfn.SWITCH(Z653, "Yes", TRUE, "No", FALSE, Z653)</f>
        <v>1</v>
      </c>
      <c r="AB653" s="100" t="b">
        <f>_xlfn.XLOOKUP(A653,'Patient Health Records'!A:A,'Patient Health Records'!K:K,"Not Found")</f>
        <v>0</v>
      </c>
      <c r="AC653" s="100" t="b" cm="1">
        <f t="array" ref="AC653">_xlfn.SWITCH(AB653, "Yes", TRUE, "No", FALSE, AB653)</f>
        <v>0</v>
      </c>
    </row>
    <row r="654" spans="1:29">
      <c r="A654" s="2" t="s">
        <v>1036</v>
      </c>
      <c r="B654" s="100" t="str">
        <f>_xlfn.XLOOKUP(A654,'Patient Demographics'!A654:A1653,'Patient Demographics'!H654:H1653,"Not Found")</f>
        <v>Adult</v>
      </c>
      <c r="C654" s="100" t="str">
        <f>_xlfn.XLOOKUP(A654,'Patient Demographics'!A654:A1653,'Patient Demographics'!L654:L1653,"Not Found")</f>
        <v>West</v>
      </c>
      <c r="D654" s="100" t="str">
        <f>_xlfn.XLOOKUP(A654,'Patient Demographics'!A:A,'Patient Demographics'!J:J,"Not Found")</f>
        <v>Gujarat</v>
      </c>
      <c r="E654" s="100">
        <f>_xlfn.XLOOKUP(A654,'Billing Details'!A654:A1653,'Billing Details'!E654:E1653,"Not Found")</f>
        <v>60000</v>
      </c>
      <c r="F654" s="100">
        <f>_xlfn.XLOOKUP(A654,'Billing Details'!A654:A1653,'Billing Details'!M654:M1653,"Not Found")</f>
        <v>53382.16</v>
      </c>
      <c r="G654" s="100">
        <f>_xlfn.XLOOKUP(A654,'Patient Health Records'!A654:A1653,'Patient Health Records'!G654:G1653,"Not Found")</f>
        <v>80.3</v>
      </c>
      <c r="H654" s="17" t="str">
        <f>_xlfn.XLOOKUP(A654,'Patient Demographics'!A654:A1653,'Patient Demographics'!C654:C1653,"Not Found")</f>
        <v>Female</v>
      </c>
      <c r="I654" s="100" t="str">
        <f>_xlfn.XLOOKUP(A654,'Patient Health Records'!A654:A1653,'Patient Health Records'!B654:B1653,"Not Found")</f>
        <v>AB+</v>
      </c>
      <c r="J654" s="100" t="b">
        <f>_xlfn.XLOOKUP(A654,'Patient Health Records'!A654:A1653,'Patient Health Records'!H654:H1653,"Not Found")</f>
        <v>0</v>
      </c>
      <c r="K654" s="100" t="b">
        <f>_xlfn.XLOOKUP(A654,'Patient Health Records'!A654:A1653,'Patient Health Records'!J654:J1653,"Not Found")</f>
        <v>1</v>
      </c>
      <c r="L654" s="100" t="b">
        <f>_xlfn.XLOOKUP(A654,'Billing Details'!A:A,'Billing Details'!K:K,"Not Found")</f>
        <v>1</v>
      </c>
      <c r="M654" s="100" t="str">
        <f>_xlfn.XLOOKUP(A654,'Patient Education'!A:A,'Patient Education'!B:B,"Not Found")</f>
        <v>School</v>
      </c>
      <c r="N654" s="100" t="str">
        <f>_xlfn.XLOOKUP(A654,'Patient Education'!A:A,'Patient Education'!C:C,"None")</f>
        <v>Driver</v>
      </c>
      <c r="O654" s="100">
        <f>_xlfn.XLOOKUP(A654,'Patient Demographics'!A:A,'Patient Demographics'!I:I,"Not Found")</f>
        <v>25</v>
      </c>
      <c r="P654" s="100" t="str" cm="1">
        <f t="array" ref="P654">_xlfn.IFS(
 O654 &lt;= 2, "Very Low",
 O654 &lt;= 5, "Low",
 O654 &lt;= 10, "Lower-Middle",
 O654 &lt;= 25, "Middle",
 O654 &lt;= 50, "Upper-Middle",
 O654 &lt;= 100, "High",
 O654 &lt;= 200, "Very High",
 O654 &lt;= 400, "Ultra High"
)</f>
        <v>Middle</v>
      </c>
      <c r="Q654" s="33">
        <f>_xlfn.XLOOKUP(A654,'Patient Health Records'!A:A,'Patient Health Records'!E:E,"Not Found")</f>
        <v>26.52265821112432</v>
      </c>
      <c r="R654" s="100" t="b">
        <f>_xlfn.XLOOKUP(A654,'Patient Health Records'!A654:A1653,'Patient Health Records'!T654:T1653,"Not Found")</f>
        <v>0</v>
      </c>
      <c r="S654" s="100" t="b" cm="1">
        <f t="array" ref="S654">_xlfn.SWITCH(R654, "Yes", TRUE, "No", FALSE, R654)</f>
        <v>0</v>
      </c>
      <c r="T654" s="100" t="str">
        <f>_xlfn.XLOOKUP(A654,'Patient Health Records'!A:A,'Patient Health Records'!V:V,"Not Found")</f>
        <v>Fractured Leg</v>
      </c>
      <c r="U654" s="100" t="str">
        <f>_xlfn.XLOOKUP(A654,'Patient Health Records'!A:A,'Patient Health Records'!X:X,"Not Found")</f>
        <v>Recovered</v>
      </c>
      <c r="V654" s="100" t="b">
        <f>_xlfn.XLOOKUP(A654,'Billing Details'!A:A,'Billing Details'!K:K,"Not Found")</f>
        <v>1</v>
      </c>
      <c r="W654" s="100" t="str">
        <f>_xlfn.XLOOKUP(A654,'Billing Details'!A:A,'Billing Details'!J:J,"Not Found")</f>
        <v>Blue Cross</v>
      </c>
      <c r="X654" s="100" t="b">
        <f>_xlfn.XLOOKUP(A654,'Patient Health Records'!A:A,'Patient Health Records'!P:P,"Not Found")</f>
        <v>0</v>
      </c>
      <c r="Y654" s="100" t="b" cm="1">
        <f t="array" ref="Y654">_xlfn.SWITCH(X654, "Yes", TRUE, "No", FALSE, X654)</f>
        <v>0</v>
      </c>
      <c r="Z654" s="100" t="b">
        <f>_xlfn.XLOOKUP(A654,'Patient Health Records'!A:A,'Patient Health Records'!T:T,"Not Found")</f>
        <v>0</v>
      </c>
      <c r="AA654" s="100" t="b" cm="1">
        <f t="array" ref="AA654">_xlfn.SWITCH(Z654, "Yes", TRUE, "No", FALSE, Z654)</f>
        <v>0</v>
      </c>
      <c r="AB654" s="100" t="b">
        <f>_xlfn.XLOOKUP(A654,'Patient Health Records'!A:A,'Patient Health Records'!K:K,"Not Found")</f>
        <v>0</v>
      </c>
      <c r="AC654" s="100" t="b" cm="1">
        <f t="array" ref="AC654">_xlfn.SWITCH(AB654, "Yes", TRUE, "No", FALSE, AB654)</f>
        <v>0</v>
      </c>
    </row>
    <row r="655" spans="1:29">
      <c r="A655" s="2" t="s">
        <v>1037</v>
      </c>
      <c r="B655" s="100" t="str">
        <f>_xlfn.XLOOKUP(A655,'Patient Demographics'!A655:A1654,'Patient Demographics'!H655:H1654,"Not Found")</f>
        <v>Senior</v>
      </c>
      <c r="C655" s="100" t="str">
        <f>_xlfn.XLOOKUP(A655,'Patient Demographics'!A655:A1654,'Patient Demographics'!L655:L1654,"Not Found")</f>
        <v>North</v>
      </c>
      <c r="D655" s="100" t="str">
        <f>_xlfn.XLOOKUP(A655,'Patient Demographics'!A:A,'Patient Demographics'!J:J,"Not Found")</f>
        <v>Punjab</v>
      </c>
      <c r="E655" s="100">
        <f>_xlfn.XLOOKUP(A655,'Billing Details'!A655:A1654,'Billing Details'!E655:E1654,"Not Found")</f>
        <v>200</v>
      </c>
      <c r="F655" s="100">
        <f>_xlfn.XLOOKUP(A655,'Billing Details'!A655:A1654,'Billing Details'!M655:M1654,"Not Found")</f>
        <v>122.98</v>
      </c>
      <c r="G655" s="100">
        <f>_xlfn.XLOOKUP(A655,'Patient Health Records'!A655:A1654,'Patient Health Records'!G655:G1654,"Not Found")</f>
        <v>49.6</v>
      </c>
      <c r="H655" s="17" t="str">
        <f>_xlfn.XLOOKUP(A655,'Patient Demographics'!A655:A1654,'Patient Demographics'!C655:C1654,"Not Found")</f>
        <v>Female</v>
      </c>
      <c r="I655" s="100" t="str">
        <f>_xlfn.XLOOKUP(A655,'Patient Health Records'!A655:A1654,'Patient Health Records'!B655:B1654,"Not Found")</f>
        <v>B-</v>
      </c>
      <c r="J655" s="100" t="b">
        <f>_xlfn.XLOOKUP(A655,'Patient Health Records'!A655:A1654,'Patient Health Records'!H655:H1654,"Not Found")</f>
        <v>0</v>
      </c>
      <c r="K655" s="100" t="b">
        <f>_xlfn.XLOOKUP(A655,'Patient Health Records'!A655:A1654,'Patient Health Records'!J655:J1654,"Not Found")</f>
        <v>1</v>
      </c>
      <c r="L655" s="100" t="b">
        <f>_xlfn.XLOOKUP(A655,'Billing Details'!A:A,'Billing Details'!K:K,"Not Found")</f>
        <v>1</v>
      </c>
      <c r="M655" s="100" t="str">
        <f>_xlfn.XLOOKUP(A655,'Patient Education'!A:A,'Patient Education'!B:B,"Not Found")</f>
        <v>Master's Degree</v>
      </c>
      <c r="N655" s="100" t="str">
        <f>_xlfn.XLOOKUP(A655,'Patient Education'!A:A,'Patient Education'!C:C,"None")</f>
        <v>Senior Executive</v>
      </c>
      <c r="O655" s="100">
        <f>_xlfn.XLOOKUP(A655,'Patient Demographics'!A:A,'Patient Demographics'!I:I,"Not Found")</f>
        <v>12</v>
      </c>
      <c r="P655" s="100" t="str" cm="1">
        <f t="array" ref="P655">_xlfn.IFS(
 O655 &lt;= 2, "Very Low",
 O655 &lt;= 5, "Low",
 O655 &lt;= 10, "Lower-Middle",
 O655 &lt;= 25, "Middle",
 O655 &lt;= 50, "Upper-Middle",
 O655 &lt;= 100, "High",
 O655 &lt;= 200, "Very High",
 O655 &lt;= 400, "Ultra High"
)</f>
        <v>Middle</v>
      </c>
      <c r="Q655" s="33">
        <f>_xlfn.XLOOKUP(A655,'Patient Health Records'!A:A,'Patient Health Records'!E:E,"Not Found")</f>
        <v>22.044444444444444</v>
      </c>
      <c r="R655" s="100" t="b">
        <f>_xlfn.XLOOKUP(A655,'Patient Health Records'!A655:A1654,'Patient Health Records'!T655:T1654,"Not Found")</f>
        <v>0</v>
      </c>
      <c r="S655" s="100" t="b" cm="1">
        <f t="array" ref="S655">_xlfn.SWITCH(R655, "Yes", TRUE, "No", FALSE, R655)</f>
        <v>0</v>
      </c>
      <c r="T655" s="100" t="str">
        <f>_xlfn.XLOOKUP(A655,'Patient Health Records'!A:A,'Patient Health Records'!V:V,"Not Found")</f>
        <v>Fractured Arm</v>
      </c>
      <c r="U655" s="100" t="str">
        <f>_xlfn.XLOOKUP(A655,'Patient Health Records'!A:A,'Patient Health Records'!X:X,"Not Found")</f>
        <v>Ongoing Treatment</v>
      </c>
      <c r="V655" s="100" t="b">
        <f>_xlfn.XLOOKUP(A655,'Billing Details'!A:A,'Billing Details'!K:K,"Not Found")</f>
        <v>1</v>
      </c>
      <c r="W655" s="100" t="str">
        <f>_xlfn.XLOOKUP(A655,'Billing Details'!A:A,'Billing Details'!J:J,"Not Found")</f>
        <v>Blue Cross</v>
      </c>
      <c r="X655" s="100" t="b">
        <f>_xlfn.XLOOKUP(A655,'Patient Health Records'!A:A,'Patient Health Records'!P:P,"Not Found")</f>
        <v>0</v>
      </c>
      <c r="Y655" s="100" t="b" cm="1">
        <f t="array" ref="Y655">_xlfn.SWITCH(X655, "Yes", TRUE, "No", FALSE, X655)</f>
        <v>0</v>
      </c>
      <c r="Z655" s="100" t="b">
        <f>_xlfn.XLOOKUP(A655,'Patient Health Records'!A:A,'Patient Health Records'!T:T,"Not Found")</f>
        <v>0</v>
      </c>
      <c r="AA655" s="100" t="b" cm="1">
        <f t="array" ref="AA655">_xlfn.SWITCH(Z655, "Yes", TRUE, "No", FALSE, Z655)</f>
        <v>0</v>
      </c>
      <c r="AB655" s="100" t="b">
        <f>_xlfn.XLOOKUP(A655,'Patient Health Records'!A:A,'Patient Health Records'!K:K,"Not Found")</f>
        <v>0</v>
      </c>
      <c r="AC655" s="100" t="b" cm="1">
        <f t="array" ref="AC655">_xlfn.SWITCH(AB655, "Yes", TRUE, "No", FALSE, AB655)</f>
        <v>0</v>
      </c>
    </row>
    <row r="656" spans="1:29">
      <c r="A656" s="2" t="s">
        <v>1038</v>
      </c>
      <c r="B656" s="100" t="str">
        <f>_xlfn.XLOOKUP(A656,'Patient Demographics'!A656:A1655,'Patient Demographics'!H656:H1655,"Not Found")</f>
        <v>Adult</v>
      </c>
      <c r="C656" s="100" t="str">
        <f>_xlfn.XLOOKUP(A656,'Patient Demographics'!A656:A1655,'Patient Demographics'!L656:L1655,"Not Found")</f>
        <v>North</v>
      </c>
      <c r="D656" s="100" t="str">
        <f>_xlfn.XLOOKUP(A656,'Patient Demographics'!A:A,'Patient Demographics'!J:J,"Not Found")</f>
        <v>Uttar Pradesh</v>
      </c>
      <c r="E656" s="100">
        <f>_xlfn.XLOOKUP(A656,'Billing Details'!A656:A1655,'Billing Details'!E656:E1655,"Not Found")</f>
        <v>200000</v>
      </c>
      <c r="F656" s="100">
        <f>_xlfn.XLOOKUP(A656,'Billing Details'!A656:A1655,'Billing Details'!M656:M1655,"Not Found")</f>
        <v>124213.09999999999</v>
      </c>
      <c r="G656" s="100">
        <f>_xlfn.XLOOKUP(A656,'Patient Health Records'!A656:A1655,'Patient Health Records'!G656:G1655,"Not Found")</f>
        <v>103.8</v>
      </c>
      <c r="H656" s="17" t="str">
        <f>_xlfn.XLOOKUP(A656,'Patient Demographics'!A656:A1655,'Patient Demographics'!C656:C1655,"Not Found")</f>
        <v>Female</v>
      </c>
      <c r="I656" s="100" t="str">
        <f>_xlfn.XLOOKUP(A656,'Patient Health Records'!A656:A1655,'Patient Health Records'!B656:B1655,"Not Found")</f>
        <v>O-</v>
      </c>
      <c r="J656" s="100" t="b">
        <f>_xlfn.XLOOKUP(A656,'Patient Health Records'!A656:A1655,'Patient Health Records'!H656:H1655,"Not Found")</f>
        <v>0</v>
      </c>
      <c r="K656" s="100" t="b">
        <f>_xlfn.XLOOKUP(A656,'Patient Health Records'!A656:A1655,'Patient Health Records'!J656:J1655,"Not Found")</f>
        <v>1</v>
      </c>
      <c r="L656" s="100" t="b">
        <f>_xlfn.XLOOKUP(A656,'Billing Details'!A:A,'Billing Details'!K:K,"Not Found")</f>
        <v>1</v>
      </c>
      <c r="M656" s="100" t="str">
        <f>_xlfn.XLOOKUP(A656,'Patient Education'!A:A,'Patient Education'!B:B,"Not Found")</f>
        <v>Bachelor's Degree</v>
      </c>
      <c r="N656" s="100" t="str">
        <f>_xlfn.XLOOKUP(A656,'Patient Education'!A:A,'Patient Education'!C:C,"None")</f>
        <v>Teacher</v>
      </c>
      <c r="O656" s="100">
        <f>_xlfn.XLOOKUP(A656,'Patient Demographics'!A:A,'Patient Demographics'!I:I,"Not Found")</f>
        <v>20</v>
      </c>
      <c r="P656" s="100" t="str" cm="1">
        <f t="array" ref="P656">_xlfn.IFS(
 O656 &lt;= 2, "Very Low",
 O656 &lt;= 5, "Low",
 O656 &lt;= 10, "Lower-Middle",
 O656 &lt;= 25, "Middle",
 O656 &lt;= 50, "Upper-Middle",
 O656 &lt;= 100, "High",
 O656 &lt;= 200, "Very High",
 O656 &lt;= 400, "Ultra High"
)</f>
        <v>Middle</v>
      </c>
      <c r="Q656" s="33">
        <f>_xlfn.XLOOKUP(A656,'Patient Health Records'!A:A,'Patient Health Records'!E:E,"Not Found")</f>
        <v>33.13224169300009</v>
      </c>
      <c r="R656" s="100" t="b">
        <f>_xlfn.XLOOKUP(A656,'Patient Health Records'!A656:A1655,'Patient Health Records'!T656:T1655,"Not Found")</f>
        <v>1</v>
      </c>
      <c r="S656" s="100" t="b" cm="1">
        <f t="array" ref="S656">_xlfn.SWITCH(R656, "Yes", TRUE, "No", FALSE, R656)</f>
        <v>1</v>
      </c>
      <c r="T656" s="100" t="str">
        <f>_xlfn.XLOOKUP(A656,'Patient Health Records'!A:A,'Patient Health Records'!V:V,"Not Found")</f>
        <v>Respiratory Infection</v>
      </c>
      <c r="U656" s="100" t="str">
        <f>_xlfn.XLOOKUP(A656,'Patient Health Records'!A:A,'Patient Health Records'!X:X,"Not Found")</f>
        <v>Critical</v>
      </c>
      <c r="V656" s="100" t="b">
        <f>_xlfn.XLOOKUP(A656,'Billing Details'!A:A,'Billing Details'!K:K,"Not Found")</f>
        <v>1</v>
      </c>
      <c r="W656" s="100" t="str">
        <f>_xlfn.XLOOKUP(A656,'Billing Details'!A:A,'Billing Details'!J:J,"Not Found")</f>
        <v>Blue Cross</v>
      </c>
      <c r="X656" s="100" t="b">
        <f>_xlfn.XLOOKUP(A656,'Patient Health Records'!A:A,'Patient Health Records'!P:P,"Not Found")</f>
        <v>1</v>
      </c>
      <c r="Y656" s="100" t="b" cm="1">
        <f t="array" ref="Y656">_xlfn.SWITCH(X656, "Yes", TRUE, "No", FALSE, X656)</f>
        <v>1</v>
      </c>
      <c r="Z656" s="100" t="b">
        <f>_xlfn.XLOOKUP(A656,'Patient Health Records'!A:A,'Patient Health Records'!T:T,"Not Found")</f>
        <v>1</v>
      </c>
      <c r="AA656" s="100" t="b" cm="1">
        <f t="array" ref="AA656">_xlfn.SWITCH(Z656, "Yes", TRUE, "No", FALSE, Z656)</f>
        <v>1</v>
      </c>
      <c r="AB656" s="100" t="b">
        <f>_xlfn.XLOOKUP(A656,'Patient Health Records'!A:A,'Patient Health Records'!K:K,"Not Found")</f>
        <v>1</v>
      </c>
      <c r="AC656" s="100" t="b" cm="1">
        <f t="array" ref="AC656">_xlfn.SWITCH(AB656, "Yes", TRUE, "No", FALSE, AB656)</f>
        <v>1</v>
      </c>
    </row>
    <row r="657" spans="1:29">
      <c r="A657" s="2" t="s">
        <v>1039</v>
      </c>
      <c r="B657" s="100" t="str">
        <f>_xlfn.XLOOKUP(A657,'Patient Demographics'!A657:A1656,'Patient Demographics'!H657:H1656,"Not Found")</f>
        <v>Adult</v>
      </c>
      <c r="C657" s="100" t="str">
        <f>_xlfn.XLOOKUP(A657,'Patient Demographics'!A657:A1656,'Patient Demographics'!L657:L1656,"Not Found")</f>
        <v>South</v>
      </c>
      <c r="D657" s="100" t="str">
        <f>_xlfn.XLOOKUP(A657,'Patient Demographics'!A:A,'Patient Demographics'!J:J,"Not Found")</f>
        <v>Kerala</v>
      </c>
      <c r="E657" s="100">
        <f>_xlfn.XLOOKUP(A657,'Billing Details'!A657:A1656,'Billing Details'!E657:E1656,"Not Found")</f>
        <v>250000</v>
      </c>
      <c r="F657" s="100">
        <f>_xlfn.XLOOKUP(A657,'Billing Details'!A657:A1656,'Billing Details'!M657:M1656,"Not Found")</f>
        <v>200949.1</v>
      </c>
      <c r="G657" s="100">
        <f>_xlfn.XLOOKUP(A657,'Patient Health Records'!A657:A1656,'Patient Health Records'!G657:G1656,"Not Found")</f>
        <v>81</v>
      </c>
      <c r="H657" s="17" t="str">
        <f>_xlfn.XLOOKUP(A657,'Patient Demographics'!A657:A1656,'Patient Demographics'!C657:C1656,"Not Found")</f>
        <v>Male</v>
      </c>
      <c r="I657" s="100" t="str">
        <f>_xlfn.XLOOKUP(A657,'Patient Health Records'!A657:A1656,'Patient Health Records'!B657:B1656,"Not Found")</f>
        <v>B+</v>
      </c>
      <c r="J657" s="100" t="b">
        <f>_xlfn.XLOOKUP(A657,'Patient Health Records'!A657:A1656,'Patient Health Records'!H657:H1656,"Not Found")</f>
        <v>0</v>
      </c>
      <c r="K657" s="100" t="b">
        <f>_xlfn.XLOOKUP(A657,'Patient Health Records'!A657:A1656,'Patient Health Records'!J657:J1656,"Not Found")</f>
        <v>0</v>
      </c>
      <c r="L657" s="100" t="b">
        <f>_xlfn.XLOOKUP(A657,'Billing Details'!A:A,'Billing Details'!K:K,"Not Found")</f>
        <v>1</v>
      </c>
      <c r="M657" s="100" t="str">
        <f>_xlfn.XLOOKUP(A657,'Patient Education'!A:A,'Patient Education'!B:B,"Not Found")</f>
        <v>Master's Degree</v>
      </c>
      <c r="N657" s="100" t="str">
        <f>_xlfn.XLOOKUP(A657,'Patient Education'!A:A,'Patient Education'!C:C,"None")</f>
        <v>Doctor</v>
      </c>
      <c r="O657" s="100">
        <f>_xlfn.XLOOKUP(A657,'Patient Demographics'!A:A,'Patient Demographics'!I:I,"Not Found")</f>
        <v>0</v>
      </c>
      <c r="P657" s="100" t="str" cm="1">
        <f t="array" ref="P657">_xlfn.IFS(
 O657 &lt;= 2, "Very Low",
 O657 &lt;= 5, "Low",
 O657 &lt;= 10, "Lower-Middle",
 O657 &lt;= 25, "Middle",
 O657 &lt;= 50, "Upper-Middle",
 O657 &lt;= 100, "High",
 O657 &lt;= 200, "Very High",
 O657 &lt;= 400, "Ultra High"
)</f>
        <v>Very Low</v>
      </c>
      <c r="Q657" s="33">
        <f>_xlfn.XLOOKUP(A657,'Patient Health Records'!A:A,'Patient Health Records'!E:E,"Not Found")</f>
        <v>25.280109859242845</v>
      </c>
      <c r="R657" s="100" t="b">
        <f>_xlfn.XLOOKUP(A657,'Patient Health Records'!A657:A1656,'Patient Health Records'!T657:T1656,"Not Found")</f>
        <v>0</v>
      </c>
      <c r="S657" s="100" t="b" cm="1">
        <f t="array" ref="S657">_xlfn.SWITCH(R657, "Yes", TRUE, "No", FALSE, R657)</f>
        <v>0</v>
      </c>
      <c r="T657" s="100" t="str">
        <f>_xlfn.XLOOKUP(A657,'Patient Health Records'!A:A,'Patient Health Records'!V:V,"Not Found")</f>
        <v>Allergic Reaction</v>
      </c>
      <c r="U657" s="100" t="str">
        <f>_xlfn.XLOOKUP(A657,'Patient Health Records'!A:A,'Patient Health Records'!X:X,"Not Found")</f>
        <v>Ongoing Treatment</v>
      </c>
      <c r="V657" s="100" t="b">
        <f>_xlfn.XLOOKUP(A657,'Billing Details'!A:A,'Billing Details'!K:K,"Not Found")</f>
        <v>1</v>
      </c>
      <c r="W657" s="100" t="str">
        <f>_xlfn.XLOOKUP(A657,'Billing Details'!A:A,'Billing Details'!J:J,"Not Found")</f>
        <v>UnitedHealthcare</v>
      </c>
      <c r="X657" s="100" t="b">
        <f>_xlfn.XLOOKUP(A657,'Patient Health Records'!A:A,'Patient Health Records'!P:P,"Not Found")</f>
        <v>0</v>
      </c>
      <c r="Y657" s="100" t="b" cm="1">
        <f t="array" ref="Y657">_xlfn.SWITCH(X657, "Yes", TRUE, "No", FALSE, X657)</f>
        <v>0</v>
      </c>
      <c r="Z657" s="100" t="b">
        <f>_xlfn.XLOOKUP(A657,'Patient Health Records'!A:A,'Patient Health Records'!T:T,"Not Found")</f>
        <v>0</v>
      </c>
      <c r="AA657" s="100" t="b" cm="1">
        <f t="array" ref="AA657">_xlfn.SWITCH(Z657, "Yes", TRUE, "No", FALSE, Z657)</f>
        <v>0</v>
      </c>
      <c r="AB657" s="100" t="b">
        <f>_xlfn.XLOOKUP(A657,'Patient Health Records'!A:A,'Patient Health Records'!K:K,"Not Found")</f>
        <v>0</v>
      </c>
      <c r="AC657" s="100" t="b" cm="1">
        <f t="array" ref="AC657">_xlfn.SWITCH(AB657, "Yes", TRUE, "No", FALSE, AB657)</f>
        <v>0</v>
      </c>
    </row>
    <row r="658" spans="1:29">
      <c r="A658" s="2" t="s">
        <v>1040</v>
      </c>
      <c r="B658" s="100" t="str">
        <f>_xlfn.XLOOKUP(A658,'Patient Demographics'!A658:A1657,'Patient Demographics'!H658:H1657,"Not Found")</f>
        <v>Young Adult</v>
      </c>
      <c r="C658" s="100" t="str">
        <f>_xlfn.XLOOKUP(A658,'Patient Demographics'!A658:A1657,'Patient Demographics'!L658:L1657,"Not Found")</f>
        <v>South</v>
      </c>
      <c r="D658" s="100" t="str">
        <f>_xlfn.XLOOKUP(A658,'Patient Demographics'!A:A,'Patient Demographics'!J:J,"Not Found")</f>
        <v>Kerala</v>
      </c>
      <c r="E658" s="100">
        <f>_xlfn.XLOOKUP(A658,'Billing Details'!A658:A1657,'Billing Details'!E658:E1657,"Not Found")</f>
        <v>60000</v>
      </c>
      <c r="F658" s="100">
        <f>_xlfn.XLOOKUP(A658,'Billing Details'!A658:A1657,'Billing Details'!M658:M1657,"Not Found")</f>
        <v>48097.399999999994</v>
      </c>
      <c r="G658" s="100">
        <f>_xlfn.XLOOKUP(A658,'Patient Health Records'!A658:A1657,'Patient Health Records'!G658:G1657,"Not Found")</f>
        <v>85.2</v>
      </c>
      <c r="H658" s="17" t="str">
        <f>_xlfn.XLOOKUP(A658,'Patient Demographics'!A658:A1657,'Patient Demographics'!C658:C1657,"Not Found")</f>
        <v>Male</v>
      </c>
      <c r="I658" s="100" t="str">
        <f>_xlfn.XLOOKUP(A658,'Patient Health Records'!A658:A1657,'Patient Health Records'!B658:B1657,"Not Found")</f>
        <v>A+</v>
      </c>
      <c r="J658" s="100" t="b">
        <f>_xlfn.XLOOKUP(A658,'Patient Health Records'!A658:A1657,'Patient Health Records'!H658:H1657,"Not Found")</f>
        <v>1</v>
      </c>
      <c r="K658" s="100" t="b">
        <f>_xlfn.XLOOKUP(A658,'Patient Health Records'!A658:A1657,'Patient Health Records'!J658:J1657,"Not Found")</f>
        <v>1</v>
      </c>
      <c r="L658" s="100" t="b">
        <f>_xlfn.XLOOKUP(A658,'Billing Details'!A:A,'Billing Details'!K:K,"Not Found")</f>
        <v>1</v>
      </c>
      <c r="M658" s="100" t="str">
        <f>_xlfn.XLOOKUP(A658,'Patient Education'!A:A,'Patient Education'!B:B,"Not Found")</f>
        <v>Bachelor's Degree</v>
      </c>
      <c r="N658" s="100" t="str">
        <f>_xlfn.XLOOKUP(A658,'Patient Education'!A:A,'Patient Education'!C:C,"None")</f>
        <v>Teacher</v>
      </c>
      <c r="O658" s="100">
        <f>_xlfn.XLOOKUP(A658,'Patient Demographics'!A:A,'Patient Demographics'!I:I,"Not Found")</f>
        <v>7</v>
      </c>
      <c r="P658" s="100" t="str" cm="1">
        <f t="array" ref="P658">_xlfn.IFS(
 O658 &lt;= 2, "Very Low",
 O658 &lt;= 5, "Low",
 O658 &lt;= 10, "Lower-Middle",
 O658 &lt;= 25, "Middle",
 O658 &lt;= 50, "Upper-Middle",
 O658 &lt;= 100, "High",
 O658 &lt;= 200, "Very High",
 O658 &lt;= 400, "Ultra High"
)</f>
        <v>Lower-Middle</v>
      </c>
      <c r="Q658" s="33">
        <f>_xlfn.XLOOKUP(A658,'Patient Health Records'!A:A,'Patient Health Records'!E:E,"Not Found")</f>
        <v>26.890544123216767</v>
      </c>
      <c r="R658" s="100" t="b">
        <f>_xlfn.XLOOKUP(A658,'Patient Health Records'!A658:A1657,'Patient Health Records'!T658:T1657,"Not Found")</f>
        <v>0</v>
      </c>
      <c r="S658" s="100" t="b" cm="1">
        <f t="array" ref="S658">_xlfn.SWITCH(R658, "Yes", TRUE, "No", FALSE, R658)</f>
        <v>0</v>
      </c>
      <c r="T658" s="100" t="str">
        <f>_xlfn.XLOOKUP(A658,'Patient Health Records'!A:A,'Patient Health Records'!V:V,"Not Found")</f>
        <v>Stroke</v>
      </c>
      <c r="U658" s="100" t="str">
        <f>_xlfn.XLOOKUP(A658,'Patient Health Records'!A:A,'Patient Health Records'!X:X,"Not Found")</f>
        <v>Ongoing Treatment</v>
      </c>
      <c r="V658" s="100" t="b">
        <f>_xlfn.XLOOKUP(A658,'Billing Details'!A:A,'Billing Details'!K:K,"Not Found")</f>
        <v>1</v>
      </c>
      <c r="W658" s="100" t="str">
        <f>_xlfn.XLOOKUP(A658,'Billing Details'!A:A,'Billing Details'!J:J,"Not Found")</f>
        <v>UnitedHealthcare</v>
      </c>
      <c r="X658" s="100" t="b">
        <f>_xlfn.XLOOKUP(A658,'Patient Health Records'!A:A,'Patient Health Records'!P:P,"Not Found")</f>
        <v>0</v>
      </c>
      <c r="Y658" s="100" t="b" cm="1">
        <f t="array" ref="Y658">_xlfn.SWITCH(X658, "Yes", TRUE, "No", FALSE, X658)</f>
        <v>0</v>
      </c>
      <c r="Z658" s="100" t="b">
        <f>_xlfn.XLOOKUP(A658,'Patient Health Records'!A:A,'Patient Health Records'!T:T,"Not Found")</f>
        <v>0</v>
      </c>
      <c r="AA658" s="100" t="b" cm="1">
        <f t="array" ref="AA658">_xlfn.SWITCH(Z658, "Yes", TRUE, "No", FALSE, Z658)</f>
        <v>0</v>
      </c>
      <c r="AB658" s="100" t="b">
        <f>_xlfn.XLOOKUP(A658,'Patient Health Records'!A:A,'Patient Health Records'!K:K,"Not Found")</f>
        <v>0</v>
      </c>
      <c r="AC658" s="100" t="b" cm="1">
        <f t="array" ref="AC658">_xlfn.SWITCH(AB658, "Yes", TRUE, "No", FALSE, AB658)</f>
        <v>0</v>
      </c>
    </row>
    <row r="659" spans="1:29">
      <c r="A659" s="2" t="s">
        <v>1042</v>
      </c>
      <c r="B659" s="100" t="str">
        <f>_xlfn.XLOOKUP(A659,'Patient Demographics'!A659:A1658,'Patient Demographics'!H659:H1658,"Not Found")</f>
        <v>Adult</v>
      </c>
      <c r="C659" s="100" t="str">
        <f>_xlfn.XLOOKUP(A659,'Patient Demographics'!A659:A1658,'Patient Demographics'!L659:L1658,"Not Found")</f>
        <v>South</v>
      </c>
      <c r="D659" s="100" t="str">
        <f>_xlfn.XLOOKUP(A659,'Patient Demographics'!A:A,'Patient Demographics'!J:J,"Not Found")</f>
        <v>Kerala</v>
      </c>
      <c r="E659" s="100">
        <f>_xlfn.XLOOKUP(A659,'Billing Details'!A659:A1658,'Billing Details'!E659:E1658,"Not Found")</f>
        <v>40000</v>
      </c>
      <c r="F659" s="100">
        <f>_xlfn.XLOOKUP(A659,'Billing Details'!A659:A1658,'Billing Details'!M659:M1658,"Not Found")</f>
        <v>0</v>
      </c>
      <c r="G659" s="100">
        <f>_xlfn.XLOOKUP(A659,'Patient Health Records'!A659:A1658,'Patient Health Records'!G659:G1658,"Not Found")</f>
        <v>62.9</v>
      </c>
      <c r="H659" s="17" t="str">
        <f>_xlfn.XLOOKUP(A659,'Patient Demographics'!A659:A1658,'Patient Demographics'!C659:C1658,"Not Found")</f>
        <v>Male</v>
      </c>
      <c r="I659" s="100" t="str">
        <f>_xlfn.XLOOKUP(A659,'Patient Health Records'!A659:A1658,'Patient Health Records'!B659:B1658,"Not Found")</f>
        <v>AB+</v>
      </c>
      <c r="J659" s="100" t="b">
        <f>_xlfn.XLOOKUP(A659,'Patient Health Records'!A659:A1658,'Patient Health Records'!H659:H1658,"Not Found")</f>
        <v>0</v>
      </c>
      <c r="K659" s="100" t="b">
        <f>_xlfn.XLOOKUP(A659,'Patient Health Records'!A659:A1658,'Patient Health Records'!J659:J1658,"Not Found")</f>
        <v>0</v>
      </c>
      <c r="L659" s="100" t="b">
        <f>_xlfn.XLOOKUP(A659,'Billing Details'!A:A,'Billing Details'!K:K,"Not Found")</f>
        <v>0</v>
      </c>
      <c r="M659" s="100" t="str">
        <f>_xlfn.XLOOKUP(A659,'Patient Education'!A:A,'Patient Education'!B:B,"Not Found")</f>
        <v>School</v>
      </c>
      <c r="N659" s="100" t="str">
        <f>_xlfn.XLOOKUP(A659,'Patient Education'!A:A,'Patient Education'!C:C,"None")</f>
        <v>Retail Worker</v>
      </c>
      <c r="O659" s="100">
        <f>_xlfn.XLOOKUP(A659,'Patient Demographics'!A:A,'Patient Demographics'!I:I,"Not Found")</f>
        <v>7</v>
      </c>
      <c r="P659" s="100" t="str" cm="1">
        <f t="array" ref="P659">_xlfn.IFS(
 O659 &lt;= 2, "Very Low",
 O659 &lt;= 5, "Low",
 O659 &lt;= 10, "Lower-Middle",
 O659 &lt;= 25, "Middle",
 O659 &lt;= 50, "Upper-Middle",
 O659 &lt;= 100, "High",
 O659 &lt;= 200, "Very High",
 O659 &lt;= 400, "Ultra High"
)</f>
        <v>Lower-Middle</v>
      </c>
      <c r="Q659" s="33">
        <f>_xlfn.XLOOKUP(A659,'Patient Health Records'!A:A,'Patient Health Records'!E:E,"Not Found")</f>
        <v>23.386377156454493</v>
      </c>
      <c r="R659" s="100" t="b">
        <f>_xlfn.XLOOKUP(A659,'Patient Health Records'!A659:A1658,'Patient Health Records'!T659:T1658,"Not Found")</f>
        <v>0</v>
      </c>
      <c r="S659" s="100" t="b" cm="1">
        <f t="array" ref="S659">_xlfn.SWITCH(R659, "Yes", TRUE, "No", FALSE, R659)</f>
        <v>0</v>
      </c>
      <c r="T659" s="100" t="str">
        <f>_xlfn.XLOOKUP(A659,'Patient Health Records'!A:A,'Patient Health Records'!V:V,"Not Found")</f>
        <v>Fractured Leg</v>
      </c>
      <c r="U659" s="100" t="str">
        <f>_xlfn.XLOOKUP(A659,'Patient Health Records'!A:A,'Patient Health Records'!X:X,"Not Found")</f>
        <v>Ongoing Treatment</v>
      </c>
      <c r="V659" s="100" t="b">
        <f>_xlfn.XLOOKUP(A659,'Billing Details'!A:A,'Billing Details'!K:K,"Not Found")</f>
        <v>0</v>
      </c>
      <c r="W659" s="100">
        <f>_xlfn.XLOOKUP(A659,'Billing Details'!A:A,'Billing Details'!J:J,"Not Found")</f>
        <v>0</v>
      </c>
      <c r="X659" s="100" t="b">
        <f>_xlfn.XLOOKUP(A659,'Patient Health Records'!A:A,'Patient Health Records'!P:P,"Not Found")</f>
        <v>0</v>
      </c>
      <c r="Y659" s="100" t="b" cm="1">
        <f t="array" ref="Y659">_xlfn.SWITCH(X659, "Yes", TRUE, "No", FALSE, X659)</f>
        <v>0</v>
      </c>
      <c r="Z659" s="100" t="b">
        <f>_xlfn.XLOOKUP(A659,'Patient Health Records'!A:A,'Patient Health Records'!T:T,"Not Found")</f>
        <v>0</v>
      </c>
      <c r="AA659" s="100" t="b" cm="1">
        <f t="array" ref="AA659">_xlfn.SWITCH(Z659, "Yes", TRUE, "No", FALSE, Z659)</f>
        <v>0</v>
      </c>
      <c r="AB659" s="100" t="b">
        <f>_xlfn.XLOOKUP(A659,'Patient Health Records'!A:A,'Patient Health Records'!K:K,"Not Found")</f>
        <v>0</v>
      </c>
      <c r="AC659" s="100" t="b" cm="1">
        <f t="array" ref="AC659">_xlfn.SWITCH(AB659, "Yes", TRUE, "No", FALSE, AB659)</f>
        <v>0</v>
      </c>
    </row>
    <row r="660" spans="1:29">
      <c r="A660" s="2" t="s">
        <v>1044</v>
      </c>
      <c r="B660" s="100" t="str">
        <f>_xlfn.XLOOKUP(A660,'Patient Demographics'!A660:A1659,'Patient Demographics'!H660:H1659,"Not Found")</f>
        <v>Middle-aged</v>
      </c>
      <c r="C660" s="100" t="str">
        <f>_xlfn.XLOOKUP(A660,'Patient Demographics'!A660:A1659,'Patient Demographics'!L660:L1659,"Not Found")</f>
        <v>South</v>
      </c>
      <c r="D660" s="100" t="str">
        <f>_xlfn.XLOOKUP(A660,'Patient Demographics'!A:A,'Patient Demographics'!J:J,"Not Found")</f>
        <v>Tamil Nadu</v>
      </c>
      <c r="E660" s="100">
        <f>_xlfn.XLOOKUP(A660,'Billing Details'!A660:A1659,'Billing Details'!E660:E1659,"Not Found")</f>
        <v>21000</v>
      </c>
      <c r="F660" s="100">
        <f>_xlfn.XLOOKUP(A660,'Billing Details'!A660:A1659,'Billing Details'!M660:M1659,"Not Found")</f>
        <v>16672.600000000002</v>
      </c>
      <c r="G660" s="100">
        <f>_xlfn.XLOOKUP(A660,'Patient Health Records'!A660:A1659,'Patient Health Records'!G660:G1659,"Not Found")</f>
        <v>75.099999999999994</v>
      </c>
      <c r="H660" s="17" t="str">
        <f>_xlfn.XLOOKUP(A660,'Patient Demographics'!A660:A1659,'Patient Demographics'!C660:C1659,"Not Found")</f>
        <v>Male</v>
      </c>
      <c r="I660" s="100" t="str">
        <f>_xlfn.XLOOKUP(A660,'Patient Health Records'!A660:A1659,'Patient Health Records'!B660:B1659,"Not Found")</f>
        <v>B-</v>
      </c>
      <c r="J660" s="100" t="b">
        <f>_xlfn.XLOOKUP(A660,'Patient Health Records'!A660:A1659,'Patient Health Records'!H660:H1659,"Not Found")</f>
        <v>0</v>
      </c>
      <c r="K660" s="100" t="b">
        <f>_xlfn.XLOOKUP(A660,'Patient Health Records'!A660:A1659,'Patient Health Records'!J660:J1659,"Not Found")</f>
        <v>0</v>
      </c>
      <c r="L660" s="100" t="b">
        <f>_xlfn.XLOOKUP(A660,'Billing Details'!A:A,'Billing Details'!K:K,"Not Found")</f>
        <v>1</v>
      </c>
      <c r="M660" s="100" t="str">
        <f>_xlfn.XLOOKUP(A660,'Patient Education'!A:A,'Patient Education'!B:B,"Not Found")</f>
        <v>Bachelor's Degree</v>
      </c>
      <c r="N660" s="100" t="str">
        <f>_xlfn.XLOOKUP(A660,'Patient Education'!A:A,'Patient Education'!C:C,"None")</f>
        <v>Teacher</v>
      </c>
      <c r="O660" s="100">
        <f>_xlfn.XLOOKUP(A660,'Patient Demographics'!A:A,'Patient Demographics'!I:I,"Not Found")</f>
        <v>3</v>
      </c>
      <c r="P660" s="100" t="str" cm="1">
        <f t="array" ref="P660">_xlfn.IFS(
 O660 &lt;= 2, "Very Low",
 O660 &lt;= 5, "Low",
 O660 &lt;= 10, "Lower-Middle",
 O660 &lt;= 25, "Middle",
 O660 &lt;= 50, "Upper-Middle",
 O660 &lt;= 100, "High",
 O660 &lt;= 200, "Very High",
 O660 &lt;= 400, "Ultra High"
)</f>
        <v>Low</v>
      </c>
      <c r="Q660" s="33">
        <f>_xlfn.XLOOKUP(A660,'Patient Health Records'!A:A,'Patient Health Records'!E:E,"Not Found")</f>
        <v>31.259105098855354</v>
      </c>
      <c r="R660" s="100" t="b">
        <f>_xlfn.XLOOKUP(A660,'Patient Health Records'!A660:A1659,'Patient Health Records'!T660:T1659,"Not Found")</f>
        <v>1</v>
      </c>
      <c r="S660" s="100" t="b" cm="1">
        <f t="array" ref="S660">_xlfn.SWITCH(R660, "Yes", TRUE, "No", FALSE, R660)</f>
        <v>1</v>
      </c>
      <c r="T660" s="100" t="str">
        <f>_xlfn.XLOOKUP(A660,'Patient Health Records'!A:A,'Patient Health Records'!V:V,"Not Found")</f>
        <v>Hypertension</v>
      </c>
      <c r="U660" s="100" t="str">
        <f>_xlfn.XLOOKUP(A660,'Patient Health Records'!A:A,'Patient Health Records'!X:X,"Not Found")</f>
        <v>Critical</v>
      </c>
      <c r="V660" s="100" t="b">
        <f>_xlfn.XLOOKUP(A660,'Billing Details'!A:A,'Billing Details'!K:K,"Not Found")</f>
        <v>1</v>
      </c>
      <c r="W660" s="100" t="str">
        <f>_xlfn.XLOOKUP(A660,'Billing Details'!A:A,'Billing Details'!J:J,"Not Found")</f>
        <v>Blue Cross</v>
      </c>
      <c r="X660" s="100" t="b">
        <f>_xlfn.XLOOKUP(A660,'Patient Health Records'!A:A,'Patient Health Records'!P:P,"Not Found")</f>
        <v>1</v>
      </c>
      <c r="Y660" s="100" t="b" cm="1">
        <f t="array" ref="Y660">_xlfn.SWITCH(X660, "Yes", TRUE, "No", FALSE, X660)</f>
        <v>1</v>
      </c>
      <c r="Z660" s="100" t="b">
        <f>_xlfn.XLOOKUP(A660,'Patient Health Records'!A:A,'Patient Health Records'!T:T,"Not Found")</f>
        <v>1</v>
      </c>
      <c r="AA660" s="100" t="b" cm="1">
        <f t="array" ref="AA660">_xlfn.SWITCH(Z660, "Yes", TRUE, "No", FALSE, Z660)</f>
        <v>1</v>
      </c>
      <c r="AB660" s="100" t="b">
        <f>_xlfn.XLOOKUP(A660,'Patient Health Records'!A:A,'Patient Health Records'!K:K,"Not Found")</f>
        <v>1</v>
      </c>
      <c r="AC660" s="100" t="b" cm="1">
        <f t="array" ref="AC660">_xlfn.SWITCH(AB660, "Yes", TRUE, "No", FALSE, AB660)</f>
        <v>1</v>
      </c>
    </row>
    <row r="661" spans="1:29">
      <c r="A661" s="2" t="s">
        <v>1045</v>
      </c>
      <c r="B661" s="100" t="str">
        <f>_xlfn.XLOOKUP(A661,'Patient Demographics'!A661:A1660,'Patient Demographics'!H661:H1660,"Not Found")</f>
        <v>Adult</v>
      </c>
      <c r="C661" s="100" t="str">
        <f>_xlfn.XLOOKUP(A661,'Patient Demographics'!A661:A1660,'Patient Demographics'!L661:L1660,"Not Found")</f>
        <v>West</v>
      </c>
      <c r="D661" s="100" t="str">
        <f>_xlfn.XLOOKUP(A661,'Patient Demographics'!A:A,'Patient Demographics'!J:J,"Not Found")</f>
        <v>Maharashtra</v>
      </c>
      <c r="E661" s="100">
        <f>_xlfn.XLOOKUP(A661,'Billing Details'!A661:A1660,'Billing Details'!E661:E1660,"Not Found")</f>
        <v>300000</v>
      </c>
      <c r="F661" s="100">
        <f>_xlfn.XLOOKUP(A661,'Billing Details'!A661:A1660,'Billing Details'!M661:M1660,"Not Found")</f>
        <v>202307.52</v>
      </c>
      <c r="G661" s="100">
        <f>_xlfn.XLOOKUP(A661,'Patient Health Records'!A661:A1660,'Patient Health Records'!G661:G1660,"Not Found")</f>
        <v>74.400000000000006</v>
      </c>
      <c r="H661" s="17" t="str">
        <f>_xlfn.XLOOKUP(A661,'Patient Demographics'!A661:A1660,'Patient Demographics'!C661:C1660,"Not Found")</f>
        <v>Female</v>
      </c>
      <c r="I661" s="100" t="str">
        <f>_xlfn.XLOOKUP(A661,'Patient Health Records'!A661:A1660,'Patient Health Records'!B661:B1660,"Not Found")</f>
        <v>O+</v>
      </c>
      <c r="J661" s="100" t="b">
        <f>_xlfn.XLOOKUP(A661,'Patient Health Records'!A661:A1660,'Patient Health Records'!H661:H1660,"Not Found")</f>
        <v>1</v>
      </c>
      <c r="K661" s="100" t="b">
        <f>_xlfn.XLOOKUP(A661,'Patient Health Records'!A661:A1660,'Patient Health Records'!J661:J1660,"Not Found")</f>
        <v>0</v>
      </c>
      <c r="L661" s="100" t="b">
        <f>_xlfn.XLOOKUP(A661,'Billing Details'!A:A,'Billing Details'!K:K,"Not Found")</f>
        <v>1</v>
      </c>
      <c r="M661" s="100" t="str">
        <f>_xlfn.XLOOKUP(A661,'Patient Education'!A:A,'Patient Education'!B:B,"Not Found")</f>
        <v>Master's Degree</v>
      </c>
      <c r="N661" s="100" t="str">
        <f>_xlfn.XLOOKUP(A661,'Patient Education'!A:A,'Patient Education'!C:C,"None")</f>
        <v>Doctor</v>
      </c>
      <c r="O661" s="100">
        <f>_xlfn.XLOOKUP(A661,'Patient Demographics'!A:A,'Patient Demographics'!I:I,"Not Found")</f>
        <v>20</v>
      </c>
      <c r="P661" s="100" t="str" cm="1">
        <f t="array" ref="P661">_xlfn.IFS(
 O661 &lt;= 2, "Very Low",
 O661 &lt;= 5, "Low",
 O661 &lt;= 10, "Lower-Middle",
 O661 &lt;= 25, "Middle",
 O661 &lt;= 50, "Upper-Middle",
 O661 &lt;= 100, "High",
 O661 &lt;= 200, "Very High",
 O661 &lt;= 400, "Ultra High"
)</f>
        <v>Middle</v>
      </c>
      <c r="Q661" s="33">
        <f>_xlfn.XLOOKUP(A661,'Patient Health Records'!A:A,'Patient Health Records'!E:E,"Not Found")</f>
        <v>28.002559373706202</v>
      </c>
      <c r="R661" s="100" t="b">
        <f>_xlfn.XLOOKUP(A661,'Patient Health Records'!A661:A1660,'Patient Health Records'!T661:T1660,"Not Found")</f>
        <v>1</v>
      </c>
      <c r="S661" s="100" t="b" cm="1">
        <f t="array" ref="S661">_xlfn.SWITCH(R661, "Yes", TRUE, "No", FALSE, R661)</f>
        <v>1</v>
      </c>
      <c r="T661" s="100" t="str">
        <f>_xlfn.XLOOKUP(A661,'Patient Health Records'!A:A,'Patient Health Records'!V:V,"Not Found")</f>
        <v>Respiratory Infection</v>
      </c>
      <c r="U661" s="100" t="str">
        <f>_xlfn.XLOOKUP(A661,'Patient Health Records'!A:A,'Patient Health Records'!X:X,"Not Found")</f>
        <v>Recovered</v>
      </c>
      <c r="V661" s="100" t="b">
        <f>_xlfn.XLOOKUP(A661,'Billing Details'!A:A,'Billing Details'!K:K,"Not Found")</f>
        <v>1</v>
      </c>
      <c r="W661" s="100" t="str">
        <f>_xlfn.XLOOKUP(A661,'Billing Details'!A:A,'Billing Details'!J:J,"Not Found")</f>
        <v>Medicare</v>
      </c>
      <c r="X661" s="100" t="b">
        <f>_xlfn.XLOOKUP(A661,'Patient Health Records'!A:A,'Patient Health Records'!P:P,"Not Found")</f>
        <v>1</v>
      </c>
      <c r="Y661" s="100" t="b" cm="1">
        <f t="array" ref="Y661">_xlfn.SWITCH(X661, "Yes", TRUE, "No", FALSE, X661)</f>
        <v>1</v>
      </c>
      <c r="Z661" s="100" t="b">
        <f>_xlfn.XLOOKUP(A661,'Patient Health Records'!A:A,'Patient Health Records'!T:T,"Not Found")</f>
        <v>1</v>
      </c>
      <c r="AA661" s="100" t="b" cm="1">
        <f t="array" ref="AA661">_xlfn.SWITCH(Z661, "Yes", TRUE, "No", FALSE, Z661)</f>
        <v>1</v>
      </c>
      <c r="AB661" s="100" t="b">
        <f>_xlfn.XLOOKUP(A661,'Patient Health Records'!A:A,'Patient Health Records'!K:K,"Not Found")</f>
        <v>1</v>
      </c>
      <c r="AC661" s="100" t="b" cm="1">
        <f t="array" ref="AC661">_xlfn.SWITCH(AB661, "Yes", TRUE, "No", FALSE, AB661)</f>
        <v>1</v>
      </c>
    </row>
    <row r="662" spans="1:29">
      <c r="A662" s="2" t="s">
        <v>1046</v>
      </c>
      <c r="B662" s="100" t="str">
        <f>_xlfn.XLOOKUP(A662,'Patient Demographics'!A662:A1661,'Patient Demographics'!H662:H1661,"Not Found")</f>
        <v>Middle-aged</v>
      </c>
      <c r="C662" s="100" t="str">
        <f>_xlfn.XLOOKUP(A662,'Patient Demographics'!A662:A1661,'Patient Demographics'!L662:L1661,"Not Found")</f>
        <v>West</v>
      </c>
      <c r="D662" s="100" t="str">
        <f>_xlfn.XLOOKUP(A662,'Patient Demographics'!A:A,'Patient Demographics'!J:J,"Not Found")</f>
        <v>Gujarat</v>
      </c>
      <c r="E662" s="100">
        <f>_xlfn.XLOOKUP(A662,'Billing Details'!A662:A1661,'Billing Details'!E662:E1661,"Not Found")</f>
        <v>20000</v>
      </c>
      <c r="F662" s="100">
        <f>_xlfn.XLOOKUP(A662,'Billing Details'!A662:A1661,'Billing Details'!M662:M1661,"Not Found")</f>
        <v>10666.44</v>
      </c>
      <c r="G662" s="100">
        <f>_xlfn.XLOOKUP(A662,'Patient Health Records'!A662:A1661,'Patient Health Records'!G662:G1661,"Not Found")</f>
        <v>72.099999999999994</v>
      </c>
      <c r="H662" s="17" t="str">
        <f>_xlfn.XLOOKUP(A662,'Patient Demographics'!A662:A1661,'Patient Demographics'!C662:C1661,"Not Found")</f>
        <v>Female</v>
      </c>
      <c r="I662" s="100" t="str">
        <f>_xlfn.XLOOKUP(A662,'Patient Health Records'!A662:A1661,'Patient Health Records'!B662:B1661,"Not Found")</f>
        <v>O+</v>
      </c>
      <c r="J662" s="100" t="b">
        <f>_xlfn.XLOOKUP(A662,'Patient Health Records'!A662:A1661,'Patient Health Records'!H662:H1661,"Not Found")</f>
        <v>1</v>
      </c>
      <c r="K662" s="100" t="b">
        <f>_xlfn.XLOOKUP(A662,'Patient Health Records'!A662:A1661,'Patient Health Records'!J662:J1661,"Not Found")</f>
        <v>1</v>
      </c>
      <c r="L662" s="100" t="b">
        <f>_xlfn.XLOOKUP(A662,'Billing Details'!A:A,'Billing Details'!K:K,"Not Found")</f>
        <v>1</v>
      </c>
      <c r="M662" s="100" t="str">
        <f>_xlfn.XLOOKUP(A662,'Patient Education'!A:A,'Patient Education'!B:B,"Not Found")</f>
        <v>Bachelor's Degree</v>
      </c>
      <c r="N662" s="100" t="str">
        <f>_xlfn.XLOOKUP(A662,'Patient Education'!A:A,'Patient Education'!C:C,"None")</f>
        <v>Teacher</v>
      </c>
      <c r="O662" s="100">
        <f>_xlfn.XLOOKUP(A662,'Patient Demographics'!A:A,'Patient Demographics'!I:I,"Not Found")</f>
        <v>15</v>
      </c>
      <c r="P662" s="100" t="str" cm="1">
        <f t="array" ref="P662">_xlfn.IFS(
 O662 &lt;= 2, "Very Low",
 O662 &lt;= 5, "Low",
 O662 &lt;= 10, "Lower-Middle",
 O662 &lt;= 25, "Middle",
 O662 &lt;= 50, "Upper-Middle",
 O662 &lt;= 100, "High",
 O662 &lt;= 200, "Very High",
 O662 &lt;= 400, "Ultra High"
)</f>
        <v>Middle</v>
      </c>
      <c r="Q662" s="33">
        <f>_xlfn.XLOOKUP(A662,'Patient Health Records'!A:A,'Patient Health Records'!E:E,"Not Found")</f>
        <v>25.24421413816043</v>
      </c>
      <c r="R662" s="100" t="b">
        <f>_xlfn.XLOOKUP(A662,'Patient Health Records'!A662:A1661,'Patient Health Records'!T662:T1661,"Not Found")</f>
        <v>0</v>
      </c>
      <c r="S662" s="100" t="b" cm="1">
        <f t="array" ref="S662">_xlfn.SWITCH(R662, "Yes", TRUE, "No", FALSE, R662)</f>
        <v>0</v>
      </c>
      <c r="T662" s="100" t="str">
        <f>_xlfn.XLOOKUP(A662,'Patient Health Records'!A:A,'Patient Health Records'!V:V,"Not Found")</f>
        <v>Diabetes</v>
      </c>
      <c r="U662" s="100" t="str">
        <f>_xlfn.XLOOKUP(A662,'Patient Health Records'!A:A,'Patient Health Records'!X:X,"Not Found")</f>
        <v>Critical</v>
      </c>
      <c r="V662" s="100" t="b">
        <f>_xlfn.XLOOKUP(A662,'Billing Details'!A:A,'Billing Details'!K:K,"Not Found")</f>
        <v>1</v>
      </c>
      <c r="W662" s="100" t="str">
        <f>_xlfn.XLOOKUP(A662,'Billing Details'!A:A,'Billing Details'!J:J,"Not Found")</f>
        <v>Cigna</v>
      </c>
      <c r="X662" s="100" t="b">
        <f>_xlfn.XLOOKUP(A662,'Patient Health Records'!A:A,'Patient Health Records'!P:P,"Not Found")</f>
        <v>0</v>
      </c>
      <c r="Y662" s="100" t="b" cm="1">
        <f t="array" ref="Y662">_xlfn.SWITCH(X662, "Yes", TRUE, "No", FALSE, X662)</f>
        <v>0</v>
      </c>
      <c r="Z662" s="100" t="b">
        <f>_xlfn.XLOOKUP(A662,'Patient Health Records'!A:A,'Patient Health Records'!T:T,"Not Found")</f>
        <v>0</v>
      </c>
      <c r="AA662" s="100" t="b" cm="1">
        <f t="array" ref="AA662">_xlfn.SWITCH(Z662, "Yes", TRUE, "No", FALSE, Z662)</f>
        <v>0</v>
      </c>
      <c r="AB662" s="100" t="b">
        <f>_xlfn.XLOOKUP(A662,'Patient Health Records'!A:A,'Patient Health Records'!K:K,"Not Found")</f>
        <v>0</v>
      </c>
      <c r="AC662" s="100" t="b" cm="1">
        <f t="array" ref="AC662">_xlfn.SWITCH(AB662, "Yes", TRUE, "No", FALSE, AB662)</f>
        <v>0</v>
      </c>
    </row>
    <row r="663" spans="1:29">
      <c r="A663" s="2" t="s">
        <v>1047</v>
      </c>
      <c r="B663" s="100" t="str">
        <f>_xlfn.XLOOKUP(A663,'Patient Demographics'!A663:A1662,'Patient Demographics'!H663:H1662,"Not Found")</f>
        <v>Middle-aged</v>
      </c>
      <c r="C663" s="100" t="str">
        <f>_xlfn.XLOOKUP(A663,'Patient Demographics'!A663:A1662,'Patient Demographics'!L663:L1662,"Not Found")</f>
        <v>North</v>
      </c>
      <c r="D663" s="100" t="str">
        <f>_xlfn.XLOOKUP(A663,'Patient Demographics'!A:A,'Patient Demographics'!J:J,"Not Found")</f>
        <v>Punjab</v>
      </c>
      <c r="E663" s="100">
        <f>_xlfn.XLOOKUP(A663,'Billing Details'!A663:A1662,'Billing Details'!E663:E1662,"Not Found")</f>
        <v>90000</v>
      </c>
      <c r="F663" s="100">
        <f>_xlfn.XLOOKUP(A663,'Billing Details'!A663:A1662,'Billing Details'!M663:M1662,"Not Found")</f>
        <v>64432.799999999996</v>
      </c>
      <c r="G663" s="100">
        <f>_xlfn.XLOOKUP(A663,'Patient Health Records'!A663:A1662,'Patient Health Records'!G663:G1662,"Not Found")</f>
        <v>58.2</v>
      </c>
      <c r="H663" s="17" t="str">
        <f>_xlfn.XLOOKUP(A663,'Patient Demographics'!A663:A1662,'Patient Demographics'!C663:C1662,"Not Found")</f>
        <v>Female</v>
      </c>
      <c r="I663" s="100" t="str">
        <f>_xlfn.XLOOKUP(A663,'Patient Health Records'!A663:A1662,'Patient Health Records'!B663:B1662,"Not Found")</f>
        <v>A-</v>
      </c>
      <c r="J663" s="100" t="b">
        <f>_xlfn.XLOOKUP(A663,'Patient Health Records'!A663:A1662,'Patient Health Records'!H663:H1662,"Not Found")</f>
        <v>1</v>
      </c>
      <c r="K663" s="100" t="b">
        <f>_xlfn.XLOOKUP(A663,'Patient Health Records'!A663:A1662,'Patient Health Records'!J663:J1662,"Not Found")</f>
        <v>0</v>
      </c>
      <c r="L663" s="100" t="b">
        <f>_xlfn.XLOOKUP(A663,'Billing Details'!A:A,'Billing Details'!K:K,"Not Found")</f>
        <v>1</v>
      </c>
      <c r="M663" s="100" t="str">
        <f>_xlfn.XLOOKUP(A663,'Patient Education'!A:A,'Patient Education'!B:B,"Not Found")</f>
        <v>Master's Degree</v>
      </c>
      <c r="N663" s="100" t="str">
        <f>_xlfn.XLOOKUP(A663,'Patient Education'!A:A,'Patient Education'!C:C,"None")</f>
        <v>Software Engineer</v>
      </c>
      <c r="O663" s="100">
        <f>_xlfn.XLOOKUP(A663,'Patient Demographics'!A:A,'Patient Demographics'!I:I,"Not Found")</f>
        <v>12</v>
      </c>
      <c r="P663" s="100" t="str" cm="1">
        <f t="array" ref="P663">_xlfn.IFS(
 O663 &lt;= 2, "Very Low",
 O663 &lt;= 5, "Low",
 O663 &lt;= 10, "Lower-Middle",
 O663 &lt;= 25, "Middle",
 O663 &lt;= 50, "Upper-Middle",
 O663 &lt;= 100, "High",
 O663 &lt;= 200, "Very High",
 O663 &lt;= 400, "Ultra High"
)</f>
        <v>Middle</v>
      </c>
      <c r="Q663" s="33">
        <f>_xlfn.XLOOKUP(A663,'Patient Health Records'!A:A,'Patient Health Records'!E:E,"Not Found")</f>
        <v>21.377410468319564</v>
      </c>
      <c r="R663" s="100" t="b">
        <f>_xlfn.XLOOKUP(A663,'Patient Health Records'!A663:A1662,'Patient Health Records'!T663:T1662,"Not Found")</f>
        <v>0</v>
      </c>
      <c r="S663" s="100" t="b" cm="1">
        <f t="array" ref="S663">_xlfn.SWITCH(R663, "Yes", TRUE, "No", FALSE, R663)</f>
        <v>0</v>
      </c>
      <c r="T663" s="100" t="str">
        <f>_xlfn.XLOOKUP(A663,'Patient Health Records'!A:A,'Patient Health Records'!V:V,"Not Found")</f>
        <v>Prostate Cancer</v>
      </c>
      <c r="U663" s="100" t="str">
        <f>_xlfn.XLOOKUP(A663,'Patient Health Records'!A:A,'Patient Health Records'!X:X,"Not Found")</f>
        <v>Ongoing Treatment</v>
      </c>
      <c r="V663" s="100" t="b">
        <f>_xlfn.XLOOKUP(A663,'Billing Details'!A:A,'Billing Details'!K:K,"Not Found")</f>
        <v>1</v>
      </c>
      <c r="W663" s="100" t="str">
        <f>_xlfn.XLOOKUP(A663,'Billing Details'!A:A,'Billing Details'!J:J,"Not Found")</f>
        <v>UnitedHealthcare</v>
      </c>
      <c r="X663" s="100" t="b">
        <f>_xlfn.XLOOKUP(A663,'Patient Health Records'!A:A,'Patient Health Records'!P:P,"Not Found")</f>
        <v>0</v>
      </c>
      <c r="Y663" s="100" t="b" cm="1">
        <f t="array" ref="Y663">_xlfn.SWITCH(X663, "Yes", TRUE, "No", FALSE, X663)</f>
        <v>0</v>
      </c>
      <c r="Z663" s="100" t="b">
        <f>_xlfn.XLOOKUP(A663,'Patient Health Records'!A:A,'Patient Health Records'!T:T,"Not Found")</f>
        <v>0</v>
      </c>
      <c r="AA663" s="100" t="b" cm="1">
        <f t="array" ref="AA663">_xlfn.SWITCH(Z663, "Yes", TRUE, "No", FALSE, Z663)</f>
        <v>0</v>
      </c>
      <c r="AB663" s="100" t="b">
        <f>_xlfn.XLOOKUP(A663,'Patient Health Records'!A:A,'Patient Health Records'!K:K,"Not Found")</f>
        <v>0</v>
      </c>
      <c r="AC663" s="100" t="b" cm="1">
        <f t="array" ref="AC663">_xlfn.SWITCH(AB663, "Yes", TRUE, "No", FALSE, AB663)</f>
        <v>0</v>
      </c>
    </row>
    <row r="664" spans="1:29">
      <c r="A664" s="2" t="s">
        <v>1048</v>
      </c>
      <c r="B664" s="100" t="str">
        <f>_xlfn.XLOOKUP(A664,'Patient Demographics'!A664:A1663,'Patient Demographics'!H664:H1663,"Not Found")</f>
        <v>Senior</v>
      </c>
      <c r="C664" s="100" t="str">
        <f>_xlfn.XLOOKUP(A664,'Patient Demographics'!A664:A1663,'Patient Demographics'!L664:L1663,"Not Found")</f>
        <v>North</v>
      </c>
      <c r="D664" s="100" t="str">
        <f>_xlfn.XLOOKUP(A664,'Patient Demographics'!A:A,'Patient Demographics'!J:J,"Not Found")</f>
        <v>Punjab</v>
      </c>
      <c r="E664" s="100">
        <f>_xlfn.XLOOKUP(A664,'Billing Details'!A664:A1663,'Billing Details'!E664:E1663,"Not Found")</f>
        <v>200000</v>
      </c>
      <c r="F664" s="100">
        <f>_xlfn.XLOOKUP(A664,'Billing Details'!A664:A1663,'Billing Details'!M664:M1663,"Not Found")</f>
        <v>126889.5</v>
      </c>
      <c r="G664" s="100">
        <f>_xlfn.XLOOKUP(A664,'Patient Health Records'!A664:A1663,'Patient Health Records'!G664:G1663,"Not Found")</f>
        <v>82.9</v>
      </c>
      <c r="H664" s="17" t="str">
        <f>_xlfn.XLOOKUP(A664,'Patient Demographics'!A664:A1663,'Patient Demographics'!C664:C1663,"Not Found")</f>
        <v>Female</v>
      </c>
      <c r="I664" s="100" t="str">
        <f>_xlfn.XLOOKUP(A664,'Patient Health Records'!A664:A1663,'Patient Health Records'!B664:B1663,"Not Found")</f>
        <v>B+</v>
      </c>
      <c r="J664" s="100" t="b">
        <f>_xlfn.XLOOKUP(A664,'Patient Health Records'!A664:A1663,'Patient Health Records'!H664:H1663,"Not Found")</f>
        <v>0</v>
      </c>
      <c r="K664" s="100" t="b">
        <f>_xlfn.XLOOKUP(A664,'Patient Health Records'!A664:A1663,'Patient Health Records'!J664:J1663,"Not Found")</f>
        <v>0</v>
      </c>
      <c r="L664" s="100" t="b">
        <f>_xlfn.XLOOKUP(A664,'Billing Details'!A:A,'Billing Details'!K:K,"Not Found")</f>
        <v>1</v>
      </c>
      <c r="M664" s="100" t="str">
        <f>_xlfn.XLOOKUP(A664,'Patient Education'!A:A,'Patient Education'!B:B,"Not Found")</f>
        <v>PhD</v>
      </c>
      <c r="N664" s="100" t="str">
        <f>_xlfn.XLOOKUP(A664,'Patient Education'!A:A,'Patient Education'!C:C,"None")</f>
        <v>Scientist</v>
      </c>
      <c r="O664" s="100">
        <f>_xlfn.XLOOKUP(A664,'Patient Demographics'!A:A,'Patient Demographics'!I:I,"Not Found")</f>
        <v>15</v>
      </c>
      <c r="P664" s="100" t="str" cm="1">
        <f t="array" ref="P664">_xlfn.IFS(
 O664 &lt;= 2, "Very Low",
 O664 &lt;= 5, "Low",
 O664 &lt;= 10, "Lower-Middle",
 O664 &lt;= 25, "Middle",
 O664 &lt;= 50, "Upper-Middle",
 O664 &lt;= 100, "High",
 O664 &lt;= 200, "Very High",
 O664 &lt;= 400, "Ultra High"
)</f>
        <v>Middle</v>
      </c>
      <c r="Q664" s="33">
        <f>_xlfn.XLOOKUP(A664,'Patient Health Records'!A:A,'Patient Health Records'!E:E,"Not Found")</f>
        <v>33.207819259734016</v>
      </c>
      <c r="R664" s="100" t="b">
        <f>_xlfn.XLOOKUP(A664,'Patient Health Records'!A664:A1663,'Patient Health Records'!T664:T1663,"Not Found")</f>
        <v>1</v>
      </c>
      <c r="S664" s="100" t="b" cm="1">
        <f t="array" ref="S664">_xlfn.SWITCH(R664, "Yes", TRUE, "No", FALSE, R664)</f>
        <v>1</v>
      </c>
      <c r="T664" s="100" t="str">
        <f>_xlfn.XLOOKUP(A664,'Patient Health Records'!A:A,'Patient Health Records'!V:V,"Not Found")</f>
        <v>Prostate Cancer</v>
      </c>
      <c r="U664" s="100" t="str">
        <f>_xlfn.XLOOKUP(A664,'Patient Health Records'!A:A,'Patient Health Records'!X:X,"Not Found")</f>
        <v>Ongoing Treatment</v>
      </c>
      <c r="V664" s="100" t="b">
        <f>_xlfn.XLOOKUP(A664,'Billing Details'!A:A,'Billing Details'!K:K,"Not Found")</f>
        <v>1</v>
      </c>
      <c r="W664" s="100" t="str">
        <f>_xlfn.XLOOKUP(A664,'Billing Details'!A:A,'Billing Details'!J:J,"Not Found")</f>
        <v>UnitedHealthcare</v>
      </c>
      <c r="X664" s="100" t="b">
        <f>_xlfn.XLOOKUP(A664,'Patient Health Records'!A:A,'Patient Health Records'!P:P,"Not Found")</f>
        <v>1</v>
      </c>
      <c r="Y664" s="100" t="b" cm="1">
        <f t="array" ref="Y664">_xlfn.SWITCH(X664, "Yes", TRUE, "No", FALSE, X664)</f>
        <v>1</v>
      </c>
      <c r="Z664" s="100" t="b">
        <f>_xlfn.XLOOKUP(A664,'Patient Health Records'!A:A,'Patient Health Records'!T:T,"Not Found")</f>
        <v>1</v>
      </c>
      <c r="AA664" s="100" t="b" cm="1">
        <f t="array" ref="AA664">_xlfn.SWITCH(Z664, "Yes", TRUE, "No", FALSE, Z664)</f>
        <v>1</v>
      </c>
      <c r="AB664" s="100" t="b">
        <f>_xlfn.XLOOKUP(A664,'Patient Health Records'!A:A,'Patient Health Records'!K:K,"Not Found")</f>
        <v>1</v>
      </c>
      <c r="AC664" s="100" t="b" cm="1">
        <f t="array" ref="AC664">_xlfn.SWITCH(AB664, "Yes", TRUE, "No", FALSE, AB664)</f>
        <v>1</v>
      </c>
    </row>
    <row r="665" spans="1:29">
      <c r="A665" s="2" t="s">
        <v>1050</v>
      </c>
      <c r="B665" s="100" t="str">
        <f>_xlfn.XLOOKUP(A665,'Patient Demographics'!A665:A1664,'Patient Demographics'!H665:H1664,"Not Found")</f>
        <v>Senior</v>
      </c>
      <c r="C665" s="100" t="str">
        <f>_xlfn.XLOOKUP(A665,'Patient Demographics'!A665:A1664,'Patient Demographics'!L665:L1664,"Not Found")</f>
        <v>North</v>
      </c>
      <c r="D665" s="100" t="str">
        <f>_xlfn.XLOOKUP(A665,'Patient Demographics'!A:A,'Patient Demographics'!J:J,"Not Found")</f>
        <v>Punjab</v>
      </c>
      <c r="E665" s="100">
        <f>_xlfn.XLOOKUP(A665,'Billing Details'!A665:A1664,'Billing Details'!E665:E1664,"Not Found")</f>
        <v>60000</v>
      </c>
      <c r="F665" s="100">
        <f>_xlfn.XLOOKUP(A665,'Billing Details'!A665:A1664,'Billing Details'!M665:M1664,"Not Found")</f>
        <v>0</v>
      </c>
      <c r="G665" s="100">
        <f>_xlfn.XLOOKUP(A665,'Patient Health Records'!A665:A1664,'Patient Health Records'!G665:G1664,"Not Found")</f>
        <v>75.5</v>
      </c>
      <c r="H665" s="17" t="str">
        <f>_xlfn.XLOOKUP(A665,'Patient Demographics'!A665:A1664,'Patient Demographics'!C665:C1664,"Not Found")</f>
        <v>Female</v>
      </c>
      <c r="I665" s="100" t="str">
        <f>_xlfn.XLOOKUP(A665,'Patient Health Records'!A665:A1664,'Patient Health Records'!B665:B1664,"Not Found")</f>
        <v>AB-</v>
      </c>
      <c r="J665" s="100" t="b">
        <f>_xlfn.XLOOKUP(A665,'Patient Health Records'!A665:A1664,'Patient Health Records'!H665:H1664,"Not Found")</f>
        <v>1</v>
      </c>
      <c r="K665" s="100" t="b">
        <f>_xlfn.XLOOKUP(A665,'Patient Health Records'!A665:A1664,'Patient Health Records'!J665:J1664,"Not Found")</f>
        <v>0</v>
      </c>
      <c r="L665" s="100" t="b">
        <f>_xlfn.XLOOKUP(A665,'Billing Details'!A:A,'Billing Details'!K:K,"Not Found")</f>
        <v>0</v>
      </c>
      <c r="M665" s="100" t="str">
        <f>_xlfn.XLOOKUP(A665,'Patient Education'!A:A,'Patient Education'!B:B,"Not Found")</f>
        <v>Master's Degree</v>
      </c>
      <c r="N665" s="100" t="str">
        <f>_xlfn.XLOOKUP(A665,'Patient Education'!A:A,'Patient Education'!C:C,"None")</f>
        <v>Doctor</v>
      </c>
      <c r="O665" s="100">
        <f>_xlfn.XLOOKUP(A665,'Patient Demographics'!A:A,'Patient Demographics'!I:I,"Not Found")</f>
        <v>30</v>
      </c>
      <c r="P665" s="100" t="str" cm="1">
        <f t="array" ref="P665">_xlfn.IFS(
 O665 &lt;= 2, "Very Low",
 O665 &lt;= 5, "Low",
 O665 &lt;= 10, "Lower-Middle",
 O665 &lt;= 25, "Middle",
 O665 &lt;= 50, "Upper-Middle",
 O665 &lt;= 100, "High",
 O665 &lt;= 200, "Very High",
 O665 &lt;= 400, "Ultra High"
)</f>
        <v>Upper-Middle</v>
      </c>
      <c r="Q665" s="33">
        <f>_xlfn.XLOOKUP(A665,'Patient Health Records'!A:A,'Patient Health Records'!E:E,"Not Found")</f>
        <v>29.126962694340492</v>
      </c>
      <c r="R665" s="100" t="b">
        <f>_xlfn.XLOOKUP(A665,'Patient Health Records'!A665:A1664,'Patient Health Records'!T665:T1664,"Not Found")</f>
        <v>1</v>
      </c>
      <c r="S665" s="100" t="b" cm="1">
        <f t="array" ref="S665">_xlfn.SWITCH(R665, "Yes", TRUE, "No", FALSE, R665)</f>
        <v>1</v>
      </c>
      <c r="T665" s="100" t="str">
        <f>_xlfn.XLOOKUP(A665,'Patient Health Records'!A:A,'Patient Health Records'!V:V,"Not Found")</f>
        <v>Fractured Leg</v>
      </c>
      <c r="U665" s="100" t="str">
        <f>_xlfn.XLOOKUP(A665,'Patient Health Records'!A:A,'Patient Health Records'!X:X,"Not Found")</f>
        <v>Critical</v>
      </c>
      <c r="V665" s="100" t="b">
        <f>_xlfn.XLOOKUP(A665,'Billing Details'!A:A,'Billing Details'!K:K,"Not Found")</f>
        <v>0</v>
      </c>
      <c r="W665" s="100">
        <f>_xlfn.XLOOKUP(A665,'Billing Details'!A:A,'Billing Details'!J:J,"Not Found")</f>
        <v>0</v>
      </c>
      <c r="X665" s="100" t="b">
        <f>_xlfn.XLOOKUP(A665,'Patient Health Records'!A:A,'Patient Health Records'!P:P,"Not Found")</f>
        <v>1</v>
      </c>
      <c r="Y665" s="100" t="b" cm="1">
        <f t="array" ref="Y665">_xlfn.SWITCH(X665, "Yes", TRUE, "No", FALSE, X665)</f>
        <v>1</v>
      </c>
      <c r="Z665" s="100" t="b">
        <f>_xlfn.XLOOKUP(A665,'Patient Health Records'!A:A,'Patient Health Records'!T:T,"Not Found")</f>
        <v>1</v>
      </c>
      <c r="AA665" s="100" t="b" cm="1">
        <f t="array" ref="AA665">_xlfn.SWITCH(Z665, "Yes", TRUE, "No", FALSE, Z665)</f>
        <v>1</v>
      </c>
      <c r="AB665" s="100" t="b">
        <f>_xlfn.XLOOKUP(A665,'Patient Health Records'!A:A,'Patient Health Records'!K:K,"Not Found")</f>
        <v>1</v>
      </c>
      <c r="AC665" s="100" t="b" cm="1">
        <f t="array" ref="AC665">_xlfn.SWITCH(AB665, "Yes", TRUE, "No", FALSE, AB665)</f>
        <v>1</v>
      </c>
    </row>
    <row r="666" spans="1:29">
      <c r="A666" s="2" t="s">
        <v>1051</v>
      </c>
      <c r="B666" s="100" t="str">
        <f>_xlfn.XLOOKUP(A666,'Patient Demographics'!A666:A1665,'Patient Demographics'!H666:H1665,"Not Found")</f>
        <v>Middle-aged</v>
      </c>
      <c r="C666" s="100" t="str">
        <f>_xlfn.XLOOKUP(A666,'Patient Demographics'!A666:A1665,'Patient Demographics'!L666:L1665,"Not Found")</f>
        <v>South</v>
      </c>
      <c r="D666" s="100" t="str">
        <f>_xlfn.XLOOKUP(A666,'Patient Demographics'!A:A,'Patient Demographics'!J:J,"Not Found")</f>
        <v>Tamil Nadu</v>
      </c>
      <c r="E666" s="100">
        <f>_xlfn.XLOOKUP(A666,'Billing Details'!A666:A1665,'Billing Details'!E666:E1665,"Not Found")</f>
        <v>24000</v>
      </c>
      <c r="F666" s="100">
        <f>_xlfn.XLOOKUP(A666,'Billing Details'!A666:A1665,'Billing Details'!M666:M1665,"Not Found")</f>
        <v>16320.78</v>
      </c>
      <c r="G666" s="100">
        <f>_xlfn.XLOOKUP(A666,'Patient Health Records'!A666:A1665,'Patient Health Records'!G666:G1665,"Not Found")</f>
        <v>73.900000000000006</v>
      </c>
      <c r="H666" s="17" t="str">
        <f>_xlfn.XLOOKUP(A666,'Patient Demographics'!A666:A1665,'Patient Demographics'!C666:C1665,"Not Found")</f>
        <v>Male</v>
      </c>
      <c r="I666" s="100" t="str">
        <f>_xlfn.XLOOKUP(A666,'Patient Health Records'!A666:A1665,'Patient Health Records'!B666:B1665,"Not Found")</f>
        <v>B-</v>
      </c>
      <c r="J666" s="100" t="b">
        <f>_xlfn.XLOOKUP(A666,'Patient Health Records'!A666:A1665,'Patient Health Records'!H666:H1665,"Not Found")</f>
        <v>1</v>
      </c>
      <c r="K666" s="100" t="b">
        <f>_xlfn.XLOOKUP(A666,'Patient Health Records'!A666:A1665,'Patient Health Records'!J666:J1665,"Not Found")</f>
        <v>0</v>
      </c>
      <c r="L666" s="100" t="b">
        <f>_xlfn.XLOOKUP(A666,'Billing Details'!A:A,'Billing Details'!K:K,"Not Found")</f>
        <v>1</v>
      </c>
      <c r="M666" s="100" t="str">
        <f>_xlfn.XLOOKUP(A666,'Patient Education'!A:A,'Patient Education'!B:B,"Not Found")</f>
        <v>Master's Degree</v>
      </c>
      <c r="N666" s="100" t="str">
        <f>_xlfn.XLOOKUP(A666,'Patient Education'!A:A,'Patient Education'!C:C,"None")</f>
        <v>Senior Executive</v>
      </c>
      <c r="O666" s="100">
        <f>_xlfn.XLOOKUP(A666,'Patient Demographics'!A:A,'Patient Demographics'!I:I,"Not Found")</f>
        <v>15</v>
      </c>
      <c r="P666" s="100" t="str" cm="1">
        <f t="array" ref="P666">_xlfn.IFS(
 O666 &lt;= 2, "Very Low",
 O666 &lt;= 5, "Low",
 O666 &lt;= 10, "Lower-Middle",
 O666 &lt;= 25, "Middle",
 O666 &lt;= 50, "Upper-Middle",
 O666 &lt;= 100, "High",
 O666 &lt;= 200, "Very High",
 O666 &lt;= 400, "Ultra High"
)</f>
        <v>Middle</v>
      </c>
      <c r="Q666" s="33">
        <f>_xlfn.XLOOKUP(A666,'Patient Health Records'!A:A,'Patient Health Records'!E:E,"Not Found")</f>
        <v>23.324075243024872</v>
      </c>
      <c r="R666" s="100" t="b">
        <f>_xlfn.XLOOKUP(A666,'Patient Health Records'!A666:A1665,'Patient Health Records'!T666:T1665,"Not Found")</f>
        <v>0</v>
      </c>
      <c r="S666" s="100" t="b" cm="1">
        <f t="array" ref="S666">_xlfn.SWITCH(R666, "Yes", TRUE, "No", FALSE, R666)</f>
        <v>0</v>
      </c>
      <c r="T666" s="100" t="str">
        <f>_xlfn.XLOOKUP(A666,'Patient Health Records'!A:A,'Patient Health Records'!V:V,"Not Found")</f>
        <v>Osteoarthritis</v>
      </c>
      <c r="U666" s="100" t="str">
        <f>_xlfn.XLOOKUP(A666,'Patient Health Records'!A:A,'Patient Health Records'!X:X,"Not Found")</f>
        <v>Recovered</v>
      </c>
      <c r="V666" s="100" t="b">
        <f>_xlfn.XLOOKUP(A666,'Billing Details'!A:A,'Billing Details'!K:K,"Not Found")</f>
        <v>1</v>
      </c>
      <c r="W666" s="100" t="str">
        <f>_xlfn.XLOOKUP(A666,'Billing Details'!A:A,'Billing Details'!J:J,"Not Found")</f>
        <v>Blue Cross</v>
      </c>
      <c r="X666" s="100" t="b">
        <f>_xlfn.XLOOKUP(A666,'Patient Health Records'!A:A,'Patient Health Records'!P:P,"Not Found")</f>
        <v>0</v>
      </c>
      <c r="Y666" s="100" t="b" cm="1">
        <f t="array" ref="Y666">_xlfn.SWITCH(X666, "Yes", TRUE, "No", FALSE, X666)</f>
        <v>0</v>
      </c>
      <c r="Z666" s="100" t="b">
        <f>_xlfn.XLOOKUP(A666,'Patient Health Records'!A:A,'Patient Health Records'!T:T,"Not Found")</f>
        <v>0</v>
      </c>
      <c r="AA666" s="100" t="b" cm="1">
        <f t="array" ref="AA666">_xlfn.SWITCH(Z666, "Yes", TRUE, "No", FALSE, Z666)</f>
        <v>0</v>
      </c>
      <c r="AB666" s="100" t="b">
        <f>_xlfn.XLOOKUP(A666,'Patient Health Records'!A:A,'Patient Health Records'!K:K,"Not Found")</f>
        <v>0</v>
      </c>
      <c r="AC666" s="100" t="b" cm="1">
        <f t="array" ref="AC666">_xlfn.SWITCH(AB666, "Yes", TRUE, "No", FALSE, AB666)</f>
        <v>0</v>
      </c>
    </row>
    <row r="667" spans="1:29">
      <c r="A667" s="2" t="s">
        <v>1052</v>
      </c>
      <c r="B667" s="100" t="str">
        <f>_xlfn.XLOOKUP(A667,'Patient Demographics'!A667:A1666,'Patient Demographics'!H667:H1666,"Not Found")</f>
        <v>Middle-aged</v>
      </c>
      <c r="C667" s="100" t="str">
        <f>_xlfn.XLOOKUP(A667,'Patient Demographics'!A667:A1666,'Patient Demographics'!L667:L1666,"Not Found")</f>
        <v>East</v>
      </c>
      <c r="D667" s="100" t="str">
        <f>_xlfn.XLOOKUP(A667,'Patient Demographics'!A:A,'Patient Demographics'!J:J,"Not Found")</f>
        <v>West Bengal</v>
      </c>
      <c r="E667" s="100">
        <f>_xlfn.XLOOKUP(A667,'Billing Details'!A667:A1666,'Billing Details'!E667:E1666,"Not Found")</f>
        <v>36000</v>
      </c>
      <c r="F667" s="100">
        <f>_xlfn.XLOOKUP(A667,'Billing Details'!A667:A1666,'Billing Details'!M667:M1666,"Not Found")</f>
        <v>25044.27</v>
      </c>
      <c r="G667" s="100">
        <f>_xlfn.XLOOKUP(A667,'Patient Health Records'!A667:A1666,'Patient Health Records'!G667:G1666,"Not Found")</f>
        <v>62.3</v>
      </c>
      <c r="H667" s="17" t="str">
        <f>_xlfn.XLOOKUP(A667,'Patient Demographics'!A667:A1666,'Patient Demographics'!C667:C1666,"Not Found")</f>
        <v>Male</v>
      </c>
      <c r="I667" s="100" t="str">
        <f>_xlfn.XLOOKUP(A667,'Patient Health Records'!A667:A1666,'Patient Health Records'!B667:B1666,"Not Found")</f>
        <v>AB+</v>
      </c>
      <c r="J667" s="100" t="b">
        <f>_xlfn.XLOOKUP(A667,'Patient Health Records'!A667:A1666,'Patient Health Records'!H667:H1666,"Not Found")</f>
        <v>0</v>
      </c>
      <c r="K667" s="100" t="b">
        <f>_xlfn.XLOOKUP(A667,'Patient Health Records'!A667:A1666,'Patient Health Records'!J667:J1666,"Not Found")</f>
        <v>1</v>
      </c>
      <c r="L667" s="100" t="b">
        <f>_xlfn.XLOOKUP(A667,'Billing Details'!A:A,'Billing Details'!K:K,"Not Found")</f>
        <v>1</v>
      </c>
      <c r="M667" s="100" t="str">
        <f>_xlfn.XLOOKUP(A667,'Patient Education'!A:A,'Patient Education'!B:B,"Not Found")</f>
        <v>Master's Degree</v>
      </c>
      <c r="N667" s="100" t="str">
        <f>_xlfn.XLOOKUP(A667,'Patient Education'!A:A,'Patient Education'!C:C,"None")</f>
        <v>Doctor</v>
      </c>
      <c r="O667" s="100">
        <f>_xlfn.XLOOKUP(A667,'Patient Demographics'!A:A,'Patient Demographics'!I:I,"Not Found")</f>
        <v>7</v>
      </c>
      <c r="P667" s="100" t="str" cm="1">
        <f t="array" ref="P667">_xlfn.IFS(
 O667 &lt;= 2, "Very Low",
 O667 &lt;= 5, "Low",
 O667 &lt;= 10, "Lower-Middle",
 O667 &lt;= 25, "Middle",
 O667 &lt;= 50, "Upper-Middle",
 O667 &lt;= 100, "High",
 O667 &lt;= 200, "Very High",
 O667 &lt;= 400, "Ultra High"
)</f>
        <v>Lower-Middle</v>
      </c>
      <c r="Q667" s="33">
        <f>_xlfn.XLOOKUP(A667,'Patient Health Records'!A:A,'Patient Health Records'!E:E,"Not Found")</f>
        <v>23.738759335467147</v>
      </c>
      <c r="R667" s="100" t="b">
        <f>_xlfn.XLOOKUP(A667,'Patient Health Records'!A667:A1666,'Patient Health Records'!T667:T1666,"Not Found")</f>
        <v>0</v>
      </c>
      <c r="S667" s="100" t="b" cm="1">
        <f t="array" ref="S667">_xlfn.SWITCH(R667, "Yes", TRUE, "No", FALSE, R667)</f>
        <v>0</v>
      </c>
      <c r="T667" s="100" t="str">
        <f>_xlfn.XLOOKUP(A667,'Patient Health Records'!A:A,'Patient Health Records'!V:V,"Not Found")</f>
        <v>Kidney Stones</v>
      </c>
      <c r="U667" s="100" t="str">
        <f>_xlfn.XLOOKUP(A667,'Patient Health Records'!A:A,'Patient Health Records'!X:X,"Not Found")</f>
        <v>Ongoing Treatment</v>
      </c>
      <c r="V667" s="100" t="b">
        <f>_xlfn.XLOOKUP(A667,'Billing Details'!A:A,'Billing Details'!K:K,"Not Found")</f>
        <v>1</v>
      </c>
      <c r="W667" s="100" t="str">
        <f>_xlfn.XLOOKUP(A667,'Billing Details'!A:A,'Billing Details'!J:J,"Not Found")</f>
        <v>Aetna</v>
      </c>
      <c r="X667" s="100" t="b">
        <f>_xlfn.XLOOKUP(A667,'Patient Health Records'!A:A,'Patient Health Records'!P:P,"Not Found")</f>
        <v>0</v>
      </c>
      <c r="Y667" s="100" t="b" cm="1">
        <f t="array" ref="Y667">_xlfn.SWITCH(X667, "Yes", TRUE, "No", FALSE, X667)</f>
        <v>0</v>
      </c>
      <c r="Z667" s="100" t="b">
        <f>_xlfn.XLOOKUP(A667,'Patient Health Records'!A:A,'Patient Health Records'!T:T,"Not Found")</f>
        <v>0</v>
      </c>
      <c r="AA667" s="100" t="b" cm="1">
        <f t="array" ref="AA667">_xlfn.SWITCH(Z667, "Yes", TRUE, "No", FALSE, Z667)</f>
        <v>0</v>
      </c>
      <c r="AB667" s="100" t="b">
        <f>_xlfn.XLOOKUP(A667,'Patient Health Records'!A:A,'Patient Health Records'!K:K,"Not Found")</f>
        <v>0</v>
      </c>
      <c r="AC667" s="100" t="b" cm="1">
        <f t="array" ref="AC667">_xlfn.SWITCH(AB667, "Yes", TRUE, "No", FALSE, AB667)</f>
        <v>0</v>
      </c>
    </row>
    <row r="668" spans="1:29">
      <c r="A668" s="2" t="s">
        <v>1053</v>
      </c>
      <c r="B668" s="100" t="str">
        <f>_xlfn.XLOOKUP(A668,'Patient Demographics'!A668:A1667,'Patient Demographics'!H668:H1667,"Not Found")</f>
        <v>Middle-aged</v>
      </c>
      <c r="C668" s="100" t="str">
        <f>_xlfn.XLOOKUP(A668,'Patient Demographics'!A668:A1667,'Patient Demographics'!L668:L1667,"Not Found")</f>
        <v>West</v>
      </c>
      <c r="D668" s="100" t="str">
        <f>_xlfn.XLOOKUP(A668,'Patient Demographics'!A:A,'Patient Demographics'!J:J,"Not Found")</f>
        <v>Gujarat</v>
      </c>
      <c r="E668" s="100">
        <f>_xlfn.XLOOKUP(A668,'Billing Details'!A668:A1667,'Billing Details'!E668:E1667,"Not Found")</f>
        <v>250000</v>
      </c>
      <c r="F668" s="100">
        <f>_xlfn.XLOOKUP(A668,'Billing Details'!A668:A1667,'Billing Details'!M668:M1667,"Not Found")</f>
        <v>170546.6</v>
      </c>
      <c r="G668" s="100">
        <f>_xlfn.XLOOKUP(A668,'Patient Health Records'!A668:A1667,'Patient Health Records'!G668:G1667,"Not Found")</f>
        <v>86.6</v>
      </c>
      <c r="H668" s="17" t="str">
        <f>_xlfn.XLOOKUP(A668,'Patient Demographics'!A668:A1667,'Patient Demographics'!C668:C1667,"Not Found")</f>
        <v>Female</v>
      </c>
      <c r="I668" s="100" t="str">
        <f>_xlfn.XLOOKUP(A668,'Patient Health Records'!A668:A1667,'Patient Health Records'!B668:B1667,"Not Found")</f>
        <v>B+</v>
      </c>
      <c r="J668" s="100" t="b">
        <f>_xlfn.XLOOKUP(A668,'Patient Health Records'!A668:A1667,'Patient Health Records'!H668:H1667,"Not Found")</f>
        <v>0</v>
      </c>
      <c r="K668" s="100" t="b">
        <f>_xlfn.XLOOKUP(A668,'Patient Health Records'!A668:A1667,'Patient Health Records'!J668:J1667,"Not Found")</f>
        <v>1</v>
      </c>
      <c r="L668" s="100" t="b">
        <f>_xlfn.XLOOKUP(A668,'Billing Details'!A:A,'Billing Details'!K:K,"Not Found")</f>
        <v>1</v>
      </c>
      <c r="M668" s="100" t="str">
        <f>_xlfn.XLOOKUP(A668,'Patient Education'!A:A,'Patient Education'!B:B,"Not Found")</f>
        <v>Post-graduate</v>
      </c>
      <c r="N668" s="100" t="str">
        <f>_xlfn.XLOOKUP(A668,'Patient Education'!A:A,'Patient Education'!C:C,"None")</f>
        <v>Consultant</v>
      </c>
      <c r="O668" s="100">
        <f>_xlfn.XLOOKUP(A668,'Patient Demographics'!A:A,'Patient Demographics'!I:I,"Not Found")</f>
        <v>5</v>
      </c>
      <c r="P668" s="100" t="str" cm="1">
        <f t="array" ref="P668">_xlfn.IFS(
 O668 &lt;= 2, "Very Low",
 O668 &lt;= 5, "Low",
 O668 &lt;= 10, "Lower-Middle",
 O668 &lt;= 25, "Middle",
 O668 &lt;= 50, "Upper-Middle",
 O668 &lt;= 100, "High",
 O668 &lt;= 200, "Very High",
 O668 &lt;= 400, "Ultra High"
)</f>
        <v>Low</v>
      </c>
      <c r="Q668" s="33">
        <f>_xlfn.XLOOKUP(A668,'Patient Health Records'!A:A,'Patient Health Records'!E:E,"Not Found")</f>
        <v>30.321067189524179</v>
      </c>
      <c r="R668" s="100" t="b">
        <f>_xlfn.XLOOKUP(A668,'Patient Health Records'!A668:A1667,'Patient Health Records'!T668:T1667,"Not Found")</f>
        <v>1</v>
      </c>
      <c r="S668" s="100" t="b" cm="1">
        <f t="array" ref="S668">_xlfn.SWITCH(R668, "Yes", TRUE, "No", FALSE, R668)</f>
        <v>1</v>
      </c>
      <c r="T668" s="100" t="str">
        <f>_xlfn.XLOOKUP(A668,'Patient Health Records'!A:A,'Patient Health Records'!V:V,"Not Found")</f>
        <v>Respiratory Infection</v>
      </c>
      <c r="U668" s="100" t="str">
        <f>_xlfn.XLOOKUP(A668,'Patient Health Records'!A:A,'Patient Health Records'!X:X,"Not Found")</f>
        <v>Critical</v>
      </c>
      <c r="V668" s="100" t="b">
        <f>_xlfn.XLOOKUP(A668,'Billing Details'!A:A,'Billing Details'!K:K,"Not Found")</f>
        <v>1</v>
      </c>
      <c r="W668" s="100" t="str">
        <f>_xlfn.XLOOKUP(A668,'Billing Details'!A:A,'Billing Details'!J:J,"Not Found")</f>
        <v>UnitedHealthcare</v>
      </c>
      <c r="X668" s="100" t="b">
        <f>_xlfn.XLOOKUP(A668,'Patient Health Records'!A:A,'Patient Health Records'!P:P,"Not Found")</f>
        <v>1</v>
      </c>
      <c r="Y668" s="100" t="b" cm="1">
        <f t="array" ref="Y668">_xlfn.SWITCH(X668, "Yes", TRUE, "No", FALSE, X668)</f>
        <v>1</v>
      </c>
      <c r="Z668" s="100" t="b">
        <f>_xlfn.XLOOKUP(A668,'Patient Health Records'!A:A,'Patient Health Records'!T:T,"Not Found")</f>
        <v>1</v>
      </c>
      <c r="AA668" s="100" t="b" cm="1">
        <f t="array" ref="AA668">_xlfn.SWITCH(Z668, "Yes", TRUE, "No", FALSE, Z668)</f>
        <v>1</v>
      </c>
      <c r="AB668" s="100" t="b">
        <f>_xlfn.XLOOKUP(A668,'Patient Health Records'!A:A,'Patient Health Records'!K:K,"Not Found")</f>
        <v>1</v>
      </c>
      <c r="AC668" s="100" t="b" cm="1">
        <f t="array" ref="AC668">_xlfn.SWITCH(AB668, "Yes", TRUE, "No", FALSE, AB668)</f>
        <v>1</v>
      </c>
    </row>
    <row r="669" spans="1:29">
      <c r="A669" s="2" t="s">
        <v>1055</v>
      </c>
      <c r="B669" s="100" t="str">
        <f>_xlfn.XLOOKUP(A669,'Patient Demographics'!A669:A1668,'Patient Demographics'!H669:H1668,"Not Found")</f>
        <v>Middle-aged</v>
      </c>
      <c r="C669" s="100" t="str">
        <f>_xlfn.XLOOKUP(A669,'Patient Demographics'!A669:A1668,'Patient Demographics'!L669:L1668,"Not Found")</f>
        <v>West</v>
      </c>
      <c r="D669" s="100" t="str">
        <f>_xlfn.XLOOKUP(A669,'Patient Demographics'!A:A,'Patient Demographics'!J:J,"Not Found")</f>
        <v>Gujarat</v>
      </c>
      <c r="E669" s="100">
        <f>_xlfn.XLOOKUP(A669,'Billing Details'!A669:A1668,'Billing Details'!E669:E1668,"Not Found")</f>
        <v>60000</v>
      </c>
      <c r="F669" s="100">
        <f>_xlfn.XLOOKUP(A669,'Billing Details'!A669:A1668,'Billing Details'!M669:M1668,"Not Found")</f>
        <v>31337.919999999998</v>
      </c>
      <c r="G669" s="100">
        <f>_xlfn.XLOOKUP(A669,'Patient Health Records'!A669:A1668,'Patient Health Records'!G669:G1668,"Not Found")</f>
        <v>52.7</v>
      </c>
      <c r="H669" s="17" t="str">
        <f>_xlfn.XLOOKUP(A669,'Patient Demographics'!A669:A1668,'Patient Demographics'!C669:C1668,"Not Found")</f>
        <v>Female</v>
      </c>
      <c r="I669" s="100" t="str">
        <f>_xlfn.XLOOKUP(A669,'Patient Health Records'!A669:A1668,'Patient Health Records'!B669:B1668,"Not Found")</f>
        <v>A-</v>
      </c>
      <c r="J669" s="100" t="b">
        <f>_xlfn.XLOOKUP(A669,'Patient Health Records'!A669:A1668,'Patient Health Records'!H669:H1668,"Not Found")</f>
        <v>1</v>
      </c>
      <c r="K669" s="100" t="b">
        <f>_xlfn.XLOOKUP(A669,'Patient Health Records'!A669:A1668,'Patient Health Records'!J669:J1668,"Not Found")</f>
        <v>1</v>
      </c>
      <c r="L669" s="100" t="b">
        <f>_xlfn.XLOOKUP(A669,'Billing Details'!A:A,'Billing Details'!K:K,"Not Found")</f>
        <v>1</v>
      </c>
      <c r="M669" s="100" t="str">
        <f>_xlfn.XLOOKUP(A669,'Patient Education'!A:A,'Patient Education'!B:B,"Not Found")</f>
        <v>High School</v>
      </c>
      <c r="N669" s="100" t="str">
        <f>_xlfn.XLOOKUP(A669,'Patient Education'!A:A,'Patient Education'!C:C,"None")</f>
        <v>Unemployed</v>
      </c>
      <c r="O669" s="100">
        <f>_xlfn.XLOOKUP(A669,'Patient Demographics'!A:A,'Patient Demographics'!I:I,"Not Found")</f>
        <v>20</v>
      </c>
      <c r="P669" s="100" t="str" cm="1">
        <f t="array" ref="P669">_xlfn.IFS(
 O669 &lt;= 2, "Very Low",
 O669 &lt;= 5, "Low",
 O669 &lt;= 10, "Lower-Middle",
 O669 &lt;= 25, "Middle",
 O669 &lt;= 50, "Upper-Middle",
 O669 &lt;= 100, "High",
 O669 &lt;= 200, "Very High",
 O669 &lt;= 400, "Ultra High"
)</f>
        <v>Middle</v>
      </c>
      <c r="Q669" s="33">
        <f>_xlfn.XLOOKUP(A669,'Patient Health Records'!A:A,'Patient Health Records'!E:E,"Not Found")</f>
        <v>21.11039897452331</v>
      </c>
      <c r="R669" s="100" t="b">
        <f>_xlfn.XLOOKUP(A669,'Patient Health Records'!A669:A1668,'Patient Health Records'!T669:T1668,"Not Found")</f>
        <v>0</v>
      </c>
      <c r="S669" s="100" t="b" cm="1">
        <f t="array" ref="S669">_xlfn.SWITCH(R669, "Yes", TRUE, "No", FALSE, R669)</f>
        <v>0</v>
      </c>
      <c r="T669" s="100" t="str">
        <f>_xlfn.XLOOKUP(A669,'Patient Health Records'!A:A,'Patient Health Records'!V:V,"Not Found")</f>
        <v>Fractured Arm</v>
      </c>
      <c r="U669" s="100" t="str">
        <f>_xlfn.XLOOKUP(A669,'Patient Health Records'!A:A,'Patient Health Records'!X:X,"Not Found")</f>
        <v>Recovered</v>
      </c>
      <c r="V669" s="100" t="b">
        <f>_xlfn.XLOOKUP(A669,'Billing Details'!A:A,'Billing Details'!K:K,"Not Found")</f>
        <v>1</v>
      </c>
      <c r="W669" s="100" t="str">
        <f>_xlfn.XLOOKUP(A669,'Billing Details'!A:A,'Billing Details'!J:J,"Not Found")</f>
        <v>Cigna</v>
      </c>
      <c r="X669" s="100" t="b">
        <f>_xlfn.XLOOKUP(A669,'Patient Health Records'!A:A,'Patient Health Records'!P:P,"Not Found")</f>
        <v>0</v>
      </c>
      <c r="Y669" s="100" t="b" cm="1">
        <f t="array" ref="Y669">_xlfn.SWITCH(X669, "Yes", TRUE, "No", FALSE, X669)</f>
        <v>0</v>
      </c>
      <c r="Z669" s="100" t="b">
        <f>_xlfn.XLOOKUP(A669,'Patient Health Records'!A:A,'Patient Health Records'!T:T,"Not Found")</f>
        <v>0</v>
      </c>
      <c r="AA669" s="100" t="b" cm="1">
        <f t="array" ref="AA669">_xlfn.SWITCH(Z669, "Yes", TRUE, "No", FALSE, Z669)</f>
        <v>0</v>
      </c>
      <c r="AB669" s="100" t="b">
        <f>_xlfn.XLOOKUP(A669,'Patient Health Records'!A:A,'Patient Health Records'!K:K,"Not Found")</f>
        <v>0</v>
      </c>
      <c r="AC669" s="100" t="b" cm="1">
        <f t="array" ref="AC669">_xlfn.SWITCH(AB669, "Yes", TRUE, "No", FALSE, AB669)</f>
        <v>0</v>
      </c>
    </row>
    <row r="670" spans="1:29">
      <c r="A670" s="2" t="s">
        <v>1056</v>
      </c>
      <c r="B670" s="100" t="str">
        <f>_xlfn.XLOOKUP(A670,'Patient Demographics'!A670:A1669,'Patient Demographics'!H670:H1669,"Not Found")</f>
        <v>Middle-aged</v>
      </c>
      <c r="C670" s="100" t="str">
        <f>_xlfn.XLOOKUP(A670,'Patient Demographics'!A670:A1669,'Patient Demographics'!L670:L1669,"Not Found")</f>
        <v>North</v>
      </c>
      <c r="D670" s="100" t="str">
        <f>_xlfn.XLOOKUP(A670,'Patient Demographics'!A:A,'Patient Demographics'!J:J,"Not Found")</f>
        <v>Uttar Pradesh</v>
      </c>
      <c r="E670" s="100">
        <f>_xlfn.XLOOKUP(A670,'Billing Details'!A670:A1669,'Billing Details'!E670:E1669,"Not Found")</f>
        <v>90000</v>
      </c>
      <c r="F670" s="100">
        <f>_xlfn.XLOOKUP(A670,'Billing Details'!A670:A1669,'Billing Details'!M670:M1669,"Not Found")</f>
        <v>73656</v>
      </c>
      <c r="G670" s="100">
        <f>_xlfn.XLOOKUP(A670,'Patient Health Records'!A670:A1669,'Patient Health Records'!G670:G1669,"Not Found")</f>
        <v>70.8</v>
      </c>
      <c r="H670" s="17" t="str">
        <f>_xlfn.XLOOKUP(A670,'Patient Demographics'!A670:A1669,'Patient Demographics'!C670:C1669,"Not Found")</f>
        <v>Male</v>
      </c>
      <c r="I670" s="100" t="str">
        <f>_xlfn.XLOOKUP(A670,'Patient Health Records'!A670:A1669,'Patient Health Records'!B670:B1669,"Not Found")</f>
        <v>A-</v>
      </c>
      <c r="J670" s="100" t="b">
        <f>_xlfn.XLOOKUP(A670,'Patient Health Records'!A670:A1669,'Patient Health Records'!H670:H1669,"Not Found")</f>
        <v>0</v>
      </c>
      <c r="K670" s="100" t="b">
        <f>_xlfn.XLOOKUP(A670,'Patient Health Records'!A670:A1669,'Patient Health Records'!J670:J1669,"Not Found")</f>
        <v>1</v>
      </c>
      <c r="L670" s="100" t="b">
        <f>_xlfn.XLOOKUP(A670,'Billing Details'!A:A,'Billing Details'!K:K,"Not Found")</f>
        <v>1</v>
      </c>
      <c r="M670" s="100" t="str">
        <f>_xlfn.XLOOKUP(A670,'Patient Education'!A:A,'Patient Education'!B:B,"Not Found")</f>
        <v>School</v>
      </c>
      <c r="N670" s="100" t="str">
        <f>_xlfn.XLOOKUP(A670,'Patient Education'!A:A,'Patient Education'!C:C,"None")</f>
        <v>Driver</v>
      </c>
      <c r="O670" s="100">
        <f>_xlfn.XLOOKUP(A670,'Patient Demographics'!A:A,'Patient Demographics'!I:I,"Not Found")</f>
        <v>0</v>
      </c>
      <c r="P670" s="100" t="str" cm="1">
        <f t="array" ref="P670">_xlfn.IFS(
 O670 &lt;= 2, "Very Low",
 O670 &lt;= 5, "Low",
 O670 &lt;= 10, "Lower-Middle",
 O670 &lt;= 25, "Middle",
 O670 &lt;= 50, "Upper-Middle",
 O670 &lt;= 100, "High",
 O670 &lt;= 200, "Very High",
 O670 &lt;= 400, "Ultra High"
)</f>
        <v>Very Low</v>
      </c>
      <c r="Q670" s="33">
        <f>_xlfn.XLOOKUP(A670,'Patient Health Records'!A:A,'Patient Health Records'!E:E,"Not Found")</f>
        <v>30.644044321329638</v>
      </c>
      <c r="R670" s="100" t="b">
        <f>_xlfn.XLOOKUP(A670,'Patient Health Records'!A670:A1669,'Patient Health Records'!T670:T1669,"Not Found")</f>
        <v>1</v>
      </c>
      <c r="S670" s="100" t="b" cm="1">
        <f t="array" ref="S670">_xlfn.SWITCH(R670, "Yes", TRUE, "No", FALSE, R670)</f>
        <v>1</v>
      </c>
      <c r="T670" s="100" t="str">
        <f>_xlfn.XLOOKUP(A670,'Patient Health Records'!A:A,'Patient Health Records'!V:V,"Not Found")</f>
        <v>Heart Attack</v>
      </c>
      <c r="U670" s="100" t="str">
        <f>_xlfn.XLOOKUP(A670,'Patient Health Records'!A:A,'Patient Health Records'!X:X,"Not Found")</f>
        <v>Ongoing Treatment</v>
      </c>
      <c r="V670" s="100" t="b">
        <f>_xlfn.XLOOKUP(A670,'Billing Details'!A:A,'Billing Details'!K:K,"Not Found")</f>
        <v>1</v>
      </c>
      <c r="W670" s="100" t="str">
        <f>_xlfn.XLOOKUP(A670,'Billing Details'!A:A,'Billing Details'!J:J,"Not Found")</f>
        <v>UnitedHealthcare</v>
      </c>
      <c r="X670" s="100" t="b">
        <f>_xlfn.XLOOKUP(A670,'Patient Health Records'!A:A,'Patient Health Records'!P:P,"Not Found")</f>
        <v>1</v>
      </c>
      <c r="Y670" s="100" t="b" cm="1">
        <f t="array" ref="Y670">_xlfn.SWITCH(X670, "Yes", TRUE, "No", FALSE, X670)</f>
        <v>1</v>
      </c>
      <c r="Z670" s="100" t="b">
        <f>_xlfn.XLOOKUP(A670,'Patient Health Records'!A:A,'Patient Health Records'!T:T,"Not Found")</f>
        <v>1</v>
      </c>
      <c r="AA670" s="100" t="b" cm="1">
        <f t="array" ref="AA670">_xlfn.SWITCH(Z670, "Yes", TRUE, "No", FALSE, Z670)</f>
        <v>1</v>
      </c>
      <c r="AB670" s="100" t="b">
        <f>_xlfn.XLOOKUP(A670,'Patient Health Records'!A:A,'Patient Health Records'!K:K,"Not Found")</f>
        <v>1</v>
      </c>
      <c r="AC670" s="100" t="b" cm="1">
        <f t="array" ref="AC670">_xlfn.SWITCH(AB670, "Yes", TRUE, "No", FALSE, AB670)</f>
        <v>1</v>
      </c>
    </row>
    <row r="671" spans="1:29">
      <c r="A671" s="2" t="s">
        <v>1058</v>
      </c>
      <c r="B671" s="100" t="str">
        <f>_xlfn.XLOOKUP(A671,'Patient Demographics'!A671:A1670,'Patient Demographics'!H671:H1670,"Not Found")</f>
        <v>Adult</v>
      </c>
      <c r="C671" s="100" t="str">
        <f>_xlfn.XLOOKUP(A671,'Patient Demographics'!A671:A1670,'Patient Demographics'!L671:L1670,"Not Found")</f>
        <v>South</v>
      </c>
      <c r="D671" s="100" t="str">
        <f>_xlfn.XLOOKUP(A671,'Patient Demographics'!A:A,'Patient Demographics'!J:J,"Not Found")</f>
        <v>Tamil Nadu</v>
      </c>
      <c r="E671" s="100">
        <f>_xlfn.XLOOKUP(A671,'Billing Details'!A671:A1670,'Billing Details'!E671:E1670,"Not Found")</f>
        <v>60000</v>
      </c>
      <c r="F671" s="100">
        <f>_xlfn.XLOOKUP(A671,'Billing Details'!A671:A1670,'Billing Details'!M671:M1670,"Not Found")</f>
        <v>32882.85</v>
      </c>
      <c r="G671" s="100">
        <f>_xlfn.XLOOKUP(A671,'Patient Health Records'!A671:A1670,'Patient Health Records'!G671:G1670,"Not Found")</f>
        <v>78.3</v>
      </c>
      <c r="H671" s="17" t="str">
        <f>_xlfn.XLOOKUP(A671,'Patient Demographics'!A671:A1670,'Patient Demographics'!C671:C1670,"Not Found")</f>
        <v>Female</v>
      </c>
      <c r="I671" s="100" t="str">
        <f>_xlfn.XLOOKUP(A671,'Patient Health Records'!A671:A1670,'Patient Health Records'!B671:B1670,"Not Found")</f>
        <v>A+</v>
      </c>
      <c r="J671" s="100" t="b">
        <f>_xlfn.XLOOKUP(A671,'Patient Health Records'!A671:A1670,'Patient Health Records'!H671:H1670,"Not Found")</f>
        <v>0</v>
      </c>
      <c r="K671" s="100" t="b">
        <f>_xlfn.XLOOKUP(A671,'Patient Health Records'!A671:A1670,'Patient Health Records'!J671:J1670,"Not Found")</f>
        <v>0</v>
      </c>
      <c r="L671" s="100" t="b">
        <f>_xlfn.XLOOKUP(A671,'Billing Details'!A:A,'Billing Details'!K:K,"Not Found")</f>
        <v>1</v>
      </c>
      <c r="M671" s="100" t="str">
        <f>_xlfn.XLOOKUP(A671,'Patient Education'!A:A,'Patient Education'!B:B,"Not Found")</f>
        <v>Post-graduate</v>
      </c>
      <c r="N671" s="100" t="str">
        <f>_xlfn.XLOOKUP(A671,'Patient Education'!A:A,'Patient Education'!C:C,"None")</f>
        <v>Scientist</v>
      </c>
      <c r="O671" s="100">
        <f>_xlfn.XLOOKUP(A671,'Patient Demographics'!A:A,'Patient Demographics'!I:I,"Not Found")</f>
        <v>200</v>
      </c>
      <c r="P671" s="100" t="str" cm="1">
        <f t="array" ref="P671">_xlfn.IFS(
 O671 &lt;= 2, "Very Low",
 O671 &lt;= 5, "Low",
 O671 &lt;= 10, "Lower-Middle",
 O671 &lt;= 25, "Middle",
 O671 &lt;= 50, "Upper-Middle",
 O671 &lt;= 100, "High",
 O671 &lt;= 200, "Very High",
 O671 &lt;= 400, "Ultra High"
)</f>
        <v>Very High</v>
      </c>
      <c r="Q671" s="33">
        <f>_xlfn.XLOOKUP(A671,'Patient Health Records'!A:A,'Patient Health Records'!E:E,"Not Found")</f>
        <v>28.414864276382641</v>
      </c>
      <c r="R671" s="100" t="b">
        <f>_xlfn.XLOOKUP(A671,'Patient Health Records'!A671:A1670,'Patient Health Records'!T671:T1670,"Not Found")</f>
        <v>1</v>
      </c>
      <c r="S671" s="100" t="b" cm="1">
        <f t="array" ref="S671">_xlfn.SWITCH(R671, "Yes", TRUE, "No", FALSE, R671)</f>
        <v>1</v>
      </c>
      <c r="T671" s="100" t="str">
        <f>_xlfn.XLOOKUP(A671,'Patient Health Records'!A:A,'Patient Health Records'!V:V,"Not Found")</f>
        <v>Cancer</v>
      </c>
      <c r="U671" s="100" t="str">
        <f>_xlfn.XLOOKUP(A671,'Patient Health Records'!A:A,'Patient Health Records'!X:X,"Not Found")</f>
        <v>Ongoing Treatment</v>
      </c>
      <c r="V671" s="100" t="b">
        <f>_xlfn.XLOOKUP(A671,'Billing Details'!A:A,'Billing Details'!K:K,"Not Found")</f>
        <v>1</v>
      </c>
      <c r="W671" s="100" t="str">
        <f>_xlfn.XLOOKUP(A671,'Billing Details'!A:A,'Billing Details'!J:J,"Not Found")</f>
        <v>Blue Cross</v>
      </c>
      <c r="X671" s="100" t="b">
        <f>_xlfn.XLOOKUP(A671,'Patient Health Records'!A:A,'Patient Health Records'!P:P,"Not Found")</f>
        <v>1</v>
      </c>
      <c r="Y671" s="100" t="b" cm="1">
        <f t="array" ref="Y671">_xlfn.SWITCH(X671, "Yes", TRUE, "No", FALSE, X671)</f>
        <v>1</v>
      </c>
      <c r="Z671" s="100" t="b">
        <f>_xlfn.XLOOKUP(A671,'Patient Health Records'!A:A,'Patient Health Records'!T:T,"Not Found")</f>
        <v>1</v>
      </c>
      <c r="AA671" s="100" t="b" cm="1">
        <f t="array" ref="AA671">_xlfn.SWITCH(Z671, "Yes", TRUE, "No", FALSE, Z671)</f>
        <v>1</v>
      </c>
      <c r="AB671" s="100" t="b">
        <f>_xlfn.XLOOKUP(A671,'Patient Health Records'!A:A,'Patient Health Records'!K:K,"Not Found")</f>
        <v>1</v>
      </c>
      <c r="AC671" s="100" t="b" cm="1">
        <f t="array" ref="AC671">_xlfn.SWITCH(AB671, "Yes", TRUE, "No", FALSE, AB671)</f>
        <v>1</v>
      </c>
    </row>
    <row r="672" spans="1:29">
      <c r="A672" s="2" t="s">
        <v>1059</v>
      </c>
      <c r="B672" s="100" t="str">
        <f>_xlfn.XLOOKUP(A672,'Patient Demographics'!A672:A1671,'Patient Demographics'!H672:H1671,"Not Found")</f>
        <v>Young Adult</v>
      </c>
      <c r="C672" s="100" t="str">
        <f>_xlfn.XLOOKUP(A672,'Patient Demographics'!A672:A1671,'Patient Demographics'!L672:L1671,"Not Found")</f>
        <v>South</v>
      </c>
      <c r="D672" s="100" t="str">
        <f>_xlfn.XLOOKUP(A672,'Patient Demographics'!A:A,'Patient Demographics'!J:J,"Not Found")</f>
        <v>Kerala</v>
      </c>
      <c r="E672" s="100">
        <f>_xlfn.XLOOKUP(A672,'Billing Details'!A672:A1671,'Billing Details'!E672:E1671,"Not Found")</f>
        <v>12000</v>
      </c>
      <c r="F672" s="100">
        <f>_xlfn.XLOOKUP(A672,'Billing Details'!A672:A1671,'Billing Details'!M672:M1671,"Not Found")</f>
        <v>0</v>
      </c>
      <c r="G672" s="100">
        <f>_xlfn.XLOOKUP(A672,'Patient Health Records'!A672:A1671,'Patient Health Records'!G672:G1671,"Not Found")</f>
        <v>95</v>
      </c>
      <c r="H672" s="17" t="str">
        <f>_xlfn.XLOOKUP(A672,'Patient Demographics'!A672:A1671,'Patient Demographics'!C672:C1671,"Not Found")</f>
        <v>Female</v>
      </c>
      <c r="I672" s="100" t="str">
        <f>_xlfn.XLOOKUP(A672,'Patient Health Records'!A672:A1671,'Patient Health Records'!B672:B1671,"Not Found")</f>
        <v>O+</v>
      </c>
      <c r="J672" s="100" t="b">
        <f>_xlfn.XLOOKUP(A672,'Patient Health Records'!A672:A1671,'Patient Health Records'!H672:H1671,"Not Found")</f>
        <v>0</v>
      </c>
      <c r="K672" s="100" t="b">
        <f>_xlfn.XLOOKUP(A672,'Patient Health Records'!A672:A1671,'Patient Health Records'!J672:J1671,"Not Found")</f>
        <v>1</v>
      </c>
      <c r="L672" s="100" t="b">
        <f>_xlfn.XLOOKUP(A672,'Billing Details'!A:A,'Billing Details'!K:K,"Not Found")</f>
        <v>0</v>
      </c>
      <c r="M672" s="100" t="str">
        <f>_xlfn.XLOOKUP(A672,'Patient Education'!A:A,'Patient Education'!B:B,"Not Found")</f>
        <v>Bachelor's Degree</v>
      </c>
      <c r="N672" s="100" t="str">
        <f>_xlfn.XLOOKUP(A672,'Patient Education'!A:A,'Patient Education'!C:C,"None")</f>
        <v>Nurse</v>
      </c>
      <c r="O672" s="100">
        <f>_xlfn.XLOOKUP(A672,'Patient Demographics'!A:A,'Patient Demographics'!I:I,"Not Found")</f>
        <v>20</v>
      </c>
      <c r="P672" s="100" t="str" cm="1">
        <f t="array" ref="P672">_xlfn.IFS(
 O672 &lt;= 2, "Very Low",
 O672 &lt;= 5, "Low",
 O672 &lt;= 10, "Lower-Middle",
 O672 &lt;= 25, "Middle",
 O672 &lt;= 50, "Upper-Middle",
 O672 &lt;= 100, "High",
 O672 &lt;= 200, "Very High",
 O672 &lt;= 400, "Ultra High"
)</f>
        <v>Middle</v>
      </c>
      <c r="Q672" s="33">
        <f>_xlfn.XLOOKUP(A672,'Patient Health Records'!A:A,'Patient Health Records'!E:E,"Not Found")</f>
        <v>31.741788900397605</v>
      </c>
      <c r="R672" s="100" t="b">
        <f>_xlfn.XLOOKUP(A672,'Patient Health Records'!A672:A1671,'Patient Health Records'!T672:T1671,"Not Found")</f>
        <v>1</v>
      </c>
      <c r="S672" s="100" t="b" cm="1">
        <f t="array" ref="S672">_xlfn.SWITCH(R672, "Yes", TRUE, "No", FALSE, R672)</f>
        <v>1</v>
      </c>
      <c r="T672" s="100" t="str">
        <f>_xlfn.XLOOKUP(A672,'Patient Health Records'!A:A,'Patient Health Records'!V:V,"Not Found")</f>
        <v>Kidney Stones</v>
      </c>
      <c r="U672" s="100" t="str">
        <f>_xlfn.XLOOKUP(A672,'Patient Health Records'!A:A,'Patient Health Records'!X:X,"Not Found")</f>
        <v>Recovered</v>
      </c>
      <c r="V672" s="100" t="b">
        <f>_xlfn.XLOOKUP(A672,'Billing Details'!A:A,'Billing Details'!K:K,"Not Found")</f>
        <v>0</v>
      </c>
      <c r="W672" s="100">
        <f>_xlfn.XLOOKUP(A672,'Billing Details'!A:A,'Billing Details'!J:J,"Not Found")</f>
        <v>0</v>
      </c>
      <c r="X672" s="100" t="b">
        <f>_xlfn.XLOOKUP(A672,'Patient Health Records'!A:A,'Patient Health Records'!P:P,"Not Found")</f>
        <v>0</v>
      </c>
      <c r="Y672" s="100" t="b" cm="1">
        <f t="array" ref="Y672">_xlfn.SWITCH(X672, "Yes", TRUE, "No", FALSE, X672)</f>
        <v>0</v>
      </c>
      <c r="Z672" s="100" t="b">
        <f>_xlfn.XLOOKUP(A672,'Patient Health Records'!A:A,'Patient Health Records'!T:T,"Not Found")</f>
        <v>1</v>
      </c>
      <c r="AA672" s="100" t="b" cm="1">
        <f t="array" ref="AA672">_xlfn.SWITCH(Z672, "Yes", TRUE, "No", FALSE, Z672)</f>
        <v>1</v>
      </c>
      <c r="AB672" s="100" t="b">
        <f>_xlfn.XLOOKUP(A672,'Patient Health Records'!A:A,'Patient Health Records'!K:K,"Not Found")</f>
        <v>0</v>
      </c>
      <c r="AC672" s="100" t="b" cm="1">
        <f t="array" ref="AC672">_xlfn.SWITCH(AB672, "Yes", TRUE, "No", FALSE, AB672)</f>
        <v>0</v>
      </c>
    </row>
    <row r="673" spans="1:29">
      <c r="A673" s="2" t="s">
        <v>1060</v>
      </c>
      <c r="B673" s="100" t="str">
        <f>_xlfn.XLOOKUP(A673,'Patient Demographics'!A673:A1672,'Patient Demographics'!H673:H1672,"Not Found")</f>
        <v>Adult</v>
      </c>
      <c r="C673" s="100" t="str">
        <f>_xlfn.XLOOKUP(A673,'Patient Demographics'!A673:A1672,'Patient Demographics'!L673:L1672,"Not Found")</f>
        <v>North</v>
      </c>
      <c r="D673" s="100" t="str">
        <f>_xlfn.XLOOKUP(A673,'Patient Demographics'!A:A,'Patient Demographics'!J:J,"Not Found")</f>
        <v>Uttar Pradesh</v>
      </c>
      <c r="E673" s="100">
        <f>_xlfn.XLOOKUP(A673,'Billing Details'!A673:A1672,'Billing Details'!E673:E1672,"Not Found")</f>
        <v>12000</v>
      </c>
      <c r="F673" s="100">
        <f>_xlfn.XLOOKUP(A673,'Billing Details'!A673:A1672,'Billing Details'!M673:M1672,"Not Found")</f>
        <v>9054.18</v>
      </c>
      <c r="G673" s="100">
        <f>_xlfn.XLOOKUP(A673,'Patient Health Records'!A673:A1672,'Patient Health Records'!G673:G1672,"Not Found")</f>
        <v>90.6</v>
      </c>
      <c r="H673" s="17" t="str">
        <f>_xlfn.XLOOKUP(A673,'Patient Demographics'!A673:A1672,'Patient Demographics'!C673:C1672,"Not Found")</f>
        <v>Male</v>
      </c>
      <c r="I673" s="100" t="str">
        <f>_xlfn.XLOOKUP(A673,'Patient Health Records'!A673:A1672,'Patient Health Records'!B673:B1672,"Not Found")</f>
        <v>A+</v>
      </c>
      <c r="J673" s="100" t="b">
        <f>_xlfn.XLOOKUP(A673,'Patient Health Records'!A673:A1672,'Patient Health Records'!H673:H1672,"Not Found")</f>
        <v>1</v>
      </c>
      <c r="K673" s="100" t="b">
        <f>_xlfn.XLOOKUP(A673,'Patient Health Records'!A673:A1672,'Patient Health Records'!J673:J1672,"Not Found")</f>
        <v>0</v>
      </c>
      <c r="L673" s="100" t="b">
        <f>_xlfn.XLOOKUP(A673,'Billing Details'!A:A,'Billing Details'!K:K,"Not Found")</f>
        <v>1</v>
      </c>
      <c r="M673" s="100" t="str">
        <f>_xlfn.XLOOKUP(A673,'Patient Education'!A:A,'Patient Education'!B:B,"Not Found")</f>
        <v>PhD</v>
      </c>
      <c r="N673" s="100" t="str">
        <f>_xlfn.XLOOKUP(A673,'Patient Education'!A:A,'Patient Education'!C:C,"None")</f>
        <v>Professor</v>
      </c>
      <c r="O673" s="100">
        <f>_xlfn.XLOOKUP(A673,'Patient Demographics'!A:A,'Patient Demographics'!I:I,"Not Found")</f>
        <v>20</v>
      </c>
      <c r="P673" s="100" t="str" cm="1">
        <f t="array" ref="P673">_xlfn.IFS(
 O673 &lt;= 2, "Very Low",
 O673 &lt;= 5, "Low",
 O673 &lt;= 10, "Lower-Middle",
 O673 &lt;= 25, "Middle",
 O673 &lt;= 50, "Upper-Middle",
 O673 &lt;= 100, "High",
 O673 &lt;= 200, "Very High",
 O673 &lt;= 400, "Ultra High"
)</f>
        <v>Middle</v>
      </c>
      <c r="Q673" s="33">
        <f>_xlfn.XLOOKUP(A673,'Patient Health Records'!A:A,'Patient Health Records'!E:E,"Not Found")</f>
        <v>29.92469282600079</v>
      </c>
      <c r="R673" s="100" t="b">
        <f>_xlfn.XLOOKUP(A673,'Patient Health Records'!A673:A1672,'Patient Health Records'!T673:T1672,"Not Found")</f>
        <v>1</v>
      </c>
      <c r="S673" s="100" t="b" cm="1">
        <f t="array" ref="S673">_xlfn.SWITCH(R673, "Yes", TRUE, "No", FALSE, R673)</f>
        <v>1</v>
      </c>
      <c r="T673" s="100" t="str">
        <f>_xlfn.XLOOKUP(A673,'Patient Health Records'!A:A,'Patient Health Records'!V:V,"Not Found")</f>
        <v>Heart Attack</v>
      </c>
      <c r="U673" s="100" t="str">
        <f>_xlfn.XLOOKUP(A673,'Patient Health Records'!A:A,'Patient Health Records'!X:X,"Not Found")</f>
        <v>Ongoing Treatment</v>
      </c>
      <c r="V673" s="100" t="b">
        <f>_xlfn.XLOOKUP(A673,'Billing Details'!A:A,'Billing Details'!K:K,"Not Found")</f>
        <v>1</v>
      </c>
      <c r="W673" s="100" t="str">
        <f>_xlfn.XLOOKUP(A673,'Billing Details'!A:A,'Billing Details'!J:J,"Not Found")</f>
        <v>Aetna</v>
      </c>
      <c r="X673" s="100" t="b">
        <f>_xlfn.XLOOKUP(A673,'Patient Health Records'!A:A,'Patient Health Records'!P:P,"Not Found")</f>
        <v>1</v>
      </c>
      <c r="Y673" s="100" t="b" cm="1">
        <f t="array" ref="Y673">_xlfn.SWITCH(X673, "Yes", TRUE, "No", FALSE, X673)</f>
        <v>1</v>
      </c>
      <c r="Z673" s="100" t="b">
        <f>_xlfn.XLOOKUP(A673,'Patient Health Records'!A:A,'Patient Health Records'!T:T,"Not Found")</f>
        <v>1</v>
      </c>
      <c r="AA673" s="100" t="b" cm="1">
        <f t="array" ref="AA673">_xlfn.SWITCH(Z673, "Yes", TRUE, "No", FALSE, Z673)</f>
        <v>1</v>
      </c>
      <c r="AB673" s="100" t="b">
        <f>_xlfn.XLOOKUP(A673,'Patient Health Records'!A:A,'Patient Health Records'!K:K,"Not Found")</f>
        <v>0</v>
      </c>
      <c r="AC673" s="100" t="b" cm="1">
        <f t="array" ref="AC673">_xlfn.SWITCH(AB673, "Yes", TRUE, "No", FALSE, AB673)</f>
        <v>0</v>
      </c>
    </row>
    <row r="674" spans="1:29">
      <c r="A674" s="2" t="s">
        <v>1062</v>
      </c>
      <c r="B674" s="100" t="str">
        <f>_xlfn.XLOOKUP(A674,'Patient Demographics'!A674:A1673,'Patient Demographics'!H674:H1673,"Not Found")</f>
        <v>Middle-aged</v>
      </c>
      <c r="C674" s="100" t="str">
        <f>_xlfn.XLOOKUP(A674,'Patient Demographics'!A674:A1673,'Patient Demographics'!L674:L1673,"Not Found")</f>
        <v>West</v>
      </c>
      <c r="D674" s="100" t="str">
        <f>_xlfn.XLOOKUP(A674,'Patient Demographics'!A:A,'Patient Demographics'!J:J,"Not Found")</f>
        <v>Gujarat</v>
      </c>
      <c r="E674" s="100">
        <f>_xlfn.XLOOKUP(A674,'Billing Details'!A674:A1673,'Billing Details'!E674:E1673,"Not Found")</f>
        <v>12000</v>
      </c>
      <c r="F674" s="100">
        <f>_xlfn.XLOOKUP(A674,'Billing Details'!A674:A1673,'Billing Details'!M674:M1673,"Not Found")</f>
        <v>8400.9000000000015</v>
      </c>
      <c r="G674" s="100">
        <f>_xlfn.XLOOKUP(A674,'Patient Health Records'!A674:A1673,'Patient Health Records'!G674:G1673,"Not Found")</f>
        <v>66.2</v>
      </c>
      <c r="H674" s="17" t="str">
        <f>_xlfn.XLOOKUP(A674,'Patient Demographics'!A674:A1673,'Patient Demographics'!C674:C1673,"Not Found")</f>
        <v>Female</v>
      </c>
      <c r="I674" s="100" t="str">
        <f>_xlfn.XLOOKUP(A674,'Patient Health Records'!A674:A1673,'Patient Health Records'!B674:B1673,"Not Found")</f>
        <v>O-</v>
      </c>
      <c r="J674" s="100" t="b">
        <f>_xlfn.XLOOKUP(A674,'Patient Health Records'!A674:A1673,'Patient Health Records'!H674:H1673,"Not Found")</f>
        <v>1</v>
      </c>
      <c r="K674" s="100" t="b">
        <f>_xlfn.XLOOKUP(A674,'Patient Health Records'!A674:A1673,'Patient Health Records'!J674:J1673,"Not Found")</f>
        <v>1</v>
      </c>
      <c r="L674" s="100" t="b">
        <f>_xlfn.XLOOKUP(A674,'Billing Details'!A:A,'Billing Details'!K:K,"Not Found")</f>
        <v>1</v>
      </c>
      <c r="M674" s="100" t="str">
        <f>_xlfn.XLOOKUP(A674,'Patient Education'!A:A,'Patient Education'!B:B,"Not Found")</f>
        <v>Master's Degree</v>
      </c>
      <c r="N674" s="100" t="str">
        <f>_xlfn.XLOOKUP(A674,'Patient Education'!A:A,'Patient Education'!C:C,"None")</f>
        <v>Software Engineer</v>
      </c>
      <c r="O674" s="100">
        <f>_xlfn.XLOOKUP(A674,'Patient Demographics'!A:A,'Patient Demographics'!I:I,"Not Found")</f>
        <v>15</v>
      </c>
      <c r="P674" s="100" t="str" cm="1">
        <f t="array" ref="P674">_xlfn.IFS(
 O674 &lt;= 2, "Very Low",
 O674 &lt;= 5, "Low",
 O674 &lt;= 10, "Lower-Middle",
 O674 &lt;= 25, "Middle",
 O674 &lt;= 50, "Upper-Middle",
 O674 &lt;= 100, "High",
 O674 &lt;= 200, "Very High",
 O674 &lt;= 400, "Ultra High"
)</f>
        <v>Middle</v>
      </c>
      <c r="Q674" s="33">
        <f>_xlfn.XLOOKUP(A674,'Patient Health Records'!A:A,'Patient Health Records'!E:E,"Not Found")</f>
        <v>28.279721474646504</v>
      </c>
      <c r="R674" s="100" t="b">
        <f>_xlfn.XLOOKUP(A674,'Patient Health Records'!A674:A1673,'Patient Health Records'!T674:T1673,"Not Found")</f>
        <v>1</v>
      </c>
      <c r="S674" s="100" t="b" cm="1">
        <f t="array" ref="S674">_xlfn.SWITCH(R674, "Yes", TRUE, "No", FALSE, R674)</f>
        <v>1</v>
      </c>
      <c r="T674" s="100" t="str">
        <f>_xlfn.XLOOKUP(A674,'Patient Health Records'!A:A,'Patient Health Records'!V:V,"Not Found")</f>
        <v>Childbirth</v>
      </c>
      <c r="U674" s="100" t="str">
        <f>_xlfn.XLOOKUP(A674,'Patient Health Records'!A:A,'Patient Health Records'!X:X,"Not Found")</f>
        <v>Critical</v>
      </c>
      <c r="V674" s="100" t="b">
        <f>_xlfn.XLOOKUP(A674,'Billing Details'!A:A,'Billing Details'!K:K,"Not Found")</f>
        <v>1</v>
      </c>
      <c r="W674" s="100" t="str">
        <f>_xlfn.XLOOKUP(A674,'Billing Details'!A:A,'Billing Details'!J:J,"Not Found")</f>
        <v>Medicare</v>
      </c>
      <c r="X674" s="100" t="b">
        <f>_xlfn.XLOOKUP(A674,'Patient Health Records'!A:A,'Patient Health Records'!P:P,"Not Found")</f>
        <v>1</v>
      </c>
      <c r="Y674" s="100" t="b" cm="1">
        <f t="array" ref="Y674">_xlfn.SWITCH(X674, "Yes", TRUE, "No", FALSE, X674)</f>
        <v>1</v>
      </c>
      <c r="Z674" s="100" t="b">
        <f>_xlfn.XLOOKUP(A674,'Patient Health Records'!A:A,'Patient Health Records'!T:T,"Not Found")</f>
        <v>1</v>
      </c>
      <c r="AA674" s="100" t="b" cm="1">
        <f t="array" ref="AA674">_xlfn.SWITCH(Z674, "Yes", TRUE, "No", FALSE, Z674)</f>
        <v>1</v>
      </c>
      <c r="AB674" s="100" t="b">
        <f>_xlfn.XLOOKUP(A674,'Patient Health Records'!A:A,'Patient Health Records'!K:K,"Not Found")</f>
        <v>1</v>
      </c>
      <c r="AC674" s="100" t="b" cm="1">
        <f t="array" ref="AC674">_xlfn.SWITCH(AB674, "Yes", TRUE, "No", FALSE, AB674)</f>
        <v>1</v>
      </c>
    </row>
    <row r="675" spans="1:29">
      <c r="A675" s="2" t="s">
        <v>1064</v>
      </c>
      <c r="B675" s="100" t="str">
        <f>_xlfn.XLOOKUP(A675,'Patient Demographics'!A675:A1674,'Patient Demographics'!H675:H1674,"Not Found")</f>
        <v>Adult</v>
      </c>
      <c r="C675" s="100" t="str">
        <f>_xlfn.XLOOKUP(A675,'Patient Demographics'!A675:A1674,'Patient Demographics'!L675:L1674,"Not Found")</f>
        <v>North</v>
      </c>
      <c r="D675" s="100" t="str">
        <f>_xlfn.XLOOKUP(A675,'Patient Demographics'!A:A,'Patient Demographics'!J:J,"Not Found")</f>
        <v>Punjab</v>
      </c>
      <c r="E675" s="100">
        <f>_xlfn.XLOOKUP(A675,'Billing Details'!A675:A1674,'Billing Details'!E675:E1674,"Not Found")</f>
        <v>48000</v>
      </c>
      <c r="F675" s="100">
        <f>_xlfn.XLOOKUP(A675,'Billing Details'!A675:A1674,'Billing Details'!M675:M1674,"Not Found")</f>
        <v>43134.92</v>
      </c>
      <c r="G675" s="100">
        <f>_xlfn.XLOOKUP(A675,'Patient Health Records'!A675:A1674,'Patient Health Records'!G675:G1674,"Not Found")</f>
        <v>66.900000000000006</v>
      </c>
      <c r="H675" s="17" t="str">
        <f>_xlfn.XLOOKUP(A675,'Patient Demographics'!A675:A1674,'Patient Demographics'!C675:C1674,"Not Found")</f>
        <v>Male</v>
      </c>
      <c r="I675" s="100" t="str">
        <f>_xlfn.XLOOKUP(A675,'Patient Health Records'!A675:A1674,'Patient Health Records'!B675:B1674,"Not Found")</f>
        <v>A-</v>
      </c>
      <c r="J675" s="100" t="b">
        <f>_xlfn.XLOOKUP(A675,'Patient Health Records'!A675:A1674,'Patient Health Records'!H675:H1674,"Not Found")</f>
        <v>0</v>
      </c>
      <c r="K675" s="100" t="b">
        <f>_xlfn.XLOOKUP(A675,'Patient Health Records'!A675:A1674,'Patient Health Records'!J675:J1674,"Not Found")</f>
        <v>0</v>
      </c>
      <c r="L675" s="100" t="b">
        <f>_xlfn.XLOOKUP(A675,'Billing Details'!A:A,'Billing Details'!K:K,"Not Found")</f>
        <v>1</v>
      </c>
      <c r="M675" s="100" t="str">
        <f>_xlfn.XLOOKUP(A675,'Patient Education'!A:A,'Patient Education'!B:B,"Not Found")</f>
        <v>High School</v>
      </c>
      <c r="N675" s="100" t="str">
        <f>_xlfn.XLOOKUP(A675,'Patient Education'!A:A,'Patient Education'!C:C,"None")</f>
        <v>Unemployed</v>
      </c>
      <c r="O675" s="100">
        <f>_xlfn.XLOOKUP(A675,'Patient Demographics'!A:A,'Patient Demographics'!I:I,"Not Found")</f>
        <v>2</v>
      </c>
      <c r="P675" s="100" t="str" cm="1">
        <f t="array" ref="P675">_xlfn.IFS(
 O675 &lt;= 2, "Very Low",
 O675 &lt;= 5, "Low",
 O675 &lt;= 10, "Lower-Middle",
 O675 &lt;= 25, "Middle",
 O675 &lt;= 50, "Upper-Middle",
 O675 &lt;= 100, "High",
 O675 &lt;= 200, "Very High",
 O675 &lt;= 400, "Ultra High"
)</f>
        <v>Very Low</v>
      </c>
      <c r="Q675" s="33">
        <f>_xlfn.XLOOKUP(A675,'Patient Health Records'!A:A,'Patient Health Records'!E:E,"Not Found")</f>
        <v>21.59736570247934</v>
      </c>
      <c r="R675" s="100" t="b">
        <f>_xlfn.XLOOKUP(A675,'Patient Health Records'!A675:A1674,'Patient Health Records'!T675:T1674,"Not Found")</f>
        <v>0</v>
      </c>
      <c r="S675" s="100" t="b" cm="1">
        <f t="array" ref="S675">_xlfn.SWITCH(R675, "Yes", TRUE, "No", FALSE, R675)</f>
        <v>0</v>
      </c>
      <c r="T675" s="100" t="str">
        <f>_xlfn.XLOOKUP(A675,'Patient Health Records'!A:A,'Patient Health Records'!V:V,"Not Found")</f>
        <v>Prostate Cancer</v>
      </c>
      <c r="U675" s="100" t="str">
        <f>_xlfn.XLOOKUP(A675,'Patient Health Records'!A:A,'Patient Health Records'!X:X,"Not Found")</f>
        <v>Ongoing Treatment</v>
      </c>
      <c r="V675" s="100" t="b">
        <f>_xlfn.XLOOKUP(A675,'Billing Details'!A:A,'Billing Details'!K:K,"Not Found")</f>
        <v>1</v>
      </c>
      <c r="W675" s="100" t="str">
        <f>_xlfn.XLOOKUP(A675,'Billing Details'!A:A,'Billing Details'!J:J,"Not Found")</f>
        <v>Medicare</v>
      </c>
      <c r="X675" s="100" t="b">
        <f>_xlfn.XLOOKUP(A675,'Patient Health Records'!A:A,'Patient Health Records'!P:P,"Not Found")</f>
        <v>0</v>
      </c>
      <c r="Y675" s="100" t="b" cm="1">
        <f t="array" ref="Y675">_xlfn.SWITCH(X675, "Yes", TRUE, "No", FALSE, X675)</f>
        <v>0</v>
      </c>
      <c r="Z675" s="100" t="b">
        <f>_xlfn.XLOOKUP(A675,'Patient Health Records'!A:A,'Patient Health Records'!T:T,"Not Found")</f>
        <v>0</v>
      </c>
      <c r="AA675" s="100" t="b" cm="1">
        <f t="array" ref="AA675">_xlfn.SWITCH(Z675, "Yes", TRUE, "No", FALSE, Z675)</f>
        <v>0</v>
      </c>
      <c r="AB675" s="100" t="b">
        <f>_xlfn.XLOOKUP(A675,'Patient Health Records'!A:A,'Patient Health Records'!K:K,"Not Found")</f>
        <v>0</v>
      </c>
      <c r="AC675" s="100" t="b" cm="1">
        <f t="array" ref="AC675">_xlfn.SWITCH(AB675, "Yes", TRUE, "No", FALSE, AB675)</f>
        <v>0</v>
      </c>
    </row>
    <row r="676" spans="1:29">
      <c r="A676" s="2" t="s">
        <v>1065</v>
      </c>
      <c r="B676" s="100" t="str">
        <f>_xlfn.XLOOKUP(A676,'Patient Demographics'!A676:A1675,'Patient Demographics'!H676:H1675,"Not Found")</f>
        <v>Adult</v>
      </c>
      <c r="C676" s="100" t="str">
        <f>_xlfn.XLOOKUP(A676,'Patient Demographics'!A676:A1675,'Patient Demographics'!L676:L1675,"Not Found")</f>
        <v>South</v>
      </c>
      <c r="D676" s="100" t="str">
        <f>_xlfn.XLOOKUP(A676,'Patient Demographics'!A:A,'Patient Demographics'!J:J,"Not Found")</f>
        <v>Kerala</v>
      </c>
      <c r="E676" s="100">
        <f>_xlfn.XLOOKUP(A676,'Billing Details'!A676:A1675,'Billing Details'!E676:E1675,"Not Found")</f>
        <v>18000</v>
      </c>
      <c r="F676" s="100">
        <f>_xlfn.XLOOKUP(A676,'Billing Details'!A676:A1675,'Billing Details'!M676:M1675,"Not Found")</f>
        <v>9478.98</v>
      </c>
      <c r="G676" s="100">
        <f>_xlfn.XLOOKUP(A676,'Patient Health Records'!A676:A1675,'Patient Health Records'!G676:G1675,"Not Found")</f>
        <v>58.7</v>
      </c>
      <c r="H676" s="17" t="str">
        <f>_xlfn.XLOOKUP(A676,'Patient Demographics'!A676:A1675,'Patient Demographics'!C676:C1675,"Not Found")</f>
        <v>Male</v>
      </c>
      <c r="I676" s="100" t="str">
        <f>_xlfn.XLOOKUP(A676,'Patient Health Records'!A676:A1675,'Patient Health Records'!B676:B1675,"Not Found")</f>
        <v>AB-</v>
      </c>
      <c r="J676" s="100" t="b">
        <f>_xlfn.XLOOKUP(A676,'Patient Health Records'!A676:A1675,'Patient Health Records'!H676:H1675,"Not Found")</f>
        <v>0</v>
      </c>
      <c r="K676" s="100" t="b">
        <f>_xlfn.XLOOKUP(A676,'Patient Health Records'!A676:A1675,'Patient Health Records'!J676:J1675,"Not Found")</f>
        <v>0</v>
      </c>
      <c r="L676" s="100" t="b">
        <f>_xlfn.XLOOKUP(A676,'Billing Details'!A:A,'Billing Details'!K:K,"Not Found")</f>
        <v>1</v>
      </c>
      <c r="M676" s="100" t="str">
        <f>_xlfn.XLOOKUP(A676,'Patient Education'!A:A,'Patient Education'!B:B,"Not Found")</f>
        <v>Post-graduate</v>
      </c>
      <c r="N676" s="100" t="str">
        <f>_xlfn.XLOOKUP(A676,'Patient Education'!A:A,'Patient Education'!C:C,"None")</f>
        <v>Consultant</v>
      </c>
      <c r="O676" s="100">
        <f>_xlfn.XLOOKUP(A676,'Patient Demographics'!A:A,'Patient Demographics'!I:I,"Not Found")</f>
        <v>15</v>
      </c>
      <c r="P676" s="100" t="str" cm="1">
        <f t="array" ref="P676">_xlfn.IFS(
 O676 &lt;= 2, "Very Low",
 O676 &lt;= 5, "Low",
 O676 &lt;= 10, "Lower-Middle",
 O676 &lt;= 25, "Middle",
 O676 &lt;= 50, "Upper-Middle",
 O676 &lt;= 100, "High",
 O676 &lt;= 200, "Very High",
 O676 &lt;= 400, "Ultra High"
)</f>
        <v>Middle</v>
      </c>
      <c r="Q676" s="33">
        <f>_xlfn.XLOOKUP(A676,'Patient Health Records'!A:A,'Patient Health Records'!E:E,"Not Found")</f>
        <v>21.047724909462513</v>
      </c>
      <c r="R676" s="100" t="b">
        <f>_xlfn.XLOOKUP(A676,'Patient Health Records'!A676:A1675,'Patient Health Records'!T676:T1675,"Not Found")</f>
        <v>0</v>
      </c>
      <c r="S676" s="100" t="b" cm="1">
        <f t="array" ref="S676">_xlfn.SWITCH(R676, "Yes", TRUE, "No", FALSE, R676)</f>
        <v>0</v>
      </c>
      <c r="T676" s="100" t="str">
        <f>_xlfn.XLOOKUP(A676,'Patient Health Records'!A:A,'Patient Health Records'!V:V,"Not Found")</f>
        <v>Fractured Leg</v>
      </c>
      <c r="U676" s="100" t="str">
        <f>_xlfn.XLOOKUP(A676,'Patient Health Records'!A:A,'Patient Health Records'!X:X,"Not Found")</f>
        <v>Critical</v>
      </c>
      <c r="V676" s="100" t="b">
        <f>_xlfn.XLOOKUP(A676,'Billing Details'!A:A,'Billing Details'!K:K,"Not Found")</f>
        <v>1</v>
      </c>
      <c r="W676" s="100" t="str">
        <f>_xlfn.XLOOKUP(A676,'Billing Details'!A:A,'Billing Details'!J:J,"Not Found")</f>
        <v>UnitedHealthcare</v>
      </c>
      <c r="X676" s="100" t="b">
        <f>_xlfn.XLOOKUP(A676,'Patient Health Records'!A:A,'Patient Health Records'!P:P,"Not Found")</f>
        <v>0</v>
      </c>
      <c r="Y676" s="100" t="b" cm="1">
        <f t="array" ref="Y676">_xlfn.SWITCH(X676, "Yes", TRUE, "No", FALSE, X676)</f>
        <v>0</v>
      </c>
      <c r="Z676" s="100" t="b">
        <f>_xlfn.XLOOKUP(A676,'Patient Health Records'!A:A,'Patient Health Records'!T:T,"Not Found")</f>
        <v>0</v>
      </c>
      <c r="AA676" s="100" t="b" cm="1">
        <f t="array" ref="AA676">_xlfn.SWITCH(Z676, "Yes", TRUE, "No", FALSE, Z676)</f>
        <v>0</v>
      </c>
      <c r="AB676" s="100" t="b">
        <f>_xlfn.XLOOKUP(A676,'Patient Health Records'!A:A,'Patient Health Records'!K:K,"Not Found")</f>
        <v>0</v>
      </c>
      <c r="AC676" s="100" t="b" cm="1">
        <f t="array" ref="AC676">_xlfn.SWITCH(AB676, "Yes", TRUE, "No", FALSE, AB676)</f>
        <v>0</v>
      </c>
    </row>
    <row r="677" spans="1:29">
      <c r="A677" s="2" t="s">
        <v>1067</v>
      </c>
      <c r="B677" s="100" t="str">
        <f>_xlfn.XLOOKUP(A677,'Patient Demographics'!A677:A1676,'Patient Demographics'!H677:H1676,"Not Found")</f>
        <v>Adult</v>
      </c>
      <c r="C677" s="100" t="str">
        <f>_xlfn.XLOOKUP(A677,'Patient Demographics'!A677:A1676,'Patient Demographics'!L677:L1676,"Not Found")</f>
        <v>North</v>
      </c>
      <c r="D677" s="100" t="str">
        <f>_xlfn.XLOOKUP(A677,'Patient Demographics'!A:A,'Patient Demographics'!J:J,"Not Found")</f>
        <v>Punjab</v>
      </c>
      <c r="E677" s="100">
        <f>_xlfn.XLOOKUP(A677,'Billing Details'!A677:A1676,'Billing Details'!E677:E1676,"Not Found")</f>
        <v>60000</v>
      </c>
      <c r="F677" s="100">
        <f>_xlfn.XLOOKUP(A677,'Billing Details'!A677:A1676,'Billing Details'!M677:M1676,"Not Found")</f>
        <v>50145.04</v>
      </c>
      <c r="G677" s="100">
        <f>_xlfn.XLOOKUP(A677,'Patient Health Records'!A677:A1676,'Patient Health Records'!G677:G1676,"Not Found")</f>
        <v>104.7</v>
      </c>
      <c r="H677" s="17" t="str">
        <f>_xlfn.XLOOKUP(A677,'Patient Demographics'!A677:A1676,'Patient Demographics'!C677:C1676,"Not Found")</f>
        <v>Male</v>
      </c>
      <c r="I677" s="100" t="str">
        <f>_xlfn.XLOOKUP(A677,'Patient Health Records'!A677:A1676,'Patient Health Records'!B677:B1676,"Not Found")</f>
        <v>B-</v>
      </c>
      <c r="J677" s="100" t="b">
        <f>_xlfn.XLOOKUP(A677,'Patient Health Records'!A677:A1676,'Patient Health Records'!H677:H1676,"Not Found")</f>
        <v>0</v>
      </c>
      <c r="K677" s="100" t="b">
        <f>_xlfn.XLOOKUP(A677,'Patient Health Records'!A677:A1676,'Patient Health Records'!J677:J1676,"Not Found")</f>
        <v>0</v>
      </c>
      <c r="L677" s="100" t="b">
        <f>_xlfn.XLOOKUP(A677,'Billing Details'!A:A,'Billing Details'!K:K,"Not Found")</f>
        <v>1</v>
      </c>
      <c r="M677" s="100" t="str">
        <f>_xlfn.XLOOKUP(A677,'Patient Education'!A:A,'Patient Education'!B:B,"Not Found")</f>
        <v>Master's Degree</v>
      </c>
      <c r="N677" s="100" t="str">
        <f>_xlfn.XLOOKUP(A677,'Patient Education'!A:A,'Patient Education'!C:C,"None")</f>
        <v>Doctor</v>
      </c>
      <c r="O677" s="100">
        <f>_xlfn.XLOOKUP(A677,'Patient Demographics'!A:A,'Patient Demographics'!I:I,"Not Found")</f>
        <v>9</v>
      </c>
      <c r="P677" s="100" t="str" cm="1">
        <f t="array" ref="P677">_xlfn.IFS(
 O677 &lt;= 2, "Very Low",
 O677 &lt;= 5, "Low",
 O677 &lt;= 10, "Lower-Middle",
 O677 &lt;= 25, "Middle",
 O677 &lt;= 50, "Upper-Middle",
 O677 &lt;= 100, "High",
 O677 &lt;= 200, "Very High",
 O677 &lt;= 400, "Ultra High"
)</f>
        <v>Lower-Middle</v>
      </c>
      <c r="Q677" s="33">
        <f>_xlfn.XLOOKUP(A677,'Patient Health Records'!A:A,'Patient Health Records'!E:E,"Not Found")</f>
        <v>33.41951546490472</v>
      </c>
      <c r="R677" s="100" t="b">
        <f>_xlfn.XLOOKUP(A677,'Patient Health Records'!A677:A1676,'Patient Health Records'!T677:T1676,"Not Found")</f>
        <v>1</v>
      </c>
      <c r="S677" s="100" t="b" cm="1">
        <f t="array" ref="S677">_xlfn.SWITCH(R677, "Yes", TRUE, "No", FALSE, R677)</f>
        <v>1</v>
      </c>
      <c r="T677" s="100" t="str">
        <f>_xlfn.XLOOKUP(A677,'Patient Health Records'!A:A,'Patient Health Records'!V:V,"Not Found")</f>
        <v>Respiratory Infection</v>
      </c>
      <c r="U677" s="100" t="str">
        <f>_xlfn.XLOOKUP(A677,'Patient Health Records'!A:A,'Patient Health Records'!X:X,"Not Found")</f>
        <v>Critical</v>
      </c>
      <c r="V677" s="100" t="b">
        <f>_xlfn.XLOOKUP(A677,'Billing Details'!A:A,'Billing Details'!K:K,"Not Found")</f>
        <v>1</v>
      </c>
      <c r="W677" s="100" t="str">
        <f>_xlfn.XLOOKUP(A677,'Billing Details'!A:A,'Billing Details'!J:J,"Not Found")</f>
        <v>Blue Cross</v>
      </c>
      <c r="X677" s="100" t="b">
        <f>_xlfn.XLOOKUP(A677,'Patient Health Records'!A:A,'Patient Health Records'!P:P,"Not Found")</f>
        <v>1</v>
      </c>
      <c r="Y677" s="100" t="b" cm="1">
        <f t="array" ref="Y677">_xlfn.SWITCH(X677, "Yes", TRUE, "No", FALSE, X677)</f>
        <v>1</v>
      </c>
      <c r="Z677" s="100" t="b">
        <f>_xlfn.XLOOKUP(A677,'Patient Health Records'!A:A,'Patient Health Records'!T:T,"Not Found")</f>
        <v>1</v>
      </c>
      <c r="AA677" s="100" t="b" cm="1">
        <f t="array" ref="AA677">_xlfn.SWITCH(Z677, "Yes", TRUE, "No", FALSE, Z677)</f>
        <v>1</v>
      </c>
      <c r="AB677" s="100" t="b">
        <f>_xlfn.XLOOKUP(A677,'Patient Health Records'!A:A,'Patient Health Records'!K:K,"Not Found")</f>
        <v>1</v>
      </c>
      <c r="AC677" s="100" t="b" cm="1">
        <f t="array" ref="AC677">_xlfn.SWITCH(AB677, "Yes", TRUE, "No", FALSE, AB677)</f>
        <v>1</v>
      </c>
    </row>
    <row r="678" spans="1:29">
      <c r="A678" s="2" t="s">
        <v>1068</v>
      </c>
      <c r="B678" s="100" t="str">
        <f>_xlfn.XLOOKUP(A678,'Patient Demographics'!A678:A1677,'Patient Demographics'!H678:H1677,"Not Found")</f>
        <v>Adult</v>
      </c>
      <c r="C678" s="100" t="str">
        <f>_xlfn.XLOOKUP(A678,'Patient Demographics'!A678:A1677,'Patient Demographics'!L678:L1677,"Not Found")</f>
        <v>North</v>
      </c>
      <c r="D678" s="100" t="str">
        <f>_xlfn.XLOOKUP(A678,'Patient Demographics'!A:A,'Patient Demographics'!J:J,"Not Found")</f>
        <v>Punjab</v>
      </c>
      <c r="E678" s="100">
        <f>_xlfn.XLOOKUP(A678,'Billing Details'!A678:A1677,'Billing Details'!E678:E1677,"Not Found")</f>
        <v>24000</v>
      </c>
      <c r="F678" s="100">
        <f>_xlfn.XLOOKUP(A678,'Billing Details'!A678:A1677,'Billing Details'!M678:M1677,"Not Found")</f>
        <v>15096.18</v>
      </c>
      <c r="G678" s="100">
        <f>_xlfn.XLOOKUP(A678,'Patient Health Records'!A678:A1677,'Patient Health Records'!G678:G1677,"Not Found")</f>
        <v>83.5</v>
      </c>
      <c r="H678" s="17" t="str">
        <f>_xlfn.XLOOKUP(A678,'Patient Demographics'!A678:A1677,'Patient Demographics'!C678:C1677,"Not Found")</f>
        <v>Male</v>
      </c>
      <c r="I678" s="100" t="str">
        <f>_xlfn.XLOOKUP(A678,'Patient Health Records'!A678:A1677,'Patient Health Records'!B678:B1677,"Not Found")</f>
        <v>AB-</v>
      </c>
      <c r="J678" s="100" t="b">
        <f>_xlfn.XLOOKUP(A678,'Patient Health Records'!A678:A1677,'Patient Health Records'!H678:H1677,"Not Found")</f>
        <v>1</v>
      </c>
      <c r="K678" s="100" t="b">
        <f>_xlfn.XLOOKUP(A678,'Patient Health Records'!A678:A1677,'Patient Health Records'!J678:J1677,"Not Found")</f>
        <v>1</v>
      </c>
      <c r="L678" s="100" t="b">
        <f>_xlfn.XLOOKUP(A678,'Billing Details'!A:A,'Billing Details'!K:K,"Not Found")</f>
        <v>1</v>
      </c>
      <c r="M678" s="100" t="str">
        <f>_xlfn.XLOOKUP(A678,'Patient Education'!A:A,'Patient Education'!B:B,"Not Found")</f>
        <v>Post-graduate</v>
      </c>
      <c r="N678" s="100" t="str">
        <f>_xlfn.XLOOKUP(A678,'Patient Education'!A:A,'Patient Education'!C:C,"None")</f>
        <v>Consultant</v>
      </c>
      <c r="O678" s="100">
        <f>_xlfn.XLOOKUP(A678,'Patient Demographics'!A:A,'Patient Demographics'!I:I,"Not Found")</f>
        <v>0</v>
      </c>
      <c r="P678" s="100" t="str" cm="1">
        <f t="array" ref="P678">_xlfn.IFS(
 O678 &lt;= 2, "Very Low",
 O678 &lt;= 5, "Low",
 O678 &lt;= 10, "Lower-Middle",
 O678 &lt;= 25, "Middle",
 O678 &lt;= 50, "Upper-Middle",
 O678 &lt;= 100, "High",
 O678 &lt;= 200, "Very High",
 O678 &lt;= 400, "Ultra High"
)</f>
        <v>Very Low</v>
      </c>
      <c r="Q678" s="33">
        <f>_xlfn.XLOOKUP(A678,'Patient Health Records'!A:A,'Patient Health Records'!E:E,"Not Found")</f>
        <v>28.555794945453304</v>
      </c>
      <c r="R678" s="100" t="b">
        <f>_xlfn.XLOOKUP(A678,'Patient Health Records'!A678:A1677,'Patient Health Records'!T678:T1677,"Not Found")</f>
        <v>1</v>
      </c>
      <c r="S678" s="100" t="b" cm="1">
        <f t="array" ref="S678">_xlfn.SWITCH(R678, "Yes", TRUE, "No", FALSE, R678)</f>
        <v>1</v>
      </c>
      <c r="T678" s="100" t="str">
        <f>_xlfn.XLOOKUP(A678,'Patient Health Records'!A:A,'Patient Health Records'!V:V,"Not Found")</f>
        <v>Heart Disease</v>
      </c>
      <c r="U678" s="100" t="str">
        <f>_xlfn.XLOOKUP(A678,'Patient Health Records'!A:A,'Patient Health Records'!X:X,"Not Found")</f>
        <v>Ongoing Treatment</v>
      </c>
      <c r="V678" s="100" t="b">
        <f>_xlfn.XLOOKUP(A678,'Billing Details'!A:A,'Billing Details'!K:K,"Not Found")</f>
        <v>1</v>
      </c>
      <c r="W678" s="100" t="str">
        <f>_xlfn.XLOOKUP(A678,'Billing Details'!A:A,'Billing Details'!J:J,"Not Found")</f>
        <v>Cigna</v>
      </c>
      <c r="X678" s="100" t="b">
        <f>_xlfn.XLOOKUP(A678,'Patient Health Records'!A:A,'Patient Health Records'!P:P,"Not Found")</f>
        <v>1</v>
      </c>
      <c r="Y678" s="100" t="b" cm="1">
        <f t="array" ref="Y678">_xlfn.SWITCH(X678, "Yes", TRUE, "No", FALSE, X678)</f>
        <v>1</v>
      </c>
      <c r="Z678" s="100" t="b">
        <f>_xlfn.XLOOKUP(A678,'Patient Health Records'!A:A,'Patient Health Records'!T:T,"Not Found")</f>
        <v>1</v>
      </c>
      <c r="AA678" s="100" t="b" cm="1">
        <f t="array" ref="AA678">_xlfn.SWITCH(Z678, "Yes", TRUE, "No", FALSE, Z678)</f>
        <v>1</v>
      </c>
      <c r="AB678" s="100" t="b">
        <f>_xlfn.XLOOKUP(A678,'Patient Health Records'!A:A,'Patient Health Records'!K:K,"Not Found")</f>
        <v>0</v>
      </c>
      <c r="AC678" s="100" t="b" cm="1">
        <f t="array" ref="AC678">_xlfn.SWITCH(AB678, "Yes", TRUE, "No", FALSE, AB678)</f>
        <v>0</v>
      </c>
    </row>
    <row r="679" spans="1:29">
      <c r="A679" s="2" t="s">
        <v>1070</v>
      </c>
      <c r="B679" s="100" t="str">
        <f>_xlfn.XLOOKUP(A679,'Patient Demographics'!A679:A1678,'Patient Demographics'!H679:H1678,"Not Found")</f>
        <v>Middle-aged</v>
      </c>
      <c r="C679" s="100" t="str">
        <f>_xlfn.XLOOKUP(A679,'Patient Demographics'!A679:A1678,'Patient Demographics'!L679:L1678,"Not Found")</f>
        <v>South</v>
      </c>
      <c r="D679" s="100" t="str">
        <f>_xlfn.XLOOKUP(A679,'Patient Demographics'!A:A,'Patient Demographics'!J:J,"Not Found")</f>
        <v>Kerala</v>
      </c>
      <c r="E679" s="100">
        <f>_xlfn.XLOOKUP(A679,'Billing Details'!A679:A1678,'Billing Details'!E679:E1678,"Not Found")</f>
        <v>60000</v>
      </c>
      <c r="F679" s="100">
        <f>_xlfn.XLOOKUP(A679,'Billing Details'!A679:A1678,'Billing Details'!M679:M1678,"Not Found")</f>
        <v>43140.5</v>
      </c>
      <c r="G679" s="100">
        <f>_xlfn.XLOOKUP(A679,'Patient Health Records'!A679:A1678,'Patient Health Records'!G679:G1678,"Not Found")</f>
        <v>87.8</v>
      </c>
      <c r="H679" s="17" t="str">
        <f>_xlfn.XLOOKUP(A679,'Patient Demographics'!A679:A1678,'Patient Demographics'!C679:C1678,"Not Found")</f>
        <v>Female</v>
      </c>
      <c r="I679" s="100" t="str">
        <f>_xlfn.XLOOKUP(A679,'Patient Health Records'!A679:A1678,'Patient Health Records'!B679:B1678,"Not Found")</f>
        <v>O-</v>
      </c>
      <c r="J679" s="100" t="b">
        <f>_xlfn.XLOOKUP(A679,'Patient Health Records'!A679:A1678,'Patient Health Records'!H679:H1678,"Not Found")</f>
        <v>1</v>
      </c>
      <c r="K679" s="100" t="b">
        <f>_xlfn.XLOOKUP(A679,'Patient Health Records'!A679:A1678,'Patient Health Records'!J679:J1678,"Not Found")</f>
        <v>0</v>
      </c>
      <c r="L679" s="100" t="b">
        <f>_xlfn.XLOOKUP(A679,'Billing Details'!A:A,'Billing Details'!K:K,"Not Found")</f>
        <v>1</v>
      </c>
      <c r="M679" s="100" t="str">
        <f>_xlfn.XLOOKUP(A679,'Patient Education'!A:A,'Patient Education'!B:B,"Not Found")</f>
        <v>Bachelor's Degree</v>
      </c>
      <c r="N679" s="100" t="str">
        <f>_xlfn.XLOOKUP(A679,'Patient Education'!A:A,'Patient Education'!C:C,"None")</f>
        <v>Engineer</v>
      </c>
      <c r="O679" s="100">
        <f>_xlfn.XLOOKUP(A679,'Patient Demographics'!A:A,'Patient Demographics'!I:I,"Not Found")</f>
        <v>12</v>
      </c>
      <c r="P679" s="100" t="str" cm="1">
        <f t="array" ref="P679">_xlfn.IFS(
 O679 &lt;= 2, "Very Low",
 O679 &lt;= 5, "Low",
 O679 &lt;= 10, "Lower-Middle",
 O679 &lt;= 25, "Middle",
 O679 &lt;= 50, "Upper-Middle",
 O679 &lt;= 100, "High",
 O679 &lt;= 200, "Very High",
 O679 &lt;= 400, "Ultra High"
)</f>
        <v>Middle</v>
      </c>
      <c r="Q679" s="33">
        <f>_xlfn.XLOOKUP(A679,'Patient Health Records'!A:A,'Patient Health Records'!E:E,"Not Found")</f>
        <v>34.296874999999993</v>
      </c>
      <c r="R679" s="100" t="b">
        <f>_xlfn.XLOOKUP(A679,'Patient Health Records'!A679:A1678,'Patient Health Records'!T679:T1678,"Not Found")</f>
        <v>1</v>
      </c>
      <c r="S679" s="100" t="b" cm="1">
        <f t="array" ref="S679">_xlfn.SWITCH(R679, "Yes", TRUE, "No", FALSE, R679)</f>
        <v>1</v>
      </c>
      <c r="T679" s="100" t="str">
        <f>_xlfn.XLOOKUP(A679,'Patient Health Records'!A:A,'Patient Health Records'!V:V,"Not Found")</f>
        <v>Heart Disease</v>
      </c>
      <c r="U679" s="100" t="str">
        <f>_xlfn.XLOOKUP(A679,'Patient Health Records'!A:A,'Patient Health Records'!X:X,"Not Found")</f>
        <v>Recovered</v>
      </c>
      <c r="V679" s="100" t="b">
        <f>_xlfn.XLOOKUP(A679,'Billing Details'!A:A,'Billing Details'!K:K,"Not Found")</f>
        <v>1</v>
      </c>
      <c r="W679" s="100" t="str">
        <f>_xlfn.XLOOKUP(A679,'Billing Details'!A:A,'Billing Details'!J:J,"Not Found")</f>
        <v>Blue Cross</v>
      </c>
      <c r="X679" s="100" t="b">
        <f>_xlfn.XLOOKUP(A679,'Patient Health Records'!A:A,'Patient Health Records'!P:P,"Not Found")</f>
        <v>1</v>
      </c>
      <c r="Y679" s="100" t="b" cm="1">
        <f t="array" ref="Y679">_xlfn.SWITCH(X679, "Yes", TRUE, "No", FALSE, X679)</f>
        <v>1</v>
      </c>
      <c r="Z679" s="100" t="b">
        <f>_xlfn.XLOOKUP(A679,'Patient Health Records'!A:A,'Patient Health Records'!T:T,"Not Found")</f>
        <v>1</v>
      </c>
      <c r="AA679" s="100" t="b" cm="1">
        <f t="array" ref="AA679">_xlfn.SWITCH(Z679, "Yes", TRUE, "No", FALSE, Z679)</f>
        <v>1</v>
      </c>
      <c r="AB679" s="100" t="b">
        <f>_xlfn.XLOOKUP(A679,'Patient Health Records'!A:A,'Patient Health Records'!K:K,"Not Found")</f>
        <v>0</v>
      </c>
      <c r="AC679" s="100" t="b" cm="1">
        <f t="array" ref="AC679">_xlfn.SWITCH(AB679, "Yes", TRUE, "No", FALSE, AB679)</f>
        <v>0</v>
      </c>
    </row>
    <row r="680" spans="1:29">
      <c r="A680" s="2" t="s">
        <v>1071</v>
      </c>
      <c r="B680" s="100" t="str">
        <f>_xlfn.XLOOKUP(A680,'Patient Demographics'!A680:A1679,'Patient Demographics'!H680:H1679,"Not Found")</f>
        <v>Middle-aged</v>
      </c>
      <c r="C680" s="100" t="str">
        <f>_xlfn.XLOOKUP(A680,'Patient Demographics'!A680:A1679,'Patient Demographics'!L680:L1679,"Not Found")</f>
        <v>South</v>
      </c>
      <c r="D680" s="100" t="str">
        <f>_xlfn.XLOOKUP(A680,'Patient Demographics'!A:A,'Patient Demographics'!J:J,"Not Found")</f>
        <v>Karnataka</v>
      </c>
      <c r="E680" s="100">
        <f>_xlfn.XLOOKUP(A680,'Billing Details'!A680:A1679,'Billing Details'!E680:E1679,"Not Found")</f>
        <v>500</v>
      </c>
      <c r="F680" s="100">
        <f>_xlfn.XLOOKUP(A680,'Billing Details'!A680:A1679,'Billing Details'!M680:M1679,"Not Found")</f>
        <v>288.08999999999997</v>
      </c>
      <c r="G680" s="100">
        <f>_xlfn.XLOOKUP(A680,'Patient Health Records'!A680:A1679,'Patient Health Records'!G680:G1679,"Not Found")</f>
        <v>46.1</v>
      </c>
      <c r="H680" s="17" t="str">
        <f>_xlfn.XLOOKUP(A680,'Patient Demographics'!A680:A1679,'Patient Demographics'!C680:C1679,"Not Found")</f>
        <v>Female</v>
      </c>
      <c r="I680" s="100" t="str">
        <f>_xlfn.XLOOKUP(A680,'Patient Health Records'!A680:A1679,'Patient Health Records'!B680:B1679,"Not Found")</f>
        <v>B-</v>
      </c>
      <c r="J680" s="100" t="b">
        <f>_xlfn.XLOOKUP(A680,'Patient Health Records'!A680:A1679,'Patient Health Records'!H680:H1679,"Not Found")</f>
        <v>1</v>
      </c>
      <c r="K680" s="100" t="b">
        <f>_xlfn.XLOOKUP(A680,'Patient Health Records'!A680:A1679,'Patient Health Records'!J680:J1679,"Not Found")</f>
        <v>1</v>
      </c>
      <c r="L680" s="100" t="b">
        <f>_xlfn.XLOOKUP(A680,'Billing Details'!A:A,'Billing Details'!K:K,"Not Found")</f>
        <v>1</v>
      </c>
      <c r="M680" s="100" t="str">
        <f>_xlfn.XLOOKUP(A680,'Patient Education'!A:A,'Patient Education'!B:B,"Not Found")</f>
        <v>Master's Degree</v>
      </c>
      <c r="N680" s="100" t="str">
        <f>_xlfn.XLOOKUP(A680,'Patient Education'!A:A,'Patient Education'!C:C,"None")</f>
        <v>Software Engineer</v>
      </c>
      <c r="O680" s="100">
        <f>_xlfn.XLOOKUP(A680,'Patient Demographics'!A:A,'Patient Demographics'!I:I,"Not Found")</f>
        <v>12</v>
      </c>
      <c r="P680" s="100" t="str" cm="1">
        <f t="array" ref="P680">_xlfn.IFS(
 O680 &lt;= 2, "Very Low",
 O680 &lt;= 5, "Low",
 O680 &lt;= 10, "Lower-Middle",
 O680 &lt;= 25, "Middle",
 O680 &lt;= 50, "Upper-Middle",
 O680 &lt;= 100, "High",
 O680 &lt;= 200, "Very High",
 O680 &lt;= 400, "Ultra High"
)</f>
        <v>Middle</v>
      </c>
      <c r="Q680" s="33">
        <f>_xlfn.XLOOKUP(A680,'Patient Health Records'!A:A,'Patient Health Records'!E:E,"Not Found")</f>
        <v>20.488888888888891</v>
      </c>
      <c r="R680" s="100" t="b">
        <f>_xlfn.XLOOKUP(A680,'Patient Health Records'!A680:A1679,'Patient Health Records'!T680:T1679,"Not Found")</f>
        <v>0</v>
      </c>
      <c r="S680" s="100" t="b" cm="1">
        <f t="array" ref="S680">_xlfn.SWITCH(R680, "Yes", TRUE, "No", FALSE, R680)</f>
        <v>0</v>
      </c>
      <c r="T680" s="100" t="str">
        <f>_xlfn.XLOOKUP(A680,'Patient Health Records'!A:A,'Patient Health Records'!V:V,"Not Found")</f>
        <v>Osteoarthritis</v>
      </c>
      <c r="U680" s="100" t="str">
        <f>_xlfn.XLOOKUP(A680,'Patient Health Records'!A:A,'Patient Health Records'!X:X,"Not Found")</f>
        <v>Ongoing Treatment</v>
      </c>
      <c r="V680" s="100" t="b">
        <f>_xlfn.XLOOKUP(A680,'Billing Details'!A:A,'Billing Details'!K:K,"Not Found")</f>
        <v>1</v>
      </c>
      <c r="W680" s="100" t="str">
        <f>_xlfn.XLOOKUP(A680,'Billing Details'!A:A,'Billing Details'!J:J,"Not Found")</f>
        <v>UnitedHealthcare</v>
      </c>
      <c r="X680" s="100" t="b">
        <f>_xlfn.XLOOKUP(A680,'Patient Health Records'!A:A,'Patient Health Records'!P:P,"Not Found")</f>
        <v>0</v>
      </c>
      <c r="Y680" s="100" t="b" cm="1">
        <f t="array" ref="Y680">_xlfn.SWITCH(X680, "Yes", TRUE, "No", FALSE, X680)</f>
        <v>0</v>
      </c>
      <c r="Z680" s="100" t="b">
        <f>_xlfn.XLOOKUP(A680,'Patient Health Records'!A:A,'Patient Health Records'!T:T,"Not Found")</f>
        <v>0</v>
      </c>
      <c r="AA680" s="100" t="b" cm="1">
        <f t="array" ref="AA680">_xlfn.SWITCH(Z680, "Yes", TRUE, "No", FALSE, Z680)</f>
        <v>0</v>
      </c>
      <c r="AB680" s="100" t="b">
        <f>_xlfn.XLOOKUP(A680,'Patient Health Records'!A:A,'Patient Health Records'!K:K,"Not Found")</f>
        <v>0</v>
      </c>
      <c r="AC680" s="100" t="b" cm="1">
        <f t="array" ref="AC680">_xlfn.SWITCH(AB680, "Yes", TRUE, "No", FALSE, AB680)</f>
        <v>0</v>
      </c>
    </row>
    <row r="681" spans="1:29">
      <c r="A681" s="2" t="s">
        <v>1072</v>
      </c>
      <c r="B681" s="100" t="str">
        <f>_xlfn.XLOOKUP(A681,'Patient Demographics'!A681:A1680,'Patient Demographics'!H681:H1680,"Not Found")</f>
        <v>Adult</v>
      </c>
      <c r="C681" s="100" t="str">
        <f>_xlfn.XLOOKUP(A681,'Patient Demographics'!A681:A1680,'Patient Demographics'!L681:L1680,"Not Found")</f>
        <v>West</v>
      </c>
      <c r="D681" s="100" t="str">
        <f>_xlfn.XLOOKUP(A681,'Patient Demographics'!A:A,'Patient Demographics'!J:J,"Not Found")</f>
        <v>Gujarat</v>
      </c>
      <c r="E681" s="100">
        <f>_xlfn.XLOOKUP(A681,'Billing Details'!A681:A1680,'Billing Details'!E681:E1680,"Not Found")</f>
        <v>36000</v>
      </c>
      <c r="F681" s="100">
        <f>_xlfn.XLOOKUP(A681,'Billing Details'!A681:A1680,'Billing Details'!M681:M1680,"Not Found")</f>
        <v>31428.06</v>
      </c>
      <c r="G681" s="100">
        <f>_xlfn.XLOOKUP(A681,'Patient Health Records'!A681:A1680,'Patient Health Records'!G681:G1680,"Not Found")</f>
        <v>88.9</v>
      </c>
      <c r="H681" s="17" t="str">
        <f>_xlfn.XLOOKUP(A681,'Patient Demographics'!A681:A1680,'Patient Demographics'!C681:C1680,"Not Found")</f>
        <v>Male</v>
      </c>
      <c r="I681" s="100" t="str">
        <f>_xlfn.XLOOKUP(A681,'Patient Health Records'!A681:A1680,'Patient Health Records'!B681:B1680,"Not Found")</f>
        <v>AB-</v>
      </c>
      <c r="J681" s="100" t="b">
        <f>_xlfn.XLOOKUP(A681,'Patient Health Records'!A681:A1680,'Patient Health Records'!H681:H1680,"Not Found")</f>
        <v>1</v>
      </c>
      <c r="K681" s="100" t="b">
        <f>_xlfn.XLOOKUP(A681,'Patient Health Records'!A681:A1680,'Patient Health Records'!J681:J1680,"Not Found")</f>
        <v>1</v>
      </c>
      <c r="L681" s="100" t="b">
        <f>_xlfn.XLOOKUP(A681,'Billing Details'!A:A,'Billing Details'!K:K,"Not Found")</f>
        <v>1</v>
      </c>
      <c r="M681" s="100" t="str">
        <f>_xlfn.XLOOKUP(A681,'Patient Education'!A:A,'Patient Education'!B:B,"Not Found")</f>
        <v>School</v>
      </c>
      <c r="N681" s="100" t="str">
        <f>_xlfn.XLOOKUP(A681,'Patient Education'!A:A,'Patient Education'!C:C,"None")</f>
        <v>Clerical Staff</v>
      </c>
      <c r="O681" s="100">
        <f>_xlfn.XLOOKUP(A681,'Patient Demographics'!A:A,'Patient Demographics'!I:I,"Not Found")</f>
        <v>20</v>
      </c>
      <c r="P681" s="100" t="str" cm="1">
        <f t="array" ref="P681">_xlfn.IFS(
 O681 &lt;= 2, "Very Low",
 O681 &lt;= 5, "Low",
 O681 &lt;= 10, "Lower-Middle",
 O681 &lt;= 25, "Middle",
 O681 &lt;= 50, "Upper-Middle",
 O681 &lt;= 100, "High",
 O681 &lt;= 200, "Very High",
 O681 &lt;= 400, "Ultra High"
)</f>
        <v>Middle</v>
      </c>
      <c r="Q681" s="33">
        <f>_xlfn.XLOOKUP(A681,'Patient Health Records'!A:A,'Patient Health Records'!E:E,"Not Found")</f>
        <v>32.653810835629024</v>
      </c>
      <c r="R681" s="100" t="b">
        <f>_xlfn.XLOOKUP(A681,'Patient Health Records'!A681:A1680,'Patient Health Records'!T681:T1680,"Not Found")</f>
        <v>1</v>
      </c>
      <c r="S681" s="100" t="b" cm="1">
        <f t="array" ref="S681">_xlfn.SWITCH(R681, "Yes", TRUE, "No", FALSE, R681)</f>
        <v>1</v>
      </c>
      <c r="T681" s="100" t="str">
        <f>_xlfn.XLOOKUP(A681,'Patient Health Records'!A:A,'Patient Health Records'!V:V,"Not Found")</f>
        <v>Heart Attack</v>
      </c>
      <c r="U681" s="100" t="str">
        <f>_xlfn.XLOOKUP(A681,'Patient Health Records'!A:A,'Patient Health Records'!X:X,"Not Found")</f>
        <v>Recovered</v>
      </c>
      <c r="V681" s="100" t="b">
        <f>_xlfn.XLOOKUP(A681,'Billing Details'!A:A,'Billing Details'!K:K,"Not Found")</f>
        <v>1</v>
      </c>
      <c r="W681" s="100" t="str">
        <f>_xlfn.XLOOKUP(A681,'Billing Details'!A:A,'Billing Details'!J:J,"Not Found")</f>
        <v>Medicare</v>
      </c>
      <c r="X681" s="100" t="b">
        <f>_xlfn.XLOOKUP(A681,'Patient Health Records'!A:A,'Patient Health Records'!P:P,"Not Found")</f>
        <v>1</v>
      </c>
      <c r="Y681" s="100" t="b" cm="1">
        <f t="array" ref="Y681">_xlfn.SWITCH(X681, "Yes", TRUE, "No", FALSE, X681)</f>
        <v>1</v>
      </c>
      <c r="Z681" s="100" t="b">
        <f>_xlfn.XLOOKUP(A681,'Patient Health Records'!A:A,'Patient Health Records'!T:T,"Not Found")</f>
        <v>1</v>
      </c>
      <c r="AA681" s="100" t="b" cm="1">
        <f t="array" ref="AA681">_xlfn.SWITCH(Z681, "Yes", TRUE, "No", FALSE, Z681)</f>
        <v>1</v>
      </c>
      <c r="AB681" s="100" t="b">
        <f>_xlfn.XLOOKUP(A681,'Patient Health Records'!A:A,'Patient Health Records'!K:K,"Not Found")</f>
        <v>0</v>
      </c>
      <c r="AC681" s="100" t="b" cm="1">
        <f t="array" ref="AC681">_xlfn.SWITCH(AB681, "Yes", TRUE, "No", FALSE, AB681)</f>
        <v>0</v>
      </c>
    </row>
    <row r="682" spans="1:29">
      <c r="A682" s="2" t="s">
        <v>1073</v>
      </c>
      <c r="B682" s="100" t="str">
        <f>_xlfn.XLOOKUP(A682,'Patient Demographics'!A682:A1681,'Patient Demographics'!H682:H1681,"Not Found")</f>
        <v>Middle-aged</v>
      </c>
      <c r="C682" s="100" t="str">
        <f>_xlfn.XLOOKUP(A682,'Patient Demographics'!A682:A1681,'Patient Demographics'!L682:L1681,"Not Found")</f>
        <v>East</v>
      </c>
      <c r="D682" s="100" t="str">
        <f>_xlfn.XLOOKUP(A682,'Patient Demographics'!A:A,'Patient Demographics'!J:J,"Not Found")</f>
        <v>West Bengal</v>
      </c>
      <c r="E682" s="100">
        <f>_xlfn.XLOOKUP(A682,'Billing Details'!A682:A1681,'Billing Details'!E682:E1681,"Not Found")</f>
        <v>2000</v>
      </c>
      <c r="F682" s="100">
        <f>_xlfn.XLOOKUP(A682,'Billing Details'!A682:A1681,'Billing Details'!M682:M1681,"Not Found")</f>
        <v>1304.68</v>
      </c>
      <c r="G682" s="100">
        <f>_xlfn.XLOOKUP(A682,'Patient Health Records'!A682:A1681,'Patient Health Records'!G682:G1681,"Not Found")</f>
        <v>67.5</v>
      </c>
      <c r="H682" s="17" t="str">
        <f>_xlfn.XLOOKUP(A682,'Patient Demographics'!A682:A1681,'Patient Demographics'!C682:C1681,"Not Found")</f>
        <v>Male</v>
      </c>
      <c r="I682" s="100" t="str">
        <f>_xlfn.XLOOKUP(A682,'Patient Health Records'!A682:A1681,'Patient Health Records'!B682:B1681,"Not Found")</f>
        <v>AB+</v>
      </c>
      <c r="J682" s="100" t="b">
        <f>_xlfn.XLOOKUP(A682,'Patient Health Records'!A682:A1681,'Patient Health Records'!H682:H1681,"Not Found")</f>
        <v>0</v>
      </c>
      <c r="K682" s="100" t="b">
        <f>_xlfn.XLOOKUP(A682,'Patient Health Records'!A682:A1681,'Patient Health Records'!J682:J1681,"Not Found")</f>
        <v>0</v>
      </c>
      <c r="L682" s="100" t="b">
        <f>_xlfn.XLOOKUP(A682,'Billing Details'!A:A,'Billing Details'!K:K,"Not Found")</f>
        <v>1</v>
      </c>
      <c r="M682" s="100" t="str">
        <f>_xlfn.XLOOKUP(A682,'Patient Education'!A:A,'Patient Education'!B:B,"Not Found")</f>
        <v>Master's Degree</v>
      </c>
      <c r="N682" s="100" t="str">
        <f>_xlfn.XLOOKUP(A682,'Patient Education'!A:A,'Patient Education'!C:C,"None")</f>
        <v>Software Engineer</v>
      </c>
      <c r="O682" s="100">
        <f>_xlfn.XLOOKUP(A682,'Patient Demographics'!A:A,'Patient Demographics'!I:I,"Not Found")</f>
        <v>7</v>
      </c>
      <c r="P682" s="100" t="str" cm="1">
        <f t="array" ref="P682">_xlfn.IFS(
 O682 &lt;= 2, "Very Low",
 O682 &lt;= 5, "Low",
 O682 &lt;= 10, "Lower-Middle",
 O682 &lt;= 25, "Middle",
 O682 &lt;= 50, "Upper-Middle",
 O682 &lt;= 100, "High",
 O682 &lt;= 200, "Very High",
 O682 &lt;= 400, "Ultra High"
)</f>
        <v>Lower-Middle</v>
      </c>
      <c r="Q682" s="33">
        <f>_xlfn.XLOOKUP(A682,'Patient Health Records'!A:A,'Patient Health Records'!E:E,"Not Found")</f>
        <v>23.633626273589865</v>
      </c>
      <c r="R682" s="100" t="b">
        <f>_xlfn.XLOOKUP(A682,'Patient Health Records'!A682:A1681,'Patient Health Records'!T682:T1681,"Not Found")</f>
        <v>0</v>
      </c>
      <c r="S682" s="100" t="b" cm="1">
        <f t="array" ref="S682">_xlfn.SWITCH(R682, "Yes", TRUE, "No", FALSE, R682)</f>
        <v>0</v>
      </c>
      <c r="T682" s="100" t="str">
        <f>_xlfn.XLOOKUP(A682,'Patient Health Records'!A:A,'Patient Health Records'!V:V,"Not Found")</f>
        <v>Kidney Stones</v>
      </c>
      <c r="U682" s="100" t="str">
        <f>_xlfn.XLOOKUP(A682,'Patient Health Records'!A:A,'Patient Health Records'!X:X,"Not Found")</f>
        <v>Recovered</v>
      </c>
      <c r="V682" s="100" t="b">
        <f>_xlfn.XLOOKUP(A682,'Billing Details'!A:A,'Billing Details'!K:K,"Not Found")</f>
        <v>1</v>
      </c>
      <c r="W682" s="100" t="str">
        <f>_xlfn.XLOOKUP(A682,'Billing Details'!A:A,'Billing Details'!J:J,"Not Found")</f>
        <v>Cigna</v>
      </c>
      <c r="X682" s="100" t="b">
        <f>_xlfn.XLOOKUP(A682,'Patient Health Records'!A:A,'Patient Health Records'!P:P,"Not Found")</f>
        <v>0</v>
      </c>
      <c r="Y682" s="100" t="b" cm="1">
        <f t="array" ref="Y682">_xlfn.SWITCH(X682, "Yes", TRUE, "No", FALSE, X682)</f>
        <v>0</v>
      </c>
      <c r="Z682" s="100" t="b">
        <f>_xlfn.XLOOKUP(A682,'Patient Health Records'!A:A,'Patient Health Records'!T:T,"Not Found")</f>
        <v>0</v>
      </c>
      <c r="AA682" s="100" t="b" cm="1">
        <f t="array" ref="AA682">_xlfn.SWITCH(Z682, "Yes", TRUE, "No", FALSE, Z682)</f>
        <v>0</v>
      </c>
      <c r="AB682" s="100" t="b">
        <f>_xlfn.XLOOKUP(A682,'Patient Health Records'!A:A,'Patient Health Records'!K:K,"Not Found")</f>
        <v>0</v>
      </c>
      <c r="AC682" s="100" t="b" cm="1">
        <f t="array" ref="AC682">_xlfn.SWITCH(AB682, "Yes", TRUE, "No", FALSE, AB682)</f>
        <v>0</v>
      </c>
    </row>
    <row r="683" spans="1:29">
      <c r="A683" s="2" t="s">
        <v>1075</v>
      </c>
      <c r="B683" s="100" t="str">
        <f>_xlfn.XLOOKUP(A683,'Patient Demographics'!A683:A1682,'Patient Demographics'!H683:H1682,"Not Found")</f>
        <v>Senior</v>
      </c>
      <c r="C683" s="100" t="str">
        <f>_xlfn.XLOOKUP(A683,'Patient Demographics'!A683:A1682,'Patient Demographics'!L683:L1682,"Not Found")</f>
        <v>South</v>
      </c>
      <c r="D683" s="100" t="str">
        <f>_xlfn.XLOOKUP(A683,'Patient Demographics'!A:A,'Patient Demographics'!J:J,"Not Found")</f>
        <v>Karnataka</v>
      </c>
      <c r="E683" s="100">
        <f>_xlfn.XLOOKUP(A683,'Billing Details'!A683:A1682,'Billing Details'!E683:E1682,"Not Found")</f>
        <v>100</v>
      </c>
      <c r="F683" s="100">
        <f>_xlfn.XLOOKUP(A683,'Billing Details'!A683:A1682,'Billing Details'!M683:M1682,"Not Found")</f>
        <v>86.42</v>
      </c>
      <c r="G683" s="100">
        <f>_xlfn.XLOOKUP(A683,'Patient Health Records'!A683:A1682,'Patient Health Records'!G683:G1682,"Not Found")</f>
        <v>60.5</v>
      </c>
      <c r="H683" s="17" t="str">
        <f>_xlfn.XLOOKUP(A683,'Patient Demographics'!A683:A1682,'Patient Demographics'!C683:C1682,"Not Found")</f>
        <v>Female</v>
      </c>
      <c r="I683" s="100" t="str">
        <f>_xlfn.XLOOKUP(A683,'Patient Health Records'!A683:A1682,'Patient Health Records'!B683:B1682,"Not Found")</f>
        <v>A+</v>
      </c>
      <c r="J683" s="100" t="b">
        <f>_xlfn.XLOOKUP(A683,'Patient Health Records'!A683:A1682,'Patient Health Records'!H683:H1682,"Not Found")</f>
        <v>0</v>
      </c>
      <c r="K683" s="100" t="b">
        <f>_xlfn.XLOOKUP(A683,'Patient Health Records'!A683:A1682,'Patient Health Records'!J683:J1682,"Not Found")</f>
        <v>1</v>
      </c>
      <c r="L683" s="100" t="b">
        <f>_xlfn.XLOOKUP(A683,'Billing Details'!A:A,'Billing Details'!K:K,"Not Found")</f>
        <v>1</v>
      </c>
      <c r="M683" s="100" t="str">
        <f>_xlfn.XLOOKUP(A683,'Patient Education'!A:A,'Patient Education'!B:B,"Not Found")</f>
        <v>Master's Degree</v>
      </c>
      <c r="N683" s="100" t="str">
        <f>_xlfn.XLOOKUP(A683,'Patient Education'!A:A,'Patient Education'!C:C,"None")</f>
        <v>Senior Executive</v>
      </c>
      <c r="O683" s="100">
        <f>_xlfn.XLOOKUP(A683,'Patient Demographics'!A:A,'Patient Demographics'!I:I,"Not Found")</f>
        <v>40</v>
      </c>
      <c r="P683" s="100" t="str" cm="1">
        <f t="array" ref="P683">_xlfn.IFS(
 O683 &lt;= 2, "Very Low",
 O683 &lt;= 5, "Low",
 O683 &lt;= 10, "Lower-Middle",
 O683 &lt;= 25, "Middle",
 O683 &lt;= 50, "Upper-Middle",
 O683 &lt;= 100, "High",
 O683 &lt;= 200, "Very High",
 O683 &lt;= 400, "Ultra High"
)</f>
        <v>Upper-Middle</v>
      </c>
      <c r="Q683" s="33">
        <f>_xlfn.XLOOKUP(A683,'Patient Health Records'!A:A,'Patient Health Records'!E:E,"Not Found")</f>
        <v>23.931015387049559</v>
      </c>
      <c r="R683" s="100" t="b">
        <f>_xlfn.XLOOKUP(A683,'Patient Health Records'!A683:A1682,'Patient Health Records'!T683:T1682,"Not Found")</f>
        <v>0</v>
      </c>
      <c r="S683" s="100" t="b" cm="1">
        <f t="array" ref="S683">_xlfn.SWITCH(R683, "Yes", TRUE, "No", FALSE, R683)</f>
        <v>0</v>
      </c>
      <c r="T683" s="100" t="str">
        <f>_xlfn.XLOOKUP(A683,'Patient Health Records'!A:A,'Patient Health Records'!V:V,"Not Found")</f>
        <v>Osteoarthritis</v>
      </c>
      <c r="U683" s="100" t="str">
        <f>_xlfn.XLOOKUP(A683,'Patient Health Records'!A:A,'Patient Health Records'!X:X,"Not Found")</f>
        <v>Ongoing Treatment</v>
      </c>
      <c r="V683" s="100" t="b">
        <f>_xlfn.XLOOKUP(A683,'Billing Details'!A:A,'Billing Details'!K:K,"Not Found")</f>
        <v>1</v>
      </c>
      <c r="W683" s="100" t="str">
        <f>_xlfn.XLOOKUP(A683,'Billing Details'!A:A,'Billing Details'!J:J,"Not Found")</f>
        <v>Blue Cross</v>
      </c>
      <c r="X683" s="100" t="b">
        <f>_xlfn.XLOOKUP(A683,'Patient Health Records'!A:A,'Patient Health Records'!P:P,"Not Found")</f>
        <v>0</v>
      </c>
      <c r="Y683" s="100" t="b" cm="1">
        <f t="array" ref="Y683">_xlfn.SWITCH(X683, "Yes", TRUE, "No", FALSE, X683)</f>
        <v>0</v>
      </c>
      <c r="Z683" s="100" t="b">
        <f>_xlfn.XLOOKUP(A683,'Patient Health Records'!A:A,'Patient Health Records'!T:T,"Not Found")</f>
        <v>0</v>
      </c>
      <c r="AA683" s="100" t="b" cm="1">
        <f t="array" ref="AA683">_xlfn.SWITCH(Z683, "Yes", TRUE, "No", FALSE, Z683)</f>
        <v>0</v>
      </c>
      <c r="AB683" s="100" t="b">
        <f>_xlfn.XLOOKUP(A683,'Patient Health Records'!A:A,'Patient Health Records'!K:K,"Not Found")</f>
        <v>0</v>
      </c>
      <c r="AC683" s="100" t="b" cm="1">
        <f t="array" ref="AC683">_xlfn.SWITCH(AB683, "Yes", TRUE, "No", FALSE, AB683)</f>
        <v>0</v>
      </c>
    </row>
    <row r="684" spans="1:29">
      <c r="A684" s="2" t="s">
        <v>1077</v>
      </c>
      <c r="B684" s="100" t="str">
        <f>_xlfn.XLOOKUP(A684,'Patient Demographics'!A684:A1683,'Patient Demographics'!H684:H1683,"Not Found")</f>
        <v>Adult</v>
      </c>
      <c r="C684" s="100" t="str">
        <f>_xlfn.XLOOKUP(A684,'Patient Demographics'!A684:A1683,'Patient Demographics'!L684:L1683,"Not Found")</f>
        <v>South</v>
      </c>
      <c r="D684" s="100" t="str">
        <f>_xlfn.XLOOKUP(A684,'Patient Demographics'!A:A,'Patient Demographics'!J:J,"Not Found")</f>
        <v>Kerala</v>
      </c>
      <c r="E684" s="100">
        <f>_xlfn.XLOOKUP(A684,'Billing Details'!A684:A1683,'Billing Details'!E684:E1683,"Not Found")</f>
        <v>24000</v>
      </c>
      <c r="F684" s="100">
        <f>_xlfn.XLOOKUP(A684,'Billing Details'!A684:A1683,'Billing Details'!M684:M1683,"Not Found")</f>
        <v>15400.439999999999</v>
      </c>
      <c r="G684" s="100">
        <f>_xlfn.XLOOKUP(A684,'Patient Health Records'!A684:A1683,'Patient Health Records'!G684:G1683,"Not Found")</f>
        <v>57.6</v>
      </c>
      <c r="H684" s="17" t="str">
        <f>_xlfn.XLOOKUP(A684,'Patient Demographics'!A684:A1683,'Patient Demographics'!C684:C1683,"Not Found")</f>
        <v>Male</v>
      </c>
      <c r="I684" s="100" t="str">
        <f>_xlfn.XLOOKUP(A684,'Patient Health Records'!A684:A1683,'Patient Health Records'!B684:B1683,"Not Found")</f>
        <v>O-</v>
      </c>
      <c r="J684" s="100" t="b">
        <f>_xlfn.XLOOKUP(A684,'Patient Health Records'!A684:A1683,'Patient Health Records'!H684:H1683,"Not Found")</f>
        <v>0</v>
      </c>
      <c r="K684" s="100" t="b">
        <f>_xlfn.XLOOKUP(A684,'Patient Health Records'!A684:A1683,'Patient Health Records'!J684:J1683,"Not Found")</f>
        <v>0</v>
      </c>
      <c r="L684" s="100" t="b">
        <f>_xlfn.XLOOKUP(A684,'Billing Details'!A:A,'Billing Details'!K:K,"Not Found")</f>
        <v>1</v>
      </c>
      <c r="M684" s="100" t="str">
        <f>_xlfn.XLOOKUP(A684,'Patient Education'!A:A,'Patient Education'!B:B,"Not Found")</f>
        <v>Bachelor's Degree</v>
      </c>
      <c r="N684" s="100" t="str">
        <f>_xlfn.XLOOKUP(A684,'Patient Education'!A:A,'Patient Education'!C:C,"None")</f>
        <v>Junior Executive</v>
      </c>
      <c r="O684" s="100">
        <f>_xlfn.XLOOKUP(A684,'Patient Demographics'!A:A,'Patient Demographics'!I:I,"Not Found")</f>
        <v>30</v>
      </c>
      <c r="P684" s="100" t="str" cm="1">
        <f t="array" ref="P684">_xlfn.IFS(
 O684 &lt;= 2, "Very Low",
 O684 &lt;= 5, "Low",
 O684 &lt;= 10, "Lower-Middle",
 O684 &lt;= 25, "Middle",
 O684 &lt;= 50, "Upper-Middle",
 O684 &lt;= 100, "High",
 O684 &lt;= 200, "Very High",
 O684 &lt;= 400, "Ultra High"
)</f>
        <v>Upper-Middle</v>
      </c>
      <c r="Q684" s="33">
        <f>_xlfn.XLOOKUP(A684,'Patient Health Records'!A:A,'Patient Health Records'!E:E,"Not Found")</f>
        <v>22.499999999999996</v>
      </c>
      <c r="R684" s="100" t="b">
        <f>_xlfn.XLOOKUP(A684,'Patient Health Records'!A684:A1683,'Patient Health Records'!T684:T1683,"Not Found")</f>
        <v>0</v>
      </c>
      <c r="S684" s="100" t="b" cm="1">
        <f t="array" ref="S684">_xlfn.SWITCH(R684, "Yes", TRUE, "No", FALSE, R684)</f>
        <v>0</v>
      </c>
      <c r="T684" s="100" t="str">
        <f>_xlfn.XLOOKUP(A684,'Patient Health Records'!A:A,'Patient Health Records'!V:V,"Not Found")</f>
        <v>Osteoarthritis</v>
      </c>
      <c r="U684" s="100" t="str">
        <f>_xlfn.XLOOKUP(A684,'Patient Health Records'!A:A,'Patient Health Records'!X:X,"Not Found")</f>
        <v>Recovered</v>
      </c>
      <c r="V684" s="100" t="b">
        <f>_xlfn.XLOOKUP(A684,'Billing Details'!A:A,'Billing Details'!K:K,"Not Found")</f>
        <v>1</v>
      </c>
      <c r="W684" s="100" t="str">
        <f>_xlfn.XLOOKUP(A684,'Billing Details'!A:A,'Billing Details'!J:J,"Not Found")</f>
        <v>UnitedHealthcare</v>
      </c>
      <c r="X684" s="100" t="b">
        <f>_xlfn.XLOOKUP(A684,'Patient Health Records'!A:A,'Patient Health Records'!P:P,"Not Found")</f>
        <v>0</v>
      </c>
      <c r="Y684" s="100" t="b" cm="1">
        <f t="array" ref="Y684">_xlfn.SWITCH(X684, "Yes", TRUE, "No", FALSE, X684)</f>
        <v>0</v>
      </c>
      <c r="Z684" s="100" t="b">
        <f>_xlfn.XLOOKUP(A684,'Patient Health Records'!A:A,'Patient Health Records'!T:T,"Not Found")</f>
        <v>0</v>
      </c>
      <c r="AA684" s="100" t="b" cm="1">
        <f t="array" ref="AA684">_xlfn.SWITCH(Z684, "Yes", TRUE, "No", FALSE, Z684)</f>
        <v>0</v>
      </c>
      <c r="AB684" s="100" t="b">
        <f>_xlfn.XLOOKUP(A684,'Patient Health Records'!A:A,'Patient Health Records'!K:K,"Not Found")</f>
        <v>0</v>
      </c>
      <c r="AC684" s="100" t="b" cm="1">
        <f t="array" ref="AC684">_xlfn.SWITCH(AB684, "Yes", TRUE, "No", FALSE, AB684)</f>
        <v>0</v>
      </c>
    </row>
    <row r="685" spans="1:29">
      <c r="A685" s="2" t="s">
        <v>1078</v>
      </c>
      <c r="B685" s="100" t="str">
        <f>_xlfn.XLOOKUP(A685,'Patient Demographics'!A685:A1684,'Patient Demographics'!H685:H1684,"Not Found")</f>
        <v>Senior</v>
      </c>
      <c r="C685" s="100" t="str">
        <f>_xlfn.XLOOKUP(A685,'Patient Demographics'!A685:A1684,'Patient Demographics'!L685:L1684,"Not Found")</f>
        <v>South</v>
      </c>
      <c r="D685" s="100" t="str">
        <f>_xlfn.XLOOKUP(A685,'Patient Demographics'!A:A,'Patient Demographics'!J:J,"Not Found")</f>
        <v>Kerala</v>
      </c>
      <c r="E685" s="100">
        <f>_xlfn.XLOOKUP(A685,'Billing Details'!A685:A1684,'Billing Details'!E685:E1684,"Not Found")</f>
        <v>18000</v>
      </c>
      <c r="F685" s="100">
        <f>_xlfn.XLOOKUP(A685,'Billing Details'!A685:A1684,'Billing Details'!M685:M1684,"Not Found")</f>
        <v>0</v>
      </c>
      <c r="G685" s="100">
        <f>_xlfn.XLOOKUP(A685,'Patient Health Records'!A685:A1684,'Patient Health Records'!G685:G1684,"Not Found")</f>
        <v>62</v>
      </c>
      <c r="H685" s="17" t="str">
        <f>_xlfn.XLOOKUP(A685,'Patient Demographics'!A685:A1684,'Patient Demographics'!C685:C1684,"Not Found")</f>
        <v>Female</v>
      </c>
      <c r="I685" s="100" t="str">
        <f>_xlfn.XLOOKUP(A685,'Patient Health Records'!A685:A1684,'Patient Health Records'!B685:B1684,"Not Found")</f>
        <v>A+</v>
      </c>
      <c r="J685" s="100" t="b">
        <f>_xlfn.XLOOKUP(A685,'Patient Health Records'!A685:A1684,'Patient Health Records'!H685:H1684,"Not Found")</f>
        <v>0</v>
      </c>
      <c r="K685" s="100" t="b">
        <f>_xlfn.XLOOKUP(A685,'Patient Health Records'!A685:A1684,'Patient Health Records'!J685:J1684,"Not Found")</f>
        <v>1</v>
      </c>
      <c r="L685" s="100" t="b">
        <f>_xlfn.XLOOKUP(A685,'Billing Details'!A:A,'Billing Details'!K:K,"Not Found")</f>
        <v>0</v>
      </c>
      <c r="M685" s="100" t="str">
        <f>_xlfn.XLOOKUP(A685,'Patient Education'!A:A,'Patient Education'!B:B,"Not Found")</f>
        <v>School</v>
      </c>
      <c r="N685" s="100" t="str">
        <f>_xlfn.XLOOKUP(A685,'Patient Education'!A:A,'Patient Education'!C:C,"None")</f>
        <v>Driver</v>
      </c>
      <c r="O685" s="100">
        <f>_xlfn.XLOOKUP(A685,'Patient Demographics'!A:A,'Patient Demographics'!I:I,"Not Found")</f>
        <v>9</v>
      </c>
      <c r="P685" s="100" t="str" cm="1">
        <f t="array" ref="P685">_xlfn.IFS(
 O685 &lt;= 2, "Very Low",
 O685 &lt;= 5, "Low",
 O685 &lt;= 10, "Lower-Middle",
 O685 &lt;= 25, "Middle",
 O685 &lt;= 50, "Upper-Middle",
 O685 &lt;= 100, "High",
 O685 &lt;= 200, "Very High",
 O685 &lt;= 400, "Ultra High"
)</f>
        <v>Lower-Middle</v>
      </c>
      <c r="Q685" s="33">
        <f>_xlfn.XLOOKUP(A685,'Patient Health Records'!A:A,'Patient Health Records'!E:E,"Not Found")</f>
        <v>23.335466144755166</v>
      </c>
      <c r="R685" s="100" t="b">
        <f>_xlfn.XLOOKUP(A685,'Patient Health Records'!A685:A1684,'Patient Health Records'!T685:T1684,"Not Found")</f>
        <v>0</v>
      </c>
      <c r="S685" s="100" t="b" cm="1">
        <f t="array" ref="S685">_xlfn.SWITCH(R685, "Yes", TRUE, "No", FALSE, R685)</f>
        <v>0</v>
      </c>
      <c r="T685" s="100" t="str">
        <f>_xlfn.XLOOKUP(A685,'Patient Health Records'!A:A,'Patient Health Records'!V:V,"Not Found")</f>
        <v>Childbirth</v>
      </c>
      <c r="U685" s="100" t="str">
        <f>_xlfn.XLOOKUP(A685,'Patient Health Records'!A:A,'Patient Health Records'!X:X,"Not Found")</f>
        <v>Recovered</v>
      </c>
      <c r="V685" s="100" t="b">
        <f>_xlfn.XLOOKUP(A685,'Billing Details'!A:A,'Billing Details'!K:K,"Not Found")</f>
        <v>0</v>
      </c>
      <c r="W685" s="100">
        <f>_xlfn.XLOOKUP(A685,'Billing Details'!A:A,'Billing Details'!J:J,"Not Found")</f>
        <v>0</v>
      </c>
      <c r="X685" s="100" t="b">
        <f>_xlfn.XLOOKUP(A685,'Patient Health Records'!A:A,'Patient Health Records'!P:P,"Not Found")</f>
        <v>0</v>
      </c>
      <c r="Y685" s="100" t="b" cm="1">
        <f t="array" ref="Y685">_xlfn.SWITCH(X685, "Yes", TRUE, "No", FALSE, X685)</f>
        <v>0</v>
      </c>
      <c r="Z685" s="100" t="b">
        <f>_xlfn.XLOOKUP(A685,'Patient Health Records'!A:A,'Patient Health Records'!T:T,"Not Found")</f>
        <v>0</v>
      </c>
      <c r="AA685" s="100" t="b" cm="1">
        <f t="array" ref="AA685">_xlfn.SWITCH(Z685, "Yes", TRUE, "No", FALSE, Z685)</f>
        <v>0</v>
      </c>
      <c r="AB685" s="100" t="b">
        <f>_xlfn.XLOOKUP(A685,'Patient Health Records'!A:A,'Patient Health Records'!K:K,"Not Found")</f>
        <v>0</v>
      </c>
      <c r="AC685" s="100" t="b" cm="1">
        <f t="array" ref="AC685">_xlfn.SWITCH(AB685, "Yes", TRUE, "No", FALSE, AB685)</f>
        <v>0</v>
      </c>
    </row>
    <row r="686" spans="1:29">
      <c r="A686" s="2" t="s">
        <v>1080</v>
      </c>
      <c r="B686" s="100" t="str">
        <f>_xlfn.XLOOKUP(A686,'Patient Demographics'!A686:A1685,'Patient Demographics'!H686:H1685,"Not Found")</f>
        <v>Middle-aged</v>
      </c>
      <c r="C686" s="100" t="str">
        <f>_xlfn.XLOOKUP(A686,'Patient Demographics'!A686:A1685,'Patient Demographics'!L686:L1685,"Not Found")</f>
        <v>South</v>
      </c>
      <c r="D686" s="100" t="str">
        <f>_xlfn.XLOOKUP(A686,'Patient Demographics'!A:A,'Patient Demographics'!J:J,"Not Found")</f>
        <v>Tamil Nadu</v>
      </c>
      <c r="E686" s="100">
        <f>_xlfn.XLOOKUP(A686,'Billing Details'!A686:A1685,'Billing Details'!E686:E1685,"Not Found")</f>
        <v>500</v>
      </c>
      <c r="F686" s="100">
        <f>_xlfn.XLOOKUP(A686,'Billing Details'!A686:A1685,'Billing Details'!M686:M1685,"Not Found")</f>
        <v>309.23</v>
      </c>
      <c r="G686" s="100">
        <f>_xlfn.XLOOKUP(A686,'Patient Health Records'!A686:A1685,'Patient Health Records'!G686:G1685,"Not Found")</f>
        <v>66.2</v>
      </c>
      <c r="H686" s="17" t="str">
        <f>_xlfn.XLOOKUP(A686,'Patient Demographics'!A686:A1685,'Patient Demographics'!C686:C1685,"Not Found")</f>
        <v>Female</v>
      </c>
      <c r="I686" s="100" t="str">
        <f>_xlfn.XLOOKUP(A686,'Patient Health Records'!A686:A1685,'Patient Health Records'!B686:B1685,"Not Found")</f>
        <v>O+</v>
      </c>
      <c r="J686" s="100" t="b">
        <f>_xlfn.XLOOKUP(A686,'Patient Health Records'!A686:A1685,'Patient Health Records'!H686:H1685,"Not Found")</f>
        <v>0</v>
      </c>
      <c r="K686" s="100" t="b">
        <f>_xlfn.XLOOKUP(A686,'Patient Health Records'!A686:A1685,'Patient Health Records'!J686:J1685,"Not Found")</f>
        <v>0</v>
      </c>
      <c r="L686" s="100" t="b">
        <f>_xlfn.XLOOKUP(A686,'Billing Details'!A:A,'Billing Details'!K:K,"Not Found")</f>
        <v>1</v>
      </c>
      <c r="M686" s="100" t="str">
        <f>_xlfn.XLOOKUP(A686,'Patient Education'!A:A,'Patient Education'!B:B,"Not Found")</f>
        <v>Bachelor's Degree</v>
      </c>
      <c r="N686" s="100" t="str">
        <f>_xlfn.XLOOKUP(A686,'Patient Education'!A:A,'Patient Education'!C:C,"None")</f>
        <v>Junior Executive</v>
      </c>
      <c r="O686" s="100">
        <f>_xlfn.XLOOKUP(A686,'Patient Demographics'!A:A,'Patient Demographics'!I:I,"Not Found")</f>
        <v>25</v>
      </c>
      <c r="P686" s="100" t="str" cm="1">
        <f t="array" ref="P686">_xlfn.IFS(
 O686 &lt;= 2, "Very Low",
 O686 &lt;= 5, "Low",
 O686 &lt;= 10, "Lower-Middle",
 O686 &lt;= 25, "Middle",
 O686 &lt;= 50, "Upper-Middle",
 O686 &lt;= 100, "High",
 O686 &lt;= 200, "Very High",
 O686 &lt;= 400, "Ultra High"
)</f>
        <v>Middle</v>
      </c>
      <c r="Q686" s="33">
        <f>_xlfn.XLOOKUP(A686,'Patient Health Records'!A:A,'Patient Health Records'!E:E,"Not Found")</f>
        <v>22.906574394463671</v>
      </c>
      <c r="R686" s="100" t="b">
        <f>_xlfn.XLOOKUP(A686,'Patient Health Records'!A686:A1685,'Patient Health Records'!T686:T1685,"Not Found")</f>
        <v>0</v>
      </c>
      <c r="S686" s="100" t="b" cm="1">
        <f t="array" ref="S686">_xlfn.SWITCH(R686, "Yes", TRUE, "No", FALSE, R686)</f>
        <v>0</v>
      </c>
      <c r="T686" s="100" t="str">
        <f>_xlfn.XLOOKUP(A686,'Patient Health Records'!A:A,'Patient Health Records'!V:V,"Not Found")</f>
        <v>Prostate Cancer</v>
      </c>
      <c r="U686" s="100" t="str">
        <f>_xlfn.XLOOKUP(A686,'Patient Health Records'!A:A,'Patient Health Records'!X:X,"Not Found")</f>
        <v>Critical</v>
      </c>
      <c r="V686" s="100" t="b">
        <f>_xlfn.XLOOKUP(A686,'Billing Details'!A:A,'Billing Details'!K:K,"Not Found")</f>
        <v>1</v>
      </c>
      <c r="W686" s="100" t="str">
        <f>_xlfn.XLOOKUP(A686,'Billing Details'!A:A,'Billing Details'!J:J,"Not Found")</f>
        <v>Cigna</v>
      </c>
      <c r="X686" s="100" t="b">
        <f>_xlfn.XLOOKUP(A686,'Patient Health Records'!A:A,'Patient Health Records'!P:P,"Not Found")</f>
        <v>0</v>
      </c>
      <c r="Y686" s="100" t="b" cm="1">
        <f t="array" ref="Y686">_xlfn.SWITCH(X686, "Yes", TRUE, "No", FALSE, X686)</f>
        <v>0</v>
      </c>
      <c r="Z686" s="100" t="b">
        <f>_xlfn.XLOOKUP(A686,'Patient Health Records'!A:A,'Patient Health Records'!T:T,"Not Found")</f>
        <v>0</v>
      </c>
      <c r="AA686" s="100" t="b" cm="1">
        <f t="array" ref="AA686">_xlfn.SWITCH(Z686, "Yes", TRUE, "No", FALSE, Z686)</f>
        <v>0</v>
      </c>
      <c r="AB686" s="100" t="b">
        <f>_xlfn.XLOOKUP(A686,'Patient Health Records'!A:A,'Patient Health Records'!K:K,"Not Found")</f>
        <v>0</v>
      </c>
      <c r="AC686" s="100" t="b" cm="1">
        <f t="array" ref="AC686">_xlfn.SWITCH(AB686, "Yes", TRUE, "No", FALSE, AB686)</f>
        <v>0</v>
      </c>
    </row>
    <row r="687" spans="1:29">
      <c r="A687" s="2" t="s">
        <v>1081</v>
      </c>
      <c r="B687" s="100" t="str">
        <f>_xlfn.XLOOKUP(A687,'Patient Demographics'!A687:A1686,'Patient Demographics'!H687:H1686,"Not Found")</f>
        <v>Middle-aged</v>
      </c>
      <c r="C687" s="100" t="str">
        <f>_xlfn.XLOOKUP(A687,'Patient Demographics'!A687:A1686,'Patient Demographics'!L687:L1686,"Not Found")</f>
        <v>East</v>
      </c>
      <c r="D687" s="100" t="str">
        <f>_xlfn.XLOOKUP(A687,'Patient Demographics'!A:A,'Patient Demographics'!J:J,"Not Found")</f>
        <v>West Bengal</v>
      </c>
      <c r="E687" s="100">
        <f>_xlfn.XLOOKUP(A687,'Billing Details'!A687:A1686,'Billing Details'!E687:E1686,"Not Found")</f>
        <v>20000</v>
      </c>
      <c r="F687" s="100">
        <f>_xlfn.XLOOKUP(A687,'Billing Details'!A687:A1686,'Billing Details'!M687:M1686,"Not Found")</f>
        <v>15489.94</v>
      </c>
      <c r="G687" s="100">
        <f>_xlfn.XLOOKUP(A687,'Patient Health Records'!A687:A1686,'Patient Health Records'!G687:G1686,"Not Found")</f>
        <v>66.8</v>
      </c>
      <c r="H687" s="17" t="str">
        <f>_xlfn.XLOOKUP(A687,'Patient Demographics'!A687:A1686,'Patient Demographics'!C687:C1686,"Not Found")</f>
        <v>Male</v>
      </c>
      <c r="I687" s="100" t="str">
        <f>_xlfn.XLOOKUP(A687,'Patient Health Records'!A687:A1686,'Patient Health Records'!B687:B1686,"Not Found")</f>
        <v>B+</v>
      </c>
      <c r="J687" s="100" t="b">
        <f>_xlfn.XLOOKUP(A687,'Patient Health Records'!A687:A1686,'Patient Health Records'!H687:H1686,"Not Found")</f>
        <v>1</v>
      </c>
      <c r="K687" s="100" t="b">
        <f>_xlfn.XLOOKUP(A687,'Patient Health Records'!A687:A1686,'Patient Health Records'!J687:J1686,"Not Found")</f>
        <v>0</v>
      </c>
      <c r="L687" s="100" t="b">
        <f>_xlfn.XLOOKUP(A687,'Billing Details'!A:A,'Billing Details'!K:K,"Not Found")</f>
        <v>1</v>
      </c>
      <c r="M687" s="100" t="str">
        <f>_xlfn.XLOOKUP(A687,'Patient Education'!A:A,'Patient Education'!B:B,"Not Found")</f>
        <v>Post-graduate</v>
      </c>
      <c r="N687" s="100" t="str">
        <f>_xlfn.XLOOKUP(A687,'Patient Education'!A:A,'Patient Education'!C:C,"None")</f>
        <v>Professor</v>
      </c>
      <c r="O687" s="100">
        <f>_xlfn.XLOOKUP(A687,'Patient Demographics'!A:A,'Patient Demographics'!I:I,"Not Found")</f>
        <v>3</v>
      </c>
      <c r="P687" s="100" t="str" cm="1">
        <f t="array" ref="P687">_xlfn.IFS(
 O687 &lt;= 2, "Very Low",
 O687 &lt;= 5, "Low",
 O687 &lt;= 10, "Lower-Middle",
 O687 &lt;= 25, "Middle",
 O687 &lt;= 50, "Upper-Middle",
 O687 &lt;= 100, "High",
 O687 &lt;= 200, "Very High",
 O687 &lt;= 400, "Ultra High"
)</f>
        <v>Low</v>
      </c>
      <c r="Q687" s="33">
        <f>_xlfn.XLOOKUP(A687,'Patient Health Records'!A:A,'Patient Health Records'!E:E,"Not Found")</f>
        <v>23.952095808383234</v>
      </c>
      <c r="R687" s="100" t="b">
        <f>_xlfn.XLOOKUP(A687,'Patient Health Records'!A687:A1686,'Patient Health Records'!T687:T1686,"Not Found")</f>
        <v>0</v>
      </c>
      <c r="S687" s="100" t="b" cm="1">
        <f t="array" ref="S687">_xlfn.SWITCH(R687, "Yes", TRUE, "No", FALSE, R687)</f>
        <v>0</v>
      </c>
      <c r="T687" s="100" t="str">
        <f>_xlfn.XLOOKUP(A687,'Patient Health Records'!A:A,'Patient Health Records'!V:V,"Not Found")</f>
        <v>Diabetes</v>
      </c>
      <c r="U687" s="100" t="str">
        <f>_xlfn.XLOOKUP(A687,'Patient Health Records'!A:A,'Patient Health Records'!X:X,"Not Found")</f>
        <v>Ongoing Treatment</v>
      </c>
      <c r="V687" s="100" t="b">
        <f>_xlfn.XLOOKUP(A687,'Billing Details'!A:A,'Billing Details'!K:K,"Not Found")</f>
        <v>1</v>
      </c>
      <c r="W687" s="100" t="str">
        <f>_xlfn.XLOOKUP(A687,'Billing Details'!A:A,'Billing Details'!J:J,"Not Found")</f>
        <v>UnitedHealthcare</v>
      </c>
      <c r="X687" s="100" t="b">
        <f>_xlfn.XLOOKUP(A687,'Patient Health Records'!A:A,'Patient Health Records'!P:P,"Not Found")</f>
        <v>0</v>
      </c>
      <c r="Y687" s="100" t="b" cm="1">
        <f t="array" ref="Y687">_xlfn.SWITCH(X687, "Yes", TRUE, "No", FALSE, X687)</f>
        <v>0</v>
      </c>
      <c r="Z687" s="100" t="b">
        <f>_xlfn.XLOOKUP(A687,'Patient Health Records'!A:A,'Patient Health Records'!T:T,"Not Found")</f>
        <v>0</v>
      </c>
      <c r="AA687" s="100" t="b" cm="1">
        <f t="array" ref="AA687">_xlfn.SWITCH(Z687, "Yes", TRUE, "No", FALSE, Z687)</f>
        <v>0</v>
      </c>
      <c r="AB687" s="100" t="b">
        <f>_xlfn.XLOOKUP(A687,'Patient Health Records'!A:A,'Patient Health Records'!K:K,"Not Found")</f>
        <v>0</v>
      </c>
      <c r="AC687" s="100" t="b" cm="1">
        <f t="array" ref="AC687">_xlfn.SWITCH(AB687, "Yes", TRUE, "No", FALSE, AB687)</f>
        <v>0</v>
      </c>
    </row>
    <row r="688" spans="1:29">
      <c r="A688" s="2" t="s">
        <v>1082</v>
      </c>
      <c r="B688" s="100" t="str">
        <f>_xlfn.XLOOKUP(A688,'Patient Demographics'!A688:A1687,'Patient Demographics'!H688:H1687,"Not Found")</f>
        <v>Middle-aged</v>
      </c>
      <c r="C688" s="100" t="str">
        <f>_xlfn.XLOOKUP(A688,'Patient Demographics'!A688:A1687,'Patient Demographics'!L688:L1687,"Not Found")</f>
        <v>South</v>
      </c>
      <c r="D688" s="100" t="str">
        <f>_xlfn.XLOOKUP(A688,'Patient Demographics'!A:A,'Patient Demographics'!J:J,"Not Found")</f>
        <v>Karnataka</v>
      </c>
      <c r="E688" s="100">
        <f>_xlfn.XLOOKUP(A688,'Billing Details'!A688:A1687,'Billing Details'!E688:E1687,"Not Found")</f>
        <v>500</v>
      </c>
      <c r="F688" s="100">
        <f>_xlfn.XLOOKUP(A688,'Billing Details'!A688:A1687,'Billing Details'!M688:M1687,"Not Found")</f>
        <v>262.81</v>
      </c>
      <c r="G688" s="100">
        <f>_xlfn.XLOOKUP(A688,'Patient Health Records'!A688:A1687,'Patient Health Records'!G688:G1687,"Not Found")</f>
        <v>67.2</v>
      </c>
      <c r="H688" s="17" t="str">
        <f>_xlfn.XLOOKUP(A688,'Patient Demographics'!A688:A1687,'Patient Demographics'!C688:C1687,"Not Found")</f>
        <v>Female</v>
      </c>
      <c r="I688" s="100" t="str">
        <f>_xlfn.XLOOKUP(A688,'Patient Health Records'!A688:A1687,'Patient Health Records'!B688:B1687,"Not Found")</f>
        <v>O-</v>
      </c>
      <c r="J688" s="100" t="b">
        <f>_xlfn.XLOOKUP(A688,'Patient Health Records'!A688:A1687,'Patient Health Records'!H688:H1687,"Not Found")</f>
        <v>0</v>
      </c>
      <c r="K688" s="100" t="b">
        <f>_xlfn.XLOOKUP(A688,'Patient Health Records'!A688:A1687,'Patient Health Records'!J688:J1687,"Not Found")</f>
        <v>0</v>
      </c>
      <c r="L688" s="100" t="b">
        <f>_xlfn.XLOOKUP(A688,'Billing Details'!A:A,'Billing Details'!K:K,"Not Found")</f>
        <v>1</v>
      </c>
      <c r="M688" s="100" t="str">
        <f>_xlfn.XLOOKUP(A688,'Patient Education'!A:A,'Patient Education'!B:B,"Not Found")</f>
        <v>Bachelor's Degree</v>
      </c>
      <c r="N688" s="100" t="str">
        <f>_xlfn.XLOOKUP(A688,'Patient Education'!A:A,'Patient Education'!C:C,"None")</f>
        <v>Junior Executive</v>
      </c>
      <c r="O688" s="100">
        <f>_xlfn.XLOOKUP(A688,'Patient Demographics'!A:A,'Patient Demographics'!I:I,"Not Found")</f>
        <v>40</v>
      </c>
      <c r="P688" s="100" t="str" cm="1">
        <f t="array" ref="P688">_xlfn.IFS(
 O688 &lt;= 2, "Very Low",
 O688 &lt;= 5, "Low",
 O688 &lt;= 10, "Lower-Middle",
 O688 &lt;= 25, "Middle",
 O688 &lt;= 50, "Upper-Middle",
 O688 &lt;= 100, "High",
 O688 &lt;= 200, "Very High",
 O688 &lt;= 400, "Ultra High"
)</f>
        <v>Upper-Middle</v>
      </c>
      <c r="Q688" s="33">
        <f>_xlfn.XLOOKUP(A688,'Patient Health Records'!A:A,'Patient Health Records'!E:E,"Not Found")</f>
        <v>26.581227008425298</v>
      </c>
      <c r="R688" s="100" t="b">
        <f>_xlfn.XLOOKUP(A688,'Patient Health Records'!A688:A1687,'Patient Health Records'!T688:T1687,"Not Found")</f>
        <v>0</v>
      </c>
      <c r="S688" s="100" t="b" cm="1">
        <f t="array" ref="S688">_xlfn.SWITCH(R688, "Yes", TRUE, "No", FALSE, R688)</f>
        <v>0</v>
      </c>
      <c r="T688" s="100" t="str">
        <f>_xlfn.XLOOKUP(A688,'Patient Health Records'!A:A,'Patient Health Records'!V:V,"Not Found")</f>
        <v>Hypertension</v>
      </c>
      <c r="U688" s="100" t="str">
        <f>_xlfn.XLOOKUP(A688,'Patient Health Records'!A:A,'Patient Health Records'!X:X,"Not Found")</f>
        <v>Recovered</v>
      </c>
      <c r="V688" s="100" t="b">
        <f>_xlfn.XLOOKUP(A688,'Billing Details'!A:A,'Billing Details'!K:K,"Not Found")</f>
        <v>1</v>
      </c>
      <c r="W688" s="100" t="str">
        <f>_xlfn.XLOOKUP(A688,'Billing Details'!A:A,'Billing Details'!J:J,"Not Found")</f>
        <v>Medicare</v>
      </c>
      <c r="X688" s="100" t="b">
        <f>_xlfn.XLOOKUP(A688,'Patient Health Records'!A:A,'Patient Health Records'!P:P,"Not Found")</f>
        <v>0</v>
      </c>
      <c r="Y688" s="100" t="b" cm="1">
        <f t="array" ref="Y688">_xlfn.SWITCH(X688, "Yes", TRUE, "No", FALSE, X688)</f>
        <v>0</v>
      </c>
      <c r="Z688" s="100" t="b">
        <f>_xlfn.XLOOKUP(A688,'Patient Health Records'!A:A,'Patient Health Records'!T:T,"Not Found")</f>
        <v>0</v>
      </c>
      <c r="AA688" s="100" t="b" cm="1">
        <f t="array" ref="AA688">_xlfn.SWITCH(Z688, "Yes", TRUE, "No", FALSE, Z688)</f>
        <v>0</v>
      </c>
      <c r="AB688" s="100" t="b">
        <f>_xlfn.XLOOKUP(A688,'Patient Health Records'!A:A,'Patient Health Records'!K:K,"Not Found")</f>
        <v>0</v>
      </c>
      <c r="AC688" s="100" t="b" cm="1">
        <f t="array" ref="AC688">_xlfn.SWITCH(AB688, "Yes", TRUE, "No", FALSE, AB688)</f>
        <v>0</v>
      </c>
    </row>
    <row r="689" spans="1:29">
      <c r="A689" s="2" t="s">
        <v>1083</v>
      </c>
      <c r="B689" s="100" t="str">
        <f>_xlfn.XLOOKUP(A689,'Patient Demographics'!A689:A1688,'Patient Demographics'!H689:H1688,"Not Found")</f>
        <v>Adult</v>
      </c>
      <c r="C689" s="100" t="str">
        <f>_xlfn.XLOOKUP(A689,'Patient Demographics'!A689:A1688,'Patient Demographics'!L689:L1688,"Not Found")</f>
        <v>South</v>
      </c>
      <c r="D689" s="100" t="str">
        <f>_xlfn.XLOOKUP(A689,'Patient Demographics'!A:A,'Patient Demographics'!J:J,"Not Found")</f>
        <v>Karnataka</v>
      </c>
      <c r="E689" s="100">
        <f>_xlfn.XLOOKUP(A689,'Billing Details'!A689:A1688,'Billing Details'!E689:E1688,"Not Found")</f>
        <v>200000</v>
      </c>
      <c r="F689" s="100">
        <f>_xlfn.XLOOKUP(A689,'Billing Details'!A689:A1688,'Billing Details'!M689:M1688,"Not Found")</f>
        <v>167637.20000000001</v>
      </c>
      <c r="G689" s="100">
        <f>_xlfn.XLOOKUP(A689,'Patient Health Records'!A689:A1688,'Patient Health Records'!G689:G1688,"Not Found")</f>
        <v>91</v>
      </c>
      <c r="H689" s="17" t="str">
        <f>_xlfn.XLOOKUP(A689,'Patient Demographics'!A689:A1688,'Patient Demographics'!C689:C1688,"Not Found")</f>
        <v>Female</v>
      </c>
      <c r="I689" s="100" t="str">
        <f>_xlfn.XLOOKUP(A689,'Patient Health Records'!A689:A1688,'Patient Health Records'!B689:B1688,"Not Found")</f>
        <v>B+</v>
      </c>
      <c r="J689" s="100" t="b">
        <f>_xlfn.XLOOKUP(A689,'Patient Health Records'!A689:A1688,'Patient Health Records'!H689:H1688,"Not Found")</f>
        <v>0</v>
      </c>
      <c r="K689" s="100" t="b">
        <f>_xlfn.XLOOKUP(A689,'Patient Health Records'!A689:A1688,'Patient Health Records'!J689:J1688,"Not Found")</f>
        <v>1</v>
      </c>
      <c r="L689" s="100" t="b">
        <f>_xlfn.XLOOKUP(A689,'Billing Details'!A:A,'Billing Details'!K:K,"Not Found")</f>
        <v>1</v>
      </c>
      <c r="M689" s="100" t="str">
        <f>_xlfn.XLOOKUP(A689,'Patient Education'!A:A,'Patient Education'!B:B,"Not Found")</f>
        <v>Bachelor's Degree</v>
      </c>
      <c r="N689" s="100" t="str">
        <f>_xlfn.XLOOKUP(A689,'Patient Education'!A:A,'Patient Education'!C:C,"None")</f>
        <v>Nurse</v>
      </c>
      <c r="O689" s="100">
        <f>_xlfn.XLOOKUP(A689,'Patient Demographics'!A:A,'Patient Demographics'!I:I,"Not Found")</f>
        <v>2</v>
      </c>
      <c r="P689" s="100" t="str" cm="1">
        <f t="array" ref="P689">_xlfn.IFS(
 O689 &lt;= 2, "Very Low",
 O689 &lt;= 5, "Low",
 O689 &lt;= 10, "Lower-Middle",
 O689 &lt;= 25, "Middle",
 O689 &lt;= 50, "Upper-Middle",
 O689 &lt;= 100, "High",
 O689 &lt;= 200, "Very High",
 O689 &lt;= 400, "Ultra High"
)</f>
        <v>Very Low</v>
      </c>
      <c r="Q689" s="33">
        <f>_xlfn.XLOOKUP(A689,'Patient Health Records'!A:A,'Patient Health Records'!E:E,"Not Found")</f>
        <v>28.721121070571897</v>
      </c>
      <c r="R689" s="100" t="b">
        <f>_xlfn.XLOOKUP(A689,'Patient Health Records'!A689:A1688,'Patient Health Records'!T689:T1688,"Not Found")</f>
        <v>1</v>
      </c>
      <c r="S689" s="100" t="b" cm="1">
        <f t="array" ref="S689">_xlfn.SWITCH(R689, "Yes", TRUE, "No", FALSE, R689)</f>
        <v>1</v>
      </c>
      <c r="T689" s="100" t="str">
        <f>_xlfn.XLOOKUP(A689,'Patient Health Records'!A:A,'Patient Health Records'!V:V,"Not Found")</f>
        <v>Heart Attack</v>
      </c>
      <c r="U689" s="100" t="str">
        <f>_xlfn.XLOOKUP(A689,'Patient Health Records'!A:A,'Patient Health Records'!X:X,"Not Found")</f>
        <v>Critical</v>
      </c>
      <c r="V689" s="100" t="b">
        <f>_xlfn.XLOOKUP(A689,'Billing Details'!A:A,'Billing Details'!K:K,"Not Found")</f>
        <v>1</v>
      </c>
      <c r="W689" s="100" t="str">
        <f>_xlfn.XLOOKUP(A689,'Billing Details'!A:A,'Billing Details'!J:J,"Not Found")</f>
        <v>Blue Cross</v>
      </c>
      <c r="X689" s="100" t="b">
        <f>_xlfn.XLOOKUP(A689,'Patient Health Records'!A:A,'Patient Health Records'!P:P,"Not Found")</f>
        <v>1</v>
      </c>
      <c r="Y689" s="100" t="b" cm="1">
        <f t="array" ref="Y689">_xlfn.SWITCH(X689, "Yes", TRUE, "No", FALSE, X689)</f>
        <v>1</v>
      </c>
      <c r="Z689" s="100" t="b">
        <f>_xlfn.XLOOKUP(A689,'Patient Health Records'!A:A,'Patient Health Records'!T:T,"Not Found")</f>
        <v>1</v>
      </c>
      <c r="AA689" s="100" t="b" cm="1">
        <f t="array" ref="AA689">_xlfn.SWITCH(Z689, "Yes", TRUE, "No", FALSE, Z689)</f>
        <v>1</v>
      </c>
      <c r="AB689" s="100" t="b">
        <f>_xlfn.XLOOKUP(A689,'Patient Health Records'!A:A,'Patient Health Records'!K:K,"Not Found")</f>
        <v>0</v>
      </c>
      <c r="AC689" s="100" t="b" cm="1">
        <f t="array" ref="AC689">_xlfn.SWITCH(AB689, "Yes", TRUE, "No", FALSE, AB689)</f>
        <v>0</v>
      </c>
    </row>
    <row r="690" spans="1:29">
      <c r="A690" s="2" t="s">
        <v>1084</v>
      </c>
      <c r="B690" s="100" t="str">
        <f>_xlfn.XLOOKUP(A690,'Patient Demographics'!A690:A1689,'Patient Demographics'!H690:H1689,"Not Found")</f>
        <v>Adult</v>
      </c>
      <c r="C690" s="100" t="str">
        <f>_xlfn.XLOOKUP(A690,'Patient Demographics'!A690:A1689,'Patient Demographics'!L690:L1689,"Not Found")</f>
        <v>South</v>
      </c>
      <c r="D690" s="100" t="str">
        <f>_xlfn.XLOOKUP(A690,'Patient Demographics'!A:A,'Patient Demographics'!J:J,"Not Found")</f>
        <v>Kerala</v>
      </c>
      <c r="E690" s="100">
        <f>_xlfn.XLOOKUP(A690,'Billing Details'!A690:A1689,'Billing Details'!E690:E1689,"Not Found")</f>
        <v>100</v>
      </c>
      <c r="F690" s="100">
        <f>_xlfn.XLOOKUP(A690,'Billing Details'!A690:A1689,'Billing Details'!M690:M1689,"Not Found")</f>
        <v>59.02</v>
      </c>
      <c r="G690" s="100">
        <f>_xlfn.XLOOKUP(A690,'Patient Health Records'!A690:A1689,'Patient Health Records'!G690:G1689,"Not Found")</f>
        <v>70.8</v>
      </c>
      <c r="H690" s="17" t="str">
        <f>_xlfn.XLOOKUP(A690,'Patient Demographics'!A690:A1689,'Patient Demographics'!C690:C1689,"Not Found")</f>
        <v>Male</v>
      </c>
      <c r="I690" s="100" t="str">
        <f>_xlfn.XLOOKUP(A690,'Patient Health Records'!A690:A1689,'Patient Health Records'!B690:B1689,"Not Found")</f>
        <v>AB+</v>
      </c>
      <c r="J690" s="100" t="b">
        <f>_xlfn.XLOOKUP(A690,'Patient Health Records'!A690:A1689,'Patient Health Records'!H690:H1689,"Not Found")</f>
        <v>0</v>
      </c>
      <c r="K690" s="100" t="b">
        <f>_xlfn.XLOOKUP(A690,'Patient Health Records'!A690:A1689,'Patient Health Records'!J690:J1689,"Not Found")</f>
        <v>0</v>
      </c>
      <c r="L690" s="100" t="b">
        <f>_xlfn.XLOOKUP(A690,'Billing Details'!A:A,'Billing Details'!K:K,"Not Found")</f>
        <v>1</v>
      </c>
      <c r="M690" s="100" t="str">
        <f>_xlfn.XLOOKUP(A690,'Patient Education'!A:A,'Patient Education'!B:B,"Not Found")</f>
        <v>Master's Degree</v>
      </c>
      <c r="N690" s="100" t="str">
        <f>_xlfn.XLOOKUP(A690,'Patient Education'!A:A,'Patient Education'!C:C,"None")</f>
        <v>Software Engineer</v>
      </c>
      <c r="O690" s="100">
        <f>_xlfn.XLOOKUP(A690,'Patient Demographics'!A:A,'Patient Demographics'!I:I,"Not Found")</f>
        <v>5</v>
      </c>
      <c r="P690" s="100" t="str" cm="1">
        <f t="array" ref="P690">_xlfn.IFS(
 O690 &lt;= 2, "Very Low",
 O690 &lt;= 5, "Low",
 O690 &lt;= 10, "Lower-Middle",
 O690 &lt;= 25, "Middle",
 O690 &lt;= 50, "Upper-Middle",
 O690 &lt;= 100, "High",
 O690 &lt;= 200, "Very High",
 O690 &lt;= 400, "Ultra High"
)</f>
        <v>Low</v>
      </c>
      <c r="Q690" s="33">
        <f>_xlfn.XLOOKUP(A690,'Patient Health Records'!A:A,'Patient Health Records'!E:E,"Not Found")</f>
        <v>23.118367346938776</v>
      </c>
      <c r="R690" s="100" t="b">
        <f>_xlfn.XLOOKUP(A690,'Patient Health Records'!A690:A1689,'Patient Health Records'!T690:T1689,"Not Found")</f>
        <v>0</v>
      </c>
      <c r="S690" s="100" t="b" cm="1">
        <f t="array" ref="S690">_xlfn.SWITCH(R690, "Yes", TRUE, "No", FALSE, R690)</f>
        <v>0</v>
      </c>
      <c r="T690" s="100" t="str">
        <f>_xlfn.XLOOKUP(A690,'Patient Health Records'!A:A,'Patient Health Records'!V:V,"Not Found")</f>
        <v>Cancer</v>
      </c>
      <c r="U690" s="100" t="str">
        <f>_xlfn.XLOOKUP(A690,'Patient Health Records'!A:A,'Patient Health Records'!X:X,"Not Found")</f>
        <v>Recovered</v>
      </c>
      <c r="V690" s="100" t="b">
        <f>_xlfn.XLOOKUP(A690,'Billing Details'!A:A,'Billing Details'!K:K,"Not Found")</f>
        <v>1</v>
      </c>
      <c r="W690" s="100" t="str">
        <f>_xlfn.XLOOKUP(A690,'Billing Details'!A:A,'Billing Details'!J:J,"Not Found")</f>
        <v>Medicare</v>
      </c>
      <c r="X690" s="100" t="b">
        <f>_xlfn.XLOOKUP(A690,'Patient Health Records'!A:A,'Patient Health Records'!P:P,"Not Found")</f>
        <v>0</v>
      </c>
      <c r="Y690" s="100" t="b" cm="1">
        <f t="array" ref="Y690">_xlfn.SWITCH(X690, "Yes", TRUE, "No", FALSE, X690)</f>
        <v>0</v>
      </c>
      <c r="Z690" s="100" t="b">
        <f>_xlfn.XLOOKUP(A690,'Patient Health Records'!A:A,'Patient Health Records'!T:T,"Not Found")</f>
        <v>0</v>
      </c>
      <c r="AA690" s="100" t="b" cm="1">
        <f t="array" ref="AA690">_xlfn.SWITCH(Z690, "Yes", TRUE, "No", FALSE, Z690)</f>
        <v>0</v>
      </c>
      <c r="AB690" s="100" t="b">
        <f>_xlfn.XLOOKUP(A690,'Patient Health Records'!A:A,'Patient Health Records'!K:K,"Not Found")</f>
        <v>0</v>
      </c>
      <c r="AC690" s="100" t="b" cm="1">
        <f t="array" ref="AC690">_xlfn.SWITCH(AB690, "Yes", TRUE, "No", FALSE, AB690)</f>
        <v>0</v>
      </c>
    </row>
    <row r="691" spans="1:29">
      <c r="A691" s="2" t="s">
        <v>1086</v>
      </c>
      <c r="B691" s="100" t="str">
        <f>_xlfn.XLOOKUP(A691,'Patient Demographics'!A691:A1690,'Patient Demographics'!H691:H1690,"Not Found")</f>
        <v>Middle-aged</v>
      </c>
      <c r="C691" s="100" t="str">
        <f>_xlfn.XLOOKUP(A691,'Patient Demographics'!A691:A1690,'Patient Demographics'!L691:L1690,"Not Found")</f>
        <v>North</v>
      </c>
      <c r="D691" s="100" t="str">
        <f>_xlfn.XLOOKUP(A691,'Patient Demographics'!A:A,'Patient Demographics'!J:J,"Not Found")</f>
        <v>Punjab</v>
      </c>
      <c r="E691" s="100">
        <f>_xlfn.XLOOKUP(A691,'Billing Details'!A691:A1690,'Billing Details'!E691:E1690,"Not Found")</f>
        <v>250000</v>
      </c>
      <c r="F691" s="100">
        <f>_xlfn.XLOOKUP(A691,'Billing Details'!A691:A1690,'Billing Details'!M691:M1690,"Not Found")</f>
        <v>139263.20000000001</v>
      </c>
      <c r="G691" s="100">
        <f>_xlfn.XLOOKUP(A691,'Patient Health Records'!A691:A1690,'Patient Health Records'!G691:G1690,"Not Found")</f>
        <v>85.7</v>
      </c>
      <c r="H691" s="17" t="str">
        <f>_xlfn.XLOOKUP(A691,'Patient Demographics'!A691:A1690,'Patient Demographics'!C691:C1690,"Not Found")</f>
        <v>Female</v>
      </c>
      <c r="I691" s="100" t="str">
        <f>_xlfn.XLOOKUP(A691,'Patient Health Records'!A691:A1690,'Patient Health Records'!B691:B1690,"Not Found")</f>
        <v>B+</v>
      </c>
      <c r="J691" s="100" t="b">
        <f>_xlfn.XLOOKUP(A691,'Patient Health Records'!A691:A1690,'Patient Health Records'!H691:H1690,"Not Found")</f>
        <v>1</v>
      </c>
      <c r="K691" s="100" t="b">
        <f>_xlfn.XLOOKUP(A691,'Patient Health Records'!A691:A1690,'Patient Health Records'!J691:J1690,"Not Found")</f>
        <v>0</v>
      </c>
      <c r="L691" s="100" t="b">
        <f>_xlfn.XLOOKUP(A691,'Billing Details'!A:A,'Billing Details'!K:K,"Not Found")</f>
        <v>1</v>
      </c>
      <c r="M691" s="100" t="str">
        <f>_xlfn.XLOOKUP(A691,'Patient Education'!A:A,'Patient Education'!B:B,"Not Found")</f>
        <v>High School</v>
      </c>
      <c r="N691" s="100" t="str">
        <f>_xlfn.XLOOKUP(A691,'Patient Education'!A:A,'Patient Education'!C:C,"None")</f>
        <v>Unemployed</v>
      </c>
      <c r="O691" s="100">
        <f>_xlfn.XLOOKUP(A691,'Patient Demographics'!A:A,'Patient Demographics'!I:I,"Not Found")</f>
        <v>7</v>
      </c>
      <c r="P691" s="100" t="str" cm="1">
        <f t="array" ref="P691">_xlfn.IFS(
 O691 &lt;= 2, "Very Low",
 O691 &lt;= 5, "Low",
 O691 &lt;= 10, "Lower-Middle",
 O691 &lt;= 25, "Middle",
 O691 &lt;= 50, "Upper-Middle",
 O691 &lt;= 100, "High",
 O691 &lt;= 200, "Very High",
 O691 &lt;= 400, "Ultra High"
)</f>
        <v>Lower-Middle</v>
      </c>
      <c r="Q691" s="33">
        <f>_xlfn.XLOOKUP(A691,'Patient Health Records'!A:A,'Patient Health Records'!E:E,"Not Found")</f>
        <v>31.863474122546108</v>
      </c>
      <c r="R691" s="100" t="b">
        <f>_xlfn.XLOOKUP(A691,'Patient Health Records'!A691:A1690,'Patient Health Records'!T691:T1690,"Not Found")</f>
        <v>1</v>
      </c>
      <c r="S691" s="100" t="b" cm="1">
        <f t="array" ref="S691">_xlfn.SWITCH(R691, "Yes", TRUE, "No", FALSE, R691)</f>
        <v>1</v>
      </c>
      <c r="T691" s="100" t="str">
        <f>_xlfn.XLOOKUP(A691,'Patient Health Records'!A:A,'Patient Health Records'!V:V,"Not Found")</f>
        <v>Diabetes</v>
      </c>
      <c r="U691" s="100" t="str">
        <f>_xlfn.XLOOKUP(A691,'Patient Health Records'!A:A,'Patient Health Records'!X:X,"Not Found")</f>
        <v>Recovered</v>
      </c>
      <c r="V691" s="100" t="b">
        <f>_xlfn.XLOOKUP(A691,'Billing Details'!A:A,'Billing Details'!K:K,"Not Found")</f>
        <v>1</v>
      </c>
      <c r="W691" s="100" t="str">
        <f>_xlfn.XLOOKUP(A691,'Billing Details'!A:A,'Billing Details'!J:J,"Not Found")</f>
        <v>Aetna</v>
      </c>
      <c r="X691" s="100" t="b">
        <f>_xlfn.XLOOKUP(A691,'Patient Health Records'!A:A,'Patient Health Records'!P:P,"Not Found")</f>
        <v>1</v>
      </c>
      <c r="Y691" s="100" t="b" cm="1">
        <f t="array" ref="Y691">_xlfn.SWITCH(X691, "Yes", TRUE, "No", FALSE, X691)</f>
        <v>1</v>
      </c>
      <c r="Z691" s="100" t="b">
        <f>_xlfn.XLOOKUP(A691,'Patient Health Records'!A:A,'Patient Health Records'!T:T,"Not Found")</f>
        <v>1</v>
      </c>
      <c r="AA691" s="100" t="b" cm="1">
        <f t="array" ref="AA691">_xlfn.SWITCH(Z691, "Yes", TRUE, "No", FALSE, Z691)</f>
        <v>1</v>
      </c>
      <c r="AB691" s="100" t="b">
        <f>_xlfn.XLOOKUP(A691,'Patient Health Records'!A:A,'Patient Health Records'!K:K,"Not Found")</f>
        <v>1</v>
      </c>
      <c r="AC691" s="100" t="b" cm="1">
        <f t="array" ref="AC691">_xlfn.SWITCH(AB691, "Yes", TRUE, "No", FALSE, AB691)</f>
        <v>1</v>
      </c>
    </row>
    <row r="692" spans="1:29">
      <c r="A692" s="2" t="s">
        <v>1087</v>
      </c>
      <c r="B692" s="100" t="str">
        <f>_xlfn.XLOOKUP(A692,'Patient Demographics'!A692:A1691,'Patient Demographics'!H692:H1691,"Not Found")</f>
        <v>Middle-aged</v>
      </c>
      <c r="C692" s="100" t="str">
        <f>_xlfn.XLOOKUP(A692,'Patient Demographics'!A692:A1691,'Patient Demographics'!L692:L1691,"Not Found")</f>
        <v>South</v>
      </c>
      <c r="D692" s="100" t="str">
        <f>_xlfn.XLOOKUP(A692,'Patient Demographics'!A:A,'Patient Demographics'!J:J,"Not Found")</f>
        <v>Karnataka</v>
      </c>
      <c r="E692" s="100">
        <f>_xlfn.XLOOKUP(A692,'Billing Details'!A692:A1691,'Billing Details'!E692:E1691,"Not Found")</f>
        <v>18000</v>
      </c>
      <c r="F692" s="100">
        <f>_xlfn.XLOOKUP(A692,'Billing Details'!A692:A1691,'Billing Details'!M692:M1691,"Not Found")</f>
        <v>0</v>
      </c>
      <c r="G692" s="100">
        <f>_xlfn.XLOOKUP(A692,'Patient Health Records'!A692:A1691,'Patient Health Records'!G692:G1691,"Not Found")</f>
        <v>74.2</v>
      </c>
      <c r="H692" s="17" t="str">
        <f>_xlfn.XLOOKUP(A692,'Patient Demographics'!A692:A1691,'Patient Demographics'!C692:C1691,"Not Found")</f>
        <v>Female</v>
      </c>
      <c r="I692" s="100" t="str">
        <f>_xlfn.XLOOKUP(A692,'Patient Health Records'!A692:A1691,'Patient Health Records'!B692:B1691,"Not Found")</f>
        <v>A-</v>
      </c>
      <c r="J692" s="100" t="b">
        <f>_xlfn.XLOOKUP(A692,'Patient Health Records'!A692:A1691,'Patient Health Records'!H692:H1691,"Not Found")</f>
        <v>1</v>
      </c>
      <c r="K692" s="100" t="b">
        <f>_xlfn.XLOOKUP(A692,'Patient Health Records'!A692:A1691,'Patient Health Records'!J692:J1691,"Not Found")</f>
        <v>0</v>
      </c>
      <c r="L692" s="100" t="b">
        <f>_xlfn.XLOOKUP(A692,'Billing Details'!A:A,'Billing Details'!K:K,"Not Found")</f>
        <v>0</v>
      </c>
      <c r="M692" s="100" t="str">
        <f>_xlfn.XLOOKUP(A692,'Patient Education'!A:A,'Patient Education'!B:B,"Not Found")</f>
        <v>Master's Degree</v>
      </c>
      <c r="N692" s="100" t="str">
        <f>_xlfn.XLOOKUP(A692,'Patient Education'!A:A,'Patient Education'!C:C,"None")</f>
        <v>Senior Executive</v>
      </c>
      <c r="O692" s="100">
        <f>_xlfn.XLOOKUP(A692,'Patient Demographics'!A:A,'Patient Demographics'!I:I,"Not Found")</f>
        <v>4</v>
      </c>
      <c r="P692" s="100" t="str" cm="1">
        <f t="array" ref="P692">_xlfn.IFS(
 O692 &lt;= 2, "Very Low",
 O692 &lt;= 5, "Low",
 O692 &lt;= 10, "Lower-Middle",
 O692 &lt;= 25, "Middle",
 O692 &lt;= 50, "Upper-Middle",
 O692 &lt;= 100, "High",
 O692 &lt;= 200, "Very High",
 O692 &lt;= 400, "Ultra High"
)</f>
        <v>Low</v>
      </c>
      <c r="Q692" s="33">
        <f>_xlfn.XLOOKUP(A692,'Patient Health Records'!A:A,'Patient Health Records'!E:E,"Not Found")</f>
        <v>26.92698504862825</v>
      </c>
      <c r="R692" s="100" t="b">
        <f>_xlfn.XLOOKUP(A692,'Patient Health Records'!A692:A1691,'Patient Health Records'!T692:T1691,"Not Found")</f>
        <v>0</v>
      </c>
      <c r="S692" s="100" t="b" cm="1">
        <f t="array" ref="S692">_xlfn.SWITCH(R692, "Yes", TRUE, "No", FALSE, R692)</f>
        <v>0</v>
      </c>
      <c r="T692" s="100" t="str">
        <f>_xlfn.XLOOKUP(A692,'Patient Health Records'!A:A,'Patient Health Records'!V:V,"Not Found")</f>
        <v>Hypertension</v>
      </c>
      <c r="U692" s="100" t="str">
        <f>_xlfn.XLOOKUP(A692,'Patient Health Records'!A:A,'Patient Health Records'!X:X,"Not Found")</f>
        <v>Ongoing Treatment</v>
      </c>
      <c r="V692" s="100" t="b">
        <f>_xlfn.XLOOKUP(A692,'Billing Details'!A:A,'Billing Details'!K:K,"Not Found")</f>
        <v>0</v>
      </c>
      <c r="W692" s="100">
        <f>_xlfn.XLOOKUP(A692,'Billing Details'!A:A,'Billing Details'!J:J,"Not Found")</f>
        <v>0</v>
      </c>
      <c r="X692" s="100" t="b">
        <f>_xlfn.XLOOKUP(A692,'Patient Health Records'!A:A,'Patient Health Records'!P:P,"Not Found")</f>
        <v>0</v>
      </c>
      <c r="Y692" s="100" t="b" cm="1">
        <f t="array" ref="Y692">_xlfn.SWITCH(X692, "Yes", TRUE, "No", FALSE, X692)</f>
        <v>0</v>
      </c>
      <c r="Z692" s="100" t="b">
        <f>_xlfn.XLOOKUP(A692,'Patient Health Records'!A:A,'Patient Health Records'!T:T,"Not Found")</f>
        <v>0</v>
      </c>
      <c r="AA692" s="100" t="b" cm="1">
        <f t="array" ref="AA692">_xlfn.SWITCH(Z692, "Yes", TRUE, "No", FALSE, Z692)</f>
        <v>0</v>
      </c>
      <c r="AB692" s="100" t="b">
        <f>_xlfn.XLOOKUP(A692,'Patient Health Records'!A:A,'Patient Health Records'!K:K,"Not Found")</f>
        <v>0</v>
      </c>
      <c r="AC692" s="100" t="b" cm="1">
        <f t="array" ref="AC692">_xlfn.SWITCH(AB692, "Yes", TRUE, "No", FALSE, AB692)</f>
        <v>0</v>
      </c>
    </row>
    <row r="693" spans="1:29">
      <c r="A693" s="2" t="s">
        <v>1089</v>
      </c>
      <c r="B693" s="100" t="str">
        <f>_xlfn.XLOOKUP(A693,'Patient Demographics'!A693:A1692,'Patient Demographics'!H693:H1692,"Not Found")</f>
        <v>Adult</v>
      </c>
      <c r="C693" s="100" t="str">
        <f>_xlfn.XLOOKUP(A693,'Patient Demographics'!A693:A1692,'Patient Demographics'!L693:L1692,"Not Found")</f>
        <v>North</v>
      </c>
      <c r="D693" s="100" t="str">
        <f>_xlfn.XLOOKUP(A693,'Patient Demographics'!A:A,'Patient Demographics'!J:J,"Not Found")</f>
        <v>Uttar Pradesh</v>
      </c>
      <c r="E693" s="100">
        <f>_xlfn.XLOOKUP(A693,'Billing Details'!A693:A1692,'Billing Details'!E693:E1692,"Not Found")</f>
        <v>18000</v>
      </c>
      <c r="F693" s="100">
        <f>_xlfn.XLOOKUP(A693,'Billing Details'!A693:A1692,'Billing Details'!M693:M1692,"Not Found")</f>
        <v>15191.880000000001</v>
      </c>
      <c r="G693" s="100">
        <f>_xlfn.XLOOKUP(A693,'Patient Health Records'!A693:A1692,'Patient Health Records'!G693:G1692,"Not Found")</f>
        <v>69.900000000000006</v>
      </c>
      <c r="H693" s="17" t="str">
        <f>_xlfn.XLOOKUP(A693,'Patient Demographics'!A693:A1692,'Patient Demographics'!C693:C1692,"Not Found")</f>
        <v>Male</v>
      </c>
      <c r="I693" s="100" t="str">
        <f>_xlfn.XLOOKUP(A693,'Patient Health Records'!A693:A1692,'Patient Health Records'!B693:B1692,"Not Found")</f>
        <v>AB-</v>
      </c>
      <c r="J693" s="100" t="b">
        <f>_xlfn.XLOOKUP(A693,'Patient Health Records'!A693:A1692,'Patient Health Records'!H693:H1692,"Not Found")</f>
        <v>1</v>
      </c>
      <c r="K693" s="100" t="b">
        <f>_xlfn.XLOOKUP(A693,'Patient Health Records'!A693:A1692,'Patient Health Records'!J693:J1692,"Not Found")</f>
        <v>0</v>
      </c>
      <c r="L693" s="100" t="b">
        <f>_xlfn.XLOOKUP(A693,'Billing Details'!A:A,'Billing Details'!K:K,"Not Found")</f>
        <v>1</v>
      </c>
      <c r="M693" s="100" t="str">
        <f>_xlfn.XLOOKUP(A693,'Patient Education'!A:A,'Patient Education'!B:B,"Not Found")</f>
        <v>Master's Degree</v>
      </c>
      <c r="N693" s="100" t="str">
        <f>_xlfn.XLOOKUP(A693,'Patient Education'!A:A,'Patient Education'!C:C,"None")</f>
        <v>Senior Executive</v>
      </c>
      <c r="O693" s="100">
        <f>_xlfn.XLOOKUP(A693,'Patient Demographics'!A:A,'Patient Demographics'!I:I,"Not Found")</f>
        <v>0.5</v>
      </c>
      <c r="P693" s="100" t="str" cm="1">
        <f t="array" ref="P693">_xlfn.IFS(
 O693 &lt;= 2, "Very Low",
 O693 &lt;= 5, "Low",
 O693 &lt;= 10, "Lower-Middle",
 O693 &lt;= 25, "Middle",
 O693 &lt;= 50, "Upper-Middle",
 O693 &lt;= 100, "High",
 O693 &lt;= 200, "Very High",
 O693 &lt;= 400, "Ultra High"
)</f>
        <v>Very Low</v>
      </c>
      <c r="Q693" s="33">
        <f>_xlfn.XLOOKUP(A693,'Patient Health Records'!A:A,'Patient Health Records'!E:E,"Not Found")</f>
        <v>23.087594133967499</v>
      </c>
      <c r="R693" s="100" t="b">
        <f>_xlfn.XLOOKUP(A693,'Patient Health Records'!A693:A1692,'Patient Health Records'!T693:T1692,"Not Found")</f>
        <v>0</v>
      </c>
      <c r="S693" s="100" t="b" cm="1">
        <f t="array" ref="S693">_xlfn.SWITCH(R693, "Yes", TRUE, "No", FALSE, R693)</f>
        <v>0</v>
      </c>
      <c r="T693" s="100" t="str">
        <f>_xlfn.XLOOKUP(A693,'Patient Health Records'!A:A,'Patient Health Records'!V:V,"Not Found")</f>
        <v>Cancer</v>
      </c>
      <c r="U693" s="100" t="str">
        <f>_xlfn.XLOOKUP(A693,'Patient Health Records'!A:A,'Patient Health Records'!X:X,"Not Found")</f>
        <v>Critical</v>
      </c>
      <c r="V693" s="100" t="b">
        <f>_xlfn.XLOOKUP(A693,'Billing Details'!A:A,'Billing Details'!K:K,"Not Found")</f>
        <v>1</v>
      </c>
      <c r="W693" s="100" t="str">
        <f>_xlfn.XLOOKUP(A693,'Billing Details'!A:A,'Billing Details'!J:J,"Not Found")</f>
        <v>Cigna</v>
      </c>
      <c r="X693" s="100" t="b">
        <f>_xlfn.XLOOKUP(A693,'Patient Health Records'!A:A,'Patient Health Records'!P:P,"Not Found")</f>
        <v>0</v>
      </c>
      <c r="Y693" s="100" t="b" cm="1">
        <f t="array" ref="Y693">_xlfn.SWITCH(X693, "Yes", TRUE, "No", FALSE, X693)</f>
        <v>0</v>
      </c>
      <c r="Z693" s="100" t="b">
        <f>_xlfn.XLOOKUP(A693,'Patient Health Records'!A:A,'Patient Health Records'!T:T,"Not Found")</f>
        <v>0</v>
      </c>
      <c r="AA693" s="100" t="b" cm="1">
        <f t="array" ref="AA693">_xlfn.SWITCH(Z693, "Yes", TRUE, "No", FALSE, Z693)</f>
        <v>0</v>
      </c>
      <c r="AB693" s="100" t="b">
        <f>_xlfn.XLOOKUP(A693,'Patient Health Records'!A:A,'Patient Health Records'!K:K,"Not Found")</f>
        <v>0</v>
      </c>
      <c r="AC693" s="100" t="b" cm="1">
        <f t="array" ref="AC693">_xlfn.SWITCH(AB693, "Yes", TRUE, "No", FALSE, AB693)</f>
        <v>0</v>
      </c>
    </row>
    <row r="694" spans="1:29">
      <c r="A694" s="2" t="s">
        <v>1090</v>
      </c>
      <c r="B694" s="100" t="str">
        <f>_xlfn.XLOOKUP(A694,'Patient Demographics'!A694:A1693,'Patient Demographics'!H694:H1693,"Not Found")</f>
        <v>Senior</v>
      </c>
      <c r="C694" s="100" t="str">
        <f>_xlfn.XLOOKUP(A694,'Patient Demographics'!A694:A1693,'Patient Demographics'!L694:L1693,"Not Found")</f>
        <v>East</v>
      </c>
      <c r="D694" s="100" t="str">
        <f>_xlfn.XLOOKUP(A694,'Patient Demographics'!A:A,'Patient Demographics'!J:J,"Not Found")</f>
        <v>West Bengal</v>
      </c>
      <c r="E694" s="100">
        <f>_xlfn.XLOOKUP(A694,'Billing Details'!A694:A1693,'Billing Details'!E694:E1693,"Not Found")</f>
        <v>90000</v>
      </c>
      <c r="F694" s="100">
        <f>_xlfn.XLOOKUP(A694,'Billing Details'!A694:A1693,'Billing Details'!M694:M1693,"Not Found")</f>
        <v>0</v>
      </c>
      <c r="G694" s="100">
        <f>_xlfn.XLOOKUP(A694,'Patient Health Records'!A694:A1693,'Patient Health Records'!G694:G1693,"Not Found")</f>
        <v>83.7</v>
      </c>
      <c r="H694" s="17" t="str">
        <f>_xlfn.XLOOKUP(A694,'Patient Demographics'!A694:A1693,'Patient Demographics'!C694:C1693,"Not Found")</f>
        <v>Female</v>
      </c>
      <c r="I694" s="100" t="str">
        <f>_xlfn.XLOOKUP(A694,'Patient Health Records'!A694:A1693,'Patient Health Records'!B694:B1693,"Not Found")</f>
        <v>AB+</v>
      </c>
      <c r="J694" s="100" t="b">
        <f>_xlfn.XLOOKUP(A694,'Patient Health Records'!A694:A1693,'Patient Health Records'!H694:H1693,"Not Found")</f>
        <v>0</v>
      </c>
      <c r="K694" s="100" t="b">
        <f>_xlfn.XLOOKUP(A694,'Patient Health Records'!A694:A1693,'Patient Health Records'!J694:J1693,"Not Found")</f>
        <v>0</v>
      </c>
      <c r="L694" s="100" t="b">
        <f>_xlfn.XLOOKUP(A694,'Billing Details'!A:A,'Billing Details'!K:K,"Not Found")</f>
        <v>0</v>
      </c>
      <c r="M694" s="100" t="str">
        <f>_xlfn.XLOOKUP(A694,'Patient Education'!A:A,'Patient Education'!B:B,"Not Found")</f>
        <v>Bachelor's Degree</v>
      </c>
      <c r="N694" s="100" t="str">
        <f>_xlfn.XLOOKUP(A694,'Patient Education'!A:A,'Patient Education'!C:C,"None")</f>
        <v>Junior Executive</v>
      </c>
      <c r="O694" s="100">
        <f>_xlfn.XLOOKUP(A694,'Patient Demographics'!A:A,'Patient Demographics'!I:I,"Not Found")</f>
        <v>5</v>
      </c>
      <c r="P694" s="100" t="str" cm="1">
        <f t="array" ref="P694">_xlfn.IFS(
 O694 &lt;= 2, "Very Low",
 O694 &lt;= 5, "Low",
 O694 &lt;= 10, "Lower-Middle",
 O694 &lt;= 25, "Middle",
 O694 &lt;= 50, "Upper-Middle",
 O694 &lt;= 100, "High",
 O694 &lt;= 200, "Very High",
 O694 &lt;= 400, "Ultra High"
)</f>
        <v>Low</v>
      </c>
      <c r="Q694" s="33">
        <f>_xlfn.XLOOKUP(A694,'Patient Health Records'!A:A,'Patient Health Records'!E:E,"Not Found")</f>
        <v>34.39349112426035</v>
      </c>
      <c r="R694" s="100" t="b">
        <f>_xlfn.XLOOKUP(A694,'Patient Health Records'!A694:A1693,'Patient Health Records'!T694:T1693,"Not Found")</f>
        <v>1</v>
      </c>
      <c r="S694" s="100" t="b" cm="1">
        <f t="array" ref="S694">_xlfn.SWITCH(R694, "Yes", TRUE, "No", FALSE, R694)</f>
        <v>1</v>
      </c>
      <c r="T694" s="100" t="str">
        <f>_xlfn.XLOOKUP(A694,'Patient Health Records'!A:A,'Patient Health Records'!V:V,"Not Found")</f>
        <v>Prostate Cancer</v>
      </c>
      <c r="U694" s="100" t="str">
        <f>_xlfn.XLOOKUP(A694,'Patient Health Records'!A:A,'Patient Health Records'!X:X,"Not Found")</f>
        <v>Critical</v>
      </c>
      <c r="V694" s="100" t="b">
        <f>_xlfn.XLOOKUP(A694,'Billing Details'!A:A,'Billing Details'!K:K,"Not Found")</f>
        <v>0</v>
      </c>
      <c r="W694" s="100">
        <f>_xlfn.XLOOKUP(A694,'Billing Details'!A:A,'Billing Details'!J:J,"Not Found")</f>
        <v>0</v>
      </c>
      <c r="X694" s="100" t="b">
        <f>_xlfn.XLOOKUP(A694,'Patient Health Records'!A:A,'Patient Health Records'!P:P,"Not Found")</f>
        <v>1</v>
      </c>
      <c r="Y694" s="100" t="b" cm="1">
        <f t="array" ref="Y694">_xlfn.SWITCH(X694, "Yes", TRUE, "No", FALSE, X694)</f>
        <v>1</v>
      </c>
      <c r="Z694" s="100" t="b">
        <f>_xlfn.XLOOKUP(A694,'Patient Health Records'!A:A,'Patient Health Records'!T:T,"Not Found")</f>
        <v>1</v>
      </c>
      <c r="AA694" s="100" t="b" cm="1">
        <f t="array" ref="AA694">_xlfn.SWITCH(Z694, "Yes", TRUE, "No", FALSE, Z694)</f>
        <v>1</v>
      </c>
      <c r="AB694" s="100" t="b">
        <f>_xlfn.XLOOKUP(A694,'Patient Health Records'!A:A,'Patient Health Records'!K:K,"Not Found")</f>
        <v>1</v>
      </c>
      <c r="AC694" s="100" t="b" cm="1">
        <f t="array" ref="AC694">_xlfn.SWITCH(AB694, "Yes", TRUE, "No", FALSE, AB694)</f>
        <v>1</v>
      </c>
    </row>
    <row r="695" spans="1:29">
      <c r="A695" s="2" t="s">
        <v>1091</v>
      </c>
      <c r="B695" s="100" t="str">
        <f>_xlfn.XLOOKUP(A695,'Patient Demographics'!A695:A1694,'Patient Demographics'!H695:H1694,"Not Found")</f>
        <v>Adult</v>
      </c>
      <c r="C695" s="100" t="str">
        <f>_xlfn.XLOOKUP(A695,'Patient Demographics'!A695:A1694,'Patient Demographics'!L695:L1694,"Not Found")</f>
        <v>North</v>
      </c>
      <c r="D695" s="100" t="str">
        <f>_xlfn.XLOOKUP(A695,'Patient Demographics'!A:A,'Patient Demographics'!J:J,"Not Found")</f>
        <v>Punjab</v>
      </c>
      <c r="E695" s="100">
        <f>_xlfn.XLOOKUP(A695,'Billing Details'!A695:A1694,'Billing Details'!E695:E1694,"Not Found")</f>
        <v>18000</v>
      </c>
      <c r="F695" s="100">
        <f>_xlfn.XLOOKUP(A695,'Billing Details'!A695:A1694,'Billing Details'!M695:M1694,"Not Found")</f>
        <v>15334.74</v>
      </c>
      <c r="G695" s="100">
        <f>_xlfn.XLOOKUP(A695,'Patient Health Records'!A695:A1694,'Patient Health Records'!G695:G1694,"Not Found")</f>
        <v>101.1</v>
      </c>
      <c r="H695" s="17" t="str">
        <f>_xlfn.XLOOKUP(A695,'Patient Demographics'!A695:A1694,'Patient Demographics'!C695:C1694,"Not Found")</f>
        <v>Male</v>
      </c>
      <c r="I695" s="100" t="str">
        <f>_xlfn.XLOOKUP(A695,'Patient Health Records'!A695:A1694,'Patient Health Records'!B695:B1694,"Not Found")</f>
        <v>A+</v>
      </c>
      <c r="J695" s="100" t="b">
        <f>_xlfn.XLOOKUP(A695,'Patient Health Records'!A695:A1694,'Patient Health Records'!H695:H1694,"Not Found")</f>
        <v>0</v>
      </c>
      <c r="K695" s="100" t="b">
        <f>_xlfn.XLOOKUP(A695,'Patient Health Records'!A695:A1694,'Patient Health Records'!J695:J1694,"Not Found")</f>
        <v>1</v>
      </c>
      <c r="L695" s="100" t="b">
        <f>_xlfn.XLOOKUP(A695,'Billing Details'!A:A,'Billing Details'!K:K,"Not Found")</f>
        <v>1</v>
      </c>
      <c r="M695" s="100" t="str">
        <f>_xlfn.XLOOKUP(A695,'Patient Education'!A:A,'Patient Education'!B:B,"Not Found")</f>
        <v>Bachelor's Degree</v>
      </c>
      <c r="N695" s="100" t="str">
        <f>_xlfn.XLOOKUP(A695,'Patient Education'!A:A,'Patient Education'!C:C,"None")</f>
        <v>Teacher</v>
      </c>
      <c r="O695" s="100">
        <f>_xlfn.XLOOKUP(A695,'Patient Demographics'!A:A,'Patient Demographics'!I:I,"Not Found")</f>
        <v>90</v>
      </c>
      <c r="P695" s="100" t="str" cm="1">
        <f t="array" ref="P695">_xlfn.IFS(
 O695 &lt;= 2, "Very Low",
 O695 &lt;= 5, "Low",
 O695 &lt;= 10, "Lower-Middle",
 O695 &lt;= 25, "Middle",
 O695 &lt;= 50, "Upper-Middle",
 O695 &lt;= 100, "High",
 O695 &lt;= 200, "Very High",
 O695 &lt;= 400, "Ultra High"
)</f>
        <v>High</v>
      </c>
      <c r="Q695" s="33">
        <f>_xlfn.XLOOKUP(A695,'Patient Health Records'!A:A,'Patient Health Records'!E:E,"Not Found")</f>
        <v>33.012244897959185</v>
      </c>
      <c r="R695" s="100" t="b">
        <f>_xlfn.XLOOKUP(A695,'Patient Health Records'!A695:A1694,'Patient Health Records'!T695:T1694,"Not Found")</f>
        <v>1</v>
      </c>
      <c r="S695" s="100" t="b" cm="1">
        <f t="array" ref="S695">_xlfn.SWITCH(R695, "Yes", TRUE, "No", FALSE, R695)</f>
        <v>1</v>
      </c>
      <c r="T695" s="100" t="str">
        <f>_xlfn.XLOOKUP(A695,'Patient Health Records'!A:A,'Patient Health Records'!V:V,"Not Found")</f>
        <v>Kidney Stones</v>
      </c>
      <c r="U695" s="100" t="str">
        <f>_xlfn.XLOOKUP(A695,'Patient Health Records'!A:A,'Patient Health Records'!X:X,"Not Found")</f>
        <v>Critical</v>
      </c>
      <c r="V695" s="100" t="b">
        <f>_xlfn.XLOOKUP(A695,'Billing Details'!A:A,'Billing Details'!K:K,"Not Found")</f>
        <v>1</v>
      </c>
      <c r="W695" s="100" t="str">
        <f>_xlfn.XLOOKUP(A695,'Billing Details'!A:A,'Billing Details'!J:J,"Not Found")</f>
        <v>Medicare</v>
      </c>
      <c r="X695" s="100" t="b">
        <f>_xlfn.XLOOKUP(A695,'Patient Health Records'!A:A,'Patient Health Records'!P:P,"Not Found")</f>
        <v>1</v>
      </c>
      <c r="Y695" s="100" t="b" cm="1">
        <f t="array" ref="Y695">_xlfn.SWITCH(X695, "Yes", TRUE, "No", FALSE, X695)</f>
        <v>1</v>
      </c>
      <c r="Z695" s="100" t="b">
        <f>_xlfn.XLOOKUP(A695,'Patient Health Records'!A:A,'Patient Health Records'!T:T,"Not Found")</f>
        <v>1</v>
      </c>
      <c r="AA695" s="100" t="b" cm="1">
        <f t="array" ref="AA695">_xlfn.SWITCH(Z695, "Yes", TRUE, "No", FALSE, Z695)</f>
        <v>1</v>
      </c>
      <c r="AB695" s="100" t="b">
        <f>_xlfn.XLOOKUP(A695,'Patient Health Records'!A:A,'Patient Health Records'!K:K,"Not Found")</f>
        <v>1</v>
      </c>
      <c r="AC695" s="100" t="b" cm="1">
        <f t="array" ref="AC695">_xlfn.SWITCH(AB695, "Yes", TRUE, "No", FALSE, AB695)</f>
        <v>1</v>
      </c>
    </row>
    <row r="696" spans="1:29">
      <c r="A696" s="2" t="s">
        <v>1092</v>
      </c>
      <c r="B696" s="100" t="str">
        <f>_xlfn.XLOOKUP(A696,'Patient Demographics'!A696:A1695,'Patient Demographics'!H696:H1695,"Not Found")</f>
        <v>Adult</v>
      </c>
      <c r="C696" s="100" t="str">
        <f>_xlfn.XLOOKUP(A696,'Patient Demographics'!A696:A1695,'Patient Demographics'!L696:L1695,"Not Found")</f>
        <v>North</v>
      </c>
      <c r="D696" s="100" t="str">
        <f>_xlfn.XLOOKUP(A696,'Patient Demographics'!A:A,'Patient Demographics'!J:J,"Not Found")</f>
        <v>Punjab</v>
      </c>
      <c r="E696" s="100">
        <f>_xlfn.XLOOKUP(A696,'Billing Details'!A696:A1695,'Billing Details'!E696:E1695,"Not Found")</f>
        <v>60000</v>
      </c>
      <c r="F696" s="100">
        <f>_xlfn.XLOOKUP(A696,'Billing Details'!A696:A1695,'Billing Details'!M696:M1695,"Not Found")</f>
        <v>48267.05</v>
      </c>
      <c r="G696" s="100">
        <f>_xlfn.XLOOKUP(A696,'Patient Health Records'!A696:A1695,'Patient Health Records'!G696:G1695,"Not Found")</f>
        <v>81.5</v>
      </c>
      <c r="H696" s="17" t="str">
        <f>_xlfn.XLOOKUP(A696,'Patient Demographics'!A696:A1695,'Patient Demographics'!C696:C1695,"Not Found")</f>
        <v>Female</v>
      </c>
      <c r="I696" s="100" t="str">
        <f>_xlfn.XLOOKUP(A696,'Patient Health Records'!A696:A1695,'Patient Health Records'!B696:B1695,"Not Found")</f>
        <v>O-</v>
      </c>
      <c r="J696" s="100" t="b">
        <f>_xlfn.XLOOKUP(A696,'Patient Health Records'!A696:A1695,'Patient Health Records'!H696:H1695,"Not Found")</f>
        <v>0</v>
      </c>
      <c r="K696" s="100" t="b">
        <f>_xlfn.XLOOKUP(A696,'Patient Health Records'!A696:A1695,'Patient Health Records'!J696:J1695,"Not Found")</f>
        <v>1</v>
      </c>
      <c r="L696" s="100" t="b">
        <f>_xlfn.XLOOKUP(A696,'Billing Details'!A:A,'Billing Details'!K:K,"Not Found")</f>
        <v>1</v>
      </c>
      <c r="M696" s="100" t="str">
        <f>_xlfn.XLOOKUP(A696,'Patient Education'!A:A,'Patient Education'!B:B,"Not Found")</f>
        <v>Master's Degree</v>
      </c>
      <c r="N696" s="100" t="str">
        <f>_xlfn.XLOOKUP(A696,'Patient Education'!A:A,'Patient Education'!C:C,"None")</f>
        <v>Manager</v>
      </c>
      <c r="O696" s="100">
        <f>_xlfn.XLOOKUP(A696,'Patient Demographics'!A:A,'Patient Demographics'!I:I,"Not Found")</f>
        <v>9</v>
      </c>
      <c r="P696" s="100" t="str" cm="1">
        <f t="array" ref="P696">_xlfn.IFS(
 O696 &lt;= 2, "Very Low",
 O696 &lt;= 5, "Low",
 O696 &lt;= 10, "Lower-Middle",
 O696 &lt;= 25, "Middle",
 O696 &lt;= 50, "Upper-Middle",
 O696 &lt;= 100, "High",
 O696 &lt;= 200, "Very High",
 O696 &lt;= 400, "Ultra High"
)</f>
        <v>Lower-Middle</v>
      </c>
      <c r="Q696" s="33">
        <f>_xlfn.XLOOKUP(A696,'Patient Health Records'!A:A,'Patient Health Records'!E:E,"Not Found")</f>
        <v>30.301903628792392</v>
      </c>
      <c r="R696" s="100" t="b">
        <f>_xlfn.XLOOKUP(A696,'Patient Health Records'!A696:A1695,'Patient Health Records'!T696:T1695,"Not Found")</f>
        <v>1</v>
      </c>
      <c r="S696" s="100" t="b" cm="1">
        <f t="array" ref="S696">_xlfn.SWITCH(R696, "Yes", TRUE, "No", FALSE, R696)</f>
        <v>1</v>
      </c>
      <c r="T696" s="100" t="str">
        <f>_xlfn.XLOOKUP(A696,'Patient Health Records'!A:A,'Patient Health Records'!V:V,"Not Found")</f>
        <v>Prostate Cancer</v>
      </c>
      <c r="U696" s="100" t="str">
        <f>_xlfn.XLOOKUP(A696,'Patient Health Records'!A:A,'Patient Health Records'!X:X,"Not Found")</f>
        <v>Recovered</v>
      </c>
      <c r="V696" s="100" t="b">
        <f>_xlfn.XLOOKUP(A696,'Billing Details'!A:A,'Billing Details'!K:K,"Not Found")</f>
        <v>1</v>
      </c>
      <c r="W696" s="100" t="str">
        <f>_xlfn.XLOOKUP(A696,'Billing Details'!A:A,'Billing Details'!J:J,"Not Found")</f>
        <v>Cigna</v>
      </c>
      <c r="X696" s="100" t="b">
        <f>_xlfn.XLOOKUP(A696,'Patient Health Records'!A:A,'Patient Health Records'!P:P,"Not Found")</f>
        <v>0</v>
      </c>
      <c r="Y696" s="100" t="b" cm="1">
        <f t="array" ref="Y696">_xlfn.SWITCH(X696, "Yes", TRUE, "No", FALSE, X696)</f>
        <v>0</v>
      </c>
      <c r="Z696" s="100" t="b">
        <f>_xlfn.XLOOKUP(A696,'Patient Health Records'!A:A,'Patient Health Records'!T:T,"Not Found")</f>
        <v>1</v>
      </c>
      <c r="AA696" s="100" t="b" cm="1">
        <f t="array" ref="AA696">_xlfn.SWITCH(Z696, "Yes", TRUE, "No", FALSE, Z696)</f>
        <v>1</v>
      </c>
      <c r="AB696" s="100" t="b">
        <f>_xlfn.XLOOKUP(A696,'Patient Health Records'!A:A,'Patient Health Records'!K:K,"Not Found")</f>
        <v>0</v>
      </c>
      <c r="AC696" s="100" t="b" cm="1">
        <f t="array" ref="AC696">_xlfn.SWITCH(AB696, "Yes", TRUE, "No", FALSE, AB696)</f>
        <v>0</v>
      </c>
    </row>
    <row r="697" spans="1:29">
      <c r="A697" s="2" t="s">
        <v>1093</v>
      </c>
      <c r="B697" s="100" t="str">
        <f>_xlfn.XLOOKUP(A697,'Patient Demographics'!A697:A1696,'Patient Demographics'!H697:H1696,"Not Found")</f>
        <v>Adult</v>
      </c>
      <c r="C697" s="100" t="str">
        <f>_xlfn.XLOOKUP(A697,'Patient Demographics'!A697:A1696,'Patient Demographics'!L697:L1696,"Not Found")</f>
        <v>South</v>
      </c>
      <c r="D697" s="100" t="str">
        <f>_xlfn.XLOOKUP(A697,'Patient Demographics'!A:A,'Patient Demographics'!J:J,"Not Found")</f>
        <v>Kerala</v>
      </c>
      <c r="E697" s="100">
        <f>_xlfn.XLOOKUP(A697,'Billing Details'!A697:A1696,'Billing Details'!E697:E1696,"Not Found")</f>
        <v>60000</v>
      </c>
      <c r="F697" s="100">
        <f>_xlfn.XLOOKUP(A697,'Billing Details'!A697:A1696,'Billing Details'!M697:M1696,"Not Found")</f>
        <v>44041.1</v>
      </c>
      <c r="G697" s="100">
        <f>_xlfn.XLOOKUP(A697,'Patient Health Records'!A697:A1696,'Patient Health Records'!G697:G1696,"Not Found")</f>
        <v>85.2</v>
      </c>
      <c r="H697" s="17" t="str">
        <f>_xlfn.XLOOKUP(A697,'Patient Demographics'!A697:A1696,'Patient Demographics'!C697:C1696,"Not Found")</f>
        <v>Male</v>
      </c>
      <c r="I697" s="100" t="str">
        <f>_xlfn.XLOOKUP(A697,'Patient Health Records'!A697:A1696,'Patient Health Records'!B697:B1696,"Not Found")</f>
        <v>B+</v>
      </c>
      <c r="J697" s="100" t="b">
        <f>_xlfn.XLOOKUP(A697,'Patient Health Records'!A697:A1696,'Patient Health Records'!H697:H1696,"Not Found")</f>
        <v>1</v>
      </c>
      <c r="K697" s="100" t="b">
        <f>_xlfn.XLOOKUP(A697,'Patient Health Records'!A697:A1696,'Patient Health Records'!J697:J1696,"Not Found")</f>
        <v>1</v>
      </c>
      <c r="L697" s="100" t="b">
        <f>_xlfn.XLOOKUP(A697,'Billing Details'!A:A,'Billing Details'!K:K,"Not Found")</f>
        <v>1</v>
      </c>
      <c r="M697" s="100" t="str">
        <f>_xlfn.XLOOKUP(A697,'Patient Education'!A:A,'Patient Education'!B:B,"Not Found")</f>
        <v>School</v>
      </c>
      <c r="N697" s="100" t="str">
        <f>_xlfn.XLOOKUP(A697,'Patient Education'!A:A,'Patient Education'!C:C,"None")</f>
        <v>Clerical Staff</v>
      </c>
      <c r="O697" s="100">
        <f>_xlfn.XLOOKUP(A697,'Patient Demographics'!A:A,'Patient Demographics'!I:I,"Not Found")</f>
        <v>7</v>
      </c>
      <c r="P697" s="100" t="str" cm="1">
        <f t="array" ref="P697">_xlfn.IFS(
 O697 &lt;= 2, "Very Low",
 O697 &lt;= 5, "Low",
 O697 &lt;= 10, "Lower-Middle",
 O697 &lt;= 25, "Middle",
 O697 &lt;= 50, "Upper-Middle",
 O697 &lt;= 100, "High",
 O697 &lt;= 200, "Very High",
 O697 &lt;= 400, "Ultra High"
)</f>
        <v>Lower-Middle</v>
      </c>
      <c r="Q697" s="33">
        <f>_xlfn.XLOOKUP(A697,'Patient Health Records'!A:A,'Patient Health Records'!E:E,"Not Found")</f>
        <v>29.480968858131494</v>
      </c>
      <c r="R697" s="100" t="b">
        <f>_xlfn.XLOOKUP(A697,'Patient Health Records'!A697:A1696,'Patient Health Records'!T697:T1696,"Not Found")</f>
        <v>1</v>
      </c>
      <c r="S697" s="100" t="b" cm="1">
        <f t="array" ref="S697">_xlfn.SWITCH(R697, "Yes", TRUE, "No", FALSE, R697)</f>
        <v>1</v>
      </c>
      <c r="T697" s="100" t="str">
        <f>_xlfn.XLOOKUP(A697,'Patient Health Records'!A:A,'Patient Health Records'!V:V,"Not Found")</f>
        <v>Heart Attack</v>
      </c>
      <c r="U697" s="100" t="str">
        <f>_xlfn.XLOOKUP(A697,'Patient Health Records'!A:A,'Patient Health Records'!X:X,"Not Found")</f>
        <v>Ongoing Treatment</v>
      </c>
      <c r="V697" s="100" t="b">
        <f>_xlfn.XLOOKUP(A697,'Billing Details'!A:A,'Billing Details'!K:K,"Not Found")</f>
        <v>1</v>
      </c>
      <c r="W697" s="100" t="str">
        <f>_xlfn.XLOOKUP(A697,'Billing Details'!A:A,'Billing Details'!J:J,"Not Found")</f>
        <v>Medicare</v>
      </c>
      <c r="X697" s="100" t="b">
        <f>_xlfn.XLOOKUP(A697,'Patient Health Records'!A:A,'Patient Health Records'!P:P,"Not Found")</f>
        <v>1</v>
      </c>
      <c r="Y697" s="100" t="b" cm="1">
        <f t="array" ref="Y697">_xlfn.SWITCH(X697, "Yes", TRUE, "No", FALSE, X697)</f>
        <v>1</v>
      </c>
      <c r="Z697" s="100" t="b">
        <f>_xlfn.XLOOKUP(A697,'Patient Health Records'!A:A,'Patient Health Records'!T:T,"Not Found")</f>
        <v>1</v>
      </c>
      <c r="AA697" s="100" t="b" cm="1">
        <f t="array" ref="AA697">_xlfn.SWITCH(Z697, "Yes", TRUE, "No", FALSE, Z697)</f>
        <v>1</v>
      </c>
      <c r="AB697" s="100" t="b">
        <f>_xlfn.XLOOKUP(A697,'Patient Health Records'!A:A,'Patient Health Records'!K:K,"Not Found")</f>
        <v>1</v>
      </c>
      <c r="AC697" s="100" t="b" cm="1">
        <f t="array" ref="AC697">_xlfn.SWITCH(AB697, "Yes", TRUE, "No", FALSE, AB697)</f>
        <v>1</v>
      </c>
    </row>
    <row r="698" spans="1:29">
      <c r="A698" s="2" t="s">
        <v>1094</v>
      </c>
      <c r="B698" s="100" t="str">
        <f>_xlfn.XLOOKUP(A698,'Patient Demographics'!A698:A1697,'Patient Demographics'!H698:H1697,"Not Found")</f>
        <v>Adult</v>
      </c>
      <c r="C698" s="100" t="str">
        <f>_xlfn.XLOOKUP(A698,'Patient Demographics'!A698:A1697,'Patient Demographics'!L698:L1697,"Not Found")</f>
        <v>North</v>
      </c>
      <c r="D698" s="100" t="str">
        <f>_xlfn.XLOOKUP(A698,'Patient Demographics'!A:A,'Patient Demographics'!J:J,"Not Found")</f>
        <v>Uttar Pradesh</v>
      </c>
      <c r="E698" s="100">
        <f>_xlfn.XLOOKUP(A698,'Billing Details'!A698:A1697,'Billing Details'!E698:E1697,"Not Found")</f>
        <v>24000</v>
      </c>
      <c r="F698" s="100">
        <f>_xlfn.XLOOKUP(A698,'Billing Details'!A698:A1697,'Billing Details'!M698:M1697,"Not Found")</f>
        <v>19459.29</v>
      </c>
      <c r="G698" s="100">
        <f>_xlfn.XLOOKUP(A698,'Patient Health Records'!A698:A1697,'Patient Health Records'!G698:G1697,"Not Found")</f>
        <v>84.2</v>
      </c>
      <c r="H698" s="17" t="str">
        <f>_xlfn.XLOOKUP(A698,'Patient Demographics'!A698:A1697,'Patient Demographics'!C698:C1697,"Not Found")</f>
        <v>Female</v>
      </c>
      <c r="I698" s="100" t="str">
        <f>_xlfn.XLOOKUP(A698,'Patient Health Records'!A698:A1697,'Patient Health Records'!B698:B1697,"Not Found")</f>
        <v>A+</v>
      </c>
      <c r="J698" s="100" t="b">
        <f>_xlfn.XLOOKUP(A698,'Patient Health Records'!A698:A1697,'Patient Health Records'!H698:H1697,"Not Found")</f>
        <v>0</v>
      </c>
      <c r="K698" s="100" t="b">
        <f>_xlfn.XLOOKUP(A698,'Patient Health Records'!A698:A1697,'Patient Health Records'!J698:J1697,"Not Found")</f>
        <v>1</v>
      </c>
      <c r="L698" s="100" t="b">
        <f>_xlfn.XLOOKUP(A698,'Billing Details'!A:A,'Billing Details'!K:K,"Not Found")</f>
        <v>1</v>
      </c>
      <c r="M698" s="100" t="str">
        <f>_xlfn.XLOOKUP(A698,'Patient Education'!A:A,'Patient Education'!B:B,"Not Found")</f>
        <v>School</v>
      </c>
      <c r="N698" s="100" t="str">
        <f>_xlfn.XLOOKUP(A698,'Patient Education'!A:A,'Patient Education'!C:C,"None")</f>
        <v>Clerical Staff</v>
      </c>
      <c r="O698" s="100">
        <f>_xlfn.XLOOKUP(A698,'Patient Demographics'!A:A,'Patient Demographics'!I:I,"Not Found")</f>
        <v>2</v>
      </c>
      <c r="P698" s="100" t="str" cm="1">
        <f t="array" ref="P698">_xlfn.IFS(
 O698 &lt;= 2, "Very Low",
 O698 &lt;= 5, "Low",
 O698 &lt;= 10, "Lower-Middle",
 O698 &lt;= 25, "Middle",
 O698 &lt;= 50, "Upper-Middle",
 O698 &lt;= 100, "High",
 O698 &lt;= 200, "Very High",
 O698 &lt;= 400, "Ultra High"
)</f>
        <v>Very Low</v>
      </c>
      <c r="Q698" s="33">
        <f>_xlfn.XLOOKUP(A698,'Patient Health Records'!A:A,'Patient Health Records'!E:E,"Not Found")</f>
        <v>31.305770374776923</v>
      </c>
      <c r="R698" s="100" t="b">
        <f>_xlfn.XLOOKUP(A698,'Patient Health Records'!A698:A1697,'Patient Health Records'!T698:T1697,"Not Found")</f>
        <v>1</v>
      </c>
      <c r="S698" s="100" t="b" cm="1">
        <f t="array" ref="S698">_xlfn.SWITCH(R698, "Yes", TRUE, "No", FALSE, R698)</f>
        <v>1</v>
      </c>
      <c r="T698" s="100" t="str">
        <f>_xlfn.XLOOKUP(A698,'Patient Health Records'!A:A,'Patient Health Records'!V:V,"Not Found")</f>
        <v>Hypertension</v>
      </c>
      <c r="U698" s="100" t="str">
        <f>_xlfn.XLOOKUP(A698,'Patient Health Records'!A:A,'Patient Health Records'!X:X,"Not Found")</f>
        <v>Critical</v>
      </c>
      <c r="V698" s="100" t="b">
        <f>_xlfn.XLOOKUP(A698,'Billing Details'!A:A,'Billing Details'!K:K,"Not Found")</f>
        <v>1</v>
      </c>
      <c r="W698" s="100" t="str">
        <f>_xlfn.XLOOKUP(A698,'Billing Details'!A:A,'Billing Details'!J:J,"Not Found")</f>
        <v>Blue Cross</v>
      </c>
      <c r="X698" s="100" t="b">
        <f>_xlfn.XLOOKUP(A698,'Patient Health Records'!A:A,'Patient Health Records'!P:P,"Not Found")</f>
        <v>0</v>
      </c>
      <c r="Y698" s="100" t="b" cm="1">
        <f t="array" ref="Y698">_xlfn.SWITCH(X698, "Yes", TRUE, "No", FALSE, X698)</f>
        <v>0</v>
      </c>
      <c r="Z698" s="100" t="b">
        <f>_xlfn.XLOOKUP(A698,'Patient Health Records'!A:A,'Patient Health Records'!T:T,"Not Found")</f>
        <v>1</v>
      </c>
      <c r="AA698" s="100" t="b" cm="1">
        <f t="array" ref="AA698">_xlfn.SWITCH(Z698, "Yes", TRUE, "No", FALSE, Z698)</f>
        <v>1</v>
      </c>
      <c r="AB698" s="100" t="b">
        <f>_xlfn.XLOOKUP(A698,'Patient Health Records'!A:A,'Patient Health Records'!K:K,"Not Found")</f>
        <v>0</v>
      </c>
      <c r="AC698" s="100" t="b" cm="1">
        <f t="array" ref="AC698">_xlfn.SWITCH(AB698, "Yes", TRUE, "No", FALSE, AB698)</f>
        <v>0</v>
      </c>
    </row>
    <row r="699" spans="1:29">
      <c r="A699" s="2" t="s">
        <v>1095</v>
      </c>
      <c r="B699" s="100" t="str">
        <f>_xlfn.XLOOKUP(A699,'Patient Demographics'!A699:A1698,'Patient Demographics'!H699:H1698,"Not Found")</f>
        <v>Adult</v>
      </c>
      <c r="C699" s="100" t="str">
        <f>_xlfn.XLOOKUP(A699,'Patient Demographics'!A699:A1698,'Patient Demographics'!L699:L1698,"Not Found")</f>
        <v>North</v>
      </c>
      <c r="D699" s="100" t="str">
        <f>_xlfn.XLOOKUP(A699,'Patient Demographics'!A:A,'Patient Demographics'!J:J,"Not Found")</f>
        <v>Punjab</v>
      </c>
      <c r="E699" s="100">
        <f>_xlfn.XLOOKUP(A699,'Billing Details'!A699:A1698,'Billing Details'!E699:E1698,"Not Found")</f>
        <v>48000</v>
      </c>
      <c r="F699" s="100">
        <f>_xlfn.XLOOKUP(A699,'Billing Details'!A699:A1698,'Billing Details'!M699:M1698,"Not Found")</f>
        <v>28136.92</v>
      </c>
      <c r="G699" s="100">
        <f>_xlfn.XLOOKUP(A699,'Patient Health Records'!A699:A1698,'Patient Health Records'!G699:G1698,"Not Found")</f>
        <v>60.6</v>
      </c>
      <c r="H699" s="17" t="str">
        <f>_xlfn.XLOOKUP(A699,'Patient Demographics'!A699:A1698,'Patient Demographics'!C699:C1698,"Not Found")</f>
        <v>Male</v>
      </c>
      <c r="I699" s="100" t="str">
        <f>_xlfn.XLOOKUP(A699,'Patient Health Records'!A699:A1698,'Patient Health Records'!B699:B1698,"Not Found")</f>
        <v>A+</v>
      </c>
      <c r="J699" s="100" t="b">
        <f>_xlfn.XLOOKUP(A699,'Patient Health Records'!A699:A1698,'Patient Health Records'!H699:H1698,"Not Found")</f>
        <v>1</v>
      </c>
      <c r="K699" s="100" t="b">
        <f>_xlfn.XLOOKUP(A699,'Patient Health Records'!A699:A1698,'Patient Health Records'!J699:J1698,"Not Found")</f>
        <v>0</v>
      </c>
      <c r="L699" s="100" t="b">
        <f>_xlfn.XLOOKUP(A699,'Billing Details'!A:A,'Billing Details'!K:K,"Not Found")</f>
        <v>1</v>
      </c>
      <c r="M699" s="100" t="str">
        <f>_xlfn.XLOOKUP(A699,'Patient Education'!A:A,'Patient Education'!B:B,"Not Found")</f>
        <v>Master's Degree</v>
      </c>
      <c r="N699" s="100" t="str">
        <f>_xlfn.XLOOKUP(A699,'Patient Education'!A:A,'Patient Education'!C:C,"None")</f>
        <v>Senior Executive</v>
      </c>
      <c r="O699" s="100">
        <f>_xlfn.XLOOKUP(A699,'Patient Demographics'!A:A,'Patient Demographics'!I:I,"Not Found")</f>
        <v>5</v>
      </c>
      <c r="P699" s="100" t="str" cm="1">
        <f t="array" ref="P699">_xlfn.IFS(
 O699 &lt;= 2, "Very Low",
 O699 &lt;= 5, "Low",
 O699 &lt;= 10, "Lower-Middle",
 O699 &lt;= 25, "Middle",
 O699 &lt;= 50, "Upper-Middle",
 O699 &lt;= 100, "High",
 O699 &lt;= 200, "Very High",
 O699 &lt;= 400, "Ultra High"
)</f>
        <v>Low</v>
      </c>
      <c r="Q699" s="33">
        <f>_xlfn.XLOOKUP(A699,'Patient Health Records'!A:A,'Patient Health Records'!E:E,"Not Found")</f>
        <v>20.247920077516788</v>
      </c>
      <c r="R699" s="100" t="b">
        <f>_xlfn.XLOOKUP(A699,'Patient Health Records'!A699:A1698,'Patient Health Records'!T699:T1698,"Not Found")</f>
        <v>0</v>
      </c>
      <c r="S699" s="100" t="b" cm="1">
        <f t="array" ref="S699">_xlfn.SWITCH(R699, "Yes", TRUE, "No", FALSE, R699)</f>
        <v>0</v>
      </c>
      <c r="T699" s="100" t="str">
        <f>_xlfn.XLOOKUP(A699,'Patient Health Records'!A:A,'Patient Health Records'!V:V,"Not Found")</f>
        <v>Fractured Leg</v>
      </c>
      <c r="U699" s="100" t="str">
        <f>_xlfn.XLOOKUP(A699,'Patient Health Records'!A:A,'Patient Health Records'!X:X,"Not Found")</f>
        <v>Recovered</v>
      </c>
      <c r="V699" s="100" t="b">
        <f>_xlfn.XLOOKUP(A699,'Billing Details'!A:A,'Billing Details'!K:K,"Not Found")</f>
        <v>1</v>
      </c>
      <c r="W699" s="100" t="str">
        <f>_xlfn.XLOOKUP(A699,'Billing Details'!A:A,'Billing Details'!J:J,"Not Found")</f>
        <v>Medicare</v>
      </c>
      <c r="X699" s="100" t="b">
        <f>_xlfn.XLOOKUP(A699,'Patient Health Records'!A:A,'Patient Health Records'!P:P,"Not Found")</f>
        <v>0</v>
      </c>
      <c r="Y699" s="100" t="b" cm="1">
        <f t="array" ref="Y699">_xlfn.SWITCH(X699, "Yes", TRUE, "No", FALSE, X699)</f>
        <v>0</v>
      </c>
      <c r="Z699" s="100" t="b">
        <f>_xlfn.XLOOKUP(A699,'Patient Health Records'!A:A,'Patient Health Records'!T:T,"Not Found")</f>
        <v>0</v>
      </c>
      <c r="AA699" s="100" t="b" cm="1">
        <f t="array" ref="AA699">_xlfn.SWITCH(Z699, "Yes", TRUE, "No", FALSE, Z699)</f>
        <v>0</v>
      </c>
      <c r="AB699" s="100" t="b">
        <f>_xlfn.XLOOKUP(A699,'Patient Health Records'!A:A,'Patient Health Records'!K:K,"Not Found")</f>
        <v>0</v>
      </c>
      <c r="AC699" s="100" t="b" cm="1">
        <f t="array" ref="AC699">_xlfn.SWITCH(AB699, "Yes", TRUE, "No", FALSE, AB699)</f>
        <v>0</v>
      </c>
    </row>
    <row r="700" spans="1:29">
      <c r="A700" s="2" t="s">
        <v>1096</v>
      </c>
      <c r="B700" s="100" t="str">
        <f>_xlfn.XLOOKUP(A700,'Patient Demographics'!A700:A1699,'Patient Demographics'!H700:H1699,"Not Found")</f>
        <v>Adult</v>
      </c>
      <c r="C700" s="100" t="str">
        <f>_xlfn.XLOOKUP(A700,'Patient Demographics'!A700:A1699,'Patient Demographics'!L700:L1699,"Not Found")</f>
        <v>South</v>
      </c>
      <c r="D700" s="100" t="str">
        <f>_xlfn.XLOOKUP(A700,'Patient Demographics'!A:A,'Patient Demographics'!J:J,"Not Found")</f>
        <v>Kerala</v>
      </c>
      <c r="E700" s="100">
        <f>_xlfn.XLOOKUP(A700,'Billing Details'!A700:A1699,'Billing Details'!E700:E1699,"Not Found")</f>
        <v>90000</v>
      </c>
      <c r="F700" s="100">
        <f>_xlfn.XLOOKUP(A700,'Billing Details'!A700:A1699,'Billing Details'!M700:M1699,"Not Found")</f>
        <v>66656.2</v>
      </c>
      <c r="G700" s="100">
        <f>_xlfn.XLOOKUP(A700,'Patient Health Records'!A700:A1699,'Patient Health Records'!G700:G1699,"Not Found")</f>
        <v>93.6</v>
      </c>
      <c r="H700" s="17" t="str">
        <f>_xlfn.XLOOKUP(A700,'Patient Demographics'!A700:A1699,'Patient Demographics'!C700:C1699,"Not Found")</f>
        <v>Male</v>
      </c>
      <c r="I700" s="100" t="str">
        <f>_xlfn.XLOOKUP(A700,'Patient Health Records'!A700:A1699,'Patient Health Records'!B700:B1699,"Not Found")</f>
        <v>O+</v>
      </c>
      <c r="J700" s="100" t="b">
        <f>_xlfn.XLOOKUP(A700,'Patient Health Records'!A700:A1699,'Patient Health Records'!H700:H1699,"Not Found")</f>
        <v>0</v>
      </c>
      <c r="K700" s="100" t="b">
        <f>_xlfn.XLOOKUP(A700,'Patient Health Records'!A700:A1699,'Patient Health Records'!J700:J1699,"Not Found")</f>
        <v>0</v>
      </c>
      <c r="L700" s="100" t="b">
        <f>_xlfn.XLOOKUP(A700,'Billing Details'!A:A,'Billing Details'!K:K,"Not Found")</f>
        <v>1</v>
      </c>
      <c r="M700" s="100" t="str">
        <f>_xlfn.XLOOKUP(A700,'Patient Education'!A:A,'Patient Education'!B:B,"Not Found")</f>
        <v>PhD</v>
      </c>
      <c r="N700" s="100" t="str">
        <f>_xlfn.XLOOKUP(A700,'Patient Education'!A:A,'Patient Education'!C:C,"None")</f>
        <v>Professor</v>
      </c>
      <c r="O700" s="100">
        <f>_xlfn.XLOOKUP(A700,'Patient Demographics'!A:A,'Patient Demographics'!I:I,"Not Found")</f>
        <v>15</v>
      </c>
      <c r="P700" s="100" t="str" cm="1">
        <f t="array" ref="P700">_xlfn.IFS(
 O700 &lt;= 2, "Very Low",
 O700 &lt;= 5, "Low",
 O700 &lt;= 10, "Lower-Middle",
 O700 &lt;= 25, "Middle",
 O700 &lt;= 50, "Upper-Middle",
 O700 &lt;= 100, "High",
 O700 &lt;= 200, "Very High",
 O700 &lt;= 400, "Ultra High"
)</f>
        <v>Middle</v>
      </c>
      <c r="Q700" s="33">
        <f>_xlfn.XLOOKUP(A700,'Patient Health Records'!A:A,'Patient Health Records'!E:E,"Not Found")</f>
        <v>29.212571392902841</v>
      </c>
      <c r="R700" s="100" t="b">
        <f>_xlfn.XLOOKUP(A700,'Patient Health Records'!A700:A1699,'Patient Health Records'!T700:T1699,"Not Found")</f>
        <v>1</v>
      </c>
      <c r="S700" s="100" t="b" cm="1">
        <f t="array" ref="S700">_xlfn.SWITCH(R700, "Yes", TRUE, "No", FALSE, R700)</f>
        <v>1</v>
      </c>
      <c r="T700" s="100" t="str">
        <f>_xlfn.XLOOKUP(A700,'Patient Health Records'!A:A,'Patient Health Records'!V:V,"Not Found")</f>
        <v>Cancer</v>
      </c>
      <c r="U700" s="100" t="str">
        <f>_xlfn.XLOOKUP(A700,'Patient Health Records'!A:A,'Patient Health Records'!X:X,"Not Found")</f>
        <v>Recovered</v>
      </c>
      <c r="V700" s="100" t="b">
        <f>_xlfn.XLOOKUP(A700,'Billing Details'!A:A,'Billing Details'!K:K,"Not Found")</f>
        <v>1</v>
      </c>
      <c r="W700" s="100" t="str">
        <f>_xlfn.XLOOKUP(A700,'Billing Details'!A:A,'Billing Details'!J:J,"Not Found")</f>
        <v>Cigna</v>
      </c>
      <c r="X700" s="100" t="b">
        <f>_xlfn.XLOOKUP(A700,'Patient Health Records'!A:A,'Patient Health Records'!P:P,"Not Found")</f>
        <v>0</v>
      </c>
      <c r="Y700" s="100" t="b" cm="1">
        <f t="array" ref="Y700">_xlfn.SWITCH(X700, "Yes", TRUE, "No", FALSE, X700)</f>
        <v>0</v>
      </c>
      <c r="Z700" s="100" t="b">
        <f>_xlfn.XLOOKUP(A700,'Patient Health Records'!A:A,'Patient Health Records'!T:T,"Not Found")</f>
        <v>1</v>
      </c>
      <c r="AA700" s="100" t="b" cm="1">
        <f t="array" ref="AA700">_xlfn.SWITCH(Z700, "Yes", TRUE, "No", FALSE, Z700)</f>
        <v>1</v>
      </c>
      <c r="AB700" s="100" t="b">
        <f>_xlfn.XLOOKUP(A700,'Patient Health Records'!A:A,'Patient Health Records'!K:K,"Not Found")</f>
        <v>0</v>
      </c>
      <c r="AC700" s="100" t="b" cm="1">
        <f t="array" ref="AC700">_xlfn.SWITCH(AB700, "Yes", TRUE, "No", FALSE, AB700)</f>
        <v>0</v>
      </c>
    </row>
    <row r="701" spans="1:29">
      <c r="A701" s="2" t="s">
        <v>1097</v>
      </c>
      <c r="B701" s="100" t="str">
        <f>_xlfn.XLOOKUP(A701,'Patient Demographics'!A701:A1700,'Patient Demographics'!H701:H1700,"Not Found")</f>
        <v>Adult</v>
      </c>
      <c r="C701" s="100" t="str">
        <f>_xlfn.XLOOKUP(A701,'Patient Demographics'!A701:A1700,'Patient Demographics'!L701:L1700,"Not Found")</f>
        <v>South</v>
      </c>
      <c r="D701" s="100" t="str">
        <f>_xlfn.XLOOKUP(A701,'Patient Demographics'!A:A,'Patient Demographics'!J:J,"Not Found")</f>
        <v>Kerala</v>
      </c>
      <c r="E701" s="100">
        <f>_xlfn.XLOOKUP(A701,'Billing Details'!A701:A1700,'Billing Details'!E701:E1700,"Not Found")</f>
        <v>18000</v>
      </c>
      <c r="F701" s="100">
        <f>_xlfn.XLOOKUP(A701,'Billing Details'!A701:A1700,'Billing Details'!M701:M1700,"Not Found")</f>
        <v>0</v>
      </c>
      <c r="G701" s="100">
        <f>_xlfn.XLOOKUP(A701,'Patient Health Records'!A701:A1700,'Patient Health Records'!G701:G1700,"Not Found")</f>
        <v>92.1</v>
      </c>
      <c r="H701" s="17" t="str">
        <f>_xlfn.XLOOKUP(A701,'Patient Demographics'!A701:A1700,'Patient Demographics'!C701:C1700,"Not Found")</f>
        <v>Male</v>
      </c>
      <c r="I701" s="100" t="str">
        <f>_xlfn.XLOOKUP(A701,'Patient Health Records'!A701:A1700,'Patient Health Records'!B701:B1700,"Not Found")</f>
        <v>O+</v>
      </c>
      <c r="J701" s="100" t="b">
        <f>_xlfn.XLOOKUP(A701,'Patient Health Records'!A701:A1700,'Patient Health Records'!H701:H1700,"Not Found")</f>
        <v>0</v>
      </c>
      <c r="K701" s="100" t="b">
        <f>_xlfn.XLOOKUP(A701,'Patient Health Records'!A701:A1700,'Patient Health Records'!J701:J1700,"Not Found")</f>
        <v>0</v>
      </c>
      <c r="L701" s="100" t="b">
        <f>_xlfn.XLOOKUP(A701,'Billing Details'!A:A,'Billing Details'!K:K,"Not Found")</f>
        <v>0</v>
      </c>
      <c r="M701" s="100" t="str">
        <f>_xlfn.XLOOKUP(A701,'Patient Education'!A:A,'Patient Education'!B:B,"Not Found")</f>
        <v>Bachelor's Degree</v>
      </c>
      <c r="N701" s="100" t="str">
        <f>_xlfn.XLOOKUP(A701,'Patient Education'!A:A,'Patient Education'!C:C,"None")</f>
        <v>Junior Executive</v>
      </c>
      <c r="O701" s="100">
        <f>_xlfn.XLOOKUP(A701,'Patient Demographics'!A:A,'Patient Demographics'!I:I,"Not Found")</f>
        <v>12</v>
      </c>
      <c r="P701" s="100" t="str" cm="1">
        <f t="array" ref="P701">_xlfn.IFS(
 O701 &lt;= 2, "Very Low",
 O701 &lt;= 5, "Low",
 O701 &lt;= 10, "Lower-Middle",
 O701 &lt;= 25, "Middle",
 O701 &lt;= 50, "Upper-Middle",
 O701 &lt;= 100, "High",
 O701 &lt;= 200, "Very High",
 O701 &lt;= 400, "Ultra High"
)</f>
        <v>Middle</v>
      </c>
      <c r="Q701" s="33">
        <f>_xlfn.XLOOKUP(A701,'Patient Health Records'!A:A,'Patient Health Records'!E:E,"Not Found")</f>
        <v>33.422848018580346</v>
      </c>
      <c r="R701" s="100" t="b">
        <f>_xlfn.XLOOKUP(A701,'Patient Health Records'!A701:A1700,'Patient Health Records'!T701:T1700,"Not Found")</f>
        <v>1</v>
      </c>
      <c r="S701" s="100" t="b" cm="1">
        <f t="array" ref="S701">_xlfn.SWITCH(R701, "Yes", TRUE, "No", FALSE, R701)</f>
        <v>1</v>
      </c>
      <c r="T701" s="100" t="str">
        <f>_xlfn.XLOOKUP(A701,'Patient Health Records'!A:A,'Patient Health Records'!V:V,"Not Found")</f>
        <v>Diabetes</v>
      </c>
      <c r="U701" s="100" t="str">
        <f>_xlfn.XLOOKUP(A701,'Patient Health Records'!A:A,'Patient Health Records'!X:X,"Not Found")</f>
        <v>Ongoing Treatment</v>
      </c>
      <c r="V701" s="100" t="b">
        <f>_xlfn.XLOOKUP(A701,'Billing Details'!A:A,'Billing Details'!K:K,"Not Found")</f>
        <v>0</v>
      </c>
      <c r="W701" s="100">
        <f>_xlfn.XLOOKUP(A701,'Billing Details'!A:A,'Billing Details'!J:J,"Not Found")</f>
        <v>0</v>
      </c>
      <c r="X701" s="100" t="b">
        <f>_xlfn.XLOOKUP(A701,'Patient Health Records'!A:A,'Patient Health Records'!P:P,"Not Found")</f>
        <v>1</v>
      </c>
      <c r="Y701" s="100" t="b" cm="1">
        <f t="array" ref="Y701">_xlfn.SWITCH(X701, "Yes", TRUE, "No", FALSE, X701)</f>
        <v>1</v>
      </c>
      <c r="Z701" s="100" t="b">
        <f>_xlfn.XLOOKUP(A701,'Patient Health Records'!A:A,'Patient Health Records'!T:T,"Not Found")</f>
        <v>1</v>
      </c>
      <c r="AA701" s="100" t="b" cm="1">
        <f t="array" ref="AA701">_xlfn.SWITCH(Z701, "Yes", TRUE, "No", FALSE, Z701)</f>
        <v>1</v>
      </c>
      <c r="AB701" s="100" t="b">
        <f>_xlfn.XLOOKUP(A701,'Patient Health Records'!A:A,'Patient Health Records'!K:K,"Not Found")</f>
        <v>1</v>
      </c>
      <c r="AC701" s="100" t="b" cm="1">
        <f t="array" ref="AC701">_xlfn.SWITCH(AB701, "Yes", TRUE, "No", FALSE, AB701)</f>
        <v>1</v>
      </c>
    </row>
    <row r="702" spans="1:29">
      <c r="A702" s="2" t="s">
        <v>1099</v>
      </c>
      <c r="B702" s="100" t="str">
        <f>_xlfn.XLOOKUP(A702,'Patient Demographics'!A702:A1701,'Patient Demographics'!H702:H1701,"Not Found")</f>
        <v>Middle-aged</v>
      </c>
      <c r="C702" s="100" t="str">
        <f>_xlfn.XLOOKUP(A702,'Patient Demographics'!A702:A1701,'Patient Demographics'!L702:L1701,"Not Found")</f>
        <v>South</v>
      </c>
      <c r="D702" s="100" t="str">
        <f>_xlfn.XLOOKUP(A702,'Patient Demographics'!A:A,'Patient Demographics'!J:J,"Not Found")</f>
        <v>Tamil Nadu</v>
      </c>
      <c r="E702" s="100">
        <f>_xlfn.XLOOKUP(A702,'Billing Details'!A702:A1701,'Billing Details'!E702:E1701,"Not Found")</f>
        <v>24000</v>
      </c>
      <c r="F702" s="100">
        <f>_xlfn.XLOOKUP(A702,'Billing Details'!A702:A1701,'Billing Details'!M702:M1701,"Not Found")</f>
        <v>14503.32</v>
      </c>
      <c r="G702" s="100">
        <f>_xlfn.XLOOKUP(A702,'Patient Health Records'!A702:A1701,'Patient Health Records'!G702:G1701,"Not Found")</f>
        <v>55.7</v>
      </c>
      <c r="H702" s="17" t="str">
        <f>_xlfn.XLOOKUP(A702,'Patient Demographics'!A702:A1701,'Patient Demographics'!C702:C1701,"Not Found")</f>
        <v>Female</v>
      </c>
      <c r="I702" s="100" t="str">
        <f>_xlfn.XLOOKUP(A702,'Patient Health Records'!A702:A1701,'Patient Health Records'!B702:B1701,"Not Found")</f>
        <v>O-</v>
      </c>
      <c r="J702" s="100" t="b">
        <f>_xlfn.XLOOKUP(A702,'Patient Health Records'!A702:A1701,'Patient Health Records'!H702:H1701,"Not Found")</f>
        <v>1</v>
      </c>
      <c r="K702" s="100" t="b">
        <f>_xlfn.XLOOKUP(A702,'Patient Health Records'!A702:A1701,'Patient Health Records'!J702:J1701,"Not Found")</f>
        <v>1</v>
      </c>
      <c r="L702" s="100" t="b">
        <f>_xlfn.XLOOKUP(A702,'Billing Details'!A:A,'Billing Details'!K:K,"Not Found")</f>
        <v>1</v>
      </c>
      <c r="M702" s="100" t="str">
        <f>_xlfn.XLOOKUP(A702,'Patient Education'!A:A,'Patient Education'!B:B,"Not Found")</f>
        <v>School</v>
      </c>
      <c r="N702" s="100" t="str">
        <f>_xlfn.XLOOKUP(A702,'Patient Education'!A:A,'Patient Education'!C:C,"None")</f>
        <v>Clerical Staff</v>
      </c>
      <c r="O702" s="100">
        <f>_xlfn.XLOOKUP(A702,'Patient Demographics'!A:A,'Patient Demographics'!I:I,"Not Found")</f>
        <v>40</v>
      </c>
      <c r="P702" s="100" t="str" cm="1">
        <f t="array" ref="P702">_xlfn.IFS(
 O702 &lt;= 2, "Very Low",
 O702 &lt;= 5, "Low",
 O702 &lt;= 10, "Lower-Middle",
 O702 &lt;= 25, "Middle",
 O702 &lt;= 50, "Upper-Middle",
 O702 &lt;= 100, "High",
 O702 &lt;= 200, "Very High",
 O702 &lt;= 400, "Ultra High"
)</f>
        <v>Upper-Middle</v>
      </c>
      <c r="Q702" s="33">
        <f>_xlfn.XLOOKUP(A702,'Patient Health Records'!A:A,'Patient Health Records'!E:E,"Not Found")</f>
        <v>21.223898795915254</v>
      </c>
      <c r="R702" s="100" t="b">
        <f>_xlfn.XLOOKUP(A702,'Patient Health Records'!A702:A1701,'Patient Health Records'!T702:T1701,"Not Found")</f>
        <v>0</v>
      </c>
      <c r="S702" s="100" t="b" cm="1">
        <f t="array" ref="S702">_xlfn.SWITCH(R702, "Yes", TRUE, "No", FALSE, R702)</f>
        <v>0</v>
      </c>
      <c r="T702" s="100" t="str">
        <f>_xlfn.XLOOKUP(A702,'Patient Health Records'!A:A,'Patient Health Records'!V:V,"Not Found")</f>
        <v>Kidney Stones</v>
      </c>
      <c r="U702" s="100" t="str">
        <f>_xlfn.XLOOKUP(A702,'Patient Health Records'!A:A,'Patient Health Records'!X:X,"Not Found")</f>
        <v>Critical</v>
      </c>
      <c r="V702" s="100" t="b">
        <f>_xlfn.XLOOKUP(A702,'Billing Details'!A:A,'Billing Details'!K:K,"Not Found")</f>
        <v>1</v>
      </c>
      <c r="W702" s="100" t="str">
        <f>_xlfn.XLOOKUP(A702,'Billing Details'!A:A,'Billing Details'!J:J,"Not Found")</f>
        <v>UnitedHealthcare</v>
      </c>
      <c r="X702" s="100" t="b">
        <f>_xlfn.XLOOKUP(A702,'Patient Health Records'!A:A,'Patient Health Records'!P:P,"Not Found")</f>
        <v>0</v>
      </c>
      <c r="Y702" s="100" t="b" cm="1">
        <f t="array" ref="Y702">_xlfn.SWITCH(X702, "Yes", TRUE, "No", FALSE, X702)</f>
        <v>0</v>
      </c>
      <c r="Z702" s="100" t="b">
        <f>_xlfn.XLOOKUP(A702,'Patient Health Records'!A:A,'Patient Health Records'!T:T,"Not Found")</f>
        <v>0</v>
      </c>
      <c r="AA702" s="100" t="b" cm="1">
        <f t="array" ref="AA702">_xlfn.SWITCH(Z702, "Yes", TRUE, "No", FALSE, Z702)</f>
        <v>0</v>
      </c>
      <c r="AB702" s="100" t="b">
        <f>_xlfn.XLOOKUP(A702,'Patient Health Records'!A:A,'Patient Health Records'!K:K,"Not Found")</f>
        <v>0</v>
      </c>
      <c r="AC702" s="100" t="b" cm="1">
        <f t="array" ref="AC702">_xlfn.SWITCH(AB702, "Yes", TRUE, "No", FALSE, AB702)</f>
        <v>0</v>
      </c>
    </row>
    <row r="703" spans="1:29">
      <c r="A703" s="2" t="s">
        <v>1101</v>
      </c>
      <c r="B703" s="100" t="str">
        <f>_xlfn.XLOOKUP(A703,'Patient Demographics'!A703:A1702,'Patient Demographics'!H703:H1702,"Not Found")</f>
        <v>Adult</v>
      </c>
      <c r="C703" s="100" t="str">
        <f>_xlfn.XLOOKUP(A703,'Patient Demographics'!A703:A1702,'Patient Demographics'!L703:L1702,"Not Found")</f>
        <v>South</v>
      </c>
      <c r="D703" s="100" t="str">
        <f>_xlfn.XLOOKUP(A703,'Patient Demographics'!A:A,'Patient Demographics'!J:J,"Not Found")</f>
        <v>Karnataka</v>
      </c>
      <c r="E703" s="100">
        <f>_xlfn.XLOOKUP(A703,'Billing Details'!A703:A1702,'Billing Details'!E703:E1702,"Not Found")</f>
        <v>12000</v>
      </c>
      <c r="F703" s="100">
        <f>_xlfn.XLOOKUP(A703,'Billing Details'!A703:A1702,'Billing Details'!M703:M1702,"Not Found")</f>
        <v>8919.66</v>
      </c>
      <c r="G703" s="100">
        <f>_xlfn.XLOOKUP(A703,'Patient Health Records'!A703:A1702,'Patient Health Records'!G703:G1702,"Not Found")</f>
        <v>82.2</v>
      </c>
      <c r="H703" s="17" t="str">
        <f>_xlfn.XLOOKUP(A703,'Patient Demographics'!A703:A1702,'Patient Demographics'!C703:C1702,"Not Found")</f>
        <v>Female</v>
      </c>
      <c r="I703" s="100" t="str">
        <f>_xlfn.XLOOKUP(A703,'Patient Health Records'!A703:A1702,'Patient Health Records'!B703:B1702,"Not Found")</f>
        <v>O-</v>
      </c>
      <c r="J703" s="100" t="b">
        <f>_xlfn.XLOOKUP(A703,'Patient Health Records'!A703:A1702,'Patient Health Records'!H703:H1702,"Not Found")</f>
        <v>1</v>
      </c>
      <c r="K703" s="100" t="b">
        <f>_xlfn.XLOOKUP(A703,'Patient Health Records'!A703:A1702,'Patient Health Records'!J703:J1702,"Not Found")</f>
        <v>0</v>
      </c>
      <c r="L703" s="100" t="b">
        <f>_xlfn.XLOOKUP(A703,'Billing Details'!A:A,'Billing Details'!K:K,"Not Found")</f>
        <v>1</v>
      </c>
      <c r="M703" s="100" t="str">
        <f>_xlfn.XLOOKUP(A703,'Patient Education'!A:A,'Patient Education'!B:B,"Not Found")</f>
        <v>Uneducated</v>
      </c>
      <c r="N703" s="100" t="str">
        <f>_xlfn.XLOOKUP(A703,'Patient Education'!A:A,'Patient Education'!C:C,"None")</f>
        <v>Unemployed</v>
      </c>
      <c r="O703" s="100">
        <f>_xlfn.XLOOKUP(A703,'Patient Demographics'!A:A,'Patient Demographics'!I:I,"Not Found")</f>
        <v>5</v>
      </c>
      <c r="P703" s="100" t="str" cm="1">
        <f t="array" ref="P703">_xlfn.IFS(
 O703 &lt;= 2, "Very Low",
 O703 &lt;= 5, "Low",
 O703 &lt;= 10, "Lower-Middle",
 O703 &lt;= 25, "Middle",
 O703 &lt;= 50, "Upper-Middle",
 O703 &lt;= 100, "High",
 O703 &lt;= 200, "Very High",
 O703 &lt;= 400, "Ultra High"
)</f>
        <v>Low</v>
      </c>
      <c r="Q703" s="33">
        <f>_xlfn.XLOOKUP(A703,'Patient Health Records'!A:A,'Patient Health Records'!E:E,"Not Found")</f>
        <v>30.938311566110883</v>
      </c>
      <c r="R703" s="100" t="b">
        <f>_xlfn.XLOOKUP(A703,'Patient Health Records'!A703:A1702,'Patient Health Records'!T703:T1702,"Not Found")</f>
        <v>1</v>
      </c>
      <c r="S703" s="100" t="b" cm="1">
        <f t="array" ref="S703">_xlfn.SWITCH(R703, "Yes", TRUE, "No", FALSE, R703)</f>
        <v>1</v>
      </c>
      <c r="T703" s="100" t="str">
        <f>_xlfn.XLOOKUP(A703,'Patient Health Records'!A:A,'Patient Health Records'!V:V,"Not Found")</f>
        <v>Stroke</v>
      </c>
      <c r="U703" s="100" t="str">
        <f>_xlfn.XLOOKUP(A703,'Patient Health Records'!A:A,'Patient Health Records'!X:X,"Not Found")</f>
        <v>Critical</v>
      </c>
      <c r="V703" s="100" t="b">
        <f>_xlfn.XLOOKUP(A703,'Billing Details'!A:A,'Billing Details'!K:K,"Not Found")</f>
        <v>1</v>
      </c>
      <c r="W703" s="100" t="str">
        <f>_xlfn.XLOOKUP(A703,'Billing Details'!A:A,'Billing Details'!J:J,"Not Found")</f>
        <v>UnitedHealthcare</v>
      </c>
      <c r="X703" s="100" t="b">
        <f>_xlfn.XLOOKUP(A703,'Patient Health Records'!A:A,'Patient Health Records'!P:P,"Not Found")</f>
        <v>1</v>
      </c>
      <c r="Y703" s="100" t="b" cm="1">
        <f t="array" ref="Y703">_xlfn.SWITCH(X703, "Yes", TRUE, "No", FALSE, X703)</f>
        <v>1</v>
      </c>
      <c r="Z703" s="100" t="b">
        <f>_xlfn.XLOOKUP(A703,'Patient Health Records'!A:A,'Patient Health Records'!T:T,"Not Found")</f>
        <v>1</v>
      </c>
      <c r="AA703" s="100" t="b" cm="1">
        <f t="array" ref="AA703">_xlfn.SWITCH(Z703, "Yes", TRUE, "No", FALSE, Z703)</f>
        <v>1</v>
      </c>
      <c r="AB703" s="100" t="b">
        <f>_xlfn.XLOOKUP(A703,'Patient Health Records'!A:A,'Patient Health Records'!K:K,"Not Found")</f>
        <v>1</v>
      </c>
      <c r="AC703" s="100" t="b" cm="1">
        <f t="array" ref="AC703">_xlfn.SWITCH(AB703, "Yes", TRUE, "No", FALSE, AB703)</f>
        <v>1</v>
      </c>
    </row>
    <row r="704" spans="1:29">
      <c r="A704" s="2" t="s">
        <v>1102</v>
      </c>
      <c r="B704" s="100" t="str">
        <f>_xlfn.XLOOKUP(A704,'Patient Demographics'!A704:A1703,'Patient Demographics'!H704:H1703,"Not Found")</f>
        <v>Senior</v>
      </c>
      <c r="C704" s="100" t="str">
        <f>_xlfn.XLOOKUP(A704,'Patient Demographics'!A704:A1703,'Patient Demographics'!L704:L1703,"Not Found")</f>
        <v>East</v>
      </c>
      <c r="D704" s="100" t="str">
        <f>_xlfn.XLOOKUP(A704,'Patient Demographics'!A:A,'Patient Demographics'!J:J,"Not Found")</f>
        <v>West Bengal</v>
      </c>
      <c r="E704" s="100">
        <f>_xlfn.XLOOKUP(A704,'Billing Details'!A704:A1703,'Billing Details'!E704:E1703,"Not Found")</f>
        <v>20000</v>
      </c>
      <c r="F704" s="100">
        <f>_xlfn.XLOOKUP(A704,'Billing Details'!A704:A1703,'Billing Details'!M704:M1703,"Not Found")</f>
        <v>13780.9</v>
      </c>
      <c r="G704" s="100">
        <f>_xlfn.XLOOKUP(A704,'Patient Health Records'!A704:A1703,'Patient Health Records'!G704:G1703,"Not Found")</f>
        <v>54.2</v>
      </c>
      <c r="H704" s="17" t="str">
        <f>_xlfn.XLOOKUP(A704,'Patient Demographics'!A704:A1703,'Patient Demographics'!C704:C1703,"Not Found")</f>
        <v>Female</v>
      </c>
      <c r="I704" s="100" t="str">
        <f>_xlfn.XLOOKUP(A704,'Patient Health Records'!A704:A1703,'Patient Health Records'!B704:B1703,"Not Found")</f>
        <v>B+</v>
      </c>
      <c r="J704" s="100" t="b">
        <f>_xlfn.XLOOKUP(A704,'Patient Health Records'!A704:A1703,'Patient Health Records'!H704:H1703,"Not Found")</f>
        <v>0</v>
      </c>
      <c r="K704" s="100" t="b">
        <f>_xlfn.XLOOKUP(A704,'Patient Health Records'!A704:A1703,'Patient Health Records'!J704:J1703,"Not Found")</f>
        <v>1</v>
      </c>
      <c r="L704" s="100" t="b">
        <f>_xlfn.XLOOKUP(A704,'Billing Details'!A:A,'Billing Details'!K:K,"Not Found")</f>
        <v>1</v>
      </c>
      <c r="M704" s="100" t="str">
        <f>_xlfn.XLOOKUP(A704,'Patient Education'!A:A,'Patient Education'!B:B,"Not Found")</f>
        <v>Master's Degree</v>
      </c>
      <c r="N704" s="100" t="str">
        <f>_xlfn.XLOOKUP(A704,'Patient Education'!A:A,'Patient Education'!C:C,"None")</f>
        <v>Manager</v>
      </c>
      <c r="O704" s="100">
        <f>_xlfn.XLOOKUP(A704,'Patient Demographics'!A:A,'Patient Demographics'!I:I,"Not Found")</f>
        <v>200</v>
      </c>
      <c r="P704" s="100" t="str" cm="1">
        <f t="array" ref="P704">_xlfn.IFS(
 O704 &lt;= 2, "Very Low",
 O704 &lt;= 5, "Low",
 O704 &lt;= 10, "Lower-Middle",
 O704 &lt;= 25, "Middle",
 O704 &lt;= 50, "Upper-Middle",
 O704 &lt;= 100, "High",
 O704 &lt;= 200, "Very High",
 O704 &lt;= 400, "Ultra High"
)</f>
        <v>Very High</v>
      </c>
      <c r="Q704" s="33">
        <f>_xlfn.XLOOKUP(A704,'Patient Health Records'!A:A,'Patient Health Records'!E:E,"Not Found")</f>
        <v>21.43902535500969</v>
      </c>
      <c r="R704" s="100" t="b">
        <f>_xlfn.XLOOKUP(A704,'Patient Health Records'!A704:A1703,'Patient Health Records'!T704:T1703,"Not Found")</f>
        <v>0</v>
      </c>
      <c r="S704" s="100" t="b" cm="1">
        <f t="array" ref="S704">_xlfn.SWITCH(R704, "Yes", TRUE, "No", FALSE, R704)</f>
        <v>0</v>
      </c>
      <c r="T704" s="100" t="str">
        <f>_xlfn.XLOOKUP(A704,'Patient Health Records'!A:A,'Patient Health Records'!V:V,"Not Found")</f>
        <v>Osteoarthritis</v>
      </c>
      <c r="U704" s="100" t="str">
        <f>_xlfn.XLOOKUP(A704,'Patient Health Records'!A:A,'Patient Health Records'!X:X,"Not Found")</f>
        <v>Ongoing Treatment</v>
      </c>
      <c r="V704" s="100" t="b">
        <f>_xlfn.XLOOKUP(A704,'Billing Details'!A:A,'Billing Details'!K:K,"Not Found")</f>
        <v>1</v>
      </c>
      <c r="W704" s="100" t="str">
        <f>_xlfn.XLOOKUP(A704,'Billing Details'!A:A,'Billing Details'!J:J,"Not Found")</f>
        <v>UnitedHealthcare</v>
      </c>
      <c r="X704" s="100" t="b">
        <f>_xlfn.XLOOKUP(A704,'Patient Health Records'!A:A,'Patient Health Records'!P:P,"Not Found")</f>
        <v>0</v>
      </c>
      <c r="Y704" s="100" t="b" cm="1">
        <f t="array" ref="Y704">_xlfn.SWITCH(X704, "Yes", TRUE, "No", FALSE, X704)</f>
        <v>0</v>
      </c>
      <c r="Z704" s="100" t="b">
        <f>_xlfn.XLOOKUP(A704,'Patient Health Records'!A:A,'Patient Health Records'!T:T,"Not Found")</f>
        <v>0</v>
      </c>
      <c r="AA704" s="100" t="b" cm="1">
        <f t="array" ref="AA704">_xlfn.SWITCH(Z704, "Yes", TRUE, "No", FALSE, Z704)</f>
        <v>0</v>
      </c>
      <c r="AB704" s="100" t="b">
        <f>_xlfn.XLOOKUP(A704,'Patient Health Records'!A:A,'Patient Health Records'!K:K,"Not Found")</f>
        <v>0</v>
      </c>
      <c r="AC704" s="100" t="b" cm="1">
        <f t="array" ref="AC704">_xlfn.SWITCH(AB704, "Yes", TRUE, "No", FALSE, AB704)</f>
        <v>0</v>
      </c>
    </row>
    <row r="705" spans="1:29">
      <c r="A705" s="2" t="s">
        <v>1104</v>
      </c>
      <c r="B705" s="100" t="str">
        <f>_xlfn.XLOOKUP(A705,'Patient Demographics'!A705:A1704,'Patient Demographics'!H705:H1704,"Not Found")</f>
        <v>Senior</v>
      </c>
      <c r="C705" s="100" t="str">
        <f>_xlfn.XLOOKUP(A705,'Patient Demographics'!A705:A1704,'Patient Demographics'!L705:L1704,"Not Found")</f>
        <v>North</v>
      </c>
      <c r="D705" s="100" t="str">
        <f>_xlfn.XLOOKUP(A705,'Patient Demographics'!A:A,'Patient Demographics'!J:J,"Not Found")</f>
        <v>Punjab</v>
      </c>
      <c r="E705" s="100">
        <f>_xlfn.XLOOKUP(A705,'Billing Details'!A705:A1704,'Billing Details'!E705:E1704,"Not Found")</f>
        <v>20000</v>
      </c>
      <c r="F705" s="100">
        <f>_xlfn.XLOOKUP(A705,'Billing Details'!A705:A1704,'Billing Details'!M705:M1704,"Not Found")</f>
        <v>12907.56</v>
      </c>
      <c r="G705" s="100">
        <f>_xlfn.XLOOKUP(A705,'Patient Health Records'!A705:A1704,'Patient Health Records'!G705:G1704,"Not Found")</f>
        <v>67</v>
      </c>
      <c r="H705" s="17" t="str">
        <f>_xlfn.XLOOKUP(A705,'Patient Demographics'!A705:A1704,'Patient Demographics'!C705:C1704,"Not Found")</f>
        <v>Female</v>
      </c>
      <c r="I705" s="100" t="str">
        <f>_xlfn.XLOOKUP(A705,'Patient Health Records'!A705:A1704,'Patient Health Records'!B705:B1704,"Not Found")</f>
        <v>AB+</v>
      </c>
      <c r="J705" s="100" t="b">
        <f>_xlfn.XLOOKUP(A705,'Patient Health Records'!A705:A1704,'Patient Health Records'!H705:H1704,"Not Found")</f>
        <v>0</v>
      </c>
      <c r="K705" s="100" t="b">
        <f>_xlfn.XLOOKUP(A705,'Patient Health Records'!A705:A1704,'Patient Health Records'!J705:J1704,"Not Found")</f>
        <v>0</v>
      </c>
      <c r="L705" s="100" t="b">
        <f>_xlfn.XLOOKUP(A705,'Billing Details'!A:A,'Billing Details'!K:K,"Not Found")</f>
        <v>1</v>
      </c>
      <c r="M705" s="100" t="str">
        <f>_xlfn.XLOOKUP(A705,'Patient Education'!A:A,'Patient Education'!B:B,"Not Found")</f>
        <v>PhD</v>
      </c>
      <c r="N705" s="100" t="str">
        <f>_xlfn.XLOOKUP(A705,'Patient Education'!A:A,'Patient Education'!C:C,"None")</f>
        <v>Consultant</v>
      </c>
      <c r="O705" s="100">
        <f>_xlfn.XLOOKUP(A705,'Patient Demographics'!A:A,'Patient Demographics'!I:I,"Not Found")</f>
        <v>5</v>
      </c>
      <c r="P705" s="100" t="str" cm="1">
        <f t="array" ref="P705">_xlfn.IFS(
 O705 &lt;= 2, "Very Low",
 O705 &lt;= 5, "Low",
 O705 &lt;= 10, "Lower-Middle",
 O705 &lt;= 25, "Middle",
 O705 &lt;= 50, "Upper-Middle",
 O705 &lt;= 100, "High",
 O705 &lt;= 200, "Very High",
 O705 &lt;= 400, "Ultra High"
)</f>
        <v>Low</v>
      </c>
      <c r="Q705" s="33">
        <f>_xlfn.XLOOKUP(A705,'Patient Health Records'!A:A,'Patient Health Records'!E:E,"Not Found")</f>
        <v>25.847768218818715</v>
      </c>
      <c r="R705" s="100" t="b">
        <f>_xlfn.XLOOKUP(A705,'Patient Health Records'!A705:A1704,'Patient Health Records'!T705:T1704,"Not Found")</f>
        <v>0</v>
      </c>
      <c r="S705" s="100" t="b" cm="1">
        <f t="array" ref="S705">_xlfn.SWITCH(R705, "Yes", TRUE, "No", FALSE, R705)</f>
        <v>0</v>
      </c>
      <c r="T705" s="100" t="str">
        <f>_xlfn.XLOOKUP(A705,'Patient Health Records'!A:A,'Patient Health Records'!V:V,"Not Found")</f>
        <v>Fractured Leg</v>
      </c>
      <c r="U705" s="100" t="str">
        <f>_xlfn.XLOOKUP(A705,'Patient Health Records'!A:A,'Patient Health Records'!X:X,"Not Found")</f>
        <v>Ongoing Treatment</v>
      </c>
      <c r="V705" s="100" t="b">
        <f>_xlfn.XLOOKUP(A705,'Billing Details'!A:A,'Billing Details'!K:K,"Not Found")</f>
        <v>1</v>
      </c>
      <c r="W705" s="100" t="str">
        <f>_xlfn.XLOOKUP(A705,'Billing Details'!A:A,'Billing Details'!J:J,"Not Found")</f>
        <v>UnitedHealthcare</v>
      </c>
      <c r="X705" s="100" t="b">
        <f>_xlfn.XLOOKUP(A705,'Patient Health Records'!A:A,'Patient Health Records'!P:P,"Not Found")</f>
        <v>0</v>
      </c>
      <c r="Y705" s="100" t="b" cm="1">
        <f t="array" ref="Y705">_xlfn.SWITCH(X705, "Yes", TRUE, "No", FALSE, X705)</f>
        <v>0</v>
      </c>
      <c r="Z705" s="100" t="b">
        <f>_xlfn.XLOOKUP(A705,'Patient Health Records'!A:A,'Patient Health Records'!T:T,"Not Found")</f>
        <v>0</v>
      </c>
      <c r="AA705" s="100" t="b" cm="1">
        <f t="array" ref="AA705">_xlfn.SWITCH(Z705, "Yes", TRUE, "No", FALSE, Z705)</f>
        <v>0</v>
      </c>
      <c r="AB705" s="100" t="b">
        <f>_xlfn.XLOOKUP(A705,'Patient Health Records'!A:A,'Patient Health Records'!K:K,"Not Found")</f>
        <v>0</v>
      </c>
      <c r="AC705" s="100" t="b" cm="1">
        <f t="array" ref="AC705">_xlfn.SWITCH(AB705, "Yes", TRUE, "No", FALSE, AB705)</f>
        <v>0</v>
      </c>
    </row>
    <row r="706" spans="1:29">
      <c r="A706" s="2" t="s">
        <v>1105</v>
      </c>
      <c r="B706" s="100" t="str">
        <f>_xlfn.XLOOKUP(A706,'Patient Demographics'!A706:A1705,'Patient Demographics'!H706:H1705,"Not Found")</f>
        <v>Senior</v>
      </c>
      <c r="C706" s="100" t="str">
        <f>_xlfn.XLOOKUP(A706,'Patient Demographics'!A706:A1705,'Patient Demographics'!L706:L1705,"Not Found")</f>
        <v>North</v>
      </c>
      <c r="D706" s="100" t="str">
        <f>_xlfn.XLOOKUP(A706,'Patient Demographics'!A:A,'Patient Demographics'!J:J,"Not Found")</f>
        <v>Uttar Pradesh</v>
      </c>
      <c r="E706" s="100">
        <f>_xlfn.XLOOKUP(A706,'Billing Details'!A706:A1705,'Billing Details'!E706:E1705,"Not Found")</f>
        <v>60000</v>
      </c>
      <c r="F706" s="100">
        <f>_xlfn.XLOOKUP(A706,'Billing Details'!A706:A1705,'Billing Details'!M706:M1705,"Not Found")</f>
        <v>35408.32</v>
      </c>
      <c r="G706" s="100">
        <f>_xlfn.XLOOKUP(A706,'Patient Health Records'!A706:A1705,'Patient Health Records'!G706:G1705,"Not Found")</f>
        <v>80</v>
      </c>
      <c r="H706" s="17" t="str">
        <f>_xlfn.XLOOKUP(A706,'Patient Demographics'!A706:A1705,'Patient Demographics'!C706:C1705,"Not Found")</f>
        <v>Male</v>
      </c>
      <c r="I706" s="100" t="str">
        <f>_xlfn.XLOOKUP(A706,'Patient Health Records'!A706:A1705,'Patient Health Records'!B706:B1705,"Not Found")</f>
        <v>AB-</v>
      </c>
      <c r="J706" s="100" t="b">
        <f>_xlfn.XLOOKUP(A706,'Patient Health Records'!A706:A1705,'Patient Health Records'!H706:H1705,"Not Found")</f>
        <v>0</v>
      </c>
      <c r="K706" s="100" t="b">
        <f>_xlfn.XLOOKUP(A706,'Patient Health Records'!A706:A1705,'Patient Health Records'!J706:J1705,"Not Found")</f>
        <v>0</v>
      </c>
      <c r="L706" s="100" t="b">
        <f>_xlfn.XLOOKUP(A706,'Billing Details'!A:A,'Billing Details'!K:K,"Not Found")</f>
        <v>1</v>
      </c>
      <c r="M706" s="100" t="str">
        <f>_xlfn.XLOOKUP(A706,'Patient Education'!A:A,'Patient Education'!B:B,"Not Found")</f>
        <v>Bachelor's Degree</v>
      </c>
      <c r="N706" s="100" t="str">
        <f>_xlfn.XLOOKUP(A706,'Patient Education'!A:A,'Patient Education'!C:C,"None")</f>
        <v>Junior Executive</v>
      </c>
      <c r="O706" s="100">
        <f>_xlfn.XLOOKUP(A706,'Patient Demographics'!A:A,'Patient Demographics'!I:I,"Not Found")</f>
        <v>1</v>
      </c>
      <c r="P706" s="100" t="str" cm="1">
        <f t="array" ref="P706">_xlfn.IFS(
 O706 &lt;= 2, "Very Low",
 O706 &lt;= 5, "Low",
 O706 &lt;= 10, "Lower-Middle",
 O706 &lt;= 25, "Middle",
 O706 &lt;= 50, "Upper-Middle",
 O706 &lt;= 100, "High",
 O706 &lt;= 200, "Very High",
 O706 &lt;= 400, "Ultra High"
)</f>
        <v>Very Low</v>
      </c>
      <c r="Q706" s="33">
        <f>_xlfn.XLOOKUP(A706,'Patient Health Records'!A:A,'Patient Health Records'!E:E,"Not Found")</f>
        <v>32.455677715120288</v>
      </c>
      <c r="R706" s="100" t="b">
        <f>_xlfn.XLOOKUP(A706,'Patient Health Records'!A706:A1705,'Patient Health Records'!T706:T1705,"Not Found")</f>
        <v>1</v>
      </c>
      <c r="S706" s="100" t="b" cm="1">
        <f t="array" ref="S706">_xlfn.SWITCH(R706, "Yes", TRUE, "No", FALSE, R706)</f>
        <v>1</v>
      </c>
      <c r="T706" s="100" t="str">
        <f>_xlfn.XLOOKUP(A706,'Patient Health Records'!A:A,'Patient Health Records'!V:V,"Not Found")</f>
        <v>Heart Attack</v>
      </c>
      <c r="U706" s="100" t="str">
        <f>_xlfn.XLOOKUP(A706,'Patient Health Records'!A:A,'Patient Health Records'!X:X,"Not Found")</f>
        <v>Recovered</v>
      </c>
      <c r="V706" s="100" t="b">
        <f>_xlfn.XLOOKUP(A706,'Billing Details'!A:A,'Billing Details'!K:K,"Not Found")</f>
        <v>1</v>
      </c>
      <c r="W706" s="100" t="str">
        <f>_xlfn.XLOOKUP(A706,'Billing Details'!A:A,'Billing Details'!J:J,"Not Found")</f>
        <v>UnitedHealthcare</v>
      </c>
      <c r="X706" s="100" t="b">
        <f>_xlfn.XLOOKUP(A706,'Patient Health Records'!A:A,'Patient Health Records'!P:P,"Not Found")</f>
        <v>1</v>
      </c>
      <c r="Y706" s="100" t="b" cm="1">
        <f t="array" ref="Y706">_xlfn.SWITCH(X706, "Yes", TRUE, "No", FALSE, X706)</f>
        <v>1</v>
      </c>
      <c r="Z706" s="100" t="b">
        <f>_xlfn.XLOOKUP(A706,'Patient Health Records'!A:A,'Patient Health Records'!T:T,"Not Found")</f>
        <v>1</v>
      </c>
      <c r="AA706" s="100" t="b" cm="1">
        <f t="array" ref="AA706">_xlfn.SWITCH(Z706, "Yes", TRUE, "No", FALSE, Z706)</f>
        <v>1</v>
      </c>
      <c r="AB706" s="100" t="b">
        <f>_xlfn.XLOOKUP(A706,'Patient Health Records'!A:A,'Patient Health Records'!K:K,"Not Found")</f>
        <v>0</v>
      </c>
      <c r="AC706" s="100" t="b" cm="1">
        <f t="array" ref="AC706">_xlfn.SWITCH(AB706, "Yes", TRUE, "No", FALSE, AB706)</f>
        <v>0</v>
      </c>
    </row>
    <row r="707" spans="1:29">
      <c r="A707" s="2" t="s">
        <v>1106</v>
      </c>
      <c r="B707" s="100" t="str">
        <f>_xlfn.XLOOKUP(A707,'Patient Demographics'!A707:A1706,'Patient Demographics'!H707:H1706,"Not Found")</f>
        <v>Middle-aged</v>
      </c>
      <c r="C707" s="100" t="str">
        <f>_xlfn.XLOOKUP(A707,'Patient Demographics'!A707:A1706,'Patient Demographics'!L707:L1706,"Not Found")</f>
        <v>West</v>
      </c>
      <c r="D707" s="100" t="str">
        <f>_xlfn.XLOOKUP(A707,'Patient Demographics'!A:A,'Patient Demographics'!J:J,"Not Found")</f>
        <v>Maharashtra</v>
      </c>
      <c r="E707" s="100">
        <f>_xlfn.XLOOKUP(A707,'Billing Details'!A707:A1706,'Billing Details'!E707:E1706,"Not Found")</f>
        <v>250000</v>
      </c>
      <c r="F707" s="100">
        <f>_xlfn.XLOOKUP(A707,'Billing Details'!A707:A1706,'Billing Details'!M707:M1706,"Not Found")</f>
        <v>126508.5</v>
      </c>
      <c r="G707" s="100">
        <f>_xlfn.XLOOKUP(A707,'Patient Health Records'!A707:A1706,'Patient Health Records'!G707:G1706,"Not Found")</f>
        <v>80.599999999999994</v>
      </c>
      <c r="H707" s="17" t="str">
        <f>_xlfn.XLOOKUP(A707,'Patient Demographics'!A707:A1706,'Patient Demographics'!C707:C1706,"Not Found")</f>
        <v>Male</v>
      </c>
      <c r="I707" s="100" t="str">
        <f>_xlfn.XLOOKUP(A707,'Patient Health Records'!A707:A1706,'Patient Health Records'!B707:B1706,"Not Found")</f>
        <v>O-</v>
      </c>
      <c r="J707" s="100" t="b">
        <f>_xlfn.XLOOKUP(A707,'Patient Health Records'!A707:A1706,'Patient Health Records'!H707:H1706,"Not Found")</f>
        <v>0</v>
      </c>
      <c r="K707" s="100" t="b">
        <f>_xlfn.XLOOKUP(A707,'Patient Health Records'!A707:A1706,'Patient Health Records'!J707:J1706,"Not Found")</f>
        <v>0</v>
      </c>
      <c r="L707" s="100" t="b">
        <f>_xlfn.XLOOKUP(A707,'Billing Details'!A:A,'Billing Details'!K:K,"Not Found")</f>
        <v>1</v>
      </c>
      <c r="M707" s="100" t="str">
        <f>_xlfn.XLOOKUP(A707,'Patient Education'!A:A,'Patient Education'!B:B,"Not Found")</f>
        <v>School</v>
      </c>
      <c r="N707" s="100" t="str">
        <f>_xlfn.XLOOKUP(A707,'Patient Education'!A:A,'Patient Education'!C:C,"None")</f>
        <v>Retail Worker</v>
      </c>
      <c r="O707" s="100">
        <f>_xlfn.XLOOKUP(A707,'Patient Demographics'!A:A,'Patient Demographics'!I:I,"Not Found")</f>
        <v>250</v>
      </c>
      <c r="P707" s="100" t="str" cm="1">
        <f t="array" ref="P707">_xlfn.IFS(
 O707 &lt;= 2, "Very Low",
 O707 &lt;= 5, "Low",
 O707 &lt;= 10, "Lower-Middle",
 O707 &lt;= 25, "Middle",
 O707 &lt;= 50, "Upper-Middle",
 O707 &lt;= 100, "High",
 O707 &lt;= 200, "Very High",
 O707 &lt;= 400, "Ultra High"
)</f>
        <v>Ultra High</v>
      </c>
      <c r="Q707" s="33">
        <f>_xlfn.XLOOKUP(A707,'Patient Health Records'!A:A,'Patient Health Records'!E:E,"Not Found")</f>
        <v>32.286492549270946</v>
      </c>
      <c r="R707" s="100" t="b">
        <f>_xlfn.XLOOKUP(A707,'Patient Health Records'!A707:A1706,'Patient Health Records'!T707:T1706,"Not Found")</f>
        <v>1</v>
      </c>
      <c r="S707" s="100" t="b" cm="1">
        <f t="array" ref="S707">_xlfn.SWITCH(R707, "Yes", TRUE, "No", FALSE, R707)</f>
        <v>1</v>
      </c>
      <c r="T707" s="100" t="str">
        <f>_xlfn.XLOOKUP(A707,'Patient Health Records'!A:A,'Patient Health Records'!V:V,"Not Found")</f>
        <v>Allergic Reaction</v>
      </c>
      <c r="U707" s="100" t="str">
        <f>_xlfn.XLOOKUP(A707,'Patient Health Records'!A:A,'Patient Health Records'!X:X,"Not Found")</f>
        <v>Recovered</v>
      </c>
      <c r="V707" s="100" t="b">
        <f>_xlfn.XLOOKUP(A707,'Billing Details'!A:A,'Billing Details'!K:K,"Not Found")</f>
        <v>1</v>
      </c>
      <c r="W707" s="100" t="str">
        <f>_xlfn.XLOOKUP(A707,'Billing Details'!A:A,'Billing Details'!J:J,"Not Found")</f>
        <v>Cigna</v>
      </c>
      <c r="X707" s="100" t="b">
        <f>_xlfn.XLOOKUP(A707,'Patient Health Records'!A:A,'Patient Health Records'!P:P,"Not Found")</f>
        <v>1</v>
      </c>
      <c r="Y707" s="100" t="b" cm="1">
        <f t="array" ref="Y707">_xlfn.SWITCH(X707, "Yes", TRUE, "No", FALSE, X707)</f>
        <v>1</v>
      </c>
      <c r="Z707" s="100" t="b">
        <f>_xlfn.XLOOKUP(A707,'Patient Health Records'!A:A,'Patient Health Records'!T:T,"Not Found")</f>
        <v>1</v>
      </c>
      <c r="AA707" s="100" t="b" cm="1">
        <f t="array" ref="AA707">_xlfn.SWITCH(Z707, "Yes", TRUE, "No", FALSE, Z707)</f>
        <v>1</v>
      </c>
      <c r="AB707" s="100" t="b">
        <f>_xlfn.XLOOKUP(A707,'Patient Health Records'!A:A,'Patient Health Records'!K:K,"Not Found")</f>
        <v>1</v>
      </c>
      <c r="AC707" s="100" t="b" cm="1">
        <f t="array" ref="AC707">_xlfn.SWITCH(AB707, "Yes", TRUE, "No", FALSE, AB707)</f>
        <v>1</v>
      </c>
    </row>
    <row r="708" spans="1:29">
      <c r="A708" s="2" t="s">
        <v>1107</v>
      </c>
      <c r="B708" s="100" t="str">
        <f>_xlfn.XLOOKUP(A708,'Patient Demographics'!A708:A1707,'Patient Demographics'!H708:H1707,"Not Found")</f>
        <v>Adult</v>
      </c>
      <c r="C708" s="100" t="str">
        <f>_xlfn.XLOOKUP(A708,'Patient Demographics'!A708:A1707,'Patient Demographics'!L708:L1707,"Not Found")</f>
        <v>North</v>
      </c>
      <c r="D708" s="100" t="str">
        <f>_xlfn.XLOOKUP(A708,'Patient Demographics'!A:A,'Patient Demographics'!J:J,"Not Found")</f>
        <v>Punjab</v>
      </c>
      <c r="E708" s="100">
        <f>_xlfn.XLOOKUP(A708,'Billing Details'!A708:A1707,'Billing Details'!E708:E1707,"Not Found")</f>
        <v>12000</v>
      </c>
      <c r="F708" s="100">
        <f>_xlfn.XLOOKUP(A708,'Billing Details'!A708:A1707,'Billing Details'!M708:M1707,"Not Found")</f>
        <v>6771.42</v>
      </c>
      <c r="G708" s="100">
        <f>_xlfn.XLOOKUP(A708,'Patient Health Records'!A708:A1707,'Patient Health Records'!G708:G1707,"Not Found")</f>
        <v>80.900000000000006</v>
      </c>
      <c r="H708" s="17" t="str">
        <f>_xlfn.XLOOKUP(A708,'Patient Demographics'!A708:A1707,'Patient Demographics'!C708:C1707,"Not Found")</f>
        <v>Male</v>
      </c>
      <c r="I708" s="100" t="str">
        <f>_xlfn.XLOOKUP(A708,'Patient Health Records'!A708:A1707,'Patient Health Records'!B708:B1707,"Not Found")</f>
        <v>O+</v>
      </c>
      <c r="J708" s="100" t="b">
        <f>_xlfn.XLOOKUP(A708,'Patient Health Records'!A708:A1707,'Patient Health Records'!H708:H1707,"Not Found")</f>
        <v>0</v>
      </c>
      <c r="K708" s="100" t="b">
        <f>_xlfn.XLOOKUP(A708,'Patient Health Records'!A708:A1707,'Patient Health Records'!J708:J1707,"Not Found")</f>
        <v>0</v>
      </c>
      <c r="L708" s="100" t="b">
        <f>_xlfn.XLOOKUP(A708,'Billing Details'!A:A,'Billing Details'!K:K,"Not Found")</f>
        <v>1</v>
      </c>
      <c r="M708" s="100" t="str">
        <f>_xlfn.XLOOKUP(A708,'Patient Education'!A:A,'Patient Education'!B:B,"Not Found")</f>
        <v>School</v>
      </c>
      <c r="N708" s="100" t="str">
        <f>_xlfn.XLOOKUP(A708,'Patient Education'!A:A,'Patient Education'!C:C,"None")</f>
        <v>Retail Worker</v>
      </c>
      <c r="O708" s="100">
        <f>_xlfn.XLOOKUP(A708,'Patient Demographics'!A:A,'Patient Demographics'!I:I,"Not Found")</f>
        <v>40</v>
      </c>
      <c r="P708" s="100" t="str" cm="1">
        <f t="array" ref="P708">_xlfn.IFS(
 O708 &lt;= 2, "Very Low",
 O708 &lt;= 5, "Low",
 O708 &lt;= 10, "Lower-Middle",
 O708 &lt;= 25, "Middle",
 O708 &lt;= 50, "Upper-Middle",
 O708 &lt;= 100, "High",
 O708 &lt;= 200, "Very High",
 O708 &lt;= 400, "Ultra High"
)</f>
        <v>Upper-Middle</v>
      </c>
      <c r="Q708" s="33">
        <f>_xlfn.XLOOKUP(A708,'Patient Health Records'!A:A,'Patient Health Records'!E:E,"Not Found")</f>
        <v>26.416326530612245</v>
      </c>
      <c r="R708" s="100" t="b">
        <f>_xlfn.XLOOKUP(A708,'Patient Health Records'!A708:A1707,'Patient Health Records'!T708:T1707,"Not Found")</f>
        <v>0</v>
      </c>
      <c r="S708" s="100" t="b" cm="1">
        <f t="array" ref="S708">_xlfn.SWITCH(R708, "Yes", TRUE, "No", FALSE, R708)</f>
        <v>0</v>
      </c>
      <c r="T708" s="100" t="str">
        <f>_xlfn.XLOOKUP(A708,'Patient Health Records'!A:A,'Patient Health Records'!V:V,"Not Found")</f>
        <v>Childbirth</v>
      </c>
      <c r="U708" s="100" t="str">
        <f>_xlfn.XLOOKUP(A708,'Patient Health Records'!A:A,'Patient Health Records'!X:X,"Not Found")</f>
        <v>Recovered</v>
      </c>
      <c r="V708" s="100" t="b">
        <f>_xlfn.XLOOKUP(A708,'Billing Details'!A:A,'Billing Details'!K:K,"Not Found")</f>
        <v>1</v>
      </c>
      <c r="W708" s="100" t="str">
        <f>_xlfn.XLOOKUP(A708,'Billing Details'!A:A,'Billing Details'!J:J,"Not Found")</f>
        <v>Cigna</v>
      </c>
      <c r="X708" s="100" t="b">
        <f>_xlfn.XLOOKUP(A708,'Patient Health Records'!A:A,'Patient Health Records'!P:P,"Not Found")</f>
        <v>0</v>
      </c>
      <c r="Y708" s="100" t="b" cm="1">
        <f t="array" ref="Y708">_xlfn.SWITCH(X708, "Yes", TRUE, "No", FALSE, X708)</f>
        <v>0</v>
      </c>
      <c r="Z708" s="100" t="b">
        <f>_xlfn.XLOOKUP(A708,'Patient Health Records'!A:A,'Patient Health Records'!T:T,"Not Found")</f>
        <v>0</v>
      </c>
      <c r="AA708" s="100" t="b" cm="1">
        <f t="array" ref="AA708">_xlfn.SWITCH(Z708, "Yes", TRUE, "No", FALSE, Z708)</f>
        <v>0</v>
      </c>
      <c r="AB708" s="100" t="b">
        <f>_xlfn.XLOOKUP(A708,'Patient Health Records'!A:A,'Patient Health Records'!K:K,"Not Found")</f>
        <v>0</v>
      </c>
      <c r="AC708" s="100" t="b" cm="1">
        <f t="array" ref="AC708">_xlfn.SWITCH(AB708, "Yes", TRUE, "No", FALSE, AB708)</f>
        <v>0</v>
      </c>
    </row>
    <row r="709" spans="1:29">
      <c r="A709" s="2" t="s">
        <v>1108</v>
      </c>
      <c r="B709" s="100" t="str">
        <f>_xlfn.XLOOKUP(A709,'Patient Demographics'!A709:A1708,'Patient Demographics'!H709:H1708,"Not Found")</f>
        <v>Middle-aged</v>
      </c>
      <c r="C709" s="100" t="str">
        <f>_xlfn.XLOOKUP(A709,'Patient Demographics'!A709:A1708,'Patient Demographics'!L709:L1708,"Not Found")</f>
        <v>South</v>
      </c>
      <c r="D709" s="100" t="str">
        <f>_xlfn.XLOOKUP(A709,'Patient Demographics'!A:A,'Patient Demographics'!J:J,"Not Found")</f>
        <v>Karnataka</v>
      </c>
      <c r="E709" s="100">
        <f>_xlfn.XLOOKUP(A709,'Billing Details'!A709:A1708,'Billing Details'!E709:E1708,"Not Found")</f>
        <v>90000</v>
      </c>
      <c r="F709" s="100">
        <f>_xlfn.XLOOKUP(A709,'Billing Details'!A709:A1708,'Billing Details'!M709:M1708,"Not Found")</f>
        <v>59766.450000000004</v>
      </c>
      <c r="G709" s="100">
        <f>_xlfn.XLOOKUP(A709,'Patient Health Records'!A709:A1708,'Patient Health Records'!G709:G1708,"Not Found")</f>
        <v>61.8</v>
      </c>
      <c r="H709" s="17" t="str">
        <f>_xlfn.XLOOKUP(A709,'Patient Demographics'!A709:A1708,'Patient Demographics'!C709:C1708,"Not Found")</f>
        <v>Male</v>
      </c>
      <c r="I709" s="100" t="str">
        <f>_xlfn.XLOOKUP(A709,'Patient Health Records'!A709:A1708,'Patient Health Records'!B709:B1708,"Not Found")</f>
        <v>A+</v>
      </c>
      <c r="J709" s="100" t="b">
        <f>_xlfn.XLOOKUP(A709,'Patient Health Records'!A709:A1708,'Patient Health Records'!H709:H1708,"Not Found")</f>
        <v>0</v>
      </c>
      <c r="K709" s="100" t="b">
        <f>_xlfn.XLOOKUP(A709,'Patient Health Records'!A709:A1708,'Patient Health Records'!J709:J1708,"Not Found")</f>
        <v>0</v>
      </c>
      <c r="L709" s="100" t="b">
        <f>_xlfn.XLOOKUP(A709,'Billing Details'!A:A,'Billing Details'!K:K,"Not Found")</f>
        <v>1</v>
      </c>
      <c r="M709" s="100" t="str">
        <f>_xlfn.XLOOKUP(A709,'Patient Education'!A:A,'Patient Education'!B:B,"Not Found")</f>
        <v>Bachelor's Degree</v>
      </c>
      <c r="N709" s="100" t="str">
        <f>_xlfn.XLOOKUP(A709,'Patient Education'!A:A,'Patient Education'!C:C,"None")</f>
        <v>Nurse</v>
      </c>
      <c r="O709" s="100">
        <f>_xlfn.XLOOKUP(A709,'Patient Demographics'!A:A,'Patient Demographics'!I:I,"Not Found")</f>
        <v>2</v>
      </c>
      <c r="P709" s="100" t="str" cm="1">
        <f t="array" ref="P709">_xlfn.IFS(
 O709 &lt;= 2, "Very Low",
 O709 &lt;= 5, "Low",
 O709 &lt;= 10, "Lower-Middle",
 O709 &lt;= 25, "Middle",
 O709 &lt;= 50, "Upper-Middle",
 O709 &lt;= 100, "High",
 O709 &lt;= 200, "Very High",
 O709 &lt;= 400, "Ultra High"
)</f>
        <v>Very Low</v>
      </c>
      <c r="Q709" s="33">
        <f>_xlfn.XLOOKUP(A709,'Patient Health Records'!A:A,'Patient Health Records'!E:E,"Not Found")</f>
        <v>26.748614958448751</v>
      </c>
      <c r="R709" s="100" t="b">
        <f>_xlfn.XLOOKUP(A709,'Patient Health Records'!A709:A1708,'Patient Health Records'!T709:T1708,"Not Found")</f>
        <v>0</v>
      </c>
      <c r="S709" s="100" t="b" cm="1">
        <f t="array" ref="S709">_xlfn.SWITCH(R709, "Yes", TRUE, "No", FALSE, R709)</f>
        <v>0</v>
      </c>
      <c r="T709" s="100" t="str">
        <f>_xlfn.XLOOKUP(A709,'Patient Health Records'!A:A,'Patient Health Records'!V:V,"Not Found")</f>
        <v>Cancer</v>
      </c>
      <c r="U709" s="100" t="str">
        <f>_xlfn.XLOOKUP(A709,'Patient Health Records'!A:A,'Patient Health Records'!X:X,"Not Found")</f>
        <v>Recovered</v>
      </c>
      <c r="V709" s="100" t="b">
        <f>_xlfn.XLOOKUP(A709,'Billing Details'!A:A,'Billing Details'!K:K,"Not Found")</f>
        <v>1</v>
      </c>
      <c r="W709" s="100" t="str">
        <f>_xlfn.XLOOKUP(A709,'Billing Details'!A:A,'Billing Details'!J:J,"Not Found")</f>
        <v>Aetna</v>
      </c>
      <c r="X709" s="100" t="b">
        <f>_xlfn.XLOOKUP(A709,'Patient Health Records'!A:A,'Patient Health Records'!P:P,"Not Found")</f>
        <v>0</v>
      </c>
      <c r="Y709" s="100" t="b" cm="1">
        <f t="array" ref="Y709">_xlfn.SWITCH(X709, "Yes", TRUE, "No", FALSE, X709)</f>
        <v>0</v>
      </c>
      <c r="Z709" s="100" t="b">
        <f>_xlfn.XLOOKUP(A709,'Patient Health Records'!A:A,'Patient Health Records'!T:T,"Not Found")</f>
        <v>0</v>
      </c>
      <c r="AA709" s="100" t="b" cm="1">
        <f t="array" ref="AA709">_xlfn.SWITCH(Z709, "Yes", TRUE, "No", FALSE, Z709)</f>
        <v>0</v>
      </c>
      <c r="AB709" s="100" t="b">
        <f>_xlfn.XLOOKUP(A709,'Patient Health Records'!A:A,'Patient Health Records'!K:K,"Not Found")</f>
        <v>0</v>
      </c>
      <c r="AC709" s="100" t="b" cm="1">
        <f t="array" ref="AC709">_xlfn.SWITCH(AB709, "Yes", TRUE, "No", FALSE, AB709)</f>
        <v>0</v>
      </c>
    </row>
    <row r="710" spans="1:29">
      <c r="A710" s="2" t="s">
        <v>1110</v>
      </c>
      <c r="B710" s="100" t="str">
        <f>_xlfn.XLOOKUP(A710,'Patient Demographics'!A710:A1709,'Patient Demographics'!H710:H1709,"Not Found")</f>
        <v>Adult</v>
      </c>
      <c r="C710" s="100" t="str">
        <f>_xlfn.XLOOKUP(A710,'Patient Demographics'!A710:A1709,'Patient Demographics'!L710:L1709,"Not Found")</f>
        <v>West</v>
      </c>
      <c r="D710" s="100" t="str">
        <f>_xlfn.XLOOKUP(A710,'Patient Demographics'!A:A,'Patient Demographics'!J:J,"Not Found")</f>
        <v>Gujarat</v>
      </c>
      <c r="E710" s="100">
        <f>_xlfn.XLOOKUP(A710,'Billing Details'!A710:A1709,'Billing Details'!E710:E1709,"Not Found")</f>
        <v>90000</v>
      </c>
      <c r="F710" s="100">
        <f>_xlfn.XLOOKUP(A710,'Billing Details'!A710:A1709,'Billing Details'!M710:M1709,"Not Found")</f>
        <v>75760.05</v>
      </c>
      <c r="G710" s="100">
        <f>_xlfn.XLOOKUP(A710,'Patient Health Records'!A710:A1709,'Patient Health Records'!G710:G1709,"Not Found")</f>
        <v>86.7</v>
      </c>
      <c r="H710" s="17" t="str">
        <f>_xlfn.XLOOKUP(A710,'Patient Demographics'!A710:A1709,'Patient Demographics'!C710:C1709,"Not Found")</f>
        <v>Female</v>
      </c>
      <c r="I710" s="100" t="str">
        <f>_xlfn.XLOOKUP(A710,'Patient Health Records'!A710:A1709,'Patient Health Records'!B710:B1709,"Not Found")</f>
        <v>AB+</v>
      </c>
      <c r="J710" s="100" t="b">
        <f>_xlfn.XLOOKUP(A710,'Patient Health Records'!A710:A1709,'Patient Health Records'!H710:H1709,"Not Found")</f>
        <v>1</v>
      </c>
      <c r="K710" s="100" t="b">
        <f>_xlfn.XLOOKUP(A710,'Patient Health Records'!A710:A1709,'Patient Health Records'!J710:J1709,"Not Found")</f>
        <v>0</v>
      </c>
      <c r="L710" s="100" t="b">
        <f>_xlfn.XLOOKUP(A710,'Billing Details'!A:A,'Billing Details'!K:K,"Not Found")</f>
        <v>1</v>
      </c>
      <c r="M710" s="100" t="str">
        <f>_xlfn.XLOOKUP(A710,'Patient Education'!A:A,'Patient Education'!B:B,"Not Found")</f>
        <v>Bachelor's Degree</v>
      </c>
      <c r="N710" s="100" t="str">
        <f>_xlfn.XLOOKUP(A710,'Patient Education'!A:A,'Patient Education'!C:C,"None")</f>
        <v>Nurse</v>
      </c>
      <c r="O710" s="100">
        <f>_xlfn.XLOOKUP(A710,'Patient Demographics'!A:A,'Patient Demographics'!I:I,"Not Found")</f>
        <v>5</v>
      </c>
      <c r="P710" s="100" t="str" cm="1">
        <f t="array" ref="P710">_xlfn.IFS(
 O710 &lt;= 2, "Very Low",
 O710 &lt;= 5, "Low",
 O710 &lt;= 10, "Lower-Middle",
 O710 &lt;= 25, "Middle",
 O710 &lt;= 50, "Upper-Middle",
 O710 &lt;= 100, "High",
 O710 &lt;= 200, "Very High",
 O710 &lt;= 400, "Ultra High"
)</f>
        <v>Low</v>
      </c>
      <c r="Q710" s="33">
        <f>_xlfn.XLOOKUP(A710,'Patient Health Records'!A:A,'Patient Health Records'!E:E,"Not Found")</f>
        <v>28.96855892278392</v>
      </c>
      <c r="R710" s="100" t="b">
        <f>_xlfn.XLOOKUP(A710,'Patient Health Records'!A710:A1709,'Patient Health Records'!T710:T1709,"Not Found")</f>
        <v>1</v>
      </c>
      <c r="S710" s="100" t="b" cm="1">
        <f t="array" ref="S710">_xlfn.SWITCH(R710, "Yes", TRUE, "No", FALSE, R710)</f>
        <v>1</v>
      </c>
      <c r="T710" s="100" t="str">
        <f>_xlfn.XLOOKUP(A710,'Patient Health Records'!A:A,'Patient Health Records'!V:V,"Not Found")</f>
        <v>Appendicitis</v>
      </c>
      <c r="U710" s="100" t="str">
        <f>_xlfn.XLOOKUP(A710,'Patient Health Records'!A:A,'Patient Health Records'!X:X,"Not Found")</f>
        <v>Recovered</v>
      </c>
      <c r="V710" s="100" t="b">
        <f>_xlfn.XLOOKUP(A710,'Billing Details'!A:A,'Billing Details'!K:K,"Not Found")</f>
        <v>1</v>
      </c>
      <c r="W710" s="100" t="str">
        <f>_xlfn.XLOOKUP(A710,'Billing Details'!A:A,'Billing Details'!J:J,"Not Found")</f>
        <v>Aetna</v>
      </c>
      <c r="X710" s="100" t="b">
        <f>_xlfn.XLOOKUP(A710,'Patient Health Records'!A:A,'Patient Health Records'!P:P,"Not Found")</f>
        <v>0</v>
      </c>
      <c r="Y710" s="100" t="b" cm="1">
        <f t="array" ref="Y710">_xlfn.SWITCH(X710, "Yes", TRUE, "No", FALSE, X710)</f>
        <v>0</v>
      </c>
      <c r="Z710" s="100" t="b">
        <f>_xlfn.XLOOKUP(A710,'Patient Health Records'!A:A,'Patient Health Records'!T:T,"Not Found")</f>
        <v>1</v>
      </c>
      <c r="AA710" s="100" t="b" cm="1">
        <f t="array" ref="AA710">_xlfn.SWITCH(Z710, "Yes", TRUE, "No", FALSE, Z710)</f>
        <v>1</v>
      </c>
      <c r="AB710" s="100" t="b">
        <f>_xlfn.XLOOKUP(A710,'Patient Health Records'!A:A,'Patient Health Records'!K:K,"Not Found")</f>
        <v>0</v>
      </c>
      <c r="AC710" s="100" t="b" cm="1">
        <f t="array" ref="AC710">_xlfn.SWITCH(AB710, "Yes", TRUE, "No", FALSE, AB710)</f>
        <v>0</v>
      </c>
    </row>
    <row r="711" spans="1:29">
      <c r="A711" s="2" t="s">
        <v>1111</v>
      </c>
      <c r="B711" s="100" t="str">
        <f>_xlfn.XLOOKUP(A711,'Patient Demographics'!A711:A1710,'Patient Demographics'!H711:H1710,"Not Found")</f>
        <v>Adult</v>
      </c>
      <c r="C711" s="100" t="str">
        <f>_xlfn.XLOOKUP(A711,'Patient Demographics'!A711:A1710,'Patient Demographics'!L711:L1710,"Not Found")</f>
        <v>West</v>
      </c>
      <c r="D711" s="100" t="str">
        <f>_xlfn.XLOOKUP(A711,'Patient Demographics'!A:A,'Patient Demographics'!J:J,"Not Found")</f>
        <v>Gujarat</v>
      </c>
      <c r="E711" s="100">
        <f>_xlfn.XLOOKUP(A711,'Billing Details'!A711:A1710,'Billing Details'!E711:E1710,"Not Found")</f>
        <v>16000</v>
      </c>
      <c r="F711" s="100">
        <f>_xlfn.XLOOKUP(A711,'Billing Details'!A711:A1710,'Billing Details'!M711:M1710,"Not Found")</f>
        <v>13875.26</v>
      </c>
      <c r="G711" s="100">
        <f>_xlfn.XLOOKUP(A711,'Patient Health Records'!A711:A1710,'Patient Health Records'!G711:G1710,"Not Found")</f>
        <v>64.8</v>
      </c>
      <c r="H711" s="17" t="str">
        <f>_xlfn.XLOOKUP(A711,'Patient Demographics'!A711:A1710,'Patient Demographics'!C711:C1710,"Not Found")</f>
        <v>Male</v>
      </c>
      <c r="I711" s="100" t="str">
        <f>_xlfn.XLOOKUP(A711,'Patient Health Records'!A711:A1710,'Patient Health Records'!B711:B1710,"Not Found")</f>
        <v>O-</v>
      </c>
      <c r="J711" s="100" t="b">
        <f>_xlfn.XLOOKUP(A711,'Patient Health Records'!A711:A1710,'Patient Health Records'!H711:H1710,"Not Found")</f>
        <v>0</v>
      </c>
      <c r="K711" s="100" t="b">
        <f>_xlfn.XLOOKUP(A711,'Patient Health Records'!A711:A1710,'Patient Health Records'!J711:J1710,"Not Found")</f>
        <v>1</v>
      </c>
      <c r="L711" s="100" t="b">
        <f>_xlfn.XLOOKUP(A711,'Billing Details'!A:A,'Billing Details'!K:K,"Not Found")</f>
        <v>1</v>
      </c>
      <c r="M711" s="100" t="str">
        <f>_xlfn.XLOOKUP(A711,'Patient Education'!A:A,'Patient Education'!B:B,"Not Found")</f>
        <v>Master's Degree</v>
      </c>
      <c r="N711" s="100" t="str">
        <f>_xlfn.XLOOKUP(A711,'Patient Education'!A:A,'Patient Education'!C:C,"None")</f>
        <v>Software Engineer</v>
      </c>
      <c r="O711" s="100">
        <f>_xlfn.XLOOKUP(A711,'Patient Demographics'!A:A,'Patient Demographics'!I:I,"Not Found")</f>
        <v>15</v>
      </c>
      <c r="P711" s="100" t="str" cm="1">
        <f t="array" ref="P711">_xlfn.IFS(
 O711 &lt;= 2, "Very Low",
 O711 &lt;= 5, "Low",
 O711 &lt;= 10, "Lower-Middle",
 O711 &lt;= 25, "Middle",
 O711 &lt;= 50, "Upper-Middle",
 O711 &lt;= 100, "High",
 O711 &lt;= 200, "Very High",
 O711 &lt;= 400, "Ultra High"
)</f>
        <v>Middle</v>
      </c>
      <c r="Q711" s="33">
        <f>_xlfn.XLOOKUP(A711,'Patient Health Records'!A:A,'Patient Health Records'!E:E,"Not Found")</f>
        <v>21.903731746890212</v>
      </c>
      <c r="R711" s="100" t="b">
        <f>_xlfn.XLOOKUP(A711,'Patient Health Records'!A711:A1710,'Patient Health Records'!T711:T1710,"Not Found")</f>
        <v>0</v>
      </c>
      <c r="S711" s="100" t="b" cm="1">
        <f t="array" ref="S711">_xlfn.SWITCH(R711, "Yes", TRUE, "No", FALSE, R711)</f>
        <v>0</v>
      </c>
      <c r="T711" s="100" t="str">
        <f>_xlfn.XLOOKUP(A711,'Patient Health Records'!A:A,'Patient Health Records'!V:V,"Not Found")</f>
        <v>Fractured Arm</v>
      </c>
      <c r="U711" s="100" t="str">
        <f>_xlfn.XLOOKUP(A711,'Patient Health Records'!A:A,'Patient Health Records'!X:X,"Not Found")</f>
        <v>Ongoing Treatment</v>
      </c>
      <c r="V711" s="100" t="b">
        <f>_xlfn.XLOOKUP(A711,'Billing Details'!A:A,'Billing Details'!K:K,"Not Found")</f>
        <v>1</v>
      </c>
      <c r="W711" s="100" t="str">
        <f>_xlfn.XLOOKUP(A711,'Billing Details'!A:A,'Billing Details'!J:J,"Not Found")</f>
        <v>Blue Cross</v>
      </c>
      <c r="X711" s="100" t="b">
        <f>_xlfn.XLOOKUP(A711,'Patient Health Records'!A:A,'Patient Health Records'!P:P,"Not Found")</f>
        <v>0</v>
      </c>
      <c r="Y711" s="100" t="b" cm="1">
        <f t="array" ref="Y711">_xlfn.SWITCH(X711, "Yes", TRUE, "No", FALSE, X711)</f>
        <v>0</v>
      </c>
      <c r="Z711" s="100" t="b">
        <f>_xlfn.XLOOKUP(A711,'Patient Health Records'!A:A,'Patient Health Records'!T:T,"Not Found")</f>
        <v>0</v>
      </c>
      <c r="AA711" s="100" t="b" cm="1">
        <f t="array" ref="AA711">_xlfn.SWITCH(Z711, "Yes", TRUE, "No", FALSE, Z711)</f>
        <v>0</v>
      </c>
      <c r="AB711" s="100" t="b">
        <f>_xlfn.XLOOKUP(A711,'Patient Health Records'!A:A,'Patient Health Records'!K:K,"Not Found")</f>
        <v>0</v>
      </c>
      <c r="AC711" s="100" t="b" cm="1">
        <f t="array" ref="AC711">_xlfn.SWITCH(AB711, "Yes", TRUE, "No", FALSE, AB711)</f>
        <v>0</v>
      </c>
    </row>
    <row r="712" spans="1:29">
      <c r="A712" s="2" t="s">
        <v>1113</v>
      </c>
      <c r="B712" s="100" t="str">
        <f>_xlfn.XLOOKUP(A712,'Patient Demographics'!A712:A1711,'Patient Demographics'!H712:H1711,"Not Found")</f>
        <v>Middle-aged</v>
      </c>
      <c r="C712" s="100" t="str">
        <f>_xlfn.XLOOKUP(A712,'Patient Demographics'!A712:A1711,'Patient Demographics'!L712:L1711,"Not Found")</f>
        <v>North</v>
      </c>
      <c r="D712" s="100" t="str">
        <f>_xlfn.XLOOKUP(A712,'Patient Demographics'!A:A,'Patient Demographics'!J:J,"Not Found")</f>
        <v>Uttar Pradesh</v>
      </c>
      <c r="E712" s="100">
        <f>_xlfn.XLOOKUP(A712,'Billing Details'!A712:A1711,'Billing Details'!E712:E1711,"Not Found")</f>
        <v>40000</v>
      </c>
      <c r="F712" s="100">
        <f>_xlfn.XLOOKUP(A712,'Billing Details'!A712:A1711,'Billing Details'!M712:M1711,"Not Found")</f>
        <v>35384.899999999994</v>
      </c>
      <c r="G712" s="100">
        <f>_xlfn.XLOOKUP(A712,'Patient Health Records'!A712:A1711,'Patient Health Records'!G712:G1711,"Not Found")</f>
        <v>65.099999999999994</v>
      </c>
      <c r="H712" s="17" t="str">
        <f>_xlfn.XLOOKUP(A712,'Patient Demographics'!A712:A1711,'Patient Demographics'!C712:C1711,"Not Found")</f>
        <v>Male</v>
      </c>
      <c r="I712" s="100" t="str">
        <f>_xlfn.XLOOKUP(A712,'Patient Health Records'!A712:A1711,'Patient Health Records'!B712:B1711,"Not Found")</f>
        <v>B-</v>
      </c>
      <c r="J712" s="100" t="b">
        <f>_xlfn.XLOOKUP(A712,'Patient Health Records'!A712:A1711,'Patient Health Records'!H712:H1711,"Not Found")</f>
        <v>0</v>
      </c>
      <c r="K712" s="100" t="b">
        <f>_xlfn.XLOOKUP(A712,'Patient Health Records'!A712:A1711,'Patient Health Records'!J712:J1711,"Not Found")</f>
        <v>0</v>
      </c>
      <c r="L712" s="100" t="b">
        <f>_xlfn.XLOOKUP(A712,'Billing Details'!A:A,'Billing Details'!K:K,"Not Found")</f>
        <v>1</v>
      </c>
      <c r="M712" s="100" t="str">
        <f>_xlfn.XLOOKUP(A712,'Patient Education'!A:A,'Patient Education'!B:B,"Not Found")</f>
        <v>Master's Degree</v>
      </c>
      <c r="N712" s="100" t="str">
        <f>_xlfn.XLOOKUP(A712,'Patient Education'!A:A,'Patient Education'!C:C,"None")</f>
        <v>Doctor</v>
      </c>
      <c r="O712" s="100">
        <f>_xlfn.XLOOKUP(A712,'Patient Demographics'!A:A,'Patient Demographics'!I:I,"Not Found")</f>
        <v>1</v>
      </c>
      <c r="P712" s="100" t="str" cm="1">
        <f t="array" ref="P712">_xlfn.IFS(
 O712 &lt;= 2, "Very Low",
 O712 &lt;= 5, "Low",
 O712 &lt;= 10, "Lower-Middle",
 O712 &lt;= 25, "Middle",
 O712 &lt;= 50, "Upper-Middle",
 O712 &lt;= 100, "High",
 O712 &lt;= 200, "Very High",
 O712 &lt;= 400, "Ultra High"
)</f>
        <v>Very Low</v>
      </c>
      <c r="Q712" s="33">
        <f>_xlfn.XLOOKUP(A712,'Patient Health Records'!A:A,'Patient Health Records'!E:E,"Not Found")</f>
        <v>28.551379325468179</v>
      </c>
      <c r="R712" s="100" t="b">
        <f>_xlfn.XLOOKUP(A712,'Patient Health Records'!A712:A1711,'Patient Health Records'!T712:T1711,"Not Found")</f>
        <v>1</v>
      </c>
      <c r="S712" s="100" t="b" cm="1">
        <f t="array" ref="S712">_xlfn.SWITCH(R712, "Yes", TRUE, "No", FALSE, R712)</f>
        <v>1</v>
      </c>
      <c r="T712" s="100" t="str">
        <f>_xlfn.XLOOKUP(A712,'Patient Health Records'!A:A,'Patient Health Records'!V:V,"Not Found")</f>
        <v>Prostate Cancer</v>
      </c>
      <c r="U712" s="100" t="str">
        <f>_xlfn.XLOOKUP(A712,'Patient Health Records'!A:A,'Patient Health Records'!X:X,"Not Found")</f>
        <v>Critical</v>
      </c>
      <c r="V712" s="100" t="b">
        <f>_xlfn.XLOOKUP(A712,'Billing Details'!A:A,'Billing Details'!K:K,"Not Found")</f>
        <v>1</v>
      </c>
      <c r="W712" s="100" t="str">
        <f>_xlfn.XLOOKUP(A712,'Billing Details'!A:A,'Billing Details'!J:J,"Not Found")</f>
        <v>Blue Cross</v>
      </c>
      <c r="X712" s="100" t="b">
        <f>_xlfn.XLOOKUP(A712,'Patient Health Records'!A:A,'Patient Health Records'!P:P,"Not Found")</f>
        <v>1</v>
      </c>
      <c r="Y712" s="100" t="b" cm="1">
        <f t="array" ref="Y712">_xlfn.SWITCH(X712, "Yes", TRUE, "No", FALSE, X712)</f>
        <v>1</v>
      </c>
      <c r="Z712" s="100" t="b">
        <f>_xlfn.XLOOKUP(A712,'Patient Health Records'!A:A,'Patient Health Records'!T:T,"Not Found")</f>
        <v>1</v>
      </c>
      <c r="AA712" s="100" t="b" cm="1">
        <f t="array" ref="AA712">_xlfn.SWITCH(Z712, "Yes", TRUE, "No", FALSE, Z712)</f>
        <v>1</v>
      </c>
      <c r="AB712" s="100" t="b">
        <f>_xlfn.XLOOKUP(A712,'Patient Health Records'!A:A,'Patient Health Records'!K:K,"Not Found")</f>
        <v>1</v>
      </c>
      <c r="AC712" s="100" t="b" cm="1">
        <f t="array" ref="AC712">_xlfn.SWITCH(AB712, "Yes", TRUE, "No", FALSE, AB712)</f>
        <v>1</v>
      </c>
    </row>
    <row r="713" spans="1:29">
      <c r="A713" s="2" t="s">
        <v>1114</v>
      </c>
      <c r="B713" s="100" t="str">
        <f>_xlfn.XLOOKUP(A713,'Patient Demographics'!A713:A1712,'Patient Demographics'!H713:H1712,"Not Found")</f>
        <v>Middle-aged</v>
      </c>
      <c r="C713" s="100" t="str">
        <f>_xlfn.XLOOKUP(A713,'Patient Demographics'!A713:A1712,'Patient Demographics'!L713:L1712,"Not Found")</f>
        <v>West</v>
      </c>
      <c r="D713" s="100" t="str">
        <f>_xlfn.XLOOKUP(A713,'Patient Demographics'!A:A,'Patient Demographics'!J:J,"Not Found")</f>
        <v>Gujarat</v>
      </c>
      <c r="E713" s="100">
        <f>_xlfn.XLOOKUP(A713,'Billing Details'!A713:A1712,'Billing Details'!E713:E1712,"Not Found")</f>
        <v>500</v>
      </c>
      <c r="F713" s="100">
        <f>_xlfn.XLOOKUP(A713,'Billing Details'!A713:A1712,'Billing Details'!M713:M1712,"Not Found")</f>
        <v>406.64</v>
      </c>
      <c r="G713" s="100">
        <f>_xlfn.XLOOKUP(A713,'Patient Health Records'!A713:A1712,'Patient Health Records'!G713:G1712,"Not Found")</f>
        <v>96.4</v>
      </c>
      <c r="H713" s="17" t="str">
        <f>_xlfn.XLOOKUP(A713,'Patient Demographics'!A713:A1712,'Patient Demographics'!C713:C1712,"Not Found")</f>
        <v>Female</v>
      </c>
      <c r="I713" s="100" t="str">
        <f>_xlfn.XLOOKUP(A713,'Patient Health Records'!A713:A1712,'Patient Health Records'!B713:B1712,"Not Found")</f>
        <v>A+</v>
      </c>
      <c r="J713" s="100" t="b">
        <f>_xlfn.XLOOKUP(A713,'Patient Health Records'!A713:A1712,'Patient Health Records'!H713:H1712,"Not Found")</f>
        <v>1</v>
      </c>
      <c r="K713" s="100" t="b">
        <f>_xlfn.XLOOKUP(A713,'Patient Health Records'!A713:A1712,'Patient Health Records'!J713:J1712,"Not Found")</f>
        <v>0</v>
      </c>
      <c r="L713" s="100" t="b">
        <f>_xlfn.XLOOKUP(A713,'Billing Details'!A:A,'Billing Details'!K:K,"Not Found")</f>
        <v>1</v>
      </c>
      <c r="M713" s="100" t="str">
        <f>_xlfn.XLOOKUP(A713,'Patient Education'!A:A,'Patient Education'!B:B,"Not Found")</f>
        <v>Uneducated</v>
      </c>
      <c r="N713" s="100" t="str">
        <f>_xlfn.XLOOKUP(A713,'Patient Education'!A:A,'Patient Education'!C:C,"None")</f>
        <v>Farmer</v>
      </c>
      <c r="O713" s="100">
        <f>_xlfn.XLOOKUP(A713,'Patient Demographics'!A:A,'Patient Demographics'!I:I,"Not Found")</f>
        <v>40</v>
      </c>
      <c r="P713" s="100" t="str" cm="1">
        <f t="array" ref="P713">_xlfn.IFS(
 O713 &lt;= 2, "Very Low",
 O713 &lt;= 5, "Low",
 O713 &lt;= 10, "Lower-Middle",
 O713 &lt;= 25, "Middle",
 O713 &lt;= 50, "Upper-Middle",
 O713 &lt;= 100, "High",
 O713 &lt;= 200, "Very High",
 O713 &lt;= 400, "Ultra High"
)</f>
        <v>Upper-Middle</v>
      </c>
      <c r="Q713" s="33">
        <f>_xlfn.XLOOKUP(A713,'Patient Health Records'!A:A,'Patient Health Records'!E:E,"Not Found")</f>
        <v>33.752319596652782</v>
      </c>
      <c r="R713" s="100" t="b">
        <f>_xlfn.XLOOKUP(A713,'Patient Health Records'!A713:A1712,'Patient Health Records'!T713:T1712,"Not Found")</f>
        <v>1</v>
      </c>
      <c r="S713" s="100" t="b" cm="1">
        <f t="array" ref="S713">_xlfn.SWITCH(R713, "Yes", TRUE, "No", FALSE, R713)</f>
        <v>1</v>
      </c>
      <c r="T713" s="100" t="str">
        <f>_xlfn.XLOOKUP(A713,'Patient Health Records'!A:A,'Patient Health Records'!V:V,"Not Found")</f>
        <v>Fractured Leg</v>
      </c>
      <c r="U713" s="100" t="str">
        <f>_xlfn.XLOOKUP(A713,'Patient Health Records'!A:A,'Patient Health Records'!X:X,"Not Found")</f>
        <v>Critical</v>
      </c>
      <c r="V713" s="100" t="b">
        <f>_xlfn.XLOOKUP(A713,'Billing Details'!A:A,'Billing Details'!K:K,"Not Found")</f>
        <v>1</v>
      </c>
      <c r="W713" s="100" t="str">
        <f>_xlfn.XLOOKUP(A713,'Billing Details'!A:A,'Billing Details'!J:J,"Not Found")</f>
        <v>Blue Cross</v>
      </c>
      <c r="X713" s="100" t="b">
        <f>_xlfn.XLOOKUP(A713,'Patient Health Records'!A:A,'Patient Health Records'!P:P,"Not Found")</f>
        <v>0</v>
      </c>
      <c r="Y713" s="100" t="b" cm="1">
        <f t="array" ref="Y713">_xlfn.SWITCH(X713, "Yes", TRUE, "No", FALSE, X713)</f>
        <v>0</v>
      </c>
      <c r="Z713" s="100" t="b">
        <f>_xlfn.XLOOKUP(A713,'Patient Health Records'!A:A,'Patient Health Records'!T:T,"Not Found")</f>
        <v>1</v>
      </c>
      <c r="AA713" s="100" t="b" cm="1">
        <f t="array" ref="AA713">_xlfn.SWITCH(Z713, "Yes", TRUE, "No", FALSE, Z713)</f>
        <v>1</v>
      </c>
      <c r="AB713" s="100" t="b">
        <f>_xlfn.XLOOKUP(A713,'Patient Health Records'!A:A,'Patient Health Records'!K:K,"Not Found")</f>
        <v>0</v>
      </c>
      <c r="AC713" s="100" t="b" cm="1">
        <f t="array" ref="AC713">_xlfn.SWITCH(AB713, "Yes", TRUE, "No", FALSE, AB713)</f>
        <v>0</v>
      </c>
    </row>
    <row r="714" spans="1:29">
      <c r="A714" s="2" t="s">
        <v>1115</v>
      </c>
      <c r="B714" s="100" t="str">
        <f>_xlfn.XLOOKUP(A714,'Patient Demographics'!A714:A1713,'Patient Demographics'!H714:H1713,"Not Found")</f>
        <v>Adult</v>
      </c>
      <c r="C714" s="100" t="str">
        <f>_xlfn.XLOOKUP(A714,'Patient Demographics'!A714:A1713,'Patient Demographics'!L714:L1713,"Not Found")</f>
        <v>East</v>
      </c>
      <c r="D714" s="100" t="str">
        <f>_xlfn.XLOOKUP(A714,'Patient Demographics'!A:A,'Patient Demographics'!J:J,"Not Found")</f>
        <v>West Bengal</v>
      </c>
      <c r="E714" s="100">
        <f>_xlfn.XLOOKUP(A714,'Billing Details'!A714:A1713,'Billing Details'!E714:E1713,"Not Found")</f>
        <v>500</v>
      </c>
      <c r="F714" s="100">
        <f>_xlfn.XLOOKUP(A714,'Billing Details'!A714:A1713,'Billing Details'!M714:M1713,"Not Found")</f>
        <v>344.07</v>
      </c>
      <c r="G714" s="100">
        <f>_xlfn.XLOOKUP(A714,'Patient Health Records'!A714:A1713,'Patient Health Records'!G714:G1713,"Not Found")</f>
        <v>64.8</v>
      </c>
      <c r="H714" s="17" t="str">
        <f>_xlfn.XLOOKUP(A714,'Patient Demographics'!A714:A1713,'Patient Demographics'!C714:C1713,"Not Found")</f>
        <v>Female</v>
      </c>
      <c r="I714" s="100" t="str">
        <f>_xlfn.XLOOKUP(A714,'Patient Health Records'!A714:A1713,'Patient Health Records'!B714:B1713,"Not Found")</f>
        <v>B-</v>
      </c>
      <c r="J714" s="100" t="b">
        <f>_xlfn.XLOOKUP(A714,'Patient Health Records'!A714:A1713,'Patient Health Records'!H714:H1713,"Not Found")</f>
        <v>0</v>
      </c>
      <c r="K714" s="100" t="b">
        <f>_xlfn.XLOOKUP(A714,'Patient Health Records'!A714:A1713,'Patient Health Records'!J714:J1713,"Not Found")</f>
        <v>0</v>
      </c>
      <c r="L714" s="100" t="b">
        <f>_xlfn.XLOOKUP(A714,'Billing Details'!A:A,'Billing Details'!K:K,"Not Found")</f>
        <v>1</v>
      </c>
      <c r="M714" s="100" t="str">
        <f>_xlfn.XLOOKUP(A714,'Patient Education'!A:A,'Patient Education'!B:B,"Not Found")</f>
        <v>PhD</v>
      </c>
      <c r="N714" s="100" t="str">
        <f>_xlfn.XLOOKUP(A714,'Patient Education'!A:A,'Patient Education'!C:C,"None")</f>
        <v>Scientist</v>
      </c>
      <c r="O714" s="100">
        <f>_xlfn.XLOOKUP(A714,'Patient Demographics'!A:A,'Patient Demographics'!I:I,"Not Found")</f>
        <v>20</v>
      </c>
      <c r="P714" s="100" t="str" cm="1">
        <f t="array" ref="P714">_xlfn.IFS(
 O714 &lt;= 2, "Very Low",
 O714 &lt;= 5, "Low",
 O714 &lt;= 10, "Lower-Middle",
 O714 &lt;= 25, "Middle",
 O714 &lt;= 50, "Upper-Middle",
 O714 &lt;= 100, "High",
 O714 &lt;= 200, "Very High",
 O714 &lt;= 400, "Ultra High"
)</f>
        <v>Middle</v>
      </c>
      <c r="Q714" s="33">
        <f>_xlfn.XLOOKUP(A714,'Patient Health Records'!A:A,'Patient Health Records'!E:E,"Not Found")</f>
        <v>23.801652892561986</v>
      </c>
      <c r="R714" s="100" t="b">
        <f>_xlfn.XLOOKUP(A714,'Patient Health Records'!A714:A1713,'Patient Health Records'!T714:T1713,"Not Found")</f>
        <v>0</v>
      </c>
      <c r="S714" s="100" t="b" cm="1">
        <f t="array" ref="S714">_xlfn.SWITCH(R714, "Yes", TRUE, "No", FALSE, R714)</f>
        <v>0</v>
      </c>
      <c r="T714" s="100" t="str">
        <f>_xlfn.XLOOKUP(A714,'Patient Health Records'!A:A,'Patient Health Records'!V:V,"Not Found")</f>
        <v>Kidney Stones</v>
      </c>
      <c r="U714" s="100" t="str">
        <f>_xlfn.XLOOKUP(A714,'Patient Health Records'!A:A,'Patient Health Records'!X:X,"Not Found")</f>
        <v>Ongoing Treatment</v>
      </c>
      <c r="V714" s="100" t="b">
        <f>_xlfn.XLOOKUP(A714,'Billing Details'!A:A,'Billing Details'!K:K,"Not Found")</f>
        <v>1</v>
      </c>
      <c r="W714" s="100" t="str">
        <f>_xlfn.XLOOKUP(A714,'Billing Details'!A:A,'Billing Details'!J:J,"Not Found")</f>
        <v>Cigna</v>
      </c>
      <c r="X714" s="100" t="b">
        <f>_xlfn.XLOOKUP(A714,'Patient Health Records'!A:A,'Patient Health Records'!P:P,"Not Found")</f>
        <v>0</v>
      </c>
      <c r="Y714" s="100" t="b" cm="1">
        <f t="array" ref="Y714">_xlfn.SWITCH(X714, "Yes", TRUE, "No", FALSE, X714)</f>
        <v>0</v>
      </c>
      <c r="Z714" s="100" t="b">
        <f>_xlfn.XLOOKUP(A714,'Patient Health Records'!A:A,'Patient Health Records'!T:T,"Not Found")</f>
        <v>0</v>
      </c>
      <c r="AA714" s="100" t="b" cm="1">
        <f t="array" ref="AA714">_xlfn.SWITCH(Z714, "Yes", TRUE, "No", FALSE, Z714)</f>
        <v>0</v>
      </c>
      <c r="AB714" s="100" t="b">
        <f>_xlfn.XLOOKUP(A714,'Patient Health Records'!A:A,'Patient Health Records'!K:K,"Not Found")</f>
        <v>0</v>
      </c>
      <c r="AC714" s="100" t="b" cm="1">
        <f t="array" ref="AC714">_xlfn.SWITCH(AB714, "Yes", TRUE, "No", FALSE, AB714)</f>
        <v>0</v>
      </c>
    </row>
    <row r="715" spans="1:29">
      <c r="A715" s="2" t="s">
        <v>1116</v>
      </c>
      <c r="B715" s="100" t="str">
        <f>_xlfn.XLOOKUP(A715,'Patient Demographics'!A715:A1714,'Patient Demographics'!H715:H1714,"Not Found")</f>
        <v>Middle-aged</v>
      </c>
      <c r="C715" s="100" t="str">
        <f>_xlfn.XLOOKUP(A715,'Patient Demographics'!A715:A1714,'Patient Demographics'!L715:L1714,"Not Found")</f>
        <v>South</v>
      </c>
      <c r="D715" s="100" t="str">
        <f>_xlfn.XLOOKUP(A715,'Patient Demographics'!A:A,'Patient Demographics'!J:J,"Not Found")</f>
        <v>Kerala</v>
      </c>
      <c r="E715" s="100">
        <f>_xlfn.XLOOKUP(A715,'Billing Details'!A715:A1714,'Billing Details'!E715:E1714,"Not Found")</f>
        <v>12000</v>
      </c>
      <c r="F715" s="100">
        <f>_xlfn.XLOOKUP(A715,'Billing Details'!A715:A1714,'Billing Details'!M715:M1714,"Not Found")</f>
        <v>6670.62</v>
      </c>
      <c r="G715" s="100">
        <f>_xlfn.XLOOKUP(A715,'Patient Health Records'!A715:A1714,'Patient Health Records'!G715:G1714,"Not Found")</f>
        <v>68.5</v>
      </c>
      <c r="H715" s="17" t="str">
        <f>_xlfn.XLOOKUP(A715,'Patient Demographics'!A715:A1714,'Patient Demographics'!C715:C1714,"Not Found")</f>
        <v>Male</v>
      </c>
      <c r="I715" s="100" t="str">
        <f>_xlfn.XLOOKUP(A715,'Patient Health Records'!A715:A1714,'Patient Health Records'!B715:B1714,"Not Found")</f>
        <v>B+</v>
      </c>
      <c r="J715" s="100" t="b">
        <f>_xlfn.XLOOKUP(A715,'Patient Health Records'!A715:A1714,'Patient Health Records'!H715:H1714,"Not Found")</f>
        <v>1</v>
      </c>
      <c r="K715" s="100" t="b">
        <f>_xlfn.XLOOKUP(A715,'Patient Health Records'!A715:A1714,'Patient Health Records'!J715:J1714,"Not Found")</f>
        <v>1</v>
      </c>
      <c r="L715" s="100" t="b">
        <f>_xlfn.XLOOKUP(A715,'Billing Details'!A:A,'Billing Details'!K:K,"Not Found")</f>
        <v>1</v>
      </c>
      <c r="M715" s="100" t="str">
        <f>_xlfn.XLOOKUP(A715,'Patient Education'!A:A,'Patient Education'!B:B,"Not Found")</f>
        <v>Bachelor's Degree</v>
      </c>
      <c r="N715" s="100" t="str">
        <f>_xlfn.XLOOKUP(A715,'Patient Education'!A:A,'Patient Education'!C:C,"None")</f>
        <v>Engineer</v>
      </c>
      <c r="O715" s="100">
        <f>_xlfn.XLOOKUP(A715,'Patient Demographics'!A:A,'Patient Demographics'!I:I,"Not Found")</f>
        <v>5</v>
      </c>
      <c r="P715" s="100" t="str" cm="1">
        <f t="array" ref="P715">_xlfn.IFS(
 O715 &lt;= 2, "Very Low",
 O715 &lt;= 5, "Low",
 O715 &lt;= 10, "Lower-Middle",
 O715 &lt;= 25, "Middle",
 O715 &lt;= 50, "Upper-Middle",
 O715 &lt;= 100, "High",
 O715 &lt;= 200, "Very High",
 O715 &lt;= 400, "Ultra High"
)</f>
        <v>Low</v>
      </c>
      <c r="Q715" s="33">
        <f>_xlfn.XLOOKUP(A715,'Patient Health Records'!A:A,'Patient Health Records'!E:E,"Not Found")</f>
        <v>23.154407787993513</v>
      </c>
      <c r="R715" s="100" t="b">
        <f>_xlfn.XLOOKUP(A715,'Patient Health Records'!A715:A1714,'Patient Health Records'!T715:T1714,"Not Found")</f>
        <v>0</v>
      </c>
      <c r="S715" s="100" t="b" cm="1">
        <f t="array" ref="S715">_xlfn.SWITCH(R715, "Yes", TRUE, "No", FALSE, R715)</f>
        <v>0</v>
      </c>
      <c r="T715" s="100" t="str">
        <f>_xlfn.XLOOKUP(A715,'Patient Health Records'!A:A,'Patient Health Records'!V:V,"Not Found")</f>
        <v>Prostate Cancer</v>
      </c>
      <c r="U715" s="100" t="str">
        <f>_xlfn.XLOOKUP(A715,'Patient Health Records'!A:A,'Patient Health Records'!X:X,"Not Found")</f>
        <v>Critical</v>
      </c>
      <c r="V715" s="100" t="b">
        <f>_xlfn.XLOOKUP(A715,'Billing Details'!A:A,'Billing Details'!K:K,"Not Found")</f>
        <v>1</v>
      </c>
      <c r="W715" s="100" t="str">
        <f>_xlfn.XLOOKUP(A715,'Billing Details'!A:A,'Billing Details'!J:J,"Not Found")</f>
        <v>Aetna</v>
      </c>
      <c r="X715" s="100" t="b">
        <f>_xlfn.XLOOKUP(A715,'Patient Health Records'!A:A,'Patient Health Records'!P:P,"Not Found")</f>
        <v>0</v>
      </c>
      <c r="Y715" s="100" t="b" cm="1">
        <f t="array" ref="Y715">_xlfn.SWITCH(X715, "Yes", TRUE, "No", FALSE, X715)</f>
        <v>0</v>
      </c>
      <c r="Z715" s="100" t="b">
        <f>_xlfn.XLOOKUP(A715,'Patient Health Records'!A:A,'Patient Health Records'!T:T,"Not Found")</f>
        <v>0</v>
      </c>
      <c r="AA715" s="100" t="b" cm="1">
        <f t="array" ref="AA715">_xlfn.SWITCH(Z715, "Yes", TRUE, "No", FALSE, Z715)</f>
        <v>0</v>
      </c>
      <c r="AB715" s="100" t="b">
        <f>_xlfn.XLOOKUP(A715,'Patient Health Records'!A:A,'Patient Health Records'!K:K,"Not Found")</f>
        <v>0</v>
      </c>
      <c r="AC715" s="100" t="b" cm="1">
        <f t="array" ref="AC715">_xlfn.SWITCH(AB715, "Yes", TRUE, "No", FALSE, AB715)</f>
        <v>0</v>
      </c>
    </row>
    <row r="716" spans="1:29">
      <c r="A716" s="2" t="s">
        <v>1117</v>
      </c>
      <c r="B716" s="100" t="str">
        <f>_xlfn.XLOOKUP(A716,'Patient Demographics'!A716:A1715,'Patient Demographics'!H716:H1715,"Not Found")</f>
        <v>Middle-aged</v>
      </c>
      <c r="C716" s="100" t="str">
        <f>_xlfn.XLOOKUP(A716,'Patient Demographics'!A716:A1715,'Patient Demographics'!L716:L1715,"Not Found")</f>
        <v>East</v>
      </c>
      <c r="D716" s="100" t="str">
        <f>_xlfn.XLOOKUP(A716,'Patient Demographics'!A:A,'Patient Demographics'!J:J,"Not Found")</f>
        <v>West Bengal</v>
      </c>
      <c r="E716" s="100">
        <f>_xlfn.XLOOKUP(A716,'Billing Details'!A716:A1715,'Billing Details'!E716:E1715,"Not Found")</f>
        <v>60000</v>
      </c>
      <c r="F716" s="100">
        <f>_xlfn.XLOOKUP(A716,'Billing Details'!A716:A1715,'Billing Details'!M716:M1715,"Not Found")</f>
        <v>51497</v>
      </c>
      <c r="G716" s="100">
        <f>_xlfn.XLOOKUP(A716,'Patient Health Records'!A716:A1715,'Patient Health Records'!G716:G1715,"Not Found")</f>
        <v>84.9</v>
      </c>
      <c r="H716" s="17" t="str">
        <f>_xlfn.XLOOKUP(A716,'Patient Demographics'!A716:A1715,'Patient Demographics'!C716:C1715,"Not Found")</f>
        <v>Male</v>
      </c>
      <c r="I716" s="100" t="str">
        <f>_xlfn.XLOOKUP(A716,'Patient Health Records'!A716:A1715,'Patient Health Records'!B716:B1715,"Not Found")</f>
        <v>O-</v>
      </c>
      <c r="J716" s="100" t="b">
        <f>_xlfn.XLOOKUP(A716,'Patient Health Records'!A716:A1715,'Patient Health Records'!H716:H1715,"Not Found")</f>
        <v>1</v>
      </c>
      <c r="K716" s="100" t="b">
        <f>_xlfn.XLOOKUP(A716,'Patient Health Records'!A716:A1715,'Patient Health Records'!J716:J1715,"Not Found")</f>
        <v>0</v>
      </c>
      <c r="L716" s="100" t="b">
        <f>_xlfn.XLOOKUP(A716,'Billing Details'!A:A,'Billing Details'!K:K,"Not Found")</f>
        <v>1</v>
      </c>
      <c r="M716" s="100" t="str">
        <f>_xlfn.XLOOKUP(A716,'Patient Education'!A:A,'Patient Education'!B:B,"Not Found")</f>
        <v>School</v>
      </c>
      <c r="N716" s="100" t="str">
        <f>_xlfn.XLOOKUP(A716,'Patient Education'!A:A,'Patient Education'!C:C,"None")</f>
        <v>Driver</v>
      </c>
      <c r="O716" s="100">
        <f>_xlfn.XLOOKUP(A716,'Patient Demographics'!A:A,'Patient Demographics'!I:I,"Not Found")</f>
        <v>20</v>
      </c>
      <c r="P716" s="100" t="str" cm="1">
        <f t="array" ref="P716">_xlfn.IFS(
 O716 &lt;= 2, "Very Low",
 O716 &lt;= 5, "Low",
 O716 &lt;= 10, "Lower-Middle",
 O716 &lt;= 25, "Middle",
 O716 &lt;= 50, "Upper-Middle",
 O716 &lt;= 100, "High",
 O716 &lt;= 200, "Very High",
 O716 &lt;= 400, "Ultra High"
)</f>
        <v>Middle</v>
      </c>
      <c r="Q716" s="33">
        <f>_xlfn.XLOOKUP(A716,'Patient Health Records'!A:A,'Patient Health Records'!E:E,"Not Found")</f>
        <v>32.350251486053949</v>
      </c>
      <c r="R716" s="100" t="b">
        <f>_xlfn.XLOOKUP(A716,'Patient Health Records'!A716:A1715,'Patient Health Records'!T716:T1715,"Not Found")</f>
        <v>1</v>
      </c>
      <c r="S716" s="100" t="b" cm="1">
        <f t="array" ref="S716">_xlfn.SWITCH(R716, "Yes", TRUE, "No", FALSE, R716)</f>
        <v>1</v>
      </c>
      <c r="T716" s="100" t="str">
        <f>_xlfn.XLOOKUP(A716,'Patient Health Records'!A:A,'Patient Health Records'!V:V,"Not Found")</f>
        <v>Childbirth</v>
      </c>
      <c r="U716" s="100" t="str">
        <f>_xlfn.XLOOKUP(A716,'Patient Health Records'!A:A,'Patient Health Records'!X:X,"Not Found")</f>
        <v>Ongoing Treatment</v>
      </c>
      <c r="V716" s="100" t="b">
        <f>_xlfn.XLOOKUP(A716,'Billing Details'!A:A,'Billing Details'!K:K,"Not Found")</f>
        <v>1</v>
      </c>
      <c r="W716" s="100" t="str">
        <f>_xlfn.XLOOKUP(A716,'Billing Details'!A:A,'Billing Details'!J:J,"Not Found")</f>
        <v>UnitedHealthcare</v>
      </c>
      <c r="X716" s="100" t="b">
        <f>_xlfn.XLOOKUP(A716,'Patient Health Records'!A:A,'Patient Health Records'!P:P,"Not Found")</f>
        <v>1</v>
      </c>
      <c r="Y716" s="100" t="b" cm="1">
        <f t="array" ref="Y716">_xlfn.SWITCH(X716, "Yes", TRUE, "No", FALSE, X716)</f>
        <v>1</v>
      </c>
      <c r="Z716" s="100" t="b">
        <f>_xlfn.XLOOKUP(A716,'Patient Health Records'!A:A,'Patient Health Records'!T:T,"Not Found")</f>
        <v>1</v>
      </c>
      <c r="AA716" s="100" t="b" cm="1">
        <f t="array" ref="AA716">_xlfn.SWITCH(Z716, "Yes", TRUE, "No", FALSE, Z716)</f>
        <v>1</v>
      </c>
      <c r="AB716" s="100" t="b">
        <f>_xlfn.XLOOKUP(A716,'Patient Health Records'!A:A,'Patient Health Records'!K:K,"Not Found")</f>
        <v>1</v>
      </c>
      <c r="AC716" s="100" t="b" cm="1">
        <f t="array" ref="AC716">_xlfn.SWITCH(AB716, "Yes", TRUE, "No", FALSE, AB716)</f>
        <v>1</v>
      </c>
    </row>
    <row r="717" spans="1:29">
      <c r="A717" s="2" t="s">
        <v>1119</v>
      </c>
      <c r="B717" s="100" t="str">
        <f>_xlfn.XLOOKUP(A717,'Patient Demographics'!A717:A1716,'Patient Demographics'!H717:H1716,"Not Found")</f>
        <v>Middle-aged</v>
      </c>
      <c r="C717" s="100" t="str">
        <f>_xlfn.XLOOKUP(A717,'Patient Demographics'!A717:A1716,'Patient Demographics'!L717:L1716,"Not Found")</f>
        <v>South</v>
      </c>
      <c r="D717" s="100" t="str">
        <f>_xlfn.XLOOKUP(A717,'Patient Demographics'!A:A,'Patient Demographics'!J:J,"Not Found")</f>
        <v>Karnataka</v>
      </c>
      <c r="E717" s="100">
        <f>_xlfn.XLOOKUP(A717,'Billing Details'!A717:A1716,'Billing Details'!E717:E1716,"Not Found")</f>
        <v>36000</v>
      </c>
      <c r="F717" s="100">
        <f>_xlfn.XLOOKUP(A717,'Billing Details'!A717:A1716,'Billing Details'!M717:M1716,"Not Found")</f>
        <v>18567.12</v>
      </c>
      <c r="G717" s="100">
        <f>_xlfn.XLOOKUP(A717,'Patient Health Records'!A717:A1716,'Patient Health Records'!G717:G1716,"Not Found")</f>
        <v>84.3</v>
      </c>
      <c r="H717" s="17" t="str">
        <f>_xlfn.XLOOKUP(A717,'Patient Demographics'!A717:A1716,'Patient Demographics'!C717:C1716,"Not Found")</f>
        <v>Female</v>
      </c>
      <c r="I717" s="100" t="str">
        <f>_xlfn.XLOOKUP(A717,'Patient Health Records'!A717:A1716,'Patient Health Records'!B717:B1716,"Not Found")</f>
        <v>A-</v>
      </c>
      <c r="J717" s="100" t="b">
        <f>_xlfn.XLOOKUP(A717,'Patient Health Records'!A717:A1716,'Patient Health Records'!H717:H1716,"Not Found")</f>
        <v>0</v>
      </c>
      <c r="K717" s="100" t="b">
        <f>_xlfn.XLOOKUP(A717,'Patient Health Records'!A717:A1716,'Patient Health Records'!J717:J1716,"Not Found")</f>
        <v>0</v>
      </c>
      <c r="L717" s="100" t="b">
        <f>_xlfn.XLOOKUP(A717,'Billing Details'!A:A,'Billing Details'!K:K,"Not Found")</f>
        <v>1</v>
      </c>
      <c r="M717" s="100" t="str">
        <f>_xlfn.XLOOKUP(A717,'Patient Education'!A:A,'Patient Education'!B:B,"Not Found")</f>
        <v>Bachelor's Degree</v>
      </c>
      <c r="N717" s="100" t="str">
        <f>_xlfn.XLOOKUP(A717,'Patient Education'!A:A,'Patient Education'!C:C,"None")</f>
        <v>Teacher</v>
      </c>
      <c r="O717" s="100">
        <f>_xlfn.XLOOKUP(A717,'Patient Demographics'!A:A,'Patient Demographics'!I:I,"Not Found")</f>
        <v>12</v>
      </c>
      <c r="P717" s="100" t="str" cm="1">
        <f t="array" ref="P717">_xlfn.IFS(
 O717 &lt;= 2, "Very Low",
 O717 &lt;= 5, "Low",
 O717 &lt;= 10, "Lower-Middle",
 O717 &lt;= 25, "Middle",
 O717 &lt;= 50, "Upper-Middle",
 O717 &lt;= 100, "High",
 O717 &lt;= 200, "Very High",
 O717 &lt;= 400, "Ultra High"
)</f>
        <v>Middle</v>
      </c>
      <c r="Q717" s="33">
        <f>_xlfn.XLOOKUP(A717,'Patient Health Records'!A:A,'Patient Health Records'!E:E,"Not Found")</f>
        <v>30.226971207286027</v>
      </c>
      <c r="R717" s="100" t="b">
        <f>_xlfn.XLOOKUP(A717,'Patient Health Records'!A717:A1716,'Patient Health Records'!T717:T1716,"Not Found")</f>
        <v>1</v>
      </c>
      <c r="S717" s="100" t="b" cm="1">
        <f t="array" ref="S717">_xlfn.SWITCH(R717, "Yes", TRUE, "No", FALSE, R717)</f>
        <v>1</v>
      </c>
      <c r="T717" s="100" t="str">
        <f>_xlfn.XLOOKUP(A717,'Patient Health Records'!A:A,'Patient Health Records'!V:V,"Not Found")</f>
        <v>Fractured Leg</v>
      </c>
      <c r="U717" s="100" t="str">
        <f>_xlfn.XLOOKUP(A717,'Patient Health Records'!A:A,'Patient Health Records'!X:X,"Not Found")</f>
        <v>Ongoing Treatment</v>
      </c>
      <c r="V717" s="100" t="b">
        <f>_xlfn.XLOOKUP(A717,'Billing Details'!A:A,'Billing Details'!K:K,"Not Found")</f>
        <v>1</v>
      </c>
      <c r="W717" s="100" t="str">
        <f>_xlfn.XLOOKUP(A717,'Billing Details'!A:A,'Billing Details'!J:J,"Not Found")</f>
        <v>Cigna</v>
      </c>
      <c r="X717" s="100" t="b">
        <f>_xlfn.XLOOKUP(A717,'Patient Health Records'!A:A,'Patient Health Records'!P:P,"Not Found")</f>
        <v>1</v>
      </c>
      <c r="Y717" s="100" t="b" cm="1">
        <f t="array" ref="Y717">_xlfn.SWITCH(X717, "Yes", TRUE, "No", FALSE, X717)</f>
        <v>1</v>
      </c>
      <c r="Z717" s="100" t="b">
        <f>_xlfn.XLOOKUP(A717,'Patient Health Records'!A:A,'Patient Health Records'!T:T,"Not Found")</f>
        <v>1</v>
      </c>
      <c r="AA717" s="100" t="b" cm="1">
        <f t="array" ref="AA717">_xlfn.SWITCH(Z717, "Yes", TRUE, "No", FALSE, Z717)</f>
        <v>1</v>
      </c>
      <c r="AB717" s="100" t="b">
        <f>_xlfn.XLOOKUP(A717,'Patient Health Records'!A:A,'Patient Health Records'!K:K,"Not Found")</f>
        <v>1</v>
      </c>
      <c r="AC717" s="100" t="b" cm="1">
        <f t="array" ref="AC717">_xlfn.SWITCH(AB717, "Yes", TRUE, "No", FALSE, AB717)</f>
        <v>1</v>
      </c>
    </row>
    <row r="718" spans="1:29">
      <c r="A718" s="2" t="s">
        <v>1120</v>
      </c>
      <c r="B718" s="100" t="str">
        <f>_xlfn.XLOOKUP(A718,'Patient Demographics'!A718:A1717,'Patient Demographics'!H718:H1717,"Not Found")</f>
        <v>Middle-aged</v>
      </c>
      <c r="C718" s="100" t="str">
        <f>_xlfn.XLOOKUP(A718,'Patient Demographics'!A718:A1717,'Patient Demographics'!L718:L1717,"Not Found")</f>
        <v>North</v>
      </c>
      <c r="D718" s="100" t="str">
        <f>_xlfn.XLOOKUP(A718,'Patient Demographics'!A:A,'Patient Demographics'!J:J,"Not Found")</f>
        <v>Uttar Pradesh</v>
      </c>
      <c r="E718" s="100">
        <f>_xlfn.XLOOKUP(A718,'Billing Details'!A718:A1717,'Billing Details'!E718:E1717,"Not Found")</f>
        <v>250000</v>
      </c>
      <c r="F718" s="100">
        <f>_xlfn.XLOOKUP(A718,'Billing Details'!A718:A1717,'Billing Details'!M718:M1717,"Not Found")</f>
        <v>154206.1</v>
      </c>
      <c r="G718" s="100">
        <f>_xlfn.XLOOKUP(A718,'Patient Health Records'!A718:A1717,'Patient Health Records'!G718:G1717,"Not Found")</f>
        <v>57.7</v>
      </c>
      <c r="H718" s="17" t="str">
        <f>_xlfn.XLOOKUP(A718,'Patient Demographics'!A718:A1717,'Patient Demographics'!C718:C1717,"Not Found")</f>
        <v>Male</v>
      </c>
      <c r="I718" s="100" t="str">
        <f>_xlfn.XLOOKUP(A718,'Patient Health Records'!A718:A1717,'Patient Health Records'!B718:B1717,"Not Found")</f>
        <v>O-</v>
      </c>
      <c r="J718" s="100" t="b">
        <f>_xlfn.XLOOKUP(A718,'Patient Health Records'!A718:A1717,'Patient Health Records'!H718:H1717,"Not Found")</f>
        <v>0</v>
      </c>
      <c r="K718" s="100" t="b">
        <f>_xlfn.XLOOKUP(A718,'Patient Health Records'!A718:A1717,'Patient Health Records'!J718:J1717,"Not Found")</f>
        <v>0</v>
      </c>
      <c r="L718" s="100" t="b">
        <f>_xlfn.XLOOKUP(A718,'Billing Details'!A:A,'Billing Details'!K:K,"Not Found")</f>
        <v>1</v>
      </c>
      <c r="M718" s="100" t="str">
        <f>_xlfn.XLOOKUP(A718,'Patient Education'!A:A,'Patient Education'!B:B,"Not Found")</f>
        <v>Bachelor's Degree</v>
      </c>
      <c r="N718" s="100" t="str">
        <f>_xlfn.XLOOKUP(A718,'Patient Education'!A:A,'Patient Education'!C:C,"None")</f>
        <v>Nurse</v>
      </c>
      <c r="O718" s="100">
        <f>_xlfn.XLOOKUP(A718,'Patient Demographics'!A:A,'Patient Demographics'!I:I,"Not Found")</f>
        <v>3</v>
      </c>
      <c r="P718" s="100" t="str" cm="1">
        <f t="array" ref="P718">_xlfn.IFS(
 O718 &lt;= 2, "Very Low",
 O718 &lt;= 5, "Low",
 O718 &lt;= 10, "Lower-Middle",
 O718 &lt;= 25, "Middle",
 O718 &lt;= 50, "Upper-Middle",
 O718 &lt;= 100, "High",
 O718 &lt;= 200, "Very High",
 O718 &lt;= 400, "Ultra High"
)</f>
        <v>Low</v>
      </c>
      <c r="Q718" s="33">
        <f>_xlfn.XLOOKUP(A718,'Patient Health Records'!A:A,'Patient Health Records'!E:E,"Not Found")</f>
        <v>20.443594104308396</v>
      </c>
      <c r="R718" s="100" t="b">
        <f>_xlfn.XLOOKUP(A718,'Patient Health Records'!A718:A1717,'Patient Health Records'!T718:T1717,"Not Found")</f>
        <v>0</v>
      </c>
      <c r="S718" s="100" t="b" cm="1">
        <f t="array" ref="S718">_xlfn.SWITCH(R718, "Yes", TRUE, "No", FALSE, R718)</f>
        <v>0</v>
      </c>
      <c r="T718" s="100" t="str">
        <f>_xlfn.XLOOKUP(A718,'Patient Health Records'!A:A,'Patient Health Records'!V:V,"Not Found")</f>
        <v>Osteoarthritis</v>
      </c>
      <c r="U718" s="100" t="str">
        <f>_xlfn.XLOOKUP(A718,'Patient Health Records'!A:A,'Patient Health Records'!X:X,"Not Found")</f>
        <v>Recovered</v>
      </c>
      <c r="V718" s="100" t="b">
        <f>_xlfn.XLOOKUP(A718,'Billing Details'!A:A,'Billing Details'!K:K,"Not Found")</f>
        <v>1</v>
      </c>
      <c r="W718" s="100" t="str">
        <f>_xlfn.XLOOKUP(A718,'Billing Details'!A:A,'Billing Details'!J:J,"Not Found")</f>
        <v>Medicare</v>
      </c>
      <c r="X718" s="100" t="b">
        <f>_xlfn.XLOOKUP(A718,'Patient Health Records'!A:A,'Patient Health Records'!P:P,"Not Found")</f>
        <v>0</v>
      </c>
      <c r="Y718" s="100" t="b" cm="1">
        <f t="array" ref="Y718">_xlfn.SWITCH(X718, "Yes", TRUE, "No", FALSE, X718)</f>
        <v>0</v>
      </c>
      <c r="Z718" s="100" t="b">
        <f>_xlfn.XLOOKUP(A718,'Patient Health Records'!A:A,'Patient Health Records'!T:T,"Not Found")</f>
        <v>0</v>
      </c>
      <c r="AA718" s="100" t="b" cm="1">
        <f t="array" ref="AA718">_xlfn.SWITCH(Z718, "Yes", TRUE, "No", FALSE, Z718)</f>
        <v>0</v>
      </c>
      <c r="AB718" s="100" t="b">
        <f>_xlfn.XLOOKUP(A718,'Patient Health Records'!A:A,'Patient Health Records'!K:K,"Not Found")</f>
        <v>0</v>
      </c>
      <c r="AC718" s="100" t="b" cm="1">
        <f t="array" ref="AC718">_xlfn.SWITCH(AB718, "Yes", TRUE, "No", FALSE, AB718)</f>
        <v>0</v>
      </c>
    </row>
    <row r="719" spans="1:29">
      <c r="A719" s="2" t="s">
        <v>1122</v>
      </c>
      <c r="B719" s="100" t="str">
        <f>_xlfn.XLOOKUP(A719,'Patient Demographics'!A719:A1718,'Patient Demographics'!H719:H1718,"Not Found")</f>
        <v>Senior</v>
      </c>
      <c r="C719" s="100" t="str">
        <f>_xlfn.XLOOKUP(A719,'Patient Demographics'!A719:A1718,'Patient Demographics'!L719:L1718,"Not Found")</f>
        <v>North</v>
      </c>
      <c r="D719" s="100" t="str">
        <f>_xlfn.XLOOKUP(A719,'Patient Demographics'!A:A,'Patient Demographics'!J:J,"Not Found")</f>
        <v>Punjab</v>
      </c>
      <c r="E719" s="100">
        <f>_xlfn.XLOOKUP(A719,'Billing Details'!A719:A1718,'Billing Details'!E719:E1718,"Not Found")</f>
        <v>3000</v>
      </c>
      <c r="F719" s="100">
        <f>_xlfn.XLOOKUP(A719,'Billing Details'!A719:A1718,'Billing Details'!M719:M1718,"Not Found")</f>
        <v>2193.54</v>
      </c>
      <c r="G719" s="100">
        <f>_xlfn.XLOOKUP(A719,'Patient Health Records'!A719:A1718,'Patient Health Records'!G719:G1718,"Not Found")</f>
        <v>71.900000000000006</v>
      </c>
      <c r="H719" s="17" t="str">
        <f>_xlfn.XLOOKUP(A719,'Patient Demographics'!A719:A1718,'Patient Demographics'!C719:C1718,"Not Found")</f>
        <v>Male</v>
      </c>
      <c r="I719" s="100" t="str">
        <f>_xlfn.XLOOKUP(A719,'Patient Health Records'!A719:A1718,'Patient Health Records'!B719:B1718,"Not Found")</f>
        <v>O+</v>
      </c>
      <c r="J719" s="100" t="b">
        <f>_xlfn.XLOOKUP(A719,'Patient Health Records'!A719:A1718,'Patient Health Records'!H719:H1718,"Not Found")</f>
        <v>0</v>
      </c>
      <c r="K719" s="100" t="b">
        <f>_xlfn.XLOOKUP(A719,'Patient Health Records'!A719:A1718,'Patient Health Records'!J719:J1718,"Not Found")</f>
        <v>0</v>
      </c>
      <c r="L719" s="100" t="b">
        <f>_xlfn.XLOOKUP(A719,'Billing Details'!A:A,'Billing Details'!K:K,"Not Found")</f>
        <v>1</v>
      </c>
      <c r="M719" s="100" t="str">
        <f>_xlfn.XLOOKUP(A719,'Patient Education'!A:A,'Patient Education'!B:B,"Not Found")</f>
        <v>Bachelor's Degree</v>
      </c>
      <c r="N719" s="100" t="str">
        <f>_xlfn.XLOOKUP(A719,'Patient Education'!A:A,'Patient Education'!C:C,"None")</f>
        <v>Nurse</v>
      </c>
      <c r="O719" s="100">
        <f>_xlfn.XLOOKUP(A719,'Patient Demographics'!A:A,'Patient Demographics'!I:I,"Not Found")</f>
        <v>12</v>
      </c>
      <c r="P719" s="100" t="str" cm="1">
        <f t="array" ref="P719">_xlfn.IFS(
 O719 &lt;= 2, "Very Low",
 O719 &lt;= 5, "Low",
 O719 &lt;= 10, "Lower-Middle",
 O719 &lt;= 25, "Middle",
 O719 &lt;= 50, "Upper-Middle",
 O719 &lt;= 100, "High",
 O719 &lt;= 200, "Very High",
 O719 &lt;= 400, "Ultra High"
)</f>
        <v>Middle</v>
      </c>
      <c r="Q719" s="33">
        <f>_xlfn.XLOOKUP(A719,'Patient Health Records'!A:A,'Patient Health Records'!E:E,"Not Found")</f>
        <v>28.085937499999996</v>
      </c>
      <c r="R719" s="100" t="b">
        <f>_xlfn.XLOOKUP(A719,'Patient Health Records'!A719:A1718,'Patient Health Records'!T719:T1718,"Not Found")</f>
        <v>1</v>
      </c>
      <c r="S719" s="100" t="b" cm="1">
        <f t="array" ref="S719">_xlfn.SWITCH(R719, "Yes", TRUE, "No", FALSE, R719)</f>
        <v>1</v>
      </c>
      <c r="T719" s="100" t="str">
        <f>_xlfn.XLOOKUP(A719,'Patient Health Records'!A:A,'Patient Health Records'!V:V,"Not Found")</f>
        <v>Fractured Arm</v>
      </c>
      <c r="U719" s="100" t="str">
        <f>_xlfn.XLOOKUP(A719,'Patient Health Records'!A:A,'Patient Health Records'!X:X,"Not Found")</f>
        <v>Ongoing Treatment</v>
      </c>
      <c r="V719" s="100" t="b">
        <f>_xlfn.XLOOKUP(A719,'Billing Details'!A:A,'Billing Details'!K:K,"Not Found")</f>
        <v>1</v>
      </c>
      <c r="W719" s="100" t="str">
        <f>_xlfn.XLOOKUP(A719,'Billing Details'!A:A,'Billing Details'!J:J,"Not Found")</f>
        <v>Cigna</v>
      </c>
      <c r="X719" s="100" t="b">
        <f>_xlfn.XLOOKUP(A719,'Patient Health Records'!A:A,'Patient Health Records'!P:P,"Not Found")</f>
        <v>1</v>
      </c>
      <c r="Y719" s="100" t="b" cm="1">
        <f t="array" ref="Y719">_xlfn.SWITCH(X719, "Yes", TRUE, "No", FALSE, X719)</f>
        <v>1</v>
      </c>
      <c r="Z719" s="100" t="b">
        <f>_xlfn.XLOOKUP(A719,'Patient Health Records'!A:A,'Patient Health Records'!T:T,"Not Found")</f>
        <v>1</v>
      </c>
      <c r="AA719" s="100" t="b" cm="1">
        <f t="array" ref="AA719">_xlfn.SWITCH(Z719, "Yes", TRUE, "No", FALSE, Z719)</f>
        <v>1</v>
      </c>
      <c r="AB719" s="100" t="b">
        <f>_xlfn.XLOOKUP(A719,'Patient Health Records'!A:A,'Patient Health Records'!K:K,"Not Found")</f>
        <v>1</v>
      </c>
      <c r="AC719" s="100" t="b" cm="1">
        <f t="array" ref="AC719">_xlfn.SWITCH(AB719, "Yes", TRUE, "No", FALSE, AB719)</f>
        <v>1</v>
      </c>
    </row>
    <row r="720" spans="1:29">
      <c r="A720" s="2" t="s">
        <v>1123</v>
      </c>
      <c r="B720" s="100" t="str">
        <f>_xlfn.XLOOKUP(A720,'Patient Demographics'!A720:A1719,'Patient Demographics'!H720:H1719,"Not Found")</f>
        <v>Adult</v>
      </c>
      <c r="C720" s="100" t="str">
        <f>_xlfn.XLOOKUP(A720,'Patient Demographics'!A720:A1719,'Patient Demographics'!L720:L1719,"Not Found")</f>
        <v>East</v>
      </c>
      <c r="D720" s="100" t="str">
        <f>_xlfn.XLOOKUP(A720,'Patient Demographics'!A:A,'Patient Demographics'!J:J,"Not Found")</f>
        <v>West Bengal</v>
      </c>
      <c r="E720" s="100">
        <f>_xlfn.XLOOKUP(A720,'Billing Details'!A720:A1719,'Billing Details'!E720:E1719,"Not Found")</f>
        <v>100</v>
      </c>
      <c r="F720" s="100">
        <f>_xlfn.XLOOKUP(A720,'Billing Details'!A720:A1719,'Billing Details'!M720:M1719,"Not Found")</f>
        <v>65.45</v>
      </c>
      <c r="G720" s="100">
        <f>_xlfn.XLOOKUP(A720,'Patient Health Records'!A720:A1719,'Patient Health Records'!G720:G1719,"Not Found")</f>
        <v>94.9</v>
      </c>
      <c r="H720" s="17" t="str">
        <f>_xlfn.XLOOKUP(A720,'Patient Demographics'!A720:A1719,'Patient Demographics'!C720:C1719,"Not Found")</f>
        <v>Male</v>
      </c>
      <c r="I720" s="100" t="str">
        <f>_xlfn.XLOOKUP(A720,'Patient Health Records'!A720:A1719,'Patient Health Records'!B720:B1719,"Not Found")</f>
        <v>B+</v>
      </c>
      <c r="J720" s="100" t="b">
        <f>_xlfn.XLOOKUP(A720,'Patient Health Records'!A720:A1719,'Patient Health Records'!H720:H1719,"Not Found")</f>
        <v>0</v>
      </c>
      <c r="K720" s="100" t="b">
        <f>_xlfn.XLOOKUP(A720,'Patient Health Records'!A720:A1719,'Patient Health Records'!J720:J1719,"Not Found")</f>
        <v>0</v>
      </c>
      <c r="L720" s="100" t="b">
        <f>_xlfn.XLOOKUP(A720,'Billing Details'!A:A,'Billing Details'!K:K,"Not Found")</f>
        <v>1</v>
      </c>
      <c r="M720" s="100" t="str">
        <f>_xlfn.XLOOKUP(A720,'Patient Education'!A:A,'Patient Education'!B:B,"Not Found")</f>
        <v>Master's Degree</v>
      </c>
      <c r="N720" s="100" t="str">
        <f>_xlfn.XLOOKUP(A720,'Patient Education'!A:A,'Patient Education'!C:C,"None")</f>
        <v>Software Engineer</v>
      </c>
      <c r="O720" s="100">
        <f>_xlfn.XLOOKUP(A720,'Patient Demographics'!A:A,'Patient Demographics'!I:I,"Not Found")</f>
        <v>20</v>
      </c>
      <c r="P720" s="100" t="str" cm="1">
        <f t="array" ref="P720">_xlfn.IFS(
 O720 &lt;= 2, "Very Low",
 O720 &lt;= 5, "Low",
 O720 &lt;= 10, "Lower-Middle",
 O720 &lt;= 25, "Middle",
 O720 &lt;= 50, "Upper-Middle",
 O720 &lt;= 100, "High",
 O720 &lt;= 200, "Very High",
 O720 &lt;= 400, "Ultra High"
)</f>
        <v>Middle</v>
      </c>
      <c r="Q720" s="33">
        <f>_xlfn.XLOOKUP(A720,'Patient Health Records'!A:A,'Patient Health Records'!E:E,"Not Found")</f>
        <v>34.857667584940316</v>
      </c>
      <c r="R720" s="100" t="b">
        <f>_xlfn.XLOOKUP(A720,'Patient Health Records'!A720:A1719,'Patient Health Records'!T720:T1719,"Not Found")</f>
        <v>1</v>
      </c>
      <c r="S720" s="100" t="b" cm="1">
        <f t="array" ref="S720">_xlfn.SWITCH(R720, "Yes", TRUE, "No", FALSE, R720)</f>
        <v>1</v>
      </c>
      <c r="T720" s="100" t="str">
        <f>_xlfn.XLOOKUP(A720,'Patient Health Records'!A:A,'Patient Health Records'!V:V,"Not Found")</f>
        <v>Heart Disease</v>
      </c>
      <c r="U720" s="100" t="str">
        <f>_xlfn.XLOOKUP(A720,'Patient Health Records'!A:A,'Patient Health Records'!X:X,"Not Found")</f>
        <v>Ongoing Treatment</v>
      </c>
      <c r="V720" s="100" t="b">
        <f>_xlfn.XLOOKUP(A720,'Billing Details'!A:A,'Billing Details'!K:K,"Not Found")</f>
        <v>1</v>
      </c>
      <c r="W720" s="100" t="str">
        <f>_xlfn.XLOOKUP(A720,'Billing Details'!A:A,'Billing Details'!J:J,"Not Found")</f>
        <v>Cigna</v>
      </c>
      <c r="X720" s="100" t="b">
        <f>_xlfn.XLOOKUP(A720,'Patient Health Records'!A:A,'Patient Health Records'!P:P,"Not Found")</f>
        <v>1</v>
      </c>
      <c r="Y720" s="100" t="b" cm="1">
        <f t="array" ref="Y720">_xlfn.SWITCH(X720, "Yes", TRUE, "No", FALSE, X720)</f>
        <v>1</v>
      </c>
      <c r="Z720" s="100" t="b">
        <f>_xlfn.XLOOKUP(A720,'Patient Health Records'!A:A,'Patient Health Records'!T:T,"Not Found")</f>
        <v>1</v>
      </c>
      <c r="AA720" s="100" t="b" cm="1">
        <f t="array" ref="AA720">_xlfn.SWITCH(Z720, "Yes", TRUE, "No", FALSE, Z720)</f>
        <v>1</v>
      </c>
      <c r="AB720" s="100" t="b">
        <f>_xlfn.XLOOKUP(A720,'Patient Health Records'!A:A,'Patient Health Records'!K:K,"Not Found")</f>
        <v>0</v>
      </c>
      <c r="AC720" s="100" t="b" cm="1">
        <f t="array" ref="AC720">_xlfn.SWITCH(AB720, "Yes", TRUE, "No", FALSE, AB720)</f>
        <v>0</v>
      </c>
    </row>
    <row r="721" spans="1:29">
      <c r="A721" s="2" t="s">
        <v>1124</v>
      </c>
      <c r="B721" s="100" t="str">
        <f>_xlfn.XLOOKUP(A721,'Patient Demographics'!A721:A1720,'Patient Demographics'!H721:H1720,"Not Found")</f>
        <v>Adult</v>
      </c>
      <c r="C721" s="100" t="str">
        <f>_xlfn.XLOOKUP(A721,'Patient Demographics'!A721:A1720,'Patient Demographics'!L721:L1720,"Not Found")</f>
        <v>South</v>
      </c>
      <c r="D721" s="100" t="str">
        <f>_xlfn.XLOOKUP(A721,'Patient Demographics'!A:A,'Patient Demographics'!J:J,"Not Found")</f>
        <v>Kerala</v>
      </c>
      <c r="E721" s="100">
        <f>_xlfn.XLOOKUP(A721,'Billing Details'!A721:A1720,'Billing Details'!E721:E1720,"Not Found")</f>
        <v>800</v>
      </c>
      <c r="F721" s="100">
        <f>_xlfn.XLOOKUP(A721,'Billing Details'!A721:A1720,'Billing Details'!M721:M1720,"Not Found")</f>
        <v>557.95000000000005</v>
      </c>
      <c r="G721" s="100">
        <f>_xlfn.XLOOKUP(A721,'Patient Health Records'!A721:A1720,'Patient Health Records'!G721:G1720,"Not Found")</f>
        <v>80.8</v>
      </c>
      <c r="H721" s="17" t="str">
        <f>_xlfn.XLOOKUP(A721,'Patient Demographics'!A721:A1720,'Patient Demographics'!C721:C1720,"Not Found")</f>
        <v>Female</v>
      </c>
      <c r="I721" s="100" t="str">
        <f>_xlfn.XLOOKUP(A721,'Patient Health Records'!A721:A1720,'Patient Health Records'!B721:B1720,"Not Found")</f>
        <v>B+</v>
      </c>
      <c r="J721" s="100" t="b">
        <f>_xlfn.XLOOKUP(A721,'Patient Health Records'!A721:A1720,'Patient Health Records'!H721:H1720,"Not Found")</f>
        <v>1</v>
      </c>
      <c r="K721" s="100" t="b">
        <f>_xlfn.XLOOKUP(A721,'Patient Health Records'!A721:A1720,'Patient Health Records'!J721:J1720,"Not Found")</f>
        <v>0</v>
      </c>
      <c r="L721" s="100" t="b">
        <f>_xlfn.XLOOKUP(A721,'Billing Details'!A:A,'Billing Details'!K:K,"Not Found")</f>
        <v>1</v>
      </c>
      <c r="M721" s="100" t="str">
        <f>_xlfn.XLOOKUP(A721,'Patient Education'!A:A,'Patient Education'!B:B,"Not Found")</f>
        <v>Master's Degree</v>
      </c>
      <c r="N721" s="100" t="str">
        <f>_xlfn.XLOOKUP(A721,'Patient Education'!A:A,'Patient Education'!C:C,"None")</f>
        <v>Senior Executive</v>
      </c>
      <c r="O721" s="100">
        <f>_xlfn.XLOOKUP(A721,'Patient Demographics'!A:A,'Patient Demographics'!I:I,"Not Found")</f>
        <v>40</v>
      </c>
      <c r="P721" s="100" t="str" cm="1">
        <f t="array" ref="P721">_xlfn.IFS(
 O721 &lt;= 2, "Very Low",
 O721 &lt;= 5, "Low",
 O721 &lt;= 10, "Lower-Middle",
 O721 &lt;= 25, "Middle",
 O721 &lt;= 50, "Upper-Middle",
 O721 &lt;= 100, "High",
 O721 &lt;= 200, "Very High",
 O721 &lt;= 400, "Ultra High"
)</f>
        <v>Upper-Middle</v>
      </c>
      <c r="Q721" s="33">
        <f>_xlfn.XLOOKUP(A721,'Patient Health Records'!A:A,'Patient Health Records'!E:E,"Not Found")</f>
        <v>31.17163689672466</v>
      </c>
      <c r="R721" s="100" t="b">
        <f>_xlfn.XLOOKUP(A721,'Patient Health Records'!A721:A1720,'Patient Health Records'!T721:T1720,"Not Found")</f>
        <v>1</v>
      </c>
      <c r="S721" s="100" t="b" cm="1">
        <f t="array" ref="S721">_xlfn.SWITCH(R721, "Yes", TRUE, "No", FALSE, R721)</f>
        <v>1</v>
      </c>
      <c r="T721" s="100" t="str">
        <f>_xlfn.XLOOKUP(A721,'Patient Health Records'!A:A,'Patient Health Records'!V:V,"Not Found")</f>
        <v>Appendicitis</v>
      </c>
      <c r="U721" s="100" t="str">
        <f>_xlfn.XLOOKUP(A721,'Patient Health Records'!A:A,'Patient Health Records'!X:X,"Not Found")</f>
        <v>Ongoing Treatment</v>
      </c>
      <c r="V721" s="100" t="b">
        <f>_xlfn.XLOOKUP(A721,'Billing Details'!A:A,'Billing Details'!K:K,"Not Found")</f>
        <v>1</v>
      </c>
      <c r="W721" s="100" t="str">
        <f>_xlfn.XLOOKUP(A721,'Billing Details'!A:A,'Billing Details'!J:J,"Not Found")</f>
        <v>Medicare</v>
      </c>
      <c r="X721" s="100" t="b">
        <f>_xlfn.XLOOKUP(A721,'Patient Health Records'!A:A,'Patient Health Records'!P:P,"Not Found")</f>
        <v>1</v>
      </c>
      <c r="Y721" s="100" t="b" cm="1">
        <f t="array" ref="Y721">_xlfn.SWITCH(X721, "Yes", TRUE, "No", FALSE, X721)</f>
        <v>1</v>
      </c>
      <c r="Z721" s="100" t="b">
        <f>_xlfn.XLOOKUP(A721,'Patient Health Records'!A:A,'Patient Health Records'!T:T,"Not Found")</f>
        <v>1</v>
      </c>
      <c r="AA721" s="100" t="b" cm="1">
        <f t="array" ref="AA721">_xlfn.SWITCH(Z721, "Yes", TRUE, "No", FALSE, Z721)</f>
        <v>1</v>
      </c>
      <c r="AB721" s="100" t="b">
        <f>_xlfn.XLOOKUP(A721,'Patient Health Records'!A:A,'Patient Health Records'!K:K,"Not Found")</f>
        <v>1</v>
      </c>
      <c r="AC721" s="100" t="b" cm="1">
        <f t="array" ref="AC721">_xlfn.SWITCH(AB721, "Yes", TRUE, "No", FALSE, AB721)</f>
        <v>1</v>
      </c>
    </row>
    <row r="722" spans="1:29">
      <c r="A722" s="2" t="s">
        <v>1126</v>
      </c>
      <c r="B722" s="100" t="str">
        <f>_xlfn.XLOOKUP(A722,'Patient Demographics'!A722:A1721,'Patient Demographics'!H722:H1721,"Not Found")</f>
        <v>Senior</v>
      </c>
      <c r="C722" s="100" t="str">
        <f>_xlfn.XLOOKUP(A722,'Patient Demographics'!A722:A1721,'Patient Demographics'!L722:L1721,"Not Found")</f>
        <v>West</v>
      </c>
      <c r="D722" s="100" t="str">
        <f>_xlfn.XLOOKUP(A722,'Patient Demographics'!A:A,'Patient Demographics'!J:J,"Not Found")</f>
        <v>Gujarat</v>
      </c>
      <c r="E722" s="100">
        <f>_xlfn.XLOOKUP(A722,'Billing Details'!A722:A1721,'Billing Details'!E722:E1721,"Not Found")</f>
        <v>500</v>
      </c>
      <c r="F722" s="100">
        <f>_xlfn.XLOOKUP(A722,'Billing Details'!A722:A1721,'Billing Details'!M722:M1721,"Not Found")</f>
        <v>366.9</v>
      </c>
      <c r="G722" s="100">
        <f>_xlfn.XLOOKUP(A722,'Patient Health Records'!A722:A1721,'Patient Health Records'!G722:G1721,"Not Found")</f>
        <v>79.2</v>
      </c>
      <c r="H722" s="17" t="str">
        <f>_xlfn.XLOOKUP(A722,'Patient Demographics'!A722:A1721,'Patient Demographics'!C722:C1721,"Not Found")</f>
        <v>Female</v>
      </c>
      <c r="I722" s="100" t="str">
        <f>_xlfn.XLOOKUP(A722,'Patient Health Records'!A722:A1721,'Patient Health Records'!B722:B1721,"Not Found")</f>
        <v>O+</v>
      </c>
      <c r="J722" s="100" t="b">
        <f>_xlfn.XLOOKUP(A722,'Patient Health Records'!A722:A1721,'Patient Health Records'!H722:H1721,"Not Found")</f>
        <v>0</v>
      </c>
      <c r="K722" s="100" t="b">
        <f>_xlfn.XLOOKUP(A722,'Patient Health Records'!A722:A1721,'Patient Health Records'!J722:J1721,"Not Found")</f>
        <v>0</v>
      </c>
      <c r="L722" s="100" t="b">
        <f>_xlfn.XLOOKUP(A722,'Billing Details'!A:A,'Billing Details'!K:K,"Not Found")</f>
        <v>1</v>
      </c>
      <c r="M722" s="100" t="str">
        <f>_xlfn.XLOOKUP(A722,'Patient Education'!A:A,'Patient Education'!B:B,"Not Found")</f>
        <v>Master's Degree</v>
      </c>
      <c r="N722" s="100" t="str">
        <f>_xlfn.XLOOKUP(A722,'Patient Education'!A:A,'Patient Education'!C:C,"None")</f>
        <v>Senior Executive</v>
      </c>
      <c r="O722" s="100">
        <f>_xlfn.XLOOKUP(A722,'Patient Demographics'!A:A,'Patient Demographics'!I:I,"Not Found")</f>
        <v>15</v>
      </c>
      <c r="P722" s="100" t="str" cm="1">
        <f t="array" ref="P722">_xlfn.IFS(
 O722 &lt;= 2, "Very Low",
 O722 &lt;= 5, "Low",
 O722 &lt;= 10, "Lower-Middle",
 O722 &lt;= 25, "Middle",
 O722 &lt;= 50, "Upper-Middle",
 O722 &lt;= 100, "High",
 O722 &lt;= 200, "Very High",
 O722 &lt;= 400, "Ultra High"
)</f>
        <v>Middle</v>
      </c>
      <c r="Q722" s="33">
        <f>_xlfn.XLOOKUP(A722,'Patient Health Records'!A:A,'Patient Health Records'!E:E,"Not Found")</f>
        <v>28.398293233891501</v>
      </c>
      <c r="R722" s="100" t="b">
        <f>_xlfn.XLOOKUP(A722,'Patient Health Records'!A722:A1721,'Patient Health Records'!T722:T1721,"Not Found")</f>
        <v>1</v>
      </c>
      <c r="S722" s="100" t="b" cm="1">
        <f t="array" ref="S722">_xlfn.SWITCH(R722, "Yes", TRUE, "No", FALSE, R722)</f>
        <v>1</v>
      </c>
      <c r="T722" s="100" t="str">
        <f>_xlfn.XLOOKUP(A722,'Patient Health Records'!A:A,'Patient Health Records'!V:V,"Not Found")</f>
        <v>Heart Disease</v>
      </c>
      <c r="U722" s="100" t="str">
        <f>_xlfn.XLOOKUP(A722,'Patient Health Records'!A:A,'Patient Health Records'!X:X,"Not Found")</f>
        <v>Recovered</v>
      </c>
      <c r="V722" s="100" t="b">
        <f>_xlfn.XLOOKUP(A722,'Billing Details'!A:A,'Billing Details'!K:K,"Not Found")</f>
        <v>1</v>
      </c>
      <c r="W722" s="100" t="str">
        <f>_xlfn.XLOOKUP(A722,'Billing Details'!A:A,'Billing Details'!J:J,"Not Found")</f>
        <v>UnitedHealthcare</v>
      </c>
      <c r="X722" s="100" t="b">
        <f>_xlfn.XLOOKUP(A722,'Patient Health Records'!A:A,'Patient Health Records'!P:P,"Not Found")</f>
        <v>1</v>
      </c>
      <c r="Y722" s="100" t="b" cm="1">
        <f t="array" ref="Y722">_xlfn.SWITCH(X722, "Yes", TRUE, "No", FALSE, X722)</f>
        <v>1</v>
      </c>
      <c r="Z722" s="100" t="b">
        <f>_xlfn.XLOOKUP(A722,'Patient Health Records'!A:A,'Patient Health Records'!T:T,"Not Found")</f>
        <v>1</v>
      </c>
      <c r="AA722" s="100" t="b" cm="1">
        <f t="array" ref="AA722">_xlfn.SWITCH(Z722, "Yes", TRUE, "No", FALSE, Z722)</f>
        <v>1</v>
      </c>
      <c r="AB722" s="100" t="b">
        <f>_xlfn.XLOOKUP(A722,'Patient Health Records'!A:A,'Patient Health Records'!K:K,"Not Found")</f>
        <v>0</v>
      </c>
      <c r="AC722" s="100" t="b" cm="1">
        <f t="array" ref="AC722">_xlfn.SWITCH(AB722, "Yes", TRUE, "No", FALSE, AB722)</f>
        <v>0</v>
      </c>
    </row>
    <row r="723" spans="1:29">
      <c r="A723" s="2" t="s">
        <v>1128</v>
      </c>
      <c r="B723" s="100" t="str">
        <f>_xlfn.XLOOKUP(A723,'Patient Demographics'!A723:A1722,'Patient Demographics'!H723:H1722,"Not Found")</f>
        <v>Adult</v>
      </c>
      <c r="C723" s="100" t="str">
        <f>_xlfn.XLOOKUP(A723,'Patient Demographics'!A723:A1722,'Patient Demographics'!L723:L1722,"Not Found")</f>
        <v>South</v>
      </c>
      <c r="D723" s="100" t="str">
        <f>_xlfn.XLOOKUP(A723,'Patient Demographics'!A:A,'Patient Demographics'!J:J,"Not Found")</f>
        <v>Karnataka</v>
      </c>
      <c r="E723" s="100">
        <f>_xlfn.XLOOKUP(A723,'Billing Details'!A723:A1722,'Billing Details'!E723:E1722,"Not Found")</f>
        <v>20000</v>
      </c>
      <c r="F723" s="100">
        <f>_xlfn.XLOOKUP(A723,'Billing Details'!A723:A1722,'Billing Details'!M723:M1722,"Not Found")</f>
        <v>15172.92</v>
      </c>
      <c r="G723" s="100">
        <f>_xlfn.XLOOKUP(A723,'Patient Health Records'!A723:A1722,'Patient Health Records'!G723:G1722,"Not Found")</f>
        <v>85.8</v>
      </c>
      <c r="H723" s="17" t="str">
        <f>_xlfn.XLOOKUP(A723,'Patient Demographics'!A723:A1722,'Patient Demographics'!C723:C1722,"Not Found")</f>
        <v>Female</v>
      </c>
      <c r="I723" s="100" t="str">
        <f>_xlfn.XLOOKUP(A723,'Patient Health Records'!A723:A1722,'Patient Health Records'!B723:B1722,"Not Found")</f>
        <v>B+</v>
      </c>
      <c r="J723" s="100" t="b">
        <f>_xlfn.XLOOKUP(A723,'Patient Health Records'!A723:A1722,'Patient Health Records'!H723:H1722,"Not Found")</f>
        <v>0</v>
      </c>
      <c r="K723" s="100" t="b">
        <f>_xlfn.XLOOKUP(A723,'Patient Health Records'!A723:A1722,'Patient Health Records'!J723:J1722,"Not Found")</f>
        <v>0</v>
      </c>
      <c r="L723" s="100" t="b">
        <f>_xlfn.XLOOKUP(A723,'Billing Details'!A:A,'Billing Details'!K:K,"Not Found")</f>
        <v>1</v>
      </c>
      <c r="M723" s="100" t="str">
        <f>_xlfn.XLOOKUP(A723,'Patient Education'!A:A,'Patient Education'!B:B,"Not Found")</f>
        <v>School</v>
      </c>
      <c r="N723" s="100" t="str">
        <f>_xlfn.XLOOKUP(A723,'Patient Education'!A:A,'Patient Education'!C:C,"None")</f>
        <v>Retail Worker</v>
      </c>
      <c r="O723" s="100">
        <f>_xlfn.XLOOKUP(A723,'Patient Demographics'!A:A,'Patient Demographics'!I:I,"Not Found")</f>
        <v>25</v>
      </c>
      <c r="P723" s="100" t="str" cm="1">
        <f t="array" ref="P723">_xlfn.IFS(
 O723 &lt;= 2, "Very Low",
 O723 &lt;= 5, "Low",
 O723 &lt;= 10, "Lower-Middle",
 O723 &lt;= 25, "Middle",
 O723 &lt;= 50, "Upper-Middle",
 O723 &lt;= 100, "High",
 O723 &lt;= 200, "Very High",
 O723 &lt;= 400, "Ultra High"
)</f>
        <v>Middle</v>
      </c>
      <c r="Q723" s="33">
        <f>_xlfn.XLOOKUP(A723,'Patient Health Records'!A:A,'Patient Health Records'!E:E,"Not Found")</f>
        <v>29.688581314878896</v>
      </c>
      <c r="R723" s="100" t="b">
        <f>_xlfn.XLOOKUP(A723,'Patient Health Records'!A723:A1722,'Patient Health Records'!T723:T1722,"Not Found")</f>
        <v>1</v>
      </c>
      <c r="S723" s="100" t="b" cm="1">
        <f t="array" ref="S723">_xlfn.SWITCH(R723, "Yes", TRUE, "No", FALSE, R723)</f>
        <v>1</v>
      </c>
      <c r="T723" s="100" t="str">
        <f>_xlfn.XLOOKUP(A723,'Patient Health Records'!A:A,'Patient Health Records'!V:V,"Not Found")</f>
        <v>Fractured Leg</v>
      </c>
      <c r="U723" s="100" t="str">
        <f>_xlfn.XLOOKUP(A723,'Patient Health Records'!A:A,'Patient Health Records'!X:X,"Not Found")</f>
        <v>Ongoing Treatment</v>
      </c>
      <c r="V723" s="100" t="b">
        <f>_xlfn.XLOOKUP(A723,'Billing Details'!A:A,'Billing Details'!K:K,"Not Found")</f>
        <v>1</v>
      </c>
      <c r="W723" s="100" t="str">
        <f>_xlfn.XLOOKUP(A723,'Billing Details'!A:A,'Billing Details'!J:J,"Not Found")</f>
        <v>UnitedHealthcare</v>
      </c>
      <c r="X723" s="100" t="b">
        <f>_xlfn.XLOOKUP(A723,'Patient Health Records'!A:A,'Patient Health Records'!P:P,"Not Found")</f>
        <v>1</v>
      </c>
      <c r="Y723" s="100" t="b" cm="1">
        <f t="array" ref="Y723">_xlfn.SWITCH(X723, "Yes", TRUE, "No", FALSE, X723)</f>
        <v>1</v>
      </c>
      <c r="Z723" s="100" t="b">
        <f>_xlfn.XLOOKUP(A723,'Patient Health Records'!A:A,'Patient Health Records'!T:T,"Not Found")</f>
        <v>1</v>
      </c>
      <c r="AA723" s="100" t="b" cm="1">
        <f t="array" ref="AA723">_xlfn.SWITCH(Z723, "Yes", TRUE, "No", FALSE, Z723)</f>
        <v>1</v>
      </c>
      <c r="AB723" s="100" t="b">
        <f>_xlfn.XLOOKUP(A723,'Patient Health Records'!A:A,'Patient Health Records'!K:K,"Not Found")</f>
        <v>1</v>
      </c>
      <c r="AC723" s="100" t="b" cm="1">
        <f t="array" ref="AC723">_xlfn.SWITCH(AB723, "Yes", TRUE, "No", FALSE, AB723)</f>
        <v>1</v>
      </c>
    </row>
    <row r="724" spans="1:29">
      <c r="A724" s="2" t="s">
        <v>1130</v>
      </c>
      <c r="B724" s="100" t="str">
        <f>_xlfn.XLOOKUP(A724,'Patient Demographics'!A724:A1723,'Patient Demographics'!H724:H1723,"Not Found")</f>
        <v>Adult</v>
      </c>
      <c r="C724" s="100" t="str">
        <f>_xlfn.XLOOKUP(A724,'Patient Demographics'!A724:A1723,'Patient Demographics'!L724:L1723,"Not Found")</f>
        <v>East</v>
      </c>
      <c r="D724" s="100" t="str">
        <f>_xlfn.XLOOKUP(A724,'Patient Demographics'!A:A,'Patient Demographics'!J:J,"Not Found")</f>
        <v>West Bengal</v>
      </c>
      <c r="E724" s="100">
        <f>_xlfn.XLOOKUP(A724,'Billing Details'!A724:A1723,'Billing Details'!E724:E1723,"Not Found")</f>
        <v>100</v>
      </c>
      <c r="F724" s="100">
        <f>_xlfn.XLOOKUP(A724,'Billing Details'!A724:A1723,'Billing Details'!M724:M1723,"Not Found")</f>
        <v>87.14</v>
      </c>
      <c r="G724" s="100">
        <f>_xlfn.XLOOKUP(A724,'Patient Health Records'!A724:A1723,'Patient Health Records'!G724:G1723,"Not Found")</f>
        <v>89.2</v>
      </c>
      <c r="H724" s="17" t="str">
        <f>_xlfn.XLOOKUP(A724,'Patient Demographics'!A724:A1723,'Patient Demographics'!C724:C1723,"Not Found")</f>
        <v>Female</v>
      </c>
      <c r="I724" s="100" t="str">
        <f>_xlfn.XLOOKUP(A724,'Patient Health Records'!A724:A1723,'Patient Health Records'!B724:B1723,"Not Found")</f>
        <v>A-</v>
      </c>
      <c r="J724" s="100" t="b">
        <f>_xlfn.XLOOKUP(A724,'Patient Health Records'!A724:A1723,'Patient Health Records'!H724:H1723,"Not Found")</f>
        <v>0</v>
      </c>
      <c r="K724" s="100" t="b">
        <f>_xlfn.XLOOKUP(A724,'Patient Health Records'!A724:A1723,'Patient Health Records'!J724:J1723,"Not Found")</f>
        <v>0</v>
      </c>
      <c r="L724" s="100" t="b">
        <f>_xlfn.XLOOKUP(A724,'Billing Details'!A:A,'Billing Details'!K:K,"Not Found")</f>
        <v>1</v>
      </c>
      <c r="M724" s="100" t="str">
        <f>_xlfn.XLOOKUP(A724,'Patient Education'!A:A,'Patient Education'!B:B,"Not Found")</f>
        <v>Bachelor's Degree</v>
      </c>
      <c r="N724" s="100" t="str">
        <f>_xlfn.XLOOKUP(A724,'Patient Education'!A:A,'Patient Education'!C:C,"None")</f>
        <v>Junior Executive</v>
      </c>
      <c r="O724" s="100">
        <f>_xlfn.XLOOKUP(A724,'Patient Demographics'!A:A,'Patient Demographics'!I:I,"Not Found")</f>
        <v>12</v>
      </c>
      <c r="P724" s="100" t="str" cm="1">
        <f t="array" ref="P724">_xlfn.IFS(
 O724 &lt;= 2, "Very Low",
 O724 &lt;= 5, "Low",
 O724 &lt;= 10, "Lower-Middle",
 O724 &lt;= 25, "Middle",
 O724 &lt;= 50, "Upper-Middle",
 O724 &lt;= 100, "High",
 O724 &lt;= 200, "Very High",
 O724 &lt;= 400, "Ultra High"
)</f>
        <v>Middle</v>
      </c>
      <c r="Q724" s="33">
        <f>_xlfn.XLOOKUP(A724,'Patient Health Records'!A:A,'Patient Health Records'!E:E,"Not Found")</f>
        <v>28.472022726547287</v>
      </c>
      <c r="R724" s="100" t="b">
        <f>_xlfn.XLOOKUP(A724,'Patient Health Records'!A724:A1723,'Patient Health Records'!T724:T1723,"Not Found")</f>
        <v>1</v>
      </c>
      <c r="S724" s="100" t="b" cm="1">
        <f t="array" ref="S724">_xlfn.SWITCH(R724, "Yes", TRUE, "No", FALSE, R724)</f>
        <v>1</v>
      </c>
      <c r="T724" s="100" t="str">
        <f>_xlfn.XLOOKUP(A724,'Patient Health Records'!A:A,'Patient Health Records'!V:V,"Not Found")</f>
        <v>Respiratory Infection</v>
      </c>
      <c r="U724" s="100" t="str">
        <f>_xlfn.XLOOKUP(A724,'Patient Health Records'!A:A,'Patient Health Records'!X:X,"Not Found")</f>
        <v>Recovered</v>
      </c>
      <c r="V724" s="100" t="b">
        <f>_xlfn.XLOOKUP(A724,'Billing Details'!A:A,'Billing Details'!K:K,"Not Found")</f>
        <v>1</v>
      </c>
      <c r="W724" s="100" t="str">
        <f>_xlfn.XLOOKUP(A724,'Billing Details'!A:A,'Billing Details'!J:J,"Not Found")</f>
        <v>Medicare</v>
      </c>
      <c r="X724" s="100" t="b">
        <f>_xlfn.XLOOKUP(A724,'Patient Health Records'!A:A,'Patient Health Records'!P:P,"Not Found")</f>
        <v>1</v>
      </c>
      <c r="Y724" s="100" t="b" cm="1">
        <f t="array" ref="Y724">_xlfn.SWITCH(X724, "Yes", TRUE, "No", FALSE, X724)</f>
        <v>1</v>
      </c>
      <c r="Z724" s="100" t="b">
        <f>_xlfn.XLOOKUP(A724,'Patient Health Records'!A:A,'Patient Health Records'!T:T,"Not Found")</f>
        <v>1</v>
      </c>
      <c r="AA724" s="100" t="b" cm="1">
        <f t="array" ref="AA724">_xlfn.SWITCH(Z724, "Yes", TRUE, "No", FALSE, Z724)</f>
        <v>1</v>
      </c>
      <c r="AB724" s="100" t="b">
        <f>_xlfn.XLOOKUP(A724,'Patient Health Records'!A:A,'Patient Health Records'!K:K,"Not Found")</f>
        <v>1</v>
      </c>
      <c r="AC724" s="100" t="b" cm="1">
        <f t="array" ref="AC724">_xlfn.SWITCH(AB724, "Yes", TRUE, "No", FALSE, AB724)</f>
        <v>1</v>
      </c>
    </row>
    <row r="725" spans="1:29">
      <c r="A725" s="2" t="s">
        <v>1131</v>
      </c>
      <c r="B725" s="100" t="str">
        <f>_xlfn.XLOOKUP(A725,'Patient Demographics'!A725:A1724,'Patient Demographics'!H725:H1724,"Not Found")</f>
        <v>Middle-aged</v>
      </c>
      <c r="C725" s="100" t="str">
        <f>_xlfn.XLOOKUP(A725,'Patient Demographics'!A725:A1724,'Patient Demographics'!L725:L1724,"Not Found")</f>
        <v>South</v>
      </c>
      <c r="D725" s="100" t="str">
        <f>_xlfn.XLOOKUP(A725,'Patient Demographics'!A:A,'Patient Demographics'!J:J,"Not Found")</f>
        <v>Tamil Nadu</v>
      </c>
      <c r="E725" s="100">
        <f>_xlfn.XLOOKUP(A725,'Billing Details'!A725:A1724,'Billing Details'!E725:E1724,"Not Found")</f>
        <v>20000</v>
      </c>
      <c r="F725" s="100">
        <f>_xlfn.XLOOKUP(A725,'Billing Details'!A725:A1724,'Billing Details'!M725:M1724,"Not Found")</f>
        <v>13300.26</v>
      </c>
      <c r="G725" s="100">
        <f>_xlfn.XLOOKUP(A725,'Patient Health Records'!A725:A1724,'Patient Health Records'!G725:G1724,"Not Found")</f>
        <v>53.3</v>
      </c>
      <c r="H725" s="17" t="str">
        <f>_xlfn.XLOOKUP(A725,'Patient Demographics'!A725:A1724,'Patient Demographics'!C725:C1724,"Not Found")</f>
        <v>Male</v>
      </c>
      <c r="I725" s="100" t="str">
        <f>_xlfn.XLOOKUP(A725,'Patient Health Records'!A725:A1724,'Patient Health Records'!B725:B1724,"Not Found")</f>
        <v>A-</v>
      </c>
      <c r="J725" s="100" t="b">
        <f>_xlfn.XLOOKUP(A725,'Patient Health Records'!A725:A1724,'Patient Health Records'!H725:H1724,"Not Found")</f>
        <v>0</v>
      </c>
      <c r="K725" s="100" t="b">
        <f>_xlfn.XLOOKUP(A725,'Patient Health Records'!A725:A1724,'Patient Health Records'!J725:J1724,"Not Found")</f>
        <v>0</v>
      </c>
      <c r="L725" s="100" t="b">
        <f>_xlfn.XLOOKUP(A725,'Billing Details'!A:A,'Billing Details'!K:K,"Not Found")</f>
        <v>1</v>
      </c>
      <c r="M725" s="100" t="str">
        <f>_xlfn.XLOOKUP(A725,'Patient Education'!A:A,'Patient Education'!B:B,"Not Found")</f>
        <v>School</v>
      </c>
      <c r="N725" s="100" t="str">
        <f>_xlfn.XLOOKUP(A725,'Patient Education'!A:A,'Patient Education'!C:C,"None")</f>
        <v>Retail Worker</v>
      </c>
      <c r="O725" s="100">
        <f>_xlfn.XLOOKUP(A725,'Patient Demographics'!A:A,'Patient Demographics'!I:I,"Not Found")</f>
        <v>40</v>
      </c>
      <c r="P725" s="100" t="str" cm="1">
        <f t="array" ref="P725">_xlfn.IFS(
 O725 &lt;= 2, "Very Low",
 O725 &lt;= 5, "Low",
 O725 &lt;= 10, "Lower-Middle",
 O725 &lt;= 25, "Middle",
 O725 &lt;= 50, "Upper-Middle",
 O725 &lt;= 100, "High",
 O725 &lt;= 200, "Very High",
 O725 &lt;= 400, "Ultra High"
)</f>
        <v>Upper-Middle</v>
      </c>
      <c r="Q725" s="33">
        <f>_xlfn.XLOOKUP(A725,'Patient Health Records'!A:A,'Patient Health Records'!E:E,"Not Found")</f>
        <v>23.688888888888886</v>
      </c>
      <c r="R725" s="100" t="b">
        <f>_xlfn.XLOOKUP(A725,'Patient Health Records'!A725:A1724,'Patient Health Records'!T725:T1724,"Not Found")</f>
        <v>0</v>
      </c>
      <c r="S725" s="100" t="b" cm="1">
        <f t="array" ref="S725">_xlfn.SWITCH(R725, "Yes", TRUE, "No", FALSE, R725)</f>
        <v>0</v>
      </c>
      <c r="T725" s="100" t="str">
        <f>_xlfn.XLOOKUP(A725,'Patient Health Records'!A:A,'Patient Health Records'!V:V,"Not Found")</f>
        <v>Fractured Leg</v>
      </c>
      <c r="U725" s="100" t="str">
        <f>_xlfn.XLOOKUP(A725,'Patient Health Records'!A:A,'Patient Health Records'!X:X,"Not Found")</f>
        <v>Ongoing Treatment</v>
      </c>
      <c r="V725" s="100" t="b">
        <f>_xlfn.XLOOKUP(A725,'Billing Details'!A:A,'Billing Details'!K:K,"Not Found")</f>
        <v>1</v>
      </c>
      <c r="W725" s="100" t="str">
        <f>_xlfn.XLOOKUP(A725,'Billing Details'!A:A,'Billing Details'!J:J,"Not Found")</f>
        <v>UnitedHealthcare</v>
      </c>
      <c r="X725" s="100" t="b">
        <f>_xlfn.XLOOKUP(A725,'Patient Health Records'!A:A,'Patient Health Records'!P:P,"Not Found")</f>
        <v>0</v>
      </c>
      <c r="Y725" s="100" t="b" cm="1">
        <f t="array" ref="Y725">_xlfn.SWITCH(X725, "Yes", TRUE, "No", FALSE, X725)</f>
        <v>0</v>
      </c>
      <c r="Z725" s="100" t="b">
        <f>_xlfn.XLOOKUP(A725,'Patient Health Records'!A:A,'Patient Health Records'!T:T,"Not Found")</f>
        <v>0</v>
      </c>
      <c r="AA725" s="100" t="b" cm="1">
        <f t="array" ref="AA725">_xlfn.SWITCH(Z725, "Yes", TRUE, "No", FALSE, Z725)</f>
        <v>0</v>
      </c>
      <c r="AB725" s="100" t="b">
        <f>_xlfn.XLOOKUP(A725,'Patient Health Records'!A:A,'Patient Health Records'!K:K,"Not Found")</f>
        <v>0</v>
      </c>
      <c r="AC725" s="100" t="b" cm="1">
        <f t="array" ref="AC725">_xlfn.SWITCH(AB725, "Yes", TRUE, "No", FALSE, AB725)</f>
        <v>0</v>
      </c>
    </row>
    <row r="726" spans="1:29">
      <c r="A726" s="2" t="s">
        <v>1132</v>
      </c>
      <c r="B726" s="100" t="str">
        <f>_xlfn.XLOOKUP(A726,'Patient Demographics'!A726:A1725,'Patient Demographics'!H726:H1725,"Not Found")</f>
        <v>Adult</v>
      </c>
      <c r="C726" s="100" t="str">
        <f>_xlfn.XLOOKUP(A726,'Patient Demographics'!A726:A1725,'Patient Demographics'!L726:L1725,"Not Found")</f>
        <v>South</v>
      </c>
      <c r="D726" s="100" t="str">
        <f>_xlfn.XLOOKUP(A726,'Patient Demographics'!A:A,'Patient Demographics'!J:J,"Not Found")</f>
        <v>Kerala</v>
      </c>
      <c r="E726" s="100">
        <f>_xlfn.XLOOKUP(A726,'Billing Details'!A726:A1725,'Billing Details'!E726:E1725,"Not Found")</f>
        <v>24000</v>
      </c>
      <c r="F726" s="100">
        <f>_xlfn.XLOOKUP(A726,'Billing Details'!A726:A1725,'Billing Details'!M726:M1725,"Not Found")</f>
        <v>14020.68</v>
      </c>
      <c r="G726" s="100">
        <f>_xlfn.XLOOKUP(A726,'Patient Health Records'!A726:A1725,'Patient Health Records'!G726:G1725,"Not Found")</f>
        <v>66.099999999999994</v>
      </c>
      <c r="H726" s="17" t="str">
        <f>_xlfn.XLOOKUP(A726,'Patient Demographics'!A726:A1725,'Patient Demographics'!C726:C1725,"Not Found")</f>
        <v>Female</v>
      </c>
      <c r="I726" s="100" t="str">
        <f>_xlfn.XLOOKUP(A726,'Patient Health Records'!A726:A1725,'Patient Health Records'!B726:B1725,"Not Found")</f>
        <v>B-</v>
      </c>
      <c r="J726" s="100" t="b">
        <f>_xlfn.XLOOKUP(A726,'Patient Health Records'!A726:A1725,'Patient Health Records'!H726:H1725,"Not Found")</f>
        <v>1</v>
      </c>
      <c r="K726" s="100" t="b">
        <f>_xlfn.XLOOKUP(A726,'Patient Health Records'!A726:A1725,'Patient Health Records'!J726:J1725,"Not Found")</f>
        <v>0</v>
      </c>
      <c r="L726" s="100" t="b">
        <f>_xlfn.XLOOKUP(A726,'Billing Details'!A:A,'Billing Details'!K:K,"Not Found")</f>
        <v>1</v>
      </c>
      <c r="M726" s="100" t="str">
        <f>_xlfn.XLOOKUP(A726,'Patient Education'!A:A,'Patient Education'!B:B,"Not Found")</f>
        <v>Bachelor's Degree</v>
      </c>
      <c r="N726" s="100" t="str">
        <f>_xlfn.XLOOKUP(A726,'Patient Education'!A:A,'Patient Education'!C:C,"None")</f>
        <v>Nurse</v>
      </c>
      <c r="O726" s="100">
        <f>_xlfn.XLOOKUP(A726,'Patient Demographics'!A:A,'Patient Demographics'!I:I,"Not Found")</f>
        <v>25</v>
      </c>
      <c r="P726" s="100" t="str" cm="1">
        <f t="array" ref="P726">_xlfn.IFS(
 O726 &lt;= 2, "Very Low",
 O726 &lt;= 5, "Low",
 O726 &lt;= 10, "Lower-Middle",
 O726 &lt;= 25, "Middle",
 O726 &lt;= 50, "Upper-Middle",
 O726 &lt;= 100, "High",
 O726 &lt;= 200, "Very High",
 O726 &lt;= 400, "Ultra High"
)</f>
        <v>Middle</v>
      </c>
      <c r="Q726" s="33">
        <f>_xlfn.XLOOKUP(A726,'Patient Health Records'!A:A,'Patient Health Records'!E:E,"Not Found")</f>
        <v>22.343158464034612</v>
      </c>
      <c r="R726" s="100" t="b">
        <f>_xlfn.XLOOKUP(A726,'Patient Health Records'!A726:A1725,'Patient Health Records'!T726:T1725,"Not Found")</f>
        <v>0</v>
      </c>
      <c r="S726" s="100" t="b" cm="1">
        <f t="array" ref="S726">_xlfn.SWITCH(R726, "Yes", TRUE, "No", FALSE, R726)</f>
        <v>0</v>
      </c>
      <c r="T726" s="100" t="str">
        <f>_xlfn.XLOOKUP(A726,'Patient Health Records'!A:A,'Patient Health Records'!V:V,"Not Found")</f>
        <v>Appendicitis</v>
      </c>
      <c r="U726" s="100" t="str">
        <f>_xlfn.XLOOKUP(A726,'Patient Health Records'!A:A,'Patient Health Records'!X:X,"Not Found")</f>
        <v>Critical</v>
      </c>
      <c r="V726" s="100" t="b">
        <f>_xlfn.XLOOKUP(A726,'Billing Details'!A:A,'Billing Details'!K:K,"Not Found")</f>
        <v>1</v>
      </c>
      <c r="W726" s="100" t="str">
        <f>_xlfn.XLOOKUP(A726,'Billing Details'!A:A,'Billing Details'!J:J,"Not Found")</f>
        <v>Cigna</v>
      </c>
      <c r="X726" s="100" t="b">
        <f>_xlfn.XLOOKUP(A726,'Patient Health Records'!A:A,'Patient Health Records'!P:P,"Not Found")</f>
        <v>0</v>
      </c>
      <c r="Y726" s="100" t="b" cm="1">
        <f t="array" ref="Y726">_xlfn.SWITCH(X726, "Yes", TRUE, "No", FALSE, X726)</f>
        <v>0</v>
      </c>
      <c r="Z726" s="100" t="b">
        <f>_xlfn.XLOOKUP(A726,'Patient Health Records'!A:A,'Patient Health Records'!T:T,"Not Found")</f>
        <v>0</v>
      </c>
      <c r="AA726" s="100" t="b" cm="1">
        <f t="array" ref="AA726">_xlfn.SWITCH(Z726, "Yes", TRUE, "No", FALSE, Z726)</f>
        <v>0</v>
      </c>
      <c r="AB726" s="100" t="b">
        <f>_xlfn.XLOOKUP(A726,'Patient Health Records'!A:A,'Patient Health Records'!K:K,"Not Found")</f>
        <v>0</v>
      </c>
      <c r="AC726" s="100" t="b" cm="1">
        <f t="array" ref="AC726">_xlfn.SWITCH(AB726, "Yes", TRUE, "No", FALSE, AB726)</f>
        <v>0</v>
      </c>
    </row>
    <row r="727" spans="1:29">
      <c r="A727" s="2" t="s">
        <v>1133</v>
      </c>
      <c r="B727" s="100" t="str">
        <f>_xlfn.XLOOKUP(A727,'Patient Demographics'!A727:A1726,'Patient Demographics'!H727:H1726,"Not Found")</f>
        <v>Senior</v>
      </c>
      <c r="C727" s="100" t="str">
        <f>_xlfn.XLOOKUP(A727,'Patient Demographics'!A727:A1726,'Patient Demographics'!L727:L1726,"Not Found")</f>
        <v>South</v>
      </c>
      <c r="D727" s="100" t="str">
        <f>_xlfn.XLOOKUP(A727,'Patient Demographics'!A:A,'Patient Demographics'!J:J,"Not Found")</f>
        <v>Kerala</v>
      </c>
      <c r="E727" s="100">
        <f>_xlfn.XLOOKUP(A727,'Billing Details'!A727:A1726,'Billing Details'!E727:E1726,"Not Found")</f>
        <v>24000</v>
      </c>
      <c r="F727" s="100">
        <f>_xlfn.XLOOKUP(A727,'Billing Details'!A727:A1726,'Billing Details'!M727:M1726,"Not Found")</f>
        <v>0</v>
      </c>
      <c r="G727" s="100">
        <f>_xlfn.XLOOKUP(A727,'Patient Health Records'!A727:A1726,'Patient Health Records'!G727:G1726,"Not Found")</f>
        <v>70.400000000000006</v>
      </c>
      <c r="H727" s="17" t="str">
        <f>_xlfn.XLOOKUP(A727,'Patient Demographics'!A727:A1726,'Patient Demographics'!C727:C1726,"Not Found")</f>
        <v>Female</v>
      </c>
      <c r="I727" s="100" t="str">
        <f>_xlfn.XLOOKUP(A727,'Patient Health Records'!A727:A1726,'Patient Health Records'!B727:B1726,"Not Found")</f>
        <v>B+</v>
      </c>
      <c r="J727" s="100" t="b">
        <f>_xlfn.XLOOKUP(A727,'Patient Health Records'!A727:A1726,'Patient Health Records'!H727:H1726,"Not Found")</f>
        <v>0</v>
      </c>
      <c r="K727" s="100" t="b">
        <f>_xlfn.XLOOKUP(A727,'Patient Health Records'!A727:A1726,'Patient Health Records'!J727:J1726,"Not Found")</f>
        <v>0</v>
      </c>
      <c r="L727" s="100" t="b">
        <f>_xlfn.XLOOKUP(A727,'Billing Details'!A:A,'Billing Details'!K:K,"Not Found")</f>
        <v>0</v>
      </c>
      <c r="M727" s="100" t="str">
        <f>_xlfn.XLOOKUP(A727,'Patient Education'!A:A,'Patient Education'!B:B,"Not Found")</f>
        <v>PhD</v>
      </c>
      <c r="N727" s="100" t="str">
        <f>_xlfn.XLOOKUP(A727,'Patient Education'!A:A,'Patient Education'!C:C,"None")</f>
        <v>Professor</v>
      </c>
      <c r="O727" s="100">
        <f>_xlfn.XLOOKUP(A727,'Patient Demographics'!A:A,'Patient Demographics'!I:I,"Not Found")</f>
        <v>7</v>
      </c>
      <c r="P727" s="100" t="str" cm="1">
        <f t="array" ref="P727">_xlfn.IFS(
 O727 &lt;= 2, "Very Low",
 O727 &lt;= 5, "Low",
 O727 &lt;= 10, "Lower-Middle",
 O727 &lt;= 25, "Middle",
 O727 &lt;= 50, "Upper-Middle",
 O727 &lt;= 100, "High",
 O727 &lt;= 200, "Very High",
 O727 &lt;= 400, "Ultra High"
)</f>
        <v>Lower-Middle</v>
      </c>
      <c r="Q727" s="33">
        <f>_xlfn.XLOOKUP(A727,'Patient Health Records'!A:A,'Patient Health Records'!E:E,"Not Found")</f>
        <v>28.200608876782564</v>
      </c>
      <c r="R727" s="100" t="b">
        <f>_xlfn.XLOOKUP(A727,'Patient Health Records'!A727:A1726,'Patient Health Records'!T727:T1726,"Not Found")</f>
        <v>1</v>
      </c>
      <c r="S727" s="100" t="b" cm="1">
        <f t="array" ref="S727">_xlfn.SWITCH(R727, "Yes", TRUE, "No", FALSE, R727)</f>
        <v>1</v>
      </c>
      <c r="T727" s="100" t="str">
        <f>_xlfn.XLOOKUP(A727,'Patient Health Records'!A:A,'Patient Health Records'!V:V,"Not Found")</f>
        <v>Fractured Arm</v>
      </c>
      <c r="U727" s="100" t="str">
        <f>_xlfn.XLOOKUP(A727,'Patient Health Records'!A:A,'Patient Health Records'!X:X,"Not Found")</f>
        <v>Recovered</v>
      </c>
      <c r="V727" s="100" t="b">
        <f>_xlfn.XLOOKUP(A727,'Billing Details'!A:A,'Billing Details'!K:K,"Not Found")</f>
        <v>0</v>
      </c>
      <c r="W727" s="100">
        <f>_xlfn.XLOOKUP(A727,'Billing Details'!A:A,'Billing Details'!J:J,"Not Found")</f>
        <v>0</v>
      </c>
      <c r="X727" s="100" t="b">
        <f>_xlfn.XLOOKUP(A727,'Patient Health Records'!A:A,'Patient Health Records'!P:P,"Not Found")</f>
        <v>0</v>
      </c>
      <c r="Y727" s="100" t="b" cm="1">
        <f t="array" ref="Y727">_xlfn.SWITCH(X727, "Yes", TRUE, "No", FALSE, X727)</f>
        <v>0</v>
      </c>
      <c r="Z727" s="100" t="b">
        <f>_xlfn.XLOOKUP(A727,'Patient Health Records'!A:A,'Patient Health Records'!T:T,"Not Found")</f>
        <v>1</v>
      </c>
      <c r="AA727" s="100" t="b" cm="1">
        <f t="array" ref="AA727">_xlfn.SWITCH(Z727, "Yes", TRUE, "No", FALSE, Z727)</f>
        <v>1</v>
      </c>
      <c r="AB727" s="100" t="b">
        <f>_xlfn.XLOOKUP(A727,'Patient Health Records'!A:A,'Patient Health Records'!K:K,"Not Found")</f>
        <v>0</v>
      </c>
      <c r="AC727" s="100" t="b" cm="1">
        <f t="array" ref="AC727">_xlfn.SWITCH(AB727, "Yes", TRUE, "No", FALSE, AB727)</f>
        <v>0</v>
      </c>
    </row>
    <row r="728" spans="1:29">
      <c r="A728" s="2" t="s">
        <v>1135</v>
      </c>
      <c r="B728" s="100" t="str">
        <f>_xlfn.XLOOKUP(A728,'Patient Demographics'!A728:A1727,'Patient Demographics'!H728:H1727,"Not Found")</f>
        <v>Middle-aged</v>
      </c>
      <c r="C728" s="100" t="str">
        <f>_xlfn.XLOOKUP(A728,'Patient Demographics'!A728:A1727,'Patient Demographics'!L728:L1727,"Not Found")</f>
        <v>South</v>
      </c>
      <c r="D728" s="100" t="str">
        <f>_xlfn.XLOOKUP(A728,'Patient Demographics'!A:A,'Patient Demographics'!J:J,"Not Found")</f>
        <v>Tamil Nadu</v>
      </c>
      <c r="E728" s="100">
        <f>_xlfn.XLOOKUP(A728,'Billing Details'!A728:A1727,'Billing Details'!E728:E1727,"Not Found")</f>
        <v>12000</v>
      </c>
      <c r="F728" s="100">
        <f>_xlfn.XLOOKUP(A728,'Billing Details'!A728:A1727,'Billing Details'!M728:M1727,"Not Found")</f>
        <v>8729.76</v>
      </c>
      <c r="G728" s="100">
        <f>_xlfn.XLOOKUP(A728,'Patient Health Records'!A728:A1727,'Patient Health Records'!G728:G1727,"Not Found")</f>
        <v>95.6</v>
      </c>
      <c r="H728" s="17" t="str">
        <f>_xlfn.XLOOKUP(A728,'Patient Demographics'!A728:A1727,'Patient Demographics'!C728:C1727,"Not Found")</f>
        <v>Female</v>
      </c>
      <c r="I728" s="100" t="str">
        <f>_xlfn.XLOOKUP(A728,'Patient Health Records'!A728:A1727,'Patient Health Records'!B728:B1727,"Not Found")</f>
        <v>AB-</v>
      </c>
      <c r="J728" s="100" t="b">
        <f>_xlfn.XLOOKUP(A728,'Patient Health Records'!A728:A1727,'Patient Health Records'!H728:H1727,"Not Found")</f>
        <v>0</v>
      </c>
      <c r="K728" s="100" t="b">
        <f>_xlfn.XLOOKUP(A728,'Patient Health Records'!A728:A1727,'Patient Health Records'!J728:J1727,"Not Found")</f>
        <v>1</v>
      </c>
      <c r="L728" s="100" t="b">
        <f>_xlfn.XLOOKUP(A728,'Billing Details'!A:A,'Billing Details'!K:K,"Not Found")</f>
        <v>1</v>
      </c>
      <c r="M728" s="100" t="str">
        <f>_xlfn.XLOOKUP(A728,'Patient Education'!A:A,'Patient Education'!B:B,"Not Found")</f>
        <v>Bachelor's Degree</v>
      </c>
      <c r="N728" s="100" t="str">
        <f>_xlfn.XLOOKUP(A728,'Patient Education'!A:A,'Patient Education'!C:C,"None")</f>
        <v>Engineer</v>
      </c>
      <c r="O728" s="100">
        <f>_xlfn.XLOOKUP(A728,'Patient Demographics'!A:A,'Patient Demographics'!I:I,"Not Found")</f>
        <v>3</v>
      </c>
      <c r="P728" s="100" t="str" cm="1">
        <f t="array" ref="P728">_xlfn.IFS(
 O728 &lt;= 2, "Very Low",
 O728 &lt;= 5, "Low",
 O728 &lt;= 10, "Lower-Middle",
 O728 &lt;= 25, "Middle",
 O728 &lt;= 50, "Upper-Middle",
 O728 &lt;= 100, "High",
 O728 &lt;= 200, "Very High",
 O728 &lt;= 400, "Ultra High"
)</f>
        <v>Low</v>
      </c>
      <c r="Q728" s="33">
        <f>_xlfn.XLOOKUP(A728,'Patient Health Records'!A:A,'Patient Health Records'!E:E,"Not Found")</f>
        <v>33.472217359336163</v>
      </c>
      <c r="R728" s="100" t="b">
        <f>_xlfn.XLOOKUP(A728,'Patient Health Records'!A728:A1727,'Patient Health Records'!T728:T1727,"Not Found")</f>
        <v>1</v>
      </c>
      <c r="S728" s="100" t="b" cm="1">
        <f t="array" ref="S728">_xlfn.SWITCH(R728, "Yes", TRUE, "No", FALSE, R728)</f>
        <v>1</v>
      </c>
      <c r="T728" s="100" t="str">
        <f>_xlfn.XLOOKUP(A728,'Patient Health Records'!A:A,'Patient Health Records'!V:V,"Not Found")</f>
        <v>Appendicitis</v>
      </c>
      <c r="U728" s="100" t="str">
        <f>_xlfn.XLOOKUP(A728,'Patient Health Records'!A:A,'Patient Health Records'!X:X,"Not Found")</f>
        <v>Ongoing Treatment</v>
      </c>
      <c r="V728" s="100" t="b">
        <f>_xlfn.XLOOKUP(A728,'Billing Details'!A:A,'Billing Details'!K:K,"Not Found")</f>
        <v>1</v>
      </c>
      <c r="W728" s="100" t="str">
        <f>_xlfn.XLOOKUP(A728,'Billing Details'!A:A,'Billing Details'!J:J,"Not Found")</f>
        <v>UnitedHealthcare</v>
      </c>
      <c r="X728" s="100" t="b">
        <f>_xlfn.XLOOKUP(A728,'Patient Health Records'!A:A,'Patient Health Records'!P:P,"Not Found")</f>
        <v>0</v>
      </c>
      <c r="Y728" s="100" t="b" cm="1">
        <f t="array" ref="Y728">_xlfn.SWITCH(X728, "Yes", TRUE, "No", FALSE, X728)</f>
        <v>0</v>
      </c>
      <c r="Z728" s="100" t="b">
        <f>_xlfn.XLOOKUP(A728,'Patient Health Records'!A:A,'Patient Health Records'!T:T,"Not Found")</f>
        <v>1</v>
      </c>
      <c r="AA728" s="100" t="b" cm="1">
        <f t="array" ref="AA728">_xlfn.SWITCH(Z728, "Yes", TRUE, "No", FALSE, Z728)</f>
        <v>1</v>
      </c>
      <c r="AB728" s="100" t="b">
        <f>_xlfn.XLOOKUP(A728,'Patient Health Records'!A:A,'Patient Health Records'!K:K,"Not Found")</f>
        <v>0</v>
      </c>
      <c r="AC728" s="100" t="b" cm="1">
        <f t="array" ref="AC728">_xlfn.SWITCH(AB728, "Yes", TRUE, "No", FALSE, AB728)</f>
        <v>0</v>
      </c>
    </row>
    <row r="729" spans="1:29">
      <c r="A729" s="2" t="s">
        <v>1136</v>
      </c>
      <c r="B729" s="100" t="str">
        <f>_xlfn.XLOOKUP(A729,'Patient Demographics'!A729:A1728,'Patient Demographics'!H729:H1728,"Not Found")</f>
        <v>Middle-aged</v>
      </c>
      <c r="C729" s="100" t="str">
        <f>_xlfn.XLOOKUP(A729,'Patient Demographics'!A729:A1728,'Patient Demographics'!L729:L1728,"Not Found")</f>
        <v>North</v>
      </c>
      <c r="D729" s="100" t="str">
        <f>_xlfn.XLOOKUP(A729,'Patient Demographics'!A:A,'Patient Demographics'!J:J,"Not Found")</f>
        <v>Punjab</v>
      </c>
      <c r="E729" s="100">
        <f>_xlfn.XLOOKUP(A729,'Billing Details'!A729:A1728,'Billing Details'!E729:E1728,"Not Found")</f>
        <v>24000</v>
      </c>
      <c r="F729" s="100">
        <f>_xlfn.XLOOKUP(A729,'Billing Details'!A729:A1728,'Billing Details'!M729:M1728,"Not Found")</f>
        <v>12841.380000000001</v>
      </c>
      <c r="G729" s="100">
        <f>_xlfn.XLOOKUP(A729,'Patient Health Records'!A729:A1728,'Patient Health Records'!G729:G1728,"Not Found")</f>
        <v>57.6</v>
      </c>
      <c r="H729" s="17" t="str">
        <f>_xlfn.XLOOKUP(A729,'Patient Demographics'!A729:A1728,'Patient Demographics'!C729:C1728,"Not Found")</f>
        <v>Male</v>
      </c>
      <c r="I729" s="100" t="str">
        <f>_xlfn.XLOOKUP(A729,'Patient Health Records'!A729:A1728,'Patient Health Records'!B729:B1728,"Not Found")</f>
        <v>O-</v>
      </c>
      <c r="J729" s="100" t="b">
        <f>_xlfn.XLOOKUP(A729,'Patient Health Records'!A729:A1728,'Patient Health Records'!H729:H1728,"Not Found")</f>
        <v>0</v>
      </c>
      <c r="K729" s="100" t="b">
        <f>_xlfn.XLOOKUP(A729,'Patient Health Records'!A729:A1728,'Patient Health Records'!J729:J1728,"Not Found")</f>
        <v>0</v>
      </c>
      <c r="L729" s="100" t="b">
        <f>_xlfn.XLOOKUP(A729,'Billing Details'!A:A,'Billing Details'!K:K,"Not Found")</f>
        <v>1</v>
      </c>
      <c r="M729" s="100" t="str">
        <f>_xlfn.XLOOKUP(A729,'Patient Education'!A:A,'Patient Education'!B:B,"Not Found")</f>
        <v>Bachelor's Degree</v>
      </c>
      <c r="N729" s="100" t="str">
        <f>_xlfn.XLOOKUP(A729,'Patient Education'!A:A,'Patient Education'!C:C,"None")</f>
        <v>Nurse</v>
      </c>
      <c r="O729" s="100">
        <f>_xlfn.XLOOKUP(A729,'Patient Demographics'!A:A,'Patient Demographics'!I:I,"Not Found")</f>
        <v>15</v>
      </c>
      <c r="P729" s="100" t="str" cm="1">
        <f t="array" ref="P729">_xlfn.IFS(
 O729 &lt;= 2, "Very Low",
 O729 &lt;= 5, "Low",
 O729 &lt;= 10, "Lower-Middle",
 O729 &lt;= 25, "Middle",
 O729 &lt;= 50, "Upper-Middle",
 O729 &lt;= 100, "High",
 O729 &lt;= 200, "Very High",
 O729 &lt;= 400, "Ultra High"
)</f>
        <v>Middle</v>
      </c>
      <c r="Q729" s="33">
        <f>_xlfn.XLOOKUP(A729,'Patient Health Records'!A:A,'Patient Health Records'!E:E,"Not Found")</f>
        <v>20.902888663086081</v>
      </c>
      <c r="R729" s="100" t="b">
        <f>_xlfn.XLOOKUP(A729,'Patient Health Records'!A729:A1728,'Patient Health Records'!T729:T1728,"Not Found")</f>
        <v>0</v>
      </c>
      <c r="S729" s="100" t="b" cm="1">
        <f t="array" ref="S729">_xlfn.SWITCH(R729, "Yes", TRUE, "No", FALSE, R729)</f>
        <v>0</v>
      </c>
      <c r="T729" s="100" t="str">
        <f>_xlfn.XLOOKUP(A729,'Patient Health Records'!A:A,'Patient Health Records'!V:V,"Not Found")</f>
        <v>Allergic Reaction</v>
      </c>
      <c r="U729" s="100" t="str">
        <f>_xlfn.XLOOKUP(A729,'Patient Health Records'!A:A,'Patient Health Records'!X:X,"Not Found")</f>
        <v>Ongoing Treatment</v>
      </c>
      <c r="V729" s="100" t="b">
        <f>_xlfn.XLOOKUP(A729,'Billing Details'!A:A,'Billing Details'!K:K,"Not Found")</f>
        <v>1</v>
      </c>
      <c r="W729" s="100" t="str">
        <f>_xlfn.XLOOKUP(A729,'Billing Details'!A:A,'Billing Details'!J:J,"Not Found")</f>
        <v>Medicare</v>
      </c>
      <c r="X729" s="100" t="b">
        <f>_xlfn.XLOOKUP(A729,'Patient Health Records'!A:A,'Patient Health Records'!P:P,"Not Found")</f>
        <v>0</v>
      </c>
      <c r="Y729" s="100" t="b" cm="1">
        <f t="array" ref="Y729">_xlfn.SWITCH(X729, "Yes", TRUE, "No", FALSE, X729)</f>
        <v>0</v>
      </c>
      <c r="Z729" s="100" t="b">
        <f>_xlfn.XLOOKUP(A729,'Patient Health Records'!A:A,'Patient Health Records'!T:T,"Not Found")</f>
        <v>0</v>
      </c>
      <c r="AA729" s="100" t="b" cm="1">
        <f t="array" ref="AA729">_xlfn.SWITCH(Z729, "Yes", TRUE, "No", FALSE, Z729)</f>
        <v>0</v>
      </c>
      <c r="AB729" s="100" t="b">
        <f>_xlfn.XLOOKUP(A729,'Patient Health Records'!A:A,'Patient Health Records'!K:K,"Not Found")</f>
        <v>0</v>
      </c>
      <c r="AC729" s="100" t="b" cm="1">
        <f t="array" ref="AC729">_xlfn.SWITCH(AB729, "Yes", TRUE, "No", FALSE, AB729)</f>
        <v>0</v>
      </c>
    </row>
    <row r="730" spans="1:29">
      <c r="A730" s="2" t="s">
        <v>1137</v>
      </c>
      <c r="B730" s="100" t="str">
        <f>_xlfn.XLOOKUP(A730,'Patient Demographics'!A730:A1729,'Patient Demographics'!H730:H1729,"Not Found")</f>
        <v>Senior</v>
      </c>
      <c r="C730" s="100" t="str">
        <f>_xlfn.XLOOKUP(A730,'Patient Demographics'!A730:A1729,'Patient Demographics'!L730:L1729,"Not Found")</f>
        <v>West</v>
      </c>
      <c r="D730" s="100" t="str">
        <f>_xlfn.XLOOKUP(A730,'Patient Demographics'!A:A,'Patient Demographics'!J:J,"Not Found")</f>
        <v>Gujarat</v>
      </c>
      <c r="E730" s="100">
        <f>_xlfn.XLOOKUP(A730,'Billing Details'!A730:A1729,'Billing Details'!E730:E1729,"Not Found")</f>
        <v>90000</v>
      </c>
      <c r="F730" s="100">
        <f>_xlfn.XLOOKUP(A730,'Billing Details'!A730:A1729,'Billing Details'!M730:M1729,"Not Found")</f>
        <v>60509.45</v>
      </c>
      <c r="G730" s="100">
        <f>_xlfn.XLOOKUP(A730,'Patient Health Records'!A730:A1729,'Patient Health Records'!G730:G1729,"Not Found")</f>
        <v>46.5</v>
      </c>
      <c r="H730" s="17" t="str">
        <f>_xlfn.XLOOKUP(A730,'Patient Demographics'!A730:A1729,'Patient Demographics'!C730:C1729,"Not Found")</f>
        <v>Male</v>
      </c>
      <c r="I730" s="100" t="str">
        <f>_xlfn.XLOOKUP(A730,'Patient Health Records'!A730:A1729,'Patient Health Records'!B730:B1729,"Not Found")</f>
        <v>AB-</v>
      </c>
      <c r="J730" s="100" t="b">
        <f>_xlfn.XLOOKUP(A730,'Patient Health Records'!A730:A1729,'Patient Health Records'!H730:H1729,"Not Found")</f>
        <v>0</v>
      </c>
      <c r="K730" s="100" t="b">
        <f>_xlfn.XLOOKUP(A730,'Patient Health Records'!A730:A1729,'Patient Health Records'!J730:J1729,"Not Found")</f>
        <v>1</v>
      </c>
      <c r="L730" s="100" t="b">
        <f>_xlfn.XLOOKUP(A730,'Billing Details'!A:A,'Billing Details'!K:K,"Not Found")</f>
        <v>1</v>
      </c>
      <c r="M730" s="100" t="str">
        <f>_xlfn.XLOOKUP(A730,'Patient Education'!A:A,'Patient Education'!B:B,"Not Found")</f>
        <v>Master's Degree</v>
      </c>
      <c r="N730" s="100" t="str">
        <f>_xlfn.XLOOKUP(A730,'Patient Education'!A:A,'Patient Education'!C:C,"None")</f>
        <v>Manager</v>
      </c>
      <c r="O730" s="100">
        <f>_xlfn.XLOOKUP(A730,'Patient Demographics'!A:A,'Patient Demographics'!I:I,"Not Found")</f>
        <v>30</v>
      </c>
      <c r="P730" s="100" t="str" cm="1">
        <f t="array" ref="P730">_xlfn.IFS(
 O730 &lt;= 2, "Very Low",
 O730 &lt;= 5, "Low",
 O730 &lt;= 10, "Lower-Middle",
 O730 &lt;= 25, "Middle",
 O730 &lt;= 50, "Upper-Middle",
 O730 &lt;= 100, "High",
 O730 &lt;= 200, "Very High",
 O730 &lt;= 400, "Ultra High"
)</f>
        <v>Upper-Middle</v>
      </c>
      <c r="Q730" s="33">
        <f>_xlfn.XLOOKUP(A730,'Patient Health Records'!A:A,'Patient Health Records'!E:E,"Not Found")</f>
        <v>20.393842375334415</v>
      </c>
      <c r="R730" s="100" t="b">
        <f>_xlfn.XLOOKUP(A730,'Patient Health Records'!A730:A1729,'Patient Health Records'!T730:T1729,"Not Found")</f>
        <v>0</v>
      </c>
      <c r="S730" s="100" t="b" cm="1">
        <f t="array" ref="S730">_xlfn.SWITCH(R730, "Yes", TRUE, "No", FALSE, R730)</f>
        <v>0</v>
      </c>
      <c r="T730" s="100" t="str">
        <f>_xlfn.XLOOKUP(A730,'Patient Health Records'!A:A,'Patient Health Records'!V:V,"Not Found")</f>
        <v>Childbirth</v>
      </c>
      <c r="U730" s="100" t="str">
        <f>_xlfn.XLOOKUP(A730,'Patient Health Records'!A:A,'Patient Health Records'!X:X,"Not Found")</f>
        <v>Recovered</v>
      </c>
      <c r="V730" s="100" t="b">
        <f>_xlfn.XLOOKUP(A730,'Billing Details'!A:A,'Billing Details'!K:K,"Not Found")</f>
        <v>1</v>
      </c>
      <c r="W730" s="100" t="str">
        <f>_xlfn.XLOOKUP(A730,'Billing Details'!A:A,'Billing Details'!J:J,"Not Found")</f>
        <v>Medicare</v>
      </c>
      <c r="X730" s="100" t="b">
        <f>_xlfn.XLOOKUP(A730,'Patient Health Records'!A:A,'Patient Health Records'!P:P,"Not Found")</f>
        <v>0</v>
      </c>
      <c r="Y730" s="100" t="b" cm="1">
        <f t="array" ref="Y730">_xlfn.SWITCH(X730, "Yes", TRUE, "No", FALSE, X730)</f>
        <v>0</v>
      </c>
      <c r="Z730" s="100" t="b">
        <f>_xlfn.XLOOKUP(A730,'Patient Health Records'!A:A,'Patient Health Records'!T:T,"Not Found")</f>
        <v>0</v>
      </c>
      <c r="AA730" s="100" t="b" cm="1">
        <f t="array" ref="AA730">_xlfn.SWITCH(Z730, "Yes", TRUE, "No", FALSE, Z730)</f>
        <v>0</v>
      </c>
      <c r="AB730" s="100" t="b">
        <f>_xlfn.XLOOKUP(A730,'Patient Health Records'!A:A,'Patient Health Records'!K:K,"Not Found")</f>
        <v>0</v>
      </c>
      <c r="AC730" s="100" t="b" cm="1">
        <f t="array" ref="AC730">_xlfn.SWITCH(AB730, "Yes", TRUE, "No", FALSE, AB730)</f>
        <v>0</v>
      </c>
    </row>
    <row r="731" spans="1:29">
      <c r="A731" s="2" t="s">
        <v>1138</v>
      </c>
      <c r="B731" s="100" t="str">
        <f>_xlfn.XLOOKUP(A731,'Patient Demographics'!A731:A1730,'Patient Demographics'!H731:H1730,"Not Found")</f>
        <v>Middle-aged</v>
      </c>
      <c r="C731" s="100" t="str">
        <f>_xlfn.XLOOKUP(A731,'Patient Demographics'!A731:A1730,'Patient Demographics'!L731:L1730,"Not Found")</f>
        <v>South</v>
      </c>
      <c r="D731" s="100" t="str">
        <f>_xlfn.XLOOKUP(A731,'Patient Demographics'!A:A,'Patient Demographics'!J:J,"Not Found")</f>
        <v>Karnataka</v>
      </c>
      <c r="E731" s="100">
        <f>_xlfn.XLOOKUP(A731,'Billing Details'!A731:A1730,'Billing Details'!E731:E1730,"Not Found")</f>
        <v>90000</v>
      </c>
      <c r="F731" s="100">
        <f>_xlfn.XLOOKUP(A731,'Billing Details'!A731:A1730,'Billing Details'!M731:M1730,"Not Found")</f>
        <v>0</v>
      </c>
      <c r="G731" s="100">
        <f>_xlfn.XLOOKUP(A731,'Patient Health Records'!A731:A1730,'Patient Health Records'!G731:G1730,"Not Found")</f>
        <v>73.900000000000006</v>
      </c>
      <c r="H731" s="17" t="str">
        <f>_xlfn.XLOOKUP(A731,'Patient Demographics'!A731:A1730,'Patient Demographics'!C731:C1730,"Not Found")</f>
        <v>Male</v>
      </c>
      <c r="I731" s="100" t="str">
        <f>_xlfn.XLOOKUP(A731,'Patient Health Records'!A731:A1730,'Patient Health Records'!B731:B1730,"Not Found")</f>
        <v>A+</v>
      </c>
      <c r="J731" s="100" t="b">
        <f>_xlfn.XLOOKUP(A731,'Patient Health Records'!A731:A1730,'Patient Health Records'!H731:H1730,"Not Found")</f>
        <v>0</v>
      </c>
      <c r="K731" s="100" t="b">
        <f>_xlfn.XLOOKUP(A731,'Patient Health Records'!A731:A1730,'Patient Health Records'!J731:J1730,"Not Found")</f>
        <v>0</v>
      </c>
      <c r="L731" s="100" t="b">
        <f>_xlfn.XLOOKUP(A731,'Billing Details'!A:A,'Billing Details'!K:K,"Not Found")</f>
        <v>0</v>
      </c>
      <c r="M731" s="100" t="str">
        <f>_xlfn.XLOOKUP(A731,'Patient Education'!A:A,'Patient Education'!B:B,"Not Found")</f>
        <v>Bachelor's Degree</v>
      </c>
      <c r="N731" s="100" t="str">
        <f>_xlfn.XLOOKUP(A731,'Patient Education'!A:A,'Patient Education'!C:C,"None")</f>
        <v>Nurse</v>
      </c>
      <c r="O731" s="100">
        <f>_xlfn.XLOOKUP(A731,'Patient Demographics'!A:A,'Patient Demographics'!I:I,"Not Found")</f>
        <v>40</v>
      </c>
      <c r="P731" s="100" t="str" cm="1">
        <f t="array" ref="P731">_xlfn.IFS(
 O731 &lt;= 2, "Very Low",
 O731 &lt;= 5, "Low",
 O731 &lt;= 10, "Lower-Middle",
 O731 &lt;= 25, "Middle",
 O731 &lt;= 50, "Upper-Middle",
 O731 &lt;= 100, "High",
 O731 &lt;= 200, "Very High",
 O731 &lt;= 400, "Ultra High"
)</f>
        <v>Upper-Middle</v>
      </c>
      <c r="Q731" s="33">
        <f>_xlfn.XLOOKUP(A731,'Patient Health Records'!A:A,'Patient Health Records'!E:E,"Not Found")</f>
        <v>28.158817253467458</v>
      </c>
      <c r="R731" s="100" t="b">
        <f>_xlfn.XLOOKUP(A731,'Patient Health Records'!A731:A1730,'Patient Health Records'!T731:T1730,"Not Found")</f>
        <v>1</v>
      </c>
      <c r="S731" s="100" t="b" cm="1">
        <f t="array" ref="S731">_xlfn.SWITCH(R731, "Yes", TRUE, "No", FALSE, R731)</f>
        <v>1</v>
      </c>
      <c r="T731" s="100" t="str">
        <f>_xlfn.XLOOKUP(A731,'Patient Health Records'!A:A,'Patient Health Records'!V:V,"Not Found")</f>
        <v>Heart Disease</v>
      </c>
      <c r="U731" s="100" t="str">
        <f>_xlfn.XLOOKUP(A731,'Patient Health Records'!A:A,'Patient Health Records'!X:X,"Not Found")</f>
        <v>Critical</v>
      </c>
      <c r="V731" s="100" t="b">
        <f>_xlfn.XLOOKUP(A731,'Billing Details'!A:A,'Billing Details'!K:K,"Not Found")</f>
        <v>0</v>
      </c>
      <c r="W731" s="100">
        <f>_xlfn.XLOOKUP(A731,'Billing Details'!A:A,'Billing Details'!J:J,"Not Found")</f>
        <v>0</v>
      </c>
      <c r="X731" s="100" t="b">
        <f>_xlfn.XLOOKUP(A731,'Patient Health Records'!A:A,'Patient Health Records'!P:P,"Not Found")</f>
        <v>1</v>
      </c>
      <c r="Y731" s="100" t="b" cm="1">
        <f t="array" ref="Y731">_xlfn.SWITCH(X731, "Yes", TRUE, "No", FALSE, X731)</f>
        <v>1</v>
      </c>
      <c r="Z731" s="100" t="b">
        <f>_xlfn.XLOOKUP(A731,'Patient Health Records'!A:A,'Patient Health Records'!T:T,"Not Found")</f>
        <v>1</v>
      </c>
      <c r="AA731" s="100" t="b" cm="1">
        <f t="array" ref="AA731">_xlfn.SWITCH(Z731, "Yes", TRUE, "No", FALSE, Z731)</f>
        <v>1</v>
      </c>
      <c r="AB731" s="100" t="b">
        <f>_xlfn.XLOOKUP(A731,'Patient Health Records'!A:A,'Patient Health Records'!K:K,"Not Found")</f>
        <v>0</v>
      </c>
      <c r="AC731" s="100" t="b" cm="1">
        <f t="array" ref="AC731">_xlfn.SWITCH(AB731, "Yes", TRUE, "No", FALSE, AB731)</f>
        <v>0</v>
      </c>
    </row>
    <row r="732" spans="1:29">
      <c r="A732" s="2" t="s">
        <v>1139</v>
      </c>
      <c r="B732" s="100" t="str">
        <f>_xlfn.XLOOKUP(A732,'Patient Demographics'!A732:A1731,'Patient Demographics'!H732:H1731,"Not Found")</f>
        <v>Adult</v>
      </c>
      <c r="C732" s="100" t="str">
        <f>_xlfn.XLOOKUP(A732,'Patient Demographics'!A732:A1731,'Patient Demographics'!L732:L1731,"Not Found")</f>
        <v>West</v>
      </c>
      <c r="D732" s="100" t="str">
        <f>_xlfn.XLOOKUP(A732,'Patient Demographics'!A:A,'Patient Demographics'!J:J,"Not Found")</f>
        <v>Gujarat</v>
      </c>
      <c r="E732" s="100">
        <f>_xlfn.XLOOKUP(A732,'Billing Details'!A732:A1731,'Billing Details'!E732:E1731,"Not Found")</f>
        <v>60000</v>
      </c>
      <c r="F732" s="100">
        <f>_xlfn.XLOOKUP(A732,'Billing Details'!A732:A1731,'Billing Details'!M732:M1731,"Not Found")</f>
        <v>38631.699999999997</v>
      </c>
      <c r="G732" s="100">
        <f>_xlfn.XLOOKUP(A732,'Patient Health Records'!A732:A1731,'Patient Health Records'!G732:G1731,"Not Found")</f>
        <v>79.8</v>
      </c>
      <c r="H732" s="17" t="str">
        <f>_xlfn.XLOOKUP(A732,'Patient Demographics'!A732:A1731,'Patient Demographics'!C732:C1731,"Not Found")</f>
        <v>Female</v>
      </c>
      <c r="I732" s="100" t="str">
        <f>_xlfn.XLOOKUP(A732,'Patient Health Records'!A732:A1731,'Patient Health Records'!B732:B1731,"Not Found")</f>
        <v>O-</v>
      </c>
      <c r="J732" s="100" t="b">
        <f>_xlfn.XLOOKUP(A732,'Patient Health Records'!A732:A1731,'Patient Health Records'!H732:H1731,"Not Found")</f>
        <v>0</v>
      </c>
      <c r="K732" s="100" t="b">
        <f>_xlfn.XLOOKUP(A732,'Patient Health Records'!A732:A1731,'Patient Health Records'!J732:J1731,"Not Found")</f>
        <v>0</v>
      </c>
      <c r="L732" s="100" t="b">
        <f>_xlfn.XLOOKUP(A732,'Billing Details'!A:A,'Billing Details'!K:K,"Not Found")</f>
        <v>1</v>
      </c>
      <c r="M732" s="100" t="str">
        <f>_xlfn.XLOOKUP(A732,'Patient Education'!A:A,'Patient Education'!B:B,"Not Found")</f>
        <v>Bachelor's Degree</v>
      </c>
      <c r="N732" s="100" t="str">
        <f>_xlfn.XLOOKUP(A732,'Patient Education'!A:A,'Patient Education'!C:C,"None")</f>
        <v>Teacher</v>
      </c>
      <c r="O732" s="100">
        <f>_xlfn.XLOOKUP(A732,'Patient Demographics'!A:A,'Patient Demographics'!I:I,"Not Found")</f>
        <v>15</v>
      </c>
      <c r="P732" s="100" t="str" cm="1">
        <f t="array" ref="P732">_xlfn.IFS(
 O732 &lt;= 2, "Very Low",
 O732 &lt;= 5, "Low",
 O732 &lt;= 10, "Lower-Middle",
 O732 &lt;= 25, "Middle",
 O732 &lt;= 50, "Upper-Middle",
 O732 &lt;= 100, "High",
 O732 &lt;= 200, "Very High",
 O732 &lt;= 400, "Ultra High"
)</f>
        <v>Middle</v>
      </c>
      <c r="Q732" s="33">
        <f>_xlfn.XLOOKUP(A732,'Patient Health Records'!A:A,'Patient Health Records'!E:E,"Not Found")</f>
        <v>29.669839381320646</v>
      </c>
      <c r="R732" s="100" t="b">
        <f>_xlfn.XLOOKUP(A732,'Patient Health Records'!A732:A1731,'Patient Health Records'!T732:T1731,"Not Found")</f>
        <v>1</v>
      </c>
      <c r="S732" s="100" t="b" cm="1">
        <f t="array" ref="S732">_xlfn.SWITCH(R732, "Yes", TRUE, "No", FALSE, R732)</f>
        <v>1</v>
      </c>
      <c r="T732" s="100" t="str">
        <f>_xlfn.XLOOKUP(A732,'Patient Health Records'!A:A,'Patient Health Records'!V:V,"Not Found")</f>
        <v>Osteoarthritis</v>
      </c>
      <c r="U732" s="100" t="str">
        <f>_xlfn.XLOOKUP(A732,'Patient Health Records'!A:A,'Patient Health Records'!X:X,"Not Found")</f>
        <v>Recovered</v>
      </c>
      <c r="V732" s="100" t="b">
        <f>_xlfn.XLOOKUP(A732,'Billing Details'!A:A,'Billing Details'!K:K,"Not Found")</f>
        <v>1</v>
      </c>
      <c r="W732" s="100" t="str">
        <f>_xlfn.XLOOKUP(A732,'Billing Details'!A:A,'Billing Details'!J:J,"Not Found")</f>
        <v>Blue Cross</v>
      </c>
      <c r="X732" s="100" t="b">
        <f>_xlfn.XLOOKUP(A732,'Patient Health Records'!A:A,'Patient Health Records'!P:P,"Not Found")</f>
        <v>1</v>
      </c>
      <c r="Y732" s="100" t="b" cm="1">
        <f t="array" ref="Y732">_xlfn.SWITCH(X732, "Yes", TRUE, "No", FALSE, X732)</f>
        <v>1</v>
      </c>
      <c r="Z732" s="100" t="b">
        <f>_xlfn.XLOOKUP(A732,'Patient Health Records'!A:A,'Patient Health Records'!T:T,"Not Found")</f>
        <v>1</v>
      </c>
      <c r="AA732" s="100" t="b" cm="1">
        <f t="array" ref="AA732">_xlfn.SWITCH(Z732, "Yes", TRUE, "No", FALSE, Z732)</f>
        <v>1</v>
      </c>
      <c r="AB732" s="100" t="b">
        <f>_xlfn.XLOOKUP(A732,'Patient Health Records'!A:A,'Patient Health Records'!K:K,"Not Found")</f>
        <v>1</v>
      </c>
      <c r="AC732" s="100" t="b" cm="1">
        <f t="array" ref="AC732">_xlfn.SWITCH(AB732, "Yes", TRUE, "No", FALSE, AB732)</f>
        <v>1</v>
      </c>
    </row>
    <row r="733" spans="1:29">
      <c r="A733" s="2" t="s">
        <v>1140</v>
      </c>
      <c r="B733" s="100" t="str">
        <f>_xlfn.XLOOKUP(A733,'Patient Demographics'!A733:A1732,'Patient Demographics'!H733:H1732,"Not Found")</f>
        <v>Middle-aged</v>
      </c>
      <c r="C733" s="100" t="str">
        <f>_xlfn.XLOOKUP(A733,'Patient Demographics'!A733:A1732,'Patient Demographics'!L733:L1732,"Not Found")</f>
        <v>West</v>
      </c>
      <c r="D733" s="100" t="str">
        <f>_xlfn.XLOOKUP(A733,'Patient Demographics'!A:A,'Patient Demographics'!J:J,"Not Found")</f>
        <v>Gujarat</v>
      </c>
      <c r="E733" s="100">
        <f>_xlfn.XLOOKUP(A733,'Billing Details'!A733:A1732,'Billing Details'!E733:E1732,"Not Found")</f>
        <v>48000</v>
      </c>
      <c r="F733" s="100">
        <f>_xlfn.XLOOKUP(A733,'Billing Details'!A733:A1732,'Billing Details'!M733:M1732,"Not Found")</f>
        <v>29553.119999999999</v>
      </c>
      <c r="G733" s="100">
        <f>_xlfn.XLOOKUP(A733,'Patient Health Records'!A733:A1732,'Patient Health Records'!G733:G1732,"Not Found")</f>
        <v>91.3</v>
      </c>
      <c r="H733" s="17" t="str">
        <f>_xlfn.XLOOKUP(A733,'Patient Demographics'!A733:A1732,'Patient Demographics'!C733:C1732,"Not Found")</f>
        <v>Female</v>
      </c>
      <c r="I733" s="100" t="str">
        <f>_xlfn.XLOOKUP(A733,'Patient Health Records'!A733:A1732,'Patient Health Records'!B733:B1732,"Not Found")</f>
        <v>B+</v>
      </c>
      <c r="J733" s="100" t="b">
        <f>_xlfn.XLOOKUP(A733,'Patient Health Records'!A733:A1732,'Patient Health Records'!H733:H1732,"Not Found")</f>
        <v>1</v>
      </c>
      <c r="K733" s="100" t="b">
        <f>_xlfn.XLOOKUP(A733,'Patient Health Records'!A733:A1732,'Patient Health Records'!J733:J1732,"Not Found")</f>
        <v>0</v>
      </c>
      <c r="L733" s="100" t="b">
        <f>_xlfn.XLOOKUP(A733,'Billing Details'!A:A,'Billing Details'!K:K,"Not Found")</f>
        <v>1</v>
      </c>
      <c r="M733" s="100" t="str">
        <f>_xlfn.XLOOKUP(A733,'Patient Education'!A:A,'Patient Education'!B:B,"Not Found")</f>
        <v>Post-graduate</v>
      </c>
      <c r="N733" s="100" t="str">
        <f>_xlfn.XLOOKUP(A733,'Patient Education'!A:A,'Patient Education'!C:C,"None")</f>
        <v>Consultant</v>
      </c>
      <c r="O733" s="100">
        <f>_xlfn.XLOOKUP(A733,'Patient Demographics'!A:A,'Patient Demographics'!I:I,"Not Found")</f>
        <v>12</v>
      </c>
      <c r="P733" s="100" t="str" cm="1">
        <f t="array" ref="P733">_xlfn.IFS(
 O733 &lt;= 2, "Very Low",
 O733 &lt;= 5, "Low",
 O733 &lt;= 10, "Lower-Middle",
 O733 &lt;= 25, "Middle",
 O733 &lt;= 50, "Upper-Middle",
 O733 &lt;= 100, "High",
 O733 &lt;= 200, "Very High",
 O733 &lt;= 400, "Ultra High"
)</f>
        <v>Middle</v>
      </c>
      <c r="Q733" s="33">
        <f>_xlfn.XLOOKUP(A733,'Patient Health Records'!A:A,'Patient Health Records'!E:E,"Not Found")</f>
        <v>29.812244897959182</v>
      </c>
      <c r="R733" s="100" t="b">
        <f>_xlfn.XLOOKUP(A733,'Patient Health Records'!A733:A1732,'Patient Health Records'!T733:T1732,"Not Found")</f>
        <v>1</v>
      </c>
      <c r="S733" s="100" t="b" cm="1">
        <f t="array" ref="S733">_xlfn.SWITCH(R733, "Yes", TRUE, "No", FALSE, R733)</f>
        <v>1</v>
      </c>
      <c r="T733" s="100" t="str">
        <f>_xlfn.XLOOKUP(A733,'Patient Health Records'!A:A,'Patient Health Records'!V:V,"Not Found")</f>
        <v>Heart Attack</v>
      </c>
      <c r="U733" s="100" t="str">
        <f>_xlfn.XLOOKUP(A733,'Patient Health Records'!A:A,'Patient Health Records'!X:X,"Not Found")</f>
        <v>Recovered</v>
      </c>
      <c r="V733" s="100" t="b">
        <f>_xlfn.XLOOKUP(A733,'Billing Details'!A:A,'Billing Details'!K:K,"Not Found")</f>
        <v>1</v>
      </c>
      <c r="W733" s="100" t="str">
        <f>_xlfn.XLOOKUP(A733,'Billing Details'!A:A,'Billing Details'!J:J,"Not Found")</f>
        <v>Blue Cross</v>
      </c>
      <c r="X733" s="100" t="b">
        <f>_xlfn.XLOOKUP(A733,'Patient Health Records'!A:A,'Patient Health Records'!P:P,"Not Found")</f>
        <v>1</v>
      </c>
      <c r="Y733" s="100" t="b" cm="1">
        <f t="array" ref="Y733">_xlfn.SWITCH(X733, "Yes", TRUE, "No", FALSE, X733)</f>
        <v>1</v>
      </c>
      <c r="Z733" s="100" t="b">
        <f>_xlfn.XLOOKUP(A733,'Patient Health Records'!A:A,'Patient Health Records'!T:T,"Not Found")</f>
        <v>1</v>
      </c>
      <c r="AA733" s="100" t="b" cm="1">
        <f t="array" ref="AA733">_xlfn.SWITCH(Z733, "Yes", TRUE, "No", FALSE, Z733)</f>
        <v>1</v>
      </c>
      <c r="AB733" s="100" t="b">
        <f>_xlfn.XLOOKUP(A733,'Patient Health Records'!A:A,'Patient Health Records'!K:K,"Not Found")</f>
        <v>0</v>
      </c>
      <c r="AC733" s="100" t="b" cm="1">
        <f t="array" ref="AC733">_xlfn.SWITCH(AB733, "Yes", TRUE, "No", FALSE, AB733)</f>
        <v>0</v>
      </c>
    </row>
    <row r="734" spans="1:29">
      <c r="A734" s="2" t="s">
        <v>1141</v>
      </c>
      <c r="B734" s="100" t="str">
        <f>_xlfn.XLOOKUP(A734,'Patient Demographics'!A734:A1733,'Patient Demographics'!H734:H1733,"Not Found")</f>
        <v>Middle-aged</v>
      </c>
      <c r="C734" s="100" t="str">
        <f>_xlfn.XLOOKUP(A734,'Patient Demographics'!A734:A1733,'Patient Demographics'!L734:L1733,"Not Found")</f>
        <v>West</v>
      </c>
      <c r="D734" s="100" t="str">
        <f>_xlfn.XLOOKUP(A734,'Patient Demographics'!A:A,'Patient Demographics'!J:J,"Not Found")</f>
        <v>Gujarat</v>
      </c>
      <c r="E734" s="100">
        <f>_xlfn.XLOOKUP(A734,'Billing Details'!A734:A1733,'Billing Details'!E734:E1733,"Not Found")</f>
        <v>800</v>
      </c>
      <c r="F734" s="100">
        <f>_xlfn.XLOOKUP(A734,'Billing Details'!A734:A1733,'Billing Details'!M734:M1733,"Not Found")</f>
        <v>663.33</v>
      </c>
      <c r="G734" s="100">
        <f>_xlfn.XLOOKUP(A734,'Patient Health Records'!A734:A1733,'Patient Health Records'!G734:G1733,"Not Found")</f>
        <v>75.3</v>
      </c>
      <c r="H734" s="17" t="str">
        <f>_xlfn.XLOOKUP(A734,'Patient Demographics'!A734:A1733,'Patient Demographics'!C734:C1733,"Not Found")</f>
        <v>Male</v>
      </c>
      <c r="I734" s="100" t="str">
        <f>_xlfn.XLOOKUP(A734,'Patient Health Records'!A734:A1733,'Patient Health Records'!B734:B1733,"Not Found")</f>
        <v>A+</v>
      </c>
      <c r="J734" s="100" t="b">
        <f>_xlfn.XLOOKUP(A734,'Patient Health Records'!A734:A1733,'Patient Health Records'!H734:H1733,"Not Found")</f>
        <v>1</v>
      </c>
      <c r="K734" s="100" t="b">
        <f>_xlfn.XLOOKUP(A734,'Patient Health Records'!A734:A1733,'Patient Health Records'!J734:J1733,"Not Found")</f>
        <v>0</v>
      </c>
      <c r="L734" s="100" t="b">
        <f>_xlfn.XLOOKUP(A734,'Billing Details'!A:A,'Billing Details'!K:K,"Not Found")</f>
        <v>1</v>
      </c>
      <c r="M734" s="100" t="str">
        <f>_xlfn.XLOOKUP(A734,'Patient Education'!A:A,'Patient Education'!B:B,"Not Found")</f>
        <v>PhD</v>
      </c>
      <c r="N734" s="100" t="str">
        <f>_xlfn.XLOOKUP(A734,'Patient Education'!A:A,'Patient Education'!C:C,"None")</f>
        <v>Professor</v>
      </c>
      <c r="O734" s="100">
        <f>_xlfn.XLOOKUP(A734,'Patient Demographics'!A:A,'Patient Demographics'!I:I,"Not Found")</f>
        <v>15</v>
      </c>
      <c r="P734" s="100" t="str" cm="1">
        <f t="array" ref="P734">_xlfn.IFS(
 O734 &lt;= 2, "Very Low",
 O734 &lt;= 5, "Low",
 O734 &lt;= 10, "Lower-Middle",
 O734 &lt;= 25, "Middle",
 O734 &lt;= 50, "Upper-Middle",
 O734 &lt;= 100, "High",
 O734 &lt;= 200, "Very High",
 O734 &lt;= 400, "Ultra High"
)</f>
        <v>Middle</v>
      </c>
      <c r="Q734" s="33">
        <f>_xlfn.XLOOKUP(A734,'Patient Health Records'!A:A,'Patient Health Records'!E:E,"Not Found")</f>
        <v>23.501139165444275</v>
      </c>
      <c r="R734" s="100" t="b">
        <f>_xlfn.XLOOKUP(A734,'Patient Health Records'!A734:A1733,'Patient Health Records'!T734:T1733,"Not Found")</f>
        <v>0</v>
      </c>
      <c r="S734" s="100" t="b" cm="1">
        <f t="array" ref="S734">_xlfn.SWITCH(R734, "Yes", TRUE, "No", FALSE, R734)</f>
        <v>0</v>
      </c>
      <c r="T734" s="100" t="str">
        <f>_xlfn.XLOOKUP(A734,'Patient Health Records'!A:A,'Patient Health Records'!V:V,"Not Found")</f>
        <v>Prostate Cancer</v>
      </c>
      <c r="U734" s="100" t="str">
        <f>_xlfn.XLOOKUP(A734,'Patient Health Records'!A:A,'Patient Health Records'!X:X,"Not Found")</f>
        <v>Recovered</v>
      </c>
      <c r="V734" s="100" t="b">
        <f>_xlfn.XLOOKUP(A734,'Billing Details'!A:A,'Billing Details'!K:K,"Not Found")</f>
        <v>1</v>
      </c>
      <c r="W734" s="100" t="str">
        <f>_xlfn.XLOOKUP(A734,'Billing Details'!A:A,'Billing Details'!J:J,"Not Found")</f>
        <v>Blue Cross</v>
      </c>
      <c r="X734" s="100" t="b">
        <f>_xlfn.XLOOKUP(A734,'Patient Health Records'!A:A,'Patient Health Records'!P:P,"Not Found")</f>
        <v>0</v>
      </c>
      <c r="Y734" s="100" t="b" cm="1">
        <f t="array" ref="Y734">_xlfn.SWITCH(X734, "Yes", TRUE, "No", FALSE, X734)</f>
        <v>0</v>
      </c>
      <c r="Z734" s="100" t="b">
        <f>_xlfn.XLOOKUP(A734,'Patient Health Records'!A:A,'Patient Health Records'!T:T,"Not Found")</f>
        <v>0</v>
      </c>
      <c r="AA734" s="100" t="b" cm="1">
        <f t="array" ref="AA734">_xlfn.SWITCH(Z734, "Yes", TRUE, "No", FALSE, Z734)</f>
        <v>0</v>
      </c>
      <c r="AB734" s="100" t="b">
        <f>_xlfn.XLOOKUP(A734,'Patient Health Records'!A:A,'Patient Health Records'!K:K,"Not Found")</f>
        <v>0</v>
      </c>
      <c r="AC734" s="100" t="b" cm="1">
        <f t="array" ref="AC734">_xlfn.SWITCH(AB734, "Yes", TRUE, "No", FALSE, AB734)</f>
        <v>0</v>
      </c>
    </row>
    <row r="735" spans="1:29">
      <c r="A735" s="2" t="s">
        <v>1143</v>
      </c>
      <c r="B735" s="100" t="str">
        <f>_xlfn.XLOOKUP(A735,'Patient Demographics'!A735:A1734,'Patient Demographics'!H735:H1734,"Not Found")</f>
        <v>Senior</v>
      </c>
      <c r="C735" s="100" t="str">
        <f>_xlfn.XLOOKUP(A735,'Patient Demographics'!A735:A1734,'Patient Demographics'!L735:L1734,"Not Found")</f>
        <v>South</v>
      </c>
      <c r="D735" s="100" t="str">
        <f>_xlfn.XLOOKUP(A735,'Patient Demographics'!A:A,'Patient Demographics'!J:J,"Not Found")</f>
        <v>Tamil Nadu</v>
      </c>
      <c r="E735" s="100">
        <f>_xlfn.XLOOKUP(A735,'Billing Details'!A735:A1734,'Billing Details'!E735:E1734,"Not Found")</f>
        <v>40000</v>
      </c>
      <c r="F735" s="100">
        <f>_xlfn.XLOOKUP(A735,'Billing Details'!A735:A1734,'Billing Details'!M735:M1734,"Not Found")</f>
        <v>24648.699999999997</v>
      </c>
      <c r="G735" s="100">
        <f>_xlfn.XLOOKUP(A735,'Patient Health Records'!A735:A1734,'Patient Health Records'!G735:G1734,"Not Found")</f>
        <v>79.099999999999994</v>
      </c>
      <c r="H735" s="17" t="str">
        <f>_xlfn.XLOOKUP(A735,'Patient Demographics'!A735:A1734,'Patient Demographics'!C735:C1734,"Not Found")</f>
        <v>Female</v>
      </c>
      <c r="I735" s="100" t="str">
        <f>_xlfn.XLOOKUP(A735,'Patient Health Records'!A735:A1734,'Patient Health Records'!B735:B1734,"Not Found")</f>
        <v>AB-</v>
      </c>
      <c r="J735" s="100" t="b">
        <f>_xlfn.XLOOKUP(A735,'Patient Health Records'!A735:A1734,'Patient Health Records'!H735:H1734,"Not Found")</f>
        <v>0</v>
      </c>
      <c r="K735" s="100" t="b">
        <f>_xlfn.XLOOKUP(A735,'Patient Health Records'!A735:A1734,'Patient Health Records'!J735:J1734,"Not Found")</f>
        <v>0</v>
      </c>
      <c r="L735" s="100" t="b">
        <f>_xlfn.XLOOKUP(A735,'Billing Details'!A:A,'Billing Details'!K:K,"Not Found")</f>
        <v>1</v>
      </c>
      <c r="M735" s="100" t="str">
        <f>_xlfn.XLOOKUP(A735,'Patient Education'!A:A,'Patient Education'!B:B,"Not Found")</f>
        <v>Bachelor's Degree</v>
      </c>
      <c r="N735" s="100" t="str">
        <f>_xlfn.XLOOKUP(A735,'Patient Education'!A:A,'Patient Education'!C:C,"None")</f>
        <v>Junior Executive</v>
      </c>
      <c r="O735" s="100">
        <f>_xlfn.XLOOKUP(A735,'Patient Demographics'!A:A,'Patient Demographics'!I:I,"Not Found")</f>
        <v>9</v>
      </c>
      <c r="P735" s="100" t="str" cm="1">
        <f t="array" ref="P735">_xlfn.IFS(
 O735 &lt;= 2, "Very Low",
 O735 &lt;= 5, "Low",
 O735 &lt;= 10, "Lower-Middle",
 O735 &lt;= 25, "Middle",
 O735 &lt;= 50, "Upper-Middle",
 O735 &lt;= 100, "High",
 O735 &lt;= 200, "Very High",
 O735 &lt;= 400, "Ultra High"
)</f>
        <v>Lower-Middle</v>
      </c>
      <c r="Q735" s="33">
        <f>_xlfn.XLOOKUP(A735,'Patient Health Records'!A:A,'Patient Health Records'!E:E,"Not Found")</f>
        <v>30.898437499999993</v>
      </c>
      <c r="R735" s="100" t="b">
        <f>_xlfn.XLOOKUP(A735,'Patient Health Records'!A735:A1734,'Patient Health Records'!T735:T1734,"Not Found")</f>
        <v>1</v>
      </c>
      <c r="S735" s="100" t="b" cm="1">
        <f t="array" ref="S735">_xlfn.SWITCH(R735, "Yes", TRUE, "No", FALSE, R735)</f>
        <v>1</v>
      </c>
      <c r="T735" s="100" t="str">
        <f>_xlfn.XLOOKUP(A735,'Patient Health Records'!A:A,'Patient Health Records'!V:V,"Not Found")</f>
        <v>Respiratory Infection</v>
      </c>
      <c r="U735" s="100" t="str">
        <f>_xlfn.XLOOKUP(A735,'Patient Health Records'!A:A,'Patient Health Records'!X:X,"Not Found")</f>
        <v>Ongoing Treatment</v>
      </c>
      <c r="V735" s="100" t="b">
        <f>_xlfn.XLOOKUP(A735,'Billing Details'!A:A,'Billing Details'!K:K,"Not Found")</f>
        <v>1</v>
      </c>
      <c r="W735" s="100" t="str">
        <f>_xlfn.XLOOKUP(A735,'Billing Details'!A:A,'Billing Details'!J:J,"Not Found")</f>
        <v>Cigna</v>
      </c>
      <c r="X735" s="100" t="b">
        <f>_xlfn.XLOOKUP(A735,'Patient Health Records'!A:A,'Patient Health Records'!P:P,"Not Found")</f>
        <v>1</v>
      </c>
      <c r="Y735" s="100" t="b" cm="1">
        <f t="array" ref="Y735">_xlfn.SWITCH(X735, "Yes", TRUE, "No", FALSE, X735)</f>
        <v>1</v>
      </c>
      <c r="Z735" s="100" t="b">
        <f>_xlfn.XLOOKUP(A735,'Patient Health Records'!A:A,'Patient Health Records'!T:T,"Not Found")</f>
        <v>1</v>
      </c>
      <c r="AA735" s="100" t="b" cm="1">
        <f t="array" ref="AA735">_xlfn.SWITCH(Z735, "Yes", TRUE, "No", FALSE, Z735)</f>
        <v>1</v>
      </c>
      <c r="AB735" s="100" t="b">
        <f>_xlfn.XLOOKUP(A735,'Patient Health Records'!A:A,'Patient Health Records'!K:K,"Not Found")</f>
        <v>1</v>
      </c>
      <c r="AC735" s="100" t="b" cm="1">
        <f t="array" ref="AC735">_xlfn.SWITCH(AB735, "Yes", TRUE, "No", FALSE, AB735)</f>
        <v>1</v>
      </c>
    </row>
    <row r="736" spans="1:29">
      <c r="A736" s="2" t="s">
        <v>1145</v>
      </c>
      <c r="B736" s="100" t="str">
        <f>_xlfn.XLOOKUP(A736,'Patient Demographics'!A736:A1735,'Patient Demographics'!H736:H1735,"Not Found")</f>
        <v>Middle-aged</v>
      </c>
      <c r="C736" s="100" t="str">
        <f>_xlfn.XLOOKUP(A736,'Patient Demographics'!A736:A1735,'Patient Demographics'!L736:L1735,"Not Found")</f>
        <v>South</v>
      </c>
      <c r="D736" s="100" t="str">
        <f>_xlfn.XLOOKUP(A736,'Patient Demographics'!A:A,'Patient Demographics'!J:J,"Not Found")</f>
        <v>Kerala</v>
      </c>
      <c r="E736" s="100">
        <f>_xlfn.XLOOKUP(A736,'Billing Details'!A736:A1735,'Billing Details'!E736:E1735,"Not Found")</f>
        <v>12000</v>
      </c>
      <c r="F736" s="100">
        <f>_xlfn.XLOOKUP(A736,'Billing Details'!A736:A1735,'Billing Details'!M736:M1735,"Not Found")</f>
        <v>10012.26</v>
      </c>
      <c r="G736" s="100">
        <f>_xlfn.XLOOKUP(A736,'Patient Health Records'!A736:A1735,'Patient Health Records'!G736:G1735,"Not Found")</f>
        <v>63.8</v>
      </c>
      <c r="H736" s="17" t="str">
        <f>_xlfn.XLOOKUP(A736,'Patient Demographics'!A736:A1735,'Patient Demographics'!C736:C1735,"Not Found")</f>
        <v>Male</v>
      </c>
      <c r="I736" s="100" t="str">
        <f>_xlfn.XLOOKUP(A736,'Patient Health Records'!A736:A1735,'Patient Health Records'!B736:B1735,"Not Found")</f>
        <v>O+</v>
      </c>
      <c r="J736" s="100" t="b">
        <f>_xlfn.XLOOKUP(A736,'Patient Health Records'!A736:A1735,'Patient Health Records'!H736:H1735,"Not Found")</f>
        <v>0</v>
      </c>
      <c r="K736" s="100" t="b">
        <f>_xlfn.XLOOKUP(A736,'Patient Health Records'!A736:A1735,'Patient Health Records'!J736:J1735,"Not Found")</f>
        <v>0</v>
      </c>
      <c r="L736" s="100" t="b">
        <f>_xlfn.XLOOKUP(A736,'Billing Details'!A:A,'Billing Details'!K:K,"Not Found")</f>
        <v>1</v>
      </c>
      <c r="M736" s="100" t="str">
        <f>_xlfn.XLOOKUP(A736,'Patient Education'!A:A,'Patient Education'!B:B,"Not Found")</f>
        <v>School</v>
      </c>
      <c r="N736" s="100" t="str">
        <f>_xlfn.XLOOKUP(A736,'Patient Education'!A:A,'Patient Education'!C:C,"None")</f>
        <v>Retail Worker</v>
      </c>
      <c r="O736" s="100">
        <f>_xlfn.XLOOKUP(A736,'Patient Demographics'!A:A,'Patient Demographics'!I:I,"Not Found")</f>
        <v>20</v>
      </c>
      <c r="P736" s="100" t="str" cm="1">
        <f t="array" ref="P736">_xlfn.IFS(
 O736 &lt;= 2, "Very Low",
 O736 &lt;= 5, "Low",
 O736 &lt;= 10, "Lower-Middle",
 O736 &lt;= 25, "Middle",
 O736 &lt;= 50, "Upper-Middle",
 O736 &lt;= 100, "High",
 O736 &lt;= 200, "Very High",
 O736 &lt;= 400, "Ultra High"
)</f>
        <v>Middle</v>
      </c>
      <c r="Q736" s="33">
        <f>_xlfn.XLOOKUP(A736,'Patient Health Records'!A:A,'Patient Health Records'!E:E,"Not Found")</f>
        <v>24.310318549001671</v>
      </c>
      <c r="R736" s="100" t="b">
        <f>_xlfn.XLOOKUP(A736,'Patient Health Records'!A736:A1735,'Patient Health Records'!T736:T1735,"Not Found")</f>
        <v>0</v>
      </c>
      <c r="S736" s="100" t="b" cm="1">
        <f t="array" ref="S736">_xlfn.SWITCH(R736, "Yes", TRUE, "No", FALSE, R736)</f>
        <v>0</v>
      </c>
      <c r="T736" s="100" t="str">
        <f>_xlfn.XLOOKUP(A736,'Patient Health Records'!A:A,'Patient Health Records'!V:V,"Not Found")</f>
        <v>Prostate Cancer</v>
      </c>
      <c r="U736" s="100" t="str">
        <f>_xlfn.XLOOKUP(A736,'Patient Health Records'!A:A,'Patient Health Records'!X:X,"Not Found")</f>
        <v>Recovered</v>
      </c>
      <c r="V736" s="100" t="b">
        <f>_xlfn.XLOOKUP(A736,'Billing Details'!A:A,'Billing Details'!K:K,"Not Found")</f>
        <v>1</v>
      </c>
      <c r="W736" s="100" t="str">
        <f>_xlfn.XLOOKUP(A736,'Billing Details'!A:A,'Billing Details'!J:J,"Not Found")</f>
        <v>Aetna</v>
      </c>
      <c r="X736" s="100" t="b">
        <f>_xlfn.XLOOKUP(A736,'Patient Health Records'!A:A,'Patient Health Records'!P:P,"Not Found")</f>
        <v>0</v>
      </c>
      <c r="Y736" s="100" t="b" cm="1">
        <f t="array" ref="Y736">_xlfn.SWITCH(X736, "Yes", TRUE, "No", FALSE, X736)</f>
        <v>0</v>
      </c>
      <c r="Z736" s="100" t="b">
        <f>_xlfn.XLOOKUP(A736,'Patient Health Records'!A:A,'Patient Health Records'!T:T,"Not Found")</f>
        <v>0</v>
      </c>
      <c r="AA736" s="100" t="b" cm="1">
        <f t="array" ref="AA736">_xlfn.SWITCH(Z736, "Yes", TRUE, "No", FALSE, Z736)</f>
        <v>0</v>
      </c>
      <c r="AB736" s="100" t="b">
        <f>_xlfn.XLOOKUP(A736,'Patient Health Records'!A:A,'Patient Health Records'!K:K,"Not Found")</f>
        <v>0</v>
      </c>
      <c r="AC736" s="100" t="b" cm="1">
        <f t="array" ref="AC736">_xlfn.SWITCH(AB736, "Yes", TRUE, "No", FALSE, AB736)</f>
        <v>0</v>
      </c>
    </row>
    <row r="737" spans="1:29">
      <c r="A737" s="2" t="s">
        <v>1147</v>
      </c>
      <c r="B737" s="100" t="str">
        <f>_xlfn.XLOOKUP(A737,'Patient Demographics'!A737:A1736,'Patient Demographics'!H737:H1736,"Not Found")</f>
        <v>Middle-aged</v>
      </c>
      <c r="C737" s="100" t="str">
        <f>_xlfn.XLOOKUP(A737,'Patient Demographics'!A737:A1736,'Patient Demographics'!L737:L1736,"Not Found")</f>
        <v>East</v>
      </c>
      <c r="D737" s="100" t="str">
        <f>_xlfn.XLOOKUP(A737,'Patient Demographics'!A:A,'Patient Demographics'!J:J,"Not Found")</f>
        <v>West Bengal</v>
      </c>
      <c r="E737" s="100">
        <f>_xlfn.XLOOKUP(A737,'Billing Details'!A737:A1736,'Billing Details'!E737:E1736,"Not Found")</f>
        <v>15000</v>
      </c>
      <c r="F737" s="100">
        <f>_xlfn.XLOOKUP(A737,'Billing Details'!A737:A1736,'Billing Details'!M737:M1736,"Not Found")</f>
        <v>10751.5</v>
      </c>
      <c r="G737" s="100">
        <f>_xlfn.XLOOKUP(A737,'Patient Health Records'!A737:A1736,'Patient Health Records'!G737:G1736,"Not Found")</f>
        <v>65.099999999999994</v>
      </c>
      <c r="H737" s="17" t="str">
        <f>_xlfn.XLOOKUP(A737,'Patient Demographics'!A737:A1736,'Patient Demographics'!C737:C1736,"Not Found")</f>
        <v>Male</v>
      </c>
      <c r="I737" s="100" t="str">
        <f>_xlfn.XLOOKUP(A737,'Patient Health Records'!A737:A1736,'Patient Health Records'!B737:B1736,"Not Found")</f>
        <v>O-</v>
      </c>
      <c r="J737" s="100" t="b">
        <f>_xlfn.XLOOKUP(A737,'Patient Health Records'!A737:A1736,'Patient Health Records'!H737:H1736,"Not Found")</f>
        <v>0</v>
      </c>
      <c r="K737" s="100" t="b">
        <f>_xlfn.XLOOKUP(A737,'Patient Health Records'!A737:A1736,'Patient Health Records'!J737:J1736,"Not Found")</f>
        <v>0</v>
      </c>
      <c r="L737" s="100" t="b">
        <f>_xlfn.XLOOKUP(A737,'Billing Details'!A:A,'Billing Details'!K:K,"Not Found")</f>
        <v>1</v>
      </c>
      <c r="M737" s="100" t="str">
        <f>_xlfn.XLOOKUP(A737,'Patient Education'!A:A,'Patient Education'!B:B,"Not Found")</f>
        <v>Master's Degree</v>
      </c>
      <c r="N737" s="100" t="str">
        <f>_xlfn.XLOOKUP(A737,'Patient Education'!A:A,'Patient Education'!C:C,"None")</f>
        <v>Senior Executive</v>
      </c>
      <c r="O737" s="100">
        <f>_xlfn.XLOOKUP(A737,'Patient Demographics'!A:A,'Patient Demographics'!I:I,"Not Found")</f>
        <v>7</v>
      </c>
      <c r="P737" s="100" t="str" cm="1">
        <f t="array" ref="P737">_xlfn.IFS(
 O737 &lt;= 2, "Very Low",
 O737 &lt;= 5, "Low",
 O737 &lt;= 10, "Lower-Middle",
 O737 &lt;= 25, "Middle",
 O737 &lt;= 50, "Upper-Middle",
 O737 &lt;= 100, "High",
 O737 &lt;= 200, "Very High",
 O737 &lt;= 400, "Ultra High"
)</f>
        <v>Lower-Middle</v>
      </c>
      <c r="Q737" s="33">
        <f>_xlfn.XLOOKUP(A737,'Patient Health Records'!A:A,'Patient Health Records'!E:E,"Not Found")</f>
        <v>22.793319561640001</v>
      </c>
      <c r="R737" s="100" t="b">
        <f>_xlfn.XLOOKUP(A737,'Patient Health Records'!A737:A1736,'Patient Health Records'!T737:T1736,"Not Found")</f>
        <v>0</v>
      </c>
      <c r="S737" s="100" t="b" cm="1">
        <f t="array" ref="S737">_xlfn.SWITCH(R737, "Yes", TRUE, "No", FALSE, R737)</f>
        <v>0</v>
      </c>
      <c r="T737" s="100" t="str">
        <f>_xlfn.XLOOKUP(A737,'Patient Health Records'!A:A,'Patient Health Records'!V:V,"Not Found")</f>
        <v>Cancer</v>
      </c>
      <c r="U737" s="100" t="str">
        <f>_xlfn.XLOOKUP(A737,'Patient Health Records'!A:A,'Patient Health Records'!X:X,"Not Found")</f>
        <v>Recovered</v>
      </c>
      <c r="V737" s="100" t="b">
        <f>_xlfn.XLOOKUP(A737,'Billing Details'!A:A,'Billing Details'!K:K,"Not Found")</f>
        <v>1</v>
      </c>
      <c r="W737" s="100" t="str">
        <f>_xlfn.XLOOKUP(A737,'Billing Details'!A:A,'Billing Details'!J:J,"Not Found")</f>
        <v>UnitedHealthcare</v>
      </c>
      <c r="X737" s="100" t="b">
        <f>_xlfn.XLOOKUP(A737,'Patient Health Records'!A:A,'Patient Health Records'!P:P,"Not Found")</f>
        <v>0</v>
      </c>
      <c r="Y737" s="100" t="b" cm="1">
        <f t="array" ref="Y737">_xlfn.SWITCH(X737, "Yes", TRUE, "No", FALSE, X737)</f>
        <v>0</v>
      </c>
      <c r="Z737" s="100" t="b">
        <f>_xlfn.XLOOKUP(A737,'Patient Health Records'!A:A,'Patient Health Records'!T:T,"Not Found")</f>
        <v>0</v>
      </c>
      <c r="AA737" s="100" t="b" cm="1">
        <f t="array" ref="AA737">_xlfn.SWITCH(Z737, "Yes", TRUE, "No", FALSE, Z737)</f>
        <v>0</v>
      </c>
      <c r="AB737" s="100" t="b">
        <f>_xlfn.XLOOKUP(A737,'Patient Health Records'!A:A,'Patient Health Records'!K:K,"Not Found")</f>
        <v>0</v>
      </c>
      <c r="AC737" s="100" t="b" cm="1">
        <f t="array" ref="AC737">_xlfn.SWITCH(AB737, "Yes", TRUE, "No", FALSE, AB737)</f>
        <v>0</v>
      </c>
    </row>
    <row r="738" spans="1:29">
      <c r="A738" s="2" t="s">
        <v>1148</v>
      </c>
      <c r="B738" s="100" t="str">
        <f>_xlfn.XLOOKUP(A738,'Patient Demographics'!A738:A1737,'Patient Demographics'!H738:H1737,"Not Found")</f>
        <v>Adult</v>
      </c>
      <c r="C738" s="100" t="str">
        <f>_xlfn.XLOOKUP(A738,'Patient Demographics'!A738:A1737,'Patient Demographics'!L738:L1737,"Not Found")</f>
        <v>East</v>
      </c>
      <c r="D738" s="100" t="str">
        <f>_xlfn.XLOOKUP(A738,'Patient Demographics'!A:A,'Patient Demographics'!J:J,"Not Found")</f>
        <v>West Bengal</v>
      </c>
      <c r="E738" s="100">
        <f>_xlfn.XLOOKUP(A738,'Billing Details'!A738:A1737,'Billing Details'!E738:E1737,"Not Found")</f>
        <v>12000</v>
      </c>
      <c r="F738" s="100">
        <f>_xlfn.XLOOKUP(A738,'Billing Details'!A738:A1737,'Billing Details'!M738:M1737,"Not Found")</f>
        <v>10198.380000000001</v>
      </c>
      <c r="G738" s="100">
        <f>_xlfn.XLOOKUP(A738,'Patient Health Records'!A738:A1737,'Patient Health Records'!G738:G1737,"Not Found")</f>
        <v>65.400000000000006</v>
      </c>
      <c r="H738" s="17" t="str">
        <f>_xlfn.XLOOKUP(A738,'Patient Demographics'!A738:A1737,'Patient Demographics'!C738:C1737,"Not Found")</f>
        <v>Female</v>
      </c>
      <c r="I738" s="100" t="str">
        <f>_xlfn.XLOOKUP(A738,'Patient Health Records'!A738:A1737,'Patient Health Records'!B738:B1737,"Not Found")</f>
        <v>O-</v>
      </c>
      <c r="J738" s="100" t="b">
        <f>_xlfn.XLOOKUP(A738,'Patient Health Records'!A738:A1737,'Patient Health Records'!H738:H1737,"Not Found")</f>
        <v>0</v>
      </c>
      <c r="K738" s="100" t="b">
        <f>_xlfn.XLOOKUP(A738,'Patient Health Records'!A738:A1737,'Patient Health Records'!J738:J1737,"Not Found")</f>
        <v>0</v>
      </c>
      <c r="L738" s="100" t="b">
        <f>_xlfn.XLOOKUP(A738,'Billing Details'!A:A,'Billing Details'!K:K,"Not Found")</f>
        <v>1</v>
      </c>
      <c r="M738" s="100" t="str">
        <f>_xlfn.XLOOKUP(A738,'Patient Education'!A:A,'Patient Education'!B:B,"Not Found")</f>
        <v>Bachelor's Degree</v>
      </c>
      <c r="N738" s="100" t="str">
        <f>_xlfn.XLOOKUP(A738,'Patient Education'!A:A,'Patient Education'!C:C,"None")</f>
        <v>Engineer</v>
      </c>
      <c r="O738" s="100">
        <f>_xlfn.XLOOKUP(A738,'Patient Demographics'!A:A,'Patient Demographics'!I:I,"Not Found")</f>
        <v>20</v>
      </c>
      <c r="P738" s="100" t="str" cm="1">
        <f t="array" ref="P738">_xlfn.IFS(
 O738 &lt;= 2, "Very Low",
 O738 &lt;= 5, "Low",
 O738 &lt;= 10, "Lower-Middle",
 O738 &lt;= 25, "Middle",
 O738 &lt;= 50, "Upper-Middle",
 O738 &lt;= 100, "High",
 O738 &lt;= 200, "Very High",
 O738 &lt;= 400, "Ultra High"
)</f>
        <v>Middle</v>
      </c>
      <c r="Q738" s="33">
        <f>_xlfn.XLOOKUP(A738,'Patient Health Records'!A:A,'Patient Health Records'!E:E,"Not Found")</f>
        <v>20.875227425069426</v>
      </c>
      <c r="R738" s="100" t="b">
        <f>_xlfn.XLOOKUP(A738,'Patient Health Records'!A738:A1737,'Patient Health Records'!T738:T1737,"Not Found")</f>
        <v>0</v>
      </c>
      <c r="S738" s="100" t="b" cm="1">
        <f t="array" ref="S738">_xlfn.SWITCH(R738, "Yes", TRUE, "No", FALSE, R738)</f>
        <v>0</v>
      </c>
      <c r="T738" s="100" t="str">
        <f>_xlfn.XLOOKUP(A738,'Patient Health Records'!A:A,'Patient Health Records'!V:V,"Not Found")</f>
        <v>Hypertension</v>
      </c>
      <c r="U738" s="100" t="str">
        <f>_xlfn.XLOOKUP(A738,'Patient Health Records'!A:A,'Patient Health Records'!X:X,"Not Found")</f>
        <v>Recovered</v>
      </c>
      <c r="V738" s="100" t="b">
        <f>_xlfn.XLOOKUP(A738,'Billing Details'!A:A,'Billing Details'!K:K,"Not Found")</f>
        <v>1</v>
      </c>
      <c r="W738" s="100" t="str">
        <f>_xlfn.XLOOKUP(A738,'Billing Details'!A:A,'Billing Details'!J:J,"Not Found")</f>
        <v>Cigna</v>
      </c>
      <c r="X738" s="100" t="b">
        <f>_xlfn.XLOOKUP(A738,'Patient Health Records'!A:A,'Patient Health Records'!P:P,"Not Found")</f>
        <v>0</v>
      </c>
      <c r="Y738" s="100" t="b" cm="1">
        <f t="array" ref="Y738">_xlfn.SWITCH(X738, "Yes", TRUE, "No", FALSE, X738)</f>
        <v>0</v>
      </c>
      <c r="Z738" s="100" t="b">
        <f>_xlfn.XLOOKUP(A738,'Patient Health Records'!A:A,'Patient Health Records'!T:T,"Not Found")</f>
        <v>0</v>
      </c>
      <c r="AA738" s="100" t="b" cm="1">
        <f t="array" ref="AA738">_xlfn.SWITCH(Z738, "Yes", TRUE, "No", FALSE, Z738)</f>
        <v>0</v>
      </c>
      <c r="AB738" s="100" t="b">
        <f>_xlfn.XLOOKUP(A738,'Patient Health Records'!A:A,'Patient Health Records'!K:K,"Not Found")</f>
        <v>0</v>
      </c>
      <c r="AC738" s="100" t="b" cm="1">
        <f t="array" ref="AC738">_xlfn.SWITCH(AB738, "Yes", TRUE, "No", FALSE, AB738)</f>
        <v>0</v>
      </c>
    </row>
    <row r="739" spans="1:29">
      <c r="A739" s="2" t="s">
        <v>1150</v>
      </c>
      <c r="B739" s="100" t="str">
        <f>_xlfn.XLOOKUP(A739,'Patient Demographics'!A739:A1738,'Patient Demographics'!H739:H1738,"Not Found")</f>
        <v>Adult</v>
      </c>
      <c r="C739" s="100" t="str">
        <f>_xlfn.XLOOKUP(A739,'Patient Demographics'!A739:A1738,'Patient Demographics'!L739:L1738,"Not Found")</f>
        <v>South</v>
      </c>
      <c r="D739" s="100" t="str">
        <f>_xlfn.XLOOKUP(A739,'Patient Demographics'!A:A,'Patient Demographics'!J:J,"Not Found")</f>
        <v>Karnataka</v>
      </c>
      <c r="E739" s="100">
        <f>_xlfn.XLOOKUP(A739,'Billing Details'!A739:A1738,'Billing Details'!E739:E1738,"Not Found")</f>
        <v>20000</v>
      </c>
      <c r="F739" s="100">
        <f>_xlfn.XLOOKUP(A739,'Billing Details'!A739:A1738,'Billing Details'!M739:M1738,"Not Found")</f>
        <v>10425.280000000001</v>
      </c>
      <c r="G739" s="100">
        <f>_xlfn.XLOOKUP(A739,'Patient Health Records'!A739:A1738,'Patient Health Records'!G739:G1738,"Not Found")</f>
        <v>86.7</v>
      </c>
      <c r="H739" s="17" t="str">
        <f>_xlfn.XLOOKUP(A739,'Patient Demographics'!A739:A1738,'Patient Demographics'!C739:C1738,"Not Found")</f>
        <v>Male</v>
      </c>
      <c r="I739" s="100" t="str">
        <f>_xlfn.XLOOKUP(A739,'Patient Health Records'!A739:A1738,'Patient Health Records'!B739:B1738,"Not Found")</f>
        <v>A-</v>
      </c>
      <c r="J739" s="100" t="b">
        <f>_xlfn.XLOOKUP(A739,'Patient Health Records'!A739:A1738,'Patient Health Records'!H739:H1738,"Not Found")</f>
        <v>0</v>
      </c>
      <c r="K739" s="100" t="b">
        <f>_xlfn.XLOOKUP(A739,'Patient Health Records'!A739:A1738,'Patient Health Records'!J739:J1738,"Not Found")</f>
        <v>0</v>
      </c>
      <c r="L739" s="100" t="b">
        <f>_xlfn.XLOOKUP(A739,'Billing Details'!A:A,'Billing Details'!K:K,"Not Found")</f>
        <v>1</v>
      </c>
      <c r="M739" s="100" t="str">
        <f>_xlfn.XLOOKUP(A739,'Patient Education'!A:A,'Patient Education'!B:B,"Not Found")</f>
        <v>Master's Degree</v>
      </c>
      <c r="N739" s="100" t="str">
        <f>_xlfn.XLOOKUP(A739,'Patient Education'!A:A,'Patient Education'!C:C,"None")</f>
        <v>Software Engineer</v>
      </c>
      <c r="O739" s="100">
        <f>_xlfn.XLOOKUP(A739,'Patient Demographics'!A:A,'Patient Demographics'!I:I,"Not Found")</f>
        <v>3</v>
      </c>
      <c r="P739" s="100" t="str" cm="1">
        <f t="array" ref="P739">_xlfn.IFS(
 O739 &lt;= 2, "Very Low",
 O739 &lt;= 5, "Low",
 O739 &lt;= 10, "Lower-Middle",
 O739 &lt;= 25, "Middle",
 O739 &lt;= 50, "Upper-Middle",
 O739 &lt;= 100, "High",
 O739 &lt;= 200, "Very High",
 O739 &lt;= 400, "Ultra High"
)</f>
        <v>Low</v>
      </c>
      <c r="Q739" s="33">
        <f>_xlfn.XLOOKUP(A739,'Patient Health Records'!A:A,'Patient Health Records'!E:E,"Not Found")</f>
        <v>29.650148763722175</v>
      </c>
      <c r="R739" s="100" t="b">
        <f>_xlfn.XLOOKUP(A739,'Patient Health Records'!A739:A1738,'Patient Health Records'!T739:T1738,"Not Found")</f>
        <v>1</v>
      </c>
      <c r="S739" s="100" t="b" cm="1">
        <f t="array" ref="S739">_xlfn.SWITCH(R739, "Yes", TRUE, "No", FALSE, R739)</f>
        <v>1</v>
      </c>
      <c r="T739" s="100" t="str">
        <f>_xlfn.XLOOKUP(A739,'Patient Health Records'!A:A,'Patient Health Records'!V:V,"Not Found")</f>
        <v>Stroke</v>
      </c>
      <c r="U739" s="100" t="str">
        <f>_xlfn.XLOOKUP(A739,'Patient Health Records'!A:A,'Patient Health Records'!X:X,"Not Found")</f>
        <v>Ongoing Treatment</v>
      </c>
      <c r="V739" s="100" t="b">
        <f>_xlfn.XLOOKUP(A739,'Billing Details'!A:A,'Billing Details'!K:K,"Not Found")</f>
        <v>1</v>
      </c>
      <c r="W739" s="100" t="str">
        <f>_xlfn.XLOOKUP(A739,'Billing Details'!A:A,'Billing Details'!J:J,"Not Found")</f>
        <v>Blue Cross</v>
      </c>
      <c r="X739" s="100" t="b">
        <f>_xlfn.XLOOKUP(A739,'Patient Health Records'!A:A,'Patient Health Records'!P:P,"Not Found")</f>
        <v>1</v>
      </c>
      <c r="Y739" s="100" t="b" cm="1">
        <f t="array" ref="Y739">_xlfn.SWITCH(X739, "Yes", TRUE, "No", FALSE, X739)</f>
        <v>1</v>
      </c>
      <c r="Z739" s="100" t="b">
        <f>_xlfn.XLOOKUP(A739,'Patient Health Records'!A:A,'Patient Health Records'!T:T,"Not Found")</f>
        <v>1</v>
      </c>
      <c r="AA739" s="100" t="b" cm="1">
        <f t="array" ref="AA739">_xlfn.SWITCH(Z739, "Yes", TRUE, "No", FALSE, Z739)</f>
        <v>1</v>
      </c>
      <c r="AB739" s="100" t="b">
        <f>_xlfn.XLOOKUP(A739,'Patient Health Records'!A:A,'Patient Health Records'!K:K,"Not Found")</f>
        <v>1</v>
      </c>
      <c r="AC739" s="100" t="b" cm="1">
        <f t="array" ref="AC739">_xlfn.SWITCH(AB739, "Yes", TRUE, "No", FALSE, AB739)</f>
        <v>1</v>
      </c>
    </row>
    <row r="740" spans="1:29">
      <c r="A740" s="2" t="s">
        <v>1152</v>
      </c>
      <c r="B740" s="100" t="str">
        <f>_xlfn.XLOOKUP(A740,'Patient Demographics'!A740:A1739,'Patient Demographics'!H740:H1739,"Not Found")</f>
        <v>Middle-aged</v>
      </c>
      <c r="C740" s="100" t="str">
        <f>_xlfn.XLOOKUP(A740,'Patient Demographics'!A740:A1739,'Patient Demographics'!L740:L1739,"Not Found")</f>
        <v>North</v>
      </c>
      <c r="D740" s="100" t="str">
        <f>_xlfn.XLOOKUP(A740,'Patient Demographics'!A:A,'Patient Demographics'!J:J,"Not Found")</f>
        <v>Punjab</v>
      </c>
      <c r="E740" s="100">
        <f>_xlfn.XLOOKUP(A740,'Billing Details'!A740:A1739,'Billing Details'!E740:E1739,"Not Found")</f>
        <v>45000</v>
      </c>
      <c r="F740" s="100">
        <f>_xlfn.XLOOKUP(A740,'Billing Details'!A740:A1739,'Billing Details'!M740:M1739,"Not Found")</f>
        <v>0</v>
      </c>
      <c r="G740" s="100">
        <f>_xlfn.XLOOKUP(A740,'Patient Health Records'!A740:A1739,'Patient Health Records'!G740:G1739,"Not Found")</f>
        <v>82.9</v>
      </c>
      <c r="H740" s="17" t="str">
        <f>_xlfn.XLOOKUP(A740,'Patient Demographics'!A740:A1739,'Patient Demographics'!C740:C1739,"Not Found")</f>
        <v>Female</v>
      </c>
      <c r="I740" s="100" t="str">
        <f>_xlfn.XLOOKUP(A740,'Patient Health Records'!A740:A1739,'Patient Health Records'!B740:B1739,"Not Found")</f>
        <v>O-</v>
      </c>
      <c r="J740" s="100" t="b">
        <f>_xlfn.XLOOKUP(A740,'Patient Health Records'!A740:A1739,'Patient Health Records'!H740:H1739,"Not Found")</f>
        <v>0</v>
      </c>
      <c r="K740" s="100" t="b">
        <f>_xlfn.XLOOKUP(A740,'Patient Health Records'!A740:A1739,'Patient Health Records'!J740:J1739,"Not Found")</f>
        <v>0</v>
      </c>
      <c r="L740" s="100" t="b">
        <f>_xlfn.XLOOKUP(A740,'Billing Details'!A:A,'Billing Details'!K:K,"Not Found")</f>
        <v>0</v>
      </c>
      <c r="M740" s="100" t="str">
        <f>_xlfn.XLOOKUP(A740,'Patient Education'!A:A,'Patient Education'!B:B,"Not Found")</f>
        <v>Bachelor's Degree</v>
      </c>
      <c r="N740" s="100" t="str">
        <f>_xlfn.XLOOKUP(A740,'Patient Education'!A:A,'Patient Education'!C:C,"None")</f>
        <v>Engineer</v>
      </c>
      <c r="O740" s="100">
        <f>_xlfn.XLOOKUP(A740,'Patient Demographics'!A:A,'Patient Demographics'!I:I,"Not Found")</f>
        <v>25</v>
      </c>
      <c r="P740" s="100" t="str" cm="1">
        <f t="array" ref="P740">_xlfn.IFS(
 O740 &lt;= 2, "Very Low",
 O740 &lt;= 5, "Low",
 O740 &lt;= 10, "Lower-Middle",
 O740 &lt;= 25, "Middle",
 O740 &lt;= 50, "Upper-Middle",
 O740 &lt;= 100, "High",
 O740 &lt;= 200, "Very High",
 O740 &lt;= 400, "Ultra High"
)</f>
        <v>Middle</v>
      </c>
      <c r="Q740" s="33">
        <f>_xlfn.XLOOKUP(A740,'Patient Health Records'!A:A,'Patient Health Records'!E:E,"Not Found")</f>
        <v>30.084192190448544</v>
      </c>
      <c r="R740" s="100" t="b">
        <f>_xlfn.XLOOKUP(A740,'Patient Health Records'!A740:A1739,'Patient Health Records'!T740:T1739,"Not Found")</f>
        <v>1</v>
      </c>
      <c r="S740" s="100" t="b" cm="1">
        <f t="array" ref="S740">_xlfn.SWITCH(R740, "Yes", TRUE, "No", FALSE, R740)</f>
        <v>1</v>
      </c>
      <c r="T740" s="100" t="str">
        <f>_xlfn.XLOOKUP(A740,'Patient Health Records'!A:A,'Patient Health Records'!V:V,"Not Found")</f>
        <v>Osteoarthritis</v>
      </c>
      <c r="U740" s="100" t="str">
        <f>_xlfn.XLOOKUP(A740,'Patient Health Records'!A:A,'Patient Health Records'!X:X,"Not Found")</f>
        <v>Ongoing Treatment</v>
      </c>
      <c r="V740" s="100" t="b">
        <f>_xlfn.XLOOKUP(A740,'Billing Details'!A:A,'Billing Details'!K:K,"Not Found")</f>
        <v>0</v>
      </c>
      <c r="W740" s="100">
        <f>_xlfn.XLOOKUP(A740,'Billing Details'!A:A,'Billing Details'!J:J,"Not Found")</f>
        <v>0</v>
      </c>
      <c r="X740" s="100" t="b">
        <f>_xlfn.XLOOKUP(A740,'Patient Health Records'!A:A,'Patient Health Records'!P:P,"Not Found")</f>
        <v>1</v>
      </c>
      <c r="Y740" s="100" t="b" cm="1">
        <f t="array" ref="Y740">_xlfn.SWITCH(X740, "Yes", TRUE, "No", FALSE, X740)</f>
        <v>1</v>
      </c>
      <c r="Z740" s="100" t="b">
        <f>_xlfn.XLOOKUP(A740,'Patient Health Records'!A:A,'Patient Health Records'!T:T,"Not Found")</f>
        <v>1</v>
      </c>
      <c r="AA740" s="100" t="b" cm="1">
        <f t="array" ref="AA740">_xlfn.SWITCH(Z740, "Yes", TRUE, "No", FALSE, Z740)</f>
        <v>1</v>
      </c>
      <c r="AB740" s="100" t="b">
        <f>_xlfn.XLOOKUP(A740,'Patient Health Records'!A:A,'Patient Health Records'!K:K,"Not Found")</f>
        <v>1</v>
      </c>
      <c r="AC740" s="100" t="b" cm="1">
        <f t="array" ref="AC740">_xlfn.SWITCH(AB740, "Yes", TRUE, "No", FALSE, AB740)</f>
        <v>1</v>
      </c>
    </row>
    <row r="741" spans="1:29">
      <c r="A741" s="2" t="s">
        <v>1154</v>
      </c>
      <c r="B741" s="100" t="str">
        <f>_xlfn.XLOOKUP(A741,'Patient Demographics'!A741:A1740,'Patient Demographics'!H741:H1740,"Not Found")</f>
        <v>Middle-aged</v>
      </c>
      <c r="C741" s="100" t="str">
        <f>_xlfn.XLOOKUP(A741,'Patient Demographics'!A741:A1740,'Patient Demographics'!L741:L1740,"Not Found")</f>
        <v>West</v>
      </c>
      <c r="D741" s="100" t="str">
        <f>_xlfn.XLOOKUP(A741,'Patient Demographics'!A:A,'Patient Demographics'!J:J,"Not Found")</f>
        <v>Gujarat</v>
      </c>
      <c r="E741" s="100">
        <f>_xlfn.XLOOKUP(A741,'Billing Details'!A741:A1740,'Billing Details'!E741:E1740,"Not Found")</f>
        <v>24000</v>
      </c>
      <c r="F741" s="100">
        <f>_xlfn.XLOOKUP(A741,'Billing Details'!A741:A1740,'Billing Details'!M741:M1740,"Not Found")</f>
        <v>0</v>
      </c>
      <c r="G741" s="100">
        <f>_xlfn.XLOOKUP(A741,'Patient Health Records'!A741:A1740,'Patient Health Records'!G741:G1740,"Not Found")</f>
        <v>68.3</v>
      </c>
      <c r="H741" s="17" t="str">
        <f>_xlfn.XLOOKUP(A741,'Patient Demographics'!A741:A1740,'Patient Demographics'!C741:C1740,"Not Found")</f>
        <v>Female</v>
      </c>
      <c r="I741" s="100" t="str">
        <f>_xlfn.XLOOKUP(A741,'Patient Health Records'!A741:A1740,'Patient Health Records'!B741:B1740,"Not Found")</f>
        <v>B-</v>
      </c>
      <c r="J741" s="100" t="b">
        <f>_xlfn.XLOOKUP(A741,'Patient Health Records'!A741:A1740,'Patient Health Records'!H741:H1740,"Not Found")</f>
        <v>0</v>
      </c>
      <c r="K741" s="100" t="b">
        <f>_xlfn.XLOOKUP(A741,'Patient Health Records'!A741:A1740,'Patient Health Records'!J741:J1740,"Not Found")</f>
        <v>0</v>
      </c>
      <c r="L741" s="100" t="b">
        <f>_xlfn.XLOOKUP(A741,'Billing Details'!A:A,'Billing Details'!K:K,"Not Found")</f>
        <v>0</v>
      </c>
      <c r="M741" s="100" t="str">
        <f>_xlfn.XLOOKUP(A741,'Patient Education'!A:A,'Patient Education'!B:B,"Not Found")</f>
        <v>Master's Degree</v>
      </c>
      <c r="N741" s="100" t="str">
        <f>_xlfn.XLOOKUP(A741,'Patient Education'!A:A,'Patient Education'!C:C,"None")</f>
        <v>Doctor</v>
      </c>
      <c r="O741" s="100">
        <f>_xlfn.XLOOKUP(A741,'Patient Demographics'!A:A,'Patient Demographics'!I:I,"Not Found")</f>
        <v>7</v>
      </c>
      <c r="P741" s="100" t="str" cm="1">
        <f t="array" ref="P741">_xlfn.IFS(
 O741 &lt;= 2, "Very Low",
 O741 &lt;= 5, "Low",
 O741 &lt;= 10, "Lower-Middle",
 O741 &lt;= 25, "Middle",
 O741 &lt;= 50, "Upper-Middle",
 O741 &lt;= 100, "High",
 O741 &lt;= 200, "Very High",
 O741 &lt;= 400, "Ultra High"
)</f>
        <v>Lower-Middle</v>
      </c>
      <c r="Q741" s="33">
        <f>_xlfn.XLOOKUP(A741,'Patient Health Records'!A:A,'Patient Health Records'!E:E,"Not Found")</f>
        <v>25.706650607851255</v>
      </c>
      <c r="R741" s="100" t="b">
        <f>_xlfn.XLOOKUP(A741,'Patient Health Records'!A741:A1740,'Patient Health Records'!T741:T1740,"Not Found")</f>
        <v>0</v>
      </c>
      <c r="S741" s="100" t="b" cm="1">
        <f t="array" ref="S741">_xlfn.SWITCH(R741, "Yes", TRUE, "No", FALSE, R741)</f>
        <v>0</v>
      </c>
      <c r="T741" s="100" t="str">
        <f>_xlfn.XLOOKUP(A741,'Patient Health Records'!A:A,'Patient Health Records'!V:V,"Not Found")</f>
        <v>Fractured Arm</v>
      </c>
      <c r="U741" s="100" t="str">
        <f>_xlfn.XLOOKUP(A741,'Patient Health Records'!A:A,'Patient Health Records'!X:X,"Not Found")</f>
        <v>Critical</v>
      </c>
      <c r="V741" s="100" t="b">
        <f>_xlfn.XLOOKUP(A741,'Billing Details'!A:A,'Billing Details'!K:K,"Not Found")</f>
        <v>0</v>
      </c>
      <c r="W741" s="100">
        <f>_xlfn.XLOOKUP(A741,'Billing Details'!A:A,'Billing Details'!J:J,"Not Found")</f>
        <v>0</v>
      </c>
      <c r="X741" s="100" t="b">
        <f>_xlfn.XLOOKUP(A741,'Patient Health Records'!A:A,'Patient Health Records'!P:P,"Not Found")</f>
        <v>0</v>
      </c>
      <c r="Y741" s="100" t="b" cm="1">
        <f t="array" ref="Y741">_xlfn.SWITCH(X741, "Yes", TRUE, "No", FALSE, X741)</f>
        <v>0</v>
      </c>
      <c r="Z741" s="100" t="b">
        <f>_xlfn.XLOOKUP(A741,'Patient Health Records'!A:A,'Patient Health Records'!T:T,"Not Found")</f>
        <v>0</v>
      </c>
      <c r="AA741" s="100" t="b" cm="1">
        <f t="array" ref="AA741">_xlfn.SWITCH(Z741, "Yes", TRUE, "No", FALSE, Z741)</f>
        <v>0</v>
      </c>
      <c r="AB741" s="100" t="b">
        <f>_xlfn.XLOOKUP(A741,'Patient Health Records'!A:A,'Patient Health Records'!K:K,"Not Found")</f>
        <v>0</v>
      </c>
      <c r="AC741" s="100" t="b" cm="1">
        <f t="array" ref="AC741">_xlfn.SWITCH(AB741, "Yes", TRUE, "No", FALSE, AB741)</f>
        <v>0</v>
      </c>
    </row>
    <row r="742" spans="1:29">
      <c r="A742" s="2" t="s">
        <v>1155</v>
      </c>
      <c r="B742" s="100" t="str">
        <f>_xlfn.XLOOKUP(A742,'Patient Demographics'!A742:A1741,'Patient Demographics'!H742:H1741,"Not Found")</f>
        <v>Middle-aged</v>
      </c>
      <c r="C742" s="100" t="str">
        <f>_xlfn.XLOOKUP(A742,'Patient Demographics'!A742:A1741,'Patient Demographics'!L742:L1741,"Not Found")</f>
        <v>South</v>
      </c>
      <c r="D742" s="100" t="str">
        <f>_xlfn.XLOOKUP(A742,'Patient Demographics'!A:A,'Patient Demographics'!J:J,"Not Found")</f>
        <v>Karnataka</v>
      </c>
      <c r="E742" s="100">
        <f>_xlfn.XLOOKUP(A742,'Billing Details'!A742:A1741,'Billing Details'!E742:E1741,"Not Found")</f>
        <v>90000</v>
      </c>
      <c r="F742" s="100">
        <f>_xlfn.XLOOKUP(A742,'Billing Details'!A742:A1741,'Billing Details'!M742:M1741,"Not Found")</f>
        <v>66268.25</v>
      </c>
      <c r="G742" s="100">
        <f>_xlfn.XLOOKUP(A742,'Patient Health Records'!A742:A1741,'Patient Health Records'!G742:G1741,"Not Found")</f>
        <v>91.6</v>
      </c>
      <c r="H742" s="17" t="str">
        <f>_xlfn.XLOOKUP(A742,'Patient Demographics'!A742:A1741,'Patient Demographics'!C742:C1741,"Not Found")</f>
        <v>Female</v>
      </c>
      <c r="I742" s="100" t="str">
        <f>_xlfn.XLOOKUP(A742,'Patient Health Records'!A742:A1741,'Patient Health Records'!B742:B1741,"Not Found")</f>
        <v>A-</v>
      </c>
      <c r="J742" s="100" t="b">
        <f>_xlfn.XLOOKUP(A742,'Patient Health Records'!A742:A1741,'Patient Health Records'!H742:H1741,"Not Found")</f>
        <v>1</v>
      </c>
      <c r="K742" s="100" t="b">
        <f>_xlfn.XLOOKUP(A742,'Patient Health Records'!A742:A1741,'Patient Health Records'!J742:J1741,"Not Found")</f>
        <v>0</v>
      </c>
      <c r="L742" s="100" t="b">
        <f>_xlfn.XLOOKUP(A742,'Billing Details'!A:A,'Billing Details'!K:K,"Not Found")</f>
        <v>1</v>
      </c>
      <c r="M742" s="100" t="str">
        <f>_xlfn.XLOOKUP(A742,'Patient Education'!A:A,'Patient Education'!B:B,"Not Found")</f>
        <v>School</v>
      </c>
      <c r="N742" s="100" t="str">
        <f>_xlfn.XLOOKUP(A742,'Patient Education'!A:A,'Patient Education'!C:C,"None")</f>
        <v>Retail Worker</v>
      </c>
      <c r="O742" s="100">
        <f>_xlfn.XLOOKUP(A742,'Patient Demographics'!A:A,'Patient Demographics'!I:I,"Not Found")</f>
        <v>5</v>
      </c>
      <c r="P742" s="100" t="str" cm="1">
        <f t="array" ref="P742">_xlfn.IFS(
 O742 &lt;= 2, "Very Low",
 O742 &lt;= 5, "Low",
 O742 &lt;= 10, "Lower-Middle",
 O742 &lt;= 25, "Middle",
 O742 &lt;= 50, "Upper-Middle",
 O742 &lt;= 100, "High",
 O742 &lt;= 200, "Very High",
 O742 &lt;= 400, "Ultra High"
)</f>
        <v>Low</v>
      </c>
      <c r="Q742" s="33">
        <f>_xlfn.XLOOKUP(A742,'Patient Health Records'!A:A,'Patient Health Records'!E:E,"Not Found")</f>
        <v>33.645546372819105</v>
      </c>
      <c r="R742" s="100" t="b">
        <f>_xlfn.XLOOKUP(A742,'Patient Health Records'!A742:A1741,'Patient Health Records'!T742:T1741,"Not Found")</f>
        <v>1</v>
      </c>
      <c r="S742" s="100" t="b" cm="1">
        <f t="array" ref="S742">_xlfn.SWITCH(R742, "Yes", TRUE, "No", FALSE, R742)</f>
        <v>1</v>
      </c>
      <c r="T742" s="100" t="str">
        <f>_xlfn.XLOOKUP(A742,'Patient Health Records'!A:A,'Patient Health Records'!V:V,"Not Found")</f>
        <v>Respiratory Infection</v>
      </c>
      <c r="U742" s="100" t="str">
        <f>_xlfn.XLOOKUP(A742,'Patient Health Records'!A:A,'Patient Health Records'!X:X,"Not Found")</f>
        <v>Critical</v>
      </c>
      <c r="V742" s="100" t="b">
        <f>_xlfn.XLOOKUP(A742,'Billing Details'!A:A,'Billing Details'!K:K,"Not Found")</f>
        <v>1</v>
      </c>
      <c r="W742" s="100" t="str">
        <f>_xlfn.XLOOKUP(A742,'Billing Details'!A:A,'Billing Details'!J:J,"Not Found")</f>
        <v>Medicare</v>
      </c>
      <c r="X742" s="100" t="b">
        <f>_xlfn.XLOOKUP(A742,'Patient Health Records'!A:A,'Patient Health Records'!P:P,"Not Found")</f>
        <v>1</v>
      </c>
      <c r="Y742" s="100" t="b" cm="1">
        <f t="array" ref="Y742">_xlfn.SWITCH(X742, "Yes", TRUE, "No", FALSE, X742)</f>
        <v>1</v>
      </c>
      <c r="Z742" s="100" t="b">
        <f>_xlfn.XLOOKUP(A742,'Patient Health Records'!A:A,'Patient Health Records'!T:T,"Not Found")</f>
        <v>1</v>
      </c>
      <c r="AA742" s="100" t="b" cm="1">
        <f t="array" ref="AA742">_xlfn.SWITCH(Z742, "Yes", TRUE, "No", FALSE, Z742)</f>
        <v>1</v>
      </c>
      <c r="AB742" s="100" t="b">
        <f>_xlfn.XLOOKUP(A742,'Patient Health Records'!A:A,'Patient Health Records'!K:K,"Not Found")</f>
        <v>1</v>
      </c>
      <c r="AC742" s="100" t="b" cm="1">
        <f t="array" ref="AC742">_xlfn.SWITCH(AB742, "Yes", TRUE, "No", FALSE, AB742)</f>
        <v>1</v>
      </c>
    </row>
    <row r="743" spans="1:29">
      <c r="A743" s="2" t="s">
        <v>1156</v>
      </c>
      <c r="B743" s="100" t="str">
        <f>_xlfn.XLOOKUP(A743,'Patient Demographics'!A743:A1742,'Patient Demographics'!H743:H1742,"Not Found")</f>
        <v>Middle-aged</v>
      </c>
      <c r="C743" s="100" t="str">
        <f>_xlfn.XLOOKUP(A743,'Patient Demographics'!A743:A1742,'Patient Demographics'!L743:L1742,"Not Found")</f>
        <v>North</v>
      </c>
      <c r="D743" s="100" t="str">
        <f>_xlfn.XLOOKUP(A743,'Patient Demographics'!A:A,'Patient Demographics'!J:J,"Not Found")</f>
        <v>Uttar Pradesh</v>
      </c>
      <c r="E743" s="100">
        <f>_xlfn.XLOOKUP(A743,'Billing Details'!A743:A1742,'Billing Details'!E743:E1742,"Not Found")</f>
        <v>3000</v>
      </c>
      <c r="F743" s="100">
        <f>_xlfn.XLOOKUP(A743,'Billing Details'!A743:A1742,'Billing Details'!M743:M1742,"Not Found")</f>
        <v>1767.42</v>
      </c>
      <c r="G743" s="100">
        <f>_xlfn.XLOOKUP(A743,'Patient Health Records'!A743:A1742,'Patient Health Records'!G743:G1742,"Not Found")</f>
        <v>66.8</v>
      </c>
      <c r="H743" s="17" t="str">
        <f>_xlfn.XLOOKUP(A743,'Patient Demographics'!A743:A1742,'Patient Demographics'!C743:C1742,"Not Found")</f>
        <v>Male</v>
      </c>
      <c r="I743" s="100" t="str">
        <f>_xlfn.XLOOKUP(A743,'Patient Health Records'!A743:A1742,'Patient Health Records'!B743:B1742,"Not Found")</f>
        <v>A-</v>
      </c>
      <c r="J743" s="100" t="b">
        <f>_xlfn.XLOOKUP(A743,'Patient Health Records'!A743:A1742,'Patient Health Records'!H743:H1742,"Not Found")</f>
        <v>1</v>
      </c>
      <c r="K743" s="100" t="b">
        <f>_xlfn.XLOOKUP(A743,'Patient Health Records'!A743:A1742,'Patient Health Records'!J743:J1742,"Not Found")</f>
        <v>0</v>
      </c>
      <c r="L743" s="100" t="b">
        <f>_xlfn.XLOOKUP(A743,'Billing Details'!A:A,'Billing Details'!K:K,"Not Found")</f>
        <v>1</v>
      </c>
      <c r="M743" s="100" t="str">
        <f>_xlfn.XLOOKUP(A743,'Patient Education'!A:A,'Patient Education'!B:B,"Not Found")</f>
        <v>PhD</v>
      </c>
      <c r="N743" s="100" t="str">
        <f>_xlfn.XLOOKUP(A743,'Patient Education'!A:A,'Patient Education'!C:C,"None")</f>
        <v>CEO</v>
      </c>
      <c r="O743" s="100">
        <f>_xlfn.XLOOKUP(A743,'Patient Demographics'!A:A,'Patient Demographics'!I:I,"Not Found")</f>
        <v>3</v>
      </c>
      <c r="P743" s="100" t="str" cm="1">
        <f t="array" ref="P743">_xlfn.IFS(
 O743 &lt;= 2, "Very Low",
 O743 &lt;= 5, "Low",
 O743 &lt;= 10, "Lower-Middle",
 O743 &lt;= 25, "Middle",
 O743 &lt;= 50, "Upper-Middle",
 O743 &lt;= 100, "High",
 O743 &lt;= 200, "Very High",
 O743 &lt;= 400, "Ultra High"
)</f>
        <v>Low</v>
      </c>
      <c r="Q743" s="33">
        <f>_xlfn.XLOOKUP(A743,'Patient Health Records'!A:A,'Patient Health Records'!E:E,"Not Found")</f>
        <v>23.952095808383234</v>
      </c>
      <c r="R743" s="100" t="b">
        <f>_xlfn.XLOOKUP(A743,'Patient Health Records'!A743:A1742,'Patient Health Records'!T743:T1742,"Not Found")</f>
        <v>0</v>
      </c>
      <c r="S743" s="100" t="b" cm="1">
        <f t="array" ref="S743">_xlfn.SWITCH(R743, "Yes", TRUE, "No", FALSE, R743)</f>
        <v>0</v>
      </c>
      <c r="T743" s="100" t="str">
        <f>_xlfn.XLOOKUP(A743,'Patient Health Records'!A:A,'Patient Health Records'!V:V,"Not Found")</f>
        <v>Prostate Cancer</v>
      </c>
      <c r="U743" s="100" t="str">
        <f>_xlfn.XLOOKUP(A743,'Patient Health Records'!A:A,'Patient Health Records'!X:X,"Not Found")</f>
        <v>Recovered</v>
      </c>
      <c r="V743" s="100" t="b">
        <f>_xlfn.XLOOKUP(A743,'Billing Details'!A:A,'Billing Details'!K:K,"Not Found")</f>
        <v>1</v>
      </c>
      <c r="W743" s="100" t="str">
        <f>_xlfn.XLOOKUP(A743,'Billing Details'!A:A,'Billing Details'!J:J,"Not Found")</f>
        <v>Medicare</v>
      </c>
      <c r="X743" s="100" t="b">
        <f>_xlfn.XLOOKUP(A743,'Patient Health Records'!A:A,'Patient Health Records'!P:P,"Not Found")</f>
        <v>0</v>
      </c>
      <c r="Y743" s="100" t="b" cm="1">
        <f t="array" ref="Y743">_xlfn.SWITCH(X743, "Yes", TRUE, "No", FALSE, X743)</f>
        <v>0</v>
      </c>
      <c r="Z743" s="100" t="b">
        <f>_xlfn.XLOOKUP(A743,'Patient Health Records'!A:A,'Patient Health Records'!T:T,"Not Found")</f>
        <v>0</v>
      </c>
      <c r="AA743" s="100" t="b" cm="1">
        <f t="array" ref="AA743">_xlfn.SWITCH(Z743, "Yes", TRUE, "No", FALSE, Z743)</f>
        <v>0</v>
      </c>
      <c r="AB743" s="100" t="b">
        <f>_xlfn.XLOOKUP(A743,'Patient Health Records'!A:A,'Patient Health Records'!K:K,"Not Found")</f>
        <v>0</v>
      </c>
      <c r="AC743" s="100" t="b" cm="1">
        <f t="array" ref="AC743">_xlfn.SWITCH(AB743, "Yes", TRUE, "No", FALSE, AB743)</f>
        <v>0</v>
      </c>
    </row>
    <row r="744" spans="1:29">
      <c r="A744" s="2" t="s">
        <v>1157</v>
      </c>
      <c r="B744" s="100" t="str">
        <f>_xlfn.XLOOKUP(A744,'Patient Demographics'!A744:A1743,'Patient Demographics'!H744:H1743,"Not Found")</f>
        <v>Adult</v>
      </c>
      <c r="C744" s="100" t="str">
        <f>_xlfn.XLOOKUP(A744,'Patient Demographics'!A744:A1743,'Patient Demographics'!L744:L1743,"Not Found")</f>
        <v>North</v>
      </c>
      <c r="D744" s="100" t="str">
        <f>_xlfn.XLOOKUP(A744,'Patient Demographics'!A:A,'Patient Demographics'!J:J,"Not Found")</f>
        <v>Uttar Pradesh</v>
      </c>
      <c r="E744" s="100">
        <f>_xlfn.XLOOKUP(A744,'Billing Details'!A744:A1743,'Billing Details'!E744:E1743,"Not Found")</f>
        <v>20000</v>
      </c>
      <c r="F744" s="100">
        <f>_xlfn.XLOOKUP(A744,'Billing Details'!A744:A1743,'Billing Details'!M744:M1743,"Not Found")</f>
        <v>10044.68</v>
      </c>
      <c r="G744" s="100">
        <f>_xlfn.XLOOKUP(A744,'Patient Health Records'!A744:A1743,'Patient Health Records'!G744:G1743,"Not Found")</f>
        <v>87.4</v>
      </c>
      <c r="H744" s="17" t="str">
        <f>_xlfn.XLOOKUP(A744,'Patient Demographics'!A744:A1743,'Patient Demographics'!C744:C1743,"Not Found")</f>
        <v>Female</v>
      </c>
      <c r="I744" s="100" t="str">
        <f>_xlfn.XLOOKUP(A744,'Patient Health Records'!A744:A1743,'Patient Health Records'!B744:B1743,"Not Found")</f>
        <v>B+</v>
      </c>
      <c r="J744" s="100" t="b">
        <f>_xlfn.XLOOKUP(A744,'Patient Health Records'!A744:A1743,'Patient Health Records'!H744:H1743,"Not Found")</f>
        <v>0</v>
      </c>
      <c r="K744" s="100" t="b">
        <f>_xlfn.XLOOKUP(A744,'Patient Health Records'!A744:A1743,'Patient Health Records'!J744:J1743,"Not Found")</f>
        <v>1</v>
      </c>
      <c r="L744" s="100" t="b">
        <f>_xlfn.XLOOKUP(A744,'Billing Details'!A:A,'Billing Details'!K:K,"Not Found")</f>
        <v>1</v>
      </c>
      <c r="M744" s="100" t="str">
        <f>_xlfn.XLOOKUP(A744,'Patient Education'!A:A,'Patient Education'!B:B,"Not Found")</f>
        <v>School</v>
      </c>
      <c r="N744" s="100" t="str">
        <f>_xlfn.XLOOKUP(A744,'Patient Education'!A:A,'Patient Education'!C:C,"None")</f>
        <v>Retail Worker</v>
      </c>
      <c r="O744" s="100">
        <f>_xlfn.XLOOKUP(A744,'Patient Demographics'!A:A,'Patient Demographics'!I:I,"Not Found")</f>
        <v>2</v>
      </c>
      <c r="P744" s="100" t="str" cm="1">
        <f t="array" ref="P744">_xlfn.IFS(
 O744 &lt;= 2, "Very Low",
 O744 &lt;= 5, "Low",
 O744 &lt;= 10, "Lower-Middle",
 O744 &lt;= 25, "Middle",
 O744 &lt;= 50, "Upper-Middle",
 O744 &lt;= 100, "High",
 O744 &lt;= 200, "Very High",
 O744 &lt;= 400, "Ultra High"
)</f>
        <v>Very Low</v>
      </c>
      <c r="Q744" s="33">
        <f>_xlfn.XLOOKUP(A744,'Patient Health Records'!A:A,'Patient Health Records'!E:E,"Not Found")</f>
        <v>29.2024457883658</v>
      </c>
      <c r="R744" s="100" t="b">
        <f>_xlfn.XLOOKUP(A744,'Patient Health Records'!A744:A1743,'Patient Health Records'!T744:T1743,"Not Found")</f>
        <v>1</v>
      </c>
      <c r="S744" s="100" t="b" cm="1">
        <f t="array" ref="S744">_xlfn.SWITCH(R744, "Yes", TRUE, "No", FALSE, R744)</f>
        <v>1</v>
      </c>
      <c r="T744" s="100" t="str">
        <f>_xlfn.XLOOKUP(A744,'Patient Health Records'!A:A,'Patient Health Records'!V:V,"Not Found")</f>
        <v>Respiratory Infection</v>
      </c>
      <c r="U744" s="100" t="str">
        <f>_xlfn.XLOOKUP(A744,'Patient Health Records'!A:A,'Patient Health Records'!X:X,"Not Found")</f>
        <v>Ongoing Treatment</v>
      </c>
      <c r="V744" s="100" t="b">
        <f>_xlfn.XLOOKUP(A744,'Billing Details'!A:A,'Billing Details'!K:K,"Not Found")</f>
        <v>1</v>
      </c>
      <c r="W744" s="100" t="str">
        <f>_xlfn.XLOOKUP(A744,'Billing Details'!A:A,'Billing Details'!J:J,"Not Found")</f>
        <v>Blue Cross</v>
      </c>
      <c r="X744" s="100" t="b">
        <f>_xlfn.XLOOKUP(A744,'Patient Health Records'!A:A,'Patient Health Records'!P:P,"Not Found")</f>
        <v>1</v>
      </c>
      <c r="Y744" s="100" t="b" cm="1">
        <f t="array" ref="Y744">_xlfn.SWITCH(X744, "Yes", TRUE, "No", FALSE, X744)</f>
        <v>1</v>
      </c>
      <c r="Z744" s="100" t="b">
        <f>_xlfn.XLOOKUP(A744,'Patient Health Records'!A:A,'Patient Health Records'!T:T,"Not Found")</f>
        <v>1</v>
      </c>
      <c r="AA744" s="100" t="b" cm="1">
        <f t="array" ref="AA744">_xlfn.SWITCH(Z744, "Yes", TRUE, "No", FALSE, Z744)</f>
        <v>1</v>
      </c>
      <c r="AB744" s="100" t="b">
        <f>_xlfn.XLOOKUP(A744,'Patient Health Records'!A:A,'Patient Health Records'!K:K,"Not Found")</f>
        <v>1</v>
      </c>
      <c r="AC744" s="100" t="b" cm="1">
        <f t="array" ref="AC744">_xlfn.SWITCH(AB744, "Yes", TRUE, "No", FALSE, AB744)</f>
        <v>1</v>
      </c>
    </row>
    <row r="745" spans="1:29">
      <c r="A745" s="2" t="s">
        <v>1158</v>
      </c>
      <c r="B745" s="100" t="str">
        <f>_xlfn.XLOOKUP(A745,'Patient Demographics'!A745:A1744,'Patient Demographics'!H745:H1744,"Not Found")</f>
        <v>Middle-aged</v>
      </c>
      <c r="C745" s="100" t="str">
        <f>_xlfn.XLOOKUP(A745,'Patient Demographics'!A745:A1744,'Patient Demographics'!L745:L1744,"Not Found")</f>
        <v>West</v>
      </c>
      <c r="D745" s="100" t="str">
        <f>_xlfn.XLOOKUP(A745,'Patient Demographics'!A:A,'Patient Demographics'!J:J,"Not Found")</f>
        <v>Maharashtra</v>
      </c>
      <c r="E745" s="100">
        <f>_xlfn.XLOOKUP(A745,'Billing Details'!A745:A1744,'Billing Details'!E745:E1744,"Not Found")</f>
        <v>3000</v>
      </c>
      <c r="F745" s="100">
        <f>_xlfn.XLOOKUP(A745,'Billing Details'!A745:A1744,'Billing Details'!M745:M1744,"Not Found")</f>
        <v>2420.9700000000003</v>
      </c>
      <c r="G745" s="100">
        <f>_xlfn.XLOOKUP(A745,'Patient Health Records'!A745:A1744,'Patient Health Records'!G745:G1744,"Not Found")</f>
        <v>85.8</v>
      </c>
      <c r="H745" s="17" t="str">
        <f>_xlfn.XLOOKUP(A745,'Patient Demographics'!A745:A1744,'Patient Demographics'!C745:C1744,"Not Found")</f>
        <v>Male</v>
      </c>
      <c r="I745" s="100" t="str">
        <f>_xlfn.XLOOKUP(A745,'Patient Health Records'!A745:A1744,'Patient Health Records'!B745:B1744,"Not Found")</f>
        <v>A-</v>
      </c>
      <c r="J745" s="100" t="b">
        <f>_xlfn.XLOOKUP(A745,'Patient Health Records'!A745:A1744,'Patient Health Records'!H745:H1744,"Not Found")</f>
        <v>1</v>
      </c>
      <c r="K745" s="100" t="b">
        <f>_xlfn.XLOOKUP(A745,'Patient Health Records'!A745:A1744,'Patient Health Records'!J745:J1744,"Not Found")</f>
        <v>0</v>
      </c>
      <c r="L745" s="100" t="b">
        <f>_xlfn.XLOOKUP(A745,'Billing Details'!A:A,'Billing Details'!K:K,"Not Found")</f>
        <v>1</v>
      </c>
      <c r="M745" s="100" t="str">
        <f>_xlfn.XLOOKUP(A745,'Patient Education'!A:A,'Patient Education'!B:B,"Not Found")</f>
        <v>School</v>
      </c>
      <c r="N745" s="100" t="str">
        <f>_xlfn.XLOOKUP(A745,'Patient Education'!A:A,'Patient Education'!C:C,"None")</f>
        <v>Clerical Staff</v>
      </c>
      <c r="O745" s="100">
        <f>_xlfn.XLOOKUP(A745,'Patient Demographics'!A:A,'Patient Demographics'!I:I,"Not Found")</f>
        <v>25</v>
      </c>
      <c r="P745" s="100" t="str" cm="1">
        <f t="array" ref="P745">_xlfn.IFS(
 O745 &lt;= 2, "Very Low",
 O745 &lt;= 5, "Low",
 O745 &lt;= 10, "Lower-Middle",
 O745 &lt;= 25, "Middle",
 O745 &lt;= 50, "Upper-Middle",
 O745 &lt;= 100, "High",
 O745 &lt;= 200, "Very High",
 O745 &lt;= 400, "Ultra High"
)</f>
        <v>Middle</v>
      </c>
      <c r="Q745" s="33">
        <f>_xlfn.XLOOKUP(A745,'Patient Health Records'!A:A,'Patient Health Records'!E:E,"Not Found")</f>
        <v>29.342361752334053</v>
      </c>
      <c r="R745" s="100" t="b">
        <f>_xlfn.XLOOKUP(A745,'Patient Health Records'!A745:A1744,'Patient Health Records'!T745:T1744,"Not Found")</f>
        <v>1</v>
      </c>
      <c r="S745" s="100" t="b" cm="1">
        <f t="array" ref="S745">_xlfn.SWITCH(R745, "Yes", TRUE, "No", FALSE, R745)</f>
        <v>1</v>
      </c>
      <c r="T745" s="100" t="str">
        <f>_xlfn.XLOOKUP(A745,'Patient Health Records'!A:A,'Patient Health Records'!V:V,"Not Found")</f>
        <v>Fractured Arm</v>
      </c>
      <c r="U745" s="100" t="str">
        <f>_xlfn.XLOOKUP(A745,'Patient Health Records'!A:A,'Patient Health Records'!X:X,"Not Found")</f>
        <v>Recovered</v>
      </c>
      <c r="V745" s="100" t="b">
        <f>_xlfn.XLOOKUP(A745,'Billing Details'!A:A,'Billing Details'!K:K,"Not Found")</f>
        <v>1</v>
      </c>
      <c r="W745" s="100" t="str">
        <f>_xlfn.XLOOKUP(A745,'Billing Details'!A:A,'Billing Details'!J:J,"Not Found")</f>
        <v>Blue Cross</v>
      </c>
      <c r="X745" s="100" t="b">
        <f>_xlfn.XLOOKUP(A745,'Patient Health Records'!A:A,'Patient Health Records'!P:P,"Not Found")</f>
        <v>1</v>
      </c>
      <c r="Y745" s="100" t="b" cm="1">
        <f t="array" ref="Y745">_xlfn.SWITCH(X745, "Yes", TRUE, "No", FALSE, X745)</f>
        <v>1</v>
      </c>
      <c r="Z745" s="100" t="b">
        <f>_xlfn.XLOOKUP(A745,'Patient Health Records'!A:A,'Patient Health Records'!T:T,"Not Found")</f>
        <v>1</v>
      </c>
      <c r="AA745" s="100" t="b" cm="1">
        <f t="array" ref="AA745">_xlfn.SWITCH(Z745, "Yes", TRUE, "No", FALSE, Z745)</f>
        <v>1</v>
      </c>
      <c r="AB745" s="100" t="b">
        <f>_xlfn.XLOOKUP(A745,'Patient Health Records'!A:A,'Patient Health Records'!K:K,"Not Found")</f>
        <v>1</v>
      </c>
      <c r="AC745" s="100" t="b" cm="1">
        <f t="array" ref="AC745">_xlfn.SWITCH(AB745, "Yes", TRUE, "No", FALSE, AB745)</f>
        <v>1</v>
      </c>
    </row>
    <row r="746" spans="1:29">
      <c r="A746" s="2" t="s">
        <v>1160</v>
      </c>
      <c r="B746" s="100" t="str">
        <f>_xlfn.XLOOKUP(A746,'Patient Demographics'!A746:A1745,'Patient Demographics'!H746:H1745,"Not Found")</f>
        <v>Adult</v>
      </c>
      <c r="C746" s="100" t="str">
        <f>_xlfn.XLOOKUP(A746,'Patient Demographics'!A746:A1745,'Patient Demographics'!L746:L1745,"Not Found")</f>
        <v>North</v>
      </c>
      <c r="D746" s="100" t="str">
        <f>_xlfn.XLOOKUP(A746,'Patient Demographics'!A:A,'Patient Demographics'!J:J,"Not Found")</f>
        <v>Uttar Pradesh</v>
      </c>
      <c r="E746" s="100">
        <f>_xlfn.XLOOKUP(A746,'Billing Details'!A746:A1745,'Billing Details'!E746:E1745,"Not Found")</f>
        <v>12000</v>
      </c>
      <c r="F746" s="100">
        <f>_xlfn.XLOOKUP(A746,'Billing Details'!A746:A1745,'Billing Details'!M746:M1745,"Not Found")</f>
        <v>7689</v>
      </c>
      <c r="G746" s="100">
        <f>_xlfn.XLOOKUP(A746,'Patient Health Records'!A746:A1745,'Patient Health Records'!G746:G1745,"Not Found")</f>
        <v>75.400000000000006</v>
      </c>
      <c r="H746" s="17" t="str">
        <f>_xlfn.XLOOKUP(A746,'Patient Demographics'!A746:A1745,'Patient Demographics'!C746:C1745,"Not Found")</f>
        <v>Female</v>
      </c>
      <c r="I746" s="100" t="str">
        <f>_xlfn.XLOOKUP(A746,'Patient Health Records'!A746:A1745,'Patient Health Records'!B746:B1745,"Not Found")</f>
        <v>AB-</v>
      </c>
      <c r="J746" s="100" t="b">
        <f>_xlfn.XLOOKUP(A746,'Patient Health Records'!A746:A1745,'Patient Health Records'!H746:H1745,"Not Found")</f>
        <v>1</v>
      </c>
      <c r="K746" s="100" t="b">
        <f>_xlfn.XLOOKUP(A746,'Patient Health Records'!A746:A1745,'Patient Health Records'!J746:J1745,"Not Found")</f>
        <v>0</v>
      </c>
      <c r="L746" s="100" t="b">
        <f>_xlfn.XLOOKUP(A746,'Billing Details'!A:A,'Billing Details'!K:K,"Not Found")</f>
        <v>1</v>
      </c>
      <c r="M746" s="100" t="str">
        <f>_xlfn.XLOOKUP(A746,'Patient Education'!A:A,'Patient Education'!B:B,"Not Found")</f>
        <v>Bachelor's Degree</v>
      </c>
      <c r="N746" s="100" t="str">
        <f>_xlfn.XLOOKUP(A746,'Patient Education'!A:A,'Patient Education'!C:C,"None")</f>
        <v>Nurse</v>
      </c>
      <c r="O746" s="100">
        <f>_xlfn.XLOOKUP(A746,'Patient Demographics'!A:A,'Patient Demographics'!I:I,"Not Found")</f>
        <v>0.5</v>
      </c>
      <c r="P746" s="100" t="str" cm="1">
        <f t="array" ref="P746">_xlfn.IFS(
 O746 &lt;= 2, "Very Low",
 O746 &lt;= 5, "Low",
 O746 &lt;= 10, "Lower-Middle",
 O746 &lt;= 25, "Middle",
 O746 &lt;= 50, "Upper-Middle",
 O746 &lt;= 100, "High",
 O746 &lt;= 200, "Very High",
 O746 &lt;= 400, "Ultra High"
)</f>
        <v>Very Low</v>
      </c>
      <c r="Q746" s="33">
        <f>_xlfn.XLOOKUP(A746,'Patient Health Records'!A:A,'Patient Health Records'!E:E,"Not Found")</f>
        <v>24.620408163265306</v>
      </c>
      <c r="R746" s="100" t="b">
        <f>_xlfn.XLOOKUP(A746,'Patient Health Records'!A746:A1745,'Patient Health Records'!T746:T1745,"Not Found")</f>
        <v>0</v>
      </c>
      <c r="S746" s="100" t="b" cm="1">
        <f t="array" ref="S746">_xlfn.SWITCH(R746, "Yes", TRUE, "No", FALSE, R746)</f>
        <v>0</v>
      </c>
      <c r="T746" s="100" t="str">
        <f>_xlfn.XLOOKUP(A746,'Patient Health Records'!A:A,'Patient Health Records'!V:V,"Not Found")</f>
        <v>Allergic Reaction</v>
      </c>
      <c r="U746" s="100" t="str">
        <f>_xlfn.XLOOKUP(A746,'Patient Health Records'!A:A,'Patient Health Records'!X:X,"Not Found")</f>
        <v>Ongoing Treatment</v>
      </c>
      <c r="V746" s="100" t="b">
        <f>_xlfn.XLOOKUP(A746,'Billing Details'!A:A,'Billing Details'!K:K,"Not Found")</f>
        <v>1</v>
      </c>
      <c r="W746" s="100" t="str">
        <f>_xlfn.XLOOKUP(A746,'Billing Details'!A:A,'Billing Details'!J:J,"Not Found")</f>
        <v>UnitedHealthcare</v>
      </c>
      <c r="X746" s="100" t="b">
        <f>_xlfn.XLOOKUP(A746,'Patient Health Records'!A:A,'Patient Health Records'!P:P,"Not Found")</f>
        <v>0</v>
      </c>
      <c r="Y746" s="100" t="b" cm="1">
        <f t="array" ref="Y746">_xlfn.SWITCH(X746, "Yes", TRUE, "No", FALSE, X746)</f>
        <v>0</v>
      </c>
      <c r="Z746" s="100" t="b">
        <f>_xlfn.XLOOKUP(A746,'Patient Health Records'!A:A,'Patient Health Records'!T:T,"Not Found")</f>
        <v>0</v>
      </c>
      <c r="AA746" s="100" t="b" cm="1">
        <f t="array" ref="AA746">_xlfn.SWITCH(Z746, "Yes", TRUE, "No", FALSE, Z746)</f>
        <v>0</v>
      </c>
      <c r="AB746" s="100" t="b">
        <f>_xlfn.XLOOKUP(A746,'Patient Health Records'!A:A,'Patient Health Records'!K:K,"Not Found")</f>
        <v>0</v>
      </c>
      <c r="AC746" s="100" t="b" cm="1">
        <f t="array" ref="AC746">_xlfn.SWITCH(AB746, "Yes", TRUE, "No", FALSE, AB746)</f>
        <v>0</v>
      </c>
    </row>
    <row r="747" spans="1:29">
      <c r="A747" s="2" t="s">
        <v>1161</v>
      </c>
      <c r="B747" s="100" t="str">
        <f>_xlfn.XLOOKUP(A747,'Patient Demographics'!A747:A1746,'Patient Demographics'!H747:H1746,"Not Found")</f>
        <v>Adult</v>
      </c>
      <c r="C747" s="100" t="str">
        <f>_xlfn.XLOOKUP(A747,'Patient Demographics'!A747:A1746,'Patient Demographics'!L747:L1746,"Not Found")</f>
        <v>South</v>
      </c>
      <c r="D747" s="100" t="str">
        <f>_xlfn.XLOOKUP(A747,'Patient Demographics'!A:A,'Patient Demographics'!J:J,"Not Found")</f>
        <v>Kerala</v>
      </c>
      <c r="E747" s="100">
        <f>_xlfn.XLOOKUP(A747,'Billing Details'!A747:A1746,'Billing Details'!E747:E1746,"Not Found")</f>
        <v>500</v>
      </c>
      <c r="F747" s="100">
        <f>_xlfn.XLOOKUP(A747,'Billing Details'!A747:A1746,'Billing Details'!M747:M1746,"Not Found")</f>
        <v>405.67</v>
      </c>
      <c r="G747" s="100">
        <f>_xlfn.XLOOKUP(A747,'Patient Health Records'!A747:A1746,'Patient Health Records'!G747:G1746,"Not Found")</f>
        <v>77.900000000000006</v>
      </c>
      <c r="H747" s="17" t="str">
        <f>_xlfn.XLOOKUP(A747,'Patient Demographics'!A747:A1746,'Patient Demographics'!C747:C1746,"Not Found")</f>
        <v>Female</v>
      </c>
      <c r="I747" s="100" t="str">
        <f>_xlfn.XLOOKUP(A747,'Patient Health Records'!A747:A1746,'Patient Health Records'!B747:B1746,"Not Found")</f>
        <v>O+</v>
      </c>
      <c r="J747" s="100" t="b">
        <f>_xlfn.XLOOKUP(A747,'Patient Health Records'!A747:A1746,'Patient Health Records'!H747:H1746,"Not Found")</f>
        <v>0</v>
      </c>
      <c r="K747" s="100" t="b">
        <f>_xlfn.XLOOKUP(A747,'Patient Health Records'!A747:A1746,'Patient Health Records'!J747:J1746,"Not Found")</f>
        <v>0</v>
      </c>
      <c r="L747" s="100" t="b">
        <f>_xlfn.XLOOKUP(A747,'Billing Details'!A:A,'Billing Details'!K:K,"Not Found")</f>
        <v>1</v>
      </c>
      <c r="M747" s="100" t="str">
        <f>_xlfn.XLOOKUP(A747,'Patient Education'!A:A,'Patient Education'!B:B,"Not Found")</f>
        <v>High School</v>
      </c>
      <c r="N747" s="100" t="str">
        <f>_xlfn.XLOOKUP(A747,'Patient Education'!A:A,'Patient Education'!C:C,"None")</f>
        <v>Unemployed</v>
      </c>
      <c r="O747" s="100">
        <f>_xlfn.XLOOKUP(A747,'Patient Demographics'!A:A,'Patient Demographics'!I:I,"Not Found")</f>
        <v>20</v>
      </c>
      <c r="P747" s="100" t="str" cm="1">
        <f t="array" ref="P747">_xlfn.IFS(
 O747 &lt;= 2, "Very Low",
 O747 &lt;= 5, "Low",
 O747 &lt;= 10, "Lower-Middle",
 O747 &lt;= 25, "Middle",
 O747 &lt;= 50, "Upper-Middle",
 O747 &lt;= 100, "High",
 O747 &lt;= 200, "Very High",
 O747 &lt;= 400, "Ultra High"
)</f>
        <v>Middle</v>
      </c>
      <c r="Q747" s="33">
        <f>_xlfn.XLOOKUP(A747,'Patient Health Records'!A:A,'Patient Health Records'!E:E,"Not Found")</f>
        <v>24.3125994819138</v>
      </c>
      <c r="R747" s="100" t="b">
        <f>_xlfn.XLOOKUP(A747,'Patient Health Records'!A747:A1746,'Patient Health Records'!T747:T1746,"Not Found")</f>
        <v>0</v>
      </c>
      <c r="S747" s="100" t="b" cm="1">
        <f t="array" ref="S747">_xlfn.SWITCH(R747, "Yes", TRUE, "No", FALSE, R747)</f>
        <v>0</v>
      </c>
      <c r="T747" s="100" t="str">
        <f>_xlfn.XLOOKUP(A747,'Patient Health Records'!A:A,'Patient Health Records'!V:V,"Not Found")</f>
        <v>Childbirth</v>
      </c>
      <c r="U747" s="100" t="str">
        <f>_xlfn.XLOOKUP(A747,'Patient Health Records'!A:A,'Patient Health Records'!X:X,"Not Found")</f>
        <v>Ongoing Treatment</v>
      </c>
      <c r="V747" s="100" t="b">
        <f>_xlfn.XLOOKUP(A747,'Billing Details'!A:A,'Billing Details'!K:K,"Not Found")</f>
        <v>1</v>
      </c>
      <c r="W747" s="100" t="str">
        <f>_xlfn.XLOOKUP(A747,'Billing Details'!A:A,'Billing Details'!J:J,"Not Found")</f>
        <v>Aetna</v>
      </c>
      <c r="X747" s="100" t="b">
        <f>_xlfn.XLOOKUP(A747,'Patient Health Records'!A:A,'Patient Health Records'!P:P,"Not Found")</f>
        <v>0</v>
      </c>
      <c r="Y747" s="100" t="b" cm="1">
        <f t="array" ref="Y747">_xlfn.SWITCH(X747, "Yes", TRUE, "No", FALSE, X747)</f>
        <v>0</v>
      </c>
      <c r="Z747" s="100" t="b">
        <f>_xlfn.XLOOKUP(A747,'Patient Health Records'!A:A,'Patient Health Records'!T:T,"Not Found")</f>
        <v>0</v>
      </c>
      <c r="AA747" s="100" t="b" cm="1">
        <f t="array" ref="AA747">_xlfn.SWITCH(Z747, "Yes", TRUE, "No", FALSE, Z747)</f>
        <v>0</v>
      </c>
      <c r="AB747" s="100" t="b">
        <f>_xlfn.XLOOKUP(A747,'Patient Health Records'!A:A,'Patient Health Records'!K:K,"Not Found")</f>
        <v>0</v>
      </c>
      <c r="AC747" s="100" t="b" cm="1">
        <f t="array" ref="AC747">_xlfn.SWITCH(AB747, "Yes", TRUE, "No", FALSE, AB747)</f>
        <v>0</v>
      </c>
    </row>
    <row r="748" spans="1:29">
      <c r="A748" s="2" t="s">
        <v>1162</v>
      </c>
      <c r="B748" s="100" t="str">
        <f>_xlfn.XLOOKUP(A748,'Patient Demographics'!A748:A1747,'Patient Demographics'!H748:H1747,"Not Found")</f>
        <v>Adult</v>
      </c>
      <c r="C748" s="100" t="str">
        <f>_xlfn.XLOOKUP(A748,'Patient Demographics'!A748:A1747,'Patient Demographics'!L748:L1747,"Not Found")</f>
        <v>South</v>
      </c>
      <c r="D748" s="100" t="str">
        <f>_xlfn.XLOOKUP(A748,'Patient Demographics'!A:A,'Patient Demographics'!J:J,"Not Found")</f>
        <v>Kerala</v>
      </c>
      <c r="E748" s="100">
        <f>_xlfn.XLOOKUP(A748,'Billing Details'!A748:A1747,'Billing Details'!E748:E1747,"Not Found")</f>
        <v>300000</v>
      </c>
      <c r="F748" s="100">
        <f>_xlfn.XLOOKUP(A748,'Billing Details'!A748:A1747,'Billing Details'!M748:M1747,"Not Found")</f>
        <v>0</v>
      </c>
      <c r="G748" s="100">
        <f>_xlfn.XLOOKUP(A748,'Patient Health Records'!A748:A1747,'Patient Health Records'!G748:G1747,"Not Found")</f>
        <v>97.6</v>
      </c>
      <c r="H748" s="17" t="str">
        <f>_xlfn.XLOOKUP(A748,'Patient Demographics'!A748:A1747,'Patient Demographics'!C748:C1747,"Not Found")</f>
        <v>Female</v>
      </c>
      <c r="I748" s="100" t="str">
        <f>_xlfn.XLOOKUP(A748,'Patient Health Records'!A748:A1747,'Patient Health Records'!B748:B1747,"Not Found")</f>
        <v>O-</v>
      </c>
      <c r="J748" s="100" t="b">
        <f>_xlfn.XLOOKUP(A748,'Patient Health Records'!A748:A1747,'Patient Health Records'!H748:H1747,"Not Found")</f>
        <v>0</v>
      </c>
      <c r="K748" s="100" t="b">
        <f>_xlfn.XLOOKUP(A748,'Patient Health Records'!A748:A1747,'Patient Health Records'!J748:J1747,"Not Found")</f>
        <v>0</v>
      </c>
      <c r="L748" s="100" t="b">
        <f>_xlfn.XLOOKUP(A748,'Billing Details'!A:A,'Billing Details'!K:K,"Not Found")</f>
        <v>0</v>
      </c>
      <c r="M748" s="100" t="str">
        <f>_xlfn.XLOOKUP(A748,'Patient Education'!A:A,'Patient Education'!B:B,"Not Found")</f>
        <v>Bachelor's Degree</v>
      </c>
      <c r="N748" s="100" t="str">
        <f>_xlfn.XLOOKUP(A748,'Patient Education'!A:A,'Patient Education'!C:C,"None")</f>
        <v>Engineer</v>
      </c>
      <c r="O748" s="100">
        <f>_xlfn.XLOOKUP(A748,'Patient Demographics'!A:A,'Patient Demographics'!I:I,"Not Found")</f>
        <v>40</v>
      </c>
      <c r="P748" s="100" t="str" cm="1">
        <f t="array" ref="P748">_xlfn.IFS(
 O748 &lt;= 2, "Very Low",
 O748 &lt;= 5, "Low",
 O748 &lt;= 10, "Lower-Middle",
 O748 &lt;= 25, "Middle",
 O748 &lt;= 50, "Upper-Middle",
 O748 &lt;= 100, "High",
 O748 &lt;= 200, "Very High",
 O748 &lt;= 400, "Ultra High"
)</f>
        <v>Upper-Middle</v>
      </c>
      <c r="Q748" s="33">
        <f>_xlfn.XLOOKUP(A748,'Patient Health Records'!A:A,'Patient Health Records'!E:E,"Not Found")</f>
        <v>30.804191389976012</v>
      </c>
      <c r="R748" s="100" t="b">
        <f>_xlfn.XLOOKUP(A748,'Patient Health Records'!A748:A1747,'Patient Health Records'!T748:T1747,"Not Found")</f>
        <v>1</v>
      </c>
      <c r="S748" s="100" t="b" cm="1">
        <f t="array" ref="S748">_xlfn.SWITCH(R748, "Yes", TRUE, "No", FALSE, R748)</f>
        <v>1</v>
      </c>
      <c r="T748" s="100" t="str">
        <f>_xlfn.XLOOKUP(A748,'Patient Health Records'!A:A,'Patient Health Records'!V:V,"Not Found")</f>
        <v>Respiratory Infection</v>
      </c>
      <c r="U748" s="100" t="str">
        <f>_xlfn.XLOOKUP(A748,'Patient Health Records'!A:A,'Patient Health Records'!X:X,"Not Found")</f>
        <v>Ongoing Treatment</v>
      </c>
      <c r="V748" s="100" t="b">
        <f>_xlfn.XLOOKUP(A748,'Billing Details'!A:A,'Billing Details'!K:K,"Not Found")</f>
        <v>0</v>
      </c>
      <c r="W748" s="100">
        <f>_xlfn.XLOOKUP(A748,'Billing Details'!A:A,'Billing Details'!J:J,"Not Found")</f>
        <v>0</v>
      </c>
      <c r="X748" s="100" t="b">
        <f>_xlfn.XLOOKUP(A748,'Patient Health Records'!A:A,'Patient Health Records'!P:P,"Not Found")</f>
        <v>1</v>
      </c>
      <c r="Y748" s="100" t="b" cm="1">
        <f t="array" ref="Y748">_xlfn.SWITCH(X748, "Yes", TRUE, "No", FALSE, X748)</f>
        <v>1</v>
      </c>
      <c r="Z748" s="100" t="b">
        <f>_xlfn.XLOOKUP(A748,'Patient Health Records'!A:A,'Patient Health Records'!T:T,"Not Found")</f>
        <v>1</v>
      </c>
      <c r="AA748" s="100" t="b" cm="1">
        <f t="array" ref="AA748">_xlfn.SWITCH(Z748, "Yes", TRUE, "No", FALSE, Z748)</f>
        <v>1</v>
      </c>
      <c r="AB748" s="100" t="b">
        <f>_xlfn.XLOOKUP(A748,'Patient Health Records'!A:A,'Patient Health Records'!K:K,"Not Found")</f>
        <v>1</v>
      </c>
      <c r="AC748" s="100" t="b" cm="1">
        <f t="array" ref="AC748">_xlfn.SWITCH(AB748, "Yes", TRUE, "No", FALSE, AB748)</f>
        <v>1</v>
      </c>
    </row>
    <row r="749" spans="1:29">
      <c r="A749" s="2" t="s">
        <v>1163</v>
      </c>
      <c r="B749" s="100" t="str">
        <f>_xlfn.XLOOKUP(A749,'Patient Demographics'!A749:A1748,'Patient Demographics'!H749:H1748,"Not Found")</f>
        <v>Adult</v>
      </c>
      <c r="C749" s="100" t="str">
        <f>_xlfn.XLOOKUP(A749,'Patient Demographics'!A749:A1748,'Patient Demographics'!L749:L1748,"Not Found")</f>
        <v>West</v>
      </c>
      <c r="D749" s="100" t="str">
        <f>_xlfn.XLOOKUP(A749,'Patient Demographics'!A:A,'Patient Demographics'!J:J,"Not Found")</f>
        <v>Gujarat</v>
      </c>
      <c r="E749" s="100">
        <f>_xlfn.XLOOKUP(A749,'Billing Details'!A749:A1748,'Billing Details'!E749:E1748,"Not Found")</f>
        <v>200000</v>
      </c>
      <c r="F749" s="100">
        <f>_xlfn.XLOOKUP(A749,'Billing Details'!A749:A1748,'Billing Details'!M749:M1748,"Not Found")</f>
        <v>141389.44</v>
      </c>
      <c r="G749" s="100">
        <f>_xlfn.XLOOKUP(A749,'Patient Health Records'!A749:A1748,'Patient Health Records'!G749:G1748,"Not Found")</f>
        <v>97.1</v>
      </c>
      <c r="H749" s="17" t="str">
        <f>_xlfn.XLOOKUP(A749,'Patient Demographics'!A749:A1748,'Patient Demographics'!C749:C1748,"Not Found")</f>
        <v>Female</v>
      </c>
      <c r="I749" s="100" t="str">
        <f>_xlfn.XLOOKUP(A749,'Patient Health Records'!A749:A1748,'Patient Health Records'!B749:B1748,"Not Found")</f>
        <v>O+</v>
      </c>
      <c r="J749" s="100" t="b">
        <f>_xlfn.XLOOKUP(A749,'Patient Health Records'!A749:A1748,'Patient Health Records'!H749:H1748,"Not Found")</f>
        <v>0</v>
      </c>
      <c r="K749" s="100" t="b">
        <f>_xlfn.XLOOKUP(A749,'Patient Health Records'!A749:A1748,'Patient Health Records'!J749:J1748,"Not Found")</f>
        <v>0</v>
      </c>
      <c r="L749" s="100" t="b">
        <f>_xlfn.XLOOKUP(A749,'Billing Details'!A:A,'Billing Details'!K:K,"Not Found")</f>
        <v>1</v>
      </c>
      <c r="M749" s="100" t="str">
        <f>_xlfn.XLOOKUP(A749,'Patient Education'!A:A,'Patient Education'!B:B,"Not Found")</f>
        <v>School</v>
      </c>
      <c r="N749" s="100" t="str">
        <f>_xlfn.XLOOKUP(A749,'Patient Education'!A:A,'Patient Education'!C:C,"None")</f>
        <v>Clerical Staff</v>
      </c>
      <c r="O749" s="100">
        <f>_xlfn.XLOOKUP(A749,'Patient Demographics'!A:A,'Patient Demographics'!I:I,"Not Found")</f>
        <v>20</v>
      </c>
      <c r="P749" s="100" t="str" cm="1">
        <f t="array" ref="P749">_xlfn.IFS(
 O749 &lt;= 2, "Very Low",
 O749 &lt;= 5, "Low",
 O749 &lt;= 10, "Lower-Middle",
 O749 &lt;= 25, "Middle",
 O749 &lt;= 50, "Upper-Middle",
 O749 &lt;= 100, "High",
 O749 &lt;= 200, "Very High",
 O749 &lt;= 400, "Ultra High"
)</f>
        <v>Middle</v>
      </c>
      <c r="Q749" s="33">
        <f>_xlfn.XLOOKUP(A749,'Patient Health Records'!A:A,'Patient Health Records'!E:E,"Not Found")</f>
        <v>30.304921818919507</v>
      </c>
      <c r="R749" s="100" t="b">
        <f>_xlfn.XLOOKUP(A749,'Patient Health Records'!A749:A1748,'Patient Health Records'!T749:T1748,"Not Found")</f>
        <v>1</v>
      </c>
      <c r="S749" s="100" t="b" cm="1">
        <f t="array" ref="S749">_xlfn.SWITCH(R749, "Yes", TRUE, "No", FALSE, R749)</f>
        <v>1</v>
      </c>
      <c r="T749" s="100" t="str">
        <f>_xlfn.XLOOKUP(A749,'Patient Health Records'!A:A,'Patient Health Records'!V:V,"Not Found")</f>
        <v>Hypertension</v>
      </c>
      <c r="U749" s="100" t="str">
        <f>_xlfn.XLOOKUP(A749,'Patient Health Records'!A:A,'Patient Health Records'!X:X,"Not Found")</f>
        <v>Critical</v>
      </c>
      <c r="V749" s="100" t="b">
        <f>_xlfn.XLOOKUP(A749,'Billing Details'!A:A,'Billing Details'!K:K,"Not Found")</f>
        <v>1</v>
      </c>
      <c r="W749" s="100" t="str">
        <f>_xlfn.XLOOKUP(A749,'Billing Details'!A:A,'Billing Details'!J:J,"Not Found")</f>
        <v>UnitedHealthcare</v>
      </c>
      <c r="X749" s="100" t="b">
        <f>_xlfn.XLOOKUP(A749,'Patient Health Records'!A:A,'Patient Health Records'!P:P,"Not Found")</f>
        <v>1</v>
      </c>
      <c r="Y749" s="100" t="b" cm="1">
        <f t="array" ref="Y749">_xlfn.SWITCH(X749, "Yes", TRUE, "No", FALSE, X749)</f>
        <v>1</v>
      </c>
      <c r="Z749" s="100" t="b">
        <f>_xlfn.XLOOKUP(A749,'Patient Health Records'!A:A,'Patient Health Records'!T:T,"Not Found")</f>
        <v>1</v>
      </c>
      <c r="AA749" s="100" t="b" cm="1">
        <f t="array" ref="AA749">_xlfn.SWITCH(Z749, "Yes", TRUE, "No", FALSE, Z749)</f>
        <v>1</v>
      </c>
      <c r="AB749" s="100" t="b">
        <f>_xlfn.XLOOKUP(A749,'Patient Health Records'!A:A,'Patient Health Records'!K:K,"Not Found")</f>
        <v>1</v>
      </c>
      <c r="AC749" s="100" t="b" cm="1">
        <f t="array" ref="AC749">_xlfn.SWITCH(AB749, "Yes", TRUE, "No", FALSE, AB749)</f>
        <v>1</v>
      </c>
    </row>
    <row r="750" spans="1:29">
      <c r="A750" s="2" t="s">
        <v>1164</v>
      </c>
      <c r="B750" s="100" t="str">
        <f>_xlfn.XLOOKUP(A750,'Patient Demographics'!A750:A1749,'Patient Demographics'!H750:H1749,"Not Found")</f>
        <v>Middle-aged</v>
      </c>
      <c r="C750" s="100" t="str">
        <f>_xlfn.XLOOKUP(A750,'Patient Demographics'!A750:A1749,'Patient Demographics'!L750:L1749,"Not Found")</f>
        <v>South</v>
      </c>
      <c r="D750" s="100" t="str">
        <f>_xlfn.XLOOKUP(A750,'Patient Demographics'!A:A,'Patient Demographics'!J:J,"Not Found")</f>
        <v>Kerala</v>
      </c>
      <c r="E750" s="100">
        <f>_xlfn.XLOOKUP(A750,'Billing Details'!A750:A1749,'Billing Details'!E750:E1749,"Not Found")</f>
        <v>240000</v>
      </c>
      <c r="F750" s="100">
        <f>_xlfn.XLOOKUP(A750,'Billing Details'!A750:A1749,'Billing Details'!M750:M1749,"Not Found")</f>
        <v>211079.16</v>
      </c>
      <c r="G750" s="100">
        <f>_xlfn.XLOOKUP(A750,'Patient Health Records'!A750:A1749,'Patient Health Records'!G750:G1749,"Not Found")</f>
        <v>73</v>
      </c>
      <c r="H750" s="17" t="str">
        <f>_xlfn.XLOOKUP(A750,'Patient Demographics'!A750:A1749,'Patient Demographics'!C750:C1749,"Not Found")</f>
        <v>Male</v>
      </c>
      <c r="I750" s="100" t="str">
        <f>_xlfn.XLOOKUP(A750,'Patient Health Records'!A750:A1749,'Patient Health Records'!B750:B1749,"Not Found")</f>
        <v>A-</v>
      </c>
      <c r="J750" s="100" t="b">
        <f>_xlfn.XLOOKUP(A750,'Patient Health Records'!A750:A1749,'Patient Health Records'!H750:H1749,"Not Found")</f>
        <v>1</v>
      </c>
      <c r="K750" s="100" t="b">
        <f>_xlfn.XLOOKUP(A750,'Patient Health Records'!A750:A1749,'Patient Health Records'!J750:J1749,"Not Found")</f>
        <v>0</v>
      </c>
      <c r="L750" s="100" t="b">
        <f>_xlfn.XLOOKUP(A750,'Billing Details'!A:A,'Billing Details'!K:K,"Not Found")</f>
        <v>1</v>
      </c>
      <c r="M750" s="100" t="str">
        <f>_xlfn.XLOOKUP(A750,'Patient Education'!A:A,'Patient Education'!B:B,"Not Found")</f>
        <v>School</v>
      </c>
      <c r="N750" s="100" t="str">
        <f>_xlfn.XLOOKUP(A750,'Patient Education'!A:A,'Patient Education'!C:C,"None")</f>
        <v>Driver</v>
      </c>
      <c r="O750" s="100">
        <f>_xlfn.XLOOKUP(A750,'Patient Demographics'!A:A,'Patient Demographics'!I:I,"Not Found")</f>
        <v>25</v>
      </c>
      <c r="P750" s="100" t="str" cm="1">
        <f t="array" ref="P750">_xlfn.IFS(
 O750 &lt;= 2, "Very Low",
 O750 &lt;= 5, "Low",
 O750 &lt;= 10, "Lower-Middle",
 O750 &lt;= 25, "Middle",
 O750 &lt;= 50, "Upper-Middle",
 O750 &lt;= 100, "High",
 O750 &lt;= 200, "Very High",
 O750 &lt;= 400, "Ultra High"
)</f>
        <v>Middle</v>
      </c>
      <c r="Q750" s="33">
        <f>_xlfn.XLOOKUP(A750,'Patient Health Records'!A:A,'Patient Health Records'!E:E,"Not Found")</f>
        <v>28.515624999999993</v>
      </c>
      <c r="R750" s="100" t="b">
        <f>_xlfn.XLOOKUP(A750,'Patient Health Records'!A750:A1749,'Patient Health Records'!T750:T1749,"Not Found")</f>
        <v>1</v>
      </c>
      <c r="S750" s="100" t="b" cm="1">
        <f t="array" ref="S750">_xlfn.SWITCH(R750, "Yes", TRUE, "No", FALSE, R750)</f>
        <v>1</v>
      </c>
      <c r="T750" s="100" t="str">
        <f>_xlfn.XLOOKUP(A750,'Patient Health Records'!A:A,'Patient Health Records'!V:V,"Not Found")</f>
        <v>Heart Disease</v>
      </c>
      <c r="U750" s="100" t="str">
        <f>_xlfn.XLOOKUP(A750,'Patient Health Records'!A:A,'Patient Health Records'!X:X,"Not Found")</f>
        <v>Recovered</v>
      </c>
      <c r="V750" s="100" t="b">
        <f>_xlfn.XLOOKUP(A750,'Billing Details'!A:A,'Billing Details'!K:K,"Not Found")</f>
        <v>1</v>
      </c>
      <c r="W750" s="100" t="str">
        <f>_xlfn.XLOOKUP(A750,'Billing Details'!A:A,'Billing Details'!J:J,"Not Found")</f>
        <v>Cigna</v>
      </c>
      <c r="X750" s="100" t="b">
        <f>_xlfn.XLOOKUP(A750,'Patient Health Records'!A:A,'Patient Health Records'!P:P,"Not Found")</f>
        <v>1</v>
      </c>
      <c r="Y750" s="100" t="b" cm="1">
        <f t="array" ref="Y750">_xlfn.SWITCH(X750, "Yes", TRUE, "No", FALSE, X750)</f>
        <v>1</v>
      </c>
      <c r="Z750" s="100" t="b">
        <f>_xlfn.XLOOKUP(A750,'Patient Health Records'!A:A,'Patient Health Records'!T:T,"Not Found")</f>
        <v>1</v>
      </c>
      <c r="AA750" s="100" t="b" cm="1">
        <f t="array" ref="AA750">_xlfn.SWITCH(Z750, "Yes", TRUE, "No", FALSE, Z750)</f>
        <v>1</v>
      </c>
      <c r="AB750" s="100" t="b">
        <f>_xlfn.XLOOKUP(A750,'Patient Health Records'!A:A,'Patient Health Records'!K:K,"Not Found")</f>
        <v>1</v>
      </c>
      <c r="AC750" s="100" t="b" cm="1">
        <f t="array" ref="AC750">_xlfn.SWITCH(AB750, "Yes", TRUE, "No", FALSE, AB750)</f>
        <v>1</v>
      </c>
    </row>
    <row r="751" spans="1:29">
      <c r="A751" s="2" t="s">
        <v>1165</v>
      </c>
      <c r="B751" s="100" t="str">
        <f>_xlfn.XLOOKUP(A751,'Patient Demographics'!A751:A1750,'Patient Demographics'!H751:H1750,"Not Found")</f>
        <v>Senior</v>
      </c>
      <c r="C751" s="100" t="str">
        <f>_xlfn.XLOOKUP(A751,'Patient Demographics'!A751:A1750,'Patient Demographics'!L751:L1750,"Not Found")</f>
        <v>East</v>
      </c>
      <c r="D751" s="100" t="str">
        <f>_xlfn.XLOOKUP(A751,'Patient Demographics'!A:A,'Patient Demographics'!J:J,"Not Found")</f>
        <v>West Bengal</v>
      </c>
      <c r="E751" s="100">
        <f>_xlfn.XLOOKUP(A751,'Billing Details'!A751:A1750,'Billing Details'!E751:E1750,"Not Found")</f>
        <v>100</v>
      </c>
      <c r="F751" s="100">
        <f>_xlfn.XLOOKUP(A751,'Billing Details'!A751:A1750,'Billing Details'!M751:M1750,"Not Found")</f>
        <v>0</v>
      </c>
      <c r="G751" s="100">
        <f>_xlfn.XLOOKUP(A751,'Patient Health Records'!A751:A1750,'Patient Health Records'!G751:G1750,"Not Found")</f>
        <v>95.1</v>
      </c>
      <c r="H751" s="17" t="str">
        <f>_xlfn.XLOOKUP(A751,'Patient Demographics'!A751:A1750,'Patient Demographics'!C751:C1750,"Not Found")</f>
        <v>Male</v>
      </c>
      <c r="I751" s="100" t="str">
        <f>_xlfn.XLOOKUP(A751,'Patient Health Records'!A751:A1750,'Patient Health Records'!B751:B1750,"Not Found")</f>
        <v>O+</v>
      </c>
      <c r="J751" s="100" t="b">
        <f>_xlfn.XLOOKUP(A751,'Patient Health Records'!A751:A1750,'Patient Health Records'!H751:H1750,"Not Found")</f>
        <v>0</v>
      </c>
      <c r="K751" s="100" t="b">
        <f>_xlfn.XLOOKUP(A751,'Patient Health Records'!A751:A1750,'Patient Health Records'!J751:J1750,"Not Found")</f>
        <v>0</v>
      </c>
      <c r="L751" s="100" t="b">
        <f>_xlfn.XLOOKUP(A751,'Billing Details'!A:A,'Billing Details'!K:K,"Not Found")</f>
        <v>0</v>
      </c>
      <c r="M751" s="100" t="str">
        <f>_xlfn.XLOOKUP(A751,'Patient Education'!A:A,'Patient Education'!B:B,"Not Found")</f>
        <v>Master's Degree</v>
      </c>
      <c r="N751" s="100" t="str">
        <f>_xlfn.XLOOKUP(A751,'Patient Education'!A:A,'Patient Education'!C:C,"None")</f>
        <v>Software Engineer</v>
      </c>
      <c r="O751" s="100">
        <f>_xlfn.XLOOKUP(A751,'Patient Demographics'!A:A,'Patient Demographics'!I:I,"Not Found")</f>
        <v>15</v>
      </c>
      <c r="P751" s="100" t="str" cm="1">
        <f t="array" ref="P751">_xlfn.IFS(
 O751 &lt;= 2, "Very Low",
 O751 &lt;= 5, "Low",
 O751 &lt;= 10, "Lower-Middle",
 O751 &lt;= 25, "Middle",
 O751 &lt;= 50, "Upper-Middle",
 O751 &lt;= 100, "High",
 O751 &lt;= 200, "Very High",
 O751 &lt;= 400, "Ultra High"
)</f>
        <v>Middle</v>
      </c>
      <c r="Q751" s="33">
        <f>_xlfn.XLOOKUP(A751,'Patient Health Records'!A:A,'Patient Health Records'!E:E,"Not Found")</f>
        <v>33.694727891156468</v>
      </c>
      <c r="R751" s="100" t="b">
        <f>_xlfn.XLOOKUP(A751,'Patient Health Records'!A751:A1750,'Patient Health Records'!T751:T1750,"Not Found")</f>
        <v>1</v>
      </c>
      <c r="S751" s="100" t="b" cm="1">
        <f t="array" ref="S751">_xlfn.SWITCH(R751, "Yes", TRUE, "No", FALSE, R751)</f>
        <v>1</v>
      </c>
      <c r="T751" s="100" t="str">
        <f>_xlfn.XLOOKUP(A751,'Patient Health Records'!A:A,'Patient Health Records'!V:V,"Not Found")</f>
        <v>Heart Attack</v>
      </c>
      <c r="U751" s="100" t="str">
        <f>_xlfn.XLOOKUP(A751,'Patient Health Records'!A:A,'Patient Health Records'!X:X,"Not Found")</f>
        <v>Ongoing Treatment</v>
      </c>
      <c r="V751" s="100" t="b">
        <f>_xlfn.XLOOKUP(A751,'Billing Details'!A:A,'Billing Details'!K:K,"Not Found")</f>
        <v>0</v>
      </c>
      <c r="W751" s="100">
        <f>_xlfn.XLOOKUP(A751,'Billing Details'!A:A,'Billing Details'!J:J,"Not Found")</f>
        <v>0</v>
      </c>
      <c r="X751" s="100" t="b">
        <f>_xlfn.XLOOKUP(A751,'Patient Health Records'!A:A,'Patient Health Records'!P:P,"Not Found")</f>
        <v>1</v>
      </c>
      <c r="Y751" s="100" t="b" cm="1">
        <f t="array" ref="Y751">_xlfn.SWITCH(X751, "Yes", TRUE, "No", FALSE, X751)</f>
        <v>1</v>
      </c>
      <c r="Z751" s="100" t="b">
        <f>_xlfn.XLOOKUP(A751,'Patient Health Records'!A:A,'Patient Health Records'!T:T,"Not Found")</f>
        <v>1</v>
      </c>
      <c r="AA751" s="100" t="b" cm="1">
        <f t="array" ref="AA751">_xlfn.SWITCH(Z751, "Yes", TRUE, "No", FALSE, Z751)</f>
        <v>1</v>
      </c>
      <c r="AB751" s="100" t="b">
        <f>_xlfn.XLOOKUP(A751,'Patient Health Records'!A:A,'Patient Health Records'!K:K,"Not Found")</f>
        <v>0</v>
      </c>
      <c r="AC751" s="100" t="b" cm="1">
        <f t="array" ref="AC751">_xlfn.SWITCH(AB751, "Yes", TRUE, "No", FALSE, AB751)</f>
        <v>0</v>
      </c>
    </row>
    <row r="752" spans="1:29">
      <c r="A752" s="2" t="s">
        <v>1166</v>
      </c>
      <c r="B752" s="100" t="str">
        <f>_xlfn.XLOOKUP(A752,'Patient Demographics'!A752:A1751,'Patient Demographics'!H752:H1751,"Not Found")</f>
        <v>Senior</v>
      </c>
      <c r="C752" s="100" t="str">
        <f>_xlfn.XLOOKUP(A752,'Patient Demographics'!A752:A1751,'Patient Demographics'!L752:L1751,"Not Found")</f>
        <v>West</v>
      </c>
      <c r="D752" s="100" t="str">
        <f>_xlfn.XLOOKUP(A752,'Patient Demographics'!A:A,'Patient Demographics'!J:J,"Not Found")</f>
        <v>Maharashtra</v>
      </c>
      <c r="E752" s="100">
        <f>_xlfn.XLOOKUP(A752,'Billing Details'!A752:A1751,'Billing Details'!E752:E1751,"Not Found")</f>
        <v>20000</v>
      </c>
      <c r="F752" s="100">
        <f>_xlfn.XLOOKUP(A752,'Billing Details'!A752:A1751,'Billing Details'!M752:M1751,"Not Found")</f>
        <v>15758.62</v>
      </c>
      <c r="G752" s="100">
        <f>_xlfn.XLOOKUP(A752,'Patient Health Records'!A752:A1751,'Patient Health Records'!G752:G1751,"Not Found")</f>
        <v>84.2</v>
      </c>
      <c r="H752" s="17" t="str">
        <f>_xlfn.XLOOKUP(A752,'Patient Demographics'!A752:A1751,'Patient Demographics'!C752:C1751,"Not Found")</f>
        <v>Male</v>
      </c>
      <c r="I752" s="100" t="str">
        <f>_xlfn.XLOOKUP(A752,'Patient Health Records'!A752:A1751,'Patient Health Records'!B752:B1751,"Not Found")</f>
        <v>A-</v>
      </c>
      <c r="J752" s="100" t="b">
        <f>_xlfn.XLOOKUP(A752,'Patient Health Records'!A752:A1751,'Patient Health Records'!H752:H1751,"Not Found")</f>
        <v>1</v>
      </c>
      <c r="K752" s="100" t="b">
        <f>_xlfn.XLOOKUP(A752,'Patient Health Records'!A752:A1751,'Patient Health Records'!J752:J1751,"Not Found")</f>
        <v>1</v>
      </c>
      <c r="L752" s="100" t="b">
        <f>_xlfn.XLOOKUP(A752,'Billing Details'!A:A,'Billing Details'!K:K,"Not Found")</f>
        <v>1</v>
      </c>
      <c r="M752" s="100" t="str">
        <f>_xlfn.XLOOKUP(A752,'Patient Education'!A:A,'Patient Education'!B:B,"Not Found")</f>
        <v>Post-graduate</v>
      </c>
      <c r="N752" s="100" t="str">
        <f>_xlfn.XLOOKUP(A752,'Patient Education'!A:A,'Patient Education'!C:C,"None")</f>
        <v>Scientist</v>
      </c>
      <c r="O752" s="100">
        <f>_xlfn.XLOOKUP(A752,'Patient Demographics'!A:A,'Patient Demographics'!I:I,"Not Found")</f>
        <v>120</v>
      </c>
      <c r="P752" s="100" t="str" cm="1">
        <f t="array" ref="P752">_xlfn.IFS(
 O752 &lt;= 2, "Very Low",
 O752 &lt;= 5, "Low",
 O752 &lt;= 10, "Lower-Middle",
 O752 &lt;= 25, "Middle",
 O752 &lt;= 50, "Upper-Middle",
 O752 &lt;= 100, "High",
 O752 &lt;= 200, "Very High",
 O752 &lt;= 400, "Ultra High"
)</f>
        <v>Very High</v>
      </c>
      <c r="Q752" s="33">
        <f>_xlfn.XLOOKUP(A752,'Patient Health Records'!A:A,'Patient Health Records'!E:E,"Not Found")</f>
        <v>30.927456382001839</v>
      </c>
      <c r="R752" s="100" t="str">
        <f>_xlfn.XLOOKUP(A752,'Patient Health Records'!A752:A1751,'Patient Health Records'!T752:T1751,"Not Found")</f>
        <v>Yes</v>
      </c>
      <c r="S752" s="100" t="b" cm="1">
        <f t="array" ref="S752">_xlfn.SWITCH(R752, "Yes", TRUE, "No", FALSE, R752)</f>
        <v>1</v>
      </c>
      <c r="T752" s="100" t="str">
        <f>_xlfn.XLOOKUP(A752,'Patient Health Records'!A:A,'Patient Health Records'!V:V,"Not Found")</f>
        <v>Fractured Leg</v>
      </c>
      <c r="U752" s="100" t="str">
        <f>_xlfn.XLOOKUP(A752,'Patient Health Records'!A:A,'Patient Health Records'!X:X,"Not Found")</f>
        <v>Ongoing Treatment</v>
      </c>
      <c r="V752" s="100" t="b">
        <f>_xlfn.XLOOKUP(A752,'Billing Details'!A:A,'Billing Details'!K:K,"Not Found")</f>
        <v>1</v>
      </c>
      <c r="W752" s="100" t="str">
        <f>_xlfn.XLOOKUP(A752,'Billing Details'!A:A,'Billing Details'!J:J,"Not Found")</f>
        <v>Blue Cross</v>
      </c>
      <c r="X752" s="100" t="str">
        <f>_xlfn.XLOOKUP(A752,'Patient Health Records'!A:A,'Patient Health Records'!P:P,"Not Found")</f>
        <v>Yes</v>
      </c>
      <c r="Y752" s="100" t="b" cm="1">
        <f t="array" ref="Y752">_xlfn.SWITCH(X752, "Yes", TRUE, "No", FALSE, X752)</f>
        <v>1</v>
      </c>
      <c r="Z752" s="100" t="str">
        <f>_xlfn.XLOOKUP(A752,'Patient Health Records'!A:A,'Patient Health Records'!T:T,"Not Found")</f>
        <v>Yes</v>
      </c>
      <c r="AA752" s="100" t="b" cm="1">
        <f t="array" ref="AA752">_xlfn.SWITCH(Z752, "Yes", TRUE, "No", FALSE, Z752)</f>
        <v>1</v>
      </c>
      <c r="AB752" s="100" t="b">
        <f>_xlfn.XLOOKUP(A752,'Patient Health Records'!A:A,'Patient Health Records'!K:K,"Not Found")</f>
        <v>1</v>
      </c>
      <c r="AC752" s="100" t="b" cm="1">
        <f t="array" ref="AC752">_xlfn.SWITCH(AB752, "Yes", TRUE, "No", FALSE, AB752)</f>
        <v>1</v>
      </c>
    </row>
    <row r="753" spans="1:29">
      <c r="A753" s="2" t="s">
        <v>1167</v>
      </c>
      <c r="B753" s="100" t="str">
        <f>_xlfn.XLOOKUP(A753,'Patient Demographics'!A753:A1752,'Patient Demographics'!H753:H1752,"Not Found")</f>
        <v>Middle-aged</v>
      </c>
      <c r="C753" s="100" t="str">
        <f>_xlfn.XLOOKUP(A753,'Patient Demographics'!A753:A1752,'Patient Demographics'!L753:L1752,"Not Found")</f>
        <v>South</v>
      </c>
      <c r="D753" s="100" t="str">
        <f>_xlfn.XLOOKUP(A753,'Patient Demographics'!A:A,'Patient Demographics'!J:J,"Not Found")</f>
        <v>Karnataka</v>
      </c>
      <c r="E753" s="100">
        <f>_xlfn.XLOOKUP(A753,'Billing Details'!A753:A1752,'Billing Details'!E753:E1752,"Not Found")</f>
        <v>18000</v>
      </c>
      <c r="F753" s="100">
        <f>_xlfn.XLOOKUP(A753,'Billing Details'!A753:A1752,'Billing Details'!M753:M1752,"Not Found")</f>
        <v>13560.54</v>
      </c>
      <c r="G753" s="100">
        <f>_xlfn.XLOOKUP(A753,'Patient Health Records'!A753:A1752,'Patient Health Records'!G753:G1752,"Not Found")</f>
        <v>84.8</v>
      </c>
      <c r="H753" s="17" t="str">
        <f>_xlfn.XLOOKUP(A753,'Patient Demographics'!A753:A1752,'Patient Demographics'!C753:C1752,"Not Found")</f>
        <v>Male</v>
      </c>
      <c r="I753" s="100" t="str">
        <f>_xlfn.XLOOKUP(A753,'Patient Health Records'!A753:A1752,'Patient Health Records'!B753:B1752,"Not Found")</f>
        <v>O-</v>
      </c>
      <c r="J753" s="100" t="b">
        <f>_xlfn.XLOOKUP(A753,'Patient Health Records'!A753:A1752,'Patient Health Records'!H753:H1752,"Not Found")</f>
        <v>0</v>
      </c>
      <c r="K753" s="100" t="b">
        <f>_xlfn.XLOOKUP(A753,'Patient Health Records'!A753:A1752,'Patient Health Records'!J753:J1752,"Not Found")</f>
        <v>0</v>
      </c>
      <c r="L753" s="100" t="b">
        <f>_xlfn.XLOOKUP(A753,'Billing Details'!A:A,'Billing Details'!K:K,"Not Found")</f>
        <v>1</v>
      </c>
      <c r="M753" s="100" t="str">
        <f>_xlfn.XLOOKUP(A753,'Patient Education'!A:A,'Patient Education'!B:B,"Not Found")</f>
        <v>Bachelor's Degree</v>
      </c>
      <c r="N753" s="100" t="str">
        <f>_xlfn.XLOOKUP(A753,'Patient Education'!A:A,'Patient Education'!C:C,"None")</f>
        <v>Engineer</v>
      </c>
      <c r="O753" s="100">
        <f>_xlfn.XLOOKUP(A753,'Patient Demographics'!A:A,'Patient Demographics'!I:I,"Not Found")</f>
        <v>20</v>
      </c>
      <c r="P753" s="100" t="str" cm="1">
        <f t="array" ref="P753">_xlfn.IFS(
 O753 &lt;= 2, "Very Low",
 O753 &lt;= 5, "Low",
 O753 &lt;= 10, "Lower-Middle",
 O753 &lt;= 25, "Middle",
 O753 &lt;= 50, "Upper-Middle",
 O753 &lt;= 100, "High",
 O753 &lt;= 200, "Very High",
 O753 &lt;= 400, "Ultra High"
)</f>
        <v>Middle</v>
      </c>
      <c r="Q753" s="33">
        <f>_xlfn.XLOOKUP(A753,'Patient Health Records'!A:A,'Patient Health Records'!E:E,"Not Found")</f>
        <v>33.968915237942632</v>
      </c>
      <c r="R753" s="100" t="b">
        <f>_xlfn.XLOOKUP(A753,'Patient Health Records'!A753:A1752,'Patient Health Records'!T753:T1752,"Not Found")</f>
        <v>1</v>
      </c>
      <c r="S753" s="100" t="b" cm="1">
        <f t="array" ref="S753">_xlfn.SWITCH(R753, "Yes", TRUE, "No", FALSE, R753)</f>
        <v>1</v>
      </c>
      <c r="T753" s="100" t="str">
        <f>_xlfn.XLOOKUP(A753,'Patient Health Records'!A:A,'Patient Health Records'!V:V,"Not Found")</f>
        <v>Fractured Arm</v>
      </c>
      <c r="U753" s="100" t="str">
        <f>_xlfn.XLOOKUP(A753,'Patient Health Records'!A:A,'Patient Health Records'!X:X,"Not Found")</f>
        <v>Critical</v>
      </c>
      <c r="V753" s="100" t="b">
        <f>_xlfn.XLOOKUP(A753,'Billing Details'!A:A,'Billing Details'!K:K,"Not Found")</f>
        <v>1</v>
      </c>
      <c r="W753" s="100" t="str">
        <f>_xlfn.XLOOKUP(A753,'Billing Details'!A:A,'Billing Details'!J:J,"Not Found")</f>
        <v>Cigna</v>
      </c>
      <c r="X753" s="100" t="b">
        <f>_xlfn.XLOOKUP(A753,'Patient Health Records'!A:A,'Patient Health Records'!P:P,"Not Found")</f>
        <v>1</v>
      </c>
      <c r="Y753" s="100" t="b" cm="1">
        <f t="array" ref="Y753">_xlfn.SWITCH(X753, "Yes", TRUE, "No", FALSE, X753)</f>
        <v>1</v>
      </c>
      <c r="Z753" s="100" t="b">
        <f>_xlfn.XLOOKUP(A753,'Patient Health Records'!A:A,'Patient Health Records'!T:T,"Not Found")</f>
        <v>1</v>
      </c>
      <c r="AA753" s="100" t="b" cm="1">
        <f t="array" ref="AA753">_xlfn.SWITCH(Z753, "Yes", TRUE, "No", FALSE, Z753)</f>
        <v>1</v>
      </c>
      <c r="AB753" s="100" t="b">
        <f>_xlfn.XLOOKUP(A753,'Patient Health Records'!A:A,'Patient Health Records'!K:K,"Not Found")</f>
        <v>1</v>
      </c>
      <c r="AC753" s="100" t="b" cm="1">
        <f t="array" ref="AC753">_xlfn.SWITCH(AB753, "Yes", TRUE, "No", FALSE, AB753)</f>
        <v>1</v>
      </c>
    </row>
    <row r="754" spans="1:29">
      <c r="A754" s="2" t="s">
        <v>1168</v>
      </c>
      <c r="B754" s="100" t="str">
        <f>_xlfn.XLOOKUP(A754,'Patient Demographics'!A754:A1753,'Patient Demographics'!H754:H1753,"Not Found")</f>
        <v>Senior</v>
      </c>
      <c r="C754" s="100" t="str">
        <f>_xlfn.XLOOKUP(A754,'Patient Demographics'!A754:A1753,'Patient Demographics'!L754:L1753,"Not Found")</f>
        <v>South</v>
      </c>
      <c r="D754" s="100" t="str">
        <f>_xlfn.XLOOKUP(A754,'Patient Demographics'!A:A,'Patient Demographics'!J:J,"Not Found")</f>
        <v>Tamil Nadu</v>
      </c>
      <c r="E754" s="100">
        <f>_xlfn.XLOOKUP(A754,'Billing Details'!A754:A1753,'Billing Details'!E754:E1753,"Not Found")</f>
        <v>32000</v>
      </c>
      <c r="F754" s="100">
        <f>_xlfn.XLOOKUP(A754,'Billing Details'!A754:A1753,'Billing Details'!M754:M1753,"Not Found")</f>
        <v>27093.279999999999</v>
      </c>
      <c r="G754" s="100">
        <f>_xlfn.XLOOKUP(A754,'Patient Health Records'!A754:A1753,'Patient Health Records'!G754:G1753,"Not Found")</f>
        <v>68.900000000000006</v>
      </c>
      <c r="H754" s="17" t="str">
        <f>_xlfn.XLOOKUP(A754,'Patient Demographics'!A754:A1753,'Patient Demographics'!C754:C1753,"Not Found")</f>
        <v>Male</v>
      </c>
      <c r="I754" s="100" t="str">
        <f>_xlfn.XLOOKUP(A754,'Patient Health Records'!A754:A1753,'Patient Health Records'!B754:B1753,"Not Found")</f>
        <v>O-</v>
      </c>
      <c r="J754" s="100" t="b">
        <f>_xlfn.XLOOKUP(A754,'Patient Health Records'!A754:A1753,'Patient Health Records'!H754:H1753,"Not Found")</f>
        <v>0</v>
      </c>
      <c r="K754" s="100" t="b">
        <f>_xlfn.XLOOKUP(A754,'Patient Health Records'!A754:A1753,'Patient Health Records'!J754:J1753,"Not Found")</f>
        <v>0</v>
      </c>
      <c r="L754" s="100" t="b">
        <f>_xlfn.XLOOKUP(A754,'Billing Details'!A:A,'Billing Details'!K:K,"Not Found")</f>
        <v>1</v>
      </c>
      <c r="M754" s="100" t="str">
        <f>_xlfn.XLOOKUP(A754,'Patient Education'!A:A,'Patient Education'!B:B,"Not Found")</f>
        <v>School</v>
      </c>
      <c r="N754" s="100" t="str">
        <f>_xlfn.XLOOKUP(A754,'Patient Education'!A:A,'Patient Education'!C:C,"None")</f>
        <v>Retail Worker</v>
      </c>
      <c r="O754" s="100">
        <f>_xlfn.XLOOKUP(A754,'Patient Demographics'!A:A,'Patient Demographics'!I:I,"Not Found")</f>
        <v>9</v>
      </c>
      <c r="P754" s="100" t="str" cm="1">
        <f t="array" ref="P754">_xlfn.IFS(
 O754 &lt;= 2, "Very Low",
 O754 &lt;= 5, "Low",
 O754 &lt;= 10, "Lower-Middle",
 O754 &lt;= 25, "Middle",
 O754 &lt;= 50, "Upper-Middle",
 O754 &lt;= 100, "High",
 O754 &lt;= 200, "Very High",
 O754 &lt;= 400, "Ultra High"
)</f>
        <v>Lower-Middle</v>
      </c>
      <c r="Q754" s="33">
        <f>_xlfn.XLOOKUP(A754,'Patient Health Records'!A:A,'Patient Health Records'!E:E,"Not Found")</f>
        <v>26.580764630994175</v>
      </c>
      <c r="R754" s="100" t="b">
        <f>_xlfn.XLOOKUP(A754,'Patient Health Records'!A754:A1753,'Patient Health Records'!T754:T1753,"Not Found")</f>
        <v>0</v>
      </c>
      <c r="S754" s="100" t="b" cm="1">
        <f t="array" ref="S754">_xlfn.SWITCH(R754, "Yes", TRUE, "No", FALSE, R754)</f>
        <v>0</v>
      </c>
      <c r="T754" s="100" t="str">
        <f>_xlfn.XLOOKUP(A754,'Patient Health Records'!A:A,'Patient Health Records'!V:V,"Not Found")</f>
        <v>Fractured Arm</v>
      </c>
      <c r="U754" s="100" t="str">
        <f>_xlfn.XLOOKUP(A754,'Patient Health Records'!A:A,'Patient Health Records'!X:X,"Not Found")</f>
        <v>Recovered</v>
      </c>
      <c r="V754" s="100" t="b">
        <f>_xlfn.XLOOKUP(A754,'Billing Details'!A:A,'Billing Details'!K:K,"Not Found")</f>
        <v>1</v>
      </c>
      <c r="W754" s="100" t="str">
        <f>_xlfn.XLOOKUP(A754,'Billing Details'!A:A,'Billing Details'!J:J,"Not Found")</f>
        <v>UnitedHealthcare</v>
      </c>
      <c r="X754" s="100" t="b">
        <f>_xlfn.XLOOKUP(A754,'Patient Health Records'!A:A,'Patient Health Records'!P:P,"Not Found")</f>
        <v>0</v>
      </c>
      <c r="Y754" s="100" t="b" cm="1">
        <f t="array" ref="Y754">_xlfn.SWITCH(X754, "Yes", TRUE, "No", FALSE, X754)</f>
        <v>0</v>
      </c>
      <c r="Z754" s="100" t="b">
        <f>_xlfn.XLOOKUP(A754,'Patient Health Records'!A:A,'Patient Health Records'!T:T,"Not Found")</f>
        <v>0</v>
      </c>
      <c r="AA754" s="100" t="b" cm="1">
        <f t="array" ref="AA754">_xlfn.SWITCH(Z754, "Yes", TRUE, "No", FALSE, Z754)</f>
        <v>0</v>
      </c>
      <c r="AB754" s="100" t="b">
        <f>_xlfn.XLOOKUP(A754,'Patient Health Records'!A:A,'Patient Health Records'!K:K,"Not Found")</f>
        <v>0</v>
      </c>
      <c r="AC754" s="100" t="b" cm="1">
        <f t="array" ref="AC754">_xlfn.SWITCH(AB754, "Yes", TRUE, "No", FALSE, AB754)</f>
        <v>0</v>
      </c>
    </row>
    <row r="755" spans="1:29">
      <c r="A755" s="2" t="s">
        <v>1170</v>
      </c>
      <c r="B755" s="100" t="str">
        <f>_xlfn.XLOOKUP(A755,'Patient Demographics'!A755:A1754,'Patient Demographics'!H755:H1754,"Not Found")</f>
        <v>Adult</v>
      </c>
      <c r="C755" s="100" t="str">
        <f>_xlfn.XLOOKUP(A755,'Patient Demographics'!A755:A1754,'Patient Demographics'!L755:L1754,"Not Found")</f>
        <v>East</v>
      </c>
      <c r="D755" s="100" t="str">
        <f>_xlfn.XLOOKUP(A755,'Patient Demographics'!A:A,'Patient Demographics'!J:J,"Not Found")</f>
        <v>West Bengal</v>
      </c>
      <c r="E755" s="100">
        <f>_xlfn.XLOOKUP(A755,'Billing Details'!A755:A1754,'Billing Details'!E755:E1754,"Not Found")</f>
        <v>24000</v>
      </c>
      <c r="F755" s="100">
        <f>_xlfn.XLOOKUP(A755,'Billing Details'!A755:A1754,'Billing Details'!M755:M1754,"Not Found")</f>
        <v>13327.14</v>
      </c>
      <c r="G755" s="100">
        <f>_xlfn.XLOOKUP(A755,'Patient Health Records'!A755:A1754,'Patient Health Records'!G755:G1754,"Not Found")</f>
        <v>70.7</v>
      </c>
      <c r="H755" s="17" t="str">
        <f>_xlfn.XLOOKUP(A755,'Patient Demographics'!A755:A1754,'Patient Demographics'!C755:C1754,"Not Found")</f>
        <v>Female</v>
      </c>
      <c r="I755" s="100" t="str">
        <f>_xlfn.XLOOKUP(A755,'Patient Health Records'!A755:A1754,'Patient Health Records'!B755:B1754,"Not Found")</f>
        <v>O-</v>
      </c>
      <c r="J755" s="100" t="b">
        <f>_xlfn.XLOOKUP(A755,'Patient Health Records'!A755:A1754,'Patient Health Records'!H755:H1754,"Not Found")</f>
        <v>0</v>
      </c>
      <c r="K755" s="100" t="b">
        <f>_xlfn.XLOOKUP(A755,'Patient Health Records'!A755:A1754,'Patient Health Records'!J755:J1754,"Not Found")</f>
        <v>0</v>
      </c>
      <c r="L755" s="100" t="b">
        <f>_xlfn.XLOOKUP(A755,'Billing Details'!A:A,'Billing Details'!K:K,"Not Found")</f>
        <v>1</v>
      </c>
      <c r="M755" s="100" t="str">
        <f>_xlfn.XLOOKUP(A755,'Patient Education'!A:A,'Patient Education'!B:B,"Not Found")</f>
        <v>Post-graduate</v>
      </c>
      <c r="N755" s="100" t="str">
        <f>_xlfn.XLOOKUP(A755,'Patient Education'!A:A,'Patient Education'!C:C,"None")</f>
        <v>Consultant</v>
      </c>
      <c r="O755" s="100">
        <f>_xlfn.XLOOKUP(A755,'Patient Demographics'!A:A,'Patient Demographics'!I:I,"Not Found")</f>
        <v>40</v>
      </c>
      <c r="P755" s="100" t="str" cm="1">
        <f t="array" ref="P755">_xlfn.IFS(
 O755 &lt;= 2, "Very Low",
 O755 &lt;= 5, "Low",
 O755 &lt;= 10, "Lower-Middle",
 O755 &lt;= 25, "Middle",
 O755 &lt;= 50, "Upper-Middle",
 O755 &lt;= 100, "High",
 O755 &lt;= 200, "Very High",
 O755 &lt;= 400, "Ultra High"
)</f>
        <v>Upper-Middle</v>
      </c>
      <c r="Q755" s="33">
        <f>_xlfn.XLOOKUP(A755,'Patient Health Records'!A:A,'Patient Health Records'!E:E,"Not Found")</f>
        <v>23.622573423769587</v>
      </c>
      <c r="R755" s="100" t="b">
        <f>_xlfn.XLOOKUP(A755,'Patient Health Records'!A755:A1754,'Patient Health Records'!T755:T1754,"Not Found")</f>
        <v>0</v>
      </c>
      <c r="S755" s="100" t="b" cm="1">
        <f t="array" ref="S755">_xlfn.SWITCH(R755, "Yes", TRUE, "No", FALSE, R755)</f>
        <v>0</v>
      </c>
      <c r="T755" s="100" t="str">
        <f>_xlfn.XLOOKUP(A755,'Patient Health Records'!A:A,'Patient Health Records'!V:V,"Not Found")</f>
        <v>Osteoarthritis</v>
      </c>
      <c r="U755" s="100" t="str">
        <f>_xlfn.XLOOKUP(A755,'Patient Health Records'!A:A,'Patient Health Records'!X:X,"Not Found")</f>
        <v>Recovered</v>
      </c>
      <c r="V755" s="100" t="b">
        <f>_xlfn.XLOOKUP(A755,'Billing Details'!A:A,'Billing Details'!K:K,"Not Found")</f>
        <v>1</v>
      </c>
      <c r="W755" s="100" t="str">
        <f>_xlfn.XLOOKUP(A755,'Billing Details'!A:A,'Billing Details'!J:J,"Not Found")</f>
        <v>Medicare</v>
      </c>
      <c r="X755" s="100" t="b">
        <f>_xlfn.XLOOKUP(A755,'Patient Health Records'!A:A,'Patient Health Records'!P:P,"Not Found")</f>
        <v>0</v>
      </c>
      <c r="Y755" s="100" t="b" cm="1">
        <f t="array" ref="Y755">_xlfn.SWITCH(X755, "Yes", TRUE, "No", FALSE, X755)</f>
        <v>0</v>
      </c>
      <c r="Z755" s="100" t="b">
        <f>_xlfn.XLOOKUP(A755,'Patient Health Records'!A:A,'Patient Health Records'!T:T,"Not Found")</f>
        <v>0</v>
      </c>
      <c r="AA755" s="100" t="b" cm="1">
        <f t="array" ref="AA755">_xlfn.SWITCH(Z755, "Yes", TRUE, "No", FALSE, Z755)</f>
        <v>0</v>
      </c>
      <c r="AB755" s="100" t="b">
        <f>_xlfn.XLOOKUP(A755,'Patient Health Records'!A:A,'Patient Health Records'!K:K,"Not Found")</f>
        <v>0</v>
      </c>
      <c r="AC755" s="100" t="b" cm="1">
        <f t="array" ref="AC755">_xlfn.SWITCH(AB755, "Yes", TRUE, "No", FALSE, AB755)</f>
        <v>0</v>
      </c>
    </row>
    <row r="756" spans="1:29">
      <c r="A756" s="2" t="s">
        <v>1171</v>
      </c>
      <c r="B756" s="100" t="str">
        <f>_xlfn.XLOOKUP(A756,'Patient Demographics'!A756:A1755,'Patient Demographics'!H756:H1755,"Not Found")</f>
        <v>Middle-aged</v>
      </c>
      <c r="C756" s="100" t="str">
        <f>_xlfn.XLOOKUP(A756,'Patient Demographics'!A756:A1755,'Patient Demographics'!L756:L1755,"Not Found")</f>
        <v>North</v>
      </c>
      <c r="D756" s="100" t="str">
        <f>_xlfn.XLOOKUP(A756,'Patient Demographics'!A:A,'Patient Demographics'!J:J,"Not Found")</f>
        <v>Uttar Pradesh</v>
      </c>
      <c r="E756" s="100">
        <f>_xlfn.XLOOKUP(A756,'Billing Details'!A756:A1755,'Billing Details'!E756:E1755,"Not Found")</f>
        <v>20000</v>
      </c>
      <c r="F756" s="100">
        <f>_xlfn.XLOOKUP(A756,'Billing Details'!A756:A1755,'Billing Details'!M756:M1755,"Not Found")</f>
        <v>11426.44</v>
      </c>
      <c r="G756" s="100">
        <f>_xlfn.XLOOKUP(A756,'Patient Health Records'!A756:A1755,'Patient Health Records'!G756:G1755,"Not Found")</f>
        <v>60.8</v>
      </c>
      <c r="H756" s="17" t="str">
        <f>_xlfn.XLOOKUP(A756,'Patient Demographics'!A756:A1755,'Patient Demographics'!C756:C1755,"Not Found")</f>
        <v>Female</v>
      </c>
      <c r="I756" s="100" t="str">
        <f>_xlfn.XLOOKUP(A756,'Patient Health Records'!A756:A1755,'Patient Health Records'!B756:B1755,"Not Found")</f>
        <v>B-</v>
      </c>
      <c r="J756" s="100" t="b">
        <f>_xlfn.XLOOKUP(A756,'Patient Health Records'!A756:A1755,'Patient Health Records'!H756:H1755,"Not Found")</f>
        <v>0</v>
      </c>
      <c r="K756" s="100" t="b">
        <f>_xlfn.XLOOKUP(A756,'Patient Health Records'!A756:A1755,'Patient Health Records'!J756:J1755,"Not Found")</f>
        <v>0</v>
      </c>
      <c r="L756" s="100" t="b">
        <f>_xlfn.XLOOKUP(A756,'Billing Details'!A:A,'Billing Details'!K:K,"Not Found")</f>
        <v>1</v>
      </c>
      <c r="M756" s="100" t="str">
        <f>_xlfn.XLOOKUP(A756,'Patient Education'!A:A,'Patient Education'!B:B,"Not Found")</f>
        <v>Master's Degree</v>
      </c>
      <c r="N756" s="100" t="str">
        <f>_xlfn.XLOOKUP(A756,'Patient Education'!A:A,'Patient Education'!C:C,"None")</f>
        <v>Software Engineer</v>
      </c>
      <c r="O756" s="100">
        <f>_xlfn.XLOOKUP(A756,'Patient Demographics'!A:A,'Patient Demographics'!I:I,"Not Found")</f>
        <v>40</v>
      </c>
      <c r="P756" s="100" t="str" cm="1">
        <f t="array" ref="P756">_xlfn.IFS(
 O756 &lt;= 2, "Very Low",
 O756 &lt;= 5, "Low",
 O756 &lt;= 10, "Lower-Middle",
 O756 &lt;= 25, "Middle",
 O756 &lt;= 50, "Upper-Middle",
 O756 &lt;= 100, "High",
 O756 &lt;= 200, "Very High",
 O756 &lt;= 400, "Ultra High"
)</f>
        <v>Upper-Middle</v>
      </c>
      <c r="Q756" s="33">
        <f>_xlfn.XLOOKUP(A756,'Patient Health Records'!A:A,'Patient Health Records'!E:E,"Not Found")</f>
        <v>24.359477647812845</v>
      </c>
      <c r="R756" s="100" t="b">
        <f>_xlfn.XLOOKUP(A756,'Patient Health Records'!A756:A1755,'Patient Health Records'!T756:T1755,"Not Found")</f>
        <v>0</v>
      </c>
      <c r="S756" s="100" t="b" cm="1">
        <f t="array" ref="S756">_xlfn.SWITCH(R756, "Yes", TRUE, "No", FALSE, R756)</f>
        <v>0</v>
      </c>
      <c r="T756" s="100" t="str">
        <f>_xlfn.XLOOKUP(A756,'Patient Health Records'!A:A,'Patient Health Records'!V:V,"Not Found")</f>
        <v>Cancer</v>
      </c>
      <c r="U756" s="100" t="str">
        <f>_xlfn.XLOOKUP(A756,'Patient Health Records'!A:A,'Patient Health Records'!X:X,"Not Found")</f>
        <v>Recovered</v>
      </c>
      <c r="V756" s="100" t="b">
        <f>_xlfn.XLOOKUP(A756,'Billing Details'!A:A,'Billing Details'!K:K,"Not Found")</f>
        <v>1</v>
      </c>
      <c r="W756" s="100" t="str">
        <f>_xlfn.XLOOKUP(A756,'Billing Details'!A:A,'Billing Details'!J:J,"Not Found")</f>
        <v>Medicare</v>
      </c>
      <c r="X756" s="100" t="b">
        <f>_xlfn.XLOOKUP(A756,'Patient Health Records'!A:A,'Patient Health Records'!P:P,"Not Found")</f>
        <v>0</v>
      </c>
      <c r="Y756" s="100" t="b" cm="1">
        <f t="array" ref="Y756">_xlfn.SWITCH(X756, "Yes", TRUE, "No", FALSE, X756)</f>
        <v>0</v>
      </c>
      <c r="Z756" s="100" t="b">
        <f>_xlfn.XLOOKUP(A756,'Patient Health Records'!A:A,'Patient Health Records'!T:T,"Not Found")</f>
        <v>0</v>
      </c>
      <c r="AA756" s="100" t="b" cm="1">
        <f t="array" ref="AA756">_xlfn.SWITCH(Z756, "Yes", TRUE, "No", FALSE, Z756)</f>
        <v>0</v>
      </c>
      <c r="AB756" s="100" t="b">
        <f>_xlfn.XLOOKUP(A756,'Patient Health Records'!A:A,'Patient Health Records'!K:K,"Not Found")</f>
        <v>0</v>
      </c>
      <c r="AC756" s="100" t="b" cm="1">
        <f t="array" ref="AC756">_xlfn.SWITCH(AB756, "Yes", TRUE, "No", FALSE, AB756)</f>
        <v>0</v>
      </c>
    </row>
    <row r="757" spans="1:29">
      <c r="A757" s="2" t="s">
        <v>1172</v>
      </c>
      <c r="B757" s="100" t="str">
        <f>_xlfn.XLOOKUP(A757,'Patient Demographics'!A757:A1756,'Patient Demographics'!H757:H1756,"Not Found")</f>
        <v>Middle-aged</v>
      </c>
      <c r="C757" s="100" t="str">
        <f>_xlfn.XLOOKUP(A757,'Patient Demographics'!A757:A1756,'Patient Demographics'!L757:L1756,"Not Found")</f>
        <v>West</v>
      </c>
      <c r="D757" s="100" t="str">
        <f>_xlfn.XLOOKUP(A757,'Patient Demographics'!A:A,'Patient Demographics'!J:J,"Not Found")</f>
        <v>Gujarat</v>
      </c>
      <c r="E757" s="100">
        <f>_xlfn.XLOOKUP(A757,'Billing Details'!A757:A1756,'Billing Details'!E757:E1756,"Not Found")</f>
        <v>60000</v>
      </c>
      <c r="F757" s="100">
        <f>_xlfn.XLOOKUP(A757,'Billing Details'!A757:A1756,'Billing Details'!M757:M1756,"Not Found")</f>
        <v>0</v>
      </c>
      <c r="G757" s="100">
        <f>_xlfn.XLOOKUP(A757,'Patient Health Records'!A757:A1756,'Patient Health Records'!G757:G1756,"Not Found")</f>
        <v>58</v>
      </c>
      <c r="H757" s="17" t="str">
        <f>_xlfn.XLOOKUP(A757,'Patient Demographics'!A757:A1756,'Patient Demographics'!C757:C1756,"Not Found")</f>
        <v>Female</v>
      </c>
      <c r="I757" s="100" t="str">
        <f>_xlfn.XLOOKUP(A757,'Patient Health Records'!A757:A1756,'Patient Health Records'!B757:B1756,"Not Found")</f>
        <v>O-</v>
      </c>
      <c r="J757" s="100" t="b">
        <f>_xlfn.XLOOKUP(A757,'Patient Health Records'!A757:A1756,'Patient Health Records'!H757:H1756,"Not Found")</f>
        <v>0</v>
      </c>
      <c r="K757" s="100" t="b">
        <f>_xlfn.XLOOKUP(A757,'Patient Health Records'!A757:A1756,'Patient Health Records'!J757:J1756,"Not Found")</f>
        <v>1</v>
      </c>
      <c r="L757" s="100" t="b">
        <f>_xlfn.XLOOKUP(A757,'Billing Details'!A:A,'Billing Details'!K:K,"Not Found")</f>
        <v>0</v>
      </c>
      <c r="M757" s="100" t="str">
        <f>_xlfn.XLOOKUP(A757,'Patient Education'!A:A,'Patient Education'!B:B,"Not Found")</f>
        <v>School</v>
      </c>
      <c r="N757" s="100" t="str">
        <f>_xlfn.XLOOKUP(A757,'Patient Education'!A:A,'Patient Education'!C:C,"None")</f>
        <v>Driver</v>
      </c>
      <c r="O757" s="100">
        <f>_xlfn.XLOOKUP(A757,'Patient Demographics'!A:A,'Patient Demographics'!I:I,"Not Found")</f>
        <v>30</v>
      </c>
      <c r="P757" s="100" t="str" cm="1">
        <f t="array" ref="P757">_xlfn.IFS(
 O757 &lt;= 2, "Very Low",
 O757 &lt;= 5, "Low",
 O757 &lt;= 10, "Lower-Middle",
 O757 &lt;= 25, "Middle",
 O757 &lt;= 50, "Upper-Middle",
 O757 &lt;= 100, "High",
 O757 &lt;= 200, "Very High",
 O757 &lt;= 400, "Ultra High"
)</f>
        <v>Upper-Middle</v>
      </c>
      <c r="Q757" s="33">
        <f>_xlfn.XLOOKUP(A757,'Patient Health Records'!A:A,'Patient Health Records'!E:E,"Not Found")</f>
        <v>22.942130453700404</v>
      </c>
      <c r="R757" s="100" t="b">
        <f>_xlfn.XLOOKUP(A757,'Patient Health Records'!A757:A1756,'Patient Health Records'!T757:T1756,"Not Found")</f>
        <v>0</v>
      </c>
      <c r="S757" s="100" t="b" cm="1">
        <f t="array" ref="S757">_xlfn.SWITCH(R757, "Yes", TRUE, "No", FALSE, R757)</f>
        <v>0</v>
      </c>
      <c r="T757" s="100" t="str">
        <f>_xlfn.XLOOKUP(A757,'Patient Health Records'!A:A,'Patient Health Records'!V:V,"Not Found")</f>
        <v>Appendicitis</v>
      </c>
      <c r="U757" s="100" t="str">
        <f>_xlfn.XLOOKUP(A757,'Patient Health Records'!A:A,'Patient Health Records'!X:X,"Not Found")</f>
        <v>Critical</v>
      </c>
      <c r="V757" s="100" t="b">
        <f>_xlfn.XLOOKUP(A757,'Billing Details'!A:A,'Billing Details'!K:K,"Not Found")</f>
        <v>0</v>
      </c>
      <c r="W757" s="100">
        <f>_xlfn.XLOOKUP(A757,'Billing Details'!A:A,'Billing Details'!J:J,"Not Found")</f>
        <v>0</v>
      </c>
      <c r="X757" s="100" t="b">
        <f>_xlfn.XLOOKUP(A757,'Patient Health Records'!A:A,'Patient Health Records'!P:P,"Not Found")</f>
        <v>0</v>
      </c>
      <c r="Y757" s="100" t="b" cm="1">
        <f t="array" ref="Y757">_xlfn.SWITCH(X757, "Yes", TRUE, "No", FALSE, X757)</f>
        <v>0</v>
      </c>
      <c r="Z757" s="100" t="b">
        <f>_xlfn.XLOOKUP(A757,'Patient Health Records'!A:A,'Patient Health Records'!T:T,"Not Found")</f>
        <v>0</v>
      </c>
      <c r="AA757" s="100" t="b" cm="1">
        <f t="array" ref="AA757">_xlfn.SWITCH(Z757, "Yes", TRUE, "No", FALSE, Z757)</f>
        <v>0</v>
      </c>
      <c r="AB757" s="100" t="b">
        <f>_xlfn.XLOOKUP(A757,'Patient Health Records'!A:A,'Patient Health Records'!K:K,"Not Found")</f>
        <v>0</v>
      </c>
      <c r="AC757" s="100" t="b" cm="1">
        <f t="array" ref="AC757">_xlfn.SWITCH(AB757, "Yes", TRUE, "No", FALSE, AB757)</f>
        <v>0</v>
      </c>
    </row>
    <row r="758" spans="1:29">
      <c r="A758" s="2" t="s">
        <v>1173</v>
      </c>
      <c r="B758" s="100" t="str">
        <f>_xlfn.XLOOKUP(A758,'Patient Demographics'!A758:A1757,'Patient Demographics'!H758:H1757,"Not Found")</f>
        <v>Adult</v>
      </c>
      <c r="C758" s="100" t="str">
        <f>_xlfn.XLOOKUP(A758,'Patient Demographics'!A758:A1757,'Patient Demographics'!L758:L1757,"Not Found")</f>
        <v>South</v>
      </c>
      <c r="D758" s="100" t="str">
        <f>_xlfn.XLOOKUP(A758,'Patient Demographics'!A:A,'Patient Demographics'!J:J,"Not Found")</f>
        <v>Tamil Nadu</v>
      </c>
      <c r="E758" s="100">
        <f>_xlfn.XLOOKUP(A758,'Billing Details'!A758:A1757,'Billing Details'!E758:E1757,"Not Found")</f>
        <v>15000</v>
      </c>
      <c r="F758" s="100">
        <f>_xlfn.XLOOKUP(A758,'Billing Details'!A758:A1757,'Billing Details'!M758:M1757,"Not Found")</f>
        <v>12315.599999999999</v>
      </c>
      <c r="G758" s="100">
        <f>_xlfn.XLOOKUP(A758,'Patient Health Records'!A758:A1757,'Patient Health Records'!G758:G1757,"Not Found")</f>
        <v>86.6</v>
      </c>
      <c r="H758" s="17" t="str">
        <f>_xlfn.XLOOKUP(A758,'Patient Demographics'!A758:A1757,'Patient Demographics'!C758:C1757,"Not Found")</f>
        <v>Female</v>
      </c>
      <c r="I758" s="100" t="str">
        <f>_xlfn.XLOOKUP(A758,'Patient Health Records'!A758:A1757,'Patient Health Records'!B758:B1757,"Not Found")</f>
        <v>AB+</v>
      </c>
      <c r="J758" s="100" t="b">
        <f>_xlfn.XLOOKUP(A758,'Patient Health Records'!A758:A1757,'Patient Health Records'!H758:H1757,"Not Found")</f>
        <v>0</v>
      </c>
      <c r="K758" s="100" t="b">
        <f>_xlfn.XLOOKUP(A758,'Patient Health Records'!A758:A1757,'Patient Health Records'!J758:J1757,"Not Found")</f>
        <v>0</v>
      </c>
      <c r="L758" s="100" t="b">
        <f>_xlfn.XLOOKUP(A758,'Billing Details'!A:A,'Billing Details'!K:K,"Not Found")</f>
        <v>1</v>
      </c>
      <c r="M758" s="100" t="str">
        <f>_xlfn.XLOOKUP(A758,'Patient Education'!A:A,'Patient Education'!B:B,"Not Found")</f>
        <v>High School</v>
      </c>
      <c r="N758" s="100" t="str">
        <f>_xlfn.XLOOKUP(A758,'Patient Education'!A:A,'Patient Education'!C:C,"None")</f>
        <v>Unemployed</v>
      </c>
      <c r="O758" s="100">
        <f>_xlfn.XLOOKUP(A758,'Patient Demographics'!A:A,'Patient Demographics'!I:I,"Not Found")</f>
        <v>20</v>
      </c>
      <c r="P758" s="100" t="str" cm="1">
        <f t="array" ref="P758">_xlfn.IFS(
 O758 &lt;= 2, "Very Low",
 O758 &lt;= 5, "Low",
 O758 &lt;= 10, "Lower-Middle",
 O758 &lt;= 25, "Middle",
 O758 &lt;= 50, "Upper-Middle",
 O758 &lt;= 100, "High",
 O758 &lt;= 200, "Very High",
 O758 &lt;= 400, "Ultra High"
)</f>
        <v>Middle</v>
      </c>
      <c r="Q758" s="33">
        <f>_xlfn.XLOOKUP(A758,'Patient Health Records'!A:A,'Patient Health Records'!E:E,"Not Found")</f>
        <v>31.426912469153724</v>
      </c>
      <c r="R758" s="100" t="b">
        <f>_xlfn.XLOOKUP(A758,'Patient Health Records'!A758:A1757,'Patient Health Records'!T758:T1757,"Not Found")</f>
        <v>1</v>
      </c>
      <c r="S758" s="100" t="b" cm="1">
        <f t="array" ref="S758">_xlfn.SWITCH(R758, "Yes", TRUE, "No", FALSE, R758)</f>
        <v>1</v>
      </c>
      <c r="T758" s="100" t="str">
        <f>_xlfn.XLOOKUP(A758,'Patient Health Records'!A:A,'Patient Health Records'!V:V,"Not Found")</f>
        <v>Heart Disease</v>
      </c>
      <c r="U758" s="100" t="str">
        <f>_xlfn.XLOOKUP(A758,'Patient Health Records'!A:A,'Patient Health Records'!X:X,"Not Found")</f>
        <v>Recovered</v>
      </c>
      <c r="V758" s="100" t="b">
        <f>_xlfn.XLOOKUP(A758,'Billing Details'!A:A,'Billing Details'!K:K,"Not Found")</f>
        <v>1</v>
      </c>
      <c r="W758" s="100" t="str">
        <f>_xlfn.XLOOKUP(A758,'Billing Details'!A:A,'Billing Details'!J:J,"Not Found")</f>
        <v>Blue Cross</v>
      </c>
      <c r="X758" s="100" t="b">
        <f>_xlfn.XLOOKUP(A758,'Patient Health Records'!A:A,'Patient Health Records'!P:P,"Not Found")</f>
        <v>1</v>
      </c>
      <c r="Y758" s="100" t="b" cm="1">
        <f t="array" ref="Y758">_xlfn.SWITCH(X758, "Yes", TRUE, "No", FALSE, X758)</f>
        <v>1</v>
      </c>
      <c r="Z758" s="100" t="b">
        <f>_xlfn.XLOOKUP(A758,'Patient Health Records'!A:A,'Patient Health Records'!T:T,"Not Found")</f>
        <v>1</v>
      </c>
      <c r="AA758" s="100" t="b" cm="1">
        <f t="array" ref="AA758">_xlfn.SWITCH(Z758, "Yes", TRUE, "No", FALSE, Z758)</f>
        <v>1</v>
      </c>
      <c r="AB758" s="100" t="b">
        <f>_xlfn.XLOOKUP(A758,'Patient Health Records'!A:A,'Patient Health Records'!K:K,"Not Found")</f>
        <v>0</v>
      </c>
      <c r="AC758" s="100" t="b" cm="1">
        <f t="array" ref="AC758">_xlfn.SWITCH(AB758, "Yes", TRUE, "No", FALSE, AB758)</f>
        <v>0</v>
      </c>
    </row>
    <row r="759" spans="1:29">
      <c r="A759" s="2" t="s">
        <v>1174</v>
      </c>
      <c r="B759" s="100" t="str">
        <f>_xlfn.XLOOKUP(A759,'Patient Demographics'!A759:A1758,'Patient Demographics'!H759:H1758,"Not Found")</f>
        <v>Adult</v>
      </c>
      <c r="C759" s="100" t="str">
        <f>_xlfn.XLOOKUP(A759,'Patient Demographics'!A759:A1758,'Patient Demographics'!L759:L1758,"Not Found")</f>
        <v>West</v>
      </c>
      <c r="D759" s="100" t="str">
        <f>_xlfn.XLOOKUP(A759,'Patient Demographics'!A:A,'Patient Demographics'!J:J,"Not Found")</f>
        <v>Gujarat</v>
      </c>
      <c r="E759" s="100">
        <f>_xlfn.XLOOKUP(A759,'Billing Details'!A759:A1758,'Billing Details'!E759:E1758,"Not Found")</f>
        <v>12000</v>
      </c>
      <c r="F759" s="100">
        <f>_xlfn.XLOOKUP(A759,'Billing Details'!A759:A1758,'Billing Details'!M759:M1758,"Not Found")</f>
        <v>9147.9000000000015</v>
      </c>
      <c r="G759" s="100">
        <f>_xlfn.XLOOKUP(A759,'Patient Health Records'!A759:A1758,'Patient Health Records'!G759:G1758,"Not Found")</f>
        <v>89.9</v>
      </c>
      <c r="H759" s="17" t="str">
        <f>_xlfn.XLOOKUP(A759,'Patient Demographics'!A759:A1758,'Patient Demographics'!C759:C1758,"Not Found")</f>
        <v>Male</v>
      </c>
      <c r="I759" s="100" t="str">
        <f>_xlfn.XLOOKUP(A759,'Patient Health Records'!A759:A1758,'Patient Health Records'!B759:B1758,"Not Found")</f>
        <v>B+</v>
      </c>
      <c r="J759" s="100" t="b">
        <f>_xlfn.XLOOKUP(A759,'Patient Health Records'!A759:A1758,'Patient Health Records'!H759:H1758,"Not Found")</f>
        <v>1</v>
      </c>
      <c r="K759" s="100" t="b">
        <f>_xlfn.XLOOKUP(A759,'Patient Health Records'!A759:A1758,'Patient Health Records'!J759:J1758,"Not Found")</f>
        <v>0</v>
      </c>
      <c r="L759" s="100" t="b">
        <f>_xlfn.XLOOKUP(A759,'Billing Details'!A:A,'Billing Details'!K:K,"Not Found")</f>
        <v>1</v>
      </c>
      <c r="M759" s="100" t="str">
        <f>_xlfn.XLOOKUP(A759,'Patient Education'!A:A,'Patient Education'!B:B,"Not Found")</f>
        <v>Bachelor's Degree</v>
      </c>
      <c r="N759" s="100" t="str">
        <f>_xlfn.XLOOKUP(A759,'Patient Education'!A:A,'Patient Education'!C:C,"None")</f>
        <v>Nurse</v>
      </c>
      <c r="O759" s="100">
        <f>_xlfn.XLOOKUP(A759,'Patient Demographics'!A:A,'Patient Demographics'!I:I,"Not Found")</f>
        <v>25</v>
      </c>
      <c r="P759" s="100" t="str" cm="1">
        <f t="array" ref="P759">_xlfn.IFS(
 O759 &lt;= 2, "Very Low",
 O759 &lt;= 5, "Low",
 O759 &lt;= 10, "Lower-Middle",
 O759 &lt;= 25, "Middle",
 O759 &lt;= 50, "Upper-Middle",
 O759 &lt;= 100, "High",
 O759 &lt;= 200, "Very High",
 O759 &lt;= 400, "Ultra High"
)</f>
        <v>Middle</v>
      </c>
      <c r="Q759" s="33">
        <f>_xlfn.XLOOKUP(A759,'Patient Health Records'!A:A,'Patient Health Records'!E:E,"Not Found")</f>
        <v>33.021120293847574</v>
      </c>
      <c r="R759" s="100" t="b">
        <f>_xlfn.XLOOKUP(A759,'Patient Health Records'!A759:A1758,'Patient Health Records'!T759:T1758,"Not Found")</f>
        <v>1</v>
      </c>
      <c r="S759" s="100" t="b" cm="1">
        <f t="array" ref="S759">_xlfn.SWITCH(R759, "Yes", TRUE, "No", FALSE, R759)</f>
        <v>1</v>
      </c>
      <c r="T759" s="100" t="str">
        <f>_xlfn.XLOOKUP(A759,'Patient Health Records'!A:A,'Patient Health Records'!V:V,"Not Found")</f>
        <v>Allergic Reaction</v>
      </c>
      <c r="U759" s="100" t="str">
        <f>_xlfn.XLOOKUP(A759,'Patient Health Records'!A:A,'Patient Health Records'!X:X,"Not Found")</f>
        <v>Critical</v>
      </c>
      <c r="V759" s="100" t="b">
        <f>_xlfn.XLOOKUP(A759,'Billing Details'!A:A,'Billing Details'!K:K,"Not Found")</f>
        <v>1</v>
      </c>
      <c r="W759" s="100" t="str">
        <f>_xlfn.XLOOKUP(A759,'Billing Details'!A:A,'Billing Details'!J:J,"Not Found")</f>
        <v>Blue Cross</v>
      </c>
      <c r="X759" s="100" t="b">
        <f>_xlfn.XLOOKUP(A759,'Patient Health Records'!A:A,'Patient Health Records'!P:P,"Not Found")</f>
        <v>1</v>
      </c>
      <c r="Y759" s="100" t="b" cm="1">
        <f t="array" ref="Y759">_xlfn.SWITCH(X759, "Yes", TRUE, "No", FALSE, X759)</f>
        <v>1</v>
      </c>
      <c r="Z759" s="100" t="b">
        <f>_xlfn.XLOOKUP(A759,'Patient Health Records'!A:A,'Patient Health Records'!T:T,"Not Found")</f>
        <v>1</v>
      </c>
      <c r="AA759" s="100" t="b" cm="1">
        <f t="array" ref="AA759">_xlfn.SWITCH(Z759, "Yes", TRUE, "No", FALSE, Z759)</f>
        <v>1</v>
      </c>
      <c r="AB759" s="100" t="b">
        <f>_xlfn.XLOOKUP(A759,'Patient Health Records'!A:A,'Patient Health Records'!K:K,"Not Found")</f>
        <v>1</v>
      </c>
      <c r="AC759" s="100" t="b" cm="1">
        <f t="array" ref="AC759">_xlfn.SWITCH(AB759, "Yes", TRUE, "No", FALSE, AB759)</f>
        <v>1</v>
      </c>
    </row>
    <row r="760" spans="1:29">
      <c r="A760" s="2" t="s">
        <v>1176</v>
      </c>
      <c r="B760" s="100" t="str">
        <f>_xlfn.XLOOKUP(A760,'Patient Demographics'!A760:A1759,'Patient Demographics'!H760:H1759,"Not Found")</f>
        <v>Middle-aged</v>
      </c>
      <c r="C760" s="100" t="str">
        <f>_xlfn.XLOOKUP(A760,'Patient Demographics'!A760:A1759,'Patient Demographics'!L760:L1759,"Not Found")</f>
        <v>North</v>
      </c>
      <c r="D760" s="100" t="str">
        <f>_xlfn.XLOOKUP(A760,'Patient Demographics'!A:A,'Patient Demographics'!J:J,"Not Found")</f>
        <v>Punjab</v>
      </c>
      <c r="E760" s="100">
        <f>_xlfn.XLOOKUP(A760,'Billing Details'!A760:A1759,'Billing Details'!E760:E1759,"Not Found")</f>
        <v>18000</v>
      </c>
      <c r="F760" s="100">
        <f>_xlfn.XLOOKUP(A760,'Billing Details'!A760:A1759,'Billing Details'!M760:M1759,"Not Found")</f>
        <v>0</v>
      </c>
      <c r="G760" s="100">
        <f>_xlfn.XLOOKUP(A760,'Patient Health Records'!A760:A1759,'Patient Health Records'!G760:G1759,"Not Found")</f>
        <v>77.8</v>
      </c>
      <c r="H760" s="17" t="str">
        <f>_xlfn.XLOOKUP(A760,'Patient Demographics'!A760:A1759,'Patient Demographics'!C760:C1759,"Not Found")</f>
        <v>Female</v>
      </c>
      <c r="I760" s="100" t="str">
        <f>_xlfn.XLOOKUP(A760,'Patient Health Records'!A760:A1759,'Patient Health Records'!B760:B1759,"Not Found")</f>
        <v>A+</v>
      </c>
      <c r="J760" s="100" t="b">
        <f>_xlfn.XLOOKUP(A760,'Patient Health Records'!A760:A1759,'Patient Health Records'!H760:H1759,"Not Found")</f>
        <v>0</v>
      </c>
      <c r="K760" s="100" t="b">
        <f>_xlfn.XLOOKUP(A760,'Patient Health Records'!A760:A1759,'Patient Health Records'!J760:J1759,"Not Found")</f>
        <v>1</v>
      </c>
      <c r="L760" s="100" t="b">
        <f>_xlfn.XLOOKUP(A760,'Billing Details'!A:A,'Billing Details'!K:K,"Not Found")</f>
        <v>0</v>
      </c>
      <c r="M760" s="100" t="str">
        <f>_xlfn.XLOOKUP(A760,'Patient Education'!A:A,'Patient Education'!B:B,"Not Found")</f>
        <v>Master's Degree</v>
      </c>
      <c r="N760" s="100" t="str">
        <f>_xlfn.XLOOKUP(A760,'Patient Education'!A:A,'Patient Education'!C:C,"None")</f>
        <v>Manager</v>
      </c>
      <c r="O760" s="100">
        <f>_xlfn.XLOOKUP(A760,'Patient Demographics'!A:A,'Patient Demographics'!I:I,"Not Found")</f>
        <v>3</v>
      </c>
      <c r="P760" s="100" t="str" cm="1">
        <f t="array" ref="P760">_xlfn.IFS(
 O760 &lt;= 2, "Very Low",
 O760 &lt;= 5, "Low",
 O760 &lt;= 10, "Lower-Middle",
 O760 &lt;= 25, "Middle",
 O760 &lt;= 50, "Upper-Middle",
 O760 &lt;= 100, "High",
 O760 &lt;= 200, "Very High",
 O760 &lt;= 400, "Ultra High"
)</f>
        <v>Low</v>
      </c>
      <c r="Q760" s="33">
        <f>_xlfn.XLOOKUP(A760,'Patient Health Records'!A:A,'Patient Health Records'!E:E,"Not Found")</f>
        <v>31.16487742348982</v>
      </c>
      <c r="R760" s="100" t="b">
        <f>_xlfn.XLOOKUP(A760,'Patient Health Records'!A760:A1759,'Patient Health Records'!T760:T1759,"Not Found")</f>
        <v>1</v>
      </c>
      <c r="S760" s="100" t="b" cm="1">
        <f t="array" ref="S760">_xlfn.SWITCH(R760, "Yes", TRUE, "No", FALSE, R760)</f>
        <v>1</v>
      </c>
      <c r="T760" s="100" t="str">
        <f>_xlfn.XLOOKUP(A760,'Patient Health Records'!A:A,'Patient Health Records'!V:V,"Not Found")</f>
        <v>Cancer</v>
      </c>
      <c r="U760" s="100" t="str">
        <f>_xlfn.XLOOKUP(A760,'Patient Health Records'!A:A,'Patient Health Records'!X:X,"Not Found")</f>
        <v>Ongoing Treatment</v>
      </c>
      <c r="V760" s="100" t="b">
        <f>_xlfn.XLOOKUP(A760,'Billing Details'!A:A,'Billing Details'!K:K,"Not Found")</f>
        <v>0</v>
      </c>
      <c r="W760" s="100">
        <f>_xlfn.XLOOKUP(A760,'Billing Details'!A:A,'Billing Details'!J:J,"Not Found")</f>
        <v>0</v>
      </c>
      <c r="X760" s="100" t="b">
        <f>_xlfn.XLOOKUP(A760,'Patient Health Records'!A:A,'Patient Health Records'!P:P,"Not Found")</f>
        <v>0</v>
      </c>
      <c r="Y760" s="100" t="b" cm="1">
        <f t="array" ref="Y760">_xlfn.SWITCH(X760, "Yes", TRUE, "No", FALSE, X760)</f>
        <v>0</v>
      </c>
      <c r="Z760" s="100" t="b">
        <f>_xlfn.XLOOKUP(A760,'Patient Health Records'!A:A,'Patient Health Records'!T:T,"Not Found")</f>
        <v>1</v>
      </c>
      <c r="AA760" s="100" t="b" cm="1">
        <f t="array" ref="AA760">_xlfn.SWITCH(Z760, "Yes", TRUE, "No", FALSE, Z760)</f>
        <v>1</v>
      </c>
      <c r="AB760" s="100" t="b">
        <f>_xlfn.XLOOKUP(A760,'Patient Health Records'!A:A,'Patient Health Records'!K:K,"Not Found")</f>
        <v>0</v>
      </c>
      <c r="AC760" s="100" t="b" cm="1">
        <f t="array" ref="AC760">_xlfn.SWITCH(AB760, "Yes", TRUE, "No", FALSE, AB760)</f>
        <v>0</v>
      </c>
    </row>
    <row r="761" spans="1:29">
      <c r="A761" s="2" t="s">
        <v>1177</v>
      </c>
      <c r="B761" s="100" t="str">
        <f>_xlfn.XLOOKUP(A761,'Patient Demographics'!A761:A1760,'Patient Demographics'!H761:H1760,"Not Found")</f>
        <v>Adult</v>
      </c>
      <c r="C761" s="100" t="str">
        <f>_xlfn.XLOOKUP(A761,'Patient Demographics'!A761:A1760,'Patient Demographics'!L761:L1760,"Not Found")</f>
        <v>South</v>
      </c>
      <c r="D761" s="100" t="str">
        <f>_xlfn.XLOOKUP(A761,'Patient Demographics'!A:A,'Patient Demographics'!J:J,"Not Found")</f>
        <v>Tamil Nadu</v>
      </c>
      <c r="E761" s="100">
        <f>_xlfn.XLOOKUP(A761,'Billing Details'!A761:A1760,'Billing Details'!E761:E1760,"Not Found")</f>
        <v>240000</v>
      </c>
      <c r="F761" s="100">
        <f>_xlfn.XLOOKUP(A761,'Billing Details'!A761:A1760,'Billing Details'!M761:M1760,"Not Found")</f>
        <v>167045.76000000001</v>
      </c>
      <c r="G761" s="100">
        <f>_xlfn.XLOOKUP(A761,'Patient Health Records'!A761:A1760,'Patient Health Records'!G761:G1760,"Not Found")</f>
        <v>105.8</v>
      </c>
      <c r="H761" s="17" t="str">
        <f>_xlfn.XLOOKUP(A761,'Patient Demographics'!A761:A1760,'Patient Demographics'!C761:C1760,"Not Found")</f>
        <v>Female</v>
      </c>
      <c r="I761" s="100" t="str">
        <f>_xlfn.XLOOKUP(A761,'Patient Health Records'!A761:A1760,'Patient Health Records'!B761:B1760,"Not Found")</f>
        <v>AB+</v>
      </c>
      <c r="J761" s="100" t="b">
        <f>_xlfn.XLOOKUP(A761,'Patient Health Records'!A761:A1760,'Patient Health Records'!H761:H1760,"Not Found")</f>
        <v>0</v>
      </c>
      <c r="K761" s="100" t="b">
        <f>_xlfn.XLOOKUP(A761,'Patient Health Records'!A761:A1760,'Patient Health Records'!J761:J1760,"Not Found")</f>
        <v>0</v>
      </c>
      <c r="L761" s="100" t="b">
        <f>_xlfn.XLOOKUP(A761,'Billing Details'!A:A,'Billing Details'!K:K,"Not Found")</f>
        <v>1</v>
      </c>
      <c r="M761" s="100" t="str">
        <f>_xlfn.XLOOKUP(A761,'Patient Education'!A:A,'Patient Education'!B:B,"Not Found")</f>
        <v>Master's Degree</v>
      </c>
      <c r="N761" s="100" t="str">
        <f>_xlfn.XLOOKUP(A761,'Patient Education'!A:A,'Patient Education'!C:C,"None")</f>
        <v>Senior Executive</v>
      </c>
      <c r="O761" s="100">
        <f>_xlfn.XLOOKUP(A761,'Patient Demographics'!A:A,'Patient Demographics'!I:I,"Not Found")</f>
        <v>2</v>
      </c>
      <c r="P761" s="100" t="str" cm="1">
        <f t="array" ref="P761">_xlfn.IFS(
 O761 &lt;= 2, "Very Low",
 O761 &lt;= 5, "Low",
 O761 &lt;= 10, "Lower-Middle",
 O761 &lt;= 25, "Middle",
 O761 &lt;= 50, "Upper-Middle",
 O761 &lt;= 100, "High",
 O761 &lt;= 200, "Very High",
 O761 &lt;= 400, "Ultra High"
)</f>
        <v>Very Low</v>
      </c>
      <c r="Q761" s="33">
        <f>_xlfn.XLOOKUP(A761,'Patient Health Records'!A:A,'Patient Health Records'!E:E,"Not Found")</f>
        <v>33.392248453478096</v>
      </c>
      <c r="R761" s="100" t="b">
        <f>_xlfn.XLOOKUP(A761,'Patient Health Records'!A761:A1760,'Patient Health Records'!T761:T1760,"Not Found")</f>
        <v>1</v>
      </c>
      <c r="S761" s="100" t="b" cm="1">
        <f t="array" ref="S761">_xlfn.SWITCH(R761, "Yes", TRUE, "No", FALSE, R761)</f>
        <v>1</v>
      </c>
      <c r="T761" s="100" t="str">
        <f>_xlfn.XLOOKUP(A761,'Patient Health Records'!A:A,'Patient Health Records'!V:V,"Not Found")</f>
        <v>Heart Attack</v>
      </c>
      <c r="U761" s="100" t="str">
        <f>_xlfn.XLOOKUP(A761,'Patient Health Records'!A:A,'Patient Health Records'!X:X,"Not Found")</f>
        <v>Recovered</v>
      </c>
      <c r="V761" s="100" t="b">
        <f>_xlfn.XLOOKUP(A761,'Billing Details'!A:A,'Billing Details'!K:K,"Not Found")</f>
        <v>1</v>
      </c>
      <c r="W761" s="100" t="str">
        <f>_xlfn.XLOOKUP(A761,'Billing Details'!A:A,'Billing Details'!J:J,"Not Found")</f>
        <v>Cigna</v>
      </c>
      <c r="X761" s="100" t="b">
        <f>_xlfn.XLOOKUP(A761,'Patient Health Records'!A:A,'Patient Health Records'!P:P,"Not Found")</f>
        <v>1</v>
      </c>
      <c r="Y761" s="100" t="b" cm="1">
        <f t="array" ref="Y761">_xlfn.SWITCH(X761, "Yes", TRUE, "No", FALSE, X761)</f>
        <v>1</v>
      </c>
      <c r="Z761" s="100" t="b">
        <f>_xlfn.XLOOKUP(A761,'Patient Health Records'!A:A,'Patient Health Records'!T:T,"Not Found")</f>
        <v>1</v>
      </c>
      <c r="AA761" s="100" t="b" cm="1">
        <f t="array" ref="AA761">_xlfn.SWITCH(Z761, "Yes", TRUE, "No", FALSE, Z761)</f>
        <v>1</v>
      </c>
      <c r="AB761" s="100" t="b">
        <f>_xlfn.XLOOKUP(A761,'Patient Health Records'!A:A,'Patient Health Records'!K:K,"Not Found")</f>
        <v>0</v>
      </c>
      <c r="AC761" s="100" t="b" cm="1">
        <f t="array" ref="AC761">_xlfn.SWITCH(AB761, "Yes", TRUE, "No", FALSE, AB761)</f>
        <v>0</v>
      </c>
    </row>
    <row r="762" spans="1:29">
      <c r="A762" s="2" t="s">
        <v>1179</v>
      </c>
      <c r="B762" s="100" t="str">
        <f>_xlfn.XLOOKUP(A762,'Patient Demographics'!A762:A1761,'Patient Demographics'!H762:H1761,"Not Found")</f>
        <v>Middle-aged</v>
      </c>
      <c r="C762" s="100" t="str">
        <f>_xlfn.XLOOKUP(A762,'Patient Demographics'!A762:A1761,'Patient Demographics'!L762:L1761,"Not Found")</f>
        <v>East</v>
      </c>
      <c r="D762" s="100" t="str">
        <f>_xlfn.XLOOKUP(A762,'Patient Demographics'!A:A,'Patient Demographics'!J:J,"Not Found")</f>
        <v>West Bengal</v>
      </c>
      <c r="E762" s="100">
        <f>_xlfn.XLOOKUP(A762,'Billing Details'!A762:A1761,'Billing Details'!E762:E1761,"Not Found")</f>
        <v>72000</v>
      </c>
      <c r="F762" s="100">
        <f>_xlfn.XLOOKUP(A762,'Billing Details'!A762:A1761,'Billing Details'!M762:M1761,"Not Found")</f>
        <v>54255.64</v>
      </c>
      <c r="G762" s="100">
        <f>_xlfn.XLOOKUP(A762,'Patient Health Records'!A762:A1761,'Patient Health Records'!G762:G1761,"Not Found")</f>
        <v>68.7</v>
      </c>
      <c r="H762" s="17" t="str">
        <f>_xlfn.XLOOKUP(A762,'Patient Demographics'!A762:A1761,'Patient Demographics'!C762:C1761,"Not Found")</f>
        <v>Female</v>
      </c>
      <c r="I762" s="100" t="str">
        <f>_xlfn.XLOOKUP(A762,'Patient Health Records'!A762:A1761,'Patient Health Records'!B762:B1761,"Not Found")</f>
        <v>O-</v>
      </c>
      <c r="J762" s="100" t="b">
        <f>_xlfn.XLOOKUP(A762,'Patient Health Records'!A762:A1761,'Patient Health Records'!H762:H1761,"Not Found")</f>
        <v>0</v>
      </c>
      <c r="K762" s="100" t="b">
        <f>_xlfn.XLOOKUP(A762,'Patient Health Records'!A762:A1761,'Patient Health Records'!J762:J1761,"Not Found")</f>
        <v>0</v>
      </c>
      <c r="L762" s="100" t="b">
        <f>_xlfn.XLOOKUP(A762,'Billing Details'!A:A,'Billing Details'!K:K,"Not Found")</f>
        <v>1</v>
      </c>
      <c r="M762" s="100" t="str">
        <f>_xlfn.XLOOKUP(A762,'Patient Education'!A:A,'Patient Education'!B:B,"Not Found")</f>
        <v>Bachelor's Degree</v>
      </c>
      <c r="N762" s="100" t="str">
        <f>_xlfn.XLOOKUP(A762,'Patient Education'!A:A,'Patient Education'!C:C,"None")</f>
        <v>Teacher</v>
      </c>
      <c r="O762" s="100">
        <f>_xlfn.XLOOKUP(A762,'Patient Demographics'!A:A,'Patient Demographics'!I:I,"Not Found")</f>
        <v>5</v>
      </c>
      <c r="P762" s="100" t="str" cm="1">
        <f t="array" ref="P762">_xlfn.IFS(
 O762 &lt;= 2, "Very Low",
 O762 &lt;= 5, "Low",
 O762 &lt;= 10, "Lower-Middle",
 O762 &lt;= 25, "Middle",
 O762 &lt;= 50, "Upper-Middle",
 O762 &lt;= 100, "High",
 O762 &lt;= 200, "Very High",
 O762 &lt;= 400, "Ultra High"
)</f>
        <v>Low</v>
      </c>
      <c r="Q762" s="33">
        <f>_xlfn.XLOOKUP(A762,'Patient Health Records'!A:A,'Patient Health Records'!E:E,"Not Found")</f>
        <v>26.177411979881111</v>
      </c>
      <c r="R762" s="100" t="b">
        <f>_xlfn.XLOOKUP(A762,'Patient Health Records'!A762:A1761,'Patient Health Records'!T762:T1761,"Not Found")</f>
        <v>0</v>
      </c>
      <c r="S762" s="100" t="b" cm="1">
        <f t="array" ref="S762">_xlfn.SWITCH(R762, "Yes", TRUE, "No", FALSE, R762)</f>
        <v>0</v>
      </c>
      <c r="T762" s="100" t="str">
        <f>_xlfn.XLOOKUP(A762,'Patient Health Records'!A:A,'Patient Health Records'!V:V,"Not Found")</f>
        <v>Fractured Leg</v>
      </c>
      <c r="U762" s="100" t="str">
        <f>_xlfn.XLOOKUP(A762,'Patient Health Records'!A:A,'Patient Health Records'!X:X,"Not Found")</f>
        <v>Ongoing Treatment</v>
      </c>
      <c r="V762" s="100" t="b">
        <f>_xlfn.XLOOKUP(A762,'Billing Details'!A:A,'Billing Details'!K:K,"Not Found")</f>
        <v>1</v>
      </c>
      <c r="W762" s="100" t="str">
        <f>_xlfn.XLOOKUP(A762,'Billing Details'!A:A,'Billing Details'!J:J,"Not Found")</f>
        <v>UnitedHealthcare</v>
      </c>
      <c r="X762" s="100" t="b">
        <f>_xlfn.XLOOKUP(A762,'Patient Health Records'!A:A,'Patient Health Records'!P:P,"Not Found")</f>
        <v>0</v>
      </c>
      <c r="Y762" s="100" t="b" cm="1">
        <f t="array" ref="Y762">_xlfn.SWITCH(X762, "Yes", TRUE, "No", FALSE, X762)</f>
        <v>0</v>
      </c>
      <c r="Z762" s="100" t="b">
        <f>_xlfn.XLOOKUP(A762,'Patient Health Records'!A:A,'Patient Health Records'!T:T,"Not Found")</f>
        <v>0</v>
      </c>
      <c r="AA762" s="100" t="b" cm="1">
        <f t="array" ref="AA762">_xlfn.SWITCH(Z762, "Yes", TRUE, "No", FALSE, Z762)</f>
        <v>0</v>
      </c>
      <c r="AB762" s="100" t="b">
        <f>_xlfn.XLOOKUP(A762,'Patient Health Records'!A:A,'Patient Health Records'!K:K,"Not Found")</f>
        <v>0</v>
      </c>
      <c r="AC762" s="100" t="b" cm="1">
        <f t="array" ref="AC762">_xlfn.SWITCH(AB762, "Yes", TRUE, "No", FALSE, AB762)</f>
        <v>0</v>
      </c>
    </row>
    <row r="763" spans="1:29">
      <c r="A763" s="2" t="s">
        <v>1180</v>
      </c>
      <c r="B763" s="100" t="str">
        <f>_xlfn.XLOOKUP(A763,'Patient Demographics'!A763:A1762,'Patient Demographics'!H763:H1762,"Not Found")</f>
        <v>Senior</v>
      </c>
      <c r="C763" s="100" t="str">
        <f>_xlfn.XLOOKUP(A763,'Patient Demographics'!A763:A1762,'Patient Demographics'!L763:L1762,"Not Found")</f>
        <v>West</v>
      </c>
      <c r="D763" s="100" t="str">
        <f>_xlfn.XLOOKUP(A763,'Patient Demographics'!A:A,'Patient Demographics'!J:J,"Not Found")</f>
        <v>Gujarat</v>
      </c>
      <c r="E763" s="100">
        <f>_xlfn.XLOOKUP(A763,'Billing Details'!A763:A1762,'Billing Details'!E763:E1762,"Not Found")</f>
        <v>32000</v>
      </c>
      <c r="F763" s="100">
        <f>_xlfn.XLOOKUP(A763,'Billing Details'!A763:A1762,'Billing Details'!M763:M1762,"Not Found")</f>
        <v>28784.2</v>
      </c>
      <c r="G763" s="100">
        <f>_xlfn.XLOOKUP(A763,'Patient Health Records'!A763:A1762,'Patient Health Records'!G763:G1762,"Not Found")</f>
        <v>47</v>
      </c>
      <c r="H763" s="17" t="str">
        <f>_xlfn.XLOOKUP(A763,'Patient Demographics'!A763:A1762,'Patient Demographics'!C763:C1762,"Not Found")</f>
        <v>Male</v>
      </c>
      <c r="I763" s="100" t="str">
        <f>_xlfn.XLOOKUP(A763,'Patient Health Records'!A763:A1762,'Patient Health Records'!B763:B1762,"Not Found")</f>
        <v>AB-</v>
      </c>
      <c r="J763" s="100" t="b">
        <f>_xlfn.XLOOKUP(A763,'Patient Health Records'!A763:A1762,'Patient Health Records'!H763:H1762,"Not Found")</f>
        <v>0</v>
      </c>
      <c r="K763" s="100" t="b">
        <f>_xlfn.XLOOKUP(A763,'Patient Health Records'!A763:A1762,'Patient Health Records'!J763:J1762,"Not Found")</f>
        <v>0</v>
      </c>
      <c r="L763" s="100" t="b">
        <f>_xlfn.XLOOKUP(A763,'Billing Details'!A:A,'Billing Details'!K:K,"Not Found")</f>
        <v>1</v>
      </c>
      <c r="M763" s="100" t="str">
        <f>_xlfn.XLOOKUP(A763,'Patient Education'!A:A,'Patient Education'!B:B,"Not Found")</f>
        <v>PhD</v>
      </c>
      <c r="N763" s="100" t="str">
        <f>_xlfn.XLOOKUP(A763,'Patient Education'!A:A,'Patient Education'!C:C,"None")</f>
        <v>CEO</v>
      </c>
      <c r="O763" s="100">
        <f>_xlfn.XLOOKUP(A763,'Patient Demographics'!A:A,'Patient Demographics'!I:I,"Not Found")</f>
        <v>7</v>
      </c>
      <c r="P763" s="100" t="str" cm="1">
        <f t="array" ref="P763">_xlfn.IFS(
 O763 &lt;= 2, "Very Low",
 O763 &lt;= 5, "Low",
 O763 &lt;= 10, "Lower-Middle",
 O763 &lt;= 25, "Middle",
 O763 &lt;= 50, "Upper-Middle",
 O763 &lt;= 100, "High",
 O763 &lt;= 200, "Very High",
 O763 &lt;= 400, "Ultra High"
)</f>
        <v>Lower-Middle</v>
      </c>
      <c r="Q763" s="33">
        <f>_xlfn.XLOOKUP(A763,'Patient Health Records'!A:A,'Patient Health Records'!E:E,"Not Found")</f>
        <v>20.077747874749029</v>
      </c>
      <c r="R763" s="100" t="b">
        <f>_xlfn.XLOOKUP(A763,'Patient Health Records'!A763:A1762,'Patient Health Records'!T763:T1762,"Not Found")</f>
        <v>0</v>
      </c>
      <c r="S763" s="100" t="b" cm="1">
        <f t="array" ref="S763">_xlfn.SWITCH(R763, "Yes", TRUE, "No", FALSE, R763)</f>
        <v>0</v>
      </c>
      <c r="T763" s="100" t="str">
        <f>_xlfn.XLOOKUP(A763,'Patient Health Records'!A:A,'Patient Health Records'!V:V,"Not Found")</f>
        <v>Stroke</v>
      </c>
      <c r="U763" s="100" t="str">
        <f>_xlfn.XLOOKUP(A763,'Patient Health Records'!A:A,'Patient Health Records'!X:X,"Not Found")</f>
        <v>Recovered</v>
      </c>
      <c r="V763" s="100" t="b">
        <f>_xlfn.XLOOKUP(A763,'Billing Details'!A:A,'Billing Details'!K:K,"Not Found")</f>
        <v>1</v>
      </c>
      <c r="W763" s="100" t="str">
        <f>_xlfn.XLOOKUP(A763,'Billing Details'!A:A,'Billing Details'!J:J,"Not Found")</f>
        <v>UnitedHealthcare</v>
      </c>
      <c r="X763" s="100" t="b">
        <f>_xlfn.XLOOKUP(A763,'Patient Health Records'!A:A,'Patient Health Records'!P:P,"Not Found")</f>
        <v>0</v>
      </c>
      <c r="Y763" s="100" t="b" cm="1">
        <f t="array" ref="Y763">_xlfn.SWITCH(X763, "Yes", TRUE, "No", FALSE, X763)</f>
        <v>0</v>
      </c>
      <c r="Z763" s="100" t="b">
        <f>_xlfn.XLOOKUP(A763,'Patient Health Records'!A:A,'Patient Health Records'!T:T,"Not Found")</f>
        <v>0</v>
      </c>
      <c r="AA763" s="100" t="b" cm="1">
        <f t="array" ref="AA763">_xlfn.SWITCH(Z763, "Yes", TRUE, "No", FALSE, Z763)</f>
        <v>0</v>
      </c>
      <c r="AB763" s="100" t="b">
        <f>_xlfn.XLOOKUP(A763,'Patient Health Records'!A:A,'Patient Health Records'!K:K,"Not Found")</f>
        <v>0</v>
      </c>
      <c r="AC763" s="100" t="b" cm="1">
        <f t="array" ref="AC763">_xlfn.SWITCH(AB763, "Yes", TRUE, "No", FALSE, AB763)</f>
        <v>0</v>
      </c>
    </row>
    <row r="764" spans="1:29">
      <c r="A764" s="2" t="s">
        <v>1181</v>
      </c>
      <c r="B764" s="100" t="str">
        <f>_xlfn.XLOOKUP(A764,'Patient Demographics'!A764:A1763,'Patient Demographics'!H764:H1763,"Not Found")</f>
        <v>Senior</v>
      </c>
      <c r="C764" s="100" t="str">
        <f>_xlfn.XLOOKUP(A764,'Patient Demographics'!A764:A1763,'Patient Demographics'!L764:L1763,"Not Found")</f>
        <v>West</v>
      </c>
      <c r="D764" s="100" t="str">
        <f>_xlfn.XLOOKUP(A764,'Patient Demographics'!A:A,'Patient Demographics'!J:J,"Not Found")</f>
        <v>Maharashtra</v>
      </c>
      <c r="E764" s="100">
        <f>_xlfn.XLOOKUP(A764,'Billing Details'!A764:A1763,'Billing Details'!E764:E1763,"Not Found")</f>
        <v>12000</v>
      </c>
      <c r="F764" s="100">
        <f>_xlfn.XLOOKUP(A764,'Billing Details'!A764:A1763,'Billing Details'!M764:M1763,"Not Found")</f>
        <v>9897.48</v>
      </c>
      <c r="G764" s="100">
        <f>_xlfn.XLOOKUP(A764,'Patient Health Records'!A764:A1763,'Patient Health Records'!G764:G1763,"Not Found")</f>
        <v>56</v>
      </c>
      <c r="H764" s="17" t="str">
        <f>_xlfn.XLOOKUP(A764,'Patient Demographics'!A764:A1763,'Patient Demographics'!C764:C1763,"Not Found")</f>
        <v>Male</v>
      </c>
      <c r="I764" s="100" t="str">
        <f>_xlfn.XLOOKUP(A764,'Patient Health Records'!A764:A1763,'Patient Health Records'!B764:B1763,"Not Found")</f>
        <v>AB+</v>
      </c>
      <c r="J764" s="100" t="b">
        <f>_xlfn.XLOOKUP(A764,'Patient Health Records'!A764:A1763,'Patient Health Records'!H764:H1763,"Not Found")</f>
        <v>0</v>
      </c>
      <c r="K764" s="100" t="b">
        <f>_xlfn.XLOOKUP(A764,'Patient Health Records'!A764:A1763,'Patient Health Records'!J764:J1763,"Not Found")</f>
        <v>0</v>
      </c>
      <c r="L764" s="100" t="b">
        <f>_xlfn.XLOOKUP(A764,'Billing Details'!A:A,'Billing Details'!K:K,"Not Found")</f>
        <v>1</v>
      </c>
      <c r="M764" s="100" t="str">
        <f>_xlfn.XLOOKUP(A764,'Patient Education'!A:A,'Patient Education'!B:B,"Not Found")</f>
        <v>Master's Degree</v>
      </c>
      <c r="N764" s="100" t="str">
        <f>_xlfn.XLOOKUP(A764,'Patient Education'!A:A,'Patient Education'!C:C,"None")</f>
        <v>Doctor</v>
      </c>
      <c r="O764" s="100">
        <f>_xlfn.XLOOKUP(A764,'Patient Demographics'!A:A,'Patient Demographics'!I:I,"Not Found")</f>
        <v>30</v>
      </c>
      <c r="P764" s="100" t="str" cm="1">
        <f t="array" ref="P764">_xlfn.IFS(
 O764 &lt;= 2, "Very Low",
 O764 &lt;= 5, "Low",
 O764 &lt;= 10, "Lower-Middle",
 O764 &lt;= 25, "Middle",
 O764 &lt;= 50, "Upper-Middle",
 O764 &lt;= 100, "High",
 O764 &lt;= 200, "Very High",
 O764 &lt;= 400, "Ultra High"
)</f>
        <v>Upper-Middle</v>
      </c>
      <c r="Q764" s="33">
        <f>_xlfn.XLOOKUP(A764,'Patient Health Records'!A:A,'Patient Health Records'!E:E,"Not Found")</f>
        <v>23.92242299970097</v>
      </c>
      <c r="R764" s="100" t="b">
        <f>_xlfn.XLOOKUP(A764,'Patient Health Records'!A764:A1763,'Patient Health Records'!T764:T1763,"Not Found")</f>
        <v>0</v>
      </c>
      <c r="S764" s="100" t="b" cm="1">
        <f t="array" ref="S764">_xlfn.SWITCH(R764, "Yes", TRUE, "No", FALSE, R764)</f>
        <v>0</v>
      </c>
      <c r="T764" s="100" t="str">
        <f>_xlfn.XLOOKUP(A764,'Patient Health Records'!A:A,'Patient Health Records'!V:V,"Not Found")</f>
        <v>Cancer</v>
      </c>
      <c r="U764" s="100" t="str">
        <f>_xlfn.XLOOKUP(A764,'Patient Health Records'!A:A,'Patient Health Records'!X:X,"Not Found")</f>
        <v>Critical</v>
      </c>
      <c r="V764" s="100" t="b">
        <f>_xlfn.XLOOKUP(A764,'Billing Details'!A:A,'Billing Details'!K:K,"Not Found")</f>
        <v>1</v>
      </c>
      <c r="W764" s="100" t="str">
        <f>_xlfn.XLOOKUP(A764,'Billing Details'!A:A,'Billing Details'!J:J,"Not Found")</f>
        <v>UnitedHealthcare</v>
      </c>
      <c r="X764" s="100" t="b">
        <f>_xlfn.XLOOKUP(A764,'Patient Health Records'!A:A,'Patient Health Records'!P:P,"Not Found")</f>
        <v>0</v>
      </c>
      <c r="Y764" s="100" t="b" cm="1">
        <f t="array" ref="Y764">_xlfn.SWITCH(X764, "Yes", TRUE, "No", FALSE, X764)</f>
        <v>0</v>
      </c>
      <c r="Z764" s="100" t="b">
        <f>_xlfn.XLOOKUP(A764,'Patient Health Records'!A:A,'Patient Health Records'!T:T,"Not Found")</f>
        <v>0</v>
      </c>
      <c r="AA764" s="100" t="b" cm="1">
        <f t="array" ref="AA764">_xlfn.SWITCH(Z764, "Yes", TRUE, "No", FALSE, Z764)</f>
        <v>0</v>
      </c>
      <c r="AB764" s="100" t="b">
        <f>_xlfn.XLOOKUP(A764,'Patient Health Records'!A:A,'Patient Health Records'!K:K,"Not Found")</f>
        <v>0</v>
      </c>
      <c r="AC764" s="100" t="b" cm="1">
        <f t="array" ref="AC764">_xlfn.SWITCH(AB764, "Yes", TRUE, "No", FALSE, AB764)</f>
        <v>0</v>
      </c>
    </row>
    <row r="765" spans="1:29">
      <c r="A765" s="2" t="s">
        <v>1182</v>
      </c>
      <c r="B765" s="100" t="str">
        <f>_xlfn.XLOOKUP(A765,'Patient Demographics'!A765:A1764,'Patient Demographics'!H765:H1764,"Not Found")</f>
        <v>Middle-aged</v>
      </c>
      <c r="C765" s="100" t="str">
        <f>_xlfn.XLOOKUP(A765,'Patient Demographics'!A765:A1764,'Patient Demographics'!L765:L1764,"Not Found")</f>
        <v>West</v>
      </c>
      <c r="D765" s="100" t="str">
        <f>_xlfn.XLOOKUP(A765,'Patient Demographics'!A:A,'Patient Demographics'!J:J,"Not Found")</f>
        <v>Gujarat</v>
      </c>
      <c r="E765" s="100">
        <f>_xlfn.XLOOKUP(A765,'Billing Details'!A765:A1764,'Billing Details'!E765:E1764,"Not Found")</f>
        <v>240000</v>
      </c>
      <c r="F765" s="100">
        <f>_xlfn.XLOOKUP(A765,'Billing Details'!A765:A1764,'Billing Details'!M765:M1764,"Not Found")</f>
        <v>180338.76</v>
      </c>
      <c r="G765" s="100">
        <f>_xlfn.XLOOKUP(A765,'Patient Health Records'!A765:A1764,'Patient Health Records'!G765:G1764,"Not Found")</f>
        <v>92.3</v>
      </c>
      <c r="H765" s="17" t="str">
        <f>_xlfn.XLOOKUP(A765,'Patient Demographics'!A765:A1764,'Patient Demographics'!C765:C1764,"Not Found")</f>
        <v>Female</v>
      </c>
      <c r="I765" s="100" t="str">
        <f>_xlfn.XLOOKUP(A765,'Patient Health Records'!A765:A1764,'Patient Health Records'!B765:B1764,"Not Found")</f>
        <v>AB+</v>
      </c>
      <c r="J765" s="100" t="b">
        <f>_xlfn.XLOOKUP(A765,'Patient Health Records'!A765:A1764,'Patient Health Records'!H765:H1764,"Not Found")</f>
        <v>0</v>
      </c>
      <c r="K765" s="100" t="b">
        <f>_xlfn.XLOOKUP(A765,'Patient Health Records'!A765:A1764,'Patient Health Records'!J765:J1764,"Not Found")</f>
        <v>1</v>
      </c>
      <c r="L765" s="100" t="b">
        <f>_xlfn.XLOOKUP(A765,'Billing Details'!A:A,'Billing Details'!K:K,"Not Found")</f>
        <v>1</v>
      </c>
      <c r="M765" s="100" t="str">
        <f>_xlfn.XLOOKUP(A765,'Patient Education'!A:A,'Patient Education'!B:B,"Not Found")</f>
        <v>Bachelor's Degree</v>
      </c>
      <c r="N765" s="100" t="str">
        <f>_xlfn.XLOOKUP(A765,'Patient Education'!A:A,'Patient Education'!C:C,"None")</f>
        <v>Teacher</v>
      </c>
      <c r="O765" s="100">
        <f>_xlfn.XLOOKUP(A765,'Patient Demographics'!A:A,'Patient Demographics'!I:I,"Not Found")</f>
        <v>7</v>
      </c>
      <c r="P765" s="100" t="str" cm="1">
        <f t="array" ref="P765">_xlfn.IFS(
 O765 &lt;= 2, "Very Low",
 O765 &lt;= 5, "Low",
 O765 &lt;= 10, "Lower-Middle",
 O765 &lt;= 25, "Middle",
 O765 &lt;= 50, "Upper-Middle",
 O765 &lt;= 100, "High",
 O765 &lt;= 200, "Very High",
 O765 &lt;= 400, "Ultra High"
)</f>
        <v>Lower-Middle</v>
      </c>
      <c r="Q765" s="33">
        <f>_xlfn.XLOOKUP(A765,'Patient Health Records'!A:A,'Patient Health Records'!E:E,"Not Found")</f>
        <v>30.138775510204081</v>
      </c>
      <c r="R765" s="100" t="b">
        <f>_xlfn.XLOOKUP(A765,'Patient Health Records'!A765:A1764,'Patient Health Records'!T765:T1764,"Not Found")</f>
        <v>1</v>
      </c>
      <c r="S765" s="100" t="b" cm="1">
        <f t="array" ref="S765">_xlfn.SWITCH(R765, "Yes", TRUE, "No", FALSE, R765)</f>
        <v>1</v>
      </c>
      <c r="T765" s="100" t="str">
        <f>_xlfn.XLOOKUP(A765,'Patient Health Records'!A:A,'Patient Health Records'!V:V,"Not Found")</f>
        <v>Cancer</v>
      </c>
      <c r="U765" s="100" t="str">
        <f>_xlfn.XLOOKUP(A765,'Patient Health Records'!A:A,'Patient Health Records'!X:X,"Not Found")</f>
        <v>Recovered</v>
      </c>
      <c r="V765" s="100" t="b">
        <f>_xlfn.XLOOKUP(A765,'Billing Details'!A:A,'Billing Details'!K:K,"Not Found")</f>
        <v>1</v>
      </c>
      <c r="W765" s="100" t="str">
        <f>_xlfn.XLOOKUP(A765,'Billing Details'!A:A,'Billing Details'!J:J,"Not Found")</f>
        <v>Aetna</v>
      </c>
      <c r="X765" s="100" t="b">
        <f>_xlfn.XLOOKUP(A765,'Patient Health Records'!A:A,'Patient Health Records'!P:P,"Not Found")</f>
        <v>1</v>
      </c>
      <c r="Y765" s="100" t="b" cm="1">
        <f t="array" ref="Y765">_xlfn.SWITCH(X765, "Yes", TRUE, "No", FALSE, X765)</f>
        <v>1</v>
      </c>
      <c r="Z765" s="100" t="b">
        <f>_xlfn.XLOOKUP(A765,'Patient Health Records'!A:A,'Patient Health Records'!T:T,"Not Found")</f>
        <v>1</v>
      </c>
      <c r="AA765" s="100" t="b" cm="1">
        <f t="array" ref="AA765">_xlfn.SWITCH(Z765, "Yes", TRUE, "No", FALSE, Z765)</f>
        <v>1</v>
      </c>
      <c r="AB765" s="100" t="b">
        <f>_xlfn.XLOOKUP(A765,'Patient Health Records'!A:A,'Patient Health Records'!K:K,"Not Found")</f>
        <v>1</v>
      </c>
      <c r="AC765" s="100" t="b" cm="1">
        <f t="array" ref="AC765">_xlfn.SWITCH(AB765, "Yes", TRUE, "No", FALSE, AB765)</f>
        <v>1</v>
      </c>
    </row>
    <row r="766" spans="1:29">
      <c r="A766" s="2" t="s">
        <v>1183</v>
      </c>
      <c r="B766" s="100" t="str">
        <f>_xlfn.XLOOKUP(A766,'Patient Demographics'!A766:A1765,'Patient Demographics'!H766:H1765,"Not Found")</f>
        <v>Adult</v>
      </c>
      <c r="C766" s="100" t="str">
        <f>_xlfn.XLOOKUP(A766,'Patient Demographics'!A766:A1765,'Patient Demographics'!L766:L1765,"Not Found")</f>
        <v>South</v>
      </c>
      <c r="D766" s="100" t="str">
        <f>_xlfn.XLOOKUP(A766,'Patient Demographics'!A:A,'Patient Demographics'!J:J,"Not Found")</f>
        <v>Tamil Nadu</v>
      </c>
      <c r="E766" s="100">
        <f>_xlfn.XLOOKUP(A766,'Billing Details'!A766:A1765,'Billing Details'!E766:E1765,"Not Found")</f>
        <v>200000</v>
      </c>
      <c r="F766" s="100">
        <f>_xlfn.XLOOKUP(A766,'Billing Details'!A766:A1765,'Billing Details'!M766:M1765,"Not Found")</f>
        <v>0</v>
      </c>
      <c r="G766" s="100">
        <f>_xlfn.XLOOKUP(A766,'Patient Health Records'!A766:A1765,'Patient Health Records'!G766:G1765,"Not Found")</f>
        <v>74.7</v>
      </c>
      <c r="H766" s="17" t="str">
        <f>_xlfn.XLOOKUP(A766,'Patient Demographics'!A766:A1765,'Patient Demographics'!C766:C1765,"Not Found")</f>
        <v>Female</v>
      </c>
      <c r="I766" s="100" t="str">
        <f>_xlfn.XLOOKUP(A766,'Patient Health Records'!A766:A1765,'Patient Health Records'!B766:B1765,"Not Found")</f>
        <v>AB+</v>
      </c>
      <c r="J766" s="100" t="b">
        <f>_xlfn.XLOOKUP(A766,'Patient Health Records'!A766:A1765,'Patient Health Records'!H766:H1765,"Not Found")</f>
        <v>0</v>
      </c>
      <c r="K766" s="100" t="b">
        <f>_xlfn.XLOOKUP(A766,'Patient Health Records'!A766:A1765,'Patient Health Records'!J766:J1765,"Not Found")</f>
        <v>1</v>
      </c>
      <c r="L766" s="100" t="b">
        <f>_xlfn.XLOOKUP(A766,'Billing Details'!A:A,'Billing Details'!K:K,"Not Found")</f>
        <v>0</v>
      </c>
      <c r="M766" s="100" t="str">
        <f>_xlfn.XLOOKUP(A766,'Patient Education'!A:A,'Patient Education'!B:B,"Not Found")</f>
        <v>Master's Degree</v>
      </c>
      <c r="N766" s="100" t="str">
        <f>_xlfn.XLOOKUP(A766,'Patient Education'!A:A,'Patient Education'!C:C,"None")</f>
        <v>Senior Executive</v>
      </c>
      <c r="O766" s="100">
        <f>_xlfn.XLOOKUP(A766,'Patient Demographics'!A:A,'Patient Demographics'!I:I,"Not Found")</f>
        <v>3</v>
      </c>
      <c r="P766" s="100" t="str" cm="1">
        <f t="array" ref="P766">_xlfn.IFS(
 O766 &lt;= 2, "Very Low",
 O766 &lt;= 5, "Low",
 O766 &lt;= 10, "Lower-Middle",
 O766 &lt;= 25, "Middle",
 O766 &lt;= 50, "Upper-Middle",
 O766 &lt;= 100, "High",
 O766 &lt;= 200, "Very High",
 O766 &lt;= 400, "Ultra High"
)</f>
        <v>Low</v>
      </c>
      <c r="Q766" s="33">
        <f>_xlfn.XLOOKUP(A766,'Patient Health Records'!A:A,'Patient Health Records'!E:E,"Not Found")</f>
        <v>23.313879092412847</v>
      </c>
      <c r="R766" s="100" t="b">
        <f>_xlfn.XLOOKUP(A766,'Patient Health Records'!A766:A1765,'Patient Health Records'!T766:T1765,"Not Found")</f>
        <v>0</v>
      </c>
      <c r="S766" s="100" t="b" cm="1">
        <f t="array" ref="S766">_xlfn.SWITCH(R766, "Yes", TRUE, "No", FALSE, R766)</f>
        <v>0</v>
      </c>
      <c r="T766" s="100" t="str">
        <f>_xlfn.XLOOKUP(A766,'Patient Health Records'!A:A,'Patient Health Records'!V:V,"Not Found")</f>
        <v>Stroke</v>
      </c>
      <c r="U766" s="100" t="str">
        <f>_xlfn.XLOOKUP(A766,'Patient Health Records'!A:A,'Patient Health Records'!X:X,"Not Found")</f>
        <v>Ongoing Treatment</v>
      </c>
      <c r="V766" s="100" t="b">
        <f>_xlfn.XLOOKUP(A766,'Billing Details'!A:A,'Billing Details'!K:K,"Not Found")</f>
        <v>0</v>
      </c>
      <c r="W766" s="100">
        <f>_xlfn.XLOOKUP(A766,'Billing Details'!A:A,'Billing Details'!J:J,"Not Found")</f>
        <v>0</v>
      </c>
      <c r="X766" s="100" t="b">
        <f>_xlfn.XLOOKUP(A766,'Patient Health Records'!A:A,'Patient Health Records'!P:P,"Not Found")</f>
        <v>0</v>
      </c>
      <c r="Y766" s="100" t="b" cm="1">
        <f t="array" ref="Y766">_xlfn.SWITCH(X766, "Yes", TRUE, "No", FALSE, X766)</f>
        <v>0</v>
      </c>
      <c r="Z766" s="100" t="b">
        <f>_xlfn.XLOOKUP(A766,'Patient Health Records'!A:A,'Patient Health Records'!T:T,"Not Found")</f>
        <v>0</v>
      </c>
      <c r="AA766" s="100" t="b" cm="1">
        <f t="array" ref="AA766">_xlfn.SWITCH(Z766, "Yes", TRUE, "No", FALSE, Z766)</f>
        <v>0</v>
      </c>
      <c r="AB766" s="100" t="b">
        <f>_xlfn.XLOOKUP(A766,'Patient Health Records'!A:A,'Patient Health Records'!K:K,"Not Found")</f>
        <v>0</v>
      </c>
      <c r="AC766" s="100" t="b" cm="1">
        <f t="array" ref="AC766">_xlfn.SWITCH(AB766, "Yes", TRUE, "No", FALSE, AB766)</f>
        <v>0</v>
      </c>
    </row>
    <row r="767" spans="1:29">
      <c r="A767" s="2" t="s">
        <v>1184</v>
      </c>
      <c r="B767" s="100" t="str">
        <f>_xlfn.XLOOKUP(A767,'Patient Demographics'!A767:A1766,'Patient Demographics'!H767:H1766,"Not Found")</f>
        <v>Middle-aged</v>
      </c>
      <c r="C767" s="100" t="str">
        <f>_xlfn.XLOOKUP(A767,'Patient Demographics'!A767:A1766,'Patient Demographics'!L767:L1766,"Not Found")</f>
        <v>North</v>
      </c>
      <c r="D767" s="100" t="str">
        <f>_xlfn.XLOOKUP(A767,'Patient Demographics'!A:A,'Patient Demographics'!J:J,"Not Found")</f>
        <v>Uttar Pradesh</v>
      </c>
      <c r="E767" s="100">
        <f>_xlfn.XLOOKUP(A767,'Billing Details'!A767:A1766,'Billing Details'!E767:E1766,"Not Found")</f>
        <v>3000</v>
      </c>
      <c r="F767" s="100">
        <f>_xlfn.XLOOKUP(A767,'Billing Details'!A767:A1766,'Billing Details'!M767:M1766,"Not Found")</f>
        <v>0</v>
      </c>
      <c r="G767" s="100">
        <f>_xlfn.XLOOKUP(A767,'Patient Health Records'!A767:A1766,'Patient Health Records'!G767:G1766,"Not Found")</f>
        <v>69.8</v>
      </c>
      <c r="H767" s="17" t="str">
        <f>_xlfn.XLOOKUP(A767,'Patient Demographics'!A767:A1766,'Patient Demographics'!C767:C1766,"Not Found")</f>
        <v>Male</v>
      </c>
      <c r="I767" s="100" t="str">
        <f>_xlfn.XLOOKUP(A767,'Patient Health Records'!A767:A1766,'Patient Health Records'!B767:B1766,"Not Found")</f>
        <v>B-</v>
      </c>
      <c r="J767" s="100" t="b">
        <f>_xlfn.XLOOKUP(A767,'Patient Health Records'!A767:A1766,'Patient Health Records'!H767:H1766,"Not Found")</f>
        <v>1</v>
      </c>
      <c r="K767" s="100" t="b">
        <f>_xlfn.XLOOKUP(A767,'Patient Health Records'!A767:A1766,'Patient Health Records'!J767:J1766,"Not Found")</f>
        <v>1</v>
      </c>
      <c r="L767" s="100" t="b">
        <f>_xlfn.XLOOKUP(A767,'Billing Details'!A:A,'Billing Details'!K:K,"Not Found")</f>
        <v>0</v>
      </c>
      <c r="M767" s="100" t="str">
        <f>_xlfn.XLOOKUP(A767,'Patient Education'!A:A,'Patient Education'!B:B,"Not Found")</f>
        <v>PhD</v>
      </c>
      <c r="N767" s="100" t="str">
        <f>_xlfn.XLOOKUP(A767,'Patient Education'!A:A,'Patient Education'!C:C,"None")</f>
        <v>Scientist</v>
      </c>
      <c r="O767" s="100">
        <f>_xlfn.XLOOKUP(A767,'Patient Demographics'!A:A,'Patient Demographics'!I:I,"Not Found")</f>
        <v>2</v>
      </c>
      <c r="P767" s="100" t="str" cm="1">
        <f t="array" ref="P767">_xlfn.IFS(
 O767 &lt;= 2, "Very Low",
 O767 &lt;= 5, "Low",
 O767 &lt;= 10, "Lower-Middle",
 O767 &lt;= 25, "Middle",
 O767 &lt;= 50, "Upper-Middle",
 O767 &lt;= 100, "High",
 O767 &lt;= 200, "Very High",
 O767 &lt;= 400, "Ultra High"
)</f>
        <v>Very Low</v>
      </c>
      <c r="Q767" s="33">
        <f>_xlfn.XLOOKUP(A767,'Patient Health Records'!A:A,'Patient Health Records'!E:E,"Not Found")</f>
        <v>29.431607353685276</v>
      </c>
      <c r="R767" s="100" t="b">
        <f>_xlfn.XLOOKUP(A767,'Patient Health Records'!A767:A1766,'Patient Health Records'!T767:T1766,"Not Found")</f>
        <v>1</v>
      </c>
      <c r="S767" s="100" t="b" cm="1">
        <f t="array" ref="S767">_xlfn.SWITCH(R767, "Yes", TRUE, "No", FALSE, R767)</f>
        <v>1</v>
      </c>
      <c r="T767" s="100" t="str">
        <f>_xlfn.XLOOKUP(A767,'Patient Health Records'!A:A,'Patient Health Records'!V:V,"Not Found")</f>
        <v>Stroke</v>
      </c>
      <c r="U767" s="100" t="str">
        <f>_xlfn.XLOOKUP(A767,'Patient Health Records'!A:A,'Patient Health Records'!X:X,"Not Found")</f>
        <v>Recovered</v>
      </c>
      <c r="V767" s="100" t="b">
        <f>_xlfn.XLOOKUP(A767,'Billing Details'!A:A,'Billing Details'!K:K,"Not Found")</f>
        <v>0</v>
      </c>
      <c r="W767" s="100">
        <f>_xlfn.XLOOKUP(A767,'Billing Details'!A:A,'Billing Details'!J:J,"Not Found")</f>
        <v>0</v>
      </c>
      <c r="X767" s="100" t="b">
        <f>_xlfn.XLOOKUP(A767,'Patient Health Records'!A:A,'Patient Health Records'!P:P,"Not Found")</f>
        <v>1</v>
      </c>
      <c r="Y767" s="100" t="b" cm="1">
        <f t="array" ref="Y767">_xlfn.SWITCH(X767, "Yes", TRUE, "No", FALSE, X767)</f>
        <v>1</v>
      </c>
      <c r="Z767" s="100" t="b">
        <f>_xlfn.XLOOKUP(A767,'Patient Health Records'!A:A,'Patient Health Records'!T:T,"Not Found")</f>
        <v>1</v>
      </c>
      <c r="AA767" s="100" t="b" cm="1">
        <f t="array" ref="AA767">_xlfn.SWITCH(Z767, "Yes", TRUE, "No", FALSE, Z767)</f>
        <v>1</v>
      </c>
      <c r="AB767" s="100" t="b">
        <f>_xlfn.XLOOKUP(A767,'Patient Health Records'!A:A,'Patient Health Records'!K:K,"Not Found")</f>
        <v>1</v>
      </c>
      <c r="AC767" s="100" t="b" cm="1">
        <f t="array" ref="AC767">_xlfn.SWITCH(AB767, "Yes", TRUE, "No", FALSE, AB767)</f>
        <v>1</v>
      </c>
    </row>
    <row r="768" spans="1:29">
      <c r="A768" s="2" t="s">
        <v>1185</v>
      </c>
      <c r="B768" s="100" t="str">
        <f>_xlfn.XLOOKUP(A768,'Patient Demographics'!A768:A1767,'Patient Demographics'!H768:H1767,"Not Found")</f>
        <v>Middle-aged</v>
      </c>
      <c r="C768" s="100" t="str">
        <f>_xlfn.XLOOKUP(A768,'Patient Demographics'!A768:A1767,'Patient Demographics'!L768:L1767,"Not Found")</f>
        <v>South</v>
      </c>
      <c r="D768" s="100" t="str">
        <f>_xlfn.XLOOKUP(A768,'Patient Demographics'!A:A,'Patient Demographics'!J:J,"Not Found")</f>
        <v>Karnataka</v>
      </c>
      <c r="E768" s="100">
        <f>_xlfn.XLOOKUP(A768,'Billing Details'!A768:A1767,'Billing Details'!E768:E1767,"Not Found")</f>
        <v>20000</v>
      </c>
      <c r="F768" s="100">
        <f>_xlfn.XLOOKUP(A768,'Billing Details'!A768:A1767,'Billing Details'!M768:M1767,"Not Found")</f>
        <v>11516.22</v>
      </c>
      <c r="G768" s="100">
        <f>_xlfn.XLOOKUP(A768,'Patient Health Records'!A768:A1767,'Patient Health Records'!G768:G1767,"Not Found")</f>
        <v>91</v>
      </c>
      <c r="H768" s="17" t="str">
        <f>_xlfn.XLOOKUP(A768,'Patient Demographics'!A768:A1767,'Patient Demographics'!C768:C1767,"Not Found")</f>
        <v>Female</v>
      </c>
      <c r="I768" s="100" t="str">
        <f>_xlfn.XLOOKUP(A768,'Patient Health Records'!A768:A1767,'Patient Health Records'!B768:B1767,"Not Found")</f>
        <v>B+</v>
      </c>
      <c r="J768" s="100" t="b">
        <f>_xlfn.XLOOKUP(A768,'Patient Health Records'!A768:A1767,'Patient Health Records'!H768:H1767,"Not Found")</f>
        <v>0</v>
      </c>
      <c r="K768" s="100" t="b">
        <f>_xlfn.XLOOKUP(A768,'Patient Health Records'!A768:A1767,'Patient Health Records'!J768:J1767,"Not Found")</f>
        <v>1</v>
      </c>
      <c r="L768" s="100" t="b">
        <f>_xlfn.XLOOKUP(A768,'Billing Details'!A:A,'Billing Details'!K:K,"Not Found")</f>
        <v>1</v>
      </c>
      <c r="M768" s="100" t="str">
        <f>_xlfn.XLOOKUP(A768,'Patient Education'!A:A,'Patient Education'!B:B,"Not Found")</f>
        <v>High School</v>
      </c>
      <c r="N768" s="100" t="str">
        <f>_xlfn.XLOOKUP(A768,'Patient Education'!A:A,'Patient Education'!C:C,"None")</f>
        <v>Unemployed</v>
      </c>
      <c r="O768" s="100">
        <f>_xlfn.XLOOKUP(A768,'Patient Demographics'!A:A,'Patient Demographics'!I:I,"Not Found")</f>
        <v>30</v>
      </c>
      <c r="P768" s="100" t="str" cm="1">
        <f t="array" ref="P768">_xlfn.IFS(
 O768 &lt;= 2, "Very Low",
 O768 &lt;= 5, "Low",
 O768 &lt;= 10, "Lower-Middle",
 O768 &lt;= 25, "Middle",
 O768 &lt;= 50, "Upper-Middle",
 O768 &lt;= 100, "High",
 O768 &lt;= 200, "Very High",
 O768 &lt;= 400, "Ultra High"
)</f>
        <v>Upper-Middle</v>
      </c>
      <c r="Q768" s="33">
        <f>_xlfn.XLOOKUP(A768,'Patient Health Records'!A:A,'Patient Health Records'!E:E,"Not Found")</f>
        <v>33.834027364663896</v>
      </c>
      <c r="R768" s="100" t="b">
        <f>_xlfn.XLOOKUP(A768,'Patient Health Records'!A768:A1767,'Patient Health Records'!T768:T1767,"Not Found")</f>
        <v>1</v>
      </c>
      <c r="S768" s="100" t="b" cm="1">
        <f t="array" ref="S768">_xlfn.SWITCH(R768, "Yes", TRUE, "No", FALSE, R768)</f>
        <v>1</v>
      </c>
      <c r="T768" s="100" t="str">
        <f>_xlfn.XLOOKUP(A768,'Patient Health Records'!A:A,'Patient Health Records'!V:V,"Not Found")</f>
        <v>Diabetes</v>
      </c>
      <c r="U768" s="100" t="str">
        <f>_xlfn.XLOOKUP(A768,'Patient Health Records'!A:A,'Patient Health Records'!X:X,"Not Found")</f>
        <v>Recovered</v>
      </c>
      <c r="V768" s="100" t="b">
        <f>_xlfn.XLOOKUP(A768,'Billing Details'!A:A,'Billing Details'!K:K,"Not Found")</f>
        <v>1</v>
      </c>
      <c r="W768" s="100" t="str">
        <f>_xlfn.XLOOKUP(A768,'Billing Details'!A:A,'Billing Details'!J:J,"Not Found")</f>
        <v>Aetna</v>
      </c>
      <c r="X768" s="100" t="b">
        <f>_xlfn.XLOOKUP(A768,'Patient Health Records'!A:A,'Patient Health Records'!P:P,"Not Found")</f>
        <v>1</v>
      </c>
      <c r="Y768" s="100" t="b" cm="1">
        <f t="array" ref="Y768">_xlfn.SWITCH(X768, "Yes", TRUE, "No", FALSE, X768)</f>
        <v>1</v>
      </c>
      <c r="Z768" s="100" t="b">
        <f>_xlfn.XLOOKUP(A768,'Patient Health Records'!A:A,'Patient Health Records'!T:T,"Not Found")</f>
        <v>1</v>
      </c>
      <c r="AA768" s="100" t="b" cm="1">
        <f t="array" ref="AA768">_xlfn.SWITCH(Z768, "Yes", TRUE, "No", FALSE, Z768)</f>
        <v>1</v>
      </c>
      <c r="AB768" s="100" t="b">
        <f>_xlfn.XLOOKUP(A768,'Patient Health Records'!A:A,'Patient Health Records'!K:K,"Not Found")</f>
        <v>1</v>
      </c>
      <c r="AC768" s="100" t="b" cm="1">
        <f t="array" ref="AC768">_xlfn.SWITCH(AB768, "Yes", TRUE, "No", FALSE, AB768)</f>
        <v>1</v>
      </c>
    </row>
    <row r="769" spans="1:29">
      <c r="A769" s="2" t="s">
        <v>1186</v>
      </c>
      <c r="B769" s="100" t="str">
        <f>_xlfn.XLOOKUP(A769,'Patient Demographics'!A769:A1768,'Patient Demographics'!H769:H1768,"Not Found")</f>
        <v>Adult</v>
      </c>
      <c r="C769" s="100" t="str">
        <f>_xlfn.XLOOKUP(A769,'Patient Demographics'!A769:A1768,'Patient Demographics'!L769:L1768,"Not Found")</f>
        <v>South</v>
      </c>
      <c r="D769" s="100" t="str">
        <f>_xlfn.XLOOKUP(A769,'Patient Demographics'!A:A,'Patient Demographics'!J:J,"Not Found")</f>
        <v>Karnataka</v>
      </c>
      <c r="E769" s="100">
        <f>_xlfn.XLOOKUP(A769,'Billing Details'!A769:A1768,'Billing Details'!E769:E1768,"Not Found")</f>
        <v>15000</v>
      </c>
      <c r="F769" s="100">
        <f>_xlfn.XLOOKUP(A769,'Billing Details'!A769:A1768,'Billing Details'!M769:M1768,"Not Found")</f>
        <v>9725.4499999999989</v>
      </c>
      <c r="G769" s="100">
        <f>_xlfn.XLOOKUP(A769,'Patient Health Records'!A769:A1768,'Patient Health Records'!G769:G1768,"Not Found")</f>
        <v>70.099999999999994</v>
      </c>
      <c r="H769" s="17" t="str">
        <f>_xlfn.XLOOKUP(A769,'Patient Demographics'!A769:A1768,'Patient Demographics'!C769:C1768,"Not Found")</f>
        <v>Male</v>
      </c>
      <c r="I769" s="100" t="str">
        <f>_xlfn.XLOOKUP(A769,'Patient Health Records'!A769:A1768,'Patient Health Records'!B769:B1768,"Not Found")</f>
        <v>A+</v>
      </c>
      <c r="J769" s="100" t="b">
        <f>_xlfn.XLOOKUP(A769,'Patient Health Records'!A769:A1768,'Patient Health Records'!H769:H1768,"Not Found")</f>
        <v>1</v>
      </c>
      <c r="K769" s="100" t="b">
        <f>_xlfn.XLOOKUP(A769,'Patient Health Records'!A769:A1768,'Patient Health Records'!J769:J1768,"Not Found")</f>
        <v>1</v>
      </c>
      <c r="L769" s="100" t="b">
        <f>_xlfn.XLOOKUP(A769,'Billing Details'!A:A,'Billing Details'!K:K,"Not Found")</f>
        <v>1</v>
      </c>
      <c r="M769" s="100" t="str">
        <f>_xlfn.XLOOKUP(A769,'Patient Education'!A:A,'Patient Education'!B:B,"Not Found")</f>
        <v>Bachelor's Degree</v>
      </c>
      <c r="N769" s="100" t="str">
        <f>_xlfn.XLOOKUP(A769,'Patient Education'!A:A,'Patient Education'!C:C,"None")</f>
        <v>Teacher</v>
      </c>
      <c r="O769" s="100">
        <f>_xlfn.XLOOKUP(A769,'Patient Demographics'!A:A,'Patient Demographics'!I:I,"Not Found")</f>
        <v>20</v>
      </c>
      <c r="P769" s="100" t="str" cm="1">
        <f t="array" ref="P769">_xlfn.IFS(
 O769 &lt;= 2, "Very Low",
 O769 &lt;= 5, "Low",
 O769 &lt;= 10, "Lower-Middle",
 O769 &lt;= 25, "Middle",
 O769 &lt;= 50, "Upper-Middle",
 O769 &lt;= 100, "High",
 O769 &lt;= 200, "Very High",
 O769 &lt;= 400, "Ultra High"
)</f>
        <v>Middle</v>
      </c>
      <c r="Q769" s="33">
        <f>_xlfn.XLOOKUP(A769,'Patient Health Records'!A:A,'Patient Health Records'!E:E,"Not Found")</f>
        <v>23.422098967556547</v>
      </c>
      <c r="R769" s="100" t="b">
        <f>_xlfn.XLOOKUP(A769,'Patient Health Records'!A769:A1768,'Patient Health Records'!T769:T1768,"Not Found")</f>
        <v>0</v>
      </c>
      <c r="S769" s="100" t="b" cm="1">
        <f t="array" ref="S769">_xlfn.SWITCH(R769, "Yes", TRUE, "No", FALSE, R769)</f>
        <v>0</v>
      </c>
      <c r="T769" s="100" t="str">
        <f>_xlfn.XLOOKUP(A769,'Patient Health Records'!A:A,'Patient Health Records'!V:V,"Not Found")</f>
        <v>Diabetes</v>
      </c>
      <c r="U769" s="100" t="str">
        <f>_xlfn.XLOOKUP(A769,'Patient Health Records'!A:A,'Patient Health Records'!X:X,"Not Found")</f>
        <v>Ongoing Treatment</v>
      </c>
      <c r="V769" s="100" t="b">
        <f>_xlfn.XLOOKUP(A769,'Billing Details'!A:A,'Billing Details'!K:K,"Not Found")</f>
        <v>1</v>
      </c>
      <c r="W769" s="100" t="str">
        <f>_xlfn.XLOOKUP(A769,'Billing Details'!A:A,'Billing Details'!J:J,"Not Found")</f>
        <v>Medicare</v>
      </c>
      <c r="X769" s="100" t="b">
        <f>_xlfn.XLOOKUP(A769,'Patient Health Records'!A:A,'Patient Health Records'!P:P,"Not Found")</f>
        <v>0</v>
      </c>
      <c r="Y769" s="100" t="b" cm="1">
        <f t="array" ref="Y769">_xlfn.SWITCH(X769, "Yes", TRUE, "No", FALSE, X769)</f>
        <v>0</v>
      </c>
      <c r="Z769" s="100" t="b">
        <f>_xlfn.XLOOKUP(A769,'Patient Health Records'!A:A,'Patient Health Records'!T:T,"Not Found")</f>
        <v>0</v>
      </c>
      <c r="AA769" s="100" t="b" cm="1">
        <f t="array" ref="AA769">_xlfn.SWITCH(Z769, "Yes", TRUE, "No", FALSE, Z769)</f>
        <v>0</v>
      </c>
      <c r="AB769" s="100" t="b">
        <f>_xlfn.XLOOKUP(A769,'Patient Health Records'!A:A,'Patient Health Records'!K:K,"Not Found")</f>
        <v>0</v>
      </c>
      <c r="AC769" s="100" t="b" cm="1">
        <f t="array" ref="AC769">_xlfn.SWITCH(AB769, "Yes", TRUE, "No", FALSE, AB769)</f>
        <v>0</v>
      </c>
    </row>
    <row r="770" spans="1:29">
      <c r="A770" s="2" t="s">
        <v>1187</v>
      </c>
      <c r="B770" s="100" t="str">
        <f>_xlfn.XLOOKUP(A770,'Patient Demographics'!A770:A1769,'Patient Demographics'!H770:H1769,"Not Found")</f>
        <v>Middle-aged</v>
      </c>
      <c r="C770" s="100" t="str">
        <f>_xlfn.XLOOKUP(A770,'Patient Demographics'!A770:A1769,'Patient Demographics'!L770:L1769,"Not Found")</f>
        <v>North</v>
      </c>
      <c r="D770" s="100" t="str">
        <f>_xlfn.XLOOKUP(A770,'Patient Demographics'!A:A,'Patient Demographics'!J:J,"Not Found")</f>
        <v>Uttar Pradesh</v>
      </c>
      <c r="E770" s="100">
        <f>_xlfn.XLOOKUP(A770,'Billing Details'!A770:A1769,'Billing Details'!E770:E1769,"Not Found")</f>
        <v>72000</v>
      </c>
      <c r="F770" s="100">
        <f>_xlfn.XLOOKUP(A770,'Billing Details'!A770:A1769,'Billing Details'!M770:M1769,"Not Found")</f>
        <v>62499.040000000001</v>
      </c>
      <c r="G770" s="100">
        <f>_xlfn.XLOOKUP(A770,'Patient Health Records'!A770:A1769,'Patient Health Records'!G770:G1769,"Not Found")</f>
        <v>87</v>
      </c>
      <c r="H770" s="17" t="str">
        <f>_xlfn.XLOOKUP(A770,'Patient Demographics'!A770:A1769,'Patient Demographics'!C770:C1769,"Not Found")</f>
        <v>Male</v>
      </c>
      <c r="I770" s="100" t="str">
        <f>_xlfn.XLOOKUP(A770,'Patient Health Records'!A770:A1769,'Patient Health Records'!B770:B1769,"Not Found")</f>
        <v>AB-</v>
      </c>
      <c r="J770" s="100" t="b">
        <f>_xlfn.XLOOKUP(A770,'Patient Health Records'!A770:A1769,'Patient Health Records'!H770:H1769,"Not Found")</f>
        <v>0</v>
      </c>
      <c r="K770" s="100" t="b">
        <f>_xlfn.XLOOKUP(A770,'Patient Health Records'!A770:A1769,'Patient Health Records'!J770:J1769,"Not Found")</f>
        <v>1</v>
      </c>
      <c r="L770" s="100" t="b">
        <f>_xlfn.XLOOKUP(A770,'Billing Details'!A:A,'Billing Details'!K:K,"Not Found")</f>
        <v>1</v>
      </c>
      <c r="M770" s="100" t="str">
        <f>_xlfn.XLOOKUP(A770,'Patient Education'!A:A,'Patient Education'!B:B,"Not Found")</f>
        <v>Master's Degree</v>
      </c>
      <c r="N770" s="100" t="str">
        <f>_xlfn.XLOOKUP(A770,'Patient Education'!A:A,'Patient Education'!C:C,"None")</f>
        <v>Senior Executive</v>
      </c>
      <c r="O770" s="100">
        <f>_xlfn.XLOOKUP(A770,'Patient Demographics'!A:A,'Patient Demographics'!I:I,"Not Found")</f>
        <v>0.5</v>
      </c>
      <c r="P770" s="100" t="str" cm="1">
        <f t="array" ref="P770">_xlfn.IFS(
 O770 &lt;= 2, "Very Low",
 O770 &lt;= 5, "Low",
 O770 &lt;= 10, "Lower-Middle",
 O770 &lt;= 25, "Middle",
 O770 &lt;= 50, "Upper-Middle",
 O770 &lt;= 100, "High",
 O770 &lt;= 200, "Very High",
 O770 &lt;= 400, "Ultra High"
)</f>
        <v>Very Low</v>
      </c>
      <c r="Q770" s="33">
        <f>_xlfn.XLOOKUP(A770,'Patient Health Records'!A:A,'Patient Health Records'!E:E,"Not Found")</f>
        <v>33.150434385002278</v>
      </c>
      <c r="R770" s="100" t="b">
        <f>_xlfn.XLOOKUP(A770,'Patient Health Records'!A770:A1769,'Patient Health Records'!T770:T1769,"Not Found")</f>
        <v>1</v>
      </c>
      <c r="S770" s="100" t="b" cm="1">
        <f t="array" ref="S770">_xlfn.SWITCH(R770, "Yes", TRUE, "No", FALSE, R770)</f>
        <v>1</v>
      </c>
      <c r="T770" s="100" t="str">
        <f>_xlfn.XLOOKUP(A770,'Patient Health Records'!A:A,'Patient Health Records'!V:V,"Not Found")</f>
        <v>Prostate Cancer</v>
      </c>
      <c r="U770" s="100" t="str">
        <f>_xlfn.XLOOKUP(A770,'Patient Health Records'!A:A,'Patient Health Records'!X:X,"Not Found")</f>
        <v>Recovered</v>
      </c>
      <c r="V770" s="100" t="b">
        <f>_xlfn.XLOOKUP(A770,'Billing Details'!A:A,'Billing Details'!K:K,"Not Found")</f>
        <v>1</v>
      </c>
      <c r="W770" s="100" t="str">
        <f>_xlfn.XLOOKUP(A770,'Billing Details'!A:A,'Billing Details'!J:J,"Not Found")</f>
        <v>Blue Cross</v>
      </c>
      <c r="X770" s="100" t="b">
        <f>_xlfn.XLOOKUP(A770,'Patient Health Records'!A:A,'Patient Health Records'!P:P,"Not Found")</f>
        <v>1</v>
      </c>
      <c r="Y770" s="100" t="b" cm="1">
        <f t="array" ref="Y770">_xlfn.SWITCH(X770, "Yes", TRUE, "No", FALSE, X770)</f>
        <v>1</v>
      </c>
      <c r="Z770" s="100" t="b">
        <f>_xlfn.XLOOKUP(A770,'Patient Health Records'!A:A,'Patient Health Records'!T:T,"Not Found")</f>
        <v>1</v>
      </c>
      <c r="AA770" s="100" t="b" cm="1">
        <f t="array" ref="AA770">_xlfn.SWITCH(Z770, "Yes", TRUE, "No", FALSE, Z770)</f>
        <v>1</v>
      </c>
      <c r="AB770" s="100" t="b">
        <f>_xlfn.XLOOKUP(A770,'Patient Health Records'!A:A,'Patient Health Records'!K:K,"Not Found")</f>
        <v>1</v>
      </c>
      <c r="AC770" s="100" t="b" cm="1">
        <f t="array" ref="AC770">_xlfn.SWITCH(AB770, "Yes", TRUE, "No", FALSE, AB770)</f>
        <v>1</v>
      </c>
    </row>
    <row r="771" spans="1:29">
      <c r="A771" s="2" t="s">
        <v>1188</v>
      </c>
      <c r="B771" s="100" t="str">
        <f>_xlfn.XLOOKUP(A771,'Patient Demographics'!A771:A1770,'Patient Demographics'!H771:H1770,"Not Found")</f>
        <v>Middle-aged</v>
      </c>
      <c r="C771" s="100" t="str">
        <f>_xlfn.XLOOKUP(A771,'Patient Demographics'!A771:A1770,'Patient Demographics'!L771:L1770,"Not Found")</f>
        <v>South</v>
      </c>
      <c r="D771" s="100" t="str">
        <f>_xlfn.XLOOKUP(A771,'Patient Demographics'!A:A,'Patient Demographics'!J:J,"Not Found")</f>
        <v>Tamil Nadu</v>
      </c>
      <c r="E771" s="100">
        <f>_xlfn.XLOOKUP(A771,'Billing Details'!A771:A1770,'Billing Details'!E771:E1770,"Not Found")</f>
        <v>12000</v>
      </c>
      <c r="F771" s="100">
        <f>_xlfn.XLOOKUP(A771,'Billing Details'!A771:A1770,'Billing Details'!M771:M1770,"Not Found")</f>
        <v>10477.24</v>
      </c>
      <c r="G771" s="100">
        <f>_xlfn.XLOOKUP(A771,'Patient Health Records'!A771:A1770,'Patient Health Records'!G771:G1770,"Not Found")</f>
        <v>86.4</v>
      </c>
      <c r="H771" s="17" t="str">
        <f>_xlfn.XLOOKUP(A771,'Patient Demographics'!A771:A1770,'Patient Demographics'!C771:C1770,"Not Found")</f>
        <v>Male</v>
      </c>
      <c r="I771" s="100" t="str">
        <f>_xlfn.XLOOKUP(A771,'Patient Health Records'!A771:A1770,'Patient Health Records'!B771:B1770,"Not Found")</f>
        <v>O+</v>
      </c>
      <c r="J771" s="100" t="b">
        <f>_xlfn.XLOOKUP(A771,'Patient Health Records'!A771:A1770,'Patient Health Records'!H771:H1770,"Not Found")</f>
        <v>0</v>
      </c>
      <c r="K771" s="100" t="b">
        <f>_xlfn.XLOOKUP(A771,'Patient Health Records'!A771:A1770,'Patient Health Records'!J771:J1770,"Not Found")</f>
        <v>1</v>
      </c>
      <c r="L771" s="100" t="b">
        <f>_xlfn.XLOOKUP(A771,'Billing Details'!A:A,'Billing Details'!K:K,"Not Found")</f>
        <v>1</v>
      </c>
      <c r="M771" s="100" t="str">
        <f>_xlfn.XLOOKUP(A771,'Patient Education'!A:A,'Patient Education'!B:B,"Not Found")</f>
        <v>Bachelor's Degree</v>
      </c>
      <c r="N771" s="100" t="str">
        <f>_xlfn.XLOOKUP(A771,'Patient Education'!A:A,'Patient Education'!C:C,"None")</f>
        <v>Engineer</v>
      </c>
      <c r="O771" s="100">
        <f>_xlfn.XLOOKUP(A771,'Patient Demographics'!A:A,'Patient Demographics'!I:I,"Not Found")</f>
        <v>15</v>
      </c>
      <c r="P771" s="100" t="str" cm="1">
        <f t="array" ref="P771">_xlfn.IFS(
 O771 &lt;= 2, "Very Low",
 O771 &lt;= 5, "Low",
 O771 &lt;= 10, "Lower-Middle",
 O771 &lt;= 25, "Middle",
 O771 &lt;= 50, "Upper-Middle",
 O771 &lt;= 100, "High",
 O771 &lt;= 200, "Very High",
 O771 &lt;= 400, "Ultra High"
)</f>
        <v>Middle</v>
      </c>
      <c r="Q771" s="33">
        <f>_xlfn.XLOOKUP(A771,'Patient Health Records'!A:A,'Patient Health Records'!E:E,"Not Found")</f>
        <v>32.123735871505062</v>
      </c>
      <c r="R771" s="100" t="b">
        <f>_xlfn.XLOOKUP(A771,'Patient Health Records'!A771:A1770,'Patient Health Records'!T771:T1770,"Not Found")</f>
        <v>1</v>
      </c>
      <c r="S771" s="100" t="b" cm="1">
        <f t="array" ref="S771">_xlfn.SWITCH(R771, "Yes", TRUE, "No", FALSE, R771)</f>
        <v>1</v>
      </c>
      <c r="T771" s="100" t="str">
        <f>_xlfn.XLOOKUP(A771,'Patient Health Records'!A:A,'Patient Health Records'!V:V,"Not Found")</f>
        <v>Prostate Cancer</v>
      </c>
      <c r="U771" s="100" t="str">
        <f>_xlfn.XLOOKUP(A771,'Patient Health Records'!A:A,'Patient Health Records'!X:X,"Not Found")</f>
        <v>Recovered</v>
      </c>
      <c r="V771" s="100" t="b">
        <f>_xlfn.XLOOKUP(A771,'Billing Details'!A:A,'Billing Details'!K:K,"Not Found")</f>
        <v>1</v>
      </c>
      <c r="W771" s="100" t="str">
        <f>_xlfn.XLOOKUP(A771,'Billing Details'!A:A,'Billing Details'!J:J,"Not Found")</f>
        <v>Aetna</v>
      </c>
      <c r="X771" s="100" t="b">
        <f>_xlfn.XLOOKUP(A771,'Patient Health Records'!A:A,'Patient Health Records'!P:P,"Not Found")</f>
        <v>1</v>
      </c>
      <c r="Y771" s="100" t="b" cm="1">
        <f t="array" ref="Y771">_xlfn.SWITCH(X771, "Yes", TRUE, "No", FALSE, X771)</f>
        <v>1</v>
      </c>
      <c r="Z771" s="100" t="b">
        <f>_xlfn.XLOOKUP(A771,'Patient Health Records'!A:A,'Patient Health Records'!T:T,"Not Found")</f>
        <v>1</v>
      </c>
      <c r="AA771" s="100" t="b" cm="1">
        <f t="array" ref="AA771">_xlfn.SWITCH(Z771, "Yes", TRUE, "No", FALSE, Z771)</f>
        <v>1</v>
      </c>
      <c r="AB771" s="100" t="b">
        <f>_xlfn.XLOOKUP(A771,'Patient Health Records'!A:A,'Patient Health Records'!K:K,"Not Found")</f>
        <v>1</v>
      </c>
      <c r="AC771" s="100" t="b" cm="1">
        <f t="array" ref="AC771">_xlfn.SWITCH(AB771, "Yes", TRUE, "No", FALSE, AB771)</f>
        <v>1</v>
      </c>
    </row>
    <row r="772" spans="1:29">
      <c r="A772" s="2" t="s">
        <v>1189</v>
      </c>
      <c r="B772" s="100" t="str">
        <f>_xlfn.XLOOKUP(A772,'Patient Demographics'!A772:A1771,'Patient Demographics'!H772:H1771,"Not Found")</f>
        <v>Adult</v>
      </c>
      <c r="C772" s="100" t="str">
        <f>_xlfn.XLOOKUP(A772,'Patient Demographics'!A772:A1771,'Patient Demographics'!L772:L1771,"Not Found")</f>
        <v>North</v>
      </c>
      <c r="D772" s="100" t="str">
        <f>_xlfn.XLOOKUP(A772,'Patient Demographics'!A:A,'Patient Demographics'!J:J,"Not Found")</f>
        <v>Uttar Pradesh</v>
      </c>
      <c r="E772" s="100">
        <f>_xlfn.XLOOKUP(A772,'Billing Details'!A772:A1771,'Billing Details'!E772:E1771,"Not Found")</f>
        <v>1600</v>
      </c>
      <c r="F772" s="100">
        <f>_xlfn.XLOOKUP(A772,'Billing Details'!A772:A1771,'Billing Details'!M772:M1771,"Not Found")</f>
        <v>0</v>
      </c>
      <c r="G772" s="100">
        <f>_xlfn.XLOOKUP(A772,'Patient Health Records'!A772:A1771,'Patient Health Records'!G772:G1771,"Not Found")</f>
        <v>77.400000000000006</v>
      </c>
      <c r="H772" s="17" t="str">
        <f>_xlfn.XLOOKUP(A772,'Patient Demographics'!A772:A1771,'Patient Demographics'!C772:C1771,"Not Found")</f>
        <v>Male</v>
      </c>
      <c r="I772" s="100" t="str">
        <f>_xlfn.XLOOKUP(A772,'Patient Health Records'!A772:A1771,'Patient Health Records'!B772:B1771,"Not Found")</f>
        <v>A-</v>
      </c>
      <c r="J772" s="100" t="b">
        <f>_xlfn.XLOOKUP(A772,'Patient Health Records'!A772:A1771,'Patient Health Records'!H772:H1771,"Not Found")</f>
        <v>0</v>
      </c>
      <c r="K772" s="100" t="b">
        <f>_xlfn.XLOOKUP(A772,'Patient Health Records'!A772:A1771,'Patient Health Records'!J772:J1771,"Not Found")</f>
        <v>0</v>
      </c>
      <c r="L772" s="100" t="b">
        <f>_xlfn.XLOOKUP(A772,'Billing Details'!A:A,'Billing Details'!K:K,"Not Found")</f>
        <v>0</v>
      </c>
      <c r="M772" s="100" t="str">
        <f>_xlfn.XLOOKUP(A772,'Patient Education'!A:A,'Patient Education'!B:B,"Not Found")</f>
        <v>School</v>
      </c>
      <c r="N772" s="100" t="str">
        <f>_xlfn.XLOOKUP(A772,'Patient Education'!A:A,'Patient Education'!C:C,"None")</f>
        <v>Retail Worker</v>
      </c>
      <c r="O772" s="100">
        <f>_xlfn.XLOOKUP(A772,'Patient Demographics'!A:A,'Patient Demographics'!I:I,"Not Found")</f>
        <v>2</v>
      </c>
      <c r="P772" s="100" t="str" cm="1">
        <f t="array" ref="P772">_xlfn.IFS(
 O772 &lt;= 2, "Very Low",
 O772 &lt;= 5, "Low",
 O772 &lt;= 10, "Lower-Middle",
 O772 &lt;= 25, "Middle",
 O772 &lt;= 50, "Upper-Middle",
 O772 &lt;= 100, "High",
 O772 &lt;= 200, "Very High",
 O772 &lt;= 400, "Ultra High"
)</f>
        <v>Very Low</v>
      </c>
      <c r="Q772" s="33">
        <f>_xlfn.XLOOKUP(A772,'Patient Health Records'!A:A,'Patient Health Records'!E:E,"Not Found")</f>
        <v>24.156549421054276</v>
      </c>
      <c r="R772" s="100" t="b">
        <f>_xlfn.XLOOKUP(A772,'Patient Health Records'!A772:A1771,'Patient Health Records'!T772:T1771,"Not Found")</f>
        <v>0</v>
      </c>
      <c r="S772" s="100" t="b" cm="1">
        <f t="array" ref="S772">_xlfn.SWITCH(R772, "Yes", TRUE, "No", FALSE, R772)</f>
        <v>0</v>
      </c>
      <c r="T772" s="100" t="str">
        <f>_xlfn.XLOOKUP(A772,'Patient Health Records'!A:A,'Patient Health Records'!V:V,"Not Found")</f>
        <v>Fractured Leg</v>
      </c>
      <c r="U772" s="100" t="str">
        <f>_xlfn.XLOOKUP(A772,'Patient Health Records'!A:A,'Patient Health Records'!X:X,"Not Found")</f>
        <v>Ongoing Treatment</v>
      </c>
      <c r="V772" s="100" t="b">
        <f>_xlfn.XLOOKUP(A772,'Billing Details'!A:A,'Billing Details'!K:K,"Not Found")</f>
        <v>0</v>
      </c>
      <c r="W772" s="100">
        <f>_xlfn.XLOOKUP(A772,'Billing Details'!A:A,'Billing Details'!J:J,"Not Found")</f>
        <v>0</v>
      </c>
      <c r="X772" s="100" t="b">
        <f>_xlfn.XLOOKUP(A772,'Patient Health Records'!A:A,'Patient Health Records'!P:P,"Not Found")</f>
        <v>0</v>
      </c>
      <c r="Y772" s="100" t="b" cm="1">
        <f t="array" ref="Y772">_xlfn.SWITCH(X772, "Yes", TRUE, "No", FALSE, X772)</f>
        <v>0</v>
      </c>
      <c r="Z772" s="100" t="b">
        <f>_xlfn.XLOOKUP(A772,'Patient Health Records'!A:A,'Patient Health Records'!T:T,"Not Found")</f>
        <v>0</v>
      </c>
      <c r="AA772" s="100" t="b" cm="1">
        <f t="array" ref="AA772">_xlfn.SWITCH(Z772, "Yes", TRUE, "No", FALSE, Z772)</f>
        <v>0</v>
      </c>
      <c r="AB772" s="100" t="b">
        <f>_xlfn.XLOOKUP(A772,'Patient Health Records'!A:A,'Patient Health Records'!K:K,"Not Found")</f>
        <v>0</v>
      </c>
      <c r="AC772" s="100" t="b" cm="1">
        <f t="array" ref="AC772">_xlfn.SWITCH(AB772, "Yes", TRUE, "No", FALSE, AB772)</f>
        <v>0</v>
      </c>
    </row>
    <row r="773" spans="1:29">
      <c r="A773" s="2" t="s">
        <v>1191</v>
      </c>
      <c r="B773" s="100" t="str">
        <f>_xlfn.XLOOKUP(A773,'Patient Demographics'!A773:A1772,'Patient Demographics'!H773:H1772,"Not Found")</f>
        <v>Middle-aged</v>
      </c>
      <c r="C773" s="100" t="str">
        <f>_xlfn.XLOOKUP(A773,'Patient Demographics'!A773:A1772,'Patient Demographics'!L773:L1772,"Not Found")</f>
        <v>North</v>
      </c>
      <c r="D773" s="100" t="str">
        <f>_xlfn.XLOOKUP(A773,'Patient Demographics'!A:A,'Patient Demographics'!J:J,"Not Found")</f>
        <v>Uttar Pradesh</v>
      </c>
      <c r="E773" s="100">
        <f>_xlfn.XLOOKUP(A773,'Billing Details'!A773:A1772,'Billing Details'!E773:E1772,"Not Found")</f>
        <v>15000</v>
      </c>
      <c r="F773" s="100">
        <f>_xlfn.XLOOKUP(A773,'Billing Details'!A773:A1772,'Billing Details'!M773:M1772,"Not Found")</f>
        <v>8053.95</v>
      </c>
      <c r="G773" s="100">
        <f>_xlfn.XLOOKUP(A773,'Patient Health Records'!A773:A1772,'Patient Health Records'!G773:G1772,"Not Found")</f>
        <v>50.4</v>
      </c>
      <c r="H773" s="17" t="str">
        <f>_xlfn.XLOOKUP(A773,'Patient Demographics'!A773:A1772,'Patient Demographics'!C773:C1772,"Not Found")</f>
        <v>Male</v>
      </c>
      <c r="I773" s="100" t="str">
        <f>_xlfn.XLOOKUP(A773,'Patient Health Records'!A773:A1772,'Patient Health Records'!B773:B1772,"Not Found")</f>
        <v>O-</v>
      </c>
      <c r="J773" s="100" t="b">
        <f>_xlfn.XLOOKUP(A773,'Patient Health Records'!A773:A1772,'Patient Health Records'!H773:H1772,"Not Found")</f>
        <v>1</v>
      </c>
      <c r="K773" s="100" t="b">
        <f>_xlfn.XLOOKUP(A773,'Patient Health Records'!A773:A1772,'Patient Health Records'!J773:J1772,"Not Found")</f>
        <v>0</v>
      </c>
      <c r="L773" s="100" t="b">
        <f>_xlfn.XLOOKUP(A773,'Billing Details'!A:A,'Billing Details'!K:K,"Not Found")</f>
        <v>1</v>
      </c>
      <c r="M773" s="100" t="str">
        <f>_xlfn.XLOOKUP(A773,'Patient Education'!A:A,'Patient Education'!B:B,"Not Found")</f>
        <v>Post-graduate</v>
      </c>
      <c r="N773" s="100" t="str">
        <f>_xlfn.XLOOKUP(A773,'Patient Education'!A:A,'Patient Education'!C:C,"None")</f>
        <v>Scientist</v>
      </c>
      <c r="O773" s="100">
        <f>_xlfn.XLOOKUP(A773,'Patient Demographics'!A:A,'Patient Demographics'!I:I,"Not Found")</f>
        <v>0.5</v>
      </c>
      <c r="P773" s="100" t="str" cm="1">
        <f t="array" ref="P773">_xlfn.IFS(
 O773 &lt;= 2, "Very Low",
 O773 &lt;= 5, "Low",
 O773 &lt;= 10, "Lower-Middle",
 O773 &lt;= 25, "Middle",
 O773 &lt;= 50, "Upper-Middle",
 O773 &lt;= 100, "High",
 O773 &lt;= 200, "Very High",
 O773 &lt;= 400, "Ultra High"
)</f>
        <v>Very Low</v>
      </c>
      <c r="Q773" s="33">
        <f>_xlfn.XLOOKUP(A773,'Patient Health Records'!A:A,'Patient Health Records'!E:E,"Not Found")</f>
        <v>22.4</v>
      </c>
      <c r="R773" s="100" t="b">
        <f>_xlfn.XLOOKUP(A773,'Patient Health Records'!A773:A1772,'Patient Health Records'!T773:T1772,"Not Found")</f>
        <v>0</v>
      </c>
      <c r="S773" s="100" t="b" cm="1">
        <f t="array" ref="S773">_xlfn.SWITCH(R773, "Yes", TRUE, "No", FALSE, R773)</f>
        <v>0</v>
      </c>
      <c r="T773" s="100" t="str">
        <f>_xlfn.XLOOKUP(A773,'Patient Health Records'!A:A,'Patient Health Records'!V:V,"Not Found")</f>
        <v>Allergic Reaction</v>
      </c>
      <c r="U773" s="100" t="str">
        <f>_xlfn.XLOOKUP(A773,'Patient Health Records'!A:A,'Patient Health Records'!X:X,"Not Found")</f>
        <v>Ongoing Treatment</v>
      </c>
      <c r="V773" s="100" t="b">
        <f>_xlfn.XLOOKUP(A773,'Billing Details'!A:A,'Billing Details'!K:K,"Not Found")</f>
        <v>1</v>
      </c>
      <c r="W773" s="100" t="str">
        <f>_xlfn.XLOOKUP(A773,'Billing Details'!A:A,'Billing Details'!J:J,"Not Found")</f>
        <v>UnitedHealthcare</v>
      </c>
      <c r="X773" s="100" t="b">
        <f>_xlfn.XLOOKUP(A773,'Patient Health Records'!A:A,'Patient Health Records'!P:P,"Not Found")</f>
        <v>0</v>
      </c>
      <c r="Y773" s="100" t="b" cm="1">
        <f t="array" ref="Y773">_xlfn.SWITCH(X773, "Yes", TRUE, "No", FALSE, X773)</f>
        <v>0</v>
      </c>
      <c r="Z773" s="100" t="b">
        <f>_xlfn.XLOOKUP(A773,'Patient Health Records'!A:A,'Patient Health Records'!T:T,"Not Found")</f>
        <v>0</v>
      </c>
      <c r="AA773" s="100" t="b" cm="1">
        <f t="array" ref="AA773">_xlfn.SWITCH(Z773, "Yes", TRUE, "No", FALSE, Z773)</f>
        <v>0</v>
      </c>
      <c r="AB773" s="100" t="b">
        <f>_xlfn.XLOOKUP(A773,'Patient Health Records'!A:A,'Patient Health Records'!K:K,"Not Found")</f>
        <v>0</v>
      </c>
      <c r="AC773" s="100" t="b" cm="1">
        <f t="array" ref="AC773">_xlfn.SWITCH(AB773, "Yes", TRUE, "No", FALSE, AB773)</f>
        <v>0</v>
      </c>
    </row>
    <row r="774" spans="1:29">
      <c r="A774" s="2" t="s">
        <v>1193</v>
      </c>
      <c r="B774" s="100" t="str">
        <f>_xlfn.XLOOKUP(A774,'Patient Demographics'!A774:A1773,'Patient Demographics'!H774:H1773,"Not Found")</f>
        <v>Senior</v>
      </c>
      <c r="C774" s="100" t="str">
        <f>_xlfn.XLOOKUP(A774,'Patient Demographics'!A774:A1773,'Patient Demographics'!L774:L1773,"Not Found")</f>
        <v>West</v>
      </c>
      <c r="D774" s="100" t="str">
        <f>_xlfn.XLOOKUP(A774,'Patient Demographics'!A:A,'Patient Demographics'!J:J,"Not Found")</f>
        <v>Maharashtra</v>
      </c>
      <c r="E774" s="100">
        <f>_xlfn.XLOOKUP(A774,'Billing Details'!A774:A1773,'Billing Details'!E774:E1773,"Not Found")</f>
        <v>32000</v>
      </c>
      <c r="F774" s="100">
        <f>_xlfn.XLOOKUP(A774,'Billing Details'!A774:A1773,'Billing Details'!M774:M1773,"Not Found")</f>
        <v>22571.599999999999</v>
      </c>
      <c r="G774" s="100">
        <f>_xlfn.XLOOKUP(A774,'Patient Health Records'!A774:A1773,'Patient Health Records'!G774:G1773,"Not Found")</f>
        <v>75.900000000000006</v>
      </c>
      <c r="H774" s="17" t="str">
        <f>_xlfn.XLOOKUP(A774,'Patient Demographics'!A774:A1773,'Patient Demographics'!C774:C1773,"Not Found")</f>
        <v>Female</v>
      </c>
      <c r="I774" s="100" t="str">
        <f>_xlfn.XLOOKUP(A774,'Patient Health Records'!A774:A1773,'Patient Health Records'!B774:B1773,"Not Found")</f>
        <v>B+</v>
      </c>
      <c r="J774" s="100" t="b">
        <f>_xlfn.XLOOKUP(A774,'Patient Health Records'!A774:A1773,'Patient Health Records'!H774:H1773,"Not Found")</f>
        <v>1</v>
      </c>
      <c r="K774" s="100" t="b">
        <f>_xlfn.XLOOKUP(A774,'Patient Health Records'!A774:A1773,'Patient Health Records'!J774:J1773,"Not Found")</f>
        <v>0</v>
      </c>
      <c r="L774" s="100" t="b">
        <f>_xlfn.XLOOKUP(A774,'Billing Details'!A:A,'Billing Details'!K:K,"Not Found")</f>
        <v>1</v>
      </c>
      <c r="M774" s="100" t="str">
        <f>_xlfn.XLOOKUP(A774,'Patient Education'!A:A,'Patient Education'!B:B,"Not Found")</f>
        <v>Bachelor's Degree</v>
      </c>
      <c r="N774" s="100" t="str">
        <f>_xlfn.XLOOKUP(A774,'Patient Education'!A:A,'Patient Education'!C:C,"None")</f>
        <v>Junior Executive</v>
      </c>
      <c r="O774" s="100">
        <f>_xlfn.XLOOKUP(A774,'Patient Demographics'!A:A,'Patient Demographics'!I:I,"Not Found")</f>
        <v>9</v>
      </c>
      <c r="P774" s="100" t="str" cm="1">
        <f t="array" ref="P774">_xlfn.IFS(
 O774 &lt;= 2, "Very Low",
 O774 &lt;= 5, "Low",
 O774 &lt;= 10, "Lower-Middle",
 O774 &lt;= 25, "Middle",
 O774 &lt;= 50, "Upper-Middle",
 O774 &lt;= 100, "High",
 O774 &lt;= 200, "Very High",
 O774 &lt;= 400, "Ultra High"
)</f>
        <v>Lower-Middle</v>
      </c>
      <c r="Q774" s="33">
        <f>_xlfn.XLOOKUP(A774,'Patient Health Records'!A:A,'Patient Health Records'!E:E,"Not Found")</f>
        <v>31.18836291913215</v>
      </c>
      <c r="R774" s="100" t="b">
        <f>_xlfn.XLOOKUP(A774,'Patient Health Records'!A774:A1773,'Patient Health Records'!T774:T1773,"Not Found")</f>
        <v>1</v>
      </c>
      <c r="S774" s="100" t="b" cm="1">
        <f t="array" ref="S774">_xlfn.SWITCH(R774, "Yes", TRUE, "No", FALSE, R774)</f>
        <v>1</v>
      </c>
      <c r="T774" s="100" t="str">
        <f>_xlfn.XLOOKUP(A774,'Patient Health Records'!A:A,'Patient Health Records'!V:V,"Not Found")</f>
        <v>Fractured Arm</v>
      </c>
      <c r="U774" s="100" t="str">
        <f>_xlfn.XLOOKUP(A774,'Patient Health Records'!A:A,'Patient Health Records'!X:X,"Not Found")</f>
        <v>Critical</v>
      </c>
      <c r="V774" s="100" t="b">
        <f>_xlfn.XLOOKUP(A774,'Billing Details'!A:A,'Billing Details'!K:K,"Not Found")</f>
        <v>1</v>
      </c>
      <c r="W774" s="100" t="str">
        <f>_xlfn.XLOOKUP(A774,'Billing Details'!A:A,'Billing Details'!J:J,"Not Found")</f>
        <v>Medicare</v>
      </c>
      <c r="X774" s="100" t="b">
        <f>_xlfn.XLOOKUP(A774,'Patient Health Records'!A:A,'Patient Health Records'!P:P,"Not Found")</f>
        <v>1</v>
      </c>
      <c r="Y774" s="100" t="b" cm="1">
        <f t="array" ref="Y774">_xlfn.SWITCH(X774, "Yes", TRUE, "No", FALSE, X774)</f>
        <v>1</v>
      </c>
      <c r="Z774" s="100" t="b">
        <f>_xlfn.XLOOKUP(A774,'Patient Health Records'!A:A,'Patient Health Records'!T:T,"Not Found")</f>
        <v>1</v>
      </c>
      <c r="AA774" s="100" t="b" cm="1">
        <f t="array" ref="AA774">_xlfn.SWITCH(Z774, "Yes", TRUE, "No", FALSE, Z774)</f>
        <v>1</v>
      </c>
      <c r="AB774" s="100" t="b">
        <f>_xlfn.XLOOKUP(A774,'Patient Health Records'!A:A,'Patient Health Records'!K:K,"Not Found")</f>
        <v>1</v>
      </c>
      <c r="AC774" s="100" t="b" cm="1">
        <f t="array" ref="AC774">_xlfn.SWITCH(AB774, "Yes", TRUE, "No", FALSE, AB774)</f>
        <v>1</v>
      </c>
    </row>
    <row r="775" spans="1:29">
      <c r="A775" s="2" t="s">
        <v>1194</v>
      </c>
      <c r="B775" s="100" t="str">
        <f>_xlfn.XLOOKUP(A775,'Patient Demographics'!A775:A1774,'Patient Demographics'!H775:H1774,"Not Found")</f>
        <v>Adult</v>
      </c>
      <c r="C775" s="100" t="str">
        <f>_xlfn.XLOOKUP(A775,'Patient Demographics'!A775:A1774,'Patient Demographics'!L775:L1774,"Not Found")</f>
        <v>West</v>
      </c>
      <c r="D775" s="100" t="str">
        <f>_xlfn.XLOOKUP(A775,'Patient Demographics'!A:A,'Patient Demographics'!J:J,"Not Found")</f>
        <v>Gujarat</v>
      </c>
      <c r="E775" s="100">
        <f>_xlfn.XLOOKUP(A775,'Billing Details'!A775:A1774,'Billing Details'!E775:E1774,"Not Found")</f>
        <v>90000</v>
      </c>
      <c r="F775" s="100">
        <f>_xlfn.XLOOKUP(A775,'Billing Details'!A775:A1774,'Billing Details'!M775:M1774,"Not Found")</f>
        <v>0</v>
      </c>
      <c r="G775" s="100">
        <f>_xlfn.XLOOKUP(A775,'Patient Health Records'!A775:A1774,'Patient Health Records'!G775:G1774,"Not Found")</f>
        <v>88.9</v>
      </c>
      <c r="H775" s="17" t="str">
        <f>_xlfn.XLOOKUP(A775,'Patient Demographics'!A775:A1774,'Patient Demographics'!C775:C1774,"Not Found")</f>
        <v>Female</v>
      </c>
      <c r="I775" s="100" t="str">
        <f>_xlfn.XLOOKUP(A775,'Patient Health Records'!A775:A1774,'Patient Health Records'!B775:B1774,"Not Found")</f>
        <v>AB+</v>
      </c>
      <c r="J775" s="100" t="b">
        <f>_xlfn.XLOOKUP(A775,'Patient Health Records'!A775:A1774,'Patient Health Records'!H775:H1774,"Not Found")</f>
        <v>1</v>
      </c>
      <c r="K775" s="100" t="b">
        <f>_xlfn.XLOOKUP(A775,'Patient Health Records'!A775:A1774,'Patient Health Records'!J775:J1774,"Not Found")</f>
        <v>1</v>
      </c>
      <c r="L775" s="100" t="b">
        <f>_xlfn.XLOOKUP(A775,'Billing Details'!A:A,'Billing Details'!K:K,"Not Found")</f>
        <v>0</v>
      </c>
      <c r="M775" s="100" t="str">
        <f>_xlfn.XLOOKUP(A775,'Patient Education'!A:A,'Patient Education'!B:B,"Not Found")</f>
        <v>Post-graduate</v>
      </c>
      <c r="N775" s="100" t="str">
        <f>_xlfn.XLOOKUP(A775,'Patient Education'!A:A,'Patient Education'!C:C,"None")</f>
        <v>Consultant</v>
      </c>
      <c r="O775" s="100">
        <f>_xlfn.XLOOKUP(A775,'Patient Demographics'!A:A,'Patient Demographics'!I:I,"Not Found")</f>
        <v>9</v>
      </c>
      <c r="P775" s="100" t="str" cm="1">
        <f t="array" ref="P775">_xlfn.IFS(
 O775 &lt;= 2, "Very Low",
 O775 &lt;= 5, "Low",
 O775 &lt;= 10, "Lower-Middle",
 O775 &lt;= 25, "Middle",
 O775 &lt;= 50, "Upper-Middle",
 O775 &lt;= 100, "High",
 O775 &lt;= 200, "Very High",
 O775 &lt;= 400, "Ultra High"
)</f>
        <v>Lower-Middle</v>
      </c>
      <c r="Q775" s="33">
        <f>_xlfn.XLOOKUP(A775,'Patient Health Records'!A:A,'Patient Health Records'!E:E,"Not Found")</f>
        <v>34.29651633810424</v>
      </c>
      <c r="R775" s="100" t="b">
        <f>_xlfn.XLOOKUP(A775,'Patient Health Records'!A775:A1774,'Patient Health Records'!T775:T1774,"Not Found")</f>
        <v>1</v>
      </c>
      <c r="S775" s="100" t="b" cm="1">
        <f t="array" ref="S775">_xlfn.SWITCH(R775, "Yes", TRUE, "No", FALSE, R775)</f>
        <v>1</v>
      </c>
      <c r="T775" s="100" t="str">
        <f>_xlfn.XLOOKUP(A775,'Patient Health Records'!A:A,'Patient Health Records'!V:V,"Not Found")</f>
        <v>Osteoarthritis</v>
      </c>
      <c r="U775" s="100" t="str">
        <f>_xlfn.XLOOKUP(A775,'Patient Health Records'!A:A,'Patient Health Records'!X:X,"Not Found")</f>
        <v>Critical</v>
      </c>
      <c r="V775" s="100" t="b">
        <f>_xlfn.XLOOKUP(A775,'Billing Details'!A:A,'Billing Details'!K:K,"Not Found")</f>
        <v>0</v>
      </c>
      <c r="W775" s="100">
        <f>_xlfn.XLOOKUP(A775,'Billing Details'!A:A,'Billing Details'!J:J,"Not Found")</f>
        <v>0</v>
      </c>
      <c r="X775" s="100" t="b">
        <f>_xlfn.XLOOKUP(A775,'Patient Health Records'!A:A,'Patient Health Records'!P:P,"Not Found")</f>
        <v>1</v>
      </c>
      <c r="Y775" s="100" t="b" cm="1">
        <f t="array" ref="Y775">_xlfn.SWITCH(X775, "Yes", TRUE, "No", FALSE, X775)</f>
        <v>1</v>
      </c>
      <c r="Z775" s="100" t="b">
        <f>_xlfn.XLOOKUP(A775,'Patient Health Records'!A:A,'Patient Health Records'!T:T,"Not Found")</f>
        <v>1</v>
      </c>
      <c r="AA775" s="100" t="b" cm="1">
        <f t="array" ref="AA775">_xlfn.SWITCH(Z775, "Yes", TRUE, "No", FALSE, Z775)</f>
        <v>1</v>
      </c>
      <c r="AB775" s="100" t="b">
        <f>_xlfn.XLOOKUP(A775,'Patient Health Records'!A:A,'Patient Health Records'!K:K,"Not Found")</f>
        <v>1</v>
      </c>
      <c r="AC775" s="100" t="b" cm="1">
        <f t="array" ref="AC775">_xlfn.SWITCH(AB775, "Yes", TRUE, "No", FALSE, AB775)</f>
        <v>1</v>
      </c>
    </row>
    <row r="776" spans="1:29">
      <c r="A776" s="2" t="s">
        <v>1195</v>
      </c>
      <c r="B776" s="100" t="str">
        <f>_xlfn.XLOOKUP(A776,'Patient Demographics'!A776:A1775,'Patient Demographics'!H776:H1775,"Not Found")</f>
        <v>Adult</v>
      </c>
      <c r="C776" s="100" t="str">
        <f>_xlfn.XLOOKUP(A776,'Patient Demographics'!A776:A1775,'Patient Demographics'!L776:L1775,"Not Found")</f>
        <v>South</v>
      </c>
      <c r="D776" s="100" t="str">
        <f>_xlfn.XLOOKUP(A776,'Patient Demographics'!A:A,'Patient Demographics'!J:J,"Not Found")</f>
        <v>Kerala</v>
      </c>
      <c r="E776" s="100">
        <f>_xlfn.XLOOKUP(A776,'Billing Details'!A776:A1775,'Billing Details'!E776:E1775,"Not Found")</f>
        <v>12000</v>
      </c>
      <c r="F776" s="100">
        <f>_xlfn.XLOOKUP(A776,'Billing Details'!A776:A1775,'Billing Details'!M776:M1775,"Not Found")</f>
        <v>6521.22</v>
      </c>
      <c r="G776" s="100">
        <f>_xlfn.XLOOKUP(A776,'Patient Health Records'!A776:A1775,'Patient Health Records'!G776:G1775,"Not Found")</f>
        <v>55.4</v>
      </c>
      <c r="H776" s="17" t="str">
        <f>_xlfn.XLOOKUP(A776,'Patient Demographics'!A776:A1775,'Patient Demographics'!C776:C1775,"Not Found")</f>
        <v>Female</v>
      </c>
      <c r="I776" s="100" t="str">
        <f>_xlfn.XLOOKUP(A776,'Patient Health Records'!A776:A1775,'Patient Health Records'!B776:B1775,"Not Found")</f>
        <v>B-</v>
      </c>
      <c r="J776" s="100" t="b">
        <f>_xlfn.XLOOKUP(A776,'Patient Health Records'!A776:A1775,'Patient Health Records'!H776:H1775,"Not Found")</f>
        <v>0</v>
      </c>
      <c r="K776" s="100" t="b">
        <f>_xlfn.XLOOKUP(A776,'Patient Health Records'!A776:A1775,'Patient Health Records'!J776:J1775,"Not Found")</f>
        <v>1</v>
      </c>
      <c r="L776" s="100" t="b">
        <f>_xlfn.XLOOKUP(A776,'Billing Details'!A:A,'Billing Details'!K:K,"Not Found")</f>
        <v>1</v>
      </c>
      <c r="M776" s="100" t="str">
        <f>_xlfn.XLOOKUP(A776,'Patient Education'!A:A,'Patient Education'!B:B,"Not Found")</f>
        <v>Post-graduate</v>
      </c>
      <c r="N776" s="100" t="str">
        <f>_xlfn.XLOOKUP(A776,'Patient Education'!A:A,'Patient Education'!C:C,"None")</f>
        <v>Consultant</v>
      </c>
      <c r="O776" s="100">
        <f>_xlfn.XLOOKUP(A776,'Patient Demographics'!A:A,'Patient Demographics'!I:I,"Not Found")</f>
        <v>7</v>
      </c>
      <c r="P776" s="100" t="str" cm="1">
        <f t="array" ref="P776">_xlfn.IFS(
 O776 &lt;= 2, "Very Low",
 O776 &lt;= 5, "Low",
 O776 &lt;= 10, "Lower-Middle",
 O776 &lt;= 25, "Middle",
 O776 &lt;= 50, "Upper-Middle",
 O776 &lt;= 100, "High",
 O776 &lt;= 200, "Very High",
 O776 &lt;= 400, "Ultra High"
)</f>
        <v>Lower-Middle</v>
      </c>
      <c r="Q776" s="33">
        <f>_xlfn.XLOOKUP(A776,'Patient Health Records'!A:A,'Patient Health Records'!E:E,"Not Found")</f>
        <v>20.104514443315431</v>
      </c>
      <c r="R776" s="100" t="b">
        <f>_xlfn.XLOOKUP(A776,'Patient Health Records'!A776:A1775,'Patient Health Records'!T776:T1775,"Not Found")</f>
        <v>0</v>
      </c>
      <c r="S776" s="100" t="b" cm="1">
        <f t="array" ref="S776">_xlfn.SWITCH(R776, "Yes", TRUE, "No", FALSE, R776)</f>
        <v>0</v>
      </c>
      <c r="T776" s="100" t="str">
        <f>_xlfn.XLOOKUP(A776,'Patient Health Records'!A:A,'Patient Health Records'!V:V,"Not Found")</f>
        <v>Fractured Arm</v>
      </c>
      <c r="U776" s="100" t="str">
        <f>_xlfn.XLOOKUP(A776,'Patient Health Records'!A:A,'Patient Health Records'!X:X,"Not Found")</f>
        <v>Ongoing Treatment</v>
      </c>
      <c r="V776" s="100" t="b">
        <f>_xlfn.XLOOKUP(A776,'Billing Details'!A:A,'Billing Details'!K:K,"Not Found")</f>
        <v>1</v>
      </c>
      <c r="W776" s="100" t="str">
        <f>_xlfn.XLOOKUP(A776,'Billing Details'!A:A,'Billing Details'!J:J,"Not Found")</f>
        <v>Aetna</v>
      </c>
      <c r="X776" s="100" t="b">
        <f>_xlfn.XLOOKUP(A776,'Patient Health Records'!A:A,'Patient Health Records'!P:P,"Not Found")</f>
        <v>0</v>
      </c>
      <c r="Y776" s="100" t="b" cm="1">
        <f t="array" ref="Y776">_xlfn.SWITCH(X776, "Yes", TRUE, "No", FALSE, X776)</f>
        <v>0</v>
      </c>
      <c r="Z776" s="100" t="b">
        <f>_xlfn.XLOOKUP(A776,'Patient Health Records'!A:A,'Patient Health Records'!T:T,"Not Found")</f>
        <v>0</v>
      </c>
      <c r="AA776" s="100" t="b" cm="1">
        <f t="array" ref="AA776">_xlfn.SWITCH(Z776, "Yes", TRUE, "No", FALSE, Z776)</f>
        <v>0</v>
      </c>
      <c r="AB776" s="100" t="b">
        <f>_xlfn.XLOOKUP(A776,'Patient Health Records'!A:A,'Patient Health Records'!K:K,"Not Found")</f>
        <v>0</v>
      </c>
      <c r="AC776" s="100" t="b" cm="1">
        <f t="array" ref="AC776">_xlfn.SWITCH(AB776, "Yes", TRUE, "No", FALSE, AB776)</f>
        <v>0</v>
      </c>
    </row>
    <row r="777" spans="1:29">
      <c r="A777" s="2" t="s">
        <v>1197</v>
      </c>
      <c r="B777" s="100" t="str">
        <f>_xlfn.XLOOKUP(A777,'Patient Demographics'!A777:A1776,'Patient Demographics'!H777:H1776,"Not Found")</f>
        <v>Middle-aged</v>
      </c>
      <c r="C777" s="100" t="str">
        <f>_xlfn.XLOOKUP(A777,'Patient Demographics'!A777:A1776,'Patient Demographics'!L777:L1776,"Not Found")</f>
        <v>West</v>
      </c>
      <c r="D777" s="100" t="str">
        <f>_xlfn.XLOOKUP(A777,'Patient Demographics'!A:A,'Patient Demographics'!J:J,"Not Found")</f>
        <v>Gujarat</v>
      </c>
      <c r="E777" s="100">
        <f>_xlfn.XLOOKUP(A777,'Billing Details'!A777:A1776,'Billing Details'!E777:E1776,"Not Found")</f>
        <v>12000</v>
      </c>
      <c r="F777" s="100">
        <f>_xlfn.XLOOKUP(A777,'Billing Details'!A777:A1776,'Billing Details'!M777:M1776,"Not Found")</f>
        <v>0</v>
      </c>
      <c r="G777" s="100">
        <f>_xlfn.XLOOKUP(A777,'Patient Health Records'!A777:A1776,'Patient Health Records'!G777:G1776,"Not Found")</f>
        <v>98.2</v>
      </c>
      <c r="H777" s="17" t="str">
        <f>_xlfn.XLOOKUP(A777,'Patient Demographics'!A777:A1776,'Patient Demographics'!C777:C1776,"Not Found")</f>
        <v>Female</v>
      </c>
      <c r="I777" s="100" t="str">
        <f>_xlfn.XLOOKUP(A777,'Patient Health Records'!A777:A1776,'Patient Health Records'!B777:B1776,"Not Found")</f>
        <v>B-</v>
      </c>
      <c r="J777" s="100" t="b">
        <f>_xlfn.XLOOKUP(A777,'Patient Health Records'!A777:A1776,'Patient Health Records'!H777:H1776,"Not Found")</f>
        <v>0</v>
      </c>
      <c r="K777" s="100" t="b">
        <f>_xlfn.XLOOKUP(A777,'Patient Health Records'!A777:A1776,'Patient Health Records'!J777:J1776,"Not Found")</f>
        <v>0</v>
      </c>
      <c r="L777" s="100" t="b">
        <f>_xlfn.XLOOKUP(A777,'Billing Details'!A:A,'Billing Details'!K:K,"Not Found")</f>
        <v>0</v>
      </c>
      <c r="M777" s="100" t="str">
        <f>_xlfn.XLOOKUP(A777,'Patient Education'!A:A,'Patient Education'!B:B,"Not Found")</f>
        <v>Master's Degree</v>
      </c>
      <c r="N777" s="100" t="str">
        <f>_xlfn.XLOOKUP(A777,'Patient Education'!A:A,'Patient Education'!C:C,"None")</f>
        <v>Doctor</v>
      </c>
      <c r="O777" s="100">
        <f>_xlfn.XLOOKUP(A777,'Patient Demographics'!A:A,'Patient Demographics'!I:I,"Not Found")</f>
        <v>40</v>
      </c>
      <c r="P777" s="100" t="str" cm="1">
        <f t="array" ref="P777">_xlfn.IFS(
 O777 &lt;= 2, "Very Low",
 O777 &lt;= 5, "Low",
 O777 &lt;= 10, "Lower-Middle",
 O777 &lt;= 25, "Middle",
 O777 &lt;= 50, "Upper-Middle",
 O777 &lt;= 100, "High",
 O777 &lt;= 200, "Very High",
 O777 &lt;= 400, "Ultra High"
)</f>
        <v>Upper-Middle</v>
      </c>
      <c r="Q777" s="33">
        <f>_xlfn.XLOOKUP(A777,'Patient Health Records'!A:A,'Patient Health Records'!E:E,"Not Found")</f>
        <v>31.701962809917358</v>
      </c>
      <c r="R777" s="100" t="b">
        <f>_xlfn.XLOOKUP(A777,'Patient Health Records'!A777:A1776,'Patient Health Records'!T777:T1776,"Not Found")</f>
        <v>1</v>
      </c>
      <c r="S777" s="100" t="b" cm="1">
        <f t="array" ref="S777">_xlfn.SWITCH(R777, "Yes", TRUE, "No", FALSE, R777)</f>
        <v>1</v>
      </c>
      <c r="T777" s="100" t="str">
        <f>_xlfn.XLOOKUP(A777,'Patient Health Records'!A:A,'Patient Health Records'!V:V,"Not Found")</f>
        <v>Diabetes</v>
      </c>
      <c r="U777" s="100" t="str">
        <f>_xlfn.XLOOKUP(A777,'Patient Health Records'!A:A,'Patient Health Records'!X:X,"Not Found")</f>
        <v>Recovered</v>
      </c>
      <c r="V777" s="100" t="b">
        <f>_xlfn.XLOOKUP(A777,'Billing Details'!A:A,'Billing Details'!K:K,"Not Found")</f>
        <v>0</v>
      </c>
      <c r="W777" s="100">
        <f>_xlfn.XLOOKUP(A777,'Billing Details'!A:A,'Billing Details'!J:J,"Not Found")</f>
        <v>0</v>
      </c>
      <c r="X777" s="100" t="b">
        <f>_xlfn.XLOOKUP(A777,'Patient Health Records'!A:A,'Patient Health Records'!P:P,"Not Found")</f>
        <v>0</v>
      </c>
      <c r="Y777" s="100" t="b" cm="1">
        <f t="array" ref="Y777">_xlfn.SWITCH(X777, "Yes", TRUE, "No", FALSE, X777)</f>
        <v>0</v>
      </c>
      <c r="Z777" s="100" t="b">
        <f>_xlfn.XLOOKUP(A777,'Patient Health Records'!A:A,'Patient Health Records'!T:T,"Not Found")</f>
        <v>1</v>
      </c>
      <c r="AA777" s="100" t="b" cm="1">
        <f t="array" ref="AA777">_xlfn.SWITCH(Z777, "Yes", TRUE, "No", FALSE, Z777)</f>
        <v>1</v>
      </c>
      <c r="AB777" s="100" t="b">
        <f>_xlfn.XLOOKUP(A777,'Patient Health Records'!A:A,'Patient Health Records'!K:K,"Not Found")</f>
        <v>0</v>
      </c>
      <c r="AC777" s="100" t="b" cm="1">
        <f t="array" ref="AC777">_xlfn.SWITCH(AB777, "Yes", TRUE, "No", FALSE, AB777)</f>
        <v>0</v>
      </c>
    </row>
    <row r="778" spans="1:29">
      <c r="A778" s="2" t="s">
        <v>1198</v>
      </c>
      <c r="B778" s="100" t="str">
        <f>_xlfn.XLOOKUP(A778,'Patient Demographics'!A778:A1777,'Patient Demographics'!H778:H1777,"Not Found")</f>
        <v>Middle-aged</v>
      </c>
      <c r="C778" s="100" t="str">
        <f>_xlfn.XLOOKUP(A778,'Patient Demographics'!A778:A1777,'Patient Demographics'!L778:L1777,"Not Found")</f>
        <v>West</v>
      </c>
      <c r="D778" s="100" t="str">
        <f>_xlfn.XLOOKUP(A778,'Patient Demographics'!A:A,'Patient Demographics'!J:J,"Not Found")</f>
        <v>Gujarat</v>
      </c>
      <c r="E778" s="100">
        <f>_xlfn.XLOOKUP(A778,'Billing Details'!A778:A1777,'Billing Details'!E778:E1777,"Not Found")</f>
        <v>240000</v>
      </c>
      <c r="F778" s="100">
        <f>_xlfn.XLOOKUP(A778,'Billing Details'!A778:A1777,'Billing Details'!M778:M1777,"Not Found")</f>
        <v>194104.2</v>
      </c>
      <c r="G778" s="100">
        <f>_xlfn.XLOOKUP(A778,'Patient Health Records'!A778:A1777,'Patient Health Records'!G778:G1777,"Not Found")</f>
        <v>86.2</v>
      </c>
      <c r="H778" s="17" t="str">
        <f>_xlfn.XLOOKUP(A778,'Patient Demographics'!A778:A1777,'Patient Demographics'!C778:C1777,"Not Found")</f>
        <v>Female</v>
      </c>
      <c r="I778" s="100" t="str">
        <f>_xlfn.XLOOKUP(A778,'Patient Health Records'!A778:A1777,'Patient Health Records'!B778:B1777,"Not Found")</f>
        <v>B+</v>
      </c>
      <c r="J778" s="100" t="b">
        <f>_xlfn.XLOOKUP(A778,'Patient Health Records'!A778:A1777,'Patient Health Records'!H778:H1777,"Not Found")</f>
        <v>0</v>
      </c>
      <c r="K778" s="100" t="b">
        <f>_xlfn.XLOOKUP(A778,'Patient Health Records'!A778:A1777,'Patient Health Records'!J778:J1777,"Not Found")</f>
        <v>1</v>
      </c>
      <c r="L778" s="100" t="b">
        <f>_xlfn.XLOOKUP(A778,'Billing Details'!A:A,'Billing Details'!K:K,"Not Found")</f>
        <v>1</v>
      </c>
      <c r="M778" s="100" t="str">
        <f>_xlfn.XLOOKUP(A778,'Patient Education'!A:A,'Patient Education'!B:B,"Not Found")</f>
        <v>Master's Degree</v>
      </c>
      <c r="N778" s="100" t="str">
        <f>_xlfn.XLOOKUP(A778,'Patient Education'!A:A,'Patient Education'!C:C,"None")</f>
        <v>Software Engineer</v>
      </c>
      <c r="O778" s="100">
        <f>_xlfn.XLOOKUP(A778,'Patient Demographics'!A:A,'Patient Demographics'!I:I,"Not Found")</f>
        <v>30</v>
      </c>
      <c r="P778" s="100" t="str" cm="1">
        <f t="array" ref="P778">_xlfn.IFS(
 O778 &lt;= 2, "Very Low",
 O778 &lt;= 5, "Low",
 O778 &lt;= 10, "Lower-Middle",
 O778 &lt;= 25, "Middle",
 O778 &lt;= 50, "Upper-Middle",
 O778 &lt;= 100, "High",
 O778 &lt;= 200, "Very High",
 O778 &lt;= 400, "Ultra High"
)</f>
        <v>Upper-Middle</v>
      </c>
      <c r="Q778" s="33">
        <f>_xlfn.XLOOKUP(A778,'Patient Health Records'!A:A,'Patient Health Records'!E:E,"Not Found")</f>
        <v>30.541383219954653</v>
      </c>
      <c r="R778" s="100" t="b">
        <f>_xlfn.XLOOKUP(A778,'Patient Health Records'!A778:A1777,'Patient Health Records'!T778:T1777,"Not Found")</f>
        <v>1</v>
      </c>
      <c r="S778" s="100" t="b" cm="1">
        <f t="array" ref="S778">_xlfn.SWITCH(R778, "Yes", TRUE, "No", FALSE, R778)</f>
        <v>1</v>
      </c>
      <c r="T778" s="100" t="str">
        <f>_xlfn.XLOOKUP(A778,'Patient Health Records'!A:A,'Patient Health Records'!V:V,"Not Found")</f>
        <v>Cancer</v>
      </c>
      <c r="U778" s="100" t="str">
        <f>_xlfn.XLOOKUP(A778,'Patient Health Records'!A:A,'Patient Health Records'!X:X,"Not Found")</f>
        <v>Ongoing Treatment</v>
      </c>
      <c r="V778" s="100" t="b">
        <f>_xlfn.XLOOKUP(A778,'Billing Details'!A:A,'Billing Details'!K:K,"Not Found")</f>
        <v>1</v>
      </c>
      <c r="W778" s="100" t="str">
        <f>_xlfn.XLOOKUP(A778,'Billing Details'!A:A,'Billing Details'!J:J,"Not Found")</f>
        <v>UnitedHealthcare</v>
      </c>
      <c r="X778" s="100" t="b">
        <f>_xlfn.XLOOKUP(A778,'Patient Health Records'!A:A,'Patient Health Records'!P:P,"Not Found")</f>
        <v>1</v>
      </c>
      <c r="Y778" s="100" t="b" cm="1">
        <f t="array" ref="Y778">_xlfn.SWITCH(X778, "Yes", TRUE, "No", FALSE, X778)</f>
        <v>1</v>
      </c>
      <c r="Z778" s="100" t="b">
        <f>_xlfn.XLOOKUP(A778,'Patient Health Records'!A:A,'Patient Health Records'!T:T,"Not Found")</f>
        <v>1</v>
      </c>
      <c r="AA778" s="100" t="b" cm="1">
        <f t="array" ref="AA778">_xlfn.SWITCH(Z778, "Yes", TRUE, "No", FALSE, Z778)</f>
        <v>1</v>
      </c>
      <c r="AB778" s="100" t="b">
        <f>_xlfn.XLOOKUP(A778,'Patient Health Records'!A:A,'Patient Health Records'!K:K,"Not Found")</f>
        <v>1</v>
      </c>
      <c r="AC778" s="100" t="b" cm="1">
        <f t="array" ref="AC778">_xlfn.SWITCH(AB778, "Yes", TRUE, "No", FALSE, AB778)</f>
        <v>1</v>
      </c>
    </row>
    <row r="779" spans="1:29">
      <c r="A779" s="2" t="s">
        <v>1199</v>
      </c>
      <c r="B779" s="100" t="str">
        <f>_xlfn.XLOOKUP(A779,'Patient Demographics'!A779:A1778,'Patient Demographics'!H779:H1778,"Not Found")</f>
        <v>Middle-aged</v>
      </c>
      <c r="C779" s="100" t="str">
        <f>_xlfn.XLOOKUP(A779,'Patient Demographics'!A779:A1778,'Patient Demographics'!L779:L1778,"Not Found")</f>
        <v>West</v>
      </c>
      <c r="D779" s="100" t="str">
        <f>_xlfn.XLOOKUP(A779,'Patient Demographics'!A:A,'Patient Demographics'!J:J,"Not Found")</f>
        <v>Gujarat</v>
      </c>
      <c r="E779" s="100">
        <f>_xlfn.XLOOKUP(A779,'Billing Details'!A779:A1778,'Billing Details'!E779:E1778,"Not Found")</f>
        <v>40000</v>
      </c>
      <c r="F779" s="100">
        <f>_xlfn.XLOOKUP(A779,'Billing Details'!A779:A1778,'Billing Details'!M779:M1778,"Not Found")</f>
        <v>0</v>
      </c>
      <c r="G779" s="100">
        <f>_xlfn.XLOOKUP(A779,'Patient Health Records'!A779:A1778,'Patient Health Records'!G779:G1778,"Not Found")</f>
        <v>77.7</v>
      </c>
      <c r="H779" s="17" t="str">
        <f>_xlfn.XLOOKUP(A779,'Patient Demographics'!A779:A1778,'Patient Demographics'!C779:C1778,"Not Found")</f>
        <v>Female</v>
      </c>
      <c r="I779" s="100" t="str">
        <f>_xlfn.XLOOKUP(A779,'Patient Health Records'!A779:A1778,'Patient Health Records'!B779:B1778,"Not Found")</f>
        <v>AB+</v>
      </c>
      <c r="J779" s="100" t="b">
        <f>_xlfn.XLOOKUP(A779,'Patient Health Records'!A779:A1778,'Patient Health Records'!H779:H1778,"Not Found")</f>
        <v>1</v>
      </c>
      <c r="K779" s="100" t="b">
        <f>_xlfn.XLOOKUP(A779,'Patient Health Records'!A779:A1778,'Patient Health Records'!J779:J1778,"Not Found")</f>
        <v>1</v>
      </c>
      <c r="L779" s="100" t="b">
        <f>_xlfn.XLOOKUP(A779,'Billing Details'!A:A,'Billing Details'!K:K,"Not Found")</f>
        <v>0</v>
      </c>
      <c r="M779" s="100" t="str">
        <f>_xlfn.XLOOKUP(A779,'Patient Education'!A:A,'Patient Education'!B:B,"Not Found")</f>
        <v>Master's Degree</v>
      </c>
      <c r="N779" s="100" t="str">
        <f>_xlfn.XLOOKUP(A779,'Patient Education'!A:A,'Patient Education'!C:C,"None")</f>
        <v>Senior Executive</v>
      </c>
      <c r="O779" s="100">
        <f>_xlfn.XLOOKUP(A779,'Patient Demographics'!A:A,'Patient Demographics'!I:I,"Not Found")</f>
        <v>5</v>
      </c>
      <c r="P779" s="100" t="str" cm="1">
        <f t="array" ref="P779">_xlfn.IFS(
 O779 &lt;= 2, "Very Low",
 O779 &lt;= 5, "Low",
 O779 &lt;= 10, "Lower-Middle",
 O779 &lt;= 25, "Middle",
 O779 &lt;= 50, "Upper-Middle",
 O779 &lt;= 100, "High",
 O779 &lt;= 200, "Very High",
 O779 &lt;= 400, "Ultra High"
)</f>
        <v>Low</v>
      </c>
      <c r="Q779" s="33">
        <f>_xlfn.XLOOKUP(A779,'Patient Health Records'!A:A,'Patient Health Records'!E:E,"Not Found")</f>
        <v>28.197125852808828</v>
      </c>
      <c r="R779" s="100" t="b">
        <f>_xlfn.XLOOKUP(A779,'Patient Health Records'!A779:A1778,'Patient Health Records'!T779:T1778,"Not Found")</f>
        <v>1</v>
      </c>
      <c r="S779" s="100" t="b" cm="1">
        <f t="array" ref="S779">_xlfn.SWITCH(R779, "Yes", TRUE, "No", FALSE, R779)</f>
        <v>1</v>
      </c>
      <c r="T779" s="100" t="str">
        <f>_xlfn.XLOOKUP(A779,'Patient Health Records'!A:A,'Patient Health Records'!V:V,"Not Found")</f>
        <v>Cancer</v>
      </c>
      <c r="U779" s="100" t="str">
        <f>_xlfn.XLOOKUP(A779,'Patient Health Records'!A:A,'Patient Health Records'!X:X,"Not Found")</f>
        <v>Recovered</v>
      </c>
      <c r="V779" s="100" t="b">
        <f>_xlfn.XLOOKUP(A779,'Billing Details'!A:A,'Billing Details'!K:K,"Not Found")</f>
        <v>0</v>
      </c>
      <c r="W779" s="100">
        <f>_xlfn.XLOOKUP(A779,'Billing Details'!A:A,'Billing Details'!J:J,"Not Found")</f>
        <v>0</v>
      </c>
      <c r="X779" s="100" t="b">
        <f>_xlfn.XLOOKUP(A779,'Patient Health Records'!A:A,'Patient Health Records'!P:P,"Not Found")</f>
        <v>1</v>
      </c>
      <c r="Y779" s="100" t="b" cm="1">
        <f t="array" ref="Y779">_xlfn.SWITCH(X779, "Yes", TRUE, "No", FALSE, X779)</f>
        <v>1</v>
      </c>
      <c r="Z779" s="100" t="b">
        <f>_xlfn.XLOOKUP(A779,'Patient Health Records'!A:A,'Patient Health Records'!T:T,"Not Found")</f>
        <v>1</v>
      </c>
      <c r="AA779" s="100" t="b" cm="1">
        <f t="array" ref="AA779">_xlfn.SWITCH(Z779, "Yes", TRUE, "No", FALSE, Z779)</f>
        <v>1</v>
      </c>
      <c r="AB779" s="100" t="b">
        <f>_xlfn.XLOOKUP(A779,'Patient Health Records'!A:A,'Patient Health Records'!K:K,"Not Found")</f>
        <v>1</v>
      </c>
      <c r="AC779" s="100" t="b" cm="1">
        <f t="array" ref="AC779">_xlfn.SWITCH(AB779, "Yes", TRUE, "No", FALSE, AB779)</f>
        <v>1</v>
      </c>
    </row>
    <row r="780" spans="1:29">
      <c r="A780" s="2" t="s">
        <v>1200</v>
      </c>
      <c r="B780" s="100" t="str">
        <f>_xlfn.XLOOKUP(A780,'Patient Demographics'!A780:A1779,'Patient Demographics'!H780:H1779,"Not Found")</f>
        <v>Adult</v>
      </c>
      <c r="C780" s="100" t="str">
        <f>_xlfn.XLOOKUP(A780,'Patient Demographics'!A780:A1779,'Patient Demographics'!L780:L1779,"Not Found")</f>
        <v>East</v>
      </c>
      <c r="D780" s="100" t="str">
        <f>_xlfn.XLOOKUP(A780,'Patient Demographics'!A:A,'Patient Demographics'!J:J,"Not Found")</f>
        <v>West Bengal</v>
      </c>
      <c r="E780" s="100">
        <f>_xlfn.XLOOKUP(A780,'Billing Details'!A780:A1779,'Billing Details'!E780:E1779,"Not Found")</f>
        <v>240000</v>
      </c>
      <c r="F780" s="100">
        <f>_xlfn.XLOOKUP(A780,'Billing Details'!A780:A1779,'Billing Details'!M780:M1779,"Not Found")</f>
        <v>0</v>
      </c>
      <c r="G780" s="100">
        <f>_xlfn.XLOOKUP(A780,'Patient Health Records'!A780:A1779,'Patient Health Records'!G780:G1779,"Not Found")</f>
        <v>89.8</v>
      </c>
      <c r="H780" s="17" t="str">
        <f>_xlfn.XLOOKUP(A780,'Patient Demographics'!A780:A1779,'Patient Demographics'!C780:C1779,"Not Found")</f>
        <v>Female</v>
      </c>
      <c r="I780" s="100" t="str">
        <f>_xlfn.XLOOKUP(A780,'Patient Health Records'!A780:A1779,'Patient Health Records'!B780:B1779,"Not Found")</f>
        <v>A-</v>
      </c>
      <c r="J780" s="100" t="b">
        <f>_xlfn.XLOOKUP(A780,'Patient Health Records'!A780:A1779,'Patient Health Records'!H780:H1779,"Not Found")</f>
        <v>0</v>
      </c>
      <c r="K780" s="100" t="b">
        <f>_xlfn.XLOOKUP(A780,'Patient Health Records'!A780:A1779,'Patient Health Records'!J780:J1779,"Not Found")</f>
        <v>0</v>
      </c>
      <c r="L780" s="100" t="b">
        <f>_xlfn.XLOOKUP(A780,'Billing Details'!A:A,'Billing Details'!K:K,"Not Found")</f>
        <v>0</v>
      </c>
      <c r="M780" s="100" t="str">
        <f>_xlfn.XLOOKUP(A780,'Patient Education'!A:A,'Patient Education'!B:B,"Not Found")</f>
        <v>Bachelor's Degree</v>
      </c>
      <c r="N780" s="100" t="str">
        <f>_xlfn.XLOOKUP(A780,'Patient Education'!A:A,'Patient Education'!C:C,"None")</f>
        <v>Junior Executive</v>
      </c>
      <c r="O780" s="100">
        <f>_xlfn.XLOOKUP(A780,'Patient Demographics'!A:A,'Patient Demographics'!I:I,"Not Found")</f>
        <v>30</v>
      </c>
      <c r="P780" s="100" t="str" cm="1">
        <f t="array" ref="P780">_xlfn.IFS(
 O780 &lt;= 2, "Very Low",
 O780 &lt;= 5, "Low",
 O780 &lt;= 10, "Lower-Middle",
 O780 &lt;= 25, "Middle",
 O780 &lt;= 50, "Upper-Middle",
 O780 &lt;= 100, "High",
 O780 &lt;= 200, "Very High",
 O780 &lt;= 400, "Ultra High"
)</f>
        <v>Upper-Middle</v>
      </c>
      <c r="Q780" s="33">
        <f>_xlfn.XLOOKUP(A780,'Patient Health Records'!A:A,'Patient Health Records'!E:E,"Not Found")</f>
        <v>28.026590930370464</v>
      </c>
      <c r="R780" s="100" t="b">
        <f>_xlfn.XLOOKUP(A780,'Patient Health Records'!A780:A1779,'Patient Health Records'!T780:T1779,"Not Found")</f>
        <v>1</v>
      </c>
      <c r="S780" s="100" t="b" cm="1">
        <f t="array" ref="S780">_xlfn.SWITCH(R780, "Yes", TRUE, "No", FALSE, R780)</f>
        <v>1</v>
      </c>
      <c r="T780" s="100" t="str">
        <f>_xlfn.XLOOKUP(A780,'Patient Health Records'!A:A,'Patient Health Records'!V:V,"Not Found")</f>
        <v>Childbirth</v>
      </c>
      <c r="U780" s="100" t="str">
        <f>_xlfn.XLOOKUP(A780,'Patient Health Records'!A:A,'Patient Health Records'!X:X,"Not Found")</f>
        <v>Ongoing Treatment</v>
      </c>
      <c r="V780" s="100" t="b">
        <f>_xlfn.XLOOKUP(A780,'Billing Details'!A:A,'Billing Details'!K:K,"Not Found")</f>
        <v>0</v>
      </c>
      <c r="W780" s="100">
        <f>_xlfn.XLOOKUP(A780,'Billing Details'!A:A,'Billing Details'!J:J,"Not Found")</f>
        <v>0</v>
      </c>
      <c r="X780" s="100" t="b">
        <f>_xlfn.XLOOKUP(A780,'Patient Health Records'!A:A,'Patient Health Records'!P:P,"Not Found")</f>
        <v>1</v>
      </c>
      <c r="Y780" s="100" t="b" cm="1">
        <f t="array" ref="Y780">_xlfn.SWITCH(X780, "Yes", TRUE, "No", FALSE, X780)</f>
        <v>1</v>
      </c>
      <c r="Z780" s="100" t="b">
        <f>_xlfn.XLOOKUP(A780,'Patient Health Records'!A:A,'Patient Health Records'!T:T,"Not Found")</f>
        <v>1</v>
      </c>
      <c r="AA780" s="100" t="b" cm="1">
        <f t="array" ref="AA780">_xlfn.SWITCH(Z780, "Yes", TRUE, "No", FALSE, Z780)</f>
        <v>1</v>
      </c>
      <c r="AB780" s="100" t="b">
        <f>_xlfn.XLOOKUP(A780,'Patient Health Records'!A:A,'Patient Health Records'!K:K,"Not Found")</f>
        <v>1</v>
      </c>
      <c r="AC780" s="100" t="b" cm="1">
        <f t="array" ref="AC780">_xlfn.SWITCH(AB780, "Yes", TRUE, "No", FALSE, AB780)</f>
        <v>1</v>
      </c>
    </row>
    <row r="781" spans="1:29">
      <c r="A781" s="2" t="s">
        <v>1201</v>
      </c>
      <c r="B781" s="100" t="str">
        <f>_xlfn.XLOOKUP(A781,'Patient Demographics'!A781:A1780,'Patient Demographics'!H781:H1780,"Not Found")</f>
        <v>Adult</v>
      </c>
      <c r="C781" s="100" t="str">
        <f>_xlfn.XLOOKUP(A781,'Patient Demographics'!A781:A1780,'Patient Demographics'!L781:L1780,"Not Found")</f>
        <v>South</v>
      </c>
      <c r="D781" s="100" t="str">
        <f>_xlfn.XLOOKUP(A781,'Patient Demographics'!A:A,'Patient Demographics'!J:J,"Not Found")</f>
        <v>Tamil Nadu</v>
      </c>
      <c r="E781" s="100">
        <f>_xlfn.XLOOKUP(A781,'Billing Details'!A781:A1780,'Billing Details'!E781:E1780,"Not Found")</f>
        <v>90000</v>
      </c>
      <c r="F781" s="100">
        <f>_xlfn.XLOOKUP(A781,'Billing Details'!A781:A1780,'Billing Details'!M781:M1780,"Not Found")</f>
        <v>77124.45</v>
      </c>
      <c r="G781" s="100">
        <f>_xlfn.XLOOKUP(A781,'Patient Health Records'!A781:A1780,'Patient Health Records'!G781:G1780,"Not Found")</f>
        <v>87.7</v>
      </c>
      <c r="H781" s="17" t="str">
        <f>_xlfn.XLOOKUP(A781,'Patient Demographics'!A781:A1780,'Patient Demographics'!C781:C1780,"Not Found")</f>
        <v>Female</v>
      </c>
      <c r="I781" s="100" t="str">
        <f>_xlfn.XLOOKUP(A781,'Patient Health Records'!A781:A1780,'Patient Health Records'!B781:B1780,"Not Found")</f>
        <v>AB+</v>
      </c>
      <c r="J781" s="100" t="b">
        <f>_xlfn.XLOOKUP(A781,'Patient Health Records'!A781:A1780,'Patient Health Records'!H781:H1780,"Not Found")</f>
        <v>0</v>
      </c>
      <c r="K781" s="100" t="b">
        <f>_xlfn.XLOOKUP(A781,'Patient Health Records'!A781:A1780,'Patient Health Records'!J781:J1780,"Not Found")</f>
        <v>0</v>
      </c>
      <c r="L781" s="100" t="b">
        <f>_xlfn.XLOOKUP(A781,'Billing Details'!A:A,'Billing Details'!K:K,"Not Found")</f>
        <v>1</v>
      </c>
      <c r="M781" s="100" t="str">
        <f>_xlfn.XLOOKUP(A781,'Patient Education'!A:A,'Patient Education'!B:B,"Not Found")</f>
        <v>Master's Degree</v>
      </c>
      <c r="N781" s="100" t="str">
        <f>_xlfn.XLOOKUP(A781,'Patient Education'!A:A,'Patient Education'!C:C,"None")</f>
        <v>Doctor</v>
      </c>
      <c r="O781" s="100">
        <f>_xlfn.XLOOKUP(A781,'Patient Demographics'!A:A,'Patient Demographics'!I:I,"Not Found")</f>
        <v>120</v>
      </c>
      <c r="P781" s="100" t="str" cm="1">
        <f t="array" ref="P781">_xlfn.IFS(
 O781 &lt;= 2, "Very Low",
 O781 &lt;= 5, "Low",
 O781 &lt;= 10, "Lower-Middle",
 O781 &lt;= 25, "Middle",
 O781 &lt;= 50, "Upper-Middle",
 O781 &lt;= 100, "High",
 O781 &lt;= 200, "Very High",
 O781 &lt;= 400, "Ultra High"
)</f>
        <v>Very High</v>
      </c>
      <c r="Q781" s="33">
        <f>_xlfn.XLOOKUP(A781,'Patient Health Records'!A:A,'Patient Health Records'!E:E,"Not Found")</f>
        <v>33.417162017985056</v>
      </c>
      <c r="R781" s="100" t="b">
        <f>_xlfn.XLOOKUP(A781,'Patient Health Records'!A781:A1780,'Patient Health Records'!T781:T1780,"Not Found")</f>
        <v>1</v>
      </c>
      <c r="S781" s="100" t="b" cm="1">
        <f t="array" ref="S781">_xlfn.SWITCH(R781, "Yes", TRUE, "No", FALSE, R781)</f>
        <v>1</v>
      </c>
      <c r="T781" s="100" t="str">
        <f>_xlfn.XLOOKUP(A781,'Patient Health Records'!A:A,'Patient Health Records'!V:V,"Not Found")</f>
        <v>Heart Attack</v>
      </c>
      <c r="U781" s="100" t="str">
        <f>_xlfn.XLOOKUP(A781,'Patient Health Records'!A:A,'Patient Health Records'!X:X,"Not Found")</f>
        <v>Critical</v>
      </c>
      <c r="V781" s="100" t="b">
        <f>_xlfn.XLOOKUP(A781,'Billing Details'!A:A,'Billing Details'!K:K,"Not Found")</f>
        <v>1</v>
      </c>
      <c r="W781" s="100" t="str">
        <f>_xlfn.XLOOKUP(A781,'Billing Details'!A:A,'Billing Details'!J:J,"Not Found")</f>
        <v>Aetna</v>
      </c>
      <c r="X781" s="100" t="b">
        <f>_xlfn.XLOOKUP(A781,'Patient Health Records'!A:A,'Patient Health Records'!P:P,"Not Found")</f>
        <v>1</v>
      </c>
      <c r="Y781" s="100" t="b" cm="1">
        <f t="array" ref="Y781">_xlfn.SWITCH(X781, "Yes", TRUE, "No", FALSE, X781)</f>
        <v>1</v>
      </c>
      <c r="Z781" s="100" t="b">
        <f>_xlfn.XLOOKUP(A781,'Patient Health Records'!A:A,'Patient Health Records'!T:T,"Not Found")</f>
        <v>1</v>
      </c>
      <c r="AA781" s="100" t="b" cm="1">
        <f t="array" ref="AA781">_xlfn.SWITCH(Z781, "Yes", TRUE, "No", FALSE, Z781)</f>
        <v>1</v>
      </c>
      <c r="AB781" s="100" t="b">
        <f>_xlfn.XLOOKUP(A781,'Patient Health Records'!A:A,'Patient Health Records'!K:K,"Not Found")</f>
        <v>1</v>
      </c>
      <c r="AC781" s="100" t="b" cm="1">
        <f t="array" ref="AC781">_xlfn.SWITCH(AB781, "Yes", TRUE, "No", FALSE, AB781)</f>
        <v>1</v>
      </c>
    </row>
    <row r="782" spans="1:29">
      <c r="A782" s="2" t="s">
        <v>1202</v>
      </c>
      <c r="B782" s="100" t="str">
        <f>_xlfn.XLOOKUP(A782,'Patient Demographics'!A782:A1781,'Patient Demographics'!H782:H1781,"Not Found")</f>
        <v>Senior</v>
      </c>
      <c r="C782" s="100" t="str">
        <f>_xlfn.XLOOKUP(A782,'Patient Demographics'!A782:A1781,'Patient Demographics'!L782:L1781,"Not Found")</f>
        <v>South</v>
      </c>
      <c r="D782" s="100" t="str">
        <f>_xlfn.XLOOKUP(A782,'Patient Demographics'!A:A,'Patient Demographics'!J:J,"Not Found")</f>
        <v>Karnataka</v>
      </c>
      <c r="E782" s="100">
        <f>_xlfn.XLOOKUP(A782,'Billing Details'!A782:A1781,'Billing Details'!E782:E1781,"Not Found")</f>
        <v>4000</v>
      </c>
      <c r="F782" s="100">
        <f>_xlfn.XLOOKUP(A782,'Billing Details'!A782:A1781,'Billing Details'!M782:M1781,"Not Found")</f>
        <v>3240.2</v>
      </c>
      <c r="G782" s="100">
        <f>_xlfn.XLOOKUP(A782,'Patient Health Records'!A782:A1781,'Patient Health Records'!G782:G1781,"Not Found")</f>
        <v>56</v>
      </c>
      <c r="H782" s="17" t="str">
        <f>_xlfn.XLOOKUP(A782,'Patient Demographics'!A782:A1781,'Patient Demographics'!C782:C1781,"Not Found")</f>
        <v>Male</v>
      </c>
      <c r="I782" s="100" t="str">
        <f>_xlfn.XLOOKUP(A782,'Patient Health Records'!A782:A1781,'Patient Health Records'!B782:B1781,"Not Found")</f>
        <v>B+</v>
      </c>
      <c r="J782" s="100" t="b">
        <f>_xlfn.XLOOKUP(A782,'Patient Health Records'!A782:A1781,'Patient Health Records'!H782:H1781,"Not Found")</f>
        <v>0</v>
      </c>
      <c r="K782" s="100" t="b">
        <f>_xlfn.XLOOKUP(A782,'Patient Health Records'!A782:A1781,'Patient Health Records'!J782:J1781,"Not Found")</f>
        <v>1</v>
      </c>
      <c r="L782" s="100" t="b">
        <f>_xlfn.XLOOKUP(A782,'Billing Details'!A:A,'Billing Details'!K:K,"Not Found")</f>
        <v>1</v>
      </c>
      <c r="M782" s="100" t="str">
        <f>_xlfn.XLOOKUP(A782,'Patient Education'!A:A,'Patient Education'!B:B,"Not Found")</f>
        <v>Bachelor's Degree</v>
      </c>
      <c r="N782" s="100" t="str">
        <f>_xlfn.XLOOKUP(A782,'Patient Education'!A:A,'Patient Education'!C:C,"None")</f>
        <v>Engineer</v>
      </c>
      <c r="O782" s="100">
        <f>_xlfn.XLOOKUP(A782,'Patient Demographics'!A:A,'Patient Demographics'!I:I,"Not Found")</f>
        <v>7</v>
      </c>
      <c r="P782" s="100" t="str" cm="1">
        <f t="array" ref="P782">_xlfn.IFS(
 O782 &lt;= 2, "Very Low",
 O782 &lt;= 5, "Low",
 O782 &lt;= 10, "Lower-Middle",
 O782 &lt;= 25, "Middle",
 O782 &lt;= 50, "Upper-Middle",
 O782 &lt;= 100, "High",
 O782 &lt;= 200, "Very High",
 O782 &lt;= 400, "Ultra High"
)</f>
        <v>Lower-Middle</v>
      </c>
      <c r="Q782" s="33">
        <f>_xlfn.XLOOKUP(A782,'Patient Health Records'!A:A,'Patient Health Records'!E:E,"Not Found")</f>
        <v>21.874999999999996</v>
      </c>
      <c r="R782" s="100" t="b">
        <f>_xlfn.XLOOKUP(A782,'Patient Health Records'!A782:A1781,'Patient Health Records'!T782:T1781,"Not Found")</f>
        <v>0</v>
      </c>
      <c r="S782" s="100" t="b" cm="1">
        <f t="array" ref="S782">_xlfn.SWITCH(R782, "Yes", TRUE, "No", FALSE, R782)</f>
        <v>0</v>
      </c>
      <c r="T782" s="100" t="str">
        <f>_xlfn.XLOOKUP(A782,'Patient Health Records'!A:A,'Patient Health Records'!V:V,"Not Found")</f>
        <v>Allergic Reaction</v>
      </c>
      <c r="U782" s="100" t="str">
        <f>_xlfn.XLOOKUP(A782,'Patient Health Records'!A:A,'Patient Health Records'!X:X,"Not Found")</f>
        <v>Recovered</v>
      </c>
      <c r="V782" s="100" t="b">
        <f>_xlfn.XLOOKUP(A782,'Billing Details'!A:A,'Billing Details'!K:K,"Not Found")</f>
        <v>1</v>
      </c>
      <c r="W782" s="100" t="str">
        <f>_xlfn.XLOOKUP(A782,'Billing Details'!A:A,'Billing Details'!J:J,"Not Found")</f>
        <v>Blue Cross</v>
      </c>
      <c r="X782" s="100" t="b">
        <f>_xlfn.XLOOKUP(A782,'Patient Health Records'!A:A,'Patient Health Records'!P:P,"Not Found")</f>
        <v>0</v>
      </c>
      <c r="Y782" s="100" t="b" cm="1">
        <f t="array" ref="Y782">_xlfn.SWITCH(X782, "Yes", TRUE, "No", FALSE, X782)</f>
        <v>0</v>
      </c>
      <c r="Z782" s="100" t="b">
        <f>_xlfn.XLOOKUP(A782,'Patient Health Records'!A:A,'Patient Health Records'!T:T,"Not Found")</f>
        <v>0</v>
      </c>
      <c r="AA782" s="100" t="b" cm="1">
        <f t="array" ref="AA782">_xlfn.SWITCH(Z782, "Yes", TRUE, "No", FALSE, Z782)</f>
        <v>0</v>
      </c>
      <c r="AB782" s="100" t="b">
        <f>_xlfn.XLOOKUP(A782,'Patient Health Records'!A:A,'Patient Health Records'!K:K,"Not Found")</f>
        <v>0</v>
      </c>
      <c r="AC782" s="100" t="b" cm="1">
        <f t="array" ref="AC782">_xlfn.SWITCH(AB782, "Yes", TRUE, "No", FALSE, AB782)</f>
        <v>0</v>
      </c>
    </row>
    <row r="783" spans="1:29">
      <c r="A783" s="2" t="s">
        <v>1203</v>
      </c>
      <c r="B783" s="100" t="str">
        <f>_xlfn.XLOOKUP(A783,'Patient Demographics'!A783:A1782,'Patient Demographics'!H783:H1782,"Not Found")</f>
        <v>Middle-aged</v>
      </c>
      <c r="C783" s="100" t="str">
        <f>_xlfn.XLOOKUP(A783,'Patient Demographics'!A783:A1782,'Patient Demographics'!L783:L1782,"Not Found")</f>
        <v>South</v>
      </c>
      <c r="D783" s="100" t="str">
        <f>_xlfn.XLOOKUP(A783,'Patient Demographics'!A:A,'Patient Demographics'!J:J,"Not Found")</f>
        <v>Tamil Nadu</v>
      </c>
      <c r="E783" s="100">
        <f>_xlfn.XLOOKUP(A783,'Billing Details'!A783:A1782,'Billing Details'!E783:E1782,"Not Found")</f>
        <v>45000</v>
      </c>
      <c r="F783" s="100">
        <f>_xlfn.XLOOKUP(A783,'Billing Details'!A783:A1782,'Billing Details'!M783:M1782,"Not Found")</f>
        <v>29182.86</v>
      </c>
      <c r="G783" s="100">
        <f>_xlfn.XLOOKUP(A783,'Patient Health Records'!A783:A1782,'Patient Health Records'!G783:G1782,"Not Found")</f>
        <v>56.2</v>
      </c>
      <c r="H783" s="17" t="str">
        <f>_xlfn.XLOOKUP(A783,'Patient Demographics'!A783:A1782,'Patient Demographics'!C783:C1782,"Not Found")</f>
        <v>Female</v>
      </c>
      <c r="I783" s="100" t="str">
        <f>_xlfn.XLOOKUP(A783,'Patient Health Records'!A783:A1782,'Patient Health Records'!B783:B1782,"Not Found")</f>
        <v>O-</v>
      </c>
      <c r="J783" s="100" t="b">
        <f>_xlfn.XLOOKUP(A783,'Patient Health Records'!A783:A1782,'Patient Health Records'!H783:H1782,"Not Found")</f>
        <v>1</v>
      </c>
      <c r="K783" s="100" t="b">
        <f>_xlfn.XLOOKUP(A783,'Patient Health Records'!A783:A1782,'Patient Health Records'!J783:J1782,"Not Found")</f>
        <v>1</v>
      </c>
      <c r="L783" s="100" t="b">
        <f>_xlfn.XLOOKUP(A783,'Billing Details'!A:A,'Billing Details'!K:K,"Not Found")</f>
        <v>1</v>
      </c>
      <c r="M783" s="100" t="str">
        <f>_xlfn.XLOOKUP(A783,'Patient Education'!A:A,'Patient Education'!B:B,"Not Found")</f>
        <v>Master's Degree</v>
      </c>
      <c r="N783" s="100" t="str">
        <f>_xlfn.XLOOKUP(A783,'Patient Education'!A:A,'Patient Education'!C:C,"None")</f>
        <v>Software Engineer</v>
      </c>
      <c r="O783" s="100">
        <f>_xlfn.XLOOKUP(A783,'Patient Demographics'!A:A,'Patient Demographics'!I:I,"Not Found")</f>
        <v>15</v>
      </c>
      <c r="P783" s="100" t="str" cm="1">
        <f t="array" ref="P783">_xlfn.IFS(
 O783 &lt;= 2, "Very Low",
 O783 &lt;= 5, "Low",
 O783 &lt;= 10, "Lower-Middle",
 O783 &lt;= 25, "Middle",
 O783 &lt;= 50, "Upper-Middle",
 O783 &lt;= 100, "High",
 O783 &lt;= 200, "Very High",
 O783 &lt;= 400, "Ultra High"
)</f>
        <v>Middle</v>
      </c>
      <c r="Q783" s="33">
        <f>_xlfn.XLOOKUP(A783,'Patient Health Records'!A:A,'Patient Health Records'!E:E,"Not Found")</f>
        <v>24.977777777777778</v>
      </c>
      <c r="R783" s="100" t="b">
        <f>_xlfn.XLOOKUP(A783,'Patient Health Records'!A783:A1782,'Patient Health Records'!T783:T1782,"Not Found")</f>
        <v>0</v>
      </c>
      <c r="S783" s="100" t="b" cm="1">
        <f t="array" ref="S783">_xlfn.SWITCH(R783, "Yes", TRUE, "No", FALSE, R783)</f>
        <v>0</v>
      </c>
      <c r="T783" s="100" t="str">
        <f>_xlfn.XLOOKUP(A783,'Patient Health Records'!A:A,'Patient Health Records'!V:V,"Not Found")</f>
        <v>Fractured Leg</v>
      </c>
      <c r="U783" s="100" t="str">
        <f>_xlfn.XLOOKUP(A783,'Patient Health Records'!A:A,'Patient Health Records'!X:X,"Not Found")</f>
        <v>Critical</v>
      </c>
      <c r="V783" s="100" t="b">
        <f>_xlfn.XLOOKUP(A783,'Billing Details'!A:A,'Billing Details'!K:K,"Not Found")</f>
        <v>1</v>
      </c>
      <c r="W783" s="100" t="str">
        <f>_xlfn.XLOOKUP(A783,'Billing Details'!A:A,'Billing Details'!J:J,"Not Found")</f>
        <v>UnitedHealthcare</v>
      </c>
      <c r="X783" s="100" t="b">
        <f>_xlfn.XLOOKUP(A783,'Patient Health Records'!A:A,'Patient Health Records'!P:P,"Not Found")</f>
        <v>0</v>
      </c>
      <c r="Y783" s="100" t="b" cm="1">
        <f t="array" ref="Y783">_xlfn.SWITCH(X783, "Yes", TRUE, "No", FALSE, X783)</f>
        <v>0</v>
      </c>
      <c r="Z783" s="100" t="b">
        <f>_xlfn.XLOOKUP(A783,'Patient Health Records'!A:A,'Patient Health Records'!T:T,"Not Found")</f>
        <v>0</v>
      </c>
      <c r="AA783" s="100" t="b" cm="1">
        <f t="array" ref="AA783">_xlfn.SWITCH(Z783, "Yes", TRUE, "No", FALSE, Z783)</f>
        <v>0</v>
      </c>
      <c r="AB783" s="100" t="b">
        <f>_xlfn.XLOOKUP(A783,'Patient Health Records'!A:A,'Patient Health Records'!K:K,"Not Found")</f>
        <v>0</v>
      </c>
      <c r="AC783" s="100" t="b" cm="1">
        <f t="array" ref="AC783">_xlfn.SWITCH(AB783, "Yes", TRUE, "No", FALSE, AB783)</f>
        <v>0</v>
      </c>
    </row>
    <row r="784" spans="1:29">
      <c r="A784" s="2" t="s">
        <v>1204</v>
      </c>
      <c r="B784" s="100" t="str">
        <f>_xlfn.XLOOKUP(A784,'Patient Demographics'!A784:A1783,'Patient Demographics'!H784:H1783,"Not Found")</f>
        <v>Elderly</v>
      </c>
      <c r="C784" s="100" t="str">
        <f>_xlfn.XLOOKUP(A784,'Patient Demographics'!A784:A1783,'Patient Demographics'!L784:L1783,"Not Found")</f>
        <v>South</v>
      </c>
      <c r="D784" s="100" t="str">
        <f>_xlfn.XLOOKUP(A784,'Patient Demographics'!A:A,'Patient Demographics'!J:J,"Not Found")</f>
        <v>Karnataka</v>
      </c>
      <c r="E784" s="100">
        <f>_xlfn.XLOOKUP(A784,'Billing Details'!A784:A1783,'Billing Details'!E784:E1783,"Not Found")</f>
        <v>100</v>
      </c>
      <c r="F784" s="100">
        <f>_xlfn.XLOOKUP(A784,'Billing Details'!A784:A1783,'Billing Details'!M784:M1783,"Not Found")</f>
        <v>0</v>
      </c>
      <c r="G784" s="100">
        <f>_xlfn.XLOOKUP(A784,'Patient Health Records'!A784:A1783,'Patient Health Records'!G784:G1783,"Not Found")</f>
        <v>87.5</v>
      </c>
      <c r="H784" s="17" t="str">
        <f>_xlfn.XLOOKUP(A784,'Patient Demographics'!A784:A1783,'Patient Demographics'!C784:C1783,"Not Found")</f>
        <v>Female</v>
      </c>
      <c r="I784" s="100" t="str">
        <f>_xlfn.XLOOKUP(A784,'Patient Health Records'!A784:A1783,'Patient Health Records'!B784:B1783,"Not Found")</f>
        <v>AB-</v>
      </c>
      <c r="J784" s="100" t="b">
        <f>_xlfn.XLOOKUP(A784,'Patient Health Records'!A784:A1783,'Patient Health Records'!H784:H1783,"Not Found")</f>
        <v>0</v>
      </c>
      <c r="K784" s="100" t="b">
        <f>_xlfn.XLOOKUP(A784,'Patient Health Records'!A784:A1783,'Patient Health Records'!J784:J1783,"Not Found")</f>
        <v>0</v>
      </c>
      <c r="L784" s="100" t="b">
        <f>_xlfn.XLOOKUP(A784,'Billing Details'!A:A,'Billing Details'!K:K,"Not Found")</f>
        <v>0</v>
      </c>
      <c r="M784" s="100" t="str">
        <f>_xlfn.XLOOKUP(A784,'Patient Education'!A:A,'Patient Education'!B:B,"Not Found")</f>
        <v>Bachelor's Degree</v>
      </c>
      <c r="N784" s="100" t="str">
        <f>_xlfn.XLOOKUP(A784,'Patient Education'!A:A,'Patient Education'!C:C,"None")</f>
        <v>Teacher</v>
      </c>
      <c r="O784" s="100">
        <f>_xlfn.XLOOKUP(A784,'Patient Demographics'!A:A,'Patient Demographics'!I:I,"Not Found")</f>
        <v>40</v>
      </c>
      <c r="P784" s="100" t="str" cm="1">
        <f t="array" ref="P784">_xlfn.IFS(
 O784 &lt;= 2, "Very Low",
 O784 &lt;= 5, "Low",
 O784 &lt;= 10, "Lower-Middle",
 O784 &lt;= 25, "Middle",
 O784 &lt;= 50, "Upper-Middle",
 O784 &lt;= 100, "High",
 O784 &lt;= 200, "Very High",
 O784 &lt;= 400, "Ultra High"
)</f>
        <v>Upper-Middle</v>
      </c>
      <c r="Q784" s="33">
        <f>_xlfn.XLOOKUP(A784,'Patient Health Records'!A:A,'Patient Health Records'!E:E,"Not Found")</f>
        <v>32.933117543001245</v>
      </c>
      <c r="R784" s="100" t="b">
        <f>_xlfn.XLOOKUP(A784,'Patient Health Records'!A784:A1783,'Patient Health Records'!T784:T1783,"Not Found")</f>
        <v>1</v>
      </c>
      <c r="S784" s="100" t="b" cm="1">
        <f t="array" ref="S784">_xlfn.SWITCH(R784, "Yes", TRUE, "No", FALSE, R784)</f>
        <v>1</v>
      </c>
      <c r="T784" s="100" t="str">
        <f>_xlfn.XLOOKUP(A784,'Patient Health Records'!A:A,'Patient Health Records'!V:V,"Not Found")</f>
        <v>Stroke</v>
      </c>
      <c r="U784" s="100" t="str">
        <f>_xlfn.XLOOKUP(A784,'Patient Health Records'!A:A,'Patient Health Records'!X:X,"Not Found")</f>
        <v>Critical</v>
      </c>
      <c r="V784" s="100" t="b">
        <f>_xlfn.XLOOKUP(A784,'Billing Details'!A:A,'Billing Details'!K:K,"Not Found")</f>
        <v>0</v>
      </c>
      <c r="W784" s="100">
        <f>_xlfn.XLOOKUP(A784,'Billing Details'!A:A,'Billing Details'!J:J,"Not Found")</f>
        <v>0</v>
      </c>
      <c r="X784" s="100" t="b">
        <f>_xlfn.XLOOKUP(A784,'Patient Health Records'!A:A,'Patient Health Records'!P:P,"Not Found")</f>
        <v>1</v>
      </c>
      <c r="Y784" s="100" t="b" cm="1">
        <f t="array" ref="Y784">_xlfn.SWITCH(X784, "Yes", TRUE, "No", FALSE, X784)</f>
        <v>1</v>
      </c>
      <c r="Z784" s="100" t="b">
        <f>_xlfn.XLOOKUP(A784,'Patient Health Records'!A:A,'Patient Health Records'!T:T,"Not Found")</f>
        <v>1</v>
      </c>
      <c r="AA784" s="100" t="b" cm="1">
        <f t="array" ref="AA784">_xlfn.SWITCH(Z784, "Yes", TRUE, "No", FALSE, Z784)</f>
        <v>1</v>
      </c>
      <c r="AB784" s="100" t="b">
        <f>_xlfn.XLOOKUP(A784,'Patient Health Records'!A:A,'Patient Health Records'!K:K,"Not Found")</f>
        <v>1</v>
      </c>
      <c r="AC784" s="100" t="b" cm="1">
        <f t="array" ref="AC784">_xlfn.SWITCH(AB784, "Yes", TRUE, "No", FALSE, AB784)</f>
        <v>1</v>
      </c>
    </row>
    <row r="785" spans="1:29">
      <c r="A785" s="2" t="s">
        <v>1205</v>
      </c>
      <c r="B785" s="100" t="str">
        <f>_xlfn.XLOOKUP(A785,'Patient Demographics'!A785:A1784,'Patient Demographics'!H785:H1784,"Not Found")</f>
        <v>Middle-aged</v>
      </c>
      <c r="C785" s="100" t="str">
        <f>_xlfn.XLOOKUP(A785,'Patient Demographics'!A785:A1784,'Patient Demographics'!L785:L1784,"Not Found")</f>
        <v>North</v>
      </c>
      <c r="D785" s="100" t="str">
        <f>_xlfn.XLOOKUP(A785,'Patient Demographics'!A:A,'Patient Demographics'!J:J,"Not Found")</f>
        <v>Punjab</v>
      </c>
      <c r="E785" s="100">
        <f>_xlfn.XLOOKUP(A785,'Billing Details'!A785:A1784,'Billing Details'!E785:E1784,"Not Found")</f>
        <v>72000</v>
      </c>
      <c r="F785" s="100">
        <f>_xlfn.XLOOKUP(A785,'Billing Details'!A785:A1784,'Billing Details'!M785:M1784,"Not Found")</f>
        <v>51103.32</v>
      </c>
      <c r="G785" s="100">
        <f>_xlfn.XLOOKUP(A785,'Patient Health Records'!A785:A1784,'Patient Health Records'!G785:G1784,"Not Found")</f>
        <v>62.5</v>
      </c>
      <c r="H785" s="17" t="str">
        <f>_xlfn.XLOOKUP(A785,'Patient Demographics'!A785:A1784,'Patient Demographics'!C785:C1784,"Not Found")</f>
        <v>Male</v>
      </c>
      <c r="I785" s="100" t="str">
        <f>_xlfn.XLOOKUP(A785,'Patient Health Records'!A785:A1784,'Patient Health Records'!B785:B1784,"Not Found")</f>
        <v>O-</v>
      </c>
      <c r="J785" s="100" t="b">
        <f>_xlfn.XLOOKUP(A785,'Patient Health Records'!A785:A1784,'Patient Health Records'!H785:H1784,"Not Found")</f>
        <v>0</v>
      </c>
      <c r="K785" s="100" t="b">
        <f>_xlfn.XLOOKUP(A785,'Patient Health Records'!A785:A1784,'Patient Health Records'!J785:J1784,"Not Found")</f>
        <v>0</v>
      </c>
      <c r="L785" s="100" t="b">
        <f>_xlfn.XLOOKUP(A785,'Billing Details'!A:A,'Billing Details'!K:K,"Not Found")</f>
        <v>1</v>
      </c>
      <c r="M785" s="100" t="str">
        <f>_xlfn.XLOOKUP(A785,'Patient Education'!A:A,'Patient Education'!B:B,"Not Found")</f>
        <v>Master's Degree</v>
      </c>
      <c r="N785" s="100" t="str">
        <f>_xlfn.XLOOKUP(A785,'Patient Education'!A:A,'Patient Education'!C:C,"None")</f>
        <v>Senior Executive</v>
      </c>
      <c r="O785" s="100">
        <f>_xlfn.XLOOKUP(A785,'Patient Demographics'!A:A,'Patient Demographics'!I:I,"Not Found")</f>
        <v>15</v>
      </c>
      <c r="P785" s="100" t="str" cm="1">
        <f t="array" ref="P785">_xlfn.IFS(
 O785 &lt;= 2, "Very Low",
 O785 &lt;= 5, "Low",
 O785 &lt;= 10, "Lower-Middle",
 O785 &lt;= 25, "Middle",
 O785 &lt;= 50, "Upper-Middle",
 O785 &lt;= 100, "High",
 O785 &lt;= 200, "Very High",
 O785 &lt;= 400, "Ultra High"
)</f>
        <v>Middle</v>
      </c>
      <c r="Q785" s="33">
        <f>_xlfn.XLOOKUP(A785,'Patient Health Records'!A:A,'Patient Health Records'!E:E,"Not Found")</f>
        <v>20.882755855524742</v>
      </c>
      <c r="R785" s="100" t="b">
        <f>_xlfn.XLOOKUP(A785,'Patient Health Records'!A785:A1784,'Patient Health Records'!T785:T1784,"Not Found")</f>
        <v>0</v>
      </c>
      <c r="S785" s="100" t="b" cm="1">
        <f t="array" ref="S785">_xlfn.SWITCH(R785, "Yes", TRUE, "No", FALSE, R785)</f>
        <v>0</v>
      </c>
      <c r="T785" s="100" t="str">
        <f>_xlfn.XLOOKUP(A785,'Patient Health Records'!A:A,'Patient Health Records'!V:V,"Not Found")</f>
        <v>Fractured Leg</v>
      </c>
      <c r="U785" s="100" t="str">
        <f>_xlfn.XLOOKUP(A785,'Patient Health Records'!A:A,'Patient Health Records'!X:X,"Not Found")</f>
        <v>Recovered</v>
      </c>
      <c r="V785" s="100" t="b">
        <f>_xlfn.XLOOKUP(A785,'Billing Details'!A:A,'Billing Details'!K:K,"Not Found")</f>
        <v>1</v>
      </c>
      <c r="W785" s="100" t="str">
        <f>_xlfn.XLOOKUP(A785,'Billing Details'!A:A,'Billing Details'!J:J,"Not Found")</f>
        <v>Blue Cross</v>
      </c>
      <c r="X785" s="100" t="b">
        <f>_xlfn.XLOOKUP(A785,'Patient Health Records'!A:A,'Patient Health Records'!P:P,"Not Found")</f>
        <v>0</v>
      </c>
      <c r="Y785" s="100" t="b" cm="1">
        <f t="array" ref="Y785">_xlfn.SWITCH(X785, "Yes", TRUE, "No", FALSE, X785)</f>
        <v>0</v>
      </c>
      <c r="Z785" s="100" t="b">
        <f>_xlfn.XLOOKUP(A785,'Patient Health Records'!A:A,'Patient Health Records'!T:T,"Not Found")</f>
        <v>0</v>
      </c>
      <c r="AA785" s="100" t="b" cm="1">
        <f t="array" ref="AA785">_xlfn.SWITCH(Z785, "Yes", TRUE, "No", FALSE, Z785)</f>
        <v>0</v>
      </c>
      <c r="AB785" s="100" t="b">
        <f>_xlfn.XLOOKUP(A785,'Patient Health Records'!A:A,'Patient Health Records'!K:K,"Not Found")</f>
        <v>0</v>
      </c>
      <c r="AC785" s="100" t="b" cm="1">
        <f t="array" ref="AC785">_xlfn.SWITCH(AB785, "Yes", TRUE, "No", FALSE, AB785)</f>
        <v>0</v>
      </c>
    </row>
    <row r="786" spans="1:29">
      <c r="A786" s="2" t="s">
        <v>1207</v>
      </c>
      <c r="B786" s="100" t="str">
        <f>_xlfn.XLOOKUP(A786,'Patient Demographics'!A786:A1785,'Patient Demographics'!H786:H1785,"Not Found")</f>
        <v>Senior</v>
      </c>
      <c r="C786" s="100" t="str">
        <f>_xlfn.XLOOKUP(A786,'Patient Demographics'!A786:A1785,'Patient Demographics'!L786:L1785,"Not Found")</f>
        <v>North</v>
      </c>
      <c r="D786" s="100" t="str">
        <f>_xlfn.XLOOKUP(A786,'Patient Demographics'!A:A,'Patient Demographics'!J:J,"Not Found")</f>
        <v>Uttar Pradesh</v>
      </c>
      <c r="E786" s="100">
        <f>_xlfn.XLOOKUP(A786,'Billing Details'!A786:A1785,'Billing Details'!E786:E1785,"Not Found")</f>
        <v>3000</v>
      </c>
      <c r="F786" s="100">
        <f>_xlfn.XLOOKUP(A786,'Billing Details'!A786:A1785,'Billing Details'!M786:M1785,"Not Found")</f>
        <v>2647.71</v>
      </c>
      <c r="G786" s="100">
        <f>_xlfn.XLOOKUP(A786,'Patient Health Records'!A786:A1785,'Patient Health Records'!G786:G1785,"Not Found")</f>
        <v>74.3</v>
      </c>
      <c r="H786" s="17" t="str">
        <f>_xlfn.XLOOKUP(A786,'Patient Demographics'!A786:A1785,'Patient Demographics'!C786:C1785,"Not Found")</f>
        <v>Female</v>
      </c>
      <c r="I786" s="100" t="str">
        <f>_xlfn.XLOOKUP(A786,'Patient Health Records'!A786:A1785,'Patient Health Records'!B786:B1785,"Not Found")</f>
        <v>A-</v>
      </c>
      <c r="J786" s="100" t="b">
        <f>_xlfn.XLOOKUP(A786,'Patient Health Records'!A786:A1785,'Patient Health Records'!H786:H1785,"Not Found")</f>
        <v>0</v>
      </c>
      <c r="K786" s="100" t="b">
        <f>_xlfn.XLOOKUP(A786,'Patient Health Records'!A786:A1785,'Patient Health Records'!J786:J1785,"Not Found")</f>
        <v>0</v>
      </c>
      <c r="L786" s="100" t="b">
        <f>_xlfn.XLOOKUP(A786,'Billing Details'!A:A,'Billing Details'!K:K,"Not Found")</f>
        <v>1</v>
      </c>
      <c r="M786" s="100" t="str">
        <f>_xlfn.XLOOKUP(A786,'Patient Education'!A:A,'Patient Education'!B:B,"Not Found")</f>
        <v>Master's Degree</v>
      </c>
      <c r="N786" s="100" t="str">
        <f>_xlfn.XLOOKUP(A786,'Patient Education'!A:A,'Patient Education'!C:C,"None")</f>
        <v>Senior Executive</v>
      </c>
      <c r="O786" s="100">
        <f>_xlfn.XLOOKUP(A786,'Patient Demographics'!A:A,'Patient Demographics'!I:I,"Not Found")</f>
        <v>2</v>
      </c>
      <c r="P786" s="100" t="str" cm="1">
        <f t="array" ref="P786">_xlfn.IFS(
 O786 &lt;= 2, "Very Low",
 O786 &lt;= 5, "Low",
 O786 &lt;= 10, "Lower-Middle",
 O786 &lt;= 25, "Middle",
 O786 &lt;= 50, "Upper-Middle",
 O786 &lt;= 100, "High",
 O786 &lt;= 200, "Very High",
 O786 &lt;= 400, "Ultra High"
)</f>
        <v>Very Low</v>
      </c>
      <c r="Q786" s="33">
        <f>_xlfn.XLOOKUP(A786,'Patient Health Records'!A:A,'Patient Health Records'!E:E,"Not Found")</f>
        <v>31.739929087103249</v>
      </c>
      <c r="R786" s="100" t="b">
        <f>_xlfn.XLOOKUP(A786,'Patient Health Records'!A786:A1785,'Patient Health Records'!T786:T1785,"Not Found")</f>
        <v>1</v>
      </c>
      <c r="S786" s="100" t="b" cm="1">
        <f t="array" ref="S786">_xlfn.SWITCH(R786, "Yes", TRUE, "No", FALSE, R786)</f>
        <v>1</v>
      </c>
      <c r="T786" s="100" t="str">
        <f>_xlfn.XLOOKUP(A786,'Patient Health Records'!A:A,'Patient Health Records'!V:V,"Not Found")</f>
        <v>Fractured Arm</v>
      </c>
      <c r="U786" s="100" t="str">
        <f>_xlfn.XLOOKUP(A786,'Patient Health Records'!A:A,'Patient Health Records'!X:X,"Not Found")</f>
        <v>Recovered</v>
      </c>
      <c r="V786" s="100" t="b">
        <f>_xlfn.XLOOKUP(A786,'Billing Details'!A:A,'Billing Details'!K:K,"Not Found")</f>
        <v>1</v>
      </c>
      <c r="W786" s="100" t="str">
        <f>_xlfn.XLOOKUP(A786,'Billing Details'!A:A,'Billing Details'!J:J,"Not Found")</f>
        <v>UnitedHealthcare</v>
      </c>
      <c r="X786" s="100" t="b">
        <f>_xlfn.XLOOKUP(A786,'Patient Health Records'!A:A,'Patient Health Records'!P:P,"Not Found")</f>
        <v>0</v>
      </c>
      <c r="Y786" s="100" t="b" cm="1">
        <f t="array" ref="Y786">_xlfn.SWITCH(X786, "Yes", TRUE, "No", FALSE, X786)</f>
        <v>0</v>
      </c>
      <c r="Z786" s="100" t="b">
        <f>_xlfn.XLOOKUP(A786,'Patient Health Records'!A:A,'Patient Health Records'!T:T,"Not Found")</f>
        <v>1</v>
      </c>
      <c r="AA786" s="100" t="b" cm="1">
        <f t="array" ref="AA786">_xlfn.SWITCH(Z786, "Yes", TRUE, "No", FALSE, Z786)</f>
        <v>1</v>
      </c>
      <c r="AB786" s="100" t="b">
        <f>_xlfn.XLOOKUP(A786,'Patient Health Records'!A:A,'Patient Health Records'!K:K,"Not Found")</f>
        <v>0</v>
      </c>
      <c r="AC786" s="100" t="b" cm="1">
        <f t="array" ref="AC786">_xlfn.SWITCH(AB786, "Yes", TRUE, "No", FALSE, AB786)</f>
        <v>0</v>
      </c>
    </row>
    <row r="787" spans="1:29">
      <c r="A787" s="2" t="s">
        <v>1208</v>
      </c>
      <c r="B787" s="100" t="str">
        <f>_xlfn.XLOOKUP(A787,'Patient Demographics'!A787:A1786,'Patient Demographics'!H787:H1786,"Not Found")</f>
        <v>Adult</v>
      </c>
      <c r="C787" s="100" t="str">
        <f>_xlfn.XLOOKUP(A787,'Patient Demographics'!A787:A1786,'Patient Demographics'!L787:L1786,"Not Found")</f>
        <v>South</v>
      </c>
      <c r="D787" s="100" t="str">
        <f>_xlfn.XLOOKUP(A787,'Patient Demographics'!A:A,'Patient Demographics'!J:J,"Not Found")</f>
        <v>Karnataka</v>
      </c>
      <c r="E787" s="100">
        <f>_xlfn.XLOOKUP(A787,'Billing Details'!A787:A1786,'Billing Details'!E787:E1786,"Not Found")</f>
        <v>500</v>
      </c>
      <c r="F787" s="100">
        <f>_xlfn.XLOOKUP(A787,'Billing Details'!A787:A1786,'Billing Details'!M787:M1786,"Not Found")</f>
        <v>0</v>
      </c>
      <c r="G787" s="100">
        <f>_xlfn.XLOOKUP(A787,'Patient Health Records'!A787:A1786,'Patient Health Records'!G787:G1786,"Not Found")</f>
        <v>95</v>
      </c>
      <c r="H787" s="17" t="str">
        <f>_xlfn.XLOOKUP(A787,'Patient Demographics'!A787:A1786,'Patient Demographics'!C787:C1786,"Not Found")</f>
        <v>Female</v>
      </c>
      <c r="I787" s="100" t="str">
        <f>_xlfn.XLOOKUP(A787,'Patient Health Records'!A787:A1786,'Patient Health Records'!B787:B1786,"Not Found")</f>
        <v>O+</v>
      </c>
      <c r="J787" s="100" t="b">
        <f>_xlfn.XLOOKUP(A787,'Patient Health Records'!A787:A1786,'Patient Health Records'!H787:H1786,"Not Found")</f>
        <v>1</v>
      </c>
      <c r="K787" s="100" t="b">
        <f>_xlfn.XLOOKUP(A787,'Patient Health Records'!A787:A1786,'Patient Health Records'!J787:J1786,"Not Found")</f>
        <v>0</v>
      </c>
      <c r="L787" s="100" t="b">
        <f>_xlfn.XLOOKUP(A787,'Billing Details'!A:A,'Billing Details'!K:K,"Not Found")</f>
        <v>0</v>
      </c>
      <c r="M787" s="100" t="str">
        <f>_xlfn.XLOOKUP(A787,'Patient Education'!A:A,'Patient Education'!B:B,"Not Found")</f>
        <v>Master's Degree</v>
      </c>
      <c r="N787" s="100" t="str">
        <f>_xlfn.XLOOKUP(A787,'Patient Education'!A:A,'Patient Education'!C:C,"None")</f>
        <v>Manager</v>
      </c>
      <c r="O787" s="100">
        <f>_xlfn.XLOOKUP(A787,'Patient Demographics'!A:A,'Patient Demographics'!I:I,"Not Found")</f>
        <v>30</v>
      </c>
      <c r="P787" s="100" t="str" cm="1">
        <f t="array" ref="P787">_xlfn.IFS(
 O787 &lt;= 2, "Very Low",
 O787 &lt;= 5, "Low",
 O787 &lt;= 10, "Lower-Middle",
 O787 &lt;= 25, "Middle",
 O787 &lt;= 50, "Upper-Middle",
 O787 &lt;= 100, "High",
 O787 &lt;= 200, "Very High",
 O787 &lt;= 400, "Ultra High"
)</f>
        <v>Upper-Middle</v>
      </c>
      <c r="Q787" s="33">
        <f>_xlfn.XLOOKUP(A787,'Patient Health Records'!A:A,'Patient Health Records'!E:E,"Not Found")</f>
        <v>31.37798916633637</v>
      </c>
      <c r="R787" s="100" t="b">
        <f>_xlfn.XLOOKUP(A787,'Patient Health Records'!A787:A1786,'Patient Health Records'!T787:T1786,"Not Found")</f>
        <v>1</v>
      </c>
      <c r="S787" s="100" t="b" cm="1">
        <f t="array" ref="S787">_xlfn.SWITCH(R787, "Yes", TRUE, "No", FALSE, R787)</f>
        <v>1</v>
      </c>
      <c r="T787" s="100" t="str">
        <f>_xlfn.XLOOKUP(A787,'Patient Health Records'!A:A,'Patient Health Records'!V:V,"Not Found")</f>
        <v>Heart Disease</v>
      </c>
      <c r="U787" s="100" t="str">
        <f>_xlfn.XLOOKUP(A787,'Patient Health Records'!A:A,'Patient Health Records'!X:X,"Not Found")</f>
        <v>Recovered</v>
      </c>
      <c r="V787" s="100" t="b">
        <f>_xlfn.XLOOKUP(A787,'Billing Details'!A:A,'Billing Details'!K:K,"Not Found")</f>
        <v>0</v>
      </c>
      <c r="W787" s="100">
        <f>_xlfn.XLOOKUP(A787,'Billing Details'!A:A,'Billing Details'!J:J,"Not Found")</f>
        <v>0</v>
      </c>
      <c r="X787" s="100" t="b">
        <f>_xlfn.XLOOKUP(A787,'Patient Health Records'!A:A,'Patient Health Records'!P:P,"Not Found")</f>
        <v>1</v>
      </c>
      <c r="Y787" s="100" t="b" cm="1">
        <f t="array" ref="Y787">_xlfn.SWITCH(X787, "Yes", TRUE, "No", FALSE, X787)</f>
        <v>1</v>
      </c>
      <c r="Z787" s="100" t="b">
        <f>_xlfn.XLOOKUP(A787,'Patient Health Records'!A:A,'Patient Health Records'!T:T,"Not Found")</f>
        <v>1</v>
      </c>
      <c r="AA787" s="100" t="b" cm="1">
        <f t="array" ref="AA787">_xlfn.SWITCH(Z787, "Yes", TRUE, "No", FALSE, Z787)</f>
        <v>1</v>
      </c>
      <c r="AB787" s="100" t="b">
        <f>_xlfn.XLOOKUP(A787,'Patient Health Records'!A:A,'Patient Health Records'!K:K,"Not Found")</f>
        <v>1</v>
      </c>
      <c r="AC787" s="100" t="b" cm="1">
        <f t="array" ref="AC787">_xlfn.SWITCH(AB787, "Yes", TRUE, "No", FALSE, AB787)</f>
        <v>1</v>
      </c>
    </row>
    <row r="788" spans="1:29">
      <c r="A788" s="2" t="s">
        <v>1210</v>
      </c>
      <c r="B788" s="100" t="str">
        <f>_xlfn.XLOOKUP(A788,'Patient Demographics'!A788:A1787,'Patient Demographics'!H788:H1787,"Not Found")</f>
        <v>Senior</v>
      </c>
      <c r="C788" s="100" t="str">
        <f>_xlfn.XLOOKUP(A788,'Patient Demographics'!A788:A1787,'Patient Demographics'!L788:L1787,"Not Found")</f>
        <v>South</v>
      </c>
      <c r="D788" s="100" t="str">
        <f>_xlfn.XLOOKUP(A788,'Patient Demographics'!A:A,'Patient Demographics'!J:J,"Not Found")</f>
        <v>Karnataka</v>
      </c>
      <c r="E788" s="100">
        <f>_xlfn.XLOOKUP(A788,'Billing Details'!A788:A1787,'Billing Details'!E788:E1787,"Not Found")</f>
        <v>32000</v>
      </c>
      <c r="F788" s="100">
        <f>_xlfn.XLOOKUP(A788,'Billing Details'!A788:A1787,'Billing Details'!M788:M1787,"Not Found")</f>
        <v>27234.04</v>
      </c>
      <c r="G788" s="100">
        <f>_xlfn.XLOOKUP(A788,'Patient Health Records'!A788:A1787,'Patient Health Records'!G788:G1787,"Not Found")</f>
        <v>81.099999999999994</v>
      </c>
      <c r="H788" s="17" t="str">
        <f>_xlfn.XLOOKUP(A788,'Patient Demographics'!A788:A1787,'Patient Demographics'!C788:C1787,"Not Found")</f>
        <v>Male</v>
      </c>
      <c r="I788" s="100" t="str">
        <f>_xlfn.XLOOKUP(A788,'Patient Health Records'!A788:A1787,'Patient Health Records'!B788:B1787,"Not Found")</f>
        <v>O+</v>
      </c>
      <c r="J788" s="100" t="b">
        <f>_xlfn.XLOOKUP(A788,'Patient Health Records'!A788:A1787,'Patient Health Records'!H788:H1787,"Not Found")</f>
        <v>0</v>
      </c>
      <c r="K788" s="100" t="b">
        <f>_xlfn.XLOOKUP(A788,'Patient Health Records'!A788:A1787,'Patient Health Records'!J788:J1787,"Not Found")</f>
        <v>1</v>
      </c>
      <c r="L788" s="100" t="b">
        <f>_xlfn.XLOOKUP(A788,'Billing Details'!A:A,'Billing Details'!K:K,"Not Found")</f>
        <v>1</v>
      </c>
      <c r="M788" s="100" t="str">
        <f>_xlfn.XLOOKUP(A788,'Patient Education'!A:A,'Patient Education'!B:B,"Not Found")</f>
        <v>Bachelor's Degree</v>
      </c>
      <c r="N788" s="100" t="str">
        <f>_xlfn.XLOOKUP(A788,'Patient Education'!A:A,'Patient Education'!C:C,"None")</f>
        <v>Junior Executive</v>
      </c>
      <c r="O788" s="100">
        <f>_xlfn.XLOOKUP(A788,'Patient Demographics'!A:A,'Patient Demographics'!I:I,"Not Found")</f>
        <v>20</v>
      </c>
      <c r="P788" s="100" t="str" cm="1">
        <f t="array" ref="P788">_xlfn.IFS(
 O788 &lt;= 2, "Very Low",
 O788 &lt;= 5, "Low",
 O788 &lt;= 10, "Lower-Middle",
 O788 &lt;= 25, "Middle",
 O788 &lt;= 50, "Upper-Middle",
 O788 &lt;= 100, "High",
 O788 &lt;= 200, "Very High",
 O788 &lt;= 400, "Ultra High"
)</f>
        <v>Middle</v>
      </c>
      <c r="Q788" s="33">
        <f>_xlfn.XLOOKUP(A788,'Patient Health Records'!A:A,'Patient Health Records'!E:E,"Not Found")</f>
        <v>29.079565420058085</v>
      </c>
      <c r="R788" s="100" t="b">
        <f>_xlfn.XLOOKUP(A788,'Patient Health Records'!A788:A1787,'Patient Health Records'!T788:T1787,"Not Found")</f>
        <v>1</v>
      </c>
      <c r="S788" s="100" t="b" cm="1">
        <f t="array" ref="S788">_xlfn.SWITCH(R788, "Yes", TRUE, "No", FALSE, R788)</f>
        <v>1</v>
      </c>
      <c r="T788" s="100" t="str">
        <f>_xlfn.XLOOKUP(A788,'Patient Health Records'!A:A,'Patient Health Records'!V:V,"Not Found")</f>
        <v>Fractured Leg</v>
      </c>
      <c r="U788" s="100" t="str">
        <f>_xlfn.XLOOKUP(A788,'Patient Health Records'!A:A,'Patient Health Records'!X:X,"Not Found")</f>
        <v>Critical</v>
      </c>
      <c r="V788" s="100" t="b">
        <f>_xlfn.XLOOKUP(A788,'Billing Details'!A:A,'Billing Details'!K:K,"Not Found")</f>
        <v>1</v>
      </c>
      <c r="W788" s="100" t="str">
        <f>_xlfn.XLOOKUP(A788,'Billing Details'!A:A,'Billing Details'!J:J,"Not Found")</f>
        <v>UnitedHealthcare</v>
      </c>
      <c r="X788" s="100" t="b">
        <f>_xlfn.XLOOKUP(A788,'Patient Health Records'!A:A,'Patient Health Records'!P:P,"Not Found")</f>
        <v>1</v>
      </c>
      <c r="Y788" s="100" t="b" cm="1">
        <f t="array" ref="Y788">_xlfn.SWITCH(X788, "Yes", TRUE, "No", FALSE, X788)</f>
        <v>1</v>
      </c>
      <c r="Z788" s="100" t="b">
        <f>_xlfn.XLOOKUP(A788,'Patient Health Records'!A:A,'Patient Health Records'!T:T,"Not Found")</f>
        <v>1</v>
      </c>
      <c r="AA788" s="100" t="b" cm="1">
        <f t="array" ref="AA788">_xlfn.SWITCH(Z788, "Yes", TRUE, "No", FALSE, Z788)</f>
        <v>1</v>
      </c>
      <c r="AB788" s="100" t="b">
        <f>_xlfn.XLOOKUP(A788,'Patient Health Records'!A:A,'Patient Health Records'!K:K,"Not Found")</f>
        <v>1</v>
      </c>
      <c r="AC788" s="100" t="b" cm="1">
        <f t="array" ref="AC788">_xlfn.SWITCH(AB788, "Yes", TRUE, "No", FALSE, AB788)</f>
        <v>1</v>
      </c>
    </row>
    <row r="789" spans="1:29">
      <c r="A789" s="2" t="s">
        <v>1211</v>
      </c>
      <c r="B789" s="100" t="str">
        <f>_xlfn.XLOOKUP(A789,'Patient Demographics'!A789:A1788,'Patient Demographics'!H789:H1788,"Not Found")</f>
        <v>Young Adult</v>
      </c>
      <c r="C789" s="100" t="str">
        <f>_xlfn.XLOOKUP(A789,'Patient Demographics'!A789:A1788,'Patient Demographics'!L789:L1788,"Not Found")</f>
        <v>East</v>
      </c>
      <c r="D789" s="100" t="str">
        <f>_xlfn.XLOOKUP(A789,'Patient Demographics'!A:A,'Patient Demographics'!J:J,"Not Found")</f>
        <v>West Bengal</v>
      </c>
      <c r="E789" s="100">
        <f>_xlfn.XLOOKUP(A789,'Billing Details'!A789:A1788,'Billing Details'!E789:E1788,"Not Found")</f>
        <v>40000</v>
      </c>
      <c r="F789" s="100">
        <f>_xlfn.XLOOKUP(A789,'Billing Details'!A789:A1788,'Billing Details'!M789:M1788,"Not Found")</f>
        <v>0</v>
      </c>
      <c r="G789" s="100">
        <f>_xlfn.XLOOKUP(A789,'Patient Health Records'!A789:A1788,'Patient Health Records'!G789:G1788,"Not Found")</f>
        <v>80.2</v>
      </c>
      <c r="H789" s="17" t="str">
        <f>_xlfn.XLOOKUP(A789,'Patient Demographics'!A789:A1788,'Patient Demographics'!C789:C1788,"Not Found")</f>
        <v>Male</v>
      </c>
      <c r="I789" s="100" t="str">
        <f>_xlfn.XLOOKUP(A789,'Patient Health Records'!A789:A1788,'Patient Health Records'!B789:B1788,"Not Found")</f>
        <v>A-</v>
      </c>
      <c r="J789" s="100" t="b">
        <f>_xlfn.XLOOKUP(A789,'Patient Health Records'!A789:A1788,'Patient Health Records'!H789:H1788,"Not Found")</f>
        <v>1</v>
      </c>
      <c r="K789" s="100" t="b">
        <f>_xlfn.XLOOKUP(A789,'Patient Health Records'!A789:A1788,'Patient Health Records'!J789:J1788,"Not Found")</f>
        <v>0</v>
      </c>
      <c r="L789" s="100" t="b">
        <f>_xlfn.XLOOKUP(A789,'Billing Details'!A:A,'Billing Details'!K:K,"Not Found")</f>
        <v>0</v>
      </c>
      <c r="M789" s="100" t="str">
        <f>_xlfn.XLOOKUP(A789,'Patient Education'!A:A,'Patient Education'!B:B,"Not Found")</f>
        <v>Bachelor's Degree</v>
      </c>
      <c r="N789" s="100" t="str">
        <f>_xlfn.XLOOKUP(A789,'Patient Education'!A:A,'Patient Education'!C:C,"None")</f>
        <v>Teacher</v>
      </c>
      <c r="O789" s="100">
        <f>_xlfn.XLOOKUP(A789,'Patient Demographics'!A:A,'Patient Demographics'!I:I,"Not Found")</f>
        <v>9</v>
      </c>
      <c r="P789" s="100" t="str" cm="1">
        <f t="array" ref="P789">_xlfn.IFS(
 O789 &lt;= 2, "Very Low",
 O789 &lt;= 5, "Low",
 O789 &lt;= 10, "Lower-Middle",
 O789 &lt;= 25, "Middle",
 O789 &lt;= 50, "Upper-Middle",
 O789 &lt;= 100, "High",
 O789 &lt;= 200, "Very High",
 O789 &lt;= 400, "Ultra High"
)</f>
        <v>Lower-Middle</v>
      </c>
      <c r="Q789" s="33">
        <f>_xlfn.XLOOKUP(A789,'Patient Health Records'!A:A,'Patient Health Records'!E:E,"Not Found")</f>
        <v>28.415532879818599</v>
      </c>
      <c r="R789" s="100" t="b">
        <f>_xlfn.XLOOKUP(A789,'Patient Health Records'!A789:A1788,'Patient Health Records'!T789:T1788,"Not Found")</f>
        <v>1</v>
      </c>
      <c r="S789" s="100" t="b" cm="1">
        <f t="array" ref="S789">_xlfn.SWITCH(R789, "Yes", TRUE, "No", FALSE, R789)</f>
        <v>1</v>
      </c>
      <c r="T789" s="100" t="str">
        <f>_xlfn.XLOOKUP(A789,'Patient Health Records'!A:A,'Patient Health Records'!V:V,"Not Found")</f>
        <v>Heart Attack</v>
      </c>
      <c r="U789" s="100" t="str">
        <f>_xlfn.XLOOKUP(A789,'Patient Health Records'!A:A,'Patient Health Records'!X:X,"Not Found")</f>
        <v>Ongoing Treatment</v>
      </c>
      <c r="V789" s="100" t="b">
        <f>_xlfn.XLOOKUP(A789,'Billing Details'!A:A,'Billing Details'!K:K,"Not Found")</f>
        <v>0</v>
      </c>
      <c r="W789" s="100">
        <f>_xlfn.XLOOKUP(A789,'Billing Details'!A:A,'Billing Details'!J:J,"Not Found")</f>
        <v>0</v>
      </c>
      <c r="X789" s="100" t="b">
        <f>_xlfn.XLOOKUP(A789,'Patient Health Records'!A:A,'Patient Health Records'!P:P,"Not Found")</f>
        <v>1</v>
      </c>
      <c r="Y789" s="100" t="b" cm="1">
        <f t="array" ref="Y789">_xlfn.SWITCH(X789, "Yes", TRUE, "No", FALSE, X789)</f>
        <v>1</v>
      </c>
      <c r="Z789" s="100" t="b">
        <f>_xlfn.XLOOKUP(A789,'Patient Health Records'!A:A,'Patient Health Records'!T:T,"Not Found")</f>
        <v>1</v>
      </c>
      <c r="AA789" s="100" t="b" cm="1">
        <f t="array" ref="AA789">_xlfn.SWITCH(Z789, "Yes", TRUE, "No", FALSE, Z789)</f>
        <v>1</v>
      </c>
      <c r="AB789" s="100" t="b">
        <f>_xlfn.XLOOKUP(A789,'Patient Health Records'!A:A,'Patient Health Records'!K:K,"Not Found")</f>
        <v>0</v>
      </c>
      <c r="AC789" s="100" t="b" cm="1">
        <f t="array" ref="AC789">_xlfn.SWITCH(AB789, "Yes", TRUE, "No", FALSE, AB789)</f>
        <v>0</v>
      </c>
    </row>
    <row r="790" spans="1:29">
      <c r="A790" s="2" t="s">
        <v>1212</v>
      </c>
      <c r="B790" s="100" t="str">
        <f>_xlfn.XLOOKUP(A790,'Patient Demographics'!A790:A1789,'Patient Demographics'!H790:H1789,"Not Found")</f>
        <v>Senior</v>
      </c>
      <c r="C790" s="100" t="str">
        <f>_xlfn.XLOOKUP(A790,'Patient Demographics'!A790:A1789,'Patient Demographics'!L790:L1789,"Not Found")</f>
        <v>North</v>
      </c>
      <c r="D790" s="100" t="str">
        <f>_xlfn.XLOOKUP(A790,'Patient Demographics'!A:A,'Patient Demographics'!J:J,"Not Found")</f>
        <v>Uttar Pradesh</v>
      </c>
      <c r="E790" s="100">
        <f>_xlfn.XLOOKUP(A790,'Billing Details'!A790:A1789,'Billing Details'!E790:E1789,"Not Found")</f>
        <v>75000</v>
      </c>
      <c r="F790" s="100">
        <f>_xlfn.XLOOKUP(A790,'Billing Details'!A790:A1789,'Billing Details'!M790:M1789,"Not Found")</f>
        <v>0</v>
      </c>
      <c r="G790" s="100">
        <f>_xlfn.XLOOKUP(A790,'Patient Health Records'!A790:A1789,'Patient Health Records'!G790:G1789,"Not Found")</f>
        <v>70.599999999999994</v>
      </c>
      <c r="H790" s="17" t="str">
        <f>_xlfn.XLOOKUP(A790,'Patient Demographics'!A790:A1789,'Patient Demographics'!C790:C1789,"Not Found")</f>
        <v>Female</v>
      </c>
      <c r="I790" s="100" t="str">
        <f>_xlfn.XLOOKUP(A790,'Patient Health Records'!A790:A1789,'Patient Health Records'!B790:B1789,"Not Found")</f>
        <v>A+</v>
      </c>
      <c r="J790" s="100" t="b">
        <f>_xlfn.XLOOKUP(A790,'Patient Health Records'!A790:A1789,'Patient Health Records'!H790:H1789,"Not Found")</f>
        <v>1</v>
      </c>
      <c r="K790" s="100" t="b">
        <f>_xlfn.XLOOKUP(A790,'Patient Health Records'!A790:A1789,'Patient Health Records'!J790:J1789,"Not Found")</f>
        <v>0</v>
      </c>
      <c r="L790" s="100" t="b">
        <f>_xlfn.XLOOKUP(A790,'Billing Details'!A:A,'Billing Details'!K:K,"Not Found")</f>
        <v>0</v>
      </c>
      <c r="M790" s="100" t="str">
        <f>_xlfn.XLOOKUP(A790,'Patient Education'!A:A,'Patient Education'!B:B,"Not Found")</f>
        <v>Master's Degree</v>
      </c>
      <c r="N790" s="100" t="str">
        <f>_xlfn.XLOOKUP(A790,'Patient Education'!A:A,'Patient Education'!C:C,"None")</f>
        <v>Manager</v>
      </c>
      <c r="O790" s="100">
        <f>_xlfn.XLOOKUP(A790,'Patient Demographics'!A:A,'Patient Demographics'!I:I,"Not Found")</f>
        <v>3</v>
      </c>
      <c r="P790" s="100" t="str" cm="1">
        <f t="array" ref="P790">_xlfn.IFS(
 O790 &lt;= 2, "Very Low",
 O790 &lt;= 5, "Low",
 O790 &lt;= 10, "Lower-Middle",
 O790 &lt;= 25, "Middle",
 O790 &lt;= 50, "Upper-Middle",
 O790 &lt;= 100, "High",
 O790 &lt;= 200, "Very High",
 O790 &lt;= 400, "Ultra High"
)</f>
        <v>Low</v>
      </c>
      <c r="Q790" s="33">
        <f>_xlfn.XLOOKUP(A790,'Patient Health Records'!A:A,'Patient Health Records'!E:E,"Not Found")</f>
        <v>29.010519395134775</v>
      </c>
      <c r="R790" s="100" t="b">
        <f>_xlfn.XLOOKUP(A790,'Patient Health Records'!A790:A1789,'Patient Health Records'!T790:T1789,"Not Found")</f>
        <v>1</v>
      </c>
      <c r="S790" s="100" t="b" cm="1">
        <f t="array" ref="S790">_xlfn.SWITCH(R790, "Yes", TRUE, "No", FALSE, R790)</f>
        <v>1</v>
      </c>
      <c r="T790" s="100" t="str">
        <f>_xlfn.XLOOKUP(A790,'Patient Health Records'!A:A,'Patient Health Records'!V:V,"Not Found")</f>
        <v>Kidney Stones</v>
      </c>
      <c r="U790" s="100" t="str">
        <f>_xlfn.XLOOKUP(A790,'Patient Health Records'!A:A,'Patient Health Records'!X:X,"Not Found")</f>
        <v>Ongoing Treatment</v>
      </c>
      <c r="V790" s="100" t="b">
        <f>_xlfn.XLOOKUP(A790,'Billing Details'!A:A,'Billing Details'!K:K,"Not Found")</f>
        <v>0</v>
      </c>
      <c r="W790" s="100">
        <f>_xlfn.XLOOKUP(A790,'Billing Details'!A:A,'Billing Details'!J:J,"Not Found")</f>
        <v>0</v>
      </c>
      <c r="X790" s="100" t="b">
        <f>_xlfn.XLOOKUP(A790,'Patient Health Records'!A:A,'Patient Health Records'!P:P,"Not Found")</f>
        <v>0</v>
      </c>
      <c r="Y790" s="100" t="b" cm="1">
        <f t="array" ref="Y790">_xlfn.SWITCH(X790, "Yes", TRUE, "No", FALSE, X790)</f>
        <v>0</v>
      </c>
      <c r="Z790" s="100" t="b">
        <f>_xlfn.XLOOKUP(A790,'Patient Health Records'!A:A,'Patient Health Records'!T:T,"Not Found")</f>
        <v>1</v>
      </c>
      <c r="AA790" s="100" t="b" cm="1">
        <f t="array" ref="AA790">_xlfn.SWITCH(Z790, "Yes", TRUE, "No", FALSE, Z790)</f>
        <v>1</v>
      </c>
      <c r="AB790" s="100" t="b">
        <f>_xlfn.XLOOKUP(A790,'Patient Health Records'!A:A,'Patient Health Records'!K:K,"Not Found")</f>
        <v>0</v>
      </c>
      <c r="AC790" s="100" t="b" cm="1">
        <f t="array" ref="AC790">_xlfn.SWITCH(AB790, "Yes", TRUE, "No", FALSE, AB790)</f>
        <v>0</v>
      </c>
    </row>
    <row r="791" spans="1:29">
      <c r="A791" s="2" t="s">
        <v>1214</v>
      </c>
      <c r="B791" s="100" t="str">
        <f>_xlfn.XLOOKUP(A791,'Patient Demographics'!A791:A1790,'Patient Demographics'!H791:H1790,"Not Found")</f>
        <v>Adult</v>
      </c>
      <c r="C791" s="100" t="str">
        <f>_xlfn.XLOOKUP(A791,'Patient Demographics'!A791:A1790,'Patient Demographics'!L791:L1790,"Not Found")</f>
        <v>West</v>
      </c>
      <c r="D791" s="100" t="str">
        <f>_xlfn.XLOOKUP(A791,'Patient Demographics'!A:A,'Patient Demographics'!J:J,"Not Found")</f>
        <v>Gujarat</v>
      </c>
      <c r="E791" s="100">
        <f>_xlfn.XLOOKUP(A791,'Billing Details'!A791:A1790,'Billing Details'!E791:E1790,"Not Found")</f>
        <v>12000</v>
      </c>
      <c r="F791" s="100">
        <f>_xlfn.XLOOKUP(A791,'Billing Details'!A791:A1790,'Billing Details'!M791:M1790,"Not Found")</f>
        <v>6106.7999999999993</v>
      </c>
      <c r="G791" s="100">
        <f>_xlfn.XLOOKUP(A791,'Patient Health Records'!A791:A1790,'Patient Health Records'!G791:G1790,"Not Found")</f>
        <v>56.7</v>
      </c>
      <c r="H791" s="17" t="str">
        <f>_xlfn.XLOOKUP(A791,'Patient Demographics'!A791:A1790,'Patient Demographics'!C791:C1790,"Not Found")</f>
        <v>Male</v>
      </c>
      <c r="I791" s="100" t="str">
        <f>_xlfn.XLOOKUP(A791,'Patient Health Records'!A791:A1790,'Patient Health Records'!B791:B1790,"Not Found")</f>
        <v>B+</v>
      </c>
      <c r="J791" s="100" t="b">
        <f>_xlfn.XLOOKUP(A791,'Patient Health Records'!A791:A1790,'Patient Health Records'!H791:H1790,"Not Found")</f>
        <v>0</v>
      </c>
      <c r="K791" s="100" t="b">
        <f>_xlfn.XLOOKUP(A791,'Patient Health Records'!A791:A1790,'Patient Health Records'!J791:J1790,"Not Found")</f>
        <v>0</v>
      </c>
      <c r="L791" s="100" t="b">
        <f>_xlfn.XLOOKUP(A791,'Billing Details'!A:A,'Billing Details'!K:K,"Not Found")</f>
        <v>1</v>
      </c>
      <c r="M791" s="100" t="str">
        <f>_xlfn.XLOOKUP(A791,'Patient Education'!A:A,'Patient Education'!B:B,"Not Found")</f>
        <v>PhD</v>
      </c>
      <c r="N791" s="100" t="str">
        <f>_xlfn.XLOOKUP(A791,'Patient Education'!A:A,'Patient Education'!C:C,"None")</f>
        <v>Scientist</v>
      </c>
      <c r="O791" s="100">
        <f>_xlfn.XLOOKUP(A791,'Patient Demographics'!A:A,'Patient Demographics'!I:I,"Not Found")</f>
        <v>5</v>
      </c>
      <c r="P791" s="100" t="str" cm="1">
        <f t="array" ref="P791">_xlfn.IFS(
 O791 &lt;= 2, "Very Low",
 O791 &lt;= 5, "Low",
 O791 &lt;= 10, "Lower-Middle",
 O791 &lt;= 25, "Middle",
 O791 &lt;= 50, "Upper-Middle",
 O791 &lt;= 100, "High",
 O791 &lt;= 200, "Very High",
 O791 &lt;= 400, "Ultra High"
)</f>
        <v>Low</v>
      </c>
      <c r="Q791" s="33">
        <f>_xlfn.XLOOKUP(A791,'Patient Health Records'!A:A,'Patient Health Records'!E:E,"Not Found")</f>
        <v>21.604938271604937</v>
      </c>
      <c r="R791" s="100" t="b">
        <f>_xlfn.XLOOKUP(A791,'Patient Health Records'!A791:A1790,'Patient Health Records'!T791:T1790,"Not Found")</f>
        <v>0</v>
      </c>
      <c r="S791" s="100" t="b" cm="1">
        <f t="array" ref="S791">_xlfn.SWITCH(R791, "Yes", TRUE, "No", FALSE, R791)</f>
        <v>0</v>
      </c>
      <c r="T791" s="100" t="str">
        <f>_xlfn.XLOOKUP(A791,'Patient Health Records'!A:A,'Patient Health Records'!V:V,"Not Found")</f>
        <v>Allergic Reaction</v>
      </c>
      <c r="U791" s="100" t="str">
        <f>_xlfn.XLOOKUP(A791,'Patient Health Records'!A:A,'Patient Health Records'!X:X,"Not Found")</f>
        <v>Recovered</v>
      </c>
      <c r="V791" s="100" t="b">
        <f>_xlfn.XLOOKUP(A791,'Billing Details'!A:A,'Billing Details'!K:K,"Not Found")</f>
        <v>1</v>
      </c>
      <c r="W791" s="100" t="str">
        <f>_xlfn.XLOOKUP(A791,'Billing Details'!A:A,'Billing Details'!J:J,"Not Found")</f>
        <v>Cigna</v>
      </c>
      <c r="X791" s="100" t="b">
        <f>_xlfn.XLOOKUP(A791,'Patient Health Records'!A:A,'Patient Health Records'!P:P,"Not Found")</f>
        <v>0</v>
      </c>
      <c r="Y791" s="100" t="b" cm="1">
        <f t="array" ref="Y791">_xlfn.SWITCH(X791, "Yes", TRUE, "No", FALSE, X791)</f>
        <v>0</v>
      </c>
      <c r="Z791" s="100" t="b">
        <f>_xlfn.XLOOKUP(A791,'Patient Health Records'!A:A,'Patient Health Records'!T:T,"Not Found")</f>
        <v>0</v>
      </c>
      <c r="AA791" s="100" t="b" cm="1">
        <f t="array" ref="AA791">_xlfn.SWITCH(Z791, "Yes", TRUE, "No", FALSE, Z791)</f>
        <v>0</v>
      </c>
      <c r="AB791" s="100" t="b">
        <f>_xlfn.XLOOKUP(A791,'Patient Health Records'!A:A,'Patient Health Records'!K:K,"Not Found")</f>
        <v>0</v>
      </c>
      <c r="AC791" s="100" t="b" cm="1">
        <f t="array" ref="AC791">_xlfn.SWITCH(AB791, "Yes", TRUE, "No", FALSE, AB791)</f>
        <v>0</v>
      </c>
    </row>
    <row r="792" spans="1:29">
      <c r="A792" s="2" t="s">
        <v>1216</v>
      </c>
      <c r="B792" s="100" t="str">
        <f>_xlfn.XLOOKUP(A792,'Patient Demographics'!A792:A1791,'Patient Demographics'!H792:H1791,"Not Found")</f>
        <v>Middle-aged</v>
      </c>
      <c r="C792" s="100" t="str">
        <f>_xlfn.XLOOKUP(A792,'Patient Demographics'!A792:A1791,'Patient Demographics'!L792:L1791,"Not Found")</f>
        <v>South</v>
      </c>
      <c r="D792" s="100" t="str">
        <f>_xlfn.XLOOKUP(A792,'Patient Demographics'!A:A,'Patient Demographics'!J:J,"Not Found")</f>
        <v>Kerala</v>
      </c>
      <c r="E792" s="100">
        <f>_xlfn.XLOOKUP(A792,'Billing Details'!A792:A1791,'Billing Details'!E792:E1791,"Not Found")</f>
        <v>32000</v>
      </c>
      <c r="F792" s="100">
        <f>_xlfn.XLOOKUP(A792,'Billing Details'!A792:A1791,'Billing Details'!M792:M1791,"Not Found")</f>
        <v>0</v>
      </c>
      <c r="G792" s="100">
        <f>_xlfn.XLOOKUP(A792,'Patient Health Records'!A792:A1791,'Patient Health Records'!G792:G1791,"Not Found")</f>
        <v>55.7</v>
      </c>
      <c r="H792" s="17" t="str">
        <f>_xlfn.XLOOKUP(A792,'Patient Demographics'!A792:A1791,'Patient Demographics'!C792:C1791,"Not Found")</f>
        <v>Female</v>
      </c>
      <c r="I792" s="100" t="str">
        <f>_xlfn.XLOOKUP(A792,'Patient Health Records'!A792:A1791,'Patient Health Records'!B792:B1791,"Not Found")</f>
        <v>A-</v>
      </c>
      <c r="J792" s="100" t="b">
        <f>_xlfn.XLOOKUP(A792,'Patient Health Records'!A792:A1791,'Patient Health Records'!H792:H1791,"Not Found")</f>
        <v>1</v>
      </c>
      <c r="K792" s="100" t="b">
        <f>_xlfn.XLOOKUP(A792,'Patient Health Records'!A792:A1791,'Patient Health Records'!J792:J1791,"Not Found")</f>
        <v>1</v>
      </c>
      <c r="L792" s="100" t="b">
        <f>_xlfn.XLOOKUP(A792,'Billing Details'!A:A,'Billing Details'!K:K,"Not Found")</f>
        <v>0</v>
      </c>
      <c r="M792" s="100" t="str">
        <f>_xlfn.XLOOKUP(A792,'Patient Education'!A:A,'Patient Education'!B:B,"Not Found")</f>
        <v>Master's Degree</v>
      </c>
      <c r="N792" s="100" t="str">
        <f>_xlfn.XLOOKUP(A792,'Patient Education'!A:A,'Patient Education'!C:C,"None")</f>
        <v>Doctor</v>
      </c>
      <c r="O792" s="100">
        <f>_xlfn.XLOOKUP(A792,'Patient Demographics'!A:A,'Patient Demographics'!I:I,"Not Found")</f>
        <v>20</v>
      </c>
      <c r="P792" s="100" t="str" cm="1">
        <f t="array" ref="P792">_xlfn.IFS(
 O792 &lt;= 2, "Very Low",
 O792 &lt;= 5, "Low",
 O792 &lt;= 10, "Lower-Middle",
 O792 &lt;= 25, "Middle",
 O792 &lt;= 50, "Upper-Middle",
 O792 &lt;= 100, "High",
 O792 &lt;= 200, "Very High",
 O792 &lt;= 400, "Ultra High"
)</f>
        <v>Middle</v>
      </c>
      <c r="Q792" s="33">
        <f>_xlfn.XLOOKUP(A792,'Patient Health Records'!A:A,'Patient Health Records'!E:E,"Not Found")</f>
        <v>22.887902695595002</v>
      </c>
      <c r="R792" s="100" t="b">
        <f>_xlfn.XLOOKUP(A792,'Patient Health Records'!A792:A1791,'Patient Health Records'!T792:T1791,"Not Found")</f>
        <v>0</v>
      </c>
      <c r="S792" s="100" t="b" cm="1">
        <f t="array" ref="S792">_xlfn.SWITCH(R792, "Yes", TRUE, "No", FALSE, R792)</f>
        <v>0</v>
      </c>
      <c r="T792" s="100" t="str">
        <f>_xlfn.XLOOKUP(A792,'Patient Health Records'!A:A,'Patient Health Records'!V:V,"Not Found")</f>
        <v>Fractured Leg</v>
      </c>
      <c r="U792" s="100" t="str">
        <f>_xlfn.XLOOKUP(A792,'Patient Health Records'!A:A,'Patient Health Records'!X:X,"Not Found")</f>
        <v>Recovered</v>
      </c>
      <c r="V792" s="100" t="b">
        <f>_xlfn.XLOOKUP(A792,'Billing Details'!A:A,'Billing Details'!K:K,"Not Found")</f>
        <v>0</v>
      </c>
      <c r="W792" s="100">
        <f>_xlfn.XLOOKUP(A792,'Billing Details'!A:A,'Billing Details'!J:J,"Not Found")</f>
        <v>0</v>
      </c>
      <c r="X792" s="100" t="b">
        <f>_xlfn.XLOOKUP(A792,'Patient Health Records'!A:A,'Patient Health Records'!P:P,"Not Found")</f>
        <v>0</v>
      </c>
      <c r="Y792" s="100" t="b" cm="1">
        <f t="array" ref="Y792">_xlfn.SWITCH(X792, "Yes", TRUE, "No", FALSE, X792)</f>
        <v>0</v>
      </c>
      <c r="Z792" s="100" t="b">
        <f>_xlfn.XLOOKUP(A792,'Patient Health Records'!A:A,'Patient Health Records'!T:T,"Not Found")</f>
        <v>0</v>
      </c>
      <c r="AA792" s="100" t="b" cm="1">
        <f t="array" ref="AA792">_xlfn.SWITCH(Z792, "Yes", TRUE, "No", FALSE, Z792)</f>
        <v>0</v>
      </c>
      <c r="AB792" s="100" t="b">
        <f>_xlfn.XLOOKUP(A792,'Patient Health Records'!A:A,'Patient Health Records'!K:K,"Not Found")</f>
        <v>0</v>
      </c>
      <c r="AC792" s="100" t="b" cm="1">
        <f t="array" ref="AC792">_xlfn.SWITCH(AB792, "Yes", TRUE, "No", FALSE, AB792)</f>
        <v>0</v>
      </c>
    </row>
    <row r="793" spans="1:29">
      <c r="A793" s="2" t="s">
        <v>1217</v>
      </c>
      <c r="B793" s="100" t="str">
        <f>_xlfn.XLOOKUP(A793,'Patient Demographics'!A793:A1792,'Patient Demographics'!H793:H1792,"Not Found")</f>
        <v>Adult</v>
      </c>
      <c r="C793" s="100" t="str">
        <f>_xlfn.XLOOKUP(A793,'Patient Demographics'!A793:A1792,'Patient Demographics'!L793:L1792,"Not Found")</f>
        <v>South</v>
      </c>
      <c r="D793" s="100" t="str">
        <f>_xlfn.XLOOKUP(A793,'Patient Demographics'!A:A,'Patient Demographics'!J:J,"Not Found")</f>
        <v>Karnataka</v>
      </c>
      <c r="E793" s="100">
        <f>_xlfn.XLOOKUP(A793,'Billing Details'!A793:A1792,'Billing Details'!E793:E1792,"Not Found")</f>
        <v>1000</v>
      </c>
      <c r="F793" s="100">
        <f>_xlfn.XLOOKUP(A793,'Billing Details'!A793:A1792,'Billing Details'!M793:M1792,"Not Found")</f>
        <v>788.3</v>
      </c>
      <c r="G793" s="100">
        <f>_xlfn.XLOOKUP(A793,'Patient Health Records'!A793:A1792,'Patient Health Records'!G793:G1792,"Not Found")</f>
        <v>91.3</v>
      </c>
      <c r="H793" s="17" t="str">
        <f>_xlfn.XLOOKUP(A793,'Patient Demographics'!A793:A1792,'Patient Demographics'!C793:C1792,"Not Found")</f>
        <v>Female</v>
      </c>
      <c r="I793" s="100" t="str">
        <f>_xlfn.XLOOKUP(A793,'Patient Health Records'!A793:A1792,'Patient Health Records'!B793:B1792,"Not Found")</f>
        <v>B+</v>
      </c>
      <c r="J793" s="100" t="b">
        <f>_xlfn.XLOOKUP(A793,'Patient Health Records'!A793:A1792,'Patient Health Records'!H793:H1792,"Not Found")</f>
        <v>1</v>
      </c>
      <c r="K793" s="100" t="b">
        <f>_xlfn.XLOOKUP(A793,'Patient Health Records'!A793:A1792,'Patient Health Records'!J793:J1792,"Not Found")</f>
        <v>0</v>
      </c>
      <c r="L793" s="100" t="b">
        <f>_xlfn.XLOOKUP(A793,'Billing Details'!A:A,'Billing Details'!K:K,"Not Found")</f>
        <v>1</v>
      </c>
      <c r="M793" s="100" t="str">
        <f>_xlfn.XLOOKUP(A793,'Patient Education'!A:A,'Patient Education'!B:B,"Not Found")</f>
        <v>Master's Degree</v>
      </c>
      <c r="N793" s="100" t="str">
        <f>_xlfn.XLOOKUP(A793,'Patient Education'!A:A,'Patient Education'!C:C,"None")</f>
        <v>Doctor</v>
      </c>
      <c r="O793" s="100">
        <f>_xlfn.XLOOKUP(A793,'Patient Demographics'!A:A,'Patient Demographics'!I:I,"Not Found")</f>
        <v>4</v>
      </c>
      <c r="P793" s="100" t="str" cm="1">
        <f t="array" ref="P793">_xlfn.IFS(
 O793 &lt;= 2, "Very Low",
 O793 &lt;= 5, "Low",
 O793 &lt;= 10, "Lower-Middle",
 O793 &lt;= 25, "Middle",
 O793 &lt;= 50, "Upper-Middle",
 O793 &lt;= 100, "High",
 O793 &lt;= 200, "Very High",
 O793 &lt;= 400, "Ultra High"
)</f>
        <v>Low</v>
      </c>
      <c r="Q793" s="33">
        <f>_xlfn.XLOOKUP(A793,'Patient Health Records'!A:A,'Patient Health Records'!E:E,"Not Found")</f>
        <v>33.945568114217735</v>
      </c>
      <c r="R793" s="100" t="b">
        <f>_xlfn.XLOOKUP(A793,'Patient Health Records'!A793:A1792,'Patient Health Records'!T793:T1792,"Not Found")</f>
        <v>1</v>
      </c>
      <c r="S793" s="100" t="b" cm="1">
        <f t="array" ref="S793">_xlfn.SWITCH(R793, "Yes", TRUE, "No", FALSE, R793)</f>
        <v>1</v>
      </c>
      <c r="T793" s="100" t="str">
        <f>_xlfn.XLOOKUP(A793,'Patient Health Records'!A:A,'Patient Health Records'!V:V,"Not Found")</f>
        <v>Heart Disease</v>
      </c>
      <c r="U793" s="100" t="str">
        <f>_xlfn.XLOOKUP(A793,'Patient Health Records'!A:A,'Patient Health Records'!X:X,"Not Found")</f>
        <v>Recovered</v>
      </c>
      <c r="V793" s="100" t="b">
        <f>_xlfn.XLOOKUP(A793,'Billing Details'!A:A,'Billing Details'!K:K,"Not Found")</f>
        <v>1</v>
      </c>
      <c r="W793" s="100" t="str">
        <f>_xlfn.XLOOKUP(A793,'Billing Details'!A:A,'Billing Details'!J:J,"Not Found")</f>
        <v>UnitedHealthcare</v>
      </c>
      <c r="X793" s="100" t="b">
        <f>_xlfn.XLOOKUP(A793,'Patient Health Records'!A:A,'Patient Health Records'!P:P,"Not Found")</f>
        <v>1</v>
      </c>
      <c r="Y793" s="100" t="b" cm="1">
        <f t="array" ref="Y793">_xlfn.SWITCH(X793, "Yes", TRUE, "No", FALSE, X793)</f>
        <v>1</v>
      </c>
      <c r="Z793" s="100" t="b">
        <f>_xlfn.XLOOKUP(A793,'Patient Health Records'!A:A,'Patient Health Records'!T:T,"Not Found")</f>
        <v>1</v>
      </c>
      <c r="AA793" s="100" t="b" cm="1">
        <f t="array" ref="AA793">_xlfn.SWITCH(Z793, "Yes", TRUE, "No", FALSE, Z793)</f>
        <v>1</v>
      </c>
      <c r="AB793" s="100" t="b">
        <f>_xlfn.XLOOKUP(A793,'Patient Health Records'!A:A,'Patient Health Records'!K:K,"Not Found")</f>
        <v>0</v>
      </c>
      <c r="AC793" s="100" t="b" cm="1">
        <f t="array" ref="AC793">_xlfn.SWITCH(AB793, "Yes", TRUE, "No", FALSE, AB793)</f>
        <v>0</v>
      </c>
    </row>
    <row r="794" spans="1:29">
      <c r="A794" s="2" t="s">
        <v>1218</v>
      </c>
      <c r="B794" s="100" t="str">
        <f>_xlfn.XLOOKUP(A794,'Patient Demographics'!A794:A1793,'Patient Demographics'!H794:H1793,"Not Found")</f>
        <v>Elderly</v>
      </c>
      <c r="C794" s="100" t="str">
        <f>_xlfn.XLOOKUP(A794,'Patient Demographics'!A794:A1793,'Patient Demographics'!L794:L1793,"Not Found")</f>
        <v>South</v>
      </c>
      <c r="D794" s="100" t="str">
        <f>_xlfn.XLOOKUP(A794,'Patient Demographics'!A:A,'Patient Demographics'!J:J,"Not Found")</f>
        <v>Tamil Nadu</v>
      </c>
      <c r="E794" s="100">
        <f>_xlfn.XLOOKUP(A794,'Billing Details'!A794:A1793,'Billing Details'!E794:E1793,"Not Found")</f>
        <v>30000</v>
      </c>
      <c r="F794" s="100">
        <f>_xlfn.XLOOKUP(A794,'Billing Details'!A794:A1793,'Billing Details'!M794:M1793,"Not Found")</f>
        <v>23372.489999999998</v>
      </c>
      <c r="G794" s="100">
        <f>_xlfn.XLOOKUP(A794,'Patient Health Records'!A794:A1793,'Patient Health Records'!G794:G1793,"Not Found")</f>
        <v>82</v>
      </c>
      <c r="H794" s="17" t="str">
        <f>_xlfn.XLOOKUP(A794,'Patient Demographics'!A794:A1793,'Patient Demographics'!C794:C1793,"Not Found")</f>
        <v>Female</v>
      </c>
      <c r="I794" s="100" t="str">
        <f>_xlfn.XLOOKUP(A794,'Patient Health Records'!A794:A1793,'Patient Health Records'!B794:B1793,"Not Found")</f>
        <v>O-</v>
      </c>
      <c r="J794" s="100" t="b">
        <f>_xlfn.XLOOKUP(A794,'Patient Health Records'!A794:A1793,'Patient Health Records'!H794:H1793,"Not Found")</f>
        <v>1</v>
      </c>
      <c r="K794" s="100" t="b">
        <f>_xlfn.XLOOKUP(A794,'Patient Health Records'!A794:A1793,'Patient Health Records'!J794:J1793,"Not Found")</f>
        <v>0</v>
      </c>
      <c r="L794" s="100" t="b">
        <f>_xlfn.XLOOKUP(A794,'Billing Details'!A:A,'Billing Details'!K:K,"Not Found")</f>
        <v>1</v>
      </c>
      <c r="M794" s="100" t="str">
        <f>_xlfn.XLOOKUP(A794,'Patient Education'!A:A,'Patient Education'!B:B,"Not Found")</f>
        <v>Bachelor's Degree</v>
      </c>
      <c r="N794" s="100" t="str">
        <f>_xlfn.XLOOKUP(A794,'Patient Education'!A:A,'Patient Education'!C:C,"None")</f>
        <v>Teacher</v>
      </c>
      <c r="O794" s="100">
        <f>_xlfn.XLOOKUP(A794,'Patient Demographics'!A:A,'Patient Demographics'!I:I,"Not Found")</f>
        <v>30</v>
      </c>
      <c r="P794" s="100" t="str" cm="1">
        <f t="array" ref="P794">_xlfn.IFS(
 O794 &lt;= 2, "Very Low",
 O794 &lt;= 5, "Low",
 O794 &lt;= 10, "Lower-Middle",
 O794 &lt;= 25, "Middle",
 O794 &lt;= 50, "Upper-Middle",
 O794 &lt;= 100, "High",
 O794 &lt;= 200, "Very High",
 O794 &lt;= 400, "Ultra High"
)</f>
        <v>Upper-Middle</v>
      </c>
      <c r="Q794" s="33">
        <f>_xlfn.XLOOKUP(A794,'Patient Health Records'!A:A,'Patient Health Records'!E:E,"Not Found")</f>
        <v>32.031249999999993</v>
      </c>
      <c r="R794" s="100" t="b">
        <f>_xlfn.XLOOKUP(A794,'Patient Health Records'!A794:A1793,'Patient Health Records'!T794:T1793,"Not Found")</f>
        <v>1</v>
      </c>
      <c r="S794" s="100" t="b" cm="1">
        <f t="array" ref="S794">_xlfn.SWITCH(R794, "Yes", TRUE, "No", FALSE, R794)</f>
        <v>1</v>
      </c>
      <c r="T794" s="100" t="str">
        <f>_xlfn.XLOOKUP(A794,'Patient Health Records'!A:A,'Patient Health Records'!V:V,"Not Found")</f>
        <v>Heart Attack</v>
      </c>
      <c r="U794" s="100" t="str">
        <f>_xlfn.XLOOKUP(A794,'Patient Health Records'!A:A,'Patient Health Records'!X:X,"Not Found")</f>
        <v>Ongoing Treatment</v>
      </c>
      <c r="V794" s="100" t="b">
        <f>_xlfn.XLOOKUP(A794,'Billing Details'!A:A,'Billing Details'!K:K,"Not Found")</f>
        <v>1</v>
      </c>
      <c r="W794" s="100" t="str">
        <f>_xlfn.XLOOKUP(A794,'Billing Details'!A:A,'Billing Details'!J:J,"Not Found")</f>
        <v>Medicare</v>
      </c>
      <c r="X794" s="100" t="b">
        <f>_xlfn.XLOOKUP(A794,'Patient Health Records'!A:A,'Patient Health Records'!P:P,"Not Found")</f>
        <v>1</v>
      </c>
      <c r="Y794" s="100" t="b" cm="1">
        <f t="array" ref="Y794">_xlfn.SWITCH(X794, "Yes", TRUE, "No", FALSE, X794)</f>
        <v>1</v>
      </c>
      <c r="Z794" s="100" t="b">
        <f>_xlfn.XLOOKUP(A794,'Patient Health Records'!A:A,'Patient Health Records'!T:T,"Not Found")</f>
        <v>1</v>
      </c>
      <c r="AA794" s="100" t="b" cm="1">
        <f t="array" ref="AA794">_xlfn.SWITCH(Z794, "Yes", TRUE, "No", FALSE, Z794)</f>
        <v>1</v>
      </c>
      <c r="AB794" s="100" t="b">
        <f>_xlfn.XLOOKUP(A794,'Patient Health Records'!A:A,'Patient Health Records'!K:K,"Not Found")</f>
        <v>0</v>
      </c>
      <c r="AC794" s="100" t="b" cm="1">
        <f t="array" ref="AC794">_xlfn.SWITCH(AB794, "Yes", TRUE, "No", FALSE, AB794)</f>
        <v>0</v>
      </c>
    </row>
    <row r="795" spans="1:29">
      <c r="A795" s="2" t="s">
        <v>1220</v>
      </c>
      <c r="B795" s="100" t="str">
        <f>_xlfn.XLOOKUP(A795,'Patient Demographics'!A795:A1794,'Patient Demographics'!H795:H1794,"Not Found")</f>
        <v>Senior</v>
      </c>
      <c r="C795" s="100" t="str">
        <f>_xlfn.XLOOKUP(A795,'Patient Demographics'!A795:A1794,'Patient Demographics'!L795:L1794,"Not Found")</f>
        <v>West</v>
      </c>
      <c r="D795" s="100" t="str">
        <f>_xlfn.XLOOKUP(A795,'Patient Demographics'!A:A,'Patient Demographics'!J:J,"Not Found")</f>
        <v>Gujarat</v>
      </c>
      <c r="E795" s="100">
        <f>_xlfn.XLOOKUP(A795,'Billing Details'!A795:A1794,'Billing Details'!E795:E1794,"Not Found")</f>
        <v>500</v>
      </c>
      <c r="F795" s="100">
        <f>_xlfn.XLOOKUP(A795,'Billing Details'!A795:A1794,'Billing Details'!M795:M1794,"Not Found")</f>
        <v>401.53</v>
      </c>
      <c r="G795" s="100">
        <f>_xlfn.XLOOKUP(A795,'Patient Health Records'!A795:A1794,'Patient Health Records'!G795:G1794,"Not Found")</f>
        <v>59.9</v>
      </c>
      <c r="H795" s="17" t="str">
        <f>_xlfn.XLOOKUP(A795,'Patient Demographics'!A795:A1794,'Patient Demographics'!C795:C1794,"Not Found")</f>
        <v>Female</v>
      </c>
      <c r="I795" s="100" t="str">
        <f>_xlfn.XLOOKUP(A795,'Patient Health Records'!A795:A1794,'Patient Health Records'!B795:B1794,"Not Found")</f>
        <v>O+</v>
      </c>
      <c r="J795" s="100" t="b">
        <f>_xlfn.XLOOKUP(A795,'Patient Health Records'!A795:A1794,'Patient Health Records'!H795:H1794,"Not Found")</f>
        <v>1</v>
      </c>
      <c r="K795" s="100" t="b">
        <f>_xlfn.XLOOKUP(A795,'Patient Health Records'!A795:A1794,'Patient Health Records'!J795:J1794,"Not Found")</f>
        <v>0</v>
      </c>
      <c r="L795" s="100" t="b">
        <f>_xlfn.XLOOKUP(A795,'Billing Details'!A:A,'Billing Details'!K:K,"Not Found")</f>
        <v>1</v>
      </c>
      <c r="M795" s="100" t="str">
        <f>_xlfn.XLOOKUP(A795,'Patient Education'!A:A,'Patient Education'!B:B,"Not Found")</f>
        <v>High School</v>
      </c>
      <c r="N795" s="100" t="str">
        <f>_xlfn.XLOOKUP(A795,'Patient Education'!A:A,'Patient Education'!C:C,"None")</f>
        <v>Unemployed</v>
      </c>
      <c r="O795" s="100">
        <f>_xlfn.XLOOKUP(A795,'Patient Demographics'!A:A,'Patient Demographics'!I:I,"Not Found")</f>
        <v>7</v>
      </c>
      <c r="P795" s="100" t="str" cm="1">
        <f t="array" ref="P795">_xlfn.IFS(
 O795 &lt;= 2, "Very Low",
 O795 &lt;= 5, "Low",
 O795 &lt;= 10, "Lower-Middle",
 O795 &lt;= 25, "Middle",
 O795 &lt;= 50, "Upper-Middle",
 O795 &lt;= 100, "High",
 O795 &lt;= 200, "Very High",
 O795 &lt;= 400, "Ultra High"
)</f>
        <v>Lower-Middle</v>
      </c>
      <c r="Q795" s="33">
        <f>_xlfn.XLOOKUP(A795,'Patient Health Records'!A:A,'Patient Health Records'!E:E,"Not Found")</f>
        <v>20.972655019081966</v>
      </c>
      <c r="R795" s="100" t="b">
        <f>_xlfn.XLOOKUP(A795,'Patient Health Records'!A795:A1794,'Patient Health Records'!T795:T1794,"Not Found")</f>
        <v>0</v>
      </c>
      <c r="S795" s="100" t="b" cm="1">
        <f t="array" ref="S795">_xlfn.SWITCH(R795, "Yes", TRUE, "No", FALSE, R795)</f>
        <v>0</v>
      </c>
      <c r="T795" s="100" t="str">
        <f>_xlfn.XLOOKUP(A795,'Patient Health Records'!A:A,'Patient Health Records'!V:V,"Not Found")</f>
        <v>Diabetes</v>
      </c>
      <c r="U795" s="100" t="str">
        <f>_xlfn.XLOOKUP(A795,'Patient Health Records'!A:A,'Patient Health Records'!X:X,"Not Found")</f>
        <v>Recovered</v>
      </c>
      <c r="V795" s="100" t="b">
        <f>_xlfn.XLOOKUP(A795,'Billing Details'!A:A,'Billing Details'!K:K,"Not Found")</f>
        <v>1</v>
      </c>
      <c r="W795" s="100" t="str">
        <f>_xlfn.XLOOKUP(A795,'Billing Details'!A:A,'Billing Details'!J:J,"Not Found")</f>
        <v>Blue Cross</v>
      </c>
      <c r="X795" s="100" t="b">
        <f>_xlfn.XLOOKUP(A795,'Patient Health Records'!A:A,'Patient Health Records'!P:P,"Not Found")</f>
        <v>0</v>
      </c>
      <c r="Y795" s="100" t="b" cm="1">
        <f t="array" ref="Y795">_xlfn.SWITCH(X795, "Yes", TRUE, "No", FALSE, X795)</f>
        <v>0</v>
      </c>
      <c r="Z795" s="100" t="b">
        <f>_xlfn.XLOOKUP(A795,'Patient Health Records'!A:A,'Patient Health Records'!T:T,"Not Found")</f>
        <v>0</v>
      </c>
      <c r="AA795" s="100" t="b" cm="1">
        <f t="array" ref="AA795">_xlfn.SWITCH(Z795, "Yes", TRUE, "No", FALSE, Z795)</f>
        <v>0</v>
      </c>
      <c r="AB795" s="100" t="b">
        <f>_xlfn.XLOOKUP(A795,'Patient Health Records'!A:A,'Patient Health Records'!K:K,"Not Found")</f>
        <v>0</v>
      </c>
      <c r="AC795" s="100" t="b" cm="1">
        <f t="array" ref="AC795">_xlfn.SWITCH(AB795, "Yes", TRUE, "No", FALSE, AB795)</f>
        <v>0</v>
      </c>
    </row>
    <row r="796" spans="1:29">
      <c r="A796" s="2" t="s">
        <v>1221</v>
      </c>
      <c r="B796" s="100" t="str">
        <f>_xlfn.XLOOKUP(A796,'Patient Demographics'!A796:A1795,'Patient Demographics'!H796:H1795,"Not Found")</f>
        <v>Adult</v>
      </c>
      <c r="C796" s="100" t="str">
        <f>_xlfn.XLOOKUP(A796,'Patient Demographics'!A796:A1795,'Patient Demographics'!L796:L1795,"Not Found")</f>
        <v>South</v>
      </c>
      <c r="D796" s="100" t="str">
        <f>_xlfn.XLOOKUP(A796,'Patient Demographics'!A:A,'Patient Demographics'!J:J,"Not Found")</f>
        <v>Kerala</v>
      </c>
      <c r="E796" s="100">
        <f>_xlfn.XLOOKUP(A796,'Billing Details'!A796:A1795,'Billing Details'!E796:E1795,"Not Found")</f>
        <v>250000</v>
      </c>
      <c r="F796" s="100">
        <f>_xlfn.XLOOKUP(A796,'Billing Details'!A796:A1795,'Billing Details'!M796:M1795,"Not Found")</f>
        <v>164113.4</v>
      </c>
      <c r="G796" s="100">
        <f>_xlfn.XLOOKUP(A796,'Patient Health Records'!A796:A1795,'Patient Health Records'!G796:G1795,"Not Found")</f>
        <v>78.900000000000006</v>
      </c>
      <c r="H796" s="17" t="str">
        <f>_xlfn.XLOOKUP(A796,'Patient Demographics'!A796:A1795,'Patient Demographics'!C796:C1795,"Not Found")</f>
        <v>Male</v>
      </c>
      <c r="I796" s="100" t="str">
        <f>_xlfn.XLOOKUP(A796,'Patient Health Records'!A796:A1795,'Patient Health Records'!B796:B1795,"Not Found")</f>
        <v>AB+</v>
      </c>
      <c r="J796" s="100" t="b">
        <f>_xlfn.XLOOKUP(A796,'Patient Health Records'!A796:A1795,'Patient Health Records'!H796:H1795,"Not Found")</f>
        <v>1</v>
      </c>
      <c r="K796" s="100" t="b">
        <f>_xlfn.XLOOKUP(A796,'Patient Health Records'!A796:A1795,'Patient Health Records'!J796:J1795,"Not Found")</f>
        <v>0</v>
      </c>
      <c r="L796" s="100" t="b">
        <f>_xlfn.XLOOKUP(A796,'Billing Details'!A:A,'Billing Details'!K:K,"Not Found")</f>
        <v>1</v>
      </c>
      <c r="M796" s="100" t="str">
        <f>_xlfn.XLOOKUP(A796,'Patient Education'!A:A,'Patient Education'!B:B,"Not Found")</f>
        <v>Master's Degree</v>
      </c>
      <c r="N796" s="100" t="str">
        <f>_xlfn.XLOOKUP(A796,'Patient Education'!A:A,'Patient Education'!C:C,"None")</f>
        <v>Software Engineer</v>
      </c>
      <c r="O796" s="100">
        <f>_xlfn.XLOOKUP(A796,'Patient Demographics'!A:A,'Patient Demographics'!I:I,"Not Found")</f>
        <v>250</v>
      </c>
      <c r="P796" s="100" t="str" cm="1">
        <f t="array" ref="P796">_xlfn.IFS(
 O796 &lt;= 2, "Very Low",
 O796 &lt;= 5, "Low",
 O796 &lt;= 10, "Lower-Middle",
 O796 &lt;= 25, "Middle",
 O796 &lt;= 50, "Upper-Middle",
 O796 &lt;= 100, "High",
 O796 &lt;= 200, "Very High",
 O796 &lt;= 400, "Ultra High"
)</f>
        <v>Ultra High</v>
      </c>
      <c r="Q796" s="33">
        <f>_xlfn.XLOOKUP(A796,'Patient Health Records'!A:A,'Patient Health Records'!E:E,"Not Found")</f>
        <v>29.696262561631983</v>
      </c>
      <c r="R796" s="100" t="b">
        <f>_xlfn.XLOOKUP(A796,'Patient Health Records'!A796:A1795,'Patient Health Records'!T796:T1795,"Not Found")</f>
        <v>1</v>
      </c>
      <c r="S796" s="100" t="b" cm="1">
        <f t="array" ref="S796">_xlfn.SWITCH(R796, "Yes", TRUE, "No", FALSE, R796)</f>
        <v>1</v>
      </c>
      <c r="T796" s="100" t="str">
        <f>_xlfn.XLOOKUP(A796,'Patient Health Records'!A:A,'Patient Health Records'!V:V,"Not Found")</f>
        <v>Heart Disease</v>
      </c>
      <c r="U796" s="100" t="str">
        <f>_xlfn.XLOOKUP(A796,'Patient Health Records'!A:A,'Patient Health Records'!X:X,"Not Found")</f>
        <v>Recovered</v>
      </c>
      <c r="V796" s="100" t="b">
        <f>_xlfn.XLOOKUP(A796,'Billing Details'!A:A,'Billing Details'!K:K,"Not Found")</f>
        <v>1</v>
      </c>
      <c r="W796" s="100" t="str">
        <f>_xlfn.XLOOKUP(A796,'Billing Details'!A:A,'Billing Details'!J:J,"Not Found")</f>
        <v>Cigna</v>
      </c>
      <c r="X796" s="100" t="b">
        <f>_xlfn.XLOOKUP(A796,'Patient Health Records'!A:A,'Patient Health Records'!P:P,"Not Found")</f>
        <v>1</v>
      </c>
      <c r="Y796" s="100" t="b" cm="1">
        <f t="array" ref="Y796">_xlfn.SWITCH(X796, "Yes", TRUE, "No", FALSE, X796)</f>
        <v>1</v>
      </c>
      <c r="Z796" s="100" t="b">
        <f>_xlfn.XLOOKUP(A796,'Patient Health Records'!A:A,'Patient Health Records'!T:T,"Not Found")</f>
        <v>1</v>
      </c>
      <c r="AA796" s="100" t="b" cm="1">
        <f t="array" ref="AA796">_xlfn.SWITCH(Z796, "Yes", TRUE, "No", FALSE, Z796)</f>
        <v>1</v>
      </c>
      <c r="AB796" s="100" t="b">
        <f>_xlfn.XLOOKUP(A796,'Patient Health Records'!A:A,'Patient Health Records'!K:K,"Not Found")</f>
        <v>1</v>
      </c>
      <c r="AC796" s="100" t="b" cm="1">
        <f t="array" ref="AC796">_xlfn.SWITCH(AB796, "Yes", TRUE, "No", FALSE, AB796)</f>
        <v>1</v>
      </c>
    </row>
    <row r="797" spans="1:29">
      <c r="A797" s="2" t="s">
        <v>1222</v>
      </c>
      <c r="B797" s="100" t="str">
        <f>_xlfn.XLOOKUP(A797,'Patient Demographics'!A797:A1796,'Patient Demographics'!H797:H1796,"Not Found")</f>
        <v>Adult</v>
      </c>
      <c r="C797" s="100" t="str">
        <f>_xlfn.XLOOKUP(A797,'Patient Demographics'!A797:A1796,'Patient Demographics'!L797:L1796,"Not Found")</f>
        <v>South</v>
      </c>
      <c r="D797" s="100" t="str">
        <f>_xlfn.XLOOKUP(A797,'Patient Demographics'!A:A,'Patient Demographics'!J:J,"Not Found")</f>
        <v>Tamil Nadu</v>
      </c>
      <c r="E797" s="100">
        <f>_xlfn.XLOOKUP(A797,'Billing Details'!A797:A1796,'Billing Details'!E797:E1796,"Not Found")</f>
        <v>3000</v>
      </c>
      <c r="F797" s="100">
        <f>_xlfn.XLOOKUP(A797,'Billing Details'!A797:A1796,'Billing Details'!M797:M1796,"Not Found")</f>
        <v>1659.81</v>
      </c>
      <c r="G797" s="100">
        <f>_xlfn.XLOOKUP(A797,'Patient Health Records'!A797:A1796,'Patient Health Records'!G797:G1796,"Not Found")</f>
        <v>84.1</v>
      </c>
      <c r="H797" s="17" t="str">
        <f>_xlfn.XLOOKUP(A797,'Patient Demographics'!A797:A1796,'Patient Demographics'!C797:C1796,"Not Found")</f>
        <v>Female</v>
      </c>
      <c r="I797" s="100" t="str">
        <f>_xlfn.XLOOKUP(A797,'Patient Health Records'!A797:A1796,'Patient Health Records'!B797:B1796,"Not Found")</f>
        <v>B+</v>
      </c>
      <c r="J797" s="100" t="b">
        <f>_xlfn.XLOOKUP(A797,'Patient Health Records'!A797:A1796,'Patient Health Records'!H797:H1796,"Not Found")</f>
        <v>0</v>
      </c>
      <c r="K797" s="100" t="b">
        <f>_xlfn.XLOOKUP(A797,'Patient Health Records'!A797:A1796,'Patient Health Records'!J797:J1796,"Not Found")</f>
        <v>0</v>
      </c>
      <c r="L797" s="100" t="b">
        <f>_xlfn.XLOOKUP(A797,'Billing Details'!A:A,'Billing Details'!K:K,"Not Found")</f>
        <v>1</v>
      </c>
      <c r="M797" s="100" t="str">
        <f>_xlfn.XLOOKUP(A797,'Patient Education'!A:A,'Patient Education'!B:B,"Not Found")</f>
        <v>Post-graduate</v>
      </c>
      <c r="N797" s="100" t="str">
        <f>_xlfn.XLOOKUP(A797,'Patient Education'!A:A,'Patient Education'!C:C,"None")</f>
        <v>Professor</v>
      </c>
      <c r="O797" s="100">
        <f>_xlfn.XLOOKUP(A797,'Patient Demographics'!A:A,'Patient Demographics'!I:I,"Not Found")</f>
        <v>40</v>
      </c>
      <c r="P797" s="100" t="str" cm="1">
        <f t="array" ref="P797">_xlfn.IFS(
 O797 &lt;= 2, "Very Low",
 O797 &lt;= 5, "Low",
 O797 &lt;= 10, "Lower-Middle",
 O797 &lt;= 25, "Middle",
 O797 &lt;= 50, "Upper-Middle",
 O797 &lt;= 100, "High",
 O797 &lt;= 200, "Very High",
 O797 &lt;= 400, "Ultra High"
)</f>
        <v>Upper-Middle</v>
      </c>
      <c r="Q797" s="33">
        <f>_xlfn.XLOOKUP(A797,'Patient Health Records'!A:A,'Patient Health Records'!E:E,"Not Found")</f>
        <v>28.760986286378717</v>
      </c>
      <c r="R797" s="100" t="b">
        <f>_xlfn.XLOOKUP(A797,'Patient Health Records'!A797:A1796,'Patient Health Records'!T797:T1796,"Not Found")</f>
        <v>1</v>
      </c>
      <c r="S797" s="100" t="b" cm="1">
        <f t="array" ref="S797">_xlfn.SWITCH(R797, "Yes", TRUE, "No", FALSE, R797)</f>
        <v>1</v>
      </c>
      <c r="T797" s="100" t="str">
        <f>_xlfn.XLOOKUP(A797,'Patient Health Records'!A:A,'Patient Health Records'!V:V,"Not Found")</f>
        <v>Kidney Stones</v>
      </c>
      <c r="U797" s="100" t="str">
        <f>_xlfn.XLOOKUP(A797,'Patient Health Records'!A:A,'Patient Health Records'!X:X,"Not Found")</f>
        <v>Critical</v>
      </c>
      <c r="V797" s="100" t="b">
        <f>_xlfn.XLOOKUP(A797,'Billing Details'!A:A,'Billing Details'!K:K,"Not Found")</f>
        <v>1</v>
      </c>
      <c r="W797" s="100" t="str">
        <f>_xlfn.XLOOKUP(A797,'Billing Details'!A:A,'Billing Details'!J:J,"Not Found")</f>
        <v>Medicare</v>
      </c>
      <c r="X797" s="100" t="b">
        <f>_xlfn.XLOOKUP(A797,'Patient Health Records'!A:A,'Patient Health Records'!P:P,"Not Found")</f>
        <v>0</v>
      </c>
      <c r="Y797" s="100" t="b" cm="1">
        <f t="array" ref="Y797">_xlfn.SWITCH(X797, "Yes", TRUE, "No", FALSE, X797)</f>
        <v>0</v>
      </c>
      <c r="Z797" s="100" t="b">
        <f>_xlfn.XLOOKUP(A797,'Patient Health Records'!A:A,'Patient Health Records'!T:T,"Not Found")</f>
        <v>1</v>
      </c>
      <c r="AA797" s="100" t="b" cm="1">
        <f t="array" ref="AA797">_xlfn.SWITCH(Z797, "Yes", TRUE, "No", FALSE, Z797)</f>
        <v>1</v>
      </c>
      <c r="AB797" s="100" t="b">
        <f>_xlfn.XLOOKUP(A797,'Patient Health Records'!A:A,'Patient Health Records'!K:K,"Not Found")</f>
        <v>0</v>
      </c>
      <c r="AC797" s="100" t="b" cm="1">
        <f t="array" ref="AC797">_xlfn.SWITCH(AB797, "Yes", TRUE, "No", FALSE, AB797)</f>
        <v>0</v>
      </c>
    </row>
    <row r="798" spans="1:29">
      <c r="A798" s="2" t="s">
        <v>1223</v>
      </c>
      <c r="B798" s="100" t="str">
        <f>_xlfn.XLOOKUP(A798,'Patient Demographics'!A798:A1797,'Patient Demographics'!H798:H1797,"Not Found")</f>
        <v>Adult</v>
      </c>
      <c r="C798" s="100" t="str">
        <f>_xlfn.XLOOKUP(A798,'Patient Demographics'!A798:A1797,'Patient Demographics'!L798:L1797,"Not Found")</f>
        <v>East</v>
      </c>
      <c r="D798" s="100" t="str">
        <f>_xlfn.XLOOKUP(A798,'Patient Demographics'!A:A,'Patient Demographics'!J:J,"Not Found")</f>
        <v>West Bengal</v>
      </c>
      <c r="E798" s="100">
        <f>_xlfn.XLOOKUP(A798,'Billing Details'!A798:A1797,'Billing Details'!E798:E1797,"Not Found")</f>
        <v>200000</v>
      </c>
      <c r="F798" s="100">
        <f>_xlfn.XLOOKUP(A798,'Billing Details'!A798:A1797,'Billing Details'!M798:M1797,"Not Found")</f>
        <v>138011.92000000001</v>
      </c>
      <c r="G798" s="100">
        <f>_xlfn.XLOOKUP(A798,'Patient Health Records'!A798:A1797,'Patient Health Records'!G798:G1797,"Not Found")</f>
        <v>73.5</v>
      </c>
      <c r="H798" s="17" t="str">
        <f>_xlfn.XLOOKUP(A798,'Patient Demographics'!A798:A1797,'Patient Demographics'!C798:C1797,"Not Found")</f>
        <v>Female</v>
      </c>
      <c r="I798" s="100" t="str">
        <f>_xlfn.XLOOKUP(A798,'Patient Health Records'!A798:A1797,'Patient Health Records'!B798:B1797,"Not Found")</f>
        <v>O+</v>
      </c>
      <c r="J798" s="100" t="b">
        <f>_xlfn.XLOOKUP(A798,'Patient Health Records'!A798:A1797,'Patient Health Records'!H798:H1797,"Not Found")</f>
        <v>0</v>
      </c>
      <c r="K798" s="100" t="b">
        <f>_xlfn.XLOOKUP(A798,'Patient Health Records'!A798:A1797,'Patient Health Records'!J798:J1797,"Not Found")</f>
        <v>0</v>
      </c>
      <c r="L798" s="100" t="b">
        <f>_xlfn.XLOOKUP(A798,'Billing Details'!A:A,'Billing Details'!K:K,"Not Found")</f>
        <v>1</v>
      </c>
      <c r="M798" s="100" t="str">
        <f>_xlfn.XLOOKUP(A798,'Patient Education'!A:A,'Patient Education'!B:B,"Not Found")</f>
        <v>Uneducated</v>
      </c>
      <c r="N798" s="100" t="str">
        <f>_xlfn.XLOOKUP(A798,'Patient Education'!A:A,'Patient Education'!C:C,"None")</f>
        <v>Labourer</v>
      </c>
      <c r="O798" s="100">
        <f>_xlfn.XLOOKUP(A798,'Patient Demographics'!A:A,'Patient Demographics'!I:I,"Not Found")</f>
        <v>25</v>
      </c>
      <c r="P798" s="100" t="str" cm="1">
        <f t="array" ref="P798">_xlfn.IFS(
 O798 &lt;= 2, "Very Low",
 O798 &lt;= 5, "Low",
 O798 &lt;= 10, "Lower-Middle",
 O798 &lt;= 25, "Middle",
 O798 &lt;= 50, "Upper-Middle",
 O798 &lt;= 100, "High",
 O798 &lt;= 200, "Very High",
 O798 &lt;= 400, "Ultra High"
)</f>
        <v>Middle</v>
      </c>
      <c r="Q798" s="33">
        <f>_xlfn.XLOOKUP(A798,'Patient Health Records'!A:A,'Patient Health Records'!E:E,"Not Found")</f>
        <v>24.558120886097097</v>
      </c>
      <c r="R798" s="100" t="b">
        <f>_xlfn.XLOOKUP(A798,'Patient Health Records'!A798:A1797,'Patient Health Records'!T798:T1797,"Not Found")</f>
        <v>0</v>
      </c>
      <c r="S798" s="100" t="b" cm="1">
        <f t="array" ref="S798">_xlfn.SWITCH(R798, "Yes", TRUE, "No", FALSE, R798)</f>
        <v>0</v>
      </c>
      <c r="T798" s="100" t="str">
        <f>_xlfn.XLOOKUP(A798,'Patient Health Records'!A:A,'Patient Health Records'!V:V,"Not Found")</f>
        <v>Osteoarthritis</v>
      </c>
      <c r="U798" s="100" t="str">
        <f>_xlfn.XLOOKUP(A798,'Patient Health Records'!A:A,'Patient Health Records'!X:X,"Not Found")</f>
        <v>Ongoing Treatment</v>
      </c>
      <c r="V798" s="100" t="b">
        <f>_xlfn.XLOOKUP(A798,'Billing Details'!A:A,'Billing Details'!K:K,"Not Found")</f>
        <v>1</v>
      </c>
      <c r="W798" s="100" t="str">
        <f>_xlfn.XLOOKUP(A798,'Billing Details'!A:A,'Billing Details'!J:J,"Not Found")</f>
        <v>UnitedHealthcare</v>
      </c>
      <c r="X798" s="100" t="b">
        <f>_xlfn.XLOOKUP(A798,'Patient Health Records'!A:A,'Patient Health Records'!P:P,"Not Found")</f>
        <v>0</v>
      </c>
      <c r="Y798" s="100" t="b" cm="1">
        <f t="array" ref="Y798">_xlfn.SWITCH(X798, "Yes", TRUE, "No", FALSE, X798)</f>
        <v>0</v>
      </c>
      <c r="Z798" s="100" t="b">
        <f>_xlfn.XLOOKUP(A798,'Patient Health Records'!A:A,'Patient Health Records'!T:T,"Not Found")</f>
        <v>0</v>
      </c>
      <c r="AA798" s="100" t="b" cm="1">
        <f t="array" ref="AA798">_xlfn.SWITCH(Z798, "Yes", TRUE, "No", FALSE, Z798)</f>
        <v>0</v>
      </c>
      <c r="AB798" s="100" t="b">
        <f>_xlfn.XLOOKUP(A798,'Patient Health Records'!A:A,'Patient Health Records'!K:K,"Not Found")</f>
        <v>0</v>
      </c>
      <c r="AC798" s="100" t="b" cm="1">
        <f t="array" ref="AC798">_xlfn.SWITCH(AB798, "Yes", TRUE, "No", FALSE, AB798)</f>
        <v>0</v>
      </c>
    </row>
    <row r="799" spans="1:29">
      <c r="A799" s="2" t="s">
        <v>1224</v>
      </c>
      <c r="B799" s="100" t="str">
        <f>_xlfn.XLOOKUP(A799,'Patient Demographics'!A799:A1798,'Patient Demographics'!H799:H1798,"Not Found")</f>
        <v>Middle-aged</v>
      </c>
      <c r="C799" s="100" t="str">
        <f>_xlfn.XLOOKUP(A799,'Patient Demographics'!A799:A1798,'Patient Demographics'!L799:L1798,"Not Found")</f>
        <v>South</v>
      </c>
      <c r="D799" s="100" t="str">
        <f>_xlfn.XLOOKUP(A799,'Patient Demographics'!A:A,'Patient Demographics'!J:J,"Not Found")</f>
        <v>Tamil Nadu</v>
      </c>
      <c r="E799" s="100">
        <f>_xlfn.XLOOKUP(A799,'Billing Details'!A799:A1798,'Billing Details'!E799:E1798,"Not Found")</f>
        <v>36000</v>
      </c>
      <c r="F799" s="100">
        <f>_xlfn.XLOOKUP(A799,'Billing Details'!A799:A1798,'Billing Details'!M799:M1798,"Not Found")</f>
        <v>27101.040000000001</v>
      </c>
      <c r="G799" s="100">
        <f>_xlfn.XLOOKUP(A799,'Patient Health Records'!A799:A1798,'Patient Health Records'!G799:G1798,"Not Found")</f>
        <v>64.2</v>
      </c>
      <c r="H799" s="17" t="str">
        <f>_xlfn.XLOOKUP(A799,'Patient Demographics'!A799:A1798,'Patient Demographics'!C799:C1798,"Not Found")</f>
        <v>Male</v>
      </c>
      <c r="I799" s="100" t="str">
        <f>_xlfn.XLOOKUP(A799,'Patient Health Records'!A799:A1798,'Patient Health Records'!B799:B1798,"Not Found")</f>
        <v>AB-</v>
      </c>
      <c r="J799" s="100" t="b">
        <f>_xlfn.XLOOKUP(A799,'Patient Health Records'!A799:A1798,'Patient Health Records'!H799:H1798,"Not Found")</f>
        <v>0</v>
      </c>
      <c r="K799" s="100" t="b">
        <f>_xlfn.XLOOKUP(A799,'Patient Health Records'!A799:A1798,'Patient Health Records'!J799:J1798,"Not Found")</f>
        <v>1</v>
      </c>
      <c r="L799" s="100" t="b">
        <f>_xlfn.XLOOKUP(A799,'Billing Details'!A:A,'Billing Details'!K:K,"Not Found")</f>
        <v>1</v>
      </c>
      <c r="M799" s="100" t="str">
        <f>_xlfn.XLOOKUP(A799,'Patient Education'!A:A,'Patient Education'!B:B,"Not Found")</f>
        <v>Master's Degree</v>
      </c>
      <c r="N799" s="100" t="str">
        <f>_xlfn.XLOOKUP(A799,'Patient Education'!A:A,'Patient Education'!C:C,"None")</f>
        <v>Senior Executive</v>
      </c>
      <c r="O799" s="100">
        <f>_xlfn.XLOOKUP(A799,'Patient Demographics'!A:A,'Patient Demographics'!I:I,"Not Found")</f>
        <v>2</v>
      </c>
      <c r="P799" s="100" t="str" cm="1">
        <f t="array" ref="P799">_xlfn.IFS(
 O799 &lt;= 2, "Very Low",
 O799 &lt;= 5, "Low",
 O799 &lt;= 10, "Lower-Middle",
 O799 &lt;= 25, "Middle",
 O799 &lt;= 50, "Upper-Middle",
 O799 &lt;= 100, "High",
 O799 &lt;= 200, "Very High",
 O799 &lt;= 400, "Ultra High"
)</f>
        <v>Very Low</v>
      </c>
      <c r="Q799" s="33">
        <f>_xlfn.XLOOKUP(A799,'Patient Health Records'!A:A,'Patient Health Records'!E:E,"Not Found")</f>
        <v>25.078124999999996</v>
      </c>
      <c r="R799" s="100" t="b">
        <f>_xlfn.XLOOKUP(A799,'Patient Health Records'!A799:A1798,'Patient Health Records'!T799:T1798,"Not Found")</f>
        <v>0</v>
      </c>
      <c r="S799" s="100" t="b" cm="1">
        <f t="array" ref="S799">_xlfn.SWITCH(R799, "Yes", TRUE, "No", FALSE, R799)</f>
        <v>0</v>
      </c>
      <c r="T799" s="100" t="str">
        <f>_xlfn.XLOOKUP(A799,'Patient Health Records'!A:A,'Patient Health Records'!V:V,"Not Found")</f>
        <v>Kidney Stones</v>
      </c>
      <c r="U799" s="100" t="str">
        <f>_xlfn.XLOOKUP(A799,'Patient Health Records'!A:A,'Patient Health Records'!X:X,"Not Found")</f>
        <v>Critical</v>
      </c>
      <c r="V799" s="100" t="b">
        <f>_xlfn.XLOOKUP(A799,'Billing Details'!A:A,'Billing Details'!K:K,"Not Found")</f>
        <v>1</v>
      </c>
      <c r="W799" s="100" t="str">
        <f>_xlfn.XLOOKUP(A799,'Billing Details'!A:A,'Billing Details'!J:J,"Not Found")</f>
        <v>Cigna</v>
      </c>
      <c r="X799" s="100" t="b">
        <f>_xlfn.XLOOKUP(A799,'Patient Health Records'!A:A,'Patient Health Records'!P:P,"Not Found")</f>
        <v>0</v>
      </c>
      <c r="Y799" s="100" t="b" cm="1">
        <f t="array" ref="Y799">_xlfn.SWITCH(X799, "Yes", TRUE, "No", FALSE, X799)</f>
        <v>0</v>
      </c>
      <c r="Z799" s="100" t="b">
        <f>_xlfn.XLOOKUP(A799,'Patient Health Records'!A:A,'Patient Health Records'!T:T,"Not Found")</f>
        <v>0</v>
      </c>
      <c r="AA799" s="100" t="b" cm="1">
        <f t="array" ref="AA799">_xlfn.SWITCH(Z799, "Yes", TRUE, "No", FALSE, Z799)</f>
        <v>0</v>
      </c>
      <c r="AB799" s="100" t="b">
        <f>_xlfn.XLOOKUP(A799,'Patient Health Records'!A:A,'Patient Health Records'!K:K,"Not Found")</f>
        <v>0</v>
      </c>
      <c r="AC799" s="100" t="b" cm="1">
        <f t="array" ref="AC799">_xlfn.SWITCH(AB799, "Yes", TRUE, "No", FALSE, AB799)</f>
        <v>0</v>
      </c>
    </row>
    <row r="800" spans="1:29">
      <c r="A800" s="2" t="s">
        <v>1225</v>
      </c>
      <c r="B800" s="100" t="str">
        <f>_xlfn.XLOOKUP(A800,'Patient Demographics'!A800:A1799,'Patient Demographics'!H800:H1799,"Not Found")</f>
        <v>Middle-aged</v>
      </c>
      <c r="C800" s="100" t="str">
        <f>_xlfn.XLOOKUP(A800,'Patient Demographics'!A800:A1799,'Patient Demographics'!L800:L1799,"Not Found")</f>
        <v>North</v>
      </c>
      <c r="D800" s="100" t="str">
        <f>_xlfn.XLOOKUP(A800,'Patient Demographics'!A:A,'Patient Demographics'!J:J,"Not Found")</f>
        <v>Punjab</v>
      </c>
      <c r="E800" s="100">
        <f>_xlfn.XLOOKUP(A800,'Billing Details'!A800:A1799,'Billing Details'!E800:E1799,"Not Found")</f>
        <v>12000</v>
      </c>
      <c r="F800" s="100">
        <f>_xlfn.XLOOKUP(A800,'Billing Details'!A800:A1799,'Billing Details'!M800:M1799,"Not Found")</f>
        <v>8430.9000000000015</v>
      </c>
      <c r="G800" s="100">
        <f>_xlfn.XLOOKUP(A800,'Patient Health Records'!A800:A1799,'Patient Health Records'!G800:G1799,"Not Found")</f>
        <v>76.099999999999994</v>
      </c>
      <c r="H800" s="17" t="str">
        <f>_xlfn.XLOOKUP(A800,'Patient Demographics'!A800:A1799,'Patient Demographics'!C800:C1799,"Not Found")</f>
        <v>Female</v>
      </c>
      <c r="I800" s="100" t="str">
        <f>_xlfn.XLOOKUP(A800,'Patient Health Records'!A800:A1799,'Patient Health Records'!B800:B1799,"Not Found")</f>
        <v>AB-</v>
      </c>
      <c r="J800" s="100" t="b">
        <f>_xlfn.XLOOKUP(A800,'Patient Health Records'!A800:A1799,'Patient Health Records'!H800:H1799,"Not Found")</f>
        <v>1</v>
      </c>
      <c r="K800" s="100" t="b">
        <f>_xlfn.XLOOKUP(A800,'Patient Health Records'!A800:A1799,'Patient Health Records'!J800:J1799,"Not Found")</f>
        <v>0</v>
      </c>
      <c r="L800" s="100" t="b">
        <f>_xlfn.XLOOKUP(A800,'Billing Details'!A:A,'Billing Details'!K:K,"Not Found")</f>
        <v>1</v>
      </c>
      <c r="M800" s="100" t="str">
        <f>_xlfn.XLOOKUP(A800,'Patient Education'!A:A,'Patient Education'!B:B,"Not Found")</f>
        <v>Bachelor's Degree</v>
      </c>
      <c r="N800" s="100" t="str">
        <f>_xlfn.XLOOKUP(A800,'Patient Education'!A:A,'Patient Education'!C:C,"None")</f>
        <v>Engineer</v>
      </c>
      <c r="O800" s="100">
        <f>_xlfn.XLOOKUP(A800,'Patient Demographics'!A:A,'Patient Demographics'!I:I,"Not Found")</f>
        <v>25</v>
      </c>
      <c r="P800" s="100" t="str" cm="1">
        <f t="array" ref="P800">_xlfn.IFS(
 O800 &lt;= 2, "Very Low",
 O800 &lt;= 5, "Low",
 O800 &lt;= 10, "Lower-Middle",
 O800 &lt;= 25, "Middle",
 O800 &lt;= 50, "Upper-Middle",
 O800 &lt;= 100, "High",
 O800 &lt;= 200, "Very High",
 O800 &lt;= 400, "Ultra High"
)</f>
        <v>Middle</v>
      </c>
      <c r="Q800" s="33">
        <f>_xlfn.XLOOKUP(A800,'Patient Health Records'!A:A,'Patient Health Records'!E:E,"Not Found")</f>
        <v>30.483896811408421</v>
      </c>
      <c r="R800" s="100" t="b">
        <f>_xlfn.XLOOKUP(A800,'Patient Health Records'!A800:A1799,'Patient Health Records'!T800:T1799,"Not Found")</f>
        <v>1</v>
      </c>
      <c r="S800" s="100" t="b" cm="1">
        <f t="array" ref="S800">_xlfn.SWITCH(R800, "Yes", TRUE, "No", FALSE, R800)</f>
        <v>1</v>
      </c>
      <c r="T800" s="100" t="str">
        <f>_xlfn.XLOOKUP(A800,'Patient Health Records'!A:A,'Patient Health Records'!V:V,"Not Found")</f>
        <v>Kidney Stones</v>
      </c>
      <c r="U800" s="100" t="str">
        <f>_xlfn.XLOOKUP(A800,'Patient Health Records'!A:A,'Patient Health Records'!X:X,"Not Found")</f>
        <v>Ongoing Treatment</v>
      </c>
      <c r="V800" s="100" t="b">
        <f>_xlfn.XLOOKUP(A800,'Billing Details'!A:A,'Billing Details'!K:K,"Not Found")</f>
        <v>1</v>
      </c>
      <c r="W800" s="100" t="str">
        <f>_xlfn.XLOOKUP(A800,'Billing Details'!A:A,'Billing Details'!J:J,"Not Found")</f>
        <v>Medicare</v>
      </c>
      <c r="X800" s="100" t="b">
        <f>_xlfn.XLOOKUP(A800,'Patient Health Records'!A:A,'Patient Health Records'!P:P,"Not Found")</f>
        <v>1</v>
      </c>
      <c r="Y800" s="100" t="b" cm="1">
        <f t="array" ref="Y800">_xlfn.SWITCH(X800, "Yes", TRUE, "No", FALSE, X800)</f>
        <v>1</v>
      </c>
      <c r="Z800" s="100" t="b">
        <f>_xlfn.XLOOKUP(A800,'Patient Health Records'!A:A,'Patient Health Records'!T:T,"Not Found")</f>
        <v>1</v>
      </c>
      <c r="AA800" s="100" t="b" cm="1">
        <f t="array" ref="AA800">_xlfn.SWITCH(Z800, "Yes", TRUE, "No", FALSE, Z800)</f>
        <v>1</v>
      </c>
      <c r="AB800" s="100" t="b">
        <f>_xlfn.XLOOKUP(A800,'Patient Health Records'!A:A,'Patient Health Records'!K:K,"Not Found")</f>
        <v>1</v>
      </c>
      <c r="AC800" s="100" t="b" cm="1">
        <f t="array" ref="AC800">_xlfn.SWITCH(AB800, "Yes", TRUE, "No", FALSE, AB800)</f>
        <v>1</v>
      </c>
    </row>
    <row r="801" spans="1:29">
      <c r="A801" s="2" t="s">
        <v>1227</v>
      </c>
      <c r="B801" s="100" t="str">
        <f>_xlfn.XLOOKUP(A801,'Patient Demographics'!A801:A1800,'Patient Demographics'!H801:H1800,"Not Found")</f>
        <v>Middle-aged</v>
      </c>
      <c r="C801" s="100" t="str">
        <f>_xlfn.XLOOKUP(A801,'Patient Demographics'!A801:A1800,'Patient Demographics'!L801:L1800,"Not Found")</f>
        <v>West</v>
      </c>
      <c r="D801" s="100" t="str">
        <f>_xlfn.XLOOKUP(A801,'Patient Demographics'!A:A,'Patient Demographics'!J:J,"Not Found")</f>
        <v>Gujarat</v>
      </c>
      <c r="E801" s="100">
        <f>_xlfn.XLOOKUP(A801,'Billing Details'!A801:A1800,'Billing Details'!E801:E1800,"Not Found")</f>
        <v>15000</v>
      </c>
      <c r="F801" s="100">
        <f>_xlfn.XLOOKUP(A801,'Billing Details'!A801:A1800,'Billing Details'!M801:M1800,"Not Found")</f>
        <v>7930.4</v>
      </c>
      <c r="G801" s="100">
        <f>_xlfn.XLOOKUP(A801,'Patient Health Records'!A801:A1800,'Patient Health Records'!G801:G1800,"Not Found")</f>
        <v>57.1</v>
      </c>
      <c r="H801" s="17" t="str">
        <f>_xlfn.XLOOKUP(A801,'Patient Demographics'!A801:A1800,'Patient Demographics'!C801:C1800,"Not Found")</f>
        <v>Male</v>
      </c>
      <c r="I801" s="100" t="str">
        <f>_xlfn.XLOOKUP(A801,'Patient Health Records'!A801:A1800,'Patient Health Records'!B801:B1800,"Not Found")</f>
        <v>AB+</v>
      </c>
      <c r="J801" s="100" t="b">
        <f>_xlfn.XLOOKUP(A801,'Patient Health Records'!A801:A1800,'Patient Health Records'!H801:H1800,"Not Found")</f>
        <v>1</v>
      </c>
      <c r="K801" s="100" t="b">
        <f>_xlfn.XLOOKUP(A801,'Patient Health Records'!A801:A1800,'Patient Health Records'!J801:J1800,"Not Found")</f>
        <v>0</v>
      </c>
      <c r="L801" s="100" t="b">
        <f>_xlfn.XLOOKUP(A801,'Billing Details'!A:A,'Billing Details'!K:K,"Not Found")</f>
        <v>1</v>
      </c>
      <c r="M801" s="100" t="str">
        <f>_xlfn.XLOOKUP(A801,'Patient Education'!A:A,'Patient Education'!B:B,"Not Found")</f>
        <v>Bachelor's Degree</v>
      </c>
      <c r="N801" s="100" t="str">
        <f>_xlfn.XLOOKUP(A801,'Patient Education'!A:A,'Patient Education'!C:C,"None")</f>
        <v>Junior Executive</v>
      </c>
      <c r="O801" s="100">
        <f>_xlfn.XLOOKUP(A801,'Patient Demographics'!A:A,'Patient Demographics'!I:I,"Not Found")</f>
        <v>20</v>
      </c>
      <c r="P801" s="100" t="str" cm="1">
        <f t="array" ref="P801">_xlfn.IFS(
 O801 &lt;= 2, "Very Low",
 O801 &lt;= 5, "Low",
 O801 &lt;= 10, "Lower-Middle",
 O801 &lt;= 25, "Middle",
 O801 &lt;= 50, "Upper-Middle",
 O801 &lt;= 100, "High",
 O801 &lt;= 200, "Very High",
 O801 &lt;= 400, "Ultra High"
)</f>
        <v>Middle</v>
      </c>
      <c r="Q801" s="33">
        <f>_xlfn.XLOOKUP(A801,'Patient Health Records'!A:A,'Patient Health Records'!E:E,"Not Found")</f>
        <v>25.37777777777778</v>
      </c>
      <c r="R801" s="100" t="b">
        <f>_xlfn.XLOOKUP(A801,'Patient Health Records'!A801:A1800,'Patient Health Records'!T801:T1800,"Not Found")</f>
        <v>0</v>
      </c>
      <c r="S801" s="100" t="b" cm="1">
        <f t="array" ref="S801">_xlfn.SWITCH(R801, "Yes", TRUE, "No", FALSE, R801)</f>
        <v>0</v>
      </c>
      <c r="T801" s="100" t="str">
        <f>_xlfn.XLOOKUP(A801,'Patient Health Records'!A:A,'Patient Health Records'!V:V,"Not Found")</f>
        <v>Stroke</v>
      </c>
      <c r="U801" s="100" t="str">
        <f>_xlfn.XLOOKUP(A801,'Patient Health Records'!A:A,'Patient Health Records'!X:X,"Not Found")</f>
        <v>Critical</v>
      </c>
      <c r="V801" s="100" t="b">
        <f>_xlfn.XLOOKUP(A801,'Billing Details'!A:A,'Billing Details'!K:K,"Not Found")</f>
        <v>1</v>
      </c>
      <c r="W801" s="100" t="str">
        <f>_xlfn.XLOOKUP(A801,'Billing Details'!A:A,'Billing Details'!J:J,"Not Found")</f>
        <v>UnitedHealthcare</v>
      </c>
      <c r="X801" s="100" t="b">
        <f>_xlfn.XLOOKUP(A801,'Patient Health Records'!A:A,'Patient Health Records'!P:P,"Not Found")</f>
        <v>0</v>
      </c>
      <c r="Y801" s="100" t="b" cm="1">
        <f t="array" ref="Y801">_xlfn.SWITCH(X801, "Yes", TRUE, "No", FALSE, X801)</f>
        <v>0</v>
      </c>
      <c r="Z801" s="100" t="b">
        <f>_xlfn.XLOOKUP(A801,'Patient Health Records'!A:A,'Patient Health Records'!T:T,"Not Found")</f>
        <v>0</v>
      </c>
      <c r="AA801" s="100" t="b" cm="1">
        <f t="array" ref="AA801">_xlfn.SWITCH(Z801, "Yes", TRUE, "No", FALSE, Z801)</f>
        <v>0</v>
      </c>
      <c r="AB801" s="100" t="b">
        <f>_xlfn.XLOOKUP(A801,'Patient Health Records'!A:A,'Patient Health Records'!K:K,"Not Found")</f>
        <v>0</v>
      </c>
      <c r="AC801" s="100" t="b" cm="1">
        <f t="array" ref="AC801">_xlfn.SWITCH(AB801, "Yes", TRUE, "No", FALSE, AB801)</f>
        <v>0</v>
      </c>
    </row>
    <row r="802" spans="1:29">
      <c r="A802" s="2" t="s">
        <v>1228</v>
      </c>
      <c r="B802" s="100" t="str">
        <f>_xlfn.XLOOKUP(A802,'Patient Demographics'!A802:A1801,'Patient Demographics'!H802:H1801,"Not Found")</f>
        <v>Adult</v>
      </c>
      <c r="C802" s="100" t="str">
        <f>_xlfn.XLOOKUP(A802,'Patient Demographics'!A802:A1801,'Patient Demographics'!L802:L1801,"Not Found")</f>
        <v>West</v>
      </c>
      <c r="D802" s="100" t="str">
        <f>_xlfn.XLOOKUP(A802,'Patient Demographics'!A:A,'Patient Demographics'!J:J,"Not Found")</f>
        <v>Gujarat</v>
      </c>
      <c r="E802" s="100">
        <f>_xlfn.XLOOKUP(A802,'Billing Details'!A802:A1801,'Billing Details'!E802:E1801,"Not Found")</f>
        <v>300000</v>
      </c>
      <c r="F802" s="100">
        <f>_xlfn.XLOOKUP(A802,'Billing Details'!A802:A1801,'Billing Details'!M802:M1801,"Not Found")</f>
        <v>0</v>
      </c>
      <c r="G802" s="100">
        <f>_xlfn.XLOOKUP(A802,'Patient Health Records'!A802:A1801,'Patient Health Records'!G802:G1801,"Not Found")</f>
        <v>67.5</v>
      </c>
      <c r="H802" s="17" t="str">
        <f>_xlfn.XLOOKUP(A802,'Patient Demographics'!A802:A1801,'Patient Demographics'!C802:C1801,"Not Found")</f>
        <v>Female</v>
      </c>
      <c r="I802" s="100" t="str">
        <f>_xlfn.XLOOKUP(A802,'Patient Health Records'!A802:A1801,'Patient Health Records'!B802:B1801,"Not Found")</f>
        <v>O-</v>
      </c>
      <c r="J802" s="100" t="b">
        <f>_xlfn.XLOOKUP(A802,'Patient Health Records'!A802:A1801,'Patient Health Records'!H802:H1801,"Not Found")</f>
        <v>0</v>
      </c>
      <c r="K802" s="100" t="b">
        <f>_xlfn.XLOOKUP(A802,'Patient Health Records'!A802:A1801,'Patient Health Records'!J802:J1801,"Not Found")</f>
        <v>0</v>
      </c>
      <c r="L802" s="100" t="b">
        <f>_xlfn.XLOOKUP(A802,'Billing Details'!A:A,'Billing Details'!K:K,"Not Found")</f>
        <v>0</v>
      </c>
      <c r="M802" s="100" t="str">
        <f>_xlfn.XLOOKUP(A802,'Patient Education'!A:A,'Patient Education'!B:B,"Not Found")</f>
        <v>Post-graduate</v>
      </c>
      <c r="N802" s="100" t="str">
        <f>_xlfn.XLOOKUP(A802,'Patient Education'!A:A,'Patient Education'!C:C,"None")</f>
        <v>Consultant</v>
      </c>
      <c r="O802" s="100">
        <f>_xlfn.XLOOKUP(A802,'Patient Demographics'!A:A,'Patient Demographics'!I:I,"Not Found")</f>
        <v>15</v>
      </c>
      <c r="P802" s="100" t="str" cm="1">
        <f t="array" ref="P802">_xlfn.IFS(
 O802 &lt;= 2, "Very Low",
 O802 &lt;= 5, "Low",
 O802 &lt;= 10, "Lower-Middle",
 O802 &lt;= 25, "Middle",
 O802 &lt;= 50, "Upper-Middle",
 O802 &lt;= 100, "High",
 O802 &lt;= 200, "Very High",
 O802 &lt;= 400, "Ultra High"
)</f>
        <v>Middle</v>
      </c>
      <c r="Q802" s="33">
        <f>_xlfn.XLOOKUP(A802,'Patient Health Records'!A:A,'Patient Health Records'!E:E,"Not Found")</f>
        <v>26.367187499999996</v>
      </c>
      <c r="R802" s="100" t="b">
        <f>_xlfn.XLOOKUP(A802,'Patient Health Records'!A802:A1801,'Patient Health Records'!T802:T1801,"Not Found")</f>
        <v>0</v>
      </c>
      <c r="S802" s="100" t="b" cm="1">
        <f t="array" ref="S802">_xlfn.SWITCH(R802, "Yes", TRUE, "No", FALSE, R802)</f>
        <v>0</v>
      </c>
      <c r="T802" s="100" t="str">
        <f>_xlfn.XLOOKUP(A802,'Patient Health Records'!A:A,'Patient Health Records'!V:V,"Not Found")</f>
        <v>Stroke</v>
      </c>
      <c r="U802" s="100" t="str">
        <f>_xlfn.XLOOKUP(A802,'Patient Health Records'!A:A,'Patient Health Records'!X:X,"Not Found")</f>
        <v>Recovered</v>
      </c>
      <c r="V802" s="100" t="b">
        <f>_xlfn.XLOOKUP(A802,'Billing Details'!A:A,'Billing Details'!K:K,"Not Found")</f>
        <v>0</v>
      </c>
      <c r="W802" s="100">
        <f>_xlfn.XLOOKUP(A802,'Billing Details'!A:A,'Billing Details'!J:J,"Not Found")</f>
        <v>0</v>
      </c>
      <c r="X802" s="100" t="b">
        <f>_xlfn.XLOOKUP(A802,'Patient Health Records'!A:A,'Patient Health Records'!P:P,"Not Found")</f>
        <v>0</v>
      </c>
      <c r="Y802" s="100" t="b" cm="1">
        <f t="array" ref="Y802">_xlfn.SWITCH(X802, "Yes", TRUE, "No", FALSE, X802)</f>
        <v>0</v>
      </c>
      <c r="Z802" s="100" t="b">
        <f>_xlfn.XLOOKUP(A802,'Patient Health Records'!A:A,'Patient Health Records'!T:T,"Not Found")</f>
        <v>0</v>
      </c>
      <c r="AA802" s="100" t="b" cm="1">
        <f t="array" ref="AA802">_xlfn.SWITCH(Z802, "Yes", TRUE, "No", FALSE, Z802)</f>
        <v>0</v>
      </c>
      <c r="AB802" s="100" t="b">
        <f>_xlfn.XLOOKUP(A802,'Patient Health Records'!A:A,'Patient Health Records'!K:K,"Not Found")</f>
        <v>0</v>
      </c>
      <c r="AC802" s="100" t="b" cm="1">
        <f t="array" ref="AC802">_xlfn.SWITCH(AB802, "Yes", TRUE, "No", FALSE, AB802)</f>
        <v>0</v>
      </c>
    </row>
    <row r="803" spans="1:29">
      <c r="A803" s="2" t="s">
        <v>1229</v>
      </c>
      <c r="B803" s="100" t="str">
        <f>_xlfn.XLOOKUP(A803,'Patient Demographics'!A803:A1802,'Patient Demographics'!H803:H1802,"Not Found")</f>
        <v>Adult</v>
      </c>
      <c r="C803" s="100" t="str">
        <f>_xlfn.XLOOKUP(A803,'Patient Demographics'!A803:A1802,'Patient Demographics'!L803:L1802,"Not Found")</f>
        <v>West</v>
      </c>
      <c r="D803" s="100" t="str">
        <f>_xlfn.XLOOKUP(A803,'Patient Demographics'!A:A,'Patient Demographics'!J:J,"Not Found")</f>
        <v>Gujarat</v>
      </c>
      <c r="E803" s="100">
        <f>_xlfn.XLOOKUP(A803,'Billing Details'!A803:A1802,'Billing Details'!E803:E1802,"Not Found")</f>
        <v>500</v>
      </c>
      <c r="F803" s="100">
        <f>_xlfn.XLOOKUP(A803,'Billing Details'!A803:A1802,'Billing Details'!M803:M1802,"Not Found")</f>
        <v>307.77999999999997</v>
      </c>
      <c r="G803" s="100">
        <f>_xlfn.XLOOKUP(A803,'Patient Health Records'!A803:A1802,'Patient Health Records'!G803:G1802,"Not Found")</f>
        <v>92.2</v>
      </c>
      <c r="H803" s="17" t="str">
        <f>_xlfn.XLOOKUP(A803,'Patient Demographics'!A803:A1802,'Patient Demographics'!C803:C1802,"Not Found")</f>
        <v>Male</v>
      </c>
      <c r="I803" s="100" t="str">
        <f>_xlfn.XLOOKUP(A803,'Patient Health Records'!A803:A1802,'Patient Health Records'!B803:B1802,"Not Found")</f>
        <v>O-</v>
      </c>
      <c r="J803" s="100" t="b">
        <f>_xlfn.XLOOKUP(A803,'Patient Health Records'!A803:A1802,'Patient Health Records'!H803:H1802,"Not Found")</f>
        <v>1</v>
      </c>
      <c r="K803" s="100" t="b">
        <f>_xlfn.XLOOKUP(A803,'Patient Health Records'!A803:A1802,'Patient Health Records'!J803:J1802,"Not Found")</f>
        <v>0</v>
      </c>
      <c r="L803" s="100" t="b">
        <f>_xlfn.XLOOKUP(A803,'Billing Details'!A:A,'Billing Details'!K:K,"Not Found")</f>
        <v>1</v>
      </c>
      <c r="M803" s="100" t="str">
        <f>_xlfn.XLOOKUP(A803,'Patient Education'!A:A,'Patient Education'!B:B,"Not Found")</f>
        <v>Master's Degree</v>
      </c>
      <c r="N803" s="100" t="str">
        <f>_xlfn.XLOOKUP(A803,'Patient Education'!A:A,'Patient Education'!C:C,"None")</f>
        <v>Software Engineer</v>
      </c>
      <c r="O803" s="100">
        <f>_xlfn.XLOOKUP(A803,'Patient Demographics'!A:A,'Patient Demographics'!I:I,"Not Found")</f>
        <v>20</v>
      </c>
      <c r="P803" s="100" t="str" cm="1">
        <f t="array" ref="P803">_xlfn.IFS(
 O803 &lt;= 2, "Very Low",
 O803 &lt;= 5, "Low",
 O803 &lt;= 10, "Lower-Middle",
 O803 &lt;= 25, "Middle",
 O803 &lt;= 50, "Upper-Middle",
 O803 &lt;= 100, "High",
 O803 &lt;= 200, "Very High",
 O803 &lt;= 400, "Ultra High"
)</f>
        <v>Middle</v>
      </c>
      <c r="Q803" s="33">
        <f>_xlfn.XLOOKUP(A803,'Patient Health Records'!A:A,'Patient Health Records'!E:E,"Not Found")</f>
        <v>31.531069388871792</v>
      </c>
      <c r="R803" s="100" t="b">
        <f>_xlfn.XLOOKUP(A803,'Patient Health Records'!A803:A1802,'Patient Health Records'!T803:T1802,"Not Found")</f>
        <v>1</v>
      </c>
      <c r="S803" s="100" t="b" cm="1">
        <f t="array" ref="S803">_xlfn.SWITCH(R803, "Yes", TRUE, "No", FALSE, R803)</f>
        <v>1</v>
      </c>
      <c r="T803" s="100" t="str">
        <f>_xlfn.XLOOKUP(A803,'Patient Health Records'!A:A,'Patient Health Records'!V:V,"Not Found")</f>
        <v>Respiratory Infection</v>
      </c>
      <c r="U803" s="100" t="str">
        <f>_xlfn.XLOOKUP(A803,'Patient Health Records'!A:A,'Patient Health Records'!X:X,"Not Found")</f>
        <v>Recovered</v>
      </c>
      <c r="V803" s="100" t="b">
        <f>_xlfn.XLOOKUP(A803,'Billing Details'!A:A,'Billing Details'!K:K,"Not Found")</f>
        <v>1</v>
      </c>
      <c r="W803" s="100" t="str">
        <f>_xlfn.XLOOKUP(A803,'Billing Details'!A:A,'Billing Details'!J:J,"Not Found")</f>
        <v>UnitedHealthcare</v>
      </c>
      <c r="X803" s="100" t="b">
        <f>_xlfn.XLOOKUP(A803,'Patient Health Records'!A:A,'Patient Health Records'!P:P,"Not Found")</f>
        <v>1</v>
      </c>
      <c r="Y803" s="100" t="b" cm="1">
        <f t="array" ref="Y803">_xlfn.SWITCH(X803, "Yes", TRUE, "No", FALSE, X803)</f>
        <v>1</v>
      </c>
      <c r="Z803" s="100" t="b">
        <f>_xlfn.XLOOKUP(A803,'Patient Health Records'!A:A,'Patient Health Records'!T:T,"Not Found")</f>
        <v>1</v>
      </c>
      <c r="AA803" s="100" t="b" cm="1">
        <f t="array" ref="AA803">_xlfn.SWITCH(Z803, "Yes", TRUE, "No", FALSE, Z803)</f>
        <v>1</v>
      </c>
      <c r="AB803" s="100" t="b">
        <f>_xlfn.XLOOKUP(A803,'Patient Health Records'!A:A,'Patient Health Records'!K:K,"Not Found")</f>
        <v>1</v>
      </c>
      <c r="AC803" s="100" t="b" cm="1">
        <f t="array" ref="AC803">_xlfn.SWITCH(AB803, "Yes", TRUE, "No", FALSE, AB803)</f>
        <v>1</v>
      </c>
    </row>
    <row r="804" spans="1:29">
      <c r="A804" s="2" t="s">
        <v>1230</v>
      </c>
      <c r="B804" s="100" t="str">
        <f>_xlfn.XLOOKUP(A804,'Patient Demographics'!A804:A1803,'Patient Demographics'!H804:H1803,"Not Found")</f>
        <v>Senior</v>
      </c>
      <c r="C804" s="100" t="str">
        <f>_xlfn.XLOOKUP(A804,'Patient Demographics'!A804:A1803,'Patient Demographics'!L804:L1803,"Not Found")</f>
        <v>East</v>
      </c>
      <c r="D804" s="100" t="str">
        <f>_xlfn.XLOOKUP(A804,'Patient Demographics'!A:A,'Patient Demographics'!J:J,"Not Found")</f>
        <v>West Bengal</v>
      </c>
      <c r="E804" s="100">
        <f>_xlfn.XLOOKUP(A804,'Billing Details'!A804:A1803,'Billing Details'!E804:E1803,"Not Found")</f>
        <v>60000</v>
      </c>
      <c r="F804" s="100">
        <f>_xlfn.XLOOKUP(A804,'Billing Details'!A804:A1803,'Billing Details'!M804:M1803,"Not Found")</f>
        <v>34598.1</v>
      </c>
      <c r="G804" s="100">
        <f>_xlfn.XLOOKUP(A804,'Patient Health Records'!A804:A1803,'Patient Health Records'!G804:G1803,"Not Found")</f>
        <v>69.7</v>
      </c>
      <c r="H804" s="17" t="str">
        <f>_xlfn.XLOOKUP(A804,'Patient Demographics'!A804:A1803,'Patient Demographics'!C804:C1803,"Not Found")</f>
        <v>Male</v>
      </c>
      <c r="I804" s="100" t="str">
        <f>_xlfn.XLOOKUP(A804,'Patient Health Records'!A804:A1803,'Patient Health Records'!B804:B1803,"Not Found")</f>
        <v>O-</v>
      </c>
      <c r="J804" s="100" t="b">
        <f>_xlfn.XLOOKUP(A804,'Patient Health Records'!A804:A1803,'Patient Health Records'!H804:H1803,"Not Found")</f>
        <v>1</v>
      </c>
      <c r="K804" s="100" t="b">
        <f>_xlfn.XLOOKUP(A804,'Patient Health Records'!A804:A1803,'Patient Health Records'!J804:J1803,"Not Found")</f>
        <v>1</v>
      </c>
      <c r="L804" s="100" t="b">
        <f>_xlfn.XLOOKUP(A804,'Billing Details'!A:A,'Billing Details'!K:K,"Not Found")</f>
        <v>1</v>
      </c>
      <c r="M804" s="100" t="str">
        <f>_xlfn.XLOOKUP(A804,'Patient Education'!A:A,'Patient Education'!B:B,"Not Found")</f>
        <v>School</v>
      </c>
      <c r="N804" s="100" t="str">
        <f>_xlfn.XLOOKUP(A804,'Patient Education'!A:A,'Patient Education'!C:C,"None")</f>
        <v>Retail Worker</v>
      </c>
      <c r="O804" s="100">
        <f>_xlfn.XLOOKUP(A804,'Patient Demographics'!A:A,'Patient Demographics'!I:I,"Not Found")</f>
        <v>25</v>
      </c>
      <c r="P804" s="100" t="str" cm="1">
        <f t="array" ref="P804">_xlfn.IFS(
 O804 &lt;= 2, "Very Low",
 O804 &lt;= 5, "Low",
 O804 &lt;= 10, "Lower-Middle",
 O804 &lt;= 25, "Middle",
 O804 &lt;= 50, "Upper-Middle",
 O804 &lt;= 100, "High",
 O804 &lt;= 200, "Very High",
 O804 &lt;= 400, "Ultra High"
)</f>
        <v>Middle</v>
      </c>
      <c r="Q804" s="33">
        <f>_xlfn.XLOOKUP(A804,'Patient Health Records'!A:A,'Patient Health Records'!E:E,"Not Found")</f>
        <v>25.293946871824652</v>
      </c>
      <c r="R804" s="100" t="b">
        <f>_xlfn.XLOOKUP(A804,'Patient Health Records'!A804:A1803,'Patient Health Records'!T804:T1803,"Not Found")</f>
        <v>0</v>
      </c>
      <c r="S804" s="100" t="b" cm="1">
        <f t="array" ref="S804">_xlfn.SWITCH(R804, "Yes", TRUE, "No", FALSE, R804)</f>
        <v>0</v>
      </c>
      <c r="T804" s="100" t="str">
        <f>_xlfn.XLOOKUP(A804,'Patient Health Records'!A:A,'Patient Health Records'!V:V,"Not Found")</f>
        <v>Stroke</v>
      </c>
      <c r="U804" s="100" t="str">
        <f>_xlfn.XLOOKUP(A804,'Patient Health Records'!A:A,'Patient Health Records'!X:X,"Not Found")</f>
        <v>Recovered</v>
      </c>
      <c r="V804" s="100" t="b">
        <f>_xlfn.XLOOKUP(A804,'Billing Details'!A:A,'Billing Details'!K:K,"Not Found")</f>
        <v>1</v>
      </c>
      <c r="W804" s="100" t="str">
        <f>_xlfn.XLOOKUP(A804,'Billing Details'!A:A,'Billing Details'!J:J,"Not Found")</f>
        <v>Cigna</v>
      </c>
      <c r="X804" s="100" t="b">
        <f>_xlfn.XLOOKUP(A804,'Patient Health Records'!A:A,'Patient Health Records'!P:P,"Not Found")</f>
        <v>0</v>
      </c>
      <c r="Y804" s="100" t="b" cm="1">
        <f t="array" ref="Y804">_xlfn.SWITCH(X804, "Yes", TRUE, "No", FALSE, X804)</f>
        <v>0</v>
      </c>
      <c r="Z804" s="100" t="b">
        <f>_xlfn.XLOOKUP(A804,'Patient Health Records'!A:A,'Patient Health Records'!T:T,"Not Found")</f>
        <v>0</v>
      </c>
      <c r="AA804" s="100" t="b" cm="1">
        <f t="array" ref="AA804">_xlfn.SWITCH(Z804, "Yes", TRUE, "No", FALSE, Z804)</f>
        <v>0</v>
      </c>
      <c r="AB804" s="100" t="b">
        <f>_xlfn.XLOOKUP(A804,'Patient Health Records'!A:A,'Patient Health Records'!K:K,"Not Found")</f>
        <v>0</v>
      </c>
      <c r="AC804" s="100" t="b" cm="1">
        <f t="array" ref="AC804">_xlfn.SWITCH(AB804, "Yes", TRUE, "No", FALSE, AB804)</f>
        <v>0</v>
      </c>
    </row>
    <row r="805" spans="1:29">
      <c r="A805" s="2" t="s">
        <v>1232</v>
      </c>
      <c r="B805" s="100" t="str">
        <f>_xlfn.XLOOKUP(A805,'Patient Demographics'!A805:A1804,'Patient Demographics'!H805:H1804,"Not Found")</f>
        <v>Young Adult</v>
      </c>
      <c r="C805" s="100" t="str">
        <f>_xlfn.XLOOKUP(A805,'Patient Demographics'!A805:A1804,'Patient Demographics'!L805:L1804,"Not Found")</f>
        <v>South</v>
      </c>
      <c r="D805" s="100" t="str">
        <f>_xlfn.XLOOKUP(A805,'Patient Demographics'!A:A,'Patient Demographics'!J:J,"Not Found")</f>
        <v>Karnataka</v>
      </c>
      <c r="E805" s="100">
        <f>_xlfn.XLOOKUP(A805,'Billing Details'!A805:A1804,'Billing Details'!E805:E1804,"Not Found")</f>
        <v>48000</v>
      </c>
      <c r="F805" s="100">
        <f>_xlfn.XLOOKUP(A805,'Billing Details'!A805:A1804,'Billing Details'!M805:M1804,"Not Found")</f>
        <v>41058.559999999998</v>
      </c>
      <c r="G805" s="100">
        <f>_xlfn.XLOOKUP(A805,'Patient Health Records'!A805:A1804,'Patient Health Records'!G805:G1804,"Not Found")</f>
        <v>75.7</v>
      </c>
      <c r="H805" s="17" t="str">
        <f>_xlfn.XLOOKUP(A805,'Patient Demographics'!A805:A1804,'Patient Demographics'!C805:C1804,"Not Found")</f>
        <v>Female</v>
      </c>
      <c r="I805" s="100" t="str">
        <f>_xlfn.XLOOKUP(A805,'Patient Health Records'!A805:A1804,'Patient Health Records'!B805:B1804,"Not Found")</f>
        <v>O-</v>
      </c>
      <c r="J805" s="100" t="b">
        <f>_xlfn.XLOOKUP(A805,'Patient Health Records'!A805:A1804,'Patient Health Records'!H805:H1804,"Not Found")</f>
        <v>0</v>
      </c>
      <c r="K805" s="100" t="b">
        <f>_xlfn.XLOOKUP(A805,'Patient Health Records'!A805:A1804,'Patient Health Records'!J805:J1804,"Not Found")</f>
        <v>0</v>
      </c>
      <c r="L805" s="100" t="b">
        <f>_xlfn.XLOOKUP(A805,'Billing Details'!A:A,'Billing Details'!K:K,"Not Found")</f>
        <v>1</v>
      </c>
      <c r="M805" s="100" t="str">
        <f>_xlfn.XLOOKUP(A805,'Patient Education'!A:A,'Patient Education'!B:B,"Not Found")</f>
        <v>Bachelor's Degree</v>
      </c>
      <c r="N805" s="100" t="str">
        <f>_xlfn.XLOOKUP(A805,'Patient Education'!A:A,'Patient Education'!C:C,"None")</f>
        <v>Nurse</v>
      </c>
      <c r="O805" s="100">
        <f>_xlfn.XLOOKUP(A805,'Patient Demographics'!A:A,'Patient Demographics'!I:I,"Not Found")</f>
        <v>7</v>
      </c>
      <c r="P805" s="100" t="str" cm="1">
        <f t="array" ref="P805">_xlfn.IFS(
 O805 &lt;= 2, "Very Low",
 O805 &lt;= 5, "Low",
 O805 &lt;= 10, "Lower-Middle",
 O805 &lt;= 25, "Middle",
 O805 &lt;= 50, "Upper-Middle",
 O805 &lt;= 100, "High",
 O805 &lt;= 200, "Very High",
 O805 &lt;= 400, "Ultra High"
)</f>
        <v>Lower-Middle</v>
      </c>
      <c r="Q805" s="33">
        <f>_xlfn.XLOOKUP(A805,'Patient Health Records'!A:A,'Patient Health Records'!E:E,"Not Found")</f>
        <v>28.844688309708882</v>
      </c>
      <c r="R805" s="100" t="b">
        <f>_xlfn.XLOOKUP(A805,'Patient Health Records'!A805:A1804,'Patient Health Records'!T805:T1804,"Not Found")</f>
        <v>1</v>
      </c>
      <c r="S805" s="100" t="b" cm="1">
        <f t="array" ref="S805">_xlfn.SWITCH(R805, "Yes", TRUE, "No", FALSE, R805)</f>
        <v>1</v>
      </c>
      <c r="T805" s="100" t="str">
        <f>_xlfn.XLOOKUP(A805,'Patient Health Records'!A:A,'Patient Health Records'!V:V,"Not Found")</f>
        <v>Respiratory Infection</v>
      </c>
      <c r="U805" s="100" t="str">
        <f>_xlfn.XLOOKUP(A805,'Patient Health Records'!A:A,'Patient Health Records'!X:X,"Not Found")</f>
        <v>Ongoing Treatment</v>
      </c>
      <c r="V805" s="100" t="b">
        <f>_xlfn.XLOOKUP(A805,'Billing Details'!A:A,'Billing Details'!K:K,"Not Found")</f>
        <v>1</v>
      </c>
      <c r="W805" s="100" t="str">
        <f>_xlfn.XLOOKUP(A805,'Billing Details'!A:A,'Billing Details'!J:J,"Not Found")</f>
        <v>UnitedHealthcare</v>
      </c>
      <c r="X805" s="100" t="b">
        <f>_xlfn.XLOOKUP(A805,'Patient Health Records'!A:A,'Patient Health Records'!P:P,"Not Found")</f>
        <v>1</v>
      </c>
      <c r="Y805" s="100" t="b" cm="1">
        <f t="array" ref="Y805">_xlfn.SWITCH(X805, "Yes", TRUE, "No", FALSE, X805)</f>
        <v>1</v>
      </c>
      <c r="Z805" s="100" t="b">
        <f>_xlfn.XLOOKUP(A805,'Patient Health Records'!A:A,'Patient Health Records'!T:T,"Not Found")</f>
        <v>1</v>
      </c>
      <c r="AA805" s="100" t="b" cm="1">
        <f t="array" ref="AA805">_xlfn.SWITCH(Z805, "Yes", TRUE, "No", FALSE, Z805)</f>
        <v>1</v>
      </c>
      <c r="AB805" s="100" t="b">
        <f>_xlfn.XLOOKUP(A805,'Patient Health Records'!A:A,'Patient Health Records'!K:K,"Not Found")</f>
        <v>1</v>
      </c>
      <c r="AC805" s="100" t="b" cm="1">
        <f t="array" ref="AC805">_xlfn.SWITCH(AB805, "Yes", TRUE, "No", FALSE, AB805)</f>
        <v>1</v>
      </c>
    </row>
    <row r="806" spans="1:29">
      <c r="A806" s="2" t="s">
        <v>1233</v>
      </c>
      <c r="B806" s="100" t="str">
        <f>_xlfn.XLOOKUP(A806,'Patient Demographics'!A806:A1805,'Patient Demographics'!H806:H1805,"Not Found")</f>
        <v>Middle-aged</v>
      </c>
      <c r="C806" s="100" t="str">
        <f>_xlfn.XLOOKUP(A806,'Patient Demographics'!A806:A1805,'Patient Demographics'!L806:L1805,"Not Found")</f>
        <v>North</v>
      </c>
      <c r="D806" s="100" t="str">
        <f>_xlfn.XLOOKUP(A806,'Patient Demographics'!A:A,'Patient Demographics'!J:J,"Not Found")</f>
        <v>Punjab</v>
      </c>
      <c r="E806" s="100">
        <f>_xlfn.XLOOKUP(A806,'Billing Details'!A806:A1805,'Billing Details'!E806:E1805,"Not Found")</f>
        <v>24000</v>
      </c>
      <c r="F806" s="100">
        <f>_xlfn.XLOOKUP(A806,'Billing Details'!A806:A1805,'Billing Details'!M806:M1805,"Not Found")</f>
        <v>15079.59</v>
      </c>
      <c r="G806" s="100">
        <f>_xlfn.XLOOKUP(A806,'Patient Health Records'!A806:A1805,'Patient Health Records'!G806:G1805,"Not Found")</f>
        <v>91</v>
      </c>
      <c r="H806" s="17" t="str">
        <f>_xlfn.XLOOKUP(A806,'Patient Demographics'!A806:A1805,'Patient Demographics'!C806:C1805,"Not Found")</f>
        <v>Female</v>
      </c>
      <c r="I806" s="100" t="str">
        <f>_xlfn.XLOOKUP(A806,'Patient Health Records'!A806:A1805,'Patient Health Records'!B806:B1805,"Not Found")</f>
        <v>A-</v>
      </c>
      <c r="J806" s="100" t="b">
        <f>_xlfn.XLOOKUP(A806,'Patient Health Records'!A806:A1805,'Patient Health Records'!H806:H1805,"Not Found")</f>
        <v>1</v>
      </c>
      <c r="K806" s="100" t="b">
        <f>_xlfn.XLOOKUP(A806,'Patient Health Records'!A806:A1805,'Patient Health Records'!J806:J1805,"Not Found")</f>
        <v>1</v>
      </c>
      <c r="L806" s="100" t="b">
        <f>_xlfn.XLOOKUP(A806,'Billing Details'!A:A,'Billing Details'!K:K,"Not Found")</f>
        <v>1</v>
      </c>
      <c r="M806" s="100" t="str">
        <f>_xlfn.XLOOKUP(A806,'Patient Education'!A:A,'Patient Education'!B:B,"Not Found")</f>
        <v>Bachelor's Degree</v>
      </c>
      <c r="N806" s="100" t="str">
        <f>_xlfn.XLOOKUP(A806,'Patient Education'!A:A,'Patient Education'!C:C,"None")</f>
        <v>Nurse</v>
      </c>
      <c r="O806" s="100">
        <f>_xlfn.XLOOKUP(A806,'Patient Demographics'!A:A,'Patient Demographics'!I:I,"Not Found")</f>
        <v>40</v>
      </c>
      <c r="P806" s="100" t="str" cm="1">
        <f t="array" ref="P806">_xlfn.IFS(
 O806 &lt;= 2, "Very Low",
 O806 &lt;= 5, "Low",
 O806 &lt;= 10, "Lower-Middle",
 O806 &lt;= 25, "Middle",
 O806 &lt;= 50, "Upper-Middle",
 O806 &lt;= 100, "High",
 O806 &lt;= 200, "Very High",
 O806 &lt;= 400, "Ultra High"
)</f>
        <v>Upper-Middle</v>
      </c>
      <c r="Q806" s="33">
        <f>_xlfn.XLOOKUP(A806,'Patient Health Records'!A:A,'Patient Health Records'!E:E,"Not Found")</f>
        <v>33.425160697887975</v>
      </c>
      <c r="R806" s="100" t="b">
        <f>_xlfn.XLOOKUP(A806,'Patient Health Records'!A806:A1805,'Patient Health Records'!T806:T1805,"Not Found")</f>
        <v>1</v>
      </c>
      <c r="S806" s="100" t="b" cm="1">
        <f t="array" ref="S806">_xlfn.SWITCH(R806, "Yes", TRUE, "No", FALSE, R806)</f>
        <v>1</v>
      </c>
      <c r="T806" s="100" t="str">
        <f>_xlfn.XLOOKUP(A806,'Patient Health Records'!A:A,'Patient Health Records'!V:V,"Not Found")</f>
        <v>Heart Disease</v>
      </c>
      <c r="U806" s="100" t="str">
        <f>_xlfn.XLOOKUP(A806,'Patient Health Records'!A:A,'Patient Health Records'!X:X,"Not Found")</f>
        <v>Ongoing Treatment</v>
      </c>
      <c r="V806" s="100" t="b">
        <f>_xlfn.XLOOKUP(A806,'Billing Details'!A:A,'Billing Details'!K:K,"Not Found")</f>
        <v>1</v>
      </c>
      <c r="W806" s="100" t="str">
        <f>_xlfn.XLOOKUP(A806,'Billing Details'!A:A,'Billing Details'!J:J,"Not Found")</f>
        <v>UnitedHealthcare</v>
      </c>
      <c r="X806" s="100" t="b">
        <f>_xlfn.XLOOKUP(A806,'Patient Health Records'!A:A,'Patient Health Records'!P:P,"Not Found")</f>
        <v>1</v>
      </c>
      <c r="Y806" s="100" t="b" cm="1">
        <f t="array" ref="Y806">_xlfn.SWITCH(X806, "Yes", TRUE, "No", FALSE, X806)</f>
        <v>1</v>
      </c>
      <c r="Z806" s="100" t="b">
        <f>_xlfn.XLOOKUP(A806,'Patient Health Records'!A:A,'Patient Health Records'!T:T,"Not Found")</f>
        <v>1</v>
      </c>
      <c r="AA806" s="100" t="b" cm="1">
        <f t="array" ref="AA806">_xlfn.SWITCH(Z806, "Yes", TRUE, "No", FALSE, Z806)</f>
        <v>1</v>
      </c>
      <c r="AB806" s="100" t="b">
        <f>_xlfn.XLOOKUP(A806,'Patient Health Records'!A:A,'Patient Health Records'!K:K,"Not Found")</f>
        <v>0</v>
      </c>
      <c r="AC806" s="100" t="b" cm="1">
        <f t="array" ref="AC806">_xlfn.SWITCH(AB806, "Yes", TRUE, "No", FALSE, AB806)</f>
        <v>0</v>
      </c>
    </row>
    <row r="807" spans="1:29">
      <c r="A807" s="2" t="s">
        <v>1234</v>
      </c>
      <c r="B807" s="100" t="str">
        <f>_xlfn.XLOOKUP(A807,'Patient Demographics'!A807:A1806,'Patient Demographics'!H807:H1806,"Not Found")</f>
        <v>Middle-aged</v>
      </c>
      <c r="C807" s="100" t="str">
        <f>_xlfn.XLOOKUP(A807,'Patient Demographics'!A807:A1806,'Patient Demographics'!L807:L1806,"Not Found")</f>
        <v>North</v>
      </c>
      <c r="D807" s="100" t="str">
        <f>_xlfn.XLOOKUP(A807,'Patient Demographics'!A:A,'Patient Demographics'!J:J,"Not Found")</f>
        <v>Punjab</v>
      </c>
      <c r="E807" s="100">
        <f>_xlfn.XLOOKUP(A807,'Billing Details'!A807:A1806,'Billing Details'!E807:E1806,"Not Found")</f>
        <v>3000</v>
      </c>
      <c r="F807" s="100">
        <f>_xlfn.XLOOKUP(A807,'Billing Details'!A807:A1806,'Billing Details'!M807:M1806,"Not Found")</f>
        <v>2123.9700000000003</v>
      </c>
      <c r="G807" s="100">
        <f>_xlfn.XLOOKUP(A807,'Patient Health Records'!A807:A1806,'Patient Health Records'!G807:G1806,"Not Found")</f>
        <v>76.400000000000006</v>
      </c>
      <c r="H807" s="17" t="str">
        <f>_xlfn.XLOOKUP(A807,'Patient Demographics'!A807:A1806,'Patient Demographics'!C807:C1806,"Not Found")</f>
        <v>Male</v>
      </c>
      <c r="I807" s="100" t="str">
        <f>_xlfn.XLOOKUP(A807,'Patient Health Records'!A807:A1806,'Patient Health Records'!B807:B1806,"Not Found")</f>
        <v>A-</v>
      </c>
      <c r="J807" s="100" t="b">
        <f>_xlfn.XLOOKUP(A807,'Patient Health Records'!A807:A1806,'Patient Health Records'!H807:H1806,"Not Found")</f>
        <v>0</v>
      </c>
      <c r="K807" s="100" t="b">
        <f>_xlfn.XLOOKUP(A807,'Patient Health Records'!A807:A1806,'Patient Health Records'!J807:J1806,"Not Found")</f>
        <v>1</v>
      </c>
      <c r="L807" s="100" t="b">
        <f>_xlfn.XLOOKUP(A807,'Billing Details'!A:A,'Billing Details'!K:K,"Not Found")</f>
        <v>1</v>
      </c>
      <c r="M807" s="100" t="str">
        <f>_xlfn.XLOOKUP(A807,'Patient Education'!A:A,'Patient Education'!B:B,"Not Found")</f>
        <v>Post-graduate</v>
      </c>
      <c r="N807" s="100" t="str">
        <f>_xlfn.XLOOKUP(A807,'Patient Education'!A:A,'Patient Education'!C:C,"None")</f>
        <v>CEO</v>
      </c>
      <c r="O807" s="100">
        <f>_xlfn.XLOOKUP(A807,'Patient Demographics'!A:A,'Patient Demographics'!I:I,"Not Found")</f>
        <v>25</v>
      </c>
      <c r="P807" s="100" t="str" cm="1">
        <f t="array" ref="P807">_xlfn.IFS(
 O807 &lt;= 2, "Very Low",
 O807 &lt;= 5, "Low",
 O807 &lt;= 10, "Lower-Middle",
 O807 &lt;= 25, "Middle",
 O807 &lt;= 50, "Upper-Middle",
 O807 &lt;= 100, "High",
 O807 &lt;= 200, "Very High",
 O807 &lt;= 400, "Ultra High"
)</f>
        <v>Middle</v>
      </c>
      <c r="Q807" s="33">
        <f>_xlfn.XLOOKUP(A807,'Patient Health Records'!A:A,'Patient Health Records'!E:E,"Not Found")</f>
        <v>26.749763663737269</v>
      </c>
      <c r="R807" s="100" t="b">
        <f>_xlfn.XLOOKUP(A807,'Patient Health Records'!A807:A1806,'Patient Health Records'!T807:T1806,"Not Found")</f>
        <v>0</v>
      </c>
      <c r="S807" s="100" t="b" cm="1">
        <f t="array" ref="S807">_xlfn.SWITCH(R807, "Yes", TRUE, "No", FALSE, R807)</f>
        <v>0</v>
      </c>
      <c r="T807" s="100" t="str">
        <f>_xlfn.XLOOKUP(A807,'Patient Health Records'!A:A,'Patient Health Records'!V:V,"Not Found")</f>
        <v>Diabetes</v>
      </c>
      <c r="U807" s="100" t="str">
        <f>_xlfn.XLOOKUP(A807,'Patient Health Records'!A:A,'Patient Health Records'!X:X,"Not Found")</f>
        <v>Ongoing Treatment</v>
      </c>
      <c r="V807" s="100" t="b">
        <f>_xlfn.XLOOKUP(A807,'Billing Details'!A:A,'Billing Details'!K:K,"Not Found")</f>
        <v>1</v>
      </c>
      <c r="W807" s="100" t="str">
        <f>_xlfn.XLOOKUP(A807,'Billing Details'!A:A,'Billing Details'!J:J,"Not Found")</f>
        <v>Aetna</v>
      </c>
      <c r="X807" s="100" t="b">
        <f>_xlfn.XLOOKUP(A807,'Patient Health Records'!A:A,'Patient Health Records'!P:P,"Not Found")</f>
        <v>0</v>
      </c>
      <c r="Y807" s="100" t="b" cm="1">
        <f t="array" ref="Y807">_xlfn.SWITCH(X807, "Yes", TRUE, "No", FALSE, X807)</f>
        <v>0</v>
      </c>
      <c r="Z807" s="100" t="b">
        <f>_xlfn.XLOOKUP(A807,'Patient Health Records'!A:A,'Patient Health Records'!T:T,"Not Found")</f>
        <v>0</v>
      </c>
      <c r="AA807" s="100" t="b" cm="1">
        <f t="array" ref="AA807">_xlfn.SWITCH(Z807, "Yes", TRUE, "No", FALSE, Z807)</f>
        <v>0</v>
      </c>
      <c r="AB807" s="100" t="b">
        <f>_xlfn.XLOOKUP(A807,'Patient Health Records'!A:A,'Patient Health Records'!K:K,"Not Found")</f>
        <v>0</v>
      </c>
      <c r="AC807" s="100" t="b" cm="1">
        <f t="array" ref="AC807">_xlfn.SWITCH(AB807, "Yes", TRUE, "No", FALSE, AB807)</f>
        <v>0</v>
      </c>
    </row>
    <row r="808" spans="1:29">
      <c r="A808" s="2" t="s">
        <v>1235</v>
      </c>
      <c r="B808" s="100" t="str">
        <f>_xlfn.XLOOKUP(A808,'Patient Demographics'!A808:A1807,'Patient Demographics'!H808:H1807,"Not Found")</f>
        <v>Adult</v>
      </c>
      <c r="C808" s="100" t="str">
        <f>_xlfn.XLOOKUP(A808,'Patient Demographics'!A808:A1807,'Patient Demographics'!L808:L1807,"Not Found")</f>
        <v>East</v>
      </c>
      <c r="D808" s="100" t="str">
        <f>_xlfn.XLOOKUP(A808,'Patient Demographics'!A:A,'Patient Demographics'!J:J,"Not Found")</f>
        <v>West Bengal</v>
      </c>
      <c r="E808" s="100">
        <f>_xlfn.XLOOKUP(A808,'Billing Details'!A808:A1807,'Billing Details'!E808:E1807,"Not Found")</f>
        <v>800</v>
      </c>
      <c r="F808" s="100">
        <f>_xlfn.XLOOKUP(A808,'Billing Details'!A808:A1807,'Billing Details'!M808:M1807,"Not Found")</f>
        <v>689.34</v>
      </c>
      <c r="G808" s="100">
        <f>_xlfn.XLOOKUP(A808,'Patient Health Records'!A808:A1807,'Patient Health Records'!G808:G1807,"Not Found")</f>
        <v>83.8</v>
      </c>
      <c r="H808" s="17" t="str">
        <f>_xlfn.XLOOKUP(A808,'Patient Demographics'!A808:A1807,'Patient Demographics'!C808:C1807,"Not Found")</f>
        <v>Male</v>
      </c>
      <c r="I808" s="100" t="str">
        <f>_xlfn.XLOOKUP(A808,'Patient Health Records'!A808:A1807,'Patient Health Records'!B808:B1807,"Not Found")</f>
        <v>O-</v>
      </c>
      <c r="J808" s="100" t="b">
        <f>_xlfn.XLOOKUP(A808,'Patient Health Records'!A808:A1807,'Patient Health Records'!H808:H1807,"Not Found")</f>
        <v>0</v>
      </c>
      <c r="K808" s="100" t="b">
        <f>_xlfn.XLOOKUP(A808,'Patient Health Records'!A808:A1807,'Patient Health Records'!J808:J1807,"Not Found")</f>
        <v>0</v>
      </c>
      <c r="L808" s="100" t="b">
        <f>_xlfn.XLOOKUP(A808,'Billing Details'!A:A,'Billing Details'!K:K,"Not Found")</f>
        <v>1</v>
      </c>
      <c r="M808" s="100" t="str">
        <f>_xlfn.XLOOKUP(A808,'Patient Education'!A:A,'Patient Education'!B:B,"Not Found")</f>
        <v>School</v>
      </c>
      <c r="N808" s="100" t="str">
        <f>_xlfn.XLOOKUP(A808,'Patient Education'!A:A,'Patient Education'!C:C,"None")</f>
        <v>Driver</v>
      </c>
      <c r="O808" s="100">
        <f>_xlfn.XLOOKUP(A808,'Patient Demographics'!A:A,'Patient Demographics'!I:I,"Not Found")</f>
        <v>20</v>
      </c>
      <c r="P808" s="100" t="str" cm="1">
        <f t="array" ref="P808">_xlfn.IFS(
 O808 &lt;= 2, "Very Low",
 O808 &lt;= 5, "Low",
 O808 &lt;= 10, "Lower-Middle",
 O808 &lt;= 25, "Middle",
 O808 &lt;= 50, "Upper-Middle",
 O808 &lt;= 100, "High",
 O808 &lt;= 200, "Very High",
 O808 &lt;= 400, "Ultra High"
)</f>
        <v>Middle</v>
      </c>
      <c r="Q808" s="33">
        <f>_xlfn.XLOOKUP(A808,'Patient Health Records'!A:A,'Patient Health Records'!E:E,"Not Found")</f>
        <v>28.658390615916009</v>
      </c>
      <c r="R808" s="100" t="b">
        <f>_xlfn.XLOOKUP(A808,'Patient Health Records'!A808:A1807,'Patient Health Records'!T808:T1807,"Not Found")</f>
        <v>1</v>
      </c>
      <c r="S808" s="100" t="b" cm="1">
        <f t="array" ref="S808">_xlfn.SWITCH(R808, "Yes", TRUE, "No", FALSE, R808)</f>
        <v>1</v>
      </c>
      <c r="T808" s="100" t="str">
        <f>_xlfn.XLOOKUP(A808,'Patient Health Records'!A:A,'Patient Health Records'!V:V,"Not Found")</f>
        <v>Osteoarthritis</v>
      </c>
      <c r="U808" s="100" t="str">
        <f>_xlfn.XLOOKUP(A808,'Patient Health Records'!A:A,'Patient Health Records'!X:X,"Not Found")</f>
        <v>Recovered</v>
      </c>
      <c r="V808" s="100" t="b">
        <f>_xlfn.XLOOKUP(A808,'Billing Details'!A:A,'Billing Details'!K:K,"Not Found")</f>
        <v>1</v>
      </c>
      <c r="W808" s="100" t="str">
        <f>_xlfn.XLOOKUP(A808,'Billing Details'!A:A,'Billing Details'!J:J,"Not Found")</f>
        <v>UnitedHealthcare</v>
      </c>
      <c r="X808" s="100" t="b">
        <f>_xlfn.XLOOKUP(A808,'Patient Health Records'!A:A,'Patient Health Records'!P:P,"Not Found")</f>
        <v>1</v>
      </c>
      <c r="Y808" s="100" t="b" cm="1">
        <f t="array" ref="Y808">_xlfn.SWITCH(X808, "Yes", TRUE, "No", FALSE, X808)</f>
        <v>1</v>
      </c>
      <c r="Z808" s="100" t="b">
        <f>_xlfn.XLOOKUP(A808,'Patient Health Records'!A:A,'Patient Health Records'!T:T,"Not Found")</f>
        <v>1</v>
      </c>
      <c r="AA808" s="100" t="b" cm="1">
        <f t="array" ref="AA808">_xlfn.SWITCH(Z808, "Yes", TRUE, "No", FALSE, Z808)</f>
        <v>1</v>
      </c>
      <c r="AB808" s="100" t="b">
        <f>_xlfn.XLOOKUP(A808,'Patient Health Records'!A:A,'Patient Health Records'!K:K,"Not Found")</f>
        <v>1</v>
      </c>
      <c r="AC808" s="100" t="b" cm="1">
        <f t="array" ref="AC808">_xlfn.SWITCH(AB808, "Yes", TRUE, "No", FALSE, AB808)</f>
        <v>1</v>
      </c>
    </row>
    <row r="809" spans="1:29">
      <c r="A809" s="2" t="s">
        <v>1236</v>
      </c>
      <c r="B809" s="100" t="str">
        <f>_xlfn.XLOOKUP(A809,'Patient Demographics'!A809:A1808,'Patient Demographics'!H809:H1808,"Not Found")</f>
        <v>Young Adult</v>
      </c>
      <c r="C809" s="100" t="str">
        <f>_xlfn.XLOOKUP(A809,'Patient Demographics'!A809:A1808,'Patient Demographics'!L809:L1808,"Not Found")</f>
        <v>South</v>
      </c>
      <c r="D809" s="100" t="str">
        <f>_xlfn.XLOOKUP(A809,'Patient Demographics'!A:A,'Patient Demographics'!J:J,"Not Found")</f>
        <v>Kerala</v>
      </c>
      <c r="E809" s="100">
        <f>_xlfn.XLOOKUP(A809,'Billing Details'!A809:A1808,'Billing Details'!E809:E1808,"Not Found")</f>
        <v>15000</v>
      </c>
      <c r="F809" s="100">
        <f>_xlfn.XLOOKUP(A809,'Billing Details'!A809:A1808,'Billing Details'!M809:M1808,"Not Found")</f>
        <v>9070.75</v>
      </c>
      <c r="G809" s="100">
        <f>_xlfn.XLOOKUP(A809,'Patient Health Records'!A809:A1808,'Patient Health Records'!G809:G1808,"Not Found")</f>
        <v>82.5</v>
      </c>
      <c r="H809" s="17" t="str">
        <f>_xlfn.XLOOKUP(A809,'Patient Demographics'!A809:A1808,'Patient Demographics'!C809:C1808,"Not Found")</f>
        <v>Female</v>
      </c>
      <c r="I809" s="100" t="str">
        <f>_xlfn.XLOOKUP(A809,'Patient Health Records'!A809:A1808,'Patient Health Records'!B809:B1808,"Not Found")</f>
        <v>A+</v>
      </c>
      <c r="J809" s="100" t="b">
        <f>_xlfn.XLOOKUP(A809,'Patient Health Records'!A809:A1808,'Patient Health Records'!H809:H1808,"Not Found")</f>
        <v>0</v>
      </c>
      <c r="K809" s="100" t="b">
        <f>_xlfn.XLOOKUP(A809,'Patient Health Records'!A809:A1808,'Patient Health Records'!J809:J1808,"Not Found")</f>
        <v>0</v>
      </c>
      <c r="L809" s="100" t="b">
        <f>_xlfn.XLOOKUP(A809,'Billing Details'!A:A,'Billing Details'!K:K,"Not Found")</f>
        <v>1</v>
      </c>
      <c r="M809" s="100" t="str">
        <f>_xlfn.XLOOKUP(A809,'Patient Education'!A:A,'Patient Education'!B:B,"Not Found")</f>
        <v>Master's Degree</v>
      </c>
      <c r="N809" s="100" t="str">
        <f>_xlfn.XLOOKUP(A809,'Patient Education'!A:A,'Patient Education'!C:C,"None")</f>
        <v>Senior Executive</v>
      </c>
      <c r="O809" s="100">
        <f>_xlfn.XLOOKUP(A809,'Patient Demographics'!A:A,'Patient Demographics'!I:I,"Not Found")</f>
        <v>20</v>
      </c>
      <c r="P809" s="100" t="str" cm="1">
        <f t="array" ref="P809">_xlfn.IFS(
 O809 &lt;= 2, "Very Low",
 O809 &lt;= 5, "Low",
 O809 &lt;= 10, "Lower-Middle",
 O809 &lt;= 25, "Middle",
 O809 &lt;= 50, "Upper-Middle",
 O809 &lt;= 100, "High",
 O809 &lt;= 200, "Very High",
 O809 &lt;= 400, "Ultra High"
)</f>
        <v>Middle</v>
      </c>
      <c r="Q809" s="33">
        <f>_xlfn.XLOOKUP(A809,'Patient Health Records'!A:A,'Patient Health Records'!E:E,"Not Found")</f>
        <v>32.226562499999993</v>
      </c>
      <c r="R809" s="100" t="b">
        <f>_xlfn.XLOOKUP(A809,'Patient Health Records'!A809:A1808,'Patient Health Records'!T809:T1808,"Not Found")</f>
        <v>1</v>
      </c>
      <c r="S809" s="100" t="b" cm="1">
        <f t="array" ref="S809">_xlfn.SWITCH(R809, "Yes", TRUE, "No", FALSE, R809)</f>
        <v>1</v>
      </c>
      <c r="T809" s="100" t="str">
        <f>_xlfn.XLOOKUP(A809,'Patient Health Records'!A:A,'Patient Health Records'!V:V,"Not Found")</f>
        <v>Childbirth</v>
      </c>
      <c r="U809" s="100" t="str">
        <f>_xlfn.XLOOKUP(A809,'Patient Health Records'!A:A,'Patient Health Records'!X:X,"Not Found")</f>
        <v>Ongoing Treatment</v>
      </c>
      <c r="V809" s="100" t="b">
        <f>_xlfn.XLOOKUP(A809,'Billing Details'!A:A,'Billing Details'!K:K,"Not Found")</f>
        <v>1</v>
      </c>
      <c r="W809" s="100" t="str">
        <f>_xlfn.XLOOKUP(A809,'Billing Details'!A:A,'Billing Details'!J:J,"Not Found")</f>
        <v>Blue Cross</v>
      </c>
      <c r="X809" s="100" t="b">
        <f>_xlfn.XLOOKUP(A809,'Patient Health Records'!A:A,'Patient Health Records'!P:P,"Not Found")</f>
        <v>1</v>
      </c>
      <c r="Y809" s="100" t="b" cm="1">
        <f t="array" ref="Y809">_xlfn.SWITCH(X809, "Yes", TRUE, "No", FALSE, X809)</f>
        <v>1</v>
      </c>
      <c r="Z809" s="100" t="b">
        <f>_xlfn.XLOOKUP(A809,'Patient Health Records'!A:A,'Patient Health Records'!T:T,"Not Found")</f>
        <v>1</v>
      </c>
      <c r="AA809" s="100" t="b" cm="1">
        <f t="array" ref="AA809">_xlfn.SWITCH(Z809, "Yes", TRUE, "No", FALSE, Z809)</f>
        <v>1</v>
      </c>
      <c r="AB809" s="100" t="b">
        <f>_xlfn.XLOOKUP(A809,'Patient Health Records'!A:A,'Patient Health Records'!K:K,"Not Found")</f>
        <v>1</v>
      </c>
      <c r="AC809" s="100" t="b" cm="1">
        <f t="array" ref="AC809">_xlfn.SWITCH(AB809, "Yes", TRUE, "No", FALSE, AB809)</f>
        <v>1</v>
      </c>
    </row>
    <row r="810" spans="1:29">
      <c r="A810" s="2" t="s">
        <v>1237</v>
      </c>
      <c r="B810" s="100" t="str">
        <f>_xlfn.XLOOKUP(A810,'Patient Demographics'!A810:A1809,'Patient Demographics'!H810:H1809,"Not Found")</f>
        <v>Middle-aged</v>
      </c>
      <c r="C810" s="100" t="str">
        <f>_xlfn.XLOOKUP(A810,'Patient Demographics'!A810:A1809,'Patient Demographics'!L810:L1809,"Not Found")</f>
        <v>West</v>
      </c>
      <c r="D810" s="100" t="str">
        <f>_xlfn.XLOOKUP(A810,'Patient Demographics'!A:A,'Patient Demographics'!J:J,"Not Found")</f>
        <v>Maharashtra</v>
      </c>
      <c r="E810" s="100">
        <f>_xlfn.XLOOKUP(A810,'Billing Details'!A810:A1809,'Billing Details'!E810:E1809,"Not Found")</f>
        <v>12000</v>
      </c>
      <c r="F810" s="100">
        <f>_xlfn.XLOOKUP(A810,'Billing Details'!A810:A1809,'Billing Details'!M810:M1809,"Not Found")</f>
        <v>0</v>
      </c>
      <c r="G810" s="100">
        <f>_xlfn.XLOOKUP(A810,'Patient Health Records'!A810:A1809,'Patient Health Records'!G810:G1809,"Not Found")</f>
        <v>55.7</v>
      </c>
      <c r="H810" s="17" t="str">
        <f>_xlfn.XLOOKUP(A810,'Patient Demographics'!A810:A1809,'Patient Demographics'!C810:C1809,"Not Found")</f>
        <v>Male</v>
      </c>
      <c r="I810" s="100" t="str">
        <f>_xlfn.XLOOKUP(A810,'Patient Health Records'!A810:A1809,'Patient Health Records'!B810:B1809,"Not Found")</f>
        <v>A-</v>
      </c>
      <c r="J810" s="100" t="b">
        <f>_xlfn.XLOOKUP(A810,'Patient Health Records'!A810:A1809,'Patient Health Records'!H810:H1809,"Not Found")</f>
        <v>0</v>
      </c>
      <c r="K810" s="100" t="b">
        <f>_xlfn.XLOOKUP(A810,'Patient Health Records'!A810:A1809,'Patient Health Records'!J810:J1809,"Not Found")</f>
        <v>1</v>
      </c>
      <c r="L810" s="100" t="b">
        <f>_xlfn.XLOOKUP(A810,'Billing Details'!A:A,'Billing Details'!K:K,"Not Found")</f>
        <v>0</v>
      </c>
      <c r="M810" s="100" t="str">
        <f>_xlfn.XLOOKUP(A810,'Patient Education'!A:A,'Patient Education'!B:B,"Not Found")</f>
        <v>School</v>
      </c>
      <c r="N810" s="100" t="str">
        <f>_xlfn.XLOOKUP(A810,'Patient Education'!A:A,'Patient Education'!C:C,"None")</f>
        <v>Driver</v>
      </c>
      <c r="O810" s="100">
        <f>_xlfn.XLOOKUP(A810,'Patient Demographics'!A:A,'Patient Demographics'!I:I,"Not Found")</f>
        <v>7</v>
      </c>
      <c r="P810" s="100" t="str" cm="1">
        <f t="array" ref="P810">_xlfn.IFS(
 O810 &lt;= 2, "Very Low",
 O810 &lt;= 5, "Low",
 O810 &lt;= 10, "Lower-Middle",
 O810 &lt;= 25, "Middle",
 O810 &lt;= 50, "Upper-Middle",
 O810 &lt;= 100, "High",
 O810 &lt;= 200, "Very High",
 O810 &lt;= 400, "Ultra High"
)</f>
        <v>Lower-Middle</v>
      </c>
      <c r="Q810" s="33">
        <f>_xlfn.XLOOKUP(A810,'Patient Health Records'!A:A,'Patient Health Records'!E:E,"Not Found")</f>
        <v>21.223898795915254</v>
      </c>
      <c r="R810" s="100" t="b">
        <f>_xlfn.XLOOKUP(A810,'Patient Health Records'!A810:A1809,'Patient Health Records'!T810:T1809,"Not Found")</f>
        <v>0</v>
      </c>
      <c r="S810" s="100" t="b" cm="1">
        <f t="array" ref="S810">_xlfn.SWITCH(R810, "Yes", TRUE, "No", FALSE, R810)</f>
        <v>0</v>
      </c>
      <c r="T810" s="100" t="str">
        <f>_xlfn.XLOOKUP(A810,'Patient Health Records'!A:A,'Patient Health Records'!V:V,"Not Found")</f>
        <v>Fractured Leg</v>
      </c>
      <c r="U810" s="100" t="str">
        <f>_xlfn.XLOOKUP(A810,'Patient Health Records'!A:A,'Patient Health Records'!X:X,"Not Found")</f>
        <v>Ongoing Treatment</v>
      </c>
      <c r="V810" s="100" t="b">
        <f>_xlfn.XLOOKUP(A810,'Billing Details'!A:A,'Billing Details'!K:K,"Not Found")</f>
        <v>0</v>
      </c>
      <c r="W810" s="100">
        <f>_xlfn.XLOOKUP(A810,'Billing Details'!A:A,'Billing Details'!J:J,"Not Found")</f>
        <v>0</v>
      </c>
      <c r="X810" s="100" t="b">
        <f>_xlfn.XLOOKUP(A810,'Patient Health Records'!A:A,'Patient Health Records'!P:P,"Not Found")</f>
        <v>0</v>
      </c>
      <c r="Y810" s="100" t="b" cm="1">
        <f t="array" ref="Y810">_xlfn.SWITCH(X810, "Yes", TRUE, "No", FALSE, X810)</f>
        <v>0</v>
      </c>
      <c r="Z810" s="100" t="b">
        <f>_xlfn.XLOOKUP(A810,'Patient Health Records'!A:A,'Patient Health Records'!T:T,"Not Found")</f>
        <v>0</v>
      </c>
      <c r="AA810" s="100" t="b" cm="1">
        <f t="array" ref="AA810">_xlfn.SWITCH(Z810, "Yes", TRUE, "No", FALSE, Z810)</f>
        <v>0</v>
      </c>
      <c r="AB810" s="100" t="b">
        <f>_xlfn.XLOOKUP(A810,'Patient Health Records'!A:A,'Patient Health Records'!K:K,"Not Found")</f>
        <v>0</v>
      </c>
      <c r="AC810" s="100" t="b" cm="1">
        <f t="array" ref="AC810">_xlfn.SWITCH(AB810, "Yes", TRUE, "No", FALSE, AB810)</f>
        <v>0</v>
      </c>
    </row>
    <row r="811" spans="1:29">
      <c r="A811" s="2" t="s">
        <v>1239</v>
      </c>
      <c r="B811" s="100" t="str">
        <f>_xlfn.XLOOKUP(A811,'Patient Demographics'!A811:A1810,'Patient Demographics'!H811:H1810,"Not Found")</f>
        <v>Adult</v>
      </c>
      <c r="C811" s="100" t="str">
        <f>_xlfn.XLOOKUP(A811,'Patient Demographics'!A811:A1810,'Patient Demographics'!L811:L1810,"Not Found")</f>
        <v>South</v>
      </c>
      <c r="D811" s="100" t="str">
        <f>_xlfn.XLOOKUP(A811,'Patient Demographics'!A:A,'Patient Demographics'!J:J,"Not Found")</f>
        <v>Kerala</v>
      </c>
      <c r="E811" s="100">
        <f>_xlfn.XLOOKUP(A811,'Billing Details'!A811:A1810,'Billing Details'!E811:E1810,"Not Found")</f>
        <v>24000</v>
      </c>
      <c r="F811" s="100">
        <f>_xlfn.XLOOKUP(A811,'Billing Details'!A811:A1810,'Billing Details'!M811:M1810,"Not Found")</f>
        <v>21522.510000000002</v>
      </c>
      <c r="G811" s="100">
        <f>_xlfn.XLOOKUP(A811,'Patient Health Records'!A811:A1810,'Patient Health Records'!G811:G1810,"Not Found")</f>
        <v>76.400000000000006</v>
      </c>
      <c r="H811" s="17" t="str">
        <f>_xlfn.XLOOKUP(A811,'Patient Demographics'!A811:A1810,'Patient Demographics'!C811:C1810,"Not Found")</f>
        <v>Female</v>
      </c>
      <c r="I811" s="100" t="str">
        <f>_xlfn.XLOOKUP(A811,'Patient Health Records'!A811:A1810,'Patient Health Records'!B811:B1810,"Not Found")</f>
        <v>B+</v>
      </c>
      <c r="J811" s="100" t="b">
        <f>_xlfn.XLOOKUP(A811,'Patient Health Records'!A811:A1810,'Patient Health Records'!H811:H1810,"Not Found")</f>
        <v>1</v>
      </c>
      <c r="K811" s="100" t="b">
        <f>_xlfn.XLOOKUP(A811,'Patient Health Records'!A811:A1810,'Patient Health Records'!J811:J1810,"Not Found")</f>
        <v>0</v>
      </c>
      <c r="L811" s="100" t="b">
        <f>_xlfn.XLOOKUP(A811,'Billing Details'!A:A,'Billing Details'!K:K,"Not Found")</f>
        <v>1</v>
      </c>
      <c r="M811" s="100" t="str">
        <f>_xlfn.XLOOKUP(A811,'Patient Education'!A:A,'Patient Education'!B:B,"Not Found")</f>
        <v>Bachelor's Degree</v>
      </c>
      <c r="N811" s="100" t="str">
        <f>_xlfn.XLOOKUP(A811,'Patient Education'!A:A,'Patient Education'!C:C,"None")</f>
        <v>Teacher</v>
      </c>
      <c r="O811" s="100">
        <f>_xlfn.XLOOKUP(A811,'Patient Demographics'!A:A,'Patient Demographics'!I:I,"Not Found")</f>
        <v>12</v>
      </c>
      <c r="P811" s="100" t="str" cm="1">
        <f t="array" ref="P811">_xlfn.IFS(
 O811 &lt;= 2, "Very Low",
 O811 &lt;= 5, "Low",
 O811 &lt;= 10, "Lower-Middle",
 O811 &lt;= 25, "Middle",
 O811 &lt;= 50, "Upper-Middle",
 O811 &lt;= 100, "High",
 O811 &lt;= 200, "Very High",
 O811 &lt;= 400, "Ultra High"
)</f>
        <v>Middle</v>
      </c>
      <c r="Q811" s="33">
        <f>_xlfn.XLOOKUP(A811,'Patient Health Records'!A:A,'Patient Health Records'!E:E,"Not Found")</f>
        <v>29.474171521160446</v>
      </c>
      <c r="R811" s="100" t="b">
        <f>_xlfn.XLOOKUP(A811,'Patient Health Records'!A811:A1810,'Patient Health Records'!T811:T1810,"Not Found")</f>
        <v>1</v>
      </c>
      <c r="S811" s="100" t="b" cm="1">
        <f t="array" ref="S811">_xlfn.SWITCH(R811, "Yes", TRUE, "No", FALSE, R811)</f>
        <v>1</v>
      </c>
      <c r="T811" s="100" t="str">
        <f>_xlfn.XLOOKUP(A811,'Patient Health Records'!A:A,'Patient Health Records'!V:V,"Not Found")</f>
        <v>Hypertension</v>
      </c>
      <c r="U811" s="100" t="str">
        <f>_xlfn.XLOOKUP(A811,'Patient Health Records'!A:A,'Patient Health Records'!X:X,"Not Found")</f>
        <v>Ongoing Treatment</v>
      </c>
      <c r="V811" s="100" t="b">
        <f>_xlfn.XLOOKUP(A811,'Billing Details'!A:A,'Billing Details'!K:K,"Not Found")</f>
        <v>1</v>
      </c>
      <c r="W811" s="100" t="str">
        <f>_xlfn.XLOOKUP(A811,'Billing Details'!A:A,'Billing Details'!J:J,"Not Found")</f>
        <v>Cigna</v>
      </c>
      <c r="X811" s="100" t="b">
        <f>_xlfn.XLOOKUP(A811,'Patient Health Records'!A:A,'Patient Health Records'!P:P,"Not Found")</f>
        <v>1</v>
      </c>
      <c r="Y811" s="100" t="b" cm="1">
        <f t="array" ref="Y811">_xlfn.SWITCH(X811, "Yes", TRUE, "No", FALSE, X811)</f>
        <v>1</v>
      </c>
      <c r="Z811" s="100" t="b">
        <f>_xlfn.XLOOKUP(A811,'Patient Health Records'!A:A,'Patient Health Records'!T:T,"Not Found")</f>
        <v>1</v>
      </c>
      <c r="AA811" s="100" t="b" cm="1">
        <f t="array" ref="AA811">_xlfn.SWITCH(Z811, "Yes", TRUE, "No", FALSE, Z811)</f>
        <v>1</v>
      </c>
      <c r="AB811" s="100" t="b">
        <f>_xlfn.XLOOKUP(A811,'Patient Health Records'!A:A,'Patient Health Records'!K:K,"Not Found")</f>
        <v>1</v>
      </c>
      <c r="AC811" s="100" t="b" cm="1">
        <f t="array" ref="AC811">_xlfn.SWITCH(AB811, "Yes", TRUE, "No", FALSE, AB811)</f>
        <v>1</v>
      </c>
    </row>
    <row r="812" spans="1:29">
      <c r="A812" s="2" t="s">
        <v>1240</v>
      </c>
      <c r="B812" s="100" t="str">
        <f>_xlfn.XLOOKUP(A812,'Patient Demographics'!A812:A1811,'Patient Demographics'!H812:H1811,"Not Found")</f>
        <v>Middle-aged</v>
      </c>
      <c r="C812" s="100" t="str">
        <f>_xlfn.XLOOKUP(A812,'Patient Demographics'!A812:A1811,'Patient Demographics'!L812:L1811,"Not Found")</f>
        <v>West</v>
      </c>
      <c r="D812" s="100" t="str">
        <f>_xlfn.XLOOKUP(A812,'Patient Demographics'!A:A,'Patient Demographics'!J:J,"Not Found")</f>
        <v>Gujarat</v>
      </c>
      <c r="E812" s="100">
        <f>_xlfn.XLOOKUP(A812,'Billing Details'!A812:A1811,'Billing Details'!E812:E1811,"Not Found")</f>
        <v>800</v>
      </c>
      <c r="F812" s="100">
        <f>_xlfn.XLOOKUP(A812,'Billing Details'!A812:A1811,'Billing Details'!M812:M1811,"Not Found")</f>
        <v>641.27</v>
      </c>
      <c r="G812" s="100">
        <f>_xlfn.XLOOKUP(A812,'Patient Health Records'!A812:A1811,'Patient Health Records'!G812:G1811,"Not Found")</f>
        <v>65.2</v>
      </c>
      <c r="H812" s="17" t="str">
        <f>_xlfn.XLOOKUP(A812,'Patient Demographics'!A812:A1811,'Patient Demographics'!C812:C1811,"Not Found")</f>
        <v>Male</v>
      </c>
      <c r="I812" s="100" t="str">
        <f>_xlfn.XLOOKUP(A812,'Patient Health Records'!A812:A1811,'Patient Health Records'!B812:B1811,"Not Found")</f>
        <v>B-</v>
      </c>
      <c r="J812" s="100" t="b">
        <f>_xlfn.XLOOKUP(A812,'Patient Health Records'!A812:A1811,'Patient Health Records'!H812:H1811,"Not Found")</f>
        <v>0</v>
      </c>
      <c r="K812" s="100" t="b">
        <f>_xlfn.XLOOKUP(A812,'Patient Health Records'!A812:A1811,'Patient Health Records'!J812:J1811,"Not Found")</f>
        <v>0</v>
      </c>
      <c r="L812" s="100" t="b">
        <f>_xlfn.XLOOKUP(A812,'Billing Details'!A:A,'Billing Details'!K:K,"Not Found")</f>
        <v>1</v>
      </c>
      <c r="M812" s="100" t="str">
        <f>_xlfn.XLOOKUP(A812,'Patient Education'!A:A,'Patient Education'!B:B,"Not Found")</f>
        <v>Bachelor's Degree</v>
      </c>
      <c r="N812" s="100" t="str">
        <f>_xlfn.XLOOKUP(A812,'Patient Education'!A:A,'Patient Education'!C:C,"None")</f>
        <v>Teacher</v>
      </c>
      <c r="O812" s="100">
        <f>_xlfn.XLOOKUP(A812,'Patient Demographics'!A:A,'Patient Demographics'!I:I,"Not Found")</f>
        <v>20</v>
      </c>
      <c r="P812" s="100" t="str" cm="1">
        <f t="array" ref="P812">_xlfn.IFS(
 O812 &lt;= 2, "Very Low",
 O812 &lt;= 5, "Low",
 O812 &lt;= 10, "Lower-Middle",
 O812 &lt;= 25, "Middle",
 O812 &lt;= 50, "Upper-Middle",
 O812 &lt;= 100, "High",
 O812 &lt;= 200, "Very High",
 O812 &lt;= 400, "Ultra High"
)</f>
        <v>Middle</v>
      </c>
      <c r="Q812" s="33">
        <f>_xlfn.XLOOKUP(A812,'Patient Health Records'!A:A,'Patient Health Records'!E:E,"Not Found")</f>
        <v>23.100907029478464</v>
      </c>
      <c r="R812" s="100" t="b">
        <f>_xlfn.XLOOKUP(A812,'Patient Health Records'!A812:A1811,'Patient Health Records'!T812:T1811,"Not Found")</f>
        <v>0</v>
      </c>
      <c r="S812" s="100" t="b" cm="1">
        <f t="array" ref="S812">_xlfn.SWITCH(R812, "Yes", TRUE, "No", FALSE, R812)</f>
        <v>0</v>
      </c>
      <c r="T812" s="100" t="str">
        <f>_xlfn.XLOOKUP(A812,'Patient Health Records'!A:A,'Patient Health Records'!V:V,"Not Found")</f>
        <v>Stroke</v>
      </c>
      <c r="U812" s="100" t="str">
        <f>_xlfn.XLOOKUP(A812,'Patient Health Records'!A:A,'Patient Health Records'!X:X,"Not Found")</f>
        <v>Critical</v>
      </c>
      <c r="V812" s="100" t="b">
        <f>_xlfn.XLOOKUP(A812,'Billing Details'!A:A,'Billing Details'!K:K,"Not Found")</f>
        <v>1</v>
      </c>
      <c r="W812" s="100" t="str">
        <f>_xlfn.XLOOKUP(A812,'Billing Details'!A:A,'Billing Details'!J:J,"Not Found")</f>
        <v>Aetna</v>
      </c>
      <c r="X812" s="100" t="b">
        <f>_xlfn.XLOOKUP(A812,'Patient Health Records'!A:A,'Patient Health Records'!P:P,"Not Found")</f>
        <v>0</v>
      </c>
      <c r="Y812" s="100" t="b" cm="1">
        <f t="array" ref="Y812">_xlfn.SWITCH(X812, "Yes", TRUE, "No", FALSE, X812)</f>
        <v>0</v>
      </c>
      <c r="Z812" s="100" t="b">
        <f>_xlfn.XLOOKUP(A812,'Patient Health Records'!A:A,'Patient Health Records'!T:T,"Not Found")</f>
        <v>0</v>
      </c>
      <c r="AA812" s="100" t="b" cm="1">
        <f t="array" ref="AA812">_xlfn.SWITCH(Z812, "Yes", TRUE, "No", FALSE, Z812)</f>
        <v>0</v>
      </c>
      <c r="AB812" s="100" t="b">
        <f>_xlfn.XLOOKUP(A812,'Patient Health Records'!A:A,'Patient Health Records'!K:K,"Not Found")</f>
        <v>0</v>
      </c>
      <c r="AC812" s="100" t="b" cm="1">
        <f t="array" ref="AC812">_xlfn.SWITCH(AB812, "Yes", TRUE, "No", FALSE, AB812)</f>
        <v>0</v>
      </c>
    </row>
    <row r="813" spans="1:29">
      <c r="A813" s="2" t="s">
        <v>1242</v>
      </c>
      <c r="B813" s="100" t="str">
        <f>_xlfn.XLOOKUP(A813,'Patient Demographics'!A813:A1812,'Patient Demographics'!H813:H1812,"Not Found")</f>
        <v>Adult</v>
      </c>
      <c r="C813" s="100" t="str">
        <f>_xlfn.XLOOKUP(A813,'Patient Demographics'!A813:A1812,'Patient Demographics'!L813:L1812,"Not Found")</f>
        <v>East</v>
      </c>
      <c r="D813" s="100" t="str">
        <f>_xlfn.XLOOKUP(A813,'Patient Demographics'!A:A,'Patient Demographics'!J:J,"Not Found")</f>
        <v>West Bengal</v>
      </c>
      <c r="E813" s="100">
        <f>_xlfn.XLOOKUP(A813,'Billing Details'!A813:A1812,'Billing Details'!E813:E1812,"Not Found")</f>
        <v>60000</v>
      </c>
      <c r="F813" s="100">
        <f>_xlfn.XLOOKUP(A813,'Billing Details'!A813:A1812,'Billing Details'!M813:M1812,"Not Found")</f>
        <v>30478.600000000002</v>
      </c>
      <c r="G813" s="100">
        <f>_xlfn.XLOOKUP(A813,'Patient Health Records'!A813:A1812,'Patient Health Records'!G813:G1812,"Not Found")</f>
        <v>74</v>
      </c>
      <c r="H813" s="17" t="str">
        <f>_xlfn.XLOOKUP(A813,'Patient Demographics'!A813:A1812,'Patient Demographics'!C813:C1812,"Not Found")</f>
        <v>Female</v>
      </c>
      <c r="I813" s="100" t="str">
        <f>_xlfn.XLOOKUP(A813,'Patient Health Records'!A813:A1812,'Patient Health Records'!B813:B1812,"Not Found")</f>
        <v>AB-</v>
      </c>
      <c r="J813" s="100" t="b">
        <f>_xlfn.XLOOKUP(A813,'Patient Health Records'!A813:A1812,'Patient Health Records'!H813:H1812,"Not Found")</f>
        <v>1</v>
      </c>
      <c r="K813" s="100" t="b">
        <f>_xlfn.XLOOKUP(A813,'Patient Health Records'!A813:A1812,'Patient Health Records'!J813:J1812,"Not Found")</f>
        <v>1</v>
      </c>
      <c r="L813" s="100" t="b">
        <f>_xlfn.XLOOKUP(A813,'Billing Details'!A:A,'Billing Details'!K:K,"Not Found")</f>
        <v>1</v>
      </c>
      <c r="M813" s="100" t="str">
        <f>_xlfn.XLOOKUP(A813,'Patient Education'!A:A,'Patient Education'!B:B,"Not Found")</f>
        <v>Bachelor's Degree</v>
      </c>
      <c r="N813" s="100" t="str">
        <f>_xlfn.XLOOKUP(A813,'Patient Education'!A:A,'Patient Education'!C:C,"None")</f>
        <v>Nurse</v>
      </c>
      <c r="O813" s="100">
        <f>_xlfn.XLOOKUP(A813,'Patient Demographics'!A:A,'Patient Demographics'!I:I,"Not Found")</f>
        <v>25</v>
      </c>
      <c r="P813" s="100" t="str" cm="1">
        <f t="array" ref="P813">_xlfn.IFS(
 O813 &lt;= 2, "Very Low",
 O813 &lt;= 5, "Low",
 O813 &lt;= 10, "Lower-Middle",
 O813 &lt;= 25, "Middle",
 O813 &lt;= 50, "Upper-Middle",
 O813 &lt;= 100, "High",
 O813 &lt;= 200, "Very High",
 O813 &lt;= 400, "Ultra High"
)</f>
        <v>Middle</v>
      </c>
      <c r="Q813" s="33">
        <f>_xlfn.XLOOKUP(A813,'Patient Health Records'!A:A,'Patient Health Records'!E:E,"Not Found")</f>
        <v>24.725182932941294</v>
      </c>
      <c r="R813" s="100" t="b">
        <f>_xlfn.XLOOKUP(A813,'Patient Health Records'!A813:A1812,'Patient Health Records'!T813:T1812,"Not Found")</f>
        <v>0</v>
      </c>
      <c r="S813" s="100" t="b" cm="1">
        <f t="array" ref="S813">_xlfn.SWITCH(R813, "Yes", TRUE, "No", FALSE, R813)</f>
        <v>0</v>
      </c>
      <c r="T813" s="100" t="str">
        <f>_xlfn.XLOOKUP(A813,'Patient Health Records'!A:A,'Patient Health Records'!V:V,"Not Found")</f>
        <v>Fractured Arm</v>
      </c>
      <c r="U813" s="100" t="str">
        <f>_xlfn.XLOOKUP(A813,'Patient Health Records'!A:A,'Patient Health Records'!X:X,"Not Found")</f>
        <v>Critical</v>
      </c>
      <c r="V813" s="100" t="b">
        <f>_xlfn.XLOOKUP(A813,'Billing Details'!A:A,'Billing Details'!K:K,"Not Found")</f>
        <v>1</v>
      </c>
      <c r="W813" s="100" t="str">
        <f>_xlfn.XLOOKUP(A813,'Billing Details'!A:A,'Billing Details'!J:J,"Not Found")</f>
        <v>Cigna</v>
      </c>
      <c r="X813" s="100" t="b">
        <f>_xlfn.XLOOKUP(A813,'Patient Health Records'!A:A,'Patient Health Records'!P:P,"Not Found")</f>
        <v>0</v>
      </c>
      <c r="Y813" s="100" t="b" cm="1">
        <f t="array" ref="Y813">_xlfn.SWITCH(X813, "Yes", TRUE, "No", FALSE, X813)</f>
        <v>0</v>
      </c>
      <c r="Z813" s="100" t="b">
        <f>_xlfn.XLOOKUP(A813,'Patient Health Records'!A:A,'Patient Health Records'!T:T,"Not Found")</f>
        <v>0</v>
      </c>
      <c r="AA813" s="100" t="b" cm="1">
        <f t="array" ref="AA813">_xlfn.SWITCH(Z813, "Yes", TRUE, "No", FALSE, Z813)</f>
        <v>0</v>
      </c>
      <c r="AB813" s="100" t="b">
        <f>_xlfn.XLOOKUP(A813,'Patient Health Records'!A:A,'Patient Health Records'!K:K,"Not Found")</f>
        <v>0</v>
      </c>
      <c r="AC813" s="100" t="b" cm="1">
        <f t="array" ref="AC813">_xlfn.SWITCH(AB813, "Yes", TRUE, "No", FALSE, AB813)</f>
        <v>0</v>
      </c>
    </row>
    <row r="814" spans="1:29">
      <c r="A814" s="2" t="s">
        <v>1244</v>
      </c>
      <c r="B814" s="100" t="str">
        <f>_xlfn.XLOOKUP(A814,'Patient Demographics'!A814:A1813,'Patient Demographics'!H814:H1813,"Not Found")</f>
        <v>Adult</v>
      </c>
      <c r="C814" s="100" t="str">
        <f>_xlfn.XLOOKUP(A814,'Patient Demographics'!A814:A1813,'Patient Demographics'!L814:L1813,"Not Found")</f>
        <v>North</v>
      </c>
      <c r="D814" s="100" t="str">
        <f>_xlfn.XLOOKUP(A814,'Patient Demographics'!A:A,'Patient Demographics'!J:J,"Not Found")</f>
        <v>Punjab</v>
      </c>
      <c r="E814" s="100">
        <f>_xlfn.XLOOKUP(A814,'Billing Details'!A814:A1813,'Billing Details'!E814:E1813,"Not Found")</f>
        <v>250000</v>
      </c>
      <c r="F814" s="100">
        <f>_xlfn.XLOOKUP(A814,'Billing Details'!A814:A1813,'Billing Details'!M814:M1813,"Not Found")</f>
        <v>148709.1</v>
      </c>
      <c r="G814" s="100">
        <f>_xlfn.XLOOKUP(A814,'Patient Health Records'!A814:A1813,'Patient Health Records'!G814:G1813,"Not Found")</f>
        <v>109.1</v>
      </c>
      <c r="H814" s="17" t="str">
        <f>_xlfn.XLOOKUP(A814,'Patient Demographics'!A814:A1813,'Patient Demographics'!C814:C1813,"Not Found")</f>
        <v>Male</v>
      </c>
      <c r="I814" s="100" t="str">
        <f>_xlfn.XLOOKUP(A814,'Patient Health Records'!A814:A1813,'Patient Health Records'!B814:B1813,"Not Found")</f>
        <v>O-</v>
      </c>
      <c r="J814" s="100" t="str">
        <f>_xlfn.XLOOKUP(A814,'Patient Health Records'!A814:A1813,'Patient Health Records'!H814:H1813,"Not Found")</f>
        <v>No</v>
      </c>
      <c r="K814" s="100" t="str">
        <f>_xlfn.XLOOKUP(A814,'Patient Health Records'!A814:A1813,'Patient Health Records'!J814:J1813,"Not Found")</f>
        <v>No</v>
      </c>
      <c r="L814" s="100" t="b">
        <f>_xlfn.XLOOKUP(A814,'Billing Details'!A:A,'Billing Details'!K:K,"Not Found")</f>
        <v>1</v>
      </c>
      <c r="M814" s="100" t="str">
        <f>_xlfn.XLOOKUP(A814,'Patient Education'!A:A,'Patient Education'!B:B,"Not Found")</f>
        <v>High School</v>
      </c>
      <c r="N814" s="100" t="str">
        <f>_xlfn.XLOOKUP(A814,'Patient Education'!A:A,'Patient Education'!C:C,"None")</f>
        <v>Unemployed</v>
      </c>
      <c r="O814" s="100">
        <f>_xlfn.XLOOKUP(A814,'Patient Demographics'!A:A,'Patient Demographics'!I:I,"Not Found")</f>
        <v>20</v>
      </c>
      <c r="P814" s="100" t="str" cm="1">
        <f t="array" ref="P814">_xlfn.IFS(
 O814 &lt;= 2, "Very Low",
 O814 &lt;= 5, "Low",
 O814 &lt;= 10, "Lower-Middle",
 O814 &lt;= 25, "Middle",
 O814 &lt;= 50, "Upper-Middle",
 O814 &lt;= 100, "High",
 O814 &lt;= 200, "Very High",
 O814 &lt;= 400, "Ultra High"
)</f>
        <v>Middle</v>
      </c>
      <c r="Q814" s="33">
        <f>_xlfn.XLOOKUP(A814,'Patient Health Records'!A:A,'Patient Health Records'!E:E,"Not Found")</f>
        <v>34.433783613180154</v>
      </c>
      <c r="R814" s="100" t="b">
        <f>_xlfn.XLOOKUP(A814,'Patient Health Records'!A814:A1813,'Patient Health Records'!T814:T1813,"Not Found")</f>
        <v>1</v>
      </c>
      <c r="S814" s="100" t="b" cm="1">
        <f t="array" ref="S814">_xlfn.SWITCH(R814, "Yes", TRUE, "No", FALSE, R814)</f>
        <v>1</v>
      </c>
      <c r="T814" s="100" t="str">
        <f>_xlfn.XLOOKUP(A814,'Patient Health Records'!A:A,'Patient Health Records'!V:V,"Not Found")</f>
        <v>Childbirth</v>
      </c>
      <c r="U814" s="100" t="str">
        <f>_xlfn.XLOOKUP(A814,'Patient Health Records'!A:A,'Patient Health Records'!X:X,"Not Found")</f>
        <v>Critical</v>
      </c>
      <c r="V814" s="100" t="b">
        <f>_xlfn.XLOOKUP(A814,'Billing Details'!A:A,'Billing Details'!K:K,"Not Found")</f>
        <v>1</v>
      </c>
      <c r="W814" s="100" t="str">
        <f>_xlfn.XLOOKUP(A814,'Billing Details'!A:A,'Billing Details'!J:J,"Not Found")</f>
        <v>Blue Cross</v>
      </c>
      <c r="X814" s="100" t="b">
        <f>_xlfn.XLOOKUP(A814,'Patient Health Records'!A:A,'Patient Health Records'!P:P,"Not Found")</f>
        <v>0</v>
      </c>
      <c r="Y814" s="100" t="b" cm="1">
        <f t="array" ref="Y814">_xlfn.SWITCH(X814, "Yes", TRUE, "No", FALSE, X814)</f>
        <v>0</v>
      </c>
      <c r="Z814" s="100" t="b">
        <f>_xlfn.XLOOKUP(A814,'Patient Health Records'!A:A,'Patient Health Records'!T:T,"Not Found")</f>
        <v>1</v>
      </c>
      <c r="AA814" s="100" t="b" cm="1">
        <f t="array" ref="AA814">_xlfn.SWITCH(Z814, "Yes", TRUE, "No", FALSE, Z814)</f>
        <v>1</v>
      </c>
      <c r="AB814" s="100" t="str">
        <f>_xlfn.XLOOKUP(A814,'Patient Health Records'!A:A,'Patient Health Records'!K:K,"Not Found")</f>
        <v>No</v>
      </c>
      <c r="AC814" s="100" t="b" cm="1">
        <f t="array" ref="AC814">_xlfn.SWITCH(AB814, "Yes", TRUE, "No", FALSE, AB814)</f>
        <v>0</v>
      </c>
    </row>
    <row r="815" spans="1:29">
      <c r="A815" s="2" t="s">
        <v>1246</v>
      </c>
      <c r="B815" s="100" t="str">
        <f>_xlfn.XLOOKUP(A815,'Patient Demographics'!A815:A1814,'Patient Demographics'!H815:H1814,"Not Found")</f>
        <v>Senior</v>
      </c>
      <c r="C815" s="100" t="str">
        <f>_xlfn.XLOOKUP(A815,'Patient Demographics'!A815:A1814,'Patient Demographics'!L815:L1814,"Not Found")</f>
        <v>West</v>
      </c>
      <c r="D815" s="100" t="str">
        <f>_xlfn.XLOOKUP(A815,'Patient Demographics'!A:A,'Patient Demographics'!J:J,"Not Found")</f>
        <v>Gujarat</v>
      </c>
      <c r="E815" s="100">
        <f>_xlfn.XLOOKUP(A815,'Billing Details'!A815:A1814,'Billing Details'!E815:E1814,"Not Found")</f>
        <v>36000</v>
      </c>
      <c r="F815" s="100">
        <f>_xlfn.XLOOKUP(A815,'Billing Details'!A815:A1814,'Billing Details'!M815:M1814,"Not Found")</f>
        <v>28755.81</v>
      </c>
      <c r="G815" s="100">
        <f>_xlfn.XLOOKUP(A815,'Patient Health Records'!A815:A1814,'Patient Health Records'!G815:G1814,"Not Found")</f>
        <v>95.5</v>
      </c>
      <c r="H815" s="17" t="str">
        <f>_xlfn.XLOOKUP(A815,'Patient Demographics'!A815:A1814,'Patient Demographics'!C815:C1814,"Not Found")</f>
        <v>Male</v>
      </c>
      <c r="I815" s="100" t="str">
        <f>_xlfn.XLOOKUP(A815,'Patient Health Records'!A815:A1814,'Patient Health Records'!B815:B1814,"Not Found")</f>
        <v>AB+</v>
      </c>
      <c r="J815" s="100" t="b">
        <f>_xlfn.XLOOKUP(A815,'Patient Health Records'!A815:A1814,'Patient Health Records'!H815:H1814,"Not Found")</f>
        <v>0</v>
      </c>
      <c r="K815" s="100" t="b">
        <f>_xlfn.XLOOKUP(A815,'Patient Health Records'!A815:A1814,'Patient Health Records'!J815:J1814,"Not Found")</f>
        <v>0</v>
      </c>
      <c r="L815" s="100" t="b">
        <f>_xlfn.XLOOKUP(A815,'Billing Details'!A:A,'Billing Details'!K:K,"Not Found")</f>
        <v>1</v>
      </c>
      <c r="M815" s="100" t="str">
        <f>_xlfn.XLOOKUP(A815,'Patient Education'!A:A,'Patient Education'!B:B,"Not Found")</f>
        <v>Master's Degree</v>
      </c>
      <c r="N815" s="100" t="str">
        <f>_xlfn.XLOOKUP(A815,'Patient Education'!A:A,'Patient Education'!C:C,"None")</f>
        <v>Manager</v>
      </c>
      <c r="O815" s="100">
        <f>_xlfn.XLOOKUP(A815,'Patient Demographics'!A:A,'Patient Demographics'!I:I,"Not Found")</f>
        <v>7</v>
      </c>
      <c r="P815" s="100" t="str" cm="1">
        <f t="array" ref="P815">_xlfn.IFS(
 O815 &lt;= 2, "Very Low",
 O815 &lt;= 5, "Low",
 O815 &lt;= 10, "Lower-Middle",
 O815 &lt;= 25, "Middle",
 O815 &lt;= 50, "Upper-Middle",
 O815 &lt;= 100, "High",
 O815 &lt;= 200, "Very High",
 O815 &lt;= 400, "Ultra High"
)</f>
        <v>Lower-Middle</v>
      </c>
      <c r="Q815" s="33">
        <f>_xlfn.XLOOKUP(A815,'Patient Health Records'!A:A,'Patient Health Records'!E:E,"Not Found")</f>
        <v>34.656699085498623</v>
      </c>
      <c r="R815" s="100" t="b">
        <f>_xlfn.XLOOKUP(A815,'Patient Health Records'!A815:A1814,'Patient Health Records'!T815:T1814,"Not Found")</f>
        <v>1</v>
      </c>
      <c r="S815" s="100" t="b" cm="1">
        <f t="array" ref="S815">_xlfn.SWITCH(R815, "Yes", TRUE, "No", FALSE, R815)</f>
        <v>1</v>
      </c>
      <c r="T815" s="100" t="str">
        <f>_xlfn.XLOOKUP(A815,'Patient Health Records'!A:A,'Patient Health Records'!V:V,"Not Found")</f>
        <v>Heart Disease</v>
      </c>
      <c r="U815" s="100" t="str">
        <f>_xlfn.XLOOKUP(A815,'Patient Health Records'!A:A,'Patient Health Records'!X:X,"Not Found")</f>
        <v>Critical</v>
      </c>
      <c r="V815" s="100" t="b">
        <f>_xlfn.XLOOKUP(A815,'Billing Details'!A:A,'Billing Details'!K:K,"Not Found")</f>
        <v>1</v>
      </c>
      <c r="W815" s="100" t="str">
        <f>_xlfn.XLOOKUP(A815,'Billing Details'!A:A,'Billing Details'!J:J,"Not Found")</f>
        <v>Aetna</v>
      </c>
      <c r="X815" s="100" t="b">
        <f>_xlfn.XLOOKUP(A815,'Patient Health Records'!A:A,'Patient Health Records'!P:P,"Not Found")</f>
        <v>1</v>
      </c>
      <c r="Y815" s="100" t="b" cm="1">
        <f t="array" ref="Y815">_xlfn.SWITCH(X815, "Yes", TRUE, "No", FALSE, X815)</f>
        <v>1</v>
      </c>
      <c r="Z815" s="100" t="b">
        <f>_xlfn.XLOOKUP(A815,'Patient Health Records'!A:A,'Patient Health Records'!T:T,"Not Found")</f>
        <v>1</v>
      </c>
      <c r="AA815" s="100" t="b" cm="1">
        <f t="array" ref="AA815">_xlfn.SWITCH(Z815, "Yes", TRUE, "No", FALSE, Z815)</f>
        <v>1</v>
      </c>
      <c r="AB815" s="100" t="b">
        <f>_xlfn.XLOOKUP(A815,'Patient Health Records'!A:A,'Patient Health Records'!K:K,"Not Found")</f>
        <v>0</v>
      </c>
      <c r="AC815" s="100" t="b" cm="1">
        <f t="array" ref="AC815">_xlfn.SWITCH(AB815, "Yes", TRUE, "No", FALSE, AB815)</f>
        <v>0</v>
      </c>
    </row>
    <row r="816" spans="1:29">
      <c r="A816" s="2" t="s">
        <v>1247</v>
      </c>
      <c r="B816" s="100" t="str">
        <f>_xlfn.XLOOKUP(A816,'Patient Demographics'!A816:A1815,'Patient Demographics'!H816:H1815,"Not Found")</f>
        <v>Middle-aged</v>
      </c>
      <c r="C816" s="100" t="str">
        <f>_xlfn.XLOOKUP(A816,'Patient Demographics'!A816:A1815,'Patient Demographics'!L816:L1815,"Not Found")</f>
        <v>East</v>
      </c>
      <c r="D816" s="100" t="str">
        <f>_xlfn.XLOOKUP(A816,'Patient Demographics'!A:A,'Patient Demographics'!J:J,"Not Found")</f>
        <v>West Bengal</v>
      </c>
      <c r="E816" s="100">
        <f>_xlfn.XLOOKUP(A816,'Billing Details'!A816:A1815,'Billing Details'!E816:E1815,"Not Found")</f>
        <v>3000</v>
      </c>
      <c r="F816" s="100">
        <f>_xlfn.XLOOKUP(A816,'Billing Details'!A816:A1815,'Billing Details'!M816:M1815,"Not Found")</f>
        <v>2108.46</v>
      </c>
      <c r="G816" s="100">
        <f>_xlfn.XLOOKUP(A816,'Patient Health Records'!A816:A1815,'Patient Health Records'!G816:G1815,"Not Found")</f>
        <v>61.6</v>
      </c>
      <c r="H816" s="17" t="str">
        <f>_xlfn.XLOOKUP(A816,'Patient Demographics'!A816:A1815,'Patient Demographics'!C816:C1815,"Not Found")</f>
        <v>Male</v>
      </c>
      <c r="I816" s="100" t="str">
        <f>_xlfn.XLOOKUP(A816,'Patient Health Records'!A816:A1815,'Patient Health Records'!B816:B1815,"Not Found")</f>
        <v>A-</v>
      </c>
      <c r="J816" s="100" t="b">
        <f>_xlfn.XLOOKUP(A816,'Patient Health Records'!A816:A1815,'Patient Health Records'!H816:H1815,"Not Found")</f>
        <v>1</v>
      </c>
      <c r="K816" s="100" t="b">
        <f>_xlfn.XLOOKUP(A816,'Patient Health Records'!A816:A1815,'Patient Health Records'!J816:J1815,"Not Found")</f>
        <v>0</v>
      </c>
      <c r="L816" s="100" t="b">
        <f>_xlfn.XLOOKUP(A816,'Billing Details'!A:A,'Billing Details'!K:K,"Not Found")</f>
        <v>1</v>
      </c>
      <c r="M816" s="100" t="str">
        <f>_xlfn.XLOOKUP(A816,'Patient Education'!A:A,'Patient Education'!B:B,"Not Found")</f>
        <v>School</v>
      </c>
      <c r="N816" s="100" t="str">
        <f>_xlfn.XLOOKUP(A816,'Patient Education'!A:A,'Patient Education'!C:C,"None")</f>
        <v>Retail Worker</v>
      </c>
      <c r="O816" s="100">
        <f>_xlfn.XLOOKUP(A816,'Patient Demographics'!A:A,'Patient Demographics'!I:I,"Not Found")</f>
        <v>120</v>
      </c>
      <c r="P816" s="100" t="str" cm="1">
        <f t="array" ref="P816">_xlfn.IFS(
 O816 &lt;= 2, "Very Low",
 O816 &lt;= 5, "Low",
 O816 &lt;= 10, "Lower-Middle",
 O816 &lt;= 25, "Middle",
 O816 &lt;= 50, "Upper-Middle",
 O816 &lt;= 100, "High",
 O816 &lt;= 200, "Very High",
 O816 &lt;= 400, "Ultra High"
)</f>
        <v>Very High</v>
      </c>
      <c r="Q816" s="33">
        <f>_xlfn.XLOOKUP(A816,'Patient Health Records'!A:A,'Patient Health Records'!E:E,"Not Found")</f>
        <v>25.312294543063771</v>
      </c>
      <c r="R816" s="100" t="b">
        <f>_xlfn.XLOOKUP(A816,'Patient Health Records'!A816:A1815,'Patient Health Records'!T816:T1815,"Not Found")</f>
        <v>0</v>
      </c>
      <c r="S816" s="100" t="b" cm="1">
        <f t="array" ref="S816">_xlfn.SWITCH(R816, "Yes", TRUE, "No", FALSE, R816)</f>
        <v>0</v>
      </c>
      <c r="T816" s="100" t="str">
        <f>_xlfn.XLOOKUP(A816,'Patient Health Records'!A:A,'Patient Health Records'!V:V,"Not Found")</f>
        <v>Hypertension</v>
      </c>
      <c r="U816" s="100" t="str">
        <f>_xlfn.XLOOKUP(A816,'Patient Health Records'!A:A,'Patient Health Records'!X:X,"Not Found")</f>
        <v>Recovered</v>
      </c>
      <c r="V816" s="100" t="b">
        <f>_xlfn.XLOOKUP(A816,'Billing Details'!A:A,'Billing Details'!K:K,"Not Found")</f>
        <v>1</v>
      </c>
      <c r="W816" s="100" t="str">
        <f>_xlfn.XLOOKUP(A816,'Billing Details'!A:A,'Billing Details'!J:J,"Not Found")</f>
        <v>Blue Cross</v>
      </c>
      <c r="X816" s="100" t="b">
        <f>_xlfn.XLOOKUP(A816,'Patient Health Records'!A:A,'Patient Health Records'!P:P,"Not Found")</f>
        <v>0</v>
      </c>
      <c r="Y816" s="100" t="b" cm="1">
        <f t="array" ref="Y816">_xlfn.SWITCH(X816, "Yes", TRUE, "No", FALSE, X816)</f>
        <v>0</v>
      </c>
      <c r="Z816" s="100" t="b">
        <f>_xlfn.XLOOKUP(A816,'Patient Health Records'!A:A,'Patient Health Records'!T:T,"Not Found")</f>
        <v>0</v>
      </c>
      <c r="AA816" s="100" t="b" cm="1">
        <f t="array" ref="AA816">_xlfn.SWITCH(Z816, "Yes", TRUE, "No", FALSE, Z816)</f>
        <v>0</v>
      </c>
      <c r="AB816" s="100" t="b">
        <f>_xlfn.XLOOKUP(A816,'Patient Health Records'!A:A,'Patient Health Records'!K:K,"Not Found")</f>
        <v>0</v>
      </c>
      <c r="AC816" s="100" t="b" cm="1">
        <f t="array" ref="AC816">_xlfn.SWITCH(AB816, "Yes", TRUE, "No", FALSE, AB816)</f>
        <v>0</v>
      </c>
    </row>
    <row r="817" spans="1:29">
      <c r="A817" s="2" t="s">
        <v>1249</v>
      </c>
      <c r="B817" s="100" t="str">
        <f>_xlfn.XLOOKUP(A817,'Patient Demographics'!A817:A1816,'Patient Demographics'!H817:H1816,"Not Found")</f>
        <v>Adult</v>
      </c>
      <c r="C817" s="100" t="str">
        <f>_xlfn.XLOOKUP(A817,'Patient Demographics'!A817:A1816,'Patient Demographics'!L817:L1816,"Not Found")</f>
        <v>North</v>
      </c>
      <c r="D817" s="100" t="str">
        <f>_xlfn.XLOOKUP(A817,'Patient Demographics'!A:A,'Patient Demographics'!J:J,"Not Found")</f>
        <v>Punjab</v>
      </c>
      <c r="E817" s="100">
        <f>_xlfn.XLOOKUP(A817,'Billing Details'!A817:A1816,'Billing Details'!E817:E1816,"Not Found")</f>
        <v>12000</v>
      </c>
      <c r="F817" s="100">
        <f>_xlfn.XLOOKUP(A817,'Billing Details'!A817:A1816,'Billing Details'!M817:M1816,"Not Found")</f>
        <v>0</v>
      </c>
      <c r="G817" s="100">
        <f>_xlfn.XLOOKUP(A817,'Patient Health Records'!A817:A1816,'Patient Health Records'!G817:G1816,"Not Found")</f>
        <v>104.7</v>
      </c>
      <c r="H817" s="17" t="str">
        <f>_xlfn.XLOOKUP(A817,'Patient Demographics'!A817:A1816,'Patient Demographics'!C817:C1816,"Not Found")</f>
        <v>Male</v>
      </c>
      <c r="I817" s="100" t="str">
        <f>_xlfn.XLOOKUP(A817,'Patient Health Records'!A817:A1816,'Patient Health Records'!B817:B1816,"Not Found")</f>
        <v>O-</v>
      </c>
      <c r="J817" s="100" t="b">
        <f>_xlfn.XLOOKUP(A817,'Patient Health Records'!A817:A1816,'Patient Health Records'!H817:H1816,"Not Found")</f>
        <v>0</v>
      </c>
      <c r="K817" s="100" t="b">
        <f>_xlfn.XLOOKUP(A817,'Patient Health Records'!A817:A1816,'Patient Health Records'!J817:J1816,"Not Found")</f>
        <v>0</v>
      </c>
      <c r="L817" s="100" t="b">
        <f>_xlfn.XLOOKUP(A817,'Billing Details'!A:A,'Billing Details'!K:K,"Not Found")</f>
        <v>0</v>
      </c>
      <c r="M817" s="100" t="str">
        <f>_xlfn.XLOOKUP(A817,'Patient Education'!A:A,'Patient Education'!B:B,"Not Found")</f>
        <v>Post-graduate</v>
      </c>
      <c r="N817" s="100" t="str">
        <f>_xlfn.XLOOKUP(A817,'Patient Education'!A:A,'Patient Education'!C:C,"None")</f>
        <v>Scientist</v>
      </c>
      <c r="O817" s="100">
        <f>_xlfn.XLOOKUP(A817,'Patient Demographics'!A:A,'Patient Demographics'!I:I,"Not Found")</f>
        <v>9</v>
      </c>
      <c r="P817" s="100" t="str" cm="1">
        <f t="array" ref="P817">_xlfn.IFS(
 O817 &lt;= 2, "Very Low",
 O817 &lt;= 5, "Low",
 O817 &lt;= 10, "Lower-Middle",
 O817 &lt;= 25, "Middle",
 O817 &lt;= 50, "Upper-Middle",
 O817 &lt;= 100, "High",
 O817 &lt;= 200, "Very High",
 O817 &lt;= 400, "Ultra High"
)</f>
        <v>Lower-Middle</v>
      </c>
      <c r="Q817" s="33">
        <f>_xlfn.XLOOKUP(A817,'Patient Health Records'!A:A,'Patient Health Records'!E:E,"Not Found")</f>
        <v>34.98279260917505</v>
      </c>
      <c r="R817" s="100" t="b">
        <f>_xlfn.XLOOKUP(A817,'Patient Health Records'!A817:A1816,'Patient Health Records'!T817:T1816,"Not Found")</f>
        <v>1</v>
      </c>
      <c r="S817" s="100" t="b" cm="1">
        <f t="array" ref="S817">_xlfn.SWITCH(R817, "Yes", TRUE, "No", FALSE, R817)</f>
        <v>1</v>
      </c>
      <c r="T817" s="100" t="str">
        <f>_xlfn.XLOOKUP(A817,'Patient Health Records'!A:A,'Patient Health Records'!V:V,"Not Found")</f>
        <v>Kidney Stones</v>
      </c>
      <c r="U817" s="100" t="str">
        <f>_xlfn.XLOOKUP(A817,'Patient Health Records'!A:A,'Patient Health Records'!X:X,"Not Found")</f>
        <v>Critical</v>
      </c>
      <c r="V817" s="100" t="b">
        <f>_xlfn.XLOOKUP(A817,'Billing Details'!A:A,'Billing Details'!K:K,"Not Found")</f>
        <v>0</v>
      </c>
      <c r="W817" s="100">
        <f>_xlfn.XLOOKUP(A817,'Billing Details'!A:A,'Billing Details'!J:J,"Not Found")</f>
        <v>0</v>
      </c>
      <c r="X817" s="100" t="b">
        <f>_xlfn.XLOOKUP(A817,'Patient Health Records'!A:A,'Patient Health Records'!P:P,"Not Found")</f>
        <v>0</v>
      </c>
      <c r="Y817" s="100" t="b" cm="1">
        <f t="array" ref="Y817">_xlfn.SWITCH(X817, "Yes", TRUE, "No", FALSE, X817)</f>
        <v>0</v>
      </c>
      <c r="Z817" s="100" t="b">
        <f>_xlfn.XLOOKUP(A817,'Patient Health Records'!A:A,'Patient Health Records'!T:T,"Not Found")</f>
        <v>1</v>
      </c>
      <c r="AA817" s="100" t="b" cm="1">
        <f t="array" ref="AA817">_xlfn.SWITCH(Z817, "Yes", TRUE, "No", FALSE, Z817)</f>
        <v>1</v>
      </c>
      <c r="AB817" s="100" t="b">
        <f>_xlfn.XLOOKUP(A817,'Patient Health Records'!A:A,'Patient Health Records'!K:K,"Not Found")</f>
        <v>0</v>
      </c>
      <c r="AC817" s="100" t="b" cm="1">
        <f t="array" ref="AC817">_xlfn.SWITCH(AB817, "Yes", TRUE, "No", FALSE, AB817)</f>
        <v>0</v>
      </c>
    </row>
    <row r="818" spans="1:29">
      <c r="A818" s="2" t="s">
        <v>1251</v>
      </c>
      <c r="B818" s="100" t="str">
        <f>_xlfn.XLOOKUP(A818,'Patient Demographics'!A818:A1817,'Patient Demographics'!H818:H1817,"Not Found")</f>
        <v>Adult</v>
      </c>
      <c r="C818" s="100" t="str">
        <f>_xlfn.XLOOKUP(A818,'Patient Demographics'!A818:A1817,'Patient Demographics'!L818:L1817,"Not Found")</f>
        <v>West</v>
      </c>
      <c r="D818" s="100" t="str">
        <f>_xlfn.XLOOKUP(A818,'Patient Demographics'!A:A,'Patient Demographics'!J:J,"Not Found")</f>
        <v>Maharashtra</v>
      </c>
      <c r="E818" s="100">
        <f>_xlfn.XLOOKUP(A818,'Billing Details'!A818:A1817,'Billing Details'!E818:E1817,"Not Found")</f>
        <v>32000</v>
      </c>
      <c r="F818" s="100">
        <f>_xlfn.XLOOKUP(A818,'Billing Details'!A818:A1817,'Billing Details'!M818:M1817,"Not Found")</f>
        <v>23164.48</v>
      </c>
      <c r="G818" s="100">
        <f>_xlfn.XLOOKUP(A818,'Patient Health Records'!A818:A1817,'Patient Health Records'!G818:G1817,"Not Found")</f>
        <v>58.9</v>
      </c>
      <c r="H818" s="17" t="str">
        <f>_xlfn.XLOOKUP(A818,'Patient Demographics'!A818:A1817,'Patient Demographics'!C818:C1817,"Not Found")</f>
        <v>Male</v>
      </c>
      <c r="I818" s="100" t="str">
        <f>_xlfn.XLOOKUP(A818,'Patient Health Records'!A818:A1817,'Patient Health Records'!B818:B1817,"Not Found")</f>
        <v>B-</v>
      </c>
      <c r="J818" s="100" t="b">
        <f>_xlfn.XLOOKUP(A818,'Patient Health Records'!A818:A1817,'Patient Health Records'!H818:H1817,"Not Found")</f>
        <v>0</v>
      </c>
      <c r="K818" s="100" t="b">
        <f>_xlfn.XLOOKUP(A818,'Patient Health Records'!A818:A1817,'Patient Health Records'!J818:J1817,"Not Found")</f>
        <v>0</v>
      </c>
      <c r="L818" s="100" t="b">
        <f>_xlfn.XLOOKUP(A818,'Billing Details'!A:A,'Billing Details'!K:K,"Not Found")</f>
        <v>1</v>
      </c>
      <c r="M818" s="100" t="str">
        <f>_xlfn.XLOOKUP(A818,'Patient Education'!A:A,'Patient Education'!B:B,"Not Found")</f>
        <v>School</v>
      </c>
      <c r="N818" s="100" t="str">
        <f>_xlfn.XLOOKUP(A818,'Patient Education'!A:A,'Patient Education'!C:C,"None")</f>
        <v>Driver</v>
      </c>
      <c r="O818" s="100">
        <f>_xlfn.XLOOKUP(A818,'Patient Demographics'!A:A,'Patient Demographics'!I:I,"Not Found")</f>
        <v>5</v>
      </c>
      <c r="P818" s="100" t="str" cm="1">
        <f t="array" ref="P818">_xlfn.IFS(
 O818 &lt;= 2, "Very Low",
 O818 &lt;= 5, "Low",
 O818 &lt;= 10, "Lower-Middle",
 O818 &lt;= 25, "Middle",
 O818 &lt;= 50, "Upper-Middle",
 O818 &lt;= 100, "High",
 O818 &lt;= 200, "Very High",
 O818 &lt;= 400, "Ultra High"
)</f>
        <v>Low</v>
      </c>
      <c r="Q818" s="33">
        <f>_xlfn.XLOOKUP(A818,'Patient Health Records'!A:A,'Patient Health Records'!E:E,"Not Found")</f>
        <v>20.868764172335602</v>
      </c>
      <c r="R818" s="100" t="b">
        <f>_xlfn.XLOOKUP(A818,'Patient Health Records'!A818:A1817,'Patient Health Records'!T818:T1817,"Not Found")</f>
        <v>0</v>
      </c>
      <c r="S818" s="100" t="b" cm="1">
        <f t="array" ref="S818">_xlfn.SWITCH(R818, "Yes", TRUE, "No", FALSE, R818)</f>
        <v>0</v>
      </c>
      <c r="T818" s="100" t="str">
        <f>_xlfn.XLOOKUP(A818,'Patient Health Records'!A:A,'Patient Health Records'!V:V,"Not Found")</f>
        <v>Fractured Leg</v>
      </c>
      <c r="U818" s="100" t="str">
        <f>_xlfn.XLOOKUP(A818,'Patient Health Records'!A:A,'Patient Health Records'!X:X,"Not Found")</f>
        <v>Critical</v>
      </c>
      <c r="V818" s="100" t="b">
        <f>_xlfn.XLOOKUP(A818,'Billing Details'!A:A,'Billing Details'!K:K,"Not Found")</f>
        <v>1</v>
      </c>
      <c r="W818" s="100" t="str">
        <f>_xlfn.XLOOKUP(A818,'Billing Details'!A:A,'Billing Details'!J:J,"Not Found")</f>
        <v>Blue Cross</v>
      </c>
      <c r="X818" s="100" t="b">
        <f>_xlfn.XLOOKUP(A818,'Patient Health Records'!A:A,'Patient Health Records'!P:P,"Not Found")</f>
        <v>0</v>
      </c>
      <c r="Y818" s="100" t="b" cm="1">
        <f t="array" ref="Y818">_xlfn.SWITCH(X818, "Yes", TRUE, "No", FALSE, X818)</f>
        <v>0</v>
      </c>
      <c r="Z818" s="100" t="b">
        <f>_xlfn.XLOOKUP(A818,'Patient Health Records'!A:A,'Patient Health Records'!T:T,"Not Found")</f>
        <v>0</v>
      </c>
      <c r="AA818" s="100" t="b" cm="1">
        <f t="array" ref="AA818">_xlfn.SWITCH(Z818, "Yes", TRUE, "No", FALSE, Z818)</f>
        <v>0</v>
      </c>
      <c r="AB818" s="100" t="b">
        <f>_xlfn.XLOOKUP(A818,'Patient Health Records'!A:A,'Patient Health Records'!K:K,"Not Found")</f>
        <v>0</v>
      </c>
      <c r="AC818" s="100" t="b" cm="1">
        <f t="array" ref="AC818">_xlfn.SWITCH(AB818, "Yes", TRUE, "No", FALSE, AB818)</f>
        <v>0</v>
      </c>
    </row>
    <row r="819" spans="1:29">
      <c r="A819" s="2" t="s">
        <v>1252</v>
      </c>
      <c r="B819" s="100" t="str">
        <f>_xlfn.XLOOKUP(A819,'Patient Demographics'!A819:A1818,'Patient Demographics'!H819:H1818,"Not Found")</f>
        <v>Middle-aged</v>
      </c>
      <c r="C819" s="100" t="str">
        <f>_xlfn.XLOOKUP(A819,'Patient Demographics'!A819:A1818,'Patient Demographics'!L819:L1818,"Not Found")</f>
        <v>North</v>
      </c>
      <c r="D819" s="100" t="str">
        <f>_xlfn.XLOOKUP(A819,'Patient Demographics'!A:A,'Patient Demographics'!J:J,"Not Found")</f>
        <v>Punjab</v>
      </c>
      <c r="E819" s="100">
        <f>_xlfn.XLOOKUP(A819,'Billing Details'!A819:A1818,'Billing Details'!E819:E1818,"Not Found")</f>
        <v>100</v>
      </c>
      <c r="F819" s="100">
        <f>_xlfn.XLOOKUP(A819,'Billing Details'!A819:A1818,'Billing Details'!M819:M1818,"Not Found")</f>
        <v>83.65</v>
      </c>
      <c r="G819" s="100">
        <f>_xlfn.XLOOKUP(A819,'Patient Health Records'!A819:A1818,'Patient Health Records'!G819:G1818,"Not Found")</f>
        <v>75.900000000000006</v>
      </c>
      <c r="H819" s="17" t="str">
        <f>_xlfn.XLOOKUP(A819,'Patient Demographics'!A819:A1818,'Patient Demographics'!C819:C1818,"Not Found")</f>
        <v>Female</v>
      </c>
      <c r="I819" s="100" t="str">
        <f>_xlfn.XLOOKUP(A819,'Patient Health Records'!A819:A1818,'Patient Health Records'!B819:B1818,"Not Found")</f>
        <v>A+</v>
      </c>
      <c r="J819" s="100" t="b">
        <f>_xlfn.XLOOKUP(A819,'Patient Health Records'!A819:A1818,'Patient Health Records'!H819:H1818,"Not Found")</f>
        <v>0</v>
      </c>
      <c r="K819" s="100" t="b">
        <f>_xlfn.XLOOKUP(A819,'Patient Health Records'!A819:A1818,'Patient Health Records'!J819:J1818,"Not Found")</f>
        <v>0</v>
      </c>
      <c r="L819" s="100" t="b">
        <f>_xlfn.XLOOKUP(A819,'Billing Details'!A:A,'Billing Details'!K:K,"Not Found")</f>
        <v>1</v>
      </c>
      <c r="M819" s="100" t="str">
        <f>_xlfn.XLOOKUP(A819,'Patient Education'!A:A,'Patient Education'!B:B,"Not Found")</f>
        <v>Master's Degree</v>
      </c>
      <c r="N819" s="100" t="str">
        <f>_xlfn.XLOOKUP(A819,'Patient Education'!A:A,'Patient Education'!C:C,"None")</f>
        <v>Senior Executive</v>
      </c>
      <c r="O819" s="100">
        <f>_xlfn.XLOOKUP(A819,'Patient Demographics'!A:A,'Patient Demographics'!I:I,"Not Found")</f>
        <v>9</v>
      </c>
      <c r="P819" s="100" t="str" cm="1">
        <f t="array" ref="P819">_xlfn.IFS(
 O819 &lt;= 2, "Very Low",
 O819 &lt;= 5, "Low",
 O819 &lt;= 10, "Lower-Middle",
 O819 &lt;= 25, "Middle",
 O819 &lt;= 50, "Upper-Middle",
 O819 &lt;= 100, "High",
 O819 &lt;= 200, "Very High",
 O819 &lt;= 400, "Ultra High"
)</f>
        <v>Lower-Middle</v>
      </c>
      <c r="Q819" s="33">
        <f>_xlfn.XLOOKUP(A819,'Patient Health Records'!A:A,'Patient Health Records'!E:E,"Not Found")</f>
        <v>26.892006802721095</v>
      </c>
      <c r="R819" s="100" t="b">
        <f>_xlfn.XLOOKUP(A819,'Patient Health Records'!A819:A1818,'Patient Health Records'!T819:T1818,"Not Found")</f>
        <v>0</v>
      </c>
      <c r="S819" s="100" t="b" cm="1">
        <f t="array" ref="S819">_xlfn.SWITCH(R819, "Yes", TRUE, "No", FALSE, R819)</f>
        <v>0</v>
      </c>
      <c r="T819" s="100" t="str">
        <f>_xlfn.XLOOKUP(A819,'Patient Health Records'!A:A,'Patient Health Records'!V:V,"Not Found")</f>
        <v>Cancer</v>
      </c>
      <c r="U819" s="100" t="str">
        <f>_xlfn.XLOOKUP(A819,'Patient Health Records'!A:A,'Patient Health Records'!X:X,"Not Found")</f>
        <v>Critical</v>
      </c>
      <c r="V819" s="100" t="b">
        <f>_xlfn.XLOOKUP(A819,'Billing Details'!A:A,'Billing Details'!K:K,"Not Found")</f>
        <v>1</v>
      </c>
      <c r="W819" s="100" t="str">
        <f>_xlfn.XLOOKUP(A819,'Billing Details'!A:A,'Billing Details'!J:J,"Not Found")</f>
        <v>UnitedHealthcare</v>
      </c>
      <c r="X819" s="100" t="b">
        <f>_xlfn.XLOOKUP(A819,'Patient Health Records'!A:A,'Patient Health Records'!P:P,"Not Found")</f>
        <v>0</v>
      </c>
      <c r="Y819" s="100" t="b" cm="1">
        <f t="array" ref="Y819">_xlfn.SWITCH(X819, "Yes", TRUE, "No", FALSE, X819)</f>
        <v>0</v>
      </c>
      <c r="Z819" s="100" t="b">
        <f>_xlfn.XLOOKUP(A819,'Patient Health Records'!A:A,'Patient Health Records'!T:T,"Not Found")</f>
        <v>0</v>
      </c>
      <c r="AA819" s="100" t="b" cm="1">
        <f t="array" ref="AA819">_xlfn.SWITCH(Z819, "Yes", TRUE, "No", FALSE, Z819)</f>
        <v>0</v>
      </c>
      <c r="AB819" s="100" t="b">
        <f>_xlfn.XLOOKUP(A819,'Patient Health Records'!A:A,'Patient Health Records'!K:K,"Not Found")</f>
        <v>0</v>
      </c>
      <c r="AC819" s="100" t="b" cm="1">
        <f t="array" ref="AC819">_xlfn.SWITCH(AB819, "Yes", TRUE, "No", FALSE, AB819)</f>
        <v>0</v>
      </c>
    </row>
    <row r="820" spans="1:29">
      <c r="A820" s="2" t="s">
        <v>1254</v>
      </c>
      <c r="B820" s="100" t="str">
        <f>_xlfn.XLOOKUP(A820,'Patient Demographics'!A820:A1819,'Patient Demographics'!H820:H1819,"Not Found")</f>
        <v>Adult</v>
      </c>
      <c r="C820" s="100" t="str">
        <f>_xlfn.XLOOKUP(A820,'Patient Demographics'!A820:A1819,'Patient Demographics'!L820:L1819,"Not Found")</f>
        <v>South</v>
      </c>
      <c r="D820" s="100" t="str">
        <f>_xlfn.XLOOKUP(A820,'Patient Demographics'!A:A,'Patient Demographics'!J:J,"Not Found")</f>
        <v>Kerala</v>
      </c>
      <c r="E820" s="100">
        <f>_xlfn.XLOOKUP(A820,'Billing Details'!A820:A1819,'Billing Details'!E820:E1819,"Not Found")</f>
        <v>240000</v>
      </c>
      <c r="F820" s="100">
        <f>_xlfn.XLOOKUP(A820,'Billing Details'!A820:A1819,'Billing Details'!M820:M1819,"Not Found")</f>
        <v>211141.56</v>
      </c>
      <c r="G820" s="100">
        <f>_xlfn.XLOOKUP(A820,'Patient Health Records'!A820:A1819,'Patient Health Records'!G820:G1819,"Not Found")</f>
        <v>68.3</v>
      </c>
      <c r="H820" s="17" t="str">
        <f>_xlfn.XLOOKUP(A820,'Patient Demographics'!A820:A1819,'Patient Demographics'!C820:C1819,"Not Found")</f>
        <v>Male</v>
      </c>
      <c r="I820" s="100" t="str">
        <f>_xlfn.XLOOKUP(A820,'Patient Health Records'!A820:A1819,'Patient Health Records'!B820:B1819,"Not Found")</f>
        <v>B+</v>
      </c>
      <c r="J820" s="100" t="b">
        <f>_xlfn.XLOOKUP(A820,'Patient Health Records'!A820:A1819,'Patient Health Records'!H820:H1819,"Not Found")</f>
        <v>1</v>
      </c>
      <c r="K820" s="100" t="b">
        <f>_xlfn.XLOOKUP(A820,'Patient Health Records'!A820:A1819,'Patient Health Records'!J820:J1819,"Not Found")</f>
        <v>0</v>
      </c>
      <c r="L820" s="100" t="b">
        <f>_xlfn.XLOOKUP(A820,'Billing Details'!A:A,'Billing Details'!K:K,"Not Found")</f>
        <v>1</v>
      </c>
      <c r="M820" s="100" t="str">
        <f>_xlfn.XLOOKUP(A820,'Patient Education'!A:A,'Patient Education'!B:B,"Not Found")</f>
        <v>Master's Degree</v>
      </c>
      <c r="N820" s="100" t="str">
        <f>_xlfn.XLOOKUP(A820,'Patient Education'!A:A,'Patient Education'!C:C,"None")</f>
        <v>Manager</v>
      </c>
      <c r="O820" s="100">
        <f>_xlfn.XLOOKUP(A820,'Patient Demographics'!A:A,'Patient Demographics'!I:I,"Not Found")</f>
        <v>25</v>
      </c>
      <c r="P820" s="100" t="str" cm="1">
        <f t="array" ref="P820">_xlfn.IFS(
 O820 &lt;= 2, "Very Low",
 O820 &lt;= 5, "Low",
 O820 &lt;= 10, "Lower-Middle",
 O820 &lt;= 25, "Middle",
 O820 &lt;= 50, "Upper-Middle",
 O820 &lt;= 100, "High",
 O820 &lt;= 200, "Very High",
 O820 &lt;= 400, "Ultra High"
)</f>
        <v>Middle</v>
      </c>
      <c r="Q820" s="33">
        <f>_xlfn.XLOOKUP(A820,'Patient Health Records'!A:A,'Patient Health Records'!E:E,"Not Found")</f>
        <v>24.785890550152416</v>
      </c>
      <c r="R820" s="100" t="b">
        <f>_xlfn.XLOOKUP(A820,'Patient Health Records'!A820:A1819,'Patient Health Records'!T820:T1819,"Not Found")</f>
        <v>0</v>
      </c>
      <c r="S820" s="100" t="b" cm="1">
        <f t="array" ref="S820">_xlfn.SWITCH(R820, "Yes", TRUE, "No", FALSE, R820)</f>
        <v>0</v>
      </c>
      <c r="T820" s="100" t="str">
        <f>_xlfn.XLOOKUP(A820,'Patient Health Records'!A:A,'Patient Health Records'!V:V,"Not Found")</f>
        <v>Appendicitis</v>
      </c>
      <c r="U820" s="100" t="str">
        <f>_xlfn.XLOOKUP(A820,'Patient Health Records'!A:A,'Patient Health Records'!X:X,"Not Found")</f>
        <v>Recovered</v>
      </c>
      <c r="V820" s="100" t="b">
        <f>_xlfn.XLOOKUP(A820,'Billing Details'!A:A,'Billing Details'!K:K,"Not Found")</f>
        <v>1</v>
      </c>
      <c r="W820" s="100" t="str">
        <f>_xlfn.XLOOKUP(A820,'Billing Details'!A:A,'Billing Details'!J:J,"Not Found")</f>
        <v>Blue Cross</v>
      </c>
      <c r="X820" s="100" t="b">
        <f>_xlfn.XLOOKUP(A820,'Patient Health Records'!A:A,'Patient Health Records'!P:P,"Not Found")</f>
        <v>0</v>
      </c>
      <c r="Y820" s="100" t="b" cm="1">
        <f t="array" ref="Y820">_xlfn.SWITCH(X820, "Yes", TRUE, "No", FALSE, X820)</f>
        <v>0</v>
      </c>
      <c r="Z820" s="100" t="b">
        <f>_xlfn.XLOOKUP(A820,'Patient Health Records'!A:A,'Patient Health Records'!T:T,"Not Found")</f>
        <v>0</v>
      </c>
      <c r="AA820" s="100" t="b" cm="1">
        <f t="array" ref="AA820">_xlfn.SWITCH(Z820, "Yes", TRUE, "No", FALSE, Z820)</f>
        <v>0</v>
      </c>
      <c r="AB820" s="100" t="b">
        <f>_xlfn.XLOOKUP(A820,'Patient Health Records'!A:A,'Patient Health Records'!K:K,"Not Found")</f>
        <v>0</v>
      </c>
      <c r="AC820" s="100" t="b" cm="1">
        <f t="array" ref="AC820">_xlfn.SWITCH(AB820, "Yes", TRUE, "No", FALSE, AB820)</f>
        <v>0</v>
      </c>
    </row>
    <row r="821" spans="1:29">
      <c r="A821" s="2" t="s">
        <v>1255</v>
      </c>
      <c r="B821" s="100" t="str">
        <f>_xlfn.XLOOKUP(A821,'Patient Demographics'!A821:A1820,'Patient Demographics'!H821:H1820,"Not Found")</f>
        <v>Adult</v>
      </c>
      <c r="C821" s="100" t="str">
        <f>_xlfn.XLOOKUP(A821,'Patient Demographics'!A821:A1820,'Patient Demographics'!L821:L1820,"Not Found")</f>
        <v>East</v>
      </c>
      <c r="D821" s="100" t="str">
        <f>_xlfn.XLOOKUP(A821,'Patient Demographics'!A:A,'Patient Demographics'!J:J,"Not Found")</f>
        <v>West Bengal</v>
      </c>
      <c r="E821" s="100">
        <f>_xlfn.XLOOKUP(A821,'Billing Details'!A821:A1820,'Billing Details'!E821:E1820,"Not Found")</f>
        <v>16000</v>
      </c>
      <c r="F821" s="100">
        <f>_xlfn.XLOOKUP(A821,'Billing Details'!A821:A1820,'Billing Details'!M821:M1820,"Not Found")</f>
        <v>11177.24</v>
      </c>
      <c r="G821" s="100">
        <f>_xlfn.XLOOKUP(A821,'Patient Health Records'!A821:A1820,'Patient Health Records'!G821:G1820,"Not Found")</f>
        <v>93.1</v>
      </c>
      <c r="H821" s="17" t="str">
        <f>_xlfn.XLOOKUP(A821,'Patient Demographics'!A821:A1820,'Patient Demographics'!C821:C1820,"Not Found")</f>
        <v>Male</v>
      </c>
      <c r="I821" s="100" t="str">
        <f>_xlfn.XLOOKUP(A821,'Patient Health Records'!A821:A1820,'Patient Health Records'!B821:B1820,"Not Found")</f>
        <v>A+</v>
      </c>
      <c r="J821" s="100" t="b">
        <f>_xlfn.XLOOKUP(A821,'Patient Health Records'!A821:A1820,'Patient Health Records'!H821:H1820,"Not Found")</f>
        <v>0</v>
      </c>
      <c r="K821" s="100" t="b">
        <f>_xlfn.XLOOKUP(A821,'Patient Health Records'!A821:A1820,'Patient Health Records'!J821:J1820,"Not Found")</f>
        <v>1</v>
      </c>
      <c r="L821" s="100" t="b">
        <f>_xlfn.XLOOKUP(A821,'Billing Details'!A:A,'Billing Details'!K:K,"Not Found")</f>
        <v>1</v>
      </c>
      <c r="M821" s="100" t="str">
        <f>_xlfn.XLOOKUP(A821,'Patient Education'!A:A,'Patient Education'!B:B,"Not Found")</f>
        <v>Master's Degree</v>
      </c>
      <c r="N821" s="100" t="str">
        <f>_xlfn.XLOOKUP(A821,'Patient Education'!A:A,'Patient Education'!C:C,"None")</f>
        <v>Software Engineer</v>
      </c>
      <c r="O821" s="100">
        <f>_xlfn.XLOOKUP(A821,'Patient Demographics'!A:A,'Patient Demographics'!I:I,"Not Found")</f>
        <v>3</v>
      </c>
      <c r="P821" s="100" t="str" cm="1">
        <f t="array" ref="P821">_xlfn.IFS(
 O821 &lt;= 2, "Very Low",
 O821 &lt;= 5, "Low",
 O821 &lt;= 10, "Lower-Middle",
 O821 &lt;= 25, "Middle",
 O821 &lt;= 50, "Upper-Middle",
 O821 &lt;= 100, "High",
 O821 &lt;= 200, "Very High",
 O821 &lt;= 400, "Ultra High"
)</f>
        <v>Low</v>
      </c>
      <c r="Q821" s="33">
        <f>_xlfn.XLOOKUP(A821,'Patient Health Records'!A:A,'Patient Health Records'!E:E,"Not Found")</f>
        <v>31.83885640025991</v>
      </c>
      <c r="R821" s="100" t="b">
        <f>_xlfn.XLOOKUP(A821,'Patient Health Records'!A821:A1820,'Patient Health Records'!T821:T1820,"Not Found")</f>
        <v>1</v>
      </c>
      <c r="S821" s="100" t="b" cm="1">
        <f t="array" ref="S821">_xlfn.SWITCH(R821, "Yes", TRUE, "No", FALSE, R821)</f>
        <v>1</v>
      </c>
      <c r="T821" s="100" t="str">
        <f>_xlfn.XLOOKUP(A821,'Patient Health Records'!A:A,'Patient Health Records'!V:V,"Not Found")</f>
        <v>Cancer</v>
      </c>
      <c r="U821" s="100" t="str">
        <f>_xlfn.XLOOKUP(A821,'Patient Health Records'!A:A,'Patient Health Records'!X:X,"Not Found")</f>
        <v>Critical</v>
      </c>
      <c r="V821" s="100" t="b">
        <f>_xlfn.XLOOKUP(A821,'Billing Details'!A:A,'Billing Details'!K:K,"Not Found")</f>
        <v>1</v>
      </c>
      <c r="W821" s="100" t="str">
        <f>_xlfn.XLOOKUP(A821,'Billing Details'!A:A,'Billing Details'!J:J,"Not Found")</f>
        <v>Cigna</v>
      </c>
      <c r="X821" s="100" t="b">
        <f>_xlfn.XLOOKUP(A821,'Patient Health Records'!A:A,'Patient Health Records'!P:P,"Not Found")</f>
        <v>0</v>
      </c>
      <c r="Y821" s="100" t="b" cm="1">
        <f t="array" ref="Y821">_xlfn.SWITCH(X821, "Yes", TRUE, "No", FALSE, X821)</f>
        <v>0</v>
      </c>
      <c r="Z821" s="100" t="b">
        <f>_xlfn.XLOOKUP(A821,'Patient Health Records'!A:A,'Patient Health Records'!T:T,"Not Found")</f>
        <v>1</v>
      </c>
      <c r="AA821" s="100" t="b" cm="1">
        <f t="array" ref="AA821">_xlfn.SWITCH(Z821, "Yes", TRUE, "No", FALSE, Z821)</f>
        <v>1</v>
      </c>
      <c r="AB821" s="100" t="b">
        <f>_xlfn.XLOOKUP(A821,'Patient Health Records'!A:A,'Patient Health Records'!K:K,"Not Found")</f>
        <v>0</v>
      </c>
      <c r="AC821" s="100" t="b" cm="1">
        <f t="array" ref="AC821">_xlfn.SWITCH(AB821, "Yes", TRUE, "No", FALSE, AB821)</f>
        <v>0</v>
      </c>
    </row>
    <row r="822" spans="1:29">
      <c r="A822" s="2" t="s">
        <v>1256</v>
      </c>
      <c r="B822" s="100" t="str">
        <f>_xlfn.XLOOKUP(A822,'Patient Demographics'!A822:A1821,'Patient Demographics'!H822:H1821,"Not Found")</f>
        <v>Middle-aged</v>
      </c>
      <c r="C822" s="100" t="str">
        <f>_xlfn.XLOOKUP(A822,'Patient Demographics'!A822:A1821,'Patient Demographics'!L822:L1821,"Not Found")</f>
        <v>South</v>
      </c>
      <c r="D822" s="100" t="str">
        <f>_xlfn.XLOOKUP(A822,'Patient Demographics'!A:A,'Patient Demographics'!J:J,"Not Found")</f>
        <v>Tamil Nadu</v>
      </c>
      <c r="E822" s="100">
        <f>_xlfn.XLOOKUP(A822,'Billing Details'!A822:A1821,'Billing Details'!E822:E1821,"Not Found")</f>
        <v>300000</v>
      </c>
      <c r="F822" s="100">
        <f>_xlfn.XLOOKUP(A822,'Billing Details'!A822:A1821,'Billing Details'!M822:M1821,"Not Found")</f>
        <v>0</v>
      </c>
      <c r="G822" s="100">
        <f>_xlfn.XLOOKUP(A822,'Patient Health Records'!A822:A1821,'Patient Health Records'!G822:G1821,"Not Found")</f>
        <v>105</v>
      </c>
      <c r="H822" s="17" t="str">
        <f>_xlfn.XLOOKUP(A822,'Patient Demographics'!A822:A1821,'Patient Demographics'!C822:C1821,"Not Found")</f>
        <v>Male</v>
      </c>
      <c r="I822" s="100" t="str">
        <f>_xlfn.XLOOKUP(A822,'Patient Health Records'!A822:A1821,'Patient Health Records'!B822:B1821,"Not Found")</f>
        <v>AB-</v>
      </c>
      <c r="J822" s="100" t="b">
        <f>_xlfn.XLOOKUP(A822,'Patient Health Records'!A822:A1821,'Patient Health Records'!H822:H1821,"Not Found")</f>
        <v>0</v>
      </c>
      <c r="K822" s="100" t="b">
        <f>_xlfn.XLOOKUP(A822,'Patient Health Records'!A822:A1821,'Patient Health Records'!J822:J1821,"Not Found")</f>
        <v>0</v>
      </c>
      <c r="L822" s="100" t="b">
        <f>_xlfn.XLOOKUP(A822,'Billing Details'!A:A,'Billing Details'!K:K,"Not Found")</f>
        <v>0</v>
      </c>
      <c r="M822" s="100" t="str">
        <f>_xlfn.XLOOKUP(A822,'Patient Education'!A:A,'Patient Education'!B:B,"Not Found")</f>
        <v>Post-graduate</v>
      </c>
      <c r="N822" s="100" t="str">
        <f>_xlfn.XLOOKUP(A822,'Patient Education'!A:A,'Patient Education'!C:C,"None")</f>
        <v>Consultant</v>
      </c>
      <c r="O822" s="100">
        <f>_xlfn.XLOOKUP(A822,'Patient Demographics'!A:A,'Patient Demographics'!I:I,"Not Found")</f>
        <v>2</v>
      </c>
      <c r="P822" s="100" t="str" cm="1">
        <f t="array" ref="P822">_xlfn.IFS(
 O822 &lt;= 2, "Very Low",
 O822 &lt;= 5, "Low",
 O822 &lt;= 10, "Lower-Middle",
 O822 &lt;= 25, "Middle",
 O822 &lt;= 50, "Upper-Middle",
 O822 &lt;= 100, "High",
 O822 &lt;= 200, "Very High",
 O822 &lt;= 400, "Ultra High"
)</f>
        <v>Very Low</v>
      </c>
      <c r="Q822" s="33">
        <f>_xlfn.XLOOKUP(A822,'Patient Health Records'!A:A,'Patient Health Records'!E:E,"Not Found")</f>
        <v>33.515273388872927</v>
      </c>
      <c r="R822" s="100" t="b">
        <f>_xlfn.XLOOKUP(A822,'Patient Health Records'!A822:A1821,'Patient Health Records'!T822:T1821,"Not Found")</f>
        <v>1</v>
      </c>
      <c r="S822" s="100" t="b" cm="1">
        <f t="array" ref="S822">_xlfn.SWITCH(R822, "Yes", TRUE, "No", FALSE, R822)</f>
        <v>1</v>
      </c>
      <c r="T822" s="100" t="str">
        <f>_xlfn.XLOOKUP(A822,'Patient Health Records'!A:A,'Patient Health Records'!V:V,"Not Found")</f>
        <v>Diabetes</v>
      </c>
      <c r="U822" s="100" t="str">
        <f>_xlfn.XLOOKUP(A822,'Patient Health Records'!A:A,'Patient Health Records'!X:X,"Not Found")</f>
        <v>Recovered</v>
      </c>
      <c r="V822" s="100" t="b">
        <f>_xlfn.XLOOKUP(A822,'Billing Details'!A:A,'Billing Details'!K:K,"Not Found")</f>
        <v>0</v>
      </c>
      <c r="W822" s="100">
        <f>_xlfn.XLOOKUP(A822,'Billing Details'!A:A,'Billing Details'!J:J,"Not Found")</f>
        <v>0</v>
      </c>
      <c r="X822" s="100" t="b">
        <f>_xlfn.XLOOKUP(A822,'Patient Health Records'!A:A,'Patient Health Records'!P:P,"Not Found")</f>
        <v>1</v>
      </c>
      <c r="Y822" s="100" t="b" cm="1">
        <f t="array" ref="Y822">_xlfn.SWITCH(X822, "Yes", TRUE, "No", FALSE, X822)</f>
        <v>1</v>
      </c>
      <c r="Z822" s="100" t="b">
        <f>_xlfn.XLOOKUP(A822,'Patient Health Records'!A:A,'Patient Health Records'!T:T,"Not Found")</f>
        <v>1</v>
      </c>
      <c r="AA822" s="100" t="b" cm="1">
        <f t="array" ref="AA822">_xlfn.SWITCH(Z822, "Yes", TRUE, "No", FALSE, Z822)</f>
        <v>1</v>
      </c>
      <c r="AB822" s="100" t="b">
        <f>_xlfn.XLOOKUP(A822,'Patient Health Records'!A:A,'Patient Health Records'!K:K,"Not Found")</f>
        <v>1</v>
      </c>
      <c r="AC822" s="100" t="b" cm="1">
        <f t="array" ref="AC822">_xlfn.SWITCH(AB822, "Yes", TRUE, "No", FALSE, AB822)</f>
        <v>1</v>
      </c>
    </row>
    <row r="823" spans="1:29">
      <c r="A823" s="2" t="s">
        <v>1257</v>
      </c>
      <c r="B823" s="100" t="str">
        <f>_xlfn.XLOOKUP(A823,'Patient Demographics'!A823:A1822,'Patient Demographics'!H823:H1822,"Not Found")</f>
        <v>Middle-aged</v>
      </c>
      <c r="C823" s="100" t="str">
        <f>_xlfn.XLOOKUP(A823,'Patient Demographics'!A823:A1822,'Patient Demographics'!L823:L1822,"Not Found")</f>
        <v>South</v>
      </c>
      <c r="D823" s="100" t="str">
        <f>_xlfn.XLOOKUP(A823,'Patient Demographics'!A:A,'Patient Demographics'!J:J,"Not Found")</f>
        <v>Tamil Nadu</v>
      </c>
      <c r="E823" s="100">
        <f>_xlfn.XLOOKUP(A823,'Billing Details'!A823:A1822,'Billing Details'!E823:E1822,"Not Found")</f>
        <v>500</v>
      </c>
      <c r="F823" s="100">
        <f>_xlfn.XLOOKUP(A823,'Billing Details'!A823:A1822,'Billing Details'!M823:M1822,"Not Found")</f>
        <v>358.5</v>
      </c>
      <c r="G823" s="100">
        <f>_xlfn.XLOOKUP(A823,'Patient Health Records'!A823:A1822,'Patient Health Records'!G823:G1822,"Not Found")</f>
        <v>96.6</v>
      </c>
      <c r="H823" s="17" t="str">
        <f>_xlfn.XLOOKUP(A823,'Patient Demographics'!A823:A1822,'Patient Demographics'!C823:C1822,"Not Found")</f>
        <v>Female</v>
      </c>
      <c r="I823" s="100" t="str">
        <f>_xlfn.XLOOKUP(A823,'Patient Health Records'!A823:A1822,'Patient Health Records'!B823:B1822,"Not Found")</f>
        <v>B-</v>
      </c>
      <c r="J823" s="100" t="b">
        <f>_xlfn.XLOOKUP(A823,'Patient Health Records'!A823:A1822,'Patient Health Records'!H823:H1822,"Not Found")</f>
        <v>1</v>
      </c>
      <c r="K823" s="100" t="b">
        <f>_xlfn.XLOOKUP(A823,'Patient Health Records'!A823:A1822,'Patient Health Records'!J823:J1822,"Not Found")</f>
        <v>1</v>
      </c>
      <c r="L823" s="100" t="b">
        <f>_xlfn.XLOOKUP(A823,'Billing Details'!A:A,'Billing Details'!K:K,"Not Found")</f>
        <v>1</v>
      </c>
      <c r="M823" s="100" t="str">
        <f>_xlfn.XLOOKUP(A823,'Patient Education'!A:A,'Patient Education'!B:B,"Not Found")</f>
        <v>High School</v>
      </c>
      <c r="N823" s="100" t="str">
        <f>_xlfn.XLOOKUP(A823,'Patient Education'!A:A,'Patient Education'!C:C,"None")</f>
        <v>Unemployed</v>
      </c>
      <c r="O823" s="100">
        <f>_xlfn.XLOOKUP(A823,'Patient Demographics'!A:A,'Patient Demographics'!I:I,"Not Found")</f>
        <v>25</v>
      </c>
      <c r="P823" s="100" t="str" cm="1">
        <f t="array" ref="P823">_xlfn.IFS(
 O823 &lt;= 2, "Very Low",
 O823 &lt;= 5, "Low",
 O823 &lt;= 10, "Lower-Middle",
 O823 &lt;= 25, "Middle",
 O823 &lt;= 50, "Upper-Middle",
 O823 &lt;= 100, "High",
 O823 &lt;= 200, "Very High",
 O823 &lt;= 400, "Ultra High"
)</f>
        <v>Middle</v>
      </c>
      <c r="Q823" s="33">
        <f>_xlfn.XLOOKUP(A823,'Patient Health Records'!A:A,'Patient Health Records'!E:E,"Not Found")</f>
        <v>33.822345155981935</v>
      </c>
      <c r="R823" s="100" t="b">
        <f>_xlfn.XLOOKUP(A823,'Patient Health Records'!A823:A1822,'Patient Health Records'!T823:T1822,"Not Found")</f>
        <v>1</v>
      </c>
      <c r="S823" s="100" t="b" cm="1">
        <f t="array" ref="S823">_xlfn.SWITCH(R823, "Yes", TRUE, "No", FALSE, R823)</f>
        <v>1</v>
      </c>
      <c r="T823" s="100" t="str">
        <f>_xlfn.XLOOKUP(A823,'Patient Health Records'!A:A,'Patient Health Records'!V:V,"Not Found")</f>
        <v>Allergic Reaction</v>
      </c>
      <c r="U823" s="100" t="str">
        <f>_xlfn.XLOOKUP(A823,'Patient Health Records'!A:A,'Patient Health Records'!X:X,"Not Found")</f>
        <v>Ongoing Treatment</v>
      </c>
      <c r="V823" s="100" t="b">
        <f>_xlfn.XLOOKUP(A823,'Billing Details'!A:A,'Billing Details'!K:K,"Not Found")</f>
        <v>1</v>
      </c>
      <c r="W823" s="100" t="str">
        <f>_xlfn.XLOOKUP(A823,'Billing Details'!A:A,'Billing Details'!J:J,"Not Found")</f>
        <v>Aetna</v>
      </c>
      <c r="X823" s="100" t="b">
        <f>_xlfn.XLOOKUP(A823,'Patient Health Records'!A:A,'Patient Health Records'!P:P,"Not Found")</f>
        <v>0</v>
      </c>
      <c r="Y823" s="100" t="b" cm="1">
        <f t="array" ref="Y823">_xlfn.SWITCH(X823, "Yes", TRUE, "No", FALSE, X823)</f>
        <v>0</v>
      </c>
      <c r="Z823" s="100" t="b">
        <f>_xlfn.XLOOKUP(A823,'Patient Health Records'!A:A,'Patient Health Records'!T:T,"Not Found")</f>
        <v>1</v>
      </c>
      <c r="AA823" s="100" t="b" cm="1">
        <f t="array" ref="AA823">_xlfn.SWITCH(Z823, "Yes", TRUE, "No", FALSE, Z823)</f>
        <v>1</v>
      </c>
      <c r="AB823" s="100" t="b">
        <f>_xlfn.XLOOKUP(A823,'Patient Health Records'!A:A,'Patient Health Records'!K:K,"Not Found")</f>
        <v>0</v>
      </c>
      <c r="AC823" s="100" t="b" cm="1">
        <f t="array" ref="AC823">_xlfn.SWITCH(AB823, "Yes", TRUE, "No", FALSE, AB823)</f>
        <v>0</v>
      </c>
    </row>
    <row r="824" spans="1:29">
      <c r="A824" s="2" t="s">
        <v>1258</v>
      </c>
      <c r="B824" s="100" t="str">
        <f>_xlfn.XLOOKUP(A824,'Patient Demographics'!A824:A1823,'Patient Demographics'!H824:H1823,"Not Found")</f>
        <v>Senior</v>
      </c>
      <c r="C824" s="100" t="str">
        <f>_xlfn.XLOOKUP(A824,'Patient Demographics'!A824:A1823,'Patient Demographics'!L824:L1823,"Not Found")</f>
        <v>East</v>
      </c>
      <c r="D824" s="100" t="str">
        <f>_xlfn.XLOOKUP(A824,'Patient Demographics'!A:A,'Patient Demographics'!J:J,"Not Found")</f>
        <v>West Bengal</v>
      </c>
      <c r="E824" s="100">
        <f>_xlfn.XLOOKUP(A824,'Billing Details'!A824:A1823,'Billing Details'!E824:E1823,"Not Found")</f>
        <v>90000</v>
      </c>
      <c r="F824" s="100">
        <f>_xlfn.XLOOKUP(A824,'Billing Details'!A824:A1823,'Billing Details'!M824:M1823,"Not Found")</f>
        <v>69662</v>
      </c>
      <c r="G824" s="100">
        <f>_xlfn.XLOOKUP(A824,'Patient Health Records'!A824:A1823,'Patient Health Records'!G824:G1823,"Not Found")</f>
        <v>58.7</v>
      </c>
      <c r="H824" s="17" t="str">
        <f>_xlfn.XLOOKUP(A824,'Patient Demographics'!A824:A1823,'Patient Demographics'!C824:C1823,"Not Found")</f>
        <v>Male</v>
      </c>
      <c r="I824" s="100" t="str">
        <f>_xlfn.XLOOKUP(A824,'Patient Health Records'!A824:A1823,'Patient Health Records'!B824:B1823,"Not Found")</f>
        <v>AB-</v>
      </c>
      <c r="J824" s="100" t="b">
        <f>_xlfn.XLOOKUP(A824,'Patient Health Records'!A824:A1823,'Patient Health Records'!H824:H1823,"Not Found")</f>
        <v>0</v>
      </c>
      <c r="K824" s="100" t="b">
        <f>_xlfn.XLOOKUP(A824,'Patient Health Records'!A824:A1823,'Patient Health Records'!J824:J1823,"Not Found")</f>
        <v>0</v>
      </c>
      <c r="L824" s="100" t="b">
        <f>_xlfn.XLOOKUP(A824,'Billing Details'!A:A,'Billing Details'!K:K,"Not Found")</f>
        <v>1</v>
      </c>
      <c r="M824" s="100" t="str">
        <f>_xlfn.XLOOKUP(A824,'Patient Education'!A:A,'Patient Education'!B:B,"Not Found")</f>
        <v>Bachelor's Degree</v>
      </c>
      <c r="N824" s="100" t="str">
        <f>_xlfn.XLOOKUP(A824,'Patient Education'!A:A,'Patient Education'!C:C,"None")</f>
        <v>Junior Executive</v>
      </c>
      <c r="O824" s="100">
        <f>_xlfn.XLOOKUP(A824,'Patient Demographics'!A:A,'Patient Demographics'!I:I,"Not Found")</f>
        <v>40</v>
      </c>
      <c r="P824" s="100" t="str" cm="1">
        <f t="array" ref="P824">_xlfn.IFS(
 O824 &lt;= 2, "Very Low",
 O824 &lt;= 5, "Low",
 O824 &lt;= 10, "Lower-Middle",
 O824 &lt;= 25, "Middle",
 O824 &lt;= 50, "Upper-Middle",
 O824 &lt;= 100, "High",
 O824 &lt;= 200, "Very High",
 O824 &lt;= 400, "Ultra High"
)</f>
        <v>Upper-Middle</v>
      </c>
      <c r="Q824" s="33">
        <f>_xlfn.XLOOKUP(A824,'Patient Health Records'!A:A,'Patient Health Records'!E:E,"Not Found")</f>
        <v>21.561065197428839</v>
      </c>
      <c r="R824" s="100" t="b">
        <f>_xlfn.XLOOKUP(A824,'Patient Health Records'!A824:A1823,'Patient Health Records'!T824:T1823,"Not Found")</f>
        <v>0</v>
      </c>
      <c r="S824" s="100" t="b" cm="1">
        <f t="array" ref="S824">_xlfn.SWITCH(R824, "Yes", TRUE, "No", FALSE, R824)</f>
        <v>0</v>
      </c>
      <c r="T824" s="100" t="str">
        <f>_xlfn.XLOOKUP(A824,'Patient Health Records'!A:A,'Patient Health Records'!V:V,"Not Found")</f>
        <v>Fractured Arm</v>
      </c>
      <c r="U824" s="100" t="str">
        <f>_xlfn.XLOOKUP(A824,'Patient Health Records'!A:A,'Patient Health Records'!X:X,"Not Found")</f>
        <v>Recovered</v>
      </c>
      <c r="V824" s="100" t="b">
        <f>_xlfn.XLOOKUP(A824,'Billing Details'!A:A,'Billing Details'!K:K,"Not Found")</f>
        <v>1</v>
      </c>
      <c r="W824" s="100" t="str">
        <f>_xlfn.XLOOKUP(A824,'Billing Details'!A:A,'Billing Details'!J:J,"Not Found")</f>
        <v>UnitedHealthcare</v>
      </c>
      <c r="X824" s="100" t="b">
        <f>_xlfn.XLOOKUP(A824,'Patient Health Records'!A:A,'Patient Health Records'!P:P,"Not Found")</f>
        <v>0</v>
      </c>
      <c r="Y824" s="100" t="b" cm="1">
        <f t="array" ref="Y824">_xlfn.SWITCH(X824, "Yes", TRUE, "No", FALSE, X824)</f>
        <v>0</v>
      </c>
      <c r="Z824" s="100" t="b">
        <f>_xlfn.XLOOKUP(A824,'Patient Health Records'!A:A,'Patient Health Records'!T:T,"Not Found")</f>
        <v>0</v>
      </c>
      <c r="AA824" s="100" t="b" cm="1">
        <f t="array" ref="AA824">_xlfn.SWITCH(Z824, "Yes", TRUE, "No", FALSE, Z824)</f>
        <v>0</v>
      </c>
      <c r="AB824" s="100" t="b">
        <f>_xlfn.XLOOKUP(A824,'Patient Health Records'!A:A,'Patient Health Records'!K:K,"Not Found")</f>
        <v>0</v>
      </c>
      <c r="AC824" s="100" t="b" cm="1">
        <f t="array" ref="AC824">_xlfn.SWITCH(AB824, "Yes", TRUE, "No", FALSE, AB824)</f>
        <v>0</v>
      </c>
    </row>
    <row r="825" spans="1:29">
      <c r="A825" s="2" t="s">
        <v>1260</v>
      </c>
      <c r="B825" s="100" t="str">
        <f>_xlfn.XLOOKUP(A825,'Patient Demographics'!A825:A1824,'Patient Demographics'!H825:H1824,"Not Found")</f>
        <v>Adult</v>
      </c>
      <c r="C825" s="100" t="str">
        <f>_xlfn.XLOOKUP(A825,'Patient Demographics'!A825:A1824,'Patient Demographics'!L825:L1824,"Not Found")</f>
        <v>East</v>
      </c>
      <c r="D825" s="100" t="str">
        <f>_xlfn.XLOOKUP(A825,'Patient Demographics'!A:A,'Patient Demographics'!J:J,"Not Found")</f>
        <v>West Bengal</v>
      </c>
      <c r="E825" s="100">
        <f>_xlfn.XLOOKUP(A825,'Billing Details'!A825:A1824,'Billing Details'!E825:E1824,"Not Found")</f>
        <v>100</v>
      </c>
      <c r="F825" s="100">
        <f>_xlfn.XLOOKUP(A825,'Billing Details'!A825:A1824,'Billing Details'!M825:M1824,"Not Found")</f>
        <v>67.66</v>
      </c>
      <c r="G825" s="100">
        <f>_xlfn.XLOOKUP(A825,'Patient Health Records'!A825:A1824,'Patient Health Records'!G825:G1824,"Not Found")</f>
        <v>76.7</v>
      </c>
      <c r="H825" s="17" t="str">
        <f>_xlfn.XLOOKUP(A825,'Patient Demographics'!A825:A1824,'Patient Demographics'!C825:C1824,"Not Found")</f>
        <v>Male</v>
      </c>
      <c r="I825" s="100" t="str">
        <f>_xlfn.XLOOKUP(A825,'Patient Health Records'!A825:A1824,'Patient Health Records'!B825:B1824,"Not Found")</f>
        <v>O+</v>
      </c>
      <c r="J825" s="100" t="b">
        <f>_xlfn.XLOOKUP(A825,'Patient Health Records'!A825:A1824,'Patient Health Records'!H825:H1824,"Not Found")</f>
        <v>1</v>
      </c>
      <c r="K825" s="100" t="b">
        <f>_xlfn.XLOOKUP(A825,'Patient Health Records'!A825:A1824,'Patient Health Records'!J825:J1824,"Not Found")</f>
        <v>1</v>
      </c>
      <c r="L825" s="100" t="b">
        <f>_xlfn.XLOOKUP(A825,'Billing Details'!A:A,'Billing Details'!K:K,"Not Found")</f>
        <v>1</v>
      </c>
      <c r="M825" s="100" t="str">
        <f>_xlfn.XLOOKUP(A825,'Patient Education'!A:A,'Patient Education'!B:B,"Not Found")</f>
        <v>Master's Degree</v>
      </c>
      <c r="N825" s="100" t="str">
        <f>_xlfn.XLOOKUP(A825,'Patient Education'!A:A,'Patient Education'!C:C,"None")</f>
        <v>Doctor</v>
      </c>
      <c r="O825" s="100">
        <f>_xlfn.XLOOKUP(A825,'Patient Demographics'!A:A,'Patient Demographics'!I:I,"Not Found")</f>
        <v>12</v>
      </c>
      <c r="P825" s="100" t="str" cm="1">
        <f t="array" ref="P825">_xlfn.IFS(
 O825 &lt;= 2, "Very Low",
 O825 &lt;= 5, "Low",
 O825 &lt;= 10, "Lower-Middle",
 O825 &lt;= 25, "Middle",
 O825 &lt;= 50, "Upper-Middle",
 O825 &lt;= 100, "High",
 O825 &lt;= 200, "Very High",
 O825 &lt;= 400, "Ultra High"
)</f>
        <v>Middle</v>
      </c>
      <c r="Q825" s="33">
        <f>_xlfn.XLOOKUP(A825,'Patient Health Records'!A:A,'Patient Health Records'!E:E,"Not Found")</f>
        <v>29.225727785398561</v>
      </c>
      <c r="R825" s="100" t="b">
        <f>_xlfn.XLOOKUP(A825,'Patient Health Records'!A825:A1824,'Patient Health Records'!T825:T1824,"Not Found")</f>
        <v>1</v>
      </c>
      <c r="S825" s="100" t="b" cm="1">
        <f t="array" ref="S825">_xlfn.SWITCH(R825, "Yes", TRUE, "No", FALSE, R825)</f>
        <v>1</v>
      </c>
      <c r="T825" s="100" t="str">
        <f>_xlfn.XLOOKUP(A825,'Patient Health Records'!A:A,'Patient Health Records'!V:V,"Not Found")</f>
        <v>Fractured Leg</v>
      </c>
      <c r="U825" s="100" t="str">
        <f>_xlfn.XLOOKUP(A825,'Patient Health Records'!A:A,'Patient Health Records'!X:X,"Not Found")</f>
        <v>Recovered</v>
      </c>
      <c r="V825" s="100" t="b">
        <f>_xlfn.XLOOKUP(A825,'Billing Details'!A:A,'Billing Details'!K:K,"Not Found")</f>
        <v>1</v>
      </c>
      <c r="W825" s="100" t="str">
        <f>_xlfn.XLOOKUP(A825,'Billing Details'!A:A,'Billing Details'!J:J,"Not Found")</f>
        <v>Blue Cross</v>
      </c>
      <c r="X825" s="100" t="b">
        <f>_xlfn.XLOOKUP(A825,'Patient Health Records'!A:A,'Patient Health Records'!P:P,"Not Found")</f>
        <v>0</v>
      </c>
      <c r="Y825" s="100" t="b" cm="1">
        <f t="array" ref="Y825">_xlfn.SWITCH(X825, "Yes", TRUE, "No", FALSE, X825)</f>
        <v>0</v>
      </c>
      <c r="Z825" s="100" t="b">
        <f>_xlfn.XLOOKUP(A825,'Patient Health Records'!A:A,'Patient Health Records'!T:T,"Not Found")</f>
        <v>1</v>
      </c>
      <c r="AA825" s="100" t="b" cm="1">
        <f t="array" ref="AA825">_xlfn.SWITCH(Z825, "Yes", TRUE, "No", FALSE, Z825)</f>
        <v>1</v>
      </c>
      <c r="AB825" s="100" t="b">
        <f>_xlfn.XLOOKUP(A825,'Patient Health Records'!A:A,'Patient Health Records'!K:K,"Not Found")</f>
        <v>0</v>
      </c>
      <c r="AC825" s="100" t="b" cm="1">
        <f t="array" ref="AC825">_xlfn.SWITCH(AB825, "Yes", TRUE, "No", FALSE, AB825)</f>
        <v>0</v>
      </c>
    </row>
    <row r="826" spans="1:29">
      <c r="A826" s="2" t="s">
        <v>1261</v>
      </c>
      <c r="B826" s="100" t="str">
        <f>_xlfn.XLOOKUP(A826,'Patient Demographics'!A826:A1825,'Patient Demographics'!H826:H1825,"Not Found")</f>
        <v>Adult</v>
      </c>
      <c r="C826" s="100" t="str">
        <f>_xlfn.XLOOKUP(A826,'Patient Demographics'!A826:A1825,'Patient Demographics'!L826:L1825,"Not Found")</f>
        <v>West</v>
      </c>
      <c r="D826" s="100" t="str">
        <f>_xlfn.XLOOKUP(A826,'Patient Demographics'!A:A,'Patient Demographics'!J:J,"Not Found")</f>
        <v>Maharashtra</v>
      </c>
      <c r="E826" s="100">
        <f>_xlfn.XLOOKUP(A826,'Billing Details'!A826:A1825,'Billing Details'!E826:E1825,"Not Found")</f>
        <v>240000</v>
      </c>
      <c r="F826" s="100">
        <f>_xlfn.XLOOKUP(A826,'Billing Details'!A826:A1825,'Billing Details'!M826:M1825,"Not Found")</f>
        <v>172631.04000000001</v>
      </c>
      <c r="G826" s="100">
        <f>_xlfn.XLOOKUP(A826,'Patient Health Records'!A826:A1825,'Patient Health Records'!G826:G1825,"Not Found")</f>
        <v>103.1</v>
      </c>
      <c r="H826" s="17" t="str">
        <f>_xlfn.XLOOKUP(A826,'Patient Demographics'!A826:A1825,'Patient Demographics'!C826:C1825,"Not Found")</f>
        <v>Male</v>
      </c>
      <c r="I826" s="100" t="str">
        <f>_xlfn.XLOOKUP(A826,'Patient Health Records'!A826:A1825,'Patient Health Records'!B826:B1825,"Not Found")</f>
        <v>AB+</v>
      </c>
      <c r="J826" s="100" t="b">
        <f>_xlfn.XLOOKUP(A826,'Patient Health Records'!A826:A1825,'Patient Health Records'!H826:H1825,"Not Found")</f>
        <v>0</v>
      </c>
      <c r="K826" s="100" t="b">
        <f>_xlfn.XLOOKUP(A826,'Patient Health Records'!A826:A1825,'Patient Health Records'!J826:J1825,"Not Found")</f>
        <v>0</v>
      </c>
      <c r="L826" s="100" t="b">
        <f>_xlfn.XLOOKUP(A826,'Billing Details'!A:A,'Billing Details'!K:K,"Not Found")</f>
        <v>1</v>
      </c>
      <c r="M826" s="100" t="str">
        <f>_xlfn.XLOOKUP(A826,'Patient Education'!A:A,'Patient Education'!B:B,"Not Found")</f>
        <v>PhD</v>
      </c>
      <c r="N826" s="100" t="str">
        <f>_xlfn.XLOOKUP(A826,'Patient Education'!A:A,'Patient Education'!C:C,"None")</f>
        <v>Consultant</v>
      </c>
      <c r="O826" s="100">
        <f>_xlfn.XLOOKUP(A826,'Patient Demographics'!A:A,'Patient Demographics'!I:I,"Not Found")</f>
        <v>40</v>
      </c>
      <c r="P826" s="100" t="str" cm="1">
        <f t="array" ref="P826">_xlfn.IFS(
 O826 &lt;= 2, "Very Low",
 O826 &lt;= 5, "Low",
 O826 &lt;= 10, "Lower-Middle",
 O826 &lt;= 25, "Middle",
 O826 &lt;= 50, "Upper-Middle",
 O826 &lt;= 100, "High",
 O826 &lt;= 200, "Very High",
 O826 &lt;= 400, "Ultra High"
)</f>
        <v>Upper-Middle</v>
      </c>
      <c r="Q826" s="33">
        <f>_xlfn.XLOOKUP(A826,'Patient Health Records'!A:A,'Patient Health Records'!E:E,"Not Found")</f>
        <v>33.283832644628099</v>
      </c>
      <c r="R826" s="100" t="b">
        <f>_xlfn.XLOOKUP(A826,'Patient Health Records'!A826:A1825,'Patient Health Records'!T826:T1825,"Not Found")</f>
        <v>1</v>
      </c>
      <c r="S826" s="100" t="b" cm="1">
        <f t="array" ref="S826">_xlfn.SWITCH(R826, "Yes", TRUE, "No", FALSE, R826)</f>
        <v>1</v>
      </c>
      <c r="T826" s="100" t="str">
        <f>_xlfn.XLOOKUP(A826,'Patient Health Records'!A:A,'Patient Health Records'!V:V,"Not Found")</f>
        <v>Kidney Stones</v>
      </c>
      <c r="U826" s="100" t="str">
        <f>_xlfn.XLOOKUP(A826,'Patient Health Records'!A:A,'Patient Health Records'!X:X,"Not Found")</f>
        <v>Ongoing Treatment</v>
      </c>
      <c r="V826" s="100" t="b">
        <f>_xlfn.XLOOKUP(A826,'Billing Details'!A:A,'Billing Details'!K:K,"Not Found")</f>
        <v>1</v>
      </c>
      <c r="W826" s="100" t="str">
        <f>_xlfn.XLOOKUP(A826,'Billing Details'!A:A,'Billing Details'!J:J,"Not Found")</f>
        <v>Medicare</v>
      </c>
      <c r="X826" s="100" t="b">
        <f>_xlfn.XLOOKUP(A826,'Patient Health Records'!A:A,'Patient Health Records'!P:P,"Not Found")</f>
        <v>0</v>
      </c>
      <c r="Y826" s="100" t="b" cm="1">
        <f t="array" ref="Y826">_xlfn.SWITCH(X826, "Yes", TRUE, "No", FALSE, X826)</f>
        <v>0</v>
      </c>
      <c r="Z826" s="100" t="b">
        <f>_xlfn.XLOOKUP(A826,'Patient Health Records'!A:A,'Patient Health Records'!T:T,"Not Found")</f>
        <v>1</v>
      </c>
      <c r="AA826" s="100" t="b" cm="1">
        <f t="array" ref="AA826">_xlfn.SWITCH(Z826, "Yes", TRUE, "No", FALSE, Z826)</f>
        <v>1</v>
      </c>
      <c r="AB826" s="100" t="b">
        <f>_xlfn.XLOOKUP(A826,'Patient Health Records'!A:A,'Patient Health Records'!K:K,"Not Found")</f>
        <v>0</v>
      </c>
      <c r="AC826" s="100" t="b" cm="1">
        <f t="array" ref="AC826">_xlfn.SWITCH(AB826, "Yes", TRUE, "No", FALSE, AB826)</f>
        <v>0</v>
      </c>
    </row>
    <row r="827" spans="1:29">
      <c r="A827" s="2" t="s">
        <v>1262</v>
      </c>
      <c r="B827" s="100" t="str">
        <f>_xlfn.XLOOKUP(A827,'Patient Demographics'!A827:A1826,'Patient Demographics'!H827:H1826,"Not Found")</f>
        <v>Middle-aged</v>
      </c>
      <c r="C827" s="100" t="str">
        <f>_xlfn.XLOOKUP(A827,'Patient Demographics'!A827:A1826,'Patient Demographics'!L827:L1826,"Not Found")</f>
        <v>South</v>
      </c>
      <c r="D827" s="100" t="str">
        <f>_xlfn.XLOOKUP(A827,'Patient Demographics'!A:A,'Patient Demographics'!J:J,"Not Found")</f>
        <v>Karnataka</v>
      </c>
      <c r="E827" s="100">
        <f>_xlfn.XLOOKUP(A827,'Billing Details'!A827:A1826,'Billing Details'!E827:E1826,"Not Found")</f>
        <v>40000</v>
      </c>
      <c r="F827" s="100">
        <f>_xlfn.XLOOKUP(A827,'Billing Details'!A827:A1826,'Billing Details'!M827:M1826,"Not Found")</f>
        <v>25682.5</v>
      </c>
      <c r="G827" s="100">
        <f>_xlfn.XLOOKUP(A827,'Patient Health Records'!A827:A1826,'Patient Health Records'!G827:G1826,"Not Found")</f>
        <v>78.400000000000006</v>
      </c>
      <c r="H827" s="17" t="str">
        <f>_xlfn.XLOOKUP(A827,'Patient Demographics'!A827:A1826,'Patient Demographics'!C827:C1826,"Not Found")</f>
        <v>Male</v>
      </c>
      <c r="I827" s="100" t="str">
        <f>_xlfn.XLOOKUP(A827,'Patient Health Records'!A827:A1826,'Patient Health Records'!B827:B1826,"Not Found")</f>
        <v>B+</v>
      </c>
      <c r="J827" s="100" t="b">
        <f>_xlfn.XLOOKUP(A827,'Patient Health Records'!A827:A1826,'Patient Health Records'!H827:H1826,"Not Found")</f>
        <v>0</v>
      </c>
      <c r="K827" s="100" t="b">
        <f>_xlfn.XLOOKUP(A827,'Patient Health Records'!A827:A1826,'Patient Health Records'!J827:J1826,"Not Found")</f>
        <v>1</v>
      </c>
      <c r="L827" s="100" t="b">
        <f>_xlfn.XLOOKUP(A827,'Billing Details'!A:A,'Billing Details'!K:K,"Not Found")</f>
        <v>1</v>
      </c>
      <c r="M827" s="100" t="str">
        <f>_xlfn.XLOOKUP(A827,'Patient Education'!A:A,'Patient Education'!B:B,"Not Found")</f>
        <v>Master's Degree</v>
      </c>
      <c r="N827" s="100" t="str">
        <f>_xlfn.XLOOKUP(A827,'Patient Education'!A:A,'Patient Education'!C:C,"None")</f>
        <v>Software Engineer</v>
      </c>
      <c r="O827" s="100">
        <f>_xlfn.XLOOKUP(A827,'Patient Demographics'!A:A,'Patient Demographics'!I:I,"Not Found")</f>
        <v>0</v>
      </c>
      <c r="P827" s="100" t="str" cm="1">
        <f t="array" ref="P827">_xlfn.IFS(
 O827 &lt;= 2, "Very Low",
 O827 &lt;= 5, "Low",
 O827 &lt;= 10, "Lower-Middle",
 O827 &lt;= 25, "Middle",
 O827 &lt;= 50, "Upper-Middle",
 O827 &lt;= 100, "High",
 O827 &lt;= 200, "Very High",
 O827 &lt;= 400, "Ultra High"
)</f>
        <v>Very Low</v>
      </c>
      <c r="Q827" s="33">
        <f>_xlfn.XLOOKUP(A827,'Patient Health Records'!A:A,'Patient Health Records'!E:E,"Not Found")</f>
        <v>26.500811249323963</v>
      </c>
      <c r="R827" s="100" t="b">
        <f>_xlfn.XLOOKUP(A827,'Patient Health Records'!A827:A1826,'Patient Health Records'!T827:T1826,"Not Found")</f>
        <v>0</v>
      </c>
      <c r="S827" s="100" t="b" cm="1">
        <f t="array" ref="S827">_xlfn.SWITCH(R827, "Yes", TRUE, "No", FALSE, R827)</f>
        <v>0</v>
      </c>
      <c r="T827" s="100" t="str">
        <f>_xlfn.XLOOKUP(A827,'Patient Health Records'!A:A,'Patient Health Records'!V:V,"Not Found")</f>
        <v>Diabetes</v>
      </c>
      <c r="U827" s="100" t="str">
        <f>_xlfn.XLOOKUP(A827,'Patient Health Records'!A:A,'Patient Health Records'!X:X,"Not Found")</f>
        <v>Critical</v>
      </c>
      <c r="V827" s="100" t="b">
        <f>_xlfn.XLOOKUP(A827,'Billing Details'!A:A,'Billing Details'!K:K,"Not Found")</f>
        <v>1</v>
      </c>
      <c r="W827" s="100" t="str">
        <f>_xlfn.XLOOKUP(A827,'Billing Details'!A:A,'Billing Details'!J:J,"Not Found")</f>
        <v>Cigna</v>
      </c>
      <c r="X827" s="100" t="b">
        <f>_xlfn.XLOOKUP(A827,'Patient Health Records'!A:A,'Patient Health Records'!P:P,"Not Found")</f>
        <v>0</v>
      </c>
      <c r="Y827" s="100" t="b" cm="1">
        <f t="array" ref="Y827">_xlfn.SWITCH(X827, "Yes", TRUE, "No", FALSE, X827)</f>
        <v>0</v>
      </c>
      <c r="Z827" s="100" t="b">
        <f>_xlfn.XLOOKUP(A827,'Patient Health Records'!A:A,'Patient Health Records'!T:T,"Not Found")</f>
        <v>0</v>
      </c>
      <c r="AA827" s="100" t="b" cm="1">
        <f t="array" ref="AA827">_xlfn.SWITCH(Z827, "Yes", TRUE, "No", FALSE, Z827)</f>
        <v>0</v>
      </c>
      <c r="AB827" s="100" t="b">
        <f>_xlfn.XLOOKUP(A827,'Patient Health Records'!A:A,'Patient Health Records'!K:K,"Not Found")</f>
        <v>0</v>
      </c>
      <c r="AC827" s="100" t="b" cm="1">
        <f t="array" ref="AC827">_xlfn.SWITCH(AB827, "Yes", TRUE, "No", FALSE, AB827)</f>
        <v>0</v>
      </c>
    </row>
    <row r="828" spans="1:29">
      <c r="A828" s="2" t="s">
        <v>1263</v>
      </c>
      <c r="B828" s="100" t="str">
        <f>_xlfn.XLOOKUP(A828,'Patient Demographics'!A828:A1827,'Patient Demographics'!H828:H1827,"Not Found")</f>
        <v>Senior</v>
      </c>
      <c r="C828" s="100" t="str">
        <f>_xlfn.XLOOKUP(A828,'Patient Demographics'!A828:A1827,'Patient Demographics'!L828:L1827,"Not Found")</f>
        <v>North</v>
      </c>
      <c r="D828" s="100" t="str">
        <f>_xlfn.XLOOKUP(A828,'Patient Demographics'!A:A,'Patient Demographics'!J:J,"Not Found")</f>
        <v>Uttar Pradesh</v>
      </c>
      <c r="E828" s="100">
        <f>_xlfn.XLOOKUP(A828,'Billing Details'!A828:A1827,'Billing Details'!E828:E1827,"Not Found")</f>
        <v>30000</v>
      </c>
      <c r="F828" s="100">
        <f>_xlfn.XLOOKUP(A828,'Billing Details'!A828:A1827,'Billing Details'!M828:M1827,"Not Found")</f>
        <v>24743.82</v>
      </c>
      <c r="G828" s="100">
        <f>_xlfn.XLOOKUP(A828,'Patient Health Records'!A828:A1827,'Patient Health Records'!G828:G1827,"Not Found")</f>
        <v>69.900000000000006</v>
      </c>
      <c r="H828" s="17" t="str">
        <f>_xlfn.XLOOKUP(A828,'Patient Demographics'!A828:A1827,'Patient Demographics'!C828:C1827,"Not Found")</f>
        <v>Female</v>
      </c>
      <c r="I828" s="100" t="str">
        <f>_xlfn.XLOOKUP(A828,'Patient Health Records'!A828:A1827,'Patient Health Records'!B828:B1827,"Not Found")</f>
        <v>A-</v>
      </c>
      <c r="J828" s="100" t="b">
        <f>_xlfn.XLOOKUP(A828,'Patient Health Records'!A828:A1827,'Patient Health Records'!H828:H1827,"Not Found")</f>
        <v>0</v>
      </c>
      <c r="K828" s="100" t="b">
        <f>_xlfn.XLOOKUP(A828,'Patient Health Records'!A828:A1827,'Patient Health Records'!J828:J1827,"Not Found")</f>
        <v>0</v>
      </c>
      <c r="L828" s="100" t="b">
        <f>_xlfn.XLOOKUP(A828,'Billing Details'!A:A,'Billing Details'!K:K,"Not Found")</f>
        <v>1</v>
      </c>
      <c r="M828" s="100" t="str">
        <f>_xlfn.XLOOKUP(A828,'Patient Education'!A:A,'Patient Education'!B:B,"Not Found")</f>
        <v>Bachelor's Degree</v>
      </c>
      <c r="N828" s="100" t="str">
        <f>_xlfn.XLOOKUP(A828,'Patient Education'!A:A,'Patient Education'!C:C,"None")</f>
        <v>Junior Executive</v>
      </c>
      <c r="O828" s="100">
        <f>_xlfn.XLOOKUP(A828,'Patient Demographics'!A:A,'Patient Demographics'!I:I,"Not Found")</f>
        <v>1</v>
      </c>
      <c r="P828" s="100" t="str" cm="1">
        <f t="array" ref="P828">_xlfn.IFS(
 O828 &lt;= 2, "Very Low",
 O828 &lt;= 5, "Low",
 O828 &lt;= 10, "Lower-Middle",
 O828 &lt;= 25, "Middle",
 O828 &lt;= 50, "Upper-Middle",
 O828 &lt;= 100, "High",
 O828 &lt;= 200, "Very High",
 O828 &lt;= 400, "Ultra High"
)</f>
        <v>Very Low</v>
      </c>
      <c r="Q828" s="33">
        <f>_xlfn.XLOOKUP(A828,'Patient Health Records'!A:A,'Patient Health Records'!E:E,"Not Found")</f>
        <v>28.722879684418146</v>
      </c>
      <c r="R828" s="100" t="b">
        <f>_xlfn.XLOOKUP(A828,'Patient Health Records'!A828:A1827,'Patient Health Records'!T828:T1827,"Not Found")</f>
        <v>1</v>
      </c>
      <c r="S828" s="100" t="b" cm="1">
        <f t="array" ref="S828">_xlfn.SWITCH(R828, "Yes", TRUE, "No", FALSE, R828)</f>
        <v>1</v>
      </c>
      <c r="T828" s="100" t="str">
        <f>_xlfn.XLOOKUP(A828,'Patient Health Records'!A:A,'Patient Health Records'!V:V,"Not Found")</f>
        <v>Childbirth</v>
      </c>
      <c r="U828" s="100" t="str">
        <f>_xlfn.XLOOKUP(A828,'Patient Health Records'!A:A,'Patient Health Records'!X:X,"Not Found")</f>
        <v>Ongoing Treatment</v>
      </c>
      <c r="V828" s="100" t="b">
        <f>_xlfn.XLOOKUP(A828,'Billing Details'!A:A,'Billing Details'!K:K,"Not Found")</f>
        <v>1</v>
      </c>
      <c r="W828" s="100" t="str">
        <f>_xlfn.XLOOKUP(A828,'Billing Details'!A:A,'Billing Details'!J:J,"Not Found")</f>
        <v>Medicare</v>
      </c>
      <c r="X828" s="100" t="b">
        <f>_xlfn.XLOOKUP(A828,'Patient Health Records'!A:A,'Patient Health Records'!P:P,"Not Found")</f>
        <v>1</v>
      </c>
      <c r="Y828" s="100" t="b" cm="1">
        <f t="array" ref="Y828">_xlfn.SWITCH(X828, "Yes", TRUE, "No", FALSE, X828)</f>
        <v>1</v>
      </c>
      <c r="Z828" s="100" t="b">
        <f>_xlfn.XLOOKUP(A828,'Patient Health Records'!A:A,'Patient Health Records'!T:T,"Not Found")</f>
        <v>1</v>
      </c>
      <c r="AA828" s="100" t="b" cm="1">
        <f t="array" ref="AA828">_xlfn.SWITCH(Z828, "Yes", TRUE, "No", FALSE, Z828)</f>
        <v>1</v>
      </c>
      <c r="AB828" s="100" t="b">
        <f>_xlfn.XLOOKUP(A828,'Patient Health Records'!A:A,'Patient Health Records'!K:K,"Not Found")</f>
        <v>1</v>
      </c>
      <c r="AC828" s="100" t="b" cm="1">
        <f t="array" ref="AC828">_xlfn.SWITCH(AB828, "Yes", TRUE, "No", FALSE, AB828)</f>
        <v>1</v>
      </c>
    </row>
    <row r="829" spans="1:29">
      <c r="A829" s="2" t="s">
        <v>1264</v>
      </c>
      <c r="B829" s="100" t="str">
        <f>_xlfn.XLOOKUP(A829,'Patient Demographics'!A829:A1828,'Patient Demographics'!H829:H1828,"Not Found")</f>
        <v>Middle-aged</v>
      </c>
      <c r="C829" s="100" t="str">
        <f>_xlfn.XLOOKUP(A829,'Patient Demographics'!A829:A1828,'Patient Demographics'!L829:L1828,"Not Found")</f>
        <v>South</v>
      </c>
      <c r="D829" s="100" t="str">
        <f>_xlfn.XLOOKUP(A829,'Patient Demographics'!A:A,'Patient Demographics'!J:J,"Not Found")</f>
        <v>Karnataka</v>
      </c>
      <c r="E829" s="100">
        <f>_xlfn.XLOOKUP(A829,'Billing Details'!A829:A1828,'Billing Details'!E829:E1828,"Not Found")</f>
        <v>500</v>
      </c>
      <c r="F829" s="100">
        <f>_xlfn.XLOOKUP(A829,'Billing Details'!A829:A1828,'Billing Details'!M829:M1828,"Not Found")</f>
        <v>314.77999999999997</v>
      </c>
      <c r="G829" s="100">
        <f>_xlfn.XLOOKUP(A829,'Patient Health Records'!A829:A1828,'Patient Health Records'!G829:G1828,"Not Found")</f>
        <v>75.2</v>
      </c>
      <c r="H829" s="17" t="str">
        <f>_xlfn.XLOOKUP(A829,'Patient Demographics'!A829:A1828,'Patient Demographics'!C829:C1828,"Not Found")</f>
        <v>Male</v>
      </c>
      <c r="I829" s="100" t="str">
        <f>_xlfn.XLOOKUP(A829,'Patient Health Records'!A829:A1828,'Patient Health Records'!B829:B1828,"Not Found")</f>
        <v>AB-</v>
      </c>
      <c r="J829" s="100" t="b">
        <f>_xlfn.XLOOKUP(A829,'Patient Health Records'!A829:A1828,'Patient Health Records'!H829:H1828,"Not Found")</f>
        <v>0</v>
      </c>
      <c r="K829" s="100" t="b">
        <f>_xlfn.XLOOKUP(A829,'Patient Health Records'!A829:A1828,'Patient Health Records'!J829:J1828,"Not Found")</f>
        <v>0</v>
      </c>
      <c r="L829" s="100" t="b">
        <f>_xlfn.XLOOKUP(A829,'Billing Details'!A:A,'Billing Details'!K:K,"Not Found")</f>
        <v>1</v>
      </c>
      <c r="M829" s="100" t="str">
        <f>_xlfn.XLOOKUP(A829,'Patient Education'!A:A,'Patient Education'!B:B,"Not Found")</f>
        <v>Post-graduate</v>
      </c>
      <c r="N829" s="100" t="str">
        <f>_xlfn.XLOOKUP(A829,'Patient Education'!A:A,'Patient Education'!C:C,"None")</f>
        <v>Scientist</v>
      </c>
      <c r="O829" s="100">
        <f>_xlfn.XLOOKUP(A829,'Patient Demographics'!A:A,'Patient Demographics'!I:I,"Not Found")</f>
        <v>5</v>
      </c>
      <c r="P829" s="100" t="str" cm="1">
        <f t="array" ref="P829">_xlfn.IFS(
 O829 &lt;= 2, "Very Low",
 O829 &lt;= 5, "Low",
 O829 &lt;= 10, "Lower-Middle",
 O829 &lt;= 25, "Middle",
 O829 &lt;= 50, "Upper-Middle",
 O829 &lt;= 100, "High",
 O829 &lt;= 200, "Very High",
 O829 &lt;= 400, "Ultra High"
)</f>
        <v>Low</v>
      </c>
      <c r="Q829" s="33">
        <f>_xlfn.XLOOKUP(A829,'Patient Health Records'!A:A,'Patient Health Records'!E:E,"Not Found")</f>
        <v>30.508337052213072</v>
      </c>
      <c r="R829" s="100" t="b">
        <f>_xlfn.XLOOKUP(A829,'Patient Health Records'!A829:A1828,'Patient Health Records'!T829:T1828,"Not Found")</f>
        <v>1</v>
      </c>
      <c r="S829" s="100" t="b" cm="1">
        <f t="array" ref="S829">_xlfn.SWITCH(R829, "Yes", TRUE, "No", FALSE, R829)</f>
        <v>1</v>
      </c>
      <c r="T829" s="100" t="str">
        <f>_xlfn.XLOOKUP(A829,'Patient Health Records'!A:A,'Patient Health Records'!V:V,"Not Found")</f>
        <v>Appendicitis</v>
      </c>
      <c r="U829" s="100" t="str">
        <f>_xlfn.XLOOKUP(A829,'Patient Health Records'!A:A,'Patient Health Records'!X:X,"Not Found")</f>
        <v>Ongoing Treatment</v>
      </c>
      <c r="V829" s="100" t="b">
        <f>_xlfn.XLOOKUP(A829,'Billing Details'!A:A,'Billing Details'!K:K,"Not Found")</f>
        <v>1</v>
      </c>
      <c r="W829" s="100" t="str">
        <f>_xlfn.XLOOKUP(A829,'Billing Details'!A:A,'Billing Details'!J:J,"Not Found")</f>
        <v>Medicare</v>
      </c>
      <c r="X829" s="100" t="b">
        <f>_xlfn.XLOOKUP(A829,'Patient Health Records'!A:A,'Patient Health Records'!P:P,"Not Found")</f>
        <v>0</v>
      </c>
      <c r="Y829" s="100" t="b" cm="1">
        <f t="array" ref="Y829">_xlfn.SWITCH(X829, "Yes", TRUE, "No", FALSE, X829)</f>
        <v>0</v>
      </c>
      <c r="Z829" s="100" t="b">
        <f>_xlfn.XLOOKUP(A829,'Patient Health Records'!A:A,'Patient Health Records'!T:T,"Not Found")</f>
        <v>1</v>
      </c>
      <c r="AA829" s="100" t="b" cm="1">
        <f t="array" ref="AA829">_xlfn.SWITCH(Z829, "Yes", TRUE, "No", FALSE, Z829)</f>
        <v>1</v>
      </c>
      <c r="AB829" s="100" t="b">
        <f>_xlfn.XLOOKUP(A829,'Patient Health Records'!A:A,'Patient Health Records'!K:K,"Not Found")</f>
        <v>0</v>
      </c>
      <c r="AC829" s="100" t="b" cm="1">
        <f t="array" ref="AC829">_xlfn.SWITCH(AB829, "Yes", TRUE, "No", FALSE, AB829)</f>
        <v>0</v>
      </c>
    </row>
    <row r="830" spans="1:29">
      <c r="A830" s="2" t="s">
        <v>1266</v>
      </c>
      <c r="B830" s="100" t="str">
        <f>_xlfn.XLOOKUP(A830,'Patient Demographics'!A830:A1829,'Patient Demographics'!H830:H1829,"Not Found")</f>
        <v>Adult</v>
      </c>
      <c r="C830" s="100" t="str">
        <f>_xlfn.XLOOKUP(A830,'Patient Demographics'!A830:A1829,'Patient Demographics'!L830:L1829,"Not Found")</f>
        <v>South</v>
      </c>
      <c r="D830" s="100" t="str">
        <f>_xlfn.XLOOKUP(A830,'Patient Demographics'!A:A,'Patient Demographics'!J:J,"Not Found")</f>
        <v>Kerala</v>
      </c>
      <c r="E830" s="100">
        <f>_xlfn.XLOOKUP(A830,'Billing Details'!A830:A1829,'Billing Details'!E830:E1829,"Not Found")</f>
        <v>800</v>
      </c>
      <c r="F830" s="100">
        <f>_xlfn.XLOOKUP(A830,'Billing Details'!A830:A1829,'Billing Details'!M830:M1829,"Not Found")</f>
        <v>418.62</v>
      </c>
      <c r="G830" s="100">
        <f>_xlfn.XLOOKUP(A830,'Patient Health Records'!A830:A1829,'Patient Health Records'!G830:G1829,"Not Found")</f>
        <v>83.9</v>
      </c>
      <c r="H830" s="17" t="str">
        <f>_xlfn.XLOOKUP(A830,'Patient Demographics'!A830:A1829,'Patient Demographics'!C830:C1829,"Not Found")</f>
        <v>Female</v>
      </c>
      <c r="I830" s="100" t="str">
        <f>_xlfn.XLOOKUP(A830,'Patient Health Records'!A830:A1829,'Patient Health Records'!B830:B1829,"Not Found")</f>
        <v>A+</v>
      </c>
      <c r="J830" s="100" t="b">
        <f>_xlfn.XLOOKUP(A830,'Patient Health Records'!A830:A1829,'Patient Health Records'!H830:H1829,"Not Found")</f>
        <v>0</v>
      </c>
      <c r="K830" s="100" t="b">
        <f>_xlfn.XLOOKUP(A830,'Patient Health Records'!A830:A1829,'Patient Health Records'!J830:J1829,"Not Found")</f>
        <v>1</v>
      </c>
      <c r="L830" s="100" t="b">
        <f>_xlfn.XLOOKUP(A830,'Billing Details'!A:A,'Billing Details'!K:K,"Not Found")</f>
        <v>1</v>
      </c>
      <c r="M830" s="100" t="str">
        <f>_xlfn.XLOOKUP(A830,'Patient Education'!A:A,'Patient Education'!B:B,"Not Found")</f>
        <v>Post-graduate</v>
      </c>
      <c r="N830" s="100" t="str">
        <f>_xlfn.XLOOKUP(A830,'Patient Education'!A:A,'Patient Education'!C:C,"None")</f>
        <v>Consultant</v>
      </c>
      <c r="O830" s="100">
        <f>_xlfn.XLOOKUP(A830,'Patient Demographics'!A:A,'Patient Demographics'!I:I,"Not Found")</f>
        <v>150</v>
      </c>
      <c r="P830" s="100" t="str" cm="1">
        <f t="array" ref="P830">_xlfn.IFS(
 O830 &lt;= 2, "Very Low",
 O830 &lt;= 5, "Low",
 O830 &lt;= 10, "Lower-Middle",
 O830 &lt;= 25, "Middle",
 O830 &lt;= 50, "Upper-Middle",
 O830 &lt;= 100, "High",
 O830 &lt;= 200, "Very High",
 O830 &lt;= 400, "Ultra High"
)</f>
        <v>Very High</v>
      </c>
      <c r="Q830" s="33">
        <f>_xlfn.XLOOKUP(A830,'Patient Health Records'!A:A,'Patient Health Records'!E:E,"Not Found")</f>
        <v>28.692589172736916</v>
      </c>
      <c r="R830" s="100" t="b">
        <f>_xlfn.XLOOKUP(A830,'Patient Health Records'!A830:A1829,'Patient Health Records'!T830:T1829,"Not Found")</f>
        <v>1</v>
      </c>
      <c r="S830" s="100" t="b" cm="1">
        <f t="array" ref="S830">_xlfn.SWITCH(R830, "Yes", TRUE, "No", FALSE, R830)</f>
        <v>1</v>
      </c>
      <c r="T830" s="100" t="str">
        <f>_xlfn.XLOOKUP(A830,'Patient Health Records'!A:A,'Patient Health Records'!V:V,"Not Found")</f>
        <v>Prostate Cancer</v>
      </c>
      <c r="U830" s="100" t="str">
        <f>_xlfn.XLOOKUP(A830,'Patient Health Records'!A:A,'Patient Health Records'!X:X,"Not Found")</f>
        <v>Ongoing Treatment</v>
      </c>
      <c r="V830" s="100" t="b">
        <f>_xlfn.XLOOKUP(A830,'Billing Details'!A:A,'Billing Details'!K:K,"Not Found")</f>
        <v>1</v>
      </c>
      <c r="W830" s="100" t="str">
        <f>_xlfn.XLOOKUP(A830,'Billing Details'!A:A,'Billing Details'!J:J,"Not Found")</f>
        <v>UnitedHealthcare</v>
      </c>
      <c r="X830" s="100" t="b">
        <f>_xlfn.XLOOKUP(A830,'Patient Health Records'!A:A,'Patient Health Records'!P:P,"Not Found")</f>
        <v>0</v>
      </c>
      <c r="Y830" s="100" t="b" cm="1">
        <f t="array" ref="Y830">_xlfn.SWITCH(X830, "Yes", TRUE, "No", FALSE, X830)</f>
        <v>0</v>
      </c>
      <c r="Z830" s="100" t="b">
        <f>_xlfn.XLOOKUP(A830,'Patient Health Records'!A:A,'Patient Health Records'!T:T,"Not Found")</f>
        <v>1</v>
      </c>
      <c r="AA830" s="100" t="b" cm="1">
        <f t="array" ref="AA830">_xlfn.SWITCH(Z830, "Yes", TRUE, "No", FALSE, Z830)</f>
        <v>1</v>
      </c>
      <c r="AB830" s="100" t="b">
        <f>_xlfn.XLOOKUP(A830,'Patient Health Records'!A:A,'Patient Health Records'!K:K,"Not Found")</f>
        <v>0</v>
      </c>
      <c r="AC830" s="100" t="b" cm="1">
        <f t="array" ref="AC830">_xlfn.SWITCH(AB830, "Yes", TRUE, "No", FALSE, AB830)</f>
        <v>0</v>
      </c>
    </row>
    <row r="831" spans="1:29">
      <c r="A831" s="2" t="s">
        <v>1267</v>
      </c>
      <c r="B831" s="100" t="str">
        <f>_xlfn.XLOOKUP(A831,'Patient Demographics'!A831:A1830,'Patient Demographics'!H831:H1830,"Not Found")</f>
        <v>Adult</v>
      </c>
      <c r="C831" s="100" t="str">
        <f>_xlfn.XLOOKUP(A831,'Patient Demographics'!A831:A1830,'Patient Demographics'!L831:L1830,"Not Found")</f>
        <v>South</v>
      </c>
      <c r="D831" s="100" t="str">
        <f>_xlfn.XLOOKUP(A831,'Patient Demographics'!A:A,'Patient Demographics'!J:J,"Not Found")</f>
        <v>Karnataka</v>
      </c>
      <c r="E831" s="100">
        <f>_xlfn.XLOOKUP(A831,'Billing Details'!A831:A1830,'Billing Details'!E831:E1830,"Not Found")</f>
        <v>500</v>
      </c>
      <c r="F831" s="100">
        <f>_xlfn.XLOOKUP(A831,'Billing Details'!A831:A1830,'Billing Details'!M831:M1830,"Not Found")</f>
        <v>251.3</v>
      </c>
      <c r="G831" s="100">
        <f>_xlfn.XLOOKUP(A831,'Patient Health Records'!A831:A1830,'Patient Health Records'!G831:G1830,"Not Found")</f>
        <v>82</v>
      </c>
      <c r="H831" s="17" t="str">
        <f>_xlfn.XLOOKUP(A831,'Patient Demographics'!A831:A1830,'Patient Demographics'!C831:C1830,"Not Found")</f>
        <v>Male</v>
      </c>
      <c r="I831" s="100" t="str">
        <f>_xlfn.XLOOKUP(A831,'Patient Health Records'!A831:A1830,'Patient Health Records'!B831:B1830,"Not Found")</f>
        <v>AB-</v>
      </c>
      <c r="J831" s="100" t="b">
        <f>_xlfn.XLOOKUP(A831,'Patient Health Records'!A831:A1830,'Patient Health Records'!H831:H1830,"Not Found")</f>
        <v>1</v>
      </c>
      <c r="K831" s="100" t="b">
        <f>_xlfn.XLOOKUP(A831,'Patient Health Records'!A831:A1830,'Patient Health Records'!J831:J1830,"Not Found")</f>
        <v>0</v>
      </c>
      <c r="L831" s="100" t="b">
        <f>_xlfn.XLOOKUP(A831,'Billing Details'!A:A,'Billing Details'!K:K,"Not Found")</f>
        <v>1</v>
      </c>
      <c r="M831" s="100" t="str">
        <f>_xlfn.XLOOKUP(A831,'Patient Education'!A:A,'Patient Education'!B:B,"Not Found")</f>
        <v>High School</v>
      </c>
      <c r="N831" s="100" t="str">
        <f>_xlfn.XLOOKUP(A831,'Patient Education'!A:A,'Patient Education'!C:C,"None")</f>
        <v>Unemployed</v>
      </c>
      <c r="O831" s="100">
        <f>_xlfn.XLOOKUP(A831,'Patient Demographics'!A:A,'Patient Demographics'!I:I,"Not Found")</f>
        <v>15</v>
      </c>
      <c r="P831" s="100" t="str" cm="1">
        <f t="array" ref="P831">_xlfn.IFS(
 O831 &lt;= 2, "Very Low",
 O831 &lt;= 5, "Low",
 O831 &lt;= 10, "Lower-Middle",
 O831 &lt;= 25, "Middle",
 O831 &lt;= 50, "Upper-Middle",
 O831 &lt;= 100, "High",
 O831 &lt;= 200, "Very High",
 O831 &lt;= 400, "Ultra High"
)</f>
        <v>Middle</v>
      </c>
      <c r="Q831" s="33">
        <f>_xlfn.XLOOKUP(A831,'Patient Health Records'!A:A,'Patient Health Records'!E:E,"Not Found")</f>
        <v>32.031249999999993</v>
      </c>
      <c r="R831" s="100" t="b">
        <f>_xlfn.XLOOKUP(A831,'Patient Health Records'!A831:A1830,'Patient Health Records'!T831:T1830,"Not Found")</f>
        <v>1</v>
      </c>
      <c r="S831" s="100" t="b" cm="1">
        <f t="array" ref="S831">_xlfn.SWITCH(R831, "Yes", TRUE, "No", FALSE, R831)</f>
        <v>1</v>
      </c>
      <c r="T831" s="100" t="str">
        <f>_xlfn.XLOOKUP(A831,'Patient Health Records'!A:A,'Patient Health Records'!V:V,"Not Found")</f>
        <v>Hypertension</v>
      </c>
      <c r="U831" s="100" t="str">
        <f>_xlfn.XLOOKUP(A831,'Patient Health Records'!A:A,'Patient Health Records'!X:X,"Not Found")</f>
        <v>Ongoing Treatment</v>
      </c>
      <c r="V831" s="100" t="b">
        <f>_xlfn.XLOOKUP(A831,'Billing Details'!A:A,'Billing Details'!K:K,"Not Found")</f>
        <v>1</v>
      </c>
      <c r="W831" s="100" t="str">
        <f>_xlfn.XLOOKUP(A831,'Billing Details'!A:A,'Billing Details'!J:J,"Not Found")</f>
        <v>UnitedHealthcare</v>
      </c>
      <c r="X831" s="100" t="b">
        <f>_xlfn.XLOOKUP(A831,'Patient Health Records'!A:A,'Patient Health Records'!P:P,"Not Found")</f>
        <v>1</v>
      </c>
      <c r="Y831" s="100" t="b" cm="1">
        <f t="array" ref="Y831">_xlfn.SWITCH(X831, "Yes", TRUE, "No", FALSE, X831)</f>
        <v>1</v>
      </c>
      <c r="Z831" s="100" t="b">
        <f>_xlfn.XLOOKUP(A831,'Patient Health Records'!A:A,'Patient Health Records'!T:T,"Not Found")</f>
        <v>1</v>
      </c>
      <c r="AA831" s="100" t="b" cm="1">
        <f t="array" ref="AA831">_xlfn.SWITCH(Z831, "Yes", TRUE, "No", FALSE, Z831)</f>
        <v>1</v>
      </c>
      <c r="AB831" s="100" t="b">
        <f>_xlfn.XLOOKUP(A831,'Patient Health Records'!A:A,'Patient Health Records'!K:K,"Not Found")</f>
        <v>1</v>
      </c>
      <c r="AC831" s="100" t="b" cm="1">
        <f t="array" ref="AC831">_xlfn.SWITCH(AB831, "Yes", TRUE, "No", FALSE, AB831)</f>
        <v>1</v>
      </c>
    </row>
    <row r="832" spans="1:29">
      <c r="A832" s="2" t="s">
        <v>1268</v>
      </c>
      <c r="B832" s="100" t="str">
        <f>_xlfn.XLOOKUP(A832,'Patient Demographics'!A832:A1831,'Patient Demographics'!H832:H1831,"Not Found")</f>
        <v>Adult</v>
      </c>
      <c r="C832" s="100" t="str">
        <f>_xlfn.XLOOKUP(A832,'Patient Demographics'!A832:A1831,'Patient Demographics'!L832:L1831,"Not Found")</f>
        <v>North</v>
      </c>
      <c r="D832" s="100" t="str">
        <f>_xlfn.XLOOKUP(A832,'Patient Demographics'!A:A,'Patient Demographics'!J:J,"Not Found")</f>
        <v>Uttar Pradesh</v>
      </c>
      <c r="E832" s="100">
        <f>_xlfn.XLOOKUP(A832,'Billing Details'!A832:A1831,'Billing Details'!E832:E1831,"Not Found")</f>
        <v>30000</v>
      </c>
      <c r="F832" s="100">
        <f>_xlfn.XLOOKUP(A832,'Billing Details'!A832:A1831,'Billing Details'!M832:M1831,"Not Found")</f>
        <v>21453.75</v>
      </c>
      <c r="G832" s="100">
        <f>_xlfn.XLOOKUP(A832,'Patient Health Records'!A832:A1831,'Patient Health Records'!G832:G1831,"Not Found")</f>
        <v>85.5</v>
      </c>
      <c r="H832" s="17" t="str">
        <f>_xlfn.XLOOKUP(A832,'Patient Demographics'!A832:A1831,'Patient Demographics'!C832:C1831,"Not Found")</f>
        <v>Female</v>
      </c>
      <c r="I832" s="100" t="str">
        <f>_xlfn.XLOOKUP(A832,'Patient Health Records'!A832:A1831,'Patient Health Records'!B832:B1831,"Not Found")</f>
        <v>B-</v>
      </c>
      <c r="J832" s="100" t="b">
        <f>_xlfn.XLOOKUP(A832,'Patient Health Records'!A832:A1831,'Patient Health Records'!H832:H1831,"Not Found")</f>
        <v>0</v>
      </c>
      <c r="K832" s="100" t="b">
        <f>_xlfn.XLOOKUP(A832,'Patient Health Records'!A832:A1831,'Patient Health Records'!J832:J1831,"Not Found")</f>
        <v>1</v>
      </c>
      <c r="L832" s="100" t="b">
        <f>_xlfn.XLOOKUP(A832,'Billing Details'!A:A,'Billing Details'!K:K,"Not Found")</f>
        <v>1</v>
      </c>
      <c r="M832" s="100" t="str">
        <f>_xlfn.XLOOKUP(A832,'Patient Education'!A:A,'Patient Education'!B:B,"Not Found")</f>
        <v>School</v>
      </c>
      <c r="N832" s="100" t="str">
        <f>_xlfn.XLOOKUP(A832,'Patient Education'!A:A,'Patient Education'!C:C,"None")</f>
        <v>Retail Worker</v>
      </c>
      <c r="O832" s="100">
        <f>_xlfn.XLOOKUP(A832,'Patient Demographics'!A:A,'Patient Demographics'!I:I,"Not Found")</f>
        <v>2</v>
      </c>
      <c r="P832" s="100" t="str" cm="1">
        <f t="array" ref="P832">_xlfn.IFS(
 O832 &lt;= 2, "Very Low",
 O832 &lt;= 5, "Low",
 O832 &lt;= 10, "Lower-Middle",
 O832 &lt;= 25, "Middle",
 O832 &lt;= 50, "Upper-Middle",
 O832 &lt;= 100, "High",
 O832 &lt;= 200, "Very High",
 O832 &lt;= 400, "Ultra High"
)</f>
        <v>Very Low</v>
      </c>
      <c r="Q832" s="33">
        <f>_xlfn.XLOOKUP(A832,'Patient Health Records'!A:A,'Patient Health Records'!E:E,"Not Found")</f>
        <v>31.789113622843551</v>
      </c>
      <c r="R832" s="100" t="b">
        <f>_xlfn.XLOOKUP(A832,'Patient Health Records'!A832:A1831,'Patient Health Records'!T832:T1831,"Not Found")</f>
        <v>1</v>
      </c>
      <c r="S832" s="100" t="b" cm="1">
        <f t="array" ref="S832">_xlfn.SWITCH(R832, "Yes", TRUE, "No", FALSE, R832)</f>
        <v>1</v>
      </c>
      <c r="T832" s="100" t="str">
        <f>_xlfn.XLOOKUP(A832,'Patient Health Records'!A:A,'Patient Health Records'!V:V,"Not Found")</f>
        <v>Fractured Arm</v>
      </c>
      <c r="U832" s="100" t="str">
        <f>_xlfn.XLOOKUP(A832,'Patient Health Records'!A:A,'Patient Health Records'!X:X,"Not Found")</f>
        <v>Critical</v>
      </c>
      <c r="V832" s="100" t="b">
        <f>_xlfn.XLOOKUP(A832,'Billing Details'!A:A,'Billing Details'!K:K,"Not Found")</f>
        <v>1</v>
      </c>
      <c r="W832" s="100" t="str">
        <f>_xlfn.XLOOKUP(A832,'Billing Details'!A:A,'Billing Details'!J:J,"Not Found")</f>
        <v>Aetna</v>
      </c>
      <c r="X832" s="100" t="b">
        <f>_xlfn.XLOOKUP(A832,'Patient Health Records'!A:A,'Patient Health Records'!P:P,"Not Found")</f>
        <v>0</v>
      </c>
      <c r="Y832" s="100" t="b" cm="1">
        <f t="array" ref="Y832">_xlfn.SWITCH(X832, "Yes", TRUE, "No", FALSE, X832)</f>
        <v>0</v>
      </c>
      <c r="Z832" s="100" t="b">
        <f>_xlfn.XLOOKUP(A832,'Patient Health Records'!A:A,'Patient Health Records'!T:T,"Not Found")</f>
        <v>1</v>
      </c>
      <c r="AA832" s="100" t="b" cm="1">
        <f t="array" ref="AA832">_xlfn.SWITCH(Z832, "Yes", TRUE, "No", FALSE, Z832)</f>
        <v>1</v>
      </c>
      <c r="AB832" s="100" t="b">
        <f>_xlfn.XLOOKUP(A832,'Patient Health Records'!A:A,'Patient Health Records'!K:K,"Not Found")</f>
        <v>0</v>
      </c>
      <c r="AC832" s="100" t="b" cm="1">
        <f t="array" ref="AC832">_xlfn.SWITCH(AB832, "Yes", TRUE, "No", FALSE, AB832)</f>
        <v>0</v>
      </c>
    </row>
    <row r="833" spans="1:29">
      <c r="A833" s="2" t="s">
        <v>1269</v>
      </c>
      <c r="B833" s="100" t="str">
        <f>_xlfn.XLOOKUP(A833,'Patient Demographics'!A833:A1832,'Patient Demographics'!H833:H1832,"Not Found")</f>
        <v>Middle-aged</v>
      </c>
      <c r="C833" s="100" t="str">
        <f>_xlfn.XLOOKUP(A833,'Patient Demographics'!A833:A1832,'Patient Demographics'!L833:L1832,"Not Found")</f>
        <v>South</v>
      </c>
      <c r="D833" s="100" t="str">
        <f>_xlfn.XLOOKUP(A833,'Patient Demographics'!A:A,'Patient Demographics'!J:J,"Not Found")</f>
        <v>Karnataka</v>
      </c>
      <c r="E833" s="100">
        <f>_xlfn.XLOOKUP(A833,'Billing Details'!A833:A1832,'Billing Details'!E833:E1832,"Not Found")</f>
        <v>12000</v>
      </c>
      <c r="F833" s="100">
        <f>_xlfn.XLOOKUP(A833,'Billing Details'!A833:A1832,'Billing Details'!M833:M1832,"Not Found")</f>
        <v>0</v>
      </c>
      <c r="G833" s="100">
        <f>_xlfn.XLOOKUP(A833,'Patient Health Records'!A833:A1832,'Patient Health Records'!G833:G1832,"Not Found")</f>
        <v>102.2</v>
      </c>
      <c r="H833" s="17" t="str">
        <f>_xlfn.XLOOKUP(A833,'Patient Demographics'!A833:A1832,'Patient Demographics'!C833:C1832,"Not Found")</f>
        <v>Male</v>
      </c>
      <c r="I833" s="100" t="str">
        <f>_xlfn.XLOOKUP(A833,'Patient Health Records'!A833:A1832,'Patient Health Records'!B833:B1832,"Not Found")</f>
        <v>O-</v>
      </c>
      <c r="J833" s="100" t="b">
        <f>_xlfn.XLOOKUP(A833,'Patient Health Records'!A833:A1832,'Patient Health Records'!H833:H1832,"Not Found")</f>
        <v>1</v>
      </c>
      <c r="K833" s="100" t="b">
        <f>_xlfn.XLOOKUP(A833,'Patient Health Records'!A833:A1832,'Patient Health Records'!J833:J1832,"Not Found")</f>
        <v>0</v>
      </c>
      <c r="L833" s="100" t="b">
        <f>_xlfn.XLOOKUP(A833,'Billing Details'!A:A,'Billing Details'!K:K,"Not Found")</f>
        <v>0</v>
      </c>
      <c r="M833" s="100" t="str">
        <f>_xlfn.XLOOKUP(A833,'Patient Education'!A:A,'Patient Education'!B:B,"Not Found")</f>
        <v>School</v>
      </c>
      <c r="N833" s="100" t="str">
        <f>_xlfn.XLOOKUP(A833,'Patient Education'!A:A,'Patient Education'!C:C,"None")</f>
        <v>Retail Worker</v>
      </c>
      <c r="O833" s="100">
        <f>_xlfn.XLOOKUP(A833,'Patient Demographics'!A:A,'Patient Demographics'!I:I,"Not Found")</f>
        <v>25</v>
      </c>
      <c r="P833" s="100" t="str" cm="1">
        <f t="array" ref="P833">_xlfn.IFS(
 O833 &lt;= 2, "Very Low",
 O833 &lt;= 5, "Low",
 O833 &lt;= 10, "Lower-Middle",
 O833 &lt;= 25, "Middle",
 O833 &lt;= 50, "Upper-Middle",
 O833 &lt;= 100, "High",
 O833 &lt;= 200, "Very High",
 O833 &lt;= 400, "Ultra High"
)</f>
        <v>Middle</v>
      </c>
      <c r="Q833" s="33">
        <f>_xlfn.XLOOKUP(A833,'Patient Health Records'!A:A,'Patient Health Records'!E:E,"Not Found")</f>
        <v>34.545700378583021</v>
      </c>
      <c r="R833" s="100" t="b">
        <f>_xlfn.XLOOKUP(A833,'Patient Health Records'!A833:A1832,'Patient Health Records'!T833:T1832,"Not Found")</f>
        <v>1</v>
      </c>
      <c r="S833" s="100" t="b" cm="1">
        <f t="array" ref="S833">_xlfn.SWITCH(R833, "Yes", TRUE, "No", FALSE, R833)</f>
        <v>1</v>
      </c>
      <c r="T833" s="100" t="str">
        <f>_xlfn.XLOOKUP(A833,'Patient Health Records'!A:A,'Patient Health Records'!V:V,"Not Found")</f>
        <v>Fractured Arm</v>
      </c>
      <c r="U833" s="100" t="str">
        <f>_xlfn.XLOOKUP(A833,'Patient Health Records'!A:A,'Patient Health Records'!X:X,"Not Found")</f>
        <v>Ongoing Treatment</v>
      </c>
      <c r="V833" s="100" t="b">
        <f>_xlfn.XLOOKUP(A833,'Billing Details'!A:A,'Billing Details'!K:K,"Not Found")</f>
        <v>0</v>
      </c>
      <c r="W833" s="100">
        <f>_xlfn.XLOOKUP(A833,'Billing Details'!A:A,'Billing Details'!J:J,"Not Found")</f>
        <v>0</v>
      </c>
      <c r="X833" s="100" t="b">
        <f>_xlfn.XLOOKUP(A833,'Patient Health Records'!A:A,'Patient Health Records'!P:P,"Not Found")</f>
        <v>1</v>
      </c>
      <c r="Y833" s="100" t="b" cm="1">
        <f t="array" ref="Y833">_xlfn.SWITCH(X833, "Yes", TRUE, "No", FALSE, X833)</f>
        <v>1</v>
      </c>
      <c r="Z833" s="100" t="b">
        <f>_xlfn.XLOOKUP(A833,'Patient Health Records'!A:A,'Patient Health Records'!T:T,"Not Found")</f>
        <v>1</v>
      </c>
      <c r="AA833" s="100" t="b" cm="1">
        <f t="array" ref="AA833">_xlfn.SWITCH(Z833, "Yes", TRUE, "No", FALSE, Z833)</f>
        <v>1</v>
      </c>
      <c r="AB833" s="100" t="b">
        <f>_xlfn.XLOOKUP(A833,'Patient Health Records'!A:A,'Patient Health Records'!K:K,"Not Found")</f>
        <v>1</v>
      </c>
      <c r="AC833" s="100" t="b" cm="1">
        <f t="array" ref="AC833">_xlfn.SWITCH(AB833, "Yes", TRUE, "No", FALSE, AB833)</f>
        <v>1</v>
      </c>
    </row>
    <row r="834" spans="1:29">
      <c r="A834" s="2" t="s">
        <v>1270</v>
      </c>
      <c r="B834" s="100" t="str">
        <f>_xlfn.XLOOKUP(A834,'Patient Demographics'!A834:A1833,'Patient Demographics'!H834:H1833,"Not Found")</f>
        <v>Adult</v>
      </c>
      <c r="C834" s="100" t="str">
        <f>_xlfn.XLOOKUP(A834,'Patient Demographics'!A834:A1833,'Patient Demographics'!L834:L1833,"Not Found")</f>
        <v>South</v>
      </c>
      <c r="D834" s="100" t="str">
        <f>_xlfn.XLOOKUP(A834,'Patient Demographics'!A:A,'Patient Demographics'!J:J,"Not Found")</f>
        <v>Karnataka</v>
      </c>
      <c r="E834" s="100">
        <f>_xlfn.XLOOKUP(A834,'Billing Details'!A834:A1833,'Billing Details'!E834:E1833,"Not Found")</f>
        <v>60000</v>
      </c>
      <c r="F834" s="100">
        <f>_xlfn.XLOOKUP(A834,'Billing Details'!A834:A1833,'Billing Details'!M834:M1833,"Not Found")</f>
        <v>44875.9</v>
      </c>
      <c r="G834" s="100">
        <f>_xlfn.XLOOKUP(A834,'Patient Health Records'!A834:A1833,'Patient Health Records'!G834:G1833,"Not Found")</f>
        <v>90.9</v>
      </c>
      <c r="H834" s="17" t="str">
        <f>_xlfn.XLOOKUP(A834,'Patient Demographics'!A834:A1833,'Patient Demographics'!C834:C1833,"Not Found")</f>
        <v>Male</v>
      </c>
      <c r="I834" s="100" t="str">
        <f>_xlfn.XLOOKUP(A834,'Patient Health Records'!A834:A1833,'Patient Health Records'!B834:B1833,"Not Found")</f>
        <v>B-</v>
      </c>
      <c r="J834" s="100" t="b">
        <f>_xlfn.XLOOKUP(A834,'Patient Health Records'!A834:A1833,'Patient Health Records'!H834:H1833,"Not Found")</f>
        <v>1</v>
      </c>
      <c r="K834" s="100" t="b">
        <f>_xlfn.XLOOKUP(A834,'Patient Health Records'!A834:A1833,'Patient Health Records'!J834:J1833,"Not Found")</f>
        <v>0</v>
      </c>
      <c r="L834" s="100" t="b">
        <f>_xlfn.XLOOKUP(A834,'Billing Details'!A:A,'Billing Details'!K:K,"Not Found")</f>
        <v>1</v>
      </c>
      <c r="M834" s="100" t="str">
        <f>_xlfn.XLOOKUP(A834,'Patient Education'!A:A,'Patient Education'!B:B,"Not Found")</f>
        <v>Bachelor's Degree</v>
      </c>
      <c r="N834" s="100" t="str">
        <f>_xlfn.XLOOKUP(A834,'Patient Education'!A:A,'Patient Education'!C:C,"None")</f>
        <v>Nurse</v>
      </c>
      <c r="O834" s="100">
        <f>_xlfn.XLOOKUP(A834,'Patient Demographics'!A:A,'Patient Demographics'!I:I,"Not Found")</f>
        <v>12</v>
      </c>
      <c r="P834" s="100" t="str" cm="1">
        <f t="array" ref="P834">_xlfn.IFS(
 O834 &lt;= 2, "Very Low",
 O834 &lt;= 5, "Low",
 O834 &lt;= 10, "Lower-Middle",
 O834 &lt;= 25, "Middle",
 O834 &lt;= 50, "Upper-Middle",
 O834 &lt;= 100, "High",
 O834 &lt;= 200, "Very High",
 O834 &lt;= 400, "Ultra High"
)</f>
        <v>Middle</v>
      </c>
      <c r="Q834" s="33">
        <f>_xlfn.XLOOKUP(A834,'Patient Health Records'!A:A,'Patient Health Records'!E:E,"Not Found")</f>
        <v>28.369901064261416</v>
      </c>
      <c r="R834" s="100" t="b">
        <f>_xlfn.XLOOKUP(A834,'Patient Health Records'!A834:A1833,'Patient Health Records'!T834:T1833,"Not Found")</f>
        <v>1</v>
      </c>
      <c r="S834" s="100" t="b" cm="1">
        <f t="array" ref="S834">_xlfn.SWITCH(R834, "Yes", TRUE, "No", FALSE, R834)</f>
        <v>1</v>
      </c>
      <c r="T834" s="100" t="str">
        <f>_xlfn.XLOOKUP(A834,'Patient Health Records'!A:A,'Patient Health Records'!V:V,"Not Found")</f>
        <v>Stroke</v>
      </c>
      <c r="U834" s="100" t="str">
        <f>_xlfn.XLOOKUP(A834,'Patient Health Records'!A:A,'Patient Health Records'!X:X,"Not Found")</f>
        <v>Ongoing Treatment</v>
      </c>
      <c r="V834" s="100" t="b">
        <f>_xlfn.XLOOKUP(A834,'Billing Details'!A:A,'Billing Details'!K:K,"Not Found")</f>
        <v>1</v>
      </c>
      <c r="W834" s="100" t="str">
        <f>_xlfn.XLOOKUP(A834,'Billing Details'!A:A,'Billing Details'!J:J,"Not Found")</f>
        <v>Aetna</v>
      </c>
      <c r="X834" s="100" t="b">
        <f>_xlfn.XLOOKUP(A834,'Patient Health Records'!A:A,'Patient Health Records'!P:P,"Not Found")</f>
        <v>1</v>
      </c>
      <c r="Y834" s="100" t="b" cm="1">
        <f t="array" ref="Y834">_xlfn.SWITCH(X834, "Yes", TRUE, "No", FALSE, X834)</f>
        <v>1</v>
      </c>
      <c r="Z834" s="100" t="b">
        <f>_xlfn.XLOOKUP(A834,'Patient Health Records'!A:A,'Patient Health Records'!T:T,"Not Found")</f>
        <v>1</v>
      </c>
      <c r="AA834" s="100" t="b" cm="1">
        <f t="array" ref="AA834">_xlfn.SWITCH(Z834, "Yes", TRUE, "No", FALSE, Z834)</f>
        <v>1</v>
      </c>
      <c r="AB834" s="100" t="b">
        <f>_xlfn.XLOOKUP(A834,'Patient Health Records'!A:A,'Patient Health Records'!K:K,"Not Found")</f>
        <v>1</v>
      </c>
      <c r="AC834" s="100" t="b" cm="1">
        <f t="array" ref="AC834">_xlfn.SWITCH(AB834, "Yes", TRUE, "No", FALSE, AB834)</f>
        <v>1</v>
      </c>
    </row>
    <row r="835" spans="1:29">
      <c r="A835" s="2" t="s">
        <v>1271</v>
      </c>
      <c r="B835" s="100" t="str">
        <f>_xlfn.XLOOKUP(A835,'Patient Demographics'!A835:A1834,'Patient Demographics'!H835:H1834,"Not Found")</f>
        <v>Senior</v>
      </c>
      <c r="C835" s="100" t="str">
        <f>_xlfn.XLOOKUP(A835,'Patient Demographics'!A835:A1834,'Patient Demographics'!L835:L1834,"Not Found")</f>
        <v>East</v>
      </c>
      <c r="D835" s="100" t="str">
        <f>_xlfn.XLOOKUP(A835,'Patient Demographics'!A:A,'Patient Demographics'!J:J,"Not Found")</f>
        <v>West Bengal</v>
      </c>
      <c r="E835" s="100">
        <f>_xlfn.XLOOKUP(A835,'Billing Details'!A835:A1834,'Billing Details'!E835:E1834,"Not Found")</f>
        <v>15000</v>
      </c>
      <c r="F835" s="100">
        <f>_xlfn.XLOOKUP(A835,'Billing Details'!A835:A1834,'Billing Details'!M835:M1834,"Not Found")</f>
        <v>8541.8499999999985</v>
      </c>
      <c r="G835" s="100">
        <f>_xlfn.XLOOKUP(A835,'Patient Health Records'!A835:A1834,'Patient Health Records'!G835:G1834,"Not Found")</f>
        <v>58.8</v>
      </c>
      <c r="H835" s="17" t="str">
        <f>_xlfn.XLOOKUP(A835,'Patient Demographics'!A835:A1834,'Patient Demographics'!C835:C1834,"Not Found")</f>
        <v>Female</v>
      </c>
      <c r="I835" s="100" t="str">
        <f>_xlfn.XLOOKUP(A835,'Patient Health Records'!A835:A1834,'Patient Health Records'!B835:B1834,"Not Found")</f>
        <v>AB-</v>
      </c>
      <c r="J835" s="100" t="b">
        <f>_xlfn.XLOOKUP(A835,'Patient Health Records'!A835:A1834,'Patient Health Records'!H835:H1834,"Not Found")</f>
        <v>0</v>
      </c>
      <c r="K835" s="100" t="b">
        <f>_xlfn.XLOOKUP(A835,'Patient Health Records'!A835:A1834,'Patient Health Records'!J835:J1834,"Not Found")</f>
        <v>0</v>
      </c>
      <c r="L835" s="100" t="b">
        <f>_xlfn.XLOOKUP(A835,'Billing Details'!A:A,'Billing Details'!K:K,"Not Found")</f>
        <v>1</v>
      </c>
      <c r="M835" s="100" t="str">
        <f>_xlfn.XLOOKUP(A835,'Patient Education'!A:A,'Patient Education'!B:B,"Not Found")</f>
        <v>School</v>
      </c>
      <c r="N835" s="100" t="str">
        <f>_xlfn.XLOOKUP(A835,'Patient Education'!A:A,'Patient Education'!C:C,"None")</f>
        <v>Retail Worker</v>
      </c>
      <c r="O835" s="100">
        <f>_xlfn.XLOOKUP(A835,'Patient Demographics'!A:A,'Patient Demographics'!I:I,"Not Found")</f>
        <v>120</v>
      </c>
      <c r="P835" s="100" t="str" cm="1">
        <f t="array" ref="P835">_xlfn.IFS(
 O835 &lt;= 2, "Very Low",
 O835 &lt;= 5, "Low",
 O835 &lt;= 10, "Lower-Middle",
 O835 &lt;= 25, "Middle",
 O835 &lt;= 50, "Upper-Middle",
 O835 &lt;= 100, "High",
 O835 &lt;= 200, "Very High",
 O835 &lt;= 400, "Ultra High"
)</f>
        <v>Very High</v>
      </c>
      <c r="Q835" s="33">
        <f>_xlfn.XLOOKUP(A835,'Patient Health Records'!A:A,'Patient Health Records'!E:E,"Not Found")</f>
        <v>23.258573632372133</v>
      </c>
      <c r="R835" s="100" t="b">
        <f>_xlfn.XLOOKUP(A835,'Patient Health Records'!A835:A1834,'Patient Health Records'!T835:T1834,"Not Found")</f>
        <v>0</v>
      </c>
      <c r="S835" s="100" t="b" cm="1">
        <f t="array" ref="S835">_xlfn.SWITCH(R835, "Yes", TRUE, "No", FALSE, R835)</f>
        <v>0</v>
      </c>
      <c r="T835" s="100" t="str">
        <f>_xlfn.XLOOKUP(A835,'Patient Health Records'!A:A,'Patient Health Records'!V:V,"Not Found")</f>
        <v>Fractured Leg</v>
      </c>
      <c r="U835" s="100" t="str">
        <f>_xlfn.XLOOKUP(A835,'Patient Health Records'!A:A,'Patient Health Records'!X:X,"Not Found")</f>
        <v>Recovered</v>
      </c>
      <c r="V835" s="100" t="b">
        <f>_xlfn.XLOOKUP(A835,'Billing Details'!A:A,'Billing Details'!K:K,"Not Found")</f>
        <v>1</v>
      </c>
      <c r="W835" s="100" t="str">
        <f>_xlfn.XLOOKUP(A835,'Billing Details'!A:A,'Billing Details'!J:J,"Not Found")</f>
        <v>UnitedHealthcare</v>
      </c>
      <c r="X835" s="100" t="b">
        <f>_xlfn.XLOOKUP(A835,'Patient Health Records'!A:A,'Patient Health Records'!P:P,"Not Found")</f>
        <v>0</v>
      </c>
      <c r="Y835" s="100" t="b" cm="1">
        <f t="array" ref="Y835">_xlfn.SWITCH(X835, "Yes", TRUE, "No", FALSE, X835)</f>
        <v>0</v>
      </c>
      <c r="Z835" s="100" t="b">
        <f>_xlfn.XLOOKUP(A835,'Patient Health Records'!A:A,'Patient Health Records'!T:T,"Not Found")</f>
        <v>0</v>
      </c>
      <c r="AA835" s="100" t="b" cm="1">
        <f t="array" ref="AA835">_xlfn.SWITCH(Z835, "Yes", TRUE, "No", FALSE, Z835)</f>
        <v>0</v>
      </c>
      <c r="AB835" s="100" t="b">
        <f>_xlfn.XLOOKUP(A835,'Patient Health Records'!A:A,'Patient Health Records'!K:K,"Not Found")</f>
        <v>0</v>
      </c>
      <c r="AC835" s="100" t="b" cm="1">
        <f t="array" ref="AC835">_xlfn.SWITCH(AB835, "Yes", TRUE, "No", FALSE, AB835)</f>
        <v>0</v>
      </c>
    </row>
    <row r="836" spans="1:29">
      <c r="A836" s="2" t="s">
        <v>1272</v>
      </c>
      <c r="B836" s="100" t="str">
        <f>_xlfn.XLOOKUP(A836,'Patient Demographics'!A836:A1835,'Patient Demographics'!H836:H1835,"Not Found")</f>
        <v>Middle-aged</v>
      </c>
      <c r="C836" s="100" t="str">
        <f>_xlfn.XLOOKUP(A836,'Patient Demographics'!A836:A1835,'Patient Demographics'!L836:L1835,"Not Found")</f>
        <v>South</v>
      </c>
      <c r="D836" s="100" t="str">
        <f>_xlfn.XLOOKUP(A836,'Patient Demographics'!A:A,'Patient Demographics'!J:J,"Not Found")</f>
        <v>Tamil Nadu</v>
      </c>
      <c r="E836" s="100">
        <f>_xlfn.XLOOKUP(A836,'Billing Details'!A836:A1835,'Billing Details'!E836:E1835,"Not Found")</f>
        <v>250000</v>
      </c>
      <c r="F836" s="100">
        <f>_xlfn.XLOOKUP(A836,'Billing Details'!A836:A1835,'Billing Details'!M836:M1835,"Not Found")</f>
        <v>0</v>
      </c>
      <c r="G836" s="100">
        <f>_xlfn.XLOOKUP(A836,'Patient Health Records'!A836:A1835,'Patient Health Records'!G836:G1835,"Not Found")</f>
        <v>91.5</v>
      </c>
      <c r="H836" s="17" t="str">
        <f>_xlfn.XLOOKUP(A836,'Patient Demographics'!A836:A1835,'Patient Demographics'!C836:C1835,"Not Found")</f>
        <v>Female</v>
      </c>
      <c r="I836" s="100" t="str">
        <f>_xlfn.XLOOKUP(A836,'Patient Health Records'!A836:A1835,'Patient Health Records'!B836:B1835,"Not Found")</f>
        <v>A+</v>
      </c>
      <c r="J836" s="100" t="b">
        <f>_xlfn.XLOOKUP(A836,'Patient Health Records'!A836:A1835,'Patient Health Records'!H836:H1835,"Not Found")</f>
        <v>0</v>
      </c>
      <c r="K836" s="100" t="b">
        <f>_xlfn.XLOOKUP(A836,'Patient Health Records'!A836:A1835,'Patient Health Records'!J836:J1835,"Not Found")</f>
        <v>1</v>
      </c>
      <c r="L836" s="100" t="b">
        <f>_xlfn.XLOOKUP(A836,'Billing Details'!A:A,'Billing Details'!K:K,"Not Found")</f>
        <v>0</v>
      </c>
      <c r="M836" s="100" t="str">
        <f>_xlfn.XLOOKUP(A836,'Patient Education'!A:A,'Patient Education'!B:B,"Not Found")</f>
        <v>Bachelor's Degree</v>
      </c>
      <c r="N836" s="100" t="str">
        <f>_xlfn.XLOOKUP(A836,'Patient Education'!A:A,'Patient Education'!C:C,"None")</f>
        <v>Engineer</v>
      </c>
      <c r="O836" s="100">
        <f>_xlfn.XLOOKUP(A836,'Patient Demographics'!A:A,'Patient Demographics'!I:I,"Not Found")</f>
        <v>40</v>
      </c>
      <c r="P836" s="100" t="str" cm="1">
        <f t="array" ref="P836">_xlfn.IFS(
 O836 &lt;= 2, "Very Low",
 O836 &lt;= 5, "Low",
 O836 &lt;= 10, "Lower-Middle",
 O836 &lt;= 25, "Middle",
 O836 &lt;= 50, "Upper-Middle",
 O836 &lt;= 100, "High",
 O836 &lt;= 200, "Very High",
 O836 &lt;= 400, "Ultra High"
)</f>
        <v>Upper-Middle</v>
      </c>
      <c r="Q836" s="33">
        <f>_xlfn.XLOOKUP(A836,'Patient Health Records'!A:A,'Patient Health Records'!E:E,"Not Found")</f>
        <v>28.878929428102513</v>
      </c>
      <c r="R836" s="100" t="b">
        <f>_xlfn.XLOOKUP(A836,'Patient Health Records'!A836:A1835,'Patient Health Records'!T836:T1835,"Not Found")</f>
        <v>1</v>
      </c>
      <c r="S836" s="100" t="b" cm="1">
        <f t="array" ref="S836">_xlfn.SWITCH(R836, "Yes", TRUE, "No", FALSE, R836)</f>
        <v>1</v>
      </c>
      <c r="T836" s="100" t="str">
        <f>_xlfn.XLOOKUP(A836,'Patient Health Records'!A:A,'Patient Health Records'!V:V,"Not Found")</f>
        <v>Cancer</v>
      </c>
      <c r="U836" s="100" t="str">
        <f>_xlfn.XLOOKUP(A836,'Patient Health Records'!A:A,'Patient Health Records'!X:X,"Not Found")</f>
        <v>Ongoing Treatment</v>
      </c>
      <c r="V836" s="100" t="b">
        <f>_xlfn.XLOOKUP(A836,'Billing Details'!A:A,'Billing Details'!K:K,"Not Found")</f>
        <v>0</v>
      </c>
      <c r="W836" s="100">
        <f>_xlfn.XLOOKUP(A836,'Billing Details'!A:A,'Billing Details'!J:J,"Not Found")</f>
        <v>0</v>
      </c>
      <c r="X836" s="100" t="b">
        <f>_xlfn.XLOOKUP(A836,'Patient Health Records'!A:A,'Patient Health Records'!P:P,"Not Found")</f>
        <v>1</v>
      </c>
      <c r="Y836" s="100" t="b" cm="1">
        <f t="array" ref="Y836">_xlfn.SWITCH(X836, "Yes", TRUE, "No", FALSE, X836)</f>
        <v>1</v>
      </c>
      <c r="Z836" s="100" t="b">
        <f>_xlfn.XLOOKUP(A836,'Patient Health Records'!A:A,'Patient Health Records'!T:T,"Not Found")</f>
        <v>1</v>
      </c>
      <c r="AA836" s="100" t="b" cm="1">
        <f t="array" ref="AA836">_xlfn.SWITCH(Z836, "Yes", TRUE, "No", FALSE, Z836)</f>
        <v>1</v>
      </c>
      <c r="AB836" s="100" t="b">
        <f>_xlfn.XLOOKUP(A836,'Patient Health Records'!A:A,'Patient Health Records'!K:K,"Not Found")</f>
        <v>1</v>
      </c>
      <c r="AC836" s="100" t="b" cm="1">
        <f t="array" ref="AC836">_xlfn.SWITCH(AB836, "Yes", TRUE, "No", FALSE, AB836)</f>
        <v>1</v>
      </c>
    </row>
    <row r="837" spans="1:29">
      <c r="A837" s="2" t="s">
        <v>1273</v>
      </c>
      <c r="B837" s="100" t="str">
        <f>_xlfn.XLOOKUP(A837,'Patient Demographics'!A837:A1836,'Patient Demographics'!H837:H1836,"Not Found")</f>
        <v>Adult</v>
      </c>
      <c r="C837" s="100" t="str">
        <f>_xlfn.XLOOKUP(A837,'Patient Demographics'!A837:A1836,'Patient Demographics'!L837:L1836,"Not Found")</f>
        <v>West</v>
      </c>
      <c r="D837" s="100" t="str">
        <f>_xlfn.XLOOKUP(A837,'Patient Demographics'!A:A,'Patient Demographics'!J:J,"Not Found")</f>
        <v>Maharashtra</v>
      </c>
      <c r="E837" s="100">
        <f>_xlfn.XLOOKUP(A837,'Billing Details'!A837:A1836,'Billing Details'!E837:E1836,"Not Found")</f>
        <v>500</v>
      </c>
      <c r="F837" s="100">
        <f>_xlfn.XLOOKUP(A837,'Billing Details'!A837:A1836,'Billing Details'!M837:M1836,"Not Found")</f>
        <v>353.6</v>
      </c>
      <c r="G837" s="100">
        <f>_xlfn.XLOOKUP(A837,'Patient Health Records'!A837:A1836,'Patient Health Records'!G837:G1836,"Not Found")</f>
        <v>92.6</v>
      </c>
      <c r="H837" s="17" t="str">
        <f>_xlfn.XLOOKUP(A837,'Patient Demographics'!A837:A1836,'Patient Demographics'!C837:C1836,"Not Found")</f>
        <v>Male</v>
      </c>
      <c r="I837" s="100" t="str">
        <f>_xlfn.XLOOKUP(A837,'Patient Health Records'!A837:A1836,'Patient Health Records'!B837:B1836,"Not Found")</f>
        <v>AB-</v>
      </c>
      <c r="J837" s="100" t="b">
        <f>_xlfn.XLOOKUP(A837,'Patient Health Records'!A837:A1836,'Patient Health Records'!H837:H1836,"Not Found")</f>
        <v>0</v>
      </c>
      <c r="K837" s="100" t="b">
        <f>_xlfn.XLOOKUP(A837,'Patient Health Records'!A837:A1836,'Patient Health Records'!J837:J1836,"Not Found")</f>
        <v>0</v>
      </c>
      <c r="L837" s="100" t="b">
        <f>_xlfn.XLOOKUP(A837,'Billing Details'!A:A,'Billing Details'!K:K,"Not Found")</f>
        <v>1</v>
      </c>
      <c r="M837" s="100" t="str">
        <f>_xlfn.XLOOKUP(A837,'Patient Education'!A:A,'Patient Education'!B:B,"Not Found")</f>
        <v>High School</v>
      </c>
      <c r="N837" s="100" t="str">
        <f>_xlfn.XLOOKUP(A837,'Patient Education'!A:A,'Patient Education'!C:C,"None")</f>
        <v>Unemployed</v>
      </c>
      <c r="O837" s="100">
        <f>_xlfn.XLOOKUP(A837,'Patient Demographics'!A:A,'Patient Demographics'!I:I,"Not Found")</f>
        <v>20</v>
      </c>
      <c r="P837" s="100" t="str" cm="1">
        <f t="array" ref="P837">_xlfn.IFS(
 O837 &lt;= 2, "Very Low",
 O837 &lt;= 5, "Low",
 O837 &lt;= 10, "Lower-Middle",
 O837 &lt;= 25, "Middle",
 O837 &lt;= 50, "Upper-Middle",
 O837 &lt;= 100, "High",
 O837 &lt;= 200, "Very High",
 O837 &lt;= 400, "Ultra High"
)</f>
        <v>Middle</v>
      </c>
      <c r="Q837" s="33">
        <f>_xlfn.XLOOKUP(A837,'Patient Health Records'!A:A,'Patient Health Records'!E:E,"Not Found")</f>
        <v>30.236734693877548</v>
      </c>
      <c r="R837" s="100" t="b">
        <f>_xlfn.XLOOKUP(A837,'Patient Health Records'!A837:A1836,'Patient Health Records'!T837:T1836,"Not Found")</f>
        <v>1</v>
      </c>
      <c r="S837" s="100" t="b" cm="1">
        <f t="array" ref="S837">_xlfn.SWITCH(R837, "Yes", TRUE, "No", FALSE, R837)</f>
        <v>1</v>
      </c>
      <c r="T837" s="100" t="str">
        <f>_xlfn.XLOOKUP(A837,'Patient Health Records'!A:A,'Patient Health Records'!V:V,"Not Found")</f>
        <v>Heart Disease</v>
      </c>
      <c r="U837" s="100" t="str">
        <f>_xlfn.XLOOKUP(A837,'Patient Health Records'!A:A,'Patient Health Records'!X:X,"Not Found")</f>
        <v>Ongoing Treatment</v>
      </c>
      <c r="V837" s="100" t="b">
        <f>_xlfn.XLOOKUP(A837,'Billing Details'!A:A,'Billing Details'!K:K,"Not Found")</f>
        <v>1</v>
      </c>
      <c r="W837" s="100" t="str">
        <f>_xlfn.XLOOKUP(A837,'Billing Details'!A:A,'Billing Details'!J:J,"Not Found")</f>
        <v>Medicare</v>
      </c>
      <c r="X837" s="100" t="b">
        <f>_xlfn.XLOOKUP(A837,'Patient Health Records'!A:A,'Patient Health Records'!P:P,"Not Found")</f>
        <v>1</v>
      </c>
      <c r="Y837" s="100" t="b" cm="1">
        <f t="array" ref="Y837">_xlfn.SWITCH(X837, "Yes", TRUE, "No", FALSE, X837)</f>
        <v>1</v>
      </c>
      <c r="Z837" s="100" t="b">
        <f>_xlfn.XLOOKUP(A837,'Patient Health Records'!A:A,'Patient Health Records'!T:T,"Not Found")</f>
        <v>1</v>
      </c>
      <c r="AA837" s="100" t="b" cm="1">
        <f t="array" ref="AA837">_xlfn.SWITCH(Z837, "Yes", TRUE, "No", FALSE, Z837)</f>
        <v>1</v>
      </c>
      <c r="AB837" s="100" t="b">
        <f>_xlfn.XLOOKUP(A837,'Patient Health Records'!A:A,'Patient Health Records'!K:K,"Not Found")</f>
        <v>0</v>
      </c>
      <c r="AC837" s="100" t="b" cm="1">
        <f t="array" ref="AC837">_xlfn.SWITCH(AB837, "Yes", TRUE, "No", FALSE, AB837)</f>
        <v>0</v>
      </c>
    </row>
    <row r="838" spans="1:29">
      <c r="A838" s="2" t="s">
        <v>1274</v>
      </c>
      <c r="B838" s="100" t="str">
        <f>_xlfn.XLOOKUP(A838,'Patient Demographics'!A838:A1837,'Patient Demographics'!H838:H1837,"Not Found")</f>
        <v>Young Adult</v>
      </c>
      <c r="C838" s="100" t="str">
        <f>_xlfn.XLOOKUP(A838,'Patient Demographics'!A838:A1837,'Patient Demographics'!L838:L1837,"Not Found")</f>
        <v>South</v>
      </c>
      <c r="D838" s="100" t="str">
        <f>_xlfn.XLOOKUP(A838,'Patient Demographics'!A:A,'Patient Demographics'!J:J,"Not Found")</f>
        <v>Kerala</v>
      </c>
      <c r="E838" s="100">
        <f>_xlfn.XLOOKUP(A838,'Billing Details'!A838:A1837,'Billing Details'!E838:E1837,"Not Found")</f>
        <v>1000</v>
      </c>
      <c r="F838" s="100">
        <f>_xlfn.XLOOKUP(A838,'Billing Details'!A838:A1837,'Billing Details'!M838:M1837,"Not Found")</f>
        <v>0</v>
      </c>
      <c r="G838" s="100">
        <f>_xlfn.XLOOKUP(A838,'Patient Health Records'!A838:A1837,'Patient Health Records'!G838:G1837,"Not Found")</f>
        <v>68.099999999999994</v>
      </c>
      <c r="H838" s="17" t="str">
        <f>_xlfn.XLOOKUP(A838,'Patient Demographics'!A838:A1837,'Patient Demographics'!C838:C1837,"Not Found")</f>
        <v>Male</v>
      </c>
      <c r="I838" s="100" t="str">
        <f>_xlfn.XLOOKUP(A838,'Patient Health Records'!A838:A1837,'Patient Health Records'!B838:B1837,"Not Found")</f>
        <v>AB+</v>
      </c>
      <c r="J838" s="100" t="b">
        <f>_xlfn.XLOOKUP(A838,'Patient Health Records'!A838:A1837,'Patient Health Records'!H838:H1837,"Not Found")</f>
        <v>0</v>
      </c>
      <c r="K838" s="100" t="b">
        <f>_xlfn.XLOOKUP(A838,'Patient Health Records'!A838:A1837,'Patient Health Records'!J838:J1837,"Not Found")</f>
        <v>0</v>
      </c>
      <c r="L838" s="100" t="b">
        <f>_xlfn.XLOOKUP(A838,'Billing Details'!A:A,'Billing Details'!K:K,"Not Found")</f>
        <v>0</v>
      </c>
      <c r="M838" s="100" t="str">
        <f>_xlfn.XLOOKUP(A838,'Patient Education'!A:A,'Patient Education'!B:B,"Not Found")</f>
        <v>High School</v>
      </c>
      <c r="N838" s="100" t="str">
        <f>_xlfn.XLOOKUP(A838,'Patient Education'!A:A,'Patient Education'!C:C,"None")</f>
        <v>Unemployed</v>
      </c>
      <c r="O838" s="100">
        <f>_xlfn.XLOOKUP(A838,'Patient Demographics'!A:A,'Patient Demographics'!I:I,"Not Found")</f>
        <v>25</v>
      </c>
      <c r="P838" s="100" t="str" cm="1">
        <f t="array" ref="P838">_xlfn.IFS(
 O838 &lt;= 2, "Very Low",
 O838 &lt;= 5, "Low",
 O838 &lt;= 10, "Lower-Middle",
 O838 &lt;= 25, "Middle",
 O838 &lt;= 50, "Upper-Middle",
 O838 &lt;= 100, "High",
 O838 &lt;= 200, "Very High",
 O838 &lt;= 400, "Ultra High"
)</f>
        <v>Middle</v>
      </c>
      <c r="Q838" s="33">
        <f>_xlfn.XLOOKUP(A838,'Patient Health Records'!A:A,'Patient Health Records'!E:E,"Not Found")</f>
        <v>24.418229409444582</v>
      </c>
      <c r="R838" s="100" t="b">
        <f>_xlfn.XLOOKUP(A838,'Patient Health Records'!A838:A1837,'Patient Health Records'!T838:T1837,"Not Found")</f>
        <v>0</v>
      </c>
      <c r="S838" s="100" t="b" cm="1">
        <f t="array" ref="S838">_xlfn.SWITCH(R838, "Yes", TRUE, "No", FALSE, R838)</f>
        <v>0</v>
      </c>
      <c r="T838" s="100" t="str">
        <f>_xlfn.XLOOKUP(A838,'Patient Health Records'!A:A,'Patient Health Records'!V:V,"Not Found")</f>
        <v>Allergic Reaction</v>
      </c>
      <c r="U838" s="100" t="str">
        <f>_xlfn.XLOOKUP(A838,'Patient Health Records'!A:A,'Patient Health Records'!X:X,"Not Found")</f>
        <v>Critical</v>
      </c>
      <c r="V838" s="100" t="b">
        <f>_xlfn.XLOOKUP(A838,'Billing Details'!A:A,'Billing Details'!K:K,"Not Found")</f>
        <v>0</v>
      </c>
      <c r="W838" s="100">
        <f>_xlfn.XLOOKUP(A838,'Billing Details'!A:A,'Billing Details'!J:J,"Not Found")</f>
        <v>0</v>
      </c>
      <c r="X838" s="100" t="b">
        <f>_xlfn.XLOOKUP(A838,'Patient Health Records'!A:A,'Patient Health Records'!P:P,"Not Found")</f>
        <v>0</v>
      </c>
      <c r="Y838" s="100" t="b" cm="1">
        <f t="array" ref="Y838">_xlfn.SWITCH(X838, "Yes", TRUE, "No", FALSE, X838)</f>
        <v>0</v>
      </c>
      <c r="Z838" s="100" t="b">
        <f>_xlfn.XLOOKUP(A838,'Patient Health Records'!A:A,'Patient Health Records'!T:T,"Not Found")</f>
        <v>0</v>
      </c>
      <c r="AA838" s="100" t="b" cm="1">
        <f t="array" ref="AA838">_xlfn.SWITCH(Z838, "Yes", TRUE, "No", FALSE, Z838)</f>
        <v>0</v>
      </c>
      <c r="AB838" s="100" t="b">
        <f>_xlfn.XLOOKUP(A838,'Patient Health Records'!A:A,'Patient Health Records'!K:K,"Not Found")</f>
        <v>0</v>
      </c>
      <c r="AC838" s="100" t="b" cm="1">
        <f t="array" ref="AC838">_xlfn.SWITCH(AB838, "Yes", TRUE, "No", FALSE, AB838)</f>
        <v>0</v>
      </c>
    </row>
    <row r="839" spans="1:29">
      <c r="A839" s="2" t="s">
        <v>1275</v>
      </c>
      <c r="B839" s="100" t="str">
        <f>_xlfn.XLOOKUP(A839,'Patient Demographics'!A839:A1838,'Patient Demographics'!H839:H1838,"Not Found")</f>
        <v>Senior</v>
      </c>
      <c r="C839" s="100" t="str">
        <f>_xlfn.XLOOKUP(A839,'Patient Demographics'!A839:A1838,'Patient Demographics'!L839:L1838,"Not Found")</f>
        <v>West</v>
      </c>
      <c r="D839" s="100" t="str">
        <f>_xlfn.XLOOKUP(A839,'Patient Demographics'!A:A,'Patient Demographics'!J:J,"Not Found")</f>
        <v>Gujarat</v>
      </c>
      <c r="E839" s="100">
        <f>_xlfn.XLOOKUP(A839,'Billing Details'!A839:A1838,'Billing Details'!E839:E1838,"Not Found")</f>
        <v>250000</v>
      </c>
      <c r="F839" s="100">
        <f>_xlfn.XLOOKUP(A839,'Billing Details'!A839:A1838,'Billing Details'!M839:M1838,"Not Found")</f>
        <v>212641.6</v>
      </c>
      <c r="G839" s="100">
        <f>_xlfn.XLOOKUP(A839,'Patient Health Records'!A839:A1838,'Patient Health Records'!G839:G1838,"Not Found")</f>
        <v>87.2</v>
      </c>
      <c r="H839" s="17" t="str">
        <f>_xlfn.XLOOKUP(A839,'Patient Demographics'!A839:A1838,'Patient Demographics'!C839:C1838,"Not Found")</f>
        <v>Male</v>
      </c>
      <c r="I839" s="100" t="str">
        <f>_xlfn.XLOOKUP(A839,'Patient Health Records'!A839:A1838,'Patient Health Records'!B839:B1838,"Not Found")</f>
        <v>O+</v>
      </c>
      <c r="J839" s="100" t="b">
        <f>_xlfn.XLOOKUP(A839,'Patient Health Records'!A839:A1838,'Patient Health Records'!H839:H1838,"Not Found")</f>
        <v>0</v>
      </c>
      <c r="K839" s="100" t="b">
        <f>_xlfn.XLOOKUP(A839,'Patient Health Records'!A839:A1838,'Patient Health Records'!J839:J1838,"Not Found")</f>
        <v>1</v>
      </c>
      <c r="L839" s="100" t="b">
        <f>_xlfn.XLOOKUP(A839,'Billing Details'!A:A,'Billing Details'!K:K,"Not Found")</f>
        <v>1</v>
      </c>
      <c r="M839" s="100" t="str">
        <f>_xlfn.XLOOKUP(A839,'Patient Education'!A:A,'Patient Education'!B:B,"Not Found")</f>
        <v>Master's Degree</v>
      </c>
      <c r="N839" s="100" t="str">
        <f>_xlfn.XLOOKUP(A839,'Patient Education'!A:A,'Patient Education'!C:C,"None")</f>
        <v>Doctor</v>
      </c>
      <c r="O839" s="100">
        <f>_xlfn.XLOOKUP(A839,'Patient Demographics'!A:A,'Patient Demographics'!I:I,"Not Found")</f>
        <v>12</v>
      </c>
      <c r="P839" s="100" t="str" cm="1">
        <f t="array" ref="P839">_xlfn.IFS(
 O839 &lt;= 2, "Very Low",
 O839 &lt;= 5, "Low",
 O839 &lt;= 10, "Lower-Middle",
 O839 &lt;= 25, "Middle",
 O839 &lt;= 50, "Upper-Middle",
 O839 &lt;= 100, "High",
 O839 &lt;= 200, "Very High",
 O839 &lt;= 400, "Ultra High"
)</f>
        <v>Middle</v>
      </c>
      <c r="Q839" s="33">
        <f>_xlfn.XLOOKUP(A839,'Patient Health Records'!A:A,'Patient Health Records'!E:E,"Not Found")</f>
        <v>31.266807701961348</v>
      </c>
      <c r="R839" s="100" t="b">
        <f>_xlfn.XLOOKUP(A839,'Patient Health Records'!A839:A1838,'Patient Health Records'!T839:T1838,"Not Found")</f>
        <v>1</v>
      </c>
      <c r="S839" s="100" t="b" cm="1">
        <f t="array" ref="S839">_xlfn.SWITCH(R839, "Yes", TRUE, "No", FALSE, R839)</f>
        <v>1</v>
      </c>
      <c r="T839" s="100" t="str">
        <f>_xlfn.XLOOKUP(A839,'Patient Health Records'!A:A,'Patient Health Records'!V:V,"Not Found")</f>
        <v>Fractured Leg</v>
      </c>
      <c r="U839" s="100" t="str">
        <f>_xlfn.XLOOKUP(A839,'Patient Health Records'!A:A,'Patient Health Records'!X:X,"Not Found")</f>
        <v>Ongoing Treatment</v>
      </c>
      <c r="V839" s="100" t="b">
        <f>_xlfn.XLOOKUP(A839,'Billing Details'!A:A,'Billing Details'!K:K,"Not Found")</f>
        <v>1</v>
      </c>
      <c r="W839" s="100" t="str">
        <f>_xlfn.XLOOKUP(A839,'Billing Details'!A:A,'Billing Details'!J:J,"Not Found")</f>
        <v>Blue Cross</v>
      </c>
      <c r="X839" s="100" t="b">
        <f>_xlfn.XLOOKUP(A839,'Patient Health Records'!A:A,'Patient Health Records'!P:P,"Not Found")</f>
        <v>0</v>
      </c>
      <c r="Y839" s="100" t="b" cm="1">
        <f t="array" ref="Y839">_xlfn.SWITCH(X839, "Yes", TRUE, "No", FALSE, X839)</f>
        <v>0</v>
      </c>
      <c r="Z839" s="100" t="b">
        <f>_xlfn.XLOOKUP(A839,'Patient Health Records'!A:A,'Patient Health Records'!T:T,"Not Found")</f>
        <v>1</v>
      </c>
      <c r="AA839" s="100" t="b" cm="1">
        <f t="array" ref="AA839">_xlfn.SWITCH(Z839, "Yes", TRUE, "No", FALSE, Z839)</f>
        <v>1</v>
      </c>
      <c r="AB839" s="100" t="b">
        <f>_xlfn.XLOOKUP(A839,'Patient Health Records'!A:A,'Patient Health Records'!K:K,"Not Found")</f>
        <v>0</v>
      </c>
      <c r="AC839" s="100" t="b" cm="1">
        <f t="array" ref="AC839">_xlfn.SWITCH(AB839, "Yes", TRUE, "No", FALSE, AB839)</f>
        <v>0</v>
      </c>
    </row>
    <row r="840" spans="1:29">
      <c r="A840" s="2" t="s">
        <v>1276</v>
      </c>
      <c r="B840" s="100" t="str">
        <f>_xlfn.XLOOKUP(A840,'Patient Demographics'!A840:A1839,'Patient Demographics'!H840:H1839,"Not Found")</f>
        <v>Adult</v>
      </c>
      <c r="C840" s="100" t="str">
        <f>_xlfn.XLOOKUP(A840,'Patient Demographics'!A840:A1839,'Patient Demographics'!L840:L1839,"Not Found")</f>
        <v>South</v>
      </c>
      <c r="D840" s="100" t="str">
        <f>_xlfn.XLOOKUP(A840,'Patient Demographics'!A:A,'Patient Demographics'!J:J,"Not Found")</f>
        <v>Tamil Nadu</v>
      </c>
      <c r="E840" s="100">
        <f>_xlfn.XLOOKUP(A840,'Billing Details'!A840:A1839,'Billing Details'!E840:E1839,"Not Found")</f>
        <v>15000</v>
      </c>
      <c r="F840" s="100">
        <f>_xlfn.XLOOKUP(A840,'Billing Details'!A840:A1839,'Billing Details'!M840:M1839,"Not Found")</f>
        <v>12903.95</v>
      </c>
      <c r="G840" s="100">
        <f>_xlfn.XLOOKUP(A840,'Patient Health Records'!A840:A1839,'Patient Health Records'!G840:G1839,"Not Found")</f>
        <v>80</v>
      </c>
      <c r="H840" s="17" t="str">
        <f>_xlfn.XLOOKUP(A840,'Patient Demographics'!A840:A1839,'Patient Demographics'!C840:C1839,"Not Found")</f>
        <v>Male</v>
      </c>
      <c r="I840" s="100" t="str">
        <f>_xlfn.XLOOKUP(A840,'Patient Health Records'!A840:A1839,'Patient Health Records'!B840:B1839,"Not Found")</f>
        <v>A-</v>
      </c>
      <c r="J840" s="100" t="b">
        <f>_xlfn.XLOOKUP(A840,'Patient Health Records'!A840:A1839,'Patient Health Records'!H840:H1839,"Not Found")</f>
        <v>1</v>
      </c>
      <c r="K840" s="100" t="b">
        <f>_xlfn.XLOOKUP(A840,'Patient Health Records'!A840:A1839,'Patient Health Records'!J840:J1839,"Not Found")</f>
        <v>0</v>
      </c>
      <c r="L840" s="100" t="b">
        <f>_xlfn.XLOOKUP(A840,'Billing Details'!A:A,'Billing Details'!K:K,"Not Found")</f>
        <v>1</v>
      </c>
      <c r="M840" s="100" t="str">
        <f>_xlfn.XLOOKUP(A840,'Patient Education'!A:A,'Patient Education'!B:B,"Not Found")</f>
        <v>Master's Degree</v>
      </c>
      <c r="N840" s="100" t="str">
        <f>_xlfn.XLOOKUP(A840,'Patient Education'!A:A,'Patient Education'!C:C,"None")</f>
        <v>Manager</v>
      </c>
      <c r="O840" s="100">
        <f>_xlfn.XLOOKUP(A840,'Patient Demographics'!A:A,'Patient Demographics'!I:I,"Not Found")</f>
        <v>30</v>
      </c>
      <c r="P840" s="100" t="str" cm="1">
        <f t="array" ref="P840">_xlfn.IFS(
 O840 &lt;= 2, "Very Low",
 O840 &lt;= 5, "Low",
 O840 &lt;= 10, "Lower-Middle",
 O840 &lt;= 25, "Middle",
 O840 &lt;= 50, "Upper-Middle",
 O840 &lt;= 100, "High",
 O840 &lt;= 200, "Very High",
 O840 &lt;= 400, "Ultra High"
)</f>
        <v>Upper-Middle</v>
      </c>
      <c r="Q840" s="33">
        <f>_xlfn.XLOOKUP(A840,'Patient Health Records'!A:A,'Patient Health Records'!E:E,"Not Found")</f>
        <v>28.344671201814062</v>
      </c>
      <c r="R840" s="100" t="b">
        <f>_xlfn.XLOOKUP(A840,'Patient Health Records'!A840:A1839,'Patient Health Records'!T840:T1839,"Not Found")</f>
        <v>1</v>
      </c>
      <c r="S840" s="100" t="b" cm="1">
        <f t="array" ref="S840">_xlfn.SWITCH(R840, "Yes", TRUE, "No", FALSE, R840)</f>
        <v>1</v>
      </c>
      <c r="T840" s="100" t="str">
        <f>_xlfn.XLOOKUP(A840,'Patient Health Records'!A:A,'Patient Health Records'!V:V,"Not Found")</f>
        <v>Kidney Stones</v>
      </c>
      <c r="U840" s="100" t="str">
        <f>_xlfn.XLOOKUP(A840,'Patient Health Records'!A:A,'Patient Health Records'!X:X,"Not Found")</f>
        <v>Recovered</v>
      </c>
      <c r="V840" s="100" t="b">
        <f>_xlfn.XLOOKUP(A840,'Billing Details'!A:A,'Billing Details'!K:K,"Not Found")</f>
        <v>1</v>
      </c>
      <c r="W840" s="100" t="str">
        <f>_xlfn.XLOOKUP(A840,'Billing Details'!A:A,'Billing Details'!J:J,"Not Found")</f>
        <v>UnitedHealthcare</v>
      </c>
      <c r="X840" s="100" t="b">
        <f>_xlfn.XLOOKUP(A840,'Patient Health Records'!A:A,'Patient Health Records'!P:P,"Not Found")</f>
        <v>0</v>
      </c>
      <c r="Y840" s="100" t="b" cm="1">
        <f t="array" ref="Y840">_xlfn.SWITCH(X840, "Yes", TRUE, "No", FALSE, X840)</f>
        <v>0</v>
      </c>
      <c r="Z840" s="100" t="b">
        <f>_xlfn.XLOOKUP(A840,'Patient Health Records'!A:A,'Patient Health Records'!T:T,"Not Found")</f>
        <v>1</v>
      </c>
      <c r="AA840" s="100" t="b" cm="1">
        <f t="array" ref="AA840">_xlfn.SWITCH(Z840, "Yes", TRUE, "No", FALSE, Z840)</f>
        <v>1</v>
      </c>
      <c r="AB840" s="100" t="b">
        <f>_xlfn.XLOOKUP(A840,'Patient Health Records'!A:A,'Patient Health Records'!K:K,"Not Found")</f>
        <v>0</v>
      </c>
      <c r="AC840" s="100" t="b" cm="1">
        <f t="array" ref="AC840">_xlfn.SWITCH(AB840, "Yes", TRUE, "No", FALSE, AB840)</f>
        <v>0</v>
      </c>
    </row>
    <row r="841" spans="1:29">
      <c r="A841" s="2" t="s">
        <v>1277</v>
      </c>
      <c r="B841" s="100" t="str">
        <f>_xlfn.XLOOKUP(A841,'Patient Demographics'!A841:A1840,'Patient Demographics'!H841:H1840,"Not Found")</f>
        <v>Adult</v>
      </c>
      <c r="C841" s="100" t="str">
        <f>_xlfn.XLOOKUP(A841,'Patient Demographics'!A841:A1840,'Patient Demographics'!L841:L1840,"Not Found")</f>
        <v>South</v>
      </c>
      <c r="D841" s="100" t="str">
        <f>_xlfn.XLOOKUP(A841,'Patient Demographics'!A:A,'Patient Demographics'!J:J,"Not Found")</f>
        <v>Kerala</v>
      </c>
      <c r="E841" s="100">
        <f>_xlfn.XLOOKUP(A841,'Billing Details'!A841:A1840,'Billing Details'!E841:E1840,"Not Found")</f>
        <v>45000</v>
      </c>
      <c r="F841" s="100">
        <f>_xlfn.XLOOKUP(A841,'Billing Details'!A841:A1840,'Billing Details'!M841:M1840,"Not Found")</f>
        <v>31870.590000000004</v>
      </c>
      <c r="G841" s="100">
        <f>_xlfn.XLOOKUP(A841,'Patient Health Records'!A841:A1840,'Patient Health Records'!G841:G1840,"Not Found")</f>
        <v>102.8</v>
      </c>
      <c r="H841" s="17" t="str">
        <f>_xlfn.XLOOKUP(A841,'Patient Demographics'!A841:A1840,'Patient Demographics'!C841:C1840,"Not Found")</f>
        <v>Male</v>
      </c>
      <c r="I841" s="100" t="str">
        <f>_xlfn.XLOOKUP(A841,'Patient Health Records'!A841:A1840,'Patient Health Records'!B841:B1840,"Not Found")</f>
        <v>A-</v>
      </c>
      <c r="J841" s="100" t="b">
        <f>_xlfn.XLOOKUP(A841,'Patient Health Records'!A841:A1840,'Patient Health Records'!H841:H1840,"Not Found")</f>
        <v>0</v>
      </c>
      <c r="K841" s="100" t="b">
        <f>_xlfn.XLOOKUP(A841,'Patient Health Records'!A841:A1840,'Patient Health Records'!J841:J1840,"Not Found")</f>
        <v>0</v>
      </c>
      <c r="L841" s="100" t="b">
        <f>_xlfn.XLOOKUP(A841,'Billing Details'!A:A,'Billing Details'!K:K,"Not Found")</f>
        <v>1</v>
      </c>
      <c r="M841" s="100" t="str">
        <f>_xlfn.XLOOKUP(A841,'Patient Education'!A:A,'Patient Education'!B:B,"Not Found")</f>
        <v>School</v>
      </c>
      <c r="N841" s="100" t="str">
        <f>_xlfn.XLOOKUP(A841,'Patient Education'!A:A,'Patient Education'!C:C,"None")</f>
        <v>Retail Worker</v>
      </c>
      <c r="O841" s="100">
        <f>_xlfn.XLOOKUP(A841,'Patient Demographics'!A:A,'Patient Demographics'!I:I,"Not Found")</f>
        <v>12</v>
      </c>
      <c r="P841" s="100" t="str" cm="1">
        <f t="array" ref="P841">_xlfn.IFS(
 O841 &lt;= 2, "Very Low",
 O841 &lt;= 5, "Low",
 O841 &lt;= 10, "Lower-Middle",
 O841 &lt;= 25, "Middle",
 O841 &lt;= 50, "Upper-Middle",
 O841 &lt;= 100, "High",
 O841 &lt;= 200, "Very High",
 O841 &lt;= 400, "Ultra High"
)</f>
        <v>Middle</v>
      </c>
      <c r="Q841" s="33">
        <f>_xlfn.XLOOKUP(A841,'Patient Health Records'!A:A,'Patient Health Records'!E:E,"Not Found")</f>
        <v>34.748580313683078</v>
      </c>
      <c r="R841" s="100" t="b">
        <f>_xlfn.XLOOKUP(A841,'Patient Health Records'!A841:A1840,'Patient Health Records'!T841:T1840,"Not Found")</f>
        <v>1</v>
      </c>
      <c r="S841" s="100" t="b" cm="1">
        <f t="array" ref="S841">_xlfn.SWITCH(R841, "Yes", TRUE, "No", FALSE, R841)</f>
        <v>1</v>
      </c>
      <c r="T841" s="100" t="str">
        <f>_xlfn.XLOOKUP(A841,'Patient Health Records'!A:A,'Patient Health Records'!V:V,"Not Found")</f>
        <v>Respiratory Infection</v>
      </c>
      <c r="U841" s="100" t="str">
        <f>_xlfn.XLOOKUP(A841,'Patient Health Records'!A:A,'Patient Health Records'!X:X,"Not Found")</f>
        <v>Critical</v>
      </c>
      <c r="V841" s="100" t="b">
        <f>_xlfn.XLOOKUP(A841,'Billing Details'!A:A,'Billing Details'!K:K,"Not Found")</f>
        <v>1</v>
      </c>
      <c r="W841" s="100" t="str">
        <f>_xlfn.XLOOKUP(A841,'Billing Details'!A:A,'Billing Details'!J:J,"Not Found")</f>
        <v>Aetna</v>
      </c>
      <c r="X841" s="100" t="b">
        <f>_xlfn.XLOOKUP(A841,'Patient Health Records'!A:A,'Patient Health Records'!P:P,"Not Found")</f>
        <v>1</v>
      </c>
      <c r="Y841" s="100" t="b" cm="1">
        <f t="array" ref="Y841">_xlfn.SWITCH(X841, "Yes", TRUE, "No", FALSE, X841)</f>
        <v>1</v>
      </c>
      <c r="Z841" s="100" t="b">
        <f>_xlfn.XLOOKUP(A841,'Patient Health Records'!A:A,'Patient Health Records'!T:T,"Not Found")</f>
        <v>1</v>
      </c>
      <c r="AA841" s="100" t="b" cm="1">
        <f t="array" ref="AA841">_xlfn.SWITCH(Z841, "Yes", TRUE, "No", FALSE, Z841)</f>
        <v>1</v>
      </c>
      <c r="AB841" s="100" t="b">
        <f>_xlfn.XLOOKUP(A841,'Patient Health Records'!A:A,'Patient Health Records'!K:K,"Not Found")</f>
        <v>1</v>
      </c>
      <c r="AC841" s="100" t="b" cm="1">
        <f t="array" ref="AC841">_xlfn.SWITCH(AB841, "Yes", TRUE, "No", FALSE, AB841)</f>
        <v>1</v>
      </c>
    </row>
    <row r="842" spans="1:29">
      <c r="A842" s="2" t="s">
        <v>1279</v>
      </c>
      <c r="B842" s="100" t="str">
        <f>_xlfn.XLOOKUP(A842,'Patient Demographics'!A842:A1841,'Patient Demographics'!H842:H1841,"Not Found")</f>
        <v>Middle-aged</v>
      </c>
      <c r="C842" s="100" t="str">
        <f>_xlfn.XLOOKUP(A842,'Patient Demographics'!A842:A1841,'Patient Demographics'!L842:L1841,"Not Found")</f>
        <v>North</v>
      </c>
      <c r="D842" s="100" t="str">
        <f>_xlfn.XLOOKUP(A842,'Patient Demographics'!A:A,'Patient Demographics'!J:J,"Not Found")</f>
        <v>Punjab</v>
      </c>
      <c r="E842" s="100">
        <f>_xlfn.XLOOKUP(A842,'Billing Details'!A842:A1841,'Billing Details'!E842:E1841,"Not Found")</f>
        <v>240000</v>
      </c>
      <c r="F842" s="100">
        <f>_xlfn.XLOOKUP(A842,'Billing Details'!A842:A1841,'Billing Details'!M842:M1841,"Not Found")</f>
        <v>186596.28</v>
      </c>
      <c r="G842" s="100">
        <f>_xlfn.XLOOKUP(A842,'Patient Health Records'!A842:A1841,'Patient Health Records'!G842:G1841,"Not Found")</f>
        <v>97.1</v>
      </c>
      <c r="H842" s="17" t="str">
        <f>_xlfn.XLOOKUP(A842,'Patient Demographics'!A842:A1841,'Patient Demographics'!C842:C1841,"Not Found")</f>
        <v>Male</v>
      </c>
      <c r="I842" s="100" t="str">
        <f>_xlfn.XLOOKUP(A842,'Patient Health Records'!A842:A1841,'Patient Health Records'!B842:B1841,"Not Found")</f>
        <v>AB-</v>
      </c>
      <c r="J842" s="100" t="b">
        <f>_xlfn.XLOOKUP(A842,'Patient Health Records'!A842:A1841,'Patient Health Records'!H842:H1841,"Not Found")</f>
        <v>0</v>
      </c>
      <c r="K842" s="100" t="b">
        <f>_xlfn.XLOOKUP(A842,'Patient Health Records'!A842:A1841,'Patient Health Records'!J842:J1841,"Not Found")</f>
        <v>1</v>
      </c>
      <c r="L842" s="100" t="b">
        <f>_xlfn.XLOOKUP(A842,'Billing Details'!A:A,'Billing Details'!K:K,"Not Found")</f>
        <v>1</v>
      </c>
      <c r="M842" s="100" t="str">
        <f>_xlfn.XLOOKUP(A842,'Patient Education'!A:A,'Patient Education'!B:B,"Not Found")</f>
        <v>School</v>
      </c>
      <c r="N842" s="100" t="str">
        <f>_xlfn.XLOOKUP(A842,'Patient Education'!A:A,'Patient Education'!C:C,"None")</f>
        <v>Clerical Staff</v>
      </c>
      <c r="O842" s="100">
        <f>_xlfn.XLOOKUP(A842,'Patient Demographics'!A:A,'Patient Demographics'!I:I,"Not Found")</f>
        <v>20</v>
      </c>
      <c r="P842" s="100" t="str" cm="1">
        <f t="array" ref="P842">_xlfn.IFS(
 O842 &lt;= 2, "Very Low",
 O842 &lt;= 5, "Low",
 O842 &lt;= 10, "Lower-Middle",
 O842 &lt;= 25, "Middle",
 O842 &lt;= 50, "Upper-Middle",
 O842 &lt;= 100, "High",
 O842 &lt;= 200, "Very High",
 O842 &lt;= 400, "Ultra High"
)</f>
        <v>Middle</v>
      </c>
      <c r="Q842" s="33">
        <f>_xlfn.XLOOKUP(A842,'Patient Health Records'!A:A,'Patient Health Records'!E:E,"Not Found")</f>
        <v>34.816594356197783</v>
      </c>
      <c r="R842" s="100" t="b">
        <f>_xlfn.XLOOKUP(A842,'Patient Health Records'!A842:A1841,'Patient Health Records'!T842:T1841,"Not Found")</f>
        <v>1</v>
      </c>
      <c r="S842" s="100" t="b" cm="1">
        <f t="array" ref="S842">_xlfn.SWITCH(R842, "Yes", TRUE, "No", FALSE, R842)</f>
        <v>1</v>
      </c>
      <c r="T842" s="100" t="str">
        <f>_xlfn.XLOOKUP(A842,'Patient Health Records'!A:A,'Patient Health Records'!V:V,"Not Found")</f>
        <v>Respiratory Infection</v>
      </c>
      <c r="U842" s="100" t="str">
        <f>_xlfn.XLOOKUP(A842,'Patient Health Records'!A:A,'Patient Health Records'!X:X,"Not Found")</f>
        <v>Recovered</v>
      </c>
      <c r="V842" s="100" t="b">
        <f>_xlfn.XLOOKUP(A842,'Billing Details'!A:A,'Billing Details'!K:K,"Not Found")</f>
        <v>1</v>
      </c>
      <c r="W842" s="100" t="str">
        <f>_xlfn.XLOOKUP(A842,'Billing Details'!A:A,'Billing Details'!J:J,"Not Found")</f>
        <v>Aetna</v>
      </c>
      <c r="X842" s="100" t="b">
        <f>_xlfn.XLOOKUP(A842,'Patient Health Records'!A:A,'Patient Health Records'!P:P,"Not Found")</f>
        <v>1</v>
      </c>
      <c r="Y842" s="100" t="b" cm="1">
        <f t="array" ref="Y842">_xlfn.SWITCH(X842, "Yes", TRUE, "No", FALSE, X842)</f>
        <v>1</v>
      </c>
      <c r="Z842" s="100" t="b">
        <f>_xlfn.XLOOKUP(A842,'Patient Health Records'!A:A,'Patient Health Records'!T:T,"Not Found")</f>
        <v>1</v>
      </c>
      <c r="AA842" s="100" t="b" cm="1">
        <f t="array" ref="AA842">_xlfn.SWITCH(Z842, "Yes", TRUE, "No", FALSE, Z842)</f>
        <v>1</v>
      </c>
      <c r="AB842" s="100" t="b">
        <f>_xlfn.XLOOKUP(A842,'Patient Health Records'!A:A,'Patient Health Records'!K:K,"Not Found")</f>
        <v>1</v>
      </c>
      <c r="AC842" s="100" t="b" cm="1">
        <f t="array" ref="AC842">_xlfn.SWITCH(AB842, "Yes", TRUE, "No", FALSE, AB842)</f>
        <v>1</v>
      </c>
    </row>
    <row r="843" spans="1:29">
      <c r="A843" s="2" t="s">
        <v>1281</v>
      </c>
      <c r="B843" s="100" t="str">
        <f>_xlfn.XLOOKUP(A843,'Patient Demographics'!A843:A1842,'Patient Demographics'!H843:H1842,"Not Found")</f>
        <v>Adult</v>
      </c>
      <c r="C843" s="100" t="str">
        <f>_xlfn.XLOOKUP(A843,'Patient Demographics'!A843:A1842,'Patient Demographics'!L843:L1842,"Not Found")</f>
        <v>South</v>
      </c>
      <c r="D843" s="100" t="str">
        <f>_xlfn.XLOOKUP(A843,'Patient Demographics'!A:A,'Patient Demographics'!J:J,"Not Found")</f>
        <v>Tamil Nadu</v>
      </c>
      <c r="E843" s="100">
        <f>_xlfn.XLOOKUP(A843,'Billing Details'!A843:A1842,'Billing Details'!E843:E1842,"Not Found")</f>
        <v>800</v>
      </c>
      <c r="F843" s="100">
        <f>_xlfn.XLOOKUP(A843,'Billing Details'!A843:A1842,'Billing Details'!M843:M1842,"Not Found")</f>
        <v>506.14</v>
      </c>
      <c r="G843" s="100">
        <f>_xlfn.XLOOKUP(A843,'Patient Health Records'!A843:A1842,'Patient Health Records'!G843:G1842,"Not Found")</f>
        <v>89.8</v>
      </c>
      <c r="H843" s="17" t="str">
        <f>_xlfn.XLOOKUP(A843,'Patient Demographics'!A843:A1842,'Patient Demographics'!C843:C1842,"Not Found")</f>
        <v>Female</v>
      </c>
      <c r="I843" s="100" t="str">
        <f>_xlfn.XLOOKUP(A843,'Patient Health Records'!A843:A1842,'Patient Health Records'!B843:B1842,"Not Found")</f>
        <v>A-</v>
      </c>
      <c r="J843" s="100" t="b">
        <f>_xlfn.XLOOKUP(A843,'Patient Health Records'!A843:A1842,'Patient Health Records'!H843:H1842,"Not Found")</f>
        <v>0</v>
      </c>
      <c r="K843" s="100" t="b">
        <f>_xlfn.XLOOKUP(A843,'Patient Health Records'!A843:A1842,'Patient Health Records'!J843:J1842,"Not Found")</f>
        <v>0</v>
      </c>
      <c r="L843" s="100" t="b">
        <f>_xlfn.XLOOKUP(A843,'Billing Details'!A:A,'Billing Details'!K:K,"Not Found")</f>
        <v>1</v>
      </c>
      <c r="M843" s="100" t="str">
        <f>_xlfn.XLOOKUP(A843,'Patient Education'!A:A,'Patient Education'!B:B,"Not Found")</f>
        <v>Master's Degree</v>
      </c>
      <c r="N843" s="100" t="str">
        <f>_xlfn.XLOOKUP(A843,'Patient Education'!A:A,'Patient Education'!C:C,"None")</f>
        <v>Doctor</v>
      </c>
      <c r="O843" s="100">
        <f>_xlfn.XLOOKUP(A843,'Patient Demographics'!A:A,'Patient Demographics'!I:I,"Not Found")</f>
        <v>7</v>
      </c>
      <c r="P843" s="100" t="str" cm="1">
        <f t="array" ref="P843">_xlfn.IFS(
 O843 &lt;= 2, "Very Low",
 O843 &lt;= 5, "Low",
 O843 &lt;= 10, "Lower-Middle",
 O843 &lt;= 25, "Middle",
 O843 &lt;= 50, "Upper-Middle",
 O843 &lt;= 100, "High",
 O843 &lt;= 200, "Very High",
 O843 &lt;= 400, "Ultra High"
)</f>
        <v>Lower-Middle</v>
      </c>
      <c r="Q843" s="33">
        <f>_xlfn.XLOOKUP(A843,'Patient Health Records'!A:A,'Patient Health Records'!E:E,"Not Found")</f>
        <v>31.441476138790662</v>
      </c>
      <c r="R843" s="100" t="b">
        <f>_xlfn.XLOOKUP(A843,'Patient Health Records'!A843:A1842,'Patient Health Records'!T843:T1842,"Not Found")</f>
        <v>1</v>
      </c>
      <c r="S843" s="100" t="b" cm="1">
        <f t="array" ref="S843">_xlfn.SWITCH(R843, "Yes", TRUE, "No", FALSE, R843)</f>
        <v>1</v>
      </c>
      <c r="T843" s="100" t="str">
        <f>_xlfn.XLOOKUP(A843,'Patient Health Records'!A:A,'Patient Health Records'!V:V,"Not Found")</f>
        <v>Allergic Reaction</v>
      </c>
      <c r="U843" s="100" t="str">
        <f>_xlfn.XLOOKUP(A843,'Patient Health Records'!A:A,'Patient Health Records'!X:X,"Not Found")</f>
        <v>Critical</v>
      </c>
      <c r="V843" s="100" t="b">
        <f>_xlfn.XLOOKUP(A843,'Billing Details'!A:A,'Billing Details'!K:K,"Not Found")</f>
        <v>1</v>
      </c>
      <c r="W843" s="100" t="str">
        <f>_xlfn.XLOOKUP(A843,'Billing Details'!A:A,'Billing Details'!J:J,"Not Found")</f>
        <v>UnitedHealthcare</v>
      </c>
      <c r="X843" s="100" t="b">
        <f>_xlfn.XLOOKUP(A843,'Patient Health Records'!A:A,'Patient Health Records'!P:P,"Not Found")</f>
        <v>0</v>
      </c>
      <c r="Y843" s="100" t="b" cm="1">
        <f t="array" ref="Y843">_xlfn.SWITCH(X843, "Yes", TRUE, "No", FALSE, X843)</f>
        <v>0</v>
      </c>
      <c r="Z843" s="100" t="b">
        <f>_xlfn.XLOOKUP(A843,'Patient Health Records'!A:A,'Patient Health Records'!T:T,"Not Found")</f>
        <v>1</v>
      </c>
      <c r="AA843" s="100" t="b" cm="1">
        <f t="array" ref="AA843">_xlfn.SWITCH(Z843, "Yes", TRUE, "No", FALSE, Z843)</f>
        <v>1</v>
      </c>
      <c r="AB843" s="100" t="b">
        <f>_xlfn.XLOOKUP(A843,'Patient Health Records'!A:A,'Patient Health Records'!K:K,"Not Found")</f>
        <v>0</v>
      </c>
      <c r="AC843" s="100" t="b" cm="1">
        <f t="array" ref="AC843">_xlfn.SWITCH(AB843, "Yes", TRUE, "No", FALSE, AB843)</f>
        <v>0</v>
      </c>
    </row>
    <row r="844" spans="1:29">
      <c r="A844" s="2" t="s">
        <v>1283</v>
      </c>
      <c r="B844" s="100" t="str">
        <f>_xlfn.XLOOKUP(A844,'Patient Demographics'!A844:A1843,'Patient Demographics'!H844:H1843,"Not Found")</f>
        <v>Adult</v>
      </c>
      <c r="C844" s="100" t="str">
        <f>_xlfn.XLOOKUP(A844,'Patient Demographics'!A844:A1843,'Patient Demographics'!L844:L1843,"Not Found")</f>
        <v>South</v>
      </c>
      <c r="D844" s="100" t="str">
        <f>_xlfn.XLOOKUP(A844,'Patient Demographics'!A:A,'Patient Demographics'!J:J,"Not Found")</f>
        <v>Tamil Nadu</v>
      </c>
      <c r="E844" s="100">
        <f>_xlfn.XLOOKUP(A844,'Billing Details'!A844:A1843,'Billing Details'!E844:E1843,"Not Found")</f>
        <v>800</v>
      </c>
      <c r="F844" s="100">
        <f>_xlfn.XLOOKUP(A844,'Billing Details'!A844:A1843,'Billing Details'!M844:M1843,"Not Found")</f>
        <v>0</v>
      </c>
      <c r="G844" s="100">
        <f>_xlfn.XLOOKUP(A844,'Patient Health Records'!A844:A1843,'Patient Health Records'!G844:G1843,"Not Found")</f>
        <v>70.7</v>
      </c>
      <c r="H844" s="17" t="str">
        <f>_xlfn.XLOOKUP(A844,'Patient Demographics'!A844:A1843,'Patient Demographics'!C844:C1843,"Not Found")</f>
        <v>Female</v>
      </c>
      <c r="I844" s="100" t="str">
        <f>_xlfn.XLOOKUP(A844,'Patient Health Records'!A844:A1843,'Patient Health Records'!B844:B1843,"Not Found")</f>
        <v>A+</v>
      </c>
      <c r="J844" s="100" t="b">
        <f>_xlfn.XLOOKUP(A844,'Patient Health Records'!A844:A1843,'Patient Health Records'!H844:H1843,"Not Found")</f>
        <v>0</v>
      </c>
      <c r="K844" s="100" t="b">
        <f>_xlfn.XLOOKUP(A844,'Patient Health Records'!A844:A1843,'Patient Health Records'!J844:J1843,"Not Found")</f>
        <v>1</v>
      </c>
      <c r="L844" s="100" t="b">
        <f>_xlfn.XLOOKUP(A844,'Billing Details'!A:A,'Billing Details'!K:K,"Not Found")</f>
        <v>0</v>
      </c>
      <c r="M844" s="100" t="str">
        <f>_xlfn.XLOOKUP(A844,'Patient Education'!A:A,'Patient Education'!B:B,"Not Found")</f>
        <v>School</v>
      </c>
      <c r="N844" s="100" t="str">
        <f>_xlfn.XLOOKUP(A844,'Patient Education'!A:A,'Patient Education'!C:C,"None")</f>
        <v>Driver</v>
      </c>
      <c r="O844" s="100">
        <f>_xlfn.XLOOKUP(A844,'Patient Demographics'!A:A,'Patient Demographics'!I:I,"Not Found")</f>
        <v>400</v>
      </c>
      <c r="P844" s="100" t="str" cm="1">
        <f t="array" ref="P844">_xlfn.IFS(
 O844 &lt;= 2, "Very Low",
 O844 &lt;= 5, "Low",
 O844 &lt;= 10, "Lower-Middle",
 O844 &lt;= 25, "Middle",
 O844 &lt;= 50, "Upper-Middle",
 O844 &lt;= 100, "High",
 O844 &lt;= 200, "Very High",
 O844 &lt;= 400, "Ultra High"
)</f>
        <v>Ultra High</v>
      </c>
      <c r="Q844" s="33">
        <f>_xlfn.XLOOKUP(A844,'Patient Health Records'!A:A,'Patient Health Records'!E:E,"Not Found")</f>
        <v>26.609958974745005</v>
      </c>
      <c r="R844" s="100" t="b">
        <f>_xlfn.XLOOKUP(A844,'Patient Health Records'!A844:A1843,'Patient Health Records'!T844:T1843,"Not Found")</f>
        <v>0</v>
      </c>
      <c r="S844" s="100" t="b" cm="1">
        <f t="array" ref="S844">_xlfn.SWITCH(R844, "Yes", TRUE, "No", FALSE, R844)</f>
        <v>0</v>
      </c>
      <c r="T844" s="100" t="str">
        <f>_xlfn.XLOOKUP(A844,'Patient Health Records'!A:A,'Patient Health Records'!V:V,"Not Found")</f>
        <v>Hypertension</v>
      </c>
      <c r="U844" s="100" t="str">
        <f>_xlfn.XLOOKUP(A844,'Patient Health Records'!A:A,'Patient Health Records'!X:X,"Not Found")</f>
        <v>Recovered</v>
      </c>
      <c r="V844" s="100" t="b">
        <f>_xlfn.XLOOKUP(A844,'Billing Details'!A:A,'Billing Details'!K:K,"Not Found")</f>
        <v>0</v>
      </c>
      <c r="W844" s="100">
        <f>_xlfn.XLOOKUP(A844,'Billing Details'!A:A,'Billing Details'!J:J,"Not Found")</f>
        <v>0</v>
      </c>
      <c r="X844" s="100" t="b">
        <f>_xlfn.XLOOKUP(A844,'Patient Health Records'!A:A,'Patient Health Records'!P:P,"Not Found")</f>
        <v>0</v>
      </c>
      <c r="Y844" s="100" t="b" cm="1">
        <f t="array" ref="Y844">_xlfn.SWITCH(X844, "Yes", TRUE, "No", FALSE, X844)</f>
        <v>0</v>
      </c>
      <c r="Z844" s="100" t="b">
        <f>_xlfn.XLOOKUP(A844,'Patient Health Records'!A:A,'Patient Health Records'!T:T,"Not Found")</f>
        <v>0</v>
      </c>
      <c r="AA844" s="100" t="b" cm="1">
        <f t="array" ref="AA844">_xlfn.SWITCH(Z844, "Yes", TRUE, "No", FALSE, Z844)</f>
        <v>0</v>
      </c>
      <c r="AB844" s="100" t="b">
        <f>_xlfn.XLOOKUP(A844,'Patient Health Records'!A:A,'Patient Health Records'!K:K,"Not Found")</f>
        <v>0</v>
      </c>
      <c r="AC844" s="100" t="b" cm="1">
        <f t="array" ref="AC844">_xlfn.SWITCH(AB844, "Yes", TRUE, "No", FALSE, AB844)</f>
        <v>0</v>
      </c>
    </row>
    <row r="845" spans="1:29">
      <c r="A845" s="2" t="s">
        <v>1284</v>
      </c>
      <c r="B845" s="100" t="str">
        <f>_xlfn.XLOOKUP(A845,'Patient Demographics'!A845:A1844,'Patient Demographics'!H845:H1844,"Not Found")</f>
        <v>Senior</v>
      </c>
      <c r="C845" s="100" t="str">
        <f>_xlfn.XLOOKUP(A845,'Patient Demographics'!A845:A1844,'Patient Demographics'!L845:L1844,"Not Found")</f>
        <v>West</v>
      </c>
      <c r="D845" s="100" t="str">
        <f>_xlfn.XLOOKUP(A845,'Patient Demographics'!A:A,'Patient Demographics'!J:J,"Not Found")</f>
        <v>Maharashtra</v>
      </c>
      <c r="E845" s="100">
        <f>_xlfn.XLOOKUP(A845,'Billing Details'!A845:A1844,'Billing Details'!E845:E1844,"Not Found")</f>
        <v>60000</v>
      </c>
      <c r="F845" s="100">
        <f>_xlfn.XLOOKUP(A845,'Billing Details'!A845:A1844,'Billing Details'!M845:M1844,"Not Found")</f>
        <v>0</v>
      </c>
      <c r="G845" s="100">
        <f>_xlfn.XLOOKUP(A845,'Patient Health Records'!A845:A1844,'Patient Health Records'!G845:G1844,"Not Found")</f>
        <v>67.599999999999994</v>
      </c>
      <c r="H845" s="17" t="str">
        <f>_xlfn.XLOOKUP(A845,'Patient Demographics'!A845:A1844,'Patient Demographics'!C845:C1844,"Not Found")</f>
        <v>Male</v>
      </c>
      <c r="I845" s="100" t="str">
        <f>_xlfn.XLOOKUP(A845,'Patient Health Records'!A845:A1844,'Patient Health Records'!B845:B1844,"Not Found")</f>
        <v>O-</v>
      </c>
      <c r="J845" s="100" t="b">
        <f>_xlfn.XLOOKUP(A845,'Patient Health Records'!A845:A1844,'Patient Health Records'!H845:H1844,"Not Found")</f>
        <v>0</v>
      </c>
      <c r="K845" s="100" t="b">
        <f>_xlfn.XLOOKUP(A845,'Patient Health Records'!A845:A1844,'Patient Health Records'!J845:J1844,"Not Found")</f>
        <v>0</v>
      </c>
      <c r="L845" s="100" t="b">
        <f>_xlfn.XLOOKUP(A845,'Billing Details'!A:A,'Billing Details'!K:K,"Not Found")</f>
        <v>0</v>
      </c>
      <c r="M845" s="100" t="str">
        <f>_xlfn.XLOOKUP(A845,'Patient Education'!A:A,'Patient Education'!B:B,"Not Found")</f>
        <v>Post-graduate</v>
      </c>
      <c r="N845" s="100" t="str">
        <f>_xlfn.XLOOKUP(A845,'Patient Education'!A:A,'Patient Education'!C:C,"None")</f>
        <v>CEO</v>
      </c>
      <c r="O845" s="100">
        <f>_xlfn.XLOOKUP(A845,'Patient Demographics'!A:A,'Patient Demographics'!I:I,"Not Found")</f>
        <v>20</v>
      </c>
      <c r="P845" s="100" t="str" cm="1">
        <f t="array" ref="P845">_xlfn.IFS(
 O845 &lt;= 2, "Very Low",
 O845 &lt;= 5, "Low",
 O845 &lt;= 10, "Lower-Middle",
 O845 &lt;= 25, "Middle",
 O845 &lt;= 50, "Upper-Middle",
 O845 &lt;= 100, "High",
 O845 &lt;= 200, "Very High",
 O845 &lt;= 400, "Ultra High"
)</f>
        <v>Middle</v>
      </c>
      <c r="Q845" s="33">
        <f>_xlfn.XLOOKUP(A845,'Patient Health Records'!A:A,'Patient Health Records'!E:E,"Not Found")</f>
        <v>23.95124716553288</v>
      </c>
      <c r="R845" s="100" t="b">
        <f>_xlfn.XLOOKUP(A845,'Patient Health Records'!A845:A1844,'Patient Health Records'!T845:T1844,"Not Found")</f>
        <v>0</v>
      </c>
      <c r="S845" s="100" t="b" cm="1">
        <f t="array" ref="S845">_xlfn.SWITCH(R845, "Yes", TRUE, "No", FALSE, R845)</f>
        <v>0</v>
      </c>
      <c r="T845" s="100" t="str">
        <f>_xlfn.XLOOKUP(A845,'Patient Health Records'!A:A,'Patient Health Records'!V:V,"Not Found")</f>
        <v>Fractured Leg</v>
      </c>
      <c r="U845" s="100" t="str">
        <f>_xlfn.XLOOKUP(A845,'Patient Health Records'!A:A,'Patient Health Records'!X:X,"Not Found")</f>
        <v>Critical</v>
      </c>
      <c r="V845" s="100" t="b">
        <f>_xlfn.XLOOKUP(A845,'Billing Details'!A:A,'Billing Details'!K:K,"Not Found")</f>
        <v>0</v>
      </c>
      <c r="W845" s="100">
        <f>_xlfn.XLOOKUP(A845,'Billing Details'!A:A,'Billing Details'!J:J,"Not Found")</f>
        <v>0</v>
      </c>
      <c r="X845" s="100" t="b">
        <f>_xlfn.XLOOKUP(A845,'Patient Health Records'!A:A,'Patient Health Records'!P:P,"Not Found")</f>
        <v>0</v>
      </c>
      <c r="Y845" s="100" t="b" cm="1">
        <f t="array" ref="Y845">_xlfn.SWITCH(X845, "Yes", TRUE, "No", FALSE, X845)</f>
        <v>0</v>
      </c>
      <c r="Z845" s="100" t="b">
        <f>_xlfn.XLOOKUP(A845,'Patient Health Records'!A:A,'Patient Health Records'!T:T,"Not Found")</f>
        <v>0</v>
      </c>
      <c r="AA845" s="100" t="b" cm="1">
        <f t="array" ref="AA845">_xlfn.SWITCH(Z845, "Yes", TRUE, "No", FALSE, Z845)</f>
        <v>0</v>
      </c>
      <c r="AB845" s="100" t="b">
        <f>_xlfn.XLOOKUP(A845,'Patient Health Records'!A:A,'Patient Health Records'!K:K,"Not Found")</f>
        <v>0</v>
      </c>
      <c r="AC845" s="100" t="b" cm="1">
        <f t="array" ref="AC845">_xlfn.SWITCH(AB845, "Yes", TRUE, "No", FALSE, AB845)</f>
        <v>0</v>
      </c>
    </row>
    <row r="846" spans="1:29">
      <c r="A846" s="2" t="s">
        <v>1285</v>
      </c>
      <c r="B846" s="100" t="str">
        <f>_xlfn.XLOOKUP(A846,'Patient Demographics'!A846:A1845,'Patient Demographics'!H846:H1845,"Not Found")</f>
        <v>Middle-aged</v>
      </c>
      <c r="C846" s="100" t="str">
        <f>_xlfn.XLOOKUP(A846,'Patient Demographics'!A846:A1845,'Patient Demographics'!L846:L1845,"Not Found")</f>
        <v>North</v>
      </c>
      <c r="D846" s="100" t="str">
        <f>_xlfn.XLOOKUP(A846,'Patient Demographics'!A:A,'Patient Demographics'!J:J,"Not Found")</f>
        <v>Uttar Pradesh</v>
      </c>
      <c r="E846" s="100">
        <f>_xlfn.XLOOKUP(A846,'Billing Details'!A846:A1845,'Billing Details'!E846:E1845,"Not Found")</f>
        <v>32000</v>
      </c>
      <c r="F846" s="100">
        <f>_xlfn.XLOOKUP(A846,'Billing Details'!A846:A1845,'Billing Details'!M846:M1845,"Not Found")</f>
        <v>26443.52</v>
      </c>
      <c r="G846" s="100">
        <f>_xlfn.XLOOKUP(A846,'Patient Health Records'!A846:A1845,'Patient Health Records'!G846:G1845,"Not Found")</f>
        <v>59.9</v>
      </c>
      <c r="H846" s="17" t="str">
        <f>_xlfn.XLOOKUP(A846,'Patient Demographics'!A846:A1845,'Patient Demographics'!C846:C1845,"Not Found")</f>
        <v>Female</v>
      </c>
      <c r="I846" s="100" t="str">
        <f>_xlfn.XLOOKUP(A846,'Patient Health Records'!A846:A1845,'Patient Health Records'!B846:B1845,"Not Found")</f>
        <v>B+</v>
      </c>
      <c r="J846" s="100" t="b">
        <f>_xlfn.XLOOKUP(A846,'Patient Health Records'!A846:A1845,'Patient Health Records'!H846:H1845,"Not Found")</f>
        <v>0</v>
      </c>
      <c r="K846" s="100" t="b">
        <f>_xlfn.XLOOKUP(A846,'Patient Health Records'!A846:A1845,'Patient Health Records'!J846:J1845,"Not Found")</f>
        <v>0</v>
      </c>
      <c r="L846" s="100" t="b">
        <f>_xlfn.XLOOKUP(A846,'Billing Details'!A:A,'Billing Details'!K:K,"Not Found")</f>
        <v>1</v>
      </c>
      <c r="M846" s="100" t="str">
        <f>_xlfn.XLOOKUP(A846,'Patient Education'!A:A,'Patient Education'!B:B,"Not Found")</f>
        <v>Uneducated</v>
      </c>
      <c r="N846" s="100" t="str">
        <f>_xlfn.XLOOKUP(A846,'Patient Education'!A:A,'Patient Education'!C:C,"None")</f>
        <v>Farmer</v>
      </c>
      <c r="O846" s="100">
        <f>_xlfn.XLOOKUP(A846,'Patient Demographics'!A:A,'Patient Demographics'!I:I,"Not Found")</f>
        <v>3</v>
      </c>
      <c r="P846" s="100" t="str" cm="1">
        <f t="array" ref="P846">_xlfn.IFS(
 O846 &lt;= 2, "Very Low",
 O846 &lt;= 5, "Low",
 O846 &lt;= 10, "Lower-Middle",
 O846 &lt;= 25, "Middle",
 O846 &lt;= 50, "Upper-Middle",
 O846 &lt;= 100, "High",
 O846 &lt;= 200, "Very High",
 O846 &lt;= 400, "Ultra High"
)</f>
        <v>Low</v>
      </c>
      <c r="Q846" s="33">
        <f>_xlfn.XLOOKUP(A846,'Patient Health Records'!A:A,'Patient Health Records'!E:E,"Not Found")</f>
        <v>26.62222222222222</v>
      </c>
      <c r="R846" s="100" t="b">
        <f>_xlfn.XLOOKUP(A846,'Patient Health Records'!A846:A1845,'Patient Health Records'!T846:T1845,"Not Found")</f>
        <v>0</v>
      </c>
      <c r="S846" s="100" t="b" cm="1">
        <f t="array" ref="S846">_xlfn.SWITCH(R846, "Yes", TRUE, "No", FALSE, R846)</f>
        <v>0</v>
      </c>
      <c r="T846" s="100" t="str">
        <f>_xlfn.XLOOKUP(A846,'Patient Health Records'!A:A,'Patient Health Records'!V:V,"Not Found")</f>
        <v>Hypertension</v>
      </c>
      <c r="U846" s="100" t="str">
        <f>_xlfn.XLOOKUP(A846,'Patient Health Records'!A:A,'Patient Health Records'!X:X,"Not Found")</f>
        <v>Ongoing Treatment</v>
      </c>
      <c r="V846" s="100" t="b">
        <f>_xlfn.XLOOKUP(A846,'Billing Details'!A:A,'Billing Details'!K:K,"Not Found")</f>
        <v>1</v>
      </c>
      <c r="W846" s="100" t="str">
        <f>_xlfn.XLOOKUP(A846,'Billing Details'!A:A,'Billing Details'!J:J,"Not Found")</f>
        <v>Aetna</v>
      </c>
      <c r="X846" s="100" t="b">
        <f>_xlfn.XLOOKUP(A846,'Patient Health Records'!A:A,'Patient Health Records'!P:P,"Not Found")</f>
        <v>0</v>
      </c>
      <c r="Y846" s="100" t="b" cm="1">
        <f t="array" ref="Y846">_xlfn.SWITCH(X846, "Yes", TRUE, "No", FALSE, X846)</f>
        <v>0</v>
      </c>
      <c r="Z846" s="100" t="b">
        <f>_xlfn.XLOOKUP(A846,'Patient Health Records'!A:A,'Patient Health Records'!T:T,"Not Found")</f>
        <v>0</v>
      </c>
      <c r="AA846" s="100" t="b" cm="1">
        <f t="array" ref="AA846">_xlfn.SWITCH(Z846, "Yes", TRUE, "No", FALSE, Z846)</f>
        <v>0</v>
      </c>
      <c r="AB846" s="100" t="b">
        <f>_xlfn.XLOOKUP(A846,'Patient Health Records'!A:A,'Patient Health Records'!K:K,"Not Found")</f>
        <v>0</v>
      </c>
      <c r="AC846" s="100" t="b" cm="1">
        <f t="array" ref="AC846">_xlfn.SWITCH(AB846, "Yes", TRUE, "No", FALSE, AB846)</f>
        <v>0</v>
      </c>
    </row>
    <row r="847" spans="1:29">
      <c r="A847" s="2" t="s">
        <v>1287</v>
      </c>
      <c r="B847" s="100" t="str">
        <f>_xlfn.XLOOKUP(A847,'Patient Demographics'!A847:A1846,'Patient Demographics'!H847:H1846,"Not Found")</f>
        <v>Adult</v>
      </c>
      <c r="C847" s="100" t="str">
        <f>_xlfn.XLOOKUP(A847,'Patient Demographics'!A847:A1846,'Patient Demographics'!L847:L1846,"Not Found")</f>
        <v>North</v>
      </c>
      <c r="D847" s="100" t="str">
        <f>_xlfn.XLOOKUP(A847,'Patient Demographics'!A:A,'Patient Demographics'!J:J,"Not Found")</f>
        <v>Punjab</v>
      </c>
      <c r="E847" s="100">
        <f>_xlfn.XLOOKUP(A847,'Billing Details'!A847:A1846,'Billing Details'!E847:E1846,"Not Found")</f>
        <v>250000</v>
      </c>
      <c r="F847" s="100">
        <f>_xlfn.XLOOKUP(A847,'Billing Details'!A847:A1846,'Billing Details'!M847:M1846,"Not Found")</f>
        <v>130103.79999999999</v>
      </c>
      <c r="G847" s="100">
        <f>_xlfn.XLOOKUP(A847,'Patient Health Records'!A847:A1846,'Patient Health Records'!G847:G1846,"Not Found")</f>
        <v>101.2</v>
      </c>
      <c r="H847" s="17" t="str">
        <f>_xlfn.XLOOKUP(A847,'Patient Demographics'!A847:A1846,'Patient Demographics'!C847:C1846,"Not Found")</f>
        <v>Male</v>
      </c>
      <c r="I847" s="100" t="str">
        <f>_xlfn.XLOOKUP(A847,'Patient Health Records'!A847:A1846,'Patient Health Records'!B847:B1846,"Not Found")</f>
        <v>AB+</v>
      </c>
      <c r="J847" s="100" t="b">
        <f>_xlfn.XLOOKUP(A847,'Patient Health Records'!A847:A1846,'Patient Health Records'!H847:H1846,"Not Found")</f>
        <v>0</v>
      </c>
      <c r="K847" s="100" t="b">
        <f>_xlfn.XLOOKUP(A847,'Patient Health Records'!A847:A1846,'Patient Health Records'!J847:J1846,"Not Found")</f>
        <v>0</v>
      </c>
      <c r="L847" s="100" t="b">
        <f>_xlfn.XLOOKUP(A847,'Billing Details'!A:A,'Billing Details'!K:K,"Not Found")</f>
        <v>1</v>
      </c>
      <c r="M847" s="100" t="str">
        <f>_xlfn.XLOOKUP(A847,'Patient Education'!A:A,'Patient Education'!B:B,"Not Found")</f>
        <v>Bachelor's Degree</v>
      </c>
      <c r="N847" s="100" t="str">
        <f>_xlfn.XLOOKUP(A847,'Patient Education'!A:A,'Patient Education'!C:C,"None")</f>
        <v>Engineer</v>
      </c>
      <c r="O847" s="100">
        <f>_xlfn.XLOOKUP(A847,'Patient Demographics'!A:A,'Patient Demographics'!I:I,"Not Found")</f>
        <v>15</v>
      </c>
      <c r="P847" s="100" t="str" cm="1">
        <f t="array" ref="P847">_xlfn.IFS(
 O847 &lt;= 2, "Very Low",
 O847 &lt;= 5, "Low",
 O847 &lt;= 10, "Lower-Middle",
 O847 &lt;= 25, "Middle",
 O847 &lt;= 50, "Upper-Middle",
 O847 &lt;= 100, "High",
 O847 &lt;= 200, "Very High",
 O847 &lt;= 400, "Ultra High"
)</f>
        <v>Middle</v>
      </c>
      <c r="Q847" s="33">
        <f>_xlfn.XLOOKUP(A847,'Patient Health Records'!A:A,'Patient Health Records'!E:E,"Not Found")</f>
        <v>33.044897959183672</v>
      </c>
      <c r="R847" s="100" t="b">
        <f>_xlfn.XLOOKUP(A847,'Patient Health Records'!A847:A1846,'Patient Health Records'!T847:T1846,"Not Found")</f>
        <v>1</v>
      </c>
      <c r="S847" s="100" t="b" cm="1">
        <f t="array" ref="S847">_xlfn.SWITCH(R847, "Yes", TRUE, "No", FALSE, R847)</f>
        <v>1</v>
      </c>
      <c r="T847" s="100" t="str">
        <f>_xlfn.XLOOKUP(A847,'Patient Health Records'!A:A,'Patient Health Records'!V:V,"Not Found")</f>
        <v>Diabetes</v>
      </c>
      <c r="U847" s="100" t="str">
        <f>_xlfn.XLOOKUP(A847,'Patient Health Records'!A:A,'Patient Health Records'!X:X,"Not Found")</f>
        <v>Critical</v>
      </c>
      <c r="V847" s="100" t="b">
        <f>_xlfn.XLOOKUP(A847,'Billing Details'!A:A,'Billing Details'!K:K,"Not Found")</f>
        <v>1</v>
      </c>
      <c r="W847" s="100" t="str">
        <f>_xlfn.XLOOKUP(A847,'Billing Details'!A:A,'Billing Details'!J:J,"Not Found")</f>
        <v>Aetna</v>
      </c>
      <c r="X847" s="100" t="b">
        <f>_xlfn.XLOOKUP(A847,'Patient Health Records'!A:A,'Patient Health Records'!P:P,"Not Found")</f>
        <v>1</v>
      </c>
      <c r="Y847" s="100" t="b" cm="1">
        <f t="array" ref="Y847">_xlfn.SWITCH(X847, "Yes", TRUE, "No", FALSE, X847)</f>
        <v>1</v>
      </c>
      <c r="Z847" s="100" t="b">
        <f>_xlfn.XLOOKUP(A847,'Patient Health Records'!A:A,'Patient Health Records'!T:T,"Not Found")</f>
        <v>1</v>
      </c>
      <c r="AA847" s="100" t="b" cm="1">
        <f t="array" ref="AA847">_xlfn.SWITCH(Z847, "Yes", TRUE, "No", FALSE, Z847)</f>
        <v>1</v>
      </c>
      <c r="AB847" s="100" t="b">
        <f>_xlfn.XLOOKUP(A847,'Patient Health Records'!A:A,'Patient Health Records'!K:K,"Not Found")</f>
        <v>1</v>
      </c>
      <c r="AC847" s="100" t="b" cm="1">
        <f t="array" ref="AC847">_xlfn.SWITCH(AB847, "Yes", TRUE, "No", FALSE, AB847)</f>
        <v>1</v>
      </c>
    </row>
    <row r="848" spans="1:29">
      <c r="A848" s="2" t="s">
        <v>1288</v>
      </c>
      <c r="B848" s="100" t="str">
        <f>_xlfn.XLOOKUP(A848,'Patient Demographics'!A848:A1847,'Patient Demographics'!H848:H1847,"Not Found")</f>
        <v>Senior</v>
      </c>
      <c r="C848" s="100" t="str">
        <f>_xlfn.XLOOKUP(A848,'Patient Demographics'!A848:A1847,'Patient Demographics'!L848:L1847,"Not Found")</f>
        <v>North</v>
      </c>
      <c r="D848" s="100" t="str">
        <f>_xlfn.XLOOKUP(A848,'Patient Demographics'!A:A,'Patient Demographics'!J:J,"Not Found")</f>
        <v>Punjab</v>
      </c>
      <c r="E848" s="100">
        <f>_xlfn.XLOOKUP(A848,'Billing Details'!A848:A1847,'Billing Details'!E848:E1847,"Not Found")</f>
        <v>12000</v>
      </c>
      <c r="F848" s="100">
        <f>_xlfn.XLOOKUP(A848,'Billing Details'!A848:A1847,'Billing Details'!M848:M1847,"Not Found")</f>
        <v>9364.9599999999991</v>
      </c>
      <c r="G848" s="100">
        <f>_xlfn.XLOOKUP(A848,'Patient Health Records'!A848:A1847,'Patient Health Records'!G848:G1847,"Not Found")</f>
        <v>70</v>
      </c>
      <c r="H848" s="17" t="str">
        <f>_xlfn.XLOOKUP(A848,'Patient Demographics'!A848:A1847,'Patient Demographics'!C848:C1847,"Not Found")</f>
        <v>Female</v>
      </c>
      <c r="I848" s="100" t="str">
        <f>_xlfn.XLOOKUP(A848,'Patient Health Records'!A848:A1847,'Patient Health Records'!B848:B1847,"Not Found")</f>
        <v>O-</v>
      </c>
      <c r="J848" s="100" t="b">
        <f>_xlfn.XLOOKUP(A848,'Patient Health Records'!A848:A1847,'Patient Health Records'!H848:H1847,"Not Found")</f>
        <v>0</v>
      </c>
      <c r="K848" s="100" t="b">
        <f>_xlfn.XLOOKUP(A848,'Patient Health Records'!A848:A1847,'Patient Health Records'!J848:J1847,"Not Found")</f>
        <v>1</v>
      </c>
      <c r="L848" s="100" t="b">
        <f>_xlfn.XLOOKUP(A848,'Billing Details'!A:A,'Billing Details'!K:K,"Not Found")</f>
        <v>1</v>
      </c>
      <c r="M848" s="100" t="str">
        <f>_xlfn.XLOOKUP(A848,'Patient Education'!A:A,'Patient Education'!B:B,"Not Found")</f>
        <v>Bachelor's Degree</v>
      </c>
      <c r="N848" s="100" t="str">
        <f>_xlfn.XLOOKUP(A848,'Patient Education'!A:A,'Patient Education'!C:C,"None")</f>
        <v>Junior Executive</v>
      </c>
      <c r="O848" s="100">
        <f>_xlfn.XLOOKUP(A848,'Patient Demographics'!A:A,'Patient Demographics'!I:I,"Not Found")</f>
        <v>3</v>
      </c>
      <c r="P848" s="100" t="str" cm="1">
        <f t="array" ref="P848">_xlfn.IFS(
 O848 &lt;= 2, "Very Low",
 O848 &lt;= 5, "Low",
 O848 &lt;= 10, "Lower-Middle",
 O848 &lt;= 25, "Middle",
 O848 &lt;= 50, "Upper-Middle",
 O848 &lt;= 100, "High",
 O848 &lt;= 200, "Very High",
 O848 &lt;= 400, "Ultra High"
)</f>
        <v>Low</v>
      </c>
      <c r="Q848" s="33">
        <f>_xlfn.XLOOKUP(A848,'Patient Health Records'!A:A,'Patient Health Records'!E:E,"Not Found")</f>
        <v>29.136316337148799</v>
      </c>
      <c r="R848" s="100" t="b">
        <f>_xlfn.XLOOKUP(A848,'Patient Health Records'!A848:A1847,'Patient Health Records'!T848:T1847,"Not Found")</f>
        <v>1</v>
      </c>
      <c r="S848" s="100" t="b" cm="1">
        <f t="array" ref="S848">_xlfn.SWITCH(R848, "Yes", TRUE, "No", FALSE, R848)</f>
        <v>1</v>
      </c>
      <c r="T848" s="100" t="str">
        <f>_xlfn.XLOOKUP(A848,'Patient Health Records'!A:A,'Patient Health Records'!V:V,"Not Found")</f>
        <v>Stroke</v>
      </c>
      <c r="U848" s="100" t="str">
        <f>_xlfn.XLOOKUP(A848,'Patient Health Records'!A:A,'Patient Health Records'!X:X,"Not Found")</f>
        <v>Ongoing Treatment</v>
      </c>
      <c r="V848" s="100" t="b">
        <f>_xlfn.XLOOKUP(A848,'Billing Details'!A:A,'Billing Details'!K:K,"Not Found")</f>
        <v>1</v>
      </c>
      <c r="W848" s="100" t="str">
        <f>_xlfn.XLOOKUP(A848,'Billing Details'!A:A,'Billing Details'!J:J,"Not Found")</f>
        <v>UnitedHealthcare</v>
      </c>
      <c r="X848" s="100" t="b">
        <f>_xlfn.XLOOKUP(A848,'Patient Health Records'!A:A,'Patient Health Records'!P:P,"Not Found")</f>
        <v>0</v>
      </c>
      <c r="Y848" s="100" t="b" cm="1">
        <f t="array" ref="Y848">_xlfn.SWITCH(X848, "Yes", TRUE, "No", FALSE, X848)</f>
        <v>0</v>
      </c>
      <c r="Z848" s="100" t="b">
        <f>_xlfn.XLOOKUP(A848,'Patient Health Records'!A:A,'Patient Health Records'!T:T,"Not Found")</f>
        <v>1</v>
      </c>
      <c r="AA848" s="100" t="b" cm="1">
        <f t="array" ref="AA848">_xlfn.SWITCH(Z848, "Yes", TRUE, "No", FALSE, Z848)</f>
        <v>1</v>
      </c>
      <c r="AB848" s="100" t="b">
        <f>_xlfn.XLOOKUP(A848,'Patient Health Records'!A:A,'Patient Health Records'!K:K,"Not Found")</f>
        <v>0</v>
      </c>
      <c r="AC848" s="100" t="b" cm="1">
        <f t="array" ref="AC848">_xlfn.SWITCH(AB848, "Yes", TRUE, "No", FALSE, AB848)</f>
        <v>0</v>
      </c>
    </row>
    <row r="849" spans="1:29">
      <c r="A849" s="2" t="s">
        <v>1289</v>
      </c>
      <c r="B849" s="100" t="str">
        <f>_xlfn.XLOOKUP(A849,'Patient Demographics'!A849:A1848,'Patient Demographics'!H849:H1848,"Not Found")</f>
        <v>Adult</v>
      </c>
      <c r="C849" s="100" t="str">
        <f>_xlfn.XLOOKUP(A849,'Patient Demographics'!A849:A1848,'Patient Demographics'!L849:L1848,"Not Found")</f>
        <v>East</v>
      </c>
      <c r="D849" s="100" t="str">
        <f>_xlfn.XLOOKUP(A849,'Patient Demographics'!A:A,'Patient Demographics'!J:J,"Not Found")</f>
        <v>West Bengal</v>
      </c>
      <c r="E849" s="100">
        <f>_xlfn.XLOOKUP(A849,'Billing Details'!A849:A1848,'Billing Details'!E849:E1848,"Not Found")</f>
        <v>240000</v>
      </c>
      <c r="F849" s="100">
        <f>_xlfn.XLOOKUP(A849,'Billing Details'!A849:A1848,'Billing Details'!M849:M1848,"Not Found")</f>
        <v>167436.72</v>
      </c>
      <c r="G849" s="100">
        <f>_xlfn.XLOOKUP(A849,'Patient Health Records'!A849:A1848,'Patient Health Records'!G849:G1848,"Not Found")</f>
        <v>84.9</v>
      </c>
      <c r="H849" s="17" t="str">
        <f>_xlfn.XLOOKUP(A849,'Patient Demographics'!A849:A1848,'Patient Demographics'!C849:C1848,"Not Found")</f>
        <v>Female</v>
      </c>
      <c r="I849" s="100" t="str">
        <f>_xlfn.XLOOKUP(A849,'Patient Health Records'!A849:A1848,'Patient Health Records'!B849:B1848,"Not Found")</f>
        <v>A+</v>
      </c>
      <c r="J849" s="100" t="b">
        <f>_xlfn.XLOOKUP(A849,'Patient Health Records'!A849:A1848,'Patient Health Records'!H849:H1848,"Not Found")</f>
        <v>1</v>
      </c>
      <c r="K849" s="100" t="b">
        <f>_xlfn.XLOOKUP(A849,'Patient Health Records'!A849:A1848,'Patient Health Records'!J849:J1848,"Not Found")</f>
        <v>1</v>
      </c>
      <c r="L849" s="100" t="b">
        <f>_xlfn.XLOOKUP(A849,'Billing Details'!A:A,'Billing Details'!K:K,"Not Found")</f>
        <v>1</v>
      </c>
      <c r="M849" s="100" t="str">
        <f>_xlfn.XLOOKUP(A849,'Patient Education'!A:A,'Patient Education'!B:B,"Not Found")</f>
        <v>School</v>
      </c>
      <c r="N849" s="100" t="str">
        <f>_xlfn.XLOOKUP(A849,'Patient Education'!A:A,'Patient Education'!C:C,"None")</f>
        <v>Retail Worker</v>
      </c>
      <c r="O849" s="100">
        <f>_xlfn.XLOOKUP(A849,'Patient Demographics'!A:A,'Patient Demographics'!I:I,"Not Found")</f>
        <v>9</v>
      </c>
      <c r="P849" s="100" t="str" cm="1">
        <f t="array" ref="P849">_xlfn.IFS(
 O849 &lt;= 2, "Very Low",
 O849 &lt;= 5, "Low",
 O849 &lt;= 10, "Lower-Middle",
 O849 &lt;= 25, "Middle",
 O849 &lt;= 50, "Upper-Middle",
 O849 &lt;= 100, "High",
 O849 &lt;= 200, "Very High",
 O849 &lt;= 400, "Ultra High"
)</f>
        <v>Lower-Middle</v>
      </c>
      <c r="Q849" s="33">
        <f>_xlfn.XLOOKUP(A849,'Patient Health Records'!A:A,'Patient Health Records'!E:E,"Not Found")</f>
        <v>29.725849935226364</v>
      </c>
      <c r="R849" s="100" t="b">
        <f>_xlfn.XLOOKUP(A849,'Patient Health Records'!A849:A1848,'Patient Health Records'!T849:T1848,"Not Found")</f>
        <v>1</v>
      </c>
      <c r="S849" s="100" t="b" cm="1">
        <f t="array" ref="S849">_xlfn.SWITCH(R849, "Yes", TRUE, "No", FALSE, R849)</f>
        <v>1</v>
      </c>
      <c r="T849" s="100" t="str">
        <f>_xlfn.XLOOKUP(A849,'Patient Health Records'!A:A,'Patient Health Records'!V:V,"Not Found")</f>
        <v>Allergic Reaction</v>
      </c>
      <c r="U849" s="100" t="str">
        <f>_xlfn.XLOOKUP(A849,'Patient Health Records'!A:A,'Patient Health Records'!X:X,"Not Found")</f>
        <v>Ongoing Treatment</v>
      </c>
      <c r="V849" s="100" t="b">
        <f>_xlfn.XLOOKUP(A849,'Billing Details'!A:A,'Billing Details'!K:K,"Not Found")</f>
        <v>1</v>
      </c>
      <c r="W849" s="100" t="str">
        <f>_xlfn.XLOOKUP(A849,'Billing Details'!A:A,'Billing Details'!J:J,"Not Found")</f>
        <v>Aetna</v>
      </c>
      <c r="X849" s="100" t="b">
        <f>_xlfn.XLOOKUP(A849,'Patient Health Records'!A:A,'Patient Health Records'!P:P,"Not Found")</f>
        <v>0</v>
      </c>
      <c r="Y849" s="100" t="b" cm="1">
        <f t="array" ref="Y849">_xlfn.SWITCH(X849, "Yes", TRUE, "No", FALSE, X849)</f>
        <v>0</v>
      </c>
      <c r="Z849" s="100" t="b">
        <f>_xlfn.XLOOKUP(A849,'Patient Health Records'!A:A,'Patient Health Records'!T:T,"Not Found")</f>
        <v>1</v>
      </c>
      <c r="AA849" s="100" t="b" cm="1">
        <f t="array" ref="AA849">_xlfn.SWITCH(Z849, "Yes", TRUE, "No", FALSE, Z849)</f>
        <v>1</v>
      </c>
      <c r="AB849" s="100" t="b">
        <f>_xlfn.XLOOKUP(A849,'Patient Health Records'!A:A,'Patient Health Records'!K:K,"Not Found")</f>
        <v>0</v>
      </c>
      <c r="AC849" s="100" t="b" cm="1">
        <f t="array" ref="AC849">_xlfn.SWITCH(AB849, "Yes", TRUE, "No", FALSE, AB849)</f>
        <v>0</v>
      </c>
    </row>
    <row r="850" spans="1:29">
      <c r="A850" s="2" t="s">
        <v>1290</v>
      </c>
      <c r="B850" s="100" t="str">
        <f>_xlfn.XLOOKUP(A850,'Patient Demographics'!A850:A1849,'Patient Demographics'!H850:H1849,"Not Found")</f>
        <v>Senior</v>
      </c>
      <c r="C850" s="100" t="str">
        <f>_xlfn.XLOOKUP(A850,'Patient Demographics'!A850:A1849,'Patient Demographics'!L850:L1849,"Not Found")</f>
        <v>East</v>
      </c>
      <c r="D850" s="100" t="str">
        <f>_xlfn.XLOOKUP(A850,'Patient Demographics'!A:A,'Patient Demographics'!J:J,"Not Found")</f>
        <v>West Bengal</v>
      </c>
      <c r="E850" s="100">
        <f>_xlfn.XLOOKUP(A850,'Billing Details'!A850:A1849,'Billing Details'!E850:E1849,"Not Found")</f>
        <v>300000</v>
      </c>
      <c r="F850" s="100">
        <f>_xlfn.XLOOKUP(A850,'Billing Details'!A850:A1849,'Billing Details'!M850:M1849,"Not Found")</f>
        <v>231831.84</v>
      </c>
      <c r="G850" s="100">
        <f>_xlfn.XLOOKUP(A850,'Patient Health Records'!A850:A1849,'Patient Health Records'!G850:G1849,"Not Found")</f>
        <v>82.6</v>
      </c>
      <c r="H850" s="17" t="str">
        <f>_xlfn.XLOOKUP(A850,'Patient Demographics'!A850:A1849,'Patient Demographics'!C850:C1849,"Not Found")</f>
        <v>Female</v>
      </c>
      <c r="I850" s="100" t="str">
        <f>_xlfn.XLOOKUP(A850,'Patient Health Records'!A850:A1849,'Patient Health Records'!B850:B1849,"Not Found")</f>
        <v>O+</v>
      </c>
      <c r="J850" s="100" t="b">
        <f>_xlfn.XLOOKUP(A850,'Patient Health Records'!A850:A1849,'Patient Health Records'!H850:H1849,"Not Found")</f>
        <v>0</v>
      </c>
      <c r="K850" s="100" t="b">
        <f>_xlfn.XLOOKUP(A850,'Patient Health Records'!A850:A1849,'Patient Health Records'!J850:J1849,"Not Found")</f>
        <v>0</v>
      </c>
      <c r="L850" s="100" t="b">
        <f>_xlfn.XLOOKUP(A850,'Billing Details'!A:A,'Billing Details'!K:K,"Not Found")</f>
        <v>1</v>
      </c>
      <c r="M850" s="100" t="str">
        <f>_xlfn.XLOOKUP(A850,'Patient Education'!A:A,'Patient Education'!B:B,"Not Found")</f>
        <v>Master's Degree</v>
      </c>
      <c r="N850" s="100" t="str">
        <f>_xlfn.XLOOKUP(A850,'Patient Education'!A:A,'Patient Education'!C:C,"None")</f>
        <v>Manager</v>
      </c>
      <c r="O850" s="100">
        <f>_xlfn.XLOOKUP(A850,'Patient Demographics'!A:A,'Patient Demographics'!I:I,"Not Found")</f>
        <v>20</v>
      </c>
      <c r="P850" s="100" t="str" cm="1">
        <f t="array" ref="P850">_xlfn.IFS(
 O850 &lt;= 2, "Very Low",
 O850 &lt;= 5, "Low",
 O850 &lt;= 10, "Lower-Middle",
 O850 &lt;= 25, "Middle",
 O850 &lt;= 50, "Upper-Middle",
 O850 &lt;= 100, "High",
 O850 &lt;= 200, "Very High",
 O850 &lt;= 400, "Ultra High"
)</f>
        <v>Middle</v>
      </c>
      <c r="Q850" s="33">
        <f>_xlfn.XLOOKUP(A850,'Patient Health Records'!A:A,'Patient Health Records'!E:E,"Not Found")</f>
        <v>31.866054550364563</v>
      </c>
      <c r="R850" s="100" t="b">
        <f>_xlfn.XLOOKUP(A850,'Patient Health Records'!A850:A1849,'Patient Health Records'!T850:T1849,"Not Found")</f>
        <v>1</v>
      </c>
      <c r="S850" s="100" t="b" cm="1">
        <f t="array" ref="S850">_xlfn.SWITCH(R850, "Yes", TRUE, "No", FALSE, R850)</f>
        <v>1</v>
      </c>
      <c r="T850" s="100" t="str">
        <f>_xlfn.XLOOKUP(A850,'Patient Health Records'!A:A,'Patient Health Records'!V:V,"Not Found")</f>
        <v>Heart Attack</v>
      </c>
      <c r="U850" s="100" t="str">
        <f>_xlfn.XLOOKUP(A850,'Patient Health Records'!A:A,'Patient Health Records'!X:X,"Not Found")</f>
        <v>Ongoing Treatment</v>
      </c>
      <c r="V850" s="100" t="b">
        <f>_xlfn.XLOOKUP(A850,'Billing Details'!A:A,'Billing Details'!K:K,"Not Found")</f>
        <v>1</v>
      </c>
      <c r="W850" s="100" t="str">
        <f>_xlfn.XLOOKUP(A850,'Billing Details'!A:A,'Billing Details'!J:J,"Not Found")</f>
        <v>Blue Cross</v>
      </c>
      <c r="X850" s="100" t="b">
        <f>_xlfn.XLOOKUP(A850,'Patient Health Records'!A:A,'Patient Health Records'!P:P,"Not Found")</f>
        <v>1</v>
      </c>
      <c r="Y850" s="100" t="b" cm="1">
        <f t="array" ref="Y850">_xlfn.SWITCH(X850, "Yes", TRUE, "No", FALSE, X850)</f>
        <v>1</v>
      </c>
      <c r="Z850" s="100" t="b">
        <f>_xlfn.XLOOKUP(A850,'Patient Health Records'!A:A,'Patient Health Records'!T:T,"Not Found")</f>
        <v>1</v>
      </c>
      <c r="AA850" s="100" t="b" cm="1">
        <f t="array" ref="AA850">_xlfn.SWITCH(Z850, "Yes", TRUE, "No", FALSE, Z850)</f>
        <v>1</v>
      </c>
      <c r="AB850" s="100" t="b">
        <f>_xlfn.XLOOKUP(A850,'Patient Health Records'!A:A,'Patient Health Records'!K:K,"Not Found")</f>
        <v>1</v>
      </c>
      <c r="AC850" s="100" t="b" cm="1">
        <f t="array" ref="AC850">_xlfn.SWITCH(AB850, "Yes", TRUE, "No", FALSE, AB850)</f>
        <v>1</v>
      </c>
    </row>
    <row r="851" spans="1:29">
      <c r="A851" s="2" t="s">
        <v>1291</v>
      </c>
      <c r="B851" s="100" t="str">
        <f>_xlfn.XLOOKUP(A851,'Patient Demographics'!A851:A1850,'Patient Demographics'!H851:H1850,"Not Found")</f>
        <v>Adult</v>
      </c>
      <c r="C851" s="100" t="str">
        <f>_xlfn.XLOOKUP(A851,'Patient Demographics'!A851:A1850,'Patient Demographics'!L851:L1850,"Not Found")</f>
        <v>East</v>
      </c>
      <c r="D851" s="100" t="str">
        <f>_xlfn.XLOOKUP(A851,'Patient Demographics'!A:A,'Patient Demographics'!J:J,"Not Found")</f>
        <v>West Bengal</v>
      </c>
      <c r="E851" s="100">
        <f>_xlfn.XLOOKUP(A851,'Billing Details'!A851:A1850,'Billing Details'!E851:E1850,"Not Found")</f>
        <v>300000</v>
      </c>
      <c r="F851" s="100">
        <f>_xlfn.XLOOKUP(A851,'Billing Details'!A851:A1850,'Billing Details'!M851:M1850,"Not Found")</f>
        <v>201137.88</v>
      </c>
      <c r="G851" s="100">
        <f>_xlfn.XLOOKUP(A851,'Patient Health Records'!A851:A1850,'Patient Health Records'!G851:G1850,"Not Found")</f>
        <v>62.7</v>
      </c>
      <c r="H851" s="17" t="str">
        <f>_xlfn.XLOOKUP(A851,'Patient Demographics'!A851:A1850,'Patient Demographics'!C851:C1850,"Not Found")</f>
        <v>Male</v>
      </c>
      <c r="I851" s="100" t="str">
        <f>_xlfn.XLOOKUP(A851,'Patient Health Records'!A851:A1850,'Patient Health Records'!B851:B1850,"Not Found")</f>
        <v>A+</v>
      </c>
      <c r="J851" s="100" t="b">
        <f>_xlfn.XLOOKUP(A851,'Patient Health Records'!A851:A1850,'Patient Health Records'!H851:H1850,"Not Found")</f>
        <v>0</v>
      </c>
      <c r="K851" s="100" t="b">
        <f>_xlfn.XLOOKUP(A851,'Patient Health Records'!A851:A1850,'Patient Health Records'!J851:J1850,"Not Found")</f>
        <v>0</v>
      </c>
      <c r="L851" s="100" t="b">
        <f>_xlfn.XLOOKUP(A851,'Billing Details'!A:A,'Billing Details'!K:K,"Not Found")</f>
        <v>1</v>
      </c>
      <c r="M851" s="100" t="str">
        <f>_xlfn.XLOOKUP(A851,'Patient Education'!A:A,'Patient Education'!B:B,"Not Found")</f>
        <v>High School</v>
      </c>
      <c r="N851" s="100" t="str">
        <f>_xlfn.XLOOKUP(A851,'Patient Education'!A:A,'Patient Education'!C:C,"None")</f>
        <v>Unemployed</v>
      </c>
      <c r="O851" s="100">
        <f>_xlfn.XLOOKUP(A851,'Patient Demographics'!A:A,'Patient Demographics'!I:I,"Not Found")</f>
        <v>9</v>
      </c>
      <c r="P851" s="100" t="str" cm="1">
        <f t="array" ref="P851">_xlfn.IFS(
 O851 &lt;= 2, "Very Low",
 O851 &lt;= 5, "Low",
 O851 &lt;= 10, "Lower-Middle",
 O851 &lt;= 25, "Middle",
 O851 &lt;= 50, "Upper-Middle",
 O851 &lt;= 100, "High",
 O851 &lt;= 200, "Very High",
 O851 &lt;= 400, "Ultra High"
)</f>
        <v>Lower-Middle</v>
      </c>
      <c r="Q851" s="33">
        <f>_xlfn.XLOOKUP(A851,'Patient Health Records'!A:A,'Patient Health Records'!E:E,"Not Found")</f>
        <v>20.473469387755102</v>
      </c>
      <c r="R851" s="100" t="b">
        <f>_xlfn.XLOOKUP(A851,'Patient Health Records'!A851:A1850,'Patient Health Records'!T851:T1850,"Not Found")</f>
        <v>0</v>
      </c>
      <c r="S851" s="100" t="b" cm="1">
        <f t="array" ref="S851">_xlfn.SWITCH(R851, "Yes", TRUE, "No", FALSE, R851)</f>
        <v>0</v>
      </c>
      <c r="T851" s="100" t="str">
        <f>_xlfn.XLOOKUP(A851,'Patient Health Records'!A:A,'Patient Health Records'!V:V,"Not Found")</f>
        <v>Diabetes</v>
      </c>
      <c r="U851" s="100" t="str">
        <f>_xlfn.XLOOKUP(A851,'Patient Health Records'!A:A,'Patient Health Records'!X:X,"Not Found")</f>
        <v>Ongoing Treatment</v>
      </c>
      <c r="V851" s="100" t="b">
        <f>_xlfn.XLOOKUP(A851,'Billing Details'!A:A,'Billing Details'!K:K,"Not Found")</f>
        <v>1</v>
      </c>
      <c r="W851" s="100" t="str">
        <f>_xlfn.XLOOKUP(A851,'Billing Details'!A:A,'Billing Details'!J:J,"Not Found")</f>
        <v>Blue Cross</v>
      </c>
      <c r="X851" s="100" t="b">
        <f>_xlfn.XLOOKUP(A851,'Patient Health Records'!A:A,'Patient Health Records'!P:P,"Not Found")</f>
        <v>0</v>
      </c>
      <c r="Y851" s="100" t="b" cm="1">
        <f t="array" ref="Y851">_xlfn.SWITCH(X851, "Yes", TRUE, "No", FALSE, X851)</f>
        <v>0</v>
      </c>
      <c r="Z851" s="100" t="b">
        <f>_xlfn.XLOOKUP(A851,'Patient Health Records'!A:A,'Patient Health Records'!T:T,"Not Found")</f>
        <v>0</v>
      </c>
      <c r="AA851" s="100" t="b" cm="1">
        <f t="array" ref="AA851">_xlfn.SWITCH(Z851, "Yes", TRUE, "No", FALSE, Z851)</f>
        <v>0</v>
      </c>
      <c r="AB851" s="100" t="b">
        <f>_xlfn.XLOOKUP(A851,'Patient Health Records'!A:A,'Patient Health Records'!K:K,"Not Found")</f>
        <v>0</v>
      </c>
      <c r="AC851" s="100" t="b" cm="1">
        <f t="array" ref="AC851">_xlfn.SWITCH(AB851, "Yes", TRUE, "No", FALSE, AB851)</f>
        <v>0</v>
      </c>
    </row>
    <row r="852" spans="1:29">
      <c r="A852" s="2" t="s">
        <v>1292</v>
      </c>
      <c r="B852" s="100" t="str">
        <f>_xlfn.XLOOKUP(A852,'Patient Demographics'!A852:A1851,'Patient Demographics'!H852:H1851,"Not Found")</f>
        <v>Middle-aged</v>
      </c>
      <c r="C852" s="100" t="str">
        <f>_xlfn.XLOOKUP(A852,'Patient Demographics'!A852:A1851,'Patient Demographics'!L852:L1851,"Not Found")</f>
        <v>North</v>
      </c>
      <c r="D852" s="100" t="str">
        <f>_xlfn.XLOOKUP(A852,'Patient Demographics'!A:A,'Patient Demographics'!J:J,"Not Found")</f>
        <v>Punjab</v>
      </c>
      <c r="E852" s="100">
        <f>_xlfn.XLOOKUP(A852,'Billing Details'!A852:A1851,'Billing Details'!E852:E1851,"Not Found")</f>
        <v>1600</v>
      </c>
      <c r="F852" s="100">
        <f>_xlfn.XLOOKUP(A852,'Billing Details'!A852:A1851,'Billing Details'!M852:M1851,"Not Found")</f>
        <v>0</v>
      </c>
      <c r="G852" s="100">
        <f>_xlfn.XLOOKUP(A852,'Patient Health Records'!A852:A1851,'Patient Health Records'!G852:G1851,"Not Found")</f>
        <v>75</v>
      </c>
      <c r="H852" s="17" t="str">
        <f>_xlfn.XLOOKUP(A852,'Patient Demographics'!A852:A1851,'Patient Demographics'!C852:C1851,"Not Found")</f>
        <v>Female</v>
      </c>
      <c r="I852" s="100" t="str">
        <f>_xlfn.XLOOKUP(A852,'Patient Health Records'!A852:A1851,'Patient Health Records'!B852:B1851,"Not Found")</f>
        <v>B-</v>
      </c>
      <c r="J852" s="100" t="b">
        <f>_xlfn.XLOOKUP(A852,'Patient Health Records'!A852:A1851,'Patient Health Records'!H852:H1851,"Not Found")</f>
        <v>1</v>
      </c>
      <c r="K852" s="100" t="b">
        <f>_xlfn.XLOOKUP(A852,'Patient Health Records'!A852:A1851,'Patient Health Records'!J852:J1851,"Not Found")</f>
        <v>0</v>
      </c>
      <c r="L852" s="100" t="b">
        <f>_xlfn.XLOOKUP(A852,'Billing Details'!A:A,'Billing Details'!K:K,"Not Found")</f>
        <v>0</v>
      </c>
      <c r="M852" s="100" t="str">
        <f>_xlfn.XLOOKUP(A852,'Patient Education'!A:A,'Patient Education'!B:B,"Not Found")</f>
        <v>School</v>
      </c>
      <c r="N852" s="100" t="str">
        <f>_xlfn.XLOOKUP(A852,'Patient Education'!A:A,'Patient Education'!C:C,"None")</f>
        <v>Clerical Staff</v>
      </c>
      <c r="O852" s="100">
        <f>_xlfn.XLOOKUP(A852,'Patient Demographics'!A:A,'Patient Demographics'!I:I,"Not Found")</f>
        <v>5</v>
      </c>
      <c r="P852" s="100" t="str" cm="1">
        <f t="array" ref="P852">_xlfn.IFS(
 O852 &lt;= 2, "Very Low",
 O852 &lt;= 5, "Low",
 O852 &lt;= 10, "Lower-Middle",
 O852 &lt;= 25, "Middle",
 O852 &lt;= 50, "Upper-Middle",
 O852 &lt;= 100, "High",
 O852 &lt;= 200, "Very High",
 O852 &lt;= 400, "Ultra High"
)</f>
        <v>Low</v>
      </c>
      <c r="Q852" s="33">
        <f>_xlfn.XLOOKUP(A852,'Patient Health Records'!A:A,'Patient Health Records'!E:E,"Not Found")</f>
        <v>32.461911357340718</v>
      </c>
      <c r="R852" s="100" t="b">
        <f>_xlfn.XLOOKUP(A852,'Patient Health Records'!A852:A1851,'Patient Health Records'!T852:T1851,"Not Found")</f>
        <v>1</v>
      </c>
      <c r="S852" s="100" t="b" cm="1">
        <f t="array" ref="S852">_xlfn.SWITCH(R852, "Yes", TRUE, "No", FALSE, R852)</f>
        <v>1</v>
      </c>
      <c r="T852" s="100" t="str">
        <f>_xlfn.XLOOKUP(A852,'Patient Health Records'!A:A,'Patient Health Records'!V:V,"Not Found")</f>
        <v>Fractured Arm</v>
      </c>
      <c r="U852" s="100" t="str">
        <f>_xlfn.XLOOKUP(A852,'Patient Health Records'!A:A,'Patient Health Records'!X:X,"Not Found")</f>
        <v>Critical</v>
      </c>
      <c r="V852" s="100" t="b">
        <f>_xlfn.XLOOKUP(A852,'Billing Details'!A:A,'Billing Details'!K:K,"Not Found")</f>
        <v>0</v>
      </c>
      <c r="W852" s="100">
        <f>_xlfn.XLOOKUP(A852,'Billing Details'!A:A,'Billing Details'!J:J,"Not Found")</f>
        <v>0</v>
      </c>
      <c r="X852" s="100" t="b">
        <f>_xlfn.XLOOKUP(A852,'Patient Health Records'!A:A,'Patient Health Records'!P:P,"Not Found")</f>
        <v>1</v>
      </c>
      <c r="Y852" s="100" t="b" cm="1">
        <f t="array" ref="Y852">_xlfn.SWITCH(X852, "Yes", TRUE, "No", FALSE, X852)</f>
        <v>1</v>
      </c>
      <c r="Z852" s="100" t="b">
        <f>_xlfn.XLOOKUP(A852,'Patient Health Records'!A:A,'Patient Health Records'!T:T,"Not Found")</f>
        <v>1</v>
      </c>
      <c r="AA852" s="100" t="b" cm="1">
        <f t="array" ref="AA852">_xlfn.SWITCH(Z852, "Yes", TRUE, "No", FALSE, Z852)</f>
        <v>1</v>
      </c>
      <c r="AB852" s="100" t="b">
        <f>_xlfn.XLOOKUP(A852,'Patient Health Records'!A:A,'Patient Health Records'!K:K,"Not Found")</f>
        <v>1</v>
      </c>
      <c r="AC852" s="100" t="b" cm="1">
        <f t="array" ref="AC852">_xlfn.SWITCH(AB852, "Yes", TRUE, "No", FALSE, AB852)</f>
        <v>1</v>
      </c>
    </row>
    <row r="853" spans="1:29">
      <c r="A853" s="2" t="s">
        <v>1293</v>
      </c>
      <c r="B853" s="100" t="str">
        <f>_xlfn.XLOOKUP(A853,'Patient Demographics'!A853:A1852,'Patient Demographics'!H853:H1852,"Not Found")</f>
        <v>Young Adult</v>
      </c>
      <c r="C853" s="100" t="str">
        <f>_xlfn.XLOOKUP(A853,'Patient Demographics'!A853:A1852,'Patient Demographics'!L853:L1852,"Not Found")</f>
        <v>South</v>
      </c>
      <c r="D853" s="100" t="str">
        <f>_xlfn.XLOOKUP(A853,'Patient Demographics'!A:A,'Patient Demographics'!J:J,"Not Found")</f>
        <v>Tamil Nadu</v>
      </c>
      <c r="E853" s="100">
        <f>_xlfn.XLOOKUP(A853,'Billing Details'!A853:A1852,'Billing Details'!E853:E1852,"Not Found")</f>
        <v>200000</v>
      </c>
      <c r="F853" s="100">
        <f>_xlfn.XLOOKUP(A853,'Billing Details'!A853:A1852,'Billing Details'!M853:M1852,"Not Found")</f>
        <v>124849.84</v>
      </c>
      <c r="G853" s="100">
        <f>_xlfn.XLOOKUP(A853,'Patient Health Records'!A853:A1852,'Patient Health Records'!G853:G1852,"Not Found")</f>
        <v>57.2</v>
      </c>
      <c r="H853" s="17" t="str">
        <f>_xlfn.XLOOKUP(A853,'Patient Demographics'!A853:A1852,'Patient Demographics'!C853:C1852,"Not Found")</f>
        <v>Female</v>
      </c>
      <c r="I853" s="100" t="str">
        <f>_xlfn.XLOOKUP(A853,'Patient Health Records'!A853:A1852,'Patient Health Records'!B853:B1852,"Not Found")</f>
        <v>B-</v>
      </c>
      <c r="J853" s="100" t="b">
        <f>_xlfn.XLOOKUP(A853,'Patient Health Records'!A853:A1852,'Patient Health Records'!H853:H1852,"Not Found")</f>
        <v>0</v>
      </c>
      <c r="K853" s="100" t="b">
        <f>_xlfn.XLOOKUP(A853,'Patient Health Records'!A853:A1852,'Patient Health Records'!J853:J1852,"Not Found")</f>
        <v>0</v>
      </c>
      <c r="L853" s="100" t="b">
        <f>_xlfn.XLOOKUP(A853,'Billing Details'!A:A,'Billing Details'!K:K,"Not Found")</f>
        <v>1</v>
      </c>
      <c r="M853" s="100" t="str">
        <f>_xlfn.XLOOKUP(A853,'Patient Education'!A:A,'Patient Education'!B:B,"Not Found")</f>
        <v>Bachelor's Degree</v>
      </c>
      <c r="N853" s="100" t="str">
        <f>_xlfn.XLOOKUP(A853,'Patient Education'!A:A,'Patient Education'!C:C,"None")</f>
        <v>Junior Executive</v>
      </c>
      <c r="O853" s="100">
        <f>_xlfn.XLOOKUP(A853,'Patient Demographics'!A:A,'Patient Demographics'!I:I,"Not Found")</f>
        <v>9</v>
      </c>
      <c r="P853" s="100" t="str" cm="1">
        <f t="array" ref="P853">_xlfn.IFS(
 O853 &lt;= 2, "Very Low",
 O853 &lt;= 5, "Low",
 O853 &lt;= 10, "Lower-Middle",
 O853 &lt;= 25, "Middle",
 O853 &lt;= 50, "Upper-Middle",
 O853 &lt;= 100, "High",
 O853 &lt;= 200, "Very High",
 O853 &lt;= 400, "Ultra High"
)</f>
        <v>Lower-Middle</v>
      </c>
      <c r="Q853" s="33">
        <f>_xlfn.XLOOKUP(A853,'Patient Health Records'!A:A,'Patient Health Records'!E:E,"Not Found")</f>
        <v>23.205809566311007</v>
      </c>
      <c r="R853" s="100" t="b">
        <f>_xlfn.XLOOKUP(A853,'Patient Health Records'!A853:A1852,'Patient Health Records'!T853:T1852,"Not Found")</f>
        <v>0</v>
      </c>
      <c r="S853" s="100" t="b" cm="1">
        <f t="array" ref="S853">_xlfn.SWITCH(R853, "Yes", TRUE, "No", FALSE, R853)</f>
        <v>0</v>
      </c>
      <c r="T853" s="100" t="str">
        <f>_xlfn.XLOOKUP(A853,'Patient Health Records'!A:A,'Patient Health Records'!V:V,"Not Found")</f>
        <v>Childbirth</v>
      </c>
      <c r="U853" s="100" t="str">
        <f>_xlfn.XLOOKUP(A853,'Patient Health Records'!A:A,'Patient Health Records'!X:X,"Not Found")</f>
        <v>Critical</v>
      </c>
      <c r="V853" s="100" t="b">
        <f>_xlfn.XLOOKUP(A853,'Billing Details'!A:A,'Billing Details'!K:K,"Not Found")</f>
        <v>1</v>
      </c>
      <c r="W853" s="100" t="str">
        <f>_xlfn.XLOOKUP(A853,'Billing Details'!A:A,'Billing Details'!J:J,"Not Found")</f>
        <v>UnitedHealthcare</v>
      </c>
      <c r="X853" s="100" t="b">
        <f>_xlfn.XLOOKUP(A853,'Patient Health Records'!A:A,'Patient Health Records'!P:P,"Not Found")</f>
        <v>0</v>
      </c>
      <c r="Y853" s="100" t="b" cm="1">
        <f t="array" ref="Y853">_xlfn.SWITCH(X853, "Yes", TRUE, "No", FALSE, X853)</f>
        <v>0</v>
      </c>
      <c r="Z853" s="100" t="b">
        <f>_xlfn.XLOOKUP(A853,'Patient Health Records'!A:A,'Patient Health Records'!T:T,"Not Found")</f>
        <v>0</v>
      </c>
      <c r="AA853" s="100" t="b" cm="1">
        <f t="array" ref="AA853">_xlfn.SWITCH(Z853, "Yes", TRUE, "No", FALSE, Z853)</f>
        <v>0</v>
      </c>
      <c r="AB853" s="100" t="b">
        <f>_xlfn.XLOOKUP(A853,'Patient Health Records'!A:A,'Patient Health Records'!K:K,"Not Found")</f>
        <v>0</v>
      </c>
      <c r="AC853" s="100" t="b" cm="1">
        <f t="array" ref="AC853">_xlfn.SWITCH(AB853, "Yes", TRUE, "No", FALSE, AB853)</f>
        <v>0</v>
      </c>
    </row>
    <row r="854" spans="1:29">
      <c r="A854" s="2" t="s">
        <v>1294</v>
      </c>
      <c r="B854" s="100" t="str">
        <f>_xlfn.XLOOKUP(A854,'Patient Demographics'!A854:A1853,'Patient Demographics'!H854:H1853,"Not Found")</f>
        <v>Adult</v>
      </c>
      <c r="C854" s="100" t="str">
        <f>_xlfn.XLOOKUP(A854,'Patient Demographics'!A854:A1853,'Patient Demographics'!L854:L1853,"Not Found")</f>
        <v>West</v>
      </c>
      <c r="D854" s="100" t="str">
        <f>_xlfn.XLOOKUP(A854,'Patient Demographics'!A:A,'Patient Demographics'!J:J,"Not Found")</f>
        <v>Gujarat</v>
      </c>
      <c r="E854" s="100">
        <f>_xlfn.XLOOKUP(A854,'Billing Details'!A854:A1853,'Billing Details'!E854:E1853,"Not Found")</f>
        <v>30000</v>
      </c>
      <c r="F854" s="100">
        <f>_xlfn.XLOOKUP(A854,'Billing Details'!A854:A1853,'Billing Details'!M854:M1853,"Not Found")</f>
        <v>16466.07</v>
      </c>
      <c r="G854" s="100">
        <f>_xlfn.XLOOKUP(A854,'Patient Health Records'!A854:A1853,'Patient Health Records'!G854:G1853,"Not Found")</f>
        <v>68.2</v>
      </c>
      <c r="H854" s="17" t="str">
        <f>_xlfn.XLOOKUP(A854,'Patient Demographics'!A854:A1853,'Patient Demographics'!C854:C1853,"Not Found")</f>
        <v>Female</v>
      </c>
      <c r="I854" s="100" t="str">
        <f>_xlfn.XLOOKUP(A854,'Patient Health Records'!A854:A1853,'Patient Health Records'!B854:B1853,"Not Found")</f>
        <v>A-</v>
      </c>
      <c r="J854" s="100" t="b">
        <f>_xlfn.XLOOKUP(A854,'Patient Health Records'!A854:A1853,'Patient Health Records'!H854:H1853,"Not Found")</f>
        <v>0</v>
      </c>
      <c r="K854" s="100" t="b">
        <f>_xlfn.XLOOKUP(A854,'Patient Health Records'!A854:A1853,'Patient Health Records'!J854:J1853,"Not Found")</f>
        <v>0</v>
      </c>
      <c r="L854" s="100" t="b">
        <f>_xlfn.XLOOKUP(A854,'Billing Details'!A:A,'Billing Details'!K:K,"Not Found")</f>
        <v>1</v>
      </c>
      <c r="M854" s="100" t="str">
        <f>_xlfn.XLOOKUP(A854,'Patient Education'!A:A,'Patient Education'!B:B,"Not Found")</f>
        <v>High School</v>
      </c>
      <c r="N854" s="100" t="str">
        <f>_xlfn.XLOOKUP(A854,'Patient Education'!A:A,'Patient Education'!C:C,"None")</f>
        <v>Unemployed</v>
      </c>
      <c r="O854" s="100">
        <f>_xlfn.XLOOKUP(A854,'Patient Demographics'!A:A,'Patient Demographics'!I:I,"Not Found")</f>
        <v>5</v>
      </c>
      <c r="P854" s="100" t="str" cm="1">
        <f t="array" ref="P854">_xlfn.IFS(
 O854 &lt;= 2, "Very Low",
 O854 &lt;= 5, "Low",
 O854 &lt;= 10, "Lower-Middle",
 O854 &lt;= 25, "Middle",
 O854 &lt;= 50, "Upper-Middle",
 O854 &lt;= 100, "High",
 O854 &lt;= 200, "Very High",
 O854 &lt;= 400, "Ultra High"
)</f>
        <v>Low</v>
      </c>
      <c r="Q854" s="33">
        <f>_xlfn.XLOOKUP(A854,'Patient Health Records'!A:A,'Patient Health Records'!E:E,"Not Found")</f>
        <v>21.285228301239037</v>
      </c>
      <c r="R854" s="100" t="b">
        <f>_xlfn.XLOOKUP(A854,'Patient Health Records'!A854:A1853,'Patient Health Records'!T854:T1853,"Not Found")</f>
        <v>0</v>
      </c>
      <c r="S854" s="100" t="b" cm="1">
        <f t="array" ref="S854">_xlfn.SWITCH(R854, "Yes", TRUE, "No", FALSE, R854)</f>
        <v>0</v>
      </c>
      <c r="T854" s="100" t="str">
        <f>_xlfn.XLOOKUP(A854,'Patient Health Records'!A:A,'Patient Health Records'!V:V,"Not Found")</f>
        <v>Diabetes</v>
      </c>
      <c r="U854" s="100" t="str">
        <f>_xlfn.XLOOKUP(A854,'Patient Health Records'!A:A,'Patient Health Records'!X:X,"Not Found")</f>
        <v>Critical</v>
      </c>
      <c r="V854" s="100" t="b">
        <f>_xlfn.XLOOKUP(A854,'Billing Details'!A:A,'Billing Details'!K:K,"Not Found")</f>
        <v>1</v>
      </c>
      <c r="W854" s="100" t="str">
        <f>_xlfn.XLOOKUP(A854,'Billing Details'!A:A,'Billing Details'!J:J,"Not Found")</f>
        <v>Blue Cross</v>
      </c>
      <c r="X854" s="100" t="b">
        <f>_xlfn.XLOOKUP(A854,'Patient Health Records'!A:A,'Patient Health Records'!P:P,"Not Found")</f>
        <v>0</v>
      </c>
      <c r="Y854" s="100" t="b" cm="1">
        <f t="array" ref="Y854">_xlfn.SWITCH(X854, "Yes", TRUE, "No", FALSE, X854)</f>
        <v>0</v>
      </c>
      <c r="Z854" s="100" t="b">
        <f>_xlfn.XLOOKUP(A854,'Patient Health Records'!A:A,'Patient Health Records'!T:T,"Not Found")</f>
        <v>0</v>
      </c>
      <c r="AA854" s="100" t="b" cm="1">
        <f t="array" ref="AA854">_xlfn.SWITCH(Z854, "Yes", TRUE, "No", FALSE, Z854)</f>
        <v>0</v>
      </c>
      <c r="AB854" s="100" t="b">
        <f>_xlfn.XLOOKUP(A854,'Patient Health Records'!A:A,'Patient Health Records'!K:K,"Not Found")</f>
        <v>0</v>
      </c>
      <c r="AC854" s="100" t="b" cm="1">
        <f t="array" ref="AC854">_xlfn.SWITCH(AB854, "Yes", TRUE, "No", FALSE, AB854)</f>
        <v>0</v>
      </c>
    </row>
    <row r="855" spans="1:29">
      <c r="A855" s="2" t="s">
        <v>1295</v>
      </c>
      <c r="B855" s="100" t="str">
        <f>_xlfn.XLOOKUP(A855,'Patient Demographics'!A855:A1854,'Patient Demographics'!H855:H1854,"Not Found")</f>
        <v>Adult</v>
      </c>
      <c r="C855" s="100" t="str">
        <f>_xlfn.XLOOKUP(A855,'Patient Demographics'!A855:A1854,'Patient Demographics'!L855:L1854,"Not Found")</f>
        <v>South</v>
      </c>
      <c r="D855" s="100" t="str">
        <f>_xlfn.XLOOKUP(A855,'Patient Demographics'!A:A,'Patient Demographics'!J:J,"Not Found")</f>
        <v>Kerala</v>
      </c>
      <c r="E855" s="100">
        <f>_xlfn.XLOOKUP(A855,'Billing Details'!A855:A1854,'Billing Details'!E855:E1854,"Not Found")</f>
        <v>60000</v>
      </c>
      <c r="F855" s="100">
        <f>_xlfn.XLOOKUP(A855,'Billing Details'!A855:A1854,'Billing Details'!M855:M1854,"Not Found")</f>
        <v>0</v>
      </c>
      <c r="G855" s="100">
        <f>_xlfn.XLOOKUP(A855,'Patient Health Records'!A855:A1854,'Patient Health Records'!G855:G1854,"Not Found")</f>
        <v>78.2</v>
      </c>
      <c r="H855" s="17" t="str">
        <f>_xlfn.XLOOKUP(A855,'Patient Demographics'!A855:A1854,'Patient Demographics'!C855:C1854,"Not Found")</f>
        <v>Female</v>
      </c>
      <c r="I855" s="100" t="str">
        <f>_xlfn.XLOOKUP(A855,'Patient Health Records'!A855:A1854,'Patient Health Records'!B855:B1854,"Not Found")</f>
        <v>B-</v>
      </c>
      <c r="J855" s="100" t="b">
        <f>_xlfn.XLOOKUP(A855,'Patient Health Records'!A855:A1854,'Patient Health Records'!H855:H1854,"Not Found")</f>
        <v>1</v>
      </c>
      <c r="K855" s="100" t="b">
        <f>_xlfn.XLOOKUP(A855,'Patient Health Records'!A855:A1854,'Patient Health Records'!J855:J1854,"Not Found")</f>
        <v>0</v>
      </c>
      <c r="L855" s="100" t="b">
        <f>_xlfn.XLOOKUP(A855,'Billing Details'!A:A,'Billing Details'!K:K,"Not Found")</f>
        <v>0</v>
      </c>
      <c r="M855" s="100" t="str">
        <f>_xlfn.XLOOKUP(A855,'Patient Education'!A:A,'Patient Education'!B:B,"Not Found")</f>
        <v>Master's Degree</v>
      </c>
      <c r="N855" s="100" t="str">
        <f>_xlfn.XLOOKUP(A855,'Patient Education'!A:A,'Patient Education'!C:C,"None")</f>
        <v>Doctor</v>
      </c>
      <c r="O855" s="100">
        <f>_xlfn.XLOOKUP(A855,'Patient Demographics'!A:A,'Patient Demographics'!I:I,"Not Found")</f>
        <v>15</v>
      </c>
      <c r="P855" s="100" t="str" cm="1">
        <f t="array" ref="P855">_xlfn.IFS(
 O855 &lt;= 2, "Very Low",
 O855 &lt;= 5, "Low",
 O855 &lt;= 10, "Lower-Middle",
 O855 &lt;= 25, "Middle",
 O855 &lt;= 50, "Upper-Middle",
 O855 &lt;= 100, "High",
 O855 &lt;= 200, "Very High",
 O855 &lt;= 400, "Ultra High"
)</f>
        <v>Middle</v>
      </c>
      <c r="Q855" s="33">
        <f>_xlfn.XLOOKUP(A855,'Patient Health Records'!A:A,'Patient Health Records'!E:E,"Not Found")</f>
        <v>29.797286998933085</v>
      </c>
      <c r="R855" s="100" t="b">
        <f>_xlfn.XLOOKUP(A855,'Patient Health Records'!A855:A1854,'Patient Health Records'!T855:T1854,"Not Found")</f>
        <v>1</v>
      </c>
      <c r="S855" s="100" t="b" cm="1">
        <f t="array" ref="S855">_xlfn.SWITCH(R855, "Yes", TRUE, "No", FALSE, R855)</f>
        <v>1</v>
      </c>
      <c r="T855" s="100" t="str">
        <f>_xlfn.XLOOKUP(A855,'Patient Health Records'!A:A,'Patient Health Records'!V:V,"Not Found")</f>
        <v>Childbirth</v>
      </c>
      <c r="U855" s="100" t="str">
        <f>_xlfn.XLOOKUP(A855,'Patient Health Records'!A:A,'Patient Health Records'!X:X,"Not Found")</f>
        <v>Ongoing Treatment</v>
      </c>
      <c r="V855" s="100" t="b">
        <f>_xlfn.XLOOKUP(A855,'Billing Details'!A:A,'Billing Details'!K:K,"Not Found")</f>
        <v>0</v>
      </c>
      <c r="W855" s="100">
        <f>_xlfn.XLOOKUP(A855,'Billing Details'!A:A,'Billing Details'!J:J,"Not Found")</f>
        <v>0</v>
      </c>
      <c r="X855" s="100" t="b">
        <f>_xlfn.XLOOKUP(A855,'Patient Health Records'!A:A,'Patient Health Records'!P:P,"Not Found")</f>
        <v>1</v>
      </c>
      <c r="Y855" s="100" t="b" cm="1">
        <f t="array" ref="Y855">_xlfn.SWITCH(X855, "Yes", TRUE, "No", FALSE, X855)</f>
        <v>1</v>
      </c>
      <c r="Z855" s="100" t="b">
        <f>_xlfn.XLOOKUP(A855,'Patient Health Records'!A:A,'Patient Health Records'!T:T,"Not Found")</f>
        <v>1</v>
      </c>
      <c r="AA855" s="100" t="b" cm="1">
        <f t="array" ref="AA855">_xlfn.SWITCH(Z855, "Yes", TRUE, "No", FALSE, Z855)</f>
        <v>1</v>
      </c>
      <c r="AB855" s="100" t="b">
        <f>_xlfn.XLOOKUP(A855,'Patient Health Records'!A:A,'Patient Health Records'!K:K,"Not Found")</f>
        <v>1</v>
      </c>
      <c r="AC855" s="100" t="b" cm="1">
        <f t="array" ref="AC855">_xlfn.SWITCH(AB855, "Yes", TRUE, "No", FALSE, AB855)</f>
        <v>1</v>
      </c>
    </row>
    <row r="856" spans="1:29">
      <c r="A856" s="2" t="s">
        <v>1296</v>
      </c>
      <c r="B856" s="100" t="str">
        <f>_xlfn.XLOOKUP(A856,'Patient Demographics'!A856:A1855,'Patient Demographics'!H856:H1855,"Not Found")</f>
        <v>Adult</v>
      </c>
      <c r="C856" s="100" t="str">
        <f>_xlfn.XLOOKUP(A856,'Patient Demographics'!A856:A1855,'Patient Demographics'!L856:L1855,"Not Found")</f>
        <v>South</v>
      </c>
      <c r="D856" s="100" t="str">
        <f>_xlfn.XLOOKUP(A856,'Patient Demographics'!A:A,'Patient Demographics'!J:J,"Not Found")</f>
        <v>Karnataka</v>
      </c>
      <c r="E856" s="100">
        <f>_xlfn.XLOOKUP(A856,'Billing Details'!A856:A1855,'Billing Details'!E856:E1855,"Not Found")</f>
        <v>18000</v>
      </c>
      <c r="F856" s="100">
        <f>_xlfn.XLOOKUP(A856,'Billing Details'!A856:A1855,'Billing Details'!M856:M1855,"Not Found")</f>
        <v>16160.939999999999</v>
      </c>
      <c r="G856" s="100">
        <f>_xlfn.XLOOKUP(A856,'Patient Health Records'!A856:A1855,'Patient Health Records'!G856:G1855,"Not Found")</f>
        <v>81</v>
      </c>
      <c r="H856" s="17" t="str">
        <f>_xlfn.XLOOKUP(A856,'Patient Demographics'!A856:A1855,'Patient Demographics'!C856:C1855,"Not Found")</f>
        <v>Male</v>
      </c>
      <c r="I856" s="100" t="str">
        <f>_xlfn.XLOOKUP(A856,'Patient Health Records'!A856:A1855,'Patient Health Records'!B856:B1855,"Not Found")</f>
        <v>AB+</v>
      </c>
      <c r="J856" s="100" t="b">
        <f>_xlfn.XLOOKUP(A856,'Patient Health Records'!A856:A1855,'Patient Health Records'!H856:H1855,"Not Found")</f>
        <v>1</v>
      </c>
      <c r="K856" s="100" t="b">
        <f>_xlfn.XLOOKUP(A856,'Patient Health Records'!A856:A1855,'Patient Health Records'!J856:J1855,"Not Found")</f>
        <v>0</v>
      </c>
      <c r="L856" s="100" t="b">
        <f>_xlfn.XLOOKUP(A856,'Billing Details'!A:A,'Billing Details'!K:K,"Not Found")</f>
        <v>1</v>
      </c>
      <c r="M856" s="100" t="str">
        <f>_xlfn.XLOOKUP(A856,'Patient Education'!A:A,'Patient Education'!B:B,"Not Found")</f>
        <v>School</v>
      </c>
      <c r="N856" s="100" t="str">
        <f>_xlfn.XLOOKUP(A856,'Patient Education'!A:A,'Patient Education'!C:C,"None")</f>
        <v>Retail Worker</v>
      </c>
      <c r="O856" s="100">
        <f>_xlfn.XLOOKUP(A856,'Patient Demographics'!A:A,'Patient Demographics'!I:I,"Not Found")</f>
        <v>250</v>
      </c>
      <c r="P856" s="100" t="str" cm="1">
        <f t="array" ref="P856">_xlfn.IFS(
 O856 &lt;= 2, "Very Low",
 O856 &lt;= 5, "Low",
 O856 &lt;= 10, "Lower-Middle",
 O856 &lt;= 25, "Middle",
 O856 &lt;= 50, "Upper-Middle",
 O856 &lt;= 100, "High",
 O856 &lt;= 200, "Very High",
 O856 &lt;= 400, "Ultra High"
)</f>
        <v>Ultra High</v>
      </c>
      <c r="Q856" s="33">
        <f>_xlfn.XLOOKUP(A856,'Patient Health Records'!A:A,'Patient Health Records'!E:E,"Not Found")</f>
        <v>31.248794413795761</v>
      </c>
      <c r="R856" s="100" t="b">
        <f>_xlfn.XLOOKUP(A856,'Patient Health Records'!A856:A1855,'Patient Health Records'!T856:T1855,"Not Found")</f>
        <v>1</v>
      </c>
      <c r="S856" s="100" t="b" cm="1">
        <f t="array" ref="S856">_xlfn.SWITCH(R856, "Yes", TRUE, "No", FALSE, R856)</f>
        <v>1</v>
      </c>
      <c r="T856" s="100" t="str">
        <f>_xlfn.XLOOKUP(A856,'Patient Health Records'!A:A,'Patient Health Records'!V:V,"Not Found")</f>
        <v>Heart Disease</v>
      </c>
      <c r="U856" s="100" t="str">
        <f>_xlfn.XLOOKUP(A856,'Patient Health Records'!A:A,'Patient Health Records'!X:X,"Not Found")</f>
        <v>Critical</v>
      </c>
      <c r="V856" s="100" t="b">
        <f>_xlfn.XLOOKUP(A856,'Billing Details'!A:A,'Billing Details'!K:K,"Not Found")</f>
        <v>1</v>
      </c>
      <c r="W856" s="100" t="str">
        <f>_xlfn.XLOOKUP(A856,'Billing Details'!A:A,'Billing Details'!J:J,"Not Found")</f>
        <v>Aetna</v>
      </c>
      <c r="X856" s="100" t="b">
        <f>_xlfn.XLOOKUP(A856,'Patient Health Records'!A:A,'Patient Health Records'!P:P,"Not Found")</f>
        <v>1</v>
      </c>
      <c r="Y856" s="100" t="b" cm="1">
        <f t="array" ref="Y856">_xlfn.SWITCH(X856, "Yes", TRUE, "No", FALSE, X856)</f>
        <v>1</v>
      </c>
      <c r="Z856" s="100" t="b">
        <f>_xlfn.XLOOKUP(A856,'Patient Health Records'!A:A,'Patient Health Records'!T:T,"Not Found")</f>
        <v>1</v>
      </c>
      <c r="AA856" s="100" t="b" cm="1">
        <f t="array" ref="AA856">_xlfn.SWITCH(Z856, "Yes", TRUE, "No", FALSE, Z856)</f>
        <v>1</v>
      </c>
      <c r="AB856" s="100" t="b">
        <f>_xlfn.XLOOKUP(A856,'Patient Health Records'!A:A,'Patient Health Records'!K:K,"Not Found")</f>
        <v>1</v>
      </c>
      <c r="AC856" s="100" t="b" cm="1">
        <f t="array" ref="AC856">_xlfn.SWITCH(AB856, "Yes", TRUE, "No", FALSE, AB856)</f>
        <v>1</v>
      </c>
    </row>
    <row r="857" spans="1:29">
      <c r="A857" s="2" t="s">
        <v>1297</v>
      </c>
      <c r="B857" s="100" t="str">
        <f>_xlfn.XLOOKUP(A857,'Patient Demographics'!A857:A1856,'Patient Demographics'!H857:H1856,"Not Found")</f>
        <v>Elderly</v>
      </c>
      <c r="C857" s="100" t="str">
        <f>_xlfn.XLOOKUP(A857,'Patient Demographics'!A857:A1856,'Patient Demographics'!L857:L1856,"Not Found")</f>
        <v>North</v>
      </c>
      <c r="D857" s="100" t="str">
        <f>_xlfn.XLOOKUP(A857,'Patient Demographics'!A:A,'Patient Demographics'!J:J,"Not Found")</f>
        <v>Uttar Pradesh</v>
      </c>
      <c r="E857" s="100">
        <f>_xlfn.XLOOKUP(A857,'Billing Details'!A857:A1856,'Billing Details'!E857:E1856,"Not Found")</f>
        <v>2000</v>
      </c>
      <c r="F857" s="100">
        <f>_xlfn.XLOOKUP(A857,'Billing Details'!A857:A1856,'Billing Details'!M857:M1856,"Not Found")</f>
        <v>0</v>
      </c>
      <c r="G857" s="100">
        <f>_xlfn.XLOOKUP(A857,'Patient Health Records'!A857:A1856,'Patient Health Records'!G857:G1856,"Not Found")</f>
        <v>59.8</v>
      </c>
      <c r="H857" s="17" t="str">
        <f>_xlfn.XLOOKUP(A857,'Patient Demographics'!A857:A1856,'Patient Demographics'!C857:C1856,"Not Found")</f>
        <v>Male</v>
      </c>
      <c r="I857" s="100" t="str">
        <f>_xlfn.XLOOKUP(A857,'Patient Health Records'!A857:A1856,'Patient Health Records'!B857:B1856,"Not Found")</f>
        <v>O+</v>
      </c>
      <c r="J857" s="100" t="b">
        <f>_xlfn.XLOOKUP(A857,'Patient Health Records'!A857:A1856,'Patient Health Records'!H857:H1856,"Not Found")</f>
        <v>0</v>
      </c>
      <c r="K857" s="100" t="b">
        <f>_xlfn.XLOOKUP(A857,'Patient Health Records'!A857:A1856,'Patient Health Records'!J857:J1856,"Not Found")</f>
        <v>0</v>
      </c>
      <c r="L857" s="100" t="b">
        <f>_xlfn.XLOOKUP(A857,'Billing Details'!A:A,'Billing Details'!K:K,"Not Found")</f>
        <v>0</v>
      </c>
      <c r="M857" s="100" t="str">
        <f>_xlfn.XLOOKUP(A857,'Patient Education'!A:A,'Patient Education'!B:B,"Not Found")</f>
        <v>Bachelor's Degree</v>
      </c>
      <c r="N857" s="100" t="str">
        <f>_xlfn.XLOOKUP(A857,'Patient Education'!A:A,'Patient Education'!C:C,"None")</f>
        <v>Nurse</v>
      </c>
      <c r="O857" s="100">
        <f>_xlfn.XLOOKUP(A857,'Patient Demographics'!A:A,'Patient Demographics'!I:I,"Not Found")</f>
        <v>10</v>
      </c>
      <c r="P857" s="100" t="str" cm="1">
        <f t="array" ref="P857">_xlfn.IFS(
 O857 &lt;= 2, "Very Low",
 O857 &lt;= 5, "Low",
 O857 &lt;= 10, "Lower-Middle",
 O857 &lt;= 25, "Middle",
 O857 &lt;= 50, "Upper-Middle",
 O857 &lt;= 100, "High",
 O857 &lt;= 200, "Very High",
 O857 &lt;= 400, "Ultra High"
)</f>
        <v>Lower-Middle</v>
      </c>
      <c r="Q857" s="33">
        <f>_xlfn.XLOOKUP(A857,'Patient Health Records'!A:A,'Patient Health Records'!E:E,"Not Found")</f>
        <v>22.507433475102562</v>
      </c>
      <c r="R857" s="100" t="b">
        <f>_xlfn.XLOOKUP(A857,'Patient Health Records'!A857:A1856,'Patient Health Records'!T857:T1856,"Not Found")</f>
        <v>0</v>
      </c>
      <c r="S857" s="100" t="b" cm="1">
        <f t="array" ref="S857">_xlfn.SWITCH(R857, "Yes", TRUE, "No", FALSE, R857)</f>
        <v>0</v>
      </c>
      <c r="T857" s="100" t="str">
        <f>_xlfn.XLOOKUP(A857,'Patient Health Records'!A:A,'Patient Health Records'!V:V,"Not Found")</f>
        <v>Kidney Stones</v>
      </c>
      <c r="U857" s="100" t="str">
        <f>_xlfn.XLOOKUP(A857,'Patient Health Records'!A:A,'Patient Health Records'!X:X,"Not Found")</f>
        <v>Recovered</v>
      </c>
      <c r="V857" s="100" t="b">
        <f>_xlfn.XLOOKUP(A857,'Billing Details'!A:A,'Billing Details'!K:K,"Not Found")</f>
        <v>0</v>
      </c>
      <c r="W857" s="100">
        <f>_xlfn.XLOOKUP(A857,'Billing Details'!A:A,'Billing Details'!J:J,"Not Found")</f>
        <v>0</v>
      </c>
      <c r="X857" s="100" t="b">
        <f>_xlfn.XLOOKUP(A857,'Patient Health Records'!A:A,'Patient Health Records'!P:P,"Not Found")</f>
        <v>0</v>
      </c>
      <c r="Y857" s="100" t="b" cm="1">
        <f t="array" ref="Y857">_xlfn.SWITCH(X857, "Yes", TRUE, "No", FALSE, X857)</f>
        <v>0</v>
      </c>
      <c r="Z857" s="100" t="b">
        <f>_xlfn.XLOOKUP(A857,'Patient Health Records'!A:A,'Patient Health Records'!T:T,"Not Found")</f>
        <v>0</v>
      </c>
      <c r="AA857" s="100" t="b" cm="1">
        <f t="array" ref="AA857">_xlfn.SWITCH(Z857, "Yes", TRUE, "No", FALSE, Z857)</f>
        <v>0</v>
      </c>
      <c r="AB857" s="100" t="b">
        <f>_xlfn.XLOOKUP(A857,'Patient Health Records'!A:A,'Patient Health Records'!K:K,"Not Found")</f>
        <v>0</v>
      </c>
      <c r="AC857" s="100" t="b" cm="1">
        <f t="array" ref="AC857">_xlfn.SWITCH(AB857, "Yes", TRUE, "No", FALSE, AB857)</f>
        <v>0</v>
      </c>
    </row>
    <row r="858" spans="1:29">
      <c r="A858" s="2" t="s">
        <v>1298</v>
      </c>
      <c r="B858" s="100" t="str">
        <f>_xlfn.XLOOKUP(A858,'Patient Demographics'!A858:A1857,'Patient Demographics'!H858:H1857,"Not Found")</f>
        <v>Middle-aged</v>
      </c>
      <c r="C858" s="100" t="str">
        <f>_xlfn.XLOOKUP(A858,'Patient Demographics'!A858:A1857,'Patient Demographics'!L858:L1857,"Not Found")</f>
        <v>West</v>
      </c>
      <c r="D858" s="100" t="str">
        <f>_xlfn.XLOOKUP(A858,'Patient Demographics'!A:A,'Patient Demographics'!J:J,"Not Found")</f>
        <v>Gujarat</v>
      </c>
      <c r="E858" s="100">
        <f>_xlfn.XLOOKUP(A858,'Billing Details'!A858:A1857,'Billing Details'!E858:E1857,"Not Found")</f>
        <v>75000</v>
      </c>
      <c r="F858" s="100">
        <f>_xlfn.XLOOKUP(A858,'Billing Details'!A858:A1857,'Billing Details'!M858:M1857,"Not Found")</f>
        <v>0</v>
      </c>
      <c r="G858" s="100">
        <f>_xlfn.XLOOKUP(A858,'Patient Health Records'!A858:A1857,'Patient Health Records'!G858:G1857,"Not Found")</f>
        <v>50.3</v>
      </c>
      <c r="H858" s="17" t="str">
        <f>_xlfn.XLOOKUP(A858,'Patient Demographics'!A858:A1857,'Patient Demographics'!C858:C1857,"Not Found")</f>
        <v>Female</v>
      </c>
      <c r="I858" s="100" t="str">
        <f>_xlfn.XLOOKUP(A858,'Patient Health Records'!A858:A1857,'Patient Health Records'!B858:B1857,"Not Found")</f>
        <v>B-</v>
      </c>
      <c r="J858" s="100" t="b">
        <f>_xlfn.XLOOKUP(A858,'Patient Health Records'!A858:A1857,'Patient Health Records'!H858:H1857,"Not Found")</f>
        <v>0</v>
      </c>
      <c r="K858" s="100" t="b">
        <f>_xlfn.XLOOKUP(A858,'Patient Health Records'!A858:A1857,'Patient Health Records'!J858:J1857,"Not Found")</f>
        <v>0</v>
      </c>
      <c r="L858" s="100" t="b">
        <f>_xlfn.XLOOKUP(A858,'Billing Details'!A:A,'Billing Details'!K:K,"Not Found")</f>
        <v>0</v>
      </c>
      <c r="M858" s="100" t="str">
        <f>_xlfn.XLOOKUP(A858,'Patient Education'!A:A,'Patient Education'!B:B,"Not Found")</f>
        <v>School</v>
      </c>
      <c r="N858" s="100" t="str">
        <f>_xlfn.XLOOKUP(A858,'Patient Education'!A:A,'Patient Education'!C:C,"None")</f>
        <v>Retail Worker</v>
      </c>
      <c r="O858" s="100">
        <f>_xlfn.XLOOKUP(A858,'Patient Demographics'!A:A,'Patient Demographics'!I:I,"Not Found")</f>
        <v>9</v>
      </c>
      <c r="P858" s="100" t="str" cm="1">
        <f t="array" ref="P858">_xlfn.IFS(
 O858 &lt;= 2, "Very Low",
 O858 &lt;= 5, "Low",
 O858 &lt;= 10, "Lower-Middle",
 O858 &lt;= 25, "Middle",
 O858 &lt;= 50, "Upper-Middle",
 O858 &lt;= 100, "High",
 O858 &lt;= 200, "Very High",
 O858 &lt;= 400, "Ultra High"
)</f>
        <v>Lower-Middle</v>
      </c>
      <c r="Q858" s="33">
        <f>_xlfn.XLOOKUP(A858,'Patient Health Records'!A:A,'Patient Health Records'!E:E,"Not Found")</f>
        <v>20.668967784352397</v>
      </c>
      <c r="R858" s="100" t="b">
        <f>_xlfn.XLOOKUP(A858,'Patient Health Records'!A858:A1857,'Patient Health Records'!T858:T1857,"Not Found")</f>
        <v>0</v>
      </c>
      <c r="S858" s="100" t="b" cm="1">
        <f t="array" ref="S858">_xlfn.SWITCH(R858, "Yes", TRUE, "No", FALSE, R858)</f>
        <v>0</v>
      </c>
      <c r="T858" s="100" t="str">
        <f>_xlfn.XLOOKUP(A858,'Patient Health Records'!A:A,'Patient Health Records'!V:V,"Not Found")</f>
        <v>Cancer</v>
      </c>
      <c r="U858" s="100" t="str">
        <f>_xlfn.XLOOKUP(A858,'Patient Health Records'!A:A,'Patient Health Records'!X:X,"Not Found")</f>
        <v>Recovered</v>
      </c>
      <c r="V858" s="100" t="b">
        <f>_xlfn.XLOOKUP(A858,'Billing Details'!A:A,'Billing Details'!K:K,"Not Found")</f>
        <v>0</v>
      </c>
      <c r="W858" s="100">
        <f>_xlfn.XLOOKUP(A858,'Billing Details'!A:A,'Billing Details'!J:J,"Not Found")</f>
        <v>0</v>
      </c>
      <c r="X858" s="100" t="b">
        <f>_xlfn.XLOOKUP(A858,'Patient Health Records'!A:A,'Patient Health Records'!P:P,"Not Found")</f>
        <v>0</v>
      </c>
      <c r="Y858" s="100" t="b" cm="1">
        <f t="array" ref="Y858">_xlfn.SWITCH(X858, "Yes", TRUE, "No", FALSE, X858)</f>
        <v>0</v>
      </c>
      <c r="Z858" s="100" t="b">
        <f>_xlfn.XLOOKUP(A858,'Patient Health Records'!A:A,'Patient Health Records'!T:T,"Not Found")</f>
        <v>0</v>
      </c>
      <c r="AA858" s="100" t="b" cm="1">
        <f t="array" ref="AA858">_xlfn.SWITCH(Z858, "Yes", TRUE, "No", FALSE, Z858)</f>
        <v>0</v>
      </c>
      <c r="AB858" s="100" t="b">
        <f>_xlfn.XLOOKUP(A858,'Patient Health Records'!A:A,'Patient Health Records'!K:K,"Not Found")</f>
        <v>0</v>
      </c>
      <c r="AC858" s="100" t="b" cm="1">
        <f t="array" ref="AC858">_xlfn.SWITCH(AB858, "Yes", TRUE, "No", FALSE, AB858)</f>
        <v>0</v>
      </c>
    </row>
    <row r="859" spans="1:29">
      <c r="A859" s="2" t="s">
        <v>1299</v>
      </c>
      <c r="B859" s="100" t="str">
        <f>_xlfn.XLOOKUP(A859,'Patient Demographics'!A859:A1858,'Patient Demographics'!H859:H1858,"Not Found")</f>
        <v>Adult</v>
      </c>
      <c r="C859" s="100" t="str">
        <f>_xlfn.XLOOKUP(A859,'Patient Demographics'!A859:A1858,'Patient Demographics'!L859:L1858,"Not Found")</f>
        <v>West</v>
      </c>
      <c r="D859" s="100" t="str">
        <f>_xlfn.XLOOKUP(A859,'Patient Demographics'!A:A,'Patient Demographics'!J:J,"Not Found")</f>
        <v>Maharashtra</v>
      </c>
      <c r="E859" s="100">
        <f>_xlfn.XLOOKUP(A859,'Billing Details'!A859:A1858,'Billing Details'!E859:E1858,"Not Found")</f>
        <v>800</v>
      </c>
      <c r="F859" s="100">
        <f>_xlfn.XLOOKUP(A859,'Billing Details'!A859:A1858,'Billing Details'!M859:M1858,"Not Found")</f>
        <v>718.38</v>
      </c>
      <c r="G859" s="100">
        <f>_xlfn.XLOOKUP(A859,'Patient Health Records'!A859:A1858,'Patient Health Records'!G859:G1858,"Not Found")</f>
        <v>96.6</v>
      </c>
      <c r="H859" s="17" t="str">
        <f>_xlfn.XLOOKUP(A859,'Patient Demographics'!A859:A1858,'Patient Demographics'!C859:C1858,"Not Found")</f>
        <v>Male</v>
      </c>
      <c r="I859" s="100" t="str">
        <f>_xlfn.XLOOKUP(A859,'Patient Health Records'!A859:A1858,'Patient Health Records'!B859:B1858,"Not Found")</f>
        <v>AB+</v>
      </c>
      <c r="J859" s="100" t="b">
        <f>_xlfn.XLOOKUP(A859,'Patient Health Records'!A859:A1858,'Patient Health Records'!H859:H1858,"Not Found")</f>
        <v>0</v>
      </c>
      <c r="K859" s="100" t="b">
        <f>_xlfn.XLOOKUP(A859,'Patient Health Records'!A859:A1858,'Patient Health Records'!J859:J1858,"Not Found")</f>
        <v>0</v>
      </c>
      <c r="L859" s="100" t="b">
        <f>_xlfn.XLOOKUP(A859,'Billing Details'!A:A,'Billing Details'!K:K,"Not Found")</f>
        <v>1</v>
      </c>
      <c r="M859" s="100" t="str">
        <f>_xlfn.XLOOKUP(A859,'Patient Education'!A:A,'Patient Education'!B:B,"Not Found")</f>
        <v>Bachelor's Degree</v>
      </c>
      <c r="N859" s="100" t="str">
        <f>_xlfn.XLOOKUP(A859,'Patient Education'!A:A,'Patient Education'!C:C,"None")</f>
        <v>Junior Executive</v>
      </c>
      <c r="O859" s="100">
        <f>_xlfn.XLOOKUP(A859,'Patient Demographics'!A:A,'Patient Demographics'!I:I,"Not Found")</f>
        <v>7</v>
      </c>
      <c r="P859" s="100" t="str" cm="1">
        <f t="array" ref="P859">_xlfn.IFS(
 O859 &lt;= 2, "Very Low",
 O859 &lt;= 5, "Low",
 O859 &lt;= 10, "Lower-Middle",
 O859 &lt;= 25, "Middle",
 O859 &lt;= 50, "Upper-Middle",
 O859 &lt;= 100, "High",
 O859 &lt;= 200, "Very High",
 O859 &lt;= 400, "Ultra High"
)</f>
        <v>Lower-Middle</v>
      </c>
      <c r="Q859" s="33">
        <f>_xlfn.XLOOKUP(A859,'Patient Health Records'!A:A,'Patient Health Records'!E:E,"Not Found")</f>
        <v>31.906460562822033</v>
      </c>
      <c r="R859" s="100" t="b">
        <f>_xlfn.XLOOKUP(A859,'Patient Health Records'!A859:A1858,'Patient Health Records'!T859:T1858,"Not Found")</f>
        <v>1</v>
      </c>
      <c r="S859" s="100" t="b" cm="1">
        <f t="array" ref="S859">_xlfn.SWITCH(R859, "Yes", TRUE, "No", FALSE, R859)</f>
        <v>1</v>
      </c>
      <c r="T859" s="100" t="str">
        <f>_xlfn.XLOOKUP(A859,'Patient Health Records'!A:A,'Patient Health Records'!V:V,"Not Found")</f>
        <v>Childbirth</v>
      </c>
      <c r="U859" s="100" t="str">
        <f>_xlfn.XLOOKUP(A859,'Patient Health Records'!A:A,'Patient Health Records'!X:X,"Not Found")</f>
        <v>Ongoing Treatment</v>
      </c>
      <c r="V859" s="100" t="b">
        <f>_xlfn.XLOOKUP(A859,'Billing Details'!A:A,'Billing Details'!K:K,"Not Found")</f>
        <v>1</v>
      </c>
      <c r="W859" s="100" t="str">
        <f>_xlfn.XLOOKUP(A859,'Billing Details'!A:A,'Billing Details'!J:J,"Not Found")</f>
        <v>UnitedHealthcare</v>
      </c>
      <c r="X859" s="100" t="b">
        <f>_xlfn.XLOOKUP(A859,'Patient Health Records'!A:A,'Patient Health Records'!P:P,"Not Found")</f>
        <v>1</v>
      </c>
      <c r="Y859" s="100" t="b" cm="1">
        <f t="array" ref="Y859">_xlfn.SWITCH(X859, "Yes", TRUE, "No", FALSE, X859)</f>
        <v>1</v>
      </c>
      <c r="Z859" s="100" t="b">
        <f>_xlfn.XLOOKUP(A859,'Patient Health Records'!A:A,'Patient Health Records'!T:T,"Not Found")</f>
        <v>1</v>
      </c>
      <c r="AA859" s="100" t="b" cm="1">
        <f t="array" ref="AA859">_xlfn.SWITCH(Z859, "Yes", TRUE, "No", FALSE, Z859)</f>
        <v>1</v>
      </c>
      <c r="AB859" s="100" t="b">
        <f>_xlfn.XLOOKUP(A859,'Patient Health Records'!A:A,'Patient Health Records'!K:K,"Not Found")</f>
        <v>1</v>
      </c>
      <c r="AC859" s="100" t="b" cm="1">
        <f t="array" ref="AC859">_xlfn.SWITCH(AB859, "Yes", TRUE, "No", FALSE, AB859)</f>
        <v>1</v>
      </c>
    </row>
    <row r="860" spans="1:29">
      <c r="A860" s="2" t="s">
        <v>1301</v>
      </c>
      <c r="B860" s="100" t="str">
        <f>_xlfn.XLOOKUP(A860,'Patient Demographics'!A860:A1859,'Patient Demographics'!H860:H1859,"Not Found")</f>
        <v>Adult</v>
      </c>
      <c r="C860" s="100" t="str">
        <f>_xlfn.XLOOKUP(A860,'Patient Demographics'!A860:A1859,'Patient Demographics'!L860:L1859,"Not Found")</f>
        <v>North</v>
      </c>
      <c r="D860" s="100" t="str">
        <f>_xlfn.XLOOKUP(A860,'Patient Demographics'!A:A,'Patient Demographics'!J:J,"Not Found")</f>
        <v>Punjab</v>
      </c>
      <c r="E860" s="100">
        <f>_xlfn.XLOOKUP(A860,'Billing Details'!A860:A1859,'Billing Details'!E860:E1859,"Not Found")</f>
        <v>18000</v>
      </c>
      <c r="F860" s="100">
        <f>_xlfn.XLOOKUP(A860,'Billing Details'!A860:A1859,'Billing Details'!M860:M1859,"Not Found")</f>
        <v>14168.43</v>
      </c>
      <c r="G860" s="100">
        <f>_xlfn.XLOOKUP(A860,'Patient Health Records'!A860:A1859,'Patient Health Records'!G860:G1859,"Not Found")</f>
        <v>85.7</v>
      </c>
      <c r="H860" s="17" t="str">
        <f>_xlfn.XLOOKUP(A860,'Patient Demographics'!A860:A1859,'Patient Demographics'!C860:C1859,"Not Found")</f>
        <v>Male</v>
      </c>
      <c r="I860" s="100" t="str">
        <f>_xlfn.XLOOKUP(A860,'Patient Health Records'!A860:A1859,'Patient Health Records'!B860:B1859,"Not Found")</f>
        <v>A+</v>
      </c>
      <c r="J860" s="100" t="b">
        <f>_xlfn.XLOOKUP(A860,'Patient Health Records'!A860:A1859,'Patient Health Records'!H860:H1859,"Not Found")</f>
        <v>0</v>
      </c>
      <c r="K860" s="100" t="b">
        <f>_xlfn.XLOOKUP(A860,'Patient Health Records'!A860:A1859,'Patient Health Records'!J860:J1859,"Not Found")</f>
        <v>1</v>
      </c>
      <c r="L860" s="100" t="b">
        <f>_xlfn.XLOOKUP(A860,'Billing Details'!A:A,'Billing Details'!K:K,"Not Found")</f>
        <v>1</v>
      </c>
      <c r="M860" s="100" t="str">
        <f>_xlfn.XLOOKUP(A860,'Patient Education'!A:A,'Patient Education'!B:B,"Not Found")</f>
        <v>Master's Degree</v>
      </c>
      <c r="N860" s="100" t="str">
        <f>_xlfn.XLOOKUP(A860,'Patient Education'!A:A,'Patient Education'!C:C,"None")</f>
        <v>Manager</v>
      </c>
      <c r="O860" s="100">
        <f>_xlfn.XLOOKUP(A860,'Patient Demographics'!A:A,'Patient Demographics'!I:I,"Not Found")</f>
        <v>25</v>
      </c>
      <c r="P860" s="100" t="str" cm="1">
        <f t="array" ref="P860">_xlfn.IFS(
 O860 &lt;= 2, "Very Low",
 O860 &lt;= 5, "Low",
 O860 &lt;= 10, "Lower-Middle",
 O860 &lt;= 25, "Middle",
 O860 &lt;= 50, "Upper-Middle",
 O860 &lt;= 100, "High",
 O860 &lt;= 200, "Very High",
 O860 &lt;= 400, "Ultra High"
)</f>
        <v>Middle</v>
      </c>
      <c r="Q860" s="33">
        <f>_xlfn.XLOOKUP(A860,'Patient Health Records'!A:A,'Patient Health Records'!E:E,"Not Found")</f>
        <v>32.655083066605698</v>
      </c>
      <c r="R860" s="100" t="b">
        <f>_xlfn.XLOOKUP(A860,'Patient Health Records'!A860:A1859,'Patient Health Records'!T860:T1859,"Not Found")</f>
        <v>1</v>
      </c>
      <c r="S860" s="100" t="b" cm="1">
        <f t="array" ref="S860">_xlfn.SWITCH(R860, "Yes", TRUE, "No", FALSE, R860)</f>
        <v>1</v>
      </c>
      <c r="T860" s="100" t="str">
        <f>_xlfn.XLOOKUP(A860,'Patient Health Records'!A:A,'Patient Health Records'!V:V,"Not Found")</f>
        <v>Diabetes</v>
      </c>
      <c r="U860" s="100" t="str">
        <f>_xlfn.XLOOKUP(A860,'Patient Health Records'!A:A,'Patient Health Records'!X:X,"Not Found")</f>
        <v>Recovered</v>
      </c>
      <c r="V860" s="100" t="b">
        <f>_xlfn.XLOOKUP(A860,'Billing Details'!A:A,'Billing Details'!K:K,"Not Found")</f>
        <v>1</v>
      </c>
      <c r="W860" s="100" t="str">
        <f>_xlfn.XLOOKUP(A860,'Billing Details'!A:A,'Billing Details'!J:J,"Not Found")</f>
        <v>Medicare</v>
      </c>
      <c r="X860" s="100" t="b">
        <f>_xlfn.XLOOKUP(A860,'Patient Health Records'!A:A,'Patient Health Records'!P:P,"Not Found")</f>
        <v>1</v>
      </c>
      <c r="Y860" s="100" t="b" cm="1">
        <f t="array" ref="Y860">_xlfn.SWITCH(X860, "Yes", TRUE, "No", FALSE, X860)</f>
        <v>1</v>
      </c>
      <c r="Z860" s="100" t="b">
        <f>_xlfn.XLOOKUP(A860,'Patient Health Records'!A:A,'Patient Health Records'!T:T,"Not Found")</f>
        <v>1</v>
      </c>
      <c r="AA860" s="100" t="b" cm="1">
        <f t="array" ref="AA860">_xlfn.SWITCH(Z860, "Yes", TRUE, "No", FALSE, Z860)</f>
        <v>1</v>
      </c>
      <c r="AB860" s="100" t="b">
        <f>_xlfn.XLOOKUP(A860,'Patient Health Records'!A:A,'Patient Health Records'!K:K,"Not Found")</f>
        <v>1</v>
      </c>
      <c r="AC860" s="100" t="b" cm="1">
        <f t="array" ref="AC860">_xlfn.SWITCH(AB860, "Yes", TRUE, "No", FALSE, AB860)</f>
        <v>1</v>
      </c>
    </row>
    <row r="861" spans="1:29">
      <c r="A861" s="2" t="s">
        <v>1302</v>
      </c>
      <c r="B861" s="100" t="str">
        <f>_xlfn.XLOOKUP(A861,'Patient Demographics'!A861:A1860,'Patient Demographics'!H861:H1860,"Not Found")</f>
        <v>Adult</v>
      </c>
      <c r="C861" s="100" t="str">
        <f>_xlfn.XLOOKUP(A861,'Patient Demographics'!A861:A1860,'Patient Demographics'!L861:L1860,"Not Found")</f>
        <v>North</v>
      </c>
      <c r="D861" s="100" t="str">
        <f>_xlfn.XLOOKUP(A861,'Patient Demographics'!A:A,'Patient Demographics'!J:J,"Not Found")</f>
        <v>Punjab</v>
      </c>
      <c r="E861" s="100">
        <f>_xlfn.XLOOKUP(A861,'Billing Details'!A861:A1860,'Billing Details'!E861:E1860,"Not Found")</f>
        <v>18000</v>
      </c>
      <c r="F861" s="100">
        <f>_xlfn.XLOOKUP(A861,'Billing Details'!A861:A1860,'Billing Details'!M861:M1860,"Not Found")</f>
        <v>11696.039999999999</v>
      </c>
      <c r="G861" s="100">
        <f>_xlfn.XLOOKUP(A861,'Patient Health Records'!A861:A1860,'Patient Health Records'!G861:G1860,"Not Found")</f>
        <v>73.2</v>
      </c>
      <c r="H861" s="17" t="str">
        <f>_xlfn.XLOOKUP(A861,'Patient Demographics'!A861:A1860,'Patient Demographics'!C861:C1860,"Not Found")</f>
        <v>Male</v>
      </c>
      <c r="I861" s="100" t="str">
        <f>_xlfn.XLOOKUP(A861,'Patient Health Records'!A861:A1860,'Patient Health Records'!B861:B1860,"Not Found")</f>
        <v>AB-</v>
      </c>
      <c r="J861" s="100" t="b">
        <f>_xlfn.XLOOKUP(A861,'Patient Health Records'!A861:A1860,'Patient Health Records'!H861:H1860,"Not Found")</f>
        <v>0</v>
      </c>
      <c r="K861" s="100" t="b">
        <f>_xlfn.XLOOKUP(A861,'Patient Health Records'!A861:A1860,'Patient Health Records'!J861:J1860,"Not Found")</f>
        <v>1</v>
      </c>
      <c r="L861" s="100" t="b">
        <f>_xlfn.XLOOKUP(A861,'Billing Details'!A:A,'Billing Details'!K:K,"Not Found")</f>
        <v>1</v>
      </c>
      <c r="M861" s="100" t="str">
        <f>_xlfn.XLOOKUP(A861,'Patient Education'!A:A,'Patient Education'!B:B,"Not Found")</f>
        <v>Master's Degree</v>
      </c>
      <c r="N861" s="100" t="str">
        <f>_xlfn.XLOOKUP(A861,'Patient Education'!A:A,'Patient Education'!C:C,"None")</f>
        <v>Manager</v>
      </c>
      <c r="O861" s="100">
        <f>_xlfn.XLOOKUP(A861,'Patient Demographics'!A:A,'Patient Demographics'!I:I,"Not Found")</f>
        <v>12</v>
      </c>
      <c r="P861" s="100" t="str" cm="1">
        <f t="array" ref="P861">_xlfn.IFS(
 O861 &lt;= 2, "Very Low",
 O861 &lt;= 5, "Low",
 O861 &lt;= 10, "Lower-Middle",
 O861 &lt;= 25, "Middle",
 O861 &lt;= 50, "Upper-Middle",
 O861 &lt;= 100, "High",
 O861 &lt;= 200, "Very High",
 O861 &lt;= 400, "Ultra High"
)</f>
        <v>Middle</v>
      </c>
      <c r="Q861" s="33">
        <f>_xlfn.XLOOKUP(A861,'Patient Health Records'!A:A,'Patient Health Records'!E:E,"Not Found")</f>
        <v>28.593749999999996</v>
      </c>
      <c r="R861" s="100" t="b">
        <f>_xlfn.XLOOKUP(A861,'Patient Health Records'!A861:A1860,'Patient Health Records'!T861:T1860,"Not Found")</f>
        <v>1</v>
      </c>
      <c r="S861" s="100" t="b" cm="1">
        <f t="array" ref="S861">_xlfn.SWITCH(R861, "Yes", TRUE, "No", FALSE, R861)</f>
        <v>1</v>
      </c>
      <c r="T861" s="100" t="str">
        <f>_xlfn.XLOOKUP(A861,'Patient Health Records'!A:A,'Patient Health Records'!V:V,"Not Found")</f>
        <v>Respiratory Infection</v>
      </c>
      <c r="U861" s="100" t="str">
        <f>_xlfn.XLOOKUP(A861,'Patient Health Records'!A:A,'Patient Health Records'!X:X,"Not Found")</f>
        <v>Ongoing Treatment</v>
      </c>
      <c r="V861" s="100" t="b">
        <f>_xlfn.XLOOKUP(A861,'Billing Details'!A:A,'Billing Details'!K:K,"Not Found")</f>
        <v>1</v>
      </c>
      <c r="W861" s="100" t="str">
        <f>_xlfn.XLOOKUP(A861,'Billing Details'!A:A,'Billing Details'!J:J,"Not Found")</f>
        <v>Cigna</v>
      </c>
      <c r="X861" s="100" t="b">
        <f>_xlfn.XLOOKUP(A861,'Patient Health Records'!A:A,'Patient Health Records'!P:P,"Not Found")</f>
        <v>1</v>
      </c>
      <c r="Y861" s="100" t="b" cm="1">
        <f t="array" ref="Y861">_xlfn.SWITCH(X861, "Yes", TRUE, "No", FALSE, X861)</f>
        <v>1</v>
      </c>
      <c r="Z861" s="100" t="b">
        <f>_xlfn.XLOOKUP(A861,'Patient Health Records'!A:A,'Patient Health Records'!T:T,"Not Found")</f>
        <v>1</v>
      </c>
      <c r="AA861" s="100" t="b" cm="1">
        <f t="array" ref="AA861">_xlfn.SWITCH(Z861, "Yes", TRUE, "No", FALSE, Z861)</f>
        <v>1</v>
      </c>
      <c r="AB861" s="100" t="b">
        <f>_xlfn.XLOOKUP(A861,'Patient Health Records'!A:A,'Patient Health Records'!K:K,"Not Found")</f>
        <v>1</v>
      </c>
      <c r="AC861" s="100" t="b" cm="1">
        <f t="array" ref="AC861">_xlfn.SWITCH(AB861, "Yes", TRUE, "No", FALSE, AB861)</f>
        <v>1</v>
      </c>
    </row>
    <row r="862" spans="1:29">
      <c r="A862" s="2" t="s">
        <v>1304</v>
      </c>
      <c r="B862" s="100" t="str">
        <f>_xlfn.XLOOKUP(A862,'Patient Demographics'!A862:A1861,'Patient Demographics'!H862:H1861,"Not Found")</f>
        <v>Senior</v>
      </c>
      <c r="C862" s="100" t="str">
        <f>_xlfn.XLOOKUP(A862,'Patient Demographics'!A862:A1861,'Patient Demographics'!L862:L1861,"Not Found")</f>
        <v>West</v>
      </c>
      <c r="D862" s="100" t="str">
        <f>_xlfn.XLOOKUP(A862,'Patient Demographics'!A:A,'Patient Demographics'!J:J,"Not Found")</f>
        <v>Maharashtra</v>
      </c>
      <c r="E862" s="100">
        <f>_xlfn.XLOOKUP(A862,'Billing Details'!A862:A1861,'Billing Details'!E862:E1861,"Not Found")</f>
        <v>800</v>
      </c>
      <c r="F862" s="100">
        <f>_xlfn.XLOOKUP(A862,'Billing Details'!A862:A1861,'Billing Details'!M862:M1861,"Not Found")</f>
        <v>0</v>
      </c>
      <c r="G862" s="100">
        <f>_xlfn.XLOOKUP(A862,'Patient Health Records'!A862:A1861,'Patient Health Records'!G862:G1861,"Not Found")</f>
        <v>53.5</v>
      </c>
      <c r="H862" s="17" t="str">
        <f>_xlfn.XLOOKUP(A862,'Patient Demographics'!A862:A1861,'Patient Demographics'!C862:C1861,"Not Found")</f>
        <v>Male</v>
      </c>
      <c r="I862" s="100" t="str">
        <f>_xlfn.XLOOKUP(A862,'Patient Health Records'!A862:A1861,'Patient Health Records'!B862:B1861,"Not Found")</f>
        <v>O+</v>
      </c>
      <c r="J862" s="100" t="b">
        <f>_xlfn.XLOOKUP(A862,'Patient Health Records'!A862:A1861,'Patient Health Records'!H862:H1861,"Not Found")</f>
        <v>0</v>
      </c>
      <c r="K862" s="100" t="b">
        <f>_xlfn.XLOOKUP(A862,'Patient Health Records'!A862:A1861,'Patient Health Records'!J862:J1861,"Not Found")</f>
        <v>0</v>
      </c>
      <c r="L862" s="100" t="b">
        <f>_xlfn.XLOOKUP(A862,'Billing Details'!A:A,'Billing Details'!K:K,"Not Found")</f>
        <v>0</v>
      </c>
      <c r="M862" s="100" t="str">
        <f>_xlfn.XLOOKUP(A862,'Patient Education'!A:A,'Patient Education'!B:B,"Not Found")</f>
        <v>Bachelor's Degree</v>
      </c>
      <c r="N862" s="100" t="str">
        <f>_xlfn.XLOOKUP(A862,'Patient Education'!A:A,'Patient Education'!C:C,"None")</f>
        <v>Nurse</v>
      </c>
      <c r="O862" s="100">
        <f>_xlfn.XLOOKUP(A862,'Patient Demographics'!A:A,'Patient Demographics'!I:I,"Not Found")</f>
        <v>9</v>
      </c>
      <c r="P862" s="100" t="str" cm="1">
        <f t="array" ref="P862">_xlfn.IFS(
 O862 &lt;= 2, "Very Low",
 O862 &lt;= 5, "Low",
 O862 &lt;= 10, "Lower-Middle",
 O862 &lt;= 25, "Middle",
 O862 &lt;= 50, "Upper-Middle",
 O862 &lt;= 100, "High",
 O862 &lt;= 200, "Very High",
 O862 &lt;= 400, "Ultra High"
)</f>
        <v>Lower-Middle</v>
      </c>
      <c r="Q862" s="33">
        <f>_xlfn.XLOOKUP(A862,'Patient Health Records'!A:A,'Patient Health Records'!E:E,"Not Found")</f>
        <v>20.898437499999996</v>
      </c>
      <c r="R862" s="100" t="b">
        <f>_xlfn.XLOOKUP(A862,'Patient Health Records'!A862:A1861,'Patient Health Records'!T862:T1861,"Not Found")</f>
        <v>0</v>
      </c>
      <c r="S862" s="100" t="b" cm="1">
        <f t="array" ref="S862">_xlfn.SWITCH(R862, "Yes", TRUE, "No", FALSE, R862)</f>
        <v>0</v>
      </c>
      <c r="T862" s="100" t="str">
        <f>_xlfn.XLOOKUP(A862,'Patient Health Records'!A:A,'Patient Health Records'!V:V,"Not Found")</f>
        <v>Stroke</v>
      </c>
      <c r="U862" s="100" t="str">
        <f>_xlfn.XLOOKUP(A862,'Patient Health Records'!A:A,'Patient Health Records'!X:X,"Not Found")</f>
        <v>Critical</v>
      </c>
      <c r="V862" s="100" t="b">
        <f>_xlfn.XLOOKUP(A862,'Billing Details'!A:A,'Billing Details'!K:K,"Not Found")</f>
        <v>0</v>
      </c>
      <c r="W862" s="100">
        <f>_xlfn.XLOOKUP(A862,'Billing Details'!A:A,'Billing Details'!J:J,"Not Found")</f>
        <v>0</v>
      </c>
      <c r="X862" s="100" t="b">
        <f>_xlfn.XLOOKUP(A862,'Patient Health Records'!A:A,'Patient Health Records'!P:P,"Not Found")</f>
        <v>0</v>
      </c>
      <c r="Y862" s="100" t="b" cm="1">
        <f t="array" ref="Y862">_xlfn.SWITCH(X862, "Yes", TRUE, "No", FALSE, X862)</f>
        <v>0</v>
      </c>
      <c r="Z862" s="100" t="b">
        <f>_xlfn.XLOOKUP(A862,'Patient Health Records'!A:A,'Patient Health Records'!T:T,"Not Found")</f>
        <v>0</v>
      </c>
      <c r="AA862" s="100" t="b" cm="1">
        <f t="array" ref="AA862">_xlfn.SWITCH(Z862, "Yes", TRUE, "No", FALSE, Z862)</f>
        <v>0</v>
      </c>
      <c r="AB862" s="100" t="b">
        <f>_xlfn.XLOOKUP(A862,'Patient Health Records'!A:A,'Patient Health Records'!K:K,"Not Found")</f>
        <v>0</v>
      </c>
      <c r="AC862" s="100" t="b" cm="1">
        <f t="array" ref="AC862">_xlfn.SWITCH(AB862, "Yes", TRUE, "No", FALSE, AB862)</f>
        <v>0</v>
      </c>
    </row>
    <row r="863" spans="1:29">
      <c r="A863" s="2" t="s">
        <v>1305</v>
      </c>
      <c r="B863" s="100" t="str">
        <f>_xlfn.XLOOKUP(A863,'Patient Demographics'!A863:A1862,'Patient Demographics'!H863:H1862,"Not Found")</f>
        <v>Adult</v>
      </c>
      <c r="C863" s="100" t="str">
        <f>_xlfn.XLOOKUP(A863,'Patient Demographics'!A863:A1862,'Patient Demographics'!L863:L1862,"Not Found")</f>
        <v>North</v>
      </c>
      <c r="D863" s="100" t="str">
        <f>_xlfn.XLOOKUP(A863,'Patient Demographics'!A:A,'Patient Demographics'!J:J,"Not Found")</f>
        <v>Uttar Pradesh</v>
      </c>
      <c r="E863" s="100">
        <f>_xlfn.XLOOKUP(A863,'Billing Details'!A863:A1862,'Billing Details'!E863:E1862,"Not Found")</f>
        <v>12000</v>
      </c>
      <c r="F863" s="100">
        <f>_xlfn.XLOOKUP(A863,'Billing Details'!A863:A1862,'Billing Details'!M863:M1862,"Not Found")</f>
        <v>8047.14</v>
      </c>
      <c r="G863" s="100">
        <f>_xlfn.XLOOKUP(A863,'Patient Health Records'!A863:A1862,'Patient Health Records'!G863:G1862,"Not Found")</f>
        <v>93.4</v>
      </c>
      <c r="H863" s="17" t="str">
        <f>_xlfn.XLOOKUP(A863,'Patient Demographics'!A863:A1862,'Patient Demographics'!C863:C1862,"Not Found")</f>
        <v>Female</v>
      </c>
      <c r="I863" s="100" t="str">
        <f>_xlfn.XLOOKUP(A863,'Patient Health Records'!A863:A1862,'Patient Health Records'!B863:B1862,"Not Found")</f>
        <v>A-</v>
      </c>
      <c r="J863" s="100" t="b">
        <f>_xlfn.XLOOKUP(A863,'Patient Health Records'!A863:A1862,'Patient Health Records'!H863:H1862,"Not Found")</f>
        <v>0</v>
      </c>
      <c r="K863" s="100" t="b">
        <f>_xlfn.XLOOKUP(A863,'Patient Health Records'!A863:A1862,'Patient Health Records'!J863:J1862,"Not Found")</f>
        <v>0</v>
      </c>
      <c r="L863" s="100" t="b">
        <f>_xlfn.XLOOKUP(A863,'Billing Details'!A:A,'Billing Details'!K:K,"Not Found")</f>
        <v>1</v>
      </c>
      <c r="M863" s="100" t="str">
        <f>_xlfn.XLOOKUP(A863,'Patient Education'!A:A,'Patient Education'!B:B,"Not Found")</f>
        <v>Bachelor's Degree</v>
      </c>
      <c r="N863" s="100" t="str">
        <f>_xlfn.XLOOKUP(A863,'Patient Education'!A:A,'Patient Education'!C:C,"None")</f>
        <v>Nurse</v>
      </c>
      <c r="O863" s="100">
        <f>_xlfn.XLOOKUP(A863,'Patient Demographics'!A:A,'Patient Demographics'!I:I,"Not Found")</f>
        <v>2</v>
      </c>
      <c r="P863" s="100" t="str" cm="1">
        <f t="array" ref="P863">_xlfn.IFS(
 O863 &lt;= 2, "Very Low",
 O863 &lt;= 5, "Low",
 O863 &lt;= 10, "Lower-Middle",
 O863 &lt;= 25, "Middle",
 O863 &lt;= 50, "Upper-Middle",
 O863 &lt;= 100, "High",
 O863 &lt;= 200, "Very High",
 O863 &lt;= 400, "Ultra High"
)</f>
        <v>Very Low</v>
      </c>
      <c r="Q863" s="33">
        <f>_xlfn.XLOOKUP(A863,'Patient Health Records'!A:A,'Patient Health Records'!E:E,"Not Found")</f>
        <v>34.306703397612495</v>
      </c>
      <c r="R863" s="100" t="b">
        <f>_xlfn.XLOOKUP(A863,'Patient Health Records'!A863:A1862,'Patient Health Records'!T863:T1862,"Not Found")</f>
        <v>1</v>
      </c>
      <c r="S863" s="100" t="b" cm="1">
        <f t="array" ref="S863">_xlfn.SWITCH(R863, "Yes", TRUE, "No", FALSE, R863)</f>
        <v>1</v>
      </c>
      <c r="T863" s="100" t="str">
        <f>_xlfn.XLOOKUP(A863,'Patient Health Records'!A:A,'Patient Health Records'!V:V,"Not Found")</f>
        <v>Hypertension</v>
      </c>
      <c r="U863" s="100" t="str">
        <f>_xlfn.XLOOKUP(A863,'Patient Health Records'!A:A,'Patient Health Records'!X:X,"Not Found")</f>
        <v>Critical</v>
      </c>
      <c r="V863" s="100" t="b">
        <f>_xlfn.XLOOKUP(A863,'Billing Details'!A:A,'Billing Details'!K:K,"Not Found")</f>
        <v>1</v>
      </c>
      <c r="W863" s="100" t="str">
        <f>_xlfn.XLOOKUP(A863,'Billing Details'!A:A,'Billing Details'!J:J,"Not Found")</f>
        <v>Aetna</v>
      </c>
      <c r="X863" s="100" t="b">
        <f>_xlfn.XLOOKUP(A863,'Patient Health Records'!A:A,'Patient Health Records'!P:P,"Not Found")</f>
        <v>0</v>
      </c>
      <c r="Y863" s="100" t="b" cm="1">
        <f t="array" ref="Y863">_xlfn.SWITCH(X863, "Yes", TRUE, "No", FALSE, X863)</f>
        <v>0</v>
      </c>
      <c r="Z863" s="100" t="b">
        <f>_xlfn.XLOOKUP(A863,'Patient Health Records'!A:A,'Patient Health Records'!T:T,"Not Found")</f>
        <v>1</v>
      </c>
      <c r="AA863" s="100" t="b" cm="1">
        <f t="array" ref="AA863">_xlfn.SWITCH(Z863, "Yes", TRUE, "No", FALSE, Z863)</f>
        <v>1</v>
      </c>
      <c r="AB863" s="100" t="b">
        <f>_xlfn.XLOOKUP(A863,'Patient Health Records'!A:A,'Patient Health Records'!K:K,"Not Found")</f>
        <v>0</v>
      </c>
      <c r="AC863" s="100" t="b" cm="1">
        <f t="array" ref="AC863">_xlfn.SWITCH(AB863, "Yes", TRUE, "No", FALSE, AB863)</f>
        <v>0</v>
      </c>
    </row>
    <row r="864" spans="1:29">
      <c r="A864" s="2" t="s">
        <v>1306</v>
      </c>
      <c r="B864" s="100" t="str">
        <f>_xlfn.XLOOKUP(A864,'Patient Demographics'!A864:A1863,'Patient Demographics'!H864:H1863,"Not Found")</f>
        <v>Elderly</v>
      </c>
      <c r="C864" s="100" t="str">
        <f>_xlfn.XLOOKUP(A864,'Patient Demographics'!A864:A1863,'Patient Demographics'!L864:L1863,"Not Found")</f>
        <v>West</v>
      </c>
      <c r="D864" s="100" t="str">
        <f>_xlfn.XLOOKUP(A864,'Patient Demographics'!A:A,'Patient Demographics'!J:J,"Not Found")</f>
        <v>Gujarat</v>
      </c>
      <c r="E864" s="100">
        <f>_xlfn.XLOOKUP(A864,'Billing Details'!A864:A1863,'Billing Details'!E864:E1863,"Not Found")</f>
        <v>30000</v>
      </c>
      <c r="F864" s="100">
        <f>_xlfn.XLOOKUP(A864,'Billing Details'!A864:A1863,'Billing Details'!M864:M1863,"Not Found")</f>
        <v>20406.63</v>
      </c>
      <c r="G864" s="100">
        <f>_xlfn.XLOOKUP(A864,'Patient Health Records'!A864:A1863,'Patient Health Records'!G864:G1863,"Not Found")</f>
        <v>89.8</v>
      </c>
      <c r="H864" s="17" t="str">
        <f>_xlfn.XLOOKUP(A864,'Patient Demographics'!A864:A1863,'Patient Demographics'!C864:C1863,"Not Found")</f>
        <v>Male</v>
      </c>
      <c r="I864" s="100" t="str">
        <f>_xlfn.XLOOKUP(A864,'Patient Health Records'!A864:A1863,'Patient Health Records'!B864:B1863,"Not Found")</f>
        <v>A+</v>
      </c>
      <c r="J864" s="100" t="b">
        <f>_xlfn.XLOOKUP(A864,'Patient Health Records'!A864:A1863,'Patient Health Records'!H864:H1863,"Not Found")</f>
        <v>0</v>
      </c>
      <c r="K864" s="100" t="b">
        <f>_xlfn.XLOOKUP(A864,'Patient Health Records'!A864:A1863,'Patient Health Records'!J864:J1863,"Not Found")</f>
        <v>0</v>
      </c>
      <c r="L864" s="100" t="b">
        <f>_xlfn.XLOOKUP(A864,'Billing Details'!A:A,'Billing Details'!K:K,"Not Found")</f>
        <v>1</v>
      </c>
      <c r="M864" s="100" t="str">
        <f>_xlfn.XLOOKUP(A864,'Patient Education'!A:A,'Patient Education'!B:B,"Not Found")</f>
        <v>Bachelor's Degree</v>
      </c>
      <c r="N864" s="100" t="str">
        <f>_xlfn.XLOOKUP(A864,'Patient Education'!A:A,'Patient Education'!C:C,"None")</f>
        <v>Engineer</v>
      </c>
      <c r="O864" s="100">
        <f>_xlfn.XLOOKUP(A864,'Patient Demographics'!A:A,'Patient Demographics'!I:I,"Not Found")</f>
        <v>12</v>
      </c>
      <c r="P864" s="100" t="str" cm="1">
        <f t="array" ref="P864">_xlfn.IFS(
 O864 &lt;= 2, "Very Low",
 O864 &lt;= 5, "Low",
 O864 &lt;= 10, "Lower-Middle",
 O864 &lt;= 25, "Middle",
 O864 &lt;= 50, "Upper-Middle",
 O864 &lt;= 100, "High",
 O864 &lt;= 200, "Very High",
 O864 &lt;= 400, "Ultra High"
)</f>
        <v>Middle</v>
      </c>
      <c r="Q864" s="33">
        <f>_xlfn.XLOOKUP(A864,'Patient Health Records'!A:A,'Patient Health Records'!E:E,"Not Found")</f>
        <v>34.643725164924184</v>
      </c>
      <c r="R864" s="100" t="b">
        <f>_xlfn.XLOOKUP(A864,'Patient Health Records'!A864:A1863,'Patient Health Records'!T864:T1863,"Not Found")</f>
        <v>1</v>
      </c>
      <c r="S864" s="100" t="b" cm="1">
        <f t="array" ref="S864">_xlfn.SWITCH(R864, "Yes", TRUE, "No", FALSE, R864)</f>
        <v>1</v>
      </c>
      <c r="T864" s="100" t="str">
        <f>_xlfn.XLOOKUP(A864,'Patient Health Records'!A:A,'Patient Health Records'!V:V,"Not Found")</f>
        <v>Osteoarthritis</v>
      </c>
      <c r="U864" s="100" t="str">
        <f>_xlfn.XLOOKUP(A864,'Patient Health Records'!A:A,'Patient Health Records'!X:X,"Not Found")</f>
        <v>Recovered</v>
      </c>
      <c r="V864" s="100" t="b">
        <f>_xlfn.XLOOKUP(A864,'Billing Details'!A:A,'Billing Details'!K:K,"Not Found")</f>
        <v>1</v>
      </c>
      <c r="W864" s="100" t="str">
        <f>_xlfn.XLOOKUP(A864,'Billing Details'!A:A,'Billing Details'!J:J,"Not Found")</f>
        <v>UnitedHealthcare</v>
      </c>
      <c r="X864" s="100" t="b">
        <f>_xlfn.XLOOKUP(A864,'Patient Health Records'!A:A,'Patient Health Records'!P:P,"Not Found")</f>
        <v>0</v>
      </c>
      <c r="Y864" s="100" t="b" cm="1">
        <f t="array" ref="Y864">_xlfn.SWITCH(X864, "Yes", TRUE, "No", FALSE, X864)</f>
        <v>0</v>
      </c>
      <c r="Z864" s="100" t="b">
        <f>_xlfn.XLOOKUP(A864,'Patient Health Records'!A:A,'Patient Health Records'!T:T,"Not Found")</f>
        <v>1</v>
      </c>
      <c r="AA864" s="100" t="b" cm="1">
        <f t="array" ref="AA864">_xlfn.SWITCH(Z864, "Yes", TRUE, "No", FALSE, Z864)</f>
        <v>1</v>
      </c>
      <c r="AB864" s="100" t="b">
        <f>_xlfn.XLOOKUP(A864,'Patient Health Records'!A:A,'Patient Health Records'!K:K,"Not Found")</f>
        <v>0</v>
      </c>
      <c r="AC864" s="100" t="b" cm="1">
        <f t="array" ref="AC864">_xlfn.SWITCH(AB864, "Yes", TRUE, "No", FALSE, AB864)</f>
        <v>0</v>
      </c>
    </row>
    <row r="865" spans="1:29">
      <c r="A865" s="2" t="s">
        <v>1307</v>
      </c>
      <c r="B865" s="100" t="str">
        <f>_xlfn.XLOOKUP(A865,'Patient Demographics'!A865:A1864,'Patient Demographics'!H865:H1864,"Not Found")</f>
        <v>Senior</v>
      </c>
      <c r="C865" s="100" t="str">
        <f>_xlfn.XLOOKUP(A865,'Patient Demographics'!A865:A1864,'Patient Demographics'!L865:L1864,"Not Found")</f>
        <v>North</v>
      </c>
      <c r="D865" s="100" t="str">
        <f>_xlfn.XLOOKUP(A865,'Patient Demographics'!A:A,'Patient Demographics'!J:J,"Not Found")</f>
        <v>Punjab</v>
      </c>
      <c r="E865" s="100">
        <f>_xlfn.XLOOKUP(A865,'Billing Details'!A865:A1864,'Billing Details'!E865:E1864,"Not Found")</f>
        <v>800</v>
      </c>
      <c r="F865" s="100">
        <f>_xlfn.XLOOKUP(A865,'Billing Details'!A865:A1864,'Billing Details'!M865:M1864,"Not Found")</f>
        <v>509.19</v>
      </c>
      <c r="G865" s="100">
        <f>_xlfn.XLOOKUP(A865,'Patient Health Records'!A865:A1864,'Patient Health Records'!G865:G1864,"Not Found")</f>
        <v>82.2</v>
      </c>
      <c r="H865" s="17" t="str">
        <f>_xlfn.XLOOKUP(A865,'Patient Demographics'!A865:A1864,'Patient Demographics'!C865:C1864,"Not Found")</f>
        <v>Male</v>
      </c>
      <c r="I865" s="100" t="str">
        <f>_xlfn.XLOOKUP(A865,'Patient Health Records'!A865:A1864,'Patient Health Records'!B865:B1864,"Not Found")</f>
        <v>O-</v>
      </c>
      <c r="J865" s="100" t="b">
        <f>_xlfn.XLOOKUP(A865,'Patient Health Records'!A865:A1864,'Patient Health Records'!H865:H1864,"Not Found")</f>
        <v>1</v>
      </c>
      <c r="K865" s="100" t="b">
        <f>_xlfn.XLOOKUP(A865,'Patient Health Records'!A865:A1864,'Patient Health Records'!J865:J1864,"Not Found")</f>
        <v>0</v>
      </c>
      <c r="L865" s="100" t="b">
        <f>_xlfn.XLOOKUP(A865,'Billing Details'!A:A,'Billing Details'!K:K,"Not Found")</f>
        <v>1</v>
      </c>
      <c r="M865" s="100" t="str">
        <f>_xlfn.XLOOKUP(A865,'Patient Education'!A:A,'Patient Education'!B:B,"Not Found")</f>
        <v>School</v>
      </c>
      <c r="N865" s="100" t="str">
        <f>_xlfn.XLOOKUP(A865,'Patient Education'!A:A,'Patient Education'!C:C,"None")</f>
        <v>Clerical Staff</v>
      </c>
      <c r="O865" s="100">
        <f>_xlfn.XLOOKUP(A865,'Patient Demographics'!A:A,'Patient Demographics'!I:I,"Not Found")</f>
        <v>5</v>
      </c>
      <c r="P865" s="100" t="str" cm="1">
        <f t="array" ref="P865">_xlfn.IFS(
 O865 &lt;= 2, "Very Low",
 O865 &lt;= 5, "Low",
 O865 &lt;= 10, "Lower-Middle",
 O865 &lt;= 25, "Middle",
 O865 &lt;= 50, "Upper-Middle",
 O865 &lt;= 100, "High",
 O865 &lt;= 200, "Very High",
 O865 &lt;= 400, "Ultra High"
)</f>
        <v>Low</v>
      </c>
      <c r="Q865" s="33">
        <f>_xlfn.XLOOKUP(A865,'Patient Health Records'!A:A,'Patient Health Records'!E:E,"Not Found")</f>
        <v>34.214360041623308</v>
      </c>
      <c r="R865" s="100" t="b">
        <f>_xlfn.XLOOKUP(A865,'Patient Health Records'!A865:A1864,'Patient Health Records'!T865:T1864,"Not Found")</f>
        <v>1</v>
      </c>
      <c r="S865" s="100" t="b" cm="1">
        <f t="array" ref="S865">_xlfn.SWITCH(R865, "Yes", TRUE, "No", FALSE, R865)</f>
        <v>1</v>
      </c>
      <c r="T865" s="100" t="str">
        <f>_xlfn.XLOOKUP(A865,'Patient Health Records'!A:A,'Patient Health Records'!V:V,"Not Found")</f>
        <v>Diabetes</v>
      </c>
      <c r="U865" s="100" t="str">
        <f>_xlfn.XLOOKUP(A865,'Patient Health Records'!A:A,'Patient Health Records'!X:X,"Not Found")</f>
        <v>Recovered</v>
      </c>
      <c r="V865" s="100" t="b">
        <f>_xlfn.XLOOKUP(A865,'Billing Details'!A:A,'Billing Details'!K:K,"Not Found")</f>
        <v>1</v>
      </c>
      <c r="W865" s="100" t="str">
        <f>_xlfn.XLOOKUP(A865,'Billing Details'!A:A,'Billing Details'!J:J,"Not Found")</f>
        <v>Cigna</v>
      </c>
      <c r="X865" s="100" t="b">
        <f>_xlfn.XLOOKUP(A865,'Patient Health Records'!A:A,'Patient Health Records'!P:P,"Not Found")</f>
        <v>0</v>
      </c>
      <c r="Y865" s="100" t="b" cm="1">
        <f t="array" ref="Y865">_xlfn.SWITCH(X865, "Yes", TRUE, "No", FALSE, X865)</f>
        <v>0</v>
      </c>
      <c r="Z865" s="100" t="b">
        <f>_xlfn.XLOOKUP(A865,'Patient Health Records'!A:A,'Patient Health Records'!T:T,"Not Found")</f>
        <v>1</v>
      </c>
      <c r="AA865" s="100" t="b" cm="1">
        <f t="array" ref="AA865">_xlfn.SWITCH(Z865, "Yes", TRUE, "No", FALSE, Z865)</f>
        <v>1</v>
      </c>
      <c r="AB865" s="100" t="b">
        <f>_xlfn.XLOOKUP(A865,'Patient Health Records'!A:A,'Patient Health Records'!K:K,"Not Found")</f>
        <v>0</v>
      </c>
      <c r="AC865" s="100" t="b" cm="1">
        <f t="array" ref="AC865">_xlfn.SWITCH(AB865, "Yes", TRUE, "No", FALSE, AB865)</f>
        <v>0</v>
      </c>
    </row>
    <row r="866" spans="1:29">
      <c r="A866" s="2" t="s">
        <v>1309</v>
      </c>
      <c r="B866" s="100" t="str">
        <f>_xlfn.XLOOKUP(A866,'Patient Demographics'!A866:A1865,'Patient Demographics'!H866:H1865,"Not Found")</f>
        <v>Middle-aged</v>
      </c>
      <c r="C866" s="100" t="str">
        <f>_xlfn.XLOOKUP(A866,'Patient Demographics'!A866:A1865,'Patient Demographics'!L866:L1865,"Not Found")</f>
        <v>North</v>
      </c>
      <c r="D866" s="100" t="str">
        <f>_xlfn.XLOOKUP(A866,'Patient Demographics'!A:A,'Patient Demographics'!J:J,"Not Found")</f>
        <v>Punjab</v>
      </c>
      <c r="E866" s="100">
        <f>_xlfn.XLOOKUP(A866,'Billing Details'!A866:A1865,'Billing Details'!E866:E1865,"Not Found")</f>
        <v>3000</v>
      </c>
      <c r="F866" s="100">
        <f>_xlfn.XLOOKUP(A866,'Billing Details'!A866:A1865,'Billing Details'!M866:M1865,"Not Found")</f>
        <v>2577.66</v>
      </c>
      <c r="G866" s="100">
        <f>_xlfn.XLOOKUP(A866,'Patient Health Records'!A866:A1865,'Patient Health Records'!G866:G1865,"Not Found")</f>
        <v>85.5</v>
      </c>
      <c r="H866" s="17" t="str">
        <f>_xlfn.XLOOKUP(A866,'Patient Demographics'!A866:A1865,'Patient Demographics'!C866:C1865,"Not Found")</f>
        <v>Male</v>
      </c>
      <c r="I866" s="100" t="str">
        <f>_xlfn.XLOOKUP(A866,'Patient Health Records'!A866:A1865,'Patient Health Records'!B866:B1865,"Not Found")</f>
        <v>AB-</v>
      </c>
      <c r="J866" s="100" t="b">
        <f>_xlfn.XLOOKUP(A866,'Patient Health Records'!A866:A1865,'Patient Health Records'!H866:H1865,"Not Found")</f>
        <v>1</v>
      </c>
      <c r="K866" s="100" t="b">
        <f>_xlfn.XLOOKUP(A866,'Patient Health Records'!A866:A1865,'Patient Health Records'!J866:J1865,"Not Found")</f>
        <v>1</v>
      </c>
      <c r="L866" s="100" t="b">
        <f>_xlfn.XLOOKUP(A866,'Billing Details'!A:A,'Billing Details'!K:K,"Not Found")</f>
        <v>1</v>
      </c>
      <c r="M866" s="100" t="str">
        <f>_xlfn.XLOOKUP(A866,'Patient Education'!A:A,'Patient Education'!B:B,"Not Found")</f>
        <v>Bachelor's Degree</v>
      </c>
      <c r="N866" s="100" t="str">
        <f>_xlfn.XLOOKUP(A866,'Patient Education'!A:A,'Patient Education'!C:C,"None")</f>
        <v>Nurse</v>
      </c>
      <c r="O866" s="100">
        <f>_xlfn.XLOOKUP(A866,'Patient Demographics'!A:A,'Patient Demographics'!I:I,"Not Found")</f>
        <v>3</v>
      </c>
      <c r="P866" s="100" t="str" cm="1">
        <f t="array" ref="P866">_xlfn.IFS(
 O866 &lt;= 2, "Very Low",
 O866 &lt;= 5, "Low",
 O866 &lt;= 10, "Lower-Middle",
 O866 &lt;= 25, "Middle",
 O866 &lt;= 50, "Upper-Middle",
 O866 &lt;= 100, "High",
 O866 &lt;= 200, "Very High",
 O866 &lt;= 400, "Ultra High"
)</f>
        <v>Low</v>
      </c>
      <c r="Q866" s="33">
        <f>_xlfn.XLOOKUP(A866,'Patient Health Records'!A:A,'Patient Health Records'!E:E,"Not Found")</f>
        <v>26.684560406978559</v>
      </c>
      <c r="R866" s="100" t="b">
        <f>_xlfn.XLOOKUP(A866,'Patient Health Records'!A866:A1865,'Patient Health Records'!T866:T1865,"Not Found")</f>
        <v>0</v>
      </c>
      <c r="S866" s="100" t="b" cm="1">
        <f t="array" ref="S866">_xlfn.SWITCH(R866, "Yes", TRUE, "No", FALSE, R866)</f>
        <v>0</v>
      </c>
      <c r="T866" s="100" t="str">
        <f>_xlfn.XLOOKUP(A866,'Patient Health Records'!A:A,'Patient Health Records'!V:V,"Not Found")</f>
        <v>Allergic Reaction</v>
      </c>
      <c r="U866" s="100" t="str">
        <f>_xlfn.XLOOKUP(A866,'Patient Health Records'!A:A,'Patient Health Records'!X:X,"Not Found")</f>
        <v>Recovered</v>
      </c>
      <c r="V866" s="100" t="b">
        <f>_xlfn.XLOOKUP(A866,'Billing Details'!A:A,'Billing Details'!K:K,"Not Found")</f>
        <v>1</v>
      </c>
      <c r="W866" s="100" t="str">
        <f>_xlfn.XLOOKUP(A866,'Billing Details'!A:A,'Billing Details'!J:J,"Not Found")</f>
        <v>Medicare</v>
      </c>
      <c r="X866" s="100" t="b">
        <f>_xlfn.XLOOKUP(A866,'Patient Health Records'!A:A,'Patient Health Records'!P:P,"Not Found")</f>
        <v>0</v>
      </c>
      <c r="Y866" s="100" t="b" cm="1">
        <f t="array" ref="Y866">_xlfn.SWITCH(X866, "Yes", TRUE, "No", FALSE, X866)</f>
        <v>0</v>
      </c>
      <c r="Z866" s="100" t="b">
        <f>_xlfn.XLOOKUP(A866,'Patient Health Records'!A:A,'Patient Health Records'!T:T,"Not Found")</f>
        <v>0</v>
      </c>
      <c r="AA866" s="100" t="b" cm="1">
        <f t="array" ref="AA866">_xlfn.SWITCH(Z866, "Yes", TRUE, "No", FALSE, Z866)</f>
        <v>0</v>
      </c>
      <c r="AB866" s="100" t="b">
        <f>_xlfn.XLOOKUP(A866,'Patient Health Records'!A:A,'Patient Health Records'!K:K,"Not Found")</f>
        <v>0</v>
      </c>
      <c r="AC866" s="100" t="b" cm="1">
        <f t="array" ref="AC866">_xlfn.SWITCH(AB866, "Yes", TRUE, "No", FALSE, AB866)</f>
        <v>0</v>
      </c>
    </row>
    <row r="867" spans="1:29">
      <c r="A867" s="2" t="s">
        <v>1310</v>
      </c>
      <c r="B867" s="100" t="str">
        <f>_xlfn.XLOOKUP(A867,'Patient Demographics'!A867:A1866,'Patient Demographics'!H867:H1866,"Not Found")</f>
        <v>Senior</v>
      </c>
      <c r="C867" s="100" t="str">
        <f>_xlfn.XLOOKUP(A867,'Patient Demographics'!A867:A1866,'Patient Demographics'!L867:L1866,"Not Found")</f>
        <v>South</v>
      </c>
      <c r="D867" s="100" t="str">
        <f>_xlfn.XLOOKUP(A867,'Patient Demographics'!A:A,'Patient Demographics'!J:J,"Not Found")</f>
        <v>Karnataka</v>
      </c>
      <c r="E867" s="100">
        <f>_xlfn.XLOOKUP(A867,'Billing Details'!A867:A1866,'Billing Details'!E867:E1866,"Not Found")</f>
        <v>24000</v>
      </c>
      <c r="F867" s="100">
        <f>_xlfn.XLOOKUP(A867,'Billing Details'!A867:A1866,'Billing Details'!M867:M1866,"Not Found")</f>
        <v>12221.73</v>
      </c>
      <c r="G867" s="100">
        <f>_xlfn.XLOOKUP(A867,'Patient Health Records'!A867:A1866,'Patient Health Records'!G867:G1866,"Not Found")</f>
        <v>79.400000000000006</v>
      </c>
      <c r="H867" s="17" t="str">
        <f>_xlfn.XLOOKUP(A867,'Patient Demographics'!A867:A1866,'Patient Demographics'!C867:C1866,"Not Found")</f>
        <v>Male</v>
      </c>
      <c r="I867" s="100" t="str">
        <f>_xlfn.XLOOKUP(A867,'Patient Health Records'!A867:A1866,'Patient Health Records'!B867:B1866,"Not Found")</f>
        <v>A-</v>
      </c>
      <c r="J867" s="100" t="b">
        <f>_xlfn.XLOOKUP(A867,'Patient Health Records'!A867:A1866,'Patient Health Records'!H867:H1866,"Not Found")</f>
        <v>1</v>
      </c>
      <c r="K867" s="100" t="b">
        <f>_xlfn.XLOOKUP(A867,'Patient Health Records'!A867:A1866,'Patient Health Records'!J867:J1866,"Not Found")</f>
        <v>0</v>
      </c>
      <c r="L867" s="100" t="b">
        <f>_xlfn.XLOOKUP(A867,'Billing Details'!A:A,'Billing Details'!K:K,"Not Found")</f>
        <v>1</v>
      </c>
      <c r="M867" s="100" t="str">
        <f>_xlfn.XLOOKUP(A867,'Patient Education'!A:A,'Patient Education'!B:B,"Not Found")</f>
        <v>Master's Degree</v>
      </c>
      <c r="N867" s="100" t="str">
        <f>_xlfn.XLOOKUP(A867,'Patient Education'!A:A,'Patient Education'!C:C,"None")</f>
        <v>Manager</v>
      </c>
      <c r="O867" s="100">
        <f>_xlfn.XLOOKUP(A867,'Patient Demographics'!A:A,'Patient Demographics'!I:I,"Not Found")</f>
        <v>20</v>
      </c>
      <c r="P867" s="100" t="str" cm="1">
        <f t="array" ref="P867">_xlfn.IFS(
 O867 &lt;= 2, "Very Low",
 O867 &lt;= 5, "Low",
 O867 &lt;= 10, "Lower-Middle",
 O867 &lt;= 25, "Middle",
 O867 &lt;= 50, "Upper-Middle",
 O867 &lt;= 100, "High",
 O867 &lt;= 200, "Very High",
 O867 &lt;= 400, "Ultra High"
)</f>
        <v>Middle</v>
      </c>
      <c r="Q867" s="33">
        <f>_xlfn.XLOOKUP(A867,'Patient Health Records'!A:A,'Patient Health Records'!E:E,"Not Found")</f>
        <v>34.823034077452746</v>
      </c>
      <c r="R867" s="100" t="b">
        <f>_xlfn.XLOOKUP(A867,'Patient Health Records'!A867:A1866,'Patient Health Records'!T867:T1866,"Not Found")</f>
        <v>1</v>
      </c>
      <c r="S867" s="100" t="b" cm="1">
        <f t="array" ref="S867">_xlfn.SWITCH(R867, "Yes", TRUE, "No", FALSE, R867)</f>
        <v>1</v>
      </c>
      <c r="T867" s="100" t="str">
        <f>_xlfn.XLOOKUP(A867,'Patient Health Records'!A:A,'Patient Health Records'!V:V,"Not Found")</f>
        <v>Heart Disease</v>
      </c>
      <c r="U867" s="100" t="str">
        <f>_xlfn.XLOOKUP(A867,'Patient Health Records'!A:A,'Patient Health Records'!X:X,"Not Found")</f>
        <v>Critical</v>
      </c>
      <c r="V867" s="100" t="b">
        <f>_xlfn.XLOOKUP(A867,'Billing Details'!A:A,'Billing Details'!K:K,"Not Found")</f>
        <v>1</v>
      </c>
      <c r="W867" s="100" t="str">
        <f>_xlfn.XLOOKUP(A867,'Billing Details'!A:A,'Billing Details'!J:J,"Not Found")</f>
        <v>Medicare</v>
      </c>
      <c r="X867" s="100" t="b">
        <f>_xlfn.XLOOKUP(A867,'Patient Health Records'!A:A,'Patient Health Records'!P:P,"Not Found")</f>
        <v>1</v>
      </c>
      <c r="Y867" s="100" t="b" cm="1">
        <f t="array" ref="Y867">_xlfn.SWITCH(X867, "Yes", TRUE, "No", FALSE, X867)</f>
        <v>1</v>
      </c>
      <c r="Z867" s="100" t="b">
        <f>_xlfn.XLOOKUP(A867,'Patient Health Records'!A:A,'Patient Health Records'!T:T,"Not Found")</f>
        <v>1</v>
      </c>
      <c r="AA867" s="100" t="b" cm="1">
        <f t="array" ref="AA867">_xlfn.SWITCH(Z867, "Yes", TRUE, "No", FALSE, Z867)</f>
        <v>1</v>
      </c>
      <c r="AB867" s="100" t="b">
        <f>_xlfn.XLOOKUP(A867,'Patient Health Records'!A:A,'Patient Health Records'!K:K,"Not Found")</f>
        <v>0</v>
      </c>
      <c r="AC867" s="100" t="b" cm="1">
        <f t="array" ref="AC867">_xlfn.SWITCH(AB867, "Yes", TRUE, "No", FALSE, AB867)</f>
        <v>0</v>
      </c>
    </row>
    <row r="868" spans="1:29">
      <c r="A868" s="2" t="s">
        <v>1311</v>
      </c>
      <c r="B868" s="100" t="str">
        <f>_xlfn.XLOOKUP(A868,'Patient Demographics'!A868:A1867,'Patient Demographics'!H868:H1867,"Not Found")</f>
        <v>Adult</v>
      </c>
      <c r="C868" s="100" t="str">
        <f>_xlfn.XLOOKUP(A868,'Patient Demographics'!A868:A1867,'Patient Demographics'!L868:L1867,"Not Found")</f>
        <v>South</v>
      </c>
      <c r="D868" s="100" t="str">
        <f>_xlfn.XLOOKUP(A868,'Patient Demographics'!A:A,'Patient Demographics'!J:J,"Not Found")</f>
        <v>Kerala</v>
      </c>
      <c r="E868" s="100">
        <f>_xlfn.XLOOKUP(A868,'Billing Details'!A868:A1867,'Billing Details'!E868:E1867,"Not Found")</f>
        <v>100</v>
      </c>
      <c r="F868" s="100">
        <f>_xlfn.XLOOKUP(A868,'Billing Details'!A868:A1867,'Billing Details'!M868:M1867,"Not Found")</f>
        <v>0</v>
      </c>
      <c r="G868" s="100">
        <f>_xlfn.XLOOKUP(A868,'Patient Health Records'!A868:A1867,'Patient Health Records'!G868:G1867,"Not Found")</f>
        <v>72.599999999999994</v>
      </c>
      <c r="H868" s="17" t="str">
        <f>_xlfn.XLOOKUP(A868,'Patient Demographics'!A868:A1867,'Patient Demographics'!C868:C1867,"Not Found")</f>
        <v>Male</v>
      </c>
      <c r="I868" s="100" t="str">
        <f>_xlfn.XLOOKUP(A868,'Patient Health Records'!A868:A1867,'Patient Health Records'!B868:B1867,"Not Found")</f>
        <v>O-</v>
      </c>
      <c r="J868" s="100" t="b">
        <f>_xlfn.XLOOKUP(A868,'Patient Health Records'!A868:A1867,'Patient Health Records'!H868:H1867,"Not Found")</f>
        <v>1</v>
      </c>
      <c r="K868" s="100" t="b">
        <f>_xlfn.XLOOKUP(A868,'Patient Health Records'!A868:A1867,'Patient Health Records'!J868:J1867,"Not Found")</f>
        <v>1</v>
      </c>
      <c r="L868" s="100" t="b">
        <f>_xlfn.XLOOKUP(A868,'Billing Details'!A:A,'Billing Details'!K:K,"Not Found")</f>
        <v>0</v>
      </c>
      <c r="M868" s="100" t="str">
        <f>_xlfn.XLOOKUP(A868,'Patient Education'!A:A,'Patient Education'!B:B,"Not Found")</f>
        <v>Master's Degree</v>
      </c>
      <c r="N868" s="100" t="str">
        <f>_xlfn.XLOOKUP(A868,'Patient Education'!A:A,'Patient Education'!C:C,"None")</f>
        <v>Senior Executive</v>
      </c>
      <c r="O868" s="100">
        <f>_xlfn.XLOOKUP(A868,'Patient Demographics'!A:A,'Patient Demographics'!I:I,"Not Found")</f>
        <v>9</v>
      </c>
      <c r="P868" s="100" t="str" cm="1">
        <f t="array" ref="P868">_xlfn.IFS(
 O868 &lt;= 2, "Very Low",
 O868 &lt;= 5, "Low",
 O868 &lt;= 10, "Lower-Middle",
 O868 &lt;= 25, "Middle",
 O868 &lt;= 50, "Upper-Middle",
 O868 &lt;= 100, "High",
 O868 &lt;= 200, "Very High",
 O868 &lt;= 400, "Ultra High"
)</f>
        <v>Lower-Middle</v>
      </c>
      <c r="Q868" s="33">
        <f>_xlfn.XLOOKUP(A868,'Patient Health Records'!A:A,'Patient Health Records'!E:E,"Not Found")</f>
        <v>25.419278036483316</v>
      </c>
      <c r="R868" s="100" t="b">
        <f>_xlfn.XLOOKUP(A868,'Patient Health Records'!A868:A1867,'Patient Health Records'!T868:T1867,"Not Found")</f>
        <v>0</v>
      </c>
      <c r="S868" s="100" t="b" cm="1">
        <f t="array" ref="S868">_xlfn.SWITCH(R868, "Yes", TRUE, "No", FALSE, R868)</f>
        <v>0</v>
      </c>
      <c r="T868" s="100" t="str">
        <f>_xlfn.XLOOKUP(A868,'Patient Health Records'!A:A,'Patient Health Records'!V:V,"Not Found")</f>
        <v>Hypertension</v>
      </c>
      <c r="U868" s="100" t="str">
        <f>_xlfn.XLOOKUP(A868,'Patient Health Records'!A:A,'Patient Health Records'!X:X,"Not Found")</f>
        <v>Ongoing Treatment</v>
      </c>
      <c r="V868" s="100" t="b">
        <f>_xlfn.XLOOKUP(A868,'Billing Details'!A:A,'Billing Details'!K:K,"Not Found")</f>
        <v>0</v>
      </c>
      <c r="W868" s="100">
        <f>_xlfn.XLOOKUP(A868,'Billing Details'!A:A,'Billing Details'!J:J,"Not Found")</f>
        <v>0</v>
      </c>
      <c r="X868" s="100" t="b">
        <f>_xlfn.XLOOKUP(A868,'Patient Health Records'!A:A,'Patient Health Records'!P:P,"Not Found")</f>
        <v>0</v>
      </c>
      <c r="Y868" s="100" t="b" cm="1">
        <f t="array" ref="Y868">_xlfn.SWITCH(X868, "Yes", TRUE, "No", FALSE, X868)</f>
        <v>0</v>
      </c>
      <c r="Z868" s="100" t="b">
        <f>_xlfn.XLOOKUP(A868,'Patient Health Records'!A:A,'Patient Health Records'!T:T,"Not Found")</f>
        <v>0</v>
      </c>
      <c r="AA868" s="100" t="b" cm="1">
        <f t="array" ref="AA868">_xlfn.SWITCH(Z868, "Yes", TRUE, "No", FALSE, Z868)</f>
        <v>0</v>
      </c>
      <c r="AB868" s="100" t="b">
        <f>_xlfn.XLOOKUP(A868,'Patient Health Records'!A:A,'Patient Health Records'!K:K,"Not Found")</f>
        <v>0</v>
      </c>
      <c r="AC868" s="100" t="b" cm="1">
        <f t="array" ref="AC868">_xlfn.SWITCH(AB868, "Yes", TRUE, "No", FALSE, AB868)</f>
        <v>0</v>
      </c>
    </row>
    <row r="869" spans="1:29">
      <c r="A869" s="2" t="s">
        <v>1312</v>
      </c>
      <c r="B869" s="100" t="str">
        <f>_xlfn.XLOOKUP(A869,'Patient Demographics'!A869:A1868,'Patient Demographics'!H869:H1868,"Not Found")</f>
        <v>Middle-aged</v>
      </c>
      <c r="C869" s="100" t="str">
        <f>_xlfn.XLOOKUP(A869,'Patient Demographics'!A869:A1868,'Patient Demographics'!L869:L1868,"Not Found")</f>
        <v>East</v>
      </c>
      <c r="D869" s="100" t="str">
        <f>_xlfn.XLOOKUP(A869,'Patient Demographics'!A:A,'Patient Demographics'!J:J,"Not Found")</f>
        <v>West Bengal</v>
      </c>
      <c r="E869" s="100">
        <f>_xlfn.XLOOKUP(A869,'Billing Details'!A869:A1868,'Billing Details'!E869:E1868,"Not Found")</f>
        <v>18000</v>
      </c>
      <c r="F869" s="100">
        <f>_xlfn.XLOOKUP(A869,'Billing Details'!A869:A1868,'Billing Details'!M869:M1868,"Not Found")</f>
        <v>9274.59</v>
      </c>
      <c r="G869" s="100">
        <f>_xlfn.XLOOKUP(A869,'Patient Health Records'!A869:A1868,'Patient Health Records'!G869:G1868,"Not Found")</f>
        <v>72.3</v>
      </c>
      <c r="H869" s="17" t="str">
        <f>_xlfn.XLOOKUP(A869,'Patient Demographics'!A869:A1868,'Patient Demographics'!C869:C1868,"Not Found")</f>
        <v>Male</v>
      </c>
      <c r="I869" s="100" t="str">
        <f>_xlfn.XLOOKUP(A869,'Patient Health Records'!A869:A1868,'Patient Health Records'!B869:B1868,"Not Found")</f>
        <v>AB+</v>
      </c>
      <c r="J869" s="100" t="b">
        <f>_xlfn.XLOOKUP(A869,'Patient Health Records'!A869:A1868,'Patient Health Records'!H869:H1868,"Not Found")</f>
        <v>0</v>
      </c>
      <c r="K869" s="100" t="b">
        <f>_xlfn.XLOOKUP(A869,'Patient Health Records'!A869:A1868,'Patient Health Records'!J869:J1868,"Not Found")</f>
        <v>0</v>
      </c>
      <c r="L869" s="100" t="b">
        <f>_xlfn.XLOOKUP(A869,'Billing Details'!A:A,'Billing Details'!K:K,"Not Found")</f>
        <v>1</v>
      </c>
      <c r="M869" s="100" t="str">
        <f>_xlfn.XLOOKUP(A869,'Patient Education'!A:A,'Patient Education'!B:B,"Not Found")</f>
        <v>Bachelor's Degree</v>
      </c>
      <c r="N869" s="100" t="str">
        <f>_xlfn.XLOOKUP(A869,'Patient Education'!A:A,'Patient Education'!C:C,"None")</f>
        <v>Engineer</v>
      </c>
      <c r="O869" s="100">
        <f>_xlfn.XLOOKUP(A869,'Patient Demographics'!A:A,'Patient Demographics'!I:I,"Not Found")</f>
        <v>9</v>
      </c>
      <c r="P869" s="100" t="str" cm="1">
        <f t="array" ref="P869">_xlfn.IFS(
 O869 &lt;= 2, "Very Low",
 O869 &lt;= 5, "Low",
 O869 &lt;= 10, "Lower-Middle",
 O869 &lt;= 25, "Middle",
 O869 &lt;= 50, "Upper-Middle",
 O869 &lt;= 100, "High",
 O869 &lt;= 200, "Very High",
 O869 &lt;= 400, "Ultra High"
)</f>
        <v>Lower-Middle</v>
      </c>
      <c r="Q869" s="33">
        <f>_xlfn.XLOOKUP(A869,'Patient Health Records'!A:A,'Patient Health Records'!E:E,"Not Found")</f>
        <v>28.961704854991183</v>
      </c>
      <c r="R869" s="100" t="b">
        <f>_xlfn.XLOOKUP(A869,'Patient Health Records'!A869:A1868,'Patient Health Records'!T869:T1868,"Not Found")</f>
        <v>1</v>
      </c>
      <c r="S869" s="100" t="b" cm="1">
        <f t="array" ref="S869">_xlfn.SWITCH(R869, "Yes", TRUE, "No", FALSE, R869)</f>
        <v>1</v>
      </c>
      <c r="T869" s="100" t="str">
        <f>_xlfn.XLOOKUP(A869,'Patient Health Records'!A:A,'Patient Health Records'!V:V,"Not Found")</f>
        <v>Heart Attack</v>
      </c>
      <c r="U869" s="100" t="str">
        <f>_xlfn.XLOOKUP(A869,'Patient Health Records'!A:A,'Patient Health Records'!X:X,"Not Found")</f>
        <v>Ongoing Treatment</v>
      </c>
      <c r="V869" s="100" t="b">
        <f>_xlfn.XLOOKUP(A869,'Billing Details'!A:A,'Billing Details'!K:K,"Not Found")</f>
        <v>1</v>
      </c>
      <c r="W869" s="100" t="str">
        <f>_xlfn.XLOOKUP(A869,'Billing Details'!A:A,'Billing Details'!J:J,"Not Found")</f>
        <v>UnitedHealthcare</v>
      </c>
      <c r="X869" s="100" t="b">
        <f>_xlfn.XLOOKUP(A869,'Patient Health Records'!A:A,'Patient Health Records'!P:P,"Not Found")</f>
        <v>1</v>
      </c>
      <c r="Y869" s="100" t="b" cm="1">
        <f t="array" ref="Y869">_xlfn.SWITCH(X869, "Yes", TRUE, "No", FALSE, X869)</f>
        <v>1</v>
      </c>
      <c r="Z869" s="100" t="b">
        <f>_xlfn.XLOOKUP(A869,'Patient Health Records'!A:A,'Patient Health Records'!T:T,"Not Found")</f>
        <v>1</v>
      </c>
      <c r="AA869" s="100" t="b" cm="1">
        <f t="array" ref="AA869">_xlfn.SWITCH(Z869, "Yes", TRUE, "No", FALSE, Z869)</f>
        <v>1</v>
      </c>
      <c r="AB869" s="100" t="b">
        <f>_xlfn.XLOOKUP(A869,'Patient Health Records'!A:A,'Patient Health Records'!K:K,"Not Found")</f>
        <v>0</v>
      </c>
      <c r="AC869" s="100" t="b" cm="1">
        <f t="array" ref="AC869">_xlfn.SWITCH(AB869, "Yes", TRUE, "No", FALSE, AB869)</f>
        <v>0</v>
      </c>
    </row>
    <row r="870" spans="1:29">
      <c r="A870" s="2" t="s">
        <v>1314</v>
      </c>
      <c r="B870" s="100" t="str">
        <f>_xlfn.XLOOKUP(A870,'Patient Demographics'!A870:A1869,'Patient Demographics'!H870:H1869,"Not Found")</f>
        <v>Adult</v>
      </c>
      <c r="C870" s="100" t="str">
        <f>_xlfn.XLOOKUP(A870,'Patient Demographics'!A870:A1869,'Patient Demographics'!L870:L1869,"Not Found")</f>
        <v>South</v>
      </c>
      <c r="D870" s="100" t="str">
        <f>_xlfn.XLOOKUP(A870,'Patient Demographics'!A:A,'Patient Demographics'!J:J,"Not Found")</f>
        <v>Kerala</v>
      </c>
      <c r="E870" s="100">
        <f>_xlfn.XLOOKUP(A870,'Billing Details'!A870:A1869,'Billing Details'!E870:E1869,"Not Found")</f>
        <v>40000</v>
      </c>
      <c r="F870" s="100">
        <f>_xlfn.XLOOKUP(A870,'Billing Details'!A870:A1869,'Billing Details'!M870:M1869,"Not Found")</f>
        <v>29834.3</v>
      </c>
      <c r="G870" s="100">
        <f>_xlfn.XLOOKUP(A870,'Patient Health Records'!A870:A1869,'Patient Health Records'!G870:G1869,"Not Found")</f>
        <v>57.7</v>
      </c>
      <c r="H870" s="17" t="str">
        <f>_xlfn.XLOOKUP(A870,'Patient Demographics'!A870:A1869,'Patient Demographics'!C870:C1869,"Not Found")</f>
        <v>Male</v>
      </c>
      <c r="I870" s="100" t="str">
        <f>_xlfn.XLOOKUP(A870,'Patient Health Records'!A870:A1869,'Patient Health Records'!B870:B1869,"Not Found")</f>
        <v>O-</v>
      </c>
      <c r="J870" s="100" t="b">
        <f>_xlfn.XLOOKUP(A870,'Patient Health Records'!A870:A1869,'Patient Health Records'!H870:H1869,"Not Found")</f>
        <v>1</v>
      </c>
      <c r="K870" s="100" t="b">
        <f>_xlfn.XLOOKUP(A870,'Patient Health Records'!A870:A1869,'Patient Health Records'!J870:J1869,"Not Found")</f>
        <v>1</v>
      </c>
      <c r="L870" s="100" t="b">
        <f>_xlfn.XLOOKUP(A870,'Billing Details'!A:A,'Billing Details'!K:K,"Not Found")</f>
        <v>1</v>
      </c>
      <c r="M870" s="100" t="str">
        <f>_xlfn.XLOOKUP(A870,'Patient Education'!A:A,'Patient Education'!B:B,"Not Found")</f>
        <v>PhD</v>
      </c>
      <c r="N870" s="100" t="str">
        <f>_xlfn.XLOOKUP(A870,'Patient Education'!A:A,'Patient Education'!C:C,"None")</f>
        <v>Professor</v>
      </c>
      <c r="O870" s="100">
        <f>_xlfn.XLOOKUP(A870,'Patient Demographics'!A:A,'Patient Demographics'!I:I,"Not Found")</f>
        <v>25</v>
      </c>
      <c r="P870" s="100" t="str" cm="1">
        <f t="array" ref="P870">_xlfn.IFS(
 O870 &lt;= 2, "Very Low",
 O870 &lt;= 5, "Low",
 O870 &lt;= 10, "Lower-Middle",
 O870 &lt;= 25, "Middle",
 O870 &lt;= 50, "Upper-Middle",
 O870 &lt;= 100, "High",
 O870 &lt;= 200, "Very High",
 O870 &lt;= 400, "Ultra High"
)</f>
        <v>Middle</v>
      </c>
      <c r="Q870" s="33">
        <f>_xlfn.XLOOKUP(A870,'Patient Health Records'!A:A,'Patient Health Records'!E:E,"Not Found")</f>
        <v>21.193755739210289</v>
      </c>
      <c r="R870" s="100" t="b">
        <f>_xlfn.XLOOKUP(A870,'Patient Health Records'!A870:A1869,'Patient Health Records'!T870:T1869,"Not Found")</f>
        <v>0</v>
      </c>
      <c r="S870" s="100" t="b" cm="1">
        <f t="array" ref="S870">_xlfn.SWITCH(R870, "Yes", TRUE, "No", FALSE, R870)</f>
        <v>0</v>
      </c>
      <c r="T870" s="100" t="str">
        <f>_xlfn.XLOOKUP(A870,'Patient Health Records'!A:A,'Patient Health Records'!V:V,"Not Found")</f>
        <v>Appendicitis</v>
      </c>
      <c r="U870" s="100" t="str">
        <f>_xlfn.XLOOKUP(A870,'Patient Health Records'!A:A,'Patient Health Records'!X:X,"Not Found")</f>
        <v>Ongoing Treatment</v>
      </c>
      <c r="V870" s="100" t="b">
        <f>_xlfn.XLOOKUP(A870,'Billing Details'!A:A,'Billing Details'!K:K,"Not Found")</f>
        <v>1</v>
      </c>
      <c r="W870" s="100" t="str">
        <f>_xlfn.XLOOKUP(A870,'Billing Details'!A:A,'Billing Details'!J:J,"Not Found")</f>
        <v>Cigna</v>
      </c>
      <c r="X870" s="100" t="b">
        <f>_xlfn.XLOOKUP(A870,'Patient Health Records'!A:A,'Patient Health Records'!P:P,"Not Found")</f>
        <v>0</v>
      </c>
      <c r="Y870" s="100" t="b" cm="1">
        <f t="array" ref="Y870">_xlfn.SWITCH(X870, "Yes", TRUE, "No", FALSE, X870)</f>
        <v>0</v>
      </c>
      <c r="Z870" s="100" t="b">
        <f>_xlfn.XLOOKUP(A870,'Patient Health Records'!A:A,'Patient Health Records'!T:T,"Not Found")</f>
        <v>0</v>
      </c>
      <c r="AA870" s="100" t="b" cm="1">
        <f t="array" ref="AA870">_xlfn.SWITCH(Z870, "Yes", TRUE, "No", FALSE, Z870)</f>
        <v>0</v>
      </c>
      <c r="AB870" s="100" t="b">
        <f>_xlfn.XLOOKUP(A870,'Patient Health Records'!A:A,'Patient Health Records'!K:K,"Not Found")</f>
        <v>0</v>
      </c>
      <c r="AC870" s="100" t="b" cm="1">
        <f t="array" ref="AC870">_xlfn.SWITCH(AB870, "Yes", TRUE, "No", FALSE, AB870)</f>
        <v>0</v>
      </c>
    </row>
    <row r="871" spans="1:29">
      <c r="A871" s="2" t="s">
        <v>1315</v>
      </c>
      <c r="B871" s="100" t="str">
        <f>_xlfn.XLOOKUP(A871,'Patient Demographics'!A871:A1870,'Patient Demographics'!H871:H1870,"Not Found")</f>
        <v>Adult</v>
      </c>
      <c r="C871" s="100" t="str">
        <f>_xlfn.XLOOKUP(A871,'Patient Demographics'!A871:A1870,'Patient Demographics'!L871:L1870,"Not Found")</f>
        <v>South</v>
      </c>
      <c r="D871" s="100" t="str">
        <f>_xlfn.XLOOKUP(A871,'Patient Demographics'!A:A,'Patient Demographics'!J:J,"Not Found")</f>
        <v>Kerala</v>
      </c>
      <c r="E871" s="100">
        <f>_xlfn.XLOOKUP(A871,'Billing Details'!A871:A1870,'Billing Details'!E871:E1870,"Not Found")</f>
        <v>200000</v>
      </c>
      <c r="F871" s="100">
        <f>_xlfn.XLOOKUP(A871,'Billing Details'!A871:A1870,'Billing Details'!M871:M1870,"Not Found")</f>
        <v>169415.36</v>
      </c>
      <c r="G871" s="100">
        <f>_xlfn.XLOOKUP(A871,'Patient Health Records'!A871:A1870,'Patient Health Records'!G871:G1870,"Not Found")</f>
        <v>81.099999999999994</v>
      </c>
      <c r="H871" s="17" t="str">
        <f>_xlfn.XLOOKUP(A871,'Patient Demographics'!A871:A1870,'Patient Demographics'!C871:C1870,"Not Found")</f>
        <v>Male</v>
      </c>
      <c r="I871" s="100" t="str">
        <f>_xlfn.XLOOKUP(A871,'Patient Health Records'!A871:A1870,'Patient Health Records'!B871:B1870,"Not Found")</f>
        <v>A+</v>
      </c>
      <c r="J871" s="100" t="b">
        <f>_xlfn.XLOOKUP(A871,'Patient Health Records'!A871:A1870,'Patient Health Records'!H871:H1870,"Not Found")</f>
        <v>1</v>
      </c>
      <c r="K871" s="100" t="b">
        <f>_xlfn.XLOOKUP(A871,'Patient Health Records'!A871:A1870,'Patient Health Records'!J871:J1870,"Not Found")</f>
        <v>0</v>
      </c>
      <c r="L871" s="100" t="b">
        <f>_xlfn.XLOOKUP(A871,'Billing Details'!A:A,'Billing Details'!K:K,"Not Found")</f>
        <v>1</v>
      </c>
      <c r="M871" s="100" t="str">
        <f>_xlfn.XLOOKUP(A871,'Patient Education'!A:A,'Patient Education'!B:B,"Not Found")</f>
        <v>Master's Degree</v>
      </c>
      <c r="N871" s="100" t="str">
        <f>_xlfn.XLOOKUP(A871,'Patient Education'!A:A,'Patient Education'!C:C,"None")</f>
        <v>Manager</v>
      </c>
      <c r="O871" s="100">
        <f>_xlfn.XLOOKUP(A871,'Patient Demographics'!A:A,'Patient Demographics'!I:I,"Not Found")</f>
        <v>9</v>
      </c>
      <c r="P871" s="100" t="str" cm="1">
        <f t="array" ref="P871">_xlfn.IFS(
 O871 &lt;= 2, "Very Low",
 O871 &lt;= 5, "Low",
 O871 &lt;= 10, "Lower-Middle",
 O871 &lt;= 25, "Middle",
 O871 &lt;= 50, "Upper-Middle",
 O871 &lt;= 100, "High",
 O871 &lt;= 200, "Very High",
 O871 &lt;= 400, "Ultra High"
)</f>
        <v>Lower-Middle</v>
      </c>
      <c r="Q871" s="33">
        <f>_xlfn.XLOOKUP(A871,'Patient Health Records'!A:A,'Patient Health Records'!E:E,"Not Found")</f>
        <v>26.481632653061222</v>
      </c>
      <c r="R871" s="100" t="b">
        <f>_xlfn.XLOOKUP(A871,'Patient Health Records'!A871:A1870,'Patient Health Records'!T871:T1870,"Not Found")</f>
        <v>0</v>
      </c>
      <c r="S871" s="100" t="b" cm="1">
        <f t="array" ref="S871">_xlfn.SWITCH(R871, "Yes", TRUE, "No", FALSE, R871)</f>
        <v>0</v>
      </c>
      <c r="T871" s="100" t="str">
        <f>_xlfn.XLOOKUP(A871,'Patient Health Records'!A:A,'Patient Health Records'!V:V,"Not Found")</f>
        <v>Fractured Arm</v>
      </c>
      <c r="U871" s="100" t="str">
        <f>_xlfn.XLOOKUP(A871,'Patient Health Records'!A:A,'Patient Health Records'!X:X,"Not Found")</f>
        <v>Critical</v>
      </c>
      <c r="V871" s="100" t="b">
        <f>_xlfn.XLOOKUP(A871,'Billing Details'!A:A,'Billing Details'!K:K,"Not Found")</f>
        <v>1</v>
      </c>
      <c r="W871" s="100" t="str">
        <f>_xlfn.XLOOKUP(A871,'Billing Details'!A:A,'Billing Details'!J:J,"Not Found")</f>
        <v>Cigna</v>
      </c>
      <c r="X871" s="100" t="b">
        <f>_xlfn.XLOOKUP(A871,'Patient Health Records'!A:A,'Patient Health Records'!P:P,"Not Found")</f>
        <v>0</v>
      </c>
      <c r="Y871" s="100" t="b" cm="1">
        <f t="array" ref="Y871">_xlfn.SWITCH(X871, "Yes", TRUE, "No", FALSE, X871)</f>
        <v>0</v>
      </c>
      <c r="Z871" s="100" t="b">
        <f>_xlfn.XLOOKUP(A871,'Patient Health Records'!A:A,'Patient Health Records'!T:T,"Not Found")</f>
        <v>0</v>
      </c>
      <c r="AA871" s="100" t="b" cm="1">
        <f t="array" ref="AA871">_xlfn.SWITCH(Z871, "Yes", TRUE, "No", FALSE, Z871)</f>
        <v>0</v>
      </c>
      <c r="AB871" s="100" t="b">
        <f>_xlfn.XLOOKUP(A871,'Patient Health Records'!A:A,'Patient Health Records'!K:K,"Not Found")</f>
        <v>0</v>
      </c>
      <c r="AC871" s="100" t="b" cm="1">
        <f t="array" ref="AC871">_xlfn.SWITCH(AB871, "Yes", TRUE, "No", FALSE, AB871)</f>
        <v>0</v>
      </c>
    </row>
    <row r="872" spans="1:29">
      <c r="A872" s="2" t="s">
        <v>1317</v>
      </c>
      <c r="B872" s="100" t="str">
        <f>_xlfn.XLOOKUP(A872,'Patient Demographics'!A872:A1871,'Patient Demographics'!H872:H1871,"Not Found")</f>
        <v>Middle-aged</v>
      </c>
      <c r="C872" s="100" t="str">
        <f>_xlfn.XLOOKUP(A872,'Patient Demographics'!A872:A1871,'Patient Demographics'!L872:L1871,"Not Found")</f>
        <v>North</v>
      </c>
      <c r="D872" s="100" t="str">
        <f>_xlfn.XLOOKUP(A872,'Patient Demographics'!A:A,'Patient Demographics'!J:J,"Not Found")</f>
        <v>Punjab</v>
      </c>
      <c r="E872" s="100">
        <f>_xlfn.XLOOKUP(A872,'Billing Details'!A872:A1871,'Billing Details'!E872:E1871,"Not Found")</f>
        <v>50000</v>
      </c>
      <c r="F872" s="100">
        <f>_xlfn.XLOOKUP(A872,'Billing Details'!A872:A1871,'Billing Details'!M872:M1871,"Not Found")</f>
        <v>37645.199999999997</v>
      </c>
      <c r="G872" s="100">
        <f>_xlfn.XLOOKUP(A872,'Patient Health Records'!A872:A1871,'Patient Health Records'!G872:G1871,"Not Found")</f>
        <v>69.8</v>
      </c>
      <c r="H872" s="17" t="str">
        <f>_xlfn.XLOOKUP(A872,'Patient Demographics'!A872:A1871,'Patient Demographics'!C872:C1871,"Not Found")</f>
        <v>Female</v>
      </c>
      <c r="I872" s="100" t="str">
        <f>_xlfn.XLOOKUP(A872,'Patient Health Records'!A872:A1871,'Patient Health Records'!B872:B1871,"Not Found")</f>
        <v>O+</v>
      </c>
      <c r="J872" s="100" t="b">
        <f>_xlfn.XLOOKUP(A872,'Patient Health Records'!A872:A1871,'Patient Health Records'!H872:H1871,"Not Found")</f>
        <v>0</v>
      </c>
      <c r="K872" s="100" t="b">
        <f>_xlfn.XLOOKUP(A872,'Patient Health Records'!A872:A1871,'Patient Health Records'!J872:J1871,"Not Found")</f>
        <v>0</v>
      </c>
      <c r="L872" s="100" t="b">
        <f>_xlfn.XLOOKUP(A872,'Billing Details'!A:A,'Billing Details'!K:K,"Not Found")</f>
        <v>1</v>
      </c>
      <c r="M872" s="100" t="str">
        <f>_xlfn.XLOOKUP(A872,'Patient Education'!A:A,'Patient Education'!B:B,"Not Found")</f>
        <v>Master's Degree</v>
      </c>
      <c r="N872" s="100" t="str">
        <f>_xlfn.XLOOKUP(A872,'Patient Education'!A:A,'Patient Education'!C:C,"None")</f>
        <v>Senior Executive</v>
      </c>
      <c r="O872" s="100">
        <f>_xlfn.XLOOKUP(A872,'Patient Demographics'!A:A,'Patient Demographics'!I:I,"Not Found")</f>
        <v>15</v>
      </c>
      <c r="P872" s="100" t="str" cm="1">
        <f t="array" ref="P872">_xlfn.IFS(
 O872 &lt;= 2, "Very Low",
 O872 &lt;= 5, "Low",
 O872 &lt;= 10, "Lower-Middle",
 O872 &lt;= 25, "Middle",
 O872 &lt;= 50, "Upper-Middle",
 O872 &lt;= 100, "High",
 O872 &lt;= 200, "Very High",
 O872 &lt;= 400, "Ultra High"
)</f>
        <v>Middle</v>
      </c>
      <c r="Q872" s="33">
        <f>_xlfn.XLOOKUP(A872,'Patient Health Records'!A:A,'Patient Health Records'!E:E,"Not Found")</f>
        <v>25.027788733909425</v>
      </c>
      <c r="R872" s="100" t="b">
        <f>_xlfn.XLOOKUP(A872,'Patient Health Records'!A872:A1871,'Patient Health Records'!T872:T1871,"Not Found")</f>
        <v>0</v>
      </c>
      <c r="S872" s="100" t="b" cm="1">
        <f t="array" ref="S872">_xlfn.SWITCH(R872, "Yes", TRUE, "No", FALSE, R872)</f>
        <v>0</v>
      </c>
      <c r="T872" s="100" t="str">
        <f>_xlfn.XLOOKUP(A872,'Patient Health Records'!A:A,'Patient Health Records'!V:V,"Not Found")</f>
        <v>Prostate Cancer</v>
      </c>
      <c r="U872" s="100" t="str">
        <f>_xlfn.XLOOKUP(A872,'Patient Health Records'!A:A,'Patient Health Records'!X:X,"Not Found")</f>
        <v>Ongoing Treatment</v>
      </c>
      <c r="V872" s="100" t="b">
        <f>_xlfn.XLOOKUP(A872,'Billing Details'!A:A,'Billing Details'!K:K,"Not Found")</f>
        <v>1</v>
      </c>
      <c r="W872" s="100" t="str">
        <f>_xlfn.XLOOKUP(A872,'Billing Details'!A:A,'Billing Details'!J:J,"Not Found")</f>
        <v>Blue Cross</v>
      </c>
      <c r="X872" s="100" t="b">
        <f>_xlfn.XLOOKUP(A872,'Patient Health Records'!A:A,'Patient Health Records'!P:P,"Not Found")</f>
        <v>0</v>
      </c>
      <c r="Y872" s="100" t="b" cm="1">
        <f t="array" ref="Y872">_xlfn.SWITCH(X872, "Yes", TRUE, "No", FALSE, X872)</f>
        <v>0</v>
      </c>
      <c r="Z872" s="100" t="b">
        <f>_xlfn.XLOOKUP(A872,'Patient Health Records'!A:A,'Patient Health Records'!T:T,"Not Found")</f>
        <v>0</v>
      </c>
      <c r="AA872" s="100" t="b" cm="1">
        <f t="array" ref="AA872">_xlfn.SWITCH(Z872, "Yes", TRUE, "No", FALSE, Z872)</f>
        <v>0</v>
      </c>
      <c r="AB872" s="100" t="b">
        <f>_xlfn.XLOOKUP(A872,'Patient Health Records'!A:A,'Patient Health Records'!K:K,"Not Found")</f>
        <v>0</v>
      </c>
      <c r="AC872" s="100" t="b" cm="1">
        <f t="array" ref="AC872">_xlfn.SWITCH(AB872, "Yes", TRUE, "No", FALSE, AB872)</f>
        <v>0</v>
      </c>
    </row>
    <row r="873" spans="1:29">
      <c r="A873" s="2" t="s">
        <v>1318</v>
      </c>
      <c r="B873" s="100" t="str">
        <f>_xlfn.XLOOKUP(A873,'Patient Demographics'!A873:A1872,'Patient Demographics'!H873:H1872,"Not Found")</f>
        <v>Adult</v>
      </c>
      <c r="C873" s="100" t="str">
        <f>_xlfn.XLOOKUP(A873,'Patient Demographics'!A873:A1872,'Patient Demographics'!L873:L1872,"Not Found")</f>
        <v>North</v>
      </c>
      <c r="D873" s="100" t="str">
        <f>_xlfn.XLOOKUP(A873,'Patient Demographics'!A:A,'Patient Demographics'!J:J,"Not Found")</f>
        <v>Uttar Pradesh</v>
      </c>
      <c r="E873" s="100">
        <f>_xlfn.XLOOKUP(A873,'Billing Details'!A873:A1872,'Billing Details'!E873:E1872,"Not Found")</f>
        <v>32000</v>
      </c>
      <c r="F873" s="100">
        <f>_xlfn.XLOOKUP(A873,'Billing Details'!A873:A1872,'Billing Details'!M873:M1872,"Not Found")</f>
        <v>20805.599999999999</v>
      </c>
      <c r="G873" s="100">
        <f>_xlfn.XLOOKUP(A873,'Patient Health Records'!A873:A1872,'Patient Health Records'!G873:G1872,"Not Found")</f>
        <v>85</v>
      </c>
      <c r="H873" s="17" t="str">
        <f>_xlfn.XLOOKUP(A873,'Patient Demographics'!A873:A1872,'Patient Demographics'!C873:C1872,"Not Found")</f>
        <v>Female</v>
      </c>
      <c r="I873" s="100" t="str">
        <f>_xlfn.XLOOKUP(A873,'Patient Health Records'!A873:A1872,'Patient Health Records'!B873:B1872,"Not Found")</f>
        <v>AB+</v>
      </c>
      <c r="J873" s="100" t="b">
        <f>_xlfn.XLOOKUP(A873,'Patient Health Records'!A873:A1872,'Patient Health Records'!H873:H1872,"Not Found")</f>
        <v>0</v>
      </c>
      <c r="K873" s="100" t="b">
        <f>_xlfn.XLOOKUP(A873,'Patient Health Records'!A873:A1872,'Patient Health Records'!J873:J1872,"Not Found")</f>
        <v>0</v>
      </c>
      <c r="L873" s="100" t="b">
        <f>_xlfn.XLOOKUP(A873,'Billing Details'!A:A,'Billing Details'!K:K,"Not Found")</f>
        <v>1</v>
      </c>
      <c r="M873" s="100" t="str">
        <f>_xlfn.XLOOKUP(A873,'Patient Education'!A:A,'Patient Education'!B:B,"Not Found")</f>
        <v>School</v>
      </c>
      <c r="N873" s="100" t="str">
        <f>_xlfn.XLOOKUP(A873,'Patient Education'!A:A,'Patient Education'!C:C,"None")</f>
        <v>Clerical Staff</v>
      </c>
      <c r="O873" s="100">
        <f>_xlfn.XLOOKUP(A873,'Patient Demographics'!A:A,'Patient Demographics'!I:I,"Not Found")</f>
        <v>1</v>
      </c>
      <c r="P873" s="100" t="str" cm="1">
        <f t="array" ref="P873">_xlfn.IFS(
 O873 &lt;= 2, "Very Low",
 O873 &lt;= 5, "Low",
 O873 &lt;= 10, "Lower-Middle",
 O873 &lt;= 25, "Middle",
 O873 &lt;= 50, "Upper-Middle",
 O873 &lt;= 100, "High",
 O873 &lt;= 200, "Very High",
 O873 &lt;= 400, "Ultra High"
)</f>
        <v>Very Low</v>
      </c>
      <c r="Q873" s="33">
        <f>_xlfn.XLOOKUP(A873,'Patient Health Records'!A:A,'Patient Health Records'!E:E,"Not Found")</f>
        <v>31.992171327486922</v>
      </c>
      <c r="R873" s="100" t="b">
        <f>_xlfn.XLOOKUP(A873,'Patient Health Records'!A873:A1872,'Patient Health Records'!T873:T1872,"Not Found")</f>
        <v>1</v>
      </c>
      <c r="S873" s="100" t="b" cm="1">
        <f t="array" ref="S873">_xlfn.SWITCH(R873, "Yes", TRUE, "No", FALSE, R873)</f>
        <v>1</v>
      </c>
      <c r="T873" s="100" t="str">
        <f>_xlfn.XLOOKUP(A873,'Patient Health Records'!A:A,'Patient Health Records'!V:V,"Not Found")</f>
        <v>Appendicitis</v>
      </c>
      <c r="U873" s="100" t="str">
        <f>_xlfn.XLOOKUP(A873,'Patient Health Records'!A:A,'Patient Health Records'!X:X,"Not Found")</f>
        <v>Critical</v>
      </c>
      <c r="V873" s="100" t="b">
        <f>_xlfn.XLOOKUP(A873,'Billing Details'!A:A,'Billing Details'!K:K,"Not Found")</f>
        <v>1</v>
      </c>
      <c r="W873" s="100" t="str">
        <f>_xlfn.XLOOKUP(A873,'Billing Details'!A:A,'Billing Details'!J:J,"Not Found")</f>
        <v>Cigna</v>
      </c>
      <c r="X873" s="100" t="b">
        <f>_xlfn.XLOOKUP(A873,'Patient Health Records'!A:A,'Patient Health Records'!P:P,"Not Found")</f>
        <v>0</v>
      </c>
      <c r="Y873" s="100" t="b" cm="1">
        <f t="array" ref="Y873">_xlfn.SWITCH(X873, "Yes", TRUE, "No", FALSE, X873)</f>
        <v>0</v>
      </c>
      <c r="Z873" s="100" t="b">
        <f>_xlfn.XLOOKUP(A873,'Patient Health Records'!A:A,'Patient Health Records'!T:T,"Not Found")</f>
        <v>1</v>
      </c>
      <c r="AA873" s="100" t="b" cm="1">
        <f t="array" ref="AA873">_xlfn.SWITCH(Z873, "Yes", TRUE, "No", FALSE, Z873)</f>
        <v>1</v>
      </c>
      <c r="AB873" s="100" t="b">
        <f>_xlfn.XLOOKUP(A873,'Patient Health Records'!A:A,'Patient Health Records'!K:K,"Not Found")</f>
        <v>0</v>
      </c>
      <c r="AC873" s="100" t="b" cm="1">
        <f t="array" ref="AC873">_xlfn.SWITCH(AB873, "Yes", TRUE, "No", FALSE, AB873)</f>
        <v>0</v>
      </c>
    </row>
    <row r="874" spans="1:29">
      <c r="A874" s="2" t="s">
        <v>1320</v>
      </c>
      <c r="B874" s="100" t="str">
        <f>_xlfn.XLOOKUP(A874,'Patient Demographics'!A874:A1873,'Patient Demographics'!H874:H1873,"Not Found")</f>
        <v>Middle-aged</v>
      </c>
      <c r="C874" s="100" t="str">
        <f>_xlfn.XLOOKUP(A874,'Patient Demographics'!A874:A1873,'Patient Demographics'!L874:L1873,"Not Found")</f>
        <v>South</v>
      </c>
      <c r="D874" s="100" t="str">
        <f>_xlfn.XLOOKUP(A874,'Patient Demographics'!A:A,'Patient Demographics'!J:J,"Not Found")</f>
        <v>Karnataka</v>
      </c>
      <c r="E874" s="100">
        <f>_xlfn.XLOOKUP(A874,'Billing Details'!A874:A1873,'Billing Details'!E874:E1873,"Not Found")</f>
        <v>500</v>
      </c>
      <c r="F874" s="100">
        <f>_xlfn.XLOOKUP(A874,'Billing Details'!A874:A1873,'Billing Details'!M874:M1873,"Not Found")</f>
        <v>258.39</v>
      </c>
      <c r="G874" s="100">
        <f>_xlfn.XLOOKUP(A874,'Patient Health Records'!A874:A1873,'Patient Health Records'!G874:G1873,"Not Found")</f>
        <v>75.400000000000006</v>
      </c>
      <c r="H874" s="17" t="str">
        <f>_xlfn.XLOOKUP(A874,'Patient Demographics'!A874:A1873,'Patient Demographics'!C874:C1873,"Not Found")</f>
        <v>Male</v>
      </c>
      <c r="I874" s="100" t="str">
        <f>_xlfn.XLOOKUP(A874,'Patient Health Records'!A874:A1873,'Patient Health Records'!B874:B1873,"Not Found")</f>
        <v>A-</v>
      </c>
      <c r="J874" s="100" t="b">
        <f>_xlfn.XLOOKUP(A874,'Patient Health Records'!A874:A1873,'Patient Health Records'!H874:H1873,"Not Found")</f>
        <v>0</v>
      </c>
      <c r="K874" s="100" t="b">
        <f>_xlfn.XLOOKUP(A874,'Patient Health Records'!A874:A1873,'Patient Health Records'!J874:J1873,"Not Found")</f>
        <v>0</v>
      </c>
      <c r="L874" s="100" t="b">
        <f>_xlfn.XLOOKUP(A874,'Billing Details'!A:A,'Billing Details'!K:K,"Not Found")</f>
        <v>1</v>
      </c>
      <c r="M874" s="100" t="str">
        <f>_xlfn.XLOOKUP(A874,'Patient Education'!A:A,'Patient Education'!B:B,"Not Found")</f>
        <v>Master's Degree</v>
      </c>
      <c r="N874" s="100" t="str">
        <f>_xlfn.XLOOKUP(A874,'Patient Education'!A:A,'Patient Education'!C:C,"None")</f>
        <v>Senior Executive</v>
      </c>
      <c r="O874" s="100">
        <f>_xlfn.XLOOKUP(A874,'Patient Demographics'!A:A,'Patient Demographics'!I:I,"Not Found")</f>
        <v>30</v>
      </c>
      <c r="P874" s="100" t="str" cm="1">
        <f t="array" ref="P874">_xlfn.IFS(
 O874 &lt;= 2, "Very Low",
 O874 &lt;= 5, "Low",
 O874 &lt;= 10, "Lower-Middle",
 O874 &lt;= 25, "Middle",
 O874 &lt;= 50, "Upper-Middle",
 O874 &lt;= 100, "High",
 O874 &lt;= 200, "Very High",
 O874 &lt;= 400, "Ultra High"
)</f>
        <v>Upper-Middle</v>
      </c>
      <c r="Q874" s="33">
        <f>_xlfn.XLOOKUP(A874,'Patient Health Records'!A:A,'Patient Health Records'!E:E,"Not Found")</f>
        <v>26.399635867091494</v>
      </c>
      <c r="R874" s="100" t="b">
        <f>_xlfn.XLOOKUP(A874,'Patient Health Records'!A874:A1873,'Patient Health Records'!T874:T1873,"Not Found")</f>
        <v>0</v>
      </c>
      <c r="S874" s="100" t="b" cm="1">
        <f t="array" ref="S874">_xlfn.SWITCH(R874, "Yes", TRUE, "No", FALSE, R874)</f>
        <v>0</v>
      </c>
      <c r="T874" s="100" t="str">
        <f>_xlfn.XLOOKUP(A874,'Patient Health Records'!A:A,'Patient Health Records'!V:V,"Not Found")</f>
        <v>Hypertension</v>
      </c>
      <c r="U874" s="100" t="str">
        <f>_xlfn.XLOOKUP(A874,'Patient Health Records'!A:A,'Patient Health Records'!X:X,"Not Found")</f>
        <v>Recovered</v>
      </c>
      <c r="V874" s="100" t="b">
        <f>_xlfn.XLOOKUP(A874,'Billing Details'!A:A,'Billing Details'!K:K,"Not Found")</f>
        <v>1</v>
      </c>
      <c r="W874" s="100" t="str">
        <f>_xlfn.XLOOKUP(A874,'Billing Details'!A:A,'Billing Details'!J:J,"Not Found")</f>
        <v>UnitedHealthcare</v>
      </c>
      <c r="X874" s="100" t="b">
        <f>_xlfn.XLOOKUP(A874,'Patient Health Records'!A:A,'Patient Health Records'!P:P,"Not Found")</f>
        <v>0</v>
      </c>
      <c r="Y874" s="100" t="b" cm="1">
        <f t="array" ref="Y874">_xlfn.SWITCH(X874, "Yes", TRUE, "No", FALSE, X874)</f>
        <v>0</v>
      </c>
      <c r="Z874" s="100" t="b">
        <f>_xlfn.XLOOKUP(A874,'Patient Health Records'!A:A,'Patient Health Records'!T:T,"Not Found")</f>
        <v>0</v>
      </c>
      <c r="AA874" s="100" t="b" cm="1">
        <f t="array" ref="AA874">_xlfn.SWITCH(Z874, "Yes", TRUE, "No", FALSE, Z874)</f>
        <v>0</v>
      </c>
      <c r="AB874" s="100" t="b">
        <f>_xlfn.XLOOKUP(A874,'Patient Health Records'!A:A,'Patient Health Records'!K:K,"Not Found")</f>
        <v>0</v>
      </c>
      <c r="AC874" s="100" t="b" cm="1">
        <f t="array" ref="AC874">_xlfn.SWITCH(AB874, "Yes", TRUE, "No", FALSE, AB874)</f>
        <v>0</v>
      </c>
    </row>
    <row r="875" spans="1:29">
      <c r="A875" s="2" t="s">
        <v>1322</v>
      </c>
      <c r="B875" s="100" t="str">
        <f>_xlfn.XLOOKUP(A875,'Patient Demographics'!A875:A1874,'Patient Demographics'!H875:H1874,"Not Found")</f>
        <v>Adult</v>
      </c>
      <c r="C875" s="100" t="str">
        <f>_xlfn.XLOOKUP(A875,'Patient Demographics'!A875:A1874,'Patient Demographics'!L875:L1874,"Not Found")</f>
        <v>South</v>
      </c>
      <c r="D875" s="100" t="str">
        <f>_xlfn.XLOOKUP(A875,'Patient Demographics'!A:A,'Patient Demographics'!J:J,"Not Found")</f>
        <v>Kerala</v>
      </c>
      <c r="E875" s="100">
        <f>_xlfn.XLOOKUP(A875,'Billing Details'!A875:A1874,'Billing Details'!E875:E1874,"Not Found")</f>
        <v>18000</v>
      </c>
      <c r="F875" s="100">
        <f>_xlfn.XLOOKUP(A875,'Billing Details'!A875:A1874,'Billing Details'!M875:M1874,"Not Found")</f>
        <v>13544.46</v>
      </c>
      <c r="G875" s="100">
        <f>_xlfn.XLOOKUP(A875,'Patient Health Records'!A875:A1874,'Patient Health Records'!G875:G1874,"Not Found")</f>
        <v>106.2</v>
      </c>
      <c r="H875" s="17" t="str">
        <f>_xlfn.XLOOKUP(A875,'Patient Demographics'!A875:A1874,'Patient Demographics'!C875:C1874,"Not Found")</f>
        <v>Female</v>
      </c>
      <c r="I875" s="100" t="str">
        <f>_xlfn.XLOOKUP(A875,'Patient Health Records'!A875:A1874,'Patient Health Records'!B875:B1874,"Not Found")</f>
        <v>B-</v>
      </c>
      <c r="J875" s="100" t="b">
        <f>_xlfn.XLOOKUP(A875,'Patient Health Records'!A875:A1874,'Patient Health Records'!H875:H1874,"Not Found")</f>
        <v>1</v>
      </c>
      <c r="K875" s="100" t="b">
        <f>_xlfn.XLOOKUP(A875,'Patient Health Records'!A875:A1874,'Patient Health Records'!J875:J1874,"Not Found")</f>
        <v>0</v>
      </c>
      <c r="L875" s="100" t="b">
        <f>_xlfn.XLOOKUP(A875,'Billing Details'!A:A,'Billing Details'!K:K,"Not Found")</f>
        <v>1</v>
      </c>
      <c r="M875" s="100" t="str">
        <f>_xlfn.XLOOKUP(A875,'Patient Education'!A:A,'Patient Education'!B:B,"Not Found")</f>
        <v>Post-graduate</v>
      </c>
      <c r="N875" s="100" t="str">
        <f>_xlfn.XLOOKUP(A875,'Patient Education'!A:A,'Patient Education'!C:C,"None")</f>
        <v>Consultant</v>
      </c>
      <c r="O875" s="100">
        <f>_xlfn.XLOOKUP(A875,'Patient Demographics'!A:A,'Patient Demographics'!I:I,"Not Found")</f>
        <v>15</v>
      </c>
      <c r="P875" s="100" t="str" cm="1">
        <f t="array" ref="P875">_xlfn.IFS(
 O875 &lt;= 2, "Very Low",
 O875 &lt;= 5, "Low",
 O875 &lt;= 10, "Lower-Middle",
 O875 &lt;= 25, "Middle",
 O875 &lt;= 50, "Upper-Middle",
 O875 &lt;= 100, "High",
 O875 &lt;= 200, "Very High",
 O875 &lt;= 400, "Ultra High"
)</f>
        <v>Middle</v>
      </c>
      <c r="Q875" s="33">
        <f>_xlfn.XLOOKUP(A875,'Patient Health Records'!A:A,'Patient Health Records'!E:E,"Not Found")</f>
        <v>34.284607438016529</v>
      </c>
      <c r="R875" s="100" t="b">
        <f>_xlfn.XLOOKUP(A875,'Patient Health Records'!A875:A1874,'Patient Health Records'!T875:T1874,"Not Found")</f>
        <v>1</v>
      </c>
      <c r="S875" s="100" t="b" cm="1">
        <f t="array" ref="S875">_xlfn.SWITCH(R875, "Yes", TRUE, "No", FALSE, R875)</f>
        <v>1</v>
      </c>
      <c r="T875" s="100" t="str">
        <f>_xlfn.XLOOKUP(A875,'Patient Health Records'!A:A,'Patient Health Records'!V:V,"Not Found")</f>
        <v>Cancer</v>
      </c>
      <c r="U875" s="100" t="str">
        <f>_xlfn.XLOOKUP(A875,'Patient Health Records'!A:A,'Patient Health Records'!X:X,"Not Found")</f>
        <v>Ongoing Treatment</v>
      </c>
      <c r="V875" s="100" t="b">
        <f>_xlfn.XLOOKUP(A875,'Billing Details'!A:A,'Billing Details'!K:K,"Not Found")</f>
        <v>1</v>
      </c>
      <c r="W875" s="100" t="str">
        <f>_xlfn.XLOOKUP(A875,'Billing Details'!A:A,'Billing Details'!J:J,"Not Found")</f>
        <v>Blue Cross</v>
      </c>
      <c r="X875" s="100" t="b">
        <f>_xlfn.XLOOKUP(A875,'Patient Health Records'!A:A,'Patient Health Records'!P:P,"Not Found")</f>
        <v>1</v>
      </c>
      <c r="Y875" s="100" t="b" cm="1">
        <f t="array" ref="Y875">_xlfn.SWITCH(X875, "Yes", TRUE, "No", FALSE, X875)</f>
        <v>1</v>
      </c>
      <c r="Z875" s="100" t="b">
        <f>_xlfn.XLOOKUP(A875,'Patient Health Records'!A:A,'Patient Health Records'!T:T,"Not Found")</f>
        <v>1</v>
      </c>
      <c r="AA875" s="100" t="b" cm="1">
        <f t="array" ref="AA875">_xlfn.SWITCH(Z875, "Yes", TRUE, "No", FALSE, Z875)</f>
        <v>1</v>
      </c>
      <c r="AB875" s="100" t="b">
        <f>_xlfn.XLOOKUP(A875,'Patient Health Records'!A:A,'Patient Health Records'!K:K,"Not Found")</f>
        <v>1</v>
      </c>
      <c r="AC875" s="100" t="b" cm="1">
        <f t="array" ref="AC875">_xlfn.SWITCH(AB875, "Yes", TRUE, "No", FALSE, AB875)</f>
        <v>1</v>
      </c>
    </row>
    <row r="876" spans="1:29">
      <c r="A876" s="2" t="s">
        <v>1323</v>
      </c>
      <c r="B876" s="100" t="str">
        <f>_xlfn.XLOOKUP(A876,'Patient Demographics'!A876:A1875,'Patient Demographics'!H876:H1875,"Not Found")</f>
        <v>Adult</v>
      </c>
      <c r="C876" s="100" t="str">
        <f>_xlfn.XLOOKUP(A876,'Patient Demographics'!A876:A1875,'Patient Demographics'!L876:L1875,"Not Found")</f>
        <v>South</v>
      </c>
      <c r="D876" s="100" t="str">
        <f>_xlfn.XLOOKUP(A876,'Patient Demographics'!A:A,'Patient Demographics'!J:J,"Not Found")</f>
        <v>Tamil Nadu</v>
      </c>
      <c r="E876" s="100">
        <f>_xlfn.XLOOKUP(A876,'Billing Details'!A876:A1875,'Billing Details'!E876:E1875,"Not Found")</f>
        <v>16000</v>
      </c>
      <c r="F876" s="100">
        <f>_xlfn.XLOOKUP(A876,'Billing Details'!A876:A1875,'Billing Details'!M876:M1875,"Not Found")</f>
        <v>10448.86</v>
      </c>
      <c r="G876" s="100">
        <f>_xlfn.XLOOKUP(A876,'Patient Health Records'!A876:A1875,'Patient Health Records'!G876:G1875,"Not Found")</f>
        <v>58.3</v>
      </c>
      <c r="H876" s="17" t="str">
        <f>_xlfn.XLOOKUP(A876,'Patient Demographics'!A876:A1875,'Patient Demographics'!C876:C1875,"Not Found")</f>
        <v>Female</v>
      </c>
      <c r="I876" s="100" t="str">
        <f>_xlfn.XLOOKUP(A876,'Patient Health Records'!A876:A1875,'Patient Health Records'!B876:B1875,"Not Found")</f>
        <v>B-</v>
      </c>
      <c r="J876" s="100" t="b">
        <f>_xlfn.XLOOKUP(A876,'Patient Health Records'!A876:A1875,'Patient Health Records'!H876:H1875,"Not Found")</f>
        <v>1</v>
      </c>
      <c r="K876" s="100" t="b">
        <f>_xlfn.XLOOKUP(A876,'Patient Health Records'!A876:A1875,'Patient Health Records'!J876:J1875,"Not Found")</f>
        <v>0</v>
      </c>
      <c r="L876" s="100" t="b">
        <f>_xlfn.XLOOKUP(A876,'Billing Details'!A:A,'Billing Details'!K:K,"Not Found")</f>
        <v>1</v>
      </c>
      <c r="M876" s="100" t="str">
        <f>_xlfn.XLOOKUP(A876,'Patient Education'!A:A,'Patient Education'!B:B,"Not Found")</f>
        <v>School</v>
      </c>
      <c r="N876" s="100" t="str">
        <f>_xlfn.XLOOKUP(A876,'Patient Education'!A:A,'Patient Education'!C:C,"None")</f>
        <v>Driver</v>
      </c>
      <c r="O876" s="100">
        <f>_xlfn.XLOOKUP(A876,'Patient Demographics'!A:A,'Patient Demographics'!I:I,"Not Found")</f>
        <v>12</v>
      </c>
      <c r="P876" s="100" t="str" cm="1">
        <f t="array" ref="P876">_xlfn.IFS(
 O876 &lt;= 2, "Very Low",
 O876 &lt;= 5, "Low",
 O876 &lt;= 10, "Lower-Middle",
 O876 &lt;= 25, "Middle",
 O876 &lt;= 50, "Upper-Middle",
 O876 &lt;= 100, "High",
 O876 &lt;= 200, "Very High",
 O876 &lt;= 400, "Ultra High"
)</f>
        <v>Middle</v>
      </c>
      <c r="Q876" s="33">
        <f>_xlfn.XLOOKUP(A876,'Patient Health Records'!A:A,'Patient Health Records'!E:E,"Not Found")</f>
        <v>21.94286574579397</v>
      </c>
      <c r="R876" s="100" t="b">
        <f>_xlfn.XLOOKUP(A876,'Patient Health Records'!A876:A1875,'Patient Health Records'!T876:T1875,"Not Found")</f>
        <v>0</v>
      </c>
      <c r="S876" s="100" t="b" cm="1">
        <f t="array" ref="S876">_xlfn.SWITCH(R876, "Yes", TRUE, "No", FALSE, R876)</f>
        <v>0</v>
      </c>
      <c r="T876" s="100" t="str">
        <f>_xlfn.XLOOKUP(A876,'Patient Health Records'!A:A,'Patient Health Records'!V:V,"Not Found")</f>
        <v>Prostate Cancer</v>
      </c>
      <c r="U876" s="100" t="str">
        <f>_xlfn.XLOOKUP(A876,'Patient Health Records'!A:A,'Patient Health Records'!X:X,"Not Found")</f>
        <v>Ongoing Treatment</v>
      </c>
      <c r="V876" s="100" t="b">
        <f>_xlfn.XLOOKUP(A876,'Billing Details'!A:A,'Billing Details'!K:K,"Not Found")</f>
        <v>1</v>
      </c>
      <c r="W876" s="100" t="str">
        <f>_xlfn.XLOOKUP(A876,'Billing Details'!A:A,'Billing Details'!J:J,"Not Found")</f>
        <v>Blue Cross</v>
      </c>
      <c r="X876" s="100" t="b">
        <f>_xlfn.XLOOKUP(A876,'Patient Health Records'!A:A,'Patient Health Records'!P:P,"Not Found")</f>
        <v>0</v>
      </c>
      <c r="Y876" s="100" t="b" cm="1">
        <f t="array" ref="Y876">_xlfn.SWITCH(X876, "Yes", TRUE, "No", FALSE, X876)</f>
        <v>0</v>
      </c>
      <c r="Z876" s="100" t="b">
        <f>_xlfn.XLOOKUP(A876,'Patient Health Records'!A:A,'Patient Health Records'!T:T,"Not Found")</f>
        <v>0</v>
      </c>
      <c r="AA876" s="100" t="b" cm="1">
        <f t="array" ref="AA876">_xlfn.SWITCH(Z876, "Yes", TRUE, "No", FALSE, Z876)</f>
        <v>0</v>
      </c>
      <c r="AB876" s="100" t="b">
        <f>_xlfn.XLOOKUP(A876,'Patient Health Records'!A:A,'Patient Health Records'!K:K,"Not Found")</f>
        <v>0</v>
      </c>
      <c r="AC876" s="100" t="b" cm="1">
        <f t="array" ref="AC876">_xlfn.SWITCH(AB876, "Yes", TRUE, "No", FALSE, AB876)</f>
        <v>0</v>
      </c>
    </row>
    <row r="877" spans="1:29">
      <c r="A877" s="2" t="s">
        <v>1324</v>
      </c>
      <c r="B877" s="100" t="str">
        <f>_xlfn.XLOOKUP(A877,'Patient Demographics'!A877:A1876,'Patient Demographics'!H877:H1876,"Not Found")</f>
        <v>Senior</v>
      </c>
      <c r="C877" s="100" t="str">
        <f>_xlfn.XLOOKUP(A877,'Patient Demographics'!A877:A1876,'Patient Demographics'!L877:L1876,"Not Found")</f>
        <v>West</v>
      </c>
      <c r="D877" s="100" t="str">
        <f>_xlfn.XLOOKUP(A877,'Patient Demographics'!A:A,'Patient Demographics'!J:J,"Not Found")</f>
        <v>Maharashtra</v>
      </c>
      <c r="E877" s="100">
        <f>_xlfn.XLOOKUP(A877,'Billing Details'!A877:A1876,'Billing Details'!E877:E1876,"Not Found")</f>
        <v>14000</v>
      </c>
      <c r="F877" s="100">
        <f>_xlfn.XLOOKUP(A877,'Billing Details'!A877:A1876,'Billing Details'!M877:M1876,"Not Found")</f>
        <v>8981.9800000000014</v>
      </c>
      <c r="G877" s="100">
        <f>_xlfn.XLOOKUP(A877,'Patient Health Records'!A877:A1876,'Patient Health Records'!G877:G1876,"Not Found")</f>
        <v>56.1</v>
      </c>
      <c r="H877" s="17" t="str">
        <f>_xlfn.XLOOKUP(A877,'Patient Demographics'!A877:A1876,'Patient Demographics'!C877:C1876,"Not Found")</f>
        <v>Female</v>
      </c>
      <c r="I877" s="100" t="str">
        <f>_xlfn.XLOOKUP(A877,'Patient Health Records'!A877:A1876,'Patient Health Records'!B877:B1876,"Not Found")</f>
        <v>AB-</v>
      </c>
      <c r="J877" s="100" t="b">
        <f>_xlfn.XLOOKUP(A877,'Patient Health Records'!A877:A1876,'Patient Health Records'!H877:H1876,"Not Found")</f>
        <v>1</v>
      </c>
      <c r="K877" s="100" t="b">
        <f>_xlfn.XLOOKUP(A877,'Patient Health Records'!A877:A1876,'Patient Health Records'!J877:J1876,"Not Found")</f>
        <v>0</v>
      </c>
      <c r="L877" s="100" t="b">
        <f>_xlfn.XLOOKUP(A877,'Billing Details'!A:A,'Billing Details'!K:K,"Not Found")</f>
        <v>1</v>
      </c>
      <c r="M877" s="100" t="str">
        <f>_xlfn.XLOOKUP(A877,'Patient Education'!A:A,'Patient Education'!B:B,"Not Found")</f>
        <v>Bachelor's Degree</v>
      </c>
      <c r="N877" s="100" t="str">
        <f>_xlfn.XLOOKUP(A877,'Patient Education'!A:A,'Patient Education'!C:C,"None")</f>
        <v>Engineer</v>
      </c>
      <c r="O877" s="100">
        <f>_xlfn.XLOOKUP(A877,'Patient Demographics'!A:A,'Patient Demographics'!I:I,"Not Found")</f>
        <v>12</v>
      </c>
      <c r="P877" s="100" t="str" cm="1">
        <f t="array" ref="P877">_xlfn.IFS(
 O877 &lt;= 2, "Very Low",
 O877 &lt;= 5, "Low",
 O877 &lt;= 10, "Lower-Middle",
 O877 &lt;= 25, "Middle",
 O877 &lt;= 50, "Upper-Middle",
 O877 &lt;= 100, "High",
 O877 &lt;= 200, "Very High",
 O877 &lt;= 400, "Ultra High"
)</f>
        <v>Middle</v>
      </c>
      <c r="Q877" s="33">
        <f>_xlfn.XLOOKUP(A877,'Patient Health Records'!A:A,'Patient Health Records'!E:E,"Not Found")</f>
        <v>21.64268353844373</v>
      </c>
      <c r="R877" s="100" t="b">
        <f>_xlfn.XLOOKUP(A877,'Patient Health Records'!A877:A1876,'Patient Health Records'!T877:T1876,"Not Found")</f>
        <v>0</v>
      </c>
      <c r="S877" s="100" t="b" cm="1">
        <f t="array" ref="S877">_xlfn.SWITCH(R877, "Yes", TRUE, "No", FALSE, R877)</f>
        <v>0</v>
      </c>
      <c r="T877" s="100" t="str">
        <f>_xlfn.XLOOKUP(A877,'Patient Health Records'!A:A,'Patient Health Records'!V:V,"Not Found")</f>
        <v>Stroke</v>
      </c>
      <c r="U877" s="100" t="str">
        <f>_xlfn.XLOOKUP(A877,'Patient Health Records'!A:A,'Patient Health Records'!X:X,"Not Found")</f>
        <v>Ongoing Treatment</v>
      </c>
      <c r="V877" s="100" t="b">
        <f>_xlfn.XLOOKUP(A877,'Billing Details'!A:A,'Billing Details'!K:K,"Not Found")</f>
        <v>1</v>
      </c>
      <c r="W877" s="100" t="str">
        <f>_xlfn.XLOOKUP(A877,'Billing Details'!A:A,'Billing Details'!J:J,"Not Found")</f>
        <v>Cigna</v>
      </c>
      <c r="X877" s="100" t="b">
        <f>_xlfn.XLOOKUP(A877,'Patient Health Records'!A:A,'Patient Health Records'!P:P,"Not Found")</f>
        <v>0</v>
      </c>
      <c r="Y877" s="100" t="b" cm="1">
        <f t="array" ref="Y877">_xlfn.SWITCH(X877, "Yes", TRUE, "No", FALSE, X877)</f>
        <v>0</v>
      </c>
      <c r="Z877" s="100" t="b">
        <f>_xlfn.XLOOKUP(A877,'Patient Health Records'!A:A,'Patient Health Records'!T:T,"Not Found")</f>
        <v>0</v>
      </c>
      <c r="AA877" s="100" t="b" cm="1">
        <f t="array" ref="AA877">_xlfn.SWITCH(Z877, "Yes", TRUE, "No", FALSE, Z877)</f>
        <v>0</v>
      </c>
      <c r="AB877" s="100" t="b">
        <f>_xlfn.XLOOKUP(A877,'Patient Health Records'!A:A,'Patient Health Records'!K:K,"Not Found")</f>
        <v>0</v>
      </c>
      <c r="AC877" s="100" t="b" cm="1">
        <f t="array" ref="AC877">_xlfn.SWITCH(AB877, "Yes", TRUE, "No", FALSE, AB877)</f>
        <v>0</v>
      </c>
    </row>
    <row r="878" spans="1:29">
      <c r="A878" s="2" t="s">
        <v>1326</v>
      </c>
      <c r="B878" s="100" t="str">
        <f>_xlfn.XLOOKUP(A878,'Patient Demographics'!A878:A1877,'Patient Demographics'!H878:H1877,"Not Found")</f>
        <v>Adult</v>
      </c>
      <c r="C878" s="100" t="str">
        <f>_xlfn.XLOOKUP(A878,'Patient Demographics'!A878:A1877,'Patient Demographics'!L878:L1877,"Not Found")</f>
        <v>South</v>
      </c>
      <c r="D878" s="100" t="str">
        <f>_xlfn.XLOOKUP(A878,'Patient Demographics'!A:A,'Patient Demographics'!J:J,"Not Found")</f>
        <v>Kerala</v>
      </c>
      <c r="E878" s="100">
        <f>_xlfn.XLOOKUP(A878,'Billing Details'!A878:A1877,'Billing Details'!E878:E1877,"Not Found")</f>
        <v>40000</v>
      </c>
      <c r="F878" s="100">
        <f>_xlfn.XLOOKUP(A878,'Billing Details'!A878:A1877,'Billing Details'!M878:M1877,"Not Found")</f>
        <v>27412</v>
      </c>
      <c r="G878" s="100">
        <f>_xlfn.XLOOKUP(A878,'Patient Health Records'!A878:A1877,'Patient Health Records'!G878:G1877,"Not Found")</f>
        <v>60.1</v>
      </c>
      <c r="H878" s="17" t="str">
        <f>_xlfn.XLOOKUP(A878,'Patient Demographics'!A878:A1877,'Patient Demographics'!C878:C1877,"Not Found")</f>
        <v>Female</v>
      </c>
      <c r="I878" s="100" t="str">
        <f>_xlfn.XLOOKUP(A878,'Patient Health Records'!A878:A1877,'Patient Health Records'!B878:B1877,"Not Found")</f>
        <v>O-</v>
      </c>
      <c r="J878" s="100" t="b">
        <f>_xlfn.XLOOKUP(A878,'Patient Health Records'!A878:A1877,'Patient Health Records'!H878:H1877,"Not Found")</f>
        <v>0</v>
      </c>
      <c r="K878" s="100" t="b">
        <f>_xlfn.XLOOKUP(A878,'Patient Health Records'!A878:A1877,'Patient Health Records'!J878:J1877,"Not Found")</f>
        <v>0</v>
      </c>
      <c r="L878" s="100" t="b">
        <f>_xlfn.XLOOKUP(A878,'Billing Details'!A:A,'Billing Details'!K:K,"Not Found")</f>
        <v>1</v>
      </c>
      <c r="M878" s="100" t="str">
        <f>_xlfn.XLOOKUP(A878,'Patient Education'!A:A,'Patient Education'!B:B,"Not Found")</f>
        <v>High School</v>
      </c>
      <c r="N878" s="100" t="str">
        <f>_xlfn.XLOOKUP(A878,'Patient Education'!A:A,'Patient Education'!C:C,"None")</f>
        <v>Unemployed</v>
      </c>
      <c r="O878" s="100">
        <f>_xlfn.XLOOKUP(A878,'Patient Demographics'!A:A,'Patient Demographics'!I:I,"Not Found")</f>
        <v>9</v>
      </c>
      <c r="P878" s="100" t="str" cm="1">
        <f t="array" ref="P878">_xlfn.IFS(
 O878 &lt;= 2, "Very Low",
 O878 &lt;= 5, "Low",
 O878 &lt;= 10, "Lower-Middle",
 O878 &lt;= 25, "Middle",
 O878 &lt;= 50, "Upper-Middle",
 O878 &lt;= 100, "High",
 O878 &lt;= 200, "Very High",
 O878 &lt;= 400, "Ultra High"
)</f>
        <v>Lower-Middle</v>
      </c>
      <c r="Q878" s="33">
        <f>_xlfn.XLOOKUP(A878,'Patient Health Records'!A:A,'Patient Health Records'!E:E,"Not Found")</f>
        <v>22.620347020964285</v>
      </c>
      <c r="R878" s="100" t="b">
        <f>_xlfn.XLOOKUP(A878,'Patient Health Records'!A878:A1877,'Patient Health Records'!T878:T1877,"Not Found")</f>
        <v>0</v>
      </c>
      <c r="S878" s="100" t="b" cm="1">
        <f t="array" ref="S878">_xlfn.SWITCH(R878, "Yes", TRUE, "No", FALSE, R878)</f>
        <v>0</v>
      </c>
      <c r="T878" s="100" t="str">
        <f>_xlfn.XLOOKUP(A878,'Patient Health Records'!A:A,'Patient Health Records'!V:V,"Not Found")</f>
        <v>Appendicitis</v>
      </c>
      <c r="U878" s="100" t="str">
        <f>_xlfn.XLOOKUP(A878,'Patient Health Records'!A:A,'Patient Health Records'!X:X,"Not Found")</f>
        <v>Recovered</v>
      </c>
      <c r="V878" s="100" t="b">
        <f>_xlfn.XLOOKUP(A878,'Billing Details'!A:A,'Billing Details'!K:K,"Not Found")</f>
        <v>1</v>
      </c>
      <c r="W878" s="100" t="str">
        <f>_xlfn.XLOOKUP(A878,'Billing Details'!A:A,'Billing Details'!J:J,"Not Found")</f>
        <v>Aetna</v>
      </c>
      <c r="X878" s="100" t="b">
        <f>_xlfn.XLOOKUP(A878,'Patient Health Records'!A:A,'Patient Health Records'!P:P,"Not Found")</f>
        <v>0</v>
      </c>
      <c r="Y878" s="100" t="b" cm="1">
        <f t="array" ref="Y878">_xlfn.SWITCH(X878, "Yes", TRUE, "No", FALSE, X878)</f>
        <v>0</v>
      </c>
      <c r="Z878" s="100" t="b">
        <f>_xlfn.XLOOKUP(A878,'Patient Health Records'!A:A,'Patient Health Records'!T:T,"Not Found")</f>
        <v>0</v>
      </c>
      <c r="AA878" s="100" t="b" cm="1">
        <f t="array" ref="AA878">_xlfn.SWITCH(Z878, "Yes", TRUE, "No", FALSE, Z878)</f>
        <v>0</v>
      </c>
      <c r="AB878" s="100" t="b">
        <f>_xlfn.XLOOKUP(A878,'Patient Health Records'!A:A,'Patient Health Records'!K:K,"Not Found")</f>
        <v>0</v>
      </c>
      <c r="AC878" s="100" t="b" cm="1">
        <f t="array" ref="AC878">_xlfn.SWITCH(AB878, "Yes", TRUE, "No", FALSE, AB878)</f>
        <v>0</v>
      </c>
    </row>
    <row r="879" spans="1:29">
      <c r="A879" s="2" t="s">
        <v>1328</v>
      </c>
      <c r="B879" s="100" t="str">
        <f>_xlfn.XLOOKUP(A879,'Patient Demographics'!A879:A1878,'Patient Demographics'!H879:H1878,"Not Found")</f>
        <v>Adult</v>
      </c>
      <c r="C879" s="100" t="str">
        <f>_xlfn.XLOOKUP(A879,'Patient Demographics'!A879:A1878,'Patient Demographics'!L879:L1878,"Not Found")</f>
        <v>West</v>
      </c>
      <c r="D879" s="100" t="str">
        <f>_xlfn.XLOOKUP(A879,'Patient Demographics'!A:A,'Patient Demographics'!J:J,"Not Found")</f>
        <v>Maharashtra</v>
      </c>
      <c r="E879" s="100">
        <f>_xlfn.XLOOKUP(A879,'Billing Details'!A879:A1878,'Billing Details'!E879:E1878,"Not Found")</f>
        <v>48000</v>
      </c>
      <c r="F879" s="100">
        <f>_xlfn.XLOOKUP(A879,'Billing Details'!A879:A1878,'Billing Details'!M879:M1878,"Not Found")</f>
        <v>33335.120000000003</v>
      </c>
      <c r="G879" s="100">
        <f>_xlfn.XLOOKUP(A879,'Patient Health Records'!A879:A1878,'Patient Health Records'!G879:G1878,"Not Found")</f>
        <v>86</v>
      </c>
      <c r="H879" s="17" t="str">
        <f>_xlfn.XLOOKUP(A879,'Patient Demographics'!A879:A1878,'Patient Demographics'!C879:C1878,"Not Found")</f>
        <v>Female</v>
      </c>
      <c r="I879" s="100" t="str">
        <f>_xlfn.XLOOKUP(A879,'Patient Health Records'!A879:A1878,'Patient Health Records'!B879:B1878,"Not Found")</f>
        <v>A+</v>
      </c>
      <c r="J879" s="100" t="b">
        <f>_xlfn.XLOOKUP(A879,'Patient Health Records'!A879:A1878,'Patient Health Records'!H879:H1878,"Not Found")</f>
        <v>1</v>
      </c>
      <c r="K879" s="100" t="b">
        <f>_xlfn.XLOOKUP(A879,'Patient Health Records'!A879:A1878,'Patient Health Records'!J879:J1878,"Not Found")</f>
        <v>0</v>
      </c>
      <c r="L879" s="100" t="b">
        <f>_xlfn.XLOOKUP(A879,'Billing Details'!A:A,'Billing Details'!K:K,"Not Found")</f>
        <v>1</v>
      </c>
      <c r="M879" s="100" t="str">
        <f>_xlfn.XLOOKUP(A879,'Patient Education'!A:A,'Patient Education'!B:B,"Not Found")</f>
        <v>School</v>
      </c>
      <c r="N879" s="100" t="str">
        <f>_xlfn.XLOOKUP(A879,'Patient Education'!A:A,'Patient Education'!C:C,"None")</f>
        <v>Retail Worker</v>
      </c>
      <c r="O879" s="100">
        <f>_xlfn.XLOOKUP(A879,'Patient Demographics'!A:A,'Patient Demographics'!I:I,"Not Found")</f>
        <v>7</v>
      </c>
      <c r="P879" s="100" t="str" cm="1">
        <f t="array" ref="P879">_xlfn.IFS(
 O879 &lt;= 2, "Very Low",
 O879 &lt;= 5, "Low",
 O879 &lt;= 10, "Lower-Middle",
 O879 &lt;= 25, "Middle",
 O879 &lt;= 50, "Upper-Middle",
 O879 &lt;= 100, "High",
 O879 &lt;= 200, "Very High",
 O879 &lt;= 400, "Ultra High"
)</f>
        <v>Lower-Middle</v>
      </c>
      <c r="Q879" s="33">
        <f>_xlfn.XLOOKUP(A879,'Patient Health Records'!A:A,'Patient Health Records'!E:E,"Not Found")</f>
        <v>32.368549813692653</v>
      </c>
      <c r="R879" s="100" t="b">
        <f>_xlfn.XLOOKUP(A879,'Patient Health Records'!A879:A1878,'Patient Health Records'!T879:T1878,"Not Found")</f>
        <v>1</v>
      </c>
      <c r="S879" s="100" t="b" cm="1">
        <f t="array" ref="S879">_xlfn.SWITCH(R879, "Yes", TRUE, "No", FALSE, R879)</f>
        <v>1</v>
      </c>
      <c r="T879" s="100" t="str">
        <f>_xlfn.XLOOKUP(A879,'Patient Health Records'!A:A,'Patient Health Records'!V:V,"Not Found")</f>
        <v>Hypertension</v>
      </c>
      <c r="U879" s="100" t="str">
        <f>_xlfn.XLOOKUP(A879,'Patient Health Records'!A:A,'Patient Health Records'!X:X,"Not Found")</f>
        <v>Critical</v>
      </c>
      <c r="V879" s="100" t="b">
        <f>_xlfn.XLOOKUP(A879,'Billing Details'!A:A,'Billing Details'!K:K,"Not Found")</f>
        <v>1</v>
      </c>
      <c r="W879" s="100" t="str">
        <f>_xlfn.XLOOKUP(A879,'Billing Details'!A:A,'Billing Details'!J:J,"Not Found")</f>
        <v>Blue Cross</v>
      </c>
      <c r="X879" s="100" t="b">
        <f>_xlfn.XLOOKUP(A879,'Patient Health Records'!A:A,'Patient Health Records'!P:P,"Not Found")</f>
        <v>1</v>
      </c>
      <c r="Y879" s="100" t="b" cm="1">
        <f t="array" ref="Y879">_xlfn.SWITCH(X879, "Yes", TRUE, "No", FALSE, X879)</f>
        <v>1</v>
      </c>
      <c r="Z879" s="100" t="b">
        <f>_xlfn.XLOOKUP(A879,'Patient Health Records'!A:A,'Patient Health Records'!T:T,"Not Found")</f>
        <v>1</v>
      </c>
      <c r="AA879" s="100" t="b" cm="1">
        <f t="array" ref="AA879">_xlfn.SWITCH(Z879, "Yes", TRUE, "No", FALSE, Z879)</f>
        <v>1</v>
      </c>
      <c r="AB879" s="100" t="b">
        <f>_xlfn.XLOOKUP(A879,'Patient Health Records'!A:A,'Patient Health Records'!K:K,"Not Found")</f>
        <v>1</v>
      </c>
      <c r="AC879" s="100" t="b" cm="1">
        <f t="array" ref="AC879">_xlfn.SWITCH(AB879, "Yes", TRUE, "No", FALSE, AB879)</f>
        <v>1</v>
      </c>
    </row>
    <row r="880" spans="1:29">
      <c r="A880" s="2" t="s">
        <v>1329</v>
      </c>
      <c r="B880" s="100" t="str">
        <f>_xlfn.XLOOKUP(A880,'Patient Demographics'!A880:A1879,'Patient Demographics'!H880:H1879,"Not Found")</f>
        <v>Middle-aged</v>
      </c>
      <c r="C880" s="100" t="str">
        <f>_xlfn.XLOOKUP(A880,'Patient Demographics'!A880:A1879,'Patient Demographics'!L880:L1879,"Not Found")</f>
        <v>East</v>
      </c>
      <c r="D880" s="100" t="str">
        <f>_xlfn.XLOOKUP(A880,'Patient Demographics'!A:A,'Patient Demographics'!J:J,"Not Found")</f>
        <v>West Bengal</v>
      </c>
      <c r="E880" s="100">
        <f>_xlfn.XLOOKUP(A880,'Billing Details'!A880:A1879,'Billing Details'!E880:E1879,"Not Found")</f>
        <v>32000</v>
      </c>
      <c r="F880" s="100">
        <f>_xlfn.XLOOKUP(A880,'Billing Details'!A880:A1879,'Billing Details'!M880:M1879,"Not Found")</f>
        <v>0</v>
      </c>
      <c r="G880" s="100">
        <f>_xlfn.XLOOKUP(A880,'Patient Health Records'!A880:A1879,'Patient Health Records'!G880:G1879,"Not Found")</f>
        <v>96.5</v>
      </c>
      <c r="H880" s="17" t="str">
        <f>_xlfn.XLOOKUP(A880,'Patient Demographics'!A880:A1879,'Patient Demographics'!C880:C1879,"Not Found")</f>
        <v>Male</v>
      </c>
      <c r="I880" s="100" t="str">
        <f>_xlfn.XLOOKUP(A880,'Patient Health Records'!A880:A1879,'Patient Health Records'!B880:B1879,"Not Found")</f>
        <v>AB+</v>
      </c>
      <c r="J880" s="100" t="b">
        <f>_xlfn.XLOOKUP(A880,'Patient Health Records'!A880:A1879,'Patient Health Records'!H880:H1879,"Not Found")</f>
        <v>0</v>
      </c>
      <c r="K880" s="100" t="b">
        <f>_xlfn.XLOOKUP(A880,'Patient Health Records'!A880:A1879,'Patient Health Records'!J880:J1879,"Not Found")</f>
        <v>0</v>
      </c>
      <c r="L880" s="100" t="b">
        <f>_xlfn.XLOOKUP(A880,'Billing Details'!A:A,'Billing Details'!K:K,"Not Found")</f>
        <v>0</v>
      </c>
      <c r="M880" s="100" t="str">
        <f>_xlfn.XLOOKUP(A880,'Patient Education'!A:A,'Patient Education'!B:B,"Not Found")</f>
        <v>Bachelor's Degree</v>
      </c>
      <c r="N880" s="100" t="str">
        <f>_xlfn.XLOOKUP(A880,'Patient Education'!A:A,'Patient Education'!C:C,"None")</f>
        <v>Junior Executive</v>
      </c>
      <c r="O880" s="100">
        <f>_xlfn.XLOOKUP(A880,'Patient Demographics'!A:A,'Patient Demographics'!I:I,"Not Found")</f>
        <v>12</v>
      </c>
      <c r="P880" s="100" t="str" cm="1">
        <f t="array" ref="P880">_xlfn.IFS(
 O880 &lt;= 2, "Very Low",
 O880 &lt;= 5, "Low",
 O880 &lt;= 10, "Lower-Middle",
 O880 &lt;= 25, "Middle",
 O880 &lt;= 50, "Upper-Middle",
 O880 &lt;= 100, "High",
 O880 &lt;= 200, "Very High",
 O880 &lt;= 400, "Ultra High"
)</f>
        <v>Middle</v>
      </c>
      <c r="Q880" s="33">
        <f>_xlfn.XLOOKUP(A880,'Patient Health Records'!A:A,'Patient Health Records'!E:E,"Not Found")</f>
        <v>34.601455771092546</v>
      </c>
      <c r="R880" s="100" t="b">
        <f>_xlfn.XLOOKUP(A880,'Patient Health Records'!A880:A1879,'Patient Health Records'!T880:T1879,"Not Found")</f>
        <v>1</v>
      </c>
      <c r="S880" s="100" t="b" cm="1">
        <f t="array" ref="S880">_xlfn.SWITCH(R880, "Yes", TRUE, "No", FALSE, R880)</f>
        <v>1</v>
      </c>
      <c r="T880" s="100" t="str">
        <f>_xlfn.XLOOKUP(A880,'Patient Health Records'!A:A,'Patient Health Records'!V:V,"Not Found")</f>
        <v>Childbirth</v>
      </c>
      <c r="U880" s="100" t="str">
        <f>_xlfn.XLOOKUP(A880,'Patient Health Records'!A:A,'Patient Health Records'!X:X,"Not Found")</f>
        <v>Critical</v>
      </c>
      <c r="V880" s="100" t="b">
        <f>_xlfn.XLOOKUP(A880,'Billing Details'!A:A,'Billing Details'!K:K,"Not Found")</f>
        <v>0</v>
      </c>
      <c r="W880" s="100">
        <f>_xlfn.XLOOKUP(A880,'Billing Details'!A:A,'Billing Details'!J:J,"Not Found")</f>
        <v>0</v>
      </c>
      <c r="X880" s="100" t="b">
        <f>_xlfn.XLOOKUP(A880,'Patient Health Records'!A:A,'Patient Health Records'!P:P,"Not Found")</f>
        <v>0</v>
      </c>
      <c r="Y880" s="100" t="b" cm="1">
        <f t="array" ref="Y880">_xlfn.SWITCH(X880, "Yes", TRUE, "No", FALSE, X880)</f>
        <v>0</v>
      </c>
      <c r="Z880" s="100" t="b">
        <f>_xlfn.XLOOKUP(A880,'Patient Health Records'!A:A,'Patient Health Records'!T:T,"Not Found")</f>
        <v>1</v>
      </c>
      <c r="AA880" s="100" t="b" cm="1">
        <f t="array" ref="AA880">_xlfn.SWITCH(Z880, "Yes", TRUE, "No", FALSE, Z880)</f>
        <v>1</v>
      </c>
      <c r="AB880" s="100" t="b">
        <f>_xlfn.XLOOKUP(A880,'Patient Health Records'!A:A,'Patient Health Records'!K:K,"Not Found")</f>
        <v>0</v>
      </c>
      <c r="AC880" s="100" t="b" cm="1">
        <f t="array" ref="AC880">_xlfn.SWITCH(AB880, "Yes", TRUE, "No", FALSE, AB880)</f>
        <v>0</v>
      </c>
    </row>
    <row r="881" spans="1:29">
      <c r="A881" s="2" t="s">
        <v>1330</v>
      </c>
      <c r="B881" s="100" t="str">
        <f>_xlfn.XLOOKUP(A881,'Patient Demographics'!A881:A1880,'Patient Demographics'!H881:H1880,"Not Found")</f>
        <v>Adult</v>
      </c>
      <c r="C881" s="100" t="str">
        <f>_xlfn.XLOOKUP(A881,'Patient Demographics'!A881:A1880,'Patient Demographics'!L881:L1880,"Not Found")</f>
        <v>North</v>
      </c>
      <c r="D881" s="100" t="str">
        <f>_xlfn.XLOOKUP(A881,'Patient Demographics'!A:A,'Patient Demographics'!J:J,"Not Found")</f>
        <v>Uttar Pradesh</v>
      </c>
      <c r="E881" s="100">
        <f>_xlfn.XLOOKUP(A881,'Billing Details'!A881:A1880,'Billing Details'!E881:E1880,"Not Found")</f>
        <v>60000</v>
      </c>
      <c r="F881" s="100">
        <f>_xlfn.XLOOKUP(A881,'Billing Details'!A881:A1880,'Billing Details'!M881:M1880,"Not Found")</f>
        <v>0</v>
      </c>
      <c r="G881" s="100">
        <f>_xlfn.XLOOKUP(A881,'Patient Health Records'!A881:A1880,'Patient Health Records'!G881:G1880,"Not Found")</f>
        <v>85</v>
      </c>
      <c r="H881" s="17" t="str">
        <f>_xlfn.XLOOKUP(A881,'Patient Demographics'!A881:A1880,'Patient Demographics'!C881:C1880,"Not Found")</f>
        <v>Male</v>
      </c>
      <c r="I881" s="100" t="str">
        <f>_xlfn.XLOOKUP(A881,'Patient Health Records'!A881:A1880,'Patient Health Records'!B881:B1880,"Not Found")</f>
        <v>A+</v>
      </c>
      <c r="J881" s="100" t="b">
        <f>_xlfn.XLOOKUP(A881,'Patient Health Records'!A881:A1880,'Patient Health Records'!H881:H1880,"Not Found")</f>
        <v>1</v>
      </c>
      <c r="K881" s="100" t="b">
        <f>_xlfn.XLOOKUP(A881,'Patient Health Records'!A881:A1880,'Patient Health Records'!J881:J1880,"Not Found")</f>
        <v>1</v>
      </c>
      <c r="L881" s="100" t="b">
        <f>_xlfn.XLOOKUP(A881,'Billing Details'!A:A,'Billing Details'!K:K,"Not Found")</f>
        <v>0</v>
      </c>
      <c r="M881" s="100" t="str">
        <f>_xlfn.XLOOKUP(A881,'Patient Education'!A:A,'Patient Education'!B:B,"Not Found")</f>
        <v>High School</v>
      </c>
      <c r="N881" s="100" t="str">
        <f>_xlfn.XLOOKUP(A881,'Patient Education'!A:A,'Patient Education'!C:C,"None")</f>
        <v>Unemployed</v>
      </c>
      <c r="O881" s="100">
        <f>_xlfn.XLOOKUP(A881,'Patient Demographics'!A:A,'Patient Demographics'!I:I,"Not Found")</f>
        <v>3</v>
      </c>
      <c r="P881" s="100" t="str" cm="1">
        <f t="array" ref="P881">_xlfn.IFS(
 O881 &lt;= 2, "Very Low",
 O881 &lt;= 5, "Low",
 O881 &lt;= 10, "Lower-Middle",
 O881 &lt;= 25, "Middle",
 O881 &lt;= 50, "Upper-Middle",
 O881 &lt;= 100, "High",
 O881 &lt;= 200, "Very High",
 O881 &lt;= 400, "Ultra High"
)</f>
        <v>Low</v>
      </c>
      <c r="Q881" s="33">
        <f>_xlfn.XLOOKUP(A881,'Patient Health Records'!A:A,'Patient Health Records'!E:E,"Not Found")</f>
        <v>30.116213151927443</v>
      </c>
      <c r="R881" s="100" t="b">
        <f>_xlfn.XLOOKUP(A881,'Patient Health Records'!A881:A1880,'Patient Health Records'!T881:T1880,"Not Found")</f>
        <v>1</v>
      </c>
      <c r="S881" s="100" t="b" cm="1">
        <f t="array" ref="S881">_xlfn.SWITCH(R881, "Yes", TRUE, "No", FALSE, R881)</f>
        <v>1</v>
      </c>
      <c r="T881" s="100" t="str">
        <f>_xlfn.XLOOKUP(A881,'Patient Health Records'!A:A,'Patient Health Records'!V:V,"Not Found")</f>
        <v>Childbirth</v>
      </c>
      <c r="U881" s="100" t="str">
        <f>_xlfn.XLOOKUP(A881,'Patient Health Records'!A:A,'Patient Health Records'!X:X,"Not Found")</f>
        <v>Critical</v>
      </c>
      <c r="V881" s="100" t="b">
        <f>_xlfn.XLOOKUP(A881,'Billing Details'!A:A,'Billing Details'!K:K,"Not Found")</f>
        <v>0</v>
      </c>
      <c r="W881" s="100">
        <f>_xlfn.XLOOKUP(A881,'Billing Details'!A:A,'Billing Details'!J:J,"Not Found")</f>
        <v>0</v>
      </c>
      <c r="X881" s="100" t="b">
        <f>_xlfn.XLOOKUP(A881,'Patient Health Records'!A:A,'Patient Health Records'!P:P,"Not Found")</f>
        <v>1</v>
      </c>
      <c r="Y881" s="100" t="b" cm="1">
        <f t="array" ref="Y881">_xlfn.SWITCH(X881, "Yes", TRUE, "No", FALSE, X881)</f>
        <v>1</v>
      </c>
      <c r="Z881" s="100" t="b">
        <f>_xlfn.XLOOKUP(A881,'Patient Health Records'!A:A,'Patient Health Records'!T:T,"Not Found")</f>
        <v>1</v>
      </c>
      <c r="AA881" s="100" t="b" cm="1">
        <f t="array" ref="AA881">_xlfn.SWITCH(Z881, "Yes", TRUE, "No", FALSE, Z881)</f>
        <v>1</v>
      </c>
      <c r="AB881" s="100" t="b">
        <f>_xlfn.XLOOKUP(A881,'Patient Health Records'!A:A,'Patient Health Records'!K:K,"Not Found")</f>
        <v>1</v>
      </c>
      <c r="AC881" s="100" t="b" cm="1">
        <f t="array" ref="AC881">_xlfn.SWITCH(AB881, "Yes", TRUE, "No", FALSE, AB881)</f>
        <v>1</v>
      </c>
    </row>
    <row r="882" spans="1:29">
      <c r="A882" s="2" t="s">
        <v>1331</v>
      </c>
      <c r="B882" s="100" t="str">
        <f>_xlfn.XLOOKUP(A882,'Patient Demographics'!A882:A1881,'Patient Demographics'!H882:H1881,"Not Found")</f>
        <v>Adult</v>
      </c>
      <c r="C882" s="100" t="str">
        <f>_xlfn.XLOOKUP(A882,'Patient Demographics'!A882:A1881,'Patient Demographics'!L882:L1881,"Not Found")</f>
        <v>North</v>
      </c>
      <c r="D882" s="100" t="str">
        <f>_xlfn.XLOOKUP(A882,'Patient Demographics'!A:A,'Patient Demographics'!J:J,"Not Found")</f>
        <v>Uttar Pradesh</v>
      </c>
      <c r="E882" s="100">
        <f>_xlfn.XLOOKUP(A882,'Billing Details'!A882:A1881,'Billing Details'!E882:E1881,"Not Found")</f>
        <v>40000</v>
      </c>
      <c r="F882" s="100">
        <f>_xlfn.XLOOKUP(A882,'Billing Details'!A882:A1881,'Billing Details'!M882:M1881,"Not Found")</f>
        <v>28303.899999999998</v>
      </c>
      <c r="G882" s="100">
        <f>_xlfn.XLOOKUP(A882,'Patient Health Records'!A882:A1881,'Patient Health Records'!G882:G1881,"Not Found")</f>
        <v>83.6</v>
      </c>
      <c r="H882" s="17" t="str">
        <f>_xlfn.XLOOKUP(A882,'Patient Demographics'!A882:A1881,'Patient Demographics'!C882:C1881,"Not Found")</f>
        <v>Male</v>
      </c>
      <c r="I882" s="100" t="str">
        <f>_xlfn.XLOOKUP(A882,'Patient Health Records'!A882:A1881,'Patient Health Records'!B882:B1881,"Not Found")</f>
        <v>O+</v>
      </c>
      <c r="J882" s="100" t="b">
        <f>_xlfn.XLOOKUP(A882,'Patient Health Records'!A882:A1881,'Patient Health Records'!H882:H1881,"Not Found")</f>
        <v>1</v>
      </c>
      <c r="K882" s="100" t="b">
        <f>_xlfn.XLOOKUP(A882,'Patient Health Records'!A882:A1881,'Patient Health Records'!J882:J1881,"Not Found")</f>
        <v>0</v>
      </c>
      <c r="L882" s="100" t="b">
        <f>_xlfn.XLOOKUP(A882,'Billing Details'!A:A,'Billing Details'!K:K,"Not Found")</f>
        <v>1</v>
      </c>
      <c r="M882" s="100" t="str">
        <f>_xlfn.XLOOKUP(A882,'Patient Education'!A:A,'Patient Education'!B:B,"Not Found")</f>
        <v>School</v>
      </c>
      <c r="N882" s="100" t="str">
        <f>_xlfn.XLOOKUP(A882,'Patient Education'!A:A,'Patient Education'!C:C,"None")</f>
        <v>Clerical Staff</v>
      </c>
      <c r="O882" s="100">
        <f>_xlfn.XLOOKUP(A882,'Patient Demographics'!A:A,'Patient Demographics'!I:I,"Not Found")</f>
        <v>4</v>
      </c>
      <c r="P882" s="100" t="str" cm="1">
        <f t="array" ref="P882">_xlfn.IFS(
 O882 &lt;= 2, "Very Low",
 O882 &lt;= 5, "Low",
 O882 &lt;= 10, "Lower-Middle",
 O882 &lt;= 25, "Middle",
 O882 &lt;= 50, "Upper-Middle",
 O882 &lt;= 100, "High",
 O882 &lt;= 200, "Very High",
 O882 &lt;= 400, "Ultra High"
)</f>
        <v>Low</v>
      </c>
      <c r="Q882" s="33">
        <f>_xlfn.XLOOKUP(A882,'Patient Health Records'!A:A,'Patient Health Records'!E:E,"Not Found")</f>
        <v>32.251842135720068</v>
      </c>
      <c r="R882" s="100" t="b">
        <f>_xlfn.XLOOKUP(A882,'Patient Health Records'!A882:A1881,'Patient Health Records'!T882:T1881,"Not Found")</f>
        <v>1</v>
      </c>
      <c r="S882" s="100" t="b" cm="1">
        <f t="array" ref="S882">_xlfn.SWITCH(R882, "Yes", TRUE, "No", FALSE, R882)</f>
        <v>1</v>
      </c>
      <c r="T882" s="100" t="str">
        <f>_xlfn.XLOOKUP(A882,'Patient Health Records'!A:A,'Patient Health Records'!V:V,"Not Found")</f>
        <v>Heart Attack</v>
      </c>
      <c r="U882" s="100" t="str">
        <f>_xlfn.XLOOKUP(A882,'Patient Health Records'!A:A,'Patient Health Records'!X:X,"Not Found")</f>
        <v>Critical</v>
      </c>
      <c r="V882" s="100" t="b">
        <f>_xlfn.XLOOKUP(A882,'Billing Details'!A:A,'Billing Details'!K:K,"Not Found")</f>
        <v>1</v>
      </c>
      <c r="W882" s="100" t="str">
        <f>_xlfn.XLOOKUP(A882,'Billing Details'!A:A,'Billing Details'!J:J,"Not Found")</f>
        <v>UnitedHealthcare</v>
      </c>
      <c r="X882" s="100" t="b">
        <f>_xlfn.XLOOKUP(A882,'Patient Health Records'!A:A,'Patient Health Records'!P:P,"Not Found")</f>
        <v>1</v>
      </c>
      <c r="Y882" s="100" t="b" cm="1">
        <f t="array" ref="Y882">_xlfn.SWITCH(X882, "Yes", TRUE, "No", FALSE, X882)</f>
        <v>1</v>
      </c>
      <c r="Z882" s="100" t="b">
        <f>_xlfn.XLOOKUP(A882,'Patient Health Records'!A:A,'Patient Health Records'!T:T,"Not Found")</f>
        <v>1</v>
      </c>
      <c r="AA882" s="100" t="b" cm="1">
        <f t="array" ref="AA882">_xlfn.SWITCH(Z882, "Yes", TRUE, "No", FALSE, Z882)</f>
        <v>1</v>
      </c>
      <c r="AB882" s="100" t="b">
        <f>_xlfn.XLOOKUP(A882,'Patient Health Records'!A:A,'Patient Health Records'!K:K,"Not Found")</f>
        <v>0</v>
      </c>
      <c r="AC882" s="100" t="b" cm="1">
        <f t="array" ref="AC882">_xlfn.SWITCH(AB882, "Yes", TRUE, "No", FALSE, AB882)</f>
        <v>0</v>
      </c>
    </row>
    <row r="883" spans="1:29">
      <c r="A883" s="2" t="s">
        <v>1333</v>
      </c>
      <c r="B883" s="100" t="str">
        <f>_xlfn.XLOOKUP(A883,'Patient Demographics'!A883:A1882,'Patient Demographics'!H883:H1882,"Not Found")</f>
        <v>Middle-aged</v>
      </c>
      <c r="C883" s="100" t="str">
        <f>_xlfn.XLOOKUP(A883,'Patient Demographics'!A883:A1882,'Patient Demographics'!L883:L1882,"Not Found")</f>
        <v>West</v>
      </c>
      <c r="D883" s="100" t="str">
        <f>_xlfn.XLOOKUP(A883,'Patient Demographics'!A:A,'Patient Demographics'!J:J,"Not Found")</f>
        <v>Maharashtra</v>
      </c>
      <c r="E883" s="100">
        <f>_xlfn.XLOOKUP(A883,'Billing Details'!A883:A1882,'Billing Details'!E883:E1882,"Not Found")</f>
        <v>18000</v>
      </c>
      <c r="F883" s="100">
        <f>_xlfn.XLOOKUP(A883,'Billing Details'!A883:A1882,'Billing Details'!M883:M1882,"Not Found")</f>
        <v>11834.49</v>
      </c>
      <c r="G883" s="100">
        <f>_xlfn.XLOOKUP(A883,'Patient Health Records'!A883:A1882,'Patient Health Records'!G883:G1882,"Not Found")</f>
        <v>93.6</v>
      </c>
      <c r="H883" s="17" t="str">
        <f>_xlfn.XLOOKUP(A883,'Patient Demographics'!A883:A1882,'Patient Demographics'!C883:C1882,"Not Found")</f>
        <v>Female</v>
      </c>
      <c r="I883" s="100" t="str">
        <f>_xlfn.XLOOKUP(A883,'Patient Health Records'!A883:A1882,'Patient Health Records'!B883:B1882,"Not Found")</f>
        <v>B-</v>
      </c>
      <c r="J883" s="100" t="b">
        <f>_xlfn.XLOOKUP(A883,'Patient Health Records'!A883:A1882,'Patient Health Records'!H883:H1882,"Not Found")</f>
        <v>0</v>
      </c>
      <c r="K883" s="100" t="b">
        <f>_xlfn.XLOOKUP(A883,'Patient Health Records'!A883:A1882,'Patient Health Records'!J883:J1882,"Not Found")</f>
        <v>0</v>
      </c>
      <c r="L883" s="100" t="b">
        <f>_xlfn.XLOOKUP(A883,'Billing Details'!A:A,'Billing Details'!K:K,"Not Found")</f>
        <v>1</v>
      </c>
      <c r="M883" s="100" t="str">
        <f>_xlfn.XLOOKUP(A883,'Patient Education'!A:A,'Patient Education'!B:B,"Not Found")</f>
        <v>Master's Degree</v>
      </c>
      <c r="N883" s="100" t="str">
        <f>_xlfn.XLOOKUP(A883,'Patient Education'!A:A,'Patient Education'!C:C,"None")</f>
        <v>Doctor</v>
      </c>
      <c r="O883" s="100">
        <f>_xlfn.XLOOKUP(A883,'Patient Demographics'!A:A,'Patient Demographics'!I:I,"Not Found")</f>
        <v>7</v>
      </c>
      <c r="P883" s="100" t="str" cm="1">
        <f t="array" ref="P883">_xlfn.IFS(
 O883 &lt;= 2, "Very Low",
 O883 &lt;= 5, "Low",
 O883 &lt;= 10, "Lower-Middle",
 O883 &lt;= 25, "Middle",
 O883 &lt;= 50, "Upper-Middle",
 O883 &lt;= 100, "High",
 O883 &lt;= 200, "Very High",
 O883 &lt;= 400, "Ultra High"
)</f>
        <v>Lower-Middle</v>
      </c>
      <c r="Q883" s="33">
        <f>_xlfn.XLOOKUP(A883,'Patient Health Records'!A:A,'Patient Health Records'!E:E,"Not Found")</f>
        <v>34.380165289256198</v>
      </c>
      <c r="R883" s="100" t="b">
        <f>_xlfn.XLOOKUP(A883,'Patient Health Records'!A883:A1882,'Patient Health Records'!T883:T1882,"Not Found")</f>
        <v>1</v>
      </c>
      <c r="S883" s="100" t="b" cm="1">
        <f t="array" ref="S883">_xlfn.SWITCH(R883, "Yes", TRUE, "No", FALSE, R883)</f>
        <v>1</v>
      </c>
      <c r="T883" s="100" t="str">
        <f>_xlfn.XLOOKUP(A883,'Patient Health Records'!A:A,'Patient Health Records'!V:V,"Not Found")</f>
        <v>Stroke</v>
      </c>
      <c r="U883" s="100" t="str">
        <f>_xlfn.XLOOKUP(A883,'Patient Health Records'!A:A,'Patient Health Records'!X:X,"Not Found")</f>
        <v>Ongoing Treatment</v>
      </c>
      <c r="V883" s="100" t="b">
        <f>_xlfn.XLOOKUP(A883,'Billing Details'!A:A,'Billing Details'!K:K,"Not Found")</f>
        <v>1</v>
      </c>
      <c r="W883" s="100" t="str">
        <f>_xlfn.XLOOKUP(A883,'Billing Details'!A:A,'Billing Details'!J:J,"Not Found")</f>
        <v>UnitedHealthcare</v>
      </c>
      <c r="X883" s="100" t="b">
        <f>_xlfn.XLOOKUP(A883,'Patient Health Records'!A:A,'Patient Health Records'!P:P,"Not Found")</f>
        <v>0</v>
      </c>
      <c r="Y883" s="100" t="b" cm="1">
        <f t="array" ref="Y883">_xlfn.SWITCH(X883, "Yes", TRUE, "No", FALSE, X883)</f>
        <v>0</v>
      </c>
      <c r="Z883" s="100" t="b">
        <f>_xlfn.XLOOKUP(A883,'Patient Health Records'!A:A,'Patient Health Records'!T:T,"Not Found")</f>
        <v>1</v>
      </c>
      <c r="AA883" s="100" t="b" cm="1">
        <f t="array" ref="AA883">_xlfn.SWITCH(Z883, "Yes", TRUE, "No", FALSE, Z883)</f>
        <v>1</v>
      </c>
      <c r="AB883" s="100" t="b">
        <f>_xlfn.XLOOKUP(A883,'Patient Health Records'!A:A,'Patient Health Records'!K:K,"Not Found")</f>
        <v>0</v>
      </c>
      <c r="AC883" s="100" t="b" cm="1">
        <f t="array" ref="AC883">_xlfn.SWITCH(AB883, "Yes", TRUE, "No", FALSE, AB883)</f>
        <v>0</v>
      </c>
    </row>
    <row r="884" spans="1:29">
      <c r="A884" s="2" t="s">
        <v>1334</v>
      </c>
      <c r="B884" s="100" t="str">
        <f>_xlfn.XLOOKUP(A884,'Patient Demographics'!A884:A1883,'Patient Demographics'!H884:H1883,"Not Found")</f>
        <v>Young Adult</v>
      </c>
      <c r="C884" s="100" t="str">
        <f>_xlfn.XLOOKUP(A884,'Patient Demographics'!A884:A1883,'Patient Demographics'!L884:L1883,"Not Found")</f>
        <v>North</v>
      </c>
      <c r="D884" s="100" t="str">
        <f>_xlfn.XLOOKUP(A884,'Patient Demographics'!A:A,'Patient Demographics'!J:J,"Not Found")</f>
        <v>Uttar Pradesh</v>
      </c>
      <c r="E884" s="100">
        <f>_xlfn.XLOOKUP(A884,'Billing Details'!A884:A1883,'Billing Details'!E884:E1883,"Not Found")</f>
        <v>18000</v>
      </c>
      <c r="F884" s="100">
        <f>_xlfn.XLOOKUP(A884,'Billing Details'!A884:A1883,'Billing Details'!M884:M1883,"Not Found")</f>
        <v>13293.48</v>
      </c>
      <c r="G884" s="100">
        <f>_xlfn.XLOOKUP(A884,'Patient Health Records'!A884:A1883,'Patient Health Records'!G884:G1883,"Not Found")</f>
        <v>91.7</v>
      </c>
      <c r="H884" s="17" t="str">
        <f>_xlfn.XLOOKUP(A884,'Patient Demographics'!A884:A1883,'Patient Demographics'!C884:C1883,"Not Found")</f>
        <v>Male</v>
      </c>
      <c r="I884" s="100" t="str">
        <f>_xlfn.XLOOKUP(A884,'Patient Health Records'!A884:A1883,'Patient Health Records'!B884:B1883,"Not Found")</f>
        <v>B-</v>
      </c>
      <c r="J884" s="100" t="b">
        <f>_xlfn.XLOOKUP(A884,'Patient Health Records'!A884:A1883,'Patient Health Records'!H884:H1883,"Not Found")</f>
        <v>0</v>
      </c>
      <c r="K884" s="100" t="b">
        <f>_xlfn.XLOOKUP(A884,'Patient Health Records'!A884:A1883,'Patient Health Records'!J884:J1883,"Not Found")</f>
        <v>0</v>
      </c>
      <c r="L884" s="100" t="b">
        <f>_xlfn.XLOOKUP(A884,'Billing Details'!A:A,'Billing Details'!K:K,"Not Found")</f>
        <v>1</v>
      </c>
      <c r="M884" s="100" t="str">
        <f>_xlfn.XLOOKUP(A884,'Patient Education'!A:A,'Patient Education'!B:B,"Not Found")</f>
        <v>Bachelor's Degree</v>
      </c>
      <c r="N884" s="100" t="str">
        <f>_xlfn.XLOOKUP(A884,'Patient Education'!A:A,'Patient Education'!C:C,"None")</f>
        <v>Junior Executive</v>
      </c>
      <c r="O884" s="100">
        <f>_xlfn.XLOOKUP(A884,'Patient Demographics'!A:A,'Patient Demographics'!I:I,"Not Found")</f>
        <v>2</v>
      </c>
      <c r="P884" s="100" t="str" cm="1">
        <f t="array" ref="P884">_xlfn.IFS(
 O884 &lt;= 2, "Very Low",
 O884 &lt;= 5, "Low",
 O884 &lt;= 10, "Lower-Middle",
 O884 &lt;= 25, "Middle",
 O884 &lt;= 50, "Upper-Middle",
 O884 &lt;= 100, "High",
 O884 &lt;= 200, "Very High",
 O884 &lt;= 400, "Ultra High"
)</f>
        <v>Very Low</v>
      </c>
      <c r="Q884" s="33">
        <f>_xlfn.XLOOKUP(A884,'Patient Health Records'!A:A,'Patient Health Records'!E:E,"Not Found")</f>
        <v>30.639179391225902</v>
      </c>
      <c r="R884" s="100" t="b">
        <f>_xlfn.XLOOKUP(A884,'Patient Health Records'!A884:A1883,'Patient Health Records'!T884:T1883,"Not Found")</f>
        <v>1</v>
      </c>
      <c r="S884" s="100" t="b" cm="1">
        <f t="array" ref="S884">_xlfn.SWITCH(R884, "Yes", TRUE, "No", FALSE, R884)</f>
        <v>1</v>
      </c>
      <c r="T884" s="100" t="str">
        <f>_xlfn.XLOOKUP(A884,'Patient Health Records'!A:A,'Patient Health Records'!V:V,"Not Found")</f>
        <v>Heart Disease</v>
      </c>
      <c r="U884" s="100" t="str">
        <f>_xlfn.XLOOKUP(A884,'Patient Health Records'!A:A,'Patient Health Records'!X:X,"Not Found")</f>
        <v>Critical</v>
      </c>
      <c r="V884" s="100" t="b">
        <f>_xlfn.XLOOKUP(A884,'Billing Details'!A:A,'Billing Details'!K:K,"Not Found")</f>
        <v>1</v>
      </c>
      <c r="W884" s="100" t="str">
        <f>_xlfn.XLOOKUP(A884,'Billing Details'!A:A,'Billing Details'!J:J,"Not Found")</f>
        <v>UnitedHealthcare</v>
      </c>
      <c r="X884" s="100" t="b">
        <f>_xlfn.XLOOKUP(A884,'Patient Health Records'!A:A,'Patient Health Records'!P:P,"Not Found")</f>
        <v>1</v>
      </c>
      <c r="Y884" s="100" t="b" cm="1">
        <f t="array" ref="Y884">_xlfn.SWITCH(X884, "Yes", TRUE, "No", FALSE, X884)</f>
        <v>1</v>
      </c>
      <c r="Z884" s="100" t="b">
        <f>_xlfn.XLOOKUP(A884,'Patient Health Records'!A:A,'Patient Health Records'!T:T,"Not Found")</f>
        <v>1</v>
      </c>
      <c r="AA884" s="100" t="b" cm="1">
        <f t="array" ref="AA884">_xlfn.SWITCH(Z884, "Yes", TRUE, "No", FALSE, Z884)</f>
        <v>1</v>
      </c>
      <c r="AB884" s="100" t="b">
        <f>_xlfn.XLOOKUP(A884,'Patient Health Records'!A:A,'Patient Health Records'!K:K,"Not Found")</f>
        <v>0</v>
      </c>
      <c r="AC884" s="100" t="b" cm="1">
        <f t="array" ref="AC884">_xlfn.SWITCH(AB884, "Yes", TRUE, "No", FALSE, AB884)</f>
        <v>0</v>
      </c>
    </row>
    <row r="885" spans="1:29">
      <c r="A885" s="2" t="s">
        <v>1335</v>
      </c>
      <c r="B885" s="100" t="str">
        <f>_xlfn.XLOOKUP(A885,'Patient Demographics'!A885:A1884,'Patient Demographics'!H885:H1884,"Not Found")</f>
        <v>Middle-aged</v>
      </c>
      <c r="C885" s="100" t="str">
        <f>_xlfn.XLOOKUP(A885,'Patient Demographics'!A885:A1884,'Patient Demographics'!L885:L1884,"Not Found")</f>
        <v>South</v>
      </c>
      <c r="D885" s="100" t="str">
        <f>_xlfn.XLOOKUP(A885,'Patient Demographics'!A:A,'Patient Demographics'!J:J,"Not Found")</f>
        <v>Kerala</v>
      </c>
      <c r="E885" s="100">
        <f>_xlfn.XLOOKUP(A885,'Billing Details'!A885:A1884,'Billing Details'!E885:E1884,"Not Found")</f>
        <v>800</v>
      </c>
      <c r="F885" s="100">
        <f>_xlfn.XLOOKUP(A885,'Billing Details'!A885:A1884,'Billing Details'!M885:M1884,"Not Found")</f>
        <v>514.91</v>
      </c>
      <c r="G885" s="100">
        <f>_xlfn.XLOOKUP(A885,'Patient Health Records'!A885:A1884,'Patient Health Records'!G885:G1884,"Not Found")</f>
        <v>74.599999999999994</v>
      </c>
      <c r="H885" s="17" t="str">
        <f>_xlfn.XLOOKUP(A885,'Patient Demographics'!A885:A1884,'Patient Demographics'!C885:C1884,"Not Found")</f>
        <v>Female</v>
      </c>
      <c r="I885" s="100" t="str">
        <f>_xlfn.XLOOKUP(A885,'Patient Health Records'!A885:A1884,'Patient Health Records'!B885:B1884,"Not Found")</f>
        <v>AB-</v>
      </c>
      <c r="J885" s="100" t="b">
        <f>_xlfn.XLOOKUP(A885,'Patient Health Records'!A885:A1884,'Patient Health Records'!H885:H1884,"Not Found")</f>
        <v>1</v>
      </c>
      <c r="K885" s="100" t="b">
        <f>_xlfn.XLOOKUP(A885,'Patient Health Records'!A885:A1884,'Patient Health Records'!J885:J1884,"Not Found")</f>
        <v>0</v>
      </c>
      <c r="L885" s="100" t="b">
        <f>_xlfn.XLOOKUP(A885,'Billing Details'!A:A,'Billing Details'!K:K,"Not Found")</f>
        <v>1</v>
      </c>
      <c r="M885" s="100" t="str">
        <f>_xlfn.XLOOKUP(A885,'Patient Education'!A:A,'Patient Education'!B:B,"Not Found")</f>
        <v>PhD</v>
      </c>
      <c r="N885" s="100" t="str">
        <f>_xlfn.XLOOKUP(A885,'Patient Education'!A:A,'Patient Education'!C:C,"None")</f>
        <v>CEO</v>
      </c>
      <c r="O885" s="100">
        <f>_xlfn.XLOOKUP(A885,'Patient Demographics'!A:A,'Patient Demographics'!I:I,"Not Found")</f>
        <v>15</v>
      </c>
      <c r="P885" s="100" t="str" cm="1">
        <f t="array" ref="P885">_xlfn.IFS(
 O885 &lt;= 2, "Very Low",
 O885 &lt;= 5, "Low",
 O885 &lt;= 10, "Lower-Middle",
 O885 &lt;= 25, "Middle",
 O885 &lt;= 50, "Upper-Middle",
 O885 &lt;= 100, "High",
 O885 &lt;= 200, "Very High",
 O885 &lt;= 400, "Ultra High"
)</f>
        <v>Middle</v>
      </c>
      <c r="Q885" s="33">
        <f>_xlfn.XLOOKUP(A885,'Patient Health Records'!A:A,'Patient Health Records'!E:E,"Not Found")</f>
        <v>29.140624999999993</v>
      </c>
      <c r="R885" s="100" t="b">
        <f>_xlfn.XLOOKUP(A885,'Patient Health Records'!A885:A1884,'Patient Health Records'!T885:T1884,"Not Found")</f>
        <v>1</v>
      </c>
      <c r="S885" s="100" t="b" cm="1">
        <f t="array" ref="S885">_xlfn.SWITCH(R885, "Yes", TRUE, "No", FALSE, R885)</f>
        <v>1</v>
      </c>
      <c r="T885" s="100" t="str">
        <f>_xlfn.XLOOKUP(A885,'Patient Health Records'!A:A,'Patient Health Records'!V:V,"Not Found")</f>
        <v>Heart Disease</v>
      </c>
      <c r="U885" s="100" t="str">
        <f>_xlfn.XLOOKUP(A885,'Patient Health Records'!A:A,'Patient Health Records'!X:X,"Not Found")</f>
        <v>Critical</v>
      </c>
      <c r="V885" s="100" t="b">
        <f>_xlfn.XLOOKUP(A885,'Billing Details'!A:A,'Billing Details'!K:K,"Not Found")</f>
        <v>1</v>
      </c>
      <c r="W885" s="100" t="str">
        <f>_xlfn.XLOOKUP(A885,'Billing Details'!A:A,'Billing Details'!J:J,"Not Found")</f>
        <v>Blue Cross</v>
      </c>
      <c r="X885" s="100" t="b">
        <f>_xlfn.XLOOKUP(A885,'Patient Health Records'!A:A,'Patient Health Records'!P:P,"Not Found")</f>
        <v>1</v>
      </c>
      <c r="Y885" s="100" t="b" cm="1">
        <f t="array" ref="Y885">_xlfn.SWITCH(X885, "Yes", TRUE, "No", FALSE, X885)</f>
        <v>1</v>
      </c>
      <c r="Z885" s="100" t="b">
        <f>_xlfn.XLOOKUP(A885,'Patient Health Records'!A:A,'Patient Health Records'!T:T,"Not Found")</f>
        <v>1</v>
      </c>
      <c r="AA885" s="100" t="b" cm="1">
        <f t="array" ref="AA885">_xlfn.SWITCH(Z885, "Yes", TRUE, "No", FALSE, Z885)</f>
        <v>1</v>
      </c>
      <c r="AB885" s="100" t="b">
        <f>_xlfn.XLOOKUP(A885,'Patient Health Records'!A:A,'Patient Health Records'!K:K,"Not Found")</f>
        <v>0</v>
      </c>
      <c r="AC885" s="100" t="b" cm="1">
        <f t="array" ref="AC885">_xlfn.SWITCH(AB885, "Yes", TRUE, "No", FALSE, AB885)</f>
        <v>0</v>
      </c>
    </row>
    <row r="886" spans="1:29">
      <c r="A886" s="2" t="s">
        <v>1336</v>
      </c>
      <c r="B886" s="100" t="str">
        <f>_xlfn.XLOOKUP(A886,'Patient Demographics'!A886:A1885,'Patient Demographics'!H886:H1885,"Not Found")</f>
        <v>Middle-aged</v>
      </c>
      <c r="C886" s="100" t="str">
        <f>_xlfn.XLOOKUP(A886,'Patient Demographics'!A886:A1885,'Patient Demographics'!L886:L1885,"Not Found")</f>
        <v>South</v>
      </c>
      <c r="D886" s="100" t="str">
        <f>_xlfn.XLOOKUP(A886,'Patient Demographics'!A:A,'Patient Demographics'!J:J,"Not Found")</f>
        <v>Karnataka</v>
      </c>
      <c r="E886" s="100">
        <f>_xlfn.XLOOKUP(A886,'Billing Details'!A886:A1885,'Billing Details'!E886:E1885,"Not Found")</f>
        <v>12000</v>
      </c>
      <c r="F886" s="100">
        <f>_xlfn.XLOOKUP(A886,'Billing Details'!A886:A1885,'Billing Details'!M886:M1885,"Not Found")</f>
        <v>10234.32</v>
      </c>
      <c r="G886" s="100">
        <f>_xlfn.XLOOKUP(A886,'Patient Health Records'!A886:A1885,'Patient Health Records'!G886:G1885,"Not Found")</f>
        <v>64</v>
      </c>
      <c r="H886" s="17" t="str">
        <f>_xlfn.XLOOKUP(A886,'Patient Demographics'!A886:A1885,'Patient Demographics'!C886:C1885,"Not Found")</f>
        <v>Female</v>
      </c>
      <c r="I886" s="100" t="str">
        <f>_xlfn.XLOOKUP(A886,'Patient Health Records'!A886:A1885,'Patient Health Records'!B886:B1885,"Not Found")</f>
        <v>AB-</v>
      </c>
      <c r="J886" s="100" t="b">
        <f>_xlfn.XLOOKUP(A886,'Patient Health Records'!A886:A1885,'Patient Health Records'!H886:H1885,"Not Found")</f>
        <v>0</v>
      </c>
      <c r="K886" s="100" t="b">
        <f>_xlfn.XLOOKUP(A886,'Patient Health Records'!A886:A1885,'Patient Health Records'!J886:J1885,"Not Found")</f>
        <v>1</v>
      </c>
      <c r="L886" s="100" t="b">
        <f>_xlfn.XLOOKUP(A886,'Billing Details'!A:A,'Billing Details'!K:K,"Not Found")</f>
        <v>1</v>
      </c>
      <c r="M886" s="100" t="str">
        <f>_xlfn.XLOOKUP(A886,'Patient Education'!A:A,'Patient Education'!B:B,"Not Found")</f>
        <v>Bachelor's Degree</v>
      </c>
      <c r="N886" s="100" t="str">
        <f>_xlfn.XLOOKUP(A886,'Patient Education'!A:A,'Patient Education'!C:C,"None")</f>
        <v>Nurse</v>
      </c>
      <c r="O886" s="100">
        <f>_xlfn.XLOOKUP(A886,'Patient Demographics'!A:A,'Patient Demographics'!I:I,"Not Found")</f>
        <v>2</v>
      </c>
      <c r="P886" s="100" t="str" cm="1">
        <f t="array" ref="P886">_xlfn.IFS(
 O886 &lt;= 2, "Very Low",
 O886 &lt;= 5, "Low",
 O886 &lt;= 10, "Lower-Middle",
 O886 &lt;= 25, "Middle",
 O886 &lt;= 50, "Upper-Middle",
 O886 &lt;= 100, "High",
 O886 &lt;= 200, "Very High",
 O886 &lt;= 400, "Ultra High"
)</f>
        <v>Very Low</v>
      </c>
      <c r="Q886" s="33">
        <f>_xlfn.XLOOKUP(A886,'Patient Health Records'!A:A,'Patient Health Records'!E:E,"Not Found")</f>
        <v>24.690405462752206</v>
      </c>
      <c r="R886" s="100" t="b">
        <f>_xlfn.XLOOKUP(A886,'Patient Health Records'!A886:A1885,'Patient Health Records'!T886:T1885,"Not Found")</f>
        <v>0</v>
      </c>
      <c r="S886" s="100" t="b" cm="1">
        <f t="array" ref="S886">_xlfn.SWITCH(R886, "Yes", TRUE, "No", FALSE, R886)</f>
        <v>0</v>
      </c>
      <c r="T886" s="100" t="str">
        <f>_xlfn.XLOOKUP(A886,'Patient Health Records'!A:A,'Patient Health Records'!V:V,"Not Found")</f>
        <v>Allergic Reaction</v>
      </c>
      <c r="U886" s="100" t="str">
        <f>_xlfn.XLOOKUP(A886,'Patient Health Records'!A:A,'Patient Health Records'!X:X,"Not Found")</f>
        <v>Critical</v>
      </c>
      <c r="V886" s="100" t="b">
        <f>_xlfn.XLOOKUP(A886,'Billing Details'!A:A,'Billing Details'!K:K,"Not Found")</f>
        <v>1</v>
      </c>
      <c r="W886" s="100" t="str">
        <f>_xlfn.XLOOKUP(A886,'Billing Details'!A:A,'Billing Details'!J:J,"Not Found")</f>
        <v>Aetna</v>
      </c>
      <c r="X886" s="100" t="b">
        <f>_xlfn.XLOOKUP(A886,'Patient Health Records'!A:A,'Patient Health Records'!P:P,"Not Found")</f>
        <v>0</v>
      </c>
      <c r="Y886" s="100" t="b" cm="1">
        <f t="array" ref="Y886">_xlfn.SWITCH(X886, "Yes", TRUE, "No", FALSE, X886)</f>
        <v>0</v>
      </c>
      <c r="Z886" s="100" t="b">
        <f>_xlfn.XLOOKUP(A886,'Patient Health Records'!A:A,'Patient Health Records'!T:T,"Not Found")</f>
        <v>0</v>
      </c>
      <c r="AA886" s="100" t="b" cm="1">
        <f t="array" ref="AA886">_xlfn.SWITCH(Z886, "Yes", TRUE, "No", FALSE, Z886)</f>
        <v>0</v>
      </c>
      <c r="AB886" s="100" t="b">
        <f>_xlfn.XLOOKUP(A886,'Patient Health Records'!A:A,'Patient Health Records'!K:K,"Not Found")</f>
        <v>0</v>
      </c>
      <c r="AC886" s="100" t="b" cm="1">
        <f t="array" ref="AC886">_xlfn.SWITCH(AB886, "Yes", TRUE, "No", FALSE, AB886)</f>
        <v>0</v>
      </c>
    </row>
    <row r="887" spans="1:29">
      <c r="A887" s="2" t="s">
        <v>1337</v>
      </c>
      <c r="B887" s="100" t="str">
        <f>_xlfn.XLOOKUP(A887,'Patient Demographics'!A887:A1886,'Patient Demographics'!H887:H1886,"Not Found")</f>
        <v>Adult</v>
      </c>
      <c r="C887" s="100" t="str">
        <f>_xlfn.XLOOKUP(A887,'Patient Demographics'!A887:A1886,'Patient Demographics'!L887:L1886,"Not Found")</f>
        <v>West</v>
      </c>
      <c r="D887" s="100" t="str">
        <f>_xlfn.XLOOKUP(A887,'Patient Demographics'!A:A,'Patient Demographics'!J:J,"Not Found")</f>
        <v>Maharashtra</v>
      </c>
      <c r="E887" s="100">
        <f>_xlfn.XLOOKUP(A887,'Billing Details'!A887:A1886,'Billing Details'!E887:E1886,"Not Found")</f>
        <v>30000</v>
      </c>
      <c r="F887" s="100">
        <f>_xlfn.XLOOKUP(A887,'Billing Details'!A887:A1886,'Billing Details'!M887:M1886,"Not Found")</f>
        <v>20923.170000000002</v>
      </c>
      <c r="G887" s="100">
        <f>_xlfn.XLOOKUP(A887,'Patient Health Records'!A887:A1886,'Patient Health Records'!G887:G1886,"Not Found")</f>
        <v>86.1</v>
      </c>
      <c r="H887" s="17" t="str">
        <f>_xlfn.XLOOKUP(A887,'Patient Demographics'!A887:A1886,'Patient Demographics'!C887:C1886,"Not Found")</f>
        <v>Female</v>
      </c>
      <c r="I887" s="100" t="str">
        <f>_xlfn.XLOOKUP(A887,'Patient Health Records'!A887:A1886,'Patient Health Records'!B887:B1886,"Not Found")</f>
        <v>O-</v>
      </c>
      <c r="J887" s="100" t="b">
        <f>_xlfn.XLOOKUP(A887,'Patient Health Records'!A887:A1886,'Patient Health Records'!H887:H1886,"Not Found")</f>
        <v>1</v>
      </c>
      <c r="K887" s="100" t="b">
        <f>_xlfn.XLOOKUP(A887,'Patient Health Records'!A887:A1886,'Patient Health Records'!J887:J1886,"Not Found")</f>
        <v>1</v>
      </c>
      <c r="L887" s="100" t="b">
        <f>_xlfn.XLOOKUP(A887,'Billing Details'!A:A,'Billing Details'!K:K,"Not Found")</f>
        <v>1</v>
      </c>
      <c r="M887" s="100" t="str">
        <f>_xlfn.XLOOKUP(A887,'Patient Education'!A:A,'Patient Education'!B:B,"Not Found")</f>
        <v>Uneducated</v>
      </c>
      <c r="N887" s="100" t="str">
        <f>_xlfn.XLOOKUP(A887,'Patient Education'!A:A,'Patient Education'!C:C,"None")</f>
        <v>Unemployed</v>
      </c>
      <c r="O887" s="100">
        <f>_xlfn.XLOOKUP(A887,'Patient Demographics'!A:A,'Patient Demographics'!I:I,"Not Found")</f>
        <v>5</v>
      </c>
      <c r="P887" s="100" t="str" cm="1">
        <f t="array" ref="P887">_xlfn.IFS(
 O887 &lt;= 2, "Very Low",
 O887 &lt;= 5, "Low",
 O887 &lt;= 10, "Lower-Middle",
 O887 &lt;= 25, "Middle",
 O887 &lt;= 50, "Upper-Middle",
 O887 &lt;= 100, "High",
 O887 &lt;= 200, "Very High",
 O887 &lt;= 400, "Ultra High"
)</f>
        <v>Low</v>
      </c>
      <c r="Q887" s="33">
        <f>_xlfn.XLOOKUP(A887,'Patient Health Records'!A:A,'Patient Health Records'!E:E,"Not Found")</f>
        <v>29.792387543252598</v>
      </c>
      <c r="R887" s="100" t="b">
        <f>_xlfn.XLOOKUP(A887,'Patient Health Records'!A887:A1886,'Patient Health Records'!T887:T1886,"Not Found")</f>
        <v>1</v>
      </c>
      <c r="S887" s="100" t="b" cm="1">
        <f t="array" ref="S887">_xlfn.SWITCH(R887, "Yes", TRUE, "No", FALSE, R887)</f>
        <v>1</v>
      </c>
      <c r="T887" s="100" t="str">
        <f>_xlfn.XLOOKUP(A887,'Patient Health Records'!A:A,'Patient Health Records'!V:V,"Not Found")</f>
        <v>Heart Disease</v>
      </c>
      <c r="U887" s="100" t="str">
        <f>_xlfn.XLOOKUP(A887,'Patient Health Records'!A:A,'Patient Health Records'!X:X,"Not Found")</f>
        <v>Recovered</v>
      </c>
      <c r="V887" s="100" t="b">
        <f>_xlfn.XLOOKUP(A887,'Billing Details'!A:A,'Billing Details'!K:K,"Not Found")</f>
        <v>1</v>
      </c>
      <c r="W887" s="100" t="str">
        <f>_xlfn.XLOOKUP(A887,'Billing Details'!A:A,'Billing Details'!J:J,"Not Found")</f>
        <v>UnitedHealthcare</v>
      </c>
      <c r="X887" s="100" t="b">
        <f>_xlfn.XLOOKUP(A887,'Patient Health Records'!A:A,'Patient Health Records'!P:P,"Not Found")</f>
        <v>1</v>
      </c>
      <c r="Y887" s="100" t="b" cm="1">
        <f t="array" ref="Y887">_xlfn.SWITCH(X887, "Yes", TRUE, "No", FALSE, X887)</f>
        <v>1</v>
      </c>
      <c r="Z887" s="100" t="b">
        <f>_xlfn.XLOOKUP(A887,'Patient Health Records'!A:A,'Patient Health Records'!T:T,"Not Found")</f>
        <v>1</v>
      </c>
      <c r="AA887" s="100" t="b" cm="1">
        <f t="array" ref="AA887">_xlfn.SWITCH(Z887, "Yes", TRUE, "No", FALSE, Z887)</f>
        <v>1</v>
      </c>
      <c r="AB887" s="100" t="b">
        <f>_xlfn.XLOOKUP(A887,'Patient Health Records'!A:A,'Patient Health Records'!K:K,"Not Found")</f>
        <v>0</v>
      </c>
      <c r="AC887" s="100" t="b" cm="1">
        <f t="array" ref="AC887">_xlfn.SWITCH(AB887, "Yes", TRUE, "No", FALSE, AB887)</f>
        <v>0</v>
      </c>
    </row>
    <row r="888" spans="1:29">
      <c r="A888" s="2" t="s">
        <v>1338</v>
      </c>
      <c r="B888" s="100" t="str">
        <f>_xlfn.XLOOKUP(A888,'Patient Demographics'!A888:A1887,'Patient Demographics'!H888:H1887,"Not Found")</f>
        <v>Senior</v>
      </c>
      <c r="C888" s="100" t="str">
        <f>_xlfn.XLOOKUP(A888,'Patient Demographics'!A888:A1887,'Patient Demographics'!L888:L1887,"Not Found")</f>
        <v>West</v>
      </c>
      <c r="D888" s="100" t="str">
        <f>_xlfn.XLOOKUP(A888,'Patient Demographics'!A:A,'Patient Demographics'!J:J,"Not Found")</f>
        <v>Maharashtra</v>
      </c>
      <c r="E888" s="100">
        <f>_xlfn.XLOOKUP(A888,'Billing Details'!A888:A1887,'Billing Details'!E888:E1887,"Not Found")</f>
        <v>200000</v>
      </c>
      <c r="F888" s="100">
        <f>_xlfn.XLOOKUP(A888,'Billing Details'!A888:A1887,'Billing Details'!M888:M1887,"Not Found")</f>
        <v>117180.56</v>
      </c>
      <c r="G888" s="100">
        <f>_xlfn.XLOOKUP(A888,'Patient Health Records'!A888:A1887,'Patient Health Records'!G888:G1887,"Not Found")</f>
        <v>75.8</v>
      </c>
      <c r="H888" s="17" t="str">
        <f>_xlfn.XLOOKUP(A888,'Patient Demographics'!A888:A1887,'Patient Demographics'!C888:C1887,"Not Found")</f>
        <v>Male</v>
      </c>
      <c r="I888" s="100" t="str">
        <f>_xlfn.XLOOKUP(A888,'Patient Health Records'!A888:A1887,'Patient Health Records'!B888:B1887,"Not Found")</f>
        <v>O-</v>
      </c>
      <c r="J888" s="100" t="b">
        <f>_xlfn.XLOOKUP(A888,'Patient Health Records'!A888:A1887,'Patient Health Records'!H888:H1887,"Not Found")</f>
        <v>0</v>
      </c>
      <c r="K888" s="100" t="b">
        <f>_xlfn.XLOOKUP(A888,'Patient Health Records'!A888:A1887,'Patient Health Records'!J888:J1887,"Not Found")</f>
        <v>1</v>
      </c>
      <c r="L888" s="100" t="b">
        <f>_xlfn.XLOOKUP(A888,'Billing Details'!A:A,'Billing Details'!K:K,"Not Found")</f>
        <v>1</v>
      </c>
      <c r="M888" s="100" t="str">
        <f>_xlfn.XLOOKUP(A888,'Patient Education'!A:A,'Patient Education'!B:B,"Not Found")</f>
        <v>Master's Degree</v>
      </c>
      <c r="N888" s="100" t="str">
        <f>_xlfn.XLOOKUP(A888,'Patient Education'!A:A,'Patient Education'!C:C,"None")</f>
        <v>Software Engineer</v>
      </c>
      <c r="O888" s="100">
        <f>_xlfn.XLOOKUP(A888,'Patient Demographics'!A:A,'Patient Demographics'!I:I,"Not Found")</f>
        <v>12</v>
      </c>
      <c r="P888" s="100" t="str" cm="1">
        <f t="array" ref="P888">_xlfn.IFS(
 O888 &lt;= 2, "Very Low",
 O888 &lt;= 5, "Low",
 O888 &lt;= 10, "Lower-Middle",
 O888 &lt;= 25, "Middle",
 O888 &lt;= 50, "Upper-Middle",
 O888 &lt;= 100, "High",
 O888 &lt;= 200, "Very High",
 O888 &lt;= 400, "Ultra High"
)</f>
        <v>Middle</v>
      </c>
      <c r="Q888" s="33">
        <f>_xlfn.XLOOKUP(A888,'Patient Health Records'!A:A,'Patient Health Records'!E:E,"Not Found")</f>
        <v>31.147271531886911</v>
      </c>
      <c r="R888" s="100" t="b">
        <f>_xlfn.XLOOKUP(A888,'Patient Health Records'!A888:A1887,'Patient Health Records'!T888:T1887,"Not Found")</f>
        <v>1</v>
      </c>
      <c r="S888" s="100" t="b" cm="1">
        <f t="array" ref="S888">_xlfn.SWITCH(R888, "Yes", TRUE, "No", FALSE, R888)</f>
        <v>1</v>
      </c>
      <c r="T888" s="100" t="str">
        <f>_xlfn.XLOOKUP(A888,'Patient Health Records'!A:A,'Patient Health Records'!V:V,"Not Found")</f>
        <v>Osteoarthritis</v>
      </c>
      <c r="U888" s="100" t="str">
        <f>_xlfn.XLOOKUP(A888,'Patient Health Records'!A:A,'Patient Health Records'!X:X,"Not Found")</f>
        <v>Recovered</v>
      </c>
      <c r="V888" s="100" t="b">
        <f>_xlfn.XLOOKUP(A888,'Billing Details'!A:A,'Billing Details'!K:K,"Not Found")</f>
        <v>1</v>
      </c>
      <c r="W888" s="100" t="str">
        <f>_xlfn.XLOOKUP(A888,'Billing Details'!A:A,'Billing Details'!J:J,"Not Found")</f>
        <v>Aetna</v>
      </c>
      <c r="X888" s="100" t="b">
        <f>_xlfn.XLOOKUP(A888,'Patient Health Records'!A:A,'Patient Health Records'!P:P,"Not Found")</f>
        <v>0</v>
      </c>
      <c r="Y888" s="100" t="b" cm="1">
        <f t="array" ref="Y888">_xlfn.SWITCH(X888, "Yes", TRUE, "No", FALSE, X888)</f>
        <v>0</v>
      </c>
      <c r="Z888" s="100" t="b">
        <f>_xlfn.XLOOKUP(A888,'Patient Health Records'!A:A,'Patient Health Records'!T:T,"Not Found")</f>
        <v>1</v>
      </c>
      <c r="AA888" s="100" t="b" cm="1">
        <f t="array" ref="AA888">_xlfn.SWITCH(Z888, "Yes", TRUE, "No", FALSE, Z888)</f>
        <v>1</v>
      </c>
      <c r="AB888" s="100" t="b">
        <f>_xlfn.XLOOKUP(A888,'Patient Health Records'!A:A,'Patient Health Records'!K:K,"Not Found")</f>
        <v>0</v>
      </c>
      <c r="AC888" s="100" t="b" cm="1">
        <f t="array" ref="AC888">_xlfn.SWITCH(AB888, "Yes", TRUE, "No", FALSE, AB888)</f>
        <v>0</v>
      </c>
    </row>
    <row r="889" spans="1:29">
      <c r="A889" s="2" t="s">
        <v>1339</v>
      </c>
      <c r="B889" s="100" t="str">
        <f>_xlfn.XLOOKUP(A889,'Patient Demographics'!A889:A1888,'Patient Demographics'!H889:H1888,"Not Found")</f>
        <v>Young Adult</v>
      </c>
      <c r="C889" s="100" t="str">
        <f>_xlfn.XLOOKUP(A889,'Patient Demographics'!A889:A1888,'Patient Demographics'!L889:L1888,"Not Found")</f>
        <v>West</v>
      </c>
      <c r="D889" s="100" t="str">
        <f>_xlfn.XLOOKUP(A889,'Patient Demographics'!A:A,'Patient Demographics'!J:J,"Not Found")</f>
        <v>Maharashtra</v>
      </c>
      <c r="E889" s="100">
        <f>_xlfn.XLOOKUP(A889,'Billing Details'!A889:A1888,'Billing Details'!E889:E1888,"Not Found")</f>
        <v>300000</v>
      </c>
      <c r="F889" s="100">
        <f>_xlfn.XLOOKUP(A889,'Billing Details'!A889:A1888,'Billing Details'!M889:M1888,"Not Found")</f>
        <v>205470.9</v>
      </c>
      <c r="G889" s="100">
        <f>_xlfn.XLOOKUP(A889,'Patient Health Records'!A889:A1888,'Patient Health Records'!G889:G1888,"Not Found")</f>
        <v>78.7</v>
      </c>
      <c r="H889" s="17" t="str">
        <f>_xlfn.XLOOKUP(A889,'Patient Demographics'!A889:A1888,'Patient Demographics'!C889:C1888,"Not Found")</f>
        <v>Female</v>
      </c>
      <c r="I889" s="100" t="str">
        <f>_xlfn.XLOOKUP(A889,'Patient Health Records'!A889:A1888,'Patient Health Records'!B889:B1888,"Not Found")</f>
        <v>B-</v>
      </c>
      <c r="J889" s="100" t="b">
        <f>_xlfn.XLOOKUP(A889,'Patient Health Records'!A889:A1888,'Patient Health Records'!H889:H1888,"Not Found")</f>
        <v>0</v>
      </c>
      <c r="K889" s="100" t="b">
        <f>_xlfn.XLOOKUP(A889,'Patient Health Records'!A889:A1888,'Patient Health Records'!J889:J1888,"Not Found")</f>
        <v>0</v>
      </c>
      <c r="L889" s="100" t="b">
        <f>_xlfn.XLOOKUP(A889,'Billing Details'!A:A,'Billing Details'!K:K,"Not Found")</f>
        <v>1</v>
      </c>
      <c r="M889" s="100" t="str">
        <f>_xlfn.XLOOKUP(A889,'Patient Education'!A:A,'Patient Education'!B:B,"Not Found")</f>
        <v>Bachelor's Degree</v>
      </c>
      <c r="N889" s="100" t="str">
        <f>_xlfn.XLOOKUP(A889,'Patient Education'!A:A,'Patient Education'!C:C,"None")</f>
        <v>Junior Executive</v>
      </c>
      <c r="O889" s="100">
        <f>_xlfn.XLOOKUP(A889,'Patient Demographics'!A:A,'Patient Demographics'!I:I,"Not Found")</f>
        <v>12</v>
      </c>
      <c r="P889" s="100" t="str" cm="1">
        <f t="array" ref="P889">_xlfn.IFS(
 O889 &lt;= 2, "Very Low",
 O889 &lt;= 5, "Low",
 O889 &lt;= 10, "Lower-Middle",
 O889 &lt;= 25, "Middle",
 O889 &lt;= 50, "Upper-Middle",
 O889 &lt;= 100, "High",
 O889 &lt;= 200, "Very High",
 O889 &lt;= 400, "Ultra High"
)</f>
        <v>Middle</v>
      </c>
      <c r="Q889" s="33">
        <f>_xlfn.XLOOKUP(A889,'Patient Health Records'!A:A,'Patient Health Records'!E:E,"Not Found")</f>
        <v>25.406766528925623</v>
      </c>
      <c r="R889" s="100" t="b">
        <f>_xlfn.XLOOKUP(A889,'Patient Health Records'!A889:A1888,'Patient Health Records'!T889:T1888,"Not Found")</f>
        <v>0</v>
      </c>
      <c r="S889" s="100" t="b" cm="1">
        <f t="array" ref="S889">_xlfn.SWITCH(R889, "Yes", TRUE, "No", FALSE, R889)</f>
        <v>0</v>
      </c>
      <c r="T889" s="100" t="str">
        <f>_xlfn.XLOOKUP(A889,'Patient Health Records'!A:A,'Patient Health Records'!V:V,"Not Found")</f>
        <v>Diabetes</v>
      </c>
      <c r="U889" s="100" t="str">
        <f>_xlfn.XLOOKUP(A889,'Patient Health Records'!A:A,'Patient Health Records'!X:X,"Not Found")</f>
        <v>Ongoing Treatment</v>
      </c>
      <c r="V889" s="100" t="b">
        <f>_xlfn.XLOOKUP(A889,'Billing Details'!A:A,'Billing Details'!K:K,"Not Found")</f>
        <v>1</v>
      </c>
      <c r="W889" s="100" t="str">
        <f>_xlfn.XLOOKUP(A889,'Billing Details'!A:A,'Billing Details'!J:J,"Not Found")</f>
        <v>Blue Cross</v>
      </c>
      <c r="X889" s="100" t="b">
        <f>_xlfn.XLOOKUP(A889,'Patient Health Records'!A:A,'Patient Health Records'!P:P,"Not Found")</f>
        <v>0</v>
      </c>
      <c r="Y889" s="100" t="b" cm="1">
        <f t="array" ref="Y889">_xlfn.SWITCH(X889, "Yes", TRUE, "No", FALSE, X889)</f>
        <v>0</v>
      </c>
      <c r="Z889" s="100" t="b">
        <f>_xlfn.XLOOKUP(A889,'Patient Health Records'!A:A,'Patient Health Records'!T:T,"Not Found")</f>
        <v>0</v>
      </c>
      <c r="AA889" s="100" t="b" cm="1">
        <f t="array" ref="AA889">_xlfn.SWITCH(Z889, "Yes", TRUE, "No", FALSE, Z889)</f>
        <v>0</v>
      </c>
      <c r="AB889" s="100" t="b">
        <f>_xlfn.XLOOKUP(A889,'Patient Health Records'!A:A,'Patient Health Records'!K:K,"Not Found")</f>
        <v>0</v>
      </c>
      <c r="AC889" s="100" t="b" cm="1">
        <f t="array" ref="AC889">_xlfn.SWITCH(AB889, "Yes", TRUE, "No", FALSE, AB889)</f>
        <v>0</v>
      </c>
    </row>
    <row r="890" spans="1:29">
      <c r="A890" s="2" t="s">
        <v>1340</v>
      </c>
      <c r="B890" s="100" t="str">
        <f>_xlfn.XLOOKUP(A890,'Patient Demographics'!A890:A1889,'Patient Demographics'!H890:H1889,"Not Found")</f>
        <v>Adult</v>
      </c>
      <c r="C890" s="100" t="str">
        <f>_xlfn.XLOOKUP(A890,'Patient Demographics'!A890:A1889,'Patient Demographics'!L890:L1889,"Not Found")</f>
        <v>South</v>
      </c>
      <c r="D890" s="100" t="str">
        <f>_xlfn.XLOOKUP(A890,'Patient Demographics'!A:A,'Patient Demographics'!J:J,"Not Found")</f>
        <v>Karnataka</v>
      </c>
      <c r="E890" s="100">
        <f>_xlfn.XLOOKUP(A890,'Billing Details'!A890:A1889,'Billing Details'!E890:E1889,"Not Found")</f>
        <v>72000</v>
      </c>
      <c r="F890" s="100">
        <f>_xlfn.XLOOKUP(A890,'Billing Details'!A890:A1889,'Billing Details'!M890:M1889,"Not Found")</f>
        <v>39537.440000000002</v>
      </c>
      <c r="G890" s="100">
        <f>_xlfn.XLOOKUP(A890,'Patient Health Records'!A890:A1889,'Patient Health Records'!G890:G1889,"Not Found")</f>
        <v>89.3</v>
      </c>
      <c r="H890" s="17" t="str">
        <f>_xlfn.XLOOKUP(A890,'Patient Demographics'!A890:A1889,'Patient Demographics'!C890:C1889,"Not Found")</f>
        <v>Male</v>
      </c>
      <c r="I890" s="100" t="str">
        <f>_xlfn.XLOOKUP(A890,'Patient Health Records'!A890:A1889,'Patient Health Records'!B890:B1889,"Not Found")</f>
        <v>B+</v>
      </c>
      <c r="J890" s="100" t="b">
        <f>_xlfn.XLOOKUP(A890,'Patient Health Records'!A890:A1889,'Patient Health Records'!H890:H1889,"Not Found")</f>
        <v>0</v>
      </c>
      <c r="K890" s="100" t="b">
        <f>_xlfn.XLOOKUP(A890,'Patient Health Records'!A890:A1889,'Patient Health Records'!J890:J1889,"Not Found")</f>
        <v>1</v>
      </c>
      <c r="L890" s="100" t="b">
        <f>_xlfn.XLOOKUP(A890,'Billing Details'!A:A,'Billing Details'!K:K,"Not Found")</f>
        <v>1</v>
      </c>
      <c r="M890" s="100" t="str">
        <f>_xlfn.XLOOKUP(A890,'Patient Education'!A:A,'Patient Education'!B:B,"Not Found")</f>
        <v>Master's Degree</v>
      </c>
      <c r="N890" s="100" t="str">
        <f>_xlfn.XLOOKUP(A890,'Patient Education'!A:A,'Patient Education'!C:C,"None")</f>
        <v>Software Engineer</v>
      </c>
      <c r="O890" s="100">
        <f>_xlfn.XLOOKUP(A890,'Patient Demographics'!A:A,'Patient Demographics'!I:I,"Not Found")</f>
        <v>15</v>
      </c>
      <c r="P890" s="100" t="str" cm="1">
        <f t="array" ref="P890">_xlfn.IFS(
 O890 &lt;= 2, "Very Low",
 O890 &lt;= 5, "Low",
 O890 &lt;= 10, "Lower-Middle",
 O890 &lt;= 25, "Middle",
 O890 &lt;= 50, "Upper-Middle",
 O890 &lt;= 100, "High",
 O890 &lt;= 200, "Very High",
 O890 &lt;= 400, "Ultra High"
)</f>
        <v>Middle</v>
      </c>
      <c r="Q890" s="33">
        <f>_xlfn.XLOOKUP(A890,'Patient Health Records'!A:A,'Patient Health Records'!E:E,"Not Found")</f>
        <v>29.159183673469386</v>
      </c>
      <c r="R890" s="100" t="b">
        <f>_xlfn.XLOOKUP(A890,'Patient Health Records'!A890:A1889,'Patient Health Records'!T890:T1889,"Not Found")</f>
        <v>1</v>
      </c>
      <c r="S890" s="100" t="b" cm="1">
        <f t="array" ref="S890">_xlfn.SWITCH(R890, "Yes", TRUE, "No", FALSE, R890)</f>
        <v>1</v>
      </c>
      <c r="T890" s="100" t="str">
        <f>_xlfn.XLOOKUP(A890,'Patient Health Records'!A:A,'Patient Health Records'!V:V,"Not Found")</f>
        <v>Stroke</v>
      </c>
      <c r="U890" s="100" t="str">
        <f>_xlfn.XLOOKUP(A890,'Patient Health Records'!A:A,'Patient Health Records'!X:X,"Not Found")</f>
        <v>Critical</v>
      </c>
      <c r="V890" s="100" t="b">
        <f>_xlfn.XLOOKUP(A890,'Billing Details'!A:A,'Billing Details'!K:K,"Not Found")</f>
        <v>1</v>
      </c>
      <c r="W890" s="100" t="str">
        <f>_xlfn.XLOOKUP(A890,'Billing Details'!A:A,'Billing Details'!J:J,"Not Found")</f>
        <v>UnitedHealthcare</v>
      </c>
      <c r="X890" s="100" t="b">
        <f>_xlfn.XLOOKUP(A890,'Patient Health Records'!A:A,'Patient Health Records'!P:P,"Not Found")</f>
        <v>0</v>
      </c>
      <c r="Y890" s="100" t="b" cm="1">
        <f t="array" ref="Y890">_xlfn.SWITCH(X890, "Yes", TRUE, "No", FALSE, X890)</f>
        <v>0</v>
      </c>
      <c r="Z890" s="100" t="b">
        <f>_xlfn.XLOOKUP(A890,'Patient Health Records'!A:A,'Patient Health Records'!T:T,"Not Found")</f>
        <v>1</v>
      </c>
      <c r="AA890" s="100" t="b" cm="1">
        <f t="array" ref="AA890">_xlfn.SWITCH(Z890, "Yes", TRUE, "No", FALSE, Z890)</f>
        <v>1</v>
      </c>
      <c r="AB890" s="100" t="b">
        <f>_xlfn.XLOOKUP(A890,'Patient Health Records'!A:A,'Patient Health Records'!K:K,"Not Found")</f>
        <v>0</v>
      </c>
      <c r="AC890" s="100" t="b" cm="1">
        <f t="array" ref="AC890">_xlfn.SWITCH(AB890, "Yes", TRUE, "No", FALSE, AB890)</f>
        <v>0</v>
      </c>
    </row>
    <row r="891" spans="1:29">
      <c r="A891" s="2" t="s">
        <v>1341</v>
      </c>
      <c r="B891" s="100" t="str">
        <f>_xlfn.XLOOKUP(A891,'Patient Demographics'!A891:A1890,'Patient Demographics'!H891:H1890,"Not Found")</f>
        <v>Adult</v>
      </c>
      <c r="C891" s="100" t="str">
        <f>_xlfn.XLOOKUP(A891,'Patient Demographics'!A891:A1890,'Patient Demographics'!L891:L1890,"Not Found")</f>
        <v>West</v>
      </c>
      <c r="D891" s="100" t="str">
        <f>_xlfn.XLOOKUP(A891,'Patient Demographics'!A:A,'Patient Demographics'!J:J,"Not Found")</f>
        <v>Maharashtra</v>
      </c>
      <c r="E891" s="100">
        <f>_xlfn.XLOOKUP(A891,'Billing Details'!A891:A1890,'Billing Details'!E891:E1890,"Not Found")</f>
        <v>240000</v>
      </c>
      <c r="F891" s="100">
        <f>_xlfn.XLOOKUP(A891,'Billing Details'!A891:A1890,'Billing Details'!M891:M1890,"Not Found")</f>
        <v>0</v>
      </c>
      <c r="G891" s="100">
        <f>_xlfn.XLOOKUP(A891,'Patient Health Records'!A891:A1890,'Patient Health Records'!G891:G1890,"Not Found")</f>
        <v>63</v>
      </c>
      <c r="H891" s="17" t="str">
        <f>_xlfn.XLOOKUP(A891,'Patient Demographics'!A891:A1890,'Patient Demographics'!C891:C1890,"Not Found")</f>
        <v>Male</v>
      </c>
      <c r="I891" s="100" t="str">
        <f>_xlfn.XLOOKUP(A891,'Patient Health Records'!A891:A1890,'Patient Health Records'!B891:B1890,"Not Found")</f>
        <v>B-</v>
      </c>
      <c r="J891" s="100" t="b">
        <f>_xlfn.XLOOKUP(A891,'Patient Health Records'!A891:A1890,'Patient Health Records'!H891:H1890,"Not Found")</f>
        <v>1</v>
      </c>
      <c r="K891" s="100" t="b">
        <f>_xlfn.XLOOKUP(A891,'Patient Health Records'!A891:A1890,'Patient Health Records'!J891:J1890,"Not Found")</f>
        <v>0</v>
      </c>
      <c r="L891" s="100" t="b">
        <f>_xlfn.XLOOKUP(A891,'Billing Details'!A:A,'Billing Details'!K:K,"Not Found")</f>
        <v>0</v>
      </c>
      <c r="M891" s="100" t="str">
        <f>_xlfn.XLOOKUP(A891,'Patient Education'!A:A,'Patient Education'!B:B,"Not Found")</f>
        <v>PhD</v>
      </c>
      <c r="N891" s="100" t="str">
        <f>_xlfn.XLOOKUP(A891,'Patient Education'!A:A,'Patient Education'!C:C,"None")</f>
        <v>Consultant</v>
      </c>
      <c r="O891" s="100">
        <f>_xlfn.XLOOKUP(A891,'Patient Demographics'!A:A,'Patient Demographics'!I:I,"Not Found")</f>
        <v>40</v>
      </c>
      <c r="P891" s="100" t="str" cm="1">
        <f t="array" ref="P891">_xlfn.IFS(
 O891 &lt;= 2, "Very Low",
 O891 &lt;= 5, "Low",
 O891 &lt;= 10, "Lower-Middle",
 O891 &lt;= 25, "Middle",
 O891 &lt;= 50, "Upper-Middle",
 O891 &lt;= 100, "High",
 O891 &lt;= 200, "Very High",
 O891 &lt;= 400, "Ultra High"
)</f>
        <v>Upper-Middle</v>
      </c>
      <c r="Q891" s="33">
        <f>_xlfn.XLOOKUP(A891,'Patient Health Records'!A:A,'Patient Health Records'!E:E,"Not Found")</f>
        <v>20.109164033323754</v>
      </c>
      <c r="R891" s="100" t="b">
        <f>_xlfn.XLOOKUP(A891,'Patient Health Records'!A891:A1890,'Patient Health Records'!T891:T1890,"Not Found")</f>
        <v>0</v>
      </c>
      <c r="S891" s="100" t="b" cm="1">
        <f t="array" ref="S891">_xlfn.SWITCH(R891, "Yes", TRUE, "No", FALSE, R891)</f>
        <v>0</v>
      </c>
      <c r="T891" s="100" t="str">
        <f>_xlfn.XLOOKUP(A891,'Patient Health Records'!A:A,'Patient Health Records'!V:V,"Not Found")</f>
        <v>Diabetes</v>
      </c>
      <c r="U891" s="100" t="str">
        <f>_xlfn.XLOOKUP(A891,'Patient Health Records'!A:A,'Patient Health Records'!X:X,"Not Found")</f>
        <v>Ongoing Treatment</v>
      </c>
      <c r="V891" s="100" t="b">
        <f>_xlfn.XLOOKUP(A891,'Billing Details'!A:A,'Billing Details'!K:K,"Not Found")</f>
        <v>0</v>
      </c>
      <c r="W891" s="100">
        <f>_xlfn.XLOOKUP(A891,'Billing Details'!A:A,'Billing Details'!J:J,"Not Found")</f>
        <v>0</v>
      </c>
      <c r="X891" s="100" t="b">
        <f>_xlfn.XLOOKUP(A891,'Patient Health Records'!A:A,'Patient Health Records'!P:P,"Not Found")</f>
        <v>0</v>
      </c>
      <c r="Y891" s="100" t="b" cm="1">
        <f t="array" ref="Y891">_xlfn.SWITCH(X891, "Yes", TRUE, "No", FALSE, X891)</f>
        <v>0</v>
      </c>
      <c r="Z891" s="100" t="b">
        <f>_xlfn.XLOOKUP(A891,'Patient Health Records'!A:A,'Patient Health Records'!T:T,"Not Found")</f>
        <v>0</v>
      </c>
      <c r="AA891" s="100" t="b" cm="1">
        <f t="array" ref="AA891">_xlfn.SWITCH(Z891, "Yes", TRUE, "No", FALSE, Z891)</f>
        <v>0</v>
      </c>
      <c r="AB891" s="100" t="b">
        <f>_xlfn.XLOOKUP(A891,'Patient Health Records'!A:A,'Patient Health Records'!K:K,"Not Found")</f>
        <v>0</v>
      </c>
      <c r="AC891" s="100" t="b" cm="1">
        <f t="array" ref="AC891">_xlfn.SWITCH(AB891, "Yes", TRUE, "No", FALSE, AB891)</f>
        <v>0</v>
      </c>
    </row>
    <row r="892" spans="1:29">
      <c r="A892" s="2" t="s">
        <v>1343</v>
      </c>
      <c r="B892" s="100" t="str">
        <f>_xlfn.XLOOKUP(A892,'Patient Demographics'!A892:A1891,'Patient Demographics'!H892:H1891,"Not Found")</f>
        <v>Adult</v>
      </c>
      <c r="C892" s="100" t="str">
        <f>_xlfn.XLOOKUP(A892,'Patient Demographics'!A892:A1891,'Patient Demographics'!L892:L1891,"Not Found")</f>
        <v>North</v>
      </c>
      <c r="D892" s="100" t="str">
        <f>_xlfn.XLOOKUP(A892,'Patient Demographics'!A:A,'Patient Demographics'!J:J,"Not Found")</f>
        <v>Uttar Pradesh</v>
      </c>
      <c r="E892" s="100">
        <f>_xlfn.XLOOKUP(A892,'Billing Details'!A892:A1891,'Billing Details'!E892:E1891,"Not Found")</f>
        <v>1600</v>
      </c>
      <c r="F892" s="100">
        <f>_xlfn.XLOOKUP(A892,'Billing Details'!A892:A1891,'Billing Details'!M892:M1891,"Not Found")</f>
        <v>946.72</v>
      </c>
      <c r="G892" s="100">
        <f>_xlfn.XLOOKUP(A892,'Patient Health Records'!A892:A1891,'Patient Health Records'!G892:G1891,"Not Found")</f>
        <v>71</v>
      </c>
      <c r="H892" s="17" t="str">
        <f>_xlfn.XLOOKUP(A892,'Patient Demographics'!A892:A1891,'Patient Demographics'!C892:C1891,"Not Found")</f>
        <v>Male</v>
      </c>
      <c r="I892" s="100" t="str">
        <f>_xlfn.XLOOKUP(A892,'Patient Health Records'!A892:A1891,'Patient Health Records'!B892:B1891,"Not Found")</f>
        <v>B-</v>
      </c>
      <c r="J892" s="100" t="b">
        <f>_xlfn.XLOOKUP(A892,'Patient Health Records'!A892:A1891,'Patient Health Records'!H892:H1891,"Not Found")</f>
        <v>0</v>
      </c>
      <c r="K892" s="100" t="b">
        <f>_xlfn.XLOOKUP(A892,'Patient Health Records'!A892:A1891,'Patient Health Records'!J892:J1891,"Not Found")</f>
        <v>0</v>
      </c>
      <c r="L892" s="100" t="b">
        <f>_xlfn.XLOOKUP(A892,'Billing Details'!A:A,'Billing Details'!K:K,"Not Found")</f>
        <v>1</v>
      </c>
      <c r="M892" s="100" t="str">
        <f>_xlfn.XLOOKUP(A892,'Patient Education'!A:A,'Patient Education'!B:B,"Not Found")</f>
        <v>Bachelor's Degree</v>
      </c>
      <c r="N892" s="100" t="str">
        <f>_xlfn.XLOOKUP(A892,'Patient Education'!A:A,'Patient Education'!C:C,"None")</f>
        <v>Nurse</v>
      </c>
      <c r="O892" s="100">
        <f>_xlfn.XLOOKUP(A892,'Patient Demographics'!A:A,'Patient Demographics'!I:I,"Not Found")</f>
        <v>2</v>
      </c>
      <c r="P892" s="100" t="str" cm="1">
        <f t="array" ref="P892">_xlfn.IFS(
 O892 &lt;= 2, "Very Low",
 O892 &lt;= 5, "Low",
 O892 &lt;= 10, "Lower-Middle",
 O892 &lt;= 25, "Middle",
 O892 &lt;= 50, "Upper-Middle",
 O892 &lt;= 100, "High",
 O892 &lt;= 200, "Very High",
 O892 &lt;= 400, "Ultra High"
)</f>
        <v>Very Low</v>
      </c>
      <c r="Q892" s="33">
        <f>_xlfn.XLOOKUP(A892,'Patient Health Records'!A:A,'Patient Health Records'!E:E,"Not Found")</f>
        <v>24.567474048442911</v>
      </c>
      <c r="R892" s="100" t="b">
        <f>_xlfn.XLOOKUP(A892,'Patient Health Records'!A892:A1891,'Patient Health Records'!T892:T1891,"Not Found")</f>
        <v>0</v>
      </c>
      <c r="S892" s="100" t="b" cm="1">
        <f t="array" ref="S892">_xlfn.SWITCH(R892, "Yes", TRUE, "No", FALSE, R892)</f>
        <v>0</v>
      </c>
      <c r="T892" s="100" t="str">
        <f>_xlfn.XLOOKUP(A892,'Patient Health Records'!A:A,'Patient Health Records'!V:V,"Not Found")</f>
        <v>Cancer</v>
      </c>
      <c r="U892" s="100" t="str">
        <f>_xlfn.XLOOKUP(A892,'Patient Health Records'!A:A,'Patient Health Records'!X:X,"Not Found")</f>
        <v>Recovered</v>
      </c>
      <c r="V892" s="100" t="b">
        <f>_xlfn.XLOOKUP(A892,'Billing Details'!A:A,'Billing Details'!K:K,"Not Found")</f>
        <v>1</v>
      </c>
      <c r="W892" s="100" t="str">
        <f>_xlfn.XLOOKUP(A892,'Billing Details'!A:A,'Billing Details'!J:J,"Not Found")</f>
        <v>Blue Cross</v>
      </c>
      <c r="X892" s="100" t="b">
        <f>_xlfn.XLOOKUP(A892,'Patient Health Records'!A:A,'Patient Health Records'!P:P,"Not Found")</f>
        <v>0</v>
      </c>
      <c r="Y892" s="100" t="b" cm="1">
        <f t="array" ref="Y892">_xlfn.SWITCH(X892, "Yes", TRUE, "No", FALSE, X892)</f>
        <v>0</v>
      </c>
      <c r="Z892" s="100" t="b">
        <f>_xlfn.XLOOKUP(A892,'Patient Health Records'!A:A,'Patient Health Records'!T:T,"Not Found")</f>
        <v>0</v>
      </c>
      <c r="AA892" s="100" t="b" cm="1">
        <f t="array" ref="AA892">_xlfn.SWITCH(Z892, "Yes", TRUE, "No", FALSE, Z892)</f>
        <v>0</v>
      </c>
      <c r="AB892" s="100" t="b">
        <f>_xlfn.XLOOKUP(A892,'Patient Health Records'!A:A,'Patient Health Records'!K:K,"Not Found")</f>
        <v>0</v>
      </c>
      <c r="AC892" s="100" t="b" cm="1">
        <f t="array" ref="AC892">_xlfn.SWITCH(AB892, "Yes", TRUE, "No", FALSE, AB892)</f>
        <v>0</v>
      </c>
    </row>
    <row r="893" spans="1:29">
      <c r="A893" s="2" t="s">
        <v>1344</v>
      </c>
      <c r="B893" s="100" t="str">
        <f>_xlfn.XLOOKUP(A893,'Patient Demographics'!A893:A1892,'Patient Demographics'!H893:H1892,"Not Found")</f>
        <v>Middle-aged</v>
      </c>
      <c r="C893" s="100" t="str">
        <f>_xlfn.XLOOKUP(A893,'Patient Demographics'!A893:A1892,'Patient Demographics'!L893:L1892,"Not Found")</f>
        <v>East</v>
      </c>
      <c r="D893" s="100" t="str">
        <f>_xlfn.XLOOKUP(A893,'Patient Demographics'!A:A,'Patient Demographics'!J:J,"Not Found")</f>
        <v>West Bengal</v>
      </c>
      <c r="E893" s="100">
        <f>_xlfn.XLOOKUP(A893,'Billing Details'!A893:A1892,'Billing Details'!E893:E1892,"Not Found")</f>
        <v>40000</v>
      </c>
      <c r="F893" s="100">
        <f>_xlfn.XLOOKUP(A893,'Billing Details'!A893:A1892,'Billing Details'!M893:M1892,"Not Found")</f>
        <v>32585.24</v>
      </c>
      <c r="G893" s="100">
        <f>_xlfn.XLOOKUP(A893,'Patient Health Records'!A893:A1892,'Patient Health Records'!G893:G1892,"Not Found")</f>
        <v>71.3</v>
      </c>
      <c r="H893" s="17" t="str">
        <f>_xlfn.XLOOKUP(A893,'Patient Demographics'!A893:A1892,'Patient Demographics'!C893:C1892,"Not Found")</f>
        <v>Male</v>
      </c>
      <c r="I893" s="100" t="str">
        <f>_xlfn.XLOOKUP(A893,'Patient Health Records'!A893:A1892,'Patient Health Records'!B893:B1892,"Not Found")</f>
        <v>AB+</v>
      </c>
      <c r="J893" s="100" t="b">
        <f>_xlfn.XLOOKUP(A893,'Patient Health Records'!A893:A1892,'Patient Health Records'!H893:H1892,"Not Found")</f>
        <v>0</v>
      </c>
      <c r="K893" s="100" t="b">
        <f>_xlfn.XLOOKUP(A893,'Patient Health Records'!A893:A1892,'Patient Health Records'!J893:J1892,"Not Found")</f>
        <v>0</v>
      </c>
      <c r="L893" s="100" t="b">
        <f>_xlfn.XLOOKUP(A893,'Billing Details'!A:A,'Billing Details'!K:K,"Not Found")</f>
        <v>1</v>
      </c>
      <c r="M893" s="100" t="str">
        <f>_xlfn.XLOOKUP(A893,'Patient Education'!A:A,'Patient Education'!B:B,"Not Found")</f>
        <v>High School</v>
      </c>
      <c r="N893" s="100" t="str">
        <f>_xlfn.XLOOKUP(A893,'Patient Education'!A:A,'Patient Education'!C:C,"None")</f>
        <v>Unemployed</v>
      </c>
      <c r="O893" s="100">
        <f>_xlfn.XLOOKUP(A893,'Patient Demographics'!A:A,'Patient Demographics'!I:I,"Not Found")</f>
        <v>12</v>
      </c>
      <c r="P893" s="100" t="str" cm="1">
        <f t="array" ref="P893">_xlfn.IFS(
 O893 &lt;= 2, "Very Low",
 O893 &lt;= 5, "Low",
 O893 &lt;= 10, "Lower-Middle",
 O893 &lt;= 25, "Middle",
 O893 &lt;= 50, "Upper-Middle",
 O893 &lt;= 100, "High",
 O893 &lt;= 200, "Very High",
 O893 &lt;= 400, "Ultra High"
)</f>
        <v>Middle</v>
      </c>
      <c r="Q893" s="33">
        <f>_xlfn.XLOOKUP(A893,'Patient Health Records'!A:A,'Patient Health Records'!E:E,"Not Found")</f>
        <v>23.550006605892456</v>
      </c>
      <c r="R893" s="100" t="b">
        <f>_xlfn.XLOOKUP(A893,'Patient Health Records'!A893:A1892,'Patient Health Records'!T893:T1892,"Not Found")</f>
        <v>0</v>
      </c>
      <c r="S893" s="100" t="b" cm="1">
        <f t="array" ref="S893">_xlfn.SWITCH(R893, "Yes", TRUE, "No", FALSE, R893)</f>
        <v>0</v>
      </c>
      <c r="T893" s="100" t="str">
        <f>_xlfn.XLOOKUP(A893,'Patient Health Records'!A:A,'Patient Health Records'!V:V,"Not Found")</f>
        <v>Appendicitis</v>
      </c>
      <c r="U893" s="100" t="str">
        <f>_xlfn.XLOOKUP(A893,'Patient Health Records'!A:A,'Patient Health Records'!X:X,"Not Found")</f>
        <v>Recovered</v>
      </c>
      <c r="V893" s="100" t="b">
        <f>_xlfn.XLOOKUP(A893,'Billing Details'!A:A,'Billing Details'!K:K,"Not Found")</f>
        <v>1</v>
      </c>
      <c r="W893" s="100" t="str">
        <f>_xlfn.XLOOKUP(A893,'Billing Details'!A:A,'Billing Details'!J:J,"Not Found")</f>
        <v>Blue Cross</v>
      </c>
      <c r="X893" s="100" t="b">
        <f>_xlfn.XLOOKUP(A893,'Patient Health Records'!A:A,'Patient Health Records'!P:P,"Not Found")</f>
        <v>0</v>
      </c>
      <c r="Y893" s="100" t="b" cm="1">
        <f t="array" ref="Y893">_xlfn.SWITCH(X893, "Yes", TRUE, "No", FALSE, X893)</f>
        <v>0</v>
      </c>
      <c r="Z893" s="100" t="b">
        <f>_xlfn.XLOOKUP(A893,'Patient Health Records'!A:A,'Patient Health Records'!T:T,"Not Found")</f>
        <v>0</v>
      </c>
      <c r="AA893" s="100" t="b" cm="1">
        <f t="array" ref="AA893">_xlfn.SWITCH(Z893, "Yes", TRUE, "No", FALSE, Z893)</f>
        <v>0</v>
      </c>
      <c r="AB893" s="100" t="b">
        <f>_xlfn.XLOOKUP(A893,'Patient Health Records'!A:A,'Patient Health Records'!K:K,"Not Found")</f>
        <v>0</v>
      </c>
      <c r="AC893" s="100" t="b" cm="1">
        <f t="array" ref="AC893">_xlfn.SWITCH(AB893, "Yes", TRUE, "No", FALSE, AB893)</f>
        <v>0</v>
      </c>
    </row>
    <row r="894" spans="1:29">
      <c r="A894" s="2" t="s">
        <v>1346</v>
      </c>
      <c r="B894" s="100" t="str">
        <f>_xlfn.XLOOKUP(A894,'Patient Demographics'!A894:A1893,'Patient Demographics'!H894:H1893,"Not Found")</f>
        <v>Adult</v>
      </c>
      <c r="C894" s="100" t="str">
        <f>_xlfn.XLOOKUP(A894,'Patient Demographics'!A894:A1893,'Patient Demographics'!L894:L1893,"Not Found")</f>
        <v>South</v>
      </c>
      <c r="D894" s="100" t="str">
        <f>_xlfn.XLOOKUP(A894,'Patient Demographics'!A:A,'Patient Demographics'!J:J,"Not Found")</f>
        <v>Tamil Nadu</v>
      </c>
      <c r="E894" s="100">
        <f>_xlfn.XLOOKUP(A894,'Billing Details'!A894:A1893,'Billing Details'!E894:E1893,"Not Found")</f>
        <v>60000</v>
      </c>
      <c r="F894" s="100">
        <f>_xlfn.XLOOKUP(A894,'Billing Details'!A894:A1893,'Billing Details'!M894:M1893,"Not Found")</f>
        <v>31314.45</v>
      </c>
      <c r="G894" s="100">
        <f>_xlfn.XLOOKUP(A894,'Patient Health Records'!A894:A1893,'Patient Health Records'!G894:G1893,"Not Found")</f>
        <v>79.400000000000006</v>
      </c>
      <c r="H894" s="17" t="str">
        <f>_xlfn.XLOOKUP(A894,'Patient Demographics'!A894:A1893,'Patient Demographics'!C894:C1893,"Not Found")</f>
        <v>Male</v>
      </c>
      <c r="I894" s="100" t="str">
        <f>_xlfn.XLOOKUP(A894,'Patient Health Records'!A894:A1893,'Patient Health Records'!B894:B1893,"Not Found")</f>
        <v>O-</v>
      </c>
      <c r="J894" s="100" t="b">
        <f>_xlfn.XLOOKUP(A894,'Patient Health Records'!A894:A1893,'Patient Health Records'!H894:H1893,"Not Found")</f>
        <v>0</v>
      </c>
      <c r="K894" s="100" t="b">
        <f>_xlfn.XLOOKUP(A894,'Patient Health Records'!A894:A1893,'Patient Health Records'!J894:J1893,"Not Found")</f>
        <v>1</v>
      </c>
      <c r="L894" s="100" t="b">
        <f>_xlfn.XLOOKUP(A894,'Billing Details'!A:A,'Billing Details'!K:K,"Not Found")</f>
        <v>1</v>
      </c>
      <c r="M894" s="100" t="str">
        <f>_xlfn.XLOOKUP(A894,'Patient Education'!A:A,'Patient Education'!B:B,"Not Found")</f>
        <v>Bachelor's Degree</v>
      </c>
      <c r="N894" s="100" t="str">
        <f>_xlfn.XLOOKUP(A894,'Patient Education'!A:A,'Patient Education'!C:C,"None")</f>
        <v>Engineer</v>
      </c>
      <c r="O894" s="100">
        <f>_xlfn.XLOOKUP(A894,'Patient Demographics'!A:A,'Patient Demographics'!I:I,"Not Found")</f>
        <v>3</v>
      </c>
      <c r="P894" s="100" t="str" cm="1">
        <f t="array" ref="P894">_xlfn.IFS(
 O894 &lt;= 2, "Very Low",
 O894 &lt;= 5, "Low",
 O894 &lt;= 10, "Lower-Middle",
 O894 &lt;= 25, "Middle",
 O894 &lt;= 50, "Upper-Middle",
 O894 &lt;= 100, "High",
 O894 &lt;= 200, "Very High",
 O894 &lt;= 400, "Ultra High"
)</f>
        <v>Low</v>
      </c>
      <c r="Q894" s="33">
        <f>_xlfn.XLOOKUP(A894,'Patient Health Records'!A:A,'Patient Health Records'!E:E,"Not Found")</f>
        <v>30.631534277226958</v>
      </c>
      <c r="R894" s="100" t="b">
        <f>_xlfn.XLOOKUP(A894,'Patient Health Records'!A894:A1893,'Patient Health Records'!T894:T1893,"Not Found")</f>
        <v>1</v>
      </c>
      <c r="S894" s="100" t="b" cm="1">
        <f t="array" ref="S894">_xlfn.SWITCH(R894, "Yes", TRUE, "No", FALSE, R894)</f>
        <v>1</v>
      </c>
      <c r="T894" s="100" t="str">
        <f>_xlfn.XLOOKUP(A894,'Patient Health Records'!A:A,'Patient Health Records'!V:V,"Not Found")</f>
        <v>Diabetes</v>
      </c>
      <c r="U894" s="100" t="str">
        <f>_xlfn.XLOOKUP(A894,'Patient Health Records'!A:A,'Patient Health Records'!X:X,"Not Found")</f>
        <v>Recovered</v>
      </c>
      <c r="V894" s="100" t="b">
        <f>_xlfn.XLOOKUP(A894,'Billing Details'!A:A,'Billing Details'!K:K,"Not Found")</f>
        <v>1</v>
      </c>
      <c r="W894" s="100" t="str">
        <f>_xlfn.XLOOKUP(A894,'Billing Details'!A:A,'Billing Details'!J:J,"Not Found")</f>
        <v>Aetna</v>
      </c>
      <c r="X894" s="100" t="b">
        <f>_xlfn.XLOOKUP(A894,'Patient Health Records'!A:A,'Patient Health Records'!P:P,"Not Found")</f>
        <v>0</v>
      </c>
      <c r="Y894" s="100" t="b" cm="1">
        <f t="array" ref="Y894">_xlfn.SWITCH(X894, "Yes", TRUE, "No", FALSE, X894)</f>
        <v>0</v>
      </c>
      <c r="Z894" s="100" t="b">
        <f>_xlfn.XLOOKUP(A894,'Patient Health Records'!A:A,'Patient Health Records'!T:T,"Not Found")</f>
        <v>1</v>
      </c>
      <c r="AA894" s="100" t="b" cm="1">
        <f t="array" ref="AA894">_xlfn.SWITCH(Z894, "Yes", TRUE, "No", FALSE, Z894)</f>
        <v>1</v>
      </c>
      <c r="AB894" s="100" t="b">
        <f>_xlfn.XLOOKUP(A894,'Patient Health Records'!A:A,'Patient Health Records'!K:K,"Not Found")</f>
        <v>0</v>
      </c>
      <c r="AC894" s="100" t="b" cm="1">
        <f t="array" ref="AC894">_xlfn.SWITCH(AB894, "Yes", TRUE, "No", FALSE, AB894)</f>
        <v>0</v>
      </c>
    </row>
    <row r="895" spans="1:29">
      <c r="A895" s="2" t="s">
        <v>1347</v>
      </c>
      <c r="B895" s="100" t="str">
        <f>_xlfn.XLOOKUP(A895,'Patient Demographics'!A895:A1894,'Patient Demographics'!H895:H1894,"Not Found")</f>
        <v>Adult</v>
      </c>
      <c r="C895" s="100" t="str">
        <f>_xlfn.XLOOKUP(A895,'Patient Demographics'!A895:A1894,'Patient Demographics'!L895:L1894,"Not Found")</f>
        <v>South</v>
      </c>
      <c r="D895" s="100" t="str">
        <f>_xlfn.XLOOKUP(A895,'Patient Demographics'!A:A,'Patient Demographics'!J:J,"Not Found")</f>
        <v>Tamil Nadu</v>
      </c>
      <c r="E895" s="100">
        <f>_xlfn.XLOOKUP(A895,'Billing Details'!A895:A1894,'Billing Details'!E895:E1894,"Not Found")</f>
        <v>18000</v>
      </c>
      <c r="F895" s="100">
        <f>_xlfn.XLOOKUP(A895,'Billing Details'!A895:A1894,'Billing Details'!M895:M1894,"Not Found")</f>
        <v>15437.099999999999</v>
      </c>
      <c r="G895" s="100">
        <f>_xlfn.XLOOKUP(A895,'Patient Health Records'!A895:A1894,'Patient Health Records'!G895:G1894,"Not Found")</f>
        <v>64.099999999999994</v>
      </c>
      <c r="H895" s="17" t="str">
        <f>_xlfn.XLOOKUP(A895,'Patient Demographics'!A895:A1894,'Patient Demographics'!C895:C1894,"Not Found")</f>
        <v>Male</v>
      </c>
      <c r="I895" s="100" t="str">
        <f>_xlfn.XLOOKUP(A895,'Patient Health Records'!A895:A1894,'Patient Health Records'!B895:B1894,"Not Found")</f>
        <v>B+</v>
      </c>
      <c r="J895" s="100" t="b">
        <f>_xlfn.XLOOKUP(A895,'Patient Health Records'!A895:A1894,'Patient Health Records'!H895:H1894,"Not Found")</f>
        <v>0</v>
      </c>
      <c r="K895" s="100" t="b">
        <f>_xlfn.XLOOKUP(A895,'Patient Health Records'!A895:A1894,'Patient Health Records'!J895:J1894,"Not Found")</f>
        <v>0</v>
      </c>
      <c r="L895" s="100" t="b">
        <f>_xlfn.XLOOKUP(A895,'Billing Details'!A:A,'Billing Details'!K:K,"Not Found")</f>
        <v>1</v>
      </c>
      <c r="M895" s="100" t="str">
        <f>_xlfn.XLOOKUP(A895,'Patient Education'!A:A,'Patient Education'!B:B,"Not Found")</f>
        <v>Bachelor's Degree</v>
      </c>
      <c r="N895" s="100" t="str">
        <f>_xlfn.XLOOKUP(A895,'Patient Education'!A:A,'Patient Education'!C:C,"None")</f>
        <v>Nurse</v>
      </c>
      <c r="O895" s="100">
        <f>_xlfn.XLOOKUP(A895,'Patient Demographics'!A:A,'Patient Demographics'!I:I,"Not Found")</f>
        <v>12</v>
      </c>
      <c r="P895" s="100" t="str" cm="1">
        <f t="array" ref="P895">_xlfn.IFS(
 O895 &lt;= 2, "Very Low",
 O895 &lt;= 5, "Low",
 O895 &lt;= 10, "Lower-Middle",
 O895 &lt;= 25, "Middle",
 O895 &lt;= 50, "Upper-Middle",
 O895 &lt;= 100, "High",
 O895 &lt;= 200, "Very High",
 O895 &lt;= 400, "Ultra High"
)</f>
        <v>Middle</v>
      </c>
      <c r="Q895" s="33">
        <f>_xlfn.XLOOKUP(A895,'Patient Health Records'!A:A,'Patient Health Records'!E:E,"Not Found")</f>
        <v>20.231031435424818</v>
      </c>
      <c r="R895" s="100" t="b">
        <f>_xlfn.XLOOKUP(A895,'Patient Health Records'!A895:A1894,'Patient Health Records'!T895:T1894,"Not Found")</f>
        <v>0</v>
      </c>
      <c r="S895" s="100" t="b" cm="1">
        <f t="array" ref="S895">_xlfn.SWITCH(R895, "Yes", TRUE, "No", FALSE, R895)</f>
        <v>0</v>
      </c>
      <c r="T895" s="100" t="str">
        <f>_xlfn.XLOOKUP(A895,'Patient Health Records'!A:A,'Patient Health Records'!V:V,"Not Found")</f>
        <v>Fractured Arm</v>
      </c>
      <c r="U895" s="100" t="str">
        <f>_xlfn.XLOOKUP(A895,'Patient Health Records'!A:A,'Patient Health Records'!X:X,"Not Found")</f>
        <v>Ongoing Treatment</v>
      </c>
      <c r="V895" s="100" t="b">
        <f>_xlfn.XLOOKUP(A895,'Billing Details'!A:A,'Billing Details'!K:K,"Not Found")</f>
        <v>1</v>
      </c>
      <c r="W895" s="100" t="str">
        <f>_xlfn.XLOOKUP(A895,'Billing Details'!A:A,'Billing Details'!J:J,"Not Found")</f>
        <v>Cigna</v>
      </c>
      <c r="X895" s="100" t="b">
        <f>_xlfn.XLOOKUP(A895,'Patient Health Records'!A:A,'Patient Health Records'!P:P,"Not Found")</f>
        <v>0</v>
      </c>
      <c r="Y895" s="100" t="b" cm="1">
        <f t="array" ref="Y895">_xlfn.SWITCH(X895, "Yes", TRUE, "No", FALSE, X895)</f>
        <v>0</v>
      </c>
      <c r="Z895" s="100" t="b">
        <f>_xlfn.XLOOKUP(A895,'Patient Health Records'!A:A,'Patient Health Records'!T:T,"Not Found")</f>
        <v>0</v>
      </c>
      <c r="AA895" s="100" t="b" cm="1">
        <f t="array" ref="AA895">_xlfn.SWITCH(Z895, "Yes", TRUE, "No", FALSE, Z895)</f>
        <v>0</v>
      </c>
      <c r="AB895" s="100" t="b">
        <f>_xlfn.XLOOKUP(A895,'Patient Health Records'!A:A,'Patient Health Records'!K:K,"Not Found")</f>
        <v>0</v>
      </c>
      <c r="AC895" s="100" t="b" cm="1">
        <f t="array" ref="AC895">_xlfn.SWITCH(AB895, "Yes", TRUE, "No", FALSE, AB895)</f>
        <v>0</v>
      </c>
    </row>
    <row r="896" spans="1:29">
      <c r="A896" s="2" t="s">
        <v>1348</v>
      </c>
      <c r="B896" s="100" t="str">
        <f>_xlfn.XLOOKUP(A896,'Patient Demographics'!A896:A1895,'Patient Demographics'!H896:H1895,"Not Found")</f>
        <v>Middle-aged</v>
      </c>
      <c r="C896" s="100" t="str">
        <f>_xlfn.XLOOKUP(A896,'Patient Demographics'!A896:A1895,'Patient Demographics'!L896:L1895,"Not Found")</f>
        <v>South</v>
      </c>
      <c r="D896" s="100" t="str">
        <f>_xlfn.XLOOKUP(A896,'Patient Demographics'!A:A,'Patient Demographics'!J:J,"Not Found")</f>
        <v>Tamil Nadu</v>
      </c>
      <c r="E896" s="100">
        <f>_xlfn.XLOOKUP(A896,'Billing Details'!A896:A1895,'Billing Details'!E896:E1895,"Not Found")</f>
        <v>24000</v>
      </c>
      <c r="F896" s="100">
        <f>_xlfn.XLOOKUP(A896,'Billing Details'!A896:A1895,'Billing Details'!M896:M1895,"Not Found")</f>
        <v>13478.699999999999</v>
      </c>
      <c r="G896" s="100">
        <f>_xlfn.XLOOKUP(A896,'Patient Health Records'!A896:A1895,'Patient Health Records'!G896:G1895,"Not Found")</f>
        <v>77.7</v>
      </c>
      <c r="H896" s="17" t="str">
        <f>_xlfn.XLOOKUP(A896,'Patient Demographics'!A896:A1895,'Patient Demographics'!C896:C1895,"Not Found")</f>
        <v>Male</v>
      </c>
      <c r="I896" s="100" t="str">
        <f>_xlfn.XLOOKUP(A896,'Patient Health Records'!A896:A1895,'Patient Health Records'!B896:B1895,"Not Found")</f>
        <v>B+</v>
      </c>
      <c r="J896" s="100" t="b">
        <f>_xlfn.XLOOKUP(A896,'Patient Health Records'!A896:A1895,'Patient Health Records'!H896:H1895,"Not Found")</f>
        <v>0</v>
      </c>
      <c r="K896" s="100" t="b">
        <f>_xlfn.XLOOKUP(A896,'Patient Health Records'!A896:A1895,'Patient Health Records'!J896:J1895,"Not Found")</f>
        <v>0</v>
      </c>
      <c r="L896" s="100" t="b">
        <f>_xlfn.XLOOKUP(A896,'Billing Details'!A:A,'Billing Details'!K:K,"Not Found")</f>
        <v>1</v>
      </c>
      <c r="M896" s="100" t="str">
        <f>_xlfn.XLOOKUP(A896,'Patient Education'!A:A,'Patient Education'!B:B,"Not Found")</f>
        <v>Post-graduate</v>
      </c>
      <c r="N896" s="100" t="str">
        <f>_xlfn.XLOOKUP(A896,'Patient Education'!A:A,'Patient Education'!C:C,"None")</f>
        <v>Professor</v>
      </c>
      <c r="O896" s="100">
        <f>_xlfn.XLOOKUP(A896,'Patient Demographics'!A:A,'Patient Demographics'!I:I,"Not Found")</f>
        <v>4</v>
      </c>
      <c r="P896" s="100" t="str" cm="1">
        <f t="array" ref="P896">_xlfn.IFS(
 O896 &lt;= 2, "Very Low",
 O896 &lt;= 5, "Low",
 O896 &lt;= 10, "Lower-Middle",
 O896 &lt;= 25, "Middle",
 O896 &lt;= 50, "Upper-Middle",
 O896 &lt;= 100, "High",
 O896 &lt;= 200, "Very High",
 O896 &lt;= 400, "Ultra High"
)</f>
        <v>Low</v>
      </c>
      <c r="Q896" s="33">
        <f>_xlfn.XLOOKUP(A896,'Patient Health Records'!A:A,'Patient Health Records'!E:E,"Not Found")</f>
        <v>29.975695382122602</v>
      </c>
      <c r="R896" s="100" t="b">
        <f>_xlfn.XLOOKUP(A896,'Patient Health Records'!A896:A1895,'Patient Health Records'!T896:T1895,"Not Found")</f>
        <v>1</v>
      </c>
      <c r="S896" s="100" t="b" cm="1">
        <f t="array" ref="S896">_xlfn.SWITCH(R896, "Yes", TRUE, "No", FALSE, R896)</f>
        <v>1</v>
      </c>
      <c r="T896" s="100" t="str">
        <f>_xlfn.XLOOKUP(A896,'Patient Health Records'!A:A,'Patient Health Records'!V:V,"Not Found")</f>
        <v>Diabetes</v>
      </c>
      <c r="U896" s="100" t="str">
        <f>_xlfn.XLOOKUP(A896,'Patient Health Records'!A:A,'Patient Health Records'!X:X,"Not Found")</f>
        <v>Recovered</v>
      </c>
      <c r="V896" s="100" t="b">
        <f>_xlfn.XLOOKUP(A896,'Billing Details'!A:A,'Billing Details'!K:K,"Not Found")</f>
        <v>1</v>
      </c>
      <c r="W896" s="100" t="str">
        <f>_xlfn.XLOOKUP(A896,'Billing Details'!A:A,'Billing Details'!J:J,"Not Found")</f>
        <v>Medicare</v>
      </c>
      <c r="X896" s="100" t="b">
        <f>_xlfn.XLOOKUP(A896,'Patient Health Records'!A:A,'Patient Health Records'!P:P,"Not Found")</f>
        <v>0</v>
      </c>
      <c r="Y896" s="100" t="b" cm="1">
        <f t="array" ref="Y896">_xlfn.SWITCH(X896, "Yes", TRUE, "No", FALSE, X896)</f>
        <v>0</v>
      </c>
      <c r="Z896" s="100" t="b">
        <f>_xlfn.XLOOKUP(A896,'Patient Health Records'!A:A,'Patient Health Records'!T:T,"Not Found")</f>
        <v>1</v>
      </c>
      <c r="AA896" s="100" t="b" cm="1">
        <f t="array" ref="AA896">_xlfn.SWITCH(Z896, "Yes", TRUE, "No", FALSE, Z896)</f>
        <v>1</v>
      </c>
      <c r="AB896" s="100" t="b">
        <f>_xlfn.XLOOKUP(A896,'Patient Health Records'!A:A,'Patient Health Records'!K:K,"Not Found")</f>
        <v>0</v>
      </c>
      <c r="AC896" s="100" t="b" cm="1">
        <f t="array" ref="AC896">_xlfn.SWITCH(AB896, "Yes", TRUE, "No", FALSE, AB896)</f>
        <v>0</v>
      </c>
    </row>
    <row r="897" spans="1:29">
      <c r="A897" s="2" t="s">
        <v>1349</v>
      </c>
      <c r="B897" s="100" t="str">
        <f>_xlfn.XLOOKUP(A897,'Patient Demographics'!A897:A1896,'Patient Demographics'!H897:H1896,"Not Found")</f>
        <v>Middle-aged</v>
      </c>
      <c r="C897" s="100" t="str">
        <f>_xlfn.XLOOKUP(A897,'Patient Demographics'!A897:A1896,'Patient Demographics'!L897:L1896,"Not Found")</f>
        <v>North</v>
      </c>
      <c r="D897" s="100" t="str">
        <f>_xlfn.XLOOKUP(A897,'Patient Demographics'!A:A,'Patient Demographics'!J:J,"Not Found")</f>
        <v>Uttar Pradesh</v>
      </c>
      <c r="E897" s="100">
        <f>_xlfn.XLOOKUP(A897,'Billing Details'!A897:A1896,'Billing Details'!E897:E1896,"Not Found")</f>
        <v>240000</v>
      </c>
      <c r="F897" s="100">
        <f>_xlfn.XLOOKUP(A897,'Billing Details'!A897:A1896,'Billing Details'!M897:M1896,"Not Found")</f>
        <v>170806.2</v>
      </c>
      <c r="G897" s="100">
        <f>_xlfn.XLOOKUP(A897,'Patient Health Records'!A897:A1896,'Patient Health Records'!G897:G1896,"Not Found")</f>
        <v>96.8</v>
      </c>
      <c r="H897" s="17" t="str">
        <f>_xlfn.XLOOKUP(A897,'Patient Demographics'!A897:A1896,'Patient Demographics'!C897:C1896,"Not Found")</f>
        <v>Male</v>
      </c>
      <c r="I897" s="100" t="str">
        <f>_xlfn.XLOOKUP(A897,'Patient Health Records'!A897:A1896,'Patient Health Records'!B897:B1896,"Not Found")</f>
        <v>A-</v>
      </c>
      <c r="J897" s="100" t="b">
        <f>_xlfn.XLOOKUP(A897,'Patient Health Records'!A897:A1896,'Patient Health Records'!H897:H1896,"Not Found")</f>
        <v>1</v>
      </c>
      <c r="K897" s="100" t="b">
        <f>_xlfn.XLOOKUP(A897,'Patient Health Records'!A897:A1896,'Patient Health Records'!J897:J1896,"Not Found")</f>
        <v>0</v>
      </c>
      <c r="L897" s="100" t="b">
        <f>_xlfn.XLOOKUP(A897,'Billing Details'!A:A,'Billing Details'!K:K,"Not Found")</f>
        <v>1</v>
      </c>
      <c r="M897" s="100" t="str">
        <f>_xlfn.XLOOKUP(A897,'Patient Education'!A:A,'Patient Education'!B:B,"Not Found")</f>
        <v>School</v>
      </c>
      <c r="N897" s="100" t="str">
        <f>_xlfn.XLOOKUP(A897,'Patient Education'!A:A,'Patient Education'!C:C,"None")</f>
        <v>Clerical Staff</v>
      </c>
      <c r="O897" s="100">
        <f>_xlfn.XLOOKUP(A897,'Patient Demographics'!A:A,'Patient Demographics'!I:I,"Not Found")</f>
        <v>1</v>
      </c>
      <c r="P897" s="100" t="str" cm="1">
        <f t="array" ref="P897">_xlfn.IFS(
 O897 &lt;= 2, "Very Low",
 O897 &lt;= 5, "Low",
 O897 &lt;= 10, "Lower-Middle",
 O897 &lt;= 25, "Middle",
 O897 &lt;= 50, "Upper-Middle",
 O897 &lt;= 100, "High",
 O897 &lt;= 200, "Very High",
 O897 &lt;= 400, "Ultra High"
)</f>
        <v>Very Low</v>
      </c>
      <c r="Q897" s="33">
        <f>_xlfn.XLOOKUP(A897,'Patient Health Records'!A:A,'Patient Health Records'!E:E,"Not Found")</f>
        <v>33.892370715311095</v>
      </c>
      <c r="R897" s="100" t="b">
        <f>_xlfn.XLOOKUP(A897,'Patient Health Records'!A897:A1896,'Patient Health Records'!T897:T1896,"Not Found")</f>
        <v>1</v>
      </c>
      <c r="S897" s="100" t="b" cm="1">
        <f t="array" ref="S897">_xlfn.SWITCH(R897, "Yes", TRUE, "No", FALSE, R897)</f>
        <v>1</v>
      </c>
      <c r="T897" s="100" t="str">
        <f>_xlfn.XLOOKUP(A897,'Patient Health Records'!A:A,'Patient Health Records'!V:V,"Not Found")</f>
        <v>Fractured Arm</v>
      </c>
      <c r="U897" s="100" t="str">
        <f>_xlfn.XLOOKUP(A897,'Patient Health Records'!A:A,'Patient Health Records'!X:X,"Not Found")</f>
        <v>Critical</v>
      </c>
      <c r="V897" s="100" t="b">
        <f>_xlfn.XLOOKUP(A897,'Billing Details'!A:A,'Billing Details'!K:K,"Not Found")</f>
        <v>1</v>
      </c>
      <c r="W897" s="100" t="str">
        <f>_xlfn.XLOOKUP(A897,'Billing Details'!A:A,'Billing Details'!J:J,"Not Found")</f>
        <v>Blue Cross</v>
      </c>
      <c r="X897" s="100" t="b">
        <f>_xlfn.XLOOKUP(A897,'Patient Health Records'!A:A,'Patient Health Records'!P:P,"Not Found")</f>
        <v>0</v>
      </c>
      <c r="Y897" s="100" t="b" cm="1">
        <f t="array" ref="Y897">_xlfn.SWITCH(X897, "Yes", TRUE, "No", FALSE, X897)</f>
        <v>0</v>
      </c>
      <c r="Z897" s="100" t="b">
        <f>_xlfn.XLOOKUP(A897,'Patient Health Records'!A:A,'Patient Health Records'!T:T,"Not Found")</f>
        <v>1</v>
      </c>
      <c r="AA897" s="100" t="b" cm="1">
        <f t="array" ref="AA897">_xlfn.SWITCH(Z897, "Yes", TRUE, "No", FALSE, Z897)</f>
        <v>1</v>
      </c>
      <c r="AB897" s="100" t="b">
        <f>_xlfn.XLOOKUP(A897,'Patient Health Records'!A:A,'Patient Health Records'!K:K,"Not Found")</f>
        <v>0</v>
      </c>
      <c r="AC897" s="100" t="b" cm="1">
        <f t="array" ref="AC897">_xlfn.SWITCH(AB897, "Yes", TRUE, "No", FALSE, AB897)</f>
        <v>0</v>
      </c>
    </row>
    <row r="898" spans="1:29">
      <c r="A898" s="2" t="s">
        <v>1350</v>
      </c>
      <c r="B898" s="100" t="str">
        <f>_xlfn.XLOOKUP(A898,'Patient Demographics'!A898:A1897,'Patient Demographics'!H898:H1897,"Not Found")</f>
        <v>Adult</v>
      </c>
      <c r="C898" s="100" t="str">
        <f>_xlfn.XLOOKUP(A898,'Patient Demographics'!A898:A1897,'Patient Demographics'!L898:L1897,"Not Found")</f>
        <v>North</v>
      </c>
      <c r="D898" s="100" t="str">
        <f>_xlfn.XLOOKUP(A898,'Patient Demographics'!A:A,'Patient Demographics'!J:J,"Not Found")</f>
        <v>Uttar Pradesh</v>
      </c>
      <c r="E898" s="100">
        <f>_xlfn.XLOOKUP(A898,'Billing Details'!A898:A1897,'Billing Details'!E898:E1897,"Not Found")</f>
        <v>60000</v>
      </c>
      <c r="F898" s="100">
        <f>_xlfn.XLOOKUP(A898,'Billing Details'!A898:A1897,'Billing Details'!M898:M1897,"Not Found")</f>
        <v>0</v>
      </c>
      <c r="G898" s="100">
        <f>_xlfn.XLOOKUP(A898,'Patient Health Records'!A898:A1897,'Patient Health Records'!G898:G1897,"Not Found")</f>
        <v>88.7</v>
      </c>
      <c r="H898" s="17" t="str">
        <f>_xlfn.XLOOKUP(A898,'Patient Demographics'!A898:A1897,'Patient Demographics'!C898:C1897,"Not Found")</f>
        <v>Female</v>
      </c>
      <c r="I898" s="100" t="str">
        <f>_xlfn.XLOOKUP(A898,'Patient Health Records'!A898:A1897,'Patient Health Records'!B898:B1897,"Not Found")</f>
        <v>A+</v>
      </c>
      <c r="J898" s="100" t="b">
        <f>_xlfn.XLOOKUP(A898,'Patient Health Records'!A898:A1897,'Patient Health Records'!H898:H1897,"Not Found")</f>
        <v>1</v>
      </c>
      <c r="K898" s="100" t="b">
        <f>_xlfn.XLOOKUP(A898,'Patient Health Records'!A898:A1897,'Patient Health Records'!J898:J1897,"Not Found")</f>
        <v>0</v>
      </c>
      <c r="L898" s="100" t="b">
        <f>_xlfn.XLOOKUP(A898,'Billing Details'!A:A,'Billing Details'!K:K,"Not Found")</f>
        <v>0</v>
      </c>
      <c r="M898" s="100" t="str">
        <f>_xlfn.XLOOKUP(A898,'Patient Education'!A:A,'Patient Education'!B:B,"Not Found")</f>
        <v>School</v>
      </c>
      <c r="N898" s="100" t="str">
        <f>_xlfn.XLOOKUP(A898,'Patient Education'!A:A,'Patient Education'!C:C,"None")</f>
        <v>Clerical Staff</v>
      </c>
      <c r="O898" s="100">
        <f>_xlfn.XLOOKUP(A898,'Patient Demographics'!A:A,'Patient Demographics'!I:I,"Not Found")</f>
        <v>2</v>
      </c>
      <c r="P898" s="100" t="str" cm="1">
        <f t="array" ref="P898">_xlfn.IFS(
 O898 &lt;= 2, "Very Low",
 O898 &lt;= 5, "Low",
 O898 &lt;= 10, "Lower-Middle",
 O898 &lt;= 25, "Middle",
 O898 &lt;= 50, "Upper-Middle",
 O898 &lt;= 100, "High",
 O898 &lt;= 200, "Very High",
 O898 &lt;= 400, "Ultra High"
)</f>
        <v>Very Low</v>
      </c>
      <c r="Q898" s="33">
        <f>_xlfn.XLOOKUP(A898,'Patient Health Records'!A:A,'Patient Health Records'!E:E,"Not Found")</f>
        <v>31.427154195011344</v>
      </c>
      <c r="R898" s="100" t="b">
        <f>_xlfn.XLOOKUP(A898,'Patient Health Records'!A898:A1897,'Patient Health Records'!T898:T1897,"Not Found")</f>
        <v>1</v>
      </c>
      <c r="S898" s="100" t="b" cm="1">
        <f t="array" ref="S898">_xlfn.SWITCH(R898, "Yes", TRUE, "No", FALSE, R898)</f>
        <v>1</v>
      </c>
      <c r="T898" s="100" t="str">
        <f>_xlfn.XLOOKUP(A898,'Patient Health Records'!A:A,'Patient Health Records'!V:V,"Not Found")</f>
        <v>Allergic Reaction</v>
      </c>
      <c r="U898" s="100" t="str">
        <f>_xlfn.XLOOKUP(A898,'Patient Health Records'!A:A,'Patient Health Records'!X:X,"Not Found")</f>
        <v>Recovered</v>
      </c>
      <c r="V898" s="100" t="b">
        <f>_xlfn.XLOOKUP(A898,'Billing Details'!A:A,'Billing Details'!K:K,"Not Found")</f>
        <v>0</v>
      </c>
      <c r="W898" s="100">
        <f>_xlfn.XLOOKUP(A898,'Billing Details'!A:A,'Billing Details'!J:J,"Not Found")</f>
        <v>0</v>
      </c>
      <c r="X898" s="100" t="b">
        <f>_xlfn.XLOOKUP(A898,'Patient Health Records'!A:A,'Patient Health Records'!P:P,"Not Found")</f>
        <v>1</v>
      </c>
      <c r="Y898" s="100" t="b" cm="1">
        <f t="array" ref="Y898">_xlfn.SWITCH(X898, "Yes", TRUE, "No", FALSE, X898)</f>
        <v>1</v>
      </c>
      <c r="Z898" s="100" t="b">
        <f>_xlfn.XLOOKUP(A898,'Patient Health Records'!A:A,'Patient Health Records'!T:T,"Not Found")</f>
        <v>1</v>
      </c>
      <c r="AA898" s="100" t="b" cm="1">
        <f t="array" ref="AA898">_xlfn.SWITCH(Z898, "Yes", TRUE, "No", FALSE, Z898)</f>
        <v>1</v>
      </c>
      <c r="AB898" s="100" t="b">
        <f>_xlfn.XLOOKUP(A898,'Patient Health Records'!A:A,'Patient Health Records'!K:K,"Not Found")</f>
        <v>1</v>
      </c>
      <c r="AC898" s="100" t="b" cm="1">
        <f t="array" ref="AC898">_xlfn.SWITCH(AB898, "Yes", TRUE, "No", FALSE, AB898)</f>
        <v>1</v>
      </c>
    </row>
    <row r="899" spans="1:29">
      <c r="A899" s="2" t="s">
        <v>1351</v>
      </c>
      <c r="B899" s="100" t="str">
        <f>_xlfn.XLOOKUP(A899,'Patient Demographics'!A899:A1898,'Patient Demographics'!H899:H1898,"Not Found")</f>
        <v>Senior</v>
      </c>
      <c r="C899" s="100" t="str">
        <f>_xlfn.XLOOKUP(A899,'Patient Demographics'!A899:A1898,'Patient Demographics'!L899:L1898,"Not Found")</f>
        <v>East</v>
      </c>
      <c r="D899" s="100" t="str">
        <f>_xlfn.XLOOKUP(A899,'Patient Demographics'!A:A,'Patient Demographics'!J:J,"Not Found")</f>
        <v>West Bengal</v>
      </c>
      <c r="E899" s="100">
        <f>_xlfn.XLOOKUP(A899,'Billing Details'!A899:A1898,'Billing Details'!E899:E1898,"Not Found")</f>
        <v>90000</v>
      </c>
      <c r="F899" s="100">
        <f>_xlfn.XLOOKUP(A899,'Billing Details'!A899:A1898,'Billing Details'!M899:M1898,"Not Found")</f>
        <v>52313.149999999994</v>
      </c>
      <c r="G899" s="100">
        <f>_xlfn.XLOOKUP(A899,'Patient Health Records'!A899:A1898,'Patient Health Records'!G899:G1898,"Not Found")</f>
        <v>56</v>
      </c>
      <c r="H899" s="17" t="str">
        <f>_xlfn.XLOOKUP(A899,'Patient Demographics'!A899:A1898,'Patient Demographics'!C899:C1898,"Not Found")</f>
        <v>Female</v>
      </c>
      <c r="I899" s="100" t="str">
        <f>_xlfn.XLOOKUP(A899,'Patient Health Records'!A899:A1898,'Patient Health Records'!B899:B1898,"Not Found")</f>
        <v>A-</v>
      </c>
      <c r="J899" s="100" t="b">
        <f>_xlfn.XLOOKUP(A899,'Patient Health Records'!A899:A1898,'Patient Health Records'!H899:H1898,"Not Found")</f>
        <v>0</v>
      </c>
      <c r="K899" s="100" t="b">
        <f>_xlfn.XLOOKUP(A899,'Patient Health Records'!A899:A1898,'Patient Health Records'!J899:J1898,"Not Found")</f>
        <v>0</v>
      </c>
      <c r="L899" s="100" t="b">
        <f>_xlfn.XLOOKUP(A899,'Billing Details'!A:A,'Billing Details'!K:K,"Not Found")</f>
        <v>1</v>
      </c>
      <c r="M899" s="100" t="str">
        <f>_xlfn.XLOOKUP(A899,'Patient Education'!A:A,'Patient Education'!B:B,"Not Found")</f>
        <v>Bachelor's Degree</v>
      </c>
      <c r="N899" s="100" t="str">
        <f>_xlfn.XLOOKUP(A899,'Patient Education'!A:A,'Patient Education'!C:C,"None")</f>
        <v>Teacher</v>
      </c>
      <c r="O899" s="100">
        <f>_xlfn.XLOOKUP(A899,'Patient Demographics'!A:A,'Patient Demographics'!I:I,"Not Found")</f>
        <v>12</v>
      </c>
      <c r="P899" s="100" t="str" cm="1">
        <f t="array" ref="P899">_xlfn.IFS(
 O899 &lt;= 2, "Very Low",
 O899 &lt;= 5, "Low",
 O899 &lt;= 10, "Lower-Middle",
 O899 &lt;= 25, "Middle",
 O899 &lt;= 50, "Upper-Middle",
 O899 &lt;= 100, "High",
 O899 &lt;= 200, "Very High",
 O899 &lt;= 400, "Ultra High"
)</f>
        <v>Middle</v>
      </c>
      <c r="Q899" s="33">
        <f>_xlfn.XLOOKUP(A899,'Patient Health Records'!A:A,'Patient Health Records'!E:E,"Not Found")</f>
        <v>23.309053069719038</v>
      </c>
      <c r="R899" s="100" t="b">
        <f>_xlfn.XLOOKUP(A899,'Patient Health Records'!A899:A1898,'Patient Health Records'!T899:T1898,"Not Found")</f>
        <v>0</v>
      </c>
      <c r="S899" s="100" t="b" cm="1">
        <f t="array" ref="S899">_xlfn.SWITCH(R899, "Yes", TRUE, "No", FALSE, R899)</f>
        <v>0</v>
      </c>
      <c r="T899" s="100" t="str">
        <f>_xlfn.XLOOKUP(A899,'Patient Health Records'!A:A,'Patient Health Records'!V:V,"Not Found")</f>
        <v>Kidney Stones</v>
      </c>
      <c r="U899" s="100" t="str">
        <f>_xlfn.XLOOKUP(A899,'Patient Health Records'!A:A,'Patient Health Records'!X:X,"Not Found")</f>
        <v>Ongoing Treatment</v>
      </c>
      <c r="V899" s="100" t="b">
        <f>_xlfn.XLOOKUP(A899,'Billing Details'!A:A,'Billing Details'!K:K,"Not Found")</f>
        <v>1</v>
      </c>
      <c r="W899" s="100" t="str">
        <f>_xlfn.XLOOKUP(A899,'Billing Details'!A:A,'Billing Details'!J:J,"Not Found")</f>
        <v>Cigna</v>
      </c>
      <c r="X899" s="100" t="b">
        <f>_xlfn.XLOOKUP(A899,'Patient Health Records'!A:A,'Patient Health Records'!P:P,"Not Found")</f>
        <v>0</v>
      </c>
      <c r="Y899" s="100" t="b" cm="1">
        <f t="array" ref="Y899">_xlfn.SWITCH(X899, "Yes", TRUE, "No", FALSE, X899)</f>
        <v>0</v>
      </c>
      <c r="Z899" s="100" t="b">
        <f>_xlfn.XLOOKUP(A899,'Patient Health Records'!A:A,'Patient Health Records'!T:T,"Not Found")</f>
        <v>0</v>
      </c>
      <c r="AA899" s="100" t="b" cm="1">
        <f t="array" ref="AA899">_xlfn.SWITCH(Z899, "Yes", TRUE, "No", FALSE, Z899)</f>
        <v>0</v>
      </c>
      <c r="AB899" s="100" t="b">
        <f>_xlfn.XLOOKUP(A899,'Patient Health Records'!A:A,'Patient Health Records'!K:K,"Not Found")</f>
        <v>0</v>
      </c>
      <c r="AC899" s="100" t="b" cm="1">
        <f t="array" ref="AC899">_xlfn.SWITCH(AB899, "Yes", TRUE, "No", FALSE, AB899)</f>
        <v>0</v>
      </c>
    </row>
    <row r="900" spans="1:29">
      <c r="A900" s="2" t="s">
        <v>1352</v>
      </c>
      <c r="B900" s="100" t="str">
        <f>_xlfn.XLOOKUP(A900,'Patient Demographics'!A900:A1899,'Patient Demographics'!H900:H1899,"Not Found")</f>
        <v>Adult</v>
      </c>
      <c r="C900" s="100" t="str">
        <f>_xlfn.XLOOKUP(A900,'Patient Demographics'!A900:A1899,'Patient Demographics'!L900:L1899,"Not Found")</f>
        <v>South</v>
      </c>
      <c r="D900" s="100" t="str">
        <f>_xlfn.XLOOKUP(A900,'Patient Demographics'!A:A,'Patient Demographics'!J:J,"Not Found")</f>
        <v>Kerala</v>
      </c>
      <c r="E900" s="100">
        <f>_xlfn.XLOOKUP(A900,'Billing Details'!A900:A1899,'Billing Details'!E900:E1899,"Not Found")</f>
        <v>800</v>
      </c>
      <c r="F900" s="100">
        <f>_xlfn.XLOOKUP(A900,'Billing Details'!A900:A1899,'Billing Details'!M900:M1899,"Not Found")</f>
        <v>629.91</v>
      </c>
      <c r="G900" s="100">
        <f>_xlfn.XLOOKUP(A900,'Patient Health Records'!A900:A1899,'Patient Health Records'!G900:G1899,"Not Found")</f>
        <v>62.9</v>
      </c>
      <c r="H900" s="17" t="str">
        <f>_xlfn.XLOOKUP(A900,'Patient Demographics'!A900:A1899,'Patient Demographics'!C900:C1899,"Not Found")</f>
        <v>Female</v>
      </c>
      <c r="I900" s="100" t="str">
        <f>_xlfn.XLOOKUP(A900,'Patient Health Records'!A900:A1899,'Patient Health Records'!B900:B1899,"Not Found")</f>
        <v>B+</v>
      </c>
      <c r="J900" s="100" t="b">
        <f>_xlfn.XLOOKUP(A900,'Patient Health Records'!A900:A1899,'Patient Health Records'!H900:H1899,"Not Found")</f>
        <v>0</v>
      </c>
      <c r="K900" s="100" t="b">
        <f>_xlfn.XLOOKUP(A900,'Patient Health Records'!A900:A1899,'Patient Health Records'!J900:J1899,"Not Found")</f>
        <v>0</v>
      </c>
      <c r="L900" s="100" t="b">
        <f>_xlfn.XLOOKUP(A900,'Billing Details'!A:A,'Billing Details'!K:K,"Not Found")</f>
        <v>1</v>
      </c>
      <c r="M900" s="100" t="str">
        <f>_xlfn.XLOOKUP(A900,'Patient Education'!A:A,'Patient Education'!B:B,"Not Found")</f>
        <v>Master's Degree</v>
      </c>
      <c r="N900" s="100" t="str">
        <f>_xlfn.XLOOKUP(A900,'Patient Education'!A:A,'Patient Education'!C:C,"None")</f>
        <v>Senior Executive</v>
      </c>
      <c r="O900" s="100">
        <f>_xlfn.XLOOKUP(A900,'Patient Demographics'!A:A,'Patient Demographics'!I:I,"Not Found")</f>
        <v>20</v>
      </c>
      <c r="P900" s="100" t="str" cm="1">
        <f t="array" ref="P900">_xlfn.IFS(
 O900 &lt;= 2, "Very Low",
 O900 &lt;= 5, "Low",
 O900 &lt;= 10, "Lower-Middle",
 O900 &lt;= 25, "Middle",
 O900 &lt;= 50, "Upper-Middle",
 O900 &lt;= 100, "High",
 O900 &lt;= 200, "Very High",
 O900 &lt;= 400, "Ultra High"
)</f>
        <v>Middle</v>
      </c>
      <c r="Q900" s="33">
        <f>_xlfn.XLOOKUP(A900,'Patient Health Records'!A:A,'Patient Health Records'!E:E,"Not Found")</f>
        <v>22.826244737988098</v>
      </c>
      <c r="R900" s="100" t="b">
        <f>_xlfn.XLOOKUP(A900,'Patient Health Records'!A900:A1899,'Patient Health Records'!T900:T1899,"Not Found")</f>
        <v>0</v>
      </c>
      <c r="S900" s="100" t="b" cm="1">
        <f t="array" ref="S900">_xlfn.SWITCH(R900, "Yes", TRUE, "No", FALSE, R900)</f>
        <v>0</v>
      </c>
      <c r="T900" s="100" t="str">
        <f>_xlfn.XLOOKUP(A900,'Patient Health Records'!A:A,'Patient Health Records'!V:V,"Not Found")</f>
        <v>Diabetes</v>
      </c>
      <c r="U900" s="100" t="str">
        <f>_xlfn.XLOOKUP(A900,'Patient Health Records'!A:A,'Patient Health Records'!X:X,"Not Found")</f>
        <v>Critical</v>
      </c>
      <c r="V900" s="100" t="b">
        <f>_xlfn.XLOOKUP(A900,'Billing Details'!A:A,'Billing Details'!K:K,"Not Found")</f>
        <v>1</v>
      </c>
      <c r="W900" s="100" t="str">
        <f>_xlfn.XLOOKUP(A900,'Billing Details'!A:A,'Billing Details'!J:J,"Not Found")</f>
        <v>Aetna</v>
      </c>
      <c r="X900" s="100" t="b">
        <f>_xlfn.XLOOKUP(A900,'Patient Health Records'!A:A,'Patient Health Records'!P:P,"Not Found")</f>
        <v>0</v>
      </c>
      <c r="Y900" s="100" t="b" cm="1">
        <f t="array" ref="Y900">_xlfn.SWITCH(X900, "Yes", TRUE, "No", FALSE, X900)</f>
        <v>0</v>
      </c>
      <c r="Z900" s="100" t="b">
        <f>_xlfn.XLOOKUP(A900,'Patient Health Records'!A:A,'Patient Health Records'!T:T,"Not Found")</f>
        <v>0</v>
      </c>
      <c r="AA900" s="100" t="b" cm="1">
        <f t="array" ref="AA900">_xlfn.SWITCH(Z900, "Yes", TRUE, "No", FALSE, Z900)</f>
        <v>0</v>
      </c>
      <c r="AB900" s="100" t="b">
        <f>_xlfn.XLOOKUP(A900,'Patient Health Records'!A:A,'Patient Health Records'!K:K,"Not Found")</f>
        <v>0</v>
      </c>
      <c r="AC900" s="100" t="b" cm="1">
        <f t="array" ref="AC900">_xlfn.SWITCH(AB900, "Yes", TRUE, "No", FALSE, AB900)</f>
        <v>0</v>
      </c>
    </row>
    <row r="901" spans="1:29">
      <c r="A901" s="2" t="s">
        <v>1353</v>
      </c>
      <c r="B901" s="100" t="str">
        <f>_xlfn.XLOOKUP(A901,'Patient Demographics'!A901:A1900,'Patient Demographics'!H901:H1900,"Not Found")</f>
        <v>Middle-aged</v>
      </c>
      <c r="C901" s="100" t="str">
        <f>_xlfn.XLOOKUP(A901,'Patient Demographics'!A901:A1900,'Patient Demographics'!L901:L1900,"Not Found")</f>
        <v>West</v>
      </c>
      <c r="D901" s="100" t="str">
        <f>_xlfn.XLOOKUP(A901,'Patient Demographics'!A:A,'Patient Demographics'!J:J,"Not Found")</f>
        <v>Gujarat</v>
      </c>
      <c r="E901" s="100">
        <f>_xlfn.XLOOKUP(A901,'Billing Details'!A901:A1900,'Billing Details'!E901:E1900,"Not Found")</f>
        <v>90000</v>
      </c>
      <c r="F901" s="100">
        <f>_xlfn.XLOOKUP(A901,'Billing Details'!A901:A1900,'Billing Details'!M901:M1900,"Not Found")</f>
        <v>0</v>
      </c>
      <c r="G901" s="100">
        <f>_xlfn.XLOOKUP(A901,'Patient Health Records'!A901:A1900,'Patient Health Records'!G901:G1900,"Not Found")</f>
        <v>61.7</v>
      </c>
      <c r="H901" s="17" t="str">
        <f>_xlfn.XLOOKUP(A901,'Patient Demographics'!A901:A1900,'Patient Demographics'!C901:C1900,"Not Found")</f>
        <v>Male</v>
      </c>
      <c r="I901" s="100" t="str">
        <f>_xlfn.XLOOKUP(A901,'Patient Health Records'!A901:A1900,'Patient Health Records'!B901:B1900,"Not Found")</f>
        <v>AB-</v>
      </c>
      <c r="J901" s="100" t="b">
        <f>_xlfn.XLOOKUP(A901,'Patient Health Records'!A901:A1900,'Patient Health Records'!H901:H1900,"Not Found")</f>
        <v>0</v>
      </c>
      <c r="K901" s="100" t="b">
        <f>_xlfn.XLOOKUP(A901,'Patient Health Records'!A901:A1900,'Patient Health Records'!J901:J1900,"Not Found")</f>
        <v>1</v>
      </c>
      <c r="L901" s="100" t="b">
        <f>_xlfn.XLOOKUP(A901,'Billing Details'!A:A,'Billing Details'!K:K,"Not Found")</f>
        <v>0</v>
      </c>
      <c r="M901" s="100" t="str">
        <f>_xlfn.XLOOKUP(A901,'Patient Education'!A:A,'Patient Education'!B:B,"Not Found")</f>
        <v>Master's Degree</v>
      </c>
      <c r="N901" s="100" t="str">
        <f>_xlfn.XLOOKUP(A901,'Patient Education'!A:A,'Patient Education'!C:C,"None")</f>
        <v>Senior Executive</v>
      </c>
      <c r="O901" s="100">
        <f>_xlfn.XLOOKUP(A901,'Patient Demographics'!A:A,'Patient Demographics'!I:I,"Not Found")</f>
        <v>9</v>
      </c>
      <c r="P901" s="100" t="str" cm="1">
        <f t="array" ref="P901">_xlfn.IFS(
 O901 &lt;= 2, "Very Low",
 O901 &lt;= 5, "Low",
 O901 &lt;= 10, "Lower-Middle",
 O901 &lt;= 25, "Middle",
 O901 &lt;= 50, "Upper-Middle",
 O901 &lt;= 100, "High",
 O901 &lt;= 200, "Very High",
 O901 &lt;= 400, "Ultra High"
)</f>
        <v>Lower-Middle</v>
      </c>
      <c r="Q901" s="33">
        <f>_xlfn.XLOOKUP(A901,'Patient Health Records'!A:A,'Patient Health Records'!E:E,"Not Found")</f>
        <v>20.615456580574026</v>
      </c>
      <c r="R901" s="100" t="b">
        <f>_xlfn.XLOOKUP(A901,'Patient Health Records'!A901:A1900,'Patient Health Records'!T901:T1900,"Not Found")</f>
        <v>0</v>
      </c>
      <c r="S901" s="100" t="b" cm="1">
        <f t="array" ref="S901">_xlfn.SWITCH(R901, "Yes", TRUE, "No", FALSE, R901)</f>
        <v>0</v>
      </c>
      <c r="T901" s="100" t="str">
        <f>_xlfn.XLOOKUP(A901,'Patient Health Records'!A:A,'Patient Health Records'!V:V,"Not Found")</f>
        <v>Allergic Reaction</v>
      </c>
      <c r="U901" s="100" t="str">
        <f>_xlfn.XLOOKUP(A901,'Patient Health Records'!A:A,'Patient Health Records'!X:X,"Not Found")</f>
        <v>Critical</v>
      </c>
      <c r="V901" s="100" t="b">
        <f>_xlfn.XLOOKUP(A901,'Billing Details'!A:A,'Billing Details'!K:K,"Not Found")</f>
        <v>0</v>
      </c>
      <c r="W901" s="100">
        <f>_xlfn.XLOOKUP(A901,'Billing Details'!A:A,'Billing Details'!J:J,"Not Found")</f>
        <v>0</v>
      </c>
      <c r="X901" s="100" t="b">
        <f>_xlfn.XLOOKUP(A901,'Patient Health Records'!A:A,'Patient Health Records'!P:P,"Not Found")</f>
        <v>0</v>
      </c>
      <c r="Y901" s="100" t="b" cm="1">
        <f t="array" ref="Y901">_xlfn.SWITCH(X901, "Yes", TRUE, "No", FALSE, X901)</f>
        <v>0</v>
      </c>
      <c r="Z901" s="100" t="b">
        <f>_xlfn.XLOOKUP(A901,'Patient Health Records'!A:A,'Patient Health Records'!T:T,"Not Found")</f>
        <v>0</v>
      </c>
      <c r="AA901" s="100" t="b" cm="1">
        <f t="array" ref="AA901">_xlfn.SWITCH(Z901, "Yes", TRUE, "No", FALSE, Z901)</f>
        <v>0</v>
      </c>
      <c r="AB901" s="100" t="b">
        <f>_xlfn.XLOOKUP(A901,'Patient Health Records'!A:A,'Patient Health Records'!K:K,"Not Found")</f>
        <v>0</v>
      </c>
      <c r="AC901" s="100" t="b" cm="1">
        <f t="array" ref="AC901">_xlfn.SWITCH(AB901, "Yes", TRUE, "No", FALSE, AB901)</f>
        <v>0</v>
      </c>
    </row>
    <row r="902" spans="1:29">
      <c r="A902" s="2" t="s">
        <v>1354</v>
      </c>
      <c r="B902" s="100" t="str">
        <f>_xlfn.XLOOKUP(A902,'Patient Demographics'!A902:A1901,'Patient Demographics'!H902:H1901,"Not Found")</f>
        <v>Young Adult</v>
      </c>
      <c r="C902" s="100" t="str">
        <f>_xlfn.XLOOKUP(A902,'Patient Demographics'!A902:A1901,'Patient Demographics'!L902:L1901,"Not Found")</f>
        <v>East</v>
      </c>
      <c r="D902" s="100" t="str">
        <f>_xlfn.XLOOKUP(A902,'Patient Demographics'!A:A,'Patient Demographics'!J:J,"Not Found")</f>
        <v>West Bengal</v>
      </c>
      <c r="E902" s="100">
        <f>_xlfn.XLOOKUP(A902,'Billing Details'!A902:A1901,'Billing Details'!E902:E1901,"Not Found")</f>
        <v>100</v>
      </c>
      <c r="F902" s="100">
        <f>_xlfn.XLOOKUP(A902,'Billing Details'!A902:A1901,'Billing Details'!M902:M1901,"Not Found")</f>
        <v>67.22</v>
      </c>
      <c r="G902" s="100">
        <f>_xlfn.XLOOKUP(A902,'Patient Health Records'!A902:A1901,'Patient Health Records'!G902:G1901,"Not Found")</f>
        <v>54.6</v>
      </c>
      <c r="H902" s="17" t="str">
        <f>_xlfn.XLOOKUP(A902,'Patient Demographics'!A902:A1901,'Patient Demographics'!C902:C1901,"Not Found")</f>
        <v>Male</v>
      </c>
      <c r="I902" s="100" t="str">
        <f>_xlfn.XLOOKUP(A902,'Patient Health Records'!A902:A1901,'Patient Health Records'!B902:B1901,"Not Found")</f>
        <v>AB-</v>
      </c>
      <c r="J902" s="100" t="b">
        <f>_xlfn.XLOOKUP(A902,'Patient Health Records'!A902:A1901,'Patient Health Records'!H902:H1901,"Not Found")</f>
        <v>0</v>
      </c>
      <c r="K902" s="100" t="b">
        <f>_xlfn.XLOOKUP(A902,'Patient Health Records'!A902:A1901,'Patient Health Records'!J902:J1901,"Not Found")</f>
        <v>0</v>
      </c>
      <c r="L902" s="100" t="b">
        <f>_xlfn.XLOOKUP(A902,'Billing Details'!A:A,'Billing Details'!K:K,"Not Found")</f>
        <v>1</v>
      </c>
      <c r="M902" s="100" t="str">
        <f>_xlfn.XLOOKUP(A902,'Patient Education'!A:A,'Patient Education'!B:B,"Not Found")</f>
        <v>Bachelor's Degree</v>
      </c>
      <c r="N902" s="100" t="str">
        <f>_xlfn.XLOOKUP(A902,'Patient Education'!A:A,'Patient Education'!C:C,"None")</f>
        <v>Junior Executive</v>
      </c>
      <c r="O902" s="100">
        <f>_xlfn.XLOOKUP(A902,'Patient Demographics'!A:A,'Patient Demographics'!I:I,"Not Found")</f>
        <v>7</v>
      </c>
      <c r="P902" s="100" t="str" cm="1">
        <f t="array" ref="P902">_xlfn.IFS(
 O902 &lt;= 2, "Very Low",
 O902 &lt;= 5, "Low",
 O902 &lt;= 10, "Lower-Middle",
 O902 &lt;= 25, "Middle",
 O902 &lt;= 50, "Upper-Middle",
 O902 &lt;= 100, "High",
 O902 &lt;= 200, "Very High",
 O902 &lt;= 400, "Ultra High"
)</f>
        <v>Lower-Middle</v>
      </c>
      <c r="Q902" s="33">
        <f>_xlfn.XLOOKUP(A902,'Patient Health Records'!A:A,'Patient Health Records'!E:E,"Not Found")</f>
        <v>21.328124999999996</v>
      </c>
      <c r="R902" s="100" t="b">
        <f>_xlfn.XLOOKUP(A902,'Patient Health Records'!A902:A1901,'Patient Health Records'!T902:T1901,"Not Found")</f>
        <v>0</v>
      </c>
      <c r="S902" s="100" t="b" cm="1">
        <f t="array" ref="S902">_xlfn.SWITCH(R902, "Yes", TRUE, "No", FALSE, R902)</f>
        <v>0</v>
      </c>
      <c r="T902" s="100" t="str">
        <f>_xlfn.XLOOKUP(A902,'Patient Health Records'!A:A,'Patient Health Records'!V:V,"Not Found")</f>
        <v>Allergic Reaction</v>
      </c>
      <c r="U902" s="100" t="str">
        <f>_xlfn.XLOOKUP(A902,'Patient Health Records'!A:A,'Patient Health Records'!X:X,"Not Found")</f>
        <v>Ongoing Treatment</v>
      </c>
      <c r="V902" s="100" t="b">
        <f>_xlfn.XLOOKUP(A902,'Billing Details'!A:A,'Billing Details'!K:K,"Not Found")</f>
        <v>1</v>
      </c>
      <c r="W902" s="100" t="str">
        <f>_xlfn.XLOOKUP(A902,'Billing Details'!A:A,'Billing Details'!J:J,"Not Found")</f>
        <v>Medicare</v>
      </c>
      <c r="X902" s="100" t="b">
        <f>_xlfn.XLOOKUP(A902,'Patient Health Records'!A:A,'Patient Health Records'!P:P,"Not Found")</f>
        <v>0</v>
      </c>
      <c r="Y902" s="100" t="b" cm="1">
        <f t="array" ref="Y902">_xlfn.SWITCH(X902, "Yes", TRUE, "No", FALSE, X902)</f>
        <v>0</v>
      </c>
      <c r="Z902" s="100" t="b">
        <f>_xlfn.XLOOKUP(A902,'Patient Health Records'!A:A,'Patient Health Records'!T:T,"Not Found")</f>
        <v>0</v>
      </c>
      <c r="AA902" s="100" t="b" cm="1">
        <f t="array" ref="AA902">_xlfn.SWITCH(Z902, "Yes", TRUE, "No", FALSE, Z902)</f>
        <v>0</v>
      </c>
      <c r="AB902" s="100" t="b">
        <f>_xlfn.XLOOKUP(A902,'Patient Health Records'!A:A,'Patient Health Records'!K:K,"Not Found")</f>
        <v>0</v>
      </c>
      <c r="AC902" s="100" t="b" cm="1">
        <f t="array" ref="AC902">_xlfn.SWITCH(AB902, "Yes", TRUE, "No", FALSE, AB902)</f>
        <v>0</v>
      </c>
    </row>
    <row r="903" spans="1:29">
      <c r="A903" s="2" t="s">
        <v>1356</v>
      </c>
      <c r="B903" s="100" t="str">
        <f>_xlfn.XLOOKUP(A903,'Patient Demographics'!A903:A1902,'Patient Demographics'!H903:H1902,"Not Found")</f>
        <v>Adult</v>
      </c>
      <c r="C903" s="100" t="str">
        <f>_xlfn.XLOOKUP(A903,'Patient Demographics'!A903:A1902,'Patient Demographics'!L903:L1902,"Not Found")</f>
        <v>North</v>
      </c>
      <c r="D903" s="100" t="str">
        <f>_xlfn.XLOOKUP(A903,'Patient Demographics'!A:A,'Patient Demographics'!J:J,"Not Found")</f>
        <v>Uttar Pradesh</v>
      </c>
      <c r="E903" s="100">
        <f>_xlfn.XLOOKUP(A903,'Billing Details'!A903:A1902,'Billing Details'!E903:E1902,"Not Found")</f>
        <v>32000</v>
      </c>
      <c r="F903" s="100">
        <f>_xlfn.XLOOKUP(A903,'Billing Details'!A903:A1902,'Billing Details'!M903:M1902,"Not Found")</f>
        <v>24100.36</v>
      </c>
      <c r="G903" s="100">
        <f>_xlfn.XLOOKUP(A903,'Patient Health Records'!A903:A1902,'Patient Health Records'!G903:G1902,"Not Found")</f>
        <v>88.7</v>
      </c>
      <c r="H903" s="17" t="str">
        <f>_xlfn.XLOOKUP(A903,'Patient Demographics'!A903:A1902,'Patient Demographics'!C903:C1902,"Not Found")</f>
        <v>Female</v>
      </c>
      <c r="I903" s="100" t="str">
        <f>_xlfn.XLOOKUP(A903,'Patient Health Records'!A903:A1902,'Patient Health Records'!B903:B1902,"Not Found")</f>
        <v>A+</v>
      </c>
      <c r="J903" s="100" t="b">
        <f>_xlfn.XLOOKUP(A903,'Patient Health Records'!A903:A1902,'Patient Health Records'!H903:H1902,"Not Found")</f>
        <v>0</v>
      </c>
      <c r="K903" s="100" t="b">
        <f>_xlfn.XLOOKUP(A903,'Patient Health Records'!A903:A1902,'Patient Health Records'!J903:J1902,"Not Found")</f>
        <v>0</v>
      </c>
      <c r="L903" s="100" t="b">
        <f>_xlfn.XLOOKUP(A903,'Billing Details'!A:A,'Billing Details'!K:K,"Not Found")</f>
        <v>1</v>
      </c>
      <c r="M903" s="100" t="str">
        <f>_xlfn.XLOOKUP(A903,'Patient Education'!A:A,'Patient Education'!B:B,"Not Found")</f>
        <v>School</v>
      </c>
      <c r="N903" s="100" t="str">
        <f>_xlfn.XLOOKUP(A903,'Patient Education'!A:A,'Patient Education'!C:C,"None")</f>
        <v>Clerical Staff</v>
      </c>
      <c r="O903" s="100">
        <f>_xlfn.XLOOKUP(A903,'Patient Demographics'!A:A,'Patient Demographics'!I:I,"Not Found")</f>
        <v>0.5</v>
      </c>
      <c r="P903" s="100" t="str" cm="1">
        <f t="array" ref="P903">_xlfn.IFS(
 O903 &lt;= 2, "Very Low",
 O903 &lt;= 5, "Low",
 O903 &lt;= 10, "Lower-Middle",
 O903 &lt;= 25, "Middle",
 O903 &lt;= 50, "Upper-Middle",
 O903 &lt;= 100, "High",
 O903 &lt;= 200, "Very High",
 O903 &lt;= 400, "Ultra High"
)</f>
        <v>Very Low</v>
      </c>
      <c r="Q903" s="33">
        <f>_xlfn.XLOOKUP(A903,'Patient Health Records'!A:A,'Patient Health Records'!E:E,"Not Found")</f>
        <v>28.312426186600273</v>
      </c>
      <c r="R903" s="100" t="b">
        <f>_xlfn.XLOOKUP(A903,'Patient Health Records'!A903:A1902,'Patient Health Records'!T903:T1902,"Not Found")</f>
        <v>1</v>
      </c>
      <c r="S903" s="100" t="b" cm="1">
        <f t="array" ref="S903">_xlfn.SWITCH(R903, "Yes", TRUE, "No", FALSE, R903)</f>
        <v>1</v>
      </c>
      <c r="T903" s="100" t="str">
        <f>_xlfn.XLOOKUP(A903,'Patient Health Records'!A:A,'Patient Health Records'!V:V,"Not Found")</f>
        <v>Heart Disease</v>
      </c>
      <c r="U903" s="100" t="str">
        <f>_xlfn.XLOOKUP(A903,'Patient Health Records'!A:A,'Patient Health Records'!X:X,"Not Found")</f>
        <v>Ongoing Treatment</v>
      </c>
      <c r="V903" s="100" t="b">
        <f>_xlfn.XLOOKUP(A903,'Billing Details'!A:A,'Billing Details'!K:K,"Not Found")</f>
        <v>1</v>
      </c>
      <c r="W903" s="100" t="str">
        <f>_xlfn.XLOOKUP(A903,'Billing Details'!A:A,'Billing Details'!J:J,"Not Found")</f>
        <v>UnitedHealthcare</v>
      </c>
      <c r="X903" s="100" t="b">
        <f>_xlfn.XLOOKUP(A903,'Patient Health Records'!A:A,'Patient Health Records'!P:P,"Not Found")</f>
        <v>1</v>
      </c>
      <c r="Y903" s="100" t="b" cm="1">
        <f t="array" ref="Y903">_xlfn.SWITCH(X903, "Yes", TRUE, "No", FALSE, X903)</f>
        <v>1</v>
      </c>
      <c r="Z903" s="100" t="b">
        <f>_xlfn.XLOOKUP(A903,'Patient Health Records'!A:A,'Patient Health Records'!T:T,"Not Found")</f>
        <v>1</v>
      </c>
      <c r="AA903" s="100" t="b" cm="1">
        <f t="array" ref="AA903">_xlfn.SWITCH(Z903, "Yes", TRUE, "No", FALSE, Z903)</f>
        <v>1</v>
      </c>
      <c r="AB903" s="100" t="b">
        <f>_xlfn.XLOOKUP(A903,'Patient Health Records'!A:A,'Patient Health Records'!K:K,"Not Found")</f>
        <v>1</v>
      </c>
      <c r="AC903" s="100" t="b" cm="1">
        <f t="array" ref="AC903">_xlfn.SWITCH(AB903, "Yes", TRUE, "No", FALSE, AB903)</f>
        <v>1</v>
      </c>
    </row>
    <row r="904" spans="1:29">
      <c r="A904" s="2" t="s">
        <v>1358</v>
      </c>
      <c r="B904" s="100" t="str">
        <f>_xlfn.XLOOKUP(A904,'Patient Demographics'!A904:A1903,'Patient Demographics'!H904:H1903,"Not Found")</f>
        <v>Adult</v>
      </c>
      <c r="C904" s="100" t="str">
        <f>_xlfn.XLOOKUP(A904,'Patient Demographics'!A904:A1903,'Patient Demographics'!L904:L1903,"Not Found")</f>
        <v>West</v>
      </c>
      <c r="D904" s="100" t="str">
        <f>_xlfn.XLOOKUP(A904,'Patient Demographics'!A:A,'Patient Demographics'!J:J,"Not Found")</f>
        <v>Gujarat</v>
      </c>
      <c r="E904" s="100">
        <f>_xlfn.XLOOKUP(A904,'Billing Details'!A904:A1903,'Billing Details'!E904:E1903,"Not Found")</f>
        <v>21000</v>
      </c>
      <c r="F904" s="100">
        <f>_xlfn.XLOOKUP(A904,'Billing Details'!A904:A1903,'Billing Details'!M904:M1903,"Not Found")</f>
        <v>17648.539999999997</v>
      </c>
      <c r="G904" s="100">
        <f>_xlfn.XLOOKUP(A904,'Patient Health Records'!A904:A1903,'Patient Health Records'!G904:G1903,"Not Found")</f>
        <v>79.8</v>
      </c>
      <c r="H904" s="17" t="str">
        <f>_xlfn.XLOOKUP(A904,'Patient Demographics'!A904:A1903,'Patient Demographics'!C904:C1903,"Not Found")</f>
        <v>Male</v>
      </c>
      <c r="I904" s="100" t="str">
        <f>_xlfn.XLOOKUP(A904,'Patient Health Records'!A904:A1903,'Patient Health Records'!B904:B1903,"Not Found")</f>
        <v>B+</v>
      </c>
      <c r="J904" s="100" t="b">
        <f>_xlfn.XLOOKUP(A904,'Patient Health Records'!A904:A1903,'Patient Health Records'!H904:H1903,"Not Found")</f>
        <v>0</v>
      </c>
      <c r="K904" s="100" t="b">
        <f>_xlfn.XLOOKUP(A904,'Patient Health Records'!A904:A1903,'Patient Health Records'!J904:J1903,"Not Found")</f>
        <v>0</v>
      </c>
      <c r="L904" s="100" t="b">
        <f>_xlfn.XLOOKUP(A904,'Billing Details'!A:A,'Billing Details'!K:K,"Not Found")</f>
        <v>1</v>
      </c>
      <c r="M904" s="100" t="str">
        <f>_xlfn.XLOOKUP(A904,'Patient Education'!A:A,'Patient Education'!B:B,"Not Found")</f>
        <v>PhD</v>
      </c>
      <c r="N904" s="100" t="str">
        <f>_xlfn.XLOOKUP(A904,'Patient Education'!A:A,'Patient Education'!C:C,"None")</f>
        <v>Consultant</v>
      </c>
      <c r="O904" s="100">
        <f>_xlfn.XLOOKUP(A904,'Patient Demographics'!A:A,'Patient Demographics'!I:I,"Not Found")</f>
        <v>5</v>
      </c>
      <c r="P904" s="100" t="str" cm="1">
        <f t="array" ref="P904">_xlfn.IFS(
 O904 &lt;= 2, "Very Low",
 O904 &lt;= 5, "Low",
 O904 &lt;= 10, "Lower-Middle",
 O904 &lt;= 25, "Middle",
 O904 &lt;= 50, "Upper-Middle",
 O904 &lt;= 100, "High",
 O904 &lt;= 200, "Very High",
 O904 &lt;= 400, "Ultra High"
)</f>
        <v>Low</v>
      </c>
      <c r="Q904" s="33">
        <f>_xlfn.XLOOKUP(A904,'Patient Health Records'!A:A,'Patient Health Records'!E:E,"Not Found")</f>
        <v>25.186213861886124</v>
      </c>
      <c r="R904" s="100" t="b">
        <f>_xlfn.XLOOKUP(A904,'Patient Health Records'!A904:A1903,'Patient Health Records'!T904:T1903,"Not Found")</f>
        <v>0</v>
      </c>
      <c r="S904" s="100" t="b" cm="1">
        <f t="array" ref="S904">_xlfn.SWITCH(R904, "Yes", TRUE, "No", FALSE, R904)</f>
        <v>0</v>
      </c>
      <c r="T904" s="100" t="str">
        <f>_xlfn.XLOOKUP(A904,'Patient Health Records'!A:A,'Patient Health Records'!V:V,"Not Found")</f>
        <v>Osteoarthritis</v>
      </c>
      <c r="U904" s="100" t="str">
        <f>_xlfn.XLOOKUP(A904,'Patient Health Records'!A:A,'Patient Health Records'!X:X,"Not Found")</f>
        <v>Critical</v>
      </c>
      <c r="V904" s="100" t="b">
        <f>_xlfn.XLOOKUP(A904,'Billing Details'!A:A,'Billing Details'!K:K,"Not Found")</f>
        <v>1</v>
      </c>
      <c r="W904" s="100" t="str">
        <f>_xlfn.XLOOKUP(A904,'Billing Details'!A:A,'Billing Details'!J:J,"Not Found")</f>
        <v>Medicare</v>
      </c>
      <c r="X904" s="100" t="b">
        <f>_xlfn.XLOOKUP(A904,'Patient Health Records'!A:A,'Patient Health Records'!P:P,"Not Found")</f>
        <v>0</v>
      </c>
      <c r="Y904" s="100" t="b" cm="1">
        <f t="array" ref="Y904">_xlfn.SWITCH(X904, "Yes", TRUE, "No", FALSE, X904)</f>
        <v>0</v>
      </c>
      <c r="Z904" s="100" t="b">
        <f>_xlfn.XLOOKUP(A904,'Patient Health Records'!A:A,'Patient Health Records'!T:T,"Not Found")</f>
        <v>0</v>
      </c>
      <c r="AA904" s="100" t="b" cm="1">
        <f t="array" ref="AA904">_xlfn.SWITCH(Z904, "Yes", TRUE, "No", FALSE, Z904)</f>
        <v>0</v>
      </c>
      <c r="AB904" s="100" t="b">
        <f>_xlfn.XLOOKUP(A904,'Patient Health Records'!A:A,'Patient Health Records'!K:K,"Not Found")</f>
        <v>0</v>
      </c>
      <c r="AC904" s="100" t="b" cm="1">
        <f t="array" ref="AC904">_xlfn.SWITCH(AB904, "Yes", TRUE, "No", FALSE, AB904)</f>
        <v>0</v>
      </c>
    </row>
    <row r="905" spans="1:29">
      <c r="A905" s="2" t="s">
        <v>1360</v>
      </c>
      <c r="B905" s="100" t="str">
        <f>_xlfn.XLOOKUP(A905,'Patient Demographics'!A905:A1904,'Patient Demographics'!H905:H1904,"Not Found")</f>
        <v>Middle-aged</v>
      </c>
      <c r="C905" s="100" t="str">
        <f>_xlfn.XLOOKUP(A905,'Patient Demographics'!A905:A1904,'Patient Demographics'!L905:L1904,"Not Found")</f>
        <v>North</v>
      </c>
      <c r="D905" s="100" t="str">
        <f>_xlfn.XLOOKUP(A905,'Patient Demographics'!A:A,'Patient Demographics'!J:J,"Not Found")</f>
        <v>Punjab</v>
      </c>
      <c r="E905" s="100">
        <f>_xlfn.XLOOKUP(A905,'Billing Details'!A905:A1904,'Billing Details'!E905:E1904,"Not Found")</f>
        <v>60000</v>
      </c>
      <c r="F905" s="100">
        <f>_xlfn.XLOOKUP(A905,'Billing Details'!A905:A1904,'Billing Details'!M905:M1904,"Not Found")</f>
        <v>34967.399999999994</v>
      </c>
      <c r="G905" s="100">
        <f>_xlfn.XLOOKUP(A905,'Patient Health Records'!A905:A1904,'Patient Health Records'!G905:G1904,"Not Found")</f>
        <v>61.1</v>
      </c>
      <c r="H905" s="17" t="str">
        <f>_xlfn.XLOOKUP(A905,'Patient Demographics'!A905:A1904,'Patient Demographics'!C905:C1904,"Not Found")</f>
        <v>Male</v>
      </c>
      <c r="I905" s="100" t="str">
        <f>_xlfn.XLOOKUP(A905,'Patient Health Records'!A905:A1904,'Patient Health Records'!B905:B1904,"Not Found")</f>
        <v>AB+</v>
      </c>
      <c r="J905" s="100" t="b">
        <f>_xlfn.XLOOKUP(A905,'Patient Health Records'!A905:A1904,'Patient Health Records'!H905:H1904,"Not Found")</f>
        <v>0</v>
      </c>
      <c r="K905" s="100" t="b">
        <f>_xlfn.XLOOKUP(A905,'Patient Health Records'!A905:A1904,'Patient Health Records'!J905:J1904,"Not Found")</f>
        <v>0</v>
      </c>
      <c r="L905" s="100" t="b">
        <f>_xlfn.XLOOKUP(A905,'Billing Details'!A:A,'Billing Details'!K:K,"Not Found")</f>
        <v>1</v>
      </c>
      <c r="M905" s="100" t="str">
        <f>_xlfn.XLOOKUP(A905,'Patient Education'!A:A,'Patient Education'!B:B,"Not Found")</f>
        <v>Master's Degree</v>
      </c>
      <c r="N905" s="100" t="str">
        <f>_xlfn.XLOOKUP(A905,'Patient Education'!A:A,'Patient Education'!C:C,"None")</f>
        <v>Manager</v>
      </c>
      <c r="O905" s="100">
        <f>_xlfn.XLOOKUP(A905,'Patient Demographics'!A:A,'Patient Demographics'!I:I,"Not Found")</f>
        <v>250</v>
      </c>
      <c r="P905" s="100" t="str" cm="1">
        <f t="array" ref="P905">_xlfn.IFS(
 O905 &lt;= 2, "Very Low",
 O905 &lt;= 5, "Low",
 O905 &lt;= 10, "Lower-Middle",
 O905 &lt;= 25, "Middle",
 O905 &lt;= 50, "Upper-Middle",
 O905 &lt;= 100, "High",
 O905 &lt;= 200, "Very High",
 O905 &lt;= 400, "Ultra High"
)</f>
        <v>Ultra High</v>
      </c>
      <c r="Q905" s="33">
        <f>_xlfn.XLOOKUP(A905,'Patient Health Records'!A:A,'Patient Health Records'!E:E,"Not Found")</f>
        <v>22.442607897153355</v>
      </c>
      <c r="R905" s="100" t="str">
        <f>_xlfn.XLOOKUP(A905,'Patient Health Records'!A905:A1904,'Patient Health Records'!T905:T1904,"Not Found")</f>
        <v>No</v>
      </c>
      <c r="S905" s="100" t="b" cm="1">
        <f t="array" ref="S905">_xlfn.SWITCH(R905, "Yes", TRUE, "No", FALSE, R905)</f>
        <v>0</v>
      </c>
      <c r="T905" s="100" t="str">
        <f>_xlfn.XLOOKUP(A905,'Patient Health Records'!A:A,'Patient Health Records'!V:V,"Not Found")</f>
        <v>Childbirth</v>
      </c>
      <c r="U905" s="100" t="str">
        <f>_xlfn.XLOOKUP(A905,'Patient Health Records'!A:A,'Patient Health Records'!X:X,"Not Found")</f>
        <v>Ongoing Treatment</v>
      </c>
      <c r="V905" s="100" t="b">
        <f>_xlfn.XLOOKUP(A905,'Billing Details'!A:A,'Billing Details'!K:K,"Not Found")</f>
        <v>1</v>
      </c>
      <c r="W905" s="100" t="str">
        <f>_xlfn.XLOOKUP(A905,'Billing Details'!A:A,'Billing Details'!J:J,"Not Found")</f>
        <v>UnitedHealthcare</v>
      </c>
      <c r="X905" s="100" t="str">
        <f>_xlfn.XLOOKUP(A905,'Patient Health Records'!A:A,'Patient Health Records'!P:P,"Not Found")</f>
        <v>No</v>
      </c>
      <c r="Y905" s="100" t="b" cm="1">
        <f t="array" ref="Y905">_xlfn.SWITCH(X905, "Yes", TRUE, "No", FALSE, X905)</f>
        <v>0</v>
      </c>
      <c r="Z905" s="100" t="str">
        <f>_xlfn.XLOOKUP(A905,'Patient Health Records'!A:A,'Patient Health Records'!T:T,"Not Found")</f>
        <v>No</v>
      </c>
      <c r="AA905" s="100" t="b" cm="1">
        <f t="array" ref="AA905">_xlfn.SWITCH(Z905, "Yes", TRUE, "No", FALSE, Z905)</f>
        <v>0</v>
      </c>
      <c r="AB905" s="100" t="b">
        <f>_xlfn.XLOOKUP(A905,'Patient Health Records'!A:A,'Patient Health Records'!K:K,"Not Found")</f>
        <v>0</v>
      </c>
      <c r="AC905" s="100" t="b" cm="1">
        <f t="array" ref="AC905">_xlfn.SWITCH(AB905, "Yes", TRUE, "No", FALSE, AB905)</f>
        <v>0</v>
      </c>
    </row>
    <row r="906" spans="1:29">
      <c r="A906" s="2" t="s">
        <v>1362</v>
      </c>
      <c r="B906" s="100" t="str">
        <f>_xlfn.XLOOKUP(A906,'Patient Demographics'!A906:A1905,'Patient Demographics'!H906:H1905,"Not Found")</f>
        <v>Middle-aged</v>
      </c>
      <c r="C906" s="100" t="str">
        <f>_xlfn.XLOOKUP(A906,'Patient Demographics'!A906:A1905,'Patient Demographics'!L906:L1905,"Not Found")</f>
        <v>North</v>
      </c>
      <c r="D906" s="100" t="str">
        <f>_xlfn.XLOOKUP(A906,'Patient Demographics'!A:A,'Patient Demographics'!J:J,"Not Found")</f>
        <v>Punjab</v>
      </c>
      <c r="E906" s="100">
        <f>_xlfn.XLOOKUP(A906,'Billing Details'!A906:A1905,'Billing Details'!E906:E1905,"Not Found")</f>
        <v>18000</v>
      </c>
      <c r="F906" s="100">
        <f>_xlfn.XLOOKUP(A906,'Billing Details'!A906:A1905,'Billing Details'!M906:M1905,"Not Found")</f>
        <v>0</v>
      </c>
      <c r="G906" s="100">
        <f>_xlfn.XLOOKUP(A906,'Patient Health Records'!A906:A1905,'Patient Health Records'!G906:G1905,"Not Found")</f>
        <v>89.8</v>
      </c>
      <c r="H906" s="17" t="str">
        <f>_xlfn.XLOOKUP(A906,'Patient Demographics'!A906:A1905,'Patient Demographics'!C906:C1905,"Not Found")</f>
        <v>Male</v>
      </c>
      <c r="I906" s="100" t="str">
        <f>_xlfn.XLOOKUP(A906,'Patient Health Records'!A906:A1905,'Patient Health Records'!B906:B1905,"Not Found")</f>
        <v>A+</v>
      </c>
      <c r="J906" s="100" t="b">
        <f>_xlfn.XLOOKUP(A906,'Patient Health Records'!A906:A1905,'Patient Health Records'!H906:H1905,"Not Found")</f>
        <v>1</v>
      </c>
      <c r="K906" s="100" t="b">
        <f>_xlfn.XLOOKUP(A906,'Patient Health Records'!A906:A1905,'Patient Health Records'!J906:J1905,"Not Found")</f>
        <v>0</v>
      </c>
      <c r="L906" s="100" t="b">
        <f>_xlfn.XLOOKUP(A906,'Billing Details'!A:A,'Billing Details'!K:K,"Not Found")</f>
        <v>0</v>
      </c>
      <c r="M906" s="100" t="str">
        <f>_xlfn.XLOOKUP(A906,'Patient Education'!A:A,'Patient Education'!B:B,"Not Found")</f>
        <v>Master's Degree</v>
      </c>
      <c r="N906" s="100" t="str">
        <f>_xlfn.XLOOKUP(A906,'Patient Education'!A:A,'Patient Education'!C:C,"None")</f>
        <v>Doctor</v>
      </c>
      <c r="O906" s="100">
        <f>_xlfn.XLOOKUP(A906,'Patient Demographics'!A:A,'Patient Demographics'!I:I,"Not Found")</f>
        <v>5</v>
      </c>
      <c r="P906" s="100" t="str" cm="1">
        <f t="array" ref="P906">_xlfn.IFS(
 O906 &lt;= 2, "Very Low",
 O906 &lt;= 5, "Low",
 O906 &lt;= 10, "Lower-Middle",
 O906 &lt;= 25, "Middle",
 O906 &lt;= 50, "Upper-Middle",
 O906 &lt;= 100, "High",
 O906 &lt;= 200, "Very High",
 O906 &lt;= 400, "Ultra High"
)</f>
        <v>Low</v>
      </c>
      <c r="Q906" s="33">
        <f>_xlfn.XLOOKUP(A906,'Patient Health Records'!A:A,'Patient Health Records'!E:E,"Not Found")</f>
        <v>31.816893424036284</v>
      </c>
      <c r="R906" s="100" t="b">
        <f>_xlfn.XLOOKUP(A906,'Patient Health Records'!A906:A1905,'Patient Health Records'!T906:T1905,"Not Found")</f>
        <v>1</v>
      </c>
      <c r="S906" s="100" t="b" cm="1">
        <f t="array" ref="S906">_xlfn.SWITCH(R906, "Yes", TRUE, "No", FALSE, R906)</f>
        <v>1</v>
      </c>
      <c r="T906" s="100" t="str">
        <f>_xlfn.XLOOKUP(A906,'Patient Health Records'!A:A,'Patient Health Records'!V:V,"Not Found")</f>
        <v>Hypertension</v>
      </c>
      <c r="U906" s="100" t="str">
        <f>_xlfn.XLOOKUP(A906,'Patient Health Records'!A:A,'Patient Health Records'!X:X,"Not Found")</f>
        <v>Ongoing Treatment</v>
      </c>
      <c r="V906" s="100" t="b">
        <f>_xlfn.XLOOKUP(A906,'Billing Details'!A:A,'Billing Details'!K:K,"Not Found")</f>
        <v>0</v>
      </c>
      <c r="W906" s="100">
        <f>_xlfn.XLOOKUP(A906,'Billing Details'!A:A,'Billing Details'!J:J,"Not Found")</f>
        <v>0</v>
      </c>
      <c r="X906" s="100" t="b">
        <f>_xlfn.XLOOKUP(A906,'Patient Health Records'!A:A,'Patient Health Records'!P:P,"Not Found")</f>
        <v>0</v>
      </c>
      <c r="Y906" s="100" t="b" cm="1">
        <f t="array" ref="Y906">_xlfn.SWITCH(X906, "Yes", TRUE, "No", FALSE, X906)</f>
        <v>0</v>
      </c>
      <c r="Z906" s="100" t="b">
        <f>_xlfn.XLOOKUP(A906,'Patient Health Records'!A:A,'Patient Health Records'!T:T,"Not Found")</f>
        <v>1</v>
      </c>
      <c r="AA906" s="100" t="b" cm="1">
        <f t="array" ref="AA906">_xlfn.SWITCH(Z906, "Yes", TRUE, "No", FALSE, Z906)</f>
        <v>1</v>
      </c>
      <c r="AB906" s="100" t="b">
        <f>_xlfn.XLOOKUP(A906,'Patient Health Records'!A:A,'Patient Health Records'!K:K,"Not Found")</f>
        <v>0</v>
      </c>
      <c r="AC906" s="100" t="b" cm="1">
        <f t="array" ref="AC906">_xlfn.SWITCH(AB906, "Yes", TRUE, "No", FALSE, AB906)</f>
        <v>0</v>
      </c>
    </row>
    <row r="907" spans="1:29">
      <c r="A907" s="2" t="s">
        <v>1363</v>
      </c>
      <c r="B907" s="100" t="str">
        <f>_xlfn.XLOOKUP(A907,'Patient Demographics'!A907:A1906,'Patient Demographics'!H907:H1906,"Not Found")</f>
        <v>Adult</v>
      </c>
      <c r="C907" s="100" t="str">
        <f>_xlfn.XLOOKUP(A907,'Patient Demographics'!A907:A1906,'Patient Demographics'!L907:L1906,"Not Found")</f>
        <v>South</v>
      </c>
      <c r="D907" s="100" t="str">
        <f>_xlfn.XLOOKUP(A907,'Patient Demographics'!A:A,'Patient Demographics'!J:J,"Not Found")</f>
        <v>Karnataka</v>
      </c>
      <c r="E907" s="100">
        <f>_xlfn.XLOOKUP(A907,'Billing Details'!A907:A1906,'Billing Details'!E907:E1906,"Not Found")</f>
        <v>21000</v>
      </c>
      <c r="F907" s="100">
        <f>_xlfn.XLOOKUP(A907,'Billing Details'!A907:A1906,'Billing Details'!M907:M1906,"Not Found")</f>
        <v>14326.13</v>
      </c>
      <c r="G907" s="100">
        <f>_xlfn.XLOOKUP(A907,'Patient Health Records'!A907:A1906,'Patient Health Records'!G907:G1906,"Not Found")</f>
        <v>67.3</v>
      </c>
      <c r="H907" s="17" t="str">
        <f>_xlfn.XLOOKUP(A907,'Patient Demographics'!A907:A1906,'Patient Demographics'!C907:C1906,"Not Found")</f>
        <v>Male</v>
      </c>
      <c r="I907" s="100" t="str">
        <f>_xlfn.XLOOKUP(A907,'Patient Health Records'!A907:A1906,'Patient Health Records'!B907:B1906,"Not Found")</f>
        <v>A-</v>
      </c>
      <c r="J907" s="100" t="b">
        <f>_xlfn.XLOOKUP(A907,'Patient Health Records'!A907:A1906,'Patient Health Records'!H907:H1906,"Not Found")</f>
        <v>0</v>
      </c>
      <c r="K907" s="100" t="b">
        <f>_xlfn.XLOOKUP(A907,'Patient Health Records'!A907:A1906,'Patient Health Records'!J907:J1906,"Not Found")</f>
        <v>0</v>
      </c>
      <c r="L907" s="100" t="b">
        <f>_xlfn.XLOOKUP(A907,'Billing Details'!A:A,'Billing Details'!K:K,"Not Found")</f>
        <v>1</v>
      </c>
      <c r="M907" s="100" t="str">
        <f>_xlfn.XLOOKUP(A907,'Patient Education'!A:A,'Patient Education'!B:B,"Not Found")</f>
        <v>Bachelor's Degree</v>
      </c>
      <c r="N907" s="100" t="str">
        <f>_xlfn.XLOOKUP(A907,'Patient Education'!A:A,'Patient Education'!C:C,"None")</f>
        <v>Teacher</v>
      </c>
      <c r="O907" s="100">
        <f>_xlfn.XLOOKUP(A907,'Patient Demographics'!A:A,'Patient Demographics'!I:I,"Not Found")</f>
        <v>5</v>
      </c>
      <c r="P907" s="100" t="str" cm="1">
        <f t="array" ref="P907">_xlfn.IFS(
 O907 &lt;= 2, "Very Low",
 O907 &lt;= 5, "Low",
 O907 &lt;= 10, "Lower-Middle",
 O907 &lt;= 25, "Middle",
 O907 &lt;= 50, "Upper-Middle",
 O907 &lt;= 100, "High",
 O907 &lt;= 200, "Very High",
 O907 &lt;= 400, "Ultra High"
)</f>
        <v>Low</v>
      </c>
      <c r="Q907" s="33">
        <f>_xlfn.XLOOKUP(A907,'Patient Health Records'!A:A,'Patient Health Records'!E:E,"Not Found")</f>
        <v>25.643956713915557</v>
      </c>
      <c r="R907" s="100" t="b">
        <f>_xlfn.XLOOKUP(A907,'Patient Health Records'!A907:A1906,'Patient Health Records'!T907:T1906,"Not Found")</f>
        <v>0</v>
      </c>
      <c r="S907" s="100" t="b" cm="1">
        <f t="array" ref="S907">_xlfn.SWITCH(R907, "Yes", TRUE, "No", FALSE, R907)</f>
        <v>0</v>
      </c>
      <c r="T907" s="100" t="str">
        <f>_xlfn.XLOOKUP(A907,'Patient Health Records'!A:A,'Patient Health Records'!V:V,"Not Found")</f>
        <v>Diabetes</v>
      </c>
      <c r="U907" s="100" t="str">
        <f>_xlfn.XLOOKUP(A907,'Patient Health Records'!A:A,'Patient Health Records'!X:X,"Not Found")</f>
        <v>Recovered</v>
      </c>
      <c r="V907" s="100" t="b">
        <f>_xlfn.XLOOKUP(A907,'Billing Details'!A:A,'Billing Details'!K:K,"Not Found")</f>
        <v>1</v>
      </c>
      <c r="W907" s="100" t="str">
        <f>_xlfn.XLOOKUP(A907,'Billing Details'!A:A,'Billing Details'!J:J,"Not Found")</f>
        <v>Blue Cross</v>
      </c>
      <c r="X907" s="100" t="b">
        <f>_xlfn.XLOOKUP(A907,'Patient Health Records'!A:A,'Patient Health Records'!P:P,"Not Found")</f>
        <v>0</v>
      </c>
      <c r="Y907" s="100" t="b" cm="1">
        <f t="array" ref="Y907">_xlfn.SWITCH(X907, "Yes", TRUE, "No", FALSE, X907)</f>
        <v>0</v>
      </c>
      <c r="Z907" s="100" t="b">
        <f>_xlfn.XLOOKUP(A907,'Patient Health Records'!A:A,'Patient Health Records'!T:T,"Not Found")</f>
        <v>0</v>
      </c>
      <c r="AA907" s="100" t="b" cm="1">
        <f t="array" ref="AA907">_xlfn.SWITCH(Z907, "Yes", TRUE, "No", FALSE, Z907)</f>
        <v>0</v>
      </c>
      <c r="AB907" s="100" t="b">
        <f>_xlfn.XLOOKUP(A907,'Patient Health Records'!A:A,'Patient Health Records'!K:K,"Not Found")</f>
        <v>0</v>
      </c>
      <c r="AC907" s="100" t="b" cm="1">
        <f t="array" ref="AC907">_xlfn.SWITCH(AB907, "Yes", TRUE, "No", FALSE, AB907)</f>
        <v>0</v>
      </c>
    </row>
    <row r="908" spans="1:29">
      <c r="A908" s="2" t="s">
        <v>1364</v>
      </c>
      <c r="B908" s="100" t="str">
        <f>_xlfn.XLOOKUP(A908,'Patient Demographics'!A908:A1907,'Patient Demographics'!H908:H1907,"Not Found")</f>
        <v>Middle-aged</v>
      </c>
      <c r="C908" s="100" t="str">
        <f>_xlfn.XLOOKUP(A908,'Patient Demographics'!A908:A1907,'Patient Demographics'!L908:L1907,"Not Found")</f>
        <v>East</v>
      </c>
      <c r="D908" s="100" t="str">
        <f>_xlfn.XLOOKUP(A908,'Patient Demographics'!A:A,'Patient Demographics'!J:J,"Not Found")</f>
        <v>West Bengal</v>
      </c>
      <c r="E908" s="100">
        <f>_xlfn.XLOOKUP(A908,'Billing Details'!A908:A1907,'Billing Details'!E908:E1907,"Not Found")</f>
        <v>45000</v>
      </c>
      <c r="F908" s="100">
        <f>_xlfn.XLOOKUP(A908,'Billing Details'!A908:A1907,'Billing Details'!M908:M1907,"Not Found")</f>
        <v>29029.98</v>
      </c>
      <c r="G908" s="100">
        <f>_xlfn.XLOOKUP(A908,'Patient Health Records'!A908:A1907,'Patient Health Records'!G908:G1907,"Not Found")</f>
        <v>56.2</v>
      </c>
      <c r="H908" s="17" t="str">
        <f>_xlfn.XLOOKUP(A908,'Patient Demographics'!A908:A1907,'Patient Demographics'!C908:C1907,"Not Found")</f>
        <v>Male</v>
      </c>
      <c r="I908" s="100" t="str">
        <f>_xlfn.XLOOKUP(A908,'Patient Health Records'!A908:A1907,'Patient Health Records'!B908:B1907,"Not Found")</f>
        <v>A-</v>
      </c>
      <c r="J908" s="100" t="b">
        <f>_xlfn.XLOOKUP(A908,'Patient Health Records'!A908:A1907,'Patient Health Records'!H908:H1907,"Not Found")</f>
        <v>0</v>
      </c>
      <c r="K908" s="100" t="b">
        <f>_xlfn.XLOOKUP(A908,'Patient Health Records'!A908:A1907,'Patient Health Records'!J908:J1907,"Not Found")</f>
        <v>1</v>
      </c>
      <c r="L908" s="100" t="b">
        <f>_xlfn.XLOOKUP(A908,'Billing Details'!A:A,'Billing Details'!K:K,"Not Found")</f>
        <v>1</v>
      </c>
      <c r="M908" s="100" t="str">
        <f>_xlfn.XLOOKUP(A908,'Patient Education'!A:A,'Patient Education'!B:B,"Not Found")</f>
        <v>Master's Degree</v>
      </c>
      <c r="N908" s="100" t="str">
        <f>_xlfn.XLOOKUP(A908,'Patient Education'!A:A,'Patient Education'!C:C,"None")</f>
        <v>Doctor</v>
      </c>
      <c r="O908" s="100">
        <f>_xlfn.XLOOKUP(A908,'Patient Demographics'!A:A,'Patient Demographics'!I:I,"Not Found")</f>
        <v>9</v>
      </c>
      <c r="P908" s="100" t="str" cm="1">
        <f t="array" ref="P908">_xlfn.IFS(
 O908 &lt;= 2, "Very Low",
 O908 &lt;= 5, "Low",
 O908 &lt;= 10, "Lower-Middle",
 O908 &lt;= 25, "Middle",
 O908 &lt;= 50, "Upper-Middle",
 O908 &lt;= 100, "High",
 O908 &lt;= 200, "Very High",
 O908 &lt;= 400, "Ultra High"
)</f>
        <v>Lower-Middle</v>
      </c>
      <c r="Q908" s="33">
        <f>_xlfn.XLOOKUP(A908,'Patient Health Records'!A:A,'Patient Health Records'!E:E,"Not Found")</f>
        <v>22.800113594872002</v>
      </c>
      <c r="R908" s="100" t="b">
        <f>_xlfn.XLOOKUP(A908,'Patient Health Records'!A908:A1907,'Patient Health Records'!T908:T1907,"Not Found")</f>
        <v>0</v>
      </c>
      <c r="S908" s="100" t="b" cm="1">
        <f t="array" ref="S908">_xlfn.SWITCH(R908, "Yes", TRUE, "No", FALSE, R908)</f>
        <v>0</v>
      </c>
      <c r="T908" s="100" t="str">
        <f>_xlfn.XLOOKUP(A908,'Patient Health Records'!A:A,'Patient Health Records'!V:V,"Not Found")</f>
        <v>Appendicitis</v>
      </c>
      <c r="U908" s="100" t="str">
        <f>_xlfn.XLOOKUP(A908,'Patient Health Records'!A:A,'Patient Health Records'!X:X,"Not Found")</f>
        <v>Ongoing Treatment</v>
      </c>
      <c r="V908" s="100" t="b">
        <f>_xlfn.XLOOKUP(A908,'Billing Details'!A:A,'Billing Details'!K:K,"Not Found")</f>
        <v>1</v>
      </c>
      <c r="W908" s="100" t="str">
        <f>_xlfn.XLOOKUP(A908,'Billing Details'!A:A,'Billing Details'!J:J,"Not Found")</f>
        <v>Cigna</v>
      </c>
      <c r="X908" s="100" t="b">
        <f>_xlfn.XLOOKUP(A908,'Patient Health Records'!A:A,'Patient Health Records'!P:P,"Not Found")</f>
        <v>0</v>
      </c>
      <c r="Y908" s="100" t="b" cm="1">
        <f t="array" ref="Y908">_xlfn.SWITCH(X908, "Yes", TRUE, "No", FALSE, X908)</f>
        <v>0</v>
      </c>
      <c r="Z908" s="100" t="b">
        <f>_xlfn.XLOOKUP(A908,'Patient Health Records'!A:A,'Patient Health Records'!T:T,"Not Found")</f>
        <v>0</v>
      </c>
      <c r="AA908" s="100" t="b" cm="1">
        <f t="array" ref="AA908">_xlfn.SWITCH(Z908, "Yes", TRUE, "No", FALSE, Z908)</f>
        <v>0</v>
      </c>
      <c r="AB908" s="100" t="b">
        <f>_xlfn.XLOOKUP(A908,'Patient Health Records'!A:A,'Patient Health Records'!K:K,"Not Found")</f>
        <v>0</v>
      </c>
      <c r="AC908" s="100" t="b" cm="1">
        <f t="array" ref="AC908">_xlfn.SWITCH(AB908, "Yes", TRUE, "No", FALSE, AB908)</f>
        <v>0</v>
      </c>
    </row>
    <row r="909" spans="1:29">
      <c r="A909" s="2" t="s">
        <v>1366</v>
      </c>
      <c r="B909" s="100" t="str">
        <f>_xlfn.XLOOKUP(A909,'Patient Demographics'!A909:A1908,'Patient Demographics'!H909:H1908,"Not Found")</f>
        <v>Senior</v>
      </c>
      <c r="C909" s="100" t="str">
        <f>_xlfn.XLOOKUP(A909,'Patient Demographics'!A909:A1908,'Patient Demographics'!L909:L1908,"Not Found")</f>
        <v>East</v>
      </c>
      <c r="D909" s="100" t="str">
        <f>_xlfn.XLOOKUP(A909,'Patient Demographics'!A:A,'Patient Demographics'!J:J,"Not Found")</f>
        <v>West Bengal</v>
      </c>
      <c r="E909" s="100">
        <f>_xlfn.XLOOKUP(A909,'Billing Details'!A909:A1908,'Billing Details'!E909:E1908,"Not Found")</f>
        <v>800</v>
      </c>
      <c r="F909" s="100">
        <f>_xlfn.XLOOKUP(A909,'Billing Details'!A909:A1908,'Billing Details'!M909:M1908,"Not Found")</f>
        <v>0</v>
      </c>
      <c r="G909" s="100">
        <f>_xlfn.XLOOKUP(A909,'Patient Health Records'!A909:A1908,'Patient Health Records'!G909:G1908,"Not Found")</f>
        <v>47</v>
      </c>
      <c r="H909" s="17" t="str">
        <f>_xlfn.XLOOKUP(A909,'Patient Demographics'!A909:A1908,'Patient Demographics'!C909:C1908,"Not Found")</f>
        <v>Female</v>
      </c>
      <c r="I909" s="100" t="str">
        <f>_xlfn.XLOOKUP(A909,'Patient Health Records'!A909:A1908,'Patient Health Records'!B909:B1908,"Not Found")</f>
        <v>B+</v>
      </c>
      <c r="J909" s="100" t="b">
        <f>_xlfn.XLOOKUP(A909,'Patient Health Records'!A909:A1908,'Patient Health Records'!H909:H1908,"Not Found")</f>
        <v>0</v>
      </c>
      <c r="K909" s="100" t="b">
        <f>_xlfn.XLOOKUP(A909,'Patient Health Records'!A909:A1908,'Patient Health Records'!J909:J1908,"Not Found")</f>
        <v>0</v>
      </c>
      <c r="L909" s="100" t="b">
        <f>_xlfn.XLOOKUP(A909,'Billing Details'!A:A,'Billing Details'!K:K,"Not Found")</f>
        <v>0</v>
      </c>
      <c r="M909" s="100" t="str">
        <f>_xlfn.XLOOKUP(A909,'Patient Education'!A:A,'Patient Education'!B:B,"Not Found")</f>
        <v>Bachelor's Degree</v>
      </c>
      <c r="N909" s="100" t="str">
        <f>_xlfn.XLOOKUP(A909,'Patient Education'!A:A,'Patient Education'!C:C,"None")</f>
        <v>Teacher</v>
      </c>
      <c r="O909" s="100">
        <f>_xlfn.XLOOKUP(A909,'Patient Demographics'!A:A,'Patient Demographics'!I:I,"Not Found")</f>
        <v>40</v>
      </c>
      <c r="P909" s="100" t="str" cm="1">
        <f t="array" ref="P909">_xlfn.IFS(
 O909 &lt;= 2, "Very Low",
 O909 &lt;= 5, "Low",
 O909 &lt;= 10, "Lower-Middle",
 O909 &lt;= 25, "Middle",
 O909 &lt;= 50, "Upper-Middle",
 O909 &lt;= 100, "High",
 O909 &lt;= 200, "Very High",
 O909 &lt;= 400, "Ultra High"
)</f>
        <v>Upper-Middle</v>
      </c>
      <c r="Q909" s="33">
        <f>_xlfn.XLOOKUP(A909,'Patient Health Records'!A:A,'Patient Health Records'!E:E,"Not Found")</f>
        <v>20.613131003026183</v>
      </c>
      <c r="R909" s="100" t="b">
        <f>_xlfn.XLOOKUP(A909,'Patient Health Records'!A909:A1908,'Patient Health Records'!T909:T1908,"Not Found")</f>
        <v>0</v>
      </c>
      <c r="S909" s="100" t="b" cm="1">
        <f t="array" ref="S909">_xlfn.SWITCH(R909, "Yes", TRUE, "No", FALSE, R909)</f>
        <v>0</v>
      </c>
      <c r="T909" s="100" t="str">
        <f>_xlfn.XLOOKUP(A909,'Patient Health Records'!A:A,'Patient Health Records'!V:V,"Not Found")</f>
        <v>Appendicitis</v>
      </c>
      <c r="U909" s="100" t="str">
        <f>_xlfn.XLOOKUP(A909,'Patient Health Records'!A:A,'Patient Health Records'!X:X,"Not Found")</f>
        <v>Critical</v>
      </c>
      <c r="V909" s="100" t="b">
        <f>_xlfn.XLOOKUP(A909,'Billing Details'!A:A,'Billing Details'!K:K,"Not Found")</f>
        <v>0</v>
      </c>
      <c r="W909" s="100">
        <f>_xlfn.XLOOKUP(A909,'Billing Details'!A:A,'Billing Details'!J:J,"Not Found")</f>
        <v>0</v>
      </c>
      <c r="X909" s="100" t="b">
        <f>_xlfn.XLOOKUP(A909,'Patient Health Records'!A:A,'Patient Health Records'!P:P,"Not Found")</f>
        <v>0</v>
      </c>
      <c r="Y909" s="100" t="b" cm="1">
        <f t="array" ref="Y909">_xlfn.SWITCH(X909, "Yes", TRUE, "No", FALSE, X909)</f>
        <v>0</v>
      </c>
      <c r="Z909" s="100" t="b">
        <f>_xlfn.XLOOKUP(A909,'Patient Health Records'!A:A,'Patient Health Records'!T:T,"Not Found")</f>
        <v>0</v>
      </c>
      <c r="AA909" s="100" t="b" cm="1">
        <f t="array" ref="AA909">_xlfn.SWITCH(Z909, "Yes", TRUE, "No", FALSE, Z909)</f>
        <v>0</v>
      </c>
      <c r="AB909" s="100" t="b">
        <f>_xlfn.XLOOKUP(A909,'Patient Health Records'!A:A,'Patient Health Records'!K:K,"Not Found")</f>
        <v>0</v>
      </c>
      <c r="AC909" s="100" t="b" cm="1">
        <f t="array" ref="AC909">_xlfn.SWITCH(AB909, "Yes", TRUE, "No", FALSE, AB909)</f>
        <v>0</v>
      </c>
    </row>
    <row r="910" spans="1:29">
      <c r="A910" s="2" t="s">
        <v>1367</v>
      </c>
      <c r="B910" s="100" t="str">
        <f>_xlfn.XLOOKUP(A910,'Patient Demographics'!A910:A1909,'Patient Demographics'!H910:H1909,"Not Found")</f>
        <v>Adult</v>
      </c>
      <c r="C910" s="100" t="str">
        <f>_xlfn.XLOOKUP(A910,'Patient Demographics'!A910:A1909,'Patient Demographics'!L910:L1909,"Not Found")</f>
        <v>North</v>
      </c>
      <c r="D910" s="100" t="str">
        <f>_xlfn.XLOOKUP(A910,'Patient Demographics'!A:A,'Patient Demographics'!J:J,"Not Found")</f>
        <v>Uttar Pradesh</v>
      </c>
      <c r="E910" s="100">
        <f>_xlfn.XLOOKUP(A910,'Billing Details'!A910:A1909,'Billing Details'!E910:E1909,"Not Found")</f>
        <v>90000</v>
      </c>
      <c r="F910" s="100">
        <f>_xlfn.XLOOKUP(A910,'Billing Details'!A910:A1909,'Billing Details'!M910:M1909,"Not Found")</f>
        <v>73214.95</v>
      </c>
      <c r="G910" s="100">
        <f>_xlfn.XLOOKUP(A910,'Patient Health Records'!A910:A1909,'Patient Health Records'!G910:G1909,"Not Found")</f>
        <v>101.1</v>
      </c>
      <c r="H910" s="17" t="str">
        <f>_xlfn.XLOOKUP(A910,'Patient Demographics'!A910:A1909,'Patient Demographics'!C910:C1909,"Not Found")</f>
        <v>Female</v>
      </c>
      <c r="I910" s="100" t="str">
        <f>_xlfn.XLOOKUP(A910,'Patient Health Records'!A910:A1909,'Patient Health Records'!B910:B1909,"Not Found")</f>
        <v>A-</v>
      </c>
      <c r="J910" s="100" t="b">
        <f>_xlfn.XLOOKUP(A910,'Patient Health Records'!A910:A1909,'Patient Health Records'!H910:H1909,"Not Found")</f>
        <v>0</v>
      </c>
      <c r="K910" s="100" t="b">
        <f>_xlfn.XLOOKUP(A910,'Patient Health Records'!A910:A1909,'Patient Health Records'!J910:J1909,"Not Found")</f>
        <v>0</v>
      </c>
      <c r="L910" s="100" t="b">
        <f>_xlfn.XLOOKUP(A910,'Billing Details'!A:A,'Billing Details'!K:K,"Not Found")</f>
        <v>1</v>
      </c>
      <c r="M910" s="100" t="str">
        <f>_xlfn.XLOOKUP(A910,'Patient Education'!A:A,'Patient Education'!B:B,"Not Found")</f>
        <v>Bachelor's Degree</v>
      </c>
      <c r="N910" s="100" t="str">
        <f>_xlfn.XLOOKUP(A910,'Patient Education'!A:A,'Patient Education'!C:C,"None")</f>
        <v>Nurse</v>
      </c>
      <c r="O910" s="100">
        <f>_xlfn.XLOOKUP(A910,'Patient Demographics'!A:A,'Patient Demographics'!I:I,"Not Found")</f>
        <v>2</v>
      </c>
      <c r="P910" s="100" t="str" cm="1">
        <f t="array" ref="P910">_xlfn.IFS(
 O910 &lt;= 2, "Very Low",
 O910 &lt;= 5, "Low",
 O910 &lt;= 10, "Lower-Middle",
 O910 &lt;= 25, "Middle",
 O910 &lt;= 50, "Upper-Middle",
 O910 &lt;= 100, "High",
 O910 &lt;= 200, "Very High",
 O910 &lt;= 400, "Ultra High"
)</f>
        <v>Very Low</v>
      </c>
      <c r="Q910" s="33">
        <f>_xlfn.XLOOKUP(A910,'Patient Health Records'!A:A,'Patient Health Records'!E:E,"Not Found")</f>
        <v>33.779945871896821</v>
      </c>
      <c r="R910" s="100" t="b">
        <f>_xlfn.XLOOKUP(A910,'Patient Health Records'!A910:A1909,'Patient Health Records'!T910:T1909,"Not Found")</f>
        <v>1</v>
      </c>
      <c r="S910" s="100" t="b" cm="1">
        <f t="array" ref="S910">_xlfn.SWITCH(R910, "Yes", TRUE, "No", FALSE, R910)</f>
        <v>1</v>
      </c>
      <c r="T910" s="100" t="str">
        <f>_xlfn.XLOOKUP(A910,'Patient Health Records'!A:A,'Patient Health Records'!V:V,"Not Found")</f>
        <v>Childbirth</v>
      </c>
      <c r="U910" s="100" t="str">
        <f>_xlfn.XLOOKUP(A910,'Patient Health Records'!A:A,'Patient Health Records'!X:X,"Not Found")</f>
        <v>Recovered</v>
      </c>
      <c r="V910" s="100" t="b">
        <f>_xlfn.XLOOKUP(A910,'Billing Details'!A:A,'Billing Details'!K:K,"Not Found")</f>
        <v>1</v>
      </c>
      <c r="W910" s="100" t="str">
        <f>_xlfn.XLOOKUP(A910,'Billing Details'!A:A,'Billing Details'!J:J,"Not Found")</f>
        <v>Aetna</v>
      </c>
      <c r="X910" s="100" t="b">
        <f>_xlfn.XLOOKUP(A910,'Patient Health Records'!A:A,'Patient Health Records'!P:P,"Not Found")</f>
        <v>1</v>
      </c>
      <c r="Y910" s="100" t="b" cm="1">
        <f t="array" ref="Y910">_xlfn.SWITCH(X910, "Yes", TRUE, "No", FALSE, X910)</f>
        <v>1</v>
      </c>
      <c r="Z910" s="100" t="b">
        <f>_xlfn.XLOOKUP(A910,'Patient Health Records'!A:A,'Patient Health Records'!T:T,"Not Found")</f>
        <v>1</v>
      </c>
      <c r="AA910" s="100" t="b" cm="1">
        <f t="array" ref="AA910">_xlfn.SWITCH(Z910, "Yes", TRUE, "No", FALSE, Z910)</f>
        <v>1</v>
      </c>
      <c r="AB910" s="100" t="b">
        <f>_xlfn.XLOOKUP(A910,'Patient Health Records'!A:A,'Patient Health Records'!K:K,"Not Found")</f>
        <v>1</v>
      </c>
      <c r="AC910" s="100" t="b" cm="1">
        <f t="array" ref="AC910">_xlfn.SWITCH(AB910, "Yes", TRUE, "No", FALSE, AB910)</f>
        <v>1</v>
      </c>
    </row>
    <row r="911" spans="1:29">
      <c r="A911" s="2" t="s">
        <v>1368</v>
      </c>
      <c r="B911" s="100" t="str">
        <f>_xlfn.XLOOKUP(A911,'Patient Demographics'!A911:A1910,'Patient Demographics'!H911:H1910,"Not Found")</f>
        <v>Young Adult</v>
      </c>
      <c r="C911" s="100" t="str">
        <f>_xlfn.XLOOKUP(A911,'Patient Demographics'!A911:A1910,'Patient Demographics'!L911:L1910,"Not Found")</f>
        <v>South</v>
      </c>
      <c r="D911" s="100" t="str">
        <f>_xlfn.XLOOKUP(A911,'Patient Demographics'!A:A,'Patient Demographics'!J:J,"Not Found")</f>
        <v>Kerala</v>
      </c>
      <c r="E911" s="100">
        <f>_xlfn.XLOOKUP(A911,'Billing Details'!A911:A1910,'Billing Details'!E911:E1910,"Not Found")</f>
        <v>240000</v>
      </c>
      <c r="F911" s="100">
        <f>_xlfn.XLOOKUP(A911,'Billing Details'!A911:A1910,'Billing Details'!M911:M1910,"Not Found")</f>
        <v>175275.59999999998</v>
      </c>
      <c r="G911" s="100">
        <f>_xlfn.XLOOKUP(A911,'Patient Health Records'!A911:A1910,'Patient Health Records'!G911:G1910,"Not Found")</f>
        <v>98.8</v>
      </c>
      <c r="H911" s="17" t="str">
        <f>_xlfn.XLOOKUP(A911,'Patient Demographics'!A911:A1910,'Patient Demographics'!C911:C1910,"Not Found")</f>
        <v>Female</v>
      </c>
      <c r="I911" s="100" t="str">
        <f>_xlfn.XLOOKUP(A911,'Patient Health Records'!A911:A1910,'Patient Health Records'!B911:B1910,"Not Found")</f>
        <v>B+</v>
      </c>
      <c r="J911" s="100" t="b">
        <f>_xlfn.XLOOKUP(A911,'Patient Health Records'!A911:A1910,'Patient Health Records'!H911:H1910,"Not Found")</f>
        <v>1</v>
      </c>
      <c r="K911" s="100" t="b">
        <f>_xlfn.XLOOKUP(A911,'Patient Health Records'!A911:A1910,'Patient Health Records'!J911:J1910,"Not Found")</f>
        <v>0</v>
      </c>
      <c r="L911" s="100" t="b">
        <f>_xlfn.XLOOKUP(A911,'Billing Details'!A:A,'Billing Details'!K:K,"Not Found")</f>
        <v>1</v>
      </c>
      <c r="M911" s="100" t="str">
        <f>_xlfn.XLOOKUP(A911,'Patient Education'!A:A,'Patient Education'!B:B,"Not Found")</f>
        <v>School</v>
      </c>
      <c r="N911" s="100" t="str">
        <f>_xlfn.XLOOKUP(A911,'Patient Education'!A:A,'Patient Education'!C:C,"None")</f>
        <v>Retail Worker</v>
      </c>
      <c r="O911" s="100">
        <f>_xlfn.XLOOKUP(A911,'Patient Demographics'!A:A,'Patient Demographics'!I:I,"Not Found")</f>
        <v>20</v>
      </c>
      <c r="P911" s="100" t="str" cm="1">
        <f t="array" ref="P911">_xlfn.IFS(
 O911 &lt;= 2, "Very Low",
 O911 &lt;= 5, "Low",
 O911 &lt;= 10, "Lower-Middle",
 O911 &lt;= 25, "Middle",
 O911 &lt;= 50, "Upper-Middle",
 O911 &lt;= 100, "High",
 O911 &lt;= 200, "Very High",
 O911 &lt;= 400, "Ultra High"
)</f>
        <v>Middle</v>
      </c>
      <c r="Q911" s="33">
        <f>_xlfn.XLOOKUP(A911,'Patient Health Records'!A:A,'Patient Health Records'!E:E,"Not Found")</f>
        <v>35.005668934240369</v>
      </c>
      <c r="R911" s="100" t="b">
        <f>_xlfn.XLOOKUP(A911,'Patient Health Records'!A911:A1910,'Patient Health Records'!T911:T1910,"Not Found")</f>
        <v>1</v>
      </c>
      <c r="S911" s="100" t="b" cm="1">
        <f t="array" ref="S911">_xlfn.SWITCH(R911, "Yes", TRUE, "No", FALSE, R911)</f>
        <v>1</v>
      </c>
      <c r="T911" s="100" t="str">
        <f>_xlfn.XLOOKUP(A911,'Patient Health Records'!A:A,'Patient Health Records'!V:V,"Not Found")</f>
        <v>Kidney Stones</v>
      </c>
      <c r="U911" s="100" t="str">
        <f>_xlfn.XLOOKUP(A911,'Patient Health Records'!A:A,'Patient Health Records'!X:X,"Not Found")</f>
        <v>Ongoing Treatment</v>
      </c>
      <c r="V911" s="100" t="b">
        <f>_xlfn.XLOOKUP(A911,'Billing Details'!A:A,'Billing Details'!K:K,"Not Found")</f>
        <v>1</v>
      </c>
      <c r="W911" s="100" t="str">
        <f>_xlfn.XLOOKUP(A911,'Billing Details'!A:A,'Billing Details'!J:J,"Not Found")</f>
        <v>Cigna</v>
      </c>
      <c r="X911" s="100" t="b">
        <f>_xlfn.XLOOKUP(A911,'Patient Health Records'!A:A,'Patient Health Records'!P:P,"Not Found")</f>
        <v>0</v>
      </c>
      <c r="Y911" s="100" t="b" cm="1">
        <f t="array" ref="Y911">_xlfn.SWITCH(X911, "Yes", TRUE, "No", FALSE, X911)</f>
        <v>0</v>
      </c>
      <c r="Z911" s="100" t="b">
        <f>_xlfn.XLOOKUP(A911,'Patient Health Records'!A:A,'Patient Health Records'!T:T,"Not Found")</f>
        <v>1</v>
      </c>
      <c r="AA911" s="100" t="b" cm="1">
        <f t="array" ref="AA911">_xlfn.SWITCH(Z911, "Yes", TRUE, "No", FALSE, Z911)</f>
        <v>1</v>
      </c>
      <c r="AB911" s="100" t="b">
        <f>_xlfn.XLOOKUP(A911,'Patient Health Records'!A:A,'Patient Health Records'!K:K,"Not Found")</f>
        <v>0</v>
      </c>
      <c r="AC911" s="100" t="b" cm="1">
        <f t="array" ref="AC911">_xlfn.SWITCH(AB911, "Yes", TRUE, "No", FALSE, AB911)</f>
        <v>0</v>
      </c>
    </row>
    <row r="912" spans="1:29">
      <c r="A912" s="2" t="s">
        <v>1369</v>
      </c>
      <c r="B912" s="100" t="str">
        <f>_xlfn.XLOOKUP(A912,'Patient Demographics'!A912:A1911,'Patient Demographics'!H912:H1911,"Not Found")</f>
        <v>Adult</v>
      </c>
      <c r="C912" s="100" t="str">
        <f>_xlfn.XLOOKUP(A912,'Patient Demographics'!A912:A1911,'Patient Demographics'!L912:L1911,"Not Found")</f>
        <v>South</v>
      </c>
      <c r="D912" s="100" t="str">
        <f>_xlfn.XLOOKUP(A912,'Patient Demographics'!A:A,'Patient Demographics'!J:J,"Not Found")</f>
        <v>Kerala</v>
      </c>
      <c r="E912" s="100">
        <f>_xlfn.XLOOKUP(A912,'Billing Details'!A912:A1911,'Billing Details'!E912:E1911,"Not Found")</f>
        <v>24000</v>
      </c>
      <c r="F912" s="100">
        <f>_xlfn.XLOOKUP(A912,'Billing Details'!A912:A1911,'Billing Details'!M912:M1911,"Not Found")</f>
        <v>17538.48</v>
      </c>
      <c r="G912" s="100">
        <f>_xlfn.XLOOKUP(A912,'Patient Health Records'!A912:A1911,'Patient Health Records'!G912:G1911,"Not Found")</f>
        <v>88.5</v>
      </c>
      <c r="H912" s="17" t="str">
        <f>_xlfn.XLOOKUP(A912,'Patient Demographics'!A912:A1911,'Patient Demographics'!C912:C1911,"Not Found")</f>
        <v>Male</v>
      </c>
      <c r="I912" s="100" t="str">
        <f>_xlfn.XLOOKUP(A912,'Patient Health Records'!A912:A1911,'Patient Health Records'!B912:B1911,"Not Found")</f>
        <v>A+</v>
      </c>
      <c r="J912" s="100" t="b">
        <f>_xlfn.XLOOKUP(A912,'Patient Health Records'!A912:A1911,'Patient Health Records'!H912:H1911,"Not Found")</f>
        <v>0</v>
      </c>
      <c r="K912" s="100" t="b">
        <f>_xlfn.XLOOKUP(A912,'Patient Health Records'!A912:A1911,'Patient Health Records'!J912:J1911,"Not Found")</f>
        <v>0</v>
      </c>
      <c r="L912" s="100" t="b">
        <f>_xlfn.XLOOKUP(A912,'Billing Details'!A:A,'Billing Details'!K:K,"Not Found")</f>
        <v>1</v>
      </c>
      <c r="M912" s="100" t="str">
        <f>_xlfn.XLOOKUP(A912,'Patient Education'!A:A,'Patient Education'!B:B,"Not Found")</f>
        <v>Bachelor's Degree</v>
      </c>
      <c r="N912" s="100" t="str">
        <f>_xlfn.XLOOKUP(A912,'Patient Education'!A:A,'Patient Education'!C:C,"None")</f>
        <v>Engineer</v>
      </c>
      <c r="O912" s="100">
        <f>_xlfn.XLOOKUP(A912,'Patient Demographics'!A:A,'Patient Demographics'!I:I,"Not Found")</f>
        <v>25</v>
      </c>
      <c r="P912" s="100" t="str" cm="1">
        <f t="array" ref="P912">_xlfn.IFS(
 O912 &lt;= 2, "Very Low",
 O912 &lt;= 5, "Low",
 O912 &lt;= 10, "Lower-Middle",
 O912 &lt;= 25, "Middle",
 O912 &lt;= 50, "Upper-Middle",
 O912 &lt;= 100, "High",
 O912 &lt;= 200, "Very High",
 O912 &lt;= 400, "Ultra High"
)</f>
        <v>Middle</v>
      </c>
      <c r="Q912" s="33">
        <f>_xlfn.XLOOKUP(A912,'Patient Health Records'!A:A,'Patient Health Records'!E:E,"Not Found")</f>
        <v>30.62283737024222</v>
      </c>
      <c r="R912" s="100" t="b">
        <f>_xlfn.XLOOKUP(A912,'Patient Health Records'!A912:A1911,'Patient Health Records'!T912:T1911,"Not Found")</f>
        <v>1</v>
      </c>
      <c r="S912" s="100" t="b" cm="1">
        <f t="array" ref="S912">_xlfn.SWITCH(R912, "Yes", TRUE, "No", FALSE, R912)</f>
        <v>1</v>
      </c>
      <c r="T912" s="100" t="str">
        <f>_xlfn.XLOOKUP(A912,'Patient Health Records'!A:A,'Patient Health Records'!V:V,"Not Found")</f>
        <v>Kidney Stones</v>
      </c>
      <c r="U912" s="100" t="str">
        <f>_xlfn.XLOOKUP(A912,'Patient Health Records'!A:A,'Patient Health Records'!X:X,"Not Found")</f>
        <v>Critical</v>
      </c>
      <c r="V912" s="100" t="b">
        <f>_xlfn.XLOOKUP(A912,'Billing Details'!A:A,'Billing Details'!K:K,"Not Found")</f>
        <v>1</v>
      </c>
      <c r="W912" s="100" t="str">
        <f>_xlfn.XLOOKUP(A912,'Billing Details'!A:A,'Billing Details'!J:J,"Not Found")</f>
        <v>Cigna</v>
      </c>
      <c r="X912" s="100" t="b">
        <f>_xlfn.XLOOKUP(A912,'Patient Health Records'!A:A,'Patient Health Records'!P:P,"Not Found")</f>
        <v>1</v>
      </c>
      <c r="Y912" s="100" t="b" cm="1">
        <f t="array" ref="Y912">_xlfn.SWITCH(X912, "Yes", TRUE, "No", FALSE, X912)</f>
        <v>1</v>
      </c>
      <c r="Z912" s="100" t="b">
        <f>_xlfn.XLOOKUP(A912,'Patient Health Records'!A:A,'Patient Health Records'!T:T,"Not Found")</f>
        <v>1</v>
      </c>
      <c r="AA912" s="100" t="b" cm="1">
        <f t="array" ref="AA912">_xlfn.SWITCH(Z912, "Yes", TRUE, "No", FALSE, Z912)</f>
        <v>1</v>
      </c>
      <c r="AB912" s="100" t="b">
        <f>_xlfn.XLOOKUP(A912,'Patient Health Records'!A:A,'Patient Health Records'!K:K,"Not Found")</f>
        <v>1</v>
      </c>
      <c r="AC912" s="100" t="b" cm="1">
        <f t="array" ref="AC912">_xlfn.SWITCH(AB912, "Yes", TRUE, "No", FALSE, AB912)</f>
        <v>1</v>
      </c>
    </row>
    <row r="913" spans="1:29">
      <c r="A913" s="2" t="s">
        <v>1371</v>
      </c>
      <c r="B913" s="100" t="str">
        <f>_xlfn.XLOOKUP(A913,'Patient Demographics'!A913:A1912,'Patient Demographics'!H913:H1912,"Not Found")</f>
        <v>Middle-aged</v>
      </c>
      <c r="C913" s="100" t="str">
        <f>_xlfn.XLOOKUP(A913,'Patient Demographics'!A913:A1912,'Patient Demographics'!L913:L1912,"Not Found")</f>
        <v>East</v>
      </c>
      <c r="D913" s="100" t="str">
        <f>_xlfn.XLOOKUP(A913,'Patient Demographics'!A:A,'Patient Demographics'!J:J,"Not Found")</f>
        <v>West Bengal</v>
      </c>
      <c r="E913" s="100">
        <f>_xlfn.XLOOKUP(A913,'Billing Details'!A913:A1912,'Billing Details'!E913:E1912,"Not Found")</f>
        <v>200000</v>
      </c>
      <c r="F913" s="100">
        <f>_xlfn.XLOOKUP(A913,'Billing Details'!A913:A1912,'Billing Details'!M913:M1912,"Not Found")</f>
        <v>167277.44</v>
      </c>
      <c r="G913" s="100">
        <f>_xlfn.XLOOKUP(A913,'Patient Health Records'!A913:A1912,'Patient Health Records'!G913:G1912,"Not Found")</f>
        <v>64.7</v>
      </c>
      <c r="H913" s="17" t="str">
        <f>_xlfn.XLOOKUP(A913,'Patient Demographics'!A913:A1912,'Patient Demographics'!C913:C1912,"Not Found")</f>
        <v>Female</v>
      </c>
      <c r="I913" s="100" t="str">
        <f>_xlfn.XLOOKUP(A913,'Patient Health Records'!A913:A1912,'Patient Health Records'!B913:B1912,"Not Found")</f>
        <v>A-</v>
      </c>
      <c r="J913" s="100" t="b">
        <f>_xlfn.XLOOKUP(A913,'Patient Health Records'!A913:A1912,'Patient Health Records'!H913:H1912,"Not Found")</f>
        <v>0</v>
      </c>
      <c r="K913" s="100" t="b">
        <f>_xlfn.XLOOKUP(A913,'Patient Health Records'!A913:A1912,'Patient Health Records'!J913:J1912,"Not Found")</f>
        <v>0</v>
      </c>
      <c r="L913" s="100" t="b">
        <f>_xlfn.XLOOKUP(A913,'Billing Details'!A:A,'Billing Details'!K:K,"Not Found")</f>
        <v>1</v>
      </c>
      <c r="M913" s="100" t="str">
        <f>_xlfn.XLOOKUP(A913,'Patient Education'!A:A,'Patient Education'!B:B,"Not Found")</f>
        <v>Bachelor's Degree</v>
      </c>
      <c r="N913" s="100" t="str">
        <f>_xlfn.XLOOKUP(A913,'Patient Education'!A:A,'Patient Education'!C:C,"None")</f>
        <v>Teacher</v>
      </c>
      <c r="O913" s="100">
        <f>_xlfn.XLOOKUP(A913,'Patient Demographics'!A:A,'Patient Demographics'!I:I,"Not Found")</f>
        <v>9</v>
      </c>
      <c r="P913" s="100" t="str" cm="1">
        <f t="array" ref="P913">_xlfn.IFS(
 O913 &lt;= 2, "Very Low",
 O913 &lt;= 5, "Low",
 O913 &lt;= 10, "Lower-Middle",
 O913 &lt;= 25, "Middle",
 O913 &lt;= 50, "Upper-Middle",
 O913 &lt;= 100, "High",
 O913 &lt;= 200, "Very High",
 O913 &lt;= 400, "Ultra High"
)</f>
        <v>Lower-Middle</v>
      </c>
      <c r="Q913" s="33">
        <f>_xlfn.XLOOKUP(A913,'Patient Health Records'!A:A,'Patient Health Records'!E:E,"Not Found")</f>
        <v>23.764921946740131</v>
      </c>
      <c r="R913" s="100" t="b">
        <f>_xlfn.XLOOKUP(A913,'Patient Health Records'!A913:A1912,'Patient Health Records'!T913:T1912,"Not Found")</f>
        <v>0</v>
      </c>
      <c r="S913" s="100" t="b" cm="1">
        <f t="array" ref="S913">_xlfn.SWITCH(R913, "Yes", TRUE, "No", FALSE, R913)</f>
        <v>0</v>
      </c>
      <c r="T913" s="100" t="str">
        <f>_xlfn.XLOOKUP(A913,'Patient Health Records'!A:A,'Patient Health Records'!V:V,"Not Found")</f>
        <v>Kidney Stones</v>
      </c>
      <c r="U913" s="100" t="str">
        <f>_xlfn.XLOOKUP(A913,'Patient Health Records'!A:A,'Patient Health Records'!X:X,"Not Found")</f>
        <v>Recovered</v>
      </c>
      <c r="V913" s="100" t="b">
        <f>_xlfn.XLOOKUP(A913,'Billing Details'!A:A,'Billing Details'!K:K,"Not Found")</f>
        <v>1</v>
      </c>
      <c r="W913" s="100" t="str">
        <f>_xlfn.XLOOKUP(A913,'Billing Details'!A:A,'Billing Details'!J:J,"Not Found")</f>
        <v>Medicare</v>
      </c>
      <c r="X913" s="100" t="b">
        <f>_xlfn.XLOOKUP(A913,'Patient Health Records'!A:A,'Patient Health Records'!P:P,"Not Found")</f>
        <v>0</v>
      </c>
      <c r="Y913" s="100" t="b" cm="1">
        <f t="array" ref="Y913">_xlfn.SWITCH(X913, "Yes", TRUE, "No", FALSE, X913)</f>
        <v>0</v>
      </c>
      <c r="Z913" s="100" t="b">
        <f>_xlfn.XLOOKUP(A913,'Patient Health Records'!A:A,'Patient Health Records'!T:T,"Not Found")</f>
        <v>0</v>
      </c>
      <c r="AA913" s="100" t="b" cm="1">
        <f t="array" ref="AA913">_xlfn.SWITCH(Z913, "Yes", TRUE, "No", FALSE, Z913)</f>
        <v>0</v>
      </c>
      <c r="AB913" s="100" t="b">
        <f>_xlfn.XLOOKUP(A913,'Patient Health Records'!A:A,'Patient Health Records'!K:K,"Not Found")</f>
        <v>0</v>
      </c>
      <c r="AC913" s="100" t="b" cm="1">
        <f t="array" ref="AC913">_xlfn.SWITCH(AB913, "Yes", TRUE, "No", FALSE, AB913)</f>
        <v>0</v>
      </c>
    </row>
    <row r="914" spans="1:29">
      <c r="A914" s="2" t="s">
        <v>1372</v>
      </c>
      <c r="B914" s="100" t="str">
        <f>_xlfn.XLOOKUP(A914,'Patient Demographics'!A914:A1913,'Patient Demographics'!H914:H1913,"Not Found")</f>
        <v>Middle-aged</v>
      </c>
      <c r="C914" s="100" t="str">
        <f>_xlfn.XLOOKUP(A914,'Patient Demographics'!A914:A1913,'Patient Demographics'!L914:L1913,"Not Found")</f>
        <v>West</v>
      </c>
      <c r="D914" s="100" t="str">
        <f>_xlfn.XLOOKUP(A914,'Patient Demographics'!A:A,'Patient Demographics'!J:J,"Not Found")</f>
        <v>Gujarat</v>
      </c>
      <c r="E914" s="100">
        <f>_xlfn.XLOOKUP(A914,'Billing Details'!A914:A1913,'Billing Details'!E914:E1913,"Not Found")</f>
        <v>200000</v>
      </c>
      <c r="F914" s="100">
        <f>_xlfn.XLOOKUP(A914,'Billing Details'!A914:A1913,'Billing Details'!M914:M1913,"Not Found")</f>
        <v>122030.24</v>
      </c>
      <c r="G914" s="100">
        <f>_xlfn.XLOOKUP(A914,'Patient Health Records'!A914:A1913,'Patient Health Records'!G914:G1913,"Not Found")</f>
        <v>61.7</v>
      </c>
      <c r="H914" s="17" t="str">
        <f>_xlfn.XLOOKUP(A914,'Patient Demographics'!A914:A1913,'Patient Demographics'!C914:C1913,"Not Found")</f>
        <v>Male</v>
      </c>
      <c r="I914" s="100" t="str">
        <f>_xlfn.XLOOKUP(A914,'Patient Health Records'!A914:A1913,'Patient Health Records'!B914:B1913,"Not Found")</f>
        <v>B+</v>
      </c>
      <c r="J914" s="100" t="b">
        <f>_xlfn.XLOOKUP(A914,'Patient Health Records'!A914:A1913,'Patient Health Records'!H914:H1913,"Not Found")</f>
        <v>0</v>
      </c>
      <c r="K914" s="100" t="b">
        <f>_xlfn.XLOOKUP(A914,'Patient Health Records'!A914:A1913,'Patient Health Records'!J914:J1913,"Not Found")</f>
        <v>0</v>
      </c>
      <c r="L914" s="100" t="b">
        <f>_xlfn.XLOOKUP(A914,'Billing Details'!A:A,'Billing Details'!K:K,"Not Found")</f>
        <v>1</v>
      </c>
      <c r="M914" s="100" t="str">
        <f>_xlfn.XLOOKUP(A914,'Patient Education'!A:A,'Patient Education'!B:B,"Not Found")</f>
        <v>Bachelor's Degree</v>
      </c>
      <c r="N914" s="100" t="str">
        <f>_xlfn.XLOOKUP(A914,'Patient Education'!A:A,'Patient Education'!C:C,"None")</f>
        <v>Nurse</v>
      </c>
      <c r="O914" s="100">
        <f>_xlfn.XLOOKUP(A914,'Patient Demographics'!A:A,'Patient Demographics'!I:I,"Not Found")</f>
        <v>15</v>
      </c>
      <c r="P914" s="100" t="str" cm="1">
        <f t="array" ref="P914">_xlfn.IFS(
 O914 &lt;= 2, "Very Low",
 O914 &lt;= 5, "Low",
 O914 &lt;= 10, "Lower-Middle",
 O914 &lt;= 25, "Middle",
 O914 &lt;= 50, "Upper-Middle",
 O914 &lt;= 100, "High",
 O914 &lt;= 200, "Very High",
 O914 &lt;= 400, "Ultra High"
)</f>
        <v>Middle</v>
      </c>
      <c r="Q914" s="33">
        <f>_xlfn.XLOOKUP(A914,'Patient Health Records'!A:A,'Patient Health Records'!E:E,"Not Found")</f>
        <v>21.860827664399096</v>
      </c>
      <c r="R914" s="100" t="b">
        <f>_xlfn.XLOOKUP(A914,'Patient Health Records'!A914:A1913,'Patient Health Records'!T914:T1913,"Not Found")</f>
        <v>0</v>
      </c>
      <c r="S914" s="100" t="b" cm="1">
        <f t="array" ref="S914">_xlfn.SWITCH(R914, "Yes", TRUE, "No", FALSE, R914)</f>
        <v>0</v>
      </c>
      <c r="T914" s="100" t="str">
        <f>_xlfn.XLOOKUP(A914,'Patient Health Records'!A:A,'Patient Health Records'!V:V,"Not Found")</f>
        <v>Diabetes</v>
      </c>
      <c r="U914" s="100" t="str">
        <f>_xlfn.XLOOKUP(A914,'Patient Health Records'!A:A,'Patient Health Records'!X:X,"Not Found")</f>
        <v>Critical</v>
      </c>
      <c r="V914" s="100" t="b">
        <f>_xlfn.XLOOKUP(A914,'Billing Details'!A:A,'Billing Details'!K:K,"Not Found")</f>
        <v>1</v>
      </c>
      <c r="W914" s="100" t="str">
        <f>_xlfn.XLOOKUP(A914,'Billing Details'!A:A,'Billing Details'!J:J,"Not Found")</f>
        <v>Medicare</v>
      </c>
      <c r="X914" s="100" t="b">
        <f>_xlfn.XLOOKUP(A914,'Patient Health Records'!A:A,'Patient Health Records'!P:P,"Not Found")</f>
        <v>0</v>
      </c>
      <c r="Y914" s="100" t="b" cm="1">
        <f t="array" ref="Y914">_xlfn.SWITCH(X914, "Yes", TRUE, "No", FALSE, X914)</f>
        <v>0</v>
      </c>
      <c r="Z914" s="100" t="b">
        <f>_xlfn.XLOOKUP(A914,'Patient Health Records'!A:A,'Patient Health Records'!T:T,"Not Found")</f>
        <v>0</v>
      </c>
      <c r="AA914" s="100" t="b" cm="1">
        <f t="array" ref="AA914">_xlfn.SWITCH(Z914, "Yes", TRUE, "No", FALSE, Z914)</f>
        <v>0</v>
      </c>
      <c r="AB914" s="100" t="b">
        <f>_xlfn.XLOOKUP(A914,'Patient Health Records'!A:A,'Patient Health Records'!K:K,"Not Found")</f>
        <v>0</v>
      </c>
      <c r="AC914" s="100" t="b" cm="1">
        <f t="array" ref="AC914">_xlfn.SWITCH(AB914, "Yes", TRUE, "No", FALSE, AB914)</f>
        <v>0</v>
      </c>
    </row>
    <row r="915" spans="1:29">
      <c r="A915" s="2" t="s">
        <v>1373</v>
      </c>
      <c r="B915" s="100" t="str">
        <f>_xlfn.XLOOKUP(A915,'Patient Demographics'!A915:A1914,'Patient Demographics'!H915:H1914,"Not Found")</f>
        <v>Adult</v>
      </c>
      <c r="C915" s="100" t="str">
        <f>_xlfn.XLOOKUP(A915,'Patient Demographics'!A915:A1914,'Patient Demographics'!L915:L1914,"Not Found")</f>
        <v>North</v>
      </c>
      <c r="D915" s="100" t="str">
        <f>_xlfn.XLOOKUP(A915,'Patient Demographics'!A:A,'Patient Demographics'!J:J,"Not Found")</f>
        <v>Punjab</v>
      </c>
      <c r="E915" s="100">
        <f>_xlfn.XLOOKUP(A915,'Billing Details'!A915:A1914,'Billing Details'!E915:E1914,"Not Found")</f>
        <v>800</v>
      </c>
      <c r="F915" s="100">
        <f>_xlfn.XLOOKUP(A915,'Billing Details'!A915:A1914,'Billing Details'!M915:M1914,"Not Found")</f>
        <v>0</v>
      </c>
      <c r="G915" s="100">
        <f>_xlfn.XLOOKUP(A915,'Patient Health Records'!A915:A1914,'Patient Health Records'!G915:G1914,"Not Found")</f>
        <v>82.2</v>
      </c>
      <c r="H915" s="17" t="str">
        <f>_xlfn.XLOOKUP(A915,'Patient Demographics'!A915:A1914,'Patient Demographics'!C915:C1914,"Not Found")</f>
        <v>Female</v>
      </c>
      <c r="I915" s="100" t="str">
        <f>_xlfn.XLOOKUP(A915,'Patient Health Records'!A915:A1914,'Patient Health Records'!B915:B1914,"Not Found")</f>
        <v>O+</v>
      </c>
      <c r="J915" s="100" t="b">
        <f>_xlfn.XLOOKUP(A915,'Patient Health Records'!A915:A1914,'Patient Health Records'!H915:H1914,"Not Found")</f>
        <v>1</v>
      </c>
      <c r="K915" s="100" t="b">
        <f>_xlfn.XLOOKUP(A915,'Patient Health Records'!A915:A1914,'Patient Health Records'!J915:J1914,"Not Found")</f>
        <v>0</v>
      </c>
      <c r="L915" s="100" t="b">
        <f>_xlfn.XLOOKUP(A915,'Billing Details'!A:A,'Billing Details'!K:K,"Not Found")</f>
        <v>0</v>
      </c>
      <c r="M915" s="100" t="str">
        <f>_xlfn.XLOOKUP(A915,'Patient Education'!A:A,'Patient Education'!B:B,"Not Found")</f>
        <v>Bachelor's Degree</v>
      </c>
      <c r="N915" s="100" t="str">
        <f>_xlfn.XLOOKUP(A915,'Patient Education'!A:A,'Patient Education'!C:C,"None")</f>
        <v>Nurse</v>
      </c>
      <c r="O915" s="100">
        <f>_xlfn.XLOOKUP(A915,'Patient Demographics'!A:A,'Patient Demographics'!I:I,"Not Found")</f>
        <v>30</v>
      </c>
      <c r="P915" s="100" t="str" cm="1">
        <f t="array" ref="P915">_xlfn.IFS(
 O915 &lt;= 2, "Very Low",
 O915 &lt;= 5, "Low",
 O915 &lt;= 10, "Lower-Middle",
 O915 &lt;= 25, "Middle",
 O915 &lt;= 50, "Upper-Middle",
 O915 &lt;= 100, "High",
 O915 &lt;= 200, "Very High",
 O915 &lt;= 400, "Ultra High"
)</f>
        <v>Upper-Middle</v>
      </c>
      <c r="Q915" s="33">
        <f>_xlfn.XLOOKUP(A915,'Patient Health Records'!A:A,'Patient Health Records'!E:E,"Not Found")</f>
        <v>26.237671167289093</v>
      </c>
      <c r="R915" s="100" t="b">
        <f>_xlfn.XLOOKUP(A915,'Patient Health Records'!A915:A1914,'Patient Health Records'!T915:T1914,"Not Found")</f>
        <v>0</v>
      </c>
      <c r="S915" s="100" t="b" cm="1">
        <f t="array" ref="S915">_xlfn.SWITCH(R915, "Yes", TRUE, "No", FALSE, R915)</f>
        <v>0</v>
      </c>
      <c r="T915" s="100" t="str">
        <f>_xlfn.XLOOKUP(A915,'Patient Health Records'!A:A,'Patient Health Records'!V:V,"Not Found")</f>
        <v>Appendicitis</v>
      </c>
      <c r="U915" s="100" t="str">
        <f>_xlfn.XLOOKUP(A915,'Patient Health Records'!A:A,'Patient Health Records'!X:X,"Not Found")</f>
        <v>Recovered</v>
      </c>
      <c r="V915" s="100" t="b">
        <f>_xlfn.XLOOKUP(A915,'Billing Details'!A:A,'Billing Details'!K:K,"Not Found")</f>
        <v>0</v>
      </c>
      <c r="W915" s="100">
        <f>_xlfn.XLOOKUP(A915,'Billing Details'!A:A,'Billing Details'!J:J,"Not Found")</f>
        <v>0</v>
      </c>
      <c r="X915" s="100" t="b">
        <f>_xlfn.XLOOKUP(A915,'Patient Health Records'!A:A,'Patient Health Records'!P:P,"Not Found")</f>
        <v>0</v>
      </c>
      <c r="Y915" s="100" t="b" cm="1">
        <f t="array" ref="Y915">_xlfn.SWITCH(X915, "Yes", TRUE, "No", FALSE, X915)</f>
        <v>0</v>
      </c>
      <c r="Z915" s="100" t="b">
        <f>_xlfn.XLOOKUP(A915,'Patient Health Records'!A:A,'Patient Health Records'!T:T,"Not Found")</f>
        <v>0</v>
      </c>
      <c r="AA915" s="100" t="b" cm="1">
        <f t="array" ref="AA915">_xlfn.SWITCH(Z915, "Yes", TRUE, "No", FALSE, Z915)</f>
        <v>0</v>
      </c>
      <c r="AB915" s="100" t="b">
        <f>_xlfn.XLOOKUP(A915,'Patient Health Records'!A:A,'Patient Health Records'!K:K,"Not Found")</f>
        <v>0</v>
      </c>
      <c r="AC915" s="100" t="b" cm="1">
        <f t="array" ref="AC915">_xlfn.SWITCH(AB915, "Yes", TRUE, "No", FALSE, AB915)</f>
        <v>0</v>
      </c>
    </row>
    <row r="916" spans="1:29">
      <c r="A916" s="2" t="s">
        <v>1375</v>
      </c>
      <c r="B916" s="100" t="str">
        <f>_xlfn.XLOOKUP(A916,'Patient Demographics'!A916:A1915,'Patient Demographics'!H916:H1915,"Not Found")</f>
        <v>Middle-aged</v>
      </c>
      <c r="C916" s="100" t="str">
        <f>_xlfn.XLOOKUP(A916,'Patient Demographics'!A916:A1915,'Patient Demographics'!L916:L1915,"Not Found")</f>
        <v>North</v>
      </c>
      <c r="D916" s="100" t="str">
        <f>_xlfn.XLOOKUP(A916,'Patient Demographics'!A:A,'Patient Demographics'!J:J,"Not Found")</f>
        <v>Uttar Pradesh</v>
      </c>
      <c r="E916" s="100">
        <f>_xlfn.XLOOKUP(A916,'Billing Details'!A916:A1915,'Billing Details'!E916:E1915,"Not Found")</f>
        <v>21000</v>
      </c>
      <c r="F916" s="100">
        <f>_xlfn.XLOOKUP(A916,'Billing Details'!A916:A1915,'Billing Details'!M916:M1915,"Not Found")</f>
        <v>14887.179999999998</v>
      </c>
      <c r="G916" s="100">
        <f>_xlfn.XLOOKUP(A916,'Patient Health Records'!A916:A1915,'Patient Health Records'!G916:G1915,"Not Found")</f>
        <v>104.3</v>
      </c>
      <c r="H916" s="17" t="str">
        <f>_xlfn.XLOOKUP(A916,'Patient Demographics'!A916:A1915,'Patient Demographics'!C916:C1915,"Not Found")</f>
        <v>Female</v>
      </c>
      <c r="I916" s="100" t="str">
        <f>_xlfn.XLOOKUP(A916,'Patient Health Records'!A916:A1915,'Patient Health Records'!B916:B1915,"Not Found")</f>
        <v>B-</v>
      </c>
      <c r="J916" s="100" t="b">
        <f>_xlfn.XLOOKUP(A916,'Patient Health Records'!A916:A1915,'Patient Health Records'!H916:H1915,"Not Found")</f>
        <v>0</v>
      </c>
      <c r="K916" s="100" t="b">
        <f>_xlfn.XLOOKUP(A916,'Patient Health Records'!A916:A1915,'Patient Health Records'!J916:J1915,"Not Found")</f>
        <v>1</v>
      </c>
      <c r="L916" s="100" t="b">
        <f>_xlfn.XLOOKUP(A916,'Billing Details'!A:A,'Billing Details'!K:K,"Not Found")</f>
        <v>1</v>
      </c>
      <c r="M916" s="100" t="str">
        <f>_xlfn.XLOOKUP(A916,'Patient Education'!A:A,'Patient Education'!B:B,"Not Found")</f>
        <v>Post-graduate</v>
      </c>
      <c r="N916" s="100" t="str">
        <f>_xlfn.XLOOKUP(A916,'Patient Education'!A:A,'Patient Education'!C:C,"None")</f>
        <v>CEO</v>
      </c>
      <c r="O916" s="100">
        <f>_xlfn.XLOOKUP(A916,'Patient Demographics'!A:A,'Patient Demographics'!I:I,"Not Found")</f>
        <v>2</v>
      </c>
      <c r="P916" s="100" t="str" cm="1">
        <f t="array" ref="P916">_xlfn.IFS(
 O916 &lt;= 2, "Very Low",
 O916 &lt;= 5, "Low",
 O916 &lt;= 10, "Lower-Middle",
 O916 &lt;= 25, "Middle",
 O916 &lt;= 50, "Upper-Middle",
 O916 &lt;= 100, "High",
 O916 &lt;= 200, "Very High",
 O916 &lt;= 400, "Ultra High"
)</f>
        <v>Very Low</v>
      </c>
      <c r="Q916" s="33">
        <f>_xlfn.XLOOKUP(A916,'Patient Health Records'!A:A,'Patient Health Records'!E:E,"Not Found")</f>
        <v>34.057142857142857</v>
      </c>
      <c r="R916" s="100" t="b">
        <f>_xlfn.XLOOKUP(A916,'Patient Health Records'!A916:A1915,'Patient Health Records'!T916:T1915,"Not Found")</f>
        <v>1</v>
      </c>
      <c r="S916" s="100" t="b" cm="1">
        <f t="array" ref="S916">_xlfn.SWITCH(R916, "Yes", TRUE, "No", FALSE, R916)</f>
        <v>1</v>
      </c>
      <c r="T916" s="100" t="str">
        <f>_xlfn.XLOOKUP(A916,'Patient Health Records'!A:A,'Patient Health Records'!V:V,"Not Found")</f>
        <v>Respiratory Infection</v>
      </c>
      <c r="U916" s="100" t="str">
        <f>_xlfn.XLOOKUP(A916,'Patient Health Records'!A:A,'Patient Health Records'!X:X,"Not Found")</f>
        <v>Recovered</v>
      </c>
      <c r="V916" s="100" t="b">
        <f>_xlfn.XLOOKUP(A916,'Billing Details'!A:A,'Billing Details'!K:K,"Not Found")</f>
        <v>1</v>
      </c>
      <c r="W916" s="100" t="str">
        <f>_xlfn.XLOOKUP(A916,'Billing Details'!A:A,'Billing Details'!J:J,"Not Found")</f>
        <v>UnitedHealthcare</v>
      </c>
      <c r="X916" s="100" t="b">
        <f>_xlfn.XLOOKUP(A916,'Patient Health Records'!A:A,'Patient Health Records'!P:P,"Not Found")</f>
        <v>1</v>
      </c>
      <c r="Y916" s="100" t="b" cm="1">
        <f t="array" ref="Y916">_xlfn.SWITCH(X916, "Yes", TRUE, "No", FALSE, X916)</f>
        <v>1</v>
      </c>
      <c r="Z916" s="100" t="b">
        <f>_xlfn.XLOOKUP(A916,'Patient Health Records'!A:A,'Patient Health Records'!T:T,"Not Found")</f>
        <v>1</v>
      </c>
      <c r="AA916" s="100" t="b" cm="1">
        <f t="array" ref="AA916">_xlfn.SWITCH(Z916, "Yes", TRUE, "No", FALSE, Z916)</f>
        <v>1</v>
      </c>
      <c r="AB916" s="100" t="b">
        <f>_xlfn.XLOOKUP(A916,'Patient Health Records'!A:A,'Patient Health Records'!K:K,"Not Found")</f>
        <v>1</v>
      </c>
      <c r="AC916" s="100" t="b" cm="1">
        <f t="array" ref="AC916">_xlfn.SWITCH(AB916, "Yes", TRUE, "No", FALSE, AB916)</f>
        <v>1</v>
      </c>
    </row>
    <row r="917" spans="1:29">
      <c r="A917" s="2" t="s">
        <v>1377</v>
      </c>
      <c r="B917" s="100" t="str">
        <f>_xlfn.XLOOKUP(A917,'Patient Demographics'!A917:A1916,'Patient Demographics'!H917:H1916,"Not Found")</f>
        <v>Middle-aged</v>
      </c>
      <c r="C917" s="100" t="str">
        <f>_xlfn.XLOOKUP(A917,'Patient Demographics'!A917:A1916,'Patient Demographics'!L917:L1916,"Not Found")</f>
        <v>South</v>
      </c>
      <c r="D917" s="100" t="str">
        <f>_xlfn.XLOOKUP(A917,'Patient Demographics'!A:A,'Patient Demographics'!J:J,"Not Found")</f>
        <v>Karnataka</v>
      </c>
      <c r="E917" s="100">
        <f>_xlfn.XLOOKUP(A917,'Billing Details'!A917:A1916,'Billing Details'!E917:E1916,"Not Found")</f>
        <v>30000</v>
      </c>
      <c r="F917" s="100">
        <f>_xlfn.XLOOKUP(A917,'Billing Details'!A917:A1916,'Billing Details'!M917:M1916,"Not Found")</f>
        <v>17119.650000000001</v>
      </c>
      <c r="G917" s="100">
        <f>_xlfn.XLOOKUP(A917,'Patient Health Records'!A917:A1916,'Patient Health Records'!G917:G1916,"Not Found")</f>
        <v>75.900000000000006</v>
      </c>
      <c r="H917" s="17" t="str">
        <f>_xlfn.XLOOKUP(A917,'Patient Demographics'!A917:A1916,'Patient Demographics'!C917:C1916,"Not Found")</f>
        <v>Male</v>
      </c>
      <c r="I917" s="100" t="str">
        <f>_xlfn.XLOOKUP(A917,'Patient Health Records'!A917:A1916,'Patient Health Records'!B917:B1916,"Not Found")</f>
        <v>AB+</v>
      </c>
      <c r="J917" s="100" t="b">
        <f>_xlfn.XLOOKUP(A917,'Patient Health Records'!A917:A1916,'Patient Health Records'!H917:H1916,"Not Found")</f>
        <v>0</v>
      </c>
      <c r="K917" s="100" t="b">
        <f>_xlfn.XLOOKUP(A917,'Patient Health Records'!A917:A1916,'Patient Health Records'!J917:J1916,"Not Found")</f>
        <v>1</v>
      </c>
      <c r="L917" s="100" t="b">
        <f>_xlfn.XLOOKUP(A917,'Billing Details'!A:A,'Billing Details'!K:K,"Not Found")</f>
        <v>1</v>
      </c>
      <c r="M917" s="100" t="str">
        <f>_xlfn.XLOOKUP(A917,'Patient Education'!A:A,'Patient Education'!B:B,"Not Found")</f>
        <v>High School</v>
      </c>
      <c r="N917" s="100" t="str">
        <f>_xlfn.XLOOKUP(A917,'Patient Education'!A:A,'Patient Education'!C:C,"None")</f>
        <v>Unemployed</v>
      </c>
      <c r="O917" s="100">
        <f>_xlfn.XLOOKUP(A917,'Patient Demographics'!A:A,'Patient Demographics'!I:I,"Not Found")</f>
        <v>40</v>
      </c>
      <c r="P917" s="100" t="str" cm="1">
        <f t="array" ref="P917">_xlfn.IFS(
 O917 &lt;= 2, "Very Low",
 O917 &lt;= 5, "Low",
 O917 &lt;= 10, "Lower-Middle",
 O917 &lt;= 25, "Middle",
 O917 &lt;= 50, "Upper-Middle",
 O917 &lt;= 100, "High",
 O917 &lt;= 200, "Very High",
 O917 &lt;= 400, "Ultra High"
)</f>
        <v>Upper-Middle</v>
      </c>
      <c r="Q917" s="33">
        <f>_xlfn.XLOOKUP(A917,'Patient Health Records'!A:A,'Patient Health Records'!E:E,"Not Found")</f>
        <v>32.851454293628812</v>
      </c>
      <c r="R917" s="100" t="b">
        <f>_xlfn.XLOOKUP(A917,'Patient Health Records'!A917:A1916,'Patient Health Records'!T917:T1916,"Not Found")</f>
        <v>1</v>
      </c>
      <c r="S917" s="100" t="b" cm="1">
        <f t="array" ref="S917">_xlfn.SWITCH(R917, "Yes", TRUE, "No", FALSE, R917)</f>
        <v>1</v>
      </c>
      <c r="T917" s="100" t="str">
        <f>_xlfn.XLOOKUP(A917,'Patient Health Records'!A:A,'Patient Health Records'!V:V,"Not Found")</f>
        <v>Fractured Arm</v>
      </c>
      <c r="U917" s="100" t="str">
        <f>_xlfn.XLOOKUP(A917,'Patient Health Records'!A:A,'Patient Health Records'!X:X,"Not Found")</f>
        <v>Critical</v>
      </c>
      <c r="V917" s="100" t="b">
        <f>_xlfn.XLOOKUP(A917,'Billing Details'!A:A,'Billing Details'!K:K,"Not Found")</f>
        <v>1</v>
      </c>
      <c r="W917" s="100" t="str">
        <f>_xlfn.XLOOKUP(A917,'Billing Details'!A:A,'Billing Details'!J:J,"Not Found")</f>
        <v>UnitedHealthcare</v>
      </c>
      <c r="X917" s="100" t="b">
        <f>_xlfn.XLOOKUP(A917,'Patient Health Records'!A:A,'Patient Health Records'!P:P,"Not Found")</f>
        <v>1</v>
      </c>
      <c r="Y917" s="100" t="b" cm="1">
        <f t="array" ref="Y917">_xlfn.SWITCH(X917, "Yes", TRUE, "No", FALSE, X917)</f>
        <v>1</v>
      </c>
      <c r="Z917" s="100" t="b">
        <f>_xlfn.XLOOKUP(A917,'Patient Health Records'!A:A,'Patient Health Records'!T:T,"Not Found")</f>
        <v>1</v>
      </c>
      <c r="AA917" s="100" t="b" cm="1">
        <f t="array" ref="AA917">_xlfn.SWITCH(Z917, "Yes", TRUE, "No", FALSE, Z917)</f>
        <v>1</v>
      </c>
      <c r="AB917" s="100" t="b">
        <f>_xlfn.XLOOKUP(A917,'Patient Health Records'!A:A,'Patient Health Records'!K:K,"Not Found")</f>
        <v>1</v>
      </c>
      <c r="AC917" s="100" t="b" cm="1">
        <f t="array" ref="AC917">_xlfn.SWITCH(AB917, "Yes", TRUE, "No", FALSE, AB917)</f>
        <v>1</v>
      </c>
    </row>
    <row r="918" spans="1:29">
      <c r="A918" s="2" t="s">
        <v>1379</v>
      </c>
      <c r="B918" s="100" t="str">
        <f>_xlfn.XLOOKUP(A918,'Patient Demographics'!A918:A1917,'Patient Demographics'!H918:H1917,"Not Found")</f>
        <v>Senior</v>
      </c>
      <c r="C918" s="100" t="str">
        <f>_xlfn.XLOOKUP(A918,'Patient Demographics'!A918:A1917,'Patient Demographics'!L918:L1917,"Not Found")</f>
        <v>South</v>
      </c>
      <c r="D918" s="100" t="str">
        <f>_xlfn.XLOOKUP(A918,'Patient Demographics'!A:A,'Patient Demographics'!J:J,"Not Found")</f>
        <v>Tamil Nadu</v>
      </c>
      <c r="E918" s="100">
        <f>_xlfn.XLOOKUP(A918,'Billing Details'!A918:A1917,'Billing Details'!E918:E1917,"Not Found")</f>
        <v>800</v>
      </c>
      <c r="F918" s="100">
        <f>_xlfn.XLOOKUP(A918,'Billing Details'!A918:A1917,'Billing Details'!M918:M1917,"Not Found")</f>
        <v>489.64</v>
      </c>
      <c r="G918" s="100">
        <f>_xlfn.XLOOKUP(A918,'Patient Health Records'!A918:A1917,'Patient Health Records'!G918:G1917,"Not Found")</f>
        <v>84.4</v>
      </c>
      <c r="H918" s="17" t="str">
        <f>_xlfn.XLOOKUP(A918,'Patient Demographics'!A918:A1917,'Patient Demographics'!C918:C1917,"Not Found")</f>
        <v>Female</v>
      </c>
      <c r="I918" s="100" t="str">
        <f>_xlfn.XLOOKUP(A918,'Patient Health Records'!A918:A1917,'Patient Health Records'!B918:B1917,"Not Found")</f>
        <v>O+</v>
      </c>
      <c r="J918" s="100" t="b">
        <f>_xlfn.XLOOKUP(A918,'Patient Health Records'!A918:A1917,'Patient Health Records'!H918:H1917,"Not Found")</f>
        <v>1</v>
      </c>
      <c r="K918" s="100" t="b">
        <f>_xlfn.XLOOKUP(A918,'Patient Health Records'!A918:A1917,'Patient Health Records'!J918:J1917,"Not Found")</f>
        <v>0</v>
      </c>
      <c r="L918" s="100" t="b">
        <f>_xlfn.XLOOKUP(A918,'Billing Details'!A:A,'Billing Details'!K:K,"Not Found")</f>
        <v>1</v>
      </c>
      <c r="M918" s="100" t="str">
        <f>_xlfn.XLOOKUP(A918,'Patient Education'!A:A,'Patient Education'!B:B,"Not Found")</f>
        <v>Post-graduate</v>
      </c>
      <c r="N918" s="100" t="str">
        <f>_xlfn.XLOOKUP(A918,'Patient Education'!A:A,'Patient Education'!C:C,"None")</f>
        <v>Consultant</v>
      </c>
      <c r="O918" s="100">
        <f>_xlfn.XLOOKUP(A918,'Patient Demographics'!A:A,'Patient Demographics'!I:I,"Not Found")</f>
        <v>12</v>
      </c>
      <c r="P918" s="100" t="str" cm="1">
        <f t="array" ref="P918">_xlfn.IFS(
 O918 &lt;= 2, "Very Low",
 O918 &lt;= 5, "Low",
 O918 &lt;= 10, "Lower-Middle",
 O918 &lt;= 25, "Middle",
 O918 &lt;= 50, "Upper-Middle",
 O918 &lt;= 100, "High",
 O918 &lt;= 200, "Very High",
 O918 &lt;= 400, "Ultra High"
)</f>
        <v>Middle</v>
      </c>
      <c r="Q918" s="33">
        <f>_xlfn.XLOOKUP(A918,'Patient Health Records'!A:A,'Patient Health Records'!E:E,"Not Found")</f>
        <v>31.766344235763487</v>
      </c>
      <c r="R918" s="100" t="b">
        <f>_xlfn.XLOOKUP(A918,'Patient Health Records'!A918:A1917,'Patient Health Records'!T918:T1917,"Not Found")</f>
        <v>1</v>
      </c>
      <c r="S918" s="100" t="b" cm="1">
        <f t="array" ref="S918">_xlfn.SWITCH(R918, "Yes", TRUE, "No", FALSE, R918)</f>
        <v>1</v>
      </c>
      <c r="T918" s="100" t="str">
        <f>_xlfn.XLOOKUP(A918,'Patient Health Records'!A:A,'Patient Health Records'!V:V,"Not Found")</f>
        <v>Heart Attack</v>
      </c>
      <c r="U918" s="100" t="str">
        <f>_xlfn.XLOOKUP(A918,'Patient Health Records'!A:A,'Patient Health Records'!X:X,"Not Found")</f>
        <v>Recovered</v>
      </c>
      <c r="V918" s="100" t="b">
        <f>_xlfn.XLOOKUP(A918,'Billing Details'!A:A,'Billing Details'!K:K,"Not Found")</f>
        <v>1</v>
      </c>
      <c r="W918" s="100" t="str">
        <f>_xlfn.XLOOKUP(A918,'Billing Details'!A:A,'Billing Details'!J:J,"Not Found")</f>
        <v>UnitedHealthcare</v>
      </c>
      <c r="X918" s="100" t="b">
        <f>_xlfn.XLOOKUP(A918,'Patient Health Records'!A:A,'Patient Health Records'!P:P,"Not Found")</f>
        <v>1</v>
      </c>
      <c r="Y918" s="100" t="b" cm="1">
        <f t="array" ref="Y918">_xlfn.SWITCH(X918, "Yes", TRUE, "No", FALSE, X918)</f>
        <v>1</v>
      </c>
      <c r="Z918" s="100" t="b">
        <f>_xlfn.XLOOKUP(A918,'Patient Health Records'!A:A,'Patient Health Records'!T:T,"Not Found")</f>
        <v>1</v>
      </c>
      <c r="AA918" s="100" t="b" cm="1">
        <f t="array" ref="AA918">_xlfn.SWITCH(Z918, "Yes", TRUE, "No", FALSE, Z918)</f>
        <v>1</v>
      </c>
      <c r="AB918" s="100" t="b">
        <f>_xlfn.XLOOKUP(A918,'Patient Health Records'!A:A,'Patient Health Records'!K:K,"Not Found")</f>
        <v>0</v>
      </c>
      <c r="AC918" s="100" t="b" cm="1">
        <f t="array" ref="AC918">_xlfn.SWITCH(AB918, "Yes", TRUE, "No", FALSE, AB918)</f>
        <v>0</v>
      </c>
    </row>
    <row r="919" spans="1:29">
      <c r="A919" s="2" t="s">
        <v>1380</v>
      </c>
      <c r="B919" s="100" t="str">
        <f>_xlfn.XLOOKUP(A919,'Patient Demographics'!A919:A1918,'Patient Demographics'!H919:H1918,"Not Found")</f>
        <v>Middle-aged</v>
      </c>
      <c r="C919" s="100" t="str">
        <f>_xlfn.XLOOKUP(A919,'Patient Demographics'!A919:A1918,'Patient Demographics'!L919:L1918,"Not Found")</f>
        <v>South</v>
      </c>
      <c r="D919" s="100" t="str">
        <f>_xlfn.XLOOKUP(A919,'Patient Demographics'!A:A,'Patient Demographics'!J:J,"Not Found")</f>
        <v>Karnataka</v>
      </c>
      <c r="E919" s="100">
        <f>_xlfn.XLOOKUP(A919,'Billing Details'!A919:A1918,'Billing Details'!E919:E1918,"Not Found")</f>
        <v>240000</v>
      </c>
      <c r="F919" s="100">
        <f>_xlfn.XLOOKUP(A919,'Billing Details'!A919:A1918,'Billing Details'!M919:M1918,"Not Found")</f>
        <v>141203.04</v>
      </c>
      <c r="G919" s="100">
        <f>_xlfn.XLOOKUP(A919,'Patient Health Records'!A919:A1918,'Patient Health Records'!G919:G1918,"Not Found")</f>
        <v>90.7</v>
      </c>
      <c r="H919" s="17" t="str">
        <f>_xlfn.XLOOKUP(A919,'Patient Demographics'!A919:A1918,'Patient Demographics'!C919:C1918,"Not Found")</f>
        <v>Male</v>
      </c>
      <c r="I919" s="100" t="str">
        <f>_xlfn.XLOOKUP(A919,'Patient Health Records'!A919:A1918,'Patient Health Records'!B919:B1918,"Not Found")</f>
        <v>AB-</v>
      </c>
      <c r="J919" s="100" t="b">
        <f>_xlfn.XLOOKUP(A919,'Patient Health Records'!A919:A1918,'Patient Health Records'!H919:H1918,"Not Found")</f>
        <v>1</v>
      </c>
      <c r="K919" s="100" t="b">
        <f>_xlfn.XLOOKUP(A919,'Patient Health Records'!A919:A1918,'Patient Health Records'!J919:J1918,"Not Found")</f>
        <v>0</v>
      </c>
      <c r="L919" s="100" t="b">
        <f>_xlfn.XLOOKUP(A919,'Billing Details'!A:A,'Billing Details'!K:K,"Not Found")</f>
        <v>1</v>
      </c>
      <c r="M919" s="100" t="str">
        <f>_xlfn.XLOOKUP(A919,'Patient Education'!A:A,'Patient Education'!B:B,"Not Found")</f>
        <v>Master's Degree</v>
      </c>
      <c r="N919" s="100" t="str">
        <f>_xlfn.XLOOKUP(A919,'Patient Education'!A:A,'Patient Education'!C:C,"None")</f>
        <v>Senior Executive</v>
      </c>
      <c r="O919" s="100">
        <f>_xlfn.XLOOKUP(A919,'Patient Demographics'!A:A,'Patient Demographics'!I:I,"Not Found")</f>
        <v>12</v>
      </c>
      <c r="P919" s="100" t="str" cm="1">
        <f t="array" ref="P919">_xlfn.IFS(
 O919 &lt;= 2, "Very Low",
 O919 &lt;= 5, "Low",
 O919 &lt;= 10, "Lower-Middle",
 O919 &lt;= 25, "Middle",
 O919 &lt;= 50, "Upper-Middle",
 O919 &lt;= 100, "High",
 O919 &lt;= 200, "Very High",
 O919 &lt;= 400, "Ultra High"
)</f>
        <v>Middle</v>
      </c>
      <c r="Q919" s="33">
        <f>_xlfn.XLOOKUP(A919,'Patient Health Records'!A:A,'Patient Health Records'!E:E,"Not Found")</f>
        <v>32.914791696908118</v>
      </c>
      <c r="R919" s="100" t="b">
        <f>_xlfn.XLOOKUP(A919,'Patient Health Records'!A919:A1918,'Patient Health Records'!T919:T1918,"Not Found")</f>
        <v>1</v>
      </c>
      <c r="S919" s="100" t="b" cm="1">
        <f t="array" ref="S919">_xlfn.SWITCH(R919, "Yes", TRUE, "No", FALSE, R919)</f>
        <v>1</v>
      </c>
      <c r="T919" s="100" t="str">
        <f>_xlfn.XLOOKUP(A919,'Patient Health Records'!A:A,'Patient Health Records'!V:V,"Not Found")</f>
        <v>Heart Disease</v>
      </c>
      <c r="U919" s="100" t="str">
        <f>_xlfn.XLOOKUP(A919,'Patient Health Records'!A:A,'Patient Health Records'!X:X,"Not Found")</f>
        <v>Recovered</v>
      </c>
      <c r="V919" s="100" t="b">
        <f>_xlfn.XLOOKUP(A919,'Billing Details'!A:A,'Billing Details'!K:K,"Not Found")</f>
        <v>1</v>
      </c>
      <c r="W919" s="100" t="str">
        <f>_xlfn.XLOOKUP(A919,'Billing Details'!A:A,'Billing Details'!J:J,"Not Found")</f>
        <v>Aetna</v>
      </c>
      <c r="X919" s="100" t="b">
        <f>_xlfn.XLOOKUP(A919,'Patient Health Records'!A:A,'Patient Health Records'!P:P,"Not Found")</f>
        <v>1</v>
      </c>
      <c r="Y919" s="100" t="b" cm="1">
        <f t="array" ref="Y919">_xlfn.SWITCH(X919, "Yes", TRUE, "No", FALSE, X919)</f>
        <v>1</v>
      </c>
      <c r="Z919" s="100" t="b">
        <f>_xlfn.XLOOKUP(A919,'Patient Health Records'!A:A,'Patient Health Records'!T:T,"Not Found")</f>
        <v>1</v>
      </c>
      <c r="AA919" s="100" t="b" cm="1">
        <f t="array" ref="AA919">_xlfn.SWITCH(Z919, "Yes", TRUE, "No", FALSE, Z919)</f>
        <v>1</v>
      </c>
      <c r="AB919" s="100" t="b">
        <f>_xlfn.XLOOKUP(A919,'Patient Health Records'!A:A,'Patient Health Records'!K:K,"Not Found")</f>
        <v>1</v>
      </c>
      <c r="AC919" s="100" t="b" cm="1">
        <f t="array" ref="AC919">_xlfn.SWITCH(AB919, "Yes", TRUE, "No", FALSE, AB919)</f>
        <v>1</v>
      </c>
    </row>
    <row r="920" spans="1:29">
      <c r="A920" s="2" t="s">
        <v>1381</v>
      </c>
      <c r="B920" s="100" t="str">
        <f>_xlfn.XLOOKUP(A920,'Patient Demographics'!A920:A1919,'Patient Demographics'!H920:H1919,"Not Found")</f>
        <v>Adult</v>
      </c>
      <c r="C920" s="100" t="str">
        <f>_xlfn.XLOOKUP(A920,'Patient Demographics'!A920:A1919,'Patient Demographics'!L920:L1919,"Not Found")</f>
        <v>East</v>
      </c>
      <c r="D920" s="100" t="str">
        <f>_xlfn.XLOOKUP(A920,'Patient Demographics'!A:A,'Patient Demographics'!J:J,"Not Found")</f>
        <v>West Bengal</v>
      </c>
      <c r="E920" s="100">
        <f>_xlfn.XLOOKUP(A920,'Billing Details'!A920:A1919,'Billing Details'!E920:E1919,"Not Found")</f>
        <v>18000</v>
      </c>
      <c r="F920" s="100">
        <f>_xlfn.XLOOKUP(A920,'Billing Details'!A920:A1919,'Billing Details'!M920:M1919,"Not Found")</f>
        <v>0</v>
      </c>
      <c r="G920" s="100">
        <f>_xlfn.XLOOKUP(A920,'Patient Health Records'!A920:A1919,'Patient Health Records'!G920:G1919,"Not Found")</f>
        <v>87.6</v>
      </c>
      <c r="H920" s="17" t="str">
        <f>_xlfn.XLOOKUP(A920,'Patient Demographics'!A920:A1919,'Patient Demographics'!C920:C1919,"Not Found")</f>
        <v>Male</v>
      </c>
      <c r="I920" s="100" t="str">
        <f>_xlfn.XLOOKUP(A920,'Patient Health Records'!A920:A1919,'Patient Health Records'!B920:B1919,"Not Found")</f>
        <v>O-</v>
      </c>
      <c r="J920" s="100" t="b">
        <f>_xlfn.XLOOKUP(A920,'Patient Health Records'!A920:A1919,'Patient Health Records'!H920:H1919,"Not Found")</f>
        <v>1</v>
      </c>
      <c r="K920" s="100" t="b">
        <f>_xlfn.XLOOKUP(A920,'Patient Health Records'!A920:A1919,'Patient Health Records'!J920:J1919,"Not Found")</f>
        <v>0</v>
      </c>
      <c r="L920" s="100" t="b">
        <f>_xlfn.XLOOKUP(A920,'Billing Details'!A:A,'Billing Details'!K:K,"Not Found")</f>
        <v>0</v>
      </c>
      <c r="M920" s="100" t="str">
        <f>_xlfn.XLOOKUP(A920,'Patient Education'!A:A,'Patient Education'!B:B,"Not Found")</f>
        <v>Master's Degree</v>
      </c>
      <c r="N920" s="100" t="str">
        <f>_xlfn.XLOOKUP(A920,'Patient Education'!A:A,'Patient Education'!C:C,"None")</f>
        <v>Doctor</v>
      </c>
      <c r="O920" s="100">
        <f>_xlfn.XLOOKUP(A920,'Patient Demographics'!A:A,'Patient Demographics'!I:I,"Not Found")</f>
        <v>30</v>
      </c>
      <c r="P920" s="100" t="str" cm="1">
        <f t="array" ref="P920">_xlfn.IFS(
 O920 &lt;= 2, "Very Low",
 O920 &lt;= 5, "Low",
 O920 &lt;= 10, "Lower-Middle",
 O920 &lt;= 25, "Middle",
 O920 &lt;= 50, "Upper-Middle",
 O920 &lt;= 100, "High",
 O920 &lt;= 200, "Very High",
 O920 &lt;= 400, "Ultra High"
)</f>
        <v>Upper-Middle</v>
      </c>
      <c r="Q920" s="33">
        <f>_xlfn.XLOOKUP(A920,'Patient Health Records'!A:A,'Patient Health Records'!E:E,"Not Found")</f>
        <v>33.794992477142081</v>
      </c>
      <c r="R920" s="100" t="b">
        <f>_xlfn.XLOOKUP(A920,'Patient Health Records'!A920:A1919,'Patient Health Records'!T920:T1919,"Not Found")</f>
        <v>1</v>
      </c>
      <c r="S920" s="100" t="b" cm="1">
        <f t="array" ref="S920">_xlfn.SWITCH(R920, "Yes", TRUE, "No", FALSE, R920)</f>
        <v>1</v>
      </c>
      <c r="T920" s="100" t="str">
        <f>_xlfn.XLOOKUP(A920,'Patient Health Records'!A:A,'Patient Health Records'!V:V,"Not Found")</f>
        <v>Appendicitis</v>
      </c>
      <c r="U920" s="100" t="str">
        <f>_xlfn.XLOOKUP(A920,'Patient Health Records'!A:A,'Patient Health Records'!X:X,"Not Found")</f>
        <v>Recovered</v>
      </c>
      <c r="V920" s="100" t="b">
        <f>_xlfn.XLOOKUP(A920,'Billing Details'!A:A,'Billing Details'!K:K,"Not Found")</f>
        <v>0</v>
      </c>
      <c r="W920" s="100">
        <f>_xlfn.XLOOKUP(A920,'Billing Details'!A:A,'Billing Details'!J:J,"Not Found")</f>
        <v>0</v>
      </c>
      <c r="X920" s="100" t="b">
        <f>_xlfn.XLOOKUP(A920,'Patient Health Records'!A:A,'Patient Health Records'!P:P,"Not Found")</f>
        <v>1</v>
      </c>
      <c r="Y920" s="100" t="b" cm="1">
        <f t="array" ref="Y920">_xlfn.SWITCH(X920, "Yes", TRUE, "No", FALSE, X920)</f>
        <v>1</v>
      </c>
      <c r="Z920" s="100" t="b">
        <f>_xlfn.XLOOKUP(A920,'Patient Health Records'!A:A,'Patient Health Records'!T:T,"Not Found")</f>
        <v>1</v>
      </c>
      <c r="AA920" s="100" t="b" cm="1">
        <f t="array" ref="AA920">_xlfn.SWITCH(Z920, "Yes", TRUE, "No", FALSE, Z920)</f>
        <v>1</v>
      </c>
      <c r="AB920" s="100" t="b">
        <f>_xlfn.XLOOKUP(A920,'Patient Health Records'!A:A,'Patient Health Records'!K:K,"Not Found")</f>
        <v>1</v>
      </c>
      <c r="AC920" s="100" t="b" cm="1">
        <f t="array" ref="AC920">_xlfn.SWITCH(AB920, "Yes", TRUE, "No", FALSE, AB920)</f>
        <v>1</v>
      </c>
    </row>
    <row r="921" spans="1:29">
      <c r="A921" s="2" t="s">
        <v>1383</v>
      </c>
      <c r="B921" s="100" t="str">
        <f>_xlfn.XLOOKUP(A921,'Patient Demographics'!A921:A1920,'Patient Demographics'!H921:H1920,"Not Found")</f>
        <v>Adult</v>
      </c>
      <c r="C921" s="100" t="str">
        <f>_xlfn.XLOOKUP(A921,'Patient Demographics'!A921:A1920,'Patient Demographics'!L921:L1920,"Not Found")</f>
        <v>East</v>
      </c>
      <c r="D921" s="100" t="str">
        <f>_xlfn.XLOOKUP(A921,'Patient Demographics'!A:A,'Patient Demographics'!J:J,"Not Found")</f>
        <v>West Bengal</v>
      </c>
      <c r="E921" s="100">
        <f>_xlfn.XLOOKUP(A921,'Billing Details'!A921:A1920,'Billing Details'!E921:E1920,"Not Found")</f>
        <v>30000</v>
      </c>
      <c r="F921" s="100">
        <f>_xlfn.XLOOKUP(A921,'Billing Details'!A921:A1920,'Billing Details'!M921:M1920,"Not Found")</f>
        <v>26468.73</v>
      </c>
      <c r="G921" s="100">
        <f>_xlfn.XLOOKUP(A921,'Patient Health Records'!A921:A1920,'Patient Health Records'!G921:G1920,"Not Found")</f>
        <v>61.7</v>
      </c>
      <c r="H921" s="17" t="str">
        <f>_xlfn.XLOOKUP(A921,'Patient Demographics'!A921:A1920,'Patient Demographics'!C921:C1920,"Not Found")</f>
        <v>Female</v>
      </c>
      <c r="I921" s="100" t="str">
        <f>_xlfn.XLOOKUP(A921,'Patient Health Records'!A921:A1920,'Patient Health Records'!B921:B1920,"Not Found")</f>
        <v>AB+</v>
      </c>
      <c r="J921" s="100" t="b">
        <f>_xlfn.XLOOKUP(A921,'Patient Health Records'!A921:A1920,'Patient Health Records'!H921:H1920,"Not Found")</f>
        <v>0</v>
      </c>
      <c r="K921" s="100" t="b">
        <f>_xlfn.XLOOKUP(A921,'Patient Health Records'!A921:A1920,'Patient Health Records'!J921:J1920,"Not Found")</f>
        <v>1</v>
      </c>
      <c r="L921" s="100" t="b">
        <f>_xlfn.XLOOKUP(A921,'Billing Details'!A:A,'Billing Details'!K:K,"Not Found")</f>
        <v>1</v>
      </c>
      <c r="M921" s="100" t="str">
        <f>_xlfn.XLOOKUP(A921,'Patient Education'!A:A,'Patient Education'!B:B,"Not Found")</f>
        <v>Master's Degree</v>
      </c>
      <c r="N921" s="100" t="str">
        <f>_xlfn.XLOOKUP(A921,'Patient Education'!A:A,'Patient Education'!C:C,"None")</f>
        <v>Software Engineer</v>
      </c>
      <c r="O921" s="100">
        <f>_xlfn.XLOOKUP(A921,'Patient Demographics'!A:A,'Patient Demographics'!I:I,"Not Found")</f>
        <v>7</v>
      </c>
      <c r="P921" s="100" t="str" cm="1">
        <f t="array" ref="P921">_xlfn.IFS(
 O921 &lt;= 2, "Very Low",
 O921 &lt;= 5, "Low",
 O921 &lt;= 10, "Lower-Middle",
 O921 &lt;= 25, "Middle",
 O921 &lt;= 50, "Upper-Middle",
 O921 &lt;= 100, "High",
 O921 &lt;= 200, "Very High",
 O921 &lt;= 400, "Ultra High"
)</f>
        <v>Lower-Middle</v>
      </c>
      <c r="Q921" s="33">
        <f>_xlfn.XLOOKUP(A921,'Patient Health Records'!A:A,'Patient Health Records'!E:E,"Not Found")</f>
        <v>20.855868036776638</v>
      </c>
      <c r="R921" s="100" t="b">
        <f>_xlfn.XLOOKUP(A921,'Patient Health Records'!A921:A1920,'Patient Health Records'!T921:T1920,"Not Found")</f>
        <v>0</v>
      </c>
      <c r="S921" s="100" t="b" cm="1">
        <f t="array" ref="S921">_xlfn.SWITCH(R921, "Yes", TRUE, "No", FALSE, R921)</f>
        <v>0</v>
      </c>
      <c r="T921" s="100" t="str">
        <f>_xlfn.XLOOKUP(A921,'Patient Health Records'!A:A,'Patient Health Records'!V:V,"Not Found")</f>
        <v>Kidney Stones</v>
      </c>
      <c r="U921" s="100" t="str">
        <f>_xlfn.XLOOKUP(A921,'Patient Health Records'!A:A,'Patient Health Records'!X:X,"Not Found")</f>
        <v>Recovered</v>
      </c>
      <c r="V921" s="100" t="b">
        <f>_xlfn.XLOOKUP(A921,'Billing Details'!A:A,'Billing Details'!K:K,"Not Found")</f>
        <v>1</v>
      </c>
      <c r="W921" s="100" t="str">
        <f>_xlfn.XLOOKUP(A921,'Billing Details'!A:A,'Billing Details'!J:J,"Not Found")</f>
        <v>Blue Cross</v>
      </c>
      <c r="X921" s="100" t="b">
        <f>_xlfn.XLOOKUP(A921,'Patient Health Records'!A:A,'Patient Health Records'!P:P,"Not Found")</f>
        <v>0</v>
      </c>
      <c r="Y921" s="100" t="b" cm="1">
        <f t="array" ref="Y921">_xlfn.SWITCH(X921, "Yes", TRUE, "No", FALSE, X921)</f>
        <v>0</v>
      </c>
      <c r="Z921" s="100" t="b">
        <f>_xlfn.XLOOKUP(A921,'Patient Health Records'!A:A,'Patient Health Records'!T:T,"Not Found")</f>
        <v>0</v>
      </c>
      <c r="AA921" s="100" t="b" cm="1">
        <f t="array" ref="AA921">_xlfn.SWITCH(Z921, "Yes", TRUE, "No", FALSE, Z921)</f>
        <v>0</v>
      </c>
      <c r="AB921" s="100" t="b">
        <f>_xlfn.XLOOKUP(A921,'Patient Health Records'!A:A,'Patient Health Records'!K:K,"Not Found")</f>
        <v>0</v>
      </c>
      <c r="AC921" s="100" t="b" cm="1">
        <f t="array" ref="AC921">_xlfn.SWITCH(AB921, "Yes", TRUE, "No", FALSE, AB921)</f>
        <v>0</v>
      </c>
    </row>
    <row r="922" spans="1:29">
      <c r="A922" s="2" t="s">
        <v>1384</v>
      </c>
      <c r="B922" s="100" t="str">
        <f>_xlfn.XLOOKUP(A922,'Patient Demographics'!A922:A1921,'Patient Demographics'!H922:H1921,"Not Found")</f>
        <v>Adult</v>
      </c>
      <c r="C922" s="100" t="str">
        <f>_xlfn.XLOOKUP(A922,'Patient Demographics'!A922:A1921,'Patient Demographics'!L922:L1921,"Not Found")</f>
        <v>South</v>
      </c>
      <c r="D922" s="100" t="str">
        <f>_xlfn.XLOOKUP(A922,'Patient Demographics'!A:A,'Patient Demographics'!J:J,"Not Found")</f>
        <v>Karnataka</v>
      </c>
      <c r="E922" s="100">
        <f>_xlfn.XLOOKUP(A922,'Billing Details'!A922:A1921,'Billing Details'!E922:E1921,"Not Found")</f>
        <v>21000</v>
      </c>
      <c r="F922" s="100">
        <f>_xlfn.XLOOKUP(A922,'Billing Details'!A922:A1921,'Billing Details'!M922:M1921,"Not Found")</f>
        <v>0</v>
      </c>
      <c r="G922" s="100">
        <f>_xlfn.XLOOKUP(A922,'Patient Health Records'!A922:A1921,'Patient Health Records'!G922:G1921,"Not Found")</f>
        <v>78.599999999999994</v>
      </c>
      <c r="H922" s="17" t="str">
        <f>_xlfn.XLOOKUP(A922,'Patient Demographics'!A922:A1921,'Patient Demographics'!C922:C1921,"Not Found")</f>
        <v>Female</v>
      </c>
      <c r="I922" s="100" t="str">
        <f>_xlfn.XLOOKUP(A922,'Patient Health Records'!A922:A1921,'Patient Health Records'!B922:B1921,"Not Found")</f>
        <v>A+</v>
      </c>
      <c r="J922" s="100" t="b">
        <f>_xlfn.XLOOKUP(A922,'Patient Health Records'!A922:A1921,'Patient Health Records'!H922:H1921,"Not Found")</f>
        <v>0</v>
      </c>
      <c r="K922" s="100" t="b">
        <f>_xlfn.XLOOKUP(A922,'Patient Health Records'!A922:A1921,'Patient Health Records'!J922:J1921,"Not Found")</f>
        <v>1</v>
      </c>
      <c r="L922" s="100" t="b">
        <f>_xlfn.XLOOKUP(A922,'Billing Details'!A:A,'Billing Details'!K:K,"Not Found")</f>
        <v>0</v>
      </c>
      <c r="M922" s="100" t="str">
        <f>_xlfn.XLOOKUP(A922,'Patient Education'!A:A,'Patient Education'!B:B,"Not Found")</f>
        <v>Master's Degree</v>
      </c>
      <c r="N922" s="100" t="str">
        <f>_xlfn.XLOOKUP(A922,'Patient Education'!A:A,'Patient Education'!C:C,"None")</f>
        <v>Manager</v>
      </c>
      <c r="O922" s="100">
        <f>_xlfn.XLOOKUP(A922,'Patient Demographics'!A:A,'Patient Demographics'!I:I,"Not Found")</f>
        <v>20</v>
      </c>
      <c r="P922" s="100" t="str" cm="1">
        <f t="array" ref="P922">_xlfn.IFS(
 O922 &lt;= 2, "Very Low",
 O922 &lt;= 5, "Low",
 O922 &lt;= 10, "Lower-Middle",
 O922 &lt;= 25, "Middle",
 O922 &lt;= 50, "Upper-Middle",
 O922 &lt;= 100, "High",
 O922 &lt;= 200, "Very High",
 O922 &lt;= 400, "Ultra High"
)</f>
        <v>Middle</v>
      </c>
      <c r="Q922" s="33">
        <f>_xlfn.XLOOKUP(A922,'Patient Health Records'!A:A,'Patient Health Records'!E:E,"Not Found")</f>
        <v>26.262153763907911</v>
      </c>
      <c r="R922" s="100" t="b">
        <f>_xlfn.XLOOKUP(A922,'Patient Health Records'!A922:A1921,'Patient Health Records'!T922:T1921,"Not Found")</f>
        <v>0</v>
      </c>
      <c r="S922" s="100" t="b" cm="1">
        <f t="array" ref="S922">_xlfn.SWITCH(R922, "Yes", TRUE, "No", FALSE, R922)</f>
        <v>0</v>
      </c>
      <c r="T922" s="100" t="str">
        <f>_xlfn.XLOOKUP(A922,'Patient Health Records'!A:A,'Patient Health Records'!V:V,"Not Found")</f>
        <v>Fractured Leg</v>
      </c>
      <c r="U922" s="100" t="str">
        <f>_xlfn.XLOOKUP(A922,'Patient Health Records'!A:A,'Patient Health Records'!X:X,"Not Found")</f>
        <v>Critical</v>
      </c>
      <c r="V922" s="100" t="b">
        <f>_xlfn.XLOOKUP(A922,'Billing Details'!A:A,'Billing Details'!K:K,"Not Found")</f>
        <v>0</v>
      </c>
      <c r="W922" s="100">
        <f>_xlfn.XLOOKUP(A922,'Billing Details'!A:A,'Billing Details'!J:J,"Not Found")</f>
        <v>0</v>
      </c>
      <c r="X922" s="100" t="b">
        <f>_xlfn.XLOOKUP(A922,'Patient Health Records'!A:A,'Patient Health Records'!P:P,"Not Found")</f>
        <v>0</v>
      </c>
      <c r="Y922" s="100" t="b" cm="1">
        <f t="array" ref="Y922">_xlfn.SWITCH(X922, "Yes", TRUE, "No", FALSE, X922)</f>
        <v>0</v>
      </c>
      <c r="Z922" s="100" t="b">
        <f>_xlfn.XLOOKUP(A922,'Patient Health Records'!A:A,'Patient Health Records'!T:T,"Not Found")</f>
        <v>0</v>
      </c>
      <c r="AA922" s="100" t="b" cm="1">
        <f t="array" ref="AA922">_xlfn.SWITCH(Z922, "Yes", TRUE, "No", FALSE, Z922)</f>
        <v>0</v>
      </c>
      <c r="AB922" s="100" t="b">
        <f>_xlfn.XLOOKUP(A922,'Patient Health Records'!A:A,'Patient Health Records'!K:K,"Not Found")</f>
        <v>0</v>
      </c>
      <c r="AC922" s="100" t="b" cm="1">
        <f t="array" ref="AC922">_xlfn.SWITCH(AB922, "Yes", TRUE, "No", FALSE, AB922)</f>
        <v>0</v>
      </c>
    </row>
    <row r="923" spans="1:29">
      <c r="A923" s="2" t="s">
        <v>1385</v>
      </c>
      <c r="B923" s="100" t="str">
        <f>_xlfn.XLOOKUP(A923,'Patient Demographics'!A923:A1922,'Patient Demographics'!H923:H1922,"Not Found")</f>
        <v>Middle-aged</v>
      </c>
      <c r="C923" s="100" t="str">
        <f>_xlfn.XLOOKUP(A923,'Patient Demographics'!A923:A1922,'Patient Demographics'!L923:L1922,"Not Found")</f>
        <v>South</v>
      </c>
      <c r="D923" s="100" t="str">
        <f>_xlfn.XLOOKUP(A923,'Patient Demographics'!A:A,'Patient Demographics'!J:J,"Not Found")</f>
        <v>Kerala</v>
      </c>
      <c r="E923" s="100">
        <f>_xlfn.XLOOKUP(A923,'Billing Details'!A923:A1922,'Billing Details'!E923:E1922,"Not Found")</f>
        <v>30000</v>
      </c>
      <c r="F923" s="100">
        <f>_xlfn.XLOOKUP(A923,'Billing Details'!A923:A1922,'Billing Details'!M923:M1922,"Not Found")</f>
        <v>25596.75</v>
      </c>
      <c r="G923" s="100">
        <f>_xlfn.XLOOKUP(A923,'Patient Health Records'!A923:A1922,'Patient Health Records'!G923:G1922,"Not Found")</f>
        <v>73.900000000000006</v>
      </c>
      <c r="H923" s="17" t="str">
        <f>_xlfn.XLOOKUP(A923,'Patient Demographics'!A923:A1922,'Patient Demographics'!C923:C1922,"Not Found")</f>
        <v>Male</v>
      </c>
      <c r="I923" s="100" t="str">
        <f>_xlfn.XLOOKUP(A923,'Patient Health Records'!A923:A1922,'Patient Health Records'!B923:B1922,"Not Found")</f>
        <v>AB-</v>
      </c>
      <c r="J923" s="100" t="b">
        <f>_xlfn.XLOOKUP(A923,'Patient Health Records'!A923:A1922,'Patient Health Records'!H923:H1922,"Not Found")</f>
        <v>0</v>
      </c>
      <c r="K923" s="100" t="b">
        <f>_xlfn.XLOOKUP(A923,'Patient Health Records'!A923:A1922,'Patient Health Records'!J923:J1922,"Not Found")</f>
        <v>1</v>
      </c>
      <c r="L923" s="100" t="b">
        <f>_xlfn.XLOOKUP(A923,'Billing Details'!A:A,'Billing Details'!K:K,"Not Found")</f>
        <v>1</v>
      </c>
      <c r="M923" s="100" t="str">
        <f>_xlfn.XLOOKUP(A923,'Patient Education'!A:A,'Patient Education'!B:B,"Not Found")</f>
        <v>Bachelor's Degree</v>
      </c>
      <c r="N923" s="100" t="str">
        <f>_xlfn.XLOOKUP(A923,'Patient Education'!A:A,'Patient Education'!C:C,"None")</f>
        <v>Junior Executive</v>
      </c>
      <c r="O923" s="100">
        <f>_xlfn.XLOOKUP(A923,'Patient Demographics'!A:A,'Patient Demographics'!I:I,"Not Found")</f>
        <v>20</v>
      </c>
      <c r="P923" s="100" t="str" cm="1">
        <f t="array" ref="P923">_xlfn.IFS(
 O923 &lt;= 2, "Very Low",
 O923 &lt;= 5, "Low",
 O923 &lt;= 10, "Lower-Middle",
 O923 &lt;= 25, "Middle",
 O923 &lt;= 50, "Upper-Middle",
 O923 &lt;= 100, "High",
 O923 &lt;= 200, "Very High",
 O923 &lt;= 400, "Ultra High"
)</f>
        <v>Middle</v>
      </c>
      <c r="Q923" s="33">
        <f>_xlfn.XLOOKUP(A923,'Patient Health Records'!A:A,'Patient Health Records'!E:E,"Not Found")</f>
        <v>28.158817253467458</v>
      </c>
      <c r="R923" s="100" t="b">
        <f>_xlfn.XLOOKUP(A923,'Patient Health Records'!A923:A1922,'Patient Health Records'!T923:T1922,"Not Found")</f>
        <v>1</v>
      </c>
      <c r="S923" s="100" t="b" cm="1">
        <f t="array" ref="S923">_xlfn.SWITCH(R923, "Yes", TRUE, "No", FALSE, R923)</f>
        <v>1</v>
      </c>
      <c r="T923" s="100" t="str">
        <f>_xlfn.XLOOKUP(A923,'Patient Health Records'!A:A,'Patient Health Records'!V:V,"Not Found")</f>
        <v>Fractured Leg</v>
      </c>
      <c r="U923" s="100" t="str">
        <f>_xlfn.XLOOKUP(A923,'Patient Health Records'!A:A,'Patient Health Records'!X:X,"Not Found")</f>
        <v>Recovered</v>
      </c>
      <c r="V923" s="100" t="b">
        <f>_xlfn.XLOOKUP(A923,'Billing Details'!A:A,'Billing Details'!K:K,"Not Found")</f>
        <v>1</v>
      </c>
      <c r="W923" s="100" t="str">
        <f>_xlfn.XLOOKUP(A923,'Billing Details'!A:A,'Billing Details'!J:J,"Not Found")</f>
        <v>Medicare</v>
      </c>
      <c r="X923" s="100" t="b">
        <f>_xlfn.XLOOKUP(A923,'Patient Health Records'!A:A,'Patient Health Records'!P:P,"Not Found")</f>
        <v>1</v>
      </c>
      <c r="Y923" s="100" t="b" cm="1">
        <f t="array" ref="Y923">_xlfn.SWITCH(X923, "Yes", TRUE, "No", FALSE, X923)</f>
        <v>1</v>
      </c>
      <c r="Z923" s="100" t="b">
        <f>_xlfn.XLOOKUP(A923,'Patient Health Records'!A:A,'Patient Health Records'!T:T,"Not Found")</f>
        <v>1</v>
      </c>
      <c r="AA923" s="100" t="b" cm="1">
        <f t="array" ref="AA923">_xlfn.SWITCH(Z923, "Yes", TRUE, "No", FALSE, Z923)</f>
        <v>1</v>
      </c>
      <c r="AB923" s="100" t="b">
        <f>_xlfn.XLOOKUP(A923,'Patient Health Records'!A:A,'Patient Health Records'!K:K,"Not Found")</f>
        <v>1</v>
      </c>
      <c r="AC923" s="100" t="b" cm="1">
        <f t="array" ref="AC923">_xlfn.SWITCH(AB923, "Yes", TRUE, "No", FALSE, AB923)</f>
        <v>1</v>
      </c>
    </row>
    <row r="924" spans="1:29">
      <c r="A924" s="2" t="s">
        <v>1386</v>
      </c>
      <c r="B924" s="100" t="str">
        <f>_xlfn.XLOOKUP(A924,'Patient Demographics'!A924:A1923,'Patient Demographics'!H924:H1923,"Not Found")</f>
        <v>Adult</v>
      </c>
      <c r="C924" s="100" t="str">
        <f>_xlfn.XLOOKUP(A924,'Patient Demographics'!A924:A1923,'Patient Demographics'!L924:L1923,"Not Found")</f>
        <v>South</v>
      </c>
      <c r="D924" s="100" t="str">
        <f>_xlfn.XLOOKUP(A924,'Patient Demographics'!A:A,'Patient Demographics'!J:J,"Not Found")</f>
        <v>Tamil Nadu</v>
      </c>
      <c r="E924" s="100">
        <f>_xlfn.XLOOKUP(A924,'Billing Details'!A924:A1923,'Billing Details'!E924:E1923,"Not Found")</f>
        <v>100</v>
      </c>
      <c r="F924" s="100">
        <f>_xlfn.XLOOKUP(A924,'Billing Details'!A924:A1923,'Billing Details'!M924:M1923,"Not Found")</f>
        <v>54.98</v>
      </c>
      <c r="G924" s="100">
        <f>_xlfn.XLOOKUP(A924,'Patient Health Records'!A924:A1923,'Patient Health Records'!G924:G1923,"Not Found")</f>
        <v>92</v>
      </c>
      <c r="H924" s="17" t="str">
        <f>_xlfn.XLOOKUP(A924,'Patient Demographics'!A924:A1923,'Patient Demographics'!C924:C1923,"Not Found")</f>
        <v>Female</v>
      </c>
      <c r="I924" s="100" t="str">
        <f>_xlfn.XLOOKUP(A924,'Patient Health Records'!A924:A1923,'Patient Health Records'!B924:B1923,"Not Found")</f>
        <v>A+</v>
      </c>
      <c r="J924" s="100" t="b">
        <f>_xlfn.XLOOKUP(A924,'Patient Health Records'!A924:A1923,'Patient Health Records'!H924:H1923,"Not Found")</f>
        <v>0</v>
      </c>
      <c r="K924" s="100" t="b">
        <f>_xlfn.XLOOKUP(A924,'Patient Health Records'!A924:A1923,'Patient Health Records'!J924:J1923,"Not Found")</f>
        <v>0</v>
      </c>
      <c r="L924" s="100" t="b">
        <f>_xlfn.XLOOKUP(A924,'Billing Details'!A:A,'Billing Details'!K:K,"Not Found")</f>
        <v>1</v>
      </c>
      <c r="M924" s="100" t="str">
        <f>_xlfn.XLOOKUP(A924,'Patient Education'!A:A,'Patient Education'!B:B,"Not Found")</f>
        <v>Bachelor's Degree</v>
      </c>
      <c r="N924" s="100" t="str">
        <f>_xlfn.XLOOKUP(A924,'Patient Education'!A:A,'Patient Education'!C:C,"None")</f>
        <v>Teacher</v>
      </c>
      <c r="O924" s="100">
        <f>_xlfn.XLOOKUP(A924,'Patient Demographics'!A:A,'Patient Demographics'!I:I,"Not Found")</f>
        <v>3</v>
      </c>
      <c r="P924" s="100" t="str" cm="1">
        <f t="array" ref="P924">_xlfn.IFS(
 O924 &lt;= 2, "Very Low",
 O924 &lt;= 5, "Low",
 O924 &lt;= 10, "Lower-Middle",
 O924 &lt;= 25, "Middle",
 O924 &lt;= 50, "Upper-Middle",
 O924 &lt;= 100, "High",
 O924 &lt;= 200, "Very High",
 O924 &lt;= 400, "Ultra High"
)</f>
        <v>Low</v>
      </c>
      <c r="Q924" s="33">
        <f>_xlfn.XLOOKUP(A924,'Patient Health Records'!A:A,'Patient Health Records'!E:E,"Not Found")</f>
        <v>32.596371882086174</v>
      </c>
      <c r="R924" s="100" t="b">
        <f>_xlfn.XLOOKUP(A924,'Patient Health Records'!A924:A1923,'Patient Health Records'!T924:T1923,"Not Found")</f>
        <v>1</v>
      </c>
      <c r="S924" s="100" t="b" cm="1">
        <f t="array" ref="S924">_xlfn.SWITCH(R924, "Yes", TRUE, "No", FALSE, R924)</f>
        <v>1</v>
      </c>
      <c r="T924" s="100" t="str">
        <f>_xlfn.XLOOKUP(A924,'Patient Health Records'!A:A,'Patient Health Records'!V:V,"Not Found")</f>
        <v>Allergic Reaction</v>
      </c>
      <c r="U924" s="100" t="str">
        <f>_xlfn.XLOOKUP(A924,'Patient Health Records'!A:A,'Patient Health Records'!X:X,"Not Found")</f>
        <v>Ongoing Treatment</v>
      </c>
      <c r="V924" s="100" t="b">
        <f>_xlfn.XLOOKUP(A924,'Billing Details'!A:A,'Billing Details'!K:K,"Not Found")</f>
        <v>1</v>
      </c>
      <c r="W924" s="100" t="str">
        <f>_xlfn.XLOOKUP(A924,'Billing Details'!A:A,'Billing Details'!J:J,"Not Found")</f>
        <v>Blue Cross</v>
      </c>
      <c r="X924" s="100" t="b">
        <f>_xlfn.XLOOKUP(A924,'Patient Health Records'!A:A,'Patient Health Records'!P:P,"Not Found")</f>
        <v>0</v>
      </c>
      <c r="Y924" s="100" t="b" cm="1">
        <f t="array" ref="Y924">_xlfn.SWITCH(X924, "Yes", TRUE, "No", FALSE, X924)</f>
        <v>0</v>
      </c>
      <c r="Z924" s="100" t="b">
        <f>_xlfn.XLOOKUP(A924,'Patient Health Records'!A:A,'Patient Health Records'!T:T,"Not Found")</f>
        <v>1</v>
      </c>
      <c r="AA924" s="100" t="b" cm="1">
        <f t="array" ref="AA924">_xlfn.SWITCH(Z924, "Yes", TRUE, "No", FALSE, Z924)</f>
        <v>1</v>
      </c>
      <c r="AB924" s="100" t="b">
        <f>_xlfn.XLOOKUP(A924,'Patient Health Records'!A:A,'Patient Health Records'!K:K,"Not Found")</f>
        <v>0</v>
      </c>
      <c r="AC924" s="100" t="b" cm="1">
        <f t="array" ref="AC924">_xlfn.SWITCH(AB924, "Yes", TRUE, "No", FALSE, AB924)</f>
        <v>0</v>
      </c>
    </row>
    <row r="925" spans="1:29">
      <c r="A925" s="2" t="s">
        <v>1387</v>
      </c>
      <c r="B925" s="100" t="str">
        <f>_xlfn.XLOOKUP(A925,'Patient Demographics'!A925:A1924,'Patient Demographics'!H925:H1924,"Not Found")</f>
        <v>Middle-aged</v>
      </c>
      <c r="C925" s="100" t="str">
        <f>_xlfn.XLOOKUP(A925,'Patient Demographics'!A925:A1924,'Patient Demographics'!L925:L1924,"Not Found")</f>
        <v>West</v>
      </c>
      <c r="D925" s="100" t="str">
        <f>_xlfn.XLOOKUP(A925,'Patient Demographics'!A:A,'Patient Demographics'!J:J,"Not Found")</f>
        <v>Gujarat</v>
      </c>
      <c r="E925" s="100">
        <f>_xlfn.XLOOKUP(A925,'Billing Details'!A925:A1924,'Billing Details'!E925:E1924,"Not Found")</f>
        <v>30000</v>
      </c>
      <c r="F925" s="100">
        <f>_xlfn.XLOOKUP(A925,'Billing Details'!A925:A1924,'Billing Details'!M925:M1924,"Not Found")</f>
        <v>24991.23</v>
      </c>
      <c r="G925" s="100">
        <f>_xlfn.XLOOKUP(A925,'Patient Health Records'!A925:A1924,'Patient Health Records'!G925:G1924,"Not Found")</f>
        <v>96.2</v>
      </c>
      <c r="H925" s="17" t="str">
        <f>_xlfn.XLOOKUP(A925,'Patient Demographics'!A925:A1924,'Patient Demographics'!C925:C1924,"Not Found")</f>
        <v>Male</v>
      </c>
      <c r="I925" s="100" t="str">
        <f>_xlfn.XLOOKUP(A925,'Patient Health Records'!A925:A1924,'Patient Health Records'!B925:B1924,"Not Found")</f>
        <v>B-</v>
      </c>
      <c r="J925" s="100" t="b">
        <f>_xlfn.XLOOKUP(A925,'Patient Health Records'!A925:A1924,'Patient Health Records'!H925:H1924,"Not Found")</f>
        <v>0</v>
      </c>
      <c r="K925" s="100" t="b">
        <f>_xlfn.XLOOKUP(A925,'Patient Health Records'!A925:A1924,'Patient Health Records'!J925:J1924,"Not Found")</f>
        <v>1</v>
      </c>
      <c r="L925" s="100" t="b">
        <f>_xlfn.XLOOKUP(A925,'Billing Details'!A:A,'Billing Details'!K:K,"Not Found")</f>
        <v>1</v>
      </c>
      <c r="M925" s="100" t="str">
        <f>_xlfn.XLOOKUP(A925,'Patient Education'!A:A,'Patient Education'!B:B,"Not Found")</f>
        <v>Master's Degree</v>
      </c>
      <c r="N925" s="100" t="str">
        <f>_xlfn.XLOOKUP(A925,'Patient Education'!A:A,'Patient Education'!C:C,"None")</f>
        <v>Manager</v>
      </c>
      <c r="O925" s="100">
        <f>_xlfn.XLOOKUP(A925,'Patient Demographics'!A:A,'Patient Demographics'!I:I,"Not Found")</f>
        <v>150</v>
      </c>
      <c r="P925" s="100" t="str" cm="1">
        <f t="array" ref="P925">_xlfn.IFS(
 O925 &lt;= 2, "Very Low",
 O925 &lt;= 5, "Low",
 O925 &lt;= 10, "Lower-Middle",
 O925 &lt;= 25, "Middle",
 O925 &lt;= 50, "Upper-Middle",
 O925 &lt;= 100, "High",
 O925 &lt;= 200, "Very High",
 O925 &lt;= 400, "Ultra High"
)</f>
        <v>Very High</v>
      </c>
      <c r="Q925" s="33">
        <f>_xlfn.XLOOKUP(A925,'Patient Health Records'!A:A,'Patient Health Records'!E:E,"Not Found")</f>
        <v>31.412244897959184</v>
      </c>
      <c r="R925" s="100" t="b">
        <f>_xlfn.XLOOKUP(A925,'Patient Health Records'!A925:A1924,'Patient Health Records'!T925:T1924,"Not Found")</f>
        <v>1</v>
      </c>
      <c r="S925" s="100" t="b" cm="1">
        <f t="array" ref="S925">_xlfn.SWITCH(R925, "Yes", TRUE, "No", FALSE, R925)</f>
        <v>1</v>
      </c>
      <c r="T925" s="100" t="str">
        <f>_xlfn.XLOOKUP(A925,'Patient Health Records'!A:A,'Patient Health Records'!V:V,"Not Found")</f>
        <v>Appendicitis</v>
      </c>
      <c r="U925" s="100" t="str">
        <f>_xlfn.XLOOKUP(A925,'Patient Health Records'!A:A,'Patient Health Records'!X:X,"Not Found")</f>
        <v>Ongoing Treatment</v>
      </c>
      <c r="V925" s="100" t="b">
        <f>_xlfn.XLOOKUP(A925,'Billing Details'!A:A,'Billing Details'!K:K,"Not Found")</f>
        <v>1</v>
      </c>
      <c r="W925" s="100" t="str">
        <f>_xlfn.XLOOKUP(A925,'Billing Details'!A:A,'Billing Details'!J:J,"Not Found")</f>
        <v>Cigna</v>
      </c>
      <c r="X925" s="100" t="b">
        <f>_xlfn.XLOOKUP(A925,'Patient Health Records'!A:A,'Patient Health Records'!P:P,"Not Found")</f>
        <v>0</v>
      </c>
      <c r="Y925" s="100" t="b" cm="1">
        <f t="array" ref="Y925">_xlfn.SWITCH(X925, "Yes", TRUE, "No", FALSE, X925)</f>
        <v>0</v>
      </c>
      <c r="Z925" s="100" t="b">
        <f>_xlfn.XLOOKUP(A925,'Patient Health Records'!A:A,'Patient Health Records'!T:T,"Not Found")</f>
        <v>1</v>
      </c>
      <c r="AA925" s="100" t="b" cm="1">
        <f t="array" ref="AA925">_xlfn.SWITCH(Z925, "Yes", TRUE, "No", FALSE, Z925)</f>
        <v>1</v>
      </c>
      <c r="AB925" s="100" t="b">
        <f>_xlfn.XLOOKUP(A925,'Patient Health Records'!A:A,'Patient Health Records'!K:K,"Not Found")</f>
        <v>0</v>
      </c>
      <c r="AC925" s="100" t="b" cm="1">
        <f t="array" ref="AC925">_xlfn.SWITCH(AB925, "Yes", TRUE, "No", FALSE, AB925)</f>
        <v>0</v>
      </c>
    </row>
    <row r="926" spans="1:29">
      <c r="A926" s="2" t="s">
        <v>1388</v>
      </c>
      <c r="B926" s="100" t="str">
        <f>_xlfn.XLOOKUP(A926,'Patient Demographics'!A926:A1925,'Patient Demographics'!H926:H1925,"Not Found")</f>
        <v>Middle-aged</v>
      </c>
      <c r="C926" s="100" t="str">
        <f>_xlfn.XLOOKUP(A926,'Patient Demographics'!A926:A1925,'Patient Demographics'!L926:L1925,"Not Found")</f>
        <v>West</v>
      </c>
      <c r="D926" s="100" t="str">
        <f>_xlfn.XLOOKUP(A926,'Patient Demographics'!A:A,'Patient Demographics'!J:J,"Not Found")</f>
        <v>Maharashtra</v>
      </c>
      <c r="E926" s="100">
        <f>_xlfn.XLOOKUP(A926,'Billing Details'!A926:A1925,'Billing Details'!E926:E1925,"Not Found")</f>
        <v>12000</v>
      </c>
      <c r="F926" s="100">
        <f>_xlfn.XLOOKUP(A926,'Billing Details'!A926:A1925,'Billing Details'!M926:M1925,"Not Found")</f>
        <v>7718.94</v>
      </c>
      <c r="G926" s="100">
        <f>_xlfn.XLOOKUP(A926,'Patient Health Records'!A926:A1925,'Patient Health Records'!G926:G1925,"Not Found")</f>
        <v>69.7</v>
      </c>
      <c r="H926" s="17" t="str">
        <f>_xlfn.XLOOKUP(A926,'Patient Demographics'!A926:A1925,'Patient Demographics'!C926:C1925,"Not Found")</f>
        <v>Male</v>
      </c>
      <c r="I926" s="100" t="str">
        <f>_xlfn.XLOOKUP(A926,'Patient Health Records'!A926:A1925,'Patient Health Records'!B926:B1925,"Not Found")</f>
        <v>B-</v>
      </c>
      <c r="J926" s="100" t="b">
        <f>_xlfn.XLOOKUP(A926,'Patient Health Records'!A926:A1925,'Patient Health Records'!H926:H1925,"Not Found")</f>
        <v>1</v>
      </c>
      <c r="K926" s="100" t="b">
        <f>_xlfn.XLOOKUP(A926,'Patient Health Records'!A926:A1925,'Patient Health Records'!J926:J1925,"Not Found")</f>
        <v>1</v>
      </c>
      <c r="L926" s="100" t="b">
        <f>_xlfn.XLOOKUP(A926,'Billing Details'!A:A,'Billing Details'!K:K,"Not Found")</f>
        <v>1</v>
      </c>
      <c r="M926" s="100" t="str">
        <f>_xlfn.XLOOKUP(A926,'Patient Education'!A:A,'Patient Education'!B:B,"Not Found")</f>
        <v>Post-graduate</v>
      </c>
      <c r="N926" s="100" t="str">
        <f>_xlfn.XLOOKUP(A926,'Patient Education'!A:A,'Patient Education'!C:C,"None")</f>
        <v>Professor</v>
      </c>
      <c r="O926" s="100">
        <f>_xlfn.XLOOKUP(A926,'Patient Demographics'!A:A,'Patient Demographics'!I:I,"Not Found")</f>
        <v>400</v>
      </c>
      <c r="P926" s="100" t="str" cm="1">
        <f t="array" ref="P926">_xlfn.IFS(
 O926 &lt;= 2, "Very Low",
 O926 &lt;= 5, "Low",
 O926 &lt;= 10, "Lower-Middle",
 O926 &lt;= 25, "Middle",
 O926 &lt;= 50, "Upper-Middle",
 O926 &lt;= 100, "High",
 O926 &lt;= 200, "Very High",
 O926 &lt;= 400, "Ultra High"
)</f>
        <v>Ultra High</v>
      </c>
      <c r="Q926" s="33">
        <f>_xlfn.XLOOKUP(A926,'Patient Health Records'!A:A,'Patient Health Records'!E:E,"Not Found")</f>
        <v>26.233580488539278</v>
      </c>
      <c r="R926" s="100" t="b">
        <f>_xlfn.XLOOKUP(A926,'Patient Health Records'!A926:A1925,'Patient Health Records'!T926:T1925,"Not Found")</f>
        <v>0</v>
      </c>
      <c r="S926" s="100" t="b" cm="1">
        <f t="array" ref="S926">_xlfn.SWITCH(R926, "Yes", TRUE, "No", FALSE, R926)</f>
        <v>0</v>
      </c>
      <c r="T926" s="100" t="str">
        <f>_xlfn.XLOOKUP(A926,'Patient Health Records'!A:A,'Patient Health Records'!V:V,"Not Found")</f>
        <v>Diabetes</v>
      </c>
      <c r="U926" s="100" t="str">
        <f>_xlfn.XLOOKUP(A926,'Patient Health Records'!A:A,'Patient Health Records'!X:X,"Not Found")</f>
        <v>Ongoing Treatment</v>
      </c>
      <c r="V926" s="100" t="b">
        <f>_xlfn.XLOOKUP(A926,'Billing Details'!A:A,'Billing Details'!K:K,"Not Found")</f>
        <v>1</v>
      </c>
      <c r="W926" s="100" t="str">
        <f>_xlfn.XLOOKUP(A926,'Billing Details'!A:A,'Billing Details'!J:J,"Not Found")</f>
        <v>Cigna</v>
      </c>
      <c r="X926" s="100" t="b">
        <f>_xlfn.XLOOKUP(A926,'Patient Health Records'!A:A,'Patient Health Records'!P:P,"Not Found")</f>
        <v>0</v>
      </c>
      <c r="Y926" s="100" t="b" cm="1">
        <f t="array" ref="Y926">_xlfn.SWITCH(X926, "Yes", TRUE, "No", FALSE, X926)</f>
        <v>0</v>
      </c>
      <c r="Z926" s="100" t="b">
        <f>_xlfn.XLOOKUP(A926,'Patient Health Records'!A:A,'Patient Health Records'!T:T,"Not Found")</f>
        <v>0</v>
      </c>
      <c r="AA926" s="100" t="b" cm="1">
        <f t="array" ref="AA926">_xlfn.SWITCH(Z926, "Yes", TRUE, "No", FALSE, Z926)</f>
        <v>0</v>
      </c>
      <c r="AB926" s="100" t="b">
        <f>_xlfn.XLOOKUP(A926,'Patient Health Records'!A:A,'Patient Health Records'!K:K,"Not Found")</f>
        <v>0</v>
      </c>
      <c r="AC926" s="100" t="b" cm="1">
        <f t="array" ref="AC926">_xlfn.SWITCH(AB926, "Yes", TRUE, "No", FALSE, AB926)</f>
        <v>0</v>
      </c>
    </row>
    <row r="927" spans="1:29">
      <c r="A927" s="2" t="s">
        <v>1391</v>
      </c>
      <c r="B927" s="100" t="str">
        <f>_xlfn.XLOOKUP(A927,'Patient Demographics'!A927:A1926,'Patient Demographics'!H927:H1926,"Not Found")</f>
        <v>Adult</v>
      </c>
      <c r="C927" s="100" t="str">
        <f>_xlfn.XLOOKUP(A927,'Patient Demographics'!A927:A1926,'Patient Demographics'!L927:L1926,"Not Found")</f>
        <v>South</v>
      </c>
      <c r="D927" s="100" t="str">
        <f>_xlfn.XLOOKUP(A927,'Patient Demographics'!A:A,'Patient Demographics'!J:J,"Not Found")</f>
        <v>Kerala</v>
      </c>
      <c r="E927" s="100">
        <f>_xlfn.XLOOKUP(A927,'Billing Details'!A927:A1926,'Billing Details'!E927:E1926,"Not Found")</f>
        <v>30000</v>
      </c>
      <c r="F927" s="100">
        <f>_xlfn.XLOOKUP(A927,'Billing Details'!A927:A1926,'Billing Details'!M927:M1926,"Not Found")</f>
        <v>0</v>
      </c>
      <c r="G927" s="100">
        <f>_xlfn.XLOOKUP(A927,'Patient Health Records'!A927:A1926,'Patient Health Records'!G927:G1926,"Not Found")</f>
        <v>92.9</v>
      </c>
      <c r="H927" s="17" t="str">
        <f>_xlfn.XLOOKUP(A927,'Patient Demographics'!A927:A1926,'Patient Demographics'!C927:C1926,"Not Found")</f>
        <v>Male</v>
      </c>
      <c r="I927" s="100" t="str">
        <f>_xlfn.XLOOKUP(A927,'Patient Health Records'!A927:A1926,'Patient Health Records'!B927:B1926,"Not Found")</f>
        <v>B-</v>
      </c>
      <c r="J927" s="100" t="b">
        <f>_xlfn.XLOOKUP(A927,'Patient Health Records'!A927:A1926,'Patient Health Records'!H927:H1926,"Not Found")</f>
        <v>0</v>
      </c>
      <c r="K927" s="100" t="b">
        <f>_xlfn.XLOOKUP(A927,'Patient Health Records'!A927:A1926,'Patient Health Records'!J927:J1926,"Not Found")</f>
        <v>0</v>
      </c>
      <c r="L927" s="100" t="b">
        <f>_xlfn.XLOOKUP(A927,'Billing Details'!A:A,'Billing Details'!K:K,"Not Found")</f>
        <v>0</v>
      </c>
      <c r="M927" s="100" t="str">
        <f>_xlfn.XLOOKUP(A927,'Patient Education'!A:A,'Patient Education'!B:B,"Not Found")</f>
        <v>Post-graduate</v>
      </c>
      <c r="N927" s="100" t="str">
        <f>_xlfn.XLOOKUP(A927,'Patient Education'!A:A,'Patient Education'!C:C,"None")</f>
        <v>Consultant</v>
      </c>
      <c r="O927" s="100">
        <f>_xlfn.XLOOKUP(A927,'Patient Demographics'!A:A,'Patient Demographics'!I:I,"Not Found")</f>
        <v>15</v>
      </c>
      <c r="P927" s="100" t="str" cm="1">
        <f t="array" ref="P927">_xlfn.IFS(
 O927 &lt;= 2, "Very Low",
 O927 &lt;= 5, "Low",
 O927 &lt;= 10, "Lower-Middle",
 O927 &lt;= 25, "Middle",
 O927 &lt;= 50, "Upper-Middle",
 O927 &lt;= 100, "High",
 O927 &lt;= 200, "Very High",
 O927 &lt;= 400, "Ultra High"
)</f>
        <v>Middle</v>
      </c>
      <c r="Q927" s="33">
        <f>_xlfn.XLOOKUP(A927,'Patient Health Records'!A:A,'Patient Health Records'!E:E,"Not Found")</f>
        <v>28.994101307699513</v>
      </c>
      <c r="R927" s="100" t="b">
        <f>_xlfn.XLOOKUP(A927,'Patient Health Records'!A927:A1926,'Patient Health Records'!T927:T1926,"Not Found")</f>
        <v>1</v>
      </c>
      <c r="S927" s="100" t="b" cm="1">
        <f t="array" ref="S927">_xlfn.SWITCH(R927, "Yes", TRUE, "No", FALSE, R927)</f>
        <v>1</v>
      </c>
      <c r="T927" s="100" t="str">
        <f>_xlfn.XLOOKUP(A927,'Patient Health Records'!A:A,'Patient Health Records'!V:V,"Not Found")</f>
        <v>Hypertension</v>
      </c>
      <c r="U927" s="100" t="str">
        <f>_xlfn.XLOOKUP(A927,'Patient Health Records'!A:A,'Patient Health Records'!X:X,"Not Found")</f>
        <v>Recovered</v>
      </c>
      <c r="V927" s="100" t="b">
        <f>_xlfn.XLOOKUP(A927,'Billing Details'!A:A,'Billing Details'!K:K,"Not Found")</f>
        <v>0</v>
      </c>
      <c r="W927" s="100">
        <f>_xlfn.XLOOKUP(A927,'Billing Details'!A:A,'Billing Details'!J:J,"Not Found")</f>
        <v>0</v>
      </c>
      <c r="X927" s="100" t="b">
        <f>_xlfn.XLOOKUP(A927,'Patient Health Records'!A:A,'Patient Health Records'!P:P,"Not Found")</f>
        <v>1</v>
      </c>
      <c r="Y927" s="100" t="b" cm="1">
        <f t="array" ref="Y927">_xlfn.SWITCH(X927, "Yes", TRUE, "No", FALSE, X927)</f>
        <v>1</v>
      </c>
      <c r="Z927" s="100" t="b">
        <f>_xlfn.XLOOKUP(A927,'Patient Health Records'!A:A,'Patient Health Records'!T:T,"Not Found")</f>
        <v>1</v>
      </c>
      <c r="AA927" s="100" t="b" cm="1">
        <f t="array" ref="AA927">_xlfn.SWITCH(Z927, "Yes", TRUE, "No", FALSE, Z927)</f>
        <v>1</v>
      </c>
      <c r="AB927" s="100" t="b">
        <f>_xlfn.XLOOKUP(A927,'Patient Health Records'!A:A,'Patient Health Records'!K:K,"Not Found")</f>
        <v>1</v>
      </c>
      <c r="AC927" s="100" t="b" cm="1">
        <f t="array" ref="AC927">_xlfn.SWITCH(AB927, "Yes", TRUE, "No", FALSE, AB927)</f>
        <v>1</v>
      </c>
    </row>
    <row r="928" spans="1:29">
      <c r="A928" s="2" t="s">
        <v>1392</v>
      </c>
      <c r="B928" s="100" t="str">
        <f>_xlfn.XLOOKUP(A928,'Patient Demographics'!A928:A1927,'Patient Demographics'!H928:H1927,"Not Found")</f>
        <v>Middle-aged</v>
      </c>
      <c r="C928" s="100" t="str">
        <f>_xlfn.XLOOKUP(A928,'Patient Demographics'!A928:A1927,'Patient Demographics'!L928:L1927,"Not Found")</f>
        <v>South</v>
      </c>
      <c r="D928" s="100" t="str">
        <f>_xlfn.XLOOKUP(A928,'Patient Demographics'!A:A,'Patient Demographics'!J:J,"Not Found")</f>
        <v>Karnataka</v>
      </c>
      <c r="E928" s="100">
        <f>_xlfn.XLOOKUP(A928,'Billing Details'!A928:A1927,'Billing Details'!E928:E1927,"Not Found")</f>
        <v>30000</v>
      </c>
      <c r="F928" s="100">
        <f>_xlfn.XLOOKUP(A928,'Billing Details'!A928:A1927,'Billing Details'!M928:M1927,"Not Found")</f>
        <v>20388.21</v>
      </c>
      <c r="G928" s="100">
        <f>_xlfn.XLOOKUP(A928,'Patient Health Records'!A928:A1927,'Patient Health Records'!G928:G1927,"Not Found")</f>
        <v>75.599999999999994</v>
      </c>
      <c r="H928" s="17" t="str">
        <f>_xlfn.XLOOKUP(A928,'Patient Demographics'!A928:A1927,'Patient Demographics'!C928:C1927,"Not Found")</f>
        <v>Female</v>
      </c>
      <c r="I928" s="100" t="str">
        <f>_xlfn.XLOOKUP(A928,'Patient Health Records'!A928:A1927,'Patient Health Records'!B928:B1927,"Not Found")</f>
        <v>O-</v>
      </c>
      <c r="J928" s="100" t="b">
        <f>_xlfn.XLOOKUP(A928,'Patient Health Records'!A928:A1927,'Patient Health Records'!H928:H1927,"Not Found")</f>
        <v>1</v>
      </c>
      <c r="K928" s="100" t="b">
        <f>_xlfn.XLOOKUP(A928,'Patient Health Records'!A928:A1927,'Patient Health Records'!J928:J1927,"Not Found")</f>
        <v>0</v>
      </c>
      <c r="L928" s="100" t="b">
        <f>_xlfn.XLOOKUP(A928,'Billing Details'!A:A,'Billing Details'!K:K,"Not Found")</f>
        <v>1</v>
      </c>
      <c r="M928" s="100" t="str">
        <f>_xlfn.XLOOKUP(A928,'Patient Education'!A:A,'Patient Education'!B:B,"Not Found")</f>
        <v>Master's Degree</v>
      </c>
      <c r="N928" s="100" t="str">
        <f>_xlfn.XLOOKUP(A928,'Patient Education'!A:A,'Patient Education'!C:C,"None")</f>
        <v>Senior Executive</v>
      </c>
      <c r="O928" s="100">
        <f>_xlfn.XLOOKUP(A928,'Patient Demographics'!A:A,'Patient Demographics'!I:I,"Not Found")</f>
        <v>20</v>
      </c>
      <c r="P928" s="100" t="str" cm="1">
        <f t="array" ref="P928">_xlfn.IFS(
 O928 &lt;= 2, "Very Low",
 O928 &lt;= 5, "Low",
 O928 &lt;= 10, "Lower-Middle",
 O928 &lt;= 25, "Middle",
 O928 &lt;= 50, "Upper-Middle",
 O928 &lt;= 100, "High",
 O928 &lt;= 200, "Very High",
 O928 &lt;= 400, "Ultra High"
)</f>
        <v>Middle</v>
      </c>
      <c r="Q928" s="33">
        <f>_xlfn.XLOOKUP(A928,'Patient Health Records'!A:A,'Patient Health Records'!E:E,"Not Found")</f>
        <v>31.467221644120702</v>
      </c>
      <c r="R928" s="100" t="b">
        <f>_xlfn.XLOOKUP(A928,'Patient Health Records'!A928:A1927,'Patient Health Records'!T928:T1927,"Not Found")</f>
        <v>1</v>
      </c>
      <c r="S928" s="100" t="b" cm="1">
        <f t="array" ref="S928">_xlfn.SWITCH(R928, "Yes", TRUE, "No", FALSE, R928)</f>
        <v>1</v>
      </c>
      <c r="T928" s="100" t="str">
        <f>_xlfn.XLOOKUP(A928,'Patient Health Records'!A:A,'Patient Health Records'!V:V,"Not Found")</f>
        <v>Heart Attack</v>
      </c>
      <c r="U928" s="100" t="str">
        <f>_xlfn.XLOOKUP(A928,'Patient Health Records'!A:A,'Patient Health Records'!X:X,"Not Found")</f>
        <v>Ongoing Treatment</v>
      </c>
      <c r="V928" s="100" t="b">
        <f>_xlfn.XLOOKUP(A928,'Billing Details'!A:A,'Billing Details'!K:K,"Not Found")</f>
        <v>1</v>
      </c>
      <c r="W928" s="100" t="str">
        <f>_xlfn.XLOOKUP(A928,'Billing Details'!A:A,'Billing Details'!J:J,"Not Found")</f>
        <v>Cigna</v>
      </c>
      <c r="X928" s="100" t="b">
        <f>_xlfn.XLOOKUP(A928,'Patient Health Records'!A:A,'Patient Health Records'!P:P,"Not Found")</f>
        <v>1</v>
      </c>
      <c r="Y928" s="100" t="b" cm="1">
        <f t="array" ref="Y928">_xlfn.SWITCH(X928, "Yes", TRUE, "No", FALSE, X928)</f>
        <v>1</v>
      </c>
      <c r="Z928" s="100" t="b">
        <f>_xlfn.XLOOKUP(A928,'Patient Health Records'!A:A,'Patient Health Records'!T:T,"Not Found")</f>
        <v>1</v>
      </c>
      <c r="AA928" s="100" t="b" cm="1">
        <f t="array" ref="AA928">_xlfn.SWITCH(Z928, "Yes", TRUE, "No", FALSE, Z928)</f>
        <v>1</v>
      </c>
      <c r="AB928" s="100" t="b">
        <f>_xlfn.XLOOKUP(A928,'Patient Health Records'!A:A,'Patient Health Records'!K:K,"Not Found")</f>
        <v>0</v>
      </c>
      <c r="AC928" s="100" t="b" cm="1">
        <f t="array" ref="AC928">_xlfn.SWITCH(AB928, "Yes", TRUE, "No", FALSE, AB928)</f>
        <v>0</v>
      </c>
    </row>
    <row r="929" spans="1:29">
      <c r="A929" s="2" t="s">
        <v>1393</v>
      </c>
      <c r="B929" s="100" t="str">
        <f>_xlfn.XLOOKUP(A929,'Patient Demographics'!A929:A1928,'Patient Demographics'!H929:H1928,"Not Found")</f>
        <v>Senior</v>
      </c>
      <c r="C929" s="100" t="str">
        <f>_xlfn.XLOOKUP(A929,'Patient Demographics'!A929:A1928,'Patient Demographics'!L929:L1928,"Not Found")</f>
        <v>East</v>
      </c>
      <c r="D929" s="100" t="str">
        <f>_xlfn.XLOOKUP(A929,'Patient Demographics'!A:A,'Patient Demographics'!J:J,"Not Found")</f>
        <v>West Bengal</v>
      </c>
      <c r="E929" s="100">
        <f>_xlfn.XLOOKUP(A929,'Billing Details'!A929:A1928,'Billing Details'!E929:E1928,"Not Found")</f>
        <v>21000</v>
      </c>
      <c r="F929" s="100">
        <f>_xlfn.XLOOKUP(A929,'Billing Details'!A929:A1928,'Billing Details'!M929:M1928,"Not Found")</f>
        <v>12310.970000000001</v>
      </c>
      <c r="G929" s="100">
        <f>_xlfn.XLOOKUP(A929,'Patient Health Records'!A929:A1928,'Patient Health Records'!G929:G1928,"Not Found")</f>
        <v>88.5</v>
      </c>
      <c r="H929" s="17" t="str">
        <f>_xlfn.XLOOKUP(A929,'Patient Demographics'!A929:A1928,'Patient Demographics'!C929:C1928,"Not Found")</f>
        <v>Male</v>
      </c>
      <c r="I929" s="100" t="str">
        <f>_xlfn.XLOOKUP(A929,'Patient Health Records'!A929:A1928,'Patient Health Records'!B929:B1928,"Not Found")</f>
        <v>AB+</v>
      </c>
      <c r="J929" s="100" t="b">
        <f>_xlfn.XLOOKUP(A929,'Patient Health Records'!A929:A1928,'Patient Health Records'!H929:H1928,"Not Found")</f>
        <v>1</v>
      </c>
      <c r="K929" s="100" t="b">
        <f>_xlfn.XLOOKUP(A929,'Patient Health Records'!A929:A1928,'Patient Health Records'!J929:J1928,"Not Found")</f>
        <v>0</v>
      </c>
      <c r="L929" s="100" t="b">
        <f>_xlfn.XLOOKUP(A929,'Billing Details'!A:A,'Billing Details'!K:K,"Not Found")</f>
        <v>1</v>
      </c>
      <c r="M929" s="100" t="str">
        <f>_xlfn.XLOOKUP(A929,'Patient Education'!A:A,'Patient Education'!B:B,"Not Found")</f>
        <v>Bachelor's Degree</v>
      </c>
      <c r="N929" s="100" t="str">
        <f>_xlfn.XLOOKUP(A929,'Patient Education'!A:A,'Patient Education'!C:C,"None")</f>
        <v>Engineer</v>
      </c>
      <c r="O929" s="100">
        <f>_xlfn.XLOOKUP(A929,'Patient Demographics'!A:A,'Patient Demographics'!I:I,"Not Found")</f>
        <v>5</v>
      </c>
      <c r="P929" s="100" t="str" cm="1">
        <f t="array" ref="P929">_xlfn.IFS(
 O929 &lt;= 2, "Very Low",
 O929 &lt;= 5, "Low",
 O929 &lt;= 10, "Lower-Middle",
 O929 &lt;= 25, "Middle",
 O929 &lt;= 50, "Upper-Middle",
 O929 &lt;= 100, "High",
 O929 &lt;= 200, "Very High",
 O929 &lt;= 400, "Ultra High"
)</f>
        <v>Low</v>
      </c>
      <c r="Q929" s="33">
        <f>_xlfn.XLOOKUP(A929,'Patient Health Records'!A:A,'Patient Health Records'!E:E,"Not Found")</f>
        <v>34.570312499999993</v>
      </c>
      <c r="R929" s="100" t="b">
        <f>_xlfn.XLOOKUP(A929,'Patient Health Records'!A929:A1928,'Patient Health Records'!T929:T1928,"Not Found")</f>
        <v>1</v>
      </c>
      <c r="S929" s="100" t="b" cm="1">
        <f t="array" ref="S929">_xlfn.SWITCH(R929, "Yes", TRUE, "No", FALSE, R929)</f>
        <v>1</v>
      </c>
      <c r="T929" s="100" t="str">
        <f>_xlfn.XLOOKUP(A929,'Patient Health Records'!A:A,'Patient Health Records'!V:V,"Not Found")</f>
        <v>Diabetes</v>
      </c>
      <c r="U929" s="100" t="str">
        <f>_xlfn.XLOOKUP(A929,'Patient Health Records'!A:A,'Patient Health Records'!X:X,"Not Found")</f>
        <v>Ongoing Treatment</v>
      </c>
      <c r="V929" s="100" t="b">
        <f>_xlfn.XLOOKUP(A929,'Billing Details'!A:A,'Billing Details'!K:K,"Not Found")</f>
        <v>1</v>
      </c>
      <c r="W929" s="100" t="str">
        <f>_xlfn.XLOOKUP(A929,'Billing Details'!A:A,'Billing Details'!J:J,"Not Found")</f>
        <v>Cigna</v>
      </c>
      <c r="X929" s="100" t="b">
        <f>_xlfn.XLOOKUP(A929,'Patient Health Records'!A:A,'Patient Health Records'!P:P,"Not Found")</f>
        <v>1</v>
      </c>
      <c r="Y929" s="100" t="b" cm="1">
        <f t="array" ref="Y929">_xlfn.SWITCH(X929, "Yes", TRUE, "No", FALSE, X929)</f>
        <v>1</v>
      </c>
      <c r="Z929" s="100" t="b">
        <f>_xlfn.XLOOKUP(A929,'Patient Health Records'!A:A,'Patient Health Records'!T:T,"Not Found")</f>
        <v>1</v>
      </c>
      <c r="AA929" s="100" t="b" cm="1">
        <f t="array" ref="AA929">_xlfn.SWITCH(Z929, "Yes", TRUE, "No", FALSE, Z929)</f>
        <v>1</v>
      </c>
      <c r="AB929" s="100" t="b">
        <f>_xlfn.XLOOKUP(A929,'Patient Health Records'!A:A,'Patient Health Records'!K:K,"Not Found")</f>
        <v>1</v>
      </c>
      <c r="AC929" s="100" t="b" cm="1">
        <f t="array" ref="AC929">_xlfn.SWITCH(AB929, "Yes", TRUE, "No", FALSE, AB929)</f>
        <v>1</v>
      </c>
    </row>
    <row r="930" spans="1:29">
      <c r="A930" s="2" t="s">
        <v>1394</v>
      </c>
      <c r="B930" s="100" t="str">
        <f>_xlfn.XLOOKUP(A930,'Patient Demographics'!A930:A1929,'Patient Demographics'!H930:H1929,"Not Found")</f>
        <v>Middle-aged</v>
      </c>
      <c r="C930" s="100" t="str">
        <f>_xlfn.XLOOKUP(A930,'Patient Demographics'!A930:A1929,'Patient Demographics'!L930:L1929,"Not Found")</f>
        <v>South</v>
      </c>
      <c r="D930" s="100" t="str">
        <f>_xlfn.XLOOKUP(A930,'Patient Demographics'!A:A,'Patient Demographics'!J:J,"Not Found")</f>
        <v>Kerala</v>
      </c>
      <c r="E930" s="100">
        <f>_xlfn.XLOOKUP(A930,'Billing Details'!A930:A1929,'Billing Details'!E930:E1929,"Not Found")</f>
        <v>18000</v>
      </c>
      <c r="F930" s="100">
        <f>_xlfn.XLOOKUP(A930,'Billing Details'!A930:A1929,'Billing Details'!M930:M1929,"Not Found")</f>
        <v>12931.32</v>
      </c>
      <c r="G930" s="100">
        <f>_xlfn.XLOOKUP(A930,'Patient Health Records'!A930:A1929,'Patient Health Records'!G930:G1929,"Not Found")</f>
        <v>67.5</v>
      </c>
      <c r="H930" s="17" t="str">
        <f>_xlfn.XLOOKUP(A930,'Patient Demographics'!A930:A1929,'Patient Demographics'!C930:C1929,"Not Found")</f>
        <v>Male</v>
      </c>
      <c r="I930" s="100" t="str">
        <f>_xlfn.XLOOKUP(A930,'Patient Health Records'!A930:A1929,'Patient Health Records'!B930:B1929,"Not Found")</f>
        <v>AB-</v>
      </c>
      <c r="J930" s="100" t="b">
        <f>_xlfn.XLOOKUP(A930,'Patient Health Records'!A930:A1929,'Patient Health Records'!H930:H1929,"Not Found")</f>
        <v>1</v>
      </c>
      <c r="K930" s="100" t="b">
        <f>_xlfn.XLOOKUP(A930,'Patient Health Records'!A930:A1929,'Patient Health Records'!J930:J1929,"Not Found")</f>
        <v>1</v>
      </c>
      <c r="L930" s="100" t="b">
        <f>_xlfn.XLOOKUP(A930,'Billing Details'!A:A,'Billing Details'!K:K,"Not Found")</f>
        <v>1</v>
      </c>
      <c r="M930" s="100" t="str">
        <f>_xlfn.XLOOKUP(A930,'Patient Education'!A:A,'Patient Education'!B:B,"Not Found")</f>
        <v>Master's Degree</v>
      </c>
      <c r="N930" s="100" t="str">
        <f>_xlfn.XLOOKUP(A930,'Patient Education'!A:A,'Patient Education'!C:C,"None")</f>
        <v>Doctor</v>
      </c>
      <c r="O930" s="100">
        <f>_xlfn.XLOOKUP(A930,'Patient Demographics'!A:A,'Patient Demographics'!I:I,"Not Found")</f>
        <v>5</v>
      </c>
      <c r="P930" s="100" t="str" cm="1">
        <f t="array" ref="P930">_xlfn.IFS(
 O930 &lt;= 2, "Very Low",
 O930 &lt;= 5, "Low",
 O930 &lt;= 10, "Lower-Middle",
 O930 &lt;= 25, "Middle",
 O930 &lt;= 50, "Upper-Middle",
 O930 &lt;= 100, "High",
 O930 &lt;= 200, "Very High",
 O930 &lt;= 400, "Ultra High"
)</f>
        <v>Low</v>
      </c>
      <c r="Q930" s="33">
        <f>_xlfn.XLOOKUP(A930,'Patient Health Records'!A:A,'Patient Health Records'!E:E,"Not Found")</f>
        <v>28.461797942317425</v>
      </c>
      <c r="R930" s="100" t="b">
        <f>_xlfn.XLOOKUP(A930,'Patient Health Records'!A930:A1929,'Patient Health Records'!T930:T1929,"Not Found")</f>
        <v>1</v>
      </c>
      <c r="S930" s="100" t="b" cm="1">
        <f t="array" ref="S930">_xlfn.SWITCH(R930, "Yes", TRUE, "No", FALSE, R930)</f>
        <v>1</v>
      </c>
      <c r="T930" s="100" t="str">
        <f>_xlfn.XLOOKUP(A930,'Patient Health Records'!A:A,'Patient Health Records'!V:V,"Not Found")</f>
        <v>Childbirth</v>
      </c>
      <c r="U930" s="100" t="str">
        <f>_xlfn.XLOOKUP(A930,'Patient Health Records'!A:A,'Patient Health Records'!X:X,"Not Found")</f>
        <v>Critical</v>
      </c>
      <c r="V930" s="100" t="b">
        <f>_xlfn.XLOOKUP(A930,'Billing Details'!A:A,'Billing Details'!K:K,"Not Found")</f>
        <v>1</v>
      </c>
      <c r="W930" s="100" t="str">
        <f>_xlfn.XLOOKUP(A930,'Billing Details'!A:A,'Billing Details'!J:J,"Not Found")</f>
        <v>Aetna</v>
      </c>
      <c r="X930" s="100" t="b">
        <f>_xlfn.XLOOKUP(A930,'Patient Health Records'!A:A,'Patient Health Records'!P:P,"Not Found")</f>
        <v>0</v>
      </c>
      <c r="Y930" s="100" t="b" cm="1">
        <f t="array" ref="Y930">_xlfn.SWITCH(X930, "Yes", TRUE, "No", FALSE, X930)</f>
        <v>0</v>
      </c>
      <c r="Z930" s="100" t="b">
        <f>_xlfn.XLOOKUP(A930,'Patient Health Records'!A:A,'Patient Health Records'!T:T,"Not Found")</f>
        <v>1</v>
      </c>
      <c r="AA930" s="100" t="b" cm="1">
        <f t="array" ref="AA930">_xlfn.SWITCH(Z930, "Yes", TRUE, "No", FALSE, Z930)</f>
        <v>1</v>
      </c>
      <c r="AB930" s="100" t="b">
        <f>_xlfn.XLOOKUP(A930,'Patient Health Records'!A:A,'Patient Health Records'!K:K,"Not Found")</f>
        <v>0</v>
      </c>
      <c r="AC930" s="100" t="b" cm="1">
        <f t="array" ref="AC930">_xlfn.SWITCH(AB930, "Yes", TRUE, "No", FALSE, AB930)</f>
        <v>0</v>
      </c>
    </row>
    <row r="931" spans="1:29">
      <c r="A931" s="2" t="s">
        <v>1396</v>
      </c>
      <c r="B931" s="100" t="str">
        <f>_xlfn.XLOOKUP(A931,'Patient Demographics'!A931:A1930,'Patient Demographics'!H931:H1930,"Not Found")</f>
        <v>Middle-aged</v>
      </c>
      <c r="C931" s="100" t="str">
        <f>_xlfn.XLOOKUP(A931,'Patient Demographics'!A931:A1930,'Patient Demographics'!L931:L1930,"Not Found")</f>
        <v>South</v>
      </c>
      <c r="D931" s="100" t="str">
        <f>_xlfn.XLOOKUP(A931,'Patient Demographics'!A:A,'Patient Demographics'!J:J,"Not Found")</f>
        <v>Kerala</v>
      </c>
      <c r="E931" s="100">
        <f>_xlfn.XLOOKUP(A931,'Billing Details'!A931:A1930,'Billing Details'!E931:E1930,"Not Found")</f>
        <v>800</v>
      </c>
      <c r="F931" s="100">
        <f>_xlfn.XLOOKUP(A931,'Billing Details'!A931:A1930,'Billing Details'!M931:M1930,"Not Found")</f>
        <v>659.52</v>
      </c>
      <c r="G931" s="100">
        <f>_xlfn.XLOOKUP(A931,'Patient Health Records'!A931:A1930,'Patient Health Records'!G931:G1930,"Not Found")</f>
        <v>93.5</v>
      </c>
      <c r="H931" s="17" t="str">
        <f>_xlfn.XLOOKUP(A931,'Patient Demographics'!A931:A1930,'Patient Demographics'!C931:C1930,"Not Found")</f>
        <v>Male</v>
      </c>
      <c r="I931" s="100" t="str">
        <f>_xlfn.XLOOKUP(A931,'Patient Health Records'!A931:A1930,'Patient Health Records'!B931:B1930,"Not Found")</f>
        <v>B+</v>
      </c>
      <c r="J931" s="100" t="b">
        <f>_xlfn.XLOOKUP(A931,'Patient Health Records'!A931:A1930,'Patient Health Records'!H931:H1930,"Not Found")</f>
        <v>0</v>
      </c>
      <c r="K931" s="100" t="b">
        <f>_xlfn.XLOOKUP(A931,'Patient Health Records'!A931:A1930,'Patient Health Records'!J931:J1930,"Not Found")</f>
        <v>0</v>
      </c>
      <c r="L931" s="100" t="b">
        <f>_xlfn.XLOOKUP(A931,'Billing Details'!A:A,'Billing Details'!K:K,"Not Found")</f>
        <v>1</v>
      </c>
      <c r="M931" s="100" t="str">
        <f>_xlfn.XLOOKUP(A931,'Patient Education'!A:A,'Patient Education'!B:B,"Not Found")</f>
        <v>Master's Degree</v>
      </c>
      <c r="N931" s="100" t="str">
        <f>_xlfn.XLOOKUP(A931,'Patient Education'!A:A,'Patient Education'!C:C,"None")</f>
        <v>Doctor</v>
      </c>
      <c r="O931" s="100">
        <f>_xlfn.XLOOKUP(A931,'Patient Demographics'!A:A,'Patient Demographics'!I:I,"Not Found")</f>
        <v>20</v>
      </c>
      <c r="P931" s="100" t="str" cm="1">
        <f t="array" ref="P931">_xlfn.IFS(
 O931 &lt;= 2, "Very Low",
 O931 &lt;= 5, "Low",
 O931 &lt;= 10, "Lower-Middle",
 O931 &lt;= 25, "Middle",
 O931 &lt;= 50, "Upper-Middle",
 O931 &lt;= 100, "High",
 O931 &lt;= 200, "Very High",
 O931 &lt;= 400, "Ultra High"
)</f>
        <v>Middle</v>
      </c>
      <c r="Q931" s="33">
        <f>_xlfn.XLOOKUP(A931,'Patient Health Records'!A:A,'Patient Health Records'!E:E,"Not Found")</f>
        <v>33.127834467120188</v>
      </c>
      <c r="R931" s="100" t="b">
        <f>_xlfn.XLOOKUP(A931,'Patient Health Records'!A931:A1930,'Patient Health Records'!T931:T1930,"Not Found")</f>
        <v>1</v>
      </c>
      <c r="S931" s="100" t="b" cm="1">
        <f t="array" ref="S931">_xlfn.SWITCH(R931, "Yes", TRUE, "No", FALSE, R931)</f>
        <v>1</v>
      </c>
      <c r="T931" s="100" t="str">
        <f>_xlfn.XLOOKUP(A931,'Patient Health Records'!A:A,'Patient Health Records'!V:V,"Not Found")</f>
        <v>Stroke</v>
      </c>
      <c r="U931" s="100" t="str">
        <f>_xlfn.XLOOKUP(A931,'Patient Health Records'!A:A,'Patient Health Records'!X:X,"Not Found")</f>
        <v>Recovered</v>
      </c>
      <c r="V931" s="100" t="b">
        <f>_xlfn.XLOOKUP(A931,'Billing Details'!A:A,'Billing Details'!K:K,"Not Found")</f>
        <v>1</v>
      </c>
      <c r="W931" s="100" t="str">
        <f>_xlfn.XLOOKUP(A931,'Billing Details'!A:A,'Billing Details'!J:J,"Not Found")</f>
        <v>Aetna</v>
      </c>
      <c r="X931" s="100" t="b">
        <f>_xlfn.XLOOKUP(A931,'Patient Health Records'!A:A,'Patient Health Records'!P:P,"Not Found")</f>
        <v>1</v>
      </c>
      <c r="Y931" s="100" t="b" cm="1">
        <f t="array" ref="Y931">_xlfn.SWITCH(X931, "Yes", TRUE, "No", FALSE, X931)</f>
        <v>1</v>
      </c>
      <c r="Z931" s="100" t="b">
        <f>_xlfn.XLOOKUP(A931,'Patient Health Records'!A:A,'Patient Health Records'!T:T,"Not Found")</f>
        <v>1</v>
      </c>
      <c r="AA931" s="100" t="b" cm="1">
        <f t="array" ref="AA931">_xlfn.SWITCH(Z931, "Yes", TRUE, "No", FALSE, Z931)</f>
        <v>1</v>
      </c>
      <c r="AB931" s="100" t="b">
        <f>_xlfn.XLOOKUP(A931,'Patient Health Records'!A:A,'Patient Health Records'!K:K,"Not Found")</f>
        <v>1</v>
      </c>
      <c r="AC931" s="100" t="b" cm="1">
        <f t="array" ref="AC931">_xlfn.SWITCH(AB931, "Yes", TRUE, "No", FALSE, AB931)</f>
        <v>1</v>
      </c>
    </row>
    <row r="932" spans="1:29">
      <c r="A932" s="2" t="s">
        <v>1397</v>
      </c>
      <c r="B932" s="100" t="str">
        <f>_xlfn.XLOOKUP(A932,'Patient Demographics'!A932:A1931,'Patient Demographics'!H932:H1931,"Not Found")</f>
        <v>Adult</v>
      </c>
      <c r="C932" s="100" t="str">
        <f>_xlfn.XLOOKUP(A932,'Patient Demographics'!A932:A1931,'Patient Demographics'!L932:L1931,"Not Found")</f>
        <v>South</v>
      </c>
      <c r="D932" s="100" t="str">
        <f>_xlfn.XLOOKUP(A932,'Patient Demographics'!A:A,'Patient Demographics'!J:J,"Not Found")</f>
        <v>Kerala</v>
      </c>
      <c r="E932" s="100">
        <f>_xlfn.XLOOKUP(A932,'Billing Details'!A932:A1931,'Billing Details'!E932:E1931,"Not Found")</f>
        <v>45000</v>
      </c>
      <c r="F932" s="100">
        <f>_xlfn.XLOOKUP(A932,'Billing Details'!A932:A1931,'Billing Details'!M932:M1931,"Not Found")</f>
        <v>26108.25</v>
      </c>
      <c r="G932" s="100">
        <f>_xlfn.XLOOKUP(A932,'Patient Health Records'!A932:A1931,'Patient Health Records'!G932:G1931,"Not Found")</f>
        <v>91.6</v>
      </c>
      <c r="H932" s="17" t="str">
        <f>_xlfn.XLOOKUP(A932,'Patient Demographics'!A932:A1931,'Patient Demographics'!C932:C1931,"Not Found")</f>
        <v>Female</v>
      </c>
      <c r="I932" s="100" t="str">
        <f>_xlfn.XLOOKUP(A932,'Patient Health Records'!A932:A1931,'Patient Health Records'!B932:B1931,"Not Found")</f>
        <v>O-</v>
      </c>
      <c r="J932" s="100" t="b">
        <f>_xlfn.XLOOKUP(A932,'Patient Health Records'!A932:A1931,'Patient Health Records'!H932:H1931,"Not Found")</f>
        <v>1</v>
      </c>
      <c r="K932" s="100" t="b">
        <f>_xlfn.XLOOKUP(A932,'Patient Health Records'!A932:A1931,'Patient Health Records'!J932:J1931,"Not Found")</f>
        <v>0</v>
      </c>
      <c r="L932" s="100" t="b">
        <f>_xlfn.XLOOKUP(A932,'Billing Details'!A:A,'Billing Details'!K:K,"Not Found")</f>
        <v>1</v>
      </c>
      <c r="M932" s="100" t="str">
        <f>_xlfn.XLOOKUP(A932,'Patient Education'!A:A,'Patient Education'!B:B,"Not Found")</f>
        <v>Master's Degree</v>
      </c>
      <c r="N932" s="100" t="str">
        <f>_xlfn.XLOOKUP(A932,'Patient Education'!A:A,'Patient Education'!C:C,"None")</f>
        <v>Software Engineer</v>
      </c>
      <c r="O932" s="100">
        <f>_xlfn.XLOOKUP(A932,'Patient Demographics'!A:A,'Patient Demographics'!I:I,"Not Found")</f>
        <v>7</v>
      </c>
      <c r="P932" s="100" t="str" cm="1">
        <f t="array" ref="P932">_xlfn.IFS(
 O932 &lt;= 2, "Very Low",
 O932 &lt;= 5, "Low",
 O932 &lt;= 10, "Lower-Middle",
 O932 &lt;= 25, "Middle",
 O932 &lt;= 50, "Upper-Middle",
 O932 &lt;= 100, "High",
 O932 &lt;= 200, "Very High",
 O932 &lt;= 400, "Ultra High"
)</f>
        <v>Lower-Middle</v>
      </c>
      <c r="Q932" s="33">
        <f>_xlfn.XLOOKUP(A932,'Patient Health Records'!A:A,'Patient Health Records'!E:E,"Not Found")</f>
        <v>30.605766981857059</v>
      </c>
      <c r="R932" s="100" t="b">
        <f>_xlfn.XLOOKUP(A932,'Patient Health Records'!A932:A1931,'Patient Health Records'!T932:T1931,"Not Found")</f>
        <v>1</v>
      </c>
      <c r="S932" s="100" t="b" cm="1">
        <f t="array" ref="S932">_xlfn.SWITCH(R932, "Yes", TRUE, "No", FALSE, R932)</f>
        <v>1</v>
      </c>
      <c r="T932" s="100" t="str">
        <f>_xlfn.XLOOKUP(A932,'Patient Health Records'!A:A,'Patient Health Records'!V:V,"Not Found")</f>
        <v>Childbirth</v>
      </c>
      <c r="U932" s="100" t="str">
        <f>_xlfn.XLOOKUP(A932,'Patient Health Records'!A:A,'Patient Health Records'!X:X,"Not Found")</f>
        <v>Recovered</v>
      </c>
      <c r="V932" s="100" t="b">
        <f>_xlfn.XLOOKUP(A932,'Billing Details'!A:A,'Billing Details'!K:K,"Not Found")</f>
        <v>1</v>
      </c>
      <c r="W932" s="100" t="str">
        <f>_xlfn.XLOOKUP(A932,'Billing Details'!A:A,'Billing Details'!J:J,"Not Found")</f>
        <v>UnitedHealthcare</v>
      </c>
      <c r="X932" s="100" t="b">
        <f>_xlfn.XLOOKUP(A932,'Patient Health Records'!A:A,'Patient Health Records'!P:P,"Not Found")</f>
        <v>0</v>
      </c>
      <c r="Y932" s="100" t="b" cm="1">
        <f t="array" ref="Y932">_xlfn.SWITCH(X932, "Yes", TRUE, "No", FALSE, X932)</f>
        <v>0</v>
      </c>
      <c r="Z932" s="100" t="b">
        <f>_xlfn.XLOOKUP(A932,'Patient Health Records'!A:A,'Patient Health Records'!T:T,"Not Found")</f>
        <v>1</v>
      </c>
      <c r="AA932" s="100" t="b" cm="1">
        <f t="array" ref="AA932">_xlfn.SWITCH(Z932, "Yes", TRUE, "No", FALSE, Z932)</f>
        <v>1</v>
      </c>
      <c r="AB932" s="100" t="b">
        <f>_xlfn.XLOOKUP(A932,'Patient Health Records'!A:A,'Patient Health Records'!K:K,"Not Found")</f>
        <v>0</v>
      </c>
      <c r="AC932" s="100" t="b" cm="1">
        <f t="array" ref="AC932">_xlfn.SWITCH(AB932, "Yes", TRUE, "No", FALSE, AB932)</f>
        <v>0</v>
      </c>
    </row>
    <row r="933" spans="1:29">
      <c r="A933" s="2" t="s">
        <v>1398</v>
      </c>
      <c r="B933" s="100" t="str">
        <f>_xlfn.XLOOKUP(A933,'Patient Demographics'!A933:A1932,'Patient Demographics'!H933:H1932,"Not Found")</f>
        <v>Elderly</v>
      </c>
      <c r="C933" s="100" t="str">
        <f>_xlfn.XLOOKUP(A933,'Patient Demographics'!A933:A1932,'Patient Demographics'!L933:L1932,"Not Found")</f>
        <v>West</v>
      </c>
      <c r="D933" s="100" t="str">
        <f>_xlfn.XLOOKUP(A933,'Patient Demographics'!A:A,'Patient Demographics'!J:J,"Not Found")</f>
        <v>Maharashtra</v>
      </c>
      <c r="E933" s="100">
        <f>_xlfn.XLOOKUP(A933,'Billing Details'!A933:A1932,'Billing Details'!E933:E1932,"Not Found")</f>
        <v>32000</v>
      </c>
      <c r="F933" s="100">
        <f>_xlfn.XLOOKUP(A933,'Billing Details'!A933:A1932,'Billing Details'!M933:M1932,"Not Found")</f>
        <v>24113.32</v>
      </c>
      <c r="G933" s="100">
        <f>_xlfn.XLOOKUP(A933,'Patient Health Records'!A933:A1932,'Patient Health Records'!G933:G1932,"Not Found")</f>
        <v>67.5</v>
      </c>
      <c r="H933" s="17" t="str">
        <f>_xlfn.XLOOKUP(A933,'Patient Demographics'!A933:A1932,'Patient Demographics'!C933:C1932,"Not Found")</f>
        <v>Male</v>
      </c>
      <c r="I933" s="100" t="str">
        <f>_xlfn.XLOOKUP(A933,'Patient Health Records'!A933:A1932,'Patient Health Records'!B933:B1932,"Not Found")</f>
        <v>A+</v>
      </c>
      <c r="J933" s="100" t="b">
        <f>_xlfn.XLOOKUP(A933,'Patient Health Records'!A933:A1932,'Patient Health Records'!H933:H1932,"Not Found")</f>
        <v>0</v>
      </c>
      <c r="K933" s="100" t="b">
        <f>_xlfn.XLOOKUP(A933,'Patient Health Records'!A933:A1932,'Patient Health Records'!J933:J1932,"Not Found")</f>
        <v>1</v>
      </c>
      <c r="L933" s="100" t="b">
        <f>_xlfn.XLOOKUP(A933,'Billing Details'!A:A,'Billing Details'!K:K,"Not Found")</f>
        <v>1</v>
      </c>
      <c r="M933" s="100" t="str">
        <f>_xlfn.XLOOKUP(A933,'Patient Education'!A:A,'Patient Education'!B:B,"Not Found")</f>
        <v>Master's Degree</v>
      </c>
      <c r="N933" s="100" t="str">
        <f>_xlfn.XLOOKUP(A933,'Patient Education'!A:A,'Patient Education'!C:C,"None")</f>
        <v>Doctor</v>
      </c>
      <c r="O933" s="100">
        <f>_xlfn.XLOOKUP(A933,'Patient Demographics'!A:A,'Patient Demographics'!I:I,"Not Found")</f>
        <v>50</v>
      </c>
      <c r="P933" s="100" t="str" cm="1">
        <f t="array" ref="P933">_xlfn.IFS(
 O933 &lt;= 2, "Very Low",
 O933 &lt;= 5, "Low",
 O933 &lt;= 10, "Lower-Middle",
 O933 &lt;= 25, "Middle",
 O933 &lt;= 50, "Upper-Middle",
 O933 &lt;= 100, "High",
 O933 &lt;= 200, "Very High",
 O933 &lt;= 400, "Ultra High"
)</f>
        <v>Upper-Middle</v>
      </c>
      <c r="Q933" s="33">
        <f>_xlfn.XLOOKUP(A933,'Patient Health Records'!A:A,'Patient Health Records'!E:E,"Not Found")</f>
        <v>25.096668649613331</v>
      </c>
      <c r="R933" s="100" t="b">
        <f>_xlfn.XLOOKUP(A933,'Patient Health Records'!A933:A1932,'Patient Health Records'!T933:T1932,"Not Found")</f>
        <v>0</v>
      </c>
      <c r="S933" s="100" t="b" cm="1">
        <f t="array" ref="S933">_xlfn.SWITCH(R933, "Yes", TRUE, "No", FALSE, R933)</f>
        <v>0</v>
      </c>
      <c r="T933" s="100" t="str">
        <f>_xlfn.XLOOKUP(A933,'Patient Health Records'!A:A,'Patient Health Records'!V:V,"Not Found")</f>
        <v>Stroke</v>
      </c>
      <c r="U933" s="100" t="str">
        <f>_xlfn.XLOOKUP(A933,'Patient Health Records'!A:A,'Patient Health Records'!X:X,"Not Found")</f>
        <v>Critical</v>
      </c>
      <c r="V933" s="100" t="b">
        <f>_xlfn.XLOOKUP(A933,'Billing Details'!A:A,'Billing Details'!K:K,"Not Found")</f>
        <v>1</v>
      </c>
      <c r="W933" s="100" t="str">
        <f>_xlfn.XLOOKUP(A933,'Billing Details'!A:A,'Billing Details'!J:J,"Not Found")</f>
        <v>Cigna</v>
      </c>
      <c r="X933" s="100" t="b">
        <f>_xlfn.XLOOKUP(A933,'Patient Health Records'!A:A,'Patient Health Records'!P:P,"Not Found")</f>
        <v>0</v>
      </c>
      <c r="Y933" s="100" t="b" cm="1">
        <f t="array" ref="Y933">_xlfn.SWITCH(X933, "Yes", TRUE, "No", FALSE, X933)</f>
        <v>0</v>
      </c>
      <c r="Z933" s="100" t="b">
        <f>_xlfn.XLOOKUP(A933,'Patient Health Records'!A:A,'Patient Health Records'!T:T,"Not Found")</f>
        <v>0</v>
      </c>
      <c r="AA933" s="100" t="b" cm="1">
        <f t="array" ref="AA933">_xlfn.SWITCH(Z933, "Yes", TRUE, "No", FALSE, Z933)</f>
        <v>0</v>
      </c>
      <c r="AB933" s="100" t="b">
        <f>_xlfn.XLOOKUP(A933,'Patient Health Records'!A:A,'Patient Health Records'!K:K,"Not Found")</f>
        <v>0</v>
      </c>
      <c r="AC933" s="100" t="b" cm="1">
        <f t="array" ref="AC933">_xlfn.SWITCH(AB933, "Yes", TRUE, "No", FALSE, AB933)</f>
        <v>0</v>
      </c>
    </row>
    <row r="934" spans="1:29">
      <c r="A934" s="2" t="s">
        <v>1399</v>
      </c>
      <c r="B934" s="100" t="str">
        <f>_xlfn.XLOOKUP(A934,'Patient Demographics'!A934:A1933,'Patient Demographics'!H934:H1933,"Not Found")</f>
        <v>Middle-aged</v>
      </c>
      <c r="C934" s="100" t="str">
        <f>_xlfn.XLOOKUP(A934,'Patient Demographics'!A934:A1933,'Patient Demographics'!L934:L1933,"Not Found")</f>
        <v>South</v>
      </c>
      <c r="D934" s="100" t="str">
        <f>_xlfn.XLOOKUP(A934,'Patient Demographics'!A:A,'Patient Demographics'!J:J,"Not Found")</f>
        <v>Tamil Nadu</v>
      </c>
      <c r="E934" s="100">
        <f>_xlfn.XLOOKUP(A934,'Billing Details'!A934:A1933,'Billing Details'!E934:E1933,"Not Found")</f>
        <v>16000</v>
      </c>
      <c r="F934" s="100">
        <f>_xlfn.XLOOKUP(A934,'Billing Details'!A934:A1933,'Billing Details'!M934:M1933,"Not Found")</f>
        <v>0</v>
      </c>
      <c r="G934" s="100">
        <f>_xlfn.XLOOKUP(A934,'Patient Health Records'!A934:A1933,'Patient Health Records'!G934:G1933,"Not Found")</f>
        <v>89.4</v>
      </c>
      <c r="H934" s="17" t="str">
        <f>_xlfn.XLOOKUP(A934,'Patient Demographics'!A934:A1933,'Patient Demographics'!C934:C1933,"Not Found")</f>
        <v>Male</v>
      </c>
      <c r="I934" s="100" t="str">
        <f>_xlfn.XLOOKUP(A934,'Patient Health Records'!A934:A1933,'Patient Health Records'!B934:B1933,"Not Found")</f>
        <v>B+</v>
      </c>
      <c r="J934" s="100" t="b">
        <f>_xlfn.XLOOKUP(A934,'Patient Health Records'!A934:A1933,'Patient Health Records'!H934:H1933,"Not Found")</f>
        <v>0</v>
      </c>
      <c r="K934" s="100" t="b">
        <f>_xlfn.XLOOKUP(A934,'Patient Health Records'!A934:A1933,'Patient Health Records'!J934:J1933,"Not Found")</f>
        <v>0</v>
      </c>
      <c r="L934" s="100" t="b">
        <f>_xlfn.XLOOKUP(A934,'Billing Details'!A:A,'Billing Details'!K:K,"Not Found")</f>
        <v>0</v>
      </c>
      <c r="M934" s="100" t="str">
        <f>_xlfn.XLOOKUP(A934,'Patient Education'!A:A,'Patient Education'!B:B,"Not Found")</f>
        <v>Master's Degree</v>
      </c>
      <c r="N934" s="100" t="str">
        <f>_xlfn.XLOOKUP(A934,'Patient Education'!A:A,'Patient Education'!C:C,"None")</f>
        <v>Software Engineer</v>
      </c>
      <c r="O934" s="100">
        <f>_xlfn.XLOOKUP(A934,'Patient Demographics'!A:A,'Patient Demographics'!I:I,"Not Found")</f>
        <v>9</v>
      </c>
      <c r="P934" s="100" t="str" cm="1">
        <f t="array" ref="P934">_xlfn.IFS(
 O934 &lt;= 2, "Very Low",
 O934 &lt;= 5, "Low",
 O934 &lt;= 10, "Lower-Middle",
 O934 &lt;= 25, "Middle",
 O934 &lt;= 50, "Upper-Middle",
 O934 &lt;= 100, "High",
 O934 &lt;= 200, "Very High",
 O934 &lt;= 400, "Ultra High"
)</f>
        <v>Lower-Middle</v>
      </c>
      <c r="Q934" s="33">
        <f>_xlfn.XLOOKUP(A934,'Patient Health Records'!A:A,'Patient Health Records'!E:E,"Not Found")</f>
        <v>30.573509797886533</v>
      </c>
      <c r="R934" s="100" t="b">
        <f>_xlfn.XLOOKUP(A934,'Patient Health Records'!A934:A1933,'Patient Health Records'!T934:T1933,"Not Found")</f>
        <v>1</v>
      </c>
      <c r="S934" s="100" t="b" cm="1">
        <f t="array" ref="S934">_xlfn.SWITCH(R934, "Yes", TRUE, "No", FALSE, R934)</f>
        <v>1</v>
      </c>
      <c r="T934" s="100" t="str">
        <f>_xlfn.XLOOKUP(A934,'Patient Health Records'!A:A,'Patient Health Records'!V:V,"Not Found")</f>
        <v>Hypertension</v>
      </c>
      <c r="U934" s="100" t="str">
        <f>_xlfn.XLOOKUP(A934,'Patient Health Records'!A:A,'Patient Health Records'!X:X,"Not Found")</f>
        <v>Recovered</v>
      </c>
      <c r="V934" s="100" t="b">
        <f>_xlfn.XLOOKUP(A934,'Billing Details'!A:A,'Billing Details'!K:K,"Not Found")</f>
        <v>0</v>
      </c>
      <c r="W934" s="100">
        <f>_xlfn.XLOOKUP(A934,'Billing Details'!A:A,'Billing Details'!J:J,"Not Found")</f>
        <v>0</v>
      </c>
      <c r="X934" s="100" t="b">
        <f>_xlfn.XLOOKUP(A934,'Patient Health Records'!A:A,'Patient Health Records'!P:P,"Not Found")</f>
        <v>1</v>
      </c>
      <c r="Y934" s="100" t="b" cm="1">
        <f t="array" ref="Y934">_xlfn.SWITCH(X934, "Yes", TRUE, "No", FALSE, X934)</f>
        <v>1</v>
      </c>
      <c r="Z934" s="100" t="b">
        <f>_xlfn.XLOOKUP(A934,'Patient Health Records'!A:A,'Patient Health Records'!T:T,"Not Found")</f>
        <v>1</v>
      </c>
      <c r="AA934" s="100" t="b" cm="1">
        <f t="array" ref="AA934">_xlfn.SWITCH(Z934, "Yes", TRUE, "No", FALSE, Z934)</f>
        <v>1</v>
      </c>
      <c r="AB934" s="100" t="b">
        <f>_xlfn.XLOOKUP(A934,'Patient Health Records'!A:A,'Patient Health Records'!K:K,"Not Found")</f>
        <v>1</v>
      </c>
      <c r="AC934" s="100" t="b" cm="1">
        <f t="array" ref="AC934">_xlfn.SWITCH(AB934, "Yes", TRUE, "No", FALSE, AB934)</f>
        <v>1</v>
      </c>
    </row>
    <row r="935" spans="1:29">
      <c r="A935" s="2" t="s">
        <v>1400</v>
      </c>
      <c r="B935" s="100" t="str">
        <f>_xlfn.XLOOKUP(A935,'Patient Demographics'!A935:A1934,'Patient Demographics'!H935:H1934,"Not Found")</f>
        <v>Adult</v>
      </c>
      <c r="C935" s="100" t="str">
        <f>_xlfn.XLOOKUP(A935,'Patient Demographics'!A935:A1934,'Patient Demographics'!L935:L1934,"Not Found")</f>
        <v>South</v>
      </c>
      <c r="D935" s="100" t="str">
        <f>_xlfn.XLOOKUP(A935,'Patient Demographics'!A:A,'Patient Demographics'!J:J,"Not Found")</f>
        <v>Karnataka</v>
      </c>
      <c r="E935" s="100">
        <f>_xlfn.XLOOKUP(A935,'Billing Details'!A935:A1934,'Billing Details'!E935:E1934,"Not Found")</f>
        <v>90000</v>
      </c>
      <c r="F935" s="100">
        <f>_xlfn.XLOOKUP(A935,'Billing Details'!A935:A1934,'Billing Details'!M935:M1934,"Not Found")</f>
        <v>71308.7</v>
      </c>
      <c r="G935" s="100">
        <f>_xlfn.XLOOKUP(A935,'Patient Health Records'!A935:A1934,'Patient Health Records'!G935:G1934,"Not Found")</f>
        <v>82.7</v>
      </c>
      <c r="H935" s="17" t="str">
        <f>_xlfn.XLOOKUP(A935,'Patient Demographics'!A935:A1934,'Patient Demographics'!C935:C1934,"Not Found")</f>
        <v>Male</v>
      </c>
      <c r="I935" s="100" t="str">
        <f>_xlfn.XLOOKUP(A935,'Patient Health Records'!A935:A1934,'Patient Health Records'!B935:B1934,"Not Found")</f>
        <v>O-</v>
      </c>
      <c r="J935" s="100" t="b">
        <f>_xlfn.XLOOKUP(A935,'Patient Health Records'!A935:A1934,'Patient Health Records'!H935:H1934,"Not Found")</f>
        <v>0</v>
      </c>
      <c r="K935" s="100" t="b">
        <f>_xlfn.XLOOKUP(A935,'Patient Health Records'!A935:A1934,'Patient Health Records'!J935:J1934,"Not Found")</f>
        <v>0</v>
      </c>
      <c r="L935" s="100" t="b">
        <f>_xlfn.XLOOKUP(A935,'Billing Details'!A:A,'Billing Details'!K:K,"Not Found")</f>
        <v>1</v>
      </c>
      <c r="M935" s="100" t="str">
        <f>_xlfn.XLOOKUP(A935,'Patient Education'!A:A,'Patient Education'!B:B,"Not Found")</f>
        <v>Master's Degree</v>
      </c>
      <c r="N935" s="100" t="str">
        <f>_xlfn.XLOOKUP(A935,'Patient Education'!A:A,'Patient Education'!C:C,"None")</f>
        <v>Doctor</v>
      </c>
      <c r="O935" s="100">
        <f>_xlfn.XLOOKUP(A935,'Patient Demographics'!A:A,'Patient Demographics'!I:I,"Not Found")</f>
        <v>25</v>
      </c>
      <c r="P935" s="100" t="str" cm="1">
        <f t="array" ref="P935">_xlfn.IFS(
 O935 &lt;= 2, "Very Low",
 O935 &lt;= 5, "Low",
 O935 &lt;= 10, "Lower-Middle",
 O935 &lt;= 25, "Middle",
 O935 &lt;= 50, "Upper-Middle",
 O935 &lt;= 100, "High",
 O935 &lt;= 200, "Very High",
 O935 &lt;= 400, "Ultra High"
)</f>
        <v>Middle</v>
      </c>
      <c r="Q935" s="33">
        <f>_xlfn.XLOOKUP(A935,'Patient Health Records'!A:A,'Patient Health Records'!E:E,"Not Found")</f>
        <v>30.011612715923938</v>
      </c>
      <c r="R935" s="100" t="b">
        <f>_xlfn.XLOOKUP(A935,'Patient Health Records'!A935:A1934,'Patient Health Records'!T935:T1934,"Not Found")</f>
        <v>1</v>
      </c>
      <c r="S935" s="100" t="b" cm="1">
        <f t="array" ref="S935">_xlfn.SWITCH(R935, "Yes", TRUE, "No", FALSE, R935)</f>
        <v>1</v>
      </c>
      <c r="T935" s="100" t="str">
        <f>_xlfn.XLOOKUP(A935,'Patient Health Records'!A:A,'Patient Health Records'!V:V,"Not Found")</f>
        <v>Hypertension</v>
      </c>
      <c r="U935" s="100" t="str">
        <f>_xlfn.XLOOKUP(A935,'Patient Health Records'!A:A,'Patient Health Records'!X:X,"Not Found")</f>
        <v>Ongoing Treatment</v>
      </c>
      <c r="V935" s="100" t="b">
        <f>_xlfn.XLOOKUP(A935,'Billing Details'!A:A,'Billing Details'!K:K,"Not Found")</f>
        <v>1</v>
      </c>
      <c r="W935" s="100" t="str">
        <f>_xlfn.XLOOKUP(A935,'Billing Details'!A:A,'Billing Details'!J:J,"Not Found")</f>
        <v>Medicare</v>
      </c>
      <c r="X935" s="100" t="b">
        <f>_xlfn.XLOOKUP(A935,'Patient Health Records'!A:A,'Patient Health Records'!P:P,"Not Found")</f>
        <v>0</v>
      </c>
      <c r="Y935" s="100" t="b" cm="1">
        <f t="array" ref="Y935">_xlfn.SWITCH(X935, "Yes", TRUE, "No", FALSE, X935)</f>
        <v>0</v>
      </c>
      <c r="Z935" s="100" t="b">
        <f>_xlfn.XLOOKUP(A935,'Patient Health Records'!A:A,'Patient Health Records'!T:T,"Not Found")</f>
        <v>1</v>
      </c>
      <c r="AA935" s="100" t="b" cm="1">
        <f t="array" ref="AA935">_xlfn.SWITCH(Z935, "Yes", TRUE, "No", FALSE, Z935)</f>
        <v>1</v>
      </c>
      <c r="AB935" s="100" t="b">
        <f>_xlfn.XLOOKUP(A935,'Patient Health Records'!A:A,'Patient Health Records'!K:K,"Not Found")</f>
        <v>0</v>
      </c>
      <c r="AC935" s="100" t="b" cm="1">
        <f t="array" ref="AC935">_xlfn.SWITCH(AB935, "Yes", TRUE, "No", FALSE, AB935)</f>
        <v>0</v>
      </c>
    </row>
    <row r="936" spans="1:29">
      <c r="A936" s="2" t="s">
        <v>1401</v>
      </c>
      <c r="B936" s="100" t="str">
        <f>_xlfn.XLOOKUP(A936,'Patient Demographics'!A936:A1935,'Patient Demographics'!H936:H1935,"Not Found")</f>
        <v>Middle-aged</v>
      </c>
      <c r="C936" s="100" t="str">
        <f>_xlfn.XLOOKUP(A936,'Patient Demographics'!A936:A1935,'Patient Demographics'!L936:L1935,"Not Found")</f>
        <v>West</v>
      </c>
      <c r="D936" s="100" t="str">
        <f>_xlfn.XLOOKUP(A936,'Patient Demographics'!A:A,'Patient Demographics'!J:J,"Not Found")</f>
        <v>Gujarat</v>
      </c>
      <c r="E936" s="100">
        <f>_xlfn.XLOOKUP(A936,'Billing Details'!A936:A1935,'Billing Details'!E936:E1935,"Not Found")</f>
        <v>18000</v>
      </c>
      <c r="F936" s="100">
        <f>_xlfn.XLOOKUP(A936,'Billing Details'!A936:A1935,'Billing Details'!M936:M1935,"Not Found")</f>
        <v>11953.2</v>
      </c>
      <c r="G936" s="100">
        <f>_xlfn.XLOOKUP(A936,'Patient Health Records'!A936:A1935,'Patient Health Records'!G936:G1935,"Not Found")</f>
        <v>98.4</v>
      </c>
      <c r="H936" s="17" t="str">
        <f>_xlfn.XLOOKUP(A936,'Patient Demographics'!A936:A1935,'Patient Demographics'!C936:C1935,"Not Found")</f>
        <v>Male</v>
      </c>
      <c r="I936" s="100" t="str">
        <f>_xlfn.XLOOKUP(A936,'Patient Health Records'!A936:A1935,'Patient Health Records'!B936:B1935,"Not Found")</f>
        <v>AB-</v>
      </c>
      <c r="J936" s="100" t="b">
        <f>_xlfn.XLOOKUP(A936,'Patient Health Records'!A936:A1935,'Patient Health Records'!H936:H1935,"Not Found")</f>
        <v>0</v>
      </c>
      <c r="K936" s="100" t="b">
        <f>_xlfn.XLOOKUP(A936,'Patient Health Records'!A936:A1935,'Patient Health Records'!J936:J1935,"Not Found")</f>
        <v>0</v>
      </c>
      <c r="L936" s="100" t="b">
        <f>_xlfn.XLOOKUP(A936,'Billing Details'!A:A,'Billing Details'!K:K,"Not Found")</f>
        <v>1</v>
      </c>
      <c r="M936" s="100" t="str">
        <f>_xlfn.XLOOKUP(A936,'Patient Education'!A:A,'Patient Education'!B:B,"Not Found")</f>
        <v>Master's Degree</v>
      </c>
      <c r="N936" s="100" t="str">
        <f>_xlfn.XLOOKUP(A936,'Patient Education'!A:A,'Patient Education'!C:C,"None")</f>
        <v>Manager</v>
      </c>
      <c r="O936" s="100">
        <f>_xlfn.XLOOKUP(A936,'Patient Demographics'!A:A,'Patient Demographics'!I:I,"Not Found")</f>
        <v>0</v>
      </c>
      <c r="P936" s="100" t="str" cm="1">
        <f t="array" ref="P936">_xlfn.IFS(
 O936 &lt;= 2, "Very Low",
 O936 &lt;= 5, "Low",
 O936 &lt;= 10, "Lower-Middle",
 O936 &lt;= 25, "Middle",
 O936 &lt;= 50, "Upper-Middle",
 O936 &lt;= 100, "High",
 O936 &lt;= 200, "Very High",
 O936 &lt;= 400, "Ultra High"
)</f>
        <v>Very Low</v>
      </c>
      <c r="Q936" s="33">
        <f>_xlfn.XLOOKUP(A936,'Patient Health Records'!A:A,'Patient Health Records'!E:E,"Not Found")</f>
        <v>34.863945578231302</v>
      </c>
      <c r="R936" s="100" t="b">
        <f>_xlfn.XLOOKUP(A936,'Patient Health Records'!A936:A1935,'Patient Health Records'!T936:T1935,"Not Found")</f>
        <v>1</v>
      </c>
      <c r="S936" s="100" t="b" cm="1">
        <f t="array" ref="S936">_xlfn.SWITCH(R936, "Yes", TRUE, "No", FALSE, R936)</f>
        <v>1</v>
      </c>
      <c r="T936" s="100" t="str">
        <f>_xlfn.XLOOKUP(A936,'Patient Health Records'!A:A,'Patient Health Records'!V:V,"Not Found")</f>
        <v>Cancer</v>
      </c>
      <c r="U936" s="100" t="str">
        <f>_xlfn.XLOOKUP(A936,'Patient Health Records'!A:A,'Patient Health Records'!X:X,"Not Found")</f>
        <v>Ongoing Treatment</v>
      </c>
      <c r="V936" s="100" t="b">
        <f>_xlfn.XLOOKUP(A936,'Billing Details'!A:A,'Billing Details'!K:K,"Not Found")</f>
        <v>1</v>
      </c>
      <c r="W936" s="100" t="str">
        <f>_xlfn.XLOOKUP(A936,'Billing Details'!A:A,'Billing Details'!J:J,"Not Found")</f>
        <v>Aetna</v>
      </c>
      <c r="X936" s="100" t="b">
        <f>_xlfn.XLOOKUP(A936,'Patient Health Records'!A:A,'Patient Health Records'!P:P,"Not Found")</f>
        <v>0</v>
      </c>
      <c r="Y936" s="100" t="b" cm="1">
        <f t="array" ref="Y936">_xlfn.SWITCH(X936, "Yes", TRUE, "No", FALSE, X936)</f>
        <v>0</v>
      </c>
      <c r="Z936" s="100" t="b">
        <f>_xlfn.XLOOKUP(A936,'Patient Health Records'!A:A,'Patient Health Records'!T:T,"Not Found")</f>
        <v>1</v>
      </c>
      <c r="AA936" s="100" t="b" cm="1">
        <f t="array" ref="AA936">_xlfn.SWITCH(Z936, "Yes", TRUE, "No", FALSE, Z936)</f>
        <v>1</v>
      </c>
      <c r="AB936" s="100" t="b">
        <f>_xlfn.XLOOKUP(A936,'Patient Health Records'!A:A,'Patient Health Records'!K:K,"Not Found")</f>
        <v>0</v>
      </c>
      <c r="AC936" s="100" t="b" cm="1">
        <f t="array" ref="AC936">_xlfn.SWITCH(AB936, "Yes", TRUE, "No", FALSE, AB936)</f>
        <v>0</v>
      </c>
    </row>
    <row r="937" spans="1:29">
      <c r="A937" s="2" t="s">
        <v>1402</v>
      </c>
      <c r="B937" s="100" t="str">
        <f>_xlfn.XLOOKUP(A937,'Patient Demographics'!A937:A1936,'Patient Demographics'!H937:H1936,"Not Found")</f>
        <v>Senior</v>
      </c>
      <c r="C937" s="100" t="str">
        <f>_xlfn.XLOOKUP(A937,'Patient Demographics'!A937:A1936,'Patient Demographics'!L937:L1936,"Not Found")</f>
        <v>South</v>
      </c>
      <c r="D937" s="100" t="str">
        <f>_xlfn.XLOOKUP(A937,'Patient Demographics'!A:A,'Patient Demographics'!J:J,"Not Found")</f>
        <v>Kerala</v>
      </c>
      <c r="E937" s="100">
        <f>_xlfn.XLOOKUP(A937,'Billing Details'!A937:A1936,'Billing Details'!E937:E1936,"Not Found")</f>
        <v>3000</v>
      </c>
      <c r="F937" s="100">
        <f>_xlfn.XLOOKUP(A937,'Billing Details'!A937:A1936,'Billing Details'!M937:M1936,"Not Found")</f>
        <v>2158.5299999999997</v>
      </c>
      <c r="G937" s="100">
        <f>_xlfn.XLOOKUP(A937,'Patient Health Records'!A937:A1936,'Patient Health Records'!G937:G1936,"Not Found")</f>
        <v>65</v>
      </c>
      <c r="H937" s="17" t="str">
        <f>_xlfn.XLOOKUP(A937,'Patient Demographics'!A937:A1936,'Patient Demographics'!C937:C1936,"Not Found")</f>
        <v>Male</v>
      </c>
      <c r="I937" s="100" t="str">
        <f>_xlfn.XLOOKUP(A937,'Patient Health Records'!A937:A1936,'Patient Health Records'!B937:B1936,"Not Found")</f>
        <v>A+</v>
      </c>
      <c r="J937" s="100" t="b">
        <f>_xlfn.XLOOKUP(A937,'Patient Health Records'!A937:A1936,'Patient Health Records'!H937:H1936,"Not Found")</f>
        <v>0</v>
      </c>
      <c r="K937" s="100" t="b">
        <f>_xlfn.XLOOKUP(A937,'Patient Health Records'!A937:A1936,'Patient Health Records'!J937:J1936,"Not Found")</f>
        <v>1</v>
      </c>
      <c r="L937" s="100" t="b">
        <f>_xlfn.XLOOKUP(A937,'Billing Details'!A:A,'Billing Details'!K:K,"Not Found")</f>
        <v>1</v>
      </c>
      <c r="M937" s="100" t="str">
        <f>_xlfn.XLOOKUP(A937,'Patient Education'!A:A,'Patient Education'!B:B,"Not Found")</f>
        <v>Bachelor's Degree</v>
      </c>
      <c r="N937" s="100" t="str">
        <f>_xlfn.XLOOKUP(A937,'Patient Education'!A:A,'Patient Education'!C:C,"None")</f>
        <v>Teacher</v>
      </c>
      <c r="O937" s="100">
        <f>_xlfn.XLOOKUP(A937,'Patient Demographics'!A:A,'Patient Demographics'!I:I,"Not Found")</f>
        <v>12</v>
      </c>
      <c r="P937" s="100" t="str" cm="1">
        <f t="array" ref="P937">_xlfn.IFS(
 O937 &lt;= 2, "Very Low",
 O937 &lt;= 5, "Low",
 O937 &lt;= 10, "Lower-Middle",
 O937 &lt;= 25, "Middle",
 O937 &lt;= 50, "Upper-Middle",
 O937 &lt;= 100, "High",
 O937 &lt;= 200, "Very High",
 O937 &lt;= 400, "Ultra High"
)</f>
        <v>Middle</v>
      </c>
      <c r="Q937" s="33">
        <f>_xlfn.XLOOKUP(A937,'Patient Health Records'!A:A,'Patient Health Records'!E:E,"Not Found")</f>
        <v>26.709401709401707</v>
      </c>
      <c r="R937" s="100" t="b">
        <f>_xlfn.XLOOKUP(A937,'Patient Health Records'!A937:A1936,'Patient Health Records'!T937:T1936,"Not Found")</f>
        <v>0</v>
      </c>
      <c r="S937" s="100" t="b" cm="1">
        <f t="array" ref="S937">_xlfn.SWITCH(R937, "Yes", TRUE, "No", FALSE, R937)</f>
        <v>0</v>
      </c>
      <c r="T937" s="100" t="str">
        <f>_xlfn.XLOOKUP(A937,'Patient Health Records'!A:A,'Patient Health Records'!V:V,"Not Found")</f>
        <v>Hypertension</v>
      </c>
      <c r="U937" s="100" t="str">
        <f>_xlfn.XLOOKUP(A937,'Patient Health Records'!A:A,'Patient Health Records'!X:X,"Not Found")</f>
        <v>Recovered</v>
      </c>
      <c r="V937" s="100" t="b">
        <f>_xlfn.XLOOKUP(A937,'Billing Details'!A:A,'Billing Details'!K:K,"Not Found")</f>
        <v>1</v>
      </c>
      <c r="W937" s="100" t="str">
        <f>_xlfn.XLOOKUP(A937,'Billing Details'!A:A,'Billing Details'!J:J,"Not Found")</f>
        <v>Cigna</v>
      </c>
      <c r="X937" s="100" t="b">
        <f>_xlfn.XLOOKUP(A937,'Patient Health Records'!A:A,'Patient Health Records'!P:P,"Not Found")</f>
        <v>0</v>
      </c>
      <c r="Y937" s="100" t="b" cm="1">
        <f t="array" ref="Y937">_xlfn.SWITCH(X937, "Yes", TRUE, "No", FALSE, X937)</f>
        <v>0</v>
      </c>
      <c r="Z937" s="100" t="b">
        <f>_xlfn.XLOOKUP(A937,'Patient Health Records'!A:A,'Patient Health Records'!T:T,"Not Found")</f>
        <v>0</v>
      </c>
      <c r="AA937" s="100" t="b" cm="1">
        <f t="array" ref="AA937">_xlfn.SWITCH(Z937, "Yes", TRUE, "No", FALSE, Z937)</f>
        <v>0</v>
      </c>
      <c r="AB937" s="100" t="b">
        <f>_xlfn.XLOOKUP(A937,'Patient Health Records'!A:A,'Patient Health Records'!K:K,"Not Found")</f>
        <v>0</v>
      </c>
      <c r="AC937" s="100" t="b" cm="1">
        <f t="array" ref="AC937">_xlfn.SWITCH(AB937, "Yes", TRUE, "No", FALSE, AB937)</f>
        <v>0</v>
      </c>
    </row>
    <row r="938" spans="1:29">
      <c r="A938" s="2" t="s">
        <v>1403</v>
      </c>
      <c r="B938" s="100" t="str">
        <f>_xlfn.XLOOKUP(A938,'Patient Demographics'!A938:A1937,'Patient Demographics'!H938:H1937,"Not Found")</f>
        <v>Middle-aged</v>
      </c>
      <c r="C938" s="100" t="str">
        <f>_xlfn.XLOOKUP(A938,'Patient Demographics'!A938:A1937,'Patient Demographics'!L938:L1937,"Not Found")</f>
        <v>East</v>
      </c>
      <c r="D938" s="100" t="str">
        <f>_xlfn.XLOOKUP(A938,'Patient Demographics'!A:A,'Patient Demographics'!J:J,"Not Found")</f>
        <v>West Bengal</v>
      </c>
      <c r="E938" s="100">
        <f>_xlfn.XLOOKUP(A938,'Billing Details'!A938:A1937,'Billing Details'!E938:E1937,"Not Found")</f>
        <v>45000</v>
      </c>
      <c r="F938" s="100">
        <f>_xlfn.XLOOKUP(A938,'Billing Details'!A938:A1937,'Billing Details'!M938:M1937,"Not Found")</f>
        <v>23279.82</v>
      </c>
      <c r="G938" s="100">
        <f>_xlfn.XLOOKUP(A938,'Patient Health Records'!A938:A1937,'Patient Health Records'!G938:G1937,"Not Found")</f>
        <v>71.3</v>
      </c>
      <c r="H938" s="17" t="str">
        <f>_xlfn.XLOOKUP(A938,'Patient Demographics'!A938:A1937,'Patient Demographics'!C938:C1937,"Not Found")</f>
        <v>Male</v>
      </c>
      <c r="I938" s="100" t="str">
        <f>_xlfn.XLOOKUP(A938,'Patient Health Records'!A938:A1937,'Patient Health Records'!B938:B1937,"Not Found")</f>
        <v>O-</v>
      </c>
      <c r="J938" s="100" t="b">
        <f>_xlfn.XLOOKUP(A938,'Patient Health Records'!A938:A1937,'Patient Health Records'!H938:H1937,"Not Found")</f>
        <v>0</v>
      </c>
      <c r="K938" s="100" t="b">
        <f>_xlfn.XLOOKUP(A938,'Patient Health Records'!A938:A1937,'Patient Health Records'!J938:J1937,"Not Found")</f>
        <v>1</v>
      </c>
      <c r="L938" s="100" t="b">
        <f>_xlfn.XLOOKUP(A938,'Billing Details'!A:A,'Billing Details'!K:K,"Not Found")</f>
        <v>1</v>
      </c>
      <c r="M938" s="100" t="str">
        <f>_xlfn.XLOOKUP(A938,'Patient Education'!A:A,'Patient Education'!B:B,"Not Found")</f>
        <v>Master's Degree</v>
      </c>
      <c r="N938" s="100" t="str">
        <f>_xlfn.XLOOKUP(A938,'Patient Education'!A:A,'Patient Education'!C:C,"None")</f>
        <v>Senior Executive</v>
      </c>
      <c r="O938" s="100">
        <f>_xlfn.XLOOKUP(A938,'Patient Demographics'!A:A,'Patient Demographics'!I:I,"Not Found")</f>
        <v>5</v>
      </c>
      <c r="P938" s="100" t="str" cm="1">
        <f t="array" ref="P938">_xlfn.IFS(
 O938 &lt;= 2, "Very Low",
 O938 &lt;= 5, "Low",
 O938 &lt;= 10, "Lower-Middle",
 O938 &lt;= 25, "Middle",
 O938 &lt;= 50, "Upper-Middle",
 O938 &lt;= 100, "High",
 O938 &lt;= 200, "Very High",
 O938 &lt;= 400, "Ultra High"
)</f>
        <v>Low</v>
      </c>
      <c r="Q938" s="33">
        <f>_xlfn.XLOOKUP(A938,'Patient Health Records'!A:A,'Patient Health Records'!E:E,"Not Found")</f>
        <v>30.860457063711909</v>
      </c>
      <c r="R938" s="100" t="b">
        <f>_xlfn.XLOOKUP(A938,'Patient Health Records'!A938:A1937,'Patient Health Records'!T938:T1937,"Not Found")</f>
        <v>1</v>
      </c>
      <c r="S938" s="100" t="b" cm="1">
        <f t="array" ref="S938">_xlfn.SWITCH(R938, "Yes", TRUE, "No", FALSE, R938)</f>
        <v>1</v>
      </c>
      <c r="T938" s="100" t="str">
        <f>_xlfn.XLOOKUP(A938,'Patient Health Records'!A:A,'Patient Health Records'!V:V,"Not Found")</f>
        <v>Appendicitis</v>
      </c>
      <c r="U938" s="100" t="str">
        <f>_xlfn.XLOOKUP(A938,'Patient Health Records'!A:A,'Patient Health Records'!X:X,"Not Found")</f>
        <v>Critical</v>
      </c>
      <c r="V938" s="100" t="b">
        <f>_xlfn.XLOOKUP(A938,'Billing Details'!A:A,'Billing Details'!K:K,"Not Found")</f>
        <v>1</v>
      </c>
      <c r="W938" s="100" t="str">
        <f>_xlfn.XLOOKUP(A938,'Billing Details'!A:A,'Billing Details'!J:J,"Not Found")</f>
        <v>UnitedHealthcare</v>
      </c>
      <c r="X938" s="100" t="b">
        <f>_xlfn.XLOOKUP(A938,'Patient Health Records'!A:A,'Patient Health Records'!P:P,"Not Found")</f>
        <v>1</v>
      </c>
      <c r="Y938" s="100" t="b" cm="1">
        <f t="array" ref="Y938">_xlfn.SWITCH(X938, "Yes", TRUE, "No", FALSE, X938)</f>
        <v>1</v>
      </c>
      <c r="Z938" s="100" t="b">
        <f>_xlfn.XLOOKUP(A938,'Patient Health Records'!A:A,'Patient Health Records'!T:T,"Not Found")</f>
        <v>1</v>
      </c>
      <c r="AA938" s="100" t="b" cm="1">
        <f t="array" ref="AA938">_xlfn.SWITCH(Z938, "Yes", TRUE, "No", FALSE, Z938)</f>
        <v>1</v>
      </c>
      <c r="AB938" s="100" t="b">
        <f>_xlfn.XLOOKUP(A938,'Patient Health Records'!A:A,'Patient Health Records'!K:K,"Not Found")</f>
        <v>1</v>
      </c>
      <c r="AC938" s="100" t="b" cm="1">
        <f t="array" ref="AC938">_xlfn.SWITCH(AB938, "Yes", TRUE, "No", FALSE, AB938)</f>
        <v>1</v>
      </c>
    </row>
    <row r="939" spans="1:29">
      <c r="A939" s="2" t="s">
        <v>1405</v>
      </c>
      <c r="B939" s="100" t="str">
        <f>_xlfn.XLOOKUP(A939,'Patient Demographics'!A939:A1938,'Patient Demographics'!H939:H1938,"Not Found")</f>
        <v>Adult</v>
      </c>
      <c r="C939" s="100" t="str">
        <f>_xlfn.XLOOKUP(A939,'Patient Demographics'!A939:A1938,'Patient Demographics'!L939:L1938,"Not Found")</f>
        <v>North</v>
      </c>
      <c r="D939" s="100" t="str">
        <f>_xlfn.XLOOKUP(A939,'Patient Demographics'!A:A,'Patient Demographics'!J:J,"Not Found")</f>
        <v>Punjab</v>
      </c>
      <c r="E939" s="100">
        <f>_xlfn.XLOOKUP(A939,'Billing Details'!A939:A1938,'Billing Details'!E939:E1938,"Not Found")</f>
        <v>240000</v>
      </c>
      <c r="F939" s="100">
        <f>_xlfn.XLOOKUP(A939,'Billing Details'!A939:A1938,'Billing Details'!M939:M1938,"Not Found")</f>
        <v>121635.36000000002</v>
      </c>
      <c r="G939" s="100">
        <f>_xlfn.XLOOKUP(A939,'Patient Health Records'!A939:A1938,'Patient Health Records'!G939:G1938,"Not Found")</f>
        <v>90.4</v>
      </c>
      <c r="H939" s="17" t="str">
        <f>_xlfn.XLOOKUP(A939,'Patient Demographics'!A939:A1938,'Patient Demographics'!C939:C1938,"Not Found")</f>
        <v>Female</v>
      </c>
      <c r="I939" s="100" t="str">
        <f>_xlfn.XLOOKUP(A939,'Patient Health Records'!A939:A1938,'Patient Health Records'!B939:B1938,"Not Found")</f>
        <v>A+</v>
      </c>
      <c r="J939" s="100" t="b">
        <f>_xlfn.XLOOKUP(A939,'Patient Health Records'!A939:A1938,'Patient Health Records'!H939:H1938,"Not Found")</f>
        <v>0</v>
      </c>
      <c r="K939" s="100" t="b">
        <f>_xlfn.XLOOKUP(A939,'Patient Health Records'!A939:A1938,'Patient Health Records'!J939:J1938,"Not Found")</f>
        <v>0</v>
      </c>
      <c r="L939" s="100" t="b">
        <f>_xlfn.XLOOKUP(A939,'Billing Details'!A:A,'Billing Details'!K:K,"Not Found")</f>
        <v>1</v>
      </c>
      <c r="M939" s="100" t="str">
        <f>_xlfn.XLOOKUP(A939,'Patient Education'!A:A,'Patient Education'!B:B,"Not Found")</f>
        <v>Post-graduate</v>
      </c>
      <c r="N939" s="100" t="str">
        <f>_xlfn.XLOOKUP(A939,'Patient Education'!A:A,'Patient Education'!C:C,"None")</f>
        <v>Professor</v>
      </c>
      <c r="O939" s="100">
        <f>_xlfn.XLOOKUP(A939,'Patient Demographics'!A:A,'Patient Demographics'!I:I,"Not Found")</f>
        <v>15</v>
      </c>
      <c r="P939" s="100" t="str" cm="1">
        <f t="array" ref="P939">_xlfn.IFS(
 O939 &lt;= 2, "Very Low",
 O939 &lt;= 5, "Low",
 O939 &lt;= 10, "Lower-Middle",
 O939 &lt;= 25, "Middle",
 O939 &lt;= 50, "Upper-Middle",
 O939 &lt;= 100, "High",
 O939 &lt;= 200, "Very High",
 O939 &lt;= 400, "Ultra High"
)</f>
        <v>Middle</v>
      </c>
      <c r="Q939" s="33">
        <f>_xlfn.XLOOKUP(A939,'Patient Health Records'!A:A,'Patient Health Records'!E:E,"Not Found")</f>
        <v>30.204818069430988</v>
      </c>
      <c r="R939" s="100" t="b">
        <f>_xlfn.XLOOKUP(A939,'Patient Health Records'!A939:A1938,'Patient Health Records'!T939:T1938,"Not Found")</f>
        <v>1</v>
      </c>
      <c r="S939" s="100" t="b" cm="1">
        <f t="array" ref="S939">_xlfn.SWITCH(R939, "Yes", TRUE, "No", FALSE, R939)</f>
        <v>1</v>
      </c>
      <c r="T939" s="100" t="str">
        <f>_xlfn.XLOOKUP(A939,'Patient Health Records'!A:A,'Patient Health Records'!V:V,"Not Found")</f>
        <v>Fractured Leg</v>
      </c>
      <c r="U939" s="100" t="str">
        <f>_xlfn.XLOOKUP(A939,'Patient Health Records'!A:A,'Patient Health Records'!X:X,"Not Found")</f>
        <v>Critical</v>
      </c>
      <c r="V939" s="100" t="b">
        <f>_xlfn.XLOOKUP(A939,'Billing Details'!A:A,'Billing Details'!K:K,"Not Found")</f>
        <v>1</v>
      </c>
      <c r="W939" s="100" t="str">
        <f>_xlfn.XLOOKUP(A939,'Billing Details'!A:A,'Billing Details'!J:J,"Not Found")</f>
        <v>Cigna</v>
      </c>
      <c r="X939" s="100" t="b">
        <f>_xlfn.XLOOKUP(A939,'Patient Health Records'!A:A,'Patient Health Records'!P:P,"Not Found")</f>
        <v>0</v>
      </c>
      <c r="Y939" s="100" t="b" cm="1">
        <f t="array" ref="Y939">_xlfn.SWITCH(X939, "Yes", TRUE, "No", FALSE, X939)</f>
        <v>0</v>
      </c>
      <c r="Z939" s="100" t="b">
        <f>_xlfn.XLOOKUP(A939,'Patient Health Records'!A:A,'Patient Health Records'!T:T,"Not Found")</f>
        <v>1</v>
      </c>
      <c r="AA939" s="100" t="b" cm="1">
        <f t="array" ref="AA939">_xlfn.SWITCH(Z939, "Yes", TRUE, "No", FALSE, Z939)</f>
        <v>1</v>
      </c>
      <c r="AB939" s="100" t="b">
        <f>_xlfn.XLOOKUP(A939,'Patient Health Records'!A:A,'Patient Health Records'!K:K,"Not Found")</f>
        <v>0</v>
      </c>
      <c r="AC939" s="100" t="b" cm="1">
        <f t="array" ref="AC939">_xlfn.SWITCH(AB939, "Yes", TRUE, "No", FALSE, AB939)</f>
        <v>0</v>
      </c>
    </row>
    <row r="940" spans="1:29">
      <c r="A940" s="2" t="s">
        <v>1406</v>
      </c>
      <c r="B940" s="100" t="str">
        <f>_xlfn.XLOOKUP(A940,'Patient Demographics'!A940:A1939,'Patient Demographics'!H940:H1939,"Not Found")</f>
        <v>Adult</v>
      </c>
      <c r="C940" s="100" t="str">
        <f>_xlfn.XLOOKUP(A940,'Patient Demographics'!A940:A1939,'Patient Demographics'!L940:L1939,"Not Found")</f>
        <v>West</v>
      </c>
      <c r="D940" s="100" t="str">
        <f>_xlfn.XLOOKUP(A940,'Patient Demographics'!A:A,'Patient Demographics'!J:J,"Not Found")</f>
        <v>Gujarat</v>
      </c>
      <c r="E940" s="100">
        <f>_xlfn.XLOOKUP(A940,'Billing Details'!A940:A1939,'Billing Details'!E940:E1939,"Not Found")</f>
        <v>12000</v>
      </c>
      <c r="F940" s="100">
        <f>_xlfn.XLOOKUP(A940,'Billing Details'!A940:A1939,'Billing Details'!M940:M1939,"Not Found")</f>
        <v>9631.86</v>
      </c>
      <c r="G940" s="100">
        <f>_xlfn.XLOOKUP(A940,'Patient Health Records'!A940:A1939,'Patient Health Records'!G940:G1939,"Not Found")</f>
        <v>94.2</v>
      </c>
      <c r="H940" s="17" t="str">
        <f>_xlfn.XLOOKUP(A940,'Patient Demographics'!A940:A1939,'Patient Demographics'!C940:C1939,"Not Found")</f>
        <v>Male</v>
      </c>
      <c r="I940" s="100" t="str">
        <f>_xlfn.XLOOKUP(A940,'Patient Health Records'!A940:A1939,'Patient Health Records'!B940:B1939,"Not Found")</f>
        <v>AB-</v>
      </c>
      <c r="J940" s="100" t="b">
        <f>_xlfn.XLOOKUP(A940,'Patient Health Records'!A940:A1939,'Patient Health Records'!H940:H1939,"Not Found")</f>
        <v>1</v>
      </c>
      <c r="K940" s="100" t="b">
        <f>_xlfn.XLOOKUP(A940,'Patient Health Records'!A940:A1939,'Patient Health Records'!J940:J1939,"Not Found")</f>
        <v>0</v>
      </c>
      <c r="L940" s="100" t="b">
        <f>_xlfn.XLOOKUP(A940,'Billing Details'!A:A,'Billing Details'!K:K,"Not Found")</f>
        <v>1</v>
      </c>
      <c r="M940" s="100" t="str">
        <f>_xlfn.XLOOKUP(A940,'Patient Education'!A:A,'Patient Education'!B:B,"Not Found")</f>
        <v>Master's Degree</v>
      </c>
      <c r="N940" s="100" t="str">
        <f>_xlfn.XLOOKUP(A940,'Patient Education'!A:A,'Patient Education'!C:C,"None")</f>
        <v>Manager</v>
      </c>
      <c r="O940" s="100">
        <f>_xlfn.XLOOKUP(A940,'Patient Demographics'!A:A,'Patient Demographics'!I:I,"Not Found")</f>
        <v>20</v>
      </c>
      <c r="P940" s="100" t="str" cm="1">
        <f t="array" ref="P940">_xlfn.IFS(
 O940 &lt;= 2, "Very Low",
 O940 &lt;= 5, "Low",
 O940 &lt;= 10, "Lower-Middle",
 O940 &lt;= 25, "Middle",
 O940 &lt;= 50, "Upper-Middle",
 O940 &lt;= 100, "High",
 O940 &lt;= 200, "Very High",
 O940 &lt;= 400, "Ultra High"
)</f>
        <v>Middle</v>
      </c>
      <c r="Q940" s="33">
        <f>_xlfn.XLOOKUP(A940,'Patient Health Records'!A:A,'Patient Health Records'!E:E,"Not Found")</f>
        <v>34.184932501088696</v>
      </c>
      <c r="R940" s="100" t="b">
        <f>_xlfn.XLOOKUP(A940,'Patient Health Records'!A940:A1939,'Patient Health Records'!T940:T1939,"Not Found")</f>
        <v>1</v>
      </c>
      <c r="S940" s="100" t="b" cm="1">
        <f t="array" ref="S940">_xlfn.SWITCH(R940, "Yes", TRUE, "No", FALSE, R940)</f>
        <v>1</v>
      </c>
      <c r="T940" s="100" t="str">
        <f>_xlfn.XLOOKUP(A940,'Patient Health Records'!A:A,'Patient Health Records'!V:V,"Not Found")</f>
        <v>Fractured Arm</v>
      </c>
      <c r="U940" s="100" t="str">
        <f>_xlfn.XLOOKUP(A940,'Patient Health Records'!A:A,'Patient Health Records'!X:X,"Not Found")</f>
        <v>Critical</v>
      </c>
      <c r="V940" s="100" t="b">
        <f>_xlfn.XLOOKUP(A940,'Billing Details'!A:A,'Billing Details'!K:K,"Not Found")</f>
        <v>1</v>
      </c>
      <c r="W940" s="100" t="str">
        <f>_xlfn.XLOOKUP(A940,'Billing Details'!A:A,'Billing Details'!J:J,"Not Found")</f>
        <v>Medicare</v>
      </c>
      <c r="X940" s="100" t="b">
        <f>_xlfn.XLOOKUP(A940,'Patient Health Records'!A:A,'Patient Health Records'!P:P,"Not Found")</f>
        <v>1</v>
      </c>
      <c r="Y940" s="100" t="b" cm="1">
        <f t="array" ref="Y940">_xlfn.SWITCH(X940, "Yes", TRUE, "No", FALSE, X940)</f>
        <v>1</v>
      </c>
      <c r="Z940" s="100" t="b">
        <f>_xlfn.XLOOKUP(A940,'Patient Health Records'!A:A,'Patient Health Records'!T:T,"Not Found")</f>
        <v>1</v>
      </c>
      <c r="AA940" s="100" t="b" cm="1">
        <f t="array" ref="AA940">_xlfn.SWITCH(Z940, "Yes", TRUE, "No", FALSE, Z940)</f>
        <v>1</v>
      </c>
      <c r="AB940" s="100" t="b">
        <f>_xlfn.XLOOKUP(A940,'Patient Health Records'!A:A,'Patient Health Records'!K:K,"Not Found")</f>
        <v>1</v>
      </c>
      <c r="AC940" s="100" t="b" cm="1">
        <f t="array" ref="AC940">_xlfn.SWITCH(AB940, "Yes", TRUE, "No", FALSE, AB940)</f>
        <v>1</v>
      </c>
    </row>
    <row r="941" spans="1:29">
      <c r="A941" s="2" t="s">
        <v>1408</v>
      </c>
      <c r="B941" s="100" t="str">
        <f>_xlfn.XLOOKUP(A941,'Patient Demographics'!A941:A1940,'Patient Demographics'!H941:H1940,"Not Found")</f>
        <v>Middle-aged</v>
      </c>
      <c r="C941" s="100" t="str">
        <f>_xlfn.XLOOKUP(A941,'Patient Demographics'!A941:A1940,'Patient Demographics'!L941:L1940,"Not Found")</f>
        <v>East</v>
      </c>
      <c r="D941" s="100" t="str">
        <f>_xlfn.XLOOKUP(A941,'Patient Demographics'!A:A,'Patient Demographics'!J:J,"Not Found")</f>
        <v>West Bengal</v>
      </c>
      <c r="E941" s="100">
        <f>_xlfn.XLOOKUP(A941,'Billing Details'!A941:A1940,'Billing Details'!E941:E1940,"Not Found")</f>
        <v>60000</v>
      </c>
      <c r="F941" s="100">
        <f>_xlfn.XLOOKUP(A941,'Billing Details'!A941:A1940,'Billing Details'!M941:M1940,"Not Found")</f>
        <v>51124</v>
      </c>
      <c r="G941" s="100">
        <f>_xlfn.XLOOKUP(A941,'Patient Health Records'!A941:A1940,'Patient Health Records'!G941:G1940,"Not Found")</f>
        <v>79.900000000000006</v>
      </c>
      <c r="H941" s="17" t="str">
        <f>_xlfn.XLOOKUP(A941,'Patient Demographics'!A941:A1940,'Patient Demographics'!C941:C1940,"Not Found")</f>
        <v>Male</v>
      </c>
      <c r="I941" s="100" t="str">
        <f>_xlfn.XLOOKUP(A941,'Patient Health Records'!A941:A1940,'Patient Health Records'!B941:B1940,"Not Found")</f>
        <v>A-</v>
      </c>
      <c r="J941" s="100" t="b">
        <f>_xlfn.XLOOKUP(A941,'Patient Health Records'!A941:A1940,'Patient Health Records'!H941:H1940,"Not Found")</f>
        <v>1</v>
      </c>
      <c r="K941" s="100" t="b">
        <f>_xlfn.XLOOKUP(A941,'Patient Health Records'!A941:A1940,'Patient Health Records'!J941:J1940,"Not Found")</f>
        <v>0</v>
      </c>
      <c r="L941" s="100" t="b">
        <f>_xlfn.XLOOKUP(A941,'Billing Details'!A:A,'Billing Details'!K:K,"Not Found")</f>
        <v>1</v>
      </c>
      <c r="M941" s="100" t="str">
        <f>_xlfn.XLOOKUP(A941,'Patient Education'!A:A,'Patient Education'!B:B,"Not Found")</f>
        <v>Master's Degree</v>
      </c>
      <c r="N941" s="100" t="str">
        <f>_xlfn.XLOOKUP(A941,'Patient Education'!A:A,'Patient Education'!C:C,"None")</f>
        <v>Senior Executive</v>
      </c>
      <c r="O941" s="100">
        <f>_xlfn.XLOOKUP(A941,'Patient Demographics'!A:A,'Patient Demographics'!I:I,"Not Found")</f>
        <v>5</v>
      </c>
      <c r="P941" s="100" t="str" cm="1">
        <f t="array" ref="P941">_xlfn.IFS(
 O941 &lt;= 2, "Very Low",
 O941 &lt;= 5, "Low",
 O941 &lt;= 10, "Lower-Middle",
 O941 &lt;= 25, "Middle",
 O941 &lt;= 50, "Upper-Middle",
 O941 &lt;= 100, "High",
 O941 &lt;= 200, "Very High",
 O941 &lt;= 400, "Ultra High"
)</f>
        <v>Low</v>
      </c>
      <c r="Q941" s="33">
        <f>_xlfn.XLOOKUP(A941,'Patient Health Records'!A:A,'Patient Health Records'!E:E,"Not Found")</f>
        <v>32.415108117976388</v>
      </c>
      <c r="R941" s="100" t="b">
        <f>_xlfn.XLOOKUP(A941,'Patient Health Records'!A941:A1940,'Patient Health Records'!T941:T1940,"Not Found")</f>
        <v>1</v>
      </c>
      <c r="S941" s="100" t="b" cm="1">
        <f t="array" ref="S941">_xlfn.SWITCH(R941, "Yes", TRUE, "No", FALSE, R941)</f>
        <v>1</v>
      </c>
      <c r="T941" s="100" t="str">
        <f>_xlfn.XLOOKUP(A941,'Patient Health Records'!A:A,'Patient Health Records'!V:V,"Not Found")</f>
        <v>Heart Disease</v>
      </c>
      <c r="U941" s="100" t="str">
        <f>_xlfn.XLOOKUP(A941,'Patient Health Records'!A:A,'Patient Health Records'!X:X,"Not Found")</f>
        <v>Ongoing Treatment</v>
      </c>
      <c r="V941" s="100" t="b">
        <f>_xlfn.XLOOKUP(A941,'Billing Details'!A:A,'Billing Details'!K:K,"Not Found")</f>
        <v>1</v>
      </c>
      <c r="W941" s="100" t="str">
        <f>_xlfn.XLOOKUP(A941,'Billing Details'!A:A,'Billing Details'!J:J,"Not Found")</f>
        <v>Cigna</v>
      </c>
      <c r="X941" s="100" t="b">
        <f>_xlfn.XLOOKUP(A941,'Patient Health Records'!A:A,'Patient Health Records'!P:P,"Not Found")</f>
        <v>1</v>
      </c>
      <c r="Y941" s="100" t="b" cm="1">
        <f t="array" ref="Y941">_xlfn.SWITCH(X941, "Yes", TRUE, "No", FALSE, X941)</f>
        <v>1</v>
      </c>
      <c r="Z941" s="100" t="b">
        <f>_xlfn.XLOOKUP(A941,'Patient Health Records'!A:A,'Patient Health Records'!T:T,"Not Found")</f>
        <v>1</v>
      </c>
      <c r="AA941" s="100" t="b" cm="1">
        <f t="array" ref="AA941">_xlfn.SWITCH(Z941, "Yes", TRUE, "No", FALSE, Z941)</f>
        <v>1</v>
      </c>
      <c r="AB941" s="100" t="b">
        <f>_xlfn.XLOOKUP(A941,'Patient Health Records'!A:A,'Patient Health Records'!K:K,"Not Found")</f>
        <v>0</v>
      </c>
      <c r="AC941" s="100" t="b" cm="1">
        <f t="array" ref="AC941">_xlfn.SWITCH(AB941, "Yes", TRUE, "No", FALSE, AB941)</f>
        <v>0</v>
      </c>
    </row>
    <row r="942" spans="1:29">
      <c r="A942" s="2" t="s">
        <v>1409</v>
      </c>
      <c r="B942" s="100" t="str">
        <f>_xlfn.XLOOKUP(A942,'Patient Demographics'!A942:A1941,'Patient Demographics'!H942:H1941,"Not Found")</f>
        <v>Middle-aged</v>
      </c>
      <c r="C942" s="100" t="str">
        <f>_xlfn.XLOOKUP(A942,'Patient Demographics'!A942:A1941,'Patient Demographics'!L942:L1941,"Not Found")</f>
        <v>North</v>
      </c>
      <c r="D942" s="100" t="str">
        <f>_xlfn.XLOOKUP(A942,'Patient Demographics'!A:A,'Patient Demographics'!J:J,"Not Found")</f>
        <v>Punjab</v>
      </c>
      <c r="E942" s="100">
        <f>_xlfn.XLOOKUP(A942,'Billing Details'!A942:A1941,'Billing Details'!E942:E1941,"Not Found")</f>
        <v>75000</v>
      </c>
      <c r="F942" s="100">
        <f>_xlfn.XLOOKUP(A942,'Billing Details'!A942:A1941,'Billing Details'!M942:M1941,"Not Found")</f>
        <v>39747.550000000003</v>
      </c>
      <c r="G942" s="100">
        <f>_xlfn.XLOOKUP(A942,'Patient Health Records'!A942:A1941,'Patient Health Records'!G942:G1941,"Not Found")</f>
        <v>66.599999999999994</v>
      </c>
      <c r="H942" s="17" t="str">
        <f>_xlfn.XLOOKUP(A942,'Patient Demographics'!A942:A1941,'Patient Demographics'!C942:C1941,"Not Found")</f>
        <v>Female</v>
      </c>
      <c r="I942" s="100" t="str">
        <f>_xlfn.XLOOKUP(A942,'Patient Health Records'!A942:A1941,'Patient Health Records'!B942:B1941,"Not Found")</f>
        <v>B-</v>
      </c>
      <c r="J942" s="100" t="b">
        <f>_xlfn.XLOOKUP(A942,'Patient Health Records'!A942:A1941,'Patient Health Records'!H942:H1941,"Not Found")</f>
        <v>0</v>
      </c>
      <c r="K942" s="100" t="b">
        <f>_xlfn.XLOOKUP(A942,'Patient Health Records'!A942:A1941,'Patient Health Records'!J942:J1941,"Not Found")</f>
        <v>0</v>
      </c>
      <c r="L942" s="100" t="b">
        <f>_xlfn.XLOOKUP(A942,'Billing Details'!A:A,'Billing Details'!K:K,"Not Found")</f>
        <v>1</v>
      </c>
      <c r="M942" s="100" t="str">
        <f>_xlfn.XLOOKUP(A942,'Patient Education'!A:A,'Patient Education'!B:B,"Not Found")</f>
        <v>School</v>
      </c>
      <c r="N942" s="100" t="str">
        <f>_xlfn.XLOOKUP(A942,'Patient Education'!A:A,'Patient Education'!C:C,"None")</f>
        <v>Clerical Staff</v>
      </c>
      <c r="O942" s="100">
        <f>_xlfn.XLOOKUP(A942,'Patient Demographics'!A:A,'Patient Demographics'!I:I,"Not Found")</f>
        <v>20</v>
      </c>
      <c r="P942" s="100" t="str" cm="1">
        <f t="array" ref="P942">_xlfn.IFS(
 O942 &lt;= 2, "Very Low",
 O942 &lt;= 5, "Low",
 O942 &lt;= 10, "Lower-Middle",
 O942 &lt;= 25, "Middle",
 O942 &lt;= 50, "Upper-Middle",
 O942 &lt;= 100, "High",
 O942 &lt;= 200, "Very High",
 O942 &lt;= 400, "Ultra High"
)</f>
        <v>Middle</v>
      </c>
      <c r="Q942" s="33">
        <f>_xlfn.XLOOKUP(A942,'Patient Health Records'!A:A,'Patient Health Records'!E:E,"Not Found")</f>
        <v>23.880382946681486</v>
      </c>
      <c r="R942" s="100" t="b">
        <f>_xlfn.XLOOKUP(A942,'Patient Health Records'!A942:A1941,'Patient Health Records'!T942:T1941,"Not Found")</f>
        <v>0</v>
      </c>
      <c r="S942" s="100" t="b" cm="1">
        <f t="array" ref="S942">_xlfn.SWITCH(R942, "Yes", TRUE, "No", FALSE, R942)</f>
        <v>0</v>
      </c>
      <c r="T942" s="100" t="str">
        <f>_xlfn.XLOOKUP(A942,'Patient Health Records'!A:A,'Patient Health Records'!V:V,"Not Found")</f>
        <v>Fractured Arm</v>
      </c>
      <c r="U942" s="100" t="str">
        <f>_xlfn.XLOOKUP(A942,'Patient Health Records'!A:A,'Patient Health Records'!X:X,"Not Found")</f>
        <v>Ongoing Treatment</v>
      </c>
      <c r="V942" s="100" t="b">
        <f>_xlfn.XLOOKUP(A942,'Billing Details'!A:A,'Billing Details'!K:K,"Not Found")</f>
        <v>1</v>
      </c>
      <c r="W942" s="100" t="str">
        <f>_xlfn.XLOOKUP(A942,'Billing Details'!A:A,'Billing Details'!J:J,"Not Found")</f>
        <v>Medicare</v>
      </c>
      <c r="X942" s="100" t="b">
        <f>_xlfn.XLOOKUP(A942,'Patient Health Records'!A:A,'Patient Health Records'!P:P,"Not Found")</f>
        <v>0</v>
      </c>
      <c r="Y942" s="100" t="b" cm="1">
        <f t="array" ref="Y942">_xlfn.SWITCH(X942, "Yes", TRUE, "No", FALSE, X942)</f>
        <v>0</v>
      </c>
      <c r="Z942" s="100" t="b">
        <f>_xlfn.XLOOKUP(A942,'Patient Health Records'!A:A,'Patient Health Records'!T:T,"Not Found")</f>
        <v>0</v>
      </c>
      <c r="AA942" s="100" t="b" cm="1">
        <f t="array" ref="AA942">_xlfn.SWITCH(Z942, "Yes", TRUE, "No", FALSE, Z942)</f>
        <v>0</v>
      </c>
      <c r="AB942" s="100" t="b">
        <f>_xlfn.XLOOKUP(A942,'Patient Health Records'!A:A,'Patient Health Records'!K:K,"Not Found")</f>
        <v>0</v>
      </c>
      <c r="AC942" s="100" t="b" cm="1">
        <f t="array" ref="AC942">_xlfn.SWITCH(AB942, "Yes", TRUE, "No", FALSE, AB942)</f>
        <v>0</v>
      </c>
    </row>
    <row r="943" spans="1:29">
      <c r="A943" s="2" t="s">
        <v>1410</v>
      </c>
      <c r="B943" s="100" t="str">
        <f>_xlfn.XLOOKUP(A943,'Patient Demographics'!A943:A1942,'Patient Demographics'!H943:H1942,"Not Found")</f>
        <v>Adult</v>
      </c>
      <c r="C943" s="100" t="str">
        <f>_xlfn.XLOOKUP(A943,'Patient Demographics'!A943:A1942,'Patient Demographics'!L943:L1942,"Not Found")</f>
        <v>East</v>
      </c>
      <c r="D943" s="100" t="str">
        <f>_xlfn.XLOOKUP(A943,'Patient Demographics'!A:A,'Patient Demographics'!J:J,"Not Found")</f>
        <v>West Bengal</v>
      </c>
      <c r="E943" s="100">
        <f>_xlfn.XLOOKUP(A943,'Billing Details'!A943:A1942,'Billing Details'!E943:E1942,"Not Found")</f>
        <v>4000</v>
      </c>
      <c r="F943" s="100">
        <f>_xlfn.XLOOKUP(A943,'Billing Details'!A943:A1942,'Billing Details'!M943:M1942,"Not Found")</f>
        <v>2011.16</v>
      </c>
      <c r="G943" s="100">
        <f>_xlfn.XLOOKUP(A943,'Patient Health Records'!A943:A1942,'Patient Health Records'!G943:G1942,"Not Found")</f>
        <v>92.8</v>
      </c>
      <c r="H943" s="17" t="str">
        <f>_xlfn.XLOOKUP(A943,'Patient Demographics'!A943:A1942,'Patient Demographics'!C943:C1942,"Not Found")</f>
        <v>Male</v>
      </c>
      <c r="I943" s="100" t="str">
        <f>_xlfn.XLOOKUP(A943,'Patient Health Records'!A943:A1942,'Patient Health Records'!B943:B1942,"Not Found")</f>
        <v>O+</v>
      </c>
      <c r="J943" s="100" t="b">
        <f>_xlfn.XLOOKUP(A943,'Patient Health Records'!A943:A1942,'Patient Health Records'!H943:H1942,"Not Found")</f>
        <v>1</v>
      </c>
      <c r="K943" s="100" t="b">
        <f>_xlfn.XLOOKUP(A943,'Patient Health Records'!A943:A1942,'Patient Health Records'!J943:J1942,"Not Found")</f>
        <v>0</v>
      </c>
      <c r="L943" s="100" t="b">
        <f>_xlfn.XLOOKUP(A943,'Billing Details'!A:A,'Billing Details'!K:K,"Not Found")</f>
        <v>1</v>
      </c>
      <c r="M943" s="100" t="str">
        <f>_xlfn.XLOOKUP(A943,'Patient Education'!A:A,'Patient Education'!B:B,"Not Found")</f>
        <v>Bachelor's Degree</v>
      </c>
      <c r="N943" s="100" t="str">
        <f>_xlfn.XLOOKUP(A943,'Patient Education'!A:A,'Patient Education'!C:C,"None")</f>
        <v>Nurse</v>
      </c>
      <c r="O943" s="100">
        <f>_xlfn.XLOOKUP(A943,'Patient Demographics'!A:A,'Patient Demographics'!I:I,"Not Found")</f>
        <v>9</v>
      </c>
      <c r="P943" s="100" t="str" cm="1">
        <f t="array" ref="P943">_xlfn.IFS(
 O943 &lt;= 2, "Very Low",
 O943 &lt;= 5, "Low",
 O943 &lt;= 10, "Lower-Middle",
 O943 &lt;= 25, "Middle",
 O943 &lt;= 50, "Upper-Middle",
 O943 &lt;= 100, "High",
 O943 &lt;= 200, "Very High",
 O943 &lt;= 400, "Ultra High"
)</f>
        <v>Lower-Middle</v>
      </c>
      <c r="Q943" s="33">
        <f>_xlfn.XLOOKUP(A943,'Patient Health Records'!A:A,'Patient Health Records'!E:E,"Not Found")</f>
        <v>34.927923519891607</v>
      </c>
      <c r="R943" s="100" t="b">
        <f>_xlfn.XLOOKUP(A943,'Patient Health Records'!A943:A1942,'Patient Health Records'!T943:T1942,"Not Found")</f>
        <v>1</v>
      </c>
      <c r="S943" s="100" t="b" cm="1">
        <f t="array" ref="S943">_xlfn.SWITCH(R943, "Yes", TRUE, "No", FALSE, R943)</f>
        <v>1</v>
      </c>
      <c r="T943" s="100" t="str">
        <f>_xlfn.XLOOKUP(A943,'Patient Health Records'!A:A,'Patient Health Records'!V:V,"Not Found")</f>
        <v>Respiratory Infection</v>
      </c>
      <c r="U943" s="100" t="str">
        <f>_xlfn.XLOOKUP(A943,'Patient Health Records'!A:A,'Patient Health Records'!X:X,"Not Found")</f>
        <v>Critical</v>
      </c>
      <c r="V943" s="100" t="b">
        <f>_xlfn.XLOOKUP(A943,'Billing Details'!A:A,'Billing Details'!K:K,"Not Found")</f>
        <v>1</v>
      </c>
      <c r="W943" s="100" t="str">
        <f>_xlfn.XLOOKUP(A943,'Billing Details'!A:A,'Billing Details'!J:J,"Not Found")</f>
        <v>Blue Cross</v>
      </c>
      <c r="X943" s="100" t="b">
        <f>_xlfn.XLOOKUP(A943,'Patient Health Records'!A:A,'Patient Health Records'!P:P,"Not Found")</f>
        <v>1</v>
      </c>
      <c r="Y943" s="100" t="b" cm="1">
        <f t="array" ref="Y943">_xlfn.SWITCH(X943, "Yes", TRUE, "No", FALSE, X943)</f>
        <v>1</v>
      </c>
      <c r="Z943" s="100" t="b">
        <f>_xlfn.XLOOKUP(A943,'Patient Health Records'!A:A,'Patient Health Records'!T:T,"Not Found")</f>
        <v>1</v>
      </c>
      <c r="AA943" s="100" t="b" cm="1">
        <f t="array" ref="AA943">_xlfn.SWITCH(Z943, "Yes", TRUE, "No", FALSE, Z943)</f>
        <v>1</v>
      </c>
      <c r="AB943" s="100" t="b">
        <f>_xlfn.XLOOKUP(A943,'Patient Health Records'!A:A,'Patient Health Records'!K:K,"Not Found")</f>
        <v>1</v>
      </c>
      <c r="AC943" s="100" t="b" cm="1">
        <f t="array" ref="AC943">_xlfn.SWITCH(AB943, "Yes", TRUE, "No", FALSE, AB943)</f>
        <v>1</v>
      </c>
    </row>
    <row r="944" spans="1:29">
      <c r="A944" s="2" t="s">
        <v>1412</v>
      </c>
      <c r="B944" s="100" t="str">
        <f>_xlfn.XLOOKUP(A944,'Patient Demographics'!A944:A1943,'Patient Demographics'!H944:H1943,"Not Found")</f>
        <v>Middle-aged</v>
      </c>
      <c r="C944" s="100" t="str">
        <f>_xlfn.XLOOKUP(A944,'Patient Demographics'!A944:A1943,'Patient Demographics'!L944:L1943,"Not Found")</f>
        <v>North</v>
      </c>
      <c r="D944" s="100" t="str">
        <f>_xlfn.XLOOKUP(A944,'Patient Demographics'!A:A,'Patient Demographics'!J:J,"Not Found")</f>
        <v>Uttar Pradesh</v>
      </c>
      <c r="E944" s="100">
        <f>_xlfn.XLOOKUP(A944,'Billing Details'!A944:A1943,'Billing Details'!E944:E1943,"Not Found")</f>
        <v>240000</v>
      </c>
      <c r="F944" s="100">
        <f>_xlfn.XLOOKUP(A944,'Billing Details'!A944:A1943,'Billing Details'!M944:M1943,"Not Found")</f>
        <v>0</v>
      </c>
      <c r="G944" s="100">
        <f>_xlfn.XLOOKUP(A944,'Patient Health Records'!A944:A1943,'Patient Health Records'!G944:G1943,"Not Found")</f>
        <v>50.1</v>
      </c>
      <c r="H944" s="17" t="str">
        <f>_xlfn.XLOOKUP(A944,'Patient Demographics'!A944:A1943,'Patient Demographics'!C944:C1943,"Not Found")</f>
        <v>Female</v>
      </c>
      <c r="I944" s="100" t="str">
        <f>_xlfn.XLOOKUP(A944,'Patient Health Records'!A944:A1943,'Patient Health Records'!B944:B1943,"Not Found")</f>
        <v>AB+</v>
      </c>
      <c r="J944" s="100" t="b">
        <f>_xlfn.XLOOKUP(A944,'Patient Health Records'!A944:A1943,'Patient Health Records'!H944:H1943,"Not Found")</f>
        <v>0</v>
      </c>
      <c r="K944" s="100" t="b">
        <f>_xlfn.XLOOKUP(A944,'Patient Health Records'!A944:A1943,'Patient Health Records'!J944:J1943,"Not Found")</f>
        <v>1</v>
      </c>
      <c r="L944" s="100" t="b">
        <f>_xlfn.XLOOKUP(A944,'Billing Details'!A:A,'Billing Details'!K:K,"Not Found")</f>
        <v>0</v>
      </c>
      <c r="M944" s="100" t="str">
        <f>_xlfn.XLOOKUP(A944,'Patient Education'!A:A,'Patient Education'!B:B,"Not Found")</f>
        <v>Master's Degree</v>
      </c>
      <c r="N944" s="100" t="str">
        <f>_xlfn.XLOOKUP(A944,'Patient Education'!A:A,'Patient Education'!C:C,"None")</f>
        <v>Senior Executive</v>
      </c>
      <c r="O944" s="100">
        <f>_xlfn.XLOOKUP(A944,'Patient Demographics'!A:A,'Patient Demographics'!I:I,"Not Found")</f>
        <v>2</v>
      </c>
      <c r="P944" s="100" t="str" cm="1">
        <f t="array" ref="P944">_xlfn.IFS(
 O944 &lt;= 2, "Very Low",
 O944 &lt;= 5, "Low",
 O944 &lt;= 10, "Lower-Middle",
 O944 &lt;= 25, "Middle",
 O944 &lt;= 50, "Upper-Middle",
 O944 &lt;= 100, "High",
 O944 &lt;= 200, "Very High",
 O944 &lt;= 400, "Ultra High"
)</f>
        <v>Very Low</v>
      </c>
      <c r="Q944" s="33">
        <f>_xlfn.XLOOKUP(A944,'Patient Health Records'!A:A,'Patient Health Records'!E:E,"Not Found")</f>
        <v>20.586785009861931</v>
      </c>
      <c r="R944" s="100" t="b">
        <f>_xlfn.XLOOKUP(A944,'Patient Health Records'!A944:A1943,'Patient Health Records'!T944:T1943,"Not Found")</f>
        <v>0</v>
      </c>
      <c r="S944" s="100" t="b" cm="1">
        <f t="array" ref="S944">_xlfn.SWITCH(R944, "Yes", TRUE, "No", FALSE, R944)</f>
        <v>0</v>
      </c>
      <c r="T944" s="100" t="str">
        <f>_xlfn.XLOOKUP(A944,'Patient Health Records'!A:A,'Patient Health Records'!V:V,"Not Found")</f>
        <v>Diabetes</v>
      </c>
      <c r="U944" s="100" t="str">
        <f>_xlfn.XLOOKUP(A944,'Patient Health Records'!A:A,'Patient Health Records'!X:X,"Not Found")</f>
        <v>Recovered</v>
      </c>
      <c r="V944" s="100" t="b">
        <f>_xlfn.XLOOKUP(A944,'Billing Details'!A:A,'Billing Details'!K:K,"Not Found")</f>
        <v>0</v>
      </c>
      <c r="W944" s="100">
        <f>_xlfn.XLOOKUP(A944,'Billing Details'!A:A,'Billing Details'!J:J,"Not Found")</f>
        <v>0</v>
      </c>
      <c r="X944" s="100" t="b">
        <f>_xlfn.XLOOKUP(A944,'Patient Health Records'!A:A,'Patient Health Records'!P:P,"Not Found")</f>
        <v>0</v>
      </c>
      <c r="Y944" s="100" t="b" cm="1">
        <f t="array" ref="Y944">_xlfn.SWITCH(X944, "Yes", TRUE, "No", FALSE, X944)</f>
        <v>0</v>
      </c>
      <c r="Z944" s="100" t="b">
        <f>_xlfn.XLOOKUP(A944,'Patient Health Records'!A:A,'Patient Health Records'!T:T,"Not Found")</f>
        <v>0</v>
      </c>
      <c r="AA944" s="100" t="b" cm="1">
        <f t="array" ref="AA944">_xlfn.SWITCH(Z944, "Yes", TRUE, "No", FALSE, Z944)</f>
        <v>0</v>
      </c>
      <c r="AB944" s="100" t="b">
        <f>_xlfn.XLOOKUP(A944,'Patient Health Records'!A:A,'Patient Health Records'!K:K,"Not Found")</f>
        <v>0</v>
      </c>
      <c r="AC944" s="100" t="b" cm="1">
        <f t="array" ref="AC944">_xlfn.SWITCH(AB944, "Yes", TRUE, "No", FALSE, AB944)</f>
        <v>0</v>
      </c>
    </row>
    <row r="945" spans="1:29">
      <c r="A945" s="2" t="s">
        <v>1413</v>
      </c>
      <c r="B945" s="100" t="str">
        <f>_xlfn.XLOOKUP(A945,'Patient Demographics'!A945:A1944,'Patient Demographics'!H945:H1944,"Not Found")</f>
        <v>Senior</v>
      </c>
      <c r="C945" s="100" t="str">
        <f>_xlfn.XLOOKUP(A945,'Patient Demographics'!A945:A1944,'Patient Demographics'!L945:L1944,"Not Found")</f>
        <v>West</v>
      </c>
      <c r="D945" s="100" t="str">
        <f>_xlfn.XLOOKUP(A945,'Patient Demographics'!A:A,'Patient Demographics'!J:J,"Not Found")</f>
        <v>Maharashtra</v>
      </c>
      <c r="E945" s="100">
        <f>_xlfn.XLOOKUP(A945,'Billing Details'!A945:A1944,'Billing Details'!E945:E1944,"Not Found")</f>
        <v>3000</v>
      </c>
      <c r="F945" s="100">
        <f>_xlfn.XLOOKUP(A945,'Billing Details'!A945:A1944,'Billing Details'!M945:M1944,"Not Found")</f>
        <v>2174.79</v>
      </c>
      <c r="G945" s="100">
        <f>_xlfn.XLOOKUP(A945,'Patient Health Records'!A945:A1944,'Patient Health Records'!G945:G1944,"Not Found")</f>
        <v>90.7</v>
      </c>
      <c r="H945" s="17" t="str">
        <f>_xlfn.XLOOKUP(A945,'Patient Demographics'!A945:A1944,'Patient Demographics'!C945:C1944,"Not Found")</f>
        <v>Male</v>
      </c>
      <c r="I945" s="100" t="str">
        <f>_xlfn.XLOOKUP(A945,'Patient Health Records'!A945:A1944,'Patient Health Records'!B945:B1944,"Not Found")</f>
        <v>A-</v>
      </c>
      <c r="J945" s="100" t="b">
        <f>_xlfn.XLOOKUP(A945,'Patient Health Records'!A945:A1944,'Patient Health Records'!H945:H1944,"Not Found")</f>
        <v>0</v>
      </c>
      <c r="K945" s="100" t="b">
        <f>_xlfn.XLOOKUP(A945,'Patient Health Records'!A945:A1944,'Patient Health Records'!J945:J1944,"Not Found")</f>
        <v>0</v>
      </c>
      <c r="L945" s="100" t="b">
        <f>_xlfn.XLOOKUP(A945,'Billing Details'!A:A,'Billing Details'!K:K,"Not Found")</f>
        <v>1</v>
      </c>
      <c r="M945" s="100" t="str">
        <f>_xlfn.XLOOKUP(A945,'Patient Education'!A:A,'Patient Education'!B:B,"Not Found")</f>
        <v>Uneducated</v>
      </c>
      <c r="N945" s="100" t="str">
        <f>_xlfn.XLOOKUP(A945,'Patient Education'!A:A,'Patient Education'!C:C,"None")</f>
        <v>Unemployed</v>
      </c>
      <c r="O945" s="100">
        <f>_xlfn.XLOOKUP(A945,'Patient Demographics'!A:A,'Patient Demographics'!I:I,"Not Found")</f>
        <v>12</v>
      </c>
      <c r="P945" s="100" t="str" cm="1">
        <f t="array" ref="P945">_xlfn.IFS(
 O945 &lt;= 2, "Very Low",
 O945 &lt;= 5, "Low",
 O945 &lt;= 10, "Lower-Middle",
 O945 &lt;= 25, "Middle",
 O945 &lt;= 50, "Upper-Middle",
 O945 &lt;= 100, "High",
 O945 &lt;= 200, "Very High",
 O945 &lt;= 400, "Ultra High"
)</f>
        <v>Middle</v>
      </c>
      <c r="Q945" s="33">
        <f>_xlfn.XLOOKUP(A945,'Patient Health Records'!A:A,'Patient Health Records'!E:E,"Not Found")</f>
        <v>34.990933991744143</v>
      </c>
      <c r="R945" s="100" t="b">
        <f>_xlfn.XLOOKUP(A945,'Patient Health Records'!A945:A1944,'Patient Health Records'!T945:T1944,"Not Found")</f>
        <v>1</v>
      </c>
      <c r="S945" s="100" t="b" cm="1">
        <f t="array" ref="S945">_xlfn.SWITCH(R945, "Yes", TRUE, "No", FALSE, R945)</f>
        <v>1</v>
      </c>
      <c r="T945" s="100" t="str">
        <f>_xlfn.XLOOKUP(A945,'Patient Health Records'!A:A,'Patient Health Records'!V:V,"Not Found")</f>
        <v>Fractured Arm</v>
      </c>
      <c r="U945" s="100" t="str">
        <f>_xlfn.XLOOKUP(A945,'Patient Health Records'!A:A,'Patient Health Records'!X:X,"Not Found")</f>
        <v>Ongoing Treatment</v>
      </c>
      <c r="V945" s="100" t="b">
        <f>_xlfn.XLOOKUP(A945,'Billing Details'!A:A,'Billing Details'!K:K,"Not Found")</f>
        <v>1</v>
      </c>
      <c r="W945" s="100" t="str">
        <f>_xlfn.XLOOKUP(A945,'Billing Details'!A:A,'Billing Details'!J:J,"Not Found")</f>
        <v>Cigna</v>
      </c>
      <c r="X945" s="100" t="b">
        <f>_xlfn.XLOOKUP(A945,'Patient Health Records'!A:A,'Patient Health Records'!P:P,"Not Found")</f>
        <v>0</v>
      </c>
      <c r="Y945" s="100" t="b" cm="1">
        <f t="array" ref="Y945">_xlfn.SWITCH(X945, "Yes", TRUE, "No", FALSE, X945)</f>
        <v>0</v>
      </c>
      <c r="Z945" s="100" t="b">
        <f>_xlfn.XLOOKUP(A945,'Patient Health Records'!A:A,'Patient Health Records'!T:T,"Not Found")</f>
        <v>1</v>
      </c>
      <c r="AA945" s="100" t="b" cm="1">
        <f t="array" ref="AA945">_xlfn.SWITCH(Z945, "Yes", TRUE, "No", FALSE, Z945)</f>
        <v>1</v>
      </c>
      <c r="AB945" s="100" t="b">
        <f>_xlfn.XLOOKUP(A945,'Patient Health Records'!A:A,'Patient Health Records'!K:K,"Not Found")</f>
        <v>0</v>
      </c>
      <c r="AC945" s="100" t="b" cm="1">
        <f t="array" ref="AC945">_xlfn.SWITCH(AB945, "Yes", TRUE, "No", FALSE, AB945)</f>
        <v>0</v>
      </c>
    </row>
    <row r="946" spans="1:29">
      <c r="A946" s="2" t="s">
        <v>1415</v>
      </c>
      <c r="B946" s="100" t="str">
        <f>_xlfn.XLOOKUP(A946,'Patient Demographics'!A946:A1945,'Patient Demographics'!H946:H1945,"Not Found")</f>
        <v>Adult</v>
      </c>
      <c r="C946" s="100" t="str">
        <f>_xlfn.XLOOKUP(A946,'Patient Demographics'!A946:A1945,'Patient Demographics'!L946:L1945,"Not Found")</f>
        <v>East</v>
      </c>
      <c r="D946" s="100" t="str">
        <f>_xlfn.XLOOKUP(A946,'Patient Demographics'!A:A,'Patient Demographics'!J:J,"Not Found")</f>
        <v>West Bengal</v>
      </c>
      <c r="E946" s="100">
        <f>_xlfn.XLOOKUP(A946,'Billing Details'!A946:A1945,'Billing Details'!E946:E1945,"Not Found")</f>
        <v>100</v>
      </c>
      <c r="F946" s="100">
        <f>_xlfn.XLOOKUP(A946,'Billing Details'!A946:A1945,'Billing Details'!M946:M1945,"Not Found")</f>
        <v>59.3</v>
      </c>
      <c r="G946" s="100">
        <f>_xlfn.XLOOKUP(A946,'Patient Health Records'!A946:A1945,'Patient Health Records'!G946:G1945,"Not Found")</f>
        <v>105.5</v>
      </c>
      <c r="H946" s="17" t="str">
        <f>_xlfn.XLOOKUP(A946,'Patient Demographics'!A946:A1945,'Patient Demographics'!C946:C1945,"Not Found")</f>
        <v>Female</v>
      </c>
      <c r="I946" s="100" t="str">
        <f>_xlfn.XLOOKUP(A946,'Patient Health Records'!A946:A1945,'Patient Health Records'!B946:B1945,"Not Found")</f>
        <v>O-</v>
      </c>
      <c r="J946" s="100" t="b">
        <f>_xlfn.XLOOKUP(A946,'Patient Health Records'!A946:A1945,'Patient Health Records'!H946:H1945,"Not Found")</f>
        <v>0</v>
      </c>
      <c r="K946" s="100" t="b">
        <f>_xlfn.XLOOKUP(A946,'Patient Health Records'!A946:A1945,'Patient Health Records'!J946:J1945,"Not Found")</f>
        <v>0</v>
      </c>
      <c r="L946" s="100" t="b">
        <f>_xlfn.XLOOKUP(A946,'Billing Details'!A:A,'Billing Details'!K:K,"Not Found")</f>
        <v>1</v>
      </c>
      <c r="M946" s="100" t="str">
        <f>_xlfn.XLOOKUP(A946,'Patient Education'!A:A,'Patient Education'!B:B,"Not Found")</f>
        <v>Master's Degree</v>
      </c>
      <c r="N946" s="100" t="str">
        <f>_xlfn.XLOOKUP(A946,'Patient Education'!A:A,'Patient Education'!C:C,"None")</f>
        <v>Software Engineer</v>
      </c>
      <c r="O946" s="100">
        <f>_xlfn.XLOOKUP(A946,'Patient Demographics'!A:A,'Patient Demographics'!I:I,"Not Found")</f>
        <v>2</v>
      </c>
      <c r="P946" s="100" t="str" cm="1">
        <f t="array" ref="P946">_xlfn.IFS(
 O946 &lt;= 2, "Very Low",
 O946 &lt;= 5, "Low",
 O946 &lt;= 10, "Lower-Middle",
 O946 &lt;= 25, "Middle",
 O946 &lt;= 50, "Upper-Middle",
 O946 &lt;= 100, "High",
 O946 &lt;= 200, "Very High",
 O946 &lt;= 400, "Ultra High"
)</f>
        <v>Very Low</v>
      </c>
      <c r="Q946" s="33">
        <f>_xlfn.XLOOKUP(A946,'Patient Health Records'!A:A,'Patient Health Records'!E:E,"Not Found")</f>
        <v>33.674869928819938</v>
      </c>
      <c r="R946" s="100" t="b">
        <f>_xlfn.XLOOKUP(A946,'Patient Health Records'!A946:A1945,'Patient Health Records'!T946:T1945,"Not Found")</f>
        <v>1</v>
      </c>
      <c r="S946" s="100" t="b" cm="1">
        <f t="array" ref="S946">_xlfn.SWITCH(R946, "Yes", TRUE, "No", FALSE, R946)</f>
        <v>1</v>
      </c>
      <c r="T946" s="100" t="str">
        <f>_xlfn.XLOOKUP(A946,'Patient Health Records'!A:A,'Patient Health Records'!V:V,"Not Found")</f>
        <v>Childbirth</v>
      </c>
      <c r="U946" s="100" t="str">
        <f>_xlfn.XLOOKUP(A946,'Patient Health Records'!A:A,'Patient Health Records'!X:X,"Not Found")</f>
        <v>Recovered</v>
      </c>
      <c r="V946" s="100" t="b">
        <f>_xlfn.XLOOKUP(A946,'Billing Details'!A:A,'Billing Details'!K:K,"Not Found")</f>
        <v>1</v>
      </c>
      <c r="W946" s="100" t="str">
        <f>_xlfn.XLOOKUP(A946,'Billing Details'!A:A,'Billing Details'!J:J,"Not Found")</f>
        <v>Aetna</v>
      </c>
      <c r="X946" s="100" t="b">
        <f>_xlfn.XLOOKUP(A946,'Patient Health Records'!A:A,'Patient Health Records'!P:P,"Not Found")</f>
        <v>0</v>
      </c>
      <c r="Y946" s="100" t="b" cm="1">
        <f t="array" ref="Y946">_xlfn.SWITCH(X946, "Yes", TRUE, "No", FALSE, X946)</f>
        <v>0</v>
      </c>
      <c r="Z946" s="100" t="b">
        <f>_xlfn.XLOOKUP(A946,'Patient Health Records'!A:A,'Patient Health Records'!T:T,"Not Found")</f>
        <v>1</v>
      </c>
      <c r="AA946" s="100" t="b" cm="1">
        <f t="array" ref="AA946">_xlfn.SWITCH(Z946, "Yes", TRUE, "No", FALSE, Z946)</f>
        <v>1</v>
      </c>
      <c r="AB946" s="100" t="b">
        <f>_xlfn.XLOOKUP(A946,'Patient Health Records'!A:A,'Patient Health Records'!K:K,"Not Found")</f>
        <v>0</v>
      </c>
      <c r="AC946" s="100" t="b" cm="1">
        <f t="array" ref="AC946">_xlfn.SWITCH(AB946, "Yes", TRUE, "No", FALSE, AB946)</f>
        <v>0</v>
      </c>
    </row>
    <row r="947" spans="1:29">
      <c r="A947" s="2" t="s">
        <v>1417</v>
      </c>
      <c r="B947" s="100" t="str">
        <f>_xlfn.XLOOKUP(A947,'Patient Demographics'!A947:A1946,'Patient Demographics'!H947:H1946,"Not Found")</f>
        <v>Middle-aged</v>
      </c>
      <c r="C947" s="100" t="str">
        <f>_xlfn.XLOOKUP(A947,'Patient Demographics'!A947:A1946,'Patient Demographics'!L947:L1946,"Not Found")</f>
        <v>North</v>
      </c>
      <c r="D947" s="100" t="str">
        <f>_xlfn.XLOOKUP(A947,'Patient Demographics'!A:A,'Patient Demographics'!J:J,"Not Found")</f>
        <v>Uttar Pradesh</v>
      </c>
      <c r="E947" s="100">
        <f>_xlfn.XLOOKUP(A947,'Billing Details'!A947:A1946,'Billing Details'!E947:E1946,"Not Found")</f>
        <v>500</v>
      </c>
      <c r="F947" s="100">
        <f>_xlfn.XLOOKUP(A947,'Billing Details'!A947:A1946,'Billing Details'!M947:M1946,"Not Found")</f>
        <v>429.54</v>
      </c>
      <c r="G947" s="100">
        <f>_xlfn.XLOOKUP(A947,'Patient Health Records'!A947:A1946,'Patient Health Records'!G947:G1946,"Not Found")</f>
        <v>78.8</v>
      </c>
      <c r="H947" s="17" t="str">
        <f>_xlfn.XLOOKUP(A947,'Patient Demographics'!A947:A1946,'Patient Demographics'!C947:C1946,"Not Found")</f>
        <v>Male</v>
      </c>
      <c r="I947" s="100" t="str">
        <f>_xlfn.XLOOKUP(A947,'Patient Health Records'!A947:A1946,'Patient Health Records'!B947:B1946,"Not Found")</f>
        <v>B-</v>
      </c>
      <c r="J947" s="100" t="b">
        <f>_xlfn.XLOOKUP(A947,'Patient Health Records'!A947:A1946,'Patient Health Records'!H947:H1946,"Not Found")</f>
        <v>0</v>
      </c>
      <c r="K947" s="100" t="b">
        <f>_xlfn.XLOOKUP(A947,'Patient Health Records'!A947:A1946,'Patient Health Records'!J947:J1946,"Not Found")</f>
        <v>0</v>
      </c>
      <c r="L947" s="100" t="b">
        <f>_xlfn.XLOOKUP(A947,'Billing Details'!A:A,'Billing Details'!K:K,"Not Found")</f>
        <v>1</v>
      </c>
      <c r="M947" s="100" t="str">
        <f>_xlfn.XLOOKUP(A947,'Patient Education'!A:A,'Patient Education'!B:B,"Not Found")</f>
        <v>Post-graduate</v>
      </c>
      <c r="N947" s="100" t="str">
        <f>_xlfn.XLOOKUP(A947,'Patient Education'!A:A,'Patient Education'!C:C,"None")</f>
        <v>Scientist</v>
      </c>
      <c r="O947" s="100">
        <f>_xlfn.XLOOKUP(A947,'Patient Demographics'!A:A,'Patient Demographics'!I:I,"Not Found")</f>
        <v>1</v>
      </c>
      <c r="P947" s="100" t="str" cm="1">
        <f t="array" ref="P947">_xlfn.IFS(
 O947 &lt;= 2, "Very Low",
 O947 &lt;= 5, "Low",
 O947 &lt;= 10, "Lower-Middle",
 O947 &lt;= 25, "Middle",
 O947 &lt;= 50, "Upper-Middle",
 O947 &lt;= 100, "High",
 O947 &lt;= 200, "Very High",
 O947 &lt;= 400, "Ultra High"
)</f>
        <v>Very Low</v>
      </c>
      <c r="Q947" s="33">
        <f>_xlfn.XLOOKUP(A947,'Patient Health Records'!A:A,'Patient Health Records'!E:E,"Not Found")</f>
        <v>28.254867510488005</v>
      </c>
      <c r="R947" s="100" t="b">
        <f>_xlfn.XLOOKUP(A947,'Patient Health Records'!A947:A1946,'Patient Health Records'!T947:T1946,"Not Found")</f>
        <v>1</v>
      </c>
      <c r="S947" s="100" t="b" cm="1">
        <f t="array" ref="S947">_xlfn.SWITCH(R947, "Yes", TRUE, "No", FALSE, R947)</f>
        <v>1</v>
      </c>
      <c r="T947" s="100" t="str">
        <f>_xlfn.XLOOKUP(A947,'Patient Health Records'!A:A,'Patient Health Records'!V:V,"Not Found")</f>
        <v>Heart Attack</v>
      </c>
      <c r="U947" s="100" t="str">
        <f>_xlfn.XLOOKUP(A947,'Patient Health Records'!A:A,'Patient Health Records'!X:X,"Not Found")</f>
        <v>Ongoing Treatment</v>
      </c>
      <c r="V947" s="100" t="b">
        <f>_xlfn.XLOOKUP(A947,'Billing Details'!A:A,'Billing Details'!K:K,"Not Found")</f>
        <v>1</v>
      </c>
      <c r="W947" s="100" t="str">
        <f>_xlfn.XLOOKUP(A947,'Billing Details'!A:A,'Billing Details'!J:J,"Not Found")</f>
        <v>Medicare</v>
      </c>
      <c r="X947" s="100" t="b">
        <f>_xlfn.XLOOKUP(A947,'Patient Health Records'!A:A,'Patient Health Records'!P:P,"Not Found")</f>
        <v>1</v>
      </c>
      <c r="Y947" s="100" t="b" cm="1">
        <f t="array" ref="Y947">_xlfn.SWITCH(X947, "Yes", TRUE, "No", FALSE, X947)</f>
        <v>1</v>
      </c>
      <c r="Z947" s="100" t="b">
        <f>_xlfn.XLOOKUP(A947,'Patient Health Records'!A:A,'Patient Health Records'!T:T,"Not Found")</f>
        <v>1</v>
      </c>
      <c r="AA947" s="100" t="b" cm="1">
        <f t="array" ref="AA947">_xlfn.SWITCH(Z947, "Yes", TRUE, "No", FALSE, Z947)</f>
        <v>1</v>
      </c>
      <c r="AB947" s="100" t="b">
        <f>_xlfn.XLOOKUP(A947,'Patient Health Records'!A:A,'Patient Health Records'!K:K,"Not Found")</f>
        <v>0</v>
      </c>
      <c r="AC947" s="100" t="b" cm="1">
        <f t="array" ref="AC947">_xlfn.SWITCH(AB947, "Yes", TRUE, "No", FALSE, AB947)</f>
        <v>0</v>
      </c>
    </row>
    <row r="948" spans="1:29">
      <c r="A948" s="2" t="s">
        <v>1418</v>
      </c>
      <c r="B948" s="100" t="str">
        <f>_xlfn.XLOOKUP(A948,'Patient Demographics'!A948:A1947,'Patient Demographics'!H948:H1947,"Not Found")</f>
        <v>Middle-aged</v>
      </c>
      <c r="C948" s="100" t="str">
        <f>_xlfn.XLOOKUP(A948,'Patient Demographics'!A948:A1947,'Patient Demographics'!L948:L1947,"Not Found")</f>
        <v>East</v>
      </c>
      <c r="D948" s="100" t="str">
        <f>_xlfn.XLOOKUP(A948,'Patient Demographics'!A:A,'Patient Demographics'!J:J,"Not Found")</f>
        <v>West Bengal</v>
      </c>
      <c r="E948" s="100">
        <f>_xlfn.XLOOKUP(A948,'Billing Details'!A948:A1947,'Billing Details'!E948:E1947,"Not Found")</f>
        <v>40000</v>
      </c>
      <c r="F948" s="100">
        <f>_xlfn.XLOOKUP(A948,'Billing Details'!A948:A1947,'Billing Details'!M948:M1947,"Not Found")</f>
        <v>29043.600000000002</v>
      </c>
      <c r="G948" s="100">
        <f>_xlfn.XLOOKUP(A948,'Patient Health Records'!A948:A1947,'Patient Health Records'!G948:G1947,"Not Found")</f>
        <v>69</v>
      </c>
      <c r="H948" s="17" t="str">
        <f>_xlfn.XLOOKUP(A948,'Patient Demographics'!A948:A1947,'Patient Demographics'!C948:C1947,"Not Found")</f>
        <v>Female</v>
      </c>
      <c r="I948" s="100" t="str">
        <f>_xlfn.XLOOKUP(A948,'Patient Health Records'!A948:A1947,'Patient Health Records'!B948:B1947,"Not Found")</f>
        <v>A+</v>
      </c>
      <c r="J948" s="100" t="b">
        <f>_xlfn.XLOOKUP(A948,'Patient Health Records'!A948:A1947,'Patient Health Records'!H948:H1947,"Not Found")</f>
        <v>0</v>
      </c>
      <c r="K948" s="100" t="b">
        <f>_xlfn.XLOOKUP(A948,'Patient Health Records'!A948:A1947,'Patient Health Records'!J948:J1947,"Not Found")</f>
        <v>0</v>
      </c>
      <c r="L948" s="100" t="b">
        <f>_xlfn.XLOOKUP(A948,'Billing Details'!A:A,'Billing Details'!K:K,"Not Found")</f>
        <v>1</v>
      </c>
      <c r="M948" s="100" t="str">
        <f>_xlfn.XLOOKUP(A948,'Patient Education'!A:A,'Patient Education'!B:B,"Not Found")</f>
        <v>School</v>
      </c>
      <c r="N948" s="100" t="str">
        <f>_xlfn.XLOOKUP(A948,'Patient Education'!A:A,'Patient Education'!C:C,"None")</f>
        <v>Driver</v>
      </c>
      <c r="O948" s="100">
        <f>_xlfn.XLOOKUP(A948,'Patient Demographics'!A:A,'Patient Demographics'!I:I,"Not Found")</f>
        <v>3</v>
      </c>
      <c r="P948" s="100" t="str" cm="1">
        <f t="array" ref="P948">_xlfn.IFS(
 O948 &lt;= 2, "Very Low",
 O948 &lt;= 5, "Low",
 O948 &lt;= 10, "Lower-Middle",
 O948 &lt;= 25, "Middle",
 O948 &lt;= 50, "Upper-Middle",
 O948 &lt;= 100, "High",
 O948 &lt;= 200, "Very High",
 O948 &lt;= 400, "Ultra High"
)</f>
        <v>Low</v>
      </c>
      <c r="Q948" s="33">
        <f>_xlfn.XLOOKUP(A948,'Patient Health Records'!A:A,'Patient Health Records'!E:E,"Not Found")</f>
        <v>26.291723822588015</v>
      </c>
      <c r="R948" s="100" t="b">
        <f>_xlfn.XLOOKUP(A948,'Patient Health Records'!A948:A1947,'Patient Health Records'!T948:T1947,"Not Found")</f>
        <v>0</v>
      </c>
      <c r="S948" s="100" t="b" cm="1">
        <f t="array" ref="S948">_xlfn.SWITCH(R948, "Yes", TRUE, "No", FALSE, R948)</f>
        <v>0</v>
      </c>
      <c r="T948" s="100" t="str">
        <f>_xlfn.XLOOKUP(A948,'Patient Health Records'!A:A,'Patient Health Records'!V:V,"Not Found")</f>
        <v>Prostate Cancer</v>
      </c>
      <c r="U948" s="100" t="str">
        <f>_xlfn.XLOOKUP(A948,'Patient Health Records'!A:A,'Patient Health Records'!X:X,"Not Found")</f>
        <v>Ongoing Treatment</v>
      </c>
      <c r="V948" s="100" t="b">
        <f>_xlfn.XLOOKUP(A948,'Billing Details'!A:A,'Billing Details'!K:K,"Not Found")</f>
        <v>1</v>
      </c>
      <c r="W948" s="100" t="str">
        <f>_xlfn.XLOOKUP(A948,'Billing Details'!A:A,'Billing Details'!J:J,"Not Found")</f>
        <v>UnitedHealthcare</v>
      </c>
      <c r="X948" s="100" t="b">
        <f>_xlfn.XLOOKUP(A948,'Patient Health Records'!A:A,'Patient Health Records'!P:P,"Not Found")</f>
        <v>0</v>
      </c>
      <c r="Y948" s="100" t="b" cm="1">
        <f t="array" ref="Y948">_xlfn.SWITCH(X948, "Yes", TRUE, "No", FALSE, X948)</f>
        <v>0</v>
      </c>
      <c r="Z948" s="100" t="b">
        <f>_xlfn.XLOOKUP(A948,'Patient Health Records'!A:A,'Patient Health Records'!T:T,"Not Found")</f>
        <v>0</v>
      </c>
      <c r="AA948" s="100" t="b" cm="1">
        <f t="array" ref="AA948">_xlfn.SWITCH(Z948, "Yes", TRUE, "No", FALSE, Z948)</f>
        <v>0</v>
      </c>
      <c r="AB948" s="100" t="b">
        <f>_xlfn.XLOOKUP(A948,'Patient Health Records'!A:A,'Patient Health Records'!K:K,"Not Found")</f>
        <v>0</v>
      </c>
      <c r="AC948" s="100" t="b" cm="1">
        <f t="array" ref="AC948">_xlfn.SWITCH(AB948, "Yes", TRUE, "No", FALSE, AB948)</f>
        <v>0</v>
      </c>
    </row>
    <row r="949" spans="1:29">
      <c r="A949" s="2" t="s">
        <v>1419</v>
      </c>
      <c r="B949" s="100" t="str">
        <f>_xlfn.XLOOKUP(A949,'Patient Demographics'!A949:A1948,'Patient Demographics'!H949:H1948,"Not Found")</f>
        <v>Adult</v>
      </c>
      <c r="C949" s="100" t="str">
        <f>_xlfn.XLOOKUP(A949,'Patient Demographics'!A949:A1948,'Patient Demographics'!L949:L1948,"Not Found")</f>
        <v>South</v>
      </c>
      <c r="D949" s="100" t="str">
        <f>_xlfn.XLOOKUP(A949,'Patient Demographics'!A:A,'Patient Demographics'!J:J,"Not Found")</f>
        <v>Karnataka</v>
      </c>
      <c r="E949" s="100">
        <f>_xlfn.XLOOKUP(A949,'Billing Details'!A949:A1948,'Billing Details'!E949:E1948,"Not Found")</f>
        <v>3000</v>
      </c>
      <c r="F949" s="100">
        <f>_xlfn.XLOOKUP(A949,'Billing Details'!A949:A1948,'Billing Details'!M949:M1948,"Not Found")</f>
        <v>0</v>
      </c>
      <c r="G949" s="100">
        <f>_xlfn.XLOOKUP(A949,'Patient Health Records'!A949:A1948,'Patient Health Records'!G949:G1948,"Not Found")</f>
        <v>92</v>
      </c>
      <c r="H949" s="17" t="str">
        <f>_xlfn.XLOOKUP(A949,'Patient Demographics'!A949:A1948,'Patient Demographics'!C949:C1948,"Not Found")</f>
        <v>Male</v>
      </c>
      <c r="I949" s="100" t="str">
        <f>_xlfn.XLOOKUP(A949,'Patient Health Records'!A949:A1948,'Patient Health Records'!B949:B1948,"Not Found")</f>
        <v>A+</v>
      </c>
      <c r="J949" s="100" t="b">
        <f>_xlfn.XLOOKUP(A949,'Patient Health Records'!A949:A1948,'Patient Health Records'!H949:H1948,"Not Found")</f>
        <v>1</v>
      </c>
      <c r="K949" s="100" t="b">
        <f>_xlfn.XLOOKUP(A949,'Patient Health Records'!A949:A1948,'Patient Health Records'!J949:J1948,"Not Found")</f>
        <v>0</v>
      </c>
      <c r="L949" s="100" t="b">
        <f>_xlfn.XLOOKUP(A949,'Billing Details'!A:A,'Billing Details'!K:K,"Not Found")</f>
        <v>0</v>
      </c>
      <c r="M949" s="100" t="str">
        <f>_xlfn.XLOOKUP(A949,'Patient Education'!A:A,'Patient Education'!B:B,"Not Found")</f>
        <v>School</v>
      </c>
      <c r="N949" s="100" t="str">
        <f>_xlfn.XLOOKUP(A949,'Patient Education'!A:A,'Patient Education'!C:C,"None")</f>
        <v>Driver</v>
      </c>
      <c r="O949" s="100">
        <f>_xlfn.XLOOKUP(A949,'Patient Demographics'!A:A,'Patient Demographics'!I:I,"Not Found")</f>
        <v>40</v>
      </c>
      <c r="P949" s="100" t="str" cm="1">
        <f t="array" ref="P949">_xlfn.IFS(
 O949 &lt;= 2, "Very Low",
 O949 &lt;= 5, "Low",
 O949 &lt;= 10, "Lower-Middle",
 O949 &lt;= 25, "Middle",
 O949 &lt;= 50, "Upper-Middle",
 O949 &lt;= 100, "High",
 O949 &lt;= 200, "Very High",
 O949 &lt;= 400, "Ultra High"
)</f>
        <v>Upper-Middle</v>
      </c>
      <c r="Q949" s="33">
        <f>_xlfn.XLOOKUP(A949,'Patient Health Records'!A:A,'Patient Health Records'!E:E,"Not Found")</f>
        <v>34.205829863176689</v>
      </c>
      <c r="R949" s="100" t="b">
        <f>_xlfn.XLOOKUP(A949,'Patient Health Records'!A949:A1948,'Patient Health Records'!T949:T1948,"Not Found")</f>
        <v>1</v>
      </c>
      <c r="S949" s="100" t="b" cm="1">
        <f t="array" ref="S949">_xlfn.SWITCH(R949, "Yes", TRUE, "No", FALSE, R949)</f>
        <v>1</v>
      </c>
      <c r="T949" s="100" t="str">
        <f>_xlfn.XLOOKUP(A949,'Patient Health Records'!A:A,'Patient Health Records'!V:V,"Not Found")</f>
        <v>Cancer</v>
      </c>
      <c r="U949" s="100" t="str">
        <f>_xlfn.XLOOKUP(A949,'Patient Health Records'!A:A,'Patient Health Records'!X:X,"Not Found")</f>
        <v>Critical</v>
      </c>
      <c r="V949" s="100" t="b">
        <f>_xlfn.XLOOKUP(A949,'Billing Details'!A:A,'Billing Details'!K:K,"Not Found")</f>
        <v>0</v>
      </c>
      <c r="W949" s="100">
        <f>_xlfn.XLOOKUP(A949,'Billing Details'!A:A,'Billing Details'!J:J,"Not Found")</f>
        <v>0</v>
      </c>
      <c r="X949" s="100" t="b">
        <f>_xlfn.XLOOKUP(A949,'Patient Health Records'!A:A,'Patient Health Records'!P:P,"Not Found")</f>
        <v>1</v>
      </c>
      <c r="Y949" s="100" t="b" cm="1">
        <f t="array" ref="Y949">_xlfn.SWITCH(X949, "Yes", TRUE, "No", FALSE, X949)</f>
        <v>1</v>
      </c>
      <c r="Z949" s="100" t="b">
        <f>_xlfn.XLOOKUP(A949,'Patient Health Records'!A:A,'Patient Health Records'!T:T,"Not Found")</f>
        <v>1</v>
      </c>
      <c r="AA949" s="100" t="b" cm="1">
        <f t="array" ref="AA949">_xlfn.SWITCH(Z949, "Yes", TRUE, "No", FALSE, Z949)</f>
        <v>1</v>
      </c>
      <c r="AB949" s="100" t="b">
        <f>_xlfn.XLOOKUP(A949,'Patient Health Records'!A:A,'Patient Health Records'!K:K,"Not Found")</f>
        <v>1</v>
      </c>
      <c r="AC949" s="100" t="b" cm="1">
        <f t="array" ref="AC949">_xlfn.SWITCH(AB949, "Yes", TRUE, "No", FALSE, AB949)</f>
        <v>1</v>
      </c>
    </row>
    <row r="950" spans="1:29">
      <c r="A950" s="2" t="s">
        <v>1420</v>
      </c>
      <c r="B950" s="100" t="str">
        <f>_xlfn.XLOOKUP(A950,'Patient Demographics'!A950:A1949,'Patient Demographics'!H950:H1949,"Not Found")</f>
        <v>Middle-aged</v>
      </c>
      <c r="C950" s="100" t="str">
        <f>_xlfn.XLOOKUP(A950,'Patient Demographics'!A950:A1949,'Patient Demographics'!L950:L1949,"Not Found")</f>
        <v>West</v>
      </c>
      <c r="D950" s="100" t="str">
        <f>_xlfn.XLOOKUP(A950,'Patient Demographics'!A:A,'Patient Demographics'!J:J,"Not Found")</f>
        <v>Maharashtra</v>
      </c>
      <c r="E950" s="100">
        <f>_xlfn.XLOOKUP(A950,'Billing Details'!A950:A1949,'Billing Details'!E950:E1949,"Not Found")</f>
        <v>240000</v>
      </c>
      <c r="F950" s="100">
        <f>_xlfn.XLOOKUP(A950,'Billing Details'!A950:A1949,'Billing Details'!M950:M1949,"Not Found")</f>
        <v>167688.48000000001</v>
      </c>
      <c r="G950" s="100">
        <f>_xlfn.XLOOKUP(A950,'Patient Health Records'!A950:A1949,'Patient Health Records'!G950:G1949,"Not Found")</f>
        <v>78.5</v>
      </c>
      <c r="H950" s="17" t="str">
        <f>_xlfn.XLOOKUP(A950,'Patient Demographics'!A950:A1949,'Patient Demographics'!C950:C1949,"Not Found")</f>
        <v>Female</v>
      </c>
      <c r="I950" s="100" t="str">
        <f>_xlfn.XLOOKUP(A950,'Patient Health Records'!A950:A1949,'Patient Health Records'!B950:B1949,"Not Found")</f>
        <v>AB-</v>
      </c>
      <c r="J950" s="100" t="b">
        <f>_xlfn.XLOOKUP(A950,'Patient Health Records'!A950:A1949,'Patient Health Records'!H950:H1949,"Not Found")</f>
        <v>1</v>
      </c>
      <c r="K950" s="100" t="b">
        <f>_xlfn.XLOOKUP(A950,'Patient Health Records'!A950:A1949,'Patient Health Records'!J950:J1949,"Not Found")</f>
        <v>0</v>
      </c>
      <c r="L950" s="100" t="b">
        <f>_xlfn.XLOOKUP(A950,'Billing Details'!A:A,'Billing Details'!K:K,"Not Found")</f>
        <v>1</v>
      </c>
      <c r="M950" s="100" t="str">
        <f>_xlfn.XLOOKUP(A950,'Patient Education'!A:A,'Patient Education'!B:B,"Not Found")</f>
        <v>PhD</v>
      </c>
      <c r="N950" s="100" t="str">
        <f>_xlfn.XLOOKUP(A950,'Patient Education'!A:A,'Patient Education'!C:C,"None")</f>
        <v>CEO</v>
      </c>
      <c r="O950" s="100">
        <f>_xlfn.XLOOKUP(A950,'Patient Demographics'!A:A,'Patient Demographics'!I:I,"Not Found")</f>
        <v>7</v>
      </c>
      <c r="P950" s="100" t="str" cm="1">
        <f t="array" ref="P950">_xlfn.IFS(
 O950 &lt;= 2, "Very Low",
 O950 &lt;= 5, "Low",
 O950 &lt;= 10, "Lower-Middle",
 O950 &lt;= 25, "Middle",
 O950 &lt;= 50, "Upper-Middle",
 O950 &lt;= 100, "High",
 O950 &lt;= 200, "Very High",
 O950 &lt;= 400, "Ultra High"
)</f>
        <v>Lower-Middle</v>
      </c>
      <c r="Q950" s="33">
        <f>_xlfn.XLOOKUP(A950,'Patient Health Records'!A:A,'Patient Health Records'!E:E,"Not Found")</f>
        <v>31.445281204935103</v>
      </c>
      <c r="R950" s="100" t="b">
        <f>_xlfn.XLOOKUP(A950,'Patient Health Records'!A950:A1949,'Patient Health Records'!T950:T1949,"Not Found")</f>
        <v>1</v>
      </c>
      <c r="S950" s="100" t="b" cm="1">
        <f t="array" ref="S950">_xlfn.SWITCH(R950, "Yes", TRUE, "No", FALSE, R950)</f>
        <v>1</v>
      </c>
      <c r="T950" s="100" t="str">
        <f>_xlfn.XLOOKUP(A950,'Patient Health Records'!A:A,'Patient Health Records'!V:V,"Not Found")</f>
        <v>Kidney Stones</v>
      </c>
      <c r="U950" s="100" t="str">
        <f>_xlfn.XLOOKUP(A950,'Patient Health Records'!A:A,'Patient Health Records'!X:X,"Not Found")</f>
        <v>Critical</v>
      </c>
      <c r="V950" s="100" t="b">
        <f>_xlfn.XLOOKUP(A950,'Billing Details'!A:A,'Billing Details'!K:K,"Not Found")</f>
        <v>1</v>
      </c>
      <c r="W950" s="100" t="str">
        <f>_xlfn.XLOOKUP(A950,'Billing Details'!A:A,'Billing Details'!J:J,"Not Found")</f>
        <v>UnitedHealthcare</v>
      </c>
      <c r="X950" s="100" t="b">
        <f>_xlfn.XLOOKUP(A950,'Patient Health Records'!A:A,'Patient Health Records'!P:P,"Not Found")</f>
        <v>1</v>
      </c>
      <c r="Y950" s="100" t="b" cm="1">
        <f t="array" ref="Y950">_xlfn.SWITCH(X950, "Yes", TRUE, "No", FALSE, X950)</f>
        <v>1</v>
      </c>
      <c r="Z950" s="100" t="b">
        <f>_xlfn.XLOOKUP(A950,'Patient Health Records'!A:A,'Patient Health Records'!T:T,"Not Found")</f>
        <v>1</v>
      </c>
      <c r="AA950" s="100" t="b" cm="1">
        <f t="array" ref="AA950">_xlfn.SWITCH(Z950, "Yes", TRUE, "No", FALSE, Z950)</f>
        <v>1</v>
      </c>
      <c r="AB950" s="100" t="b">
        <f>_xlfn.XLOOKUP(A950,'Patient Health Records'!A:A,'Patient Health Records'!K:K,"Not Found")</f>
        <v>1</v>
      </c>
      <c r="AC950" s="100" t="b" cm="1">
        <f t="array" ref="AC950">_xlfn.SWITCH(AB950, "Yes", TRUE, "No", FALSE, AB950)</f>
        <v>1</v>
      </c>
    </row>
    <row r="951" spans="1:29">
      <c r="A951" s="2" t="s">
        <v>1421</v>
      </c>
      <c r="B951" s="100" t="str">
        <f>_xlfn.XLOOKUP(A951,'Patient Demographics'!A951:A1950,'Patient Demographics'!H951:H1950,"Not Found")</f>
        <v>Adult</v>
      </c>
      <c r="C951" s="100" t="str">
        <f>_xlfn.XLOOKUP(A951,'Patient Demographics'!A951:A1950,'Patient Demographics'!L951:L1950,"Not Found")</f>
        <v>South</v>
      </c>
      <c r="D951" s="100" t="str">
        <f>_xlfn.XLOOKUP(A951,'Patient Demographics'!A:A,'Patient Demographics'!J:J,"Not Found")</f>
        <v>Kerala</v>
      </c>
      <c r="E951" s="100">
        <f>_xlfn.XLOOKUP(A951,'Billing Details'!A951:A1950,'Billing Details'!E951:E1950,"Not Found")</f>
        <v>500</v>
      </c>
      <c r="F951" s="100">
        <f>_xlfn.XLOOKUP(A951,'Billing Details'!A951:A1950,'Billing Details'!M951:M1950,"Not Found")</f>
        <v>0</v>
      </c>
      <c r="G951" s="100">
        <f>_xlfn.XLOOKUP(A951,'Patient Health Records'!A951:A1950,'Patient Health Records'!G951:G1950,"Not Found")</f>
        <v>97.8</v>
      </c>
      <c r="H951" s="17" t="str">
        <f>_xlfn.XLOOKUP(A951,'Patient Demographics'!A951:A1950,'Patient Demographics'!C951:C1950,"Not Found")</f>
        <v>Male</v>
      </c>
      <c r="I951" s="100" t="str">
        <f>_xlfn.XLOOKUP(A951,'Patient Health Records'!A951:A1950,'Patient Health Records'!B951:B1950,"Not Found")</f>
        <v>A+</v>
      </c>
      <c r="J951" s="100" t="b">
        <f>_xlfn.XLOOKUP(A951,'Patient Health Records'!A951:A1950,'Patient Health Records'!H951:H1950,"Not Found")</f>
        <v>0</v>
      </c>
      <c r="K951" s="100" t="b">
        <f>_xlfn.XLOOKUP(A951,'Patient Health Records'!A951:A1950,'Patient Health Records'!J951:J1950,"Not Found")</f>
        <v>1</v>
      </c>
      <c r="L951" s="100" t="b">
        <f>_xlfn.XLOOKUP(A951,'Billing Details'!A:A,'Billing Details'!K:K,"Not Found")</f>
        <v>0</v>
      </c>
      <c r="M951" s="100" t="str">
        <f>_xlfn.XLOOKUP(A951,'Patient Education'!A:A,'Patient Education'!B:B,"Not Found")</f>
        <v>Master's Degree</v>
      </c>
      <c r="N951" s="100" t="str">
        <f>_xlfn.XLOOKUP(A951,'Patient Education'!A:A,'Patient Education'!C:C,"None")</f>
        <v>Manager</v>
      </c>
      <c r="O951" s="100">
        <f>_xlfn.XLOOKUP(A951,'Patient Demographics'!A:A,'Patient Demographics'!I:I,"Not Found")</f>
        <v>70</v>
      </c>
      <c r="P951" s="100" t="str" cm="1">
        <f t="array" ref="P951">_xlfn.IFS(
 O951 &lt;= 2, "Very Low",
 O951 &lt;= 5, "Low",
 O951 &lt;= 10, "Lower-Middle",
 O951 &lt;= 25, "Middle",
 O951 &lt;= 50, "Upper-Middle",
 O951 &lt;= 100, "High",
 O951 &lt;= 200, "Very High",
 O951 &lt;= 400, "Ultra High"
)</f>
        <v>High</v>
      </c>
      <c r="Q951" s="33">
        <f>_xlfn.XLOOKUP(A951,'Patient Health Records'!A:A,'Patient Health Records'!E:E,"Not Found")</f>
        <v>33.058409951325046</v>
      </c>
      <c r="R951" s="100" t="b">
        <f>_xlfn.XLOOKUP(A951,'Patient Health Records'!A951:A1950,'Patient Health Records'!T951:T1950,"Not Found")</f>
        <v>1</v>
      </c>
      <c r="S951" s="100" t="b" cm="1">
        <f t="array" ref="S951">_xlfn.SWITCH(R951, "Yes", TRUE, "No", FALSE, R951)</f>
        <v>1</v>
      </c>
      <c r="T951" s="100" t="str">
        <f>_xlfn.XLOOKUP(A951,'Patient Health Records'!A:A,'Patient Health Records'!V:V,"Not Found")</f>
        <v>Respiratory Infection</v>
      </c>
      <c r="U951" s="100" t="str">
        <f>_xlfn.XLOOKUP(A951,'Patient Health Records'!A:A,'Patient Health Records'!X:X,"Not Found")</f>
        <v>Critical</v>
      </c>
      <c r="V951" s="100" t="b">
        <f>_xlfn.XLOOKUP(A951,'Billing Details'!A:A,'Billing Details'!K:K,"Not Found")</f>
        <v>0</v>
      </c>
      <c r="W951" s="100">
        <f>_xlfn.XLOOKUP(A951,'Billing Details'!A:A,'Billing Details'!J:J,"Not Found")</f>
        <v>0</v>
      </c>
      <c r="X951" s="100" t="b">
        <f>_xlfn.XLOOKUP(A951,'Patient Health Records'!A:A,'Patient Health Records'!P:P,"Not Found")</f>
        <v>1</v>
      </c>
      <c r="Y951" s="100" t="b" cm="1">
        <f t="array" ref="Y951">_xlfn.SWITCH(X951, "Yes", TRUE, "No", FALSE, X951)</f>
        <v>1</v>
      </c>
      <c r="Z951" s="100" t="b">
        <f>_xlfn.XLOOKUP(A951,'Patient Health Records'!A:A,'Patient Health Records'!T:T,"Not Found")</f>
        <v>1</v>
      </c>
      <c r="AA951" s="100" t="b" cm="1">
        <f t="array" ref="AA951">_xlfn.SWITCH(Z951, "Yes", TRUE, "No", FALSE, Z951)</f>
        <v>1</v>
      </c>
      <c r="AB951" s="100" t="b">
        <f>_xlfn.XLOOKUP(A951,'Patient Health Records'!A:A,'Patient Health Records'!K:K,"Not Found")</f>
        <v>1</v>
      </c>
      <c r="AC951" s="100" t="b" cm="1">
        <f t="array" ref="AC951">_xlfn.SWITCH(AB951, "Yes", TRUE, "No", FALSE, AB951)</f>
        <v>1</v>
      </c>
    </row>
    <row r="952" spans="1:29">
      <c r="A952" s="2" t="s">
        <v>1422</v>
      </c>
      <c r="B952" s="100" t="str">
        <f>_xlfn.XLOOKUP(A952,'Patient Demographics'!A952:A1951,'Patient Demographics'!H952:H1951,"Not Found")</f>
        <v>Middle-aged</v>
      </c>
      <c r="C952" s="100" t="str">
        <f>_xlfn.XLOOKUP(A952,'Patient Demographics'!A952:A1951,'Patient Demographics'!L952:L1951,"Not Found")</f>
        <v>East</v>
      </c>
      <c r="D952" s="100" t="str">
        <f>_xlfn.XLOOKUP(A952,'Patient Demographics'!A:A,'Patient Demographics'!J:J,"Not Found")</f>
        <v>West Bengal</v>
      </c>
      <c r="E952" s="100">
        <f>_xlfn.XLOOKUP(A952,'Billing Details'!A952:A1951,'Billing Details'!E952:E1951,"Not Found")</f>
        <v>21000</v>
      </c>
      <c r="F952" s="100">
        <f>_xlfn.XLOOKUP(A952,'Billing Details'!A952:A1951,'Billing Details'!M952:M1951,"Not Found")</f>
        <v>13389.46</v>
      </c>
      <c r="G952" s="100">
        <f>_xlfn.XLOOKUP(A952,'Patient Health Records'!A952:A1951,'Patient Health Records'!G952:G1951,"Not Found")</f>
        <v>71.5</v>
      </c>
      <c r="H952" s="17" t="str">
        <f>_xlfn.XLOOKUP(A952,'Patient Demographics'!A952:A1951,'Patient Demographics'!C952:C1951,"Not Found")</f>
        <v>Male</v>
      </c>
      <c r="I952" s="100" t="str">
        <f>_xlfn.XLOOKUP(A952,'Patient Health Records'!A952:A1951,'Patient Health Records'!B952:B1951,"Not Found")</f>
        <v>AB+</v>
      </c>
      <c r="J952" s="100" t="b">
        <f>_xlfn.XLOOKUP(A952,'Patient Health Records'!A952:A1951,'Patient Health Records'!H952:H1951,"Not Found")</f>
        <v>0</v>
      </c>
      <c r="K952" s="100" t="b">
        <f>_xlfn.XLOOKUP(A952,'Patient Health Records'!A952:A1951,'Patient Health Records'!J952:J1951,"Not Found")</f>
        <v>0</v>
      </c>
      <c r="L952" s="100" t="b">
        <f>_xlfn.XLOOKUP(A952,'Billing Details'!A:A,'Billing Details'!K:K,"Not Found")</f>
        <v>1</v>
      </c>
      <c r="M952" s="100" t="str">
        <f>_xlfn.XLOOKUP(A952,'Patient Education'!A:A,'Patient Education'!B:B,"Not Found")</f>
        <v>Bachelor's Degree</v>
      </c>
      <c r="N952" s="100" t="str">
        <f>_xlfn.XLOOKUP(A952,'Patient Education'!A:A,'Patient Education'!C:C,"None")</f>
        <v>Nurse</v>
      </c>
      <c r="O952" s="100">
        <f>_xlfn.XLOOKUP(A952,'Patient Demographics'!A:A,'Patient Demographics'!I:I,"Not Found")</f>
        <v>5</v>
      </c>
      <c r="P952" s="100" t="str" cm="1">
        <f t="array" ref="P952">_xlfn.IFS(
 O952 &lt;= 2, "Very Low",
 O952 &lt;= 5, "Low",
 O952 &lt;= 10, "Lower-Middle",
 O952 &lt;= 25, "Middle",
 O952 &lt;= 50, "Upper-Middle",
 O952 &lt;= 100, "High",
 O952 &lt;= 200, "Very High",
 O952 &lt;= 400, "Ultra High"
)</f>
        <v>Low</v>
      </c>
      <c r="Q952" s="33">
        <f>_xlfn.XLOOKUP(A952,'Patient Health Records'!A:A,'Patient Health Records'!E:E,"Not Found")</f>
        <v>26.583878643664491</v>
      </c>
      <c r="R952" s="100" t="b">
        <f>_xlfn.XLOOKUP(A952,'Patient Health Records'!A952:A1951,'Patient Health Records'!T952:T1951,"Not Found")</f>
        <v>0</v>
      </c>
      <c r="S952" s="100" t="b" cm="1">
        <f t="array" ref="S952">_xlfn.SWITCH(R952, "Yes", TRUE, "No", FALSE, R952)</f>
        <v>0</v>
      </c>
      <c r="T952" s="100" t="str">
        <f>_xlfn.XLOOKUP(A952,'Patient Health Records'!A:A,'Patient Health Records'!V:V,"Not Found")</f>
        <v>Childbirth</v>
      </c>
      <c r="U952" s="100" t="str">
        <f>_xlfn.XLOOKUP(A952,'Patient Health Records'!A:A,'Patient Health Records'!X:X,"Not Found")</f>
        <v>Critical</v>
      </c>
      <c r="V952" s="100" t="b">
        <f>_xlfn.XLOOKUP(A952,'Billing Details'!A:A,'Billing Details'!K:K,"Not Found")</f>
        <v>1</v>
      </c>
      <c r="W952" s="100" t="str">
        <f>_xlfn.XLOOKUP(A952,'Billing Details'!A:A,'Billing Details'!J:J,"Not Found")</f>
        <v>Medicare</v>
      </c>
      <c r="X952" s="100" t="b">
        <f>_xlfn.XLOOKUP(A952,'Patient Health Records'!A:A,'Patient Health Records'!P:P,"Not Found")</f>
        <v>0</v>
      </c>
      <c r="Y952" s="100" t="b" cm="1">
        <f t="array" ref="Y952">_xlfn.SWITCH(X952, "Yes", TRUE, "No", FALSE, X952)</f>
        <v>0</v>
      </c>
      <c r="Z952" s="100" t="b">
        <f>_xlfn.XLOOKUP(A952,'Patient Health Records'!A:A,'Patient Health Records'!T:T,"Not Found")</f>
        <v>0</v>
      </c>
      <c r="AA952" s="100" t="b" cm="1">
        <f t="array" ref="AA952">_xlfn.SWITCH(Z952, "Yes", TRUE, "No", FALSE, Z952)</f>
        <v>0</v>
      </c>
      <c r="AB952" s="100" t="b">
        <f>_xlfn.XLOOKUP(A952,'Patient Health Records'!A:A,'Patient Health Records'!K:K,"Not Found")</f>
        <v>0</v>
      </c>
      <c r="AC952" s="100" t="b" cm="1">
        <f t="array" ref="AC952">_xlfn.SWITCH(AB952, "Yes", TRUE, "No", FALSE, AB952)</f>
        <v>0</v>
      </c>
    </row>
    <row r="953" spans="1:29">
      <c r="A953" s="2" t="s">
        <v>1423</v>
      </c>
      <c r="B953" s="100" t="str">
        <f>_xlfn.XLOOKUP(A953,'Patient Demographics'!A953:A1952,'Patient Demographics'!H953:H1952,"Not Found")</f>
        <v>Senior</v>
      </c>
      <c r="C953" s="100" t="str">
        <f>_xlfn.XLOOKUP(A953,'Patient Demographics'!A953:A1952,'Patient Demographics'!L953:L1952,"Not Found")</f>
        <v>West</v>
      </c>
      <c r="D953" s="100" t="str">
        <f>_xlfn.XLOOKUP(A953,'Patient Demographics'!A:A,'Patient Demographics'!J:J,"Not Found")</f>
        <v>Maharashtra</v>
      </c>
      <c r="E953" s="100">
        <f>_xlfn.XLOOKUP(A953,'Billing Details'!A953:A1952,'Billing Details'!E953:E1952,"Not Found")</f>
        <v>60000</v>
      </c>
      <c r="F953" s="100">
        <f>_xlfn.XLOOKUP(A953,'Billing Details'!A953:A1952,'Billing Details'!M953:M1952,"Not Found")</f>
        <v>36306.879999999997</v>
      </c>
      <c r="G953" s="100">
        <f>_xlfn.XLOOKUP(A953,'Patient Health Records'!A953:A1952,'Patient Health Records'!G953:G1952,"Not Found")</f>
        <v>77.2</v>
      </c>
      <c r="H953" s="17" t="str">
        <f>_xlfn.XLOOKUP(A953,'Patient Demographics'!A953:A1952,'Patient Demographics'!C953:C1952,"Not Found")</f>
        <v>Male</v>
      </c>
      <c r="I953" s="100" t="str">
        <f>_xlfn.XLOOKUP(A953,'Patient Health Records'!A953:A1952,'Patient Health Records'!B953:B1952,"Not Found")</f>
        <v>AB-</v>
      </c>
      <c r="J953" s="100" t="b">
        <f>_xlfn.XLOOKUP(A953,'Patient Health Records'!A953:A1952,'Patient Health Records'!H953:H1952,"Not Found")</f>
        <v>0</v>
      </c>
      <c r="K953" s="100" t="b">
        <f>_xlfn.XLOOKUP(A953,'Patient Health Records'!A953:A1952,'Patient Health Records'!J953:J1952,"Not Found")</f>
        <v>0</v>
      </c>
      <c r="L953" s="100" t="b">
        <f>_xlfn.XLOOKUP(A953,'Billing Details'!A:A,'Billing Details'!K:K,"Not Found")</f>
        <v>1</v>
      </c>
      <c r="M953" s="100" t="str">
        <f>_xlfn.XLOOKUP(A953,'Patient Education'!A:A,'Patient Education'!B:B,"Not Found")</f>
        <v>Bachelor's Degree</v>
      </c>
      <c r="N953" s="100" t="str">
        <f>_xlfn.XLOOKUP(A953,'Patient Education'!A:A,'Patient Education'!C:C,"None")</f>
        <v>Engineer</v>
      </c>
      <c r="O953" s="100">
        <f>_xlfn.XLOOKUP(A953,'Patient Demographics'!A:A,'Patient Demographics'!I:I,"Not Found")</f>
        <v>12</v>
      </c>
      <c r="P953" s="100" t="str" cm="1">
        <f t="array" ref="P953">_xlfn.IFS(
 O953 &lt;= 2, "Very Low",
 O953 &lt;= 5, "Low",
 O953 &lt;= 10, "Lower-Middle",
 O953 &lt;= 25, "Middle",
 O953 &lt;= 50, "Upper-Middle",
 O953 &lt;= 100, "High",
 O953 &lt;= 200, "Very High",
 O953 &lt;= 400, "Ultra High"
)</f>
        <v>Middle</v>
      </c>
      <c r="Q953" s="33">
        <f>_xlfn.XLOOKUP(A953,'Patient Health Records'!A:A,'Patient Health Records'!E:E,"Not Found")</f>
        <v>32.133194588969822</v>
      </c>
      <c r="R953" s="100" t="b">
        <f>_xlfn.XLOOKUP(A953,'Patient Health Records'!A953:A1952,'Patient Health Records'!T953:T1952,"Not Found")</f>
        <v>1</v>
      </c>
      <c r="S953" s="100" t="b" cm="1">
        <f t="array" ref="S953">_xlfn.SWITCH(R953, "Yes", TRUE, "No", FALSE, R953)</f>
        <v>1</v>
      </c>
      <c r="T953" s="100" t="str">
        <f>_xlfn.XLOOKUP(A953,'Patient Health Records'!A:A,'Patient Health Records'!V:V,"Not Found")</f>
        <v>Diabetes</v>
      </c>
      <c r="U953" s="100" t="str">
        <f>_xlfn.XLOOKUP(A953,'Patient Health Records'!A:A,'Patient Health Records'!X:X,"Not Found")</f>
        <v>Recovered</v>
      </c>
      <c r="V953" s="100" t="b">
        <f>_xlfn.XLOOKUP(A953,'Billing Details'!A:A,'Billing Details'!K:K,"Not Found")</f>
        <v>1</v>
      </c>
      <c r="W953" s="100" t="str">
        <f>_xlfn.XLOOKUP(A953,'Billing Details'!A:A,'Billing Details'!J:J,"Not Found")</f>
        <v>Blue Cross</v>
      </c>
      <c r="X953" s="100" t="b">
        <f>_xlfn.XLOOKUP(A953,'Patient Health Records'!A:A,'Patient Health Records'!P:P,"Not Found")</f>
        <v>1</v>
      </c>
      <c r="Y953" s="100" t="b" cm="1">
        <f t="array" ref="Y953">_xlfn.SWITCH(X953, "Yes", TRUE, "No", FALSE, X953)</f>
        <v>1</v>
      </c>
      <c r="Z953" s="100" t="b">
        <f>_xlfn.XLOOKUP(A953,'Patient Health Records'!A:A,'Patient Health Records'!T:T,"Not Found")</f>
        <v>1</v>
      </c>
      <c r="AA953" s="100" t="b" cm="1">
        <f t="array" ref="AA953">_xlfn.SWITCH(Z953, "Yes", TRUE, "No", FALSE, Z953)</f>
        <v>1</v>
      </c>
      <c r="AB953" s="100" t="b">
        <f>_xlfn.XLOOKUP(A953,'Patient Health Records'!A:A,'Patient Health Records'!K:K,"Not Found")</f>
        <v>1</v>
      </c>
      <c r="AC953" s="100" t="b" cm="1">
        <f t="array" ref="AC953">_xlfn.SWITCH(AB953, "Yes", TRUE, "No", FALSE, AB953)</f>
        <v>1</v>
      </c>
    </row>
    <row r="954" spans="1:29">
      <c r="A954" s="2" t="s">
        <v>1424</v>
      </c>
      <c r="B954" s="100" t="str">
        <f>_xlfn.XLOOKUP(A954,'Patient Demographics'!A954:A1953,'Patient Demographics'!H954:H1953,"Not Found")</f>
        <v>Middle-aged</v>
      </c>
      <c r="C954" s="100" t="str">
        <f>_xlfn.XLOOKUP(A954,'Patient Demographics'!A954:A1953,'Patient Demographics'!L954:L1953,"Not Found")</f>
        <v>West</v>
      </c>
      <c r="D954" s="100" t="str">
        <f>_xlfn.XLOOKUP(A954,'Patient Demographics'!A:A,'Patient Demographics'!J:J,"Not Found")</f>
        <v>Gujarat</v>
      </c>
      <c r="E954" s="100">
        <f>_xlfn.XLOOKUP(A954,'Billing Details'!A954:A1953,'Billing Details'!E954:E1953,"Not Found")</f>
        <v>3000</v>
      </c>
      <c r="F954" s="100">
        <f>_xlfn.XLOOKUP(A954,'Billing Details'!A954:A1953,'Billing Details'!M954:M1953,"Not Found")</f>
        <v>0</v>
      </c>
      <c r="G954" s="100">
        <f>_xlfn.XLOOKUP(A954,'Patient Health Records'!A954:A1953,'Patient Health Records'!G954:G1953,"Not Found")</f>
        <v>64.400000000000006</v>
      </c>
      <c r="H954" s="17" t="str">
        <f>_xlfn.XLOOKUP(A954,'Patient Demographics'!A954:A1953,'Patient Demographics'!C954:C1953,"Not Found")</f>
        <v>Female</v>
      </c>
      <c r="I954" s="100" t="str">
        <f>_xlfn.XLOOKUP(A954,'Patient Health Records'!A954:A1953,'Patient Health Records'!B954:B1953,"Not Found")</f>
        <v>O+</v>
      </c>
      <c r="J954" s="100" t="b">
        <f>_xlfn.XLOOKUP(A954,'Patient Health Records'!A954:A1953,'Patient Health Records'!H954:H1953,"Not Found")</f>
        <v>0</v>
      </c>
      <c r="K954" s="100" t="b">
        <f>_xlfn.XLOOKUP(A954,'Patient Health Records'!A954:A1953,'Patient Health Records'!J954:J1953,"Not Found")</f>
        <v>0</v>
      </c>
      <c r="L954" s="100" t="b">
        <f>_xlfn.XLOOKUP(A954,'Billing Details'!A:A,'Billing Details'!K:K,"Not Found")</f>
        <v>0</v>
      </c>
      <c r="M954" s="100" t="str">
        <f>_xlfn.XLOOKUP(A954,'Patient Education'!A:A,'Patient Education'!B:B,"Not Found")</f>
        <v>Master's Degree</v>
      </c>
      <c r="N954" s="100" t="str">
        <f>_xlfn.XLOOKUP(A954,'Patient Education'!A:A,'Patient Education'!C:C,"None")</f>
        <v>Manager</v>
      </c>
      <c r="O954" s="100">
        <f>_xlfn.XLOOKUP(A954,'Patient Demographics'!A:A,'Patient Demographics'!I:I,"Not Found")</f>
        <v>70</v>
      </c>
      <c r="P954" s="100" t="str" cm="1">
        <f t="array" ref="P954">_xlfn.IFS(
 O954 &lt;= 2, "Very Low",
 O954 &lt;= 5, "Low",
 O954 &lt;= 10, "Lower-Middle",
 O954 &lt;= 25, "Middle",
 O954 &lt;= 50, "Upper-Middle",
 O954 &lt;= 100, "High",
 O954 &lt;= 200, "Very High",
 O954 &lt;= 400, "Ultra High"
)</f>
        <v>High</v>
      </c>
      <c r="Q954" s="33">
        <f>_xlfn.XLOOKUP(A954,'Patient Health Records'!A:A,'Patient Health Records'!E:E,"Not Found")</f>
        <v>26.462853385930309</v>
      </c>
      <c r="R954" s="100" t="b">
        <f>_xlfn.XLOOKUP(A954,'Patient Health Records'!A954:A1953,'Patient Health Records'!T954:T1953,"Not Found")</f>
        <v>0</v>
      </c>
      <c r="S954" s="100" t="b" cm="1">
        <f t="array" ref="S954">_xlfn.SWITCH(R954, "Yes", TRUE, "No", FALSE, R954)</f>
        <v>0</v>
      </c>
      <c r="T954" s="100" t="str">
        <f>_xlfn.XLOOKUP(A954,'Patient Health Records'!A:A,'Patient Health Records'!V:V,"Not Found")</f>
        <v>Osteoarthritis</v>
      </c>
      <c r="U954" s="100" t="str">
        <f>_xlfn.XLOOKUP(A954,'Patient Health Records'!A:A,'Patient Health Records'!X:X,"Not Found")</f>
        <v>Critical</v>
      </c>
      <c r="V954" s="100" t="b">
        <f>_xlfn.XLOOKUP(A954,'Billing Details'!A:A,'Billing Details'!K:K,"Not Found")</f>
        <v>0</v>
      </c>
      <c r="W954" s="100">
        <f>_xlfn.XLOOKUP(A954,'Billing Details'!A:A,'Billing Details'!J:J,"Not Found")</f>
        <v>0</v>
      </c>
      <c r="X954" s="100" t="b">
        <f>_xlfn.XLOOKUP(A954,'Patient Health Records'!A:A,'Patient Health Records'!P:P,"Not Found")</f>
        <v>0</v>
      </c>
      <c r="Y954" s="100" t="b" cm="1">
        <f t="array" ref="Y954">_xlfn.SWITCH(X954, "Yes", TRUE, "No", FALSE, X954)</f>
        <v>0</v>
      </c>
      <c r="Z954" s="100" t="b">
        <f>_xlfn.XLOOKUP(A954,'Patient Health Records'!A:A,'Patient Health Records'!T:T,"Not Found")</f>
        <v>0</v>
      </c>
      <c r="AA954" s="100" t="b" cm="1">
        <f t="array" ref="AA954">_xlfn.SWITCH(Z954, "Yes", TRUE, "No", FALSE, Z954)</f>
        <v>0</v>
      </c>
      <c r="AB954" s="100" t="b">
        <f>_xlfn.XLOOKUP(A954,'Patient Health Records'!A:A,'Patient Health Records'!K:K,"Not Found")</f>
        <v>0</v>
      </c>
      <c r="AC954" s="100" t="b" cm="1">
        <f t="array" ref="AC954">_xlfn.SWITCH(AB954, "Yes", TRUE, "No", FALSE, AB954)</f>
        <v>0</v>
      </c>
    </row>
    <row r="955" spans="1:29">
      <c r="A955" s="2" t="s">
        <v>1425</v>
      </c>
      <c r="B955" s="100" t="str">
        <f>_xlfn.XLOOKUP(A955,'Patient Demographics'!A955:A1954,'Patient Demographics'!H955:H1954,"Not Found")</f>
        <v>Middle-aged</v>
      </c>
      <c r="C955" s="100" t="str">
        <f>_xlfn.XLOOKUP(A955,'Patient Demographics'!A955:A1954,'Patient Demographics'!L955:L1954,"Not Found")</f>
        <v>West</v>
      </c>
      <c r="D955" s="100" t="str">
        <f>_xlfn.XLOOKUP(A955,'Patient Demographics'!A:A,'Patient Demographics'!J:J,"Not Found")</f>
        <v>Maharashtra</v>
      </c>
      <c r="E955" s="100">
        <f>_xlfn.XLOOKUP(A955,'Billing Details'!A955:A1954,'Billing Details'!E955:E1954,"Not Found")</f>
        <v>18000</v>
      </c>
      <c r="F955" s="100">
        <f>_xlfn.XLOOKUP(A955,'Billing Details'!A955:A1954,'Billing Details'!M955:M1954,"Not Found")</f>
        <v>0</v>
      </c>
      <c r="G955" s="100">
        <f>_xlfn.XLOOKUP(A955,'Patient Health Records'!A955:A1954,'Patient Health Records'!G955:G1954,"Not Found")</f>
        <v>68.900000000000006</v>
      </c>
      <c r="H955" s="17" t="str">
        <f>_xlfn.XLOOKUP(A955,'Patient Demographics'!A955:A1954,'Patient Demographics'!C955:C1954,"Not Found")</f>
        <v>Female</v>
      </c>
      <c r="I955" s="100" t="str">
        <f>_xlfn.XLOOKUP(A955,'Patient Health Records'!A955:A1954,'Patient Health Records'!B955:B1954,"Not Found")</f>
        <v>AB-</v>
      </c>
      <c r="J955" s="100" t="b">
        <f>_xlfn.XLOOKUP(A955,'Patient Health Records'!A955:A1954,'Patient Health Records'!H955:H1954,"Not Found")</f>
        <v>1</v>
      </c>
      <c r="K955" s="100" t="b">
        <f>_xlfn.XLOOKUP(A955,'Patient Health Records'!A955:A1954,'Patient Health Records'!J955:J1954,"Not Found")</f>
        <v>1</v>
      </c>
      <c r="L955" s="100" t="b">
        <f>_xlfn.XLOOKUP(A955,'Billing Details'!A:A,'Billing Details'!K:K,"Not Found")</f>
        <v>0</v>
      </c>
      <c r="M955" s="100" t="str">
        <f>_xlfn.XLOOKUP(A955,'Patient Education'!A:A,'Patient Education'!B:B,"Not Found")</f>
        <v>High School</v>
      </c>
      <c r="N955" s="100" t="str">
        <f>_xlfn.XLOOKUP(A955,'Patient Education'!A:A,'Patient Education'!C:C,"None")</f>
        <v>Unemployed</v>
      </c>
      <c r="O955" s="100">
        <f>_xlfn.XLOOKUP(A955,'Patient Demographics'!A:A,'Patient Demographics'!I:I,"Not Found")</f>
        <v>9</v>
      </c>
      <c r="P955" s="100" t="str" cm="1">
        <f t="array" ref="P955">_xlfn.IFS(
 O955 &lt;= 2, "Very Low",
 O955 &lt;= 5, "Low",
 O955 &lt;= 10, "Lower-Middle",
 O955 &lt;= 25, "Middle",
 O955 &lt;= 50, "Upper-Middle",
 O955 &lt;= 100, "High",
 O955 &lt;= 200, "Very High",
 O955 &lt;= 400, "Ultra High"
)</f>
        <v>Lower-Middle</v>
      </c>
      <c r="Q955" s="33">
        <f>_xlfn.XLOOKUP(A955,'Patient Health Records'!A:A,'Patient Health Records'!E:E,"Not Found")</f>
        <v>23.562805649601589</v>
      </c>
      <c r="R955" s="100" t="b">
        <f>_xlfn.XLOOKUP(A955,'Patient Health Records'!A955:A1954,'Patient Health Records'!T955:T1954,"Not Found")</f>
        <v>0</v>
      </c>
      <c r="S955" s="100" t="b" cm="1">
        <f t="array" ref="S955">_xlfn.SWITCH(R955, "Yes", TRUE, "No", FALSE, R955)</f>
        <v>0</v>
      </c>
      <c r="T955" s="100" t="str">
        <f>_xlfn.XLOOKUP(A955,'Patient Health Records'!A:A,'Patient Health Records'!V:V,"Not Found")</f>
        <v>Appendicitis</v>
      </c>
      <c r="U955" s="100" t="str">
        <f>_xlfn.XLOOKUP(A955,'Patient Health Records'!A:A,'Patient Health Records'!X:X,"Not Found")</f>
        <v>Critical</v>
      </c>
      <c r="V955" s="100" t="b">
        <f>_xlfn.XLOOKUP(A955,'Billing Details'!A:A,'Billing Details'!K:K,"Not Found")</f>
        <v>0</v>
      </c>
      <c r="W955" s="100">
        <f>_xlfn.XLOOKUP(A955,'Billing Details'!A:A,'Billing Details'!J:J,"Not Found")</f>
        <v>0</v>
      </c>
      <c r="X955" s="100" t="b">
        <f>_xlfn.XLOOKUP(A955,'Patient Health Records'!A:A,'Patient Health Records'!P:P,"Not Found")</f>
        <v>0</v>
      </c>
      <c r="Y955" s="100" t="b" cm="1">
        <f t="array" ref="Y955">_xlfn.SWITCH(X955, "Yes", TRUE, "No", FALSE, X955)</f>
        <v>0</v>
      </c>
      <c r="Z955" s="100" t="b">
        <f>_xlfn.XLOOKUP(A955,'Patient Health Records'!A:A,'Patient Health Records'!T:T,"Not Found")</f>
        <v>0</v>
      </c>
      <c r="AA955" s="100" t="b" cm="1">
        <f t="array" ref="AA955">_xlfn.SWITCH(Z955, "Yes", TRUE, "No", FALSE, Z955)</f>
        <v>0</v>
      </c>
      <c r="AB955" s="100" t="b">
        <f>_xlfn.XLOOKUP(A955,'Patient Health Records'!A:A,'Patient Health Records'!K:K,"Not Found")</f>
        <v>0</v>
      </c>
      <c r="AC955" s="100" t="b" cm="1">
        <f t="array" ref="AC955">_xlfn.SWITCH(AB955, "Yes", TRUE, "No", FALSE, AB955)</f>
        <v>0</v>
      </c>
    </row>
    <row r="956" spans="1:29">
      <c r="A956" s="2" t="s">
        <v>1426</v>
      </c>
      <c r="B956" s="100" t="str">
        <f>_xlfn.XLOOKUP(A956,'Patient Demographics'!A956:A1955,'Patient Demographics'!H956:H1955,"Not Found")</f>
        <v>Adult</v>
      </c>
      <c r="C956" s="100" t="str">
        <f>_xlfn.XLOOKUP(A956,'Patient Demographics'!A956:A1955,'Patient Demographics'!L956:L1955,"Not Found")</f>
        <v>South</v>
      </c>
      <c r="D956" s="100" t="str">
        <f>_xlfn.XLOOKUP(A956,'Patient Demographics'!A:A,'Patient Demographics'!J:J,"Not Found")</f>
        <v>Karnataka</v>
      </c>
      <c r="E956" s="100">
        <f>_xlfn.XLOOKUP(A956,'Billing Details'!A956:A1955,'Billing Details'!E956:E1955,"Not Found")</f>
        <v>300000</v>
      </c>
      <c r="F956" s="100">
        <f>_xlfn.XLOOKUP(A956,'Billing Details'!A956:A1955,'Billing Details'!M956:M1955,"Not Found")</f>
        <v>261149.4</v>
      </c>
      <c r="G956" s="100">
        <f>_xlfn.XLOOKUP(A956,'Patient Health Records'!A956:A1955,'Patient Health Records'!G956:G1955,"Not Found")</f>
        <v>51.9</v>
      </c>
      <c r="H956" s="17" t="str">
        <f>_xlfn.XLOOKUP(A956,'Patient Demographics'!A956:A1955,'Patient Demographics'!C956:C1955,"Not Found")</f>
        <v>Male</v>
      </c>
      <c r="I956" s="100" t="str">
        <f>_xlfn.XLOOKUP(A956,'Patient Health Records'!A956:A1955,'Patient Health Records'!B956:B1955,"Not Found")</f>
        <v>O-</v>
      </c>
      <c r="J956" s="100" t="b">
        <f>_xlfn.XLOOKUP(A956,'Patient Health Records'!A956:A1955,'Patient Health Records'!H956:H1955,"Not Found")</f>
        <v>0</v>
      </c>
      <c r="K956" s="100" t="b">
        <f>_xlfn.XLOOKUP(A956,'Patient Health Records'!A956:A1955,'Patient Health Records'!J956:J1955,"Not Found")</f>
        <v>1</v>
      </c>
      <c r="L956" s="100" t="b">
        <f>_xlfn.XLOOKUP(A956,'Billing Details'!A:A,'Billing Details'!K:K,"Not Found")</f>
        <v>1</v>
      </c>
      <c r="M956" s="100" t="str">
        <f>_xlfn.XLOOKUP(A956,'Patient Education'!A:A,'Patient Education'!B:B,"Not Found")</f>
        <v>Master's Degree</v>
      </c>
      <c r="N956" s="100" t="str">
        <f>_xlfn.XLOOKUP(A956,'Patient Education'!A:A,'Patient Education'!C:C,"None")</f>
        <v>Manager</v>
      </c>
      <c r="O956" s="100">
        <f>_xlfn.XLOOKUP(A956,'Patient Demographics'!A:A,'Patient Demographics'!I:I,"Not Found")</f>
        <v>30</v>
      </c>
      <c r="P956" s="100" t="str" cm="1">
        <f t="array" ref="P956">_xlfn.IFS(
 O956 &lt;= 2, "Very Low",
 O956 &lt;= 5, "Low",
 O956 &lt;= 10, "Lower-Middle",
 O956 &lt;= 25, "Middle",
 O956 &lt;= 50, "Upper-Middle",
 O956 &lt;= 100, "High",
 O956 &lt;= 200, "Very High",
 O956 &lt;= 400, "Ultra High"
)</f>
        <v>Upper-Middle</v>
      </c>
      <c r="Q956" s="33">
        <f>_xlfn.XLOOKUP(A956,'Patient Health Records'!A:A,'Patient Health Records'!E:E,"Not Found")</f>
        <v>20.022375679950617</v>
      </c>
      <c r="R956" s="100" t="b">
        <f>_xlfn.XLOOKUP(A956,'Patient Health Records'!A956:A1955,'Patient Health Records'!T956:T1955,"Not Found")</f>
        <v>0</v>
      </c>
      <c r="S956" s="100" t="b" cm="1">
        <f t="array" ref="S956">_xlfn.SWITCH(R956, "Yes", TRUE, "No", FALSE, R956)</f>
        <v>0</v>
      </c>
      <c r="T956" s="100" t="str">
        <f>_xlfn.XLOOKUP(A956,'Patient Health Records'!A:A,'Patient Health Records'!V:V,"Not Found")</f>
        <v>Cancer</v>
      </c>
      <c r="U956" s="100" t="str">
        <f>_xlfn.XLOOKUP(A956,'Patient Health Records'!A:A,'Patient Health Records'!X:X,"Not Found")</f>
        <v>Critical</v>
      </c>
      <c r="V956" s="100" t="b">
        <f>_xlfn.XLOOKUP(A956,'Billing Details'!A:A,'Billing Details'!K:K,"Not Found")</f>
        <v>1</v>
      </c>
      <c r="W956" s="100" t="str">
        <f>_xlfn.XLOOKUP(A956,'Billing Details'!A:A,'Billing Details'!J:J,"Not Found")</f>
        <v>Cigna</v>
      </c>
      <c r="X956" s="100" t="b">
        <f>_xlfn.XLOOKUP(A956,'Patient Health Records'!A:A,'Patient Health Records'!P:P,"Not Found")</f>
        <v>0</v>
      </c>
      <c r="Y956" s="100" t="b" cm="1">
        <f t="array" ref="Y956">_xlfn.SWITCH(X956, "Yes", TRUE, "No", FALSE, X956)</f>
        <v>0</v>
      </c>
      <c r="Z956" s="100" t="b">
        <f>_xlfn.XLOOKUP(A956,'Patient Health Records'!A:A,'Patient Health Records'!T:T,"Not Found")</f>
        <v>0</v>
      </c>
      <c r="AA956" s="100" t="b" cm="1">
        <f t="array" ref="AA956">_xlfn.SWITCH(Z956, "Yes", TRUE, "No", FALSE, Z956)</f>
        <v>0</v>
      </c>
      <c r="AB956" s="100" t="b">
        <f>_xlfn.XLOOKUP(A956,'Patient Health Records'!A:A,'Patient Health Records'!K:K,"Not Found")</f>
        <v>0</v>
      </c>
      <c r="AC956" s="100" t="b" cm="1">
        <f t="array" ref="AC956">_xlfn.SWITCH(AB956, "Yes", TRUE, "No", FALSE, AB956)</f>
        <v>0</v>
      </c>
    </row>
    <row r="957" spans="1:29">
      <c r="A957" s="2" t="s">
        <v>1427</v>
      </c>
      <c r="B957" s="100" t="str">
        <f>_xlfn.XLOOKUP(A957,'Patient Demographics'!A957:A1956,'Patient Demographics'!H957:H1956,"Not Found")</f>
        <v>Adult</v>
      </c>
      <c r="C957" s="100" t="str">
        <f>_xlfn.XLOOKUP(A957,'Patient Demographics'!A957:A1956,'Patient Demographics'!L957:L1956,"Not Found")</f>
        <v>South</v>
      </c>
      <c r="D957" s="100" t="str">
        <f>_xlfn.XLOOKUP(A957,'Patient Demographics'!A:A,'Patient Demographics'!J:J,"Not Found")</f>
        <v>Tamil Nadu</v>
      </c>
      <c r="E957" s="100">
        <f>_xlfn.XLOOKUP(A957,'Billing Details'!A957:A1956,'Billing Details'!E957:E1956,"Not Found")</f>
        <v>200</v>
      </c>
      <c r="F957" s="100">
        <f>_xlfn.XLOOKUP(A957,'Billing Details'!A957:A1956,'Billing Details'!M957:M1956,"Not Found")</f>
        <v>168.02</v>
      </c>
      <c r="G957" s="100">
        <f>_xlfn.XLOOKUP(A957,'Patient Health Records'!A957:A1956,'Patient Health Records'!G957:G1956,"Not Found")</f>
        <v>87</v>
      </c>
      <c r="H957" s="17" t="str">
        <f>_xlfn.XLOOKUP(A957,'Patient Demographics'!A957:A1956,'Patient Demographics'!C957:C1956,"Not Found")</f>
        <v>Female</v>
      </c>
      <c r="I957" s="100" t="str">
        <f>_xlfn.XLOOKUP(A957,'Patient Health Records'!A957:A1956,'Patient Health Records'!B957:B1956,"Not Found")</f>
        <v>O-</v>
      </c>
      <c r="J957" s="100" t="b">
        <f>_xlfn.XLOOKUP(A957,'Patient Health Records'!A957:A1956,'Patient Health Records'!H957:H1956,"Not Found")</f>
        <v>0</v>
      </c>
      <c r="K957" s="100" t="b">
        <f>_xlfn.XLOOKUP(A957,'Patient Health Records'!A957:A1956,'Patient Health Records'!J957:J1956,"Not Found")</f>
        <v>1</v>
      </c>
      <c r="L957" s="100" t="b">
        <f>_xlfn.XLOOKUP(A957,'Billing Details'!A:A,'Billing Details'!K:K,"Not Found")</f>
        <v>1</v>
      </c>
      <c r="M957" s="100" t="str">
        <f>_xlfn.XLOOKUP(A957,'Patient Education'!A:A,'Patient Education'!B:B,"Not Found")</f>
        <v>PhD</v>
      </c>
      <c r="N957" s="100" t="str">
        <f>_xlfn.XLOOKUP(A957,'Patient Education'!A:A,'Patient Education'!C:C,"None")</f>
        <v>Professor</v>
      </c>
      <c r="O957" s="100">
        <f>_xlfn.XLOOKUP(A957,'Patient Demographics'!A:A,'Patient Demographics'!I:I,"Not Found")</f>
        <v>15</v>
      </c>
      <c r="P957" s="100" t="str" cm="1">
        <f t="array" ref="P957">_xlfn.IFS(
 O957 &lt;= 2, "Very Low",
 O957 &lt;= 5, "Low",
 O957 &lt;= 10, "Lower-Middle",
 O957 &lt;= 25, "Middle",
 O957 &lt;= 50, "Upper-Middle",
 O957 &lt;= 100, "High",
 O957 &lt;= 200, "Very High",
 O957 &lt;= 400, "Ultra High"
)</f>
        <v>Middle</v>
      </c>
      <c r="Q957" s="33">
        <f>_xlfn.XLOOKUP(A957,'Patient Health Records'!A:A,'Patient Health Records'!E:E,"Not Found")</f>
        <v>33.150434385002278</v>
      </c>
      <c r="R957" s="100" t="b">
        <f>_xlfn.XLOOKUP(A957,'Patient Health Records'!A957:A1956,'Patient Health Records'!T957:T1956,"Not Found")</f>
        <v>1</v>
      </c>
      <c r="S957" s="100" t="b" cm="1">
        <f t="array" ref="S957">_xlfn.SWITCH(R957, "Yes", TRUE, "No", FALSE, R957)</f>
        <v>1</v>
      </c>
      <c r="T957" s="100" t="str">
        <f>_xlfn.XLOOKUP(A957,'Patient Health Records'!A:A,'Patient Health Records'!V:V,"Not Found")</f>
        <v>Diabetes</v>
      </c>
      <c r="U957" s="100" t="str">
        <f>_xlfn.XLOOKUP(A957,'Patient Health Records'!A:A,'Patient Health Records'!X:X,"Not Found")</f>
        <v>Recovered</v>
      </c>
      <c r="V957" s="100" t="b">
        <f>_xlfn.XLOOKUP(A957,'Billing Details'!A:A,'Billing Details'!K:K,"Not Found")</f>
        <v>1</v>
      </c>
      <c r="W957" s="100" t="str">
        <f>_xlfn.XLOOKUP(A957,'Billing Details'!A:A,'Billing Details'!J:J,"Not Found")</f>
        <v>Blue Cross</v>
      </c>
      <c r="X957" s="100" t="b">
        <f>_xlfn.XLOOKUP(A957,'Patient Health Records'!A:A,'Patient Health Records'!P:P,"Not Found")</f>
        <v>0</v>
      </c>
      <c r="Y957" s="100" t="b" cm="1">
        <f t="array" ref="Y957">_xlfn.SWITCH(X957, "Yes", TRUE, "No", FALSE, X957)</f>
        <v>0</v>
      </c>
      <c r="Z957" s="100" t="b">
        <f>_xlfn.XLOOKUP(A957,'Patient Health Records'!A:A,'Patient Health Records'!T:T,"Not Found")</f>
        <v>1</v>
      </c>
      <c r="AA957" s="100" t="b" cm="1">
        <f t="array" ref="AA957">_xlfn.SWITCH(Z957, "Yes", TRUE, "No", FALSE, Z957)</f>
        <v>1</v>
      </c>
      <c r="AB957" s="100" t="b">
        <f>_xlfn.XLOOKUP(A957,'Patient Health Records'!A:A,'Patient Health Records'!K:K,"Not Found")</f>
        <v>0</v>
      </c>
      <c r="AC957" s="100" t="b" cm="1">
        <f t="array" ref="AC957">_xlfn.SWITCH(AB957, "Yes", TRUE, "No", FALSE, AB957)</f>
        <v>0</v>
      </c>
    </row>
    <row r="958" spans="1:29">
      <c r="A958" s="2" t="s">
        <v>1428</v>
      </c>
      <c r="B958" s="100" t="str">
        <f>_xlfn.XLOOKUP(A958,'Patient Demographics'!A958:A1957,'Patient Demographics'!H958:H1957,"Not Found")</f>
        <v>Middle-aged</v>
      </c>
      <c r="C958" s="100" t="str">
        <f>_xlfn.XLOOKUP(A958,'Patient Demographics'!A958:A1957,'Patient Demographics'!L958:L1957,"Not Found")</f>
        <v>East</v>
      </c>
      <c r="D958" s="100" t="str">
        <f>_xlfn.XLOOKUP(A958,'Patient Demographics'!A:A,'Patient Demographics'!J:J,"Not Found")</f>
        <v>West Bengal</v>
      </c>
      <c r="E958" s="100">
        <f>_xlfn.XLOOKUP(A958,'Billing Details'!A958:A1957,'Billing Details'!E958:E1957,"Not Found")</f>
        <v>60000</v>
      </c>
      <c r="F958" s="100">
        <f>_xlfn.XLOOKUP(A958,'Billing Details'!A958:A1957,'Billing Details'!M958:M1957,"Not Found")</f>
        <v>33469.15</v>
      </c>
      <c r="G958" s="100">
        <f>_xlfn.XLOOKUP(A958,'Patient Health Records'!A958:A1957,'Patient Health Records'!G958:G1957,"Not Found")</f>
        <v>97.6</v>
      </c>
      <c r="H958" s="17" t="str">
        <f>_xlfn.XLOOKUP(A958,'Patient Demographics'!A958:A1957,'Patient Demographics'!C958:C1957,"Not Found")</f>
        <v>Female</v>
      </c>
      <c r="I958" s="100" t="str">
        <f>_xlfn.XLOOKUP(A958,'Patient Health Records'!A958:A1957,'Patient Health Records'!B958:B1957,"Not Found")</f>
        <v>AB+</v>
      </c>
      <c r="J958" s="100" t="b">
        <f>_xlfn.XLOOKUP(A958,'Patient Health Records'!A958:A1957,'Patient Health Records'!H958:H1957,"Not Found")</f>
        <v>0</v>
      </c>
      <c r="K958" s="100" t="b">
        <f>_xlfn.XLOOKUP(A958,'Patient Health Records'!A958:A1957,'Patient Health Records'!J958:J1957,"Not Found")</f>
        <v>1</v>
      </c>
      <c r="L958" s="100" t="b">
        <f>_xlfn.XLOOKUP(A958,'Billing Details'!A:A,'Billing Details'!K:K,"Not Found")</f>
        <v>1</v>
      </c>
      <c r="M958" s="100" t="str">
        <f>_xlfn.XLOOKUP(A958,'Patient Education'!A:A,'Patient Education'!B:B,"Not Found")</f>
        <v>PhD</v>
      </c>
      <c r="N958" s="100" t="str">
        <f>_xlfn.XLOOKUP(A958,'Patient Education'!A:A,'Patient Education'!C:C,"None")</f>
        <v>Professor</v>
      </c>
      <c r="O958" s="100">
        <f>_xlfn.XLOOKUP(A958,'Patient Demographics'!A:A,'Patient Demographics'!I:I,"Not Found")</f>
        <v>3</v>
      </c>
      <c r="P958" s="100" t="str" cm="1">
        <f t="array" ref="P958">_xlfn.IFS(
 O958 &lt;= 2, "Very Low",
 O958 &lt;= 5, "Low",
 O958 &lt;= 10, "Lower-Middle",
 O958 &lt;= 25, "Middle",
 O958 &lt;= 50, "Upper-Middle",
 O958 &lt;= 100, "High",
 O958 &lt;= 200, "Very High",
 O958 &lt;= 400, "Ultra High"
)</f>
        <v>Low</v>
      </c>
      <c r="Q958" s="33">
        <f>_xlfn.XLOOKUP(A958,'Patient Health Records'!A:A,'Patient Health Records'!E:E,"Not Found")</f>
        <v>32.610511543987435</v>
      </c>
      <c r="R958" s="100" t="b">
        <f>_xlfn.XLOOKUP(A958,'Patient Health Records'!A958:A1957,'Patient Health Records'!T958:T1957,"Not Found")</f>
        <v>1</v>
      </c>
      <c r="S958" s="100" t="b" cm="1">
        <f t="array" ref="S958">_xlfn.SWITCH(R958, "Yes", TRUE, "No", FALSE, R958)</f>
        <v>1</v>
      </c>
      <c r="T958" s="100" t="str">
        <f>_xlfn.XLOOKUP(A958,'Patient Health Records'!A:A,'Patient Health Records'!V:V,"Not Found")</f>
        <v>Fractured Leg</v>
      </c>
      <c r="U958" s="100" t="str">
        <f>_xlfn.XLOOKUP(A958,'Patient Health Records'!A:A,'Patient Health Records'!X:X,"Not Found")</f>
        <v>Recovered</v>
      </c>
      <c r="V958" s="100" t="b">
        <f>_xlfn.XLOOKUP(A958,'Billing Details'!A:A,'Billing Details'!K:K,"Not Found")</f>
        <v>1</v>
      </c>
      <c r="W958" s="100" t="str">
        <f>_xlfn.XLOOKUP(A958,'Billing Details'!A:A,'Billing Details'!J:J,"Not Found")</f>
        <v>Aetna</v>
      </c>
      <c r="X958" s="100" t="b">
        <f>_xlfn.XLOOKUP(A958,'Patient Health Records'!A:A,'Patient Health Records'!P:P,"Not Found")</f>
        <v>0</v>
      </c>
      <c r="Y958" s="100" t="b" cm="1">
        <f t="array" ref="Y958">_xlfn.SWITCH(X958, "Yes", TRUE, "No", FALSE, X958)</f>
        <v>0</v>
      </c>
      <c r="Z958" s="100" t="b">
        <f>_xlfn.XLOOKUP(A958,'Patient Health Records'!A:A,'Patient Health Records'!T:T,"Not Found")</f>
        <v>1</v>
      </c>
      <c r="AA958" s="100" t="b" cm="1">
        <f t="array" ref="AA958">_xlfn.SWITCH(Z958, "Yes", TRUE, "No", FALSE, Z958)</f>
        <v>1</v>
      </c>
      <c r="AB958" s="100" t="b">
        <f>_xlfn.XLOOKUP(A958,'Patient Health Records'!A:A,'Patient Health Records'!K:K,"Not Found")</f>
        <v>0</v>
      </c>
      <c r="AC958" s="100" t="b" cm="1">
        <f t="array" ref="AC958">_xlfn.SWITCH(AB958, "Yes", TRUE, "No", FALSE, AB958)</f>
        <v>0</v>
      </c>
    </row>
    <row r="959" spans="1:29">
      <c r="A959" s="2" t="s">
        <v>1429</v>
      </c>
      <c r="B959" s="100" t="str">
        <f>_xlfn.XLOOKUP(A959,'Patient Demographics'!A959:A1958,'Patient Demographics'!H959:H1958,"Not Found")</f>
        <v>Adult</v>
      </c>
      <c r="C959" s="100" t="str">
        <f>_xlfn.XLOOKUP(A959,'Patient Demographics'!A959:A1958,'Patient Demographics'!L959:L1958,"Not Found")</f>
        <v>South</v>
      </c>
      <c r="D959" s="100" t="str">
        <f>_xlfn.XLOOKUP(A959,'Patient Demographics'!A:A,'Patient Demographics'!J:J,"Not Found")</f>
        <v>Karnataka</v>
      </c>
      <c r="E959" s="100">
        <f>_xlfn.XLOOKUP(A959,'Billing Details'!A959:A1958,'Billing Details'!E959:E1958,"Not Found")</f>
        <v>18000</v>
      </c>
      <c r="F959" s="100">
        <f>_xlfn.XLOOKUP(A959,'Billing Details'!A959:A1958,'Billing Details'!M959:M1958,"Not Found")</f>
        <v>0</v>
      </c>
      <c r="G959" s="100">
        <f>_xlfn.XLOOKUP(A959,'Patient Health Records'!A959:A1958,'Patient Health Records'!G959:G1958,"Not Found")</f>
        <v>85.4</v>
      </c>
      <c r="H959" s="17" t="str">
        <f>_xlfn.XLOOKUP(A959,'Patient Demographics'!A959:A1958,'Patient Demographics'!C959:C1958,"Not Found")</f>
        <v>Female</v>
      </c>
      <c r="I959" s="100" t="str">
        <f>_xlfn.XLOOKUP(A959,'Patient Health Records'!A959:A1958,'Patient Health Records'!B959:B1958,"Not Found")</f>
        <v>A+</v>
      </c>
      <c r="J959" s="100" t="b">
        <f>_xlfn.XLOOKUP(A959,'Patient Health Records'!A959:A1958,'Patient Health Records'!H959:H1958,"Not Found")</f>
        <v>0</v>
      </c>
      <c r="K959" s="100" t="b">
        <f>_xlfn.XLOOKUP(A959,'Patient Health Records'!A959:A1958,'Patient Health Records'!J959:J1958,"Not Found")</f>
        <v>0</v>
      </c>
      <c r="L959" s="100" t="b">
        <f>_xlfn.XLOOKUP(A959,'Billing Details'!A:A,'Billing Details'!K:K,"Not Found")</f>
        <v>0</v>
      </c>
      <c r="M959" s="100" t="str">
        <f>_xlfn.XLOOKUP(A959,'Patient Education'!A:A,'Patient Education'!B:B,"Not Found")</f>
        <v>Post-graduate</v>
      </c>
      <c r="N959" s="100" t="str">
        <f>_xlfn.XLOOKUP(A959,'Patient Education'!A:A,'Patient Education'!C:C,"None")</f>
        <v>Scientist</v>
      </c>
      <c r="O959" s="100">
        <f>_xlfn.XLOOKUP(A959,'Patient Demographics'!A:A,'Patient Demographics'!I:I,"Not Found")</f>
        <v>9</v>
      </c>
      <c r="P959" s="100" t="str" cm="1">
        <f t="array" ref="P959">_xlfn.IFS(
 O959 &lt;= 2, "Very Low",
 O959 &lt;= 5, "Low",
 O959 &lt;= 10, "Lower-Middle",
 O959 &lt;= 25, "Middle",
 O959 &lt;= 50, "Upper-Middle",
 O959 &lt;= 100, "High",
 O959 &lt;= 200, "Very High",
 O959 &lt;= 400, "Ultra High"
)</f>
        <v>Lower-Middle</v>
      </c>
      <c r="Q959" s="33">
        <f>_xlfn.XLOOKUP(A959,'Patient Health Records'!A:A,'Patient Health Records'!E:E,"Not Found")</f>
        <v>28.207160787422382</v>
      </c>
      <c r="R959" s="100" t="b">
        <f>_xlfn.XLOOKUP(A959,'Patient Health Records'!A959:A1958,'Patient Health Records'!T959:T1958,"Not Found")</f>
        <v>1</v>
      </c>
      <c r="S959" s="100" t="b" cm="1">
        <f t="array" ref="S959">_xlfn.SWITCH(R959, "Yes", TRUE, "No", FALSE, R959)</f>
        <v>1</v>
      </c>
      <c r="T959" s="100" t="str">
        <f>_xlfn.XLOOKUP(A959,'Patient Health Records'!A:A,'Patient Health Records'!V:V,"Not Found")</f>
        <v>Respiratory Infection</v>
      </c>
      <c r="U959" s="100" t="str">
        <f>_xlfn.XLOOKUP(A959,'Patient Health Records'!A:A,'Patient Health Records'!X:X,"Not Found")</f>
        <v>Ongoing Treatment</v>
      </c>
      <c r="V959" s="100" t="b">
        <f>_xlfn.XLOOKUP(A959,'Billing Details'!A:A,'Billing Details'!K:K,"Not Found")</f>
        <v>0</v>
      </c>
      <c r="W959" s="100">
        <f>_xlfn.XLOOKUP(A959,'Billing Details'!A:A,'Billing Details'!J:J,"Not Found")</f>
        <v>0</v>
      </c>
      <c r="X959" s="100" t="b">
        <f>_xlfn.XLOOKUP(A959,'Patient Health Records'!A:A,'Patient Health Records'!P:P,"Not Found")</f>
        <v>1</v>
      </c>
      <c r="Y959" s="100" t="b" cm="1">
        <f t="array" ref="Y959">_xlfn.SWITCH(X959, "Yes", TRUE, "No", FALSE, X959)</f>
        <v>1</v>
      </c>
      <c r="Z959" s="100" t="b">
        <f>_xlfn.XLOOKUP(A959,'Patient Health Records'!A:A,'Patient Health Records'!T:T,"Not Found")</f>
        <v>1</v>
      </c>
      <c r="AA959" s="100" t="b" cm="1">
        <f t="array" ref="AA959">_xlfn.SWITCH(Z959, "Yes", TRUE, "No", FALSE, Z959)</f>
        <v>1</v>
      </c>
      <c r="AB959" s="100" t="b">
        <f>_xlfn.XLOOKUP(A959,'Patient Health Records'!A:A,'Patient Health Records'!K:K,"Not Found")</f>
        <v>1</v>
      </c>
      <c r="AC959" s="100" t="b" cm="1">
        <f t="array" ref="AC959">_xlfn.SWITCH(AB959, "Yes", TRUE, "No", FALSE, AB959)</f>
        <v>1</v>
      </c>
    </row>
    <row r="960" spans="1:29">
      <c r="A960" s="2" t="s">
        <v>1430</v>
      </c>
      <c r="B960" s="100" t="str">
        <f>_xlfn.XLOOKUP(A960,'Patient Demographics'!A960:A1959,'Patient Demographics'!H960:H1959,"Not Found")</f>
        <v>Adult</v>
      </c>
      <c r="C960" s="100" t="str">
        <f>_xlfn.XLOOKUP(A960,'Patient Demographics'!A960:A1959,'Patient Demographics'!L960:L1959,"Not Found")</f>
        <v>West</v>
      </c>
      <c r="D960" s="100" t="str">
        <f>_xlfn.XLOOKUP(A960,'Patient Demographics'!A:A,'Patient Demographics'!J:J,"Not Found")</f>
        <v>Maharashtra</v>
      </c>
      <c r="E960" s="100">
        <f>_xlfn.XLOOKUP(A960,'Billing Details'!A960:A1959,'Billing Details'!E960:E1959,"Not Found")</f>
        <v>250000</v>
      </c>
      <c r="F960" s="100">
        <f>_xlfn.XLOOKUP(A960,'Billing Details'!A960:A1959,'Billing Details'!M960:M1959,"Not Found")</f>
        <v>0</v>
      </c>
      <c r="G960" s="100">
        <f>_xlfn.XLOOKUP(A960,'Patient Health Records'!A960:A1959,'Patient Health Records'!G960:G1959,"Not Found")</f>
        <v>56.2</v>
      </c>
      <c r="H960" s="17" t="str">
        <f>_xlfn.XLOOKUP(A960,'Patient Demographics'!A960:A1959,'Patient Demographics'!C960:C1959,"Not Found")</f>
        <v>Male</v>
      </c>
      <c r="I960" s="100" t="str">
        <f>_xlfn.XLOOKUP(A960,'Patient Health Records'!A960:A1959,'Patient Health Records'!B960:B1959,"Not Found")</f>
        <v>O-</v>
      </c>
      <c r="J960" s="100" t="b">
        <f>_xlfn.XLOOKUP(A960,'Patient Health Records'!A960:A1959,'Patient Health Records'!H960:H1959,"Not Found")</f>
        <v>0</v>
      </c>
      <c r="K960" s="100" t="b">
        <f>_xlfn.XLOOKUP(A960,'Patient Health Records'!A960:A1959,'Patient Health Records'!J960:J1959,"Not Found")</f>
        <v>0</v>
      </c>
      <c r="L960" s="100" t="b">
        <f>_xlfn.XLOOKUP(A960,'Billing Details'!A:A,'Billing Details'!K:K,"Not Found")</f>
        <v>0</v>
      </c>
      <c r="M960" s="100" t="str">
        <f>_xlfn.XLOOKUP(A960,'Patient Education'!A:A,'Patient Education'!B:B,"Not Found")</f>
        <v>School</v>
      </c>
      <c r="N960" s="100" t="str">
        <f>_xlfn.XLOOKUP(A960,'Patient Education'!A:A,'Patient Education'!C:C,"None")</f>
        <v>Retail Worker</v>
      </c>
      <c r="O960" s="100">
        <f>_xlfn.XLOOKUP(A960,'Patient Demographics'!A:A,'Patient Demographics'!I:I,"Not Found")</f>
        <v>20</v>
      </c>
      <c r="P960" s="100" t="str" cm="1">
        <f t="array" ref="P960">_xlfn.IFS(
 O960 &lt;= 2, "Very Low",
 O960 &lt;= 5, "Low",
 O960 &lt;= 10, "Lower-Middle",
 O960 &lt;= 25, "Middle",
 O960 &lt;= 50, "Upper-Middle",
 O960 &lt;= 100, "High",
 O960 &lt;= 200, "Very High",
 O960 &lt;= 400, "Ultra High"
)</f>
        <v>Middle</v>
      </c>
      <c r="Q960" s="33">
        <f>_xlfn.XLOOKUP(A960,'Patient Health Records'!A:A,'Patient Health Records'!E:E,"Not Found")</f>
        <v>21.953124999999996</v>
      </c>
      <c r="R960" s="100" t="b">
        <f>_xlfn.XLOOKUP(A960,'Patient Health Records'!A960:A1959,'Patient Health Records'!T960:T1959,"Not Found")</f>
        <v>0</v>
      </c>
      <c r="S960" s="100" t="b" cm="1">
        <f t="array" ref="S960">_xlfn.SWITCH(R960, "Yes", TRUE, "No", FALSE, R960)</f>
        <v>0</v>
      </c>
      <c r="T960" s="100" t="str">
        <f>_xlfn.XLOOKUP(A960,'Patient Health Records'!A:A,'Patient Health Records'!V:V,"Not Found")</f>
        <v>Prostate Cancer</v>
      </c>
      <c r="U960" s="100" t="str">
        <f>_xlfn.XLOOKUP(A960,'Patient Health Records'!A:A,'Patient Health Records'!X:X,"Not Found")</f>
        <v>Recovered</v>
      </c>
      <c r="V960" s="100" t="b">
        <f>_xlfn.XLOOKUP(A960,'Billing Details'!A:A,'Billing Details'!K:K,"Not Found")</f>
        <v>0</v>
      </c>
      <c r="W960" s="100">
        <f>_xlfn.XLOOKUP(A960,'Billing Details'!A:A,'Billing Details'!J:J,"Not Found")</f>
        <v>0</v>
      </c>
      <c r="X960" s="100" t="b">
        <f>_xlfn.XLOOKUP(A960,'Patient Health Records'!A:A,'Patient Health Records'!P:P,"Not Found")</f>
        <v>0</v>
      </c>
      <c r="Y960" s="100" t="b" cm="1">
        <f t="array" ref="Y960">_xlfn.SWITCH(X960, "Yes", TRUE, "No", FALSE, X960)</f>
        <v>0</v>
      </c>
      <c r="Z960" s="100" t="b">
        <f>_xlfn.XLOOKUP(A960,'Patient Health Records'!A:A,'Patient Health Records'!T:T,"Not Found")</f>
        <v>0</v>
      </c>
      <c r="AA960" s="100" t="b" cm="1">
        <f t="array" ref="AA960">_xlfn.SWITCH(Z960, "Yes", TRUE, "No", FALSE, Z960)</f>
        <v>0</v>
      </c>
      <c r="AB960" s="100" t="b">
        <f>_xlfn.XLOOKUP(A960,'Patient Health Records'!A:A,'Patient Health Records'!K:K,"Not Found")</f>
        <v>0</v>
      </c>
      <c r="AC960" s="100" t="b" cm="1">
        <f t="array" ref="AC960">_xlfn.SWITCH(AB960, "Yes", TRUE, "No", FALSE, AB960)</f>
        <v>0</v>
      </c>
    </row>
    <row r="961" spans="1:29">
      <c r="A961" s="2" t="s">
        <v>1431</v>
      </c>
      <c r="B961" s="100" t="str">
        <f>_xlfn.XLOOKUP(A961,'Patient Demographics'!A961:A1960,'Patient Demographics'!H961:H1960,"Not Found")</f>
        <v>Adult</v>
      </c>
      <c r="C961" s="100" t="str">
        <f>_xlfn.XLOOKUP(A961,'Patient Demographics'!A961:A1960,'Patient Demographics'!L961:L1960,"Not Found")</f>
        <v>West</v>
      </c>
      <c r="D961" s="100" t="str">
        <f>_xlfn.XLOOKUP(A961,'Patient Demographics'!A:A,'Patient Demographics'!J:J,"Not Found")</f>
        <v>Maharashtra</v>
      </c>
      <c r="E961" s="100">
        <f>_xlfn.XLOOKUP(A961,'Billing Details'!A961:A1960,'Billing Details'!E961:E1960,"Not Found")</f>
        <v>2000</v>
      </c>
      <c r="F961" s="100">
        <f>_xlfn.XLOOKUP(A961,'Billing Details'!A961:A1960,'Billing Details'!M961:M1960,"Not Found")</f>
        <v>1221.58</v>
      </c>
      <c r="G961" s="100">
        <f>_xlfn.XLOOKUP(A961,'Patient Health Records'!A961:A1960,'Patient Health Records'!G961:G1960,"Not Found")</f>
        <v>60.3</v>
      </c>
      <c r="H961" s="17" t="str">
        <f>_xlfn.XLOOKUP(A961,'Patient Demographics'!A961:A1960,'Patient Demographics'!C961:C1960,"Not Found")</f>
        <v>Male</v>
      </c>
      <c r="I961" s="100" t="str">
        <f>_xlfn.XLOOKUP(A961,'Patient Health Records'!A961:A1960,'Patient Health Records'!B961:B1960,"Not Found")</f>
        <v>AB+</v>
      </c>
      <c r="J961" s="100" t="b">
        <f>_xlfn.XLOOKUP(A961,'Patient Health Records'!A961:A1960,'Patient Health Records'!H961:H1960,"Not Found")</f>
        <v>0</v>
      </c>
      <c r="K961" s="100" t="b">
        <f>_xlfn.XLOOKUP(A961,'Patient Health Records'!A961:A1960,'Patient Health Records'!J961:J1960,"Not Found")</f>
        <v>0</v>
      </c>
      <c r="L961" s="100" t="b">
        <f>_xlfn.XLOOKUP(A961,'Billing Details'!A:A,'Billing Details'!K:K,"Not Found")</f>
        <v>1</v>
      </c>
      <c r="M961" s="100" t="str">
        <f>_xlfn.XLOOKUP(A961,'Patient Education'!A:A,'Patient Education'!B:B,"Not Found")</f>
        <v>Master's Degree</v>
      </c>
      <c r="N961" s="100" t="str">
        <f>_xlfn.XLOOKUP(A961,'Patient Education'!A:A,'Patient Education'!C:C,"None")</f>
        <v>Doctor</v>
      </c>
      <c r="O961" s="100">
        <f>_xlfn.XLOOKUP(A961,'Patient Demographics'!A:A,'Patient Demographics'!I:I,"Not Found")</f>
        <v>70</v>
      </c>
      <c r="P961" s="100" t="str" cm="1">
        <f t="array" ref="P961">_xlfn.IFS(
 O961 &lt;= 2, "Very Low",
 O961 &lt;= 5, "Low",
 O961 &lt;= 10, "Lower-Middle",
 O961 &lt;= 25, "Middle",
 O961 &lt;= 50, "Upper-Middle",
 O961 &lt;= 100, "High",
 O961 &lt;= 200, "Very High",
 O961 &lt;= 400, "Ultra High"
)</f>
        <v>High</v>
      </c>
      <c r="Q961" s="33">
        <f>_xlfn.XLOOKUP(A961,'Patient Health Records'!A:A,'Patient Health Records'!E:E,"Not Found")</f>
        <v>22.41969066032124</v>
      </c>
      <c r="R961" s="100" t="b">
        <f>_xlfn.XLOOKUP(A961,'Patient Health Records'!A961:A1960,'Patient Health Records'!T961:T1960,"Not Found")</f>
        <v>0</v>
      </c>
      <c r="S961" s="100" t="b" cm="1">
        <f t="array" ref="S961">_xlfn.SWITCH(R961, "Yes", TRUE, "No", FALSE, R961)</f>
        <v>0</v>
      </c>
      <c r="T961" s="100" t="str">
        <f>_xlfn.XLOOKUP(A961,'Patient Health Records'!A:A,'Patient Health Records'!V:V,"Not Found")</f>
        <v>Kidney Stones</v>
      </c>
      <c r="U961" s="100" t="str">
        <f>_xlfn.XLOOKUP(A961,'Patient Health Records'!A:A,'Patient Health Records'!X:X,"Not Found")</f>
        <v>Critical</v>
      </c>
      <c r="V961" s="100" t="b">
        <f>_xlfn.XLOOKUP(A961,'Billing Details'!A:A,'Billing Details'!K:K,"Not Found")</f>
        <v>1</v>
      </c>
      <c r="W961" s="100" t="str">
        <f>_xlfn.XLOOKUP(A961,'Billing Details'!A:A,'Billing Details'!J:J,"Not Found")</f>
        <v>UnitedHealthcare</v>
      </c>
      <c r="X961" s="100" t="b">
        <f>_xlfn.XLOOKUP(A961,'Patient Health Records'!A:A,'Patient Health Records'!P:P,"Not Found")</f>
        <v>0</v>
      </c>
      <c r="Y961" s="100" t="b" cm="1">
        <f t="array" ref="Y961">_xlfn.SWITCH(X961, "Yes", TRUE, "No", FALSE, X961)</f>
        <v>0</v>
      </c>
      <c r="Z961" s="100" t="b">
        <f>_xlfn.XLOOKUP(A961,'Patient Health Records'!A:A,'Patient Health Records'!T:T,"Not Found")</f>
        <v>0</v>
      </c>
      <c r="AA961" s="100" t="b" cm="1">
        <f t="array" ref="AA961">_xlfn.SWITCH(Z961, "Yes", TRUE, "No", FALSE, Z961)</f>
        <v>0</v>
      </c>
      <c r="AB961" s="100" t="b">
        <f>_xlfn.XLOOKUP(A961,'Patient Health Records'!A:A,'Patient Health Records'!K:K,"Not Found")</f>
        <v>0</v>
      </c>
      <c r="AC961" s="100" t="b" cm="1">
        <f t="array" ref="AC961">_xlfn.SWITCH(AB961, "Yes", TRUE, "No", FALSE, AB961)</f>
        <v>0</v>
      </c>
    </row>
    <row r="962" spans="1:29">
      <c r="A962" s="2" t="s">
        <v>1433</v>
      </c>
      <c r="B962" s="100" t="str">
        <f>_xlfn.XLOOKUP(A962,'Patient Demographics'!A962:A1961,'Patient Demographics'!H962:H1961,"Not Found")</f>
        <v>Adult</v>
      </c>
      <c r="C962" s="100" t="str">
        <f>_xlfn.XLOOKUP(A962,'Patient Demographics'!A962:A1961,'Patient Demographics'!L962:L1961,"Not Found")</f>
        <v>West</v>
      </c>
      <c r="D962" s="100" t="str">
        <f>_xlfn.XLOOKUP(A962,'Patient Demographics'!A:A,'Patient Demographics'!J:J,"Not Found")</f>
        <v>Gujarat</v>
      </c>
      <c r="E962" s="100">
        <f>_xlfn.XLOOKUP(A962,'Billing Details'!A962:A1961,'Billing Details'!E962:E1961,"Not Found")</f>
        <v>200000</v>
      </c>
      <c r="F962" s="100">
        <f>_xlfn.XLOOKUP(A962,'Billing Details'!A962:A1961,'Billing Details'!M962:M1961,"Not Found")</f>
        <v>175466.69999999998</v>
      </c>
      <c r="G962" s="100">
        <f>_xlfn.XLOOKUP(A962,'Patient Health Records'!A962:A1961,'Patient Health Records'!G962:G1961,"Not Found")</f>
        <v>83</v>
      </c>
      <c r="H962" s="17" t="str">
        <f>_xlfn.XLOOKUP(A962,'Patient Demographics'!A962:A1961,'Patient Demographics'!C962:C1961,"Not Found")</f>
        <v>Male</v>
      </c>
      <c r="I962" s="100" t="str">
        <f>_xlfn.XLOOKUP(A962,'Patient Health Records'!A962:A1961,'Patient Health Records'!B962:B1961,"Not Found")</f>
        <v>AB-</v>
      </c>
      <c r="J962" s="100" t="b">
        <f>_xlfn.XLOOKUP(A962,'Patient Health Records'!A962:A1961,'Patient Health Records'!H962:H1961,"Not Found")</f>
        <v>0</v>
      </c>
      <c r="K962" s="100" t="b">
        <f>_xlfn.XLOOKUP(A962,'Patient Health Records'!A962:A1961,'Patient Health Records'!J962:J1961,"Not Found")</f>
        <v>0</v>
      </c>
      <c r="L962" s="100" t="b">
        <f>_xlfn.XLOOKUP(A962,'Billing Details'!A:A,'Billing Details'!K:K,"Not Found")</f>
        <v>1</v>
      </c>
      <c r="M962" s="100" t="str">
        <f>_xlfn.XLOOKUP(A962,'Patient Education'!A:A,'Patient Education'!B:B,"Not Found")</f>
        <v>School</v>
      </c>
      <c r="N962" s="100" t="str">
        <f>_xlfn.XLOOKUP(A962,'Patient Education'!A:A,'Patient Education'!C:C,"None")</f>
        <v>Clerical Staff</v>
      </c>
      <c r="O962" s="100">
        <f>_xlfn.XLOOKUP(A962,'Patient Demographics'!A:A,'Patient Demographics'!I:I,"Not Found")</f>
        <v>7</v>
      </c>
      <c r="P962" s="100" t="str" cm="1">
        <f t="array" ref="P962">_xlfn.IFS(
 O962 &lt;= 2, "Very Low",
 O962 &lt;= 5, "Low",
 O962 &lt;= 10, "Lower-Middle",
 O962 &lt;= 25, "Middle",
 O962 &lt;= 50, "Upper-Middle",
 O962 &lt;= 100, "High",
 O962 &lt;= 200, "Very High",
 O962 &lt;= 400, "Ultra High"
)</f>
        <v>Lower-Middle</v>
      </c>
      <c r="Q962" s="33">
        <f>_xlfn.XLOOKUP(A962,'Patient Health Records'!A:A,'Patient Health Records'!E:E,"Not Found")</f>
        <v>31.239414355075468</v>
      </c>
      <c r="R962" s="100" t="b">
        <f>_xlfn.XLOOKUP(A962,'Patient Health Records'!A962:A1961,'Patient Health Records'!T962:T1961,"Not Found")</f>
        <v>1</v>
      </c>
      <c r="S962" s="100" t="b" cm="1">
        <f t="array" ref="S962">_xlfn.SWITCH(R962, "Yes", TRUE, "No", FALSE, R962)</f>
        <v>1</v>
      </c>
      <c r="T962" s="100" t="str">
        <f>_xlfn.XLOOKUP(A962,'Patient Health Records'!A:A,'Patient Health Records'!V:V,"Not Found")</f>
        <v>Stroke</v>
      </c>
      <c r="U962" s="100" t="str">
        <f>_xlfn.XLOOKUP(A962,'Patient Health Records'!A:A,'Patient Health Records'!X:X,"Not Found")</f>
        <v>Critical</v>
      </c>
      <c r="V962" s="100" t="b">
        <f>_xlfn.XLOOKUP(A962,'Billing Details'!A:A,'Billing Details'!K:K,"Not Found")</f>
        <v>1</v>
      </c>
      <c r="W962" s="100" t="str">
        <f>_xlfn.XLOOKUP(A962,'Billing Details'!A:A,'Billing Details'!J:J,"Not Found")</f>
        <v>UnitedHealthcare</v>
      </c>
      <c r="X962" s="100" t="b">
        <f>_xlfn.XLOOKUP(A962,'Patient Health Records'!A:A,'Patient Health Records'!P:P,"Not Found")</f>
        <v>0</v>
      </c>
      <c r="Y962" s="100" t="b" cm="1">
        <f t="array" ref="Y962">_xlfn.SWITCH(X962, "Yes", TRUE, "No", FALSE, X962)</f>
        <v>0</v>
      </c>
      <c r="Z962" s="100" t="b">
        <f>_xlfn.XLOOKUP(A962,'Patient Health Records'!A:A,'Patient Health Records'!T:T,"Not Found")</f>
        <v>1</v>
      </c>
      <c r="AA962" s="100" t="b" cm="1">
        <f t="array" ref="AA962">_xlfn.SWITCH(Z962, "Yes", TRUE, "No", FALSE, Z962)</f>
        <v>1</v>
      </c>
      <c r="AB962" s="100" t="b">
        <f>_xlfn.XLOOKUP(A962,'Patient Health Records'!A:A,'Patient Health Records'!K:K,"Not Found")</f>
        <v>0</v>
      </c>
      <c r="AC962" s="100" t="b" cm="1">
        <f t="array" ref="AC962">_xlfn.SWITCH(AB962, "Yes", TRUE, "No", FALSE, AB962)</f>
        <v>0</v>
      </c>
    </row>
    <row r="963" spans="1:29">
      <c r="A963" s="2" t="s">
        <v>1434</v>
      </c>
      <c r="B963" s="100" t="str">
        <f>_xlfn.XLOOKUP(A963,'Patient Demographics'!A963:A1962,'Patient Demographics'!H963:H1962,"Not Found")</f>
        <v>Adult</v>
      </c>
      <c r="C963" s="100" t="str">
        <f>_xlfn.XLOOKUP(A963,'Patient Demographics'!A963:A1962,'Patient Demographics'!L963:L1962,"Not Found")</f>
        <v>South</v>
      </c>
      <c r="D963" s="100" t="str">
        <f>_xlfn.XLOOKUP(A963,'Patient Demographics'!A:A,'Patient Demographics'!J:J,"Not Found")</f>
        <v>Karnataka</v>
      </c>
      <c r="E963" s="100">
        <f>_xlfn.XLOOKUP(A963,'Billing Details'!A963:A1962,'Billing Details'!E963:E1962,"Not Found")</f>
        <v>32000</v>
      </c>
      <c r="F963" s="100">
        <f>_xlfn.XLOOKUP(A963,'Billing Details'!A963:A1962,'Billing Details'!M963:M1962,"Not Found")</f>
        <v>24734.400000000001</v>
      </c>
      <c r="G963" s="100">
        <f>_xlfn.XLOOKUP(A963,'Patient Health Records'!A963:A1962,'Patient Health Records'!G963:G1962,"Not Found")</f>
        <v>101</v>
      </c>
      <c r="H963" s="17" t="str">
        <f>_xlfn.XLOOKUP(A963,'Patient Demographics'!A963:A1962,'Patient Demographics'!C963:C1962,"Not Found")</f>
        <v>Female</v>
      </c>
      <c r="I963" s="100" t="str">
        <f>_xlfn.XLOOKUP(A963,'Patient Health Records'!A963:A1962,'Patient Health Records'!B963:B1962,"Not Found")</f>
        <v>A-</v>
      </c>
      <c r="J963" s="100" t="b">
        <f>_xlfn.XLOOKUP(A963,'Patient Health Records'!A963:A1962,'Patient Health Records'!H963:H1962,"Not Found")</f>
        <v>0</v>
      </c>
      <c r="K963" s="100" t="b">
        <f>_xlfn.XLOOKUP(A963,'Patient Health Records'!A963:A1962,'Patient Health Records'!J963:J1962,"Not Found")</f>
        <v>0</v>
      </c>
      <c r="L963" s="100" t="b">
        <f>_xlfn.XLOOKUP(A963,'Billing Details'!A:A,'Billing Details'!K:K,"Not Found")</f>
        <v>1</v>
      </c>
      <c r="M963" s="100" t="str">
        <f>_xlfn.XLOOKUP(A963,'Patient Education'!A:A,'Patient Education'!B:B,"Not Found")</f>
        <v>Master's Degree</v>
      </c>
      <c r="N963" s="100" t="str">
        <f>_xlfn.XLOOKUP(A963,'Patient Education'!A:A,'Patient Education'!C:C,"None")</f>
        <v>Senior Executive</v>
      </c>
      <c r="O963" s="100">
        <f>_xlfn.XLOOKUP(A963,'Patient Demographics'!A:A,'Patient Demographics'!I:I,"Not Found")</f>
        <v>25</v>
      </c>
      <c r="P963" s="100" t="str" cm="1">
        <f t="array" ref="P963">_xlfn.IFS(
 O963 &lt;= 2, "Very Low",
 O963 &lt;= 5, "Low",
 O963 &lt;= 10, "Lower-Middle",
 O963 &lt;= 25, "Middle",
 O963 &lt;= 50, "Upper-Middle",
 O963 &lt;= 100, "High",
 O963 &lt;= 200, "Very High",
 O963 &lt;= 400, "Ultra High"
)</f>
        <v>Middle</v>
      </c>
      <c r="Q963" s="33">
        <f>_xlfn.XLOOKUP(A963,'Patient Health Records'!A:A,'Patient Health Records'!E:E,"Not Found")</f>
        <v>34.540542389111181</v>
      </c>
      <c r="R963" s="100" t="b">
        <f>_xlfn.XLOOKUP(A963,'Patient Health Records'!A963:A1962,'Patient Health Records'!T963:T1962,"Not Found")</f>
        <v>1</v>
      </c>
      <c r="S963" s="100" t="b" cm="1">
        <f t="array" ref="S963">_xlfn.SWITCH(R963, "Yes", TRUE, "No", FALSE, R963)</f>
        <v>1</v>
      </c>
      <c r="T963" s="100" t="str">
        <f>_xlfn.XLOOKUP(A963,'Patient Health Records'!A:A,'Patient Health Records'!V:V,"Not Found")</f>
        <v>Appendicitis</v>
      </c>
      <c r="U963" s="100" t="str">
        <f>_xlfn.XLOOKUP(A963,'Patient Health Records'!A:A,'Patient Health Records'!X:X,"Not Found")</f>
        <v>Recovered</v>
      </c>
      <c r="V963" s="100" t="b">
        <f>_xlfn.XLOOKUP(A963,'Billing Details'!A:A,'Billing Details'!K:K,"Not Found")</f>
        <v>1</v>
      </c>
      <c r="W963" s="100" t="str">
        <f>_xlfn.XLOOKUP(A963,'Billing Details'!A:A,'Billing Details'!J:J,"Not Found")</f>
        <v>Cigna</v>
      </c>
      <c r="X963" s="100" t="b">
        <f>_xlfn.XLOOKUP(A963,'Patient Health Records'!A:A,'Patient Health Records'!P:P,"Not Found")</f>
        <v>1</v>
      </c>
      <c r="Y963" s="100" t="b" cm="1">
        <f t="array" ref="Y963">_xlfn.SWITCH(X963, "Yes", TRUE, "No", FALSE, X963)</f>
        <v>1</v>
      </c>
      <c r="Z963" s="100" t="b">
        <f>_xlfn.XLOOKUP(A963,'Patient Health Records'!A:A,'Patient Health Records'!T:T,"Not Found")</f>
        <v>1</v>
      </c>
      <c r="AA963" s="100" t="b" cm="1">
        <f t="array" ref="AA963">_xlfn.SWITCH(Z963, "Yes", TRUE, "No", FALSE, Z963)</f>
        <v>1</v>
      </c>
      <c r="AB963" s="100" t="b">
        <f>_xlfn.XLOOKUP(A963,'Patient Health Records'!A:A,'Patient Health Records'!K:K,"Not Found")</f>
        <v>1</v>
      </c>
      <c r="AC963" s="100" t="b" cm="1">
        <f t="array" ref="AC963">_xlfn.SWITCH(AB963, "Yes", TRUE, "No", FALSE, AB963)</f>
        <v>1</v>
      </c>
    </row>
    <row r="964" spans="1:29">
      <c r="A964" s="2" t="s">
        <v>1435</v>
      </c>
      <c r="B964" s="100" t="str">
        <f>_xlfn.XLOOKUP(A964,'Patient Demographics'!A964:A1963,'Patient Demographics'!H964:H1963,"Not Found")</f>
        <v>Senior</v>
      </c>
      <c r="C964" s="100" t="str">
        <f>_xlfn.XLOOKUP(A964,'Patient Demographics'!A964:A1963,'Patient Demographics'!L964:L1963,"Not Found")</f>
        <v>North</v>
      </c>
      <c r="D964" s="100" t="str">
        <f>_xlfn.XLOOKUP(A964,'Patient Demographics'!A:A,'Patient Demographics'!J:J,"Not Found")</f>
        <v>Punjab</v>
      </c>
      <c r="E964" s="100">
        <f>_xlfn.XLOOKUP(A964,'Billing Details'!A964:A1963,'Billing Details'!E964:E1963,"Not Found")</f>
        <v>18000</v>
      </c>
      <c r="F964" s="100">
        <f>_xlfn.XLOOKUP(A964,'Billing Details'!A964:A1963,'Billing Details'!M964:M1963,"Not Found")</f>
        <v>12295.349999999999</v>
      </c>
      <c r="G964" s="100">
        <f>_xlfn.XLOOKUP(A964,'Patient Health Records'!A964:A1963,'Patient Health Records'!G964:G1963,"Not Found")</f>
        <v>80.900000000000006</v>
      </c>
      <c r="H964" s="17" t="str">
        <f>_xlfn.XLOOKUP(A964,'Patient Demographics'!A964:A1963,'Patient Demographics'!C964:C1963,"Not Found")</f>
        <v>Male</v>
      </c>
      <c r="I964" s="100" t="str">
        <f>_xlfn.XLOOKUP(A964,'Patient Health Records'!A964:A1963,'Patient Health Records'!B964:B1963,"Not Found")</f>
        <v>B+</v>
      </c>
      <c r="J964" s="100" t="b">
        <f>_xlfn.XLOOKUP(A964,'Patient Health Records'!A964:A1963,'Patient Health Records'!H964:H1963,"Not Found")</f>
        <v>1</v>
      </c>
      <c r="K964" s="100" t="b">
        <f>_xlfn.XLOOKUP(A964,'Patient Health Records'!A964:A1963,'Patient Health Records'!J964:J1963,"Not Found")</f>
        <v>1</v>
      </c>
      <c r="L964" s="100" t="b">
        <f>_xlfn.XLOOKUP(A964,'Billing Details'!A:A,'Billing Details'!K:K,"Not Found")</f>
        <v>1</v>
      </c>
      <c r="M964" s="100" t="str">
        <f>_xlfn.XLOOKUP(A964,'Patient Education'!A:A,'Patient Education'!B:B,"Not Found")</f>
        <v>Master's Degree</v>
      </c>
      <c r="N964" s="100" t="str">
        <f>_xlfn.XLOOKUP(A964,'Patient Education'!A:A,'Patient Education'!C:C,"None")</f>
        <v>Senior Executive</v>
      </c>
      <c r="O964" s="100">
        <f>_xlfn.XLOOKUP(A964,'Patient Demographics'!A:A,'Patient Demographics'!I:I,"Not Found")</f>
        <v>20</v>
      </c>
      <c r="P964" s="100" t="str" cm="1">
        <f t="array" ref="P964">_xlfn.IFS(
 O964 &lt;= 2, "Very Low",
 O964 &lt;= 5, "Low",
 O964 &lt;= 10, "Lower-Middle",
 O964 &lt;= 25, "Middle",
 O964 &lt;= 50, "Upper-Middle",
 O964 &lt;= 100, "High",
 O964 &lt;= 200, "Very High",
 O964 &lt;= 400, "Ultra High"
)</f>
        <v>Middle</v>
      </c>
      <c r="Q964" s="33">
        <f>_xlfn.XLOOKUP(A964,'Patient Health Records'!A:A,'Patient Health Records'!E:E,"Not Found")</f>
        <v>30.449019534043437</v>
      </c>
      <c r="R964" s="100" t="b">
        <f>_xlfn.XLOOKUP(A964,'Patient Health Records'!A964:A1963,'Patient Health Records'!T964:T1963,"Not Found")</f>
        <v>1</v>
      </c>
      <c r="S964" s="100" t="b" cm="1">
        <f t="array" ref="S964">_xlfn.SWITCH(R964, "Yes", TRUE, "No", FALSE, R964)</f>
        <v>1</v>
      </c>
      <c r="T964" s="100" t="str">
        <f>_xlfn.XLOOKUP(A964,'Patient Health Records'!A:A,'Patient Health Records'!V:V,"Not Found")</f>
        <v>Respiratory Infection</v>
      </c>
      <c r="U964" s="100" t="str">
        <f>_xlfn.XLOOKUP(A964,'Patient Health Records'!A:A,'Patient Health Records'!X:X,"Not Found")</f>
        <v>Ongoing Treatment</v>
      </c>
      <c r="V964" s="100" t="b">
        <f>_xlfn.XLOOKUP(A964,'Billing Details'!A:A,'Billing Details'!K:K,"Not Found")</f>
        <v>1</v>
      </c>
      <c r="W964" s="100" t="str">
        <f>_xlfn.XLOOKUP(A964,'Billing Details'!A:A,'Billing Details'!J:J,"Not Found")</f>
        <v>UnitedHealthcare</v>
      </c>
      <c r="X964" s="100" t="b">
        <f>_xlfn.XLOOKUP(A964,'Patient Health Records'!A:A,'Patient Health Records'!P:P,"Not Found")</f>
        <v>1</v>
      </c>
      <c r="Y964" s="100" t="b" cm="1">
        <f t="array" ref="Y964">_xlfn.SWITCH(X964, "Yes", TRUE, "No", FALSE, X964)</f>
        <v>1</v>
      </c>
      <c r="Z964" s="100" t="b">
        <f>_xlfn.XLOOKUP(A964,'Patient Health Records'!A:A,'Patient Health Records'!T:T,"Not Found")</f>
        <v>1</v>
      </c>
      <c r="AA964" s="100" t="b" cm="1">
        <f t="array" ref="AA964">_xlfn.SWITCH(Z964, "Yes", TRUE, "No", FALSE, Z964)</f>
        <v>1</v>
      </c>
      <c r="AB964" s="100" t="b">
        <f>_xlfn.XLOOKUP(A964,'Patient Health Records'!A:A,'Patient Health Records'!K:K,"Not Found")</f>
        <v>1</v>
      </c>
      <c r="AC964" s="100" t="b" cm="1">
        <f t="array" ref="AC964">_xlfn.SWITCH(AB964, "Yes", TRUE, "No", FALSE, AB964)</f>
        <v>1</v>
      </c>
    </row>
    <row r="965" spans="1:29">
      <c r="A965" s="2" t="s">
        <v>1436</v>
      </c>
      <c r="B965" s="100" t="str">
        <f>_xlfn.XLOOKUP(A965,'Patient Demographics'!A965:A1964,'Patient Demographics'!H965:H1964,"Not Found")</f>
        <v>Adult</v>
      </c>
      <c r="C965" s="100" t="str">
        <f>_xlfn.XLOOKUP(A965,'Patient Demographics'!A965:A1964,'Patient Demographics'!L965:L1964,"Not Found")</f>
        <v>North</v>
      </c>
      <c r="D965" s="100" t="str">
        <f>_xlfn.XLOOKUP(A965,'Patient Demographics'!A:A,'Patient Demographics'!J:J,"Not Found")</f>
        <v>Punjab</v>
      </c>
      <c r="E965" s="100">
        <f>_xlfn.XLOOKUP(A965,'Billing Details'!A965:A1964,'Billing Details'!E965:E1964,"Not Found")</f>
        <v>200000</v>
      </c>
      <c r="F965" s="100">
        <f>_xlfn.XLOOKUP(A965,'Billing Details'!A965:A1964,'Billing Details'!M965:M1964,"Not Found")</f>
        <v>101959.59999999999</v>
      </c>
      <c r="G965" s="100">
        <f>_xlfn.XLOOKUP(A965,'Patient Health Records'!A965:A1964,'Patient Health Records'!G965:G1964,"Not Found")</f>
        <v>61.8</v>
      </c>
      <c r="H965" s="17" t="str">
        <f>_xlfn.XLOOKUP(A965,'Patient Demographics'!A965:A1964,'Patient Demographics'!C965:C1964,"Not Found")</f>
        <v>Male</v>
      </c>
      <c r="I965" s="100" t="str">
        <f>_xlfn.XLOOKUP(A965,'Patient Health Records'!A965:A1964,'Patient Health Records'!B965:B1964,"Not Found")</f>
        <v>O+</v>
      </c>
      <c r="J965" s="100" t="str">
        <f>_xlfn.XLOOKUP(A965,'Patient Health Records'!A965:A1964,'Patient Health Records'!H965:H1964,"Not Found")</f>
        <v>No</v>
      </c>
      <c r="K965" s="100" t="b">
        <f>_xlfn.XLOOKUP(A965,'Patient Health Records'!A965:A1964,'Patient Health Records'!J965:J1964,"Not Found")</f>
        <v>1</v>
      </c>
      <c r="L965" s="100" t="b">
        <f>_xlfn.XLOOKUP(A965,'Billing Details'!A:A,'Billing Details'!K:K,"Not Found")</f>
        <v>1</v>
      </c>
      <c r="M965" s="100" t="str">
        <f>_xlfn.XLOOKUP(A965,'Patient Education'!A:A,'Patient Education'!B:B,"Not Found")</f>
        <v>Master's Degree</v>
      </c>
      <c r="N965" s="100" t="str">
        <f>_xlfn.XLOOKUP(A965,'Patient Education'!A:A,'Patient Education'!C:C,"None")</f>
        <v>Software Engineer</v>
      </c>
      <c r="O965" s="100">
        <f>_xlfn.XLOOKUP(A965,'Patient Demographics'!A:A,'Patient Demographics'!I:I,"Not Found")</f>
        <v>70</v>
      </c>
      <c r="P965" s="100" t="str" cm="1">
        <f t="array" ref="P965">_xlfn.IFS(
 O965 &lt;= 2, "Very Low",
 O965 &lt;= 5, "Low",
 O965 &lt;= 10, "Lower-Middle",
 O965 &lt;= 25, "Middle",
 O965 &lt;= 50, "Upper-Middle",
 O965 &lt;= 100, "High",
 O965 &lt;= 200, "Very High",
 O965 &lt;= 400, "Ultra High"
)</f>
        <v>High</v>
      </c>
      <c r="Q965" s="33">
        <f>_xlfn.XLOOKUP(A965,'Patient Health Records'!A:A,'Patient Health Records'!E:E,"Not Found")</f>
        <v>21.384083044982699</v>
      </c>
      <c r="R965" s="100" t="b">
        <f>_xlfn.XLOOKUP(A965,'Patient Health Records'!A965:A1964,'Patient Health Records'!T965:T1964,"Not Found")</f>
        <v>0</v>
      </c>
      <c r="S965" s="100" t="b" cm="1">
        <f t="array" ref="S965">_xlfn.SWITCH(R965, "Yes", TRUE, "No", FALSE, R965)</f>
        <v>0</v>
      </c>
      <c r="T965" s="100" t="str">
        <f>_xlfn.XLOOKUP(A965,'Patient Health Records'!A:A,'Patient Health Records'!V:V,"Not Found")</f>
        <v>Childbirth</v>
      </c>
      <c r="U965" s="100" t="str">
        <f>_xlfn.XLOOKUP(A965,'Patient Health Records'!A:A,'Patient Health Records'!X:X,"Not Found")</f>
        <v>Recovered</v>
      </c>
      <c r="V965" s="100" t="b">
        <f>_xlfn.XLOOKUP(A965,'Billing Details'!A:A,'Billing Details'!K:K,"Not Found")</f>
        <v>1</v>
      </c>
      <c r="W965" s="100" t="str">
        <f>_xlfn.XLOOKUP(A965,'Billing Details'!A:A,'Billing Details'!J:J,"Not Found")</f>
        <v>Medicare</v>
      </c>
      <c r="X965" s="100" t="b">
        <f>_xlfn.XLOOKUP(A965,'Patient Health Records'!A:A,'Patient Health Records'!P:P,"Not Found")</f>
        <v>0</v>
      </c>
      <c r="Y965" s="100" t="b" cm="1">
        <f t="array" ref="Y965">_xlfn.SWITCH(X965, "Yes", TRUE, "No", FALSE, X965)</f>
        <v>0</v>
      </c>
      <c r="Z965" s="100" t="b">
        <f>_xlfn.XLOOKUP(A965,'Patient Health Records'!A:A,'Patient Health Records'!T:T,"Not Found")</f>
        <v>0</v>
      </c>
      <c r="AA965" s="100" t="b" cm="1">
        <f t="array" ref="AA965">_xlfn.SWITCH(Z965, "Yes", TRUE, "No", FALSE, Z965)</f>
        <v>0</v>
      </c>
      <c r="AB965" s="100" t="str">
        <f>_xlfn.XLOOKUP(A965,'Patient Health Records'!A:A,'Patient Health Records'!K:K,"Not Found")</f>
        <v>No</v>
      </c>
      <c r="AC965" s="100" t="b" cm="1">
        <f t="array" ref="AC965">_xlfn.SWITCH(AB965, "Yes", TRUE, "No", FALSE, AB965)</f>
        <v>0</v>
      </c>
    </row>
    <row r="966" spans="1:29">
      <c r="A966" s="2" t="s">
        <v>1437</v>
      </c>
      <c r="B966" s="100" t="str">
        <f>_xlfn.XLOOKUP(A966,'Patient Demographics'!A966:A1965,'Patient Demographics'!H966:H1965,"Not Found")</f>
        <v>Adult</v>
      </c>
      <c r="C966" s="100" t="str">
        <f>_xlfn.XLOOKUP(A966,'Patient Demographics'!A966:A1965,'Patient Demographics'!L966:L1965,"Not Found")</f>
        <v>South</v>
      </c>
      <c r="D966" s="100" t="str">
        <f>_xlfn.XLOOKUP(A966,'Patient Demographics'!A:A,'Patient Demographics'!J:J,"Not Found")</f>
        <v>Tamil Nadu</v>
      </c>
      <c r="E966" s="100">
        <f>_xlfn.XLOOKUP(A966,'Billing Details'!A966:A1965,'Billing Details'!E966:E1965,"Not Found")</f>
        <v>200000</v>
      </c>
      <c r="F966" s="100">
        <f>_xlfn.XLOOKUP(A966,'Billing Details'!A966:A1965,'Billing Details'!M966:M1965,"Not Found")</f>
        <v>134773.5</v>
      </c>
      <c r="G966" s="100">
        <f>_xlfn.XLOOKUP(A966,'Patient Health Records'!A966:A1965,'Patient Health Records'!G966:G1965,"Not Found")</f>
        <v>82.3</v>
      </c>
      <c r="H966" s="17" t="str">
        <f>_xlfn.XLOOKUP(A966,'Patient Demographics'!A966:A1965,'Patient Demographics'!C966:C1965,"Not Found")</f>
        <v>Male</v>
      </c>
      <c r="I966" s="100" t="str">
        <f>_xlfn.XLOOKUP(A966,'Patient Health Records'!A966:A1965,'Patient Health Records'!B966:B1965,"Not Found")</f>
        <v>A+</v>
      </c>
      <c r="J966" s="100" t="b">
        <f>_xlfn.XLOOKUP(A966,'Patient Health Records'!A966:A1965,'Patient Health Records'!H966:H1965,"Not Found")</f>
        <v>0</v>
      </c>
      <c r="K966" s="100" t="b">
        <f>_xlfn.XLOOKUP(A966,'Patient Health Records'!A966:A1965,'Patient Health Records'!J966:J1965,"Not Found")</f>
        <v>0</v>
      </c>
      <c r="L966" s="100" t="b">
        <f>_xlfn.XLOOKUP(A966,'Billing Details'!A:A,'Billing Details'!K:K,"Not Found")</f>
        <v>1</v>
      </c>
      <c r="M966" s="100" t="str">
        <f>_xlfn.XLOOKUP(A966,'Patient Education'!A:A,'Patient Education'!B:B,"Not Found")</f>
        <v>Master's Degree</v>
      </c>
      <c r="N966" s="100" t="str">
        <f>_xlfn.XLOOKUP(A966,'Patient Education'!A:A,'Patient Education'!C:C,"None")</f>
        <v>Senior Executive</v>
      </c>
      <c r="O966" s="100">
        <f>_xlfn.XLOOKUP(A966,'Patient Demographics'!A:A,'Patient Demographics'!I:I,"Not Found")</f>
        <v>3</v>
      </c>
      <c r="P966" s="100" t="str" cm="1">
        <f t="array" ref="P966">_xlfn.IFS(
 O966 &lt;= 2, "Very Low",
 O966 &lt;= 5, "Low",
 O966 &lt;= 10, "Lower-Middle",
 O966 &lt;= 25, "Middle",
 O966 &lt;= 50, "Upper-Middle",
 O966 &lt;= 100, "High",
 O966 &lt;= 200, "Very High",
 O966 &lt;= 400, "Ultra High"
)</f>
        <v>Low</v>
      </c>
      <c r="Q966" s="33">
        <f>_xlfn.XLOOKUP(A966,'Patient Health Records'!A:A,'Patient Health Records'!E:E,"Not Found")</f>
        <v>29.159580498866216</v>
      </c>
      <c r="R966" s="100" t="b">
        <f>_xlfn.XLOOKUP(A966,'Patient Health Records'!A966:A1965,'Patient Health Records'!T966:T1965,"Not Found")</f>
        <v>1</v>
      </c>
      <c r="S966" s="100" t="b" cm="1">
        <f t="array" ref="S966">_xlfn.SWITCH(R966, "Yes", TRUE, "No", FALSE, R966)</f>
        <v>1</v>
      </c>
      <c r="T966" s="100" t="str">
        <f>_xlfn.XLOOKUP(A966,'Patient Health Records'!A:A,'Patient Health Records'!V:V,"Not Found")</f>
        <v>Respiratory Infection</v>
      </c>
      <c r="U966" s="100" t="str">
        <f>_xlfn.XLOOKUP(A966,'Patient Health Records'!A:A,'Patient Health Records'!X:X,"Not Found")</f>
        <v>Ongoing Treatment</v>
      </c>
      <c r="V966" s="100" t="b">
        <f>_xlfn.XLOOKUP(A966,'Billing Details'!A:A,'Billing Details'!K:K,"Not Found")</f>
        <v>1</v>
      </c>
      <c r="W966" s="100" t="str">
        <f>_xlfn.XLOOKUP(A966,'Billing Details'!A:A,'Billing Details'!J:J,"Not Found")</f>
        <v>Medicare</v>
      </c>
      <c r="X966" s="100" t="b">
        <f>_xlfn.XLOOKUP(A966,'Patient Health Records'!A:A,'Patient Health Records'!P:P,"Not Found")</f>
        <v>1</v>
      </c>
      <c r="Y966" s="100" t="b" cm="1">
        <f t="array" ref="Y966">_xlfn.SWITCH(X966, "Yes", TRUE, "No", FALSE, X966)</f>
        <v>1</v>
      </c>
      <c r="Z966" s="100" t="b">
        <f>_xlfn.XLOOKUP(A966,'Patient Health Records'!A:A,'Patient Health Records'!T:T,"Not Found")</f>
        <v>1</v>
      </c>
      <c r="AA966" s="100" t="b" cm="1">
        <f t="array" ref="AA966">_xlfn.SWITCH(Z966, "Yes", TRUE, "No", FALSE, Z966)</f>
        <v>1</v>
      </c>
      <c r="AB966" s="100" t="b">
        <f>_xlfn.XLOOKUP(A966,'Patient Health Records'!A:A,'Patient Health Records'!K:K,"Not Found")</f>
        <v>1</v>
      </c>
      <c r="AC966" s="100" t="b" cm="1">
        <f t="array" ref="AC966">_xlfn.SWITCH(AB966, "Yes", TRUE, "No", FALSE, AB966)</f>
        <v>1</v>
      </c>
    </row>
    <row r="967" spans="1:29">
      <c r="A967" s="2" t="s">
        <v>1438</v>
      </c>
      <c r="B967" s="100" t="str">
        <f>_xlfn.XLOOKUP(A967,'Patient Demographics'!A967:A1966,'Patient Demographics'!H967:H1966,"Not Found")</f>
        <v>Middle-aged</v>
      </c>
      <c r="C967" s="100" t="str">
        <f>_xlfn.XLOOKUP(A967,'Patient Demographics'!A967:A1966,'Patient Demographics'!L967:L1966,"Not Found")</f>
        <v>South</v>
      </c>
      <c r="D967" s="100" t="str">
        <f>_xlfn.XLOOKUP(A967,'Patient Demographics'!A:A,'Patient Demographics'!J:J,"Not Found")</f>
        <v>Kerala</v>
      </c>
      <c r="E967" s="100">
        <f>_xlfn.XLOOKUP(A967,'Billing Details'!A967:A1966,'Billing Details'!E967:E1966,"Not Found")</f>
        <v>75000</v>
      </c>
      <c r="F967" s="100">
        <f>_xlfn.XLOOKUP(A967,'Billing Details'!A967:A1966,'Billing Details'!M967:M1966,"Not Found")</f>
        <v>52198.75</v>
      </c>
      <c r="G967" s="100">
        <f>_xlfn.XLOOKUP(A967,'Patient Health Records'!A967:A1966,'Patient Health Records'!G967:G1966,"Not Found")</f>
        <v>87.2</v>
      </c>
      <c r="H967" s="17" t="str">
        <f>_xlfn.XLOOKUP(A967,'Patient Demographics'!A967:A1966,'Patient Demographics'!C967:C1966,"Not Found")</f>
        <v>Male</v>
      </c>
      <c r="I967" s="100" t="str">
        <f>_xlfn.XLOOKUP(A967,'Patient Health Records'!A967:A1966,'Patient Health Records'!B967:B1966,"Not Found")</f>
        <v>B-</v>
      </c>
      <c r="J967" s="100" t="b">
        <f>_xlfn.XLOOKUP(A967,'Patient Health Records'!A967:A1966,'Patient Health Records'!H967:H1966,"Not Found")</f>
        <v>0</v>
      </c>
      <c r="K967" s="100" t="b">
        <f>_xlfn.XLOOKUP(A967,'Patient Health Records'!A967:A1966,'Patient Health Records'!J967:J1966,"Not Found")</f>
        <v>0</v>
      </c>
      <c r="L967" s="100" t="b">
        <f>_xlfn.XLOOKUP(A967,'Billing Details'!A:A,'Billing Details'!K:K,"Not Found")</f>
        <v>1</v>
      </c>
      <c r="M967" s="100" t="str">
        <f>_xlfn.XLOOKUP(A967,'Patient Education'!A:A,'Patient Education'!B:B,"Not Found")</f>
        <v>PhD</v>
      </c>
      <c r="N967" s="100" t="str">
        <f>_xlfn.XLOOKUP(A967,'Patient Education'!A:A,'Patient Education'!C:C,"None")</f>
        <v>Scientist</v>
      </c>
      <c r="O967" s="100">
        <f>_xlfn.XLOOKUP(A967,'Patient Demographics'!A:A,'Patient Demographics'!I:I,"Not Found")</f>
        <v>40</v>
      </c>
      <c r="P967" s="100" t="str" cm="1">
        <f t="array" ref="P967">_xlfn.IFS(
 O967 &lt;= 2, "Very Low",
 O967 &lt;= 5, "Low",
 O967 &lt;= 10, "Lower-Middle",
 O967 &lt;= 25, "Middle",
 O967 &lt;= 50, "Upper-Middle",
 O967 &lt;= 100, "High",
 O967 &lt;= 200, "Very High",
 O967 &lt;= 400, "Ultra High"
)</f>
        <v>Upper-Middle</v>
      </c>
      <c r="Q967" s="33">
        <f>_xlfn.XLOOKUP(A967,'Patient Health Records'!A:A,'Patient Health Records'!E:E,"Not Found")</f>
        <v>30.531143867511645</v>
      </c>
      <c r="R967" s="100" t="b">
        <f>_xlfn.XLOOKUP(A967,'Patient Health Records'!A967:A1966,'Patient Health Records'!T967:T1966,"Not Found")</f>
        <v>1</v>
      </c>
      <c r="S967" s="100" t="b" cm="1">
        <f t="array" ref="S967">_xlfn.SWITCH(R967, "Yes", TRUE, "No", FALSE, R967)</f>
        <v>1</v>
      </c>
      <c r="T967" s="100" t="str">
        <f>_xlfn.XLOOKUP(A967,'Patient Health Records'!A:A,'Patient Health Records'!V:V,"Not Found")</f>
        <v>Cancer</v>
      </c>
      <c r="U967" s="100" t="str">
        <f>_xlfn.XLOOKUP(A967,'Patient Health Records'!A:A,'Patient Health Records'!X:X,"Not Found")</f>
        <v>Critical</v>
      </c>
      <c r="V967" s="100" t="b">
        <f>_xlfn.XLOOKUP(A967,'Billing Details'!A:A,'Billing Details'!K:K,"Not Found")</f>
        <v>1</v>
      </c>
      <c r="W967" s="100" t="str">
        <f>_xlfn.XLOOKUP(A967,'Billing Details'!A:A,'Billing Details'!J:J,"Not Found")</f>
        <v>Cigna</v>
      </c>
      <c r="X967" s="100" t="b">
        <f>_xlfn.XLOOKUP(A967,'Patient Health Records'!A:A,'Patient Health Records'!P:P,"Not Found")</f>
        <v>1</v>
      </c>
      <c r="Y967" s="100" t="b" cm="1">
        <f t="array" ref="Y967">_xlfn.SWITCH(X967, "Yes", TRUE, "No", FALSE, X967)</f>
        <v>1</v>
      </c>
      <c r="Z967" s="100" t="b">
        <f>_xlfn.XLOOKUP(A967,'Patient Health Records'!A:A,'Patient Health Records'!T:T,"Not Found")</f>
        <v>1</v>
      </c>
      <c r="AA967" s="100" t="b" cm="1">
        <f t="array" ref="AA967">_xlfn.SWITCH(Z967, "Yes", TRUE, "No", FALSE, Z967)</f>
        <v>1</v>
      </c>
      <c r="AB967" s="100" t="b">
        <f>_xlfn.XLOOKUP(A967,'Patient Health Records'!A:A,'Patient Health Records'!K:K,"Not Found")</f>
        <v>1</v>
      </c>
      <c r="AC967" s="100" t="b" cm="1">
        <f t="array" ref="AC967">_xlfn.SWITCH(AB967, "Yes", TRUE, "No", FALSE, AB967)</f>
        <v>1</v>
      </c>
    </row>
    <row r="968" spans="1:29">
      <c r="A968" s="2" t="s">
        <v>1439</v>
      </c>
      <c r="B968" s="100" t="str">
        <f>_xlfn.XLOOKUP(A968,'Patient Demographics'!A968:A1967,'Patient Demographics'!H968:H1967,"Not Found")</f>
        <v>Middle-aged</v>
      </c>
      <c r="C968" s="100" t="str">
        <f>_xlfn.XLOOKUP(A968,'Patient Demographics'!A968:A1967,'Patient Demographics'!L968:L1967,"Not Found")</f>
        <v>East</v>
      </c>
      <c r="D968" s="100" t="str">
        <f>_xlfn.XLOOKUP(A968,'Patient Demographics'!A:A,'Patient Demographics'!J:J,"Not Found")</f>
        <v>West Bengal</v>
      </c>
      <c r="E968" s="100">
        <f>_xlfn.XLOOKUP(A968,'Billing Details'!A968:A1967,'Billing Details'!E968:E1967,"Not Found")</f>
        <v>32000</v>
      </c>
      <c r="F968" s="100">
        <f>_xlfn.XLOOKUP(A968,'Billing Details'!A968:A1967,'Billing Details'!M968:M1967,"Not Found")</f>
        <v>24839.56</v>
      </c>
      <c r="G968" s="100">
        <f>_xlfn.XLOOKUP(A968,'Patient Health Records'!A968:A1967,'Patient Health Records'!G968:G1967,"Not Found")</f>
        <v>85.2</v>
      </c>
      <c r="H968" s="17" t="str">
        <f>_xlfn.XLOOKUP(A968,'Patient Demographics'!A968:A1967,'Patient Demographics'!C968:C1967,"Not Found")</f>
        <v>Male</v>
      </c>
      <c r="I968" s="100" t="str">
        <f>_xlfn.XLOOKUP(A968,'Patient Health Records'!A968:A1967,'Patient Health Records'!B968:B1967,"Not Found")</f>
        <v>AB-</v>
      </c>
      <c r="J968" s="100" t="b">
        <f>_xlfn.XLOOKUP(A968,'Patient Health Records'!A968:A1967,'Patient Health Records'!H968:H1967,"Not Found")</f>
        <v>0</v>
      </c>
      <c r="K968" s="100" t="b">
        <f>_xlfn.XLOOKUP(A968,'Patient Health Records'!A968:A1967,'Patient Health Records'!J968:J1967,"Not Found")</f>
        <v>0</v>
      </c>
      <c r="L968" s="100" t="b">
        <f>_xlfn.XLOOKUP(A968,'Billing Details'!A:A,'Billing Details'!K:K,"Not Found")</f>
        <v>1</v>
      </c>
      <c r="M968" s="100" t="str">
        <f>_xlfn.XLOOKUP(A968,'Patient Education'!A:A,'Patient Education'!B:B,"Not Found")</f>
        <v>PhD</v>
      </c>
      <c r="N968" s="100" t="str">
        <f>_xlfn.XLOOKUP(A968,'Patient Education'!A:A,'Patient Education'!C:C,"None")</f>
        <v>CEO</v>
      </c>
      <c r="O968" s="100">
        <f>_xlfn.XLOOKUP(A968,'Patient Demographics'!A:A,'Patient Demographics'!I:I,"Not Found")</f>
        <v>4</v>
      </c>
      <c r="P968" s="100" t="str" cm="1">
        <f t="array" ref="P968">_xlfn.IFS(
 O968 &lt;= 2, "Very Low",
 O968 &lt;= 5, "Low",
 O968 &lt;= 10, "Lower-Middle",
 O968 &lt;= 25, "Middle",
 O968 &lt;= 50, "Upper-Middle",
 O968 &lt;= 100, "High",
 O968 &lt;= 200, "Very High",
 O968 &lt;= 400, "Ultra High"
)</f>
        <v>Low</v>
      </c>
      <c r="Q968" s="33">
        <f>_xlfn.XLOOKUP(A968,'Patient Health Records'!A:A,'Patient Health Records'!E:E,"Not Found")</f>
        <v>31.294765840220389</v>
      </c>
      <c r="R968" s="100" t="b">
        <f>_xlfn.XLOOKUP(A968,'Patient Health Records'!A968:A1967,'Patient Health Records'!T968:T1967,"Not Found")</f>
        <v>1</v>
      </c>
      <c r="S968" s="100" t="b" cm="1">
        <f t="array" ref="S968">_xlfn.SWITCH(R968, "Yes", TRUE, "No", FALSE, R968)</f>
        <v>1</v>
      </c>
      <c r="T968" s="100" t="str">
        <f>_xlfn.XLOOKUP(A968,'Patient Health Records'!A:A,'Patient Health Records'!V:V,"Not Found")</f>
        <v>Heart Attack</v>
      </c>
      <c r="U968" s="100" t="str">
        <f>_xlfn.XLOOKUP(A968,'Patient Health Records'!A:A,'Patient Health Records'!X:X,"Not Found")</f>
        <v>Recovered</v>
      </c>
      <c r="V968" s="100" t="b">
        <f>_xlfn.XLOOKUP(A968,'Billing Details'!A:A,'Billing Details'!K:K,"Not Found")</f>
        <v>1</v>
      </c>
      <c r="W968" s="100" t="str">
        <f>_xlfn.XLOOKUP(A968,'Billing Details'!A:A,'Billing Details'!J:J,"Not Found")</f>
        <v>Aetna</v>
      </c>
      <c r="X968" s="100" t="b">
        <f>_xlfn.XLOOKUP(A968,'Patient Health Records'!A:A,'Patient Health Records'!P:P,"Not Found")</f>
        <v>1</v>
      </c>
      <c r="Y968" s="100" t="b" cm="1">
        <f t="array" ref="Y968">_xlfn.SWITCH(X968, "Yes", TRUE, "No", FALSE, X968)</f>
        <v>1</v>
      </c>
      <c r="Z968" s="100" t="b">
        <f>_xlfn.XLOOKUP(A968,'Patient Health Records'!A:A,'Patient Health Records'!T:T,"Not Found")</f>
        <v>1</v>
      </c>
      <c r="AA968" s="100" t="b" cm="1">
        <f t="array" ref="AA968">_xlfn.SWITCH(Z968, "Yes", TRUE, "No", FALSE, Z968)</f>
        <v>1</v>
      </c>
      <c r="AB968" s="100" t="b">
        <f>_xlfn.XLOOKUP(A968,'Patient Health Records'!A:A,'Patient Health Records'!K:K,"Not Found")</f>
        <v>1</v>
      </c>
      <c r="AC968" s="100" t="b" cm="1">
        <f t="array" ref="AC968">_xlfn.SWITCH(AB968, "Yes", TRUE, "No", FALSE, AB968)</f>
        <v>1</v>
      </c>
    </row>
    <row r="969" spans="1:29">
      <c r="A969" s="2" t="s">
        <v>1440</v>
      </c>
      <c r="B969" s="100" t="str">
        <f>_xlfn.XLOOKUP(A969,'Patient Demographics'!A969:A1968,'Patient Demographics'!H969:H1968,"Not Found")</f>
        <v>Adult</v>
      </c>
      <c r="C969" s="100" t="str">
        <f>_xlfn.XLOOKUP(A969,'Patient Demographics'!A969:A1968,'Patient Demographics'!L969:L1968,"Not Found")</f>
        <v>West</v>
      </c>
      <c r="D969" s="100" t="str">
        <f>_xlfn.XLOOKUP(A969,'Patient Demographics'!A:A,'Patient Demographics'!J:J,"Not Found")</f>
        <v>Maharashtra</v>
      </c>
      <c r="E969" s="100">
        <f>_xlfn.XLOOKUP(A969,'Billing Details'!A969:A1968,'Billing Details'!E969:E1968,"Not Found")</f>
        <v>90000</v>
      </c>
      <c r="F969" s="100">
        <f>_xlfn.XLOOKUP(A969,'Billing Details'!A969:A1968,'Billing Details'!M969:M1968,"Not Found")</f>
        <v>64257.700000000004</v>
      </c>
      <c r="G969" s="100">
        <f>_xlfn.XLOOKUP(A969,'Patient Health Records'!A969:A1968,'Patient Health Records'!G969:G1968,"Not Found")</f>
        <v>59.1</v>
      </c>
      <c r="H969" s="17" t="str">
        <f>_xlfn.XLOOKUP(A969,'Patient Demographics'!A969:A1968,'Patient Demographics'!C969:C1968,"Not Found")</f>
        <v>Female</v>
      </c>
      <c r="I969" s="100" t="str">
        <f>_xlfn.XLOOKUP(A969,'Patient Health Records'!A969:A1968,'Patient Health Records'!B969:B1968,"Not Found")</f>
        <v>AB-</v>
      </c>
      <c r="J969" s="100" t="b">
        <f>_xlfn.XLOOKUP(A969,'Patient Health Records'!A969:A1968,'Patient Health Records'!H969:H1968,"Not Found")</f>
        <v>1</v>
      </c>
      <c r="K969" s="100" t="b">
        <f>_xlfn.XLOOKUP(A969,'Patient Health Records'!A969:A1968,'Patient Health Records'!J969:J1968,"Not Found")</f>
        <v>0</v>
      </c>
      <c r="L969" s="100" t="b">
        <f>_xlfn.XLOOKUP(A969,'Billing Details'!A:A,'Billing Details'!K:K,"Not Found")</f>
        <v>1</v>
      </c>
      <c r="M969" s="100" t="str">
        <f>_xlfn.XLOOKUP(A969,'Patient Education'!A:A,'Patient Education'!B:B,"Not Found")</f>
        <v>Bachelor's Degree</v>
      </c>
      <c r="N969" s="100" t="str">
        <f>_xlfn.XLOOKUP(A969,'Patient Education'!A:A,'Patient Education'!C:C,"None")</f>
        <v>Junior Executive</v>
      </c>
      <c r="O969" s="100">
        <f>_xlfn.XLOOKUP(A969,'Patient Demographics'!A:A,'Patient Demographics'!I:I,"Not Found")</f>
        <v>12</v>
      </c>
      <c r="P969" s="100" t="str" cm="1">
        <f t="array" ref="P969">_xlfn.IFS(
 O969 &lt;= 2, "Very Low",
 O969 &lt;= 5, "Low",
 O969 &lt;= 10, "Lower-Middle",
 O969 &lt;= 25, "Middle",
 O969 &lt;= 50, "Upper-Middle",
 O969 &lt;= 100, "High",
 O969 &lt;= 200, "Very High",
 O969 &lt;= 400, "Ultra High"
)</f>
        <v>Middle</v>
      </c>
      <c r="Q969" s="33">
        <f>_xlfn.XLOOKUP(A969,'Patient Health Records'!A:A,'Patient Health Records'!E:E,"Not Found")</f>
        <v>22.800046294510242</v>
      </c>
      <c r="R969" s="100" t="b">
        <f>_xlfn.XLOOKUP(A969,'Patient Health Records'!A969:A1968,'Patient Health Records'!T969:T1968,"Not Found")</f>
        <v>0</v>
      </c>
      <c r="S969" s="100" t="b" cm="1">
        <f t="array" ref="S969">_xlfn.SWITCH(R969, "Yes", TRUE, "No", FALSE, R969)</f>
        <v>0</v>
      </c>
      <c r="T969" s="100" t="str">
        <f>_xlfn.XLOOKUP(A969,'Patient Health Records'!A:A,'Patient Health Records'!V:V,"Not Found")</f>
        <v>Prostate Cancer</v>
      </c>
      <c r="U969" s="100" t="str">
        <f>_xlfn.XLOOKUP(A969,'Patient Health Records'!A:A,'Patient Health Records'!X:X,"Not Found")</f>
        <v>Recovered</v>
      </c>
      <c r="V969" s="100" t="b">
        <f>_xlfn.XLOOKUP(A969,'Billing Details'!A:A,'Billing Details'!K:K,"Not Found")</f>
        <v>1</v>
      </c>
      <c r="W969" s="100" t="str">
        <f>_xlfn.XLOOKUP(A969,'Billing Details'!A:A,'Billing Details'!J:J,"Not Found")</f>
        <v>Blue Cross</v>
      </c>
      <c r="X969" s="100" t="b">
        <f>_xlfn.XLOOKUP(A969,'Patient Health Records'!A:A,'Patient Health Records'!P:P,"Not Found")</f>
        <v>0</v>
      </c>
      <c r="Y969" s="100" t="b" cm="1">
        <f t="array" ref="Y969">_xlfn.SWITCH(X969, "Yes", TRUE, "No", FALSE, X969)</f>
        <v>0</v>
      </c>
      <c r="Z969" s="100" t="b">
        <f>_xlfn.XLOOKUP(A969,'Patient Health Records'!A:A,'Patient Health Records'!T:T,"Not Found")</f>
        <v>0</v>
      </c>
      <c r="AA969" s="100" t="b" cm="1">
        <f t="array" ref="AA969">_xlfn.SWITCH(Z969, "Yes", TRUE, "No", FALSE, Z969)</f>
        <v>0</v>
      </c>
      <c r="AB969" s="100" t="b">
        <f>_xlfn.XLOOKUP(A969,'Patient Health Records'!A:A,'Patient Health Records'!K:K,"Not Found")</f>
        <v>0</v>
      </c>
      <c r="AC969" s="100" t="b" cm="1">
        <f t="array" ref="AC969">_xlfn.SWITCH(AB969, "Yes", TRUE, "No", FALSE, AB969)</f>
        <v>0</v>
      </c>
    </row>
    <row r="970" spans="1:29">
      <c r="A970" s="2" t="s">
        <v>1441</v>
      </c>
      <c r="B970" s="100" t="str">
        <f>_xlfn.XLOOKUP(A970,'Patient Demographics'!A970:A1969,'Patient Demographics'!H970:H1969,"Not Found")</f>
        <v>Middle-aged</v>
      </c>
      <c r="C970" s="100" t="str">
        <f>_xlfn.XLOOKUP(A970,'Patient Demographics'!A970:A1969,'Patient Demographics'!L970:L1969,"Not Found")</f>
        <v>North</v>
      </c>
      <c r="D970" s="100" t="str">
        <f>_xlfn.XLOOKUP(A970,'Patient Demographics'!A:A,'Patient Demographics'!J:J,"Not Found")</f>
        <v>Uttar Pradesh</v>
      </c>
      <c r="E970" s="100">
        <f>_xlfn.XLOOKUP(A970,'Billing Details'!A970:A1969,'Billing Details'!E970:E1969,"Not Found")</f>
        <v>12000</v>
      </c>
      <c r="F970" s="100">
        <f>_xlfn.XLOOKUP(A970,'Billing Details'!A970:A1969,'Billing Details'!M970:M1969,"Not Found")</f>
        <v>7562.2800000000007</v>
      </c>
      <c r="G970" s="100">
        <f>_xlfn.XLOOKUP(A970,'Patient Health Records'!A970:A1969,'Patient Health Records'!G970:G1969,"Not Found")</f>
        <v>82.4</v>
      </c>
      <c r="H970" s="17" t="str">
        <f>_xlfn.XLOOKUP(A970,'Patient Demographics'!A970:A1969,'Patient Demographics'!C970:C1969,"Not Found")</f>
        <v>Female</v>
      </c>
      <c r="I970" s="100" t="str">
        <f>_xlfn.XLOOKUP(A970,'Patient Health Records'!A970:A1969,'Patient Health Records'!B970:B1969,"Not Found")</f>
        <v>AB-</v>
      </c>
      <c r="J970" s="100" t="b">
        <f>_xlfn.XLOOKUP(A970,'Patient Health Records'!A970:A1969,'Patient Health Records'!H970:H1969,"Not Found")</f>
        <v>0</v>
      </c>
      <c r="K970" s="100" t="b">
        <f>_xlfn.XLOOKUP(A970,'Patient Health Records'!A970:A1969,'Patient Health Records'!J970:J1969,"Not Found")</f>
        <v>0</v>
      </c>
      <c r="L970" s="100" t="b">
        <f>_xlfn.XLOOKUP(A970,'Billing Details'!A:A,'Billing Details'!K:K,"Not Found")</f>
        <v>1</v>
      </c>
      <c r="M970" s="100" t="str">
        <f>_xlfn.XLOOKUP(A970,'Patient Education'!A:A,'Patient Education'!B:B,"Not Found")</f>
        <v>School</v>
      </c>
      <c r="N970" s="100" t="str">
        <f>_xlfn.XLOOKUP(A970,'Patient Education'!A:A,'Patient Education'!C:C,"None")</f>
        <v>Driver</v>
      </c>
      <c r="O970" s="100">
        <f>_xlfn.XLOOKUP(A970,'Patient Demographics'!A:A,'Patient Demographics'!I:I,"Not Found")</f>
        <v>2</v>
      </c>
      <c r="P970" s="100" t="str" cm="1">
        <f t="array" ref="P970">_xlfn.IFS(
 O970 &lt;= 2, "Very Low",
 O970 &lt;= 5, "Low",
 O970 &lt;= 10, "Lower-Middle",
 O970 &lt;= 25, "Middle",
 O970 &lt;= 50, "Upper-Middle",
 O970 &lt;= 100, "High",
 O970 &lt;= 200, "Very High",
 O970 &lt;= 400, "Ultra High"
)</f>
        <v>Very Low</v>
      </c>
      <c r="Q970" s="33">
        <f>_xlfn.XLOOKUP(A970,'Patient Health Records'!A:A,'Patient Health Records'!E:E,"Not Found")</f>
        <v>31.788897033293466</v>
      </c>
      <c r="R970" s="100" t="b">
        <f>_xlfn.XLOOKUP(A970,'Patient Health Records'!A970:A1969,'Patient Health Records'!T970:T1969,"Not Found")</f>
        <v>1</v>
      </c>
      <c r="S970" s="100" t="b" cm="1">
        <f t="array" ref="S970">_xlfn.SWITCH(R970, "Yes", TRUE, "No", FALSE, R970)</f>
        <v>1</v>
      </c>
      <c r="T970" s="100" t="str">
        <f>_xlfn.XLOOKUP(A970,'Patient Health Records'!A:A,'Patient Health Records'!V:V,"Not Found")</f>
        <v>Respiratory Infection</v>
      </c>
      <c r="U970" s="100" t="str">
        <f>_xlfn.XLOOKUP(A970,'Patient Health Records'!A:A,'Patient Health Records'!X:X,"Not Found")</f>
        <v>Ongoing Treatment</v>
      </c>
      <c r="V970" s="100" t="b">
        <f>_xlfn.XLOOKUP(A970,'Billing Details'!A:A,'Billing Details'!K:K,"Not Found")</f>
        <v>1</v>
      </c>
      <c r="W970" s="100" t="str">
        <f>_xlfn.XLOOKUP(A970,'Billing Details'!A:A,'Billing Details'!J:J,"Not Found")</f>
        <v>Medicare</v>
      </c>
      <c r="X970" s="100" t="b">
        <f>_xlfn.XLOOKUP(A970,'Patient Health Records'!A:A,'Patient Health Records'!P:P,"Not Found")</f>
        <v>1</v>
      </c>
      <c r="Y970" s="100" t="b" cm="1">
        <f t="array" ref="Y970">_xlfn.SWITCH(X970, "Yes", TRUE, "No", FALSE, X970)</f>
        <v>1</v>
      </c>
      <c r="Z970" s="100" t="b">
        <f>_xlfn.XLOOKUP(A970,'Patient Health Records'!A:A,'Patient Health Records'!T:T,"Not Found")</f>
        <v>1</v>
      </c>
      <c r="AA970" s="100" t="b" cm="1">
        <f t="array" ref="AA970">_xlfn.SWITCH(Z970, "Yes", TRUE, "No", FALSE, Z970)</f>
        <v>1</v>
      </c>
      <c r="AB970" s="100" t="b">
        <f>_xlfn.XLOOKUP(A970,'Patient Health Records'!A:A,'Patient Health Records'!K:K,"Not Found")</f>
        <v>1</v>
      </c>
      <c r="AC970" s="100" t="b" cm="1">
        <f t="array" ref="AC970">_xlfn.SWITCH(AB970, "Yes", TRUE, "No", FALSE, AB970)</f>
        <v>1</v>
      </c>
    </row>
    <row r="971" spans="1:29">
      <c r="A971" s="2" t="s">
        <v>1442</v>
      </c>
      <c r="B971" s="100" t="str">
        <f>_xlfn.XLOOKUP(A971,'Patient Demographics'!A971:A1970,'Patient Demographics'!H971:H1970,"Not Found")</f>
        <v>Middle-aged</v>
      </c>
      <c r="C971" s="100" t="str">
        <f>_xlfn.XLOOKUP(A971,'Patient Demographics'!A971:A1970,'Patient Demographics'!L971:L1970,"Not Found")</f>
        <v>South</v>
      </c>
      <c r="D971" s="100" t="str">
        <f>_xlfn.XLOOKUP(A971,'Patient Demographics'!A:A,'Patient Demographics'!J:J,"Not Found")</f>
        <v>Kerala</v>
      </c>
      <c r="E971" s="100">
        <f>_xlfn.XLOOKUP(A971,'Billing Details'!A971:A1970,'Billing Details'!E971:E1970,"Not Found")</f>
        <v>30000</v>
      </c>
      <c r="F971" s="100">
        <f>_xlfn.XLOOKUP(A971,'Billing Details'!A971:A1970,'Billing Details'!M971:M1970,"Not Found")</f>
        <v>20021.16</v>
      </c>
      <c r="G971" s="100">
        <f>_xlfn.XLOOKUP(A971,'Patient Health Records'!A971:A1970,'Patient Health Records'!G971:G1970,"Not Found")</f>
        <v>86.2</v>
      </c>
      <c r="H971" s="17" t="str">
        <f>_xlfn.XLOOKUP(A971,'Patient Demographics'!A971:A1970,'Patient Demographics'!C971:C1970,"Not Found")</f>
        <v>Female</v>
      </c>
      <c r="I971" s="100" t="str">
        <f>_xlfn.XLOOKUP(A971,'Patient Health Records'!A971:A1970,'Patient Health Records'!B971:B1970,"Not Found")</f>
        <v>A+</v>
      </c>
      <c r="J971" s="100" t="b">
        <f>_xlfn.XLOOKUP(A971,'Patient Health Records'!A971:A1970,'Patient Health Records'!H971:H1970,"Not Found")</f>
        <v>0</v>
      </c>
      <c r="K971" s="100" t="b">
        <f>_xlfn.XLOOKUP(A971,'Patient Health Records'!A971:A1970,'Patient Health Records'!J971:J1970,"Not Found")</f>
        <v>0</v>
      </c>
      <c r="L971" s="100" t="b">
        <f>_xlfn.XLOOKUP(A971,'Billing Details'!A:A,'Billing Details'!K:K,"Not Found")</f>
        <v>1</v>
      </c>
      <c r="M971" s="100" t="str">
        <f>_xlfn.XLOOKUP(A971,'Patient Education'!A:A,'Patient Education'!B:B,"Not Found")</f>
        <v>Master's Degree</v>
      </c>
      <c r="N971" s="100" t="str">
        <f>_xlfn.XLOOKUP(A971,'Patient Education'!A:A,'Patient Education'!C:C,"None")</f>
        <v>Manager</v>
      </c>
      <c r="O971" s="100">
        <f>_xlfn.XLOOKUP(A971,'Patient Demographics'!A:A,'Patient Demographics'!I:I,"Not Found")</f>
        <v>120</v>
      </c>
      <c r="P971" s="100" t="str" cm="1">
        <f t="array" ref="P971">_xlfn.IFS(
 O971 &lt;= 2, "Very Low",
 O971 &lt;= 5, "Low",
 O971 &lt;= 10, "Lower-Middle",
 O971 &lt;= 25, "Middle",
 O971 &lt;= 50, "Upper-Middle",
 O971 &lt;= 100, "High",
 O971 &lt;= 200, "Very High",
 O971 &lt;= 400, "Ultra High"
)</f>
        <v>Very High</v>
      </c>
      <c r="Q971" s="33">
        <f>_xlfn.XLOOKUP(A971,'Patient Health Records'!A:A,'Patient Health Records'!E:E,"Not Found")</f>
        <v>33.254889857644379</v>
      </c>
      <c r="R971" s="100" t="b">
        <f>_xlfn.XLOOKUP(A971,'Patient Health Records'!A971:A1970,'Patient Health Records'!T971:T1970,"Not Found")</f>
        <v>1</v>
      </c>
      <c r="S971" s="100" t="b" cm="1">
        <f t="array" ref="S971">_xlfn.SWITCH(R971, "Yes", TRUE, "No", FALSE, R971)</f>
        <v>1</v>
      </c>
      <c r="T971" s="100" t="str">
        <f>_xlfn.XLOOKUP(A971,'Patient Health Records'!A:A,'Patient Health Records'!V:V,"Not Found")</f>
        <v>Stroke</v>
      </c>
      <c r="U971" s="100" t="str">
        <f>_xlfn.XLOOKUP(A971,'Patient Health Records'!A:A,'Patient Health Records'!X:X,"Not Found")</f>
        <v>Ongoing Treatment</v>
      </c>
      <c r="V971" s="100" t="b">
        <f>_xlfn.XLOOKUP(A971,'Billing Details'!A:A,'Billing Details'!K:K,"Not Found")</f>
        <v>1</v>
      </c>
      <c r="W971" s="100" t="str">
        <f>_xlfn.XLOOKUP(A971,'Billing Details'!A:A,'Billing Details'!J:J,"Not Found")</f>
        <v>Blue Cross</v>
      </c>
      <c r="X971" s="100" t="b">
        <f>_xlfn.XLOOKUP(A971,'Patient Health Records'!A:A,'Patient Health Records'!P:P,"Not Found")</f>
        <v>1</v>
      </c>
      <c r="Y971" s="100" t="b" cm="1">
        <f t="array" ref="Y971">_xlfn.SWITCH(X971, "Yes", TRUE, "No", FALSE, X971)</f>
        <v>1</v>
      </c>
      <c r="Z971" s="100" t="b">
        <f>_xlfn.XLOOKUP(A971,'Patient Health Records'!A:A,'Patient Health Records'!T:T,"Not Found")</f>
        <v>1</v>
      </c>
      <c r="AA971" s="100" t="b" cm="1">
        <f t="array" ref="AA971">_xlfn.SWITCH(Z971, "Yes", TRUE, "No", FALSE, Z971)</f>
        <v>1</v>
      </c>
      <c r="AB971" s="100" t="b">
        <f>_xlfn.XLOOKUP(A971,'Patient Health Records'!A:A,'Patient Health Records'!K:K,"Not Found")</f>
        <v>1</v>
      </c>
      <c r="AC971" s="100" t="b" cm="1">
        <f t="array" ref="AC971">_xlfn.SWITCH(AB971, "Yes", TRUE, "No", FALSE, AB971)</f>
        <v>1</v>
      </c>
    </row>
    <row r="972" spans="1:29">
      <c r="A972" s="2" t="s">
        <v>1443</v>
      </c>
      <c r="B972" s="100" t="str">
        <f>_xlfn.XLOOKUP(A972,'Patient Demographics'!A972:A1971,'Patient Demographics'!H972:H1971,"Not Found")</f>
        <v>Middle-aged</v>
      </c>
      <c r="C972" s="100" t="str">
        <f>_xlfn.XLOOKUP(A972,'Patient Demographics'!A972:A1971,'Patient Demographics'!L972:L1971,"Not Found")</f>
        <v>West</v>
      </c>
      <c r="D972" s="100" t="str">
        <f>_xlfn.XLOOKUP(A972,'Patient Demographics'!A:A,'Patient Demographics'!J:J,"Not Found")</f>
        <v>Maharashtra</v>
      </c>
      <c r="E972" s="100">
        <f>_xlfn.XLOOKUP(A972,'Billing Details'!A972:A1971,'Billing Details'!E972:E1971,"Not Found")</f>
        <v>100</v>
      </c>
      <c r="F972" s="100">
        <f>_xlfn.XLOOKUP(A972,'Billing Details'!A972:A1971,'Billing Details'!M972:M1971,"Not Found")</f>
        <v>0</v>
      </c>
      <c r="G972" s="100">
        <f>_xlfn.XLOOKUP(A972,'Patient Health Records'!A972:A1971,'Patient Health Records'!G972:G1971,"Not Found")</f>
        <v>61.8</v>
      </c>
      <c r="H972" s="17" t="str">
        <f>_xlfn.XLOOKUP(A972,'Patient Demographics'!A972:A1971,'Patient Demographics'!C972:C1971,"Not Found")</f>
        <v>Male</v>
      </c>
      <c r="I972" s="100" t="str">
        <f>_xlfn.XLOOKUP(A972,'Patient Health Records'!A972:A1971,'Patient Health Records'!B972:B1971,"Not Found")</f>
        <v>B-</v>
      </c>
      <c r="J972" s="100" t="b">
        <f>_xlfn.XLOOKUP(A972,'Patient Health Records'!A972:A1971,'Patient Health Records'!H972:H1971,"Not Found")</f>
        <v>0</v>
      </c>
      <c r="K972" s="100" t="b">
        <f>_xlfn.XLOOKUP(A972,'Patient Health Records'!A972:A1971,'Patient Health Records'!J972:J1971,"Not Found")</f>
        <v>0</v>
      </c>
      <c r="L972" s="100" t="b">
        <f>_xlfn.XLOOKUP(A972,'Billing Details'!A:A,'Billing Details'!K:K,"Not Found")</f>
        <v>0</v>
      </c>
      <c r="M972" s="100" t="str">
        <f>_xlfn.XLOOKUP(A972,'Patient Education'!A:A,'Patient Education'!B:B,"Not Found")</f>
        <v>School</v>
      </c>
      <c r="N972" s="100" t="str">
        <f>_xlfn.XLOOKUP(A972,'Patient Education'!A:A,'Patient Education'!C:C,"None")</f>
        <v>Driver</v>
      </c>
      <c r="O972" s="100">
        <f>_xlfn.XLOOKUP(A972,'Patient Demographics'!A:A,'Patient Demographics'!I:I,"Not Found")</f>
        <v>30</v>
      </c>
      <c r="P972" s="100" t="str" cm="1">
        <f t="array" ref="P972">_xlfn.IFS(
 O972 &lt;= 2, "Very Low",
 O972 &lt;= 5, "Low",
 O972 &lt;= 10, "Lower-Middle",
 O972 &lt;= 25, "Middle",
 O972 &lt;= 50, "Upper-Middle",
 O972 &lt;= 100, "High",
 O972 &lt;= 200, "Very High",
 O972 &lt;= 400, "Ultra High"
)</f>
        <v>Upper-Middle</v>
      </c>
      <c r="Q972" s="33">
        <f>_xlfn.XLOOKUP(A972,'Patient Health Records'!A:A,'Patient Health Records'!E:E,"Not Found")</f>
        <v>23.26019044751402</v>
      </c>
      <c r="R972" s="100" t="b">
        <f>_xlfn.XLOOKUP(A972,'Patient Health Records'!A972:A1971,'Patient Health Records'!T972:T1971,"Not Found")</f>
        <v>0</v>
      </c>
      <c r="S972" s="100" t="b" cm="1">
        <f t="array" ref="S972">_xlfn.SWITCH(R972, "Yes", TRUE, "No", FALSE, R972)</f>
        <v>0</v>
      </c>
      <c r="T972" s="100" t="str">
        <f>_xlfn.XLOOKUP(A972,'Patient Health Records'!A:A,'Patient Health Records'!V:V,"Not Found")</f>
        <v>Appendicitis</v>
      </c>
      <c r="U972" s="100" t="str">
        <f>_xlfn.XLOOKUP(A972,'Patient Health Records'!A:A,'Patient Health Records'!X:X,"Not Found")</f>
        <v>Critical</v>
      </c>
      <c r="V972" s="100" t="b">
        <f>_xlfn.XLOOKUP(A972,'Billing Details'!A:A,'Billing Details'!K:K,"Not Found")</f>
        <v>0</v>
      </c>
      <c r="W972" s="100">
        <f>_xlfn.XLOOKUP(A972,'Billing Details'!A:A,'Billing Details'!J:J,"Not Found")</f>
        <v>0</v>
      </c>
      <c r="X972" s="100" t="b">
        <f>_xlfn.XLOOKUP(A972,'Patient Health Records'!A:A,'Patient Health Records'!P:P,"Not Found")</f>
        <v>0</v>
      </c>
      <c r="Y972" s="100" t="b" cm="1">
        <f t="array" ref="Y972">_xlfn.SWITCH(X972, "Yes", TRUE, "No", FALSE, X972)</f>
        <v>0</v>
      </c>
      <c r="Z972" s="100" t="b">
        <f>_xlfn.XLOOKUP(A972,'Patient Health Records'!A:A,'Patient Health Records'!T:T,"Not Found")</f>
        <v>0</v>
      </c>
      <c r="AA972" s="100" t="b" cm="1">
        <f t="array" ref="AA972">_xlfn.SWITCH(Z972, "Yes", TRUE, "No", FALSE, Z972)</f>
        <v>0</v>
      </c>
      <c r="AB972" s="100" t="b">
        <f>_xlfn.XLOOKUP(A972,'Patient Health Records'!A:A,'Patient Health Records'!K:K,"Not Found")</f>
        <v>0</v>
      </c>
      <c r="AC972" s="100" t="b" cm="1">
        <f t="array" ref="AC972">_xlfn.SWITCH(AB972, "Yes", TRUE, "No", FALSE, AB972)</f>
        <v>0</v>
      </c>
    </row>
    <row r="973" spans="1:29">
      <c r="A973" s="2" t="s">
        <v>1444</v>
      </c>
      <c r="B973" s="100" t="str">
        <f>_xlfn.XLOOKUP(A973,'Patient Demographics'!A973:A1972,'Patient Demographics'!H973:H1972,"Not Found")</f>
        <v>Middle-aged</v>
      </c>
      <c r="C973" s="100" t="str">
        <f>_xlfn.XLOOKUP(A973,'Patient Demographics'!A973:A1972,'Patient Demographics'!L973:L1972,"Not Found")</f>
        <v>West</v>
      </c>
      <c r="D973" s="100" t="str">
        <f>_xlfn.XLOOKUP(A973,'Patient Demographics'!A:A,'Patient Demographics'!J:J,"Not Found")</f>
        <v>Gujarat</v>
      </c>
      <c r="E973" s="100">
        <f>_xlfn.XLOOKUP(A973,'Billing Details'!A973:A1972,'Billing Details'!E973:E1972,"Not Found")</f>
        <v>18000</v>
      </c>
      <c r="F973" s="100">
        <f>_xlfn.XLOOKUP(A973,'Billing Details'!A973:A1972,'Billing Details'!M973:M1972,"Not Found")</f>
        <v>10170.93</v>
      </c>
      <c r="G973" s="100">
        <f>_xlfn.XLOOKUP(A973,'Patient Health Records'!A973:A1972,'Patient Health Records'!G973:G1972,"Not Found")</f>
        <v>55.9</v>
      </c>
      <c r="H973" s="17" t="str">
        <f>_xlfn.XLOOKUP(A973,'Patient Demographics'!A973:A1972,'Patient Demographics'!C973:C1972,"Not Found")</f>
        <v>Male</v>
      </c>
      <c r="I973" s="100" t="str">
        <f>_xlfn.XLOOKUP(A973,'Patient Health Records'!A973:A1972,'Patient Health Records'!B973:B1972,"Not Found")</f>
        <v>AB-</v>
      </c>
      <c r="J973" s="100" t="b">
        <f>_xlfn.XLOOKUP(A973,'Patient Health Records'!A973:A1972,'Patient Health Records'!H973:H1972,"Not Found")</f>
        <v>0</v>
      </c>
      <c r="K973" s="100" t="b">
        <f>_xlfn.XLOOKUP(A973,'Patient Health Records'!A973:A1972,'Patient Health Records'!J973:J1972,"Not Found")</f>
        <v>0</v>
      </c>
      <c r="L973" s="100" t="b">
        <f>_xlfn.XLOOKUP(A973,'Billing Details'!A:A,'Billing Details'!K:K,"Not Found")</f>
        <v>1</v>
      </c>
      <c r="M973" s="100" t="str">
        <f>_xlfn.XLOOKUP(A973,'Patient Education'!A:A,'Patient Education'!B:B,"Not Found")</f>
        <v>School</v>
      </c>
      <c r="N973" s="100" t="str">
        <f>_xlfn.XLOOKUP(A973,'Patient Education'!A:A,'Patient Education'!C:C,"None")</f>
        <v>Retail Worker</v>
      </c>
      <c r="O973" s="100">
        <f>_xlfn.XLOOKUP(A973,'Patient Demographics'!A:A,'Patient Demographics'!I:I,"Not Found")</f>
        <v>30</v>
      </c>
      <c r="P973" s="100" t="str" cm="1">
        <f t="array" ref="P973">_xlfn.IFS(
 O973 &lt;= 2, "Very Low",
 O973 &lt;= 5, "Low",
 O973 &lt;= 10, "Lower-Middle",
 O973 &lt;= 25, "Middle",
 O973 &lt;= 50, "Upper-Middle",
 O973 &lt;= 100, "High",
 O973 &lt;= 200, "Very High",
 O973 &lt;= 400, "Ultra High"
)</f>
        <v>Upper-Middle</v>
      </c>
      <c r="Q973" s="33">
        <f>_xlfn.XLOOKUP(A973,'Patient Health Records'!A:A,'Patient Health Records'!E:E,"Not Found")</f>
        <v>23.267429760665969</v>
      </c>
      <c r="R973" s="100" t="b">
        <f>_xlfn.XLOOKUP(A973,'Patient Health Records'!A973:A1972,'Patient Health Records'!T973:T1972,"Not Found")</f>
        <v>0</v>
      </c>
      <c r="S973" s="100" t="b" cm="1">
        <f t="array" ref="S973">_xlfn.SWITCH(R973, "Yes", TRUE, "No", FALSE, R973)</f>
        <v>0</v>
      </c>
      <c r="T973" s="100" t="str">
        <f>_xlfn.XLOOKUP(A973,'Patient Health Records'!A:A,'Patient Health Records'!V:V,"Not Found")</f>
        <v>Stroke</v>
      </c>
      <c r="U973" s="100" t="str">
        <f>_xlfn.XLOOKUP(A973,'Patient Health Records'!A:A,'Patient Health Records'!X:X,"Not Found")</f>
        <v>Ongoing Treatment</v>
      </c>
      <c r="V973" s="100" t="b">
        <f>_xlfn.XLOOKUP(A973,'Billing Details'!A:A,'Billing Details'!K:K,"Not Found")</f>
        <v>1</v>
      </c>
      <c r="W973" s="100" t="str">
        <f>_xlfn.XLOOKUP(A973,'Billing Details'!A:A,'Billing Details'!J:J,"Not Found")</f>
        <v>Medicare</v>
      </c>
      <c r="X973" s="100" t="b">
        <f>_xlfn.XLOOKUP(A973,'Patient Health Records'!A:A,'Patient Health Records'!P:P,"Not Found")</f>
        <v>0</v>
      </c>
      <c r="Y973" s="100" t="b" cm="1">
        <f t="array" ref="Y973">_xlfn.SWITCH(X973, "Yes", TRUE, "No", FALSE, X973)</f>
        <v>0</v>
      </c>
      <c r="Z973" s="100" t="b">
        <f>_xlfn.XLOOKUP(A973,'Patient Health Records'!A:A,'Patient Health Records'!T:T,"Not Found")</f>
        <v>0</v>
      </c>
      <c r="AA973" s="100" t="b" cm="1">
        <f t="array" ref="AA973">_xlfn.SWITCH(Z973, "Yes", TRUE, "No", FALSE, Z973)</f>
        <v>0</v>
      </c>
      <c r="AB973" s="100" t="b">
        <f>_xlfn.XLOOKUP(A973,'Patient Health Records'!A:A,'Patient Health Records'!K:K,"Not Found")</f>
        <v>0</v>
      </c>
      <c r="AC973" s="100" t="b" cm="1">
        <f t="array" ref="AC973">_xlfn.SWITCH(AB973, "Yes", TRUE, "No", FALSE, AB973)</f>
        <v>0</v>
      </c>
    </row>
    <row r="974" spans="1:29">
      <c r="A974" s="2" t="s">
        <v>1445</v>
      </c>
      <c r="B974" s="100" t="str">
        <f>_xlfn.XLOOKUP(A974,'Patient Demographics'!A974:A1973,'Patient Demographics'!H974:H1973,"Not Found")</f>
        <v>Adult</v>
      </c>
      <c r="C974" s="100" t="str">
        <f>_xlfn.XLOOKUP(A974,'Patient Demographics'!A974:A1973,'Patient Demographics'!L974:L1973,"Not Found")</f>
        <v>North</v>
      </c>
      <c r="D974" s="100" t="str">
        <f>_xlfn.XLOOKUP(A974,'Patient Demographics'!A:A,'Patient Demographics'!J:J,"Not Found")</f>
        <v>Punjab</v>
      </c>
      <c r="E974" s="100">
        <f>_xlfn.XLOOKUP(A974,'Billing Details'!A974:A1973,'Billing Details'!E974:E1973,"Not Found")</f>
        <v>21000</v>
      </c>
      <c r="F974" s="100">
        <f>_xlfn.XLOOKUP(A974,'Billing Details'!A974:A1973,'Billing Details'!M974:M1973,"Not Found")</f>
        <v>18861.990000000002</v>
      </c>
      <c r="G974" s="100">
        <f>_xlfn.XLOOKUP(A974,'Patient Health Records'!A974:A1973,'Patient Health Records'!G974:G1973,"Not Found")</f>
        <v>77.2</v>
      </c>
      <c r="H974" s="17" t="str">
        <f>_xlfn.XLOOKUP(A974,'Patient Demographics'!A974:A1973,'Patient Demographics'!C974:C1973,"Not Found")</f>
        <v>Female</v>
      </c>
      <c r="I974" s="100" t="str">
        <f>_xlfn.XLOOKUP(A974,'Patient Health Records'!A974:A1973,'Patient Health Records'!B974:B1973,"Not Found")</f>
        <v>A+</v>
      </c>
      <c r="J974" s="100" t="b">
        <f>_xlfn.XLOOKUP(A974,'Patient Health Records'!A974:A1973,'Patient Health Records'!H974:H1973,"Not Found")</f>
        <v>0</v>
      </c>
      <c r="K974" s="100" t="b">
        <f>_xlfn.XLOOKUP(A974,'Patient Health Records'!A974:A1973,'Patient Health Records'!J974:J1973,"Not Found")</f>
        <v>1</v>
      </c>
      <c r="L974" s="100" t="b">
        <f>_xlfn.XLOOKUP(A974,'Billing Details'!A:A,'Billing Details'!K:K,"Not Found")</f>
        <v>1</v>
      </c>
      <c r="M974" s="100" t="str">
        <f>_xlfn.XLOOKUP(A974,'Patient Education'!A:A,'Patient Education'!B:B,"Not Found")</f>
        <v>Bachelor's Degree</v>
      </c>
      <c r="N974" s="100" t="str">
        <f>_xlfn.XLOOKUP(A974,'Patient Education'!A:A,'Patient Education'!C:C,"None")</f>
        <v>Junior Executive</v>
      </c>
      <c r="O974" s="100">
        <f>_xlfn.XLOOKUP(A974,'Patient Demographics'!A:A,'Patient Demographics'!I:I,"Not Found")</f>
        <v>15</v>
      </c>
      <c r="P974" s="100" t="str" cm="1">
        <f t="array" ref="P974">_xlfn.IFS(
 O974 &lt;= 2, "Very Low",
 O974 &lt;= 5, "Low",
 O974 &lt;= 10, "Lower-Middle",
 O974 &lt;= 25, "Middle",
 O974 &lt;= 50, "Upper-Middle",
 O974 &lt;= 100, "High",
 O974 &lt;= 200, "Very High",
 O974 &lt;= 400, "Ultra High"
)</f>
        <v>Middle</v>
      </c>
      <c r="Q974" s="33">
        <f>_xlfn.XLOOKUP(A974,'Patient Health Records'!A:A,'Patient Health Records'!E:E,"Not Found")</f>
        <v>28.015677166497316</v>
      </c>
      <c r="R974" s="100" t="b">
        <f>_xlfn.XLOOKUP(A974,'Patient Health Records'!A974:A1973,'Patient Health Records'!T974:T1973,"Not Found")</f>
        <v>1</v>
      </c>
      <c r="S974" s="100" t="b" cm="1">
        <f t="array" ref="S974">_xlfn.SWITCH(R974, "Yes", TRUE, "No", FALSE, R974)</f>
        <v>1</v>
      </c>
      <c r="T974" s="100" t="str">
        <f>_xlfn.XLOOKUP(A974,'Patient Health Records'!A:A,'Patient Health Records'!V:V,"Not Found")</f>
        <v>Heart Disease</v>
      </c>
      <c r="U974" s="100" t="str">
        <f>_xlfn.XLOOKUP(A974,'Patient Health Records'!A:A,'Patient Health Records'!X:X,"Not Found")</f>
        <v>Critical</v>
      </c>
      <c r="V974" s="100" t="b">
        <f>_xlfn.XLOOKUP(A974,'Billing Details'!A:A,'Billing Details'!K:K,"Not Found")</f>
        <v>1</v>
      </c>
      <c r="W974" s="100" t="str">
        <f>_xlfn.XLOOKUP(A974,'Billing Details'!A:A,'Billing Details'!J:J,"Not Found")</f>
        <v>Aetna</v>
      </c>
      <c r="X974" s="100" t="b">
        <f>_xlfn.XLOOKUP(A974,'Patient Health Records'!A:A,'Patient Health Records'!P:P,"Not Found")</f>
        <v>1</v>
      </c>
      <c r="Y974" s="100" t="b" cm="1">
        <f t="array" ref="Y974">_xlfn.SWITCH(X974, "Yes", TRUE, "No", FALSE, X974)</f>
        <v>1</v>
      </c>
      <c r="Z974" s="100" t="b">
        <f>_xlfn.XLOOKUP(A974,'Patient Health Records'!A:A,'Patient Health Records'!T:T,"Not Found")</f>
        <v>1</v>
      </c>
      <c r="AA974" s="100" t="b" cm="1">
        <f t="array" ref="AA974">_xlfn.SWITCH(Z974, "Yes", TRUE, "No", FALSE, Z974)</f>
        <v>1</v>
      </c>
      <c r="AB974" s="100" t="b">
        <f>_xlfn.XLOOKUP(A974,'Patient Health Records'!A:A,'Patient Health Records'!K:K,"Not Found")</f>
        <v>1</v>
      </c>
      <c r="AC974" s="100" t="b" cm="1">
        <f t="array" ref="AC974">_xlfn.SWITCH(AB974, "Yes", TRUE, "No", FALSE, AB974)</f>
        <v>1</v>
      </c>
    </row>
    <row r="975" spans="1:29">
      <c r="A975" s="2" t="s">
        <v>1446</v>
      </c>
      <c r="B975" s="100" t="str">
        <f>_xlfn.XLOOKUP(A975,'Patient Demographics'!A975:A1974,'Patient Demographics'!H975:H1974,"Not Found")</f>
        <v>Adult</v>
      </c>
      <c r="C975" s="100" t="str">
        <f>_xlfn.XLOOKUP(A975,'Patient Demographics'!A975:A1974,'Patient Demographics'!L975:L1974,"Not Found")</f>
        <v>South</v>
      </c>
      <c r="D975" s="100" t="str">
        <f>_xlfn.XLOOKUP(A975,'Patient Demographics'!A:A,'Patient Demographics'!J:J,"Not Found")</f>
        <v>Kerala</v>
      </c>
      <c r="E975" s="100">
        <f>_xlfn.XLOOKUP(A975,'Billing Details'!A975:A1974,'Billing Details'!E975:E1974,"Not Found")</f>
        <v>500</v>
      </c>
      <c r="F975" s="100">
        <f>_xlfn.XLOOKUP(A975,'Billing Details'!A975:A1974,'Billing Details'!M975:M1974,"Not Found")</f>
        <v>429.74</v>
      </c>
      <c r="G975" s="100">
        <f>_xlfn.XLOOKUP(A975,'Patient Health Records'!A975:A1974,'Patient Health Records'!G975:G1974,"Not Found")</f>
        <v>70.7</v>
      </c>
      <c r="H975" s="17" t="str">
        <f>_xlfn.XLOOKUP(A975,'Patient Demographics'!A975:A1974,'Patient Demographics'!C975:C1974,"Not Found")</f>
        <v>Female</v>
      </c>
      <c r="I975" s="100" t="str">
        <f>_xlfn.XLOOKUP(A975,'Patient Health Records'!A975:A1974,'Patient Health Records'!B975:B1974,"Not Found")</f>
        <v>O-</v>
      </c>
      <c r="J975" s="100" t="b">
        <f>_xlfn.XLOOKUP(A975,'Patient Health Records'!A975:A1974,'Patient Health Records'!H975:H1974,"Not Found")</f>
        <v>1</v>
      </c>
      <c r="K975" s="100" t="b">
        <f>_xlfn.XLOOKUP(A975,'Patient Health Records'!A975:A1974,'Patient Health Records'!J975:J1974,"Not Found")</f>
        <v>0</v>
      </c>
      <c r="L975" s="100" t="b">
        <f>_xlfn.XLOOKUP(A975,'Billing Details'!A:A,'Billing Details'!K:K,"Not Found")</f>
        <v>1</v>
      </c>
      <c r="M975" s="100" t="str">
        <f>_xlfn.XLOOKUP(A975,'Patient Education'!A:A,'Patient Education'!B:B,"Not Found")</f>
        <v>School</v>
      </c>
      <c r="N975" s="100" t="str">
        <f>_xlfn.XLOOKUP(A975,'Patient Education'!A:A,'Patient Education'!C:C,"None")</f>
        <v>Retail Worker</v>
      </c>
      <c r="O975" s="100">
        <f>_xlfn.XLOOKUP(A975,'Patient Demographics'!A:A,'Patient Demographics'!I:I,"Not Found")</f>
        <v>7</v>
      </c>
      <c r="P975" s="100" t="str" cm="1">
        <f t="array" ref="P975">_xlfn.IFS(
 O975 &lt;= 2, "Very Low",
 O975 &lt;= 5, "Low",
 O975 &lt;= 10, "Lower-Middle",
 O975 &lt;= 25, "Middle",
 O975 &lt;= 50, "Upper-Middle",
 O975 &lt;= 100, "High",
 O975 &lt;= 200, "Very High",
 O975 &lt;= 400, "Ultra High"
)</f>
        <v>Lower-Middle</v>
      </c>
      <c r="Q975" s="33">
        <f>_xlfn.XLOOKUP(A975,'Patient Health Records'!A:A,'Patient Health Records'!E:E,"Not Found")</f>
        <v>24.463667820069208</v>
      </c>
      <c r="R975" s="100" t="b">
        <f>_xlfn.XLOOKUP(A975,'Patient Health Records'!A975:A1974,'Patient Health Records'!T975:T1974,"Not Found")</f>
        <v>0</v>
      </c>
      <c r="S975" s="100" t="b" cm="1">
        <f t="array" ref="S975">_xlfn.SWITCH(R975, "Yes", TRUE, "No", FALSE, R975)</f>
        <v>0</v>
      </c>
      <c r="T975" s="100" t="str">
        <f>_xlfn.XLOOKUP(A975,'Patient Health Records'!A:A,'Patient Health Records'!V:V,"Not Found")</f>
        <v>Osteoarthritis</v>
      </c>
      <c r="U975" s="100" t="str">
        <f>_xlfn.XLOOKUP(A975,'Patient Health Records'!A:A,'Patient Health Records'!X:X,"Not Found")</f>
        <v>Critical</v>
      </c>
      <c r="V975" s="100" t="b">
        <f>_xlfn.XLOOKUP(A975,'Billing Details'!A:A,'Billing Details'!K:K,"Not Found")</f>
        <v>1</v>
      </c>
      <c r="W975" s="100" t="str">
        <f>_xlfn.XLOOKUP(A975,'Billing Details'!A:A,'Billing Details'!J:J,"Not Found")</f>
        <v>Cigna</v>
      </c>
      <c r="X975" s="100" t="b">
        <f>_xlfn.XLOOKUP(A975,'Patient Health Records'!A:A,'Patient Health Records'!P:P,"Not Found")</f>
        <v>0</v>
      </c>
      <c r="Y975" s="100" t="b" cm="1">
        <f t="array" ref="Y975">_xlfn.SWITCH(X975, "Yes", TRUE, "No", FALSE, X975)</f>
        <v>0</v>
      </c>
      <c r="Z975" s="100" t="b">
        <f>_xlfn.XLOOKUP(A975,'Patient Health Records'!A:A,'Patient Health Records'!T:T,"Not Found")</f>
        <v>0</v>
      </c>
      <c r="AA975" s="100" t="b" cm="1">
        <f t="array" ref="AA975">_xlfn.SWITCH(Z975, "Yes", TRUE, "No", FALSE, Z975)</f>
        <v>0</v>
      </c>
      <c r="AB975" s="100" t="b">
        <f>_xlfn.XLOOKUP(A975,'Patient Health Records'!A:A,'Patient Health Records'!K:K,"Not Found")</f>
        <v>0</v>
      </c>
      <c r="AC975" s="100" t="b" cm="1">
        <f t="array" ref="AC975">_xlfn.SWITCH(AB975, "Yes", TRUE, "No", FALSE, AB975)</f>
        <v>0</v>
      </c>
    </row>
    <row r="976" spans="1:29">
      <c r="A976" s="2" t="s">
        <v>1447</v>
      </c>
      <c r="B976" s="100" t="str">
        <f>_xlfn.XLOOKUP(A976,'Patient Demographics'!A976:A1975,'Patient Demographics'!H976:H1975,"Not Found")</f>
        <v>Adult</v>
      </c>
      <c r="C976" s="100" t="str">
        <f>_xlfn.XLOOKUP(A976,'Patient Demographics'!A976:A1975,'Patient Demographics'!L976:L1975,"Not Found")</f>
        <v>East</v>
      </c>
      <c r="D976" s="100" t="str">
        <f>_xlfn.XLOOKUP(A976,'Patient Demographics'!A:A,'Patient Demographics'!J:J,"Not Found")</f>
        <v>West Bengal</v>
      </c>
      <c r="E976" s="100">
        <f>_xlfn.XLOOKUP(A976,'Billing Details'!A976:A1975,'Billing Details'!E976:E1975,"Not Found")</f>
        <v>12000</v>
      </c>
      <c r="F976" s="100">
        <f>_xlfn.XLOOKUP(A976,'Billing Details'!A976:A1975,'Billing Details'!M976:M1975,"Not Found")</f>
        <v>7510.34</v>
      </c>
      <c r="G976" s="100">
        <f>_xlfn.XLOOKUP(A976,'Patient Health Records'!A976:A1975,'Patient Health Records'!G976:G1975,"Not Found")</f>
        <v>91.6</v>
      </c>
      <c r="H976" s="17" t="str">
        <f>_xlfn.XLOOKUP(A976,'Patient Demographics'!A976:A1975,'Patient Demographics'!C976:C1975,"Not Found")</f>
        <v>Female</v>
      </c>
      <c r="I976" s="100" t="str">
        <f>_xlfn.XLOOKUP(A976,'Patient Health Records'!A976:A1975,'Patient Health Records'!B976:B1975,"Not Found")</f>
        <v>AB-</v>
      </c>
      <c r="J976" s="100" t="b">
        <f>_xlfn.XLOOKUP(A976,'Patient Health Records'!A976:A1975,'Patient Health Records'!H976:H1975,"Not Found")</f>
        <v>1</v>
      </c>
      <c r="K976" s="100" t="b">
        <f>_xlfn.XLOOKUP(A976,'Patient Health Records'!A976:A1975,'Patient Health Records'!J976:J1975,"Not Found")</f>
        <v>0</v>
      </c>
      <c r="L976" s="100" t="b">
        <f>_xlfn.XLOOKUP(A976,'Billing Details'!A:A,'Billing Details'!K:K,"Not Found")</f>
        <v>1</v>
      </c>
      <c r="M976" s="100" t="str">
        <f>_xlfn.XLOOKUP(A976,'Patient Education'!A:A,'Patient Education'!B:B,"Not Found")</f>
        <v>School</v>
      </c>
      <c r="N976" s="100" t="str">
        <f>_xlfn.XLOOKUP(A976,'Patient Education'!A:A,'Patient Education'!C:C,"None")</f>
        <v>Clerical Staff</v>
      </c>
      <c r="O976" s="100">
        <f>_xlfn.XLOOKUP(A976,'Patient Demographics'!A:A,'Patient Demographics'!I:I,"Not Found")</f>
        <v>3</v>
      </c>
      <c r="P976" s="100" t="str" cm="1">
        <f t="array" ref="P976">_xlfn.IFS(
 O976 &lt;= 2, "Very Low",
 O976 &lt;= 5, "Low",
 O976 &lt;= 10, "Lower-Middle",
 O976 &lt;= 25, "Middle",
 O976 &lt;= 50, "Upper-Middle",
 O976 &lt;= 100, "High",
 O976 &lt;= 200, "Very High",
 O976 &lt;= 400, "Ultra High"
)</f>
        <v>Low</v>
      </c>
      <c r="Q976" s="33">
        <f>_xlfn.XLOOKUP(A976,'Patient Health Records'!A:A,'Patient Health Records'!E:E,"Not Found")</f>
        <v>28.910491099608631</v>
      </c>
      <c r="R976" s="100" t="b">
        <f>_xlfn.XLOOKUP(A976,'Patient Health Records'!A976:A1975,'Patient Health Records'!T976:T1975,"Not Found")</f>
        <v>1</v>
      </c>
      <c r="S976" s="100" t="b" cm="1">
        <f t="array" ref="S976">_xlfn.SWITCH(R976, "Yes", TRUE, "No", FALSE, R976)</f>
        <v>1</v>
      </c>
      <c r="T976" s="100" t="str">
        <f>_xlfn.XLOOKUP(A976,'Patient Health Records'!A:A,'Patient Health Records'!V:V,"Not Found")</f>
        <v>Fractured Leg</v>
      </c>
      <c r="U976" s="100" t="str">
        <f>_xlfn.XLOOKUP(A976,'Patient Health Records'!A:A,'Patient Health Records'!X:X,"Not Found")</f>
        <v>Critical</v>
      </c>
      <c r="V976" s="100" t="b">
        <f>_xlfn.XLOOKUP(A976,'Billing Details'!A:A,'Billing Details'!K:K,"Not Found")</f>
        <v>1</v>
      </c>
      <c r="W976" s="100" t="str">
        <f>_xlfn.XLOOKUP(A976,'Billing Details'!A:A,'Billing Details'!J:J,"Not Found")</f>
        <v>Blue Cross</v>
      </c>
      <c r="X976" s="100" t="b">
        <f>_xlfn.XLOOKUP(A976,'Patient Health Records'!A:A,'Patient Health Records'!P:P,"Not Found")</f>
        <v>1</v>
      </c>
      <c r="Y976" s="100" t="b" cm="1">
        <f t="array" ref="Y976">_xlfn.SWITCH(X976, "Yes", TRUE, "No", FALSE, X976)</f>
        <v>1</v>
      </c>
      <c r="Z976" s="100" t="b">
        <f>_xlfn.XLOOKUP(A976,'Patient Health Records'!A:A,'Patient Health Records'!T:T,"Not Found")</f>
        <v>1</v>
      </c>
      <c r="AA976" s="100" t="b" cm="1">
        <f t="array" ref="AA976">_xlfn.SWITCH(Z976, "Yes", TRUE, "No", FALSE, Z976)</f>
        <v>1</v>
      </c>
      <c r="AB976" s="100" t="b">
        <f>_xlfn.XLOOKUP(A976,'Patient Health Records'!A:A,'Patient Health Records'!K:K,"Not Found")</f>
        <v>1</v>
      </c>
      <c r="AC976" s="100" t="b" cm="1">
        <f t="array" ref="AC976">_xlfn.SWITCH(AB976, "Yes", TRUE, "No", FALSE, AB976)</f>
        <v>1</v>
      </c>
    </row>
    <row r="977" spans="1:29">
      <c r="A977" s="2" t="s">
        <v>1449</v>
      </c>
      <c r="B977" s="100" t="str">
        <f>_xlfn.XLOOKUP(A977,'Patient Demographics'!A977:A1976,'Patient Demographics'!H977:H1976,"Not Found")</f>
        <v>Adult</v>
      </c>
      <c r="C977" s="100" t="str">
        <f>_xlfn.XLOOKUP(A977,'Patient Demographics'!A977:A1976,'Patient Demographics'!L977:L1976,"Not Found")</f>
        <v>South</v>
      </c>
      <c r="D977" s="100" t="str">
        <f>_xlfn.XLOOKUP(A977,'Patient Demographics'!A:A,'Patient Demographics'!J:J,"Not Found")</f>
        <v>Tamil Nadu</v>
      </c>
      <c r="E977" s="100">
        <f>_xlfn.XLOOKUP(A977,'Billing Details'!A977:A1976,'Billing Details'!E977:E1976,"Not Found")</f>
        <v>12000</v>
      </c>
      <c r="F977" s="100">
        <f>_xlfn.XLOOKUP(A977,'Billing Details'!A977:A1976,'Billing Details'!M977:M1976,"Not Found")</f>
        <v>7631.0999999999995</v>
      </c>
      <c r="G977" s="100">
        <f>_xlfn.XLOOKUP(A977,'Patient Health Records'!A977:A1976,'Patient Health Records'!G977:G1976,"Not Found")</f>
        <v>84.2</v>
      </c>
      <c r="H977" s="17" t="str">
        <f>_xlfn.XLOOKUP(A977,'Patient Demographics'!A977:A1976,'Patient Demographics'!C977:C1976,"Not Found")</f>
        <v>Female</v>
      </c>
      <c r="I977" s="100" t="str">
        <f>_xlfn.XLOOKUP(A977,'Patient Health Records'!A977:A1976,'Patient Health Records'!B977:B1976,"Not Found")</f>
        <v>B-</v>
      </c>
      <c r="J977" s="100" t="b">
        <f>_xlfn.XLOOKUP(A977,'Patient Health Records'!A977:A1976,'Patient Health Records'!H977:H1976,"Not Found")</f>
        <v>1</v>
      </c>
      <c r="K977" s="100" t="b">
        <f>_xlfn.XLOOKUP(A977,'Patient Health Records'!A977:A1976,'Patient Health Records'!J977:J1976,"Not Found")</f>
        <v>1</v>
      </c>
      <c r="L977" s="100" t="b">
        <f>_xlfn.XLOOKUP(A977,'Billing Details'!A:A,'Billing Details'!K:K,"Not Found")</f>
        <v>1</v>
      </c>
      <c r="M977" s="100" t="str">
        <f>_xlfn.XLOOKUP(A977,'Patient Education'!A:A,'Patient Education'!B:B,"Not Found")</f>
        <v>Master's Degree</v>
      </c>
      <c r="N977" s="100" t="str">
        <f>_xlfn.XLOOKUP(A977,'Patient Education'!A:A,'Patient Education'!C:C,"None")</f>
        <v>Doctor</v>
      </c>
      <c r="O977" s="100">
        <f>_xlfn.XLOOKUP(A977,'Patient Demographics'!A:A,'Patient Demographics'!I:I,"Not Found")</f>
        <v>15</v>
      </c>
      <c r="P977" s="100" t="str" cm="1">
        <f t="array" ref="P977">_xlfn.IFS(
 O977 &lt;= 2, "Very Low",
 O977 &lt;= 5, "Low",
 O977 &lt;= 10, "Lower-Middle",
 O977 &lt;= 25, "Middle",
 O977 &lt;= 50, "Upper-Middle",
 O977 &lt;= 100, "High",
 O977 &lt;= 200, "Very High",
 O977 &lt;= 400, "Ultra High"
)</f>
        <v>Middle</v>
      </c>
      <c r="Q977" s="33">
        <f>_xlfn.XLOOKUP(A977,'Patient Health Records'!A:A,'Patient Health Records'!E:E,"Not Found")</f>
        <v>28.461330448891296</v>
      </c>
      <c r="R977" s="100" t="b">
        <f>_xlfn.XLOOKUP(A977,'Patient Health Records'!A977:A1976,'Patient Health Records'!T977:T1976,"Not Found")</f>
        <v>1</v>
      </c>
      <c r="S977" s="100" t="b" cm="1">
        <f t="array" ref="S977">_xlfn.SWITCH(R977, "Yes", TRUE, "No", FALSE, R977)</f>
        <v>1</v>
      </c>
      <c r="T977" s="100" t="str">
        <f>_xlfn.XLOOKUP(A977,'Patient Health Records'!A:A,'Patient Health Records'!V:V,"Not Found")</f>
        <v>Respiratory Infection</v>
      </c>
      <c r="U977" s="100" t="str">
        <f>_xlfn.XLOOKUP(A977,'Patient Health Records'!A:A,'Patient Health Records'!X:X,"Not Found")</f>
        <v>Ongoing Treatment</v>
      </c>
      <c r="V977" s="100" t="b">
        <f>_xlfn.XLOOKUP(A977,'Billing Details'!A:A,'Billing Details'!K:K,"Not Found")</f>
        <v>1</v>
      </c>
      <c r="W977" s="100" t="str">
        <f>_xlfn.XLOOKUP(A977,'Billing Details'!A:A,'Billing Details'!J:J,"Not Found")</f>
        <v>Blue Cross</v>
      </c>
      <c r="X977" s="100" t="b">
        <f>_xlfn.XLOOKUP(A977,'Patient Health Records'!A:A,'Patient Health Records'!P:P,"Not Found")</f>
        <v>1</v>
      </c>
      <c r="Y977" s="100" t="b" cm="1">
        <f t="array" ref="Y977">_xlfn.SWITCH(X977, "Yes", TRUE, "No", FALSE, X977)</f>
        <v>1</v>
      </c>
      <c r="Z977" s="100" t="b">
        <f>_xlfn.XLOOKUP(A977,'Patient Health Records'!A:A,'Patient Health Records'!T:T,"Not Found")</f>
        <v>1</v>
      </c>
      <c r="AA977" s="100" t="b" cm="1">
        <f t="array" ref="AA977">_xlfn.SWITCH(Z977, "Yes", TRUE, "No", FALSE, Z977)</f>
        <v>1</v>
      </c>
      <c r="AB977" s="100" t="b">
        <f>_xlfn.XLOOKUP(A977,'Patient Health Records'!A:A,'Patient Health Records'!K:K,"Not Found")</f>
        <v>1</v>
      </c>
      <c r="AC977" s="100" t="b" cm="1">
        <f t="array" ref="AC977">_xlfn.SWITCH(AB977, "Yes", TRUE, "No", FALSE, AB977)</f>
        <v>1</v>
      </c>
    </row>
    <row r="978" spans="1:29">
      <c r="A978" s="2" t="s">
        <v>1451</v>
      </c>
      <c r="B978" s="100" t="str">
        <f>_xlfn.XLOOKUP(A978,'Patient Demographics'!A978:A1977,'Patient Demographics'!H978:H1977,"Not Found")</f>
        <v>Young Adult</v>
      </c>
      <c r="C978" s="100" t="str">
        <f>_xlfn.XLOOKUP(A978,'Patient Demographics'!A978:A1977,'Patient Demographics'!L978:L1977,"Not Found")</f>
        <v>South</v>
      </c>
      <c r="D978" s="100" t="str">
        <f>_xlfn.XLOOKUP(A978,'Patient Demographics'!A:A,'Patient Demographics'!J:J,"Not Found")</f>
        <v>Karnataka</v>
      </c>
      <c r="E978" s="100">
        <f>_xlfn.XLOOKUP(A978,'Billing Details'!A978:A1977,'Billing Details'!E978:E1977,"Not Found")</f>
        <v>18000</v>
      </c>
      <c r="F978" s="100">
        <f>_xlfn.XLOOKUP(A978,'Billing Details'!A978:A1977,'Billing Details'!M978:M1977,"Not Found")</f>
        <v>0</v>
      </c>
      <c r="G978" s="100">
        <f>_xlfn.XLOOKUP(A978,'Patient Health Records'!A978:A1977,'Patient Health Records'!G978:G1977,"Not Found")</f>
        <v>63.3</v>
      </c>
      <c r="H978" s="17" t="str">
        <f>_xlfn.XLOOKUP(A978,'Patient Demographics'!A978:A1977,'Patient Demographics'!C978:C1977,"Not Found")</f>
        <v>Female</v>
      </c>
      <c r="I978" s="100" t="str">
        <f>_xlfn.XLOOKUP(A978,'Patient Health Records'!A978:A1977,'Patient Health Records'!B978:B1977,"Not Found")</f>
        <v>B-</v>
      </c>
      <c r="J978" s="100" t="b">
        <f>_xlfn.XLOOKUP(A978,'Patient Health Records'!A978:A1977,'Patient Health Records'!H978:H1977,"Not Found")</f>
        <v>0</v>
      </c>
      <c r="K978" s="100" t="b">
        <f>_xlfn.XLOOKUP(A978,'Patient Health Records'!A978:A1977,'Patient Health Records'!J978:J1977,"Not Found")</f>
        <v>0</v>
      </c>
      <c r="L978" s="100" t="b">
        <f>_xlfn.XLOOKUP(A978,'Billing Details'!A:A,'Billing Details'!K:K,"Not Found")</f>
        <v>0</v>
      </c>
      <c r="M978" s="100" t="str">
        <f>_xlfn.XLOOKUP(A978,'Patient Education'!A:A,'Patient Education'!B:B,"Not Found")</f>
        <v>Bachelor's Degree</v>
      </c>
      <c r="N978" s="100" t="str">
        <f>_xlfn.XLOOKUP(A978,'Patient Education'!A:A,'Patient Education'!C:C,"None")</f>
        <v>Engineer</v>
      </c>
      <c r="O978" s="100">
        <f>_xlfn.XLOOKUP(A978,'Patient Demographics'!A:A,'Patient Demographics'!I:I,"Not Found")</f>
        <v>9</v>
      </c>
      <c r="P978" s="100" t="str" cm="1">
        <f t="array" ref="P978">_xlfn.IFS(
 O978 &lt;= 2, "Very Low",
 O978 &lt;= 5, "Low",
 O978 &lt;= 10, "Lower-Middle",
 O978 &lt;= 25, "Middle",
 O978 &lt;= 50, "Upper-Middle",
 O978 &lt;= 100, "High",
 O978 &lt;= 200, "Very High",
 O978 &lt;= 400, "Ultra High"
)</f>
        <v>Lower-Middle</v>
      </c>
      <c r="Q978" s="33">
        <f>_xlfn.XLOOKUP(A978,'Patient Health Records'!A:A,'Patient Health Records'!E:E,"Not Found")</f>
        <v>22.697120728602673</v>
      </c>
      <c r="R978" s="100" t="b">
        <f>_xlfn.XLOOKUP(A978,'Patient Health Records'!A978:A1977,'Patient Health Records'!T978:T1977,"Not Found")</f>
        <v>0</v>
      </c>
      <c r="S978" s="100" t="b" cm="1">
        <f t="array" ref="S978">_xlfn.SWITCH(R978, "Yes", TRUE, "No", FALSE, R978)</f>
        <v>0</v>
      </c>
      <c r="T978" s="100" t="str">
        <f>_xlfn.XLOOKUP(A978,'Patient Health Records'!A:A,'Patient Health Records'!V:V,"Not Found")</f>
        <v>Fractured Arm</v>
      </c>
      <c r="U978" s="100" t="str">
        <f>_xlfn.XLOOKUP(A978,'Patient Health Records'!A:A,'Patient Health Records'!X:X,"Not Found")</f>
        <v>Recovered</v>
      </c>
      <c r="V978" s="100" t="b">
        <f>_xlfn.XLOOKUP(A978,'Billing Details'!A:A,'Billing Details'!K:K,"Not Found")</f>
        <v>0</v>
      </c>
      <c r="W978" s="100">
        <f>_xlfn.XLOOKUP(A978,'Billing Details'!A:A,'Billing Details'!J:J,"Not Found")</f>
        <v>0</v>
      </c>
      <c r="X978" s="100" t="b">
        <f>_xlfn.XLOOKUP(A978,'Patient Health Records'!A:A,'Patient Health Records'!P:P,"Not Found")</f>
        <v>0</v>
      </c>
      <c r="Y978" s="100" t="b" cm="1">
        <f t="array" ref="Y978">_xlfn.SWITCH(X978, "Yes", TRUE, "No", FALSE, X978)</f>
        <v>0</v>
      </c>
      <c r="Z978" s="100" t="b">
        <f>_xlfn.XLOOKUP(A978,'Patient Health Records'!A:A,'Patient Health Records'!T:T,"Not Found")</f>
        <v>0</v>
      </c>
      <c r="AA978" s="100" t="b" cm="1">
        <f t="array" ref="AA978">_xlfn.SWITCH(Z978, "Yes", TRUE, "No", FALSE, Z978)</f>
        <v>0</v>
      </c>
      <c r="AB978" s="100" t="b">
        <f>_xlfn.XLOOKUP(A978,'Patient Health Records'!A:A,'Patient Health Records'!K:K,"Not Found")</f>
        <v>0</v>
      </c>
      <c r="AC978" s="100" t="b" cm="1">
        <f t="array" ref="AC978">_xlfn.SWITCH(AB978, "Yes", TRUE, "No", FALSE, AB978)</f>
        <v>0</v>
      </c>
    </row>
    <row r="979" spans="1:29">
      <c r="A979" s="2" t="s">
        <v>1452</v>
      </c>
      <c r="B979" s="100" t="str">
        <f>_xlfn.XLOOKUP(A979,'Patient Demographics'!A979:A1978,'Patient Demographics'!H979:H1978,"Not Found")</f>
        <v>Adult</v>
      </c>
      <c r="C979" s="100" t="str">
        <f>_xlfn.XLOOKUP(A979,'Patient Demographics'!A979:A1978,'Patient Demographics'!L979:L1978,"Not Found")</f>
        <v>North</v>
      </c>
      <c r="D979" s="100" t="str">
        <f>_xlfn.XLOOKUP(A979,'Patient Demographics'!A:A,'Patient Demographics'!J:J,"Not Found")</f>
        <v>Uttar Pradesh</v>
      </c>
      <c r="E979" s="100">
        <f>_xlfn.XLOOKUP(A979,'Billing Details'!A979:A1978,'Billing Details'!E979:E1978,"Not Found")</f>
        <v>36000</v>
      </c>
      <c r="F979" s="100">
        <f>_xlfn.XLOOKUP(A979,'Billing Details'!A979:A1978,'Billing Details'!M979:M1978,"Not Found")</f>
        <v>19800.36</v>
      </c>
      <c r="G979" s="100">
        <f>_xlfn.XLOOKUP(A979,'Patient Health Records'!A979:A1978,'Patient Health Records'!G979:G1978,"Not Found")</f>
        <v>89.3</v>
      </c>
      <c r="H979" s="17" t="str">
        <f>_xlfn.XLOOKUP(A979,'Patient Demographics'!A979:A1978,'Patient Demographics'!C979:C1978,"Not Found")</f>
        <v>Female</v>
      </c>
      <c r="I979" s="100" t="str">
        <f>_xlfn.XLOOKUP(A979,'Patient Health Records'!A979:A1978,'Patient Health Records'!B979:B1978,"Not Found")</f>
        <v>AB-</v>
      </c>
      <c r="J979" s="100" t="b">
        <f>_xlfn.XLOOKUP(A979,'Patient Health Records'!A979:A1978,'Patient Health Records'!H979:H1978,"Not Found")</f>
        <v>0</v>
      </c>
      <c r="K979" s="100" t="b">
        <f>_xlfn.XLOOKUP(A979,'Patient Health Records'!A979:A1978,'Patient Health Records'!J979:J1978,"Not Found")</f>
        <v>1</v>
      </c>
      <c r="L979" s="100" t="b">
        <f>_xlfn.XLOOKUP(A979,'Billing Details'!A:A,'Billing Details'!K:K,"Not Found")</f>
        <v>1</v>
      </c>
      <c r="M979" s="100" t="str">
        <f>_xlfn.XLOOKUP(A979,'Patient Education'!A:A,'Patient Education'!B:B,"Not Found")</f>
        <v>Bachelor's Degree</v>
      </c>
      <c r="N979" s="100" t="str">
        <f>_xlfn.XLOOKUP(A979,'Patient Education'!A:A,'Patient Education'!C:C,"None")</f>
        <v>Junior Executive</v>
      </c>
      <c r="O979" s="100">
        <f>_xlfn.XLOOKUP(A979,'Patient Demographics'!A:A,'Patient Demographics'!I:I,"Not Found")</f>
        <v>4</v>
      </c>
      <c r="P979" s="100" t="str" cm="1">
        <f t="array" ref="P979">_xlfn.IFS(
 O979 &lt;= 2, "Very Low",
 O979 &lt;= 5, "Low",
 O979 &lt;= 10, "Lower-Middle",
 O979 &lt;= 25, "Middle",
 O979 &lt;= 50, "Upper-Middle",
 O979 &lt;= 100, "High",
 O979 &lt;= 200, "Very High",
 O979 &lt;= 400, "Ultra High"
)</f>
        <v>Low</v>
      </c>
      <c r="Q979" s="33">
        <f>_xlfn.XLOOKUP(A979,'Patient Health Records'!A:A,'Patient Health Records'!E:E,"Not Found")</f>
        <v>33.20196311719215</v>
      </c>
      <c r="R979" s="100" t="b">
        <f>_xlfn.XLOOKUP(A979,'Patient Health Records'!A979:A1978,'Patient Health Records'!T979:T1978,"Not Found")</f>
        <v>1</v>
      </c>
      <c r="S979" s="100" t="b" cm="1">
        <f t="array" ref="S979">_xlfn.SWITCH(R979, "Yes", TRUE, "No", FALSE, R979)</f>
        <v>1</v>
      </c>
      <c r="T979" s="100" t="str">
        <f>_xlfn.XLOOKUP(A979,'Patient Health Records'!A:A,'Patient Health Records'!V:V,"Not Found")</f>
        <v>Hypertension</v>
      </c>
      <c r="U979" s="100" t="str">
        <f>_xlfn.XLOOKUP(A979,'Patient Health Records'!A:A,'Patient Health Records'!X:X,"Not Found")</f>
        <v>Critical</v>
      </c>
      <c r="V979" s="100" t="b">
        <f>_xlfn.XLOOKUP(A979,'Billing Details'!A:A,'Billing Details'!K:K,"Not Found")</f>
        <v>1</v>
      </c>
      <c r="W979" s="100" t="str">
        <f>_xlfn.XLOOKUP(A979,'Billing Details'!A:A,'Billing Details'!J:J,"Not Found")</f>
        <v>Medicare</v>
      </c>
      <c r="X979" s="100" t="b">
        <f>_xlfn.XLOOKUP(A979,'Patient Health Records'!A:A,'Patient Health Records'!P:P,"Not Found")</f>
        <v>0</v>
      </c>
      <c r="Y979" s="100" t="b" cm="1">
        <f t="array" ref="Y979">_xlfn.SWITCH(X979, "Yes", TRUE, "No", FALSE, X979)</f>
        <v>0</v>
      </c>
      <c r="Z979" s="100" t="b">
        <f>_xlfn.XLOOKUP(A979,'Patient Health Records'!A:A,'Patient Health Records'!T:T,"Not Found")</f>
        <v>1</v>
      </c>
      <c r="AA979" s="100" t="b" cm="1">
        <f t="array" ref="AA979">_xlfn.SWITCH(Z979, "Yes", TRUE, "No", FALSE, Z979)</f>
        <v>1</v>
      </c>
      <c r="AB979" s="100" t="b">
        <f>_xlfn.XLOOKUP(A979,'Patient Health Records'!A:A,'Patient Health Records'!K:K,"Not Found")</f>
        <v>0</v>
      </c>
      <c r="AC979" s="100" t="b" cm="1">
        <f t="array" ref="AC979">_xlfn.SWITCH(AB979, "Yes", TRUE, "No", FALSE, AB979)</f>
        <v>0</v>
      </c>
    </row>
    <row r="980" spans="1:29">
      <c r="A980" s="2" t="s">
        <v>1453</v>
      </c>
      <c r="B980" s="100" t="str">
        <f>_xlfn.XLOOKUP(A980,'Patient Demographics'!A980:A1979,'Patient Demographics'!H980:H1979,"Not Found")</f>
        <v>Senior</v>
      </c>
      <c r="C980" s="100" t="str">
        <f>_xlfn.XLOOKUP(A980,'Patient Demographics'!A980:A1979,'Patient Demographics'!L980:L1979,"Not Found")</f>
        <v>North</v>
      </c>
      <c r="D980" s="100" t="str">
        <f>_xlfn.XLOOKUP(A980,'Patient Demographics'!A:A,'Patient Demographics'!J:J,"Not Found")</f>
        <v>Uttar Pradesh</v>
      </c>
      <c r="E980" s="100">
        <f>_xlfn.XLOOKUP(A980,'Billing Details'!A980:A1979,'Billing Details'!E980:E1979,"Not Found")</f>
        <v>16000</v>
      </c>
      <c r="F980" s="100">
        <f>_xlfn.XLOOKUP(A980,'Billing Details'!A980:A1979,'Billing Details'!M980:M1979,"Not Found")</f>
        <v>12863.76</v>
      </c>
      <c r="G980" s="100">
        <f>_xlfn.XLOOKUP(A980,'Patient Health Records'!A980:A1979,'Patient Health Records'!G980:G1979,"Not Found")</f>
        <v>96.5</v>
      </c>
      <c r="H980" s="17" t="str">
        <f>_xlfn.XLOOKUP(A980,'Patient Demographics'!A980:A1979,'Patient Demographics'!C980:C1979,"Not Found")</f>
        <v>Female</v>
      </c>
      <c r="I980" s="100" t="str">
        <f>_xlfn.XLOOKUP(A980,'Patient Health Records'!A980:A1979,'Patient Health Records'!B980:B1979,"Not Found")</f>
        <v>AB-</v>
      </c>
      <c r="J980" s="100" t="b">
        <f>_xlfn.XLOOKUP(A980,'Patient Health Records'!A980:A1979,'Patient Health Records'!H980:H1979,"Not Found")</f>
        <v>1</v>
      </c>
      <c r="K980" s="100" t="b">
        <f>_xlfn.XLOOKUP(A980,'Patient Health Records'!A980:A1979,'Patient Health Records'!J980:J1979,"Not Found")</f>
        <v>0</v>
      </c>
      <c r="L980" s="100" t="b">
        <f>_xlfn.XLOOKUP(A980,'Billing Details'!A:A,'Billing Details'!K:K,"Not Found")</f>
        <v>1</v>
      </c>
      <c r="M980" s="100" t="str">
        <f>_xlfn.XLOOKUP(A980,'Patient Education'!A:A,'Patient Education'!B:B,"Not Found")</f>
        <v>PhD</v>
      </c>
      <c r="N980" s="100" t="str">
        <f>_xlfn.XLOOKUP(A980,'Patient Education'!A:A,'Patient Education'!C:C,"None")</f>
        <v>Professor</v>
      </c>
      <c r="O980" s="100">
        <f>_xlfn.XLOOKUP(A980,'Patient Demographics'!A:A,'Patient Demographics'!I:I,"Not Found")</f>
        <v>2</v>
      </c>
      <c r="P980" s="100" t="str" cm="1">
        <f t="array" ref="P980">_xlfn.IFS(
 O980 &lt;= 2, "Very Low",
 O980 &lt;= 5, "Low",
 O980 &lt;= 10, "Lower-Middle",
 O980 &lt;= 25, "Middle",
 O980 &lt;= 50, "Upper-Middle",
 O980 &lt;= 100, "High",
 O980 &lt;= 200, "Very High",
 O980 &lt;= 400, "Ultra High"
)</f>
        <v>Very Low</v>
      </c>
      <c r="Q980" s="33">
        <f>_xlfn.XLOOKUP(A980,'Patient Health Records'!A:A,'Patient Health Records'!E:E,"Not Found")</f>
        <v>33.787332376317359</v>
      </c>
      <c r="R980" s="100" t="b">
        <f>_xlfn.XLOOKUP(A980,'Patient Health Records'!A980:A1979,'Patient Health Records'!T980:T1979,"Not Found")</f>
        <v>1</v>
      </c>
      <c r="S980" s="100" t="b" cm="1">
        <f t="array" ref="S980">_xlfn.SWITCH(R980, "Yes", TRUE, "No", FALSE, R980)</f>
        <v>1</v>
      </c>
      <c r="T980" s="100" t="str">
        <f>_xlfn.XLOOKUP(A980,'Patient Health Records'!A:A,'Patient Health Records'!V:V,"Not Found")</f>
        <v>Prostate Cancer</v>
      </c>
      <c r="U980" s="100" t="str">
        <f>_xlfn.XLOOKUP(A980,'Patient Health Records'!A:A,'Patient Health Records'!X:X,"Not Found")</f>
        <v>Recovered</v>
      </c>
      <c r="V980" s="100" t="b">
        <f>_xlfn.XLOOKUP(A980,'Billing Details'!A:A,'Billing Details'!K:K,"Not Found")</f>
        <v>1</v>
      </c>
      <c r="W980" s="100" t="str">
        <f>_xlfn.XLOOKUP(A980,'Billing Details'!A:A,'Billing Details'!J:J,"Not Found")</f>
        <v>UnitedHealthcare</v>
      </c>
      <c r="X980" s="100" t="b">
        <f>_xlfn.XLOOKUP(A980,'Patient Health Records'!A:A,'Patient Health Records'!P:P,"Not Found")</f>
        <v>1</v>
      </c>
      <c r="Y980" s="100" t="b" cm="1">
        <f t="array" ref="Y980">_xlfn.SWITCH(X980, "Yes", TRUE, "No", FALSE, X980)</f>
        <v>1</v>
      </c>
      <c r="Z980" s="100" t="b">
        <f>_xlfn.XLOOKUP(A980,'Patient Health Records'!A:A,'Patient Health Records'!T:T,"Not Found")</f>
        <v>1</v>
      </c>
      <c r="AA980" s="100" t="b" cm="1">
        <f t="array" ref="AA980">_xlfn.SWITCH(Z980, "Yes", TRUE, "No", FALSE, Z980)</f>
        <v>1</v>
      </c>
      <c r="AB980" s="100" t="b">
        <f>_xlfn.XLOOKUP(A980,'Patient Health Records'!A:A,'Patient Health Records'!K:K,"Not Found")</f>
        <v>1</v>
      </c>
      <c r="AC980" s="100" t="b" cm="1">
        <f t="array" ref="AC980">_xlfn.SWITCH(AB980, "Yes", TRUE, "No", FALSE, AB980)</f>
        <v>1</v>
      </c>
    </row>
    <row r="981" spans="1:29">
      <c r="A981" s="2" t="s">
        <v>1454</v>
      </c>
      <c r="B981" s="100" t="str">
        <f>_xlfn.XLOOKUP(A981,'Patient Demographics'!A981:A1980,'Patient Demographics'!H981:H1980,"Not Found")</f>
        <v>Middle-aged</v>
      </c>
      <c r="C981" s="100" t="str">
        <f>_xlfn.XLOOKUP(A981,'Patient Demographics'!A981:A1980,'Patient Demographics'!L981:L1980,"Not Found")</f>
        <v>South</v>
      </c>
      <c r="D981" s="100" t="str">
        <f>_xlfn.XLOOKUP(A981,'Patient Demographics'!A:A,'Patient Demographics'!J:J,"Not Found")</f>
        <v>Karnataka</v>
      </c>
      <c r="E981" s="100">
        <f>_xlfn.XLOOKUP(A981,'Billing Details'!A981:A1980,'Billing Details'!E981:E1980,"Not Found")</f>
        <v>40000</v>
      </c>
      <c r="F981" s="100">
        <f>_xlfn.XLOOKUP(A981,'Billing Details'!A981:A1980,'Billing Details'!M981:M1980,"Not Found")</f>
        <v>22499</v>
      </c>
      <c r="G981" s="100">
        <f>_xlfn.XLOOKUP(A981,'Patient Health Records'!A981:A1980,'Patient Health Records'!G981:G1980,"Not Found")</f>
        <v>80.599999999999994</v>
      </c>
      <c r="H981" s="17" t="str">
        <f>_xlfn.XLOOKUP(A981,'Patient Demographics'!A981:A1980,'Patient Demographics'!C981:C1980,"Not Found")</f>
        <v>Female</v>
      </c>
      <c r="I981" s="100" t="str">
        <f>_xlfn.XLOOKUP(A981,'Patient Health Records'!A981:A1980,'Patient Health Records'!B981:B1980,"Not Found")</f>
        <v>B+</v>
      </c>
      <c r="J981" s="100" t="b">
        <f>_xlfn.XLOOKUP(A981,'Patient Health Records'!A981:A1980,'Patient Health Records'!H981:H1980,"Not Found")</f>
        <v>0</v>
      </c>
      <c r="K981" s="100" t="b">
        <f>_xlfn.XLOOKUP(A981,'Patient Health Records'!A981:A1980,'Patient Health Records'!J981:J1980,"Not Found")</f>
        <v>0</v>
      </c>
      <c r="L981" s="100" t="b">
        <f>_xlfn.XLOOKUP(A981,'Billing Details'!A:A,'Billing Details'!K:K,"Not Found")</f>
        <v>1</v>
      </c>
      <c r="M981" s="100" t="str">
        <f>_xlfn.XLOOKUP(A981,'Patient Education'!A:A,'Patient Education'!B:B,"Not Found")</f>
        <v>PhD</v>
      </c>
      <c r="N981" s="100" t="str">
        <f>_xlfn.XLOOKUP(A981,'Patient Education'!A:A,'Patient Education'!C:C,"None")</f>
        <v>CEO</v>
      </c>
      <c r="O981" s="100">
        <f>_xlfn.XLOOKUP(A981,'Patient Demographics'!A:A,'Patient Demographics'!I:I,"Not Found")</f>
        <v>15</v>
      </c>
      <c r="P981" s="100" t="str" cm="1">
        <f t="array" ref="P981">_xlfn.IFS(
 O981 &lt;= 2, "Very Low",
 O981 &lt;= 5, "Low",
 O981 &lt;= 10, "Lower-Middle",
 O981 &lt;= 25, "Middle",
 O981 &lt;= 50, "Upper-Middle",
 O981 &lt;= 100, "High",
 O981 &lt;= 200, "Very High",
 O981 &lt;= 400, "Ultra High"
)</f>
        <v>Middle</v>
      </c>
      <c r="Q981" s="33">
        <f>_xlfn.XLOOKUP(A981,'Patient Health Records'!A:A,'Patient Health Records'!E:E,"Not Found")</f>
        <v>33.548387096774185</v>
      </c>
      <c r="R981" s="100" t="b">
        <f>_xlfn.XLOOKUP(A981,'Patient Health Records'!A981:A1980,'Patient Health Records'!T981:T1980,"Not Found")</f>
        <v>1</v>
      </c>
      <c r="S981" s="100" t="b" cm="1">
        <f t="array" ref="S981">_xlfn.SWITCH(R981, "Yes", TRUE, "No", FALSE, R981)</f>
        <v>1</v>
      </c>
      <c r="T981" s="100" t="str">
        <f>_xlfn.XLOOKUP(A981,'Patient Health Records'!A:A,'Patient Health Records'!V:V,"Not Found")</f>
        <v>Stroke</v>
      </c>
      <c r="U981" s="100" t="str">
        <f>_xlfn.XLOOKUP(A981,'Patient Health Records'!A:A,'Patient Health Records'!X:X,"Not Found")</f>
        <v>Recovered</v>
      </c>
      <c r="V981" s="100" t="b">
        <f>_xlfn.XLOOKUP(A981,'Billing Details'!A:A,'Billing Details'!K:K,"Not Found")</f>
        <v>1</v>
      </c>
      <c r="W981" s="100" t="str">
        <f>_xlfn.XLOOKUP(A981,'Billing Details'!A:A,'Billing Details'!J:J,"Not Found")</f>
        <v>Medicare</v>
      </c>
      <c r="X981" s="100" t="b">
        <f>_xlfn.XLOOKUP(A981,'Patient Health Records'!A:A,'Patient Health Records'!P:P,"Not Found")</f>
        <v>1</v>
      </c>
      <c r="Y981" s="100" t="b" cm="1">
        <f t="array" ref="Y981">_xlfn.SWITCH(X981, "Yes", TRUE, "No", FALSE, X981)</f>
        <v>1</v>
      </c>
      <c r="Z981" s="100" t="b">
        <f>_xlfn.XLOOKUP(A981,'Patient Health Records'!A:A,'Patient Health Records'!T:T,"Not Found")</f>
        <v>1</v>
      </c>
      <c r="AA981" s="100" t="b" cm="1">
        <f t="array" ref="AA981">_xlfn.SWITCH(Z981, "Yes", TRUE, "No", FALSE, Z981)</f>
        <v>1</v>
      </c>
      <c r="AB981" s="100" t="b">
        <f>_xlfn.XLOOKUP(A981,'Patient Health Records'!A:A,'Patient Health Records'!K:K,"Not Found")</f>
        <v>1</v>
      </c>
      <c r="AC981" s="100" t="b" cm="1">
        <f t="array" ref="AC981">_xlfn.SWITCH(AB981, "Yes", TRUE, "No", FALSE, AB981)</f>
        <v>1</v>
      </c>
    </row>
    <row r="982" spans="1:29">
      <c r="A982" s="2" t="s">
        <v>1455</v>
      </c>
      <c r="B982" s="100" t="str">
        <f>_xlfn.XLOOKUP(A982,'Patient Demographics'!A982:A1981,'Patient Demographics'!H982:H1981,"Not Found")</f>
        <v>Adult</v>
      </c>
      <c r="C982" s="100" t="str">
        <f>_xlfn.XLOOKUP(A982,'Patient Demographics'!A982:A1981,'Patient Demographics'!L982:L1981,"Not Found")</f>
        <v>South</v>
      </c>
      <c r="D982" s="100" t="str">
        <f>_xlfn.XLOOKUP(A982,'Patient Demographics'!A:A,'Patient Demographics'!J:J,"Not Found")</f>
        <v>Karnataka</v>
      </c>
      <c r="E982" s="100">
        <f>_xlfn.XLOOKUP(A982,'Billing Details'!A982:A1981,'Billing Details'!E982:E1981,"Not Found")</f>
        <v>18000</v>
      </c>
      <c r="F982" s="100">
        <f>_xlfn.XLOOKUP(A982,'Billing Details'!A982:A1981,'Billing Details'!M982:M1981,"Not Found")</f>
        <v>9721.619999999999</v>
      </c>
      <c r="G982" s="100">
        <f>_xlfn.XLOOKUP(A982,'Patient Health Records'!A982:A1981,'Patient Health Records'!G982:G1981,"Not Found")</f>
        <v>67.900000000000006</v>
      </c>
      <c r="H982" s="17" t="str">
        <f>_xlfn.XLOOKUP(A982,'Patient Demographics'!A982:A1981,'Patient Demographics'!C982:C1981,"Not Found")</f>
        <v>Female</v>
      </c>
      <c r="I982" s="100" t="str">
        <f>_xlfn.XLOOKUP(A982,'Patient Health Records'!A982:A1981,'Patient Health Records'!B982:B1981,"Not Found")</f>
        <v>A+</v>
      </c>
      <c r="J982" s="100" t="b">
        <f>_xlfn.XLOOKUP(A982,'Patient Health Records'!A982:A1981,'Patient Health Records'!H982:H1981,"Not Found")</f>
        <v>0</v>
      </c>
      <c r="K982" s="100" t="b">
        <f>_xlfn.XLOOKUP(A982,'Patient Health Records'!A982:A1981,'Patient Health Records'!J982:J1981,"Not Found")</f>
        <v>0</v>
      </c>
      <c r="L982" s="100" t="b">
        <f>_xlfn.XLOOKUP(A982,'Billing Details'!A:A,'Billing Details'!K:K,"Not Found")</f>
        <v>1</v>
      </c>
      <c r="M982" s="100" t="str">
        <f>_xlfn.XLOOKUP(A982,'Patient Education'!A:A,'Patient Education'!B:B,"Not Found")</f>
        <v>Uneducated</v>
      </c>
      <c r="N982" s="100" t="str">
        <f>_xlfn.XLOOKUP(A982,'Patient Education'!A:A,'Patient Education'!C:C,"None")</f>
        <v>Unemployed</v>
      </c>
      <c r="O982" s="100">
        <f>_xlfn.XLOOKUP(A982,'Patient Demographics'!A:A,'Patient Demographics'!I:I,"Not Found")</f>
        <v>5</v>
      </c>
      <c r="P982" s="100" t="str" cm="1">
        <f t="array" ref="P982">_xlfn.IFS(
 O982 &lt;= 2, "Very Low",
 O982 &lt;= 5, "Low",
 O982 &lt;= 10, "Lower-Middle",
 O982 &lt;= 25, "Middle",
 O982 &lt;= 50, "Upper-Middle",
 O982 &lt;= 100, "High",
 O982 &lt;= 200, "Very High",
 O982 &lt;= 400, "Ultra High"
)</f>
        <v>Low</v>
      </c>
      <c r="Q982" s="33">
        <f>_xlfn.XLOOKUP(A982,'Patient Health Records'!A:A,'Patient Health Records'!E:E,"Not Found")</f>
        <v>23.49480968858132</v>
      </c>
      <c r="R982" s="100" t="b">
        <f>_xlfn.XLOOKUP(A982,'Patient Health Records'!A982:A1981,'Patient Health Records'!T982:T1981,"Not Found")</f>
        <v>0</v>
      </c>
      <c r="S982" s="100" t="b" cm="1">
        <f t="array" ref="S982">_xlfn.SWITCH(R982, "Yes", TRUE, "No", FALSE, R982)</f>
        <v>0</v>
      </c>
      <c r="T982" s="100" t="str">
        <f>_xlfn.XLOOKUP(A982,'Patient Health Records'!A:A,'Patient Health Records'!V:V,"Not Found")</f>
        <v>Prostate Cancer</v>
      </c>
      <c r="U982" s="100" t="str">
        <f>_xlfn.XLOOKUP(A982,'Patient Health Records'!A:A,'Patient Health Records'!X:X,"Not Found")</f>
        <v>Critical</v>
      </c>
      <c r="V982" s="100" t="b">
        <f>_xlfn.XLOOKUP(A982,'Billing Details'!A:A,'Billing Details'!K:K,"Not Found")</f>
        <v>1</v>
      </c>
      <c r="W982" s="100" t="str">
        <f>_xlfn.XLOOKUP(A982,'Billing Details'!A:A,'Billing Details'!J:J,"Not Found")</f>
        <v>Medicare</v>
      </c>
      <c r="X982" s="100" t="b">
        <f>_xlfn.XLOOKUP(A982,'Patient Health Records'!A:A,'Patient Health Records'!P:P,"Not Found")</f>
        <v>0</v>
      </c>
      <c r="Y982" s="100" t="b" cm="1">
        <f t="array" ref="Y982">_xlfn.SWITCH(X982, "Yes", TRUE, "No", FALSE, X982)</f>
        <v>0</v>
      </c>
      <c r="Z982" s="100" t="b">
        <f>_xlfn.XLOOKUP(A982,'Patient Health Records'!A:A,'Patient Health Records'!T:T,"Not Found")</f>
        <v>0</v>
      </c>
      <c r="AA982" s="100" t="b" cm="1">
        <f t="array" ref="AA982">_xlfn.SWITCH(Z982, "Yes", TRUE, "No", FALSE, Z982)</f>
        <v>0</v>
      </c>
      <c r="AB982" s="100" t="b">
        <f>_xlfn.XLOOKUP(A982,'Patient Health Records'!A:A,'Patient Health Records'!K:K,"Not Found")</f>
        <v>0</v>
      </c>
      <c r="AC982" s="100" t="b" cm="1">
        <f t="array" ref="AC982">_xlfn.SWITCH(AB982, "Yes", TRUE, "No", FALSE, AB982)</f>
        <v>0</v>
      </c>
    </row>
    <row r="983" spans="1:29">
      <c r="A983" s="2" t="s">
        <v>1457</v>
      </c>
      <c r="B983" s="100" t="str">
        <f>_xlfn.XLOOKUP(A983,'Patient Demographics'!A983:A1982,'Patient Demographics'!H983:H1982,"Not Found")</f>
        <v>Middle-aged</v>
      </c>
      <c r="C983" s="100" t="str">
        <f>_xlfn.XLOOKUP(A983,'Patient Demographics'!A983:A1982,'Patient Demographics'!L983:L1982,"Not Found")</f>
        <v>South</v>
      </c>
      <c r="D983" s="100" t="str">
        <f>_xlfn.XLOOKUP(A983,'Patient Demographics'!A:A,'Patient Demographics'!J:J,"Not Found")</f>
        <v>Kerala</v>
      </c>
      <c r="E983" s="100">
        <f>_xlfn.XLOOKUP(A983,'Billing Details'!A983:A1982,'Billing Details'!E983:E1982,"Not Found")</f>
        <v>800</v>
      </c>
      <c r="F983" s="100">
        <f>_xlfn.XLOOKUP(A983,'Billing Details'!A983:A1982,'Billing Details'!M983:M1982,"Not Found")</f>
        <v>433.24</v>
      </c>
      <c r="G983" s="100">
        <f>_xlfn.XLOOKUP(A983,'Patient Health Records'!A983:A1982,'Patient Health Records'!G983:G1982,"Not Found")</f>
        <v>80.099999999999994</v>
      </c>
      <c r="H983" s="17" t="str">
        <f>_xlfn.XLOOKUP(A983,'Patient Demographics'!A983:A1982,'Patient Demographics'!C983:C1982,"Not Found")</f>
        <v>Female</v>
      </c>
      <c r="I983" s="100" t="str">
        <f>_xlfn.XLOOKUP(A983,'Patient Health Records'!A983:A1982,'Patient Health Records'!B983:B1982,"Not Found")</f>
        <v>B+</v>
      </c>
      <c r="J983" s="100" t="b">
        <f>_xlfn.XLOOKUP(A983,'Patient Health Records'!A983:A1982,'Patient Health Records'!H983:H1982,"Not Found")</f>
        <v>1</v>
      </c>
      <c r="K983" s="100" t="b">
        <f>_xlfn.XLOOKUP(A983,'Patient Health Records'!A983:A1982,'Patient Health Records'!J983:J1982,"Not Found")</f>
        <v>0</v>
      </c>
      <c r="L983" s="100" t="b">
        <f>_xlfn.XLOOKUP(A983,'Billing Details'!A:A,'Billing Details'!K:K,"Not Found")</f>
        <v>1</v>
      </c>
      <c r="M983" s="100" t="str">
        <f>_xlfn.XLOOKUP(A983,'Patient Education'!A:A,'Patient Education'!B:B,"Not Found")</f>
        <v>School</v>
      </c>
      <c r="N983" s="100" t="str">
        <f>_xlfn.XLOOKUP(A983,'Patient Education'!A:A,'Patient Education'!C:C,"None")</f>
        <v>Clerical Staff</v>
      </c>
      <c r="O983" s="100">
        <f>_xlfn.XLOOKUP(A983,'Patient Demographics'!A:A,'Patient Demographics'!I:I,"Not Found")</f>
        <v>15</v>
      </c>
      <c r="P983" s="100" t="str" cm="1">
        <f t="array" ref="P983">_xlfn.IFS(
 O983 &lt;= 2, "Very Low",
 O983 &lt;= 5, "Low",
 O983 &lt;= 10, "Lower-Middle",
 O983 &lt;= 25, "Middle",
 O983 &lt;= 50, "Upper-Middle",
 O983 &lt;= 100, "High",
 O983 &lt;= 200, "Very High",
 O983 &lt;= 400, "Ultra High"
)</f>
        <v>Middle</v>
      </c>
      <c r="Q983" s="33">
        <f>_xlfn.XLOOKUP(A983,'Patient Health Records'!A:A,'Patient Health Records'!E:E,"Not Found")</f>
        <v>28.045236511326635</v>
      </c>
      <c r="R983" s="100" t="b">
        <f>_xlfn.XLOOKUP(A983,'Patient Health Records'!A983:A1982,'Patient Health Records'!T983:T1982,"Not Found")</f>
        <v>1</v>
      </c>
      <c r="S983" s="100" t="b" cm="1">
        <f t="array" ref="S983">_xlfn.SWITCH(R983, "Yes", TRUE, "No", FALSE, R983)</f>
        <v>1</v>
      </c>
      <c r="T983" s="100" t="str">
        <f>_xlfn.XLOOKUP(A983,'Patient Health Records'!A:A,'Patient Health Records'!V:V,"Not Found")</f>
        <v>Heart Disease</v>
      </c>
      <c r="U983" s="100" t="str">
        <f>_xlfn.XLOOKUP(A983,'Patient Health Records'!A:A,'Patient Health Records'!X:X,"Not Found")</f>
        <v>Critical</v>
      </c>
      <c r="V983" s="100" t="b">
        <f>_xlfn.XLOOKUP(A983,'Billing Details'!A:A,'Billing Details'!K:K,"Not Found")</f>
        <v>1</v>
      </c>
      <c r="W983" s="100" t="str">
        <f>_xlfn.XLOOKUP(A983,'Billing Details'!A:A,'Billing Details'!J:J,"Not Found")</f>
        <v>UnitedHealthcare</v>
      </c>
      <c r="X983" s="100" t="b">
        <f>_xlfn.XLOOKUP(A983,'Patient Health Records'!A:A,'Patient Health Records'!P:P,"Not Found")</f>
        <v>1</v>
      </c>
      <c r="Y983" s="100" t="b" cm="1">
        <f t="array" ref="Y983">_xlfn.SWITCH(X983, "Yes", TRUE, "No", FALSE, X983)</f>
        <v>1</v>
      </c>
      <c r="Z983" s="100" t="b">
        <f>_xlfn.XLOOKUP(A983,'Patient Health Records'!A:A,'Patient Health Records'!T:T,"Not Found")</f>
        <v>1</v>
      </c>
      <c r="AA983" s="100" t="b" cm="1">
        <f t="array" ref="AA983">_xlfn.SWITCH(Z983, "Yes", TRUE, "No", FALSE, Z983)</f>
        <v>1</v>
      </c>
      <c r="AB983" s="100" t="b">
        <f>_xlfn.XLOOKUP(A983,'Patient Health Records'!A:A,'Patient Health Records'!K:K,"Not Found")</f>
        <v>0</v>
      </c>
      <c r="AC983" s="100" t="b" cm="1">
        <f t="array" ref="AC983">_xlfn.SWITCH(AB983, "Yes", TRUE, "No", FALSE, AB983)</f>
        <v>0</v>
      </c>
    </row>
    <row r="984" spans="1:29">
      <c r="A984" s="2" t="s">
        <v>1459</v>
      </c>
      <c r="B984" s="100" t="str">
        <f>_xlfn.XLOOKUP(A984,'Patient Demographics'!A984:A1983,'Patient Demographics'!H984:H1983,"Not Found")</f>
        <v>Senior</v>
      </c>
      <c r="C984" s="100" t="str">
        <f>_xlfn.XLOOKUP(A984,'Patient Demographics'!A984:A1983,'Patient Demographics'!L984:L1983,"Not Found")</f>
        <v>South</v>
      </c>
      <c r="D984" s="100" t="str">
        <f>_xlfn.XLOOKUP(A984,'Patient Demographics'!A:A,'Patient Demographics'!J:J,"Not Found")</f>
        <v>Kerala</v>
      </c>
      <c r="E984" s="100">
        <f>_xlfn.XLOOKUP(A984,'Billing Details'!A984:A1983,'Billing Details'!E984:E1983,"Not Found")</f>
        <v>240000</v>
      </c>
      <c r="F984" s="100">
        <f>_xlfn.XLOOKUP(A984,'Billing Details'!A984:A1983,'Billing Details'!M984:M1983,"Not Found")</f>
        <v>173836.79999999999</v>
      </c>
      <c r="G984" s="100">
        <f>_xlfn.XLOOKUP(A984,'Patient Health Records'!A984:A1983,'Patient Health Records'!G984:G1983,"Not Found")</f>
        <v>68.8</v>
      </c>
      <c r="H984" s="17" t="str">
        <f>_xlfn.XLOOKUP(A984,'Patient Demographics'!A984:A1983,'Patient Demographics'!C984:C1983,"Not Found")</f>
        <v>Female</v>
      </c>
      <c r="I984" s="100" t="str">
        <f>_xlfn.XLOOKUP(A984,'Patient Health Records'!A984:A1983,'Patient Health Records'!B984:B1983,"Not Found")</f>
        <v>AB+</v>
      </c>
      <c r="J984" s="100" t="b">
        <f>_xlfn.XLOOKUP(A984,'Patient Health Records'!A984:A1983,'Patient Health Records'!H984:H1983,"Not Found")</f>
        <v>1</v>
      </c>
      <c r="K984" s="100" t="b">
        <f>_xlfn.XLOOKUP(A984,'Patient Health Records'!A984:A1983,'Patient Health Records'!J984:J1983,"Not Found")</f>
        <v>0</v>
      </c>
      <c r="L984" s="100" t="b">
        <f>_xlfn.XLOOKUP(A984,'Billing Details'!A:A,'Billing Details'!K:K,"Not Found")</f>
        <v>1</v>
      </c>
      <c r="M984" s="100" t="str">
        <f>_xlfn.XLOOKUP(A984,'Patient Education'!A:A,'Patient Education'!B:B,"Not Found")</f>
        <v>Master's Degree</v>
      </c>
      <c r="N984" s="100" t="str">
        <f>_xlfn.XLOOKUP(A984,'Patient Education'!A:A,'Patient Education'!C:C,"None")</f>
        <v>Manager</v>
      </c>
      <c r="O984" s="100">
        <f>_xlfn.XLOOKUP(A984,'Patient Demographics'!A:A,'Patient Demographics'!I:I,"Not Found")</f>
        <v>25</v>
      </c>
      <c r="P984" s="100" t="str" cm="1">
        <f t="array" ref="P984">_xlfn.IFS(
 O984 &lt;= 2, "Very Low",
 O984 &lt;= 5, "Low",
 O984 &lt;= 10, "Lower-Middle",
 O984 &lt;= 25, "Middle",
 O984 &lt;= 50, "Upper-Middle",
 O984 &lt;= 100, "High",
 O984 &lt;= 200, "Very High",
 O984 &lt;= 400, "Ultra High"
)</f>
        <v>Middle</v>
      </c>
      <c r="Q984" s="33">
        <f>_xlfn.XLOOKUP(A984,'Patient Health Records'!A:A,'Patient Health Records'!E:E,"Not Found")</f>
        <v>28.270874424720574</v>
      </c>
      <c r="R984" s="100" t="b">
        <f>_xlfn.XLOOKUP(A984,'Patient Health Records'!A984:A1983,'Patient Health Records'!T984:T1983,"Not Found")</f>
        <v>1</v>
      </c>
      <c r="S984" s="100" t="b" cm="1">
        <f t="array" ref="S984">_xlfn.SWITCH(R984, "Yes", TRUE, "No", FALSE, R984)</f>
        <v>1</v>
      </c>
      <c r="T984" s="100" t="str">
        <f>_xlfn.XLOOKUP(A984,'Patient Health Records'!A:A,'Patient Health Records'!V:V,"Not Found")</f>
        <v>Kidney Stones</v>
      </c>
      <c r="U984" s="100" t="str">
        <f>_xlfn.XLOOKUP(A984,'Patient Health Records'!A:A,'Patient Health Records'!X:X,"Not Found")</f>
        <v>Recovered</v>
      </c>
      <c r="V984" s="100" t="b">
        <f>_xlfn.XLOOKUP(A984,'Billing Details'!A:A,'Billing Details'!K:K,"Not Found")</f>
        <v>1</v>
      </c>
      <c r="W984" s="100" t="str">
        <f>_xlfn.XLOOKUP(A984,'Billing Details'!A:A,'Billing Details'!J:J,"Not Found")</f>
        <v>Cigna</v>
      </c>
      <c r="X984" s="100" t="b">
        <f>_xlfn.XLOOKUP(A984,'Patient Health Records'!A:A,'Patient Health Records'!P:P,"Not Found")</f>
        <v>1</v>
      </c>
      <c r="Y984" s="100" t="b" cm="1">
        <f t="array" ref="Y984">_xlfn.SWITCH(X984, "Yes", TRUE, "No", FALSE, X984)</f>
        <v>1</v>
      </c>
      <c r="Z984" s="100" t="b">
        <f>_xlfn.XLOOKUP(A984,'Patient Health Records'!A:A,'Patient Health Records'!T:T,"Not Found")</f>
        <v>1</v>
      </c>
      <c r="AA984" s="100" t="b" cm="1">
        <f t="array" ref="AA984">_xlfn.SWITCH(Z984, "Yes", TRUE, "No", FALSE, Z984)</f>
        <v>1</v>
      </c>
      <c r="AB984" s="100" t="b">
        <f>_xlfn.XLOOKUP(A984,'Patient Health Records'!A:A,'Patient Health Records'!K:K,"Not Found")</f>
        <v>1</v>
      </c>
      <c r="AC984" s="100" t="b" cm="1">
        <f t="array" ref="AC984">_xlfn.SWITCH(AB984, "Yes", TRUE, "No", FALSE, AB984)</f>
        <v>1</v>
      </c>
    </row>
    <row r="985" spans="1:29">
      <c r="A985" s="2" t="s">
        <v>1460</v>
      </c>
      <c r="B985" s="100" t="str">
        <f>_xlfn.XLOOKUP(A985,'Patient Demographics'!A985:A1984,'Patient Demographics'!H985:H1984,"Not Found")</f>
        <v>Elderly</v>
      </c>
      <c r="C985" s="100" t="str">
        <f>_xlfn.XLOOKUP(A985,'Patient Demographics'!A985:A1984,'Patient Demographics'!L985:L1984,"Not Found")</f>
        <v>West</v>
      </c>
      <c r="D985" s="100" t="str">
        <f>_xlfn.XLOOKUP(A985,'Patient Demographics'!A:A,'Patient Demographics'!J:J,"Not Found")</f>
        <v>Maharashtra</v>
      </c>
      <c r="E985" s="100">
        <f>_xlfn.XLOOKUP(A985,'Billing Details'!A985:A1984,'Billing Details'!E985:E1984,"Not Found")</f>
        <v>2000</v>
      </c>
      <c r="F985" s="100">
        <f>_xlfn.XLOOKUP(A985,'Billing Details'!A985:A1984,'Billing Details'!M985:M1984,"Not Found")</f>
        <v>0</v>
      </c>
      <c r="G985" s="100">
        <f>_xlfn.XLOOKUP(A985,'Patient Health Records'!A985:A1984,'Patient Health Records'!G985:G1984,"Not Found")</f>
        <v>62.1</v>
      </c>
      <c r="H985" s="17" t="str">
        <f>_xlfn.XLOOKUP(A985,'Patient Demographics'!A985:A1984,'Patient Demographics'!C985:C1984,"Not Found")</f>
        <v>Female</v>
      </c>
      <c r="I985" s="100" t="str">
        <f>_xlfn.XLOOKUP(A985,'Patient Health Records'!A985:A1984,'Patient Health Records'!B985:B1984,"Not Found")</f>
        <v>A-</v>
      </c>
      <c r="J985" s="100" t="b">
        <f>_xlfn.XLOOKUP(A985,'Patient Health Records'!A985:A1984,'Patient Health Records'!H985:H1984,"Not Found")</f>
        <v>0</v>
      </c>
      <c r="K985" s="100" t="b">
        <f>_xlfn.XLOOKUP(A985,'Patient Health Records'!A985:A1984,'Patient Health Records'!J985:J1984,"Not Found")</f>
        <v>0</v>
      </c>
      <c r="L985" s="100" t="b">
        <f>_xlfn.XLOOKUP(A985,'Billing Details'!A:A,'Billing Details'!K:K,"Not Found")</f>
        <v>0</v>
      </c>
      <c r="M985" s="100" t="str">
        <f>_xlfn.XLOOKUP(A985,'Patient Education'!A:A,'Patient Education'!B:B,"Not Found")</f>
        <v>Bachelor's Degree</v>
      </c>
      <c r="N985" s="100" t="str">
        <f>_xlfn.XLOOKUP(A985,'Patient Education'!A:A,'Patient Education'!C:C,"None")</f>
        <v>Junior Executive</v>
      </c>
      <c r="O985" s="100">
        <f>_xlfn.XLOOKUP(A985,'Patient Demographics'!A:A,'Patient Demographics'!I:I,"Not Found")</f>
        <v>20</v>
      </c>
      <c r="P985" s="100" t="str" cm="1">
        <f t="array" ref="P985">_xlfn.IFS(
 O985 &lt;= 2, "Very Low",
 O985 &lt;= 5, "Low",
 O985 &lt;= 10, "Lower-Middle",
 O985 &lt;= 25, "Middle",
 O985 &lt;= 50, "Upper-Middle",
 O985 &lt;= 100, "High",
 O985 &lt;= 200, "Very High",
 O985 &lt;= 400, "Ultra High"
)</f>
        <v>Middle</v>
      </c>
      <c r="Q985" s="33">
        <f>_xlfn.XLOOKUP(A985,'Patient Health Records'!A:A,'Patient Health Records'!E:E,"Not Found")</f>
        <v>25.848074921956293</v>
      </c>
      <c r="R985" s="100" t="b">
        <f>_xlfn.XLOOKUP(A985,'Patient Health Records'!A985:A1984,'Patient Health Records'!T985:T1984,"Not Found")</f>
        <v>0</v>
      </c>
      <c r="S985" s="100" t="b" cm="1">
        <f t="array" ref="S985">_xlfn.SWITCH(R985, "Yes", TRUE, "No", FALSE, R985)</f>
        <v>0</v>
      </c>
      <c r="T985" s="100" t="str">
        <f>_xlfn.XLOOKUP(A985,'Patient Health Records'!A:A,'Patient Health Records'!V:V,"Not Found")</f>
        <v>Cancer</v>
      </c>
      <c r="U985" s="100" t="str">
        <f>_xlfn.XLOOKUP(A985,'Patient Health Records'!A:A,'Patient Health Records'!X:X,"Not Found")</f>
        <v>Recovered</v>
      </c>
      <c r="V985" s="100" t="b">
        <f>_xlfn.XLOOKUP(A985,'Billing Details'!A:A,'Billing Details'!K:K,"Not Found")</f>
        <v>0</v>
      </c>
      <c r="W985" s="100">
        <f>_xlfn.XLOOKUP(A985,'Billing Details'!A:A,'Billing Details'!J:J,"Not Found")</f>
        <v>0</v>
      </c>
      <c r="X985" s="100" t="b">
        <f>_xlfn.XLOOKUP(A985,'Patient Health Records'!A:A,'Patient Health Records'!P:P,"Not Found")</f>
        <v>0</v>
      </c>
      <c r="Y985" s="100" t="b" cm="1">
        <f t="array" ref="Y985">_xlfn.SWITCH(X985, "Yes", TRUE, "No", FALSE, X985)</f>
        <v>0</v>
      </c>
      <c r="Z985" s="100" t="b">
        <f>_xlfn.XLOOKUP(A985,'Patient Health Records'!A:A,'Patient Health Records'!T:T,"Not Found")</f>
        <v>0</v>
      </c>
      <c r="AA985" s="100" t="b" cm="1">
        <f t="array" ref="AA985">_xlfn.SWITCH(Z985, "Yes", TRUE, "No", FALSE, Z985)</f>
        <v>0</v>
      </c>
      <c r="AB985" s="100" t="b">
        <f>_xlfn.XLOOKUP(A985,'Patient Health Records'!A:A,'Patient Health Records'!K:K,"Not Found")</f>
        <v>0</v>
      </c>
      <c r="AC985" s="100" t="b" cm="1">
        <f t="array" ref="AC985">_xlfn.SWITCH(AB985, "Yes", TRUE, "No", FALSE, AB985)</f>
        <v>0</v>
      </c>
    </row>
    <row r="986" spans="1:29">
      <c r="A986" s="2" t="s">
        <v>1461</v>
      </c>
      <c r="B986" s="100" t="str">
        <f>_xlfn.XLOOKUP(A986,'Patient Demographics'!A986:A1985,'Patient Demographics'!H986:H1985,"Not Found")</f>
        <v>Senior</v>
      </c>
      <c r="C986" s="100" t="str">
        <f>_xlfn.XLOOKUP(A986,'Patient Demographics'!A986:A1985,'Patient Demographics'!L986:L1985,"Not Found")</f>
        <v>West</v>
      </c>
      <c r="D986" s="100" t="str">
        <f>_xlfn.XLOOKUP(A986,'Patient Demographics'!A:A,'Patient Demographics'!J:J,"Not Found")</f>
        <v>Gujarat</v>
      </c>
      <c r="E986" s="100">
        <f>_xlfn.XLOOKUP(A986,'Billing Details'!A986:A1985,'Billing Details'!E986:E1985,"Not Found")</f>
        <v>240000</v>
      </c>
      <c r="F986" s="100">
        <f>_xlfn.XLOOKUP(A986,'Billing Details'!A986:A1985,'Billing Details'!M986:M1985,"Not Found")</f>
        <v>190077.84</v>
      </c>
      <c r="G986" s="100">
        <f>_xlfn.XLOOKUP(A986,'Patient Health Records'!A986:A1985,'Patient Health Records'!G986:G1985,"Not Found")</f>
        <v>70.2</v>
      </c>
      <c r="H986" s="17" t="str">
        <f>_xlfn.XLOOKUP(A986,'Patient Demographics'!A986:A1985,'Patient Demographics'!C986:C1985,"Not Found")</f>
        <v>Female</v>
      </c>
      <c r="I986" s="100" t="str">
        <f>_xlfn.XLOOKUP(A986,'Patient Health Records'!A986:A1985,'Patient Health Records'!B986:B1985,"Not Found")</f>
        <v>O-</v>
      </c>
      <c r="J986" s="100" t="b">
        <f>_xlfn.XLOOKUP(A986,'Patient Health Records'!A986:A1985,'Patient Health Records'!H986:H1985,"Not Found")</f>
        <v>0</v>
      </c>
      <c r="K986" s="100" t="b">
        <f>_xlfn.XLOOKUP(A986,'Patient Health Records'!A986:A1985,'Patient Health Records'!J986:J1985,"Not Found")</f>
        <v>0</v>
      </c>
      <c r="L986" s="100" t="b">
        <f>_xlfn.XLOOKUP(A986,'Billing Details'!A:A,'Billing Details'!K:K,"Not Found")</f>
        <v>1</v>
      </c>
      <c r="M986" s="100" t="str">
        <f>_xlfn.XLOOKUP(A986,'Patient Education'!A:A,'Patient Education'!B:B,"Not Found")</f>
        <v>Bachelor's Degree</v>
      </c>
      <c r="N986" s="100" t="str">
        <f>_xlfn.XLOOKUP(A986,'Patient Education'!A:A,'Patient Education'!C:C,"None")</f>
        <v>Nurse</v>
      </c>
      <c r="O986" s="100">
        <f>_xlfn.XLOOKUP(A986,'Patient Demographics'!A:A,'Patient Demographics'!I:I,"Not Found")</f>
        <v>20</v>
      </c>
      <c r="P986" s="100" t="str" cm="1">
        <f t="array" ref="P986">_xlfn.IFS(
 O986 &lt;= 2, "Very Low",
 O986 &lt;= 5, "Low",
 O986 &lt;= 10, "Lower-Middle",
 O986 &lt;= 25, "Middle",
 O986 &lt;= 50, "Upper-Middle",
 O986 &lt;= 100, "High",
 O986 &lt;= 200, "Very High",
 O986 &lt;= 400, "Ultra High"
)</f>
        <v>Middle</v>
      </c>
      <c r="Q986" s="33">
        <f>_xlfn.XLOOKUP(A986,'Patient Health Records'!A:A,'Patient Health Records'!E:E,"Not Found")</f>
        <v>29.21956295525494</v>
      </c>
      <c r="R986" s="100" t="b">
        <f>_xlfn.XLOOKUP(A986,'Patient Health Records'!A986:A1985,'Patient Health Records'!T986:T1985,"Not Found")</f>
        <v>1</v>
      </c>
      <c r="S986" s="100" t="b" cm="1">
        <f t="array" ref="S986">_xlfn.SWITCH(R986, "Yes", TRUE, "No", FALSE, R986)</f>
        <v>1</v>
      </c>
      <c r="T986" s="100" t="str">
        <f>_xlfn.XLOOKUP(A986,'Patient Health Records'!A:A,'Patient Health Records'!V:V,"Not Found")</f>
        <v>Respiratory Infection</v>
      </c>
      <c r="U986" s="100" t="str">
        <f>_xlfn.XLOOKUP(A986,'Patient Health Records'!A:A,'Patient Health Records'!X:X,"Not Found")</f>
        <v>Critical</v>
      </c>
      <c r="V986" s="100" t="b">
        <f>_xlfn.XLOOKUP(A986,'Billing Details'!A:A,'Billing Details'!K:K,"Not Found")</f>
        <v>1</v>
      </c>
      <c r="W986" s="100" t="str">
        <f>_xlfn.XLOOKUP(A986,'Billing Details'!A:A,'Billing Details'!J:J,"Not Found")</f>
        <v>Medicare</v>
      </c>
      <c r="X986" s="100" t="b">
        <f>_xlfn.XLOOKUP(A986,'Patient Health Records'!A:A,'Patient Health Records'!P:P,"Not Found")</f>
        <v>1</v>
      </c>
      <c r="Y986" s="100" t="b" cm="1">
        <f t="array" ref="Y986">_xlfn.SWITCH(X986, "Yes", TRUE, "No", FALSE, X986)</f>
        <v>1</v>
      </c>
      <c r="Z986" s="100" t="b">
        <f>_xlfn.XLOOKUP(A986,'Patient Health Records'!A:A,'Patient Health Records'!T:T,"Not Found")</f>
        <v>1</v>
      </c>
      <c r="AA986" s="100" t="b" cm="1">
        <f t="array" ref="AA986">_xlfn.SWITCH(Z986, "Yes", TRUE, "No", FALSE, Z986)</f>
        <v>1</v>
      </c>
      <c r="AB986" s="100" t="b">
        <f>_xlfn.XLOOKUP(A986,'Patient Health Records'!A:A,'Patient Health Records'!K:K,"Not Found")</f>
        <v>1</v>
      </c>
      <c r="AC986" s="100" t="b" cm="1">
        <f t="array" ref="AC986">_xlfn.SWITCH(AB986, "Yes", TRUE, "No", FALSE, AB986)</f>
        <v>1</v>
      </c>
    </row>
    <row r="987" spans="1:29">
      <c r="A987" s="2" t="s">
        <v>1462</v>
      </c>
      <c r="B987" s="100" t="str">
        <f>_xlfn.XLOOKUP(A987,'Patient Demographics'!A987:A1986,'Patient Demographics'!H987:H1986,"Not Found")</f>
        <v>Young Adult</v>
      </c>
      <c r="C987" s="100" t="str">
        <f>_xlfn.XLOOKUP(A987,'Patient Demographics'!A987:A1986,'Patient Demographics'!L987:L1986,"Not Found")</f>
        <v>South</v>
      </c>
      <c r="D987" s="100" t="str">
        <f>_xlfn.XLOOKUP(A987,'Patient Demographics'!A:A,'Patient Demographics'!J:J,"Not Found")</f>
        <v>Tamil Nadu</v>
      </c>
      <c r="E987" s="100">
        <f>_xlfn.XLOOKUP(A987,'Billing Details'!A987:A1986,'Billing Details'!E987:E1986,"Not Found")</f>
        <v>21000</v>
      </c>
      <c r="F987" s="100">
        <f>_xlfn.XLOOKUP(A987,'Billing Details'!A987:A1986,'Billing Details'!M987:M1986,"Not Found")</f>
        <v>17085.600000000002</v>
      </c>
      <c r="G987" s="100">
        <f>_xlfn.XLOOKUP(A987,'Patient Health Records'!A987:A1986,'Patient Health Records'!G987:G1986,"Not Found")</f>
        <v>78.2</v>
      </c>
      <c r="H987" s="17" t="str">
        <f>_xlfn.XLOOKUP(A987,'Patient Demographics'!A987:A1986,'Patient Demographics'!C987:C1986,"Not Found")</f>
        <v>Female</v>
      </c>
      <c r="I987" s="100" t="str">
        <f>_xlfn.XLOOKUP(A987,'Patient Health Records'!A987:A1986,'Patient Health Records'!B987:B1986,"Not Found")</f>
        <v>B-</v>
      </c>
      <c r="J987" s="100" t="b">
        <f>_xlfn.XLOOKUP(A987,'Patient Health Records'!A987:A1986,'Patient Health Records'!H987:H1986,"Not Found")</f>
        <v>0</v>
      </c>
      <c r="K987" s="100" t="b">
        <f>_xlfn.XLOOKUP(A987,'Patient Health Records'!A987:A1986,'Patient Health Records'!J987:J1986,"Not Found")</f>
        <v>1</v>
      </c>
      <c r="L987" s="100" t="b">
        <f>_xlfn.XLOOKUP(A987,'Billing Details'!A:A,'Billing Details'!K:K,"Not Found")</f>
        <v>1</v>
      </c>
      <c r="M987" s="100" t="str">
        <f>_xlfn.XLOOKUP(A987,'Patient Education'!A:A,'Patient Education'!B:B,"Not Found")</f>
        <v>Bachelor's Degree</v>
      </c>
      <c r="N987" s="100" t="str">
        <f>_xlfn.XLOOKUP(A987,'Patient Education'!A:A,'Patient Education'!C:C,"None")</f>
        <v>Junior Executive</v>
      </c>
      <c r="O987" s="100">
        <f>_xlfn.XLOOKUP(A987,'Patient Demographics'!A:A,'Patient Demographics'!I:I,"Not Found")</f>
        <v>5</v>
      </c>
      <c r="P987" s="100" t="str" cm="1">
        <f t="array" ref="P987">_xlfn.IFS(
 O987 &lt;= 2, "Very Low",
 O987 &lt;= 5, "Low",
 O987 &lt;= 10, "Lower-Middle",
 O987 &lt;= 25, "Middle",
 O987 &lt;= 50, "Upper-Middle",
 O987 &lt;= 100, "High",
 O987 &lt;= 200, "Very High",
 O987 &lt;= 400, "Ultra High"
)</f>
        <v>Low</v>
      </c>
      <c r="Q987" s="33">
        <f>_xlfn.XLOOKUP(A987,'Patient Health Records'!A:A,'Patient Health Records'!E:E,"Not Found")</f>
        <v>28.37857453912034</v>
      </c>
      <c r="R987" s="100" t="b">
        <f>_xlfn.XLOOKUP(A987,'Patient Health Records'!A987:A1986,'Patient Health Records'!T987:T1986,"Not Found")</f>
        <v>1</v>
      </c>
      <c r="S987" s="100" t="b" cm="1">
        <f t="array" ref="S987">_xlfn.SWITCH(R987, "Yes", TRUE, "No", FALSE, R987)</f>
        <v>1</v>
      </c>
      <c r="T987" s="100" t="str">
        <f>_xlfn.XLOOKUP(A987,'Patient Health Records'!A:A,'Patient Health Records'!V:V,"Not Found")</f>
        <v>Respiratory Infection</v>
      </c>
      <c r="U987" s="100" t="str">
        <f>_xlfn.XLOOKUP(A987,'Patient Health Records'!A:A,'Patient Health Records'!X:X,"Not Found")</f>
        <v>Recovered</v>
      </c>
      <c r="V987" s="100" t="b">
        <f>_xlfn.XLOOKUP(A987,'Billing Details'!A:A,'Billing Details'!K:K,"Not Found")</f>
        <v>1</v>
      </c>
      <c r="W987" s="100" t="str">
        <f>_xlfn.XLOOKUP(A987,'Billing Details'!A:A,'Billing Details'!J:J,"Not Found")</f>
        <v>Blue Cross</v>
      </c>
      <c r="X987" s="100" t="b">
        <f>_xlfn.XLOOKUP(A987,'Patient Health Records'!A:A,'Patient Health Records'!P:P,"Not Found")</f>
        <v>1</v>
      </c>
      <c r="Y987" s="100" t="b" cm="1">
        <f t="array" ref="Y987">_xlfn.SWITCH(X987, "Yes", TRUE, "No", FALSE, X987)</f>
        <v>1</v>
      </c>
      <c r="Z987" s="100" t="b">
        <f>_xlfn.XLOOKUP(A987,'Patient Health Records'!A:A,'Patient Health Records'!T:T,"Not Found")</f>
        <v>1</v>
      </c>
      <c r="AA987" s="100" t="b" cm="1">
        <f t="array" ref="AA987">_xlfn.SWITCH(Z987, "Yes", TRUE, "No", FALSE, Z987)</f>
        <v>1</v>
      </c>
      <c r="AB987" s="100" t="b">
        <f>_xlfn.XLOOKUP(A987,'Patient Health Records'!A:A,'Patient Health Records'!K:K,"Not Found")</f>
        <v>1</v>
      </c>
      <c r="AC987" s="100" t="b" cm="1">
        <f t="array" ref="AC987">_xlfn.SWITCH(AB987, "Yes", TRUE, "No", FALSE, AB987)</f>
        <v>1</v>
      </c>
    </row>
    <row r="988" spans="1:29">
      <c r="A988" s="2" t="s">
        <v>1463</v>
      </c>
      <c r="B988" s="100" t="str">
        <f>_xlfn.XLOOKUP(A988,'Patient Demographics'!A988:A1987,'Patient Demographics'!H988:H1987,"Not Found")</f>
        <v>Adult</v>
      </c>
      <c r="C988" s="100" t="str">
        <f>_xlfn.XLOOKUP(A988,'Patient Demographics'!A988:A1987,'Patient Demographics'!L988:L1987,"Not Found")</f>
        <v>South</v>
      </c>
      <c r="D988" s="100" t="str">
        <f>_xlfn.XLOOKUP(A988,'Patient Demographics'!A:A,'Patient Demographics'!J:J,"Not Found")</f>
        <v>Tamil Nadu</v>
      </c>
      <c r="E988" s="100">
        <f>_xlfn.XLOOKUP(A988,'Billing Details'!A988:A1987,'Billing Details'!E988:E1987,"Not Found")</f>
        <v>18000</v>
      </c>
      <c r="F988" s="100">
        <f>_xlfn.XLOOKUP(A988,'Billing Details'!A988:A1987,'Billing Details'!M988:M1987,"Not Found")</f>
        <v>14608.14</v>
      </c>
      <c r="G988" s="100">
        <f>_xlfn.XLOOKUP(A988,'Patient Health Records'!A988:A1987,'Patient Health Records'!G988:G1987,"Not Found")</f>
        <v>83.8</v>
      </c>
      <c r="H988" s="17" t="str">
        <f>_xlfn.XLOOKUP(A988,'Patient Demographics'!A988:A1987,'Patient Demographics'!C988:C1987,"Not Found")</f>
        <v>Male</v>
      </c>
      <c r="I988" s="100" t="str">
        <f>_xlfn.XLOOKUP(A988,'Patient Health Records'!A988:A1987,'Patient Health Records'!B988:B1987,"Not Found")</f>
        <v>A+</v>
      </c>
      <c r="J988" s="100" t="b">
        <f>_xlfn.XLOOKUP(A988,'Patient Health Records'!A988:A1987,'Patient Health Records'!H988:H1987,"Not Found")</f>
        <v>0</v>
      </c>
      <c r="K988" s="100" t="b">
        <f>_xlfn.XLOOKUP(A988,'Patient Health Records'!A988:A1987,'Patient Health Records'!J988:J1987,"Not Found")</f>
        <v>0</v>
      </c>
      <c r="L988" s="100" t="b">
        <f>_xlfn.XLOOKUP(A988,'Billing Details'!A:A,'Billing Details'!K:K,"Not Found")</f>
        <v>1</v>
      </c>
      <c r="M988" s="100" t="str">
        <f>_xlfn.XLOOKUP(A988,'Patient Education'!A:A,'Patient Education'!B:B,"Not Found")</f>
        <v>School</v>
      </c>
      <c r="N988" s="100" t="str">
        <f>_xlfn.XLOOKUP(A988,'Patient Education'!A:A,'Patient Education'!C:C,"None")</f>
        <v>Clerical Staff</v>
      </c>
      <c r="O988" s="100">
        <f>_xlfn.XLOOKUP(A988,'Patient Demographics'!A:A,'Patient Demographics'!I:I,"Not Found")</f>
        <v>30</v>
      </c>
      <c r="P988" s="100" t="str" cm="1">
        <f t="array" ref="P988">_xlfn.IFS(
 O988 &lt;= 2, "Very Low",
 O988 &lt;= 5, "Low",
 O988 &lt;= 10, "Lower-Middle",
 O988 &lt;= 25, "Middle",
 O988 &lt;= 50, "Upper-Middle",
 O988 &lt;= 100, "High",
 O988 &lt;= 200, "Very High",
 O988 &lt;= 400, "Ultra High"
)</f>
        <v>Upper-Middle</v>
      </c>
      <c r="Q988" s="33">
        <f>_xlfn.XLOOKUP(A988,'Patient Health Records'!A:A,'Patient Health Records'!E:E,"Not Found")</f>
        <v>26.448680722131041</v>
      </c>
      <c r="R988" s="100" t="b">
        <f>_xlfn.XLOOKUP(A988,'Patient Health Records'!A988:A1987,'Patient Health Records'!T988:T1987,"Not Found")</f>
        <v>0</v>
      </c>
      <c r="S988" s="100" t="b" cm="1">
        <f t="array" ref="S988">_xlfn.SWITCH(R988, "Yes", TRUE, "No", FALSE, R988)</f>
        <v>0</v>
      </c>
      <c r="T988" s="100" t="str">
        <f>_xlfn.XLOOKUP(A988,'Patient Health Records'!A:A,'Patient Health Records'!V:V,"Not Found")</f>
        <v>Diabetes</v>
      </c>
      <c r="U988" s="100" t="str">
        <f>_xlfn.XLOOKUP(A988,'Patient Health Records'!A:A,'Patient Health Records'!X:X,"Not Found")</f>
        <v>Critical</v>
      </c>
      <c r="V988" s="100" t="b">
        <f>_xlfn.XLOOKUP(A988,'Billing Details'!A:A,'Billing Details'!K:K,"Not Found")</f>
        <v>1</v>
      </c>
      <c r="W988" s="100" t="str">
        <f>_xlfn.XLOOKUP(A988,'Billing Details'!A:A,'Billing Details'!J:J,"Not Found")</f>
        <v>Aetna</v>
      </c>
      <c r="X988" s="100" t="b">
        <f>_xlfn.XLOOKUP(A988,'Patient Health Records'!A:A,'Patient Health Records'!P:P,"Not Found")</f>
        <v>0</v>
      </c>
      <c r="Y988" s="100" t="b" cm="1">
        <f t="array" ref="Y988">_xlfn.SWITCH(X988, "Yes", TRUE, "No", FALSE, X988)</f>
        <v>0</v>
      </c>
      <c r="Z988" s="100" t="b">
        <f>_xlfn.XLOOKUP(A988,'Patient Health Records'!A:A,'Patient Health Records'!T:T,"Not Found")</f>
        <v>0</v>
      </c>
      <c r="AA988" s="100" t="b" cm="1">
        <f t="array" ref="AA988">_xlfn.SWITCH(Z988, "Yes", TRUE, "No", FALSE, Z988)</f>
        <v>0</v>
      </c>
      <c r="AB988" s="100" t="b">
        <f>_xlfn.XLOOKUP(A988,'Patient Health Records'!A:A,'Patient Health Records'!K:K,"Not Found")</f>
        <v>0</v>
      </c>
      <c r="AC988" s="100" t="b" cm="1">
        <f t="array" ref="AC988">_xlfn.SWITCH(AB988, "Yes", TRUE, "No", FALSE, AB988)</f>
        <v>0</v>
      </c>
    </row>
    <row r="989" spans="1:29">
      <c r="A989" s="2" t="s">
        <v>1464</v>
      </c>
      <c r="B989" s="100" t="str">
        <f>_xlfn.XLOOKUP(A989,'Patient Demographics'!A989:A1988,'Patient Demographics'!H989:H1988,"Not Found")</f>
        <v>Adult</v>
      </c>
      <c r="C989" s="100" t="str">
        <f>_xlfn.XLOOKUP(A989,'Patient Demographics'!A989:A1988,'Patient Demographics'!L989:L1988,"Not Found")</f>
        <v>South</v>
      </c>
      <c r="D989" s="100" t="str">
        <f>_xlfn.XLOOKUP(A989,'Patient Demographics'!A:A,'Patient Demographics'!J:J,"Not Found")</f>
        <v>Tamil Nadu</v>
      </c>
      <c r="E989" s="100">
        <f>_xlfn.XLOOKUP(A989,'Billing Details'!A989:A1988,'Billing Details'!E989:E1988,"Not Found")</f>
        <v>2000</v>
      </c>
      <c r="F989" s="100">
        <f>_xlfn.XLOOKUP(A989,'Billing Details'!A989:A1988,'Billing Details'!M989:M1988,"Not Found")</f>
        <v>1656.58</v>
      </c>
      <c r="G989" s="100">
        <f>_xlfn.XLOOKUP(A989,'Patient Health Records'!A989:A1988,'Patient Health Records'!G989:G1988,"Not Found")</f>
        <v>103.7</v>
      </c>
      <c r="H989" s="17" t="str">
        <f>_xlfn.XLOOKUP(A989,'Patient Demographics'!A989:A1988,'Patient Demographics'!C989:C1988,"Not Found")</f>
        <v>Female</v>
      </c>
      <c r="I989" s="100" t="str">
        <f>_xlfn.XLOOKUP(A989,'Patient Health Records'!A989:A1988,'Patient Health Records'!B989:B1988,"Not Found")</f>
        <v>A+</v>
      </c>
      <c r="J989" s="100" t="b">
        <f>_xlfn.XLOOKUP(A989,'Patient Health Records'!A989:A1988,'Patient Health Records'!H989:H1988,"Not Found")</f>
        <v>0</v>
      </c>
      <c r="K989" s="100" t="b">
        <f>_xlfn.XLOOKUP(A989,'Patient Health Records'!A989:A1988,'Patient Health Records'!J989:J1988,"Not Found")</f>
        <v>1</v>
      </c>
      <c r="L989" s="100" t="b">
        <f>_xlfn.XLOOKUP(A989,'Billing Details'!A:A,'Billing Details'!K:K,"Not Found")</f>
        <v>1</v>
      </c>
      <c r="M989" s="100" t="str">
        <f>_xlfn.XLOOKUP(A989,'Patient Education'!A:A,'Patient Education'!B:B,"Not Found")</f>
        <v>Uneducated</v>
      </c>
      <c r="N989" s="100" t="str">
        <f>_xlfn.XLOOKUP(A989,'Patient Education'!A:A,'Patient Education'!C:C,"None")</f>
        <v>Farmer</v>
      </c>
      <c r="O989" s="100">
        <f>_xlfn.XLOOKUP(A989,'Patient Demographics'!A:A,'Patient Demographics'!I:I,"Not Found")</f>
        <v>200</v>
      </c>
      <c r="P989" s="100" t="str" cm="1">
        <f t="array" ref="P989">_xlfn.IFS(
 O989 &lt;= 2, "Very Low",
 O989 &lt;= 5, "Low",
 O989 &lt;= 10, "Lower-Middle",
 O989 &lt;= 25, "Middle",
 O989 &lt;= 50, "Upper-Middle",
 O989 &lt;= 100, "High",
 O989 &lt;= 200, "Very High",
 O989 &lt;= 400, "Ultra High"
)</f>
        <v>Very High</v>
      </c>
      <c r="Q989" s="33">
        <f>_xlfn.XLOOKUP(A989,'Patient Health Records'!A:A,'Patient Health Records'!E:E,"Not Found")</f>
        <v>34.251552384727177</v>
      </c>
      <c r="R989" s="100" t="b">
        <f>_xlfn.XLOOKUP(A989,'Patient Health Records'!A989:A1988,'Patient Health Records'!T989:T1988,"Not Found")</f>
        <v>1</v>
      </c>
      <c r="S989" s="100" t="b" cm="1">
        <f t="array" ref="S989">_xlfn.SWITCH(R989, "Yes", TRUE, "No", FALSE, R989)</f>
        <v>1</v>
      </c>
      <c r="T989" s="100" t="str">
        <f>_xlfn.XLOOKUP(A989,'Patient Health Records'!A:A,'Patient Health Records'!V:V,"Not Found")</f>
        <v>Prostate Cancer</v>
      </c>
      <c r="U989" s="100" t="str">
        <f>_xlfn.XLOOKUP(A989,'Patient Health Records'!A:A,'Patient Health Records'!X:X,"Not Found")</f>
        <v>Critical</v>
      </c>
      <c r="V989" s="100" t="b">
        <f>_xlfn.XLOOKUP(A989,'Billing Details'!A:A,'Billing Details'!K:K,"Not Found")</f>
        <v>1</v>
      </c>
      <c r="W989" s="100" t="str">
        <f>_xlfn.XLOOKUP(A989,'Billing Details'!A:A,'Billing Details'!J:J,"Not Found")</f>
        <v>UnitedHealthcare</v>
      </c>
      <c r="X989" s="100" t="b">
        <f>_xlfn.XLOOKUP(A989,'Patient Health Records'!A:A,'Patient Health Records'!P:P,"Not Found")</f>
        <v>1</v>
      </c>
      <c r="Y989" s="100" t="b" cm="1">
        <f t="array" ref="Y989">_xlfn.SWITCH(X989, "Yes", TRUE, "No", FALSE, X989)</f>
        <v>1</v>
      </c>
      <c r="Z989" s="100" t="b">
        <f>_xlfn.XLOOKUP(A989,'Patient Health Records'!A:A,'Patient Health Records'!T:T,"Not Found")</f>
        <v>1</v>
      </c>
      <c r="AA989" s="100" t="b" cm="1">
        <f t="array" ref="AA989">_xlfn.SWITCH(Z989, "Yes", TRUE, "No", FALSE, Z989)</f>
        <v>1</v>
      </c>
      <c r="AB989" s="100" t="b">
        <f>_xlfn.XLOOKUP(A989,'Patient Health Records'!A:A,'Patient Health Records'!K:K,"Not Found")</f>
        <v>1</v>
      </c>
      <c r="AC989" s="100" t="b" cm="1">
        <f t="array" ref="AC989">_xlfn.SWITCH(AB989, "Yes", TRUE, "No", FALSE, AB989)</f>
        <v>1</v>
      </c>
    </row>
    <row r="990" spans="1:29">
      <c r="A990" s="2" t="s">
        <v>1465</v>
      </c>
      <c r="B990" s="100" t="str">
        <f>_xlfn.XLOOKUP(A990,'Patient Demographics'!A990:A1989,'Patient Demographics'!H990:H1989,"Not Found")</f>
        <v>Adult</v>
      </c>
      <c r="C990" s="100" t="str">
        <f>_xlfn.XLOOKUP(A990,'Patient Demographics'!A990:A1989,'Patient Demographics'!L990:L1989,"Not Found")</f>
        <v>South</v>
      </c>
      <c r="D990" s="100" t="str">
        <f>_xlfn.XLOOKUP(A990,'Patient Demographics'!A:A,'Patient Demographics'!J:J,"Not Found")</f>
        <v>Tamil Nadu</v>
      </c>
      <c r="E990" s="100">
        <f>_xlfn.XLOOKUP(A990,'Billing Details'!A990:A1989,'Billing Details'!E990:E1989,"Not Found")</f>
        <v>60000</v>
      </c>
      <c r="F990" s="100">
        <f>_xlfn.XLOOKUP(A990,'Billing Details'!A990:A1989,'Billing Details'!M990:M1989,"Not Found")</f>
        <v>53236.3</v>
      </c>
      <c r="G990" s="100">
        <f>_xlfn.XLOOKUP(A990,'Patient Health Records'!A990:A1989,'Patient Health Records'!G990:G1989,"Not Found")</f>
        <v>65.900000000000006</v>
      </c>
      <c r="H990" s="17" t="str">
        <f>_xlfn.XLOOKUP(A990,'Patient Demographics'!A990:A1989,'Patient Demographics'!C990:C1989,"Not Found")</f>
        <v>Female</v>
      </c>
      <c r="I990" s="100" t="str">
        <f>_xlfn.XLOOKUP(A990,'Patient Health Records'!A990:A1989,'Patient Health Records'!B990:B1989,"Not Found")</f>
        <v>AB+</v>
      </c>
      <c r="J990" s="100" t="b">
        <f>_xlfn.XLOOKUP(A990,'Patient Health Records'!A990:A1989,'Patient Health Records'!H990:H1989,"Not Found")</f>
        <v>1</v>
      </c>
      <c r="K990" s="100" t="b">
        <f>_xlfn.XLOOKUP(A990,'Patient Health Records'!A990:A1989,'Patient Health Records'!J990:J1989,"Not Found")</f>
        <v>0</v>
      </c>
      <c r="L990" s="100" t="b">
        <f>_xlfn.XLOOKUP(A990,'Billing Details'!A:A,'Billing Details'!K:K,"Not Found")</f>
        <v>1</v>
      </c>
      <c r="M990" s="100" t="str">
        <f>_xlfn.XLOOKUP(A990,'Patient Education'!A:A,'Patient Education'!B:B,"Not Found")</f>
        <v>School</v>
      </c>
      <c r="N990" s="100" t="str">
        <f>_xlfn.XLOOKUP(A990,'Patient Education'!A:A,'Patient Education'!C:C,"None")</f>
        <v>Retail Worker</v>
      </c>
      <c r="O990" s="100">
        <f>_xlfn.XLOOKUP(A990,'Patient Demographics'!A:A,'Patient Demographics'!I:I,"Not Found")</f>
        <v>15</v>
      </c>
      <c r="P990" s="100" t="str" cm="1">
        <f t="array" ref="P990">_xlfn.IFS(
 O990 &lt;= 2, "Very Low",
 O990 &lt;= 5, "Low",
 O990 &lt;= 10, "Lower-Middle",
 O990 &lt;= 25, "Middle",
 O990 &lt;= 50, "Upper-Middle",
 O990 &lt;= 100, "High",
 O990 &lt;= 200, "Very High",
 O990 &lt;= 400, "Ultra High"
)</f>
        <v>Middle</v>
      </c>
      <c r="Q990" s="33">
        <f>_xlfn.XLOOKUP(A990,'Patient Health Records'!A:A,'Patient Health Records'!E:E,"Not Found")</f>
        <v>24.209774104683195</v>
      </c>
      <c r="R990" s="100" t="b">
        <f>_xlfn.XLOOKUP(A990,'Patient Health Records'!A990:A1989,'Patient Health Records'!T990:T1989,"Not Found")</f>
        <v>0</v>
      </c>
      <c r="S990" s="100" t="b" cm="1">
        <f t="array" ref="S990">_xlfn.SWITCH(R990, "Yes", TRUE, "No", FALSE, R990)</f>
        <v>0</v>
      </c>
      <c r="T990" s="100" t="str">
        <f>_xlfn.XLOOKUP(A990,'Patient Health Records'!A:A,'Patient Health Records'!V:V,"Not Found")</f>
        <v>Childbirth</v>
      </c>
      <c r="U990" s="100" t="str">
        <f>_xlfn.XLOOKUP(A990,'Patient Health Records'!A:A,'Patient Health Records'!X:X,"Not Found")</f>
        <v>Recovered</v>
      </c>
      <c r="V990" s="100" t="b">
        <f>_xlfn.XLOOKUP(A990,'Billing Details'!A:A,'Billing Details'!K:K,"Not Found")</f>
        <v>1</v>
      </c>
      <c r="W990" s="100" t="str">
        <f>_xlfn.XLOOKUP(A990,'Billing Details'!A:A,'Billing Details'!J:J,"Not Found")</f>
        <v>Cigna</v>
      </c>
      <c r="X990" s="100" t="str">
        <f>_xlfn.XLOOKUP(A990,'Patient Health Records'!A:A,'Patient Health Records'!P:P,"Not Found")</f>
        <v>No</v>
      </c>
      <c r="Y990" s="100" t="b" cm="1">
        <f t="array" ref="Y990">_xlfn.SWITCH(X990, "Yes", TRUE, "No", FALSE, X990)</f>
        <v>0</v>
      </c>
      <c r="Z990" s="100" t="b">
        <f>_xlfn.XLOOKUP(A990,'Patient Health Records'!A:A,'Patient Health Records'!T:T,"Not Found")</f>
        <v>0</v>
      </c>
      <c r="AA990" s="100" t="b" cm="1">
        <f t="array" ref="AA990">_xlfn.SWITCH(Z990, "Yes", TRUE, "No", FALSE, Z990)</f>
        <v>0</v>
      </c>
      <c r="AB990" s="100" t="b">
        <f>_xlfn.XLOOKUP(A990,'Patient Health Records'!A:A,'Patient Health Records'!K:K,"Not Found")</f>
        <v>0</v>
      </c>
      <c r="AC990" s="100" t="b" cm="1">
        <f t="array" ref="AC990">_xlfn.SWITCH(AB990, "Yes", TRUE, "No", FALSE, AB990)</f>
        <v>0</v>
      </c>
    </row>
    <row r="991" spans="1:29">
      <c r="A991" s="2" t="s">
        <v>1466</v>
      </c>
      <c r="B991" s="100" t="str">
        <f>_xlfn.XLOOKUP(A991,'Patient Demographics'!A991:A1990,'Patient Demographics'!H991:H1990,"Not Found")</f>
        <v>Middle-aged</v>
      </c>
      <c r="C991" s="100" t="str">
        <f>_xlfn.XLOOKUP(A991,'Patient Demographics'!A991:A1990,'Patient Demographics'!L991:L1990,"Not Found")</f>
        <v>North</v>
      </c>
      <c r="D991" s="100" t="str">
        <f>_xlfn.XLOOKUP(A991,'Patient Demographics'!A:A,'Patient Demographics'!J:J,"Not Found")</f>
        <v>Uttar Pradesh</v>
      </c>
      <c r="E991" s="100">
        <f>_xlfn.XLOOKUP(A991,'Billing Details'!A991:A1990,'Billing Details'!E991:E1990,"Not Found")</f>
        <v>100</v>
      </c>
      <c r="F991" s="100">
        <f>_xlfn.XLOOKUP(A991,'Billing Details'!A991:A1990,'Billing Details'!M991:M1990,"Not Found")</f>
        <v>59.34</v>
      </c>
      <c r="G991" s="100">
        <f>_xlfn.XLOOKUP(A991,'Patient Health Records'!A991:A1990,'Patient Health Records'!G991:G1990,"Not Found")</f>
        <v>85.9</v>
      </c>
      <c r="H991" s="17" t="str">
        <f>_xlfn.XLOOKUP(A991,'Patient Demographics'!A991:A1990,'Patient Demographics'!C991:C1990,"Not Found")</f>
        <v>Male</v>
      </c>
      <c r="I991" s="100" t="str">
        <f>_xlfn.XLOOKUP(A991,'Patient Health Records'!A991:A1990,'Patient Health Records'!B991:B1990,"Not Found")</f>
        <v>A+</v>
      </c>
      <c r="J991" s="100" t="b">
        <f>_xlfn.XLOOKUP(A991,'Patient Health Records'!A991:A1990,'Patient Health Records'!H991:H1990,"Not Found")</f>
        <v>0</v>
      </c>
      <c r="K991" s="100" t="b">
        <f>_xlfn.XLOOKUP(A991,'Patient Health Records'!A991:A1990,'Patient Health Records'!J991:J1990,"Not Found")</f>
        <v>0</v>
      </c>
      <c r="L991" s="100" t="b">
        <f>_xlfn.XLOOKUP(A991,'Billing Details'!A:A,'Billing Details'!K:K,"Not Found")</f>
        <v>1</v>
      </c>
      <c r="M991" s="100" t="str">
        <f>_xlfn.XLOOKUP(A991,'Patient Education'!A:A,'Patient Education'!B:B,"Not Found")</f>
        <v>Post-graduate</v>
      </c>
      <c r="N991" s="100" t="str">
        <f>_xlfn.XLOOKUP(A991,'Patient Education'!A:A,'Patient Education'!C:C,"None")</f>
        <v>Scientist</v>
      </c>
      <c r="O991" s="100">
        <f>_xlfn.XLOOKUP(A991,'Patient Demographics'!A:A,'Patient Demographics'!I:I,"Not Found")</f>
        <v>2</v>
      </c>
      <c r="P991" s="100" t="str" cm="1">
        <f t="array" ref="P991">_xlfn.IFS(
 O991 &lt;= 2, "Very Low",
 O991 &lt;= 5, "Low",
 O991 &lt;= 10, "Lower-Middle",
 O991 &lt;= 25, "Middle",
 O991 &lt;= 50, "Upper-Middle",
 O991 &lt;= 100, "High",
 O991 &lt;= 200, "Very High",
 O991 &lt;= 400, "Ultra High"
)</f>
        <v>Very Low</v>
      </c>
      <c r="Q991" s="33">
        <f>_xlfn.XLOOKUP(A991,'Patient Health Records'!A:A,'Patient Health Records'!E:E,"Not Found")</f>
        <v>30.07597773187214</v>
      </c>
      <c r="R991" s="100" t="b">
        <f>_xlfn.XLOOKUP(A991,'Patient Health Records'!A991:A1990,'Patient Health Records'!T991:T1990,"Not Found")</f>
        <v>1</v>
      </c>
      <c r="S991" s="100" t="b" cm="1">
        <f t="array" ref="S991">_xlfn.SWITCH(R991, "Yes", TRUE, "No", FALSE, R991)</f>
        <v>1</v>
      </c>
      <c r="T991" s="100" t="str">
        <f>_xlfn.XLOOKUP(A991,'Patient Health Records'!A:A,'Patient Health Records'!V:V,"Not Found")</f>
        <v>Prostate Cancer</v>
      </c>
      <c r="U991" s="100" t="str">
        <f>_xlfn.XLOOKUP(A991,'Patient Health Records'!A:A,'Patient Health Records'!X:X,"Not Found")</f>
        <v>Recovered</v>
      </c>
      <c r="V991" s="100" t="b">
        <f>_xlfn.XLOOKUP(A991,'Billing Details'!A:A,'Billing Details'!K:K,"Not Found")</f>
        <v>1</v>
      </c>
      <c r="W991" s="100" t="str">
        <f>_xlfn.XLOOKUP(A991,'Billing Details'!A:A,'Billing Details'!J:J,"Not Found")</f>
        <v>UnitedHealthcare</v>
      </c>
      <c r="X991" s="100" t="b">
        <f>_xlfn.XLOOKUP(A991,'Patient Health Records'!A:A,'Patient Health Records'!P:P,"Not Found")</f>
        <v>0</v>
      </c>
      <c r="Y991" s="100" t="b" cm="1">
        <f t="array" ref="Y991">_xlfn.SWITCH(X991, "Yes", TRUE, "No", FALSE, X991)</f>
        <v>0</v>
      </c>
      <c r="Z991" s="100" t="b">
        <f>_xlfn.XLOOKUP(A991,'Patient Health Records'!A:A,'Patient Health Records'!T:T,"Not Found")</f>
        <v>1</v>
      </c>
      <c r="AA991" s="100" t="b" cm="1">
        <f t="array" ref="AA991">_xlfn.SWITCH(Z991, "Yes", TRUE, "No", FALSE, Z991)</f>
        <v>1</v>
      </c>
      <c r="AB991" s="100" t="b">
        <f>_xlfn.XLOOKUP(A991,'Patient Health Records'!A:A,'Patient Health Records'!K:K,"Not Found")</f>
        <v>0</v>
      </c>
      <c r="AC991" s="100" t="b" cm="1">
        <f t="array" ref="AC991">_xlfn.SWITCH(AB991, "Yes", TRUE, "No", FALSE, AB991)</f>
        <v>0</v>
      </c>
    </row>
    <row r="992" spans="1:29">
      <c r="A992" s="2" t="s">
        <v>1467</v>
      </c>
      <c r="B992" s="100" t="str">
        <f>_xlfn.XLOOKUP(A992,'Patient Demographics'!A992:A1991,'Patient Demographics'!H992:H1991,"Not Found")</f>
        <v>Middle-aged</v>
      </c>
      <c r="C992" s="100" t="str">
        <f>_xlfn.XLOOKUP(A992,'Patient Demographics'!A992:A1991,'Patient Demographics'!L992:L1991,"Not Found")</f>
        <v>South</v>
      </c>
      <c r="D992" s="100" t="str">
        <f>_xlfn.XLOOKUP(A992,'Patient Demographics'!A:A,'Patient Demographics'!J:J,"Not Found")</f>
        <v>Kerala</v>
      </c>
      <c r="E992" s="100">
        <f>_xlfn.XLOOKUP(A992,'Billing Details'!A992:A1991,'Billing Details'!E992:E1991,"Not Found")</f>
        <v>45000</v>
      </c>
      <c r="F992" s="100">
        <f>_xlfn.XLOOKUP(A992,'Billing Details'!A992:A1991,'Billing Details'!M992:M1991,"Not Found")</f>
        <v>37119.840000000004</v>
      </c>
      <c r="G992" s="100">
        <f>_xlfn.XLOOKUP(A992,'Patient Health Records'!A992:A1991,'Patient Health Records'!G992:G1991,"Not Found")</f>
        <v>79.900000000000006</v>
      </c>
      <c r="H992" s="17" t="str">
        <f>_xlfn.XLOOKUP(A992,'Patient Demographics'!A992:A1991,'Patient Demographics'!C992:C1991,"Not Found")</f>
        <v>Male</v>
      </c>
      <c r="I992" s="100" t="str">
        <f>_xlfn.XLOOKUP(A992,'Patient Health Records'!A992:A1991,'Patient Health Records'!B992:B1991,"Not Found")</f>
        <v>B+</v>
      </c>
      <c r="J992" s="100" t="b">
        <f>_xlfn.XLOOKUP(A992,'Patient Health Records'!A992:A1991,'Patient Health Records'!H992:H1991,"Not Found")</f>
        <v>0</v>
      </c>
      <c r="K992" s="100" t="b">
        <f>_xlfn.XLOOKUP(A992,'Patient Health Records'!A992:A1991,'Patient Health Records'!J992:J1991,"Not Found")</f>
        <v>1</v>
      </c>
      <c r="L992" s="100" t="b">
        <f>_xlfn.XLOOKUP(A992,'Billing Details'!A:A,'Billing Details'!K:K,"Not Found")</f>
        <v>1</v>
      </c>
      <c r="M992" s="100" t="str">
        <f>_xlfn.XLOOKUP(A992,'Patient Education'!A:A,'Patient Education'!B:B,"Not Found")</f>
        <v>Master's Degree</v>
      </c>
      <c r="N992" s="100" t="str">
        <f>_xlfn.XLOOKUP(A992,'Patient Education'!A:A,'Patient Education'!C:C,"None")</f>
        <v>Doctor</v>
      </c>
      <c r="O992" s="100">
        <f>_xlfn.XLOOKUP(A992,'Patient Demographics'!A:A,'Patient Demographics'!I:I,"Not Found")</f>
        <v>25</v>
      </c>
      <c r="P992" s="100" t="str" cm="1">
        <f t="array" ref="P992">_xlfn.IFS(
 O992 &lt;= 2, "Very Low",
 O992 &lt;= 5, "Low",
 O992 &lt;= 10, "Lower-Middle",
 O992 &lt;= 25, "Middle",
 O992 &lt;= 50, "Upper-Middle",
 O992 &lt;= 100, "High",
 O992 &lt;= 200, "Very High",
 O992 &lt;= 400, "Ultra High"
)</f>
        <v>Middle</v>
      </c>
      <c r="Q992" s="33">
        <f>_xlfn.XLOOKUP(A992,'Patient Health Records'!A:A,'Patient Health Records'!E:E,"Not Found")</f>
        <v>26.089795918367347</v>
      </c>
      <c r="R992" s="100" t="b">
        <f>_xlfn.XLOOKUP(A992,'Patient Health Records'!A992:A1991,'Patient Health Records'!T992:T1991,"Not Found")</f>
        <v>0</v>
      </c>
      <c r="S992" s="100" t="b" cm="1">
        <f t="array" ref="S992">_xlfn.SWITCH(R992, "Yes", TRUE, "No", FALSE, R992)</f>
        <v>0</v>
      </c>
      <c r="T992" s="100" t="str">
        <f>_xlfn.XLOOKUP(A992,'Patient Health Records'!A:A,'Patient Health Records'!V:V,"Not Found")</f>
        <v>Hypertension</v>
      </c>
      <c r="U992" s="100" t="str">
        <f>_xlfn.XLOOKUP(A992,'Patient Health Records'!A:A,'Patient Health Records'!X:X,"Not Found")</f>
        <v>Recovered</v>
      </c>
      <c r="V992" s="100" t="b">
        <f>_xlfn.XLOOKUP(A992,'Billing Details'!A:A,'Billing Details'!K:K,"Not Found")</f>
        <v>1</v>
      </c>
      <c r="W992" s="100" t="str">
        <f>_xlfn.XLOOKUP(A992,'Billing Details'!A:A,'Billing Details'!J:J,"Not Found")</f>
        <v>Medicare</v>
      </c>
      <c r="X992" s="100" t="b">
        <f>_xlfn.XLOOKUP(A992,'Patient Health Records'!A:A,'Patient Health Records'!P:P,"Not Found")</f>
        <v>0</v>
      </c>
      <c r="Y992" s="100" t="b" cm="1">
        <f t="array" ref="Y992">_xlfn.SWITCH(X992, "Yes", TRUE, "No", FALSE, X992)</f>
        <v>0</v>
      </c>
      <c r="Z992" s="100" t="b">
        <f>_xlfn.XLOOKUP(A992,'Patient Health Records'!A:A,'Patient Health Records'!T:T,"Not Found")</f>
        <v>0</v>
      </c>
      <c r="AA992" s="100" t="b" cm="1">
        <f t="array" ref="AA992">_xlfn.SWITCH(Z992, "Yes", TRUE, "No", FALSE, Z992)</f>
        <v>0</v>
      </c>
      <c r="AB992" s="100" t="b">
        <f>_xlfn.XLOOKUP(A992,'Patient Health Records'!A:A,'Patient Health Records'!K:K,"Not Found")</f>
        <v>0</v>
      </c>
      <c r="AC992" s="100" t="b" cm="1">
        <f t="array" ref="AC992">_xlfn.SWITCH(AB992, "Yes", TRUE, "No", FALSE, AB992)</f>
        <v>0</v>
      </c>
    </row>
    <row r="993" spans="1:29">
      <c r="A993" s="2" t="s">
        <v>1468</v>
      </c>
      <c r="B993" s="100" t="str">
        <f>_xlfn.XLOOKUP(A993,'Patient Demographics'!A993:A1992,'Patient Demographics'!H993:H1992,"Not Found")</f>
        <v>Middle-aged</v>
      </c>
      <c r="C993" s="100" t="str">
        <f>_xlfn.XLOOKUP(A993,'Patient Demographics'!A993:A1992,'Patient Demographics'!L993:L1992,"Not Found")</f>
        <v>South</v>
      </c>
      <c r="D993" s="100" t="str">
        <f>_xlfn.XLOOKUP(A993,'Patient Demographics'!A:A,'Patient Demographics'!J:J,"Not Found")</f>
        <v>Tamil Nadu</v>
      </c>
      <c r="E993" s="100">
        <f>_xlfn.XLOOKUP(A993,'Billing Details'!A993:A1992,'Billing Details'!E993:E1992,"Not Found")</f>
        <v>75000</v>
      </c>
      <c r="F993" s="100">
        <f>_xlfn.XLOOKUP(A993,'Billing Details'!A993:A1992,'Billing Details'!M993:M1992,"Not Found")</f>
        <v>0</v>
      </c>
      <c r="G993" s="100">
        <f>_xlfn.XLOOKUP(A993,'Patient Health Records'!A993:A1992,'Patient Health Records'!G993:G1992,"Not Found")</f>
        <v>47.9</v>
      </c>
      <c r="H993" s="17" t="str">
        <f>_xlfn.XLOOKUP(A993,'Patient Demographics'!A993:A1992,'Patient Demographics'!C993:C1992,"Not Found")</f>
        <v>Female</v>
      </c>
      <c r="I993" s="100" t="str">
        <f>_xlfn.XLOOKUP(A993,'Patient Health Records'!A993:A1992,'Patient Health Records'!B993:B1992,"Not Found")</f>
        <v>O-</v>
      </c>
      <c r="J993" s="100" t="b">
        <f>_xlfn.XLOOKUP(A993,'Patient Health Records'!A993:A1992,'Patient Health Records'!H993:H1992,"Not Found")</f>
        <v>0</v>
      </c>
      <c r="K993" s="100" t="b">
        <f>_xlfn.XLOOKUP(A993,'Patient Health Records'!A993:A1992,'Patient Health Records'!J993:J1992,"Not Found")</f>
        <v>1</v>
      </c>
      <c r="L993" s="100" t="b">
        <f>_xlfn.XLOOKUP(A993,'Billing Details'!A:A,'Billing Details'!K:K,"Not Found")</f>
        <v>0</v>
      </c>
      <c r="M993" s="100" t="str">
        <f>_xlfn.XLOOKUP(A993,'Patient Education'!A:A,'Patient Education'!B:B,"Not Found")</f>
        <v>Master's Degree</v>
      </c>
      <c r="N993" s="100" t="str">
        <f>_xlfn.XLOOKUP(A993,'Patient Education'!A:A,'Patient Education'!C:C,"None")</f>
        <v>Software Engineer</v>
      </c>
      <c r="O993" s="100">
        <f>_xlfn.XLOOKUP(A993,'Patient Demographics'!A:A,'Patient Demographics'!I:I,"Not Found")</f>
        <v>12</v>
      </c>
      <c r="P993" s="100" t="str" cm="1">
        <f t="array" ref="P993">_xlfn.IFS(
 O993 &lt;= 2, "Very Low",
 O993 &lt;= 5, "Low",
 O993 &lt;= 10, "Lower-Middle",
 O993 &lt;= 25, "Middle",
 O993 &lt;= 50, "Upper-Middle",
 O993 &lt;= 100, "High",
 O993 &lt;= 200, "Very High",
 O993 &lt;= 400, "Ultra High"
)</f>
        <v>Middle</v>
      </c>
      <c r="Q993" s="33">
        <f>_xlfn.XLOOKUP(A993,'Patient Health Records'!A:A,'Patient Health Records'!E:E,"Not Found")</f>
        <v>20.462215387244221</v>
      </c>
      <c r="R993" s="100" t="b">
        <f>_xlfn.XLOOKUP(A993,'Patient Health Records'!A993:A1992,'Patient Health Records'!T993:T1992,"Not Found")</f>
        <v>0</v>
      </c>
      <c r="S993" s="100" t="b" cm="1">
        <f t="array" ref="S993">_xlfn.SWITCH(R993, "Yes", TRUE, "No", FALSE, R993)</f>
        <v>0</v>
      </c>
      <c r="T993" s="100" t="str">
        <f>_xlfn.XLOOKUP(A993,'Patient Health Records'!A:A,'Patient Health Records'!V:V,"Not Found")</f>
        <v>Diabetes</v>
      </c>
      <c r="U993" s="100" t="str">
        <f>_xlfn.XLOOKUP(A993,'Patient Health Records'!A:A,'Patient Health Records'!X:X,"Not Found")</f>
        <v>Recovered</v>
      </c>
      <c r="V993" s="100" t="b">
        <f>_xlfn.XLOOKUP(A993,'Billing Details'!A:A,'Billing Details'!K:K,"Not Found")</f>
        <v>0</v>
      </c>
      <c r="W993" s="100">
        <f>_xlfn.XLOOKUP(A993,'Billing Details'!A:A,'Billing Details'!J:J,"Not Found")</f>
        <v>0</v>
      </c>
      <c r="X993" s="100" t="b">
        <f>_xlfn.XLOOKUP(A993,'Patient Health Records'!A:A,'Patient Health Records'!P:P,"Not Found")</f>
        <v>0</v>
      </c>
      <c r="Y993" s="100" t="b" cm="1">
        <f t="array" ref="Y993">_xlfn.SWITCH(X993, "Yes", TRUE, "No", FALSE, X993)</f>
        <v>0</v>
      </c>
      <c r="Z993" s="100" t="b">
        <f>_xlfn.XLOOKUP(A993,'Patient Health Records'!A:A,'Patient Health Records'!T:T,"Not Found")</f>
        <v>0</v>
      </c>
      <c r="AA993" s="100" t="b" cm="1">
        <f t="array" ref="AA993">_xlfn.SWITCH(Z993, "Yes", TRUE, "No", FALSE, Z993)</f>
        <v>0</v>
      </c>
      <c r="AB993" s="100" t="b">
        <f>_xlfn.XLOOKUP(A993,'Patient Health Records'!A:A,'Patient Health Records'!K:K,"Not Found")</f>
        <v>0</v>
      </c>
      <c r="AC993" s="100" t="b" cm="1">
        <f t="array" ref="AC993">_xlfn.SWITCH(AB993, "Yes", TRUE, "No", FALSE, AB993)</f>
        <v>0</v>
      </c>
    </row>
    <row r="994" spans="1:29">
      <c r="A994" s="2" t="s">
        <v>1469</v>
      </c>
      <c r="B994" s="100" t="str">
        <f>_xlfn.XLOOKUP(A994,'Patient Demographics'!A994:A1993,'Patient Demographics'!H994:H1993,"Not Found")</f>
        <v>Middle-aged</v>
      </c>
      <c r="C994" s="100" t="str">
        <f>_xlfn.XLOOKUP(A994,'Patient Demographics'!A994:A1993,'Patient Demographics'!L994:L1993,"Not Found")</f>
        <v>South</v>
      </c>
      <c r="D994" s="100" t="str">
        <f>_xlfn.XLOOKUP(A994,'Patient Demographics'!A:A,'Patient Demographics'!J:J,"Not Found")</f>
        <v>Karnataka</v>
      </c>
      <c r="E994" s="100">
        <f>_xlfn.XLOOKUP(A994,'Billing Details'!A994:A1993,'Billing Details'!E994:E1993,"Not Found")</f>
        <v>10000</v>
      </c>
      <c r="F994" s="100">
        <f>_xlfn.XLOOKUP(A994,'Billing Details'!A994:A1993,'Billing Details'!M994:M1993,"Not Found")</f>
        <v>6685.78</v>
      </c>
      <c r="G994" s="100">
        <f>_xlfn.XLOOKUP(A994,'Patient Health Records'!A994:A1993,'Patient Health Records'!G994:G1993,"Not Found")</f>
        <v>94.1</v>
      </c>
      <c r="H994" s="17" t="str">
        <f>_xlfn.XLOOKUP(A994,'Patient Demographics'!A994:A1993,'Patient Demographics'!C994:C1993,"Not Found")</f>
        <v>Male</v>
      </c>
      <c r="I994" s="100" t="str">
        <f>_xlfn.XLOOKUP(A994,'Patient Health Records'!A994:A1993,'Patient Health Records'!B994:B1993,"Not Found")</f>
        <v>B+</v>
      </c>
      <c r="J994" s="100" t="b">
        <f>_xlfn.XLOOKUP(A994,'Patient Health Records'!A994:A1993,'Patient Health Records'!H994:H1993,"Not Found")</f>
        <v>0</v>
      </c>
      <c r="K994" s="100" t="b">
        <f>_xlfn.XLOOKUP(A994,'Patient Health Records'!A994:A1993,'Patient Health Records'!J994:J1993,"Not Found")</f>
        <v>0</v>
      </c>
      <c r="L994" s="100" t="b">
        <f>_xlfn.XLOOKUP(A994,'Billing Details'!A:A,'Billing Details'!K:K,"Not Found")</f>
        <v>1</v>
      </c>
      <c r="M994" s="100" t="str">
        <f>_xlfn.XLOOKUP(A994,'Patient Education'!A:A,'Patient Education'!B:B,"Not Found")</f>
        <v>Bachelor's Degree</v>
      </c>
      <c r="N994" s="100" t="str">
        <f>_xlfn.XLOOKUP(A994,'Patient Education'!A:A,'Patient Education'!C:C,"None")</f>
        <v>Teacher</v>
      </c>
      <c r="O994" s="100">
        <f>_xlfn.XLOOKUP(A994,'Patient Demographics'!A:A,'Patient Demographics'!I:I,"Not Found")</f>
        <v>5</v>
      </c>
      <c r="P994" s="100" t="str" cm="1">
        <f t="array" ref="P994">_xlfn.IFS(
 O994 &lt;= 2, "Very Low",
 O994 &lt;= 5, "Low",
 O994 &lt;= 10, "Lower-Middle",
 O994 &lt;= 25, "Middle",
 O994 &lt;= 50, "Upper-Middle",
 O994 &lt;= 100, "High",
 O994 &lt;= 200, "Very High",
 O994 &lt;= 400, "Ultra High"
)</f>
        <v>Low</v>
      </c>
      <c r="Q994" s="33">
        <f>_xlfn.XLOOKUP(A994,'Patient Health Records'!A:A,'Patient Health Records'!E:E,"Not Found")</f>
        <v>33.744845638065186</v>
      </c>
      <c r="R994" s="100" t="b">
        <f>_xlfn.XLOOKUP(A994,'Patient Health Records'!A994:A1993,'Patient Health Records'!T994:T1993,"Not Found")</f>
        <v>1</v>
      </c>
      <c r="S994" s="100" t="b" cm="1">
        <f t="array" ref="S994">_xlfn.SWITCH(R994, "Yes", TRUE, "No", FALSE, R994)</f>
        <v>1</v>
      </c>
      <c r="T994" s="100" t="str">
        <f>_xlfn.XLOOKUP(A994,'Patient Health Records'!A:A,'Patient Health Records'!V:V,"Not Found")</f>
        <v>Cancer</v>
      </c>
      <c r="U994" s="100" t="str">
        <f>_xlfn.XLOOKUP(A994,'Patient Health Records'!A:A,'Patient Health Records'!X:X,"Not Found")</f>
        <v>Critical</v>
      </c>
      <c r="V994" s="100" t="b">
        <f>_xlfn.XLOOKUP(A994,'Billing Details'!A:A,'Billing Details'!K:K,"Not Found")</f>
        <v>1</v>
      </c>
      <c r="W994" s="100" t="str">
        <f>_xlfn.XLOOKUP(A994,'Billing Details'!A:A,'Billing Details'!J:J,"Not Found")</f>
        <v>UnitedHealthcare</v>
      </c>
      <c r="X994" s="100" t="b">
        <f>_xlfn.XLOOKUP(A994,'Patient Health Records'!A:A,'Patient Health Records'!P:P,"Not Found")</f>
        <v>1</v>
      </c>
      <c r="Y994" s="100" t="b" cm="1">
        <f t="array" ref="Y994">_xlfn.SWITCH(X994, "Yes", TRUE, "No", FALSE, X994)</f>
        <v>1</v>
      </c>
      <c r="Z994" s="100" t="b">
        <f>_xlfn.XLOOKUP(A994,'Patient Health Records'!A:A,'Patient Health Records'!T:T,"Not Found")</f>
        <v>1</v>
      </c>
      <c r="AA994" s="100" t="b" cm="1">
        <f t="array" ref="AA994">_xlfn.SWITCH(Z994, "Yes", TRUE, "No", FALSE, Z994)</f>
        <v>1</v>
      </c>
      <c r="AB994" s="100" t="b">
        <f>_xlfn.XLOOKUP(A994,'Patient Health Records'!A:A,'Patient Health Records'!K:K,"Not Found")</f>
        <v>1</v>
      </c>
      <c r="AC994" s="100" t="b" cm="1">
        <f t="array" ref="AC994">_xlfn.SWITCH(AB994, "Yes", TRUE, "No", FALSE, AB994)</f>
        <v>1</v>
      </c>
    </row>
    <row r="995" spans="1:29">
      <c r="A995" s="2" t="s">
        <v>1471</v>
      </c>
      <c r="B995" s="100" t="str">
        <f>_xlfn.XLOOKUP(A995,'Patient Demographics'!A995:A1994,'Patient Demographics'!H995:H1994,"Not Found")</f>
        <v>Adult</v>
      </c>
      <c r="C995" s="100" t="str">
        <f>_xlfn.XLOOKUP(A995,'Patient Demographics'!A995:A1994,'Patient Demographics'!L995:L1994,"Not Found")</f>
        <v>North</v>
      </c>
      <c r="D995" s="100" t="str">
        <f>_xlfn.XLOOKUP(A995,'Patient Demographics'!A:A,'Patient Demographics'!J:J,"Not Found")</f>
        <v>Punjab</v>
      </c>
      <c r="E995" s="100">
        <f>_xlfn.XLOOKUP(A995,'Billing Details'!A995:A1994,'Billing Details'!E995:E1994,"Not Found")</f>
        <v>240000</v>
      </c>
      <c r="F995" s="100">
        <f>_xlfn.XLOOKUP(A995,'Billing Details'!A995:A1994,'Billing Details'!M995:M1994,"Not Found")</f>
        <v>0</v>
      </c>
      <c r="G995" s="100">
        <f>_xlfn.XLOOKUP(A995,'Patient Health Records'!A995:A1994,'Patient Health Records'!G995:G1994,"Not Found")</f>
        <v>60.8</v>
      </c>
      <c r="H995" s="17" t="str">
        <f>_xlfn.XLOOKUP(A995,'Patient Demographics'!A995:A1994,'Patient Demographics'!C995:C1994,"Not Found")</f>
        <v>Female</v>
      </c>
      <c r="I995" s="100" t="str">
        <f>_xlfn.XLOOKUP(A995,'Patient Health Records'!A995:A1994,'Patient Health Records'!B995:B1994,"Not Found")</f>
        <v>AB-</v>
      </c>
      <c r="J995" s="100" t="b">
        <f>_xlfn.XLOOKUP(A995,'Patient Health Records'!A995:A1994,'Patient Health Records'!H995:H1994,"Not Found")</f>
        <v>0</v>
      </c>
      <c r="K995" s="100" t="b">
        <f>_xlfn.XLOOKUP(A995,'Patient Health Records'!A995:A1994,'Patient Health Records'!J995:J1994,"Not Found")</f>
        <v>1</v>
      </c>
      <c r="L995" s="100" t="b">
        <f>_xlfn.XLOOKUP(A995,'Billing Details'!A:A,'Billing Details'!K:K,"Not Found")</f>
        <v>0</v>
      </c>
      <c r="M995" s="100" t="str">
        <f>_xlfn.XLOOKUP(A995,'Patient Education'!A:A,'Patient Education'!B:B,"Not Found")</f>
        <v>School</v>
      </c>
      <c r="N995" s="100" t="str">
        <f>_xlfn.XLOOKUP(A995,'Patient Education'!A:A,'Patient Education'!C:C,"None")</f>
        <v>Driver</v>
      </c>
      <c r="O995" s="100">
        <f>_xlfn.XLOOKUP(A995,'Patient Demographics'!A:A,'Patient Demographics'!I:I,"Not Found")</f>
        <v>5</v>
      </c>
      <c r="P995" s="100" t="str" cm="1">
        <f t="array" ref="P995">_xlfn.IFS(
 O995 &lt;= 2, "Very Low",
 O995 &lt;= 5, "Low",
 O995 &lt;= 10, "Lower-Middle",
 O995 &lt;= 25, "Middle",
 O995 &lt;= 50, "Upper-Middle",
 O995 &lt;= 100, "High",
 O995 &lt;= 200, "Very High",
 O995 &lt;= 400, "Ultra High"
)</f>
        <v>Low</v>
      </c>
      <c r="Q995" s="33">
        <f>_xlfn.XLOOKUP(A995,'Patient Health Records'!A:A,'Patient Health Records'!E:E,"Not Found")</f>
        <v>23.749999999999993</v>
      </c>
      <c r="R995" s="100" t="b">
        <f>_xlfn.XLOOKUP(A995,'Patient Health Records'!A995:A1994,'Patient Health Records'!T995:T1994,"Not Found")</f>
        <v>0</v>
      </c>
      <c r="S995" s="100" t="b" cm="1">
        <f t="array" ref="S995">_xlfn.SWITCH(R995, "Yes", TRUE, "No", FALSE, R995)</f>
        <v>0</v>
      </c>
      <c r="T995" s="100" t="str">
        <f>_xlfn.XLOOKUP(A995,'Patient Health Records'!A:A,'Patient Health Records'!V:V,"Not Found")</f>
        <v>Hypertension</v>
      </c>
      <c r="U995" s="100" t="str">
        <f>_xlfn.XLOOKUP(A995,'Patient Health Records'!A:A,'Patient Health Records'!X:X,"Not Found")</f>
        <v>Ongoing Treatment</v>
      </c>
      <c r="V995" s="100" t="b">
        <f>_xlfn.XLOOKUP(A995,'Billing Details'!A:A,'Billing Details'!K:K,"Not Found")</f>
        <v>0</v>
      </c>
      <c r="W995" s="100">
        <f>_xlfn.XLOOKUP(A995,'Billing Details'!A:A,'Billing Details'!J:J,"Not Found")</f>
        <v>0</v>
      </c>
      <c r="X995" s="100" t="b">
        <f>_xlfn.XLOOKUP(A995,'Patient Health Records'!A:A,'Patient Health Records'!P:P,"Not Found")</f>
        <v>0</v>
      </c>
      <c r="Y995" s="100" t="b" cm="1">
        <f t="array" ref="Y995">_xlfn.SWITCH(X995, "Yes", TRUE, "No", FALSE, X995)</f>
        <v>0</v>
      </c>
      <c r="Z995" s="100" t="b">
        <f>_xlfn.XLOOKUP(A995,'Patient Health Records'!A:A,'Patient Health Records'!T:T,"Not Found")</f>
        <v>0</v>
      </c>
      <c r="AA995" s="100" t="b" cm="1">
        <f t="array" ref="AA995">_xlfn.SWITCH(Z995, "Yes", TRUE, "No", FALSE, Z995)</f>
        <v>0</v>
      </c>
      <c r="AB995" s="100" t="b">
        <f>_xlfn.XLOOKUP(A995,'Patient Health Records'!A:A,'Patient Health Records'!K:K,"Not Found")</f>
        <v>0</v>
      </c>
      <c r="AC995" s="100" t="b" cm="1">
        <f t="array" ref="AC995">_xlfn.SWITCH(AB995, "Yes", TRUE, "No", FALSE, AB995)</f>
        <v>0</v>
      </c>
    </row>
    <row r="996" spans="1:29">
      <c r="A996" s="2" t="s">
        <v>1472</v>
      </c>
      <c r="B996" s="100" t="str">
        <f>_xlfn.XLOOKUP(A996,'Patient Demographics'!A996:A1995,'Patient Demographics'!H996:H1995,"Not Found")</f>
        <v>Middle-aged</v>
      </c>
      <c r="C996" s="100" t="str">
        <f>_xlfn.XLOOKUP(A996,'Patient Demographics'!A996:A1995,'Patient Demographics'!L996:L1995,"Not Found")</f>
        <v>West</v>
      </c>
      <c r="D996" s="100" t="str">
        <f>_xlfn.XLOOKUP(A996,'Patient Demographics'!A:A,'Patient Demographics'!J:J,"Not Found")</f>
        <v>Maharashtra</v>
      </c>
      <c r="E996" s="100">
        <f>_xlfn.XLOOKUP(A996,'Billing Details'!A996:A1995,'Billing Details'!E996:E1995,"Not Found")</f>
        <v>90000</v>
      </c>
      <c r="F996" s="100">
        <f>_xlfn.XLOOKUP(A996,'Billing Details'!A996:A1995,'Billing Details'!M996:M1995,"Not Found")</f>
        <v>53937.700000000004</v>
      </c>
      <c r="G996" s="100">
        <f>_xlfn.XLOOKUP(A996,'Patient Health Records'!A996:A1995,'Patient Health Records'!G996:G1995,"Not Found")</f>
        <v>59</v>
      </c>
      <c r="H996" s="17" t="str">
        <f>_xlfn.XLOOKUP(A996,'Patient Demographics'!A996:A1995,'Patient Demographics'!C996:C1995,"Not Found")</f>
        <v>Male</v>
      </c>
      <c r="I996" s="100" t="str">
        <f>_xlfn.XLOOKUP(A996,'Patient Health Records'!A996:A1995,'Patient Health Records'!B996:B1995,"Not Found")</f>
        <v>AB+</v>
      </c>
      <c r="J996" s="100" t="b">
        <f>_xlfn.XLOOKUP(A996,'Patient Health Records'!A996:A1995,'Patient Health Records'!H996:H1995,"Not Found")</f>
        <v>0</v>
      </c>
      <c r="K996" s="100" t="b">
        <f>_xlfn.XLOOKUP(A996,'Patient Health Records'!A996:A1995,'Patient Health Records'!J996:J1995,"Not Found")</f>
        <v>0</v>
      </c>
      <c r="L996" s="100" t="b">
        <f>_xlfn.XLOOKUP(A996,'Billing Details'!A:A,'Billing Details'!K:K,"Not Found")</f>
        <v>1</v>
      </c>
      <c r="M996" s="100" t="str">
        <f>_xlfn.XLOOKUP(A996,'Patient Education'!A:A,'Patient Education'!B:B,"Not Found")</f>
        <v>Bachelor's Degree</v>
      </c>
      <c r="N996" s="100" t="str">
        <f>_xlfn.XLOOKUP(A996,'Patient Education'!A:A,'Patient Education'!C:C,"None")</f>
        <v>Nurse</v>
      </c>
      <c r="O996" s="100">
        <f>_xlfn.XLOOKUP(A996,'Patient Demographics'!A:A,'Patient Demographics'!I:I,"Not Found")</f>
        <v>30</v>
      </c>
      <c r="P996" s="100" t="str" cm="1">
        <f t="array" ref="P996">_xlfn.IFS(
 O996 &lt;= 2, "Very Low",
 O996 &lt;= 5, "Low",
 O996 &lt;= 10, "Lower-Middle",
 O996 &lt;= 25, "Middle",
 O996 &lt;= 50, "Upper-Middle",
 O996 &lt;= 100, "High",
 O996 &lt;= 200, "Very High",
 O996 &lt;= 400, "Ultra High"
)</f>
        <v>Upper-Middle</v>
      </c>
      <c r="Q996" s="33">
        <f>_xlfn.XLOOKUP(A996,'Patient Health Records'!A:A,'Patient Health Records'!E:E,"Not Found")</f>
        <v>21.155294202015131</v>
      </c>
      <c r="R996" s="100" t="b">
        <f>_xlfn.XLOOKUP(A996,'Patient Health Records'!A996:A1995,'Patient Health Records'!T996:T1995,"Not Found")</f>
        <v>0</v>
      </c>
      <c r="S996" s="100" t="b" cm="1">
        <f t="array" ref="S996">_xlfn.SWITCH(R996, "Yes", TRUE, "No", FALSE, R996)</f>
        <v>0</v>
      </c>
      <c r="T996" s="100" t="str">
        <f>_xlfn.XLOOKUP(A996,'Patient Health Records'!A:A,'Patient Health Records'!V:V,"Not Found")</f>
        <v>Fractured Arm</v>
      </c>
      <c r="U996" s="100" t="str">
        <f>_xlfn.XLOOKUP(A996,'Patient Health Records'!A:A,'Patient Health Records'!X:X,"Not Found")</f>
        <v>Critical</v>
      </c>
      <c r="V996" s="100" t="b">
        <f>_xlfn.XLOOKUP(A996,'Billing Details'!A:A,'Billing Details'!K:K,"Not Found")</f>
        <v>1</v>
      </c>
      <c r="W996" s="100" t="str">
        <f>_xlfn.XLOOKUP(A996,'Billing Details'!A:A,'Billing Details'!J:J,"Not Found")</f>
        <v>Cigna</v>
      </c>
      <c r="X996" s="100" t="b">
        <f>_xlfn.XLOOKUP(A996,'Patient Health Records'!A:A,'Patient Health Records'!P:P,"Not Found")</f>
        <v>0</v>
      </c>
      <c r="Y996" s="100" t="b" cm="1">
        <f t="array" ref="Y996">_xlfn.SWITCH(X996, "Yes", TRUE, "No", FALSE, X996)</f>
        <v>0</v>
      </c>
      <c r="Z996" s="100" t="b">
        <f>_xlfn.XLOOKUP(A996,'Patient Health Records'!A:A,'Patient Health Records'!T:T,"Not Found")</f>
        <v>0</v>
      </c>
      <c r="AA996" s="100" t="b" cm="1">
        <f t="array" ref="AA996">_xlfn.SWITCH(Z996, "Yes", TRUE, "No", FALSE, Z996)</f>
        <v>0</v>
      </c>
      <c r="AB996" s="100" t="b">
        <f>_xlfn.XLOOKUP(A996,'Patient Health Records'!A:A,'Patient Health Records'!K:K,"Not Found")</f>
        <v>0</v>
      </c>
      <c r="AC996" s="100" t="b" cm="1">
        <f t="array" ref="AC996">_xlfn.SWITCH(AB996, "Yes", TRUE, "No", FALSE, AB996)</f>
        <v>0</v>
      </c>
    </row>
    <row r="997" spans="1:29">
      <c r="A997" s="2" t="s">
        <v>1473</v>
      </c>
      <c r="B997" s="100" t="str">
        <f>_xlfn.XLOOKUP(A997,'Patient Demographics'!A997:A1996,'Patient Demographics'!H997:H1996,"Not Found")</f>
        <v>Adult</v>
      </c>
      <c r="C997" s="100" t="str">
        <f>_xlfn.XLOOKUP(A997,'Patient Demographics'!A997:A1996,'Patient Demographics'!L997:L1996,"Not Found")</f>
        <v>West</v>
      </c>
      <c r="D997" s="100" t="str">
        <f>_xlfn.XLOOKUP(A997,'Patient Demographics'!A:A,'Patient Demographics'!J:J,"Not Found")</f>
        <v>Gujarat</v>
      </c>
      <c r="E997" s="100">
        <f>_xlfn.XLOOKUP(A997,'Billing Details'!A997:A1996,'Billing Details'!E997:E1996,"Not Found")</f>
        <v>3000</v>
      </c>
      <c r="F997" s="100">
        <f>_xlfn.XLOOKUP(A997,'Billing Details'!A997:A1996,'Billing Details'!M997:M1996,"Not Found")</f>
        <v>2309.04</v>
      </c>
      <c r="G997" s="100">
        <f>_xlfn.XLOOKUP(A997,'Patient Health Records'!A997:A1996,'Patient Health Records'!G997:G1996,"Not Found")</f>
        <v>81.599999999999994</v>
      </c>
      <c r="H997" s="17" t="str">
        <f>_xlfn.XLOOKUP(A997,'Patient Demographics'!A997:A1996,'Patient Demographics'!C997:C1996,"Not Found")</f>
        <v>Male</v>
      </c>
      <c r="I997" s="100" t="str">
        <f>_xlfn.XLOOKUP(A997,'Patient Health Records'!A997:A1996,'Patient Health Records'!B997:B1996,"Not Found")</f>
        <v>AB+</v>
      </c>
      <c r="J997" s="100" t="b">
        <f>_xlfn.XLOOKUP(A997,'Patient Health Records'!A997:A1996,'Patient Health Records'!H997:H1996,"Not Found")</f>
        <v>0</v>
      </c>
      <c r="K997" s="100" t="str">
        <f>_xlfn.XLOOKUP(A997,'Patient Health Records'!A997:A1996,'Patient Health Records'!J997:J1996,"Not Found")</f>
        <v>No</v>
      </c>
      <c r="L997" s="100" t="b">
        <f>_xlfn.XLOOKUP(A997,'Billing Details'!A:A,'Billing Details'!K:K,"Not Found")</f>
        <v>1</v>
      </c>
      <c r="M997" s="100" t="str">
        <f>_xlfn.XLOOKUP(A997,'Patient Education'!A:A,'Patient Education'!B:B,"Not Found")</f>
        <v>Bachelor's Degree</v>
      </c>
      <c r="N997" s="100" t="str">
        <f>_xlfn.XLOOKUP(A997,'Patient Education'!A:A,'Patient Education'!C:C,"None")</f>
        <v>Junior Executive</v>
      </c>
      <c r="O997" s="100">
        <f>_xlfn.XLOOKUP(A997,'Patient Demographics'!A:A,'Patient Demographics'!I:I,"Not Found")</f>
        <v>20</v>
      </c>
      <c r="P997" s="100" t="str" cm="1">
        <f t="array" ref="P997">_xlfn.IFS(
 O997 &lt;= 2, "Very Low",
 O997 &lt;= 5, "Low",
 O997 &lt;= 10, "Lower-Middle",
 O997 &lt;= 25, "Middle",
 O997 &lt;= 50, "Upper-Middle",
 O997 &lt;= 100, "High",
 O997 &lt;= 200, "Very High",
 O997 &lt;= 400, "Ultra High"
)</f>
        <v>Middle</v>
      </c>
      <c r="Q997" s="33">
        <f>_xlfn.XLOOKUP(A997,'Patient Health Records'!A:A,'Patient Health Records'!E:E,"Not Found")</f>
        <v>31.874999999999993</v>
      </c>
      <c r="R997" s="100" t="b">
        <f>_xlfn.XLOOKUP(A997,'Patient Health Records'!A997:A1996,'Patient Health Records'!T997:T1996,"Not Found")</f>
        <v>1</v>
      </c>
      <c r="S997" s="100" t="b" cm="1">
        <f t="array" ref="S997">_xlfn.SWITCH(R997, "Yes", TRUE, "No", FALSE, R997)</f>
        <v>1</v>
      </c>
      <c r="T997" s="100" t="str">
        <f>_xlfn.XLOOKUP(A997,'Patient Health Records'!A:A,'Patient Health Records'!V:V,"Not Found")</f>
        <v>Allergic Reaction</v>
      </c>
      <c r="U997" s="100" t="str">
        <f>_xlfn.XLOOKUP(A997,'Patient Health Records'!A:A,'Patient Health Records'!X:X,"Not Found")</f>
        <v>Ongoing Treatment</v>
      </c>
      <c r="V997" s="100" t="b">
        <f>_xlfn.XLOOKUP(A997,'Billing Details'!A:A,'Billing Details'!K:K,"Not Found")</f>
        <v>1</v>
      </c>
      <c r="W997" s="100" t="str">
        <f>_xlfn.XLOOKUP(A997,'Billing Details'!A:A,'Billing Details'!J:J,"Not Found")</f>
        <v>Blue Cross</v>
      </c>
      <c r="X997" s="100" t="b">
        <f>_xlfn.XLOOKUP(A997,'Patient Health Records'!A:A,'Patient Health Records'!P:P,"Not Found")</f>
        <v>1</v>
      </c>
      <c r="Y997" s="100" t="b" cm="1">
        <f t="array" ref="Y997">_xlfn.SWITCH(X997, "Yes", TRUE, "No", FALSE, X997)</f>
        <v>1</v>
      </c>
      <c r="Z997" s="100" t="b">
        <f>_xlfn.XLOOKUP(A997,'Patient Health Records'!A:A,'Patient Health Records'!T:T,"Not Found")</f>
        <v>1</v>
      </c>
      <c r="AA997" s="100" t="b" cm="1">
        <f t="array" ref="AA997">_xlfn.SWITCH(Z997, "Yes", TRUE, "No", FALSE, Z997)</f>
        <v>1</v>
      </c>
      <c r="AB997" s="100" t="b">
        <f>_xlfn.XLOOKUP(A997,'Patient Health Records'!A:A,'Patient Health Records'!K:K,"Not Found")</f>
        <v>1</v>
      </c>
      <c r="AC997" s="100" t="b" cm="1">
        <f t="array" ref="AC997">_xlfn.SWITCH(AB997, "Yes", TRUE, "No", FALSE, AB997)</f>
        <v>1</v>
      </c>
    </row>
    <row r="998" spans="1:29">
      <c r="A998" s="2" t="s">
        <v>1474</v>
      </c>
      <c r="B998" s="100" t="str">
        <f>_xlfn.XLOOKUP(A998,'Patient Demographics'!A998:A1997,'Patient Demographics'!H998:H1997,"Not Found")</f>
        <v>Senior</v>
      </c>
      <c r="C998" s="100" t="str">
        <f>_xlfn.XLOOKUP(A998,'Patient Demographics'!A998:A1997,'Patient Demographics'!L998:L1997,"Not Found")</f>
        <v>South</v>
      </c>
      <c r="D998" s="100" t="str">
        <f>_xlfn.XLOOKUP(A998,'Patient Demographics'!A:A,'Patient Demographics'!J:J,"Not Found")</f>
        <v>Karnataka</v>
      </c>
      <c r="E998" s="100">
        <f>_xlfn.XLOOKUP(A998,'Billing Details'!A998:A1997,'Billing Details'!E998:E1997,"Not Found")</f>
        <v>200000</v>
      </c>
      <c r="F998" s="100">
        <f>_xlfn.XLOOKUP(A998,'Billing Details'!A998:A1997,'Billing Details'!M998:M1997,"Not Found")</f>
        <v>129857.09999999999</v>
      </c>
      <c r="G998" s="100">
        <f>_xlfn.XLOOKUP(A998,'Patient Health Records'!A998:A1997,'Patient Health Records'!G998:G1997,"Not Found")</f>
        <v>60.1</v>
      </c>
      <c r="H998" s="17" t="str">
        <f>_xlfn.XLOOKUP(A998,'Patient Demographics'!A998:A1997,'Patient Demographics'!C998:C1997,"Not Found")</f>
        <v>Female</v>
      </c>
      <c r="I998" s="100" t="str">
        <f>_xlfn.XLOOKUP(A998,'Patient Health Records'!A998:A1997,'Patient Health Records'!B998:B1997,"Not Found")</f>
        <v>B-</v>
      </c>
      <c r="J998" s="100" t="b">
        <f>_xlfn.XLOOKUP(A998,'Patient Health Records'!A998:A1997,'Patient Health Records'!H998:H1997,"Not Found")</f>
        <v>0</v>
      </c>
      <c r="K998" s="100" t="b">
        <f>_xlfn.XLOOKUP(A998,'Patient Health Records'!A998:A1997,'Patient Health Records'!J998:J1997,"Not Found")</f>
        <v>0</v>
      </c>
      <c r="L998" s="100" t="b">
        <f>_xlfn.XLOOKUP(A998,'Billing Details'!A:A,'Billing Details'!K:K,"Not Found")</f>
        <v>1</v>
      </c>
      <c r="M998" s="100" t="str">
        <f>_xlfn.XLOOKUP(A998,'Patient Education'!A:A,'Patient Education'!B:B,"Not Found")</f>
        <v>School</v>
      </c>
      <c r="N998" s="100" t="str">
        <f>_xlfn.XLOOKUP(A998,'Patient Education'!A:A,'Patient Education'!C:C,"None")</f>
        <v>Clerical Staff</v>
      </c>
      <c r="O998" s="100">
        <f>_xlfn.XLOOKUP(A998,'Patient Demographics'!A:A,'Patient Demographics'!I:I,"Not Found")</f>
        <v>9</v>
      </c>
      <c r="P998" s="100" t="str" cm="1">
        <f t="array" ref="P998">_xlfn.IFS(
 O998 &lt;= 2, "Very Low",
 O998 &lt;= 5, "Low",
 O998 &lt;= 10, "Lower-Middle",
 O998 &lt;= 25, "Middle",
 O998 &lt;= 50, "Upper-Middle",
 O998 &lt;= 100, "High",
 O998 &lt;= 200, "Very High",
 O998 &lt;= 400, "Ultra High"
)</f>
        <v>Lower-Middle</v>
      </c>
      <c r="Q998" s="33">
        <f>_xlfn.XLOOKUP(A998,'Patient Health Records'!A:A,'Patient Health Records'!E:E,"Not Found")</f>
        <v>21.810132094643638</v>
      </c>
      <c r="R998" s="100" t="b">
        <f>_xlfn.XLOOKUP(A998,'Patient Health Records'!A998:A1997,'Patient Health Records'!T998:T1997,"Not Found")</f>
        <v>0</v>
      </c>
      <c r="S998" s="100" t="b" cm="1">
        <f t="array" ref="S998">_xlfn.SWITCH(R998, "Yes", TRUE, "No", FALSE, R998)</f>
        <v>0</v>
      </c>
      <c r="T998" s="100" t="str">
        <f>_xlfn.XLOOKUP(A998,'Patient Health Records'!A:A,'Patient Health Records'!V:V,"Not Found")</f>
        <v>Kidney Stones</v>
      </c>
      <c r="U998" s="100" t="str">
        <f>_xlfn.XLOOKUP(A998,'Patient Health Records'!A:A,'Patient Health Records'!X:X,"Not Found")</f>
        <v>Critical</v>
      </c>
      <c r="V998" s="100" t="b">
        <f>_xlfn.XLOOKUP(A998,'Billing Details'!A:A,'Billing Details'!K:K,"Not Found")</f>
        <v>1</v>
      </c>
      <c r="W998" s="100" t="str">
        <f>_xlfn.XLOOKUP(A998,'Billing Details'!A:A,'Billing Details'!J:J,"Not Found")</f>
        <v>Cigna</v>
      </c>
      <c r="X998" s="100" t="b">
        <f>_xlfn.XLOOKUP(A998,'Patient Health Records'!A:A,'Patient Health Records'!P:P,"Not Found")</f>
        <v>0</v>
      </c>
      <c r="Y998" s="100" t="b" cm="1">
        <f t="array" ref="Y998">_xlfn.SWITCH(X998, "Yes", TRUE, "No", FALSE, X998)</f>
        <v>0</v>
      </c>
      <c r="Z998" s="100" t="b">
        <f>_xlfn.XLOOKUP(A998,'Patient Health Records'!A:A,'Patient Health Records'!T:T,"Not Found")</f>
        <v>0</v>
      </c>
      <c r="AA998" s="100" t="b" cm="1">
        <f t="array" ref="AA998">_xlfn.SWITCH(Z998, "Yes", TRUE, "No", FALSE, Z998)</f>
        <v>0</v>
      </c>
      <c r="AB998" s="100" t="b">
        <f>_xlfn.XLOOKUP(A998,'Patient Health Records'!A:A,'Patient Health Records'!K:K,"Not Found")</f>
        <v>0</v>
      </c>
      <c r="AC998" s="100" t="b" cm="1">
        <f t="array" ref="AC998">_xlfn.SWITCH(AB998, "Yes", TRUE, "No", FALSE, AB998)</f>
        <v>0</v>
      </c>
    </row>
    <row r="999" spans="1:29">
      <c r="A999" s="2" t="s">
        <v>1475</v>
      </c>
      <c r="B999" s="100" t="str">
        <f>_xlfn.XLOOKUP(A999,'Patient Demographics'!A999:A1998,'Patient Demographics'!H999:H1998,"Not Found")</f>
        <v>Adult</v>
      </c>
      <c r="C999" s="100" t="str">
        <f>_xlfn.XLOOKUP(A999,'Patient Demographics'!A999:A1998,'Patient Demographics'!L999:L1998,"Not Found")</f>
        <v>North</v>
      </c>
      <c r="D999" s="100" t="str">
        <f>_xlfn.XLOOKUP(A999,'Patient Demographics'!A:A,'Patient Demographics'!J:J,"Not Found")</f>
        <v>Uttar Pradesh</v>
      </c>
      <c r="E999" s="100">
        <f>_xlfn.XLOOKUP(A999,'Billing Details'!A999:A1998,'Billing Details'!E999:E1998,"Not Found")</f>
        <v>40000</v>
      </c>
      <c r="F999" s="100">
        <f>_xlfn.XLOOKUP(A999,'Billing Details'!A999:A1998,'Billing Details'!M999:M1998,"Not Found")</f>
        <v>22019.699999999997</v>
      </c>
      <c r="G999" s="100">
        <f>_xlfn.XLOOKUP(A999,'Patient Health Records'!A999:A1998,'Patient Health Records'!G999:G1998,"Not Found")</f>
        <v>97.6</v>
      </c>
      <c r="H999" s="17" t="str">
        <f>_xlfn.XLOOKUP(A999,'Patient Demographics'!A999:A1998,'Patient Demographics'!C999:C1998,"Not Found")</f>
        <v>Female</v>
      </c>
      <c r="I999" s="100" t="str">
        <f>_xlfn.XLOOKUP(A999,'Patient Health Records'!A999:A1998,'Patient Health Records'!B999:B1998,"Not Found")</f>
        <v>A-</v>
      </c>
      <c r="J999" s="100" t="b">
        <f>_xlfn.XLOOKUP(A999,'Patient Health Records'!A999:A1998,'Patient Health Records'!H999:H1998,"Not Found")</f>
        <v>0</v>
      </c>
      <c r="K999" s="100" t="b">
        <f>_xlfn.XLOOKUP(A999,'Patient Health Records'!A999:A1998,'Patient Health Records'!J999:J1998,"Not Found")</f>
        <v>1</v>
      </c>
      <c r="L999" s="100" t="b">
        <f>_xlfn.XLOOKUP(A999,'Billing Details'!A:A,'Billing Details'!K:K,"Not Found")</f>
        <v>1</v>
      </c>
      <c r="M999" s="100" t="str">
        <f>_xlfn.XLOOKUP(A999,'Patient Education'!A:A,'Patient Education'!B:B,"Not Found")</f>
        <v>Master's Degree</v>
      </c>
      <c r="N999" s="100" t="str">
        <f>_xlfn.XLOOKUP(A999,'Patient Education'!A:A,'Patient Education'!C:C,"None")</f>
        <v>Doctor</v>
      </c>
      <c r="O999" s="100">
        <f>_xlfn.XLOOKUP(A999,'Patient Demographics'!A:A,'Patient Demographics'!I:I,"Not Found")</f>
        <v>4</v>
      </c>
      <c r="P999" s="100" t="str" cm="1">
        <f t="array" ref="P999">_xlfn.IFS(
 O999 &lt;= 2, "Very Low",
 O999 &lt;= 5, "Low",
 O999 &lt;= 10, "Lower-Middle",
 O999 &lt;= 25, "Middle",
 O999 &lt;= 50, "Upper-Middle",
 O999 &lt;= 100, "High",
 O999 &lt;= 200, "Very High",
 O999 &lt;= 400, "Ultra High"
)</f>
        <v>Low</v>
      </c>
      <c r="Q999" s="33">
        <f>_xlfn.XLOOKUP(A999,'Patient Health Records'!A:A,'Patient Health Records'!E:E,"Not Found")</f>
        <v>30.460971879779031</v>
      </c>
      <c r="R999" s="100" t="b">
        <f>_xlfn.XLOOKUP(A999,'Patient Health Records'!A999:A1998,'Patient Health Records'!T999:T1998,"Not Found")</f>
        <v>1</v>
      </c>
      <c r="S999" s="100" t="b" cm="1">
        <f t="array" ref="S999">_xlfn.SWITCH(R999, "Yes", TRUE, "No", FALSE, R999)</f>
        <v>1</v>
      </c>
      <c r="T999" s="100" t="str">
        <f>_xlfn.XLOOKUP(A999,'Patient Health Records'!A:A,'Patient Health Records'!V:V,"Not Found")</f>
        <v>Stroke</v>
      </c>
      <c r="U999" s="100" t="str">
        <f>_xlfn.XLOOKUP(A999,'Patient Health Records'!A:A,'Patient Health Records'!X:X,"Not Found")</f>
        <v>Critical</v>
      </c>
      <c r="V999" s="100" t="b">
        <f>_xlfn.XLOOKUP(A999,'Billing Details'!A:A,'Billing Details'!K:K,"Not Found")</f>
        <v>1</v>
      </c>
      <c r="W999" s="100" t="str">
        <f>_xlfn.XLOOKUP(A999,'Billing Details'!A:A,'Billing Details'!J:J,"Not Found")</f>
        <v>Medicare</v>
      </c>
      <c r="X999" s="100" t="b">
        <f>_xlfn.XLOOKUP(A999,'Patient Health Records'!A:A,'Patient Health Records'!P:P,"Not Found")</f>
        <v>1</v>
      </c>
      <c r="Y999" s="100" t="b" cm="1">
        <f t="array" ref="Y999">_xlfn.SWITCH(X999, "Yes", TRUE, "No", FALSE, X999)</f>
        <v>1</v>
      </c>
      <c r="Z999" s="100" t="b">
        <f>_xlfn.XLOOKUP(A999,'Patient Health Records'!A:A,'Patient Health Records'!T:T,"Not Found")</f>
        <v>1</v>
      </c>
      <c r="AA999" s="100" t="b" cm="1">
        <f t="array" ref="AA999">_xlfn.SWITCH(Z999, "Yes", TRUE, "No", FALSE, Z999)</f>
        <v>1</v>
      </c>
      <c r="AB999" s="100" t="str">
        <f>_xlfn.XLOOKUP(A999,'Patient Health Records'!A:A,'Patient Health Records'!K:K,"Not Found")</f>
        <v>Yes</v>
      </c>
      <c r="AC999" s="100" t="b" cm="1">
        <f t="array" ref="AC999">_xlfn.SWITCH(AB999, "Yes", TRUE, "No", FALSE, AB999)</f>
        <v>1</v>
      </c>
    </row>
    <row r="1000" spans="1:29">
      <c r="A1000" s="2" t="s">
        <v>1477</v>
      </c>
      <c r="B1000" s="100" t="str">
        <f>_xlfn.XLOOKUP(A1000,'Patient Demographics'!A1000:A1999,'Patient Demographics'!H1000:H1999,"Not Found")</f>
        <v>Senior</v>
      </c>
      <c r="C1000" s="100" t="str">
        <f>_xlfn.XLOOKUP(A1000,'Patient Demographics'!A1000:A1999,'Patient Demographics'!L1000:L1999,"Not Found")</f>
        <v>North</v>
      </c>
      <c r="D1000" s="100" t="str">
        <f>_xlfn.XLOOKUP(A1000,'Patient Demographics'!A:A,'Patient Demographics'!J:J,"Not Found")</f>
        <v>Uttar Pradesh</v>
      </c>
      <c r="E1000" s="100">
        <f>_xlfn.XLOOKUP(A1000,'Billing Details'!A1000:A1999,'Billing Details'!E1000:E1999,"Not Found")</f>
        <v>12000</v>
      </c>
      <c r="F1000" s="100">
        <f>_xlfn.XLOOKUP(A1000,'Billing Details'!A1000:A1999,'Billing Details'!M1000:M1999,"Not Found")</f>
        <v>10652.34</v>
      </c>
      <c r="G1000" s="100">
        <f>_xlfn.XLOOKUP(A1000,'Patient Health Records'!A1000:A1999,'Patient Health Records'!G1000:G1999,"Not Found")</f>
        <v>74.5</v>
      </c>
      <c r="H1000" s="17" t="str">
        <f>_xlfn.XLOOKUP(A1000,'Patient Demographics'!A1000:A1999,'Patient Demographics'!C1000:C1999,"Not Found")</f>
        <v>Male</v>
      </c>
      <c r="I1000" s="100" t="str">
        <f>_xlfn.XLOOKUP(A1000,'Patient Health Records'!A1000:A1999,'Patient Health Records'!B1000:B1999,"Not Found")</f>
        <v>O-</v>
      </c>
      <c r="J1000" s="100" t="b">
        <f>_xlfn.XLOOKUP(A1000,'Patient Health Records'!A1000:A1999,'Patient Health Records'!H1000:H1999,"Not Found")</f>
        <v>0</v>
      </c>
      <c r="K1000" s="100" t="b">
        <f>_xlfn.XLOOKUP(A1000,'Patient Health Records'!A1000:A1999,'Patient Health Records'!J1000:J1999,"Not Found")</f>
        <v>1</v>
      </c>
      <c r="L1000" s="100" t="b">
        <f>_xlfn.XLOOKUP(A1000,'Billing Details'!A:A,'Billing Details'!K:K,"Not Found")</f>
        <v>1</v>
      </c>
      <c r="M1000" s="100" t="str">
        <f>_xlfn.XLOOKUP(A1000,'Patient Education'!A:A,'Patient Education'!B:B,"Not Found")</f>
        <v>Master's Degree</v>
      </c>
      <c r="N1000" s="100" t="str">
        <f>_xlfn.XLOOKUP(A1000,'Patient Education'!A:A,'Patient Education'!C:C,"None")</f>
        <v>Software Engineer</v>
      </c>
      <c r="O1000" s="100">
        <f>_xlfn.XLOOKUP(A1000,'Patient Demographics'!A:A,'Patient Demographics'!I:I,"Not Found")</f>
        <v>0.5</v>
      </c>
      <c r="P1000" s="100" t="str" cm="1">
        <f t="array" ref="P1000">_xlfn.IFS(
 O1000 &lt;= 2, "Very Low",
 O1000 &lt;= 5, "Low",
 O1000 &lt;= 10, "Lower-Middle",
 O1000 &lt;= 25, "Middle",
 O1000 &lt;= 50, "Upper-Middle",
 O1000 &lt;= 100, "High",
 O1000 &lt;= 200, "Very High",
 O1000 &lt;= 400, "Ultra High"
)</f>
        <v>Very Low</v>
      </c>
      <c r="Q1000" s="33">
        <f>_xlfn.XLOOKUP(A1000,'Patient Health Records'!A:A,'Patient Health Records'!E:E,"Not Found")</f>
        <v>29.843053997756769</v>
      </c>
      <c r="R1000" s="100" t="b">
        <f>_xlfn.XLOOKUP(A1000,'Patient Health Records'!A1000:A1999,'Patient Health Records'!T1000:T1999,"Not Found")</f>
        <v>1</v>
      </c>
      <c r="S1000" s="100" t="b" cm="1">
        <f t="array" ref="S1000">_xlfn.SWITCH(R1000, "Yes", TRUE, "No", FALSE, R1000)</f>
        <v>1</v>
      </c>
      <c r="T1000" s="100" t="str">
        <f>_xlfn.XLOOKUP(A1000,'Patient Health Records'!A:A,'Patient Health Records'!V:V,"Not Found")</f>
        <v>Heart Attack</v>
      </c>
      <c r="U1000" s="100" t="str">
        <f>_xlfn.XLOOKUP(A1000,'Patient Health Records'!A:A,'Patient Health Records'!X:X,"Not Found")</f>
        <v>Critical</v>
      </c>
      <c r="V1000" s="100" t="b">
        <f>_xlfn.XLOOKUP(A1000,'Billing Details'!A:A,'Billing Details'!K:K,"Not Found")</f>
        <v>1</v>
      </c>
      <c r="W1000" s="100" t="str">
        <f>_xlfn.XLOOKUP(A1000,'Billing Details'!A:A,'Billing Details'!J:J,"Not Found")</f>
        <v>Medicare</v>
      </c>
      <c r="X1000" s="100" t="b">
        <f>_xlfn.XLOOKUP(A1000,'Patient Health Records'!A:A,'Patient Health Records'!P:P,"Not Found")</f>
        <v>1</v>
      </c>
      <c r="Y1000" s="100" t="b" cm="1">
        <f t="array" ref="Y1000">_xlfn.SWITCH(X1000, "Yes", TRUE, "No", FALSE, X1000)</f>
        <v>1</v>
      </c>
      <c r="Z1000" s="100" t="b">
        <f>_xlfn.XLOOKUP(A1000,'Patient Health Records'!A:A,'Patient Health Records'!T:T,"Not Found")</f>
        <v>1</v>
      </c>
      <c r="AA1000" s="100" t="b" cm="1">
        <f t="array" ref="AA1000">_xlfn.SWITCH(Z1000, "Yes", TRUE, "No", FALSE, Z1000)</f>
        <v>1</v>
      </c>
      <c r="AB1000" s="100" t="b">
        <f>_xlfn.XLOOKUP(A1000,'Patient Health Records'!A:A,'Patient Health Records'!K:K,"Not Found")</f>
        <v>0</v>
      </c>
      <c r="AC1000" s="100" t="b" cm="1">
        <f t="array" ref="AC1000">_xlfn.SWITCH(AB1000, "Yes", TRUE, "No", FALSE, AB1000)</f>
        <v>0</v>
      </c>
    </row>
    <row r="1001" spans="1:29">
      <c r="A1001" s="2" t="s">
        <v>1478</v>
      </c>
      <c r="B1001" s="100" t="str">
        <f>_xlfn.XLOOKUP(A1001,'Patient Demographics'!A1001:A2000,'Patient Demographics'!H1001:H2000,"Not Found")</f>
        <v>Adult</v>
      </c>
      <c r="C1001" s="100" t="str">
        <f>_xlfn.XLOOKUP(A1001,'Patient Demographics'!A1001:A2000,'Patient Demographics'!L1001:L2000,"Not Found")</f>
        <v>West</v>
      </c>
      <c r="D1001" s="100" t="str">
        <f>_xlfn.XLOOKUP(A1001,'Patient Demographics'!A:A,'Patient Demographics'!J:J,"Not Found")</f>
        <v>Maharashtra</v>
      </c>
      <c r="E1001" s="100">
        <f>_xlfn.XLOOKUP(A1001,'Billing Details'!A1001:A2000,'Billing Details'!E1001:E2000,"Not Found")</f>
        <v>36000</v>
      </c>
      <c r="F1001" s="100">
        <f>_xlfn.XLOOKUP(A1001,'Billing Details'!A1001:A2000,'Billing Details'!M1001:M2000,"Not Found")</f>
        <v>0</v>
      </c>
      <c r="G1001" s="100">
        <f>_xlfn.XLOOKUP(A1001,'Patient Health Records'!A1001:A2000,'Patient Health Records'!G1001:G2000,"Not Found")</f>
        <v>63.2</v>
      </c>
      <c r="H1001" s="17" t="str">
        <f>_xlfn.XLOOKUP(A1001,'Patient Demographics'!A1001:A2000,'Patient Demographics'!C1001:C2000,"Not Found")</f>
        <v>Female</v>
      </c>
      <c r="I1001" s="100" t="str">
        <f>_xlfn.XLOOKUP(A1001,'Patient Health Records'!A1001:A2000,'Patient Health Records'!B1001:B2000,"Not Found")</f>
        <v>O-</v>
      </c>
      <c r="J1001" s="100" t="b">
        <f>_xlfn.XLOOKUP(A1001,'Patient Health Records'!A1001:A2000,'Patient Health Records'!H1001:H2000,"Not Found")</f>
        <v>0</v>
      </c>
      <c r="K1001" s="100" t="b">
        <f>_xlfn.XLOOKUP(A1001,'Patient Health Records'!A1001:A2000,'Patient Health Records'!J1001:J2000,"Not Found")</f>
        <v>0</v>
      </c>
      <c r="L1001" s="100" t="b">
        <f>_xlfn.XLOOKUP(A1001,'Billing Details'!A:A,'Billing Details'!K:K,"Not Found")</f>
        <v>0</v>
      </c>
      <c r="M1001" s="100" t="str">
        <f>_xlfn.XLOOKUP(A1001,'Patient Education'!A:A,'Patient Education'!B:B,"Not Found")</f>
        <v>Bachelor's Degree</v>
      </c>
      <c r="N1001" s="100" t="str">
        <f>_xlfn.XLOOKUP(A1001,'Patient Education'!A:A,'Patient Education'!C:C,"None")</f>
        <v>Teacher</v>
      </c>
      <c r="O1001" s="100">
        <f>_xlfn.XLOOKUP(A1001,'Patient Demographics'!A:A,'Patient Demographics'!I:I,"Not Found")</f>
        <v>5</v>
      </c>
      <c r="P1001" s="100" t="str" cm="1">
        <f t="array" ref="P1001">_xlfn.IFS(
 O1001 &lt;= 2, "Very Low",
 O1001 &lt;= 5, "Low",
 O1001 &lt;= 10, "Lower-Middle",
 O1001 &lt;= 25, "Middle",
 O1001 &lt;= 50, "Upper-Middle",
 O1001 &lt;= 100, "High",
 O1001 &lt;= 200, "Very High",
 O1001 &lt;= 400, "Ultra High"
)</f>
        <v>Low</v>
      </c>
      <c r="Q1001" s="33">
        <f>_xlfn.XLOOKUP(A1001,'Patient Health Records'!A:A,'Patient Health Records'!E:E,"Not Found")</f>
        <v>23.497917906008333</v>
      </c>
      <c r="R1001" s="100" t="b">
        <f>_xlfn.XLOOKUP(A1001,'Patient Health Records'!A1001:A2000,'Patient Health Records'!T1001:T2000,"Not Found")</f>
        <v>0</v>
      </c>
      <c r="S1001" s="100" t="b" cm="1">
        <f t="array" ref="S1001">_xlfn.SWITCH(R1001, "Yes", TRUE, "No", FALSE, R1001)</f>
        <v>0</v>
      </c>
      <c r="T1001" s="100" t="str">
        <f>_xlfn.XLOOKUP(A1001,'Patient Health Records'!A:A,'Patient Health Records'!V:V,"Not Found")</f>
        <v>Appendicitis</v>
      </c>
      <c r="U1001" s="100" t="str">
        <f>_xlfn.XLOOKUP(A1001,'Patient Health Records'!A:A,'Patient Health Records'!X:X,"Not Found")</f>
        <v>Recovered</v>
      </c>
      <c r="V1001" s="100" t="b">
        <f>_xlfn.XLOOKUP(A1001,'Billing Details'!A:A,'Billing Details'!K:K,"Not Found")</f>
        <v>0</v>
      </c>
      <c r="W1001" s="100">
        <f>_xlfn.XLOOKUP(A1001,'Billing Details'!A:A,'Billing Details'!J:J,"Not Found")</f>
        <v>0</v>
      </c>
      <c r="X1001" s="100" t="b">
        <f>_xlfn.XLOOKUP(A1001,'Patient Health Records'!A:A,'Patient Health Records'!P:P,"Not Found")</f>
        <v>0</v>
      </c>
      <c r="Y1001" s="100" t="b" cm="1">
        <f t="array" ref="Y1001">_xlfn.SWITCH(X1001, "Yes", TRUE, "No", FALSE, X1001)</f>
        <v>0</v>
      </c>
      <c r="Z1001" s="100" t="b">
        <f>_xlfn.XLOOKUP(A1001,'Patient Health Records'!A:A,'Patient Health Records'!T:T,"Not Found")</f>
        <v>0</v>
      </c>
      <c r="AA1001" s="100" t="b" cm="1">
        <f t="array" ref="AA1001">_xlfn.SWITCH(Z1001, "Yes", TRUE, "No", FALSE, Z1001)</f>
        <v>0</v>
      </c>
      <c r="AB1001" s="100" t="b">
        <f>_xlfn.XLOOKUP(A1001,'Patient Health Records'!A:A,'Patient Health Records'!K:K,"Not Found")</f>
        <v>0</v>
      </c>
      <c r="AC1001" s="100" t="b" cm="1">
        <f t="array" ref="AC1001">_xlfn.SWITCH(AB1001, "Yes", TRUE, "No", FALSE, AB1001)</f>
        <v>0</v>
      </c>
    </row>
  </sheetData>
  <conditionalFormatting sqref="A1:A1001">
    <cfRule type="containsBlanks" dxfId="1" priority="2">
      <formula>LEN(TRIM(A1))=0</formula>
    </cfRule>
  </conditionalFormatting>
  <conditionalFormatting sqref="A1:A1001">
    <cfRule type="duplicateValues" dxfId="0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28D53-9FAB-42BC-B623-3B4B6729CFF1}">
  <dimension ref="B2:AI38"/>
  <sheetViews>
    <sheetView topLeftCell="A29" workbookViewId="0">
      <selection activeCell="H45" sqref="H45"/>
    </sheetView>
  </sheetViews>
  <sheetFormatPr defaultRowHeight="15"/>
  <cols>
    <col min="1" max="1" width="12.28515625" bestFit="1" customWidth="1"/>
    <col min="2" max="2" width="17.5703125" bestFit="1" customWidth="1"/>
    <col min="3" max="3" width="12.140625" bestFit="1" customWidth="1"/>
    <col min="4" max="4" width="18.28515625" bestFit="1" customWidth="1"/>
    <col min="5" max="5" width="10.28515625" bestFit="1" customWidth="1"/>
    <col min="6" max="7" width="11.42578125" bestFit="1" customWidth="1"/>
    <col min="8" max="8" width="12.28515625" bestFit="1" customWidth="1"/>
    <col min="10" max="10" width="20.85546875" bestFit="1" customWidth="1"/>
    <col min="11" max="11" width="10.140625" bestFit="1" customWidth="1"/>
    <col min="12" max="12" width="6.140625" bestFit="1" customWidth="1"/>
    <col min="13" max="13" width="6" bestFit="1" customWidth="1"/>
    <col min="14" max="14" width="5.42578125" bestFit="1" customWidth="1"/>
    <col min="15" max="15" width="11.42578125" bestFit="1" customWidth="1"/>
    <col min="16" max="16" width="21.42578125" bestFit="1" customWidth="1"/>
    <col min="17" max="17" width="5.5703125" customWidth="1"/>
    <col min="18" max="21" width="11.42578125" bestFit="1" customWidth="1"/>
    <col min="22" max="22" width="13.28515625" bestFit="1" customWidth="1"/>
    <col min="23" max="23" width="15" bestFit="1" customWidth="1"/>
    <col min="24" max="24" width="19.5703125" bestFit="1" customWidth="1"/>
    <col min="25" max="25" width="6.5703125" bestFit="1" customWidth="1"/>
    <col min="26" max="26" width="7.140625" bestFit="1" customWidth="1"/>
    <col min="27" max="27" width="11.42578125" bestFit="1" customWidth="1"/>
    <col min="29" max="29" width="17.5703125" bestFit="1" customWidth="1"/>
    <col min="30" max="30" width="15.85546875" customWidth="1"/>
    <col min="31" max="31" width="16.5703125" customWidth="1"/>
    <col min="32" max="32" width="7.42578125" bestFit="1" customWidth="1"/>
    <col min="33" max="33" width="5.5703125" bestFit="1" customWidth="1"/>
    <col min="34" max="34" width="10.5703125" bestFit="1" customWidth="1"/>
    <col min="35" max="35" width="11.42578125" bestFit="1" customWidth="1"/>
    <col min="36" max="36" width="6.140625" bestFit="1" customWidth="1"/>
    <col min="37" max="37" width="6" bestFit="1" customWidth="1"/>
    <col min="38" max="38" width="5.42578125" bestFit="1" customWidth="1"/>
    <col min="39" max="39" width="10.5703125" bestFit="1" customWidth="1"/>
    <col min="40" max="40" width="11.42578125" bestFit="1" customWidth="1"/>
    <col min="41" max="41" width="7.42578125" bestFit="1" customWidth="1"/>
    <col min="42" max="42" width="6.140625" bestFit="1" customWidth="1"/>
    <col min="43" max="43" width="6" bestFit="1" customWidth="1"/>
    <col min="44" max="44" width="5.42578125" bestFit="1" customWidth="1"/>
    <col min="45" max="46" width="10.5703125" bestFit="1" customWidth="1"/>
    <col min="47" max="47" width="11.42578125" bestFit="1" customWidth="1"/>
  </cols>
  <sheetData>
    <row r="2" spans="2:35"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32" t="s">
        <v>2024</v>
      </c>
      <c r="AD2" s="32" t="s">
        <v>2056</v>
      </c>
      <c r="AE2" s="32" t="s">
        <v>2055</v>
      </c>
      <c r="AF2" s="100"/>
      <c r="AG2" s="100"/>
      <c r="AH2" s="100"/>
      <c r="AI2" s="100"/>
    </row>
    <row r="3" spans="2:35"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 t="s">
        <v>2040</v>
      </c>
      <c r="AE3" s="100" t="s">
        <v>2059</v>
      </c>
      <c r="AF3" s="100" t="s">
        <v>2032</v>
      </c>
      <c r="AG3" s="100"/>
      <c r="AH3" s="100" t="s">
        <v>2033</v>
      </c>
      <c r="AI3" s="100" t="s">
        <v>2025</v>
      </c>
    </row>
    <row r="4" spans="2:35">
      <c r="B4" s="40" t="s">
        <v>2060</v>
      </c>
      <c r="C4" s="40" t="s">
        <v>2052</v>
      </c>
      <c r="D4" s="33"/>
      <c r="E4" s="33"/>
      <c r="F4" s="100"/>
      <c r="G4" s="100"/>
      <c r="H4" s="100"/>
      <c r="I4" s="100"/>
      <c r="J4" s="32" t="s">
        <v>2024</v>
      </c>
      <c r="K4" s="32" t="s">
        <v>10</v>
      </c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32" t="s">
        <v>10</v>
      </c>
      <c r="AD4" s="100" t="s">
        <v>2040</v>
      </c>
      <c r="AE4" s="100"/>
      <c r="AF4" s="100" t="s">
        <v>2040</v>
      </c>
      <c r="AG4" s="100" t="s">
        <v>2032</v>
      </c>
      <c r="AH4" s="100"/>
      <c r="AI4" s="100"/>
    </row>
    <row r="5" spans="2:35">
      <c r="B5" s="40" t="s">
        <v>10</v>
      </c>
      <c r="C5" s="33" t="s">
        <v>2040</v>
      </c>
      <c r="D5" s="33" t="s">
        <v>2032</v>
      </c>
      <c r="E5" s="33" t="s">
        <v>2025</v>
      </c>
      <c r="F5" s="100"/>
      <c r="G5" s="100"/>
      <c r="H5" s="100"/>
      <c r="I5" s="100"/>
      <c r="J5" s="32" t="s">
        <v>2053</v>
      </c>
      <c r="K5" s="100" t="s">
        <v>56</v>
      </c>
      <c r="L5" s="100" t="s">
        <v>39</v>
      </c>
      <c r="M5" s="100" t="s">
        <v>28</v>
      </c>
      <c r="N5" s="100" t="s">
        <v>34</v>
      </c>
      <c r="O5" s="100" t="s">
        <v>2025</v>
      </c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 t="s">
        <v>56</v>
      </c>
      <c r="AD5" s="29">
        <v>60</v>
      </c>
      <c r="AE5" s="29">
        <v>60</v>
      </c>
      <c r="AF5" s="29">
        <v>21</v>
      </c>
      <c r="AG5" s="29">
        <v>55</v>
      </c>
      <c r="AH5" s="29">
        <v>76</v>
      </c>
      <c r="AI5" s="29">
        <v>136</v>
      </c>
    </row>
    <row r="6" spans="2:35">
      <c r="B6" s="33" t="s">
        <v>56</v>
      </c>
      <c r="C6" s="33">
        <v>23.645324046215503</v>
      </c>
      <c r="D6" s="33">
        <v>31.482812344023333</v>
      </c>
      <c r="E6" s="33">
        <v>28.025096918519885</v>
      </c>
      <c r="F6" s="100"/>
      <c r="G6" s="100"/>
      <c r="H6" s="100"/>
      <c r="I6" s="100"/>
      <c r="J6" s="100" t="s">
        <v>1568</v>
      </c>
      <c r="K6" s="29">
        <v>7</v>
      </c>
      <c r="L6" s="29">
        <v>16</v>
      </c>
      <c r="M6" s="29">
        <v>20</v>
      </c>
      <c r="N6" s="29">
        <v>11</v>
      </c>
      <c r="O6" s="29">
        <v>54</v>
      </c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 t="s">
        <v>39</v>
      </c>
      <c r="AD6" s="29">
        <v>84</v>
      </c>
      <c r="AE6" s="29">
        <v>84</v>
      </c>
      <c r="AF6" s="29">
        <v>42</v>
      </c>
      <c r="AG6" s="29">
        <v>126</v>
      </c>
      <c r="AH6" s="29">
        <v>168</v>
      </c>
      <c r="AI6" s="29">
        <v>252</v>
      </c>
    </row>
    <row r="7" spans="2:35">
      <c r="B7" s="33" t="s">
        <v>39</v>
      </c>
      <c r="C7" s="33">
        <v>23.573479518418456</v>
      </c>
      <c r="D7" s="33">
        <v>31.499738543285936</v>
      </c>
      <c r="E7" s="33">
        <v>28.857652201663434</v>
      </c>
      <c r="F7" s="100"/>
      <c r="G7" s="100"/>
      <c r="H7" s="100"/>
      <c r="I7" s="100"/>
      <c r="J7" s="100" t="s">
        <v>1523</v>
      </c>
      <c r="K7" s="29">
        <v>10</v>
      </c>
      <c r="L7" s="29">
        <v>20</v>
      </c>
      <c r="M7" s="29">
        <v>18</v>
      </c>
      <c r="N7" s="29">
        <v>17</v>
      </c>
      <c r="O7" s="29">
        <v>65</v>
      </c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 t="s">
        <v>28</v>
      </c>
      <c r="AD7" s="29">
        <v>143</v>
      </c>
      <c r="AE7" s="29">
        <v>143</v>
      </c>
      <c r="AF7" s="29">
        <v>58</v>
      </c>
      <c r="AG7" s="29">
        <v>162</v>
      </c>
      <c r="AH7" s="29">
        <v>220</v>
      </c>
      <c r="AI7" s="29">
        <v>363</v>
      </c>
    </row>
    <row r="8" spans="2:35">
      <c r="B8" s="33" t="s">
        <v>28</v>
      </c>
      <c r="C8" s="33">
        <v>23.694666737801246</v>
      </c>
      <c r="D8" s="33">
        <v>31.372562368473972</v>
      </c>
      <c r="E8" s="33">
        <v>28.34793681699685</v>
      </c>
      <c r="F8" s="100"/>
      <c r="G8" s="100"/>
      <c r="H8" s="100"/>
      <c r="I8" s="100"/>
      <c r="J8" s="100" t="s">
        <v>1566</v>
      </c>
      <c r="K8" s="29">
        <v>5</v>
      </c>
      <c r="L8" s="29">
        <v>18</v>
      </c>
      <c r="M8" s="29">
        <v>27</v>
      </c>
      <c r="N8" s="29">
        <v>20</v>
      </c>
      <c r="O8" s="29">
        <v>70</v>
      </c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 t="s">
        <v>34</v>
      </c>
      <c r="AD8" s="29">
        <v>104</v>
      </c>
      <c r="AE8" s="29">
        <v>104</v>
      </c>
      <c r="AF8" s="29">
        <v>44</v>
      </c>
      <c r="AG8" s="29">
        <v>101</v>
      </c>
      <c r="AH8" s="29">
        <v>145</v>
      </c>
      <c r="AI8" s="29">
        <v>249</v>
      </c>
    </row>
    <row r="9" spans="2:35">
      <c r="B9" s="33" t="s">
        <v>34</v>
      </c>
      <c r="C9" s="33">
        <v>23.316148499612233</v>
      </c>
      <c r="D9" s="33">
        <v>31.353981860566737</v>
      </c>
      <c r="E9" s="33">
        <v>27.996814513019459</v>
      </c>
      <c r="F9" s="100"/>
      <c r="G9" s="100"/>
      <c r="H9" s="100"/>
      <c r="I9" s="100"/>
      <c r="J9" s="100" t="s">
        <v>1529</v>
      </c>
      <c r="K9" s="29">
        <v>7</v>
      </c>
      <c r="L9" s="29">
        <v>17</v>
      </c>
      <c r="M9" s="29">
        <v>29</v>
      </c>
      <c r="N9" s="29">
        <v>13</v>
      </c>
      <c r="O9" s="29">
        <v>66</v>
      </c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 t="s">
        <v>2025</v>
      </c>
      <c r="AD9" s="29">
        <v>391</v>
      </c>
      <c r="AE9" s="29">
        <v>391</v>
      </c>
      <c r="AF9" s="29">
        <v>165</v>
      </c>
      <c r="AG9" s="29">
        <v>444</v>
      </c>
      <c r="AH9" s="29">
        <v>609</v>
      </c>
      <c r="AI9" s="29">
        <v>1000</v>
      </c>
    </row>
    <row r="10" spans="2:35">
      <c r="B10" s="33" t="s">
        <v>2025</v>
      </c>
      <c r="C10" s="33">
        <v>23.560379820422838</v>
      </c>
      <c r="D10" s="33">
        <v>31.416980138364998</v>
      </c>
      <c r="E10" s="33">
        <v>28.345049414049594</v>
      </c>
      <c r="F10" s="100"/>
      <c r="G10" s="100"/>
      <c r="H10" s="100"/>
      <c r="I10" s="100"/>
      <c r="J10" s="100" t="s">
        <v>1496</v>
      </c>
      <c r="K10" s="29">
        <v>14</v>
      </c>
      <c r="L10" s="29">
        <v>16</v>
      </c>
      <c r="M10" s="29">
        <v>32</v>
      </c>
      <c r="N10" s="29">
        <v>19</v>
      </c>
      <c r="O10" s="29">
        <v>81</v>
      </c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</row>
    <row r="11" spans="2:35">
      <c r="B11" s="100"/>
      <c r="C11" s="100"/>
      <c r="D11" s="100"/>
      <c r="E11" s="100"/>
      <c r="F11" s="100"/>
      <c r="G11" s="100"/>
      <c r="H11" s="100"/>
      <c r="I11" s="100"/>
      <c r="J11" s="100" t="s">
        <v>1526</v>
      </c>
      <c r="K11" s="29">
        <v>6</v>
      </c>
      <c r="L11" s="29">
        <v>14</v>
      </c>
      <c r="M11" s="29">
        <v>24</v>
      </c>
      <c r="N11" s="29">
        <v>16</v>
      </c>
      <c r="O11" s="29">
        <v>60</v>
      </c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</row>
    <row r="12" spans="2:35">
      <c r="B12" s="100"/>
      <c r="C12" s="100"/>
      <c r="D12" s="100"/>
      <c r="E12" s="100"/>
      <c r="F12" s="100"/>
      <c r="G12" s="100"/>
      <c r="H12" s="100"/>
      <c r="I12" s="100"/>
      <c r="J12" s="100" t="s">
        <v>1505</v>
      </c>
      <c r="K12" s="29">
        <v>9</v>
      </c>
      <c r="L12" s="29">
        <v>21</v>
      </c>
      <c r="M12" s="29">
        <v>28</v>
      </c>
      <c r="N12" s="29">
        <v>11</v>
      </c>
      <c r="O12" s="29">
        <v>69</v>
      </c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</row>
    <row r="13" spans="2:35">
      <c r="B13" s="100"/>
      <c r="C13" s="100"/>
      <c r="D13" s="100"/>
      <c r="E13" s="100"/>
      <c r="F13" s="100"/>
      <c r="G13" s="100"/>
      <c r="H13" s="100"/>
      <c r="I13" s="100"/>
      <c r="J13" s="100" t="s">
        <v>1520</v>
      </c>
      <c r="K13" s="29">
        <v>10</v>
      </c>
      <c r="L13" s="29">
        <v>20</v>
      </c>
      <c r="M13" s="29">
        <v>30</v>
      </c>
      <c r="N13" s="29">
        <v>11</v>
      </c>
      <c r="O13" s="29">
        <v>71</v>
      </c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</row>
    <row r="14" spans="2:35">
      <c r="B14" s="100"/>
      <c r="C14" s="100"/>
      <c r="D14" s="100"/>
      <c r="E14" s="100"/>
      <c r="F14" s="100"/>
      <c r="G14" s="100"/>
      <c r="H14" s="100"/>
      <c r="I14" s="100"/>
      <c r="J14" s="100" t="s">
        <v>1548</v>
      </c>
      <c r="K14" s="29">
        <v>12</v>
      </c>
      <c r="L14" s="29">
        <v>18</v>
      </c>
      <c r="M14" s="29">
        <v>24</v>
      </c>
      <c r="N14" s="29">
        <v>17</v>
      </c>
      <c r="O14" s="29">
        <v>71</v>
      </c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</row>
    <row r="15" spans="2:35">
      <c r="B15" s="100"/>
      <c r="C15" s="100"/>
      <c r="D15" s="100"/>
      <c r="E15" s="100"/>
      <c r="F15" s="100"/>
      <c r="G15" s="100"/>
      <c r="H15" s="100"/>
      <c r="I15" s="100"/>
      <c r="J15" s="100" t="s">
        <v>1545</v>
      </c>
      <c r="K15" s="29">
        <v>14</v>
      </c>
      <c r="L15" s="29">
        <v>16</v>
      </c>
      <c r="M15" s="29">
        <v>25</v>
      </c>
      <c r="N15" s="29">
        <v>14</v>
      </c>
      <c r="O15" s="29">
        <v>69</v>
      </c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</row>
    <row r="16" spans="2:35">
      <c r="B16" s="100"/>
      <c r="C16" s="100"/>
      <c r="D16" s="100"/>
      <c r="E16" s="100"/>
      <c r="F16" s="100"/>
      <c r="G16" s="100"/>
      <c r="H16" s="100"/>
      <c r="I16" s="100"/>
      <c r="J16" s="100" t="s">
        <v>1555</v>
      </c>
      <c r="K16" s="29">
        <v>14</v>
      </c>
      <c r="L16" s="29">
        <v>20</v>
      </c>
      <c r="M16" s="29">
        <v>23</v>
      </c>
      <c r="N16" s="29">
        <v>16</v>
      </c>
      <c r="O16" s="29">
        <v>73</v>
      </c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</row>
    <row r="17" spans="2:15">
      <c r="B17" s="100"/>
      <c r="C17" s="100"/>
      <c r="D17" s="100"/>
      <c r="E17" s="100"/>
      <c r="F17" s="100"/>
      <c r="G17" s="100"/>
      <c r="H17" s="100"/>
      <c r="I17" s="100"/>
      <c r="J17" s="100" t="s">
        <v>1540</v>
      </c>
      <c r="K17" s="29">
        <v>8</v>
      </c>
      <c r="L17" s="29">
        <v>7</v>
      </c>
      <c r="M17" s="29">
        <v>15</v>
      </c>
      <c r="N17" s="29">
        <v>21</v>
      </c>
      <c r="O17" s="29">
        <v>51</v>
      </c>
    </row>
    <row r="18" spans="2:15">
      <c r="B18" s="100"/>
      <c r="C18" s="100"/>
      <c r="D18" s="100"/>
      <c r="E18" s="100"/>
      <c r="F18" s="100"/>
      <c r="G18" s="100"/>
      <c r="H18" s="100"/>
      <c r="I18" s="100"/>
      <c r="J18" s="100" t="s">
        <v>1580</v>
      </c>
      <c r="K18" s="29">
        <v>9</v>
      </c>
      <c r="L18" s="29">
        <v>20</v>
      </c>
      <c r="M18" s="29">
        <v>22</v>
      </c>
      <c r="N18" s="29">
        <v>23</v>
      </c>
      <c r="O18" s="29">
        <v>74</v>
      </c>
    </row>
    <row r="19" spans="2:15">
      <c r="B19" s="100"/>
      <c r="C19" s="100"/>
      <c r="D19" s="100"/>
      <c r="E19" s="100"/>
      <c r="F19" s="100"/>
      <c r="G19" s="100"/>
      <c r="H19" s="100"/>
      <c r="I19" s="100"/>
      <c r="J19" s="100" t="s">
        <v>1534</v>
      </c>
      <c r="K19" s="29">
        <v>5</v>
      </c>
      <c r="L19" s="29">
        <v>19</v>
      </c>
      <c r="M19" s="29">
        <v>24</v>
      </c>
      <c r="N19" s="29">
        <v>16</v>
      </c>
      <c r="O19" s="29">
        <v>64</v>
      </c>
    </row>
    <row r="20" spans="2:15">
      <c r="B20" s="100"/>
      <c r="C20" s="100"/>
      <c r="D20" s="100"/>
      <c r="E20" s="100"/>
      <c r="F20" s="100"/>
      <c r="G20" s="100"/>
      <c r="H20" s="100"/>
      <c r="I20" s="100"/>
      <c r="J20" s="100" t="s">
        <v>1516</v>
      </c>
      <c r="K20" s="29">
        <v>6</v>
      </c>
      <c r="L20" s="29">
        <v>10</v>
      </c>
      <c r="M20" s="29">
        <v>22</v>
      </c>
      <c r="N20" s="29">
        <v>24</v>
      </c>
      <c r="O20" s="29">
        <v>62</v>
      </c>
    </row>
    <row r="21" spans="2:15">
      <c r="B21" s="100"/>
      <c r="C21" s="100"/>
      <c r="D21" s="100"/>
      <c r="E21" s="100"/>
      <c r="F21" s="100"/>
      <c r="G21" s="100"/>
      <c r="H21" s="100"/>
      <c r="I21" s="100"/>
      <c r="J21" s="100" t="s">
        <v>2025</v>
      </c>
      <c r="K21" s="29">
        <v>136</v>
      </c>
      <c r="L21" s="29">
        <v>252</v>
      </c>
      <c r="M21" s="29">
        <v>363</v>
      </c>
      <c r="N21" s="29">
        <v>249</v>
      </c>
      <c r="O21" s="29">
        <v>1000</v>
      </c>
    </row>
    <row r="30" spans="2:15">
      <c r="B30" s="32" t="s">
        <v>2024</v>
      </c>
      <c r="C30" s="32" t="s">
        <v>1501</v>
      </c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</row>
    <row r="31" spans="2:15">
      <c r="B31" s="32" t="s">
        <v>10</v>
      </c>
      <c r="C31" s="100" t="s">
        <v>1507</v>
      </c>
      <c r="D31" s="100" t="s">
        <v>1535</v>
      </c>
      <c r="E31" s="100" t="s">
        <v>1512</v>
      </c>
      <c r="F31" s="100" t="s">
        <v>2025</v>
      </c>
      <c r="G31" s="100"/>
      <c r="H31" s="100"/>
      <c r="I31" s="100"/>
      <c r="J31" s="100"/>
      <c r="K31" s="100"/>
      <c r="L31" s="100"/>
      <c r="M31" s="100"/>
      <c r="N31" s="100"/>
      <c r="O31" s="100"/>
    </row>
    <row r="32" spans="2:15">
      <c r="B32" s="100" t="s">
        <v>56</v>
      </c>
      <c r="C32" s="29">
        <v>44</v>
      </c>
      <c r="D32" s="29">
        <v>48</v>
      </c>
      <c r="E32" s="29">
        <v>44</v>
      </c>
      <c r="F32" s="29">
        <v>136</v>
      </c>
      <c r="G32" s="100"/>
      <c r="H32" s="100"/>
      <c r="I32" s="100"/>
      <c r="J32" s="100"/>
      <c r="K32" s="100"/>
      <c r="L32" s="100"/>
      <c r="M32" s="100"/>
      <c r="N32" s="100"/>
      <c r="O32" s="100"/>
    </row>
    <row r="33" spans="2:18">
      <c r="B33" s="100" t="s">
        <v>39</v>
      </c>
      <c r="C33" s="29">
        <v>78</v>
      </c>
      <c r="D33" s="29">
        <v>87</v>
      </c>
      <c r="E33" s="29">
        <v>87</v>
      </c>
      <c r="F33" s="29">
        <v>252</v>
      </c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</row>
    <row r="34" spans="2:18">
      <c r="B34" s="100" t="s">
        <v>28</v>
      </c>
      <c r="C34" s="29">
        <v>123</v>
      </c>
      <c r="D34" s="29">
        <v>118</v>
      </c>
      <c r="E34" s="29">
        <v>122</v>
      </c>
      <c r="F34" s="29">
        <v>363</v>
      </c>
      <c r="G34" s="100"/>
      <c r="H34" s="100"/>
      <c r="I34" s="100"/>
      <c r="J34" s="100"/>
      <c r="K34" s="100"/>
      <c r="L34" s="100"/>
      <c r="M34" s="100"/>
      <c r="N34" s="100"/>
      <c r="O34" s="32" t="s">
        <v>2024</v>
      </c>
      <c r="P34" s="32" t="s">
        <v>2058</v>
      </c>
      <c r="Q34" s="100"/>
      <c r="R34" s="100"/>
    </row>
    <row r="35" spans="2:18">
      <c r="B35" s="100" t="s">
        <v>34</v>
      </c>
      <c r="C35" s="29">
        <v>85</v>
      </c>
      <c r="D35" s="29">
        <v>68</v>
      </c>
      <c r="E35" s="29">
        <v>96</v>
      </c>
      <c r="F35" s="29">
        <v>249</v>
      </c>
      <c r="G35" s="100"/>
      <c r="H35" s="100"/>
      <c r="I35" s="100"/>
      <c r="J35" s="100"/>
      <c r="K35" s="100"/>
      <c r="L35" s="100"/>
      <c r="M35" s="100"/>
      <c r="N35" s="100"/>
      <c r="O35" s="32" t="s">
        <v>2055</v>
      </c>
      <c r="P35" s="100" t="s">
        <v>2040</v>
      </c>
      <c r="Q35" s="100" t="s">
        <v>2032</v>
      </c>
      <c r="R35" s="100" t="s">
        <v>2025</v>
      </c>
    </row>
    <row r="36" spans="2:18">
      <c r="B36" s="100" t="s">
        <v>2025</v>
      </c>
      <c r="C36" s="29">
        <v>330</v>
      </c>
      <c r="D36" s="29">
        <v>321</v>
      </c>
      <c r="E36" s="29">
        <v>349</v>
      </c>
      <c r="F36" s="29">
        <v>1000</v>
      </c>
      <c r="G36" s="100"/>
      <c r="H36" s="100"/>
      <c r="I36" s="100"/>
      <c r="J36" s="100"/>
      <c r="K36" s="100"/>
      <c r="L36" s="100"/>
      <c r="M36" s="100"/>
      <c r="N36" s="100"/>
      <c r="O36" s="100" t="s">
        <v>2040</v>
      </c>
      <c r="P36" s="29">
        <v>556</v>
      </c>
      <c r="Q36" s="29"/>
      <c r="R36" s="29">
        <v>556</v>
      </c>
    </row>
    <row r="37" spans="2:18"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 t="s">
        <v>2032</v>
      </c>
      <c r="P37" s="29">
        <v>107</v>
      </c>
      <c r="Q37" s="29">
        <v>337</v>
      </c>
      <c r="R37" s="29">
        <v>444</v>
      </c>
    </row>
    <row r="38" spans="2:18"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 t="s">
        <v>2025</v>
      </c>
      <c r="P38" s="29">
        <v>663</v>
      </c>
      <c r="Q38" s="29">
        <v>337</v>
      </c>
      <c r="R38" s="29">
        <v>1000</v>
      </c>
    </row>
  </sheetData>
  <pageMargins left="0.7" right="0.7" top="0.75" bottom="0.75" header="0.3" footer="0.3"/>
  <drawing r:id="rId6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C9094-8ED9-49A7-A367-56374D88BB62}">
  <dimension ref="A1:N74"/>
  <sheetViews>
    <sheetView topLeftCell="A23" workbookViewId="0">
      <selection activeCell="H44" sqref="H44"/>
    </sheetView>
  </sheetViews>
  <sheetFormatPr defaultRowHeight="15"/>
  <cols>
    <col min="1" max="1" width="17.5703125" bestFit="1" customWidth="1"/>
    <col min="2" max="2" width="13" bestFit="1" customWidth="1"/>
    <col min="3" max="3" width="13.42578125" bestFit="1" customWidth="1"/>
    <col min="4" max="4" width="7" bestFit="1" customWidth="1"/>
    <col min="5" max="5" width="12.140625" bestFit="1" customWidth="1"/>
    <col min="6" max="6" width="6.5703125" bestFit="1" customWidth="1"/>
    <col min="7" max="7" width="11.85546875" bestFit="1" customWidth="1"/>
    <col min="8" max="9" width="11.42578125" bestFit="1" customWidth="1"/>
    <col min="10" max="10" width="12.140625" bestFit="1" customWidth="1"/>
    <col min="11" max="11" width="6.5703125" bestFit="1" customWidth="1"/>
    <col min="12" max="12" width="11.85546875" bestFit="1" customWidth="1"/>
    <col min="13" max="13" width="15" bestFit="1" customWidth="1"/>
    <col min="14" max="15" width="12.28515625" bestFit="1" customWidth="1"/>
    <col min="16" max="16" width="6.5703125" bestFit="1" customWidth="1"/>
    <col min="17" max="17" width="11.85546875" bestFit="1" customWidth="1"/>
    <col min="18" max="18" width="12.28515625" bestFit="1" customWidth="1"/>
    <col min="19" max="19" width="14.28515625" bestFit="1" customWidth="1"/>
    <col min="20" max="20" width="7" bestFit="1" customWidth="1"/>
    <col min="21" max="21" width="12.140625" bestFit="1" customWidth="1"/>
    <col min="22" max="22" width="6.5703125" bestFit="1" customWidth="1"/>
    <col min="23" max="23" width="12.28515625" bestFit="1" customWidth="1"/>
    <col min="24" max="24" width="17.42578125" bestFit="1" customWidth="1"/>
    <col min="25" max="25" width="12.28515625" bestFit="1" customWidth="1"/>
    <col min="26" max="26" width="7" bestFit="1" customWidth="1"/>
    <col min="27" max="28" width="12.28515625" bestFit="1" customWidth="1"/>
    <col min="29" max="29" width="11.85546875" bestFit="1" customWidth="1"/>
    <col min="30" max="30" width="12.28515625" bestFit="1" customWidth="1"/>
    <col min="31" max="31" width="12.85546875" bestFit="1" customWidth="1"/>
    <col min="32" max="32" width="7" bestFit="1" customWidth="1"/>
    <col min="33" max="33" width="12.28515625" bestFit="1" customWidth="1"/>
    <col min="34" max="34" width="6.5703125" bestFit="1" customWidth="1"/>
    <col min="35" max="35" width="11.85546875" bestFit="1" customWidth="1"/>
    <col min="36" max="36" width="16" bestFit="1" customWidth="1"/>
    <col min="37" max="37" width="15.140625" bestFit="1" customWidth="1"/>
    <col min="38" max="38" width="7" bestFit="1" customWidth="1"/>
    <col min="39" max="40" width="12.28515625" bestFit="1" customWidth="1"/>
    <col min="41" max="41" width="11.85546875" bestFit="1" customWidth="1"/>
    <col min="42" max="42" width="18.28515625" bestFit="1" customWidth="1"/>
    <col min="43" max="43" width="13.85546875" bestFit="1" customWidth="1"/>
    <col min="44" max="45" width="12.28515625" bestFit="1" customWidth="1"/>
    <col min="46" max="46" width="11.85546875" bestFit="1" customWidth="1"/>
    <col min="47" max="47" width="17" bestFit="1" customWidth="1"/>
    <col min="48" max="48" width="9" bestFit="1" customWidth="1"/>
    <col min="49" max="49" width="12.140625" bestFit="1" customWidth="1"/>
    <col min="50" max="51" width="12.28515625" bestFit="1" customWidth="1"/>
    <col min="52" max="52" width="9" bestFit="1" customWidth="1"/>
    <col min="53" max="54" width="12.140625" bestFit="1" customWidth="1"/>
    <col min="55" max="55" width="11.42578125" bestFit="1" customWidth="1"/>
    <col min="56" max="56" width="6.140625" bestFit="1" customWidth="1"/>
    <col min="57" max="57" width="6" bestFit="1" customWidth="1"/>
    <col min="58" max="58" width="5.42578125" bestFit="1" customWidth="1"/>
    <col min="59" max="59" width="8" bestFit="1" customWidth="1"/>
    <col min="60" max="60" width="4.85546875" bestFit="1" customWidth="1"/>
    <col min="61" max="61" width="6.140625" bestFit="1" customWidth="1"/>
    <col min="62" max="62" width="6" bestFit="1" customWidth="1"/>
    <col min="63" max="63" width="5.42578125" bestFit="1" customWidth="1"/>
    <col min="64" max="64" width="8" bestFit="1" customWidth="1"/>
    <col min="65" max="65" width="4.85546875" bestFit="1" customWidth="1"/>
    <col min="66" max="66" width="6.140625" bestFit="1" customWidth="1"/>
    <col min="67" max="67" width="6" bestFit="1" customWidth="1"/>
    <col min="68" max="68" width="5.42578125" bestFit="1" customWidth="1"/>
    <col min="69" max="69" width="8" bestFit="1" customWidth="1"/>
    <col min="70" max="70" width="6" bestFit="1" customWidth="1"/>
    <col min="71" max="71" width="5.42578125" bestFit="1" customWidth="1"/>
    <col min="72" max="72" width="8" bestFit="1" customWidth="1"/>
    <col min="73" max="73" width="4.85546875" bestFit="1" customWidth="1"/>
    <col min="74" max="74" width="6.140625" bestFit="1" customWidth="1"/>
    <col min="75" max="75" width="6" bestFit="1" customWidth="1"/>
    <col min="76" max="76" width="5.42578125" bestFit="1" customWidth="1"/>
    <col min="77" max="77" width="8" bestFit="1" customWidth="1"/>
    <col min="78" max="78" width="6.140625" bestFit="1" customWidth="1"/>
    <col min="79" max="79" width="6" bestFit="1" customWidth="1"/>
    <col min="80" max="80" width="5.42578125" bestFit="1" customWidth="1"/>
    <col min="81" max="81" width="8" bestFit="1" customWidth="1"/>
    <col min="82" max="82" width="6" bestFit="1" customWidth="1"/>
    <col min="83" max="83" width="6.140625" bestFit="1" customWidth="1"/>
    <col min="84" max="84" width="6" bestFit="1" customWidth="1"/>
    <col min="85" max="85" width="5.42578125" bestFit="1" customWidth="1"/>
    <col min="87" max="87" width="6" bestFit="1" customWidth="1"/>
    <col min="88" max="88" width="6.140625" bestFit="1" customWidth="1"/>
    <col min="89" max="89" width="6" bestFit="1" customWidth="1"/>
    <col min="90" max="90" width="5.42578125" bestFit="1" customWidth="1"/>
    <col min="92" max="92" width="6" bestFit="1" customWidth="1"/>
    <col min="93" max="93" width="6.140625" bestFit="1" customWidth="1"/>
    <col min="94" max="94" width="6" bestFit="1" customWidth="1"/>
    <col min="95" max="95" width="5.42578125" bestFit="1" customWidth="1"/>
    <col min="97" max="97" width="6.140625" bestFit="1" customWidth="1"/>
    <col min="98" max="98" width="6" bestFit="1" customWidth="1"/>
    <col min="99" max="99" width="5.42578125" bestFit="1" customWidth="1"/>
    <col min="101" max="101" width="6.140625" bestFit="1" customWidth="1"/>
    <col min="102" max="102" width="6" bestFit="1" customWidth="1"/>
    <col min="103" max="103" width="5.42578125" bestFit="1" customWidth="1"/>
    <col min="105" max="105" width="6.140625" bestFit="1" customWidth="1"/>
    <col min="106" max="106" width="6" bestFit="1" customWidth="1"/>
    <col min="107" max="107" width="5.42578125" bestFit="1" customWidth="1"/>
    <col min="109" max="109" width="9" bestFit="1" customWidth="1"/>
    <col min="110" max="110" width="12.140625" bestFit="1" customWidth="1"/>
    <col min="111" max="111" width="11.42578125" bestFit="1" customWidth="1"/>
  </cols>
  <sheetData>
    <row r="1" spans="1:13">
      <c r="A1" s="32" t="s">
        <v>2041</v>
      </c>
      <c r="B1" s="32" t="s">
        <v>10</v>
      </c>
      <c r="C1" s="100"/>
      <c r="D1" s="100"/>
      <c r="E1" s="100"/>
      <c r="F1" s="100"/>
      <c r="G1" s="100"/>
      <c r="H1" s="100"/>
      <c r="I1" s="100"/>
      <c r="J1" s="32" t="s">
        <v>2041</v>
      </c>
      <c r="K1" s="32" t="s">
        <v>2</v>
      </c>
      <c r="L1" s="100"/>
      <c r="M1" s="100"/>
    </row>
    <row r="2" spans="1:13">
      <c r="A2" s="32" t="s">
        <v>7</v>
      </c>
      <c r="B2" s="100" t="s">
        <v>56</v>
      </c>
      <c r="C2" s="100" t="s">
        <v>39</v>
      </c>
      <c r="D2" s="100" t="s">
        <v>28</v>
      </c>
      <c r="E2" s="100" t="s">
        <v>34</v>
      </c>
      <c r="F2" s="100" t="s">
        <v>2025</v>
      </c>
      <c r="G2" s="100"/>
      <c r="H2" s="100"/>
      <c r="I2" s="100"/>
      <c r="J2" s="32" t="s">
        <v>10</v>
      </c>
      <c r="K2" s="100" t="s">
        <v>25</v>
      </c>
      <c r="L2" s="100" t="s">
        <v>42</v>
      </c>
      <c r="M2" s="100" t="s">
        <v>2025</v>
      </c>
    </row>
    <row r="3" spans="1:13">
      <c r="A3" s="100" t="s">
        <v>86</v>
      </c>
      <c r="B3" s="33">
        <v>21.795454545454547</v>
      </c>
      <c r="C3" s="33">
        <v>13.518181818181818</v>
      </c>
      <c r="D3" s="33">
        <v>34.132075471698116</v>
      </c>
      <c r="E3" s="33">
        <v>27.840707964601769</v>
      </c>
      <c r="F3" s="33">
        <v>25.866197183098592</v>
      </c>
      <c r="G3" s="100"/>
      <c r="H3" s="100"/>
      <c r="I3" s="100"/>
      <c r="J3" s="100" t="s">
        <v>56</v>
      </c>
      <c r="K3" s="33">
        <v>19.147540983606557</v>
      </c>
      <c r="L3" s="33">
        <v>22.826666666666668</v>
      </c>
      <c r="M3" s="33">
        <v>21.176470588235293</v>
      </c>
    </row>
    <row r="4" spans="1:13">
      <c r="A4" s="100" t="s">
        <v>2027</v>
      </c>
      <c r="B4" s="33"/>
      <c r="C4" s="33">
        <v>4.833333333333333</v>
      </c>
      <c r="D4" s="33">
        <v>30</v>
      </c>
      <c r="E4" s="33">
        <v>19.8</v>
      </c>
      <c r="F4" s="33">
        <v>18.5</v>
      </c>
      <c r="G4" s="100"/>
      <c r="H4" s="100"/>
      <c r="I4" s="100"/>
      <c r="J4" s="100" t="s">
        <v>39</v>
      </c>
      <c r="K4" s="33">
        <v>14.102272727272727</v>
      </c>
      <c r="L4" s="33">
        <v>19.183333333333334</v>
      </c>
      <c r="M4" s="33">
        <v>16.521825396825395</v>
      </c>
    </row>
    <row r="5" spans="1:13">
      <c r="A5" s="100" t="s">
        <v>2028</v>
      </c>
      <c r="B5" s="33">
        <v>19.210526315789473</v>
      </c>
      <c r="C5" s="33">
        <v>19.432584269662922</v>
      </c>
      <c r="D5" s="33">
        <v>18.474074074074075</v>
      </c>
      <c r="E5" s="33">
        <v>36.25714285714286</v>
      </c>
      <c r="F5" s="33">
        <v>22.383190883190885</v>
      </c>
      <c r="G5" s="100"/>
      <c r="H5" s="100"/>
      <c r="I5" s="100"/>
      <c r="J5" s="100" t="s">
        <v>28</v>
      </c>
      <c r="K5" s="33">
        <v>29.568421052631578</v>
      </c>
      <c r="L5" s="33">
        <v>25.924855491329481</v>
      </c>
      <c r="M5" s="33">
        <v>27.831955922865014</v>
      </c>
    </row>
    <row r="6" spans="1:13">
      <c r="A6" s="100" t="s">
        <v>2029</v>
      </c>
      <c r="B6" s="33">
        <v>26.233333333333334</v>
      </c>
      <c r="C6" s="33">
        <v>19.84090909090909</v>
      </c>
      <c r="D6" s="33">
        <v>37.607843137254903</v>
      </c>
      <c r="E6" s="33">
        <v>31.436363636363637</v>
      </c>
      <c r="F6" s="33">
        <v>29.483333333333334</v>
      </c>
      <c r="G6" s="100"/>
      <c r="H6" s="100"/>
      <c r="I6" s="100"/>
      <c r="J6" s="100" t="s">
        <v>34</v>
      </c>
      <c r="K6" s="33">
        <v>31.547008547008549</v>
      </c>
      <c r="L6" s="33">
        <v>30</v>
      </c>
      <c r="M6" s="33">
        <v>30.726907630522089</v>
      </c>
    </row>
    <row r="7" spans="1:13">
      <c r="A7" s="100" t="s">
        <v>2030</v>
      </c>
      <c r="B7" s="33">
        <v>7.8</v>
      </c>
      <c r="C7" s="33">
        <v>9.9166666666666661</v>
      </c>
      <c r="D7" s="33">
        <v>11.6</v>
      </c>
      <c r="E7" s="33">
        <v>23.166666666666668</v>
      </c>
      <c r="F7" s="33">
        <v>12.859375</v>
      </c>
      <c r="G7" s="100"/>
      <c r="H7" s="100"/>
      <c r="I7" s="100"/>
      <c r="J7" s="100" t="s">
        <v>2025</v>
      </c>
      <c r="K7" s="33">
        <v>24.677</v>
      </c>
      <c r="L7" s="33">
        <v>24.917999999999999</v>
      </c>
      <c r="M7" s="33">
        <v>24.797499999999999</v>
      </c>
    </row>
    <row r="8" spans="1:13">
      <c r="A8" s="100" t="s">
        <v>2025</v>
      </c>
      <c r="B8" s="33">
        <v>21.176470588235293</v>
      </c>
      <c r="C8" s="33">
        <v>16.521825396825395</v>
      </c>
      <c r="D8" s="33">
        <v>27.831955922865014</v>
      </c>
      <c r="E8" s="33">
        <v>30.726907630522089</v>
      </c>
      <c r="F8" s="33">
        <v>24.797499999999999</v>
      </c>
      <c r="G8" s="33"/>
      <c r="H8" s="100"/>
      <c r="I8" s="100"/>
      <c r="J8" s="100"/>
      <c r="K8" s="100"/>
      <c r="L8" s="100"/>
      <c r="M8" s="100"/>
    </row>
    <row r="24" spans="1:14">
      <c r="A24" s="100"/>
      <c r="B24" s="100"/>
      <c r="C24" s="100"/>
      <c r="D24" s="100"/>
      <c r="E24" s="100"/>
      <c r="F24" s="100"/>
      <c r="G24" s="100"/>
      <c r="H24" s="100"/>
      <c r="I24" s="100"/>
      <c r="J24" s="32" t="s">
        <v>2024</v>
      </c>
      <c r="K24" s="100"/>
      <c r="L24" s="32" t="s">
        <v>2</v>
      </c>
      <c r="M24" s="100"/>
      <c r="N24" s="100"/>
    </row>
    <row r="25" spans="1:14">
      <c r="A25" s="100"/>
      <c r="B25" s="100"/>
      <c r="C25" s="100"/>
      <c r="D25" s="100"/>
      <c r="E25" s="100"/>
      <c r="F25" s="100"/>
      <c r="G25" s="100"/>
      <c r="H25" s="100"/>
      <c r="I25" s="100"/>
      <c r="J25" s="32" t="s">
        <v>10</v>
      </c>
      <c r="K25" s="32" t="s">
        <v>2005</v>
      </c>
      <c r="L25" s="100" t="s">
        <v>25</v>
      </c>
      <c r="M25" s="100" t="s">
        <v>42</v>
      </c>
      <c r="N25" s="100" t="s">
        <v>2025</v>
      </c>
    </row>
    <row r="26" spans="1:14">
      <c r="A26" s="100"/>
      <c r="B26" s="100"/>
      <c r="C26" s="100"/>
      <c r="D26" s="100"/>
      <c r="E26" s="100"/>
      <c r="F26" s="100"/>
      <c r="G26" s="100"/>
      <c r="H26" s="100"/>
      <c r="I26" s="100"/>
      <c r="J26" s="100" t="s">
        <v>56</v>
      </c>
      <c r="K26" s="100" t="s">
        <v>64</v>
      </c>
      <c r="L26" s="29">
        <v>61</v>
      </c>
      <c r="M26" s="29">
        <v>75</v>
      </c>
      <c r="N26" s="29">
        <v>136</v>
      </c>
    </row>
    <row r="27" spans="1:14">
      <c r="A27" s="100"/>
      <c r="B27" s="100"/>
      <c r="C27" s="100"/>
      <c r="D27" s="100"/>
      <c r="E27" s="100"/>
      <c r="F27" s="100"/>
      <c r="G27" s="100"/>
      <c r="H27" s="100"/>
      <c r="I27" s="100"/>
      <c r="J27" s="100" t="s">
        <v>2043</v>
      </c>
      <c r="K27" s="100"/>
      <c r="L27" s="29">
        <v>61</v>
      </c>
      <c r="M27" s="29">
        <v>75</v>
      </c>
      <c r="N27" s="29">
        <v>136</v>
      </c>
    </row>
    <row r="28" spans="1:14">
      <c r="A28" s="100"/>
      <c r="B28" s="100"/>
      <c r="C28" s="100"/>
      <c r="D28" s="100"/>
      <c r="E28" s="100"/>
      <c r="F28" s="100"/>
      <c r="G28" s="100"/>
      <c r="H28" s="100"/>
      <c r="I28" s="100"/>
      <c r="J28" s="100" t="s">
        <v>39</v>
      </c>
      <c r="K28" s="100" t="s">
        <v>38</v>
      </c>
      <c r="L28" s="29">
        <v>63</v>
      </c>
      <c r="M28" s="29">
        <v>57</v>
      </c>
      <c r="N28" s="29">
        <v>120</v>
      </c>
    </row>
    <row r="29" spans="1:14">
      <c r="A29" s="32" t="s">
        <v>2024</v>
      </c>
      <c r="B29" s="32" t="s">
        <v>7</v>
      </c>
      <c r="C29" s="100"/>
      <c r="D29" s="100"/>
      <c r="E29" s="100"/>
      <c r="F29" s="100"/>
      <c r="G29" s="100"/>
      <c r="H29" s="100"/>
      <c r="I29" s="100"/>
      <c r="J29" s="100"/>
      <c r="K29" s="100" t="s">
        <v>47</v>
      </c>
      <c r="L29" s="29">
        <v>69</v>
      </c>
      <c r="M29" s="29">
        <v>63</v>
      </c>
      <c r="N29" s="29">
        <v>132</v>
      </c>
    </row>
    <row r="30" spans="1:14">
      <c r="A30" s="32" t="s">
        <v>2051</v>
      </c>
      <c r="B30" s="100" t="s">
        <v>86</v>
      </c>
      <c r="C30" s="100" t="s">
        <v>2027</v>
      </c>
      <c r="D30" s="100" t="s">
        <v>2028</v>
      </c>
      <c r="E30" s="100" t="s">
        <v>2029</v>
      </c>
      <c r="F30" s="100" t="s">
        <v>2030</v>
      </c>
      <c r="G30" s="100" t="s">
        <v>2025</v>
      </c>
      <c r="H30" s="100"/>
      <c r="I30" s="100"/>
      <c r="J30" s="100" t="s">
        <v>2044</v>
      </c>
      <c r="K30" s="100"/>
      <c r="L30" s="29">
        <v>132</v>
      </c>
      <c r="M30" s="29">
        <v>120</v>
      </c>
      <c r="N30" s="29">
        <v>252</v>
      </c>
    </row>
    <row r="31" spans="1:14">
      <c r="A31" s="100" t="s">
        <v>2061</v>
      </c>
      <c r="B31" s="29">
        <v>7</v>
      </c>
      <c r="C31" s="29"/>
      <c r="D31" s="29">
        <v>5</v>
      </c>
      <c r="E31" s="29">
        <v>4</v>
      </c>
      <c r="F31" s="29">
        <v>1</v>
      </c>
      <c r="G31" s="29">
        <v>17</v>
      </c>
      <c r="H31" s="100"/>
      <c r="I31" s="100"/>
      <c r="J31" s="100" t="s">
        <v>28</v>
      </c>
      <c r="K31" s="100" t="s">
        <v>43</v>
      </c>
      <c r="L31" s="29">
        <v>64</v>
      </c>
      <c r="M31" s="29">
        <v>71</v>
      </c>
      <c r="N31" s="29">
        <v>135</v>
      </c>
    </row>
    <row r="32" spans="1:14">
      <c r="A32" s="100" t="s">
        <v>2062</v>
      </c>
      <c r="B32" s="29">
        <v>66</v>
      </c>
      <c r="C32" s="29">
        <v>2</v>
      </c>
      <c r="D32" s="29">
        <v>79</v>
      </c>
      <c r="E32" s="29">
        <v>24</v>
      </c>
      <c r="F32" s="29">
        <v>5</v>
      </c>
      <c r="G32" s="29">
        <v>176</v>
      </c>
      <c r="H32" s="100"/>
      <c r="I32" s="100"/>
      <c r="J32" s="100"/>
      <c r="K32" s="100" t="s">
        <v>55</v>
      </c>
      <c r="L32" s="29">
        <v>64</v>
      </c>
      <c r="M32" s="29">
        <v>59</v>
      </c>
      <c r="N32" s="29">
        <v>123</v>
      </c>
    </row>
    <row r="33" spans="1:14">
      <c r="A33" s="100" t="s">
        <v>2063</v>
      </c>
      <c r="B33" s="29">
        <v>60</v>
      </c>
      <c r="C33" s="29">
        <v>1</v>
      </c>
      <c r="D33" s="29">
        <v>53</v>
      </c>
      <c r="E33" s="29">
        <v>33</v>
      </c>
      <c r="F33" s="29">
        <v>8</v>
      </c>
      <c r="G33" s="29">
        <v>155</v>
      </c>
      <c r="H33" s="100"/>
      <c r="I33" s="100"/>
      <c r="J33" s="100"/>
      <c r="K33" s="100" t="s">
        <v>27</v>
      </c>
      <c r="L33" s="29">
        <v>62</v>
      </c>
      <c r="M33" s="29">
        <v>43</v>
      </c>
      <c r="N33" s="29">
        <v>105</v>
      </c>
    </row>
    <row r="34" spans="1:14">
      <c r="A34" s="100" t="s">
        <v>2064</v>
      </c>
      <c r="B34" s="29">
        <v>163</v>
      </c>
      <c r="C34" s="29">
        <v>4</v>
      </c>
      <c r="D34" s="29">
        <v>109</v>
      </c>
      <c r="E34" s="29">
        <v>66</v>
      </c>
      <c r="F34" s="29">
        <v>13</v>
      </c>
      <c r="G34" s="29">
        <v>355</v>
      </c>
      <c r="H34" s="100"/>
      <c r="I34" s="100"/>
      <c r="J34" s="100" t="s">
        <v>2045</v>
      </c>
      <c r="K34" s="100"/>
      <c r="L34" s="29">
        <v>190</v>
      </c>
      <c r="M34" s="29">
        <v>173</v>
      </c>
      <c r="N34" s="29">
        <v>363</v>
      </c>
    </row>
    <row r="35" spans="1:14">
      <c r="A35" s="100" t="s">
        <v>2065</v>
      </c>
      <c r="B35" s="29">
        <v>9</v>
      </c>
      <c r="C35" s="29"/>
      <c r="D35" s="29">
        <v>7</v>
      </c>
      <c r="E35" s="29">
        <v>5</v>
      </c>
      <c r="F35" s="29"/>
      <c r="G35" s="29">
        <v>21</v>
      </c>
      <c r="H35" s="100"/>
      <c r="I35" s="100"/>
      <c r="J35" s="100" t="s">
        <v>34</v>
      </c>
      <c r="K35" s="100" t="s">
        <v>80</v>
      </c>
      <c r="L35" s="29">
        <v>67</v>
      </c>
      <c r="M35" s="29">
        <v>69</v>
      </c>
      <c r="N35" s="29">
        <v>136</v>
      </c>
    </row>
    <row r="36" spans="1:14">
      <c r="A36" s="100" t="s">
        <v>2066</v>
      </c>
      <c r="B36" s="29">
        <v>42</v>
      </c>
      <c r="C36" s="29">
        <v>3</v>
      </c>
      <c r="D36" s="29">
        <v>41</v>
      </c>
      <c r="E36" s="29">
        <v>17</v>
      </c>
      <c r="F36" s="29">
        <v>1</v>
      </c>
      <c r="G36" s="29">
        <v>104</v>
      </c>
      <c r="H36" s="100"/>
      <c r="I36" s="100"/>
      <c r="J36" s="100"/>
      <c r="K36" s="100" t="s">
        <v>33</v>
      </c>
      <c r="L36" s="29">
        <v>50</v>
      </c>
      <c r="M36" s="29">
        <v>63</v>
      </c>
      <c r="N36" s="29">
        <v>113</v>
      </c>
    </row>
    <row r="37" spans="1:14">
      <c r="A37" s="100" t="s">
        <v>2067</v>
      </c>
      <c r="B37" s="29">
        <v>14</v>
      </c>
      <c r="C37" s="29"/>
      <c r="D37" s="29">
        <v>7</v>
      </c>
      <c r="E37" s="29">
        <v>9</v>
      </c>
      <c r="F37" s="29"/>
      <c r="G37" s="29">
        <v>30</v>
      </c>
      <c r="H37" s="100"/>
      <c r="I37" s="100"/>
      <c r="J37" s="100" t="s">
        <v>2046</v>
      </c>
      <c r="K37" s="100"/>
      <c r="L37" s="29">
        <v>117</v>
      </c>
      <c r="M37" s="29">
        <v>132</v>
      </c>
      <c r="N37" s="29">
        <v>249</v>
      </c>
    </row>
    <row r="38" spans="1:14">
      <c r="A38" s="100" t="s">
        <v>2068</v>
      </c>
      <c r="B38" s="29">
        <v>65</v>
      </c>
      <c r="C38" s="29">
        <v>1</v>
      </c>
      <c r="D38" s="29">
        <v>50</v>
      </c>
      <c r="E38" s="29">
        <v>22</v>
      </c>
      <c r="F38" s="29">
        <v>4</v>
      </c>
      <c r="G38" s="29">
        <v>142</v>
      </c>
      <c r="H38" s="100"/>
      <c r="I38" s="100"/>
      <c r="J38" s="100" t="s">
        <v>2025</v>
      </c>
      <c r="K38" s="100"/>
      <c r="L38" s="29">
        <v>500</v>
      </c>
      <c r="M38" s="29">
        <v>500</v>
      </c>
      <c r="N38" s="29">
        <v>1000</v>
      </c>
    </row>
    <row r="39" spans="1:14">
      <c r="A39" s="100" t="s">
        <v>2025</v>
      </c>
      <c r="B39" s="29">
        <v>426</v>
      </c>
      <c r="C39" s="29">
        <v>11</v>
      </c>
      <c r="D39" s="29">
        <v>351</v>
      </c>
      <c r="E39" s="29">
        <v>180</v>
      </c>
      <c r="F39" s="29">
        <v>32</v>
      </c>
      <c r="G39" s="29">
        <v>1000</v>
      </c>
      <c r="H39" s="100"/>
      <c r="I39" s="100"/>
      <c r="J39" s="100"/>
      <c r="K39" s="100"/>
      <c r="L39" s="100"/>
      <c r="M39" s="100"/>
      <c r="N39" s="100"/>
    </row>
    <row r="60" spans="1:8">
      <c r="A60" s="32" t="s">
        <v>2041</v>
      </c>
      <c r="B60" s="100"/>
      <c r="C60" s="32" t="s">
        <v>7</v>
      </c>
      <c r="D60" s="100"/>
      <c r="E60" s="100"/>
      <c r="F60" s="100"/>
      <c r="G60" s="100"/>
      <c r="H60" s="100"/>
    </row>
    <row r="61" spans="1:8">
      <c r="A61" s="32" t="s">
        <v>10</v>
      </c>
      <c r="B61" s="32" t="s">
        <v>2005</v>
      </c>
      <c r="C61" s="100" t="s">
        <v>86</v>
      </c>
      <c r="D61" s="100" t="s">
        <v>2027</v>
      </c>
      <c r="E61" s="100" t="s">
        <v>2028</v>
      </c>
      <c r="F61" s="100" t="s">
        <v>2029</v>
      </c>
      <c r="G61" s="100" t="s">
        <v>2030</v>
      </c>
      <c r="H61" s="100" t="s">
        <v>2025</v>
      </c>
    </row>
    <row r="62" spans="1:8">
      <c r="A62" s="100" t="s">
        <v>56</v>
      </c>
      <c r="B62" s="100" t="s">
        <v>64</v>
      </c>
      <c r="C62" s="33">
        <v>21.795454545454547</v>
      </c>
      <c r="D62" s="33"/>
      <c r="E62" s="33">
        <v>19.210526315789473</v>
      </c>
      <c r="F62" s="33">
        <v>26.233333333333334</v>
      </c>
      <c r="G62" s="33">
        <v>7.8</v>
      </c>
      <c r="H62" s="33">
        <v>21.176470588235293</v>
      </c>
    </row>
    <row r="63" spans="1:8">
      <c r="A63" s="100" t="s">
        <v>2043</v>
      </c>
      <c r="B63" s="100"/>
      <c r="C63" s="33">
        <v>21.795454545454547</v>
      </c>
      <c r="D63" s="33"/>
      <c r="E63" s="33">
        <v>19.210526315789473</v>
      </c>
      <c r="F63" s="33">
        <v>26.233333333333334</v>
      </c>
      <c r="G63" s="33">
        <v>7.8</v>
      </c>
      <c r="H63" s="33">
        <v>21.176470588235293</v>
      </c>
    </row>
    <row r="64" spans="1:8">
      <c r="A64" s="100" t="s">
        <v>39</v>
      </c>
      <c r="B64" s="100" t="s">
        <v>38</v>
      </c>
      <c r="C64" s="33">
        <v>25.156862745098039</v>
      </c>
      <c r="D64" s="33">
        <v>4</v>
      </c>
      <c r="E64" s="33">
        <v>34.244444444444447</v>
      </c>
      <c r="F64" s="33">
        <v>38.045454545454547</v>
      </c>
      <c r="G64" s="33">
        <v>5</v>
      </c>
      <c r="H64" s="33">
        <v>30.583333333333332</v>
      </c>
    </row>
    <row r="65" spans="1:8">
      <c r="A65" s="100"/>
      <c r="B65" s="100" t="s">
        <v>47</v>
      </c>
      <c r="C65" s="33">
        <v>3.4576271186440679</v>
      </c>
      <c r="D65" s="33">
        <v>5.25</v>
      </c>
      <c r="E65" s="33">
        <v>4.2840909090909092</v>
      </c>
      <c r="F65" s="33">
        <v>1.6363636363636365</v>
      </c>
      <c r="G65" s="33">
        <v>10.9</v>
      </c>
      <c r="H65" s="33">
        <v>3.7386363636363638</v>
      </c>
    </row>
    <row r="66" spans="1:8">
      <c r="A66" s="100" t="s">
        <v>2044</v>
      </c>
      <c r="B66" s="100"/>
      <c r="C66" s="33">
        <v>13.518181818181818</v>
      </c>
      <c r="D66" s="33">
        <v>4.833333333333333</v>
      </c>
      <c r="E66" s="33">
        <v>19.432584269662922</v>
      </c>
      <c r="F66" s="33">
        <v>19.84090909090909</v>
      </c>
      <c r="G66" s="33">
        <v>9.9166666666666661</v>
      </c>
      <c r="H66" s="33">
        <v>16.521825396825395</v>
      </c>
    </row>
    <row r="67" spans="1:8">
      <c r="A67" s="100" t="s">
        <v>28</v>
      </c>
      <c r="B67" s="100" t="s">
        <v>43</v>
      </c>
      <c r="C67" s="33">
        <v>22.761904761904763</v>
      </c>
      <c r="D67" s="33">
        <v>30</v>
      </c>
      <c r="E67" s="33">
        <v>15.92</v>
      </c>
      <c r="F67" s="33">
        <v>28</v>
      </c>
      <c r="G67" s="33">
        <v>5.5</v>
      </c>
      <c r="H67" s="33">
        <v>20.444444444444443</v>
      </c>
    </row>
    <row r="68" spans="1:8">
      <c r="A68" s="100"/>
      <c r="B68" s="100" t="s">
        <v>55</v>
      </c>
      <c r="C68" s="33">
        <v>30.648148148148149</v>
      </c>
      <c r="D68" s="33"/>
      <c r="E68" s="33">
        <v>28.853658536585368</v>
      </c>
      <c r="F68" s="33">
        <v>52.2</v>
      </c>
      <c r="G68" s="33">
        <v>16.375</v>
      </c>
      <c r="H68" s="33">
        <v>32.626016260162601</v>
      </c>
    </row>
    <row r="69" spans="1:8">
      <c r="A69" s="100"/>
      <c r="B69" s="100" t="s">
        <v>27</v>
      </c>
      <c r="C69" s="33">
        <v>55.666666666666664</v>
      </c>
      <c r="D69" s="33">
        <v>30</v>
      </c>
      <c r="E69" s="33">
        <v>11.704545454545455</v>
      </c>
      <c r="F69" s="33">
        <v>28.4</v>
      </c>
      <c r="G69" s="33">
        <v>7</v>
      </c>
      <c r="H69" s="33">
        <v>31.714285714285715</v>
      </c>
    </row>
    <row r="70" spans="1:8">
      <c r="A70" s="100" t="s">
        <v>2045</v>
      </c>
      <c r="B70" s="100"/>
      <c r="C70" s="33">
        <v>34.132075471698116</v>
      </c>
      <c r="D70" s="33">
        <v>30</v>
      </c>
      <c r="E70" s="33">
        <v>18.474074074074075</v>
      </c>
      <c r="F70" s="33">
        <v>37.607843137254903</v>
      </c>
      <c r="G70" s="33">
        <v>11.6</v>
      </c>
      <c r="H70" s="33">
        <v>27.831955922865014</v>
      </c>
    </row>
    <row r="71" spans="1:8">
      <c r="A71" s="100" t="s">
        <v>34</v>
      </c>
      <c r="B71" s="100" t="s">
        <v>80</v>
      </c>
      <c r="C71" s="33">
        <v>37.963636363636361</v>
      </c>
      <c r="D71" s="33">
        <v>9.6666666666666661</v>
      </c>
      <c r="E71" s="33">
        <v>27.488888888888887</v>
      </c>
      <c r="F71" s="33">
        <v>28.3</v>
      </c>
      <c r="G71" s="33">
        <v>14</v>
      </c>
      <c r="H71" s="33">
        <v>31.213235294117649</v>
      </c>
    </row>
    <row r="72" spans="1:8">
      <c r="A72" s="100"/>
      <c r="B72" s="100" t="s">
        <v>33</v>
      </c>
      <c r="C72" s="33">
        <v>18.241379310344829</v>
      </c>
      <c r="D72" s="33">
        <v>35</v>
      </c>
      <c r="E72" s="33">
        <v>52.04</v>
      </c>
      <c r="F72" s="33">
        <v>35.200000000000003</v>
      </c>
      <c r="G72" s="33">
        <v>32.333333333333336</v>
      </c>
      <c r="H72" s="33">
        <v>30.141592920353983</v>
      </c>
    </row>
    <row r="73" spans="1:8">
      <c r="A73" s="100" t="s">
        <v>2046</v>
      </c>
      <c r="B73" s="100"/>
      <c r="C73" s="33">
        <v>27.840707964601769</v>
      </c>
      <c r="D73" s="33">
        <v>19.8</v>
      </c>
      <c r="E73" s="33">
        <v>36.25714285714286</v>
      </c>
      <c r="F73" s="33">
        <v>31.436363636363637</v>
      </c>
      <c r="G73" s="33">
        <v>23.166666666666668</v>
      </c>
      <c r="H73" s="33">
        <v>30.726907630522089</v>
      </c>
    </row>
    <row r="74" spans="1:8">
      <c r="A74" s="100" t="s">
        <v>2025</v>
      </c>
      <c r="B74" s="100"/>
      <c r="C74" s="33">
        <v>25.866197183098592</v>
      </c>
      <c r="D74" s="33">
        <v>18.5</v>
      </c>
      <c r="E74" s="33">
        <v>22.383190883190885</v>
      </c>
      <c r="F74" s="33">
        <v>29.483333333333334</v>
      </c>
      <c r="G74" s="33">
        <v>12.859375</v>
      </c>
      <c r="H74" s="33">
        <v>24.797499999999999</v>
      </c>
    </row>
  </sheetData>
  <pageMargins left="0.7" right="0.7" top="0.75" bottom="0.75" header="0.3" footer="0.3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C39FD-88EA-4553-BEF0-4F5241E94D25}">
  <dimension ref="B1:AH26"/>
  <sheetViews>
    <sheetView workbookViewId="0">
      <selection activeCell="B1" sqref="B1:E7"/>
    </sheetView>
  </sheetViews>
  <sheetFormatPr defaultRowHeight="15"/>
  <cols>
    <col min="2" max="2" width="17.5703125" bestFit="1" customWidth="1"/>
    <col min="3" max="3" width="22" customWidth="1"/>
    <col min="4" max="4" width="7.28515625" bestFit="1" customWidth="1"/>
    <col min="5" max="6" width="11.42578125" bestFit="1" customWidth="1"/>
    <col min="8" max="8" width="20.7109375" bestFit="1" customWidth="1"/>
    <col min="9" max="9" width="10.140625" bestFit="1" customWidth="1"/>
    <col min="10" max="10" width="6.140625" bestFit="1" customWidth="1"/>
    <col min="11" max="11" width="6" bestFit="1" customWidth="1"/>
    <col min="12" max="12" width="5.42578125" bestFit="1" customWidth="1"/>
    <col min="13" max="13" width="11.42578125" bestFit="1" customWidth="1"/>
    <col min="14" max="14" width="11.85546875" bestFit="1" customWidth="1"/>
    <col min="15" max="15" width="6.140625" bestFit="1" customWidth="1"/>
    <col min="16" max="16" width="6" bestFit="1" customWidth="1"/>
    <col min="17" max="17" width="5.42578125" bestFit="1" customWidth="1"/>
    <col min="18" max="18" width="15.140625" bestFit="1" customWidth="1"/>
    <col min="19" max="19" width="7.5703125" bestFit="1" customWidth="1"/>
    <col min="20" max="20" width="6.140625" bestFit="1" customWidth="1"/>
    <col min="21" max="21" width="6" bestFit="1" customWidth="1"/>
    <col min="22" max="22" width="5.42578125" bestFit="1" customWidth="1"/>
    <col min="23" max="23" width="10.7109375" bestFit="1" customWidth="1"/>
    <col min="24" max="24" width="11.140625" bestFit="1" customWidth="1"/>
    <col min="25" max="25" width="6.140625" bestFit="1" customWidth="1"/>
    <col min="26" max="26" width="6" bestFit="1" customWidth="1"/>
    <col min="27" max="27" width="5.42578125" bestFit="1" customWidth="1"/>
    <col min="28" max="28" width="14.28515625" bestFit="1" customWidth="1"/>
    <col min="29" max="29" width="18.42578125" bestFit="1" customWidth="1"/>
    <col min="30" max="30" width="6.140625" bestFit="1" customWidth="1"/>
    <col min="31" max="31" width="6" bestFit="1" customWidth="1"/>
    <col min="32" max="32" width="5.42578125" bestFit="1" customWidth="1"/>
    <col min="33" max="33" width="21.5703125" bestFit="1" customWidth="1"/>
    <col min="34" max="34" width="11.42578125" bestFit="1" customWidth="1"/>
  </cols>
  <sheetData>
    <row r="1" spans="2:34">
      <c r="B1" s="32" t="s">
        <v>2024</v>
      </c>
      <c r="C1" s="32" t="s">
        <v>2039</v>
      </c>
      <c r="D1" s="100"/>
      <c r="E1" s="100"/>
      <c r="F1" s="100"/>
      <c r="G1" s="100"/>
      <c r="H1" s="32" t="s">
        <v>2024</v>
      </c>
      <c r="I1" s="32" t="s">
        <v>10</v>
      </c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</row>
    <row r="2" spans="2:34">
      <c r="B2" s="32" t="s">
        <v>10</v>
      </c>
      <c r="C2" s="100" t="s">
        <v>2040</v>
      </c>
      <c r="D2" s="100" t="s">
        <v>2032</v>
      </c>
      <c r="E2" s="100" t="s">
        <v>2025</v>
      </c>
      <c r="F2" s="100"/>
      <c r="G2" s="100"/>
      <c r="H2" s="32" t="s">
        <v>1957</v>
      </c>
      <c r="I2" s="100" t="s">
        <v>56</v>
      </c>
      <c r="J2" s="100" t="s">
        <v>39</v>
      </c>
      <c r="K2" s="100" t="s">
        <v>28</v>
      </c>
      <c r="L2" s="100" t="s">
        <v>34</v>
      </c>
      <c r="M2" s="100" t="s">
        <v>2025</v>
      </c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</row>
    <row r="3" spans="2:34">
      <c r="B3" s="100" t="s">
        <v>56</v>
      </c>
      <c r="C3" s="19">
        <v>2.1999999999999999E-2</v>
      </c>
      <c r="D3" s="19">
        <v>0.114</v>
      </c>
      <c r="E3" s="19">
        <v>0.13600000000000001</v>
      </c>
      <c r="F3" s="100"/>
      <c r="G3" s="100"/>
      <c r="H3" s="100" t="s">
        <v>1972</v>
      </c>
      <c r="I3" s="29">
        <v>25</v>
      </c>
      <c r="J3" s="29">
        <v>36</v>
      </c>
      <c r="K3" s="29">
        <v>56</v>
      </c>
      <c r="L3" s="29">
        <v>38</v>
      </c>
      <c r="M3" s="29">
        <v>155</v>
      </c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</row>
    <row r="4" spans="2:34">
      <c r="B4" s="100" t="s">
        <v>39</v>
      </c>
      <c r="C4" s="19">
        <v>4.9000000000000002E-2</v>
      </c>
      <c r="D4" s="19">
        <v>0.20300000000000001</v>
      </c>
      <c r="E4" s="19">
        <v>0.252</v>
      </c>
      <c r="F4" s="100"/>
      <c r="G4" s="100"/>
      <c r="H4" s="100" t="s">
        <v>1968</v>
      </c>
      <c r="I4" s="29">
        <v>16</v>
      </c>
      <c r="J4" s="29">
        <v>35</v>
      </c>
      <c r="K4" s="29">
        <v>56</v>
      </c>
      <c r="L4" s="29">
        <v>39</v>
      </c>
      <c r="M4" s="29">
        <v>146</v>
      </c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</row>
    <row r="5" spans="2:34">
      <c r="B5" s="100" t="s">
        <v>28</v>
      </c>
      <c r="C5" s="19">
        <v>7.3999999999999996E-2</v>
      </c>
      <c r="D5" s="19">
        <v>0.28899999999999998</v>
      </c>
      <c r="E5" s="19">
        <v>0.36299999999999999</v>
      </c>
      <c r="F5" s="100"/>
      <c r="G5" s="100"/>
      <c r="H5" s="100" t="s">
        <v>1974</v>
      </c>
      <c r="I5" s="29">
        <v>28</v>
      </c>
      <c r="J5" s="29">
        <v>39</v>
      </c>
      <c r="K5" s="29">
        <v>62</v>
      </c>
      <c r="L5" s="29">
        <v>42</v>
      </c>
      <c r="M5" s="29">
        <v>171</v>
      </c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</row>
    <row r="6" spans="2:34">
      <c r="B6" s="100" t="s">
        <v>34</v>
      </c>
      <c r="C6" s="19">
        <v>5.5E-2</v>
      </c>
      <c r="D6" s="19">
        <v>0.19400000000000001</v>
      </c>
      <c r="E6" s="19">
        <v>0.249</v>
      </c>
      <c r="F6" s="100"/>
      <c r="G6" s="100"/>
      <c r="H6" s="100" t="s">
        <v>1985</v>
      </c>
      <c r="I6" s="29">
        <v>23</v>
      </c>
      <c r="J6" s="29">
        <v>50</v>
      </c>
      <c r="K6" s="29">
        <v>57</v>
      </c>
      <c r="L6" s="29">
        <v>35</v>
      </c>
      <c r="M6" s="29">
        <v>165</v>
      </c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</row>
    <row r="7" spans="2:34">
      <c r="B7" s="100" t="s">
        <v>2025</v>
      </c>
      <c r="C7" s="19">
        <v>0.2</v>
      </c>
      <c r="D7" s="19">
        <v>0.8</v>
      </c>
      <c r="E7" s="19">
        <v>1</v>
      </c>
      <c r="F7" s="100"/>
      <c r="G7" s="100"/>
      <c r="H7" s="100" t="s">
        <v>1991</v>
      </c>
      <c r="I7" s="29">
        <v>22</v>
      </c>
      <c r="J7" s="29">
        <v>43</v>
      </c>
      <c r="K7" s="29">
        <v>58</v>
      </c>
      <c r="L7" s="29">
        <v>40</v>
      </c>
      <c r="M7" s="29">
        <v>163</v>
      </c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</row>
    <row r="8" spans="2:34">
      <c r="B8" s="100"/>
      <c r="C8" s="100"/>
      <c r="D8" s="100"/>
      <c r="E8" s="100"/>
      <c r="F8" s="100"/>
      <c r="G8" s="100"/>
      <c r="H8" s="100" t="s">
        <v>2025</v>
      </c>
      <c r="I8" s="29">
        <v>114</v>
      </c>
      <c r="J8" s="29">
        <v>203</v>
      </c>
      <c r="K8" s="29">
        <v>289</v>
      </c>
      <c r="L8" s="29">
        <v>194</v>
      </c>
      <c r="M8" s="29">
        <v>800</v>
      </c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</row>
    <row r="9" spans="2:34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</row>
    <row r="10" spans="2:34"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</row>
    <row r="11" spans="2:34"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</row>
    <row r="12" spans="2:34"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</row>
    <row r="13" spans="2:34">
      <c r="B13" s="100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</row>
    <row r="14" spans="2:34"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</row>
    <row r="15" spans="2:34"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</row>
    <row r="16" spans="2:34">
      <c r="B16" s="10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</row>
    <row r="17" spans="8:10">
      <c r="H17" s="100"/>
      <c r="I17" s="100"/>
      <c r="J17" s="100"/>
    </row>
    <row r="18" spans="8:10">
      <c r="H18" s="100"/>
      <c r="I18" s="100"/>
      <c r="J18" s="100"/>
    </row>
    <row r="19" spans="8:10">
      <c r="H19" s="100"/>
      <c r="I19" s="100"/>
      <c r="J19" s="100"/>
    </row>
    <row r="20" spans="8:10">
      <c r="H20" s="100"/>
      <c r="I20" s="100"/>
      <c r="J20" s="100"/>
    </row>
    <row r="21" spans="8:10">
      <c r="H21" s="100"/>
      <c r="I21" s="100"/>
      <c r="J21" s="100"/>
    </row>
    <row r="22" spans="8:10">
      <c r="H22" s="100"/>
      <c r="I22" s="100"/>
      <c r="J22" s="100"/>
    </row>
    <row r="23" spans="8:10">
      <c r="H23" s="100"/>
      <c r="I23" s="100"/>
      <c r="J23" s="100"/>
    </row>
    <row r="24" spans="8:10">
      <c r="H24" s="100"/>
      <c r="I24" s="100"/>
      <c r="J24" s="100"/>
    </row>
    <row r="25" spans="8:10">
      <c r="H25" s="100"/>
      <c r="I25" s="100"/>
      <c r="J25" s="100"/>
    </row>
    <row r="26" spans="8:10">
      <c r="H26" s="100"/>
      <c r="I26" s="100"/>
      <c r="J26" s="100"/>
    </row>
  </sheetData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287AF-4940-48F6-B17E-42EA686345B9}">
  <dimension ref="A1:AS63"/>
  <sheetViews>
    <sheetView topLeftCell="Z3" workbookViewId="0">
      <selection activeCell="Z3" sqref="Z3"/>
    </sheetView>
  </sheetViews>
  <sheetFormatPr defaultRowHeight="15"/>
  <cols>
    <col min="1" max="1" width="17.5703125" bestFit="1" customWidth="1"/>
    <col min="2" max="2" width="16.85546875" bestFit="1" customWidth="1"/>
    <col min="3" max="3" width="17.5703125" bestFit="1" customWidth="1"/>
    <col min="4" max="5" width="11.42578125" bestFit="1" customWidth="1"/>
    <col min="7" max="7" width="17.5703125" bestFit="1" customWidth="1"/>
    <col min="8" max="8" width="10.140625" bestFit="1" customWidth="1"/>
    <col min="9" max="9" width="10.5703125" bestFit="1" customWidth="1"/>
    <col min="10" max="10" width="5.42578125" bestFit="1" customWidth="1"/>
    <col min="11" max="11" width="11.42578125" bestFit="1" customWidth="1"/>
    <col min="12" max="12" width="5.42578125" bestFit="1" customWidth="1"/>
    <col min="13" max="13" width="11.140625" bestFit="1" customWidth="1"/>
    <col min="14" max="14" width="7.85546875" bestFit="1" customWidth="1"/>
    <col min="15" max="15" width="5.42578125" bestFit="1" customWidth="1"/>
    <col min="16" max="16" width="11.140625" bestFit="1" customWidth="1"/>
    <col min="17" max="17" width="7.28515625" bestFit="1" customWidth="1"/>
    <col min="18" max="18" width="5.42578125" bestFit="1" customWidth="1"/>
    <col min="19" max="19" width="10.5703125" bestFit="1" customWidth="1"/>
    <col min="20" max="21" width="11.42578125" bestFit="1" customWidth="1"/>
    <col min="22" max="23" width="8.85546875" bestFit="1" customWidth="1"/>
    <col min="24" max="24" width="6.140625" bestFit="1" customWidth="1"/>
    <col min="25" max="25" width="9.28515625" bestFit="1" customWidth="1"/>
    <col min="26" max="26" width="22.85546875" bestFit="1" customWidth="1"/>
    <col min="27" max="27" width="14.85546875" customWidth="1"/>
    <col min="28" max="28" width="4.5703125" bestFit="1" customWidth="1"/>
    <col min="29" max="29" width="13.28515625" bestFit="1" customWidth="1"/>
    <col min="30" max="30" width="7.140625" bestFit="1" customWidth="1"/>
    <col min="31" max="31" width="9.85546875" bestFit="1" customWidth="1"/>
    <col min="32" max="32" width="13.28515625" bestFit="1" customWidth="1"/>
    <col min="33" max="33" width="9.5703125" bestFit="1" customWidth="1"/>
    <col min="34" max="34" width="9.140625" bestFit="1" customWidth="1"/>
    <col min="35" max="36" width="11.42578125" bestFit="1" customWidth="1"/>
    <col min="37" max="37" width="22.85546875" bestFit="1" customWidth="1"/>
    <col min="38" max="38" width="17.5703125" bestFit="1" customWidth="1"/>
    <col min="39" max="39" width="11.28515625" bestFit="1" customWidth="1"/>
    <col min="40" max="40" width="15.42578125" bestFit="1" customWidth="1"/>
    <col min="41" max="41" width="4.42578125" customWidth="1"/>
    <col min="42" max="42" width="13.42578125" bestFit="1" customWidth="1"/>
    <col min="43" max="43" width="6.7109375" bestFit="1" customWidth="1"/>
    <col min="44" max="44" width="11.7109375" bestFit="1" customWidth="1"/>
    <col min="45" max="46" width="11.42578125" bestFit="1" customWidth="1"/>
    <col min="47" max="56" width="3" bestFit="1" customWidth="1"/>
    <col min="57" max="62" width="4.140625" bestFit="1" customWidth="1"/>
    <col min="63" max="63" width="7.140625" bestFit="1" customWidth="1"/>
    <col min="64" max="64" width="11.42578125" bestFit="1" customWidth="1"/>
    <col min="65" max="68" width="3" bestFit="1" customWidth="1"/>
    <col min="69" max="69" width="4.140625" bestFit="1" customWidth="1"/>
    <col min="70" max="70" width="15.5703125" bestFit="1" customWidth="1"/>
    <col min="71" max="71" width="8.7109375" bestFit="1" customWidth="1"/>
    <col min="72" max="72" width="3.85546875" bestFit="1" customWidth="1"/>
    <col min="73" max="79" width="2" bestFit="1" customWidth="1"/>
    <col min="80" max="88" width="3" bestFit="1" customWidth="1"/>
    <col min="89" max="92" width="4.140625" bestFit="1" customWidth="1"/>
    <col min="93" max="93" width="12" bestFit="1" customWidth="1"/>
    <col min="94" max="94" width="8.140625" bestFit="1" customWidth="1"/>
    <col min="95" max="95" width="3.85546875" bestFit="1" customWidth="1"/>
    <col min="96" max="101" width="2" bestFit="1" customWidth="1"/>
    <col min="102" max="108" width="3" bestFit="1" customWidth="1"/>
    <col min="109" max="112" width="4.140625" bestFit="1" customWidth="1"/>
    <col min="113" max="113" width="11.42578125" bestFit="1" customWidth="1"/>
    <col min="114" max="114" width="10.5703125" bestFit="1" customWidth="1"/>
    <col min="115" max="121" width="2" bestFit="1" customWidth="1"/>
    <col min="122" max="128" width="3" bestFit="1" customWidth="1"/>
    <col min="129" max="129" width="13.7109375" bestFit="1" customWidth="1"/>
    <col min="131" max="132" width="2" bestFit="1" customWidth="1"/>
    <col min="133" max="135" width="3" bestFit="1" customWidth="1"/>
    <col min="136" max="137" width="4.140625" bestFit="1" customWidth="1"/>
    <col min="138" max="138" width="12.28515625" bestFit="1" customWidth="1"/>
    <col min="139" max="139" width="17.140625" bestFit="1" customWidth="1"/>
    <col min="140" max="140" width="3.85546875" bestFit="1" customWidth="1"/>
    <col min="141" max="146" width="2" bestFit="1" customWidth="1"/>
    <col min="147" max="154" width="3" bestFit="1" customWidth="1"/>
    <col min="155" max="157" width="4.140625" bestFit="1" customWidth="1"/>
    <col min="158" max="158" width="20.28515625" bestFit="1" customWidth="1"/>
    <col min="159" max="159" width="10.7109375" bestFit="1" customWidth="1"/>
    <col min="160" max="161" width="2" bestFit="1" customWidth="1"/>
    <col min="162" max="163" width="3" bestFit="1" customWidth="1"/>
    <col min="164" max="164" width="13.85546875" bestFit="1" customWidth="1"/>
    <col min="165" max="165" width="10.7109375" bestFit="1" customWidth="1"/>
    <col min="166" max="166" width="3.85546875" bestFit="1" customWidth="1"/>
    <col min="167" max="172" width="2" bestFit="1" customWidth="1"/>
    <col min="173" max="179" width="3" bestFit="1" customWidth="1"/>
    <col min="180" max="184" width="4.140625" bestFit="1" customWidth="1"/>
    <col min="185" max="185" width="13.85546875" bestFit="1" customWidth="1"/>
    <col min="186" max="186" width="8" bestFit="1" customWidth="1"/>
    <col min="187" max="187" width="3.85546875" bestFit="1" customWidth="1"/>
    <col min="188" max="194" width="2" bestFit="1" customWidth="1"/>
    <col min="195" max="202" width="3" bestFit="1" customWidth="1"/>
    <col min="203" max="204" width="4.140625" bestFit="1" customWidth="1"/>
    <col min="205" max="206" width="11.140625" bestFit="1" customWidth="1"/>
    <col min="207" max="212" width="2" bestFit="1" customWidth="1"/>
    <col min="213" max="218" width="3" bestFit="1" customWidth="1"/>
    <col min="219" max="221" width="4.140625" bestFit="1" customWidth="1"/>
    <col min="222" max="222" width="14.28515625" bestFit="1" customWidth="1"/>
    <col min="223" max="223" width="15" bestFit="1" customWidth="1"/>
    <col min="224" max="229" width="2" bestFit="1" customWidth="1"/>
    <col min="230" max="236" width="3" bestFit="1" customWidth="1"/>
    <col min="237" max="240" width="4.140625" bestFit="1" customWidth="1"/>
    <col min="241" max="241" width="18.28515625" bestFit="1" customWidth="1"/>
    <col min="242" max="242" width="10.28515625" bestFit="1" customWidth="1"/>
    <col min="243" max="248" width="2" bestFit="1" customWidth="1"/>
    <col min="249" max="254" width="3" bestFit="1" customWidth="1"/>
    <col min="255" max="257" width="4.140625" bestFit="1" customWidth="1"/>
    <col min="258" max="258" width="13.42578125" bestFit="1" customWidth="1"/>
    <col min="259" max="259" width="17.42578125" bestFit="1" customWidth="1"/>
    <col min="260" max="260" width="3.85546875" bestFit="1" customWidth="1"/>
    <col min="261" max="266" width="2" bestFit="1" customWidth="1"/>
    <col min="267" max="273" width="3" bestFit="1" customWidth="1"/>
    <col min="274" max="276" width="4.140625" bestFit="1" customWidth="1"/>
    <col min="277" max="277" width="20.5703125" bestFit="1" customWidth="1"/>
    <col min="278" max="278" width="19.140625" bestFit="1" customWidth="1"/>
    <col min="279" max="279" width="3.85546875" bestFit="1" customWidth="1"/>
    <col min="280" max="283" width="2" bestFit="1" customWidth="1"/>
    <col min="284" max="284" width="3" bestFit="1" customWidth="1"/>
    <col min="285" max="285" width="2" bestFit="1" customWidth="1"/>
    <col min="286" max="294" width="3" bestFit="1" customWidth="1"/>
    <col min="295" max="296" width="4.140625" bestFit="1" customWidth="1"/>
    <col min="297" max="297" width="22.28515625" bestFit="1" customWidth="1"/>
    <col min="298" max="298" width="9.85546875" bestFit="1" customWidth="1"/>
    <col min="299" max="303" width="2" bestFit="1" customWidth="1"/>
    <col min="304" max="311" width="3" bestFit="1" customWidth="1"/>
    <col min="312" max="312" width="4.140625" bestFit="1" customWidth="1"/>
    <col min="313" max="313" width="13" bestFit="1" customWidth="1"/>
    <col min="314" max="314" width="14.140625" bestFit="1" customWidth="1"/>
    <col min="315" max="315" width="3.85546875" bestFit="1" customWidth="1"/>
    <col min="316" max="319" width="2" bestFit="1" customWidth="1"/>
    <col min="320" max="320" width="3" bestFit="1" customWidth="1"/>
    <col min="321" max="322" width="2" bestFit="1" customWidth="1"/>
    <col min="323" max="328" width="3" bestFit="1" customWidth="1"/>
    <col min="329" max="331" width="4.140625" bestFit="1" customWidth="1"/>
    <col min="332" max="332" width="17.28515625" bestFit="1" customWidth="1"/>
    <col min="333" max="333" width="9" bestFit="1" customWidth="1"/>
    <col min="334" max="334" width="12.140625" bestFit="1" customWidth="1"/>
    <col min="335" max="335" width="11.42578125" bestFit="1" customWidth="1"/>
  </cols>
  <sheetData>
    <row r="1" spans="1:45">
      <c r="A1" s="32" t="s">
        <v>2024</v>
      </c>
      <c r="B1" s="32" t="s">
        <v>2039</v>
      </c>
      <c r="C1" s="100"/>
      <c r="D1" s="100"/>
      <c r="E1" s="100"/>
      <c r="F1" s="100"/>
      <c r="G1" s="32" t="s">
        <v>2024</v>
      </c>
      <c r="H1" s="100"/>
      <c r="I1" s="32" t="s">
        <v>2</v>
      </c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32" t="s">
        <v>0</v>
      </c>
      <c r="AA1" s="100" t="s">
        <v>2069</v>
      </c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</row>
    <row r="2" spans="1:45">
      <c r="A2" s="32" t="s">
        <v>2049</v>
      </c>
      <c r="B2" s="100" t="s">
        <v>2040</v>
      </c>
      <c r="C2" s="100" t="s">
        <v>2032</v>
      </c>
      <c r="D2" s="100" t="s">
        <v>2025</v>
      </c>
      <c r="E2" s="100"/>
      <c r="F2" s="100"/>
      <c r="G2" s="32" t="s">
        <v>2049</v>
      </c>
      <c r="H2" s="32" t="s">
        <v>10</v>
      </c>
      <c r="I2" s="100" t="s">
        <v>25</v>
      </c>
      <c r="J2" s="100" t="s">
        <v>42</v>
      </c>
      <c r="K2" s="100" t="s">
        <v>2025</v>
      </c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32" t="s">
        <v>2070</v>
      </c>
      <c r="AL2" s="32" t="s">
        <v>2049</v>
      </c>
      <c r="AM2" s="100"/>
      <c r="AN2" s="100"/>
      <c r="AO2" s="100"/>
      <c r="AP2" s="100"/>
      <c r="AQ2" s="100"/>
      <c r="AR2" s="100"/>
      <c r="AS2" s="100"/>
    </row>
    <row r="3" spans="1:45">
      <c r="A3" s="100" t="s">
        <v>1923</v>
      </c>
      <c r="B3" s="29">
        <v>50</v>
      </c>
      <c r="C3" s="29">
        <v>226</v>
      </c>
      <c r="D3" s="29">
        <v>276</v>
      </c>
      <c r="E3" s="100"/>
      <c r="F3" s="100"/>
      <c r="G3" s="100" t="s">
        <v>1923</v>
      </c>
      <c r="H3" s="100" t="s">
        <v>56</v>
      </c>
      <c r="I3" s="29">
        <v>22</v>
      </c>
      <c r="J3" s="29">
        <v>23</v>
      </c>
      <c r="K3" s="29">
        <v>45</v>
      </c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32" t="s">
        <v>2070</v>
      </c>
      <c r="AA3" s="32" t="s">
        <v>2051</v>
      </c>
      <c r="AB3" s="100"/>
      <c r="AC3" s="100"/>
      <c r="AD3" s="100"/>
      <c r="AE3" s="100"/>
      <c r="AF3" s="100"/>
      <c r="AG3" s="100"/>
      <c r="AH3" s="100"/>
      <c r="AI3" s="100"/>
      <c r="AJ3" s="100"/>
      <c r="AK3" s="32" t="s">
        <v>2051</v>
      </c>
      <c r="AL3" s="100" t="s">
        <v>1923</v>
      </c>
      <c r="AM3" s="100" t="s">
        <v>1943</v>
      </c>
      <c r="AN3" s="100" t="s">
        <v>1920</v>
      </c>
      <c r="AO3" s="100" t="s">
        <v>1931</v>
      </c>
      <c r="AP3" s="100" t="s">
        <v>1929</v>
      </c>
      <c r="AQ3" s="100" t="s">
        <v>1925</v>
      </c>
      <c r="AR3" s="100" t="s">
        <v>1934</v>
      </c>
      <c r="AS3" s="100" t="s">
        <v>2025</v>
      </c>
    </row>
    <row r="4" spans="1:45">
      <c r="A4" s="100" t="s">
        <v>1943</v>
      </c>
      <c r="B4" s="29">
        <v>13</v>
      </c>
      <c r="C4" s="29">
        <v>42</v>
      </c>
      <c r="D4" s="29">
        <v>55</v>
      </c>
      <c r="E4" s="100"/>
      <c r="F4" s="100"/>
      <c r="G4" s="100"/>
      <c r="H4" s="100" t="s">
        <v>39</v>
      </c>
      <c r="I4" s="29">
        <v>43</v>
      </c>
      <c r="J4" s="29">
        <v>27</v>
      </c>
      <c r="K4" s="29">
        <v>70</v>
      </c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32" t="s">
        <v>2050</v>
      </c>
      <c r="AA4" s="100" t="s">
        <v>2061</v>
      </c>
      <c r="AB4" s="100" t="s">
        <v>2062</v>
      </c>
      <c r="AC4" s="100" t="s">
        <v>2063</v>
      </c>
      <c r="AD4" s="100" t="s">
        <v>2064</v>
      </c>
      <c r="AE4" s="100" t="s">
        <v>2065</v>
      </c>
      <c r="AF4" s="100" t="s">
        <v>2066</v>
      </c>
      <c r="AG4" s="100" t="s">
        <v>2067</v>
      </c>
      <c r="AH4" s="100" t="s">
        <v>2068</v>
      </c>
      <c r="AI4" s="100" t="s">
        <v>2025</v>
      </c>
      <c r="AJ4" s="100"/>
      <c r="AK4" s="100" t="s">
        <v>2061</v>
      </c>
      <c r="AL4" s="29">
        <v>3</v>
      </c>
      <c r="AM4" s="29"/>
      <c r="AN4" s="29">
        <v>12</v>
      </c>
      <c r="AO4" s="29">
        <v>1</v>
      </c>
      <c r="AP4" s="29"/>
      <c r="AQ4" s="29">
        <v>1</v>
      </c>
      <c r="AR4" s="29"/>
      <c r="AS4" s="29">
        <v>17</v>
      </c>
    </row>
    <row r="5" spans="1:45">
      <c r="A5" s="100" t="s">
        <v>1920</v>
      </c>
      <c r="B5" s="29">
        <v>70</v>
      </c>
      <c r="C5" s="29">
        <v>253</v>
      </c>
      <c r="D5" s="29">
        <v>323</v>
      </c>
      <c r="E5" s="100"/>
      <c r="F5" s="100"/>
      <c r="G5" s="100"/>
      <c r="H5" s="100" t="s">
        <v>28</v>
      </c>
      <c r="I5" s="29">
        <v>45</v>
      </c>
      <c r="J5" s="29">
        <v>51</v>
      </c>
      <c r="K5" s="29">
        <v>96</v>
      </c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 t="s">
        <v>1939</v>
      </c>
      <c r="AA5" s="29">
        <v>4</v>
      </c>
      <c r="AB5" s="29">
        <v>12</v>
      </c>
      <c r="AC5" s="29">
        <v>15</v>
      </c>
      <c r="AD5" s="29">
        <v>28</v>
      </c>
      <c r="AE5" s="29">
        <v>3</v>
      </c>
      <c r="AF5" s="29">
        <v>9</v>
      </c>
      <c r="AG5" s="29">
        <v>2</v>
      </c>
      <c r="AH5" s="29">
        <v>13</v>
      </c>
      <c r="AI5" s="29">
        <v>86</v>
      </c>
      <c r="AJ5" s="100"/>
      <c r="AK5" s="100" t="s">
        <v>2062</v>
      </c>
      <c r="AL5" s="29">
        <v>54</v>
      </c>
      <c r="AM5" s="29">
        <v>10</v>
      </c>
      <c r="AN5" s="29">
        <v>45</v>
      </c>
      <c r="AO5" s="29">
        <v>13</v>
      </c>
      <c r="AP5" s="29">
        <v>22</v>
      </c>
      <c r="AQ5" s="29">
        <v>25</v>
      </c>
      <c r="AR5" s="29">
        <v>7</v>
      </c>
      <c r="AS5" s="29">
        <v>176</v>
      </c>
    </row>
    <row r="6" spans="1:45">
      <c r="A6" s="100" t="s">
        <v>1931</v>
      </c>
      <c r="B6" s="29">
        <v>11</v>
      </c>
      <c r="C6" s="29">
        <v>63</v>
      </c>
      <c r="D6" s="29">
        <v>74</v>
      </c>
      <c r="E6" s="100"/>
      <c r="F6" s="100"/>
      <c r="G6" s="100"/>
      <c r="H6" s="100" t="s">
        <v>34</v>
      </c>
      <c r="I6" s="29">
        <v>31</v>
      </c>
      <c r="J6" s="29">
        <v>34</v>
      </c>
      <c r="K6" s="29">
        <v>65</v>
      </c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 t="s">
        <v>1941</v>
      </c>
      <c r="AA6" s="29">
        <v>1</v>
      </c>
      <c r="AB6" s="29">
        <v>13</v>
      </c>
      <c r="AC6" s="29">
        <v>16</v>
      </c>
      <c r="AD6" s="29">
        <v>29</v>
      </c>
      <c r="AE6" s="29">
        <v>1</v>
      </c>
      <c r="AF6" s="29">
        <v>8</v>
      </c>
      <c r="AG6" s="29">
        <v>4</v>
      </c>
      <c r="AH6" s="29">
        <v>11</v>
      </c>
      <c r="AI6" s="29">
        <v>83</v>
      </c>
      <c r="AJ6" s="100"/>
      <c r="AK6" s="100" t="s">
        <v>2063</v>
      </c>
      <c r="AL6" s="29">
        <v>44</v>
      </c>
      <c r="AM6" s="29">
        <v>8</v>
      </c>
      <c r="AN6" s="29">
        <v>54</v>
      </c>
      <c r="AO6" s="29">
        <v>14</v>
      </c>
      <c r="AP6" s="29">
        <v>11</v>
      </c>
      <c r="AQ6" s="29">
        <v>22</v>
      </c>
      <c r="AR6" s="29">
        <v>2</v>
      </c>
      <c r="AS6" s="29">
        <v>155</v>
      </c>
    </row>
    <row r="7" spans="1:45">
      <c r="A7" s="100" t="s">
        <v>1929</v>
      </c>
      <c r="B7" s="29">
        <v>22</v>
      </c>
      <c r="C7" s="29">
        <v>68</v>
      </c>
      <c r="D7" s="29">
        <v>90</v>
      </c>
      <c r="E7" s="100"/>
      <c r="F7" s="100"/>
      <c r="G7" s="100" t="s">
        <v>2071</v>
      </c>
      <c r="H7" s="100"/>
      <c r="I7" s="29">
        <v>141</v>
      </c>
      <c r="J7" s="29">
        <v>135</v>
      </c>
      <c r="K7" s="29">
        <v>276</v>
      </c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 t="s">
        <v>1921</v>
      </c>
      <c r="AA7" s="29">
        <v>5</v>
      </c>
      <c r="AB7" s="29">
        <v>13</v>
      </c>
      <c r="AC7" s="29">
        <v>10</v>
      </c>
      <c r="AD7" s="29">
        <v>30</v>
      </c>
      <c r="AE7" s="29">
        <v>3</v>
      </c>
      <c r="AF7" s="29">
        <v>5</v>
      </c>
      <c r="AG7" s="29">
        <v>6</v>
      </c>
      <c r="AH7" s="29">
        <v>11</v>
      </c>
      <c r="AI7" s="29">
        <v>83</v>
      </c>
      <c r="AJ7" s="100"/>
      <c r="AK7" s="100" t="s">
        <v>2064</v>
      </c>
      <c r="AL7" s="29">
        <v>105</v>
      </c>
      <c r="AM7" s="29">
        <v>21</v>
      </c>
      <c r="AN7" s="29">
        <v>110</v>
      </c>
      <c r="AO7" s="29">
        <v>30</v>
      </c>
      <c r="AP7" s="29">
        <v>29</v>
      </c>
      <c r="AQ7" s="29">
        <v>53</v>
      </c>
      <c r="AR7" s="29">
        <v>7</v>
      </c>
      <c r="AS7" s="29">
        <v>355</v>
      </c>
    </row>
    <row r="8" spans="1:45">
      <c r="A8" s="100" t="s">
        <v>1925</v>
      </c>
      <c r="B8" s="29">
        <v>34</v>
      </c>
      <c r="C8" s="29">
        <v>123</v>
      </c>
      <c r="D8" s="29">
        <v>157</v>
      </c>
      <c r="E8" s="100"/>
      <c r="F8" s="100"/>
      <c r="G8" s="100" t="s">
        <v>1943</v>
      </c>
      <c r="H8" s="100" t="s">
        <v>56</v>
      </c>
      <c r="I8" s="29"/>
      <c r="J8" s="29">
        <v>2</v>
      </c>
      <c r="K8" s="29">
        <v>2</v>
      </c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 t="s">
        <v>1944</v>
      </c>
      <c r="AA8" s="29">
        <v>1</v>
      </c>
      <c r="AB8" s="29">
        <v>14</v>
      </c>
      <c r="AC8" s="29">
        <v>15</v>
      </c>
      <c r="AD8" s="29">
        <v>24</v>
      </c>
      <c r="AE8" s="29">
        <v>2</v>
      </c>
      <c r="AF8" s="29">
        <v>11</v>
      </c>
      <c r="AG8" s="29">
        <v>1</v>
      </c>
      <c r="AH8" s="29">
        <v>12</v>
      </c>
      <c r="AI8" s="29">
        <v>80</v>
      </c>
      <c r="AJ8" s="100"/>
      <c r="AK8" s="100" t="s">
        <v>2065</v>
      </c>
      <c r="AL8" s="29">
        <v>3</v>
      </c>
      <c r="AM8" s="29">
        <v>1</v>
      </c>
      <c r="AN8" s="29">
        <v>9</v>
      </c>
      <c r="AO8" s="29">
        <v>1</v>
      </c>
      <c r="AP8" s="29">
        <v>1</v>
      </c>
      <c r="AQ8" s="29">
        <v>5</v>
      </c>
      <c r="AR8" s="29">
        <v>1</v>
      </c>
      <c r="AS8" s="29">
        <v>21</v>
      </c>
    </row>
    <row r="9" spans="1:45">
      <c r="A9" s="100" t="s">
        <v>1934</v>
      </c>
      <c r="B9" s="29"/>
      <c r="C9" s="29">
        <v>25</v>
      </c>
      <c r="D9" s="29">
        <v>25</v>
      </c>
      <c r="E9" s="100"/>
      <c r="F9" s="100"/>
      <c r="G9" s="100"/>
      <c r="H9" s="100" t="s">
        <v>39</v>
      </c>
      <c r="I9" s="29">
        <v>8</v>
      </c>
      <c r="J9" s="29">
        <v>8</v>
      </c>
      <c r="K9" s="29">
        <v>16</v>
      </c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 t="s">
        <v>1945</v>
      </c>
      <c r="AA9" s="29">
        <v>2</v>
      </c>
      <c r="AB9" s="29">
        <v>6</v>
      </c>
      <c r="AC9" s="29">
        <v>14</v>
      </c>
      <c r="AD9" s="29">
        <v>28</v>
      </c>
      <c r="AE9" s="29">
        <v>1</v>
      </c>
      <c r="AF9" s="29">
        <v>6</v>
      </c>
      <c r="AG9" s="29">
        <v>2</v>
      </c>
      <c r="AH9" s="29">
        <v>15</v>
      </c>
      <c r="AI9" s="29">
        <v>74</v>
      </c>
      <c r="AJ9" s="100"/>
      <c r="AK9" s="100" t="s">
        <v>2066</v>
      </c>
      <c r="AL9" s="29">
        <v>26</v>
      </c>
      <c r="AM9" s="29">
        <v>5</v>
      </c>
      <c r="AN9" s="29">
        <v>31</v>
      </c>
      <c r="AO9" s="29">
        <v>9</v>
      </c>
      <c r="AP9" s="29">
        <v>7</v>
      </c>
      <c r="AQ9" s="29">
        <v>22</v>
      </c>
      <c r="AR9" s="29">
        <v>4</v>
      </c>
      <c r="AS9" s="29">
        <v>104</v>
      </c>
    </row>
    <row r="10" spans="1:45">
      <c r="A10" s="100" t="s">
        <v>2025</v>
      </c>
      <c r="B10" s="29">
        <v>200</v>
      </c>
      <c r="C10" s="29">
        <v>800</v>
      </c>
      <c r="D10" s="29">
        <v>1000</v>
      </c>
      <c r="E10" s="100"/>
      <c r="F10" s="100"/>
      <c r="G10" s="100"/>
      <c r="H10" s="100" t="s">
        <v>28</v>
      </c>
      <c r="I10" s="29">
        <v>9</v>
      </c>
      <c r="J10" s="29">
        <v>11</v>
      </c>
      <c r="K10" s="29">
        <v>20</v>
      </c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 t="s">
        <v>2025</v>
      </c>
      <c r="AA10" s="29">
        <v>13</v>
      </c>
      <c r="AB10" s="29">
        <v>58</v>
      </c>
      <c r="AC10" s="29">
        <v>70</v>
      </c>
      <c r="AD10" s="29">
        <v>139</v>
      </c>
      <c r="AE10" s="29">
        <v>10</v>
      </c>
      <c r="AF10" s="29">
        <v>39</v>
      </c>
      <c r="AG10" s="29">
        <v>15</v>
      </c>
      <c r="AH10" s="29">
        <v>62</v>
      </c>
      <c r="AI10" s="29">
        <v>406</v>
      </c>
      <c r="AJ10" s="100"/>
      <c r="AK10" s="100" t="s">
        <v>2067</v>
      </c>
      <c r="AL10" s="29">
        <v>5</v>
      </c>
      <c r="AM10" s="29">
        <v>1</v>
      </c>
      <c r="AN10" s="29">
        <v>11</v>
      </c>
      <c r="AO10" s="29">
        <v>1</v>
      </c>
      <c r="AP10" s="29">
        <v>4</v>
      </c>
      <c r="AQ10" s="29">
        <v>6</v>
      </c>
      <c r="AR10" s="29">
        <v>2</v>
      </c>
      <c r="AS10" s="29">
        <v>30</v>
      </c>
    </row>
    <row r="11" spans="1:45">
      <c r="A11" s="100"/>
      <c r="B11" s="100"/>
      <c r="C11" s="100"/>
      <c r="D11" s="100"/>
      <c r="E11" s="100"/>
      <c r="F11" s="100"/>
      <c r="G11" s="100"/>
      <c r="H11" s="100" t="s">
        <v>34</v>
      </c>
      <c r="I11" s="29">
        <v>9</v>
      </c>
      <c r="J11" s="29">
        <v>8</v>
      </c>
      <c r="K11" s="29">
        <v>17</v>
      </c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 t="s">
        <v>2068</v>
      </c>
      <c r="AL11" s="29">
        <v>36</v>
      </c>
      <c r="AM11" s="29">
        <v>9</v>
      </c>
      <c r="AN11" s="29">
        <v>51</v>
      </c>
      <c r="AO11" s="29">
        <v>5</v>
      </c>
      <c r="AP11" s="29">
        <v>16</v>
      </c>
      <c r="AQ11" s="29">
        <v>23</v>
      </c>
      <c r="AR11" s="29">
        <v>2</v>
      </c>
      <c r="AS11" s="29">
        <v>142</v>
      </c>
    </row>
    <row r="12" spans="1:45">
      <c r="A12" s="100"/>
      <c r="B12" s="100"/>
      <c r="C12" s="100"/>
      <c r="D12" s="100"/>
      <c r="E12" s="100"/>
      <c r="F12" s="100"/>
      <c r="G12" s="100" t="s">
        <v>2072</v>
      </c>
      <c r="H12" s="100"/>
      <c r="I12" s="29">
        <v>26</v>
      </c>
      <c r="J12" s="29">
        <v>29</v>
      </c>
      <c r="K12" s="29">
        <v>55</v>
      </c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 t="s">
        <v>2025</v>
      </c>
      <c r="AL12" s="29">
        <v>276</v>
      </c>
      <c r="AM12" s="29">
        <v>55</v>
      </c>
      <c r="AN12" s="29">
        <v>323</v>
      </c>
      <c r="AO12" s="29">
        <v>74</v>
      </c>
      <c r="AP12" s="29">
        <v>90</v>
      </c>
      <c r="AQ12" s="29">
        <v>157</v>
      </c>
      <c r="AR12" s="29">
        <v>25</v>
      </c>
      <c r="AS12" s="29">
        <v>1000</v>
      </c>
    </row>
    <row r="13" spans="1:45">
      <c r="A13" s="100"/>
      <c r="B13" s="100"/>
      <c r="C13" s="100"/>
      <c r="D13" s="100"/>
      <c r="E13" s="100"/>
      <c r="F13" s="100"/>
      <c r="G13" s="100" t="s">
        <v>1920</v>
      </c>
      <c r="H13" s="100" t="s">
        <v>56</v>
      </c>
      <c r="I13" s="29">
        <v>17</v>
      </c>
      <c r="J13" s="29">
        <v>31</v>
      </c>
      <c r="K13" s="29">
        <v>48</v>
      </c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0"/>
      <c r="AQ13" s="100"/>
      <c r="AR13" s="100"/>
      <c r="AS13" s="100"/>
    </row>
    <row r="14" spans="1:45">
      <c r="A14" s="100"/>
      <c r="B14" s="100"/>
      <c r="C14" s="100"/>
      <c r="D14" s="100"/>
      <c r="E14" s="100"/>
      <c r="F14" s="100"/>
      <c r="G14" s="100"/>
      <c r="H14" s="100" t="s">
        <v>39</v>
      </c>
      <c r="I14" s="29">
        <v>37</v>
      </c>
      <c r="J14" s="29">
        <v>35</v>
      </c>
      <c r="K14" s="29">
        <v>72</v>
      </c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S14" s="100"/>
    </row>
    <row r="15" spans="1:45">
      <c r="A15" s="100"/>
      <c r="B15" s="100"/>
      <c r="C15" s="100"/>
      <c r="D15" s="100"/>
      <c r="E15" s="100"/>
      <c r="F15" s="100"/>
      <c r="G15" s="100"/>
      <c r="H15" s="100" t="s">
        <v>28</v>
      </c>
      <c r="I15" s="29">
        <v>59</v>
      </c>
      <c r="J15" s="29">
        <v>58</v>
      </c>
      <c r="K15" s="29">
        <v>117</v>
      </c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0"/>
      <c r="AQ15" s="100"/>
      <c r="AR15" s="100"/>
      <c r="AS15" s="100"/>
    </row>
    <row r="16" spans="1:45">
      <c r="A16" s="100"/>
      <c r="B16" s="100"/>
      <c r="C16" s="100"/>
      <c r="D16" s="100"/>
      <c r="E16" s="100"/>
      <c r="F16" s="100"/>
      <c r="G16" s="100"/>
      <c r="H16" s="100" t="s">
        <v>34</v>
      </c>
      <c r="I16" s="29">
        <v>43</v>
      </c>
      <c r="J16" s="29">
        <v>43</v>
      </c>
      <c r="K16" s="29">
        <v>86</v>
      </c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0"/>
      <c r="AQ16" s="100"/>
      <c r="AR16" s="100"/>
      <c r="AS16" s="100"/>
    </row>
    <row r="17" spans="7:39">
      <c r="G17" s="100" t="s">
        <v>2073</v>
      </c>
      <c r="H17" s="100"/>
      <c r="I17" s="29">
        <v>156</v>
      </c>
      <c r="J17" s="29">
        <v>167</v>
      </c>
      <c r="K17" s="29">
        <v>323</v>
      </c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</row>
    <row r="18" spans="7:39">
      <c r="G18" s="100" t="s">
        <v>1931</v>
      </c>
      <c r="H18" s="100" t="s">
        <v>56</v>
      </c>
      <c r="I18" s="29">
        <v>5</v>
      </c>
      <c r="J18" s="29">
        <v>4</v>
      </c>
      <c r="K18" s="29">
        <v>9</v>
      </c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</row>
    <row r="19" spans="7:39">
      <c r="G19" s="100"/>
      <c r="H19" s="100" t="s">
        <v>39</v>
      </c>
      <c r="I19" s="29">
        <v>10</v>
      </c>
      <c r="J19" s="29">
        <v>11</v>
      </c>
      <c r="K19" s="29">
        <v>21</v>
      </c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</row>
    <row r="20" spans="7:39">
      <c r="G20" s="100"/>
      <c r="H20" s="100" t="s">
        <v>28</v>
      </c>
      <c r="I20" s="29">
        <v>15</v>
      </c>
      <c r="J20" s="29">
        <v>9</v>
      </c>
      <c r="K20" s="29">
        <v>24</v>
      </c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</row>
    <row r="21" spans="7:39">
      <c r="G21" s="100"/>
      <c r="H21" s="100" t="s">
        <v>34</v>
      </c>
      <c r="I21" s="29">
        <v>7</v>
      </c>
      <c r="J21" s="29">
        <v>13</v>
      </c>
      <c r="K21" s="29">
        <v>20</v>
      </c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</row>
    <row r="22" spans="7:39">
      <c r="G22" s="100" t="s">
        <v>2074</v>
      </c>
      <c r="H22" s="100"/>
      <c r="I22" s="29">
        <v>37</v>
      </c>
      <c r="J22" s="29">
        <v>37</v>
      </c>
      <c r="K22" s="29">
        <v>74</v>
      </c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</row>
    <row r="23" spans="7:39">
      <c r="G23" s="100" t="s">
        <v>1929</v>
      </c>
      <c r="H23" s="100" t="s">
        <v>56</v>
      </c>
      <c r="I23" s="29">
        <v>6</v>
      </c>
      <c r="J23" s="29">
        <v>3</v>
      </c>
      <c r="K23" s="29">
        <v>9</v>
      </c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</row>
    <row r="24" spans="7:39">
      <c r="G24" s="100"/>
      <c r="H24" s="100" t="s">
        <v>39</v>
      </c>
      <c r="I24" s="29">
        <v>9</v>
      </c>
      <c r="J24" s="29">
        <v>17</v>
      </c>
      <c r="K24" s="29">
        <v>26</v>
      </c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</row>
    <row r="25" spans="7:39">
      <c r="G25" s="100"/>
      <c r="H25" s="100" t="s">
        <v>28</v>
      </c>
      <c r="I25" s="29">
        <v>20</v>
      </c>
      <c r="J25" s="29">
        <v>17</v>
      </c>
      <c r="K25" s="29">
        <v>37</v>
      </c>
      <c r="L25" s="100"/>
      <c r="M25" s="32" t="s">
        <v>2024</v>
      </c>
      <c r="N25" s="32" t="s">
        <v>2049</v>
      </c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</row>
    <row r="26" spans="7:39">
      <c r="G26" s="100"/>
      <c r="H26" s="100" t="s">
        <v>34</v>
      </c>
      <c r="I26" s="29">
        <v>8</v>
      </c>
      <c r="J26" s="29">
        <v>10</v>
      </c>
      <c r="K26" s="29">
        <v>18</v>
      </c>
      <c r="L26" s="100"/>
      <c r="M26" s="32" t="s">
        <v>2050</v>
      </c>
      <c r="N26" s="100" t="s">
        <v>1923</v>
      </c>
      <c r="O26" s="100" t="s">
        <v>1943</v>
      </c>
      <c r="P26" s="100" t="s">
        <v>1920</v>
      </c>
      <c r="Q26" s="100" t="s">
        <v>1931</v>
      </c>
      <c r="R26" s="100" t="s">
        <v>1929</v>
      </c>
      <c r="S26" s="100" t="s">
        <v>1925</v>
      </c>
      <c r="T26" s="100" t="s">
        <v>1934</v>
      </c>
      <c r="U26" s="100" t="s">
        <v>2025</v>
      </c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</row>
    <row r="27" spans="7:39">
      <c r="G27" s="100" t="s">
        <v>2075</v>
      </c>
      <c r="H27" s="100"/>
      <c r="I27" s="29">
        <v>43</v>
      </c>
      <c r="J27" s="29">
        <v>47</v>
      </c>
      <c r="K27" s="29">
        <v>90</v>
      </c>
      <c r="L27" s="100"/>
      <c r="M27" s="100" t="s">
        <v>1947</v>
      </c>
      <c r="N27" s="29"/>
      <c r="O27" s="29"/>
      <c r="P27" s="29"/>
      <c r="Q27" s="29">
        <v>17</v>
      </c>
      <c r="R27" s="29">
        <v>19</v>
      </c>
      <c r="S27" s="29"/>
      <c r="T27" s="29"/>
      <c r="U27" s="29">
        <v>36</v>
      </c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</row>
    <row r="28" spans="7:39">
      <c r="G28" s="100" t="s">
        <v>1925</v>
      </c>
      <c r="H28" s="100" t="s">
        <v>56</v>
      </c>
      <c r="I28" s="29">
        <v>8</v>
      </c>
      <c r="J28" s="29">
        <v>12</v>
      </c>
      <c r="K28" s="29">
        <v>20</v>
      </c>
      <c r="L28" s="100"/>
      <c r="M28" s="100" t="s">
        <v>1926</v>
      </c>
      <c r="N28" s="29"/>
      <c r="O28" s="29"/>
      <c r="P28" s="29"/>
      <c r="Q28" s="29"/>
      <c r="R28" s="29"/>
      <c r="S28" s="29">
        <v>45</v>
      </c>
      <c r="T28" s="29"/>
      <c r="U28" s="29">
        <v>45</v>
      </c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</row>
    <row r="29" spans="7:39">
      <c r="G29" s="100"/>
      <c r="H29" s="100" t="s">
        <v>39</v>
      </c>
      <c r="I29" s="29">
        <v>23</v>
      </c>
      <c r="J29" s="29">
        <v>21</v>
      </c>
      <c r="K29" s="29">
        <v>44</v>
      </c>
      <c r="L29" s="100"/>
      <c r="M29" s="100" t="s">
        <v>1946</v>
      </c>
      <c r="N29" s="29"/>
      <c r="O29" s="29"/>
      <c r="P29" s="29"/>
      <c r="Q29" s="29">
        <v>15</v>
      </c>
      <c r="R29" s="29">
        <v>25</v>
      </c>
      <c r="S29" s="29"/>
      <c r="T29" s="29"/>
      <c r="U29" s="29">
        <v>40</v>
      </c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</row>
    <row r="30" spans="7:39">
      <c r="G30" s="100"/>
      <c r="H30" s="100" t="s">
        <v>28</v>
      </c>
      <c r="I30" s="29">
        <v>33</v>
      </c>
      <c r="J30" s="29">
        <v>25</v>
      </c>
      <c r="K30" s="29">
        <v>58</v>
      </c>
      <c r="L30" s="100"/>
      <c r="M30" s="100" t="s">
        <v>1939</v>
      </c>
      <c r="N30" s="29"/>
      <c r="O30" s="29"/>
      <c r="P30" s="29">
        <v>86</v>
      </c>
      <c r="Q30" s="29"/>
      <c r="R30" s="29"/>
      <c r="S30" s="29"/>
      <c r="T30" s="29"/>
      <c r="U30" s="29">
        <v>86</v>
      </c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</row>
    <row r="31" spans="7:39">
      <c r="G31" s="100"/>
      <c r="H31" s="100" t="s">
        <v>34</v>
      </c>
      <c r="I31" s="29">
        <v>15</v>
      </c>
      <c r="J31" s="29">
        <v>20</v>
      </c>
      <c r="K31" s="29">
        <v>35</v>
      </c>
      <c r="L31" s="100"/>
      <c r="M31" s="100" t="s">
        <v>1938</v>
      </c>
      <c r="N31" s="29"/>
      <c r="O31" s="29"/>
      <c r="P31" s="29"/>
      <c r="Q31" s="29"/>
      <c r="R31" s="29"/>
      <c r="S31" s="29">
        <v>53</v>
      </c>
      <c r="T31" s="29"/>
      <c r="U31" s="29">
        <v>53</v>
      </c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</row>
    <row r="32" spans="7:39">
      <c r="G32" s="100" t="s">
        <v>2076</v>
      </c>
      <c r="H32" s="100"/>
      <c r="I32" s="29">
        <v>79</v>
      </c>
      <c r="J32" s="29">
        <v>78</v>
      </c>
      <c r="K32" s="29">
        <v>157</v>
      </c>
      <c r="L32" s="100"/>
      <c r="M32" s="100" t="s">
        <v>1940</v>
      </c>
      <c r="N32" s="29">
        <v>63</v>
      </c>
      <c r="O32" s="29"/>
      <c r="P32" s="29"/>
      <c r="Q32" s="29"/>
      <c r="R32" s="29"/>
      <c r="S32" s="29"/>
      <c r="T32" s="29"/>
      <c r="U32" s="29">
        <v>63</v>
      </c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</row>
    <row r="33" spans="7:39">
      <c r="G33" s="100" t="s">
        <v>1934</v>
      </c>
      <c r="H33" s="100" t="s">
        <v>56</v>
      </c>
      <c r="I33" s="29">
        <v>3</v>
      </c>
      <c r="J33" s="29"/>
      <c r="K33" s="29">
        <v>3</v>
      </c>
      <c r="L33" s="100"/>
      <c r="M33" s="100" t="s">
        <v>1948</v>
      </c>
      <c r="N33" s="29"/>
      <c r="O33" s="29"/>
      <c r="P33" s="29"/>
      <c r="Q33" s="29"/>
      <c r="R33" s="29"/>
      <c r="S33" s="29"/>
      <c r="T33" s="29">
        <v>8</v>
      </c>
      <c r="U33" s="29">
        <v>8</v>
      </c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</row>
    <row r="34" spans="7:39">
      <c r="G34" s="100"/>
      <c r="H34" s="100" t="s">
        <v>39</v>
      </c>
      <c r="I34" s="29">
        <v>2</v>
      </c>
      <c r="J34" s="29">
        <v>1</v>
      </c>
      <c r="K34" s="29">
        <v>3</v>
      </c>
      <c r="L34" s="100"/>
      <c r="M34" s="100" t="s">
        <v>1941</v>
      </c>
      <c r="N34" s="29">
        <v>83</v>
      </c>
      <c r="O34" s="29"/>
      <c r="P34" s="29"/>
      <c r="Q34" s="29"/>
      <c r="R34" s="29"/>
      <c r="S34" s="29"/>
      <c r="T34" s="29"/>
      <c r="U34" s="29">
        <v>83</v>
      </c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</row>
    <row r="35" spans="7:39">
      <c r="G35" s="100"/>
      <c r="H35" s="100" t="s">
        <v>28</v>
      </c>
      <c r="I35" s="29">
        <v>9</v>
      </c>
      <c r="J35" s="29">
        <v>2</v>
      </c>
      <c r="K35" s="29">
        <v>11</v>
      </c>
      <c r="L35" s="100"/>
      <c r="M35" s="100" t="s">
        <v>1937</v>
      </c>
      <c r="N35" s="29"/>
      <c r="O35" s="29"/>
      <c r="P35" s="29"/>
      <c r="Q35" s="29"/>
      <c r="R35" s="29"/>
      <c r="S35" s="29"/>
      <c r="T35" s="29">
        <v>7</v>
      </c>
      <c r="U35" s="29">
        <v>7</v>
      </c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</row>
    <row r="36" spans="7:39">
      <c r="G36" s="100"/>
      <c r="H36" s="100" t="s">
        <v>34</v>
      </c>
      <c r="I36" s="29">
        <v>4</v>
      </c>
      <c r="J36" s="29">
        <v>4</v>
      </c>
      <c r="K36" s="29">
        <v>8</v>
      </c>
      <c r="L36" s="100"/>
      <c r="M36" s="100" t="s">
        <v>1921</v>
      </c>
      <c r="N36" s="29"/>
      <c r="O36" s="29"/>
      <c r="P36" s="29">
        <v>83</v>
      </c>
      <c r="Q36" s="29"/>
      <c r="R36" s="29"/>
      <c r="S36" s="29"/>
      <c r="T36" s="29"/>
      <c r="U36" s="29">
        <v>83</v>
      </c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</row>
    <row r="37" spans="7:39">
      <c r="G37" s="100" t="s">
        <v>2077</v>
      </c>
      <c r="H37" s="100"/>
      <c r="I37" s="29">
        <v>18</v>
      </c>
      <c r="J37" s="29">
        <v>7</v>
      </c>
      <c r="K37" s="29">
        <v>25</v>
      </c>
      <c r="L37" s="100"/>
      <c r="M37" s="100" t="s">
        <v>1942</v>
      </c>
      <c r="N37" s="29">
        <v>68</v>
      </c>
      <c r="O37" s="29"/>
      <c r="P37" s="29"/>
      <c r="Q37" s="29"/>
      <c r="R37" s="29"/>
      <c r="S37" s="29"/>
      <c r="T37" s="29"/>
      <c r="U37" s="29">
        <v>68</v>
      </c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  <c r="AK37" s="100"/>
      <c r="AL37" s="100"/>
      <c r="AM37" s="100"/>
    </row>
    <row r="38" spans="7:39">
      <c r="G38" s="100" t="s">
        <v>2025</v>
      </c>
      <c r="H38" s="100"/>
      <c r="I38" s="29">
        <v>500</v>
      </c>
      <c r="J38" s="29">
        <v>500</v>
      </c>
      <c r="K38" s="29">
        <v>1000</v>
      </c>
      <c r="L38" s="100"/>
      <c r="M38" s="100" t="s">
        <v>1930</v>
      </c>
      <c r="N38" s="29"/>
      <c r="O38" s="29"/>
      <c r="P38" s="29"/>
      <c r="Q38" s="29">
        <v>19</v>
      </c>
      <c r="R38" s="29">
        <v>21</v>
      </c>
      <c r="S38" s="29"/>
      <c r="T38" s="29"/>
      <c r="U38" s="29">
        <v>40</v>
      </c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G38" s="100"/>
      <c r="AH38" s="100"/>
      <c r="AI38" s="100"/>
      <c r="AJ38" s="100"/>
      <c r="AK38" s="100"/>
      <c r="AL38" s="100"/>
      <c r="AM38" s="100"/>
    </row>
    <row r="39" spans="7:39">
      <c r="G39" s="100"/>
      <c r="H39" s="100"/>
      <c r="I39" s="100"/>
      <c r="J39" s="100"/>
      <c r="K39" s="100"/>
      <c r="L39" s="100"/>
      <c r="M39" s="100" t="s">
        <v>1928</v>
      </c>
      <c r="N39" s="29"/>
      <c r="O39" s="29"/>
      <c r="P39" s="29"/>
      <c r="Q39" s="29"/>
      <c r="R39" s="29"/>
      <c r="S39" s="29">
        <v>59</v>
      </c>
      <c r="T39" s="29"/>
      <c r="U39" s="29">
        <v>59</v>
      </c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  <c r="AI39" s="100"/>
      <c r="AJ39" s="100"/>
      <c r="AK39" s="100"/>
      <c r="AL39" s="100"/>
      <c r="AM39" s="100"/>
    </row>
    <row r="40" spans="7:39">
      <c r="G40" s="100"/>
      <c r="H40" s="100"/>
      <c r="I40" s="100"/>
      <c r="J40" s="100"/>
      <c r="K40" s="100"/>
      <c r="L40" s="100"/>
      <c r="M40" s="100" t="s">
        <v>1932</v>
      </c>
      <c r="N40" s="29"/>
      <c r="O40" s="29"/>
      <c r="P40" s="29"/>
      <c r="Q40" s="29">
        <v>23</v>
      </c>
      <c r="R40" s="29">
        <v>25</v>
      </c>
      <c r="S40" s="29"/>
      <c r="T40" s="29"/>
      <c r="U40" s="29">
        <v>48</v>
      </c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  <c r="AI40" s="100"/>
      <c r="AJ40" s="100"/>
      <c r="AK40" s="100"/>
      <c r="AL40" s="100"/>
      <c r="AM40" s="100"/>
    </row>
    <row r="41" spans="7:39">
      <c r="G41" s="100"/>
      <c r="H41" s="100"/>
      <c r="I41" s="100"/>
      <c r="J41" s="100"/>
      <c r="K41" s="100"/>
      <c r="L41" s="100"/>
      <c r="M41" s="100" t="s">
        <v>1944</v>
      </c>
      <c r="N41" s="29"/>
      <c r="O41" s="29"/>
      <c r="P41" s="29">
        <v>80</v>
      </c>
      <c r="Q41" s="29"/>
      <c r="R41" s="29"/>
      <c r="S41" s="29"/>
      <c r="T41" s="29"/>
      <c r="U41" s="29">
        <v>80</v>
      </c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  <c r="AI41" s="100"/>
      <c r="AJ41" s="100"/>
      <c r="AK41" s="100"/>
      <c r="AL41" s="100"/>
      <c r="AM41" s="100"/>
    </row>
    <row r="42" spans="7:39">
      <c r="G42" s="100"/>
      <c r="H42" s="100"/>
      <c r="I42" s="100"/>
      <c r="J42" s="100"/>
      <c r="K42" s="100"/>
      <c r="L42" s="100"/>
      <c r="M42" s="100" t="s">
        <v>1945</v>
      </c>
      <c r="N42" s="29"/>
      <c r="O42" s="29"/>
      <c r="P42" s="29">
        <v>74</v>
      </c>
      <c r="Q42" s="29"/>
      <c r="R42" s="29"/>
      <c r="S42" s="29"/>
      <c r="T42" s="29"/>
      <c r="U42" s="29">
        <v>74</v>
      </c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  <c r="AG42" s="100"/>
      <c r="AH42" s="100"/>
      <c r="AI42" s="100"/>
      <c r="AJ42" s="100"/>
      <c r="AK42" s="100"/>
      <c r="AL42" s="100"/>
      <c r="AM42" s="100"/>
    </row>
    <row r="43" spans="7:39">
      <c r="G43" s="100"/>
      <c r="H43" s="100"/>
      <c r="I43" s="100"/>
      <c r="J43" s="100"/>
      <c r="K43" s="100"/>
      <c r="L43" s="100"/>
      <c r="M43" s="100" t="s">
        <v>1924</v>
      </c>
      <c r="N43" s="29">
        <v>62</v>
      </c>
      <c r="O43" s="29"/>
      <c r="P43" s="29"/>
      <c r="Q43" s="29"/>
      <c r="R43" s="29"/>
      <c r="S43" s="29"/>
      <c r="T43" s="29"/>
      <c r="U43" s="29">
        <v>62</v>
      </c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  <c r="AI43" s="100"/>
      <c r="AJ43" s="100"/>
      <c r="AK43" s="100"/>
      <c r="AL43" s="100"/>
      <c r="AM43" s="100"/>
    </row>
    <row r="44" spans="7:39">
      <c r="G44" s="100"/>
      <c r="H44" s="100"/>
      <c r="I44" s="100"/>
      <c r="J44" s="100"/>
      <c r="K44" s="100"/>
      <c r="L44" s="100"/>
      <c r="M44" s="100" t="s">
        <v>1935</v>
      </c>
      <c r="N44" s="29"/>
      <c r="O44" s="29">
        <v>55</v>
      </c>
      <c r="P44" s="29"/>
      <c r="Q44" s="29"/>
      <c r="R44" s="29"/>
      <c r="S44" s="29"/>
      <c r="T44" s="29">
        <v>10</v>
      </c>
      <c r="U44" s="29">
        <v>65</v>
      </c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  <c r="AI44" s="100"/>
      <c r="AJ44" s="100"/>
      <c r="AK44" s="100"/>
      <c r="AL44" s="100"/>
      <c r="AM44" s="100"/>
    </row>
    <row r="45" spans="7:39">
      <c r="G45" s="100"/>
      <c r="H45" s="100"/>
      <c r="I45" s="100"/>
      <c r="J45" s="100"/>
      <c r="K45" s="100"/>
      <c r="L45" s="100"/>
      <c r="M45" s="100" t="s">
        <v>2025</v>
      </c>
      <c r="N45" s="29">
        <v>276</v>
      </c>
      <c r="O45" s="29">
        <v>55</v>
      </c>
      <c r="P45" s="29">
        <v>323</v>
      </c>
      <c r="Q45" s="29">
        <v>74</v>
      </c>
      <c r="R45" s="29">
        <v>90</v>
      </c>
      <c r="S45" s="29">
        <v>157</v>
      </c>
      <c r="T45" s="29">
        <v>25</v>
      </c>
      <c r="U45" s="29">
        <v>1000</v>
      </c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/>
      <c r="AJ45" s="100"/>
      <c r="AK45" s="100"/>
      <c r="AL45" s="100"/>
      <c r="AM45" s="100"/>
    </row>
    <row r="46" spans="7:39"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0"/>
      <c r="AM46" s="100"/>
    </row>
    <row r="47" spans="7:39"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  <c r="AL47" s="100"/>
      <c r="AM47" s="100"/>
    </row>
    <row r="48" spans="7:39"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  <c r="AI48" s="100"/>
      <c r="AJ48" s="100"/>
      <c r="AK48" s="100"/>
      <c r="AL48" s="100"/>
      <c r="AM48" s="100"/>
    </row>
    <row r="49" spans="37:39">
      <c r="AK49" s="100"/>
      <c r="AL49" s="100"/>
      <c r="AM49" s="100"/>
    </row>
    <row r="50" spans="37:39">
      <c r="AK50" s="100"/>
      <c r="AL50" s="100"/>
      <c r="AM50" s="100"/>
    </row>
    <row r="51" spans="37:39">
      <c r="AK51" s="100"/>
      <c r="AL51" s="100"/>
      <c r="AM51" s="100"/>
    </row>
    <row r="52" spans="37:39">
      <c r="AK52" s="100"/>
      <c r="AL52" s="100"/>
      <c r="AM52" s="100"/>
    </row>
    <row r="53" spans="37:39">
      <c r="AK53" s="100"/>
      <c r="AL53" s="100"/>
      <c r="AM53" s="100"/>
    </row>
    <row r="54" spans="37:39">
      <c r="AK54" s="100"/>
      <c r="AL54" s="100"/>
      <c r="AM54" s="100"/>
    </row>
    <row r="55" spans="37:39">
      <c r="AK55" s="100"/>
      <c r="AL55" s="100"/>
      <c r="AM55" s="100"/>
    </row>
    <row r="56" spans="37:39">
      <c r="AK56" s="100"/>
      <c r="AL56" s="100"/>
      <c r="AM56" s="100"/>
    </row>
    <row r="57" spans="37:39">
      <c r="AK57" s="100"/>
      <c r="AL57" s="100"/>
      <c r="AM57" s="100"/>
    </row>
    <row r="58" spans="37:39">
      <c r="AK58" s="100"/>
      <c r="AL58" s="100"/>
      <c r="AM58" s="100"/>
    </row>
    <row r="59" spans="37:39">
      <c r="AK59" s="100"/>
      <c r="AL59" s="100"/>
      <c r="AM59" s="100"/>
    </row>
    <row r="60" spans="37:39">
      <c r="AK60" s="100"/>
      <c r="AL60" s="100"/>
      <c r="AM60" s="100"/>
    </row>
    <row r="61" spans="37:39">
      <c r="AK61" s="100"/>
      <c r="AL61" s="100"/>
      <c r="AM61" s="100"/>
    </row>
    <row r="62" spans="37:39">
      <c r="AK62" s="100"/>
      <c r="AL62" s="100"/>
      <c r="AM62" s="100"/>
    </row>
    <row r="63" spans="37:39">
      <c r="AK63" s="100"/>
      <c r="AL63" s="100"/>
      <c r="AM63" s="100"/>
    </row>
  </sheetData>
  <pageMargins left="0.7" right="0.7" top="0.75" bottom="0.75" header="0.3" footer="0.3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F4629-29D2-4D02-8994-BE6BE03F3C7B}">
  <dimension ref="A2:Z249"/>
  <sheetViews>
    <sheetView showGridLines="0" topLeftCell="B236" workbookViewId="0">
      <selection activeCell="U21" sqref="U21"/>
    </sheetView>
  </sheetViews>
  <sheetFormatPr defaultRowHeight="15"/>
  <cols>
    <col min="4" max="4" width="12.140625" customWidth="1"/>
    <col min="5" max="5" width="17.140625" customWidth="1"/>
    <col min="6" max="7" width="9.140625" customWidth="1"/>
    <col min="8" max="8" width="10.140625" customWidth="1"/>
    <col min="9" max="9" width="11.42578125" bestFit="1" customWidth="1"/>
    <col min="10" max="10" width="11.85546875" bestFit="1" customWidth="1"/>
    <col min="11" max="11" width="10.7109375" customWidth="1"/>
    <col min="12" max="12" width="14.5703125" customWidth="1"/>
    <col min="14" max="14" width="11.42578125" bestFit="1" customWidth="1"/>
    <col min="15" max="15" width="11.5703125" customWidth="1"/>
    <col min="16" max="16" width="9.7109375" bestFit="1" customWidth="1"/>
    <col min="17" max="17" width="50.85546875" customWidth="1"/>
    <col min="18" max="18" width="5.140625" customWidth="1"/>
  </cols>
  <sheetData>
    <row r="2" spans="1:26" s="39" customFormat="1" ht="15" customHeight="1">
      <c r="A2" s="117" t="s">
        <v>2078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s="39" customFormat="1" ht="15" customHeight="1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s="39" customFormat="1" ht="15" customHeight="1">
      <c r="A4" s="117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7" spans="1:26" ht="15" customHeight="1">
      <c r="A7" s="100"/>
      <c r="B7" s="100"/>
      <c r="C7" s="100"/>
      <c r="D7" s="100"/>
      <c r="E7" s="100"/>
      <c r="F7" s="100"/>
      <c r="G7" s="36"/>
      <c r="H7" s="100"/>
      <c r="I7" s="108" t="s">
        <v>2079</v>
      </c>
      <c r="J7" s="109"/>
      <c r="K7" s="109"/>
      <c r="L7" s="109"/>
      <c r="M7" s="109"/>
      <c r="N7" s="109"/>
      <c r="O7" s="109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</row>
    <row r="8" spans="1:26">
      <c r="A8" s="100"/>
      <c r="B8" s="100"/>
      <c r="C8" s="100"/>
      <c r="D8" s="100"/>
      <c r="E8" s="100"/>
      <c r="F8" s="100"/>
      <c r="G8" s="100"/>
      <c r="H8" s="100"/>
      <c r="I8" s="109"/>
      <c r="J8" s="109"/>
      <c r="K8" s="109"/>
      <c r="L8" s="109"/>
      <c r="M8" s="109"/>
      <c r="N8" s="109"/>
      <c r="O8" s="109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</row>
    <row r="10" spans="1:26" ht="15.75">
      <c r="A10" s="100"/>
      <c r="B10" s="100"/>
      <c r="C10" s="100"/>
      <c r="D10" s="118" t="s">
        <v>2080</v>
      </c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20"/>
      <c r="S10" s="100"/>
      <c r="T10" s="100"/>
      <c r="U10" s="100"/>
      <c r="V10" s="100"/>
      <c r="W10" s="100"/>
      <c r="X10" s="100"/>
      <c r="Y10" s="100"/>
      <c r="Z10" s="100"/>
    </row>
    <row r="11" spans="1:26">
      <c r="A11" s="100"/>
      <c r="B11" s="100"/>
      <c r="C11" s="100"/>
      <c r="D11" s="41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43"/>
      <c r="S11" s="100"/>
      <c r="T11" s="100"/>
      <c r="U11" s="100"/>
      <c r="V11" s="100"/>
      <c r="W11" s="100"/>
      <c r="X11" s="100"/>
      <c r="Y11" s="100"/>
      <c r="Z11" s="100"/>
    </row>
    <row r="12" spans="1:26">
      <c r="A12" s="100"/>
      <c r="B12" s="37"/>
      <c r="C12" s="37"/>
      <c r="D12" s="41"/>
      <c r="E12" s="100"/>
      <c r="F12" s="100"/>
      <c r="G12" s="100"/>
      <c r="H12" s="100"/>
      <c r="I12" s="37"/>
      <c r="J12" s="37"/>
      <c r="K12" s="37"/>
      <c r="L12" s="37"/>
      <c r="M12" s="37"/>
      <c r="N12" s="37"/>
      <c r="O12" s="37"/>
      <c r="P12" s="37"/>
      <c r="Q12" s="42" t="s">
        <v>2081</v>
      </c>
      <c r="R12" s="43"/>
      <c r="S12" s="100"/>
      <c r="T12" s="100"/>
      <c r="U12" s="100"/>
      <c r="V12" s="100"/>
      <c r="W12" s="100"/>
      <c r="X12" s="100"/>
      <c r="Y12" s="100"/>
      <c r="Z12" s="100"/>
    </row>
    <row r="13" spans="1:26">
      <c r="A13" s="100"/>
      <c r="B13" s="37"/>
      <c r="C13" s="37"/>
      <c r="D13" s="41"/>
      <c r="E13" s="100"/>
      <c r="F13" s="100"/>
      <c r="G13" s="100"/>
      <c r="H13" s="100"/>
      <c r="I13" s="37"/>
      <c r="J13" s="37"/>
      <c r="K13" s="37"/>
      <c r="L13" s="37"/>
      <c r="M13" s="37"/>
      <c r="N13" s="37"/>
      <c r="O13" s="37"/>
      <c r="P13" s="37"/>
      <c r="Q13" s="38" t="s">
        <v>2082</v>
      </c>
      <c r="R13" s="43"/>
      <c r="S13" s="100"/>
      <c r="T13" s="100"/>
      <c r="U13" s="100"/>
      <c r="V13" s="100"/>
      <c r="W13" s="100"/>
      <c r="X13" s="100"/>
      <c r="Y13" s="100"/>
      <c r="Z13" s="100"/>
    </row>
    <row r="14" spans="1:26">
      <c r="A14" s="100"/>
      <c r="B14" s="37"/>
      <c r="C14" s="37"/>
      <c r="D14" s="41"/>
      <c r="E14" s="90" t="s">
        <v>2060</v>
      </c>
      <c r="F14" s="91" t="s">
        <v>2052</v>
      </c>
      <c r="G14" s="92"/>
      <c r="H14" s="93"/>
      <c r="I14" s="37"/>
      <c r="J14" s="37"/>
      <c r="K14" s="37"/>
      <c r="L14" s="37"/>
      <c r="M14" s="37"/>
      <c r="N14" s="37"/>
      <c r="O14" s="38"/>
      <c r="P14" s="37"/>
      <c r="Q14" s="38" t="s">
        <v>2083</v>
      </c>
      <c r="R14" s="43"/>
      <c r="S14" s="100"/>
      <c r="T14" s="100"/>
      <c r="U14" s="100"/>
      <c r="V14" s="100"/>
      <c r="W14" s="100"/>
      <c r="X14" s="100"/>
      <c r="Y14" s="100"/>
      <c r="Z14" s="100"/>
    </row>
    <row r="15" spans="1:26">
      <c r="A15" s="100"/>
      <c r="B15" s="37"/>
      <c r="C15" s="37"/>
      <c r="D15" s="41"/>
      <c r="E15" s="94" t="s">
        <v>10</v>
      </c>
      <c r="F15" s="48" t="s">
        <v>2040</v>
      </c>
      <c r="G15" s="48" t="s">
        <v>2032</v>
      </c>
      <c r="H15" s="86" t="s">
        <v>2025</v>
      </c>
      <c r="I15" s="37"/>
      <c r="J15" s="37"/>
      <c r="K15" s="37"/>
      <c r="L15" s="37"/>
      <c r="M15" s="37"/>
      <c r="N15" s="37"/>
      <c r="O15" s="37"/>
      <c r="P15" s="37"/>
      <c r="Q15" s="38" t="s">
        <v>2084</v>
      </c>
      <c r="R15" s="43"/>
      <c r="S15" s="100"/>
      <c r="T15" s="100"/>
      <c r="U15" s="100"/>
      <c r="V15" s="100"/>
      <c r="W15" s="100"/>
      <c r="X15" s="100"/>
      <c r="Y15" s="100"/>
      <c r="Z15" s="100"/>
    </row>
    <row r="16" spans="1:26">
      <c r="A16" s="100"/>
      <c r="B16" s="37"/>
      <c r="C16" s="37"/>
      <c r="D16" s="41"/>
      <c r="E16" s="95" t="s">
        <v>56</v>
      </c>
      <c r="F16" s="48">
        <v>23.645324046215503</v>
      </c>
      <c r="G16" s="48">
        <v>31.482812344023333</v>
      </c>
      <c r="H16" s="86">
        <v>28.025096918519885</v>
      </c>
      <c r="I16" s="37"/>
      <c r="J16" s="37"/>
      <c r="K16" s="37"/>
      <c r="L16" s="37"/>
      <c r="M16" s="37"/>
      <c r="N16" s="37"/>
      <c r="O16" s="37"/>
      <c r="P16" s="37"/>
      <c r="Q16" s="38" t="s">
        <v>2085</v>
      </c>
      <c r="R16" s="43"/>
      <c r="S16" s="100"/>
      <c r="T16" s="100"/>
      <c r="U16" s="100"/>
      <c r="V16" s="100"/>
      <c r="W16" s="100"/>
      <c r="X16" s="100"/>
      <c r="Y16" s="100"/>
      <c r="Z16" s="100"/>
    </row>
    <row r="17" spans="2:19">
      <c r="B17" s="37"/>
      <c r="C17" s="37"/>
      <c r="D17" s="41"/>
      <c r="E17" s="95" t="s">
        <v>39</v>
      </c>
      <c r="F17" s="48">
        <v>23.573479518418456</v>
      </c>
      <c r="G17" s="48">
        <v>31.499738543285936</v>
      </c>
      <c r="H17" s="86">
        <v>28.857652201663434</v>
      </c>
      <c r="I17" s="37"/>
      <c r="J17" s="37"/>
      <c r="K17" s="37"/>
      <c r="L17" s="37"/>
      <c r="M17" s="37"/>
      <c r="N17" s="37"/>
      <c r="O17" s="37"/>
      <c r="P17" s="37"/>
      <c r="Q17" s="37"/>
      <c r="R17" s="43"/>
      <c r="S17" s="100"/>
    </row>
    <row r="18" spans="2:19">
      <c r="B18" s="37"/>
      <c r="C18" s="37"/>
      <c r="D18" s="41"/>
      <c r="E18" s="95" t="s">
        <v>28</v>
      </c>
      <c r="F18" s="48">
        <v>23.694666737801246</v>
      </c>
      <c r="G18" s="48">
        <v>31.372562368473972</v>
      </c>
      <c r="H18" s="86">
        <v>28.34793681699685</v>
      </c>
      <c r="I18" s="37"/>
      <c r="J18" s="37"/>
      <c r="K18" s="37"/>
      <c r="L18" s="37"/>
      <c r="M18" s="37"/>
      <c r="N18" s="37"/>
      <c r="O18" s="37"/>
      <c r="P18" s="37"/>
      <c r="Q18" s="37"/>
      <c r="R18" s="43"/>
      <c r="S18" s="100"/>
    </row>
    <row r="19" spans="2:19">
      <c r="B19" s="37"/>
      <c r="C19" s="37"/>
      <c r="D19" s="41"/>
      <c r="E19" s="95" t="s">
        <v>34</v>
      </c>
      <c r="F19" s="48">
        <v>23.316148499612233</v>
      </c>
      <c r="G19" s="48">
        <v>31.353981860566737</v>
      </c>
      <c r="H19" s="86">
        <v>27.996814513019459</v>
      </c>
      <c r="I19" s="37"/>
      <c r="J19" s="37"/>
      <c r="K19" s="37"/>
      <c r="L19" s="37"/>
      <c r="M19" s="37"/>
      <c r="N19" s="37"/>
      <c r="O19" s="37"/>
      <c r="P19" s="37"/>
      <c r="Q19" s="37"/>
      <c r="R19" s="43"/>
      <c r="S19" s="100"/>
    </row>
    <row r="20" spans="2:19">
      <c r="B20" s="37"/>
      <c r="C20" s="37"/>
      <c r="D20" s="41"/>
      <c r="E20" s="96" t="s">
        <v>2025</v>
      </c>
      <c r="F20" s="87">
        <v>23.560379820422838</v>
      </c>
      <c r="G20" s="87">
        <v>31.416980138364998</v>
      </c>
      <c r="H20" s="88">
        <v>28.345049414049594</v>
      </c>
      <c r="I20" s="37"/>
      <c r="J20" s="37"/>
      <c r="K20" s="37"/>
      <c r="L20" s="37"/>
      <c r="M20" s="37"/>
      <c r="N20" s="37"/>
      <c r="O20" s="37"/>
      <c r="P20" s="37"/>
      <c r="Q20" s="37"/>
      <c r="R20" s="43"/>
      <c r="S20" s="100"/>
    </row>
    <row r="21" spans="2:19">
      <c r="B21" s="37"/>
      <c r="C21" s="37"/>
      <c r="D21" s="41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43"/>
      <c r="S21" s="100"/>
    </row>
    <row r="22" spans="2:19">
      <c r="B22" s="37"/>
      <c r="C22" s="37"/>
      <c r="D22" s="41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43"/>
      <c r="S22" s="100"/>
    </row>
    <row r="23" spans="2:19">
      <c r="B23" s="37"/>
      <c r="C23" s="37"/>
      <c r="D23" s="41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43"/>
      <c r="S23" s="100"/>
    </row>
    <row r="24" spans="2:19">
      <c r="B24" s="100"/>
      <c r="C24" s="100"/>
      <c r="D24" s="44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6"/>
      <c r="S24" s="100"/>
    </row>
    <row r="26" spans="2:19"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</row>
    <row r="27" spans="2:19" ht="15.75">
      <c r="B27" s="100"/>
      <c r="C27" s="100"/>
      <c r="D27" s="105" t="s">
        <v>2086</v>
      </c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2"/>
      <c r="S27" s="100"/>
    </row>
    <row r="28" spans="2:19">
      <c r="B28" s="100"/>
      <c r="C28" s="100"/>
      <c r="D28" s="41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43"/>
      <c r="S28" s="100"/>
    </row>
    <row r="29" spans="2:19">
      <c r="B29" s="100"/>
      <c r="C29" s="100"/>
      <c r="D29" s="41"/>
      <c r="E29" s="75" t="s">
        <v>2024</v>
      </c>
      <c r="F29" s="76" t="s">
        <v>10</v>
      </c>
      <c r="G29" s="77"/>
      <c r="H29" s="77"/>
      <c r="I29" s="77"/>
      <c r="J29" s="78"/>
      <c r="K29" s="37"/>
      <c r="L29" s="37"/>
      <c r="M29" s="37"/>
      <c r="N29" s="37"/>
      <c r="O29" s="37"/>
      <c r="P29" s="37"/>
      <c r="Q29" s="37"/>
      <c r="R29" s="43"/>
      <c r="S29" s="100"/>
    </row>
    <row r="30" spans="2:19">
      <c r="B30" s="100"/>
      <c r="C30" s="100"/>
      <c r="D30" s="41"/>
      <c r="E30" s="79" t="s">
        <v>2053</v>
      </c>
      <c r="F30" s="37" t="s">
        <v>56</v>
      </c>
      <c r="G30" s="37" t="s">
        <v>39</v>
      </c>
      <c r="H30" s="37" t="s">
        <v>28</v>
      </c>
      <c r="I30" s="37" t="s">
        <v>34</v>
      </c>
      <c r="J30" s="80" t="s">
        <v>2025</v>
      </c>
      <c r="K30" s="37"/>
      <c r="L30" s="37"/>
      <c r="M30" s="37"/>
      <c r="N30" s="37"/>
      <c r="O30" s="37"/>
      <c r="P30" s="37"/>
      <c r="Q30" s="37"/>
      <c r="R30" s="43"/>
      <c r="S30" s="100"/>
    </row>
    <row r="31" spans="2:19">
      <c r="B31" s="100"/>
      <c r="C31" s="100"/>
      <c r="D31" s="41"/>
      <c r="E31" s="70" t="s">
        <v>1568</v>
      </c>
      <c r="F31" s="59">
        <v>7</v>
      </c>
      <c r="G31" s="59">
        <v>16</v>
      </c>
      <c r="H31" s="59">
        <v>20</v>
      </c>
      <c r="I31" s="59">
        <v>11</v>
      </c>
      <c r="J31" s="71">
        <v>54</v>
      </c>
      <c r="K31" s="37"/>
      <c r="L31" s="37"/>
      <c r="M31" s="37"/>
      <c r="N31" s="37"/>
      <c r="O31" s="37"/>
      <c r="P31" s="37"/>
      <c r="Q31" s="42" t="s">
        <v>2081</v>
      </c>
      <c r="R31" s="43"/>
      <c r="S31" s="100"/>
    </row>
    <row r="32" spans="2:19" ht="17.25" customHeight="1">
      <c r="B32" s="100"/>
      <c r="C32" s="100"/>
      <c r="D32" s="41"/>
      <c r="E32" s="70" t="s">
        <v>1523</v>
      </c>
      <c r="F32" s="59">
        <v>10</v>
      </c>
      <c r="G32" s="59">
        <v>20</v>
      </c>
      <c r="H32" s="59">
        <v>18</v>
      </c>
      <c r="I32" s="59">
        <v>17</v>
      </c>
      <c r="J32" s="71">
        <v>65</v>
      </c>
      <c r="K32" s="37"/>
      <c r="L32" s="37"/>
      <c r="M32" s="37"/>
      <c r="N32" s="37"/>
      <c r="O32" s="37"/>
      <c r="P32" s="37"/>
      <c r="Q32" s="57" t="s">
        <v>2087</v>
      </c>
      <c r="R32" s="43"/>
      <c r="S32" s="100"/>
    </row>
    <row r="33" spans="4:18" ht="29.25" customHeight="1">
      <c r="D33" s="41"/>
      <c r="E33" s="70" t="s">
        <v>1566</v>
      </c>
      <c r="F33" s="59">
        <v>5</v>
      </c>
      <c r="G33" s="59">
        <v>18</v>
      </c>
      <c r="H33" s="59">
        <v>27</v>
      </c>
      <c r="I33" s="59">
        <v>20</v>
      </c>
      <c r="J33" s="71">
        <v>70</v>
      </c>
      <c r="K33" s="37"/>
      <c r="L33" s="37"/>
      <c r="M33" s="37"/>
      <c r="N33" s="37"/>
      <c r="O33" s="37"/>
      <c r="P33" s="37"/>
      <c r="Q33" s="57" t="s">
        <v>2088</v>
      </c>
      <c r="R33" s="43"/>
    </row>
    <row r="34" spans="4:18">
      <c r="D34" s="41"/>
      <c r="E34" s="70" t="s">
        <v>1529</v>
      </c>
      <c r="F34" s="59">
        <v>7</v>
      </c>
      <c r="G34" s="59">
        <v>17</v>
      </c>
      <c r="H34" s="59">
        <v>29</v>
      </c>
      <c r="I34" s="59">
        <v>13</v>
      </c>
      <c r="J34" s="71">
        <v>66</v>
      </c>
      <c r="K34" s="37"/>
      <c r="L34" s="37"/>
      <c r="M34" s="37"/>
      <c r="N34" s="37"/>
      <c r="O34" s="37"/>
      <c r="P34" s="37"/>
      <c r="Q34" s="99" t="s">
        <v>2089</v>
      </c>
      <c r="R34" s="43"/>
    </row>
    <row r="35" spans="4:18">
      <c r="D35" s="41"/>
      <c r="E35" s="70" t="s">
        <v>1496</v>
      </c>
      <c r="F35" s="59">
        <v>14</v>
      </c>
      <c r="G35" s="59">
        <v>16</v>
      </c>
      <c r="H35" s="59">
        <v>32</v>
      </c>
      <c r="I35" s="59">
        <v>19</v>
      </c>
      <c r="J35" s="71">
        <v>81</v>
      </c>
      <c r="K35" s="37"/>
      <c r="L35" s="37"/>
      <c r="M35" s="37"/>
      <c r="N35" s="37"/>
      <c r="O35" s="37"/>
      <c r="P35" s="37"/>
      <c r="Q35" s="37"/>
      <c r="R35" s="43"/>
    </row>
    <row r="36" spans="4:18">
      <c r="D36" s="41"/>
      <c r="E36" s="70" t="s">
        <v>1526</v>
      </c>
      <c r="F36" s="59">
        <v>6</v>
      </c>
      <c r="G36" s="59">
        <v>14</v>
      </c>
      <c r="H36" s="59">
        <v>24</v>
      </c>
      <c r="I36" s="59">
        <v>16</v>
      </c>
      <c r="J36" s="71">
        <v>60</v>
      </c>
      <c r="K36" s="37"/>
      <c r="L36" s="37"/>
      <c r="M36" s="37"/>
      <c r="N36" s="37"/>
      <c r="O36" s="37"/>
      <c r="P36" s="37"/>
      <c r="Q36" s="37"/>
      <c r="R36" s="43"/>
    </row>
    <row r="37" spans="4:18">
      <c r="D37" s="41"/>
      <c r="E37" s="70" t="s">
        <v>1505</v>
      </c>
      <c r="F37" s="59">
        <v>9</v>
      </c>
      <c r="G37" s="59">
        <v>21</v>
      </c>
      <c r="H37" s="59">
        <v>28</v>
      </c>
      <c r="I37" s="59">
        <v>11</v>
      </c>
      <c r="J37" s="71">
        <v>69</v>
      </c>
      <c r="K37" s="37"/>
      <c r="L37" s="37"/>
      <c r="M37" s="37"/>
      <c r="N37" s="37"/>
      <c r="O37" s="37"/>
      <c r="P37" s="37"/>
      <c r="Q37" s="37"/>
      <c r="R37" s="43"/>
    </row>
    <row r="38" spans="4:18">
      <c r="D38" s="41"/>
      <c r="E38" s="70" t="s">
        <v>1520</v>
      </c>
      <c r="F38" s="59">
        <v>10</v>
      </c>
      <c r="G38" s="59">
        <v>20</v>
      </c>
      <c r="H38" s="59">
        <v>30</v>
      </c>
      <c r="I38" s="59">
        <v>11</v>
      </c>
      <c r="J38" s="71">
        <v>71</v>
      </c>
      <c r="K38" s="37"/>
      <c r="L38" s="37"/>
      <c r="M38" s="37"/>
      <c r="N38" s="37"/>
      <c r="O38" s="37"/>
      <c r="P38" s="37"/>
      <c r="Q38" s="37"/>
      <c r="R38" s="43"/>
    </row>
    <row r="39" spans="4:18">
      <c r="D39" s="41"/>
      <c r="E39" s="70" t="s">
        <v>1548</v>
      </c>
      <c r="F39" s="59">
        <v>12</v>
      </c>
      <c r="G39" s="59">
        <v>18</v>
      </c>
      <c r="H39" s="59">
        <v>24</v>
      </c>
      <c r="I39" s="59">
        <v>17</v>
      </c>
      <c r="J39" s="71">
        <v>71</v>
      </c>
      <c r="K39" s="37"/>
      <c r="L39" s="37"/>
      <c r="M39" s="37"/>
      <c r="N39" s="37"/>
      <c r="O39" s="37"/>
      <c r="P39" s="37"/>
      <c r="Q39" s="37"/>
      <c r="R39" s="43"/>
    </row>
    <row r="40" spans="4:18">
      <c r="D40" s="41"/>
      <c r="E40" s="70" t="s">
        <v>1545</v>
      </c>
      <c r="F40" s="59">
        <v>14</v>
      </c>
      <c r="G40" s="59">
        <v>16</v>
      </c>
      <c r="H40" s="59">
        <v>25</v>
      </c>
      <c r="I40" s="59">
        <v>14</v>
      </c>
      <c r="J40" s="71">
        <v>69</v>
      </c>
      <c r="K40" s="37"/>
      <c r="L40" s="37"/>
      <c r="M40" s="37"/>
      <c r="N40" s="37"/>
      <c r="O40" s="37"/>
      <c r="P40" s="37"/>
      <c r="Q40" s="37"/>
      <c r="R40" s="43"/>
    </row>
    <row r="41" spans="4:18">
      <c r="D41" s="41"/>
      <c r="E41" s="70" t="s">
        <v>1555</v>
      </c>
      <c r="F41" s="59">
        <v>14</v>
      </c>
      <c r="G41" s="59">
        <v>20</v>
      </c>
      <c r="H41" s="59">
        <v>23</v>
      </c>
      <c r="I41" s="59">
        <v>16</v>
      </c>
      <c r="J41" s="71">
        <v>73</v>
      </c>
      <c r="K41" s="37"/>
      <c r="L41" s="37"/>
      <c r="M41" s="37"/>
      <c r="N41" s="37"/>
      <c r="O41" s="37"/>
      <c r="P41" s="37"/>
      <c r="Q41" s="37"/>
      <c r="R41" s="43"/>
    </row>
    <row r="42" spans="4:18">
      <c r="D42" s="41"/>
      <c r="E42" s="70" t="s">
        <v>1540</v>
      </c>
      <c r="F42" s="59">
        <v>8</v>
      </c>
      <c r="G42" s="59">
        <v>7</v>
      </c>
      <c r="H42" s="59">
        <v>15</v>
      </c>
      <c r="I42" s="59">
        <v>21</v>
      </c>
      <c r="J42" s="71">
        <v>51</v>
      </c>
      <c r="K42" s="37"/>
      <c r="L42" s="37"/>
      <c r="M42" s="37"/>
      <c r="N42" s="37"/>
      <c r="O42" s="37"/>
      <c r="P42" s="37"/>
      <c r="Q42" s="37"/>
      <c r="R42" s="43"/>
    </row>
    <row r="43" spans="4:18">
      <c r="D43" s="41"/>
      <c r="E43" s="70" t="s">
        <v>1580</v>
      </c>
      <c r="F43" s="59">
        <v>9</v>
      </c>
      <c r="G43" s="59">
        <v>20</v>
      </c>
      <c r="H43" s="59">
        <v>22</v>
      </c>
      <c r="I43" s="59">
        <v>23</v>
      </c>
      <c r="J43" s="71">
        <v>74</v>
      </c>
      <c r="K43" s="37"/>
      <c r="L43" s="37"/>
      <c r="M43" s="37"/>
      <c r="N43" s="37"/>
      <c r="O43" s="37"/>
      <c r="P43" s="37"/>
      <c r="Q43" s="37"/>
      <c r="R43" s="43"/>
    </row>
    <row r="44" spans="4:18">
      <c r="D44" s="41"/>
      <c r="E44" s="70" t="s">
        <v>1534</v>
      </c>
      <c r="F44" s="59">
        <v>5</v>
      </c>
      <c r="G44" s="59">
        <v>19</v>
      </c>
      <c r="H44" s="59">
        <v>24</v>
      </c>
      <c r="I44" s="59">
        <v>16</v>
      </c>
      <c r="J44" s="71">
        <v>64</v>
      </c>
      <c r="K44" s="37"/>
      <c r="L44" s="37"/>
      <c r="M44" s="37"/>
      <c r="N44" s="37"/>
      <c r="O44" s="37"/>
      <c r="P44" s="37"/>
      <c r="Q44" s="37"/>
      <c r="R44" s="43"/>
    </row>
    <row r="45" spans="4:18">
      <c r="D45" s="41"/>
      <c r="E45" s="70" t="s">
        <v>1516</v>
      </c>
      <c r="F45" s="59">
        <v>6</v>
      </c>
      <c r="G45" s="59">
        <v>10</v>
      </c>
      <c r="H45" s="59">
        <v>22</v>
      </c>
      <c r="I45" s="59">
        <v>24</v>
      </c>
      <c r="J45" s="71">
        <v>62</v>
      </c>
      <c r="K45" s="37"/>
      <c r="L45" s="37"/>
      <c r="M45" s="37"/>
      <c r="N45" s="37"/>
      <c r="O45" s="37"/>
      <c r="P45" s="37"/>
      <c r="Q45" s="37"/>
      <c r="R45" s="43"/>
    </row>
    <row r="46" spans="4:18">
      <c r="D46" s="41"/>
      <c r="E46" s="72" t="s">
        <v>2025</v>
      </c>
      <c r="F46" s="73">
        <v>136</v>
      </c>
      <c r="G46" s="73">
        <v>252</v>
      </c>
      <c r="H46" s="73">
        <v>363</v>
      </c>
      <c r="I46" s="73">
        <v>249</v>
      </c>
      <c r="J46" s="74">
        <v>1000</v>
      </c>
      <c r="K46" s="37"/>
      <c r="L46" s="37"/>
      <c r="M46" s="37"/>
      <c r="N46" s="37"/>
      <c r="O46" s="37"/>
      <c r="P46" s="37"/>
      <c r="Q46" s="37"/>
      <c r="R46" s="43"/>
    </row>
    <row r="47" spans="4:18">
      <c r="D47" s="44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6"/>
    </row>
    <row r="49" spans="3:19"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</row>
    <row r="50" spans="3:19" ht="17.25" customHeight="1">
      <c r="C50" s="100"/>
      <c r="D50" s="110" t="s">
        <v>2090</v>
      </c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2"/>
      <c r="S50" s="100"/>
    </row>
    <row r="51" spans="3:19">
      <c r="C51" s="100"/>
      <c r="D51" s="41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43"/>
      <c r="S51" s="100"/>
    </row>
    <row r="52" spans="3:19">
      <c r="C52" s="100"/>
      <c r="D52" s="41"/>
      <c r="E52" s="100"/>
      <c r="F52" s="100"/>
      <c r="G52" s="100"/>
      <c r="H52" s="100"/>
      <c r="I52" s="100"/>
      <c r="J52" s="100"/>
      <c r="K52" s="100"/>
      <c r="L52" s="37"/>
      <c r="M52" s="37"/>
      <c r="N52" s="37"/>
      <c r="O52" s="37"/>
      <c r="P52" s="37"/>
      <c r="Q52" s="37"/>
      <c r="R52" s="43"/>
      <c r="S52" s="100"/>
    </row>
    <row r="53" spans="3:19">
      <c r="C53" s="100"/>
      <c r="D53" s="41"/>
      <c r="E53" s="100"/>
      <c r="F53" s="100"/>
      <c r="G53" s="100"/>
      <c r="H53" s="100"/>
      <c r="I53" s="100"/>
      <c r="J53" s="100"/>
      <c r="K53" s="100"/>
      <c r="L53" s="37"/>
      <c r="M53" s="37"/>
      <c r="N53" s="37"/>
      <c r="O53" s="37"/>
      <c r="P53" s="37"/>
      <c r="Q53" s="42" t="s">
        <v>2081</v>
      </c>
      <c r="R53" s="43"/>
      <c r="S53" s="100"/>
    </row>
    <row r="54" spans="3:19" ht="39" customHeight="1">
      <c r="C54" s="100"/>
      <c r="D54" s="41"/>
      <c r="E54" s="75" t="s">
        <v>2024</v>
      </c>
      <c r="F54" s="76" t="s">
        <v>1501</v>
      </c>
      <c r="G54" s="77"/>
      <c r="H54" s="77"/>
      <c r="I54" s="78"/>
      <c r="J54" s="100"/>
      <c r="K54" s="100"/>
      <c r="L54" s="37"/>
      <c r="M54" s="37"/>
      <c r="N54" s="37"/>
      <c r="O54" s="37"/>
      <c r="P54" s="37"/>
      <c r="Q54" s="38" t="s">
        <v>2091</v>
      </c>
      <c r="R54" s="43"/>
      <c r="S54" s="100"/>
    </row>
    <row r="55" spans="3:19" ht="33" customHeight="1">
      <c r="C55" s="100"/>
      <c r="D55" s="41"/>
      <c r="E55" s="79" t="s">
        <v>10</v>
      </c>
      <c r="F55" s="37" t="s">
        <v>1507</v>
      </c>
      <c r="G55" s="37" t="s">
        <v>1535</v>
      </c>
      <c r="H55" s="37" t="s">
        <v>1512</v>
      </c>
      <c r="I55" s="80" t="s">
        <v>2025</v>
      </c>
      <c r="J55" s="100"/>
      <c r="K55" s="100"/>
      <c r="L55" s="37"/>
      <c r="M55" s="37"/>
      <c r="N55" s="37"/>
      <c r="O55" s="37"/>
      <c r="P55" s="37"/>
      <c r="Q55" s="38" t="s">
        <v>2092</v>
      </c>
      <c r="R55" s="43"/>
      <c r="S55" s="100"/>
    </row>
    <row r="56" spans="3:19">
      <c r="C56" s="100"/>
      <c r="D56" s="41"/>
      <c r="E56" s="70" t="s">
        <v>56</v>
      </c>
      <c r="F56" s="59">
        <v>44</v>
      </c>
      <c r="G56" s="59">
        <v>48</v>
      </c>
      <c r="H56" s="59">
        <v>44</v>
      </c>
      <c r="I56" s="71">
        <v>136</v>
      </c>
      <c r="J56" s="100"/>
      <c r="K56" s="100"/>
      <c r="L56" s="37"/>
      <c r="M56" s="37"/>
      <c r="N56" s="37"/>
      <c r="O56" s="37"/>
      <c r="P56" s="37"/>
      <c r="Q56" s="37"/>
      <c r="R56" s="43"/>
      <c r="S56" s="100"/>
    </row>
    <row r="57" spans="3:19">
      <c r="C57" s="100"/>
      <c r="D57" s="41"/>
      <c r="E57" s="70" t="s">
        <v>39</v>
      </c>
      <c r="F57" s="59">
        <v>78</v>
      </c>
      <c r="G57" s="59">
        <v>87</v>
      </c>
      <c r="H57" s="59">
        <v>87</v>
      </c>
      <c r="I57" s="71">
        <v>252</v>
      </c>
      <c r="J57" s="100"/>
      <c r="K57" s="100"/>
      <c r="L57" s="37"/>
      <c r="M57" s="37"/>
      <c r="N57" s="37"/>
      <c r="O57" s="37"/>
      <c r="P57" s="37"/>
      <c r="Q57" s="37"/>
      <c r="R57" s="43"/>
      <c r="S57" s="100"/>
    </row>
    <row r="58" spans="3:19">
      <c r="C58" s="100"/>
      <c r="D58" s="41"/>
      <c r="E58" s="70" t="s">
        <v>28</v>
      </c>
      <c r="F58" s="59">
        <v>123</v>
      </c>
      <c r="G58" s="59">
        <v>118</v>
      </c>
      <c r="H58" s="59">
        <v>122</v>
      </c>
      <c r="I58" s="71">
        <v>363</v>
      </c>
      <c r="J58" s="100"/>
      <c r="K58" s="100"/>
      <c r="L58" s="37"/>
      <c r="M58" s="37"/>
      <c r="N58" s="37"/>
      <c r="O58" s="37"/>
      <c r="P58" s="37"/>
      <c r="Q58" s="37"/>
      <c r="R58" s="43"/>
      <c r="S58" s="100"/>
    </row>
    <row r="59" spans="3:19">
      <c r="C59" s="100"/>
      <c r="D59" s="41"/>
      <c r="E59" s="70" t="s">
        <v>34</v>
      </c>
      <c r="F59" s="59">
        <v>85</v>
      </c>
      <c r="G59" s="59">
        <v>68</v>
      </c>
      <c r="H59" s="59">
        <v>96</v>
      </c>
      <c r="I59" s="71">
        <v>249</v>
      </c>
      <c r="J59" s="100"/>
      <c r="K59" s="100"/>
      <c r="L59" s="37"/>
      <c r="M59" s="37"/>
      <c r="N59" s="37"/>
      <c r="O59" s="37"/>
      <c r="P59" s="37"/>
      <c r="Q59" s="37"/>
      <c r="R59" s="43"/>
      <c r="S59" s="100"/>
    </row>
    <row r="60" spans="3:19">
      <c r="C60" s="100"/>
      <c r="D60" s="41"/>
      <c r="E60" s="72" t="s">
        <v>2025</v>
      </c>
      <c r="F60" s="73">
        <v>330</v>
      </c>
      <c r="G60" s="73">
        <v>321</v>
      </c>
      <c r="H60" s="73">
        <v>349</v>
      </c>
      <c r="I60" s="74">
        <v>1000</v>
      </c>
      <c r="J60" s="37"/>
      <c r="K60" s="37"/>
      <c r="L60" s="37"/>
      <c r="M60" s="37"/>
      <c r="N60" s="37"/>
      <c r="O60" s="37"/>
      <c r="P60" s="37"/>
      <c r="Q60" s="37"/>
      <c r="R60" s="43"/>
      <c r="S60" s="100"/>
    </row>
    <row r="61" spans="3:19">
      <c r="C61" s="100"/>
      <c r="D61" s="41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43"/>
      <c r="S61" s="100"/>
    </row>
    <row r="62" spans="3:19">
      <c r="C62" s="100"/>
      <c r="D62" s="41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43"/>
      <c r="S62" s="100"/>
    </row>
    <row r="63" spans="3:19">
      <c r="C63" s="100"/>
      <c r="D63" s="41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43"/>
      <c r="S63" s="100"/>
    </row>
    <row r="64" spans="3:19">
      <c r="C64" s="100"/>
      <c r="D64" s="44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6"/>
      <c r="S64" s="100"/>
    </row>
    <row r="67" spans="3:18">
      <c r="C67" s="100"/>
      <c r="D67" s="100"/>
      <c r="E67" s="100"/>
      <c r="F67" s="100"/>
      <c r="G67" s="100"/>
      <c r="H67" s="100"/>
      <c r="I67" s="108" t="s">
        <v>2093</v>
      </c>
      <c r="J67" s="109"/>
      <c r="K67" s="109"/>
      <c r="L67" s="109"/>
      <c r="M67" s="109"/>
      <c r="N67" s="109"/>
      <c r="O67" s="109"/>
      <c r="P67" s="100"/>
      <c r="Q67" s="100"/>
      <c r="R67" s="100"/>
    </row>
    <row r="68" spans="3:18">
      <c r="C68" s="100"/>
      <c r="D68" s="100"/>
      <c r="E68" s="100"/>
      <c r="F68" s="100"/>
      <c r="G68" s="100"/>
      <c r="H68" s="100"/>
      <c r="I68" s="109"/>
      <c r="J68" s="109"/>
      <c r="K68" s="109"/>
      <c r="L68" s="109"/>
      <c r="M68" s="109"/>
      <c r="N68" s="109"/>
      <c r="O68" s="109"/>
      <c r="P68" s="100"/>
      <c r="Q68" s="100"/>
      <c r="R68" s="100"/>
    </row>
    <row r="70" spans="3:18" ht="17.25" customHeight="1">
      <c r="C70" s="100"/>
      <c r="D70" s="110" t="s">
        <v>2094</v>
      </c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2"/>
    </row>
    <row r="71" spans="3:18" ht="17.25" customHeight="1">
      <c r="C71" s="100"/>
      <c r="D71" s="50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2"/>
    </row>
    <row r="72" spans="3:18" ht="30.75">
      <c r="C72" s="100"/>
      <c r="D72" s="89" t="s">
        <v>2041</v>
      </c>
      <c r="E72" s="77"/>
      <c r="F72" s="76" t="s">
        <v>7</v>
      </c>
      <c r="G72" s="77"/>
      <c r="H72" s="77"/>
      <c r="I72" s="77"/>
      <c r="J72" s="77"/>
      <c r="K72" s="78"/>
      <c r="L72" s="37"/>
      <c r="M72" s="37"/>
      <c r="N72" s="37"/>
      <c r="O72" s="37"/>
      <c r="P72" s="37"/>
      <c r="Q72" s="37"/>
      <c r="R72" s="43"/>
    </row>
    <row r="73" spans="3:18">
      <c r="C73" s="100"/>
      <c r="D73" s="79" t="s">
        <v>10</v>
      </c>
      <c r="E73" s="47" t="s">
        <v>2005</v>
      </c>
      <c r="F73" s="37" t="s">
        <v>86</v>
      </c>
      <c r="G73" s="37" t="s">
        <v>2027</v>
      </c>
      <c r="H73" s="37" t="s">
        <v>2028</v>
      </c>
      <c r="I73" s="37" t="s">
        <v>2029</v>
      </c>
      <c r="J73" s="37" t="s">
        <v>2030</v>
      </c>
      <c r="K73" s="80" t="s">
        <v>2025</v>
      </c>
      <c r="L73" s="37"/>
      <c r="M73" s="37"/>
      <c r="N73" s="37"/>
      <c r="O73" s="37"/>
      <c r="P73" s="37"/>
      <c r="Q73" s="37"/>
      <c r="R73" s="43"/>
    </row>
    <row r="74" spans="3:18">
      <c r="C74" s="100"/>
      <c r="D74" s="70" t="s">
        <v>56</v>
      </c>
      <c r="E74" s="37" t="s">
        <v>64</v>
      </c>
      <c r="F74" s="48">
        <v>21.795454545454547</v>
      </c>
      <c r="G74" s="48"/>
      <c r="H74" s="48">
        <v>19.210526315789473</v>
      </c>
      <c r="I74" s="48">
        <v>26.233333333333334</v>
      </c>
      <c r="J74" s="48">
        <v>7.8</v>
      </c>
      <c r="K74" s="86">
        <v>21.176470588235293</v>
      </c>
      <c r="L74" s="37"/>
      <c r="M74" s="37"/>
      <c r="N74" s="37"/>
      <c r="O74" s="37"/>
      <c r="P74" s="37"/>
      <c r="Q74" s="37"/>
      <c r="R74" s="43"/>
    </row>
    <row r="75" spans="3:18">
      <c r="C75" s="100"/>
      <c r="D75" s="70" t="s">
        <v>2043</v>
      </c>
      <c r="E75" s="37"/>
      <c r="F75" s="48">
        <v>21.795454545454547</v>
      </c>
      <c r="G75" s="48"/>
      <c r="H75" s="48">
        <v>19.210526315789473</v>
      </c>
      <c r="I75" s="48">
        <v>26.233333333333334</v>
      </c>
      <c r="J75" s="48">
        <v>7.8</v>
      </c>
      <c r="K75" s="86">
        <v>21.176470588235293</v>
      </c>
      <c r="L75" s="37"/>
      <c r="M75" s="37"/>
      <c r="N75" s="37"/>
      <c r="O75" s="37"/>
      <c r="P75" s="37"/>
      <c r="Q75" s="37"/>
      <c r="R75" s="43"/>
    </row>
    <row r="76" spans="3:18">
      <c r="C76" s="100"/>
      <c r="D76" s="70" t="s">
        <v>39</v>
      </c>
      <c r="E76" s="37" t="s">
        <v>38</v>
      </c>
      <c r="F76" s="48">
        <v>25.156862745098039</v>
      </c>
      <c r="G76" s="48">
        <v>4</v>
      </c>
      <c r="H76" s="48">
        <v>34.244444444444447</v>
      </c>
      <c r="I76" s="48">
        <v>38.045454545454547</v>
      </c>
      <c r="J76" s="48">
        <v>5</v>
      </c>
      <c r="K76" s="86">
        <v>30.583333333333332</v>
      </c>
      <c r="L76" s="37"/>
      <c r="M76" s="37"/>
      <c r="N76" s="37"/>
      <c r="O76" s="37"/>
      <c r="P76" s="37"/>
      <c r="Q76" s="37"/>
      <c r="R76" s="43"/>
    </row>
    <row r="77" spans="3:18">
      <c r="C77" s="100"/>
      <c r="D77" s="70"/>
      <c r="E77" s="37" t="s">
        <v>47</v>
      </c>
      <c r="F77" s="48">
        <v>3.4576271186440679</v>
      </c>
      <c r="G77" s="48">
        <v>5.25</v>
      </c>
      <c r="H77" s="48">
        <v>4.2840909090909092</v>
      </c>
      <c r="I77" s="48">
        <v>1.6363636363636365</v>
      </c>
      <c r="J77" s="48">
        <v>10.9</v>
      </c>
      <c r="K77" s="86">
        <v>3.7386363636363638</v>
      </c>
      <c r="L77" s="37"/>
      <c r="M77" s="37"/>
      <c r="N77" s="37"/>
      <c r="O77" s="37"/>
      <c r="P77" s="37"/>
      <c r="Q77" s="37"/>
      <c r="R77" s="43"/>
    </row>
    <row r="78" spans="3:18">
      <c r="C78" s="100"/>
      <c r="D78" s="70" t="s">
        <v>2044</v>
      </c>
      <c r="E78" s="37"/>
      <c r="F78" s="48">
        <v>13.518181818181818</v>
      </c>
      <c r="G78" s="48">
        <v>4.833333333333333</v>
      </c>
      <c r="H78" s="48">
        <v>19.432584269662922</v>
      </c>
      <c r="I78" s="48">
        <v>19.84090909090909</v>
      </c>
      <c r="J78" s="48">
        <v>9.9166666666666661</v>
      </c>
      <c r="K78" s="86">
        <v>16.521825396825395</v>
      </c>
      <c r="L78" s="37"/>
      <c r="M78" s="37"/>
      <c r="N78" s="37"/>
      <c r="O78" s="37"/>
      <c r="P78" s="37"/>
      <c r="Q78" s="37"/>
      <c r="R78" s="43"/>
    </row>
    <row r="79" spans="3:18">
      <c r="C79" s="100"/>
      <c r="D79" s="70" t="s">
        <v>28</v>
      </c>
      <c r="E79" s="37" t="s">
        <v>43</v>
      </c>
      <c r="F79" s="48">
        <v>22.761904761904763</v>
      </c>
      <c r="G79" s="48">
        <v>30</v>
      </c>
      <c r="H79" s="48">
        <v>15.92</v>
      </c>
      <c r="I79" s="48">
        <v>28</v>
      </c>
      <c r="J79" s="48">
        <v>5.5</v>
      </c>
      <c r="K79" s="86">
        <v>20.444444444444443</v>
      </c>
      <c r="L79" s="37"/>
      <c r="M79" s="37"/>
      <c r="N79" s="37"/>
      <c r="O79" s="37"/>
      <c r="P79" s="37"/>
      <c r="Q79" s="37"/>
      <c r="R79" s="43"/>
    </row>
    <row r="80" spans="3:18">
      <c r="C80" s="100"/>
      <c r="D80" s="70"/>
      <c r="E80" s="37" t="s">
        <v>55</v>
      </c>
      <c r="F80" s="48">
        <v>30.648148148148149</v>
      </c>
      <c r="G80" s="48"/>
      <c r="H80" s="48">
        <v>28.853658536585368</v>
      </c>
      <c r="I80" s="48">
        <v>52.2</v>
      </c>
      <c r="J80" s="48">
        <v>16.375</v>
      </c>
      <c r="K80" s="86">
        <v>32.626016260162601</v>
      </c>
      <c r="L80" s="37"/>
      <c r="M80" s="37"/>
      <c r="N80" s="37"/>
      <c r="O80" s="37"/>
      <c r="P80" s="37"/>
      <c r="Q80" s="37"/>
      <c r="R80" s="43"/>
    </row>
    <row r="81" spans="3:19">
      <c r="C81" s="100"/>
      <c r="D81" s="70"/>
      <c r="E81" s="37" t="s">
        <v>27</v>
      </c>
      <c r="F81" s="48">
        <v>55.666666666666664</v>
      </c>
      <c r="G81" s="48">
        <v>30</v>
      </c>
      <c r="H81" s="48">
        <v>11.704545454545455</v>
      </c>
      <c r="I81" s="48">
        <v>28.4</v>
      </c>
      <c r="J81" s="48">
        <v>7</v>
      </c>
      <c r="K81" s="86">
        <v>31.714285714285715</v>
      </c>
      <c r="L81" s="37"/>
      <c r="M81" s="37"/>
      <c r="N81" s="37"/>
      <c r="O81" s="37"/>
      <c r="P81" s="37"/>
      <c r="Q81" s="37"/>
      <c r="R81" s="43"/>
      <c r="S81" s="100"/>
    </row>
    <row r="82" spans="3:19">
      <c r="C82" s="100"/>
      <c r="D82" s="70" t="s">
        <v>2045</v>
      </c>
      <c r="E82" s="37"/>
      <c r="F82" s="48">
        <v>34.132075471698116</v>
      </c>
      <c r="G82" s="48">
        <v>30</v>
      </c>
      <c r="H82" s="48">
        <v>18.474074074074075</v>
      </c>
      <c r="I82" s="48">
        <v>37.607843137254903</v>
      </c>
      <c r="J82" s="48">
        <v>11.6</v>
      </c>
      <c r="K82" s="86">
        <v>27.831955922865014</v>
      </c>
      <c r="L82" s="37"/>
      <c r="M82" s="37"/>
      <c r="N82" s="37"/>
      <c r="O82" s="37"/>
      <c r="P82" s="37"/>
      <c r="Q82" s="37"/>
      <c r="R82" s="43"/>
      <c r="S82" s="100"/>
    </row>
    <row r="83" spans="3:19">
      <c r="C83" s="100"/>
      <c r="D83" s="70" t="s">
        <v>34</v>
      </c>
      <c r="E83" s="37" t="s">
        <v>80</v>
      </c>
      <c r="F83" s="48">
        <v>37.963636363636361</v>
      </c>
      <c r="G83" s="48">
        <v>9.6666666666666661</v>
      </c>
      <c r="H83" s="48">
        <v>27.488888888888887</v>
      </c>
      <c r="I83" s="48">
        <v>28.3</v>
      </c>
      <c r="J83" s="48">
        <v>14</v>
      </c>
      <c r="K83" s="86">
        <v>31.213235294117649</v>
      </c>
      <c r="L83" s="37"/>
      <c r="M83" s="37"/>
      <c r="N83" s="37"/>
      <c r="O83" s="37"/>
      <c r="P83" s="37"/>
      <c r="Q83" s="37"/>
      <c r="R83" s="43"/>
      <c r="S83" s="100"/>
    </row>
    <row r="84" spans="3:19">
      <c r="C84" s="100"/>
      <c r="D84" s="70"/>
      <c r="E84" s="37" t="s">
        <v>33</v>
      </c>
      <c r="F84" s="48">
        <v>18.241379310344829</v>
      </c>
      <c r="G84" s="48">
        <v>35</v>
      </c>
      <c r="H84" s="48">
        <v>52.04</v>
      </c>
      <c r="I84" s="48">
        <v>35.200000000000003</v>
      </c>
      <c r="J84" s="48">
        <v>32.333333333333336</v>
      </c>
      <c r="K84" s="86">
        <v>30.141592920353983</v>
      </c>
      <c r="L84" s="37"/>
      <c r="M84" s="37"/>
      <c r="N84" s="37"/>
      <c r="O84" s="37"/>
      <c r="P84" s="37"/>
      <c r="Q84" s="37"/>
      <c r="R84" s="43"/>
      <c r="S84" s="100"/>
    </row>
    <row r="85" spans="3:19">
      <c r="C85" s="100"/>
      <c r="D85" s="70" t="s">
        <v>2046</v>
      </c>
      <c r="E85" s="37"/>
      <c r="F85" s="48">
        <v>27.840707964601769</v>
      </c>
      <c r="G85" s="48">
        <v>19.8</v>
      </c>
      <c r="H85" s="48">
        <v>36.25714285714286</v>
      </c>
      <c r="I85" s="48">
        <v>31.436363636363637</v>
      </c>
      <c r="J85" s="48">
        <v>23.166666666666668</v>
      </c>
      <c r="K85" s="86">
        <v>30.726907630522089</v>
      </c>
      <c r="L85" s="37"/>
      <c r="M85" s="37"/>
      <c r="N85" s="37"/>
      <c r="O85" s="37"/>
      <c r="P85" s="37"/>
      <c r="Q85" s="37"/>
      <c r="R85" s="43"/>
      <c r="S85" s="100"/>
    </row>
    <row r="86" spans="3:19">
      <c r="C86" s="100"/>
      <c r="D86" s="72" t="s">
        <v>2025</v>
      </c>
      <c r="E86" s="81"/>
      <c r="F86" s="87">
        <v>25.866197183098592</v>
      </c>
      <c r="G86" s="87">
        <v>18.5</v>
      </c>
      <c r="H86" s="87">
        <v>22.383190883190885</v>
      </c>
      <c r="I86" s="87">
        <v>29.483333333333334</v>
      </c>
      <c r="J86" s="87">
        <v>12.859375</v>
      </c>
      <c r="K86" s="88">
        <v>24.797499999999999</v>
      </c>
      <c r="L86" s="37"/>
      <c r="M86" s="37"/>
      <c r="N86" s="37"/>
      <c r="O86" s="37"/>
      <c r="P86" s="37"/>
      <c r="Q86" s="37"/>
      <c r="R86" s="43"/>
      <c r="S86" s="100"/>
    </row>
    <row r="87" spans="3:19">
      <c r="C87" s="100"/>
      <c r="D87" s="41"/>
      <c r="E87" s="42" t="s">
        <v>2081</v>
      </c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43"/>
      <c r="S87" s="100"/>
    </row>
    <row r="88" spans="3:19" ht="18.75" customHeight="1">
      <c r="C88" s="100"/>
      <c r="D88" s="49"/>
      <c r="E88" s="113" t="s">
        <v>2095</v>
      </c>
      <c r="F88" s="113"/>
      <c r="G88" s="113"/>
      <c r="H88" s="113"/>
      <c r="I88" s="113"/>
      <c r="J88" s="113"/>
      <c r="K88" s="113"/>
      <c r="L88" s="37"/>
      <c r="M88" s="37"/>
      <c r="N88" s="37"/>
      <c r="O88" s="37"/>
      <c r="P88" s="37"/>
      <c r="Q88" s="37"/>
      <c r="R88" s="43"/>
      <c r="S88" s="100"/>
    </row>
    <row r="89" spans="3:19">
      <c r="C89" s="100"/>
      <c r="D89" s="41"/>
      <c r="E89" s="113"/>
      <c r="F89" s="113"/>
      <c r="G89" s="113"/>
      <c r="H89" s="113"/>
      <c r="I89" s="113"/>
      <c r="J89" s="113"/>
      <c r="K89" s="113"/>
      <c r="L89" s="37"/>
      <c r="M89" s="37"/>
      <c r="N89" s="37"/>
      <c r="O89" s="37"/>
      <c r="P89" s="37"/>
      <c r="Q89" s="37"/>
      <c r="R89" s="43"/>
      <c r="S89" s="100"/>
    </row>
    <row r="90" spans="3:19">
      <c r="C90" s="100"/>
      <c r="D90" s="44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6"/>
      <c r="S90" s="100"/>
    </row>
    <row r="92" spans="3:19"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</row>
    <row r="93" spans="3:19" ht="15" customHeight="1">
      <c r="C93" s="100"/>
      <c r="D93" s="127" t="s">
        <v>2096</v>
      </c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9"/>
      <c r="S93" s="100"/>
    </row>
    <row r="94" spans="3:19">
      <c r="C94" s="100"/>
      <c r="D94" s="41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43"/>
      <c r="S94" s="100"/>
    </row>
    <row r="95" spans="3:19">
      <c r="C95" s="100"/>
      <c r="D95" s="41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43"/>
      <c r="S95" s="100"/>
    </row>
    <row r="96" spans="3:19">
      <c r="C96" s="100"/>
      <c r="D96" s="41"/>
      <c r="E96" s="75" t="s">
        <v>2041</v>
      </c>
      <c r="F96" s="76" t="s">
        <v>2</v>
      </c>
      <c r="G96" s="77"/>
      <c r="H96" s="78"/>
      <c r="I96" s="37"/>
      <c r="J96" s="37"/>
      <c r="K96" s="37"/>
      <c r="L96" s="37"/>
      <c r="M96" s="37"/>
      <c r="N96" s="37"/>
      <c r="O96" s="37"/>
      <c r="P96" s="42" t="s">
        <v>2081</v>
      </c>
      <c r="Q96" s="37"/>
      <c r="R96" s="43"/>
      <c r="S96" s="100"/>
    </row>
    <row r="97" spans="4:18">
      <c r="D97" s="41"/>
      <c r="E97" s="79" t="s">
        <v>10</v>
      </c>
      <c r="F97" s="37" t="s">
        <v>25</v>
      </c>
      <c r="G97" s="37" t="s">
        <v>42</v>
      </c>
      <c r="H97" s="80" t="s">
        <v>2025</v>
      </c>
      <c r="I97" s="37"/>
      <c r="J97" s="37"/>
      <c r="K97" s="37"/>
      <c r="L97" s="37"/>
      <c r="M97" s="37"/>
      <c r="N97" s="37"/>
      <c r="O97" s="37"/>
      <c r="P97" s="124" t="s">
        <v>2097</v>
      </c>
      <c r="Q97" s="124"/>
      <c r="R97" s="43"/>
    </row>
    <row r="98" spans="4:18">
      <c r="D98" s="41"/>
      <c r="E98" s="70" t="s">
        <v>56</v>
      </c>
      <c r="F98" s="48">
        <v>19.147540983606557</v>
      </c>
      <c r="G98" s="48">
        <v>22.826666666666668</v>
      </c>
      <c r="H98" s="86">
        <v>21.176470588235293</v>
      </c>
      <c r="I98" s="37"/>
      <c r="J98" s="37"/>
      <c r="K98" s="37"/>
      <c r="L98" s="37"/>
      <c r="M98" s="37"/>
      <c r="N98" s="37"/>
      <c r="O98" s="37"/>
      <c r="P98" s="124" t="s">
        <v>2098</v>
      </c>
      <c r="Q98" s="124"/>
      <c r="R98" s="43"/>
    </row>
    <row r="99" spans="4:18">
      <c r="D99" s="41"/>
      <c r="E99" s="70" t="s">
        <v>39</v>
      </c>
      <c r="F99" s="48">
        <v>14.102272727272727</v>
      </c>
      <c r="G99" s="48">
        <v>19.183333333333334</v>
      </c>
      <c r="H99" s="86">
        <v>16.521825396825395</v>
      </c>
      <c r="I99" s="37"/>
      <c r="J99" s="37"/>
      <c r="K99" s="37"/>
      <c r="L99" s="37"/>
      <c r="M99" s="37"/>
      <c r="N99" s="37"/>
      <c r="O99" s="37"/>
      <c r="P99" s="124" t="s">
        <v>2099</v>
      </c>
      <c r="Q99" s="124"/>
      <c r="R99" s="43"/>
    </row>
    <row r="100" spans="4:18">
      <c r="D100" s="41"/>
      <c r="E100" s="70" t="s">
        <v>28</v>
      </c>
      <c r="F100" s="48">
        <v>29.568421052631578</v>
      </c>
      <c r="G100" s="48">
        <v>25.924855491329481</v>
      </c>
      <c r="H100" s="86">
        <v>27.831955922865014</v>
      </c>
      <c r="I100" s="37"/>
      <c r="J100" s="37"/>
      <c r="K100" s="37"/>
      <c r="L100" s="37"/>
      <c r="M100" s="37"/>
      <c r="N100" s="37"/>
      <c r="O100" s="37"/>
      <c r="P100" s="37"/>
      <c r="Q100" s="37"/>
      <c r="R100" s="43"/>
    </row>
    <row r="101" spans="4:18">
      <c r="D101" s="41"/>
      <c r="E101" s="70" t="s">
        <v>34</v>
      </c>
      <c r="F101" s="48">
        <v>31.547008547008549</v>
      </c>
      <c r="G101" s="48">
        <v>30</v>
      </c>
      <c r="H101" s="86">
        <v>30.726907630522089</v>
      </c>
      <c r="I101" s="37"/>
      <c r="J101" s="37"/>
      <c r="K101" s="37"/>
      <c r="L101" s="37"/>
      <c r="M101" s="37"/>
      <c r="N101" s="37"/>
      <c r="O101" s="37"/>
      <c r="P101" s="37"/>
      <c r="Q101" s="37"/>
      <c r="R101" s="43"/>
    </row>
    <row r="102" spans="4:18">
      <c r="D102" s="41"/>
      <c r="E102" s="72" t="s">
        <v>2025</v>
      </c>
      <c r="F102" s="87">
        <v>24.677</v>
      </c>
      <c r="G102" s="87">
        <v>24.917999999999999</v>
      </c>
      <c r="H102" s="88">
        <v>24.797499999999999</v>
      </c>
      <c r="I102" s="37"/>
      <c r="J102" s="37"/>
      <c r="K102" s="37"/>
      <c r="L102" s="37"/>
      <c r="M102" s="37"/>
      <c r="N102" s="37"/>
      <c r="O102" s="37"/>
      <c r="P102" s="37"/>
      <c r="Q102" s="37"/>
      <c r="R102" s="43"/>
    </row>
    <row r="103" spans="4:18">
      <c r="D103" s="41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43"/>
    </row>
    <row r="104" spans="4:18">
      <c r="D104" s="41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43"/>
    </row>
    <row r="105" spans="4:18">
      <c r="D105" s="41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43"/>
    </row>
    <row r="106" spans="4:18">
      <c r="D106" s="41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43"/>
    </row>
    <row r="107" spans="4:18">
      <c r="D107" s="44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6"/>
    </row>
    <row r="110" spans="4:18" ht="15.75">
      <c r="D110" s="118" t="s">
        <v>2100</v>
      </c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20"/>
    </row>
    <row r="111" spans="4:18">
      <c r="D111" s="41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43"/>
    </row>
    <row r="112" spans="4:18">
      <c r="D112" s="41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43"/>
    </row>
    <row r="113" spans="4:18">
      <c r="D113" s="41"/>
      <c r="E113" s="75" t="s">
        <v>2024</v>
      </c>
      <c r="F113" s="76" t="s">
        <v>7</v>
      </c>
      <c r="G113" s="77"/>
      <c r="H113" s="77"/>
      <c r="I113" s="77"/>
      <c r="J113" s="77"/>
      <c r="K113" s="78"/>
      <c r="L113" s="37"/>
      <c r="M113" s="37"/>
      <c r="N113" s="37"/>
      <c r="O113" s="37"/>
      <c r="P113" s="37"/>
      <c r="Q113" s="37"/>
      <c r="R113" s="43"/>
    </row>
    <row r="114" spans="4:18">
      <c r="D114" s="41"/>
      <c r="E114" s="79" t="s">
        <v>2051</v>
      </c>
      <c r="F114" s="37" t="s">
        <v>86</v>
      </c>
      <c r="G114" s="37" t="s">
        <v>2027</v>
      </c>
      <c r="H114" s="37" t="s">
        <v>2028</v>
      </c>
      <c r="I114" s="37" t="s">
        <v>2029</v>
      </c>
      <c r="J114" s="37" t="s">
        <v>2030</v>
      </c>
      <c r="K114" s="80" t="s">
        <v>2025</v>
      </c>
      <c r="L114" s="37"/>
      <c r="M114" s="37"/>
      <c r="N114" s="37"/>
      <c r="O114" s="37"/>
      <c r="P114" s="37"/>
      <c r="Q114" s="37"/>
      <c r="R114" s="43"/>
    </row>
    <row r="115" spans="4:18">
      <c r="D115" s="41"/>
      <c r="E115" s="70" t="s">
        <v>2061</v>
      </c>
      <c r="F115" s="59">
        <v>7</v>
      </c>
      <c r="G115" s="59"/>
      <c r="H115" s="59">
        <v>5</v>
      </c>
      <c r="I115" s="59">
        <v>4</v>
      </c>
      <c r="J115" s="59">
        <v>1</v>
      </c>
      <c r="K115" s="71">
        <v>17</v>
      </c>
      <c r="L115" s="37"/>
      <c r="M115" s="37"/>
      <c r="N115" s="37"/>
      <c r="O115" s="37"/>
      <c r="P115" s="37"/>
      <c r="Q115" s="37"/>
      <c r="R115" s="43"/>
    </row>
    <row r="116" spans="4:18">
      <c r="D116" s="41"/>
      <c r="E116" s="70" t="s">
        <v>2062</v>
      </c>
      <c r="F116" s="59">
        <v>66</v>
      </c>
      <c r="G116" s="59">
        <v>2</v>
      </c>
      <c r="H116" s="59">
        <v>79</v>
      </c>
      <c r="I116" s="59">
        <v>24</v>
      </c>
      <c r="J116" s="59">
        <v>5</v>
      </c>
      <c r="K116" s="71">
        <v>176</v>
      </c>
      <c r="L116" s="37"/>
      <c r="M116" s="37"/>
      <c r="N116" s="37"/>
      <c r="O116" s="37"/>
      <c r="P116" s="37"/>
      <c r="Q116" s="37"/>
      <c r="R116" s="43"/>
    </row>
    <row r="117" spans="4:18">
      <c r="D117" s="41"/>
      <c r="E117" s="70" t="s">
        <v>2063</v>
      </c>
      <c r="F117" s="59">
        <v>60</v>
      </c>
      <c r="G117" s="59">
        <v>1</v>
      </c>
      <c r="H117" s="59">
        <v>53</v>
      </c>
      <c r="I117" s="59">
        <v>33</v>
      </c>
      <c r="J117" s="59">
        <v>8</v>
      </c>
      <c r="K117" s="71">
        <v>155</v>
      </c>
      <c r="L117" s="37"/>
      <c r="M117" s="37"/>
      <c r="N117" s="37"/>
      <c r="O117" s="37"/>
      <c r="P117" s="37"/>
      <c r="Q117" s="37"/>
      <c r="R117" s="43"/>
    </row>
    <row r="118" spans="4:18">
      <c r="D118" s="41"/>
      <c r="E118" s="70" t="s">
        <v>2064</v>
      </c>
      <c r="F118" s="59">
        <v>163</v>
      </c>
      <c r="G118" s="59">
        <v>4</v>
      </c>
      <c r="H118" s="59">
        <v>109</v>
      </c>
      <c r="I118" s="59">
        <v>66</v>
      </c>
      <c r="J118" s="59">
        <v>13</v>
      </c>
      <c r="K118" s="71">
        <v>355</v>
      </c>
      <c r="L118" s="37"/>
      <c r="M118" s="37"/>
      <c r="N118" s="37"/>
      <c r="O118" s="37"/>
      <c r="P118" s="37"/>
      <c r="Q118" s="37"/>
      <c r="R118" s="43"/>
    </row>
    <row r="119" spans="4:18">
      <c r="D119" s="41"/>
      <c r="E119" s="70" t="s">
        <v>2065</v>
      </c>
      <c r="F119" s="59">
        <v>9</v>
      </c>
      <c r="G119" s="59"/>
      <c r="H119" s="59">
        <v>7</v>
      </c>
      <c r="I119" s="59">
        <v>5</v>
      </c>
      <c r="J119" s="59"/>
      <c r="K119" s="71">
        <v>21</v>
      </c>
      <c r="L119" s="37"/>
      <c r="M119" s="37"/>
      <c r="N119" s="37"/>
      <c r="O119" s="37"/>
      <c r="P119" s="37"/>
      <c r="Q119" s="37"/>
      <c r="R119" s="43"/>
    </row>
    <row r="120" spans="4:18">
      <c r="D120" s="41"/>
      <c r="E120" s="70" t="s">
        <v>2066</v>
      </c>
      <c r="F120" s="59">
        <v>42</v>
      </c>
      <c r="G120" s="59">
        <v>3</v>
      </c>
      <c r="H120" s="59">
        <v>41</v>
      </c>
      <c r="I120" s="59">
        <v>17</v>
      </c>
      <c r="J120" s="59">
        <v>1</v>
      </c>
      <c r="K120" s="71">
        <v>104</v>
      </c>
      <c r="L120" s="37"/>
      <c r="M120" s="37"/>
      <c r="N120" s="37"/>
      <c r="O120" s="37"/>
      <c r="P120" s="37"/>
      <c r="Q120" s="37"/>
      <c r="R120" s="43"/>
    </row>
    <row r="121" spans="4:18">
      <c r="D121" s="41"/>
      <c r="E121" s="70" t="s">
        <v>2067</v>
      </c>
      <c r="F121" s="59">
        <v>14</v>
      </c>
      <c r="G121" s="59"/>
      <c r="H121" s="59">
        <v>7</v>
      </c>
      <c r="I121" s="59">
        <v>9</v>
      </c>
      <c r="J121" s="59"/>
      <c r="K121" s="71">
        <v>30</v>
      </c>
      <c r="L121" s="37"/>
      <c r="M121" s="37"/>
      <c r="N121" s="37"/>
      <c r="O121" s="37"/>
      <c r="P121" s="37"/>
      <c r="Q121" s="37"/>
      <c r="R121" s="43"/>
    </row>
    <row r="122" spans="4:18">
      <c r="D122" s="41"/>
      <c r="E122" s="70" t="s">
        <v>2068</v>
      </c>
      <c r="F122" s="59">
        <v>65</v>
      </c>
      <c r="G122" s="59">
        <v>1</v>
      </c>
      <c r="H122" s="59">
        <v>50</v>
      </c>
      <c r="I122" s="59">
        <v>22</v>
      </c>
      <c r="J122" s="59">
        <v>4</v>
      </c>
      <c r="K122" s="71">
        <v>142</v>
      </c>
      <c r="L122" s="37"/>
      <c r="M122" s="37"/>
      <c r="N122" s="37"/>
      <c r="O122" s="37"/>
      <c r="P122" s="37"/>
      <c r="Q122" s="37"/>
      <c r="R122" s="43"/>
    </row>
    <row r="123" spans="4:18">
      <c r="D123" s="41"/>
      <c r="E123" s="72" t="s">
        <v>2025</v>
      </c>
      <c r="F123" s="73">
        <v>426</v>
      </c>
      <c r="G123" s="73">
        <v>11</v>
      </c>
      <c r="H123" s="73">
        <v>351</v>
      </c>
      <c r="I123" s="73">
        <v>180</v>
      </c>
      <c r="J123" s="73">
        <v>32</v>
      </c>
      <c r="K123" s="74">
        <v>1000</v>
      </c>
      <c r="L123" s="37"/>
      <c r="M123" s="37"/>
      <c r="N123" s="37"/>
      <c r="O123" s="37"/>
      <c r="P123" s="37"/>
      <c r="Q123" s="37"/>
      <c r="R123" s="43"/>
    </row>
    <row r="124" spans="4:18">
      <c r="D124" s="41"/>
      <c r="E124" s="100"/>
      <c r="F124" s="29"/>
      <c r="G124" s="29"/>
      <c r="H124" s="29"/>
      <c r="I124" s="29"/>
      <c r="J124" s="29"/>
      <c r="K124" s="29"/>
      <c r="L124" s="37"/>
      <c r="M124" s="37"/>
      <c r="N124" s="37"/>
      <c r="O124" s="37"/>
      <c r="P124" s="37"/>
      <c r="Q124" s="37"/>
      <c r="R124" s="43"/>
    </row>
    <row r="125" spans="4:18">
      <c r="D125" s="41"/>
      <c r="E125" s="42" t="s">
        <v>2081</v>
      </c>
      <c r="F125" s="29"/>
      <c r="G125" s="29"/>
      <c r="H125" s="29"/>
      <c r="I125" s="29"/>
      <c r="J125" s="29"/>
      <c r="K125" s="29"/>
      <c r="L125" s="37"/>
      <c r="M125" s="37"/>
      <c r="N125" s="37"/>
      <c r="O125" s="37"/>
      <c r="P125" s="37"/>
      <c r="Q125" s="37"/>
      <c r="R125" s="43"/>
    </row>
    <row r="126" spans="4:18">
      <c r="D126" s="41"/>
      <c r="E126" s="123" t="s">
        <v>2101</v>
      </c>
      <c r="F126" s="123"/>
      <c r="G126" s="123"/>
      <c r="H126" s="123"/>
      <c r="I126" s="123"/>
      <c r="J126" s="123"/>
      <c r="K126" s="123"/>
      <c r="L126" s="123"/>
      <c r="M126" s="37"/>
      <c r="N126" s="37"/>
      <c r="O126" s="37"/>
      <c r="P126" s="37"/>
      <c r="Q126" s="37"/>
      <c r="R126" s="43"/>
    </row>
    <row r="127" spans="4:18">
      <c r="D127" s="41"/>
      <c r="E127" s="124" t="s">
        <v>2102</v>
      </c>
      <c r="F127" s="124"/>
      <c r="G127" s="124"/>
      <c r="H127" s="124"/>
      <c r="I127" s="124"/>
      <c r="J127" s="124"/>
      <c r="K127" s="124"/>
      <c r="L127" s="124"/>
      <c r="M127" s="37"/>
      <c r="N127" s="37"/>
      <c r="O127" s="37"/>
      <c r="P127" s="37"/>
      <c r="Q127" s="37"/>
      <c r="R127" s="43"/>
    </row>
    <row r="128" spans="4:18">
      <c r="D128" s="44"/>
      <c r="E128" s="125" t="s">
        <v>2103</v>
      </c>
      <c r="F128" s="126"/>
      <c r="G128" s="126"/>
      <c r="H128" s="126"/>
      <c r="I128" s="126"/>
      <c r="J128" s="126"/>
      <c r="K128" s="126"/>
      <c r="L128" s="126"/>
      <c r="M128" s="45"/>
      <c r="N128" s="45"/>
      <c r="O128" s="45"/>
      <c r="P128" s="45"/>
      <c r="Q128" s="45"/>
      <c r="R128" s="46"/>
    </row>
    <row r="129" spans="3:19">
      <c r="C129" s="100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100"/>
    </row>
    <row r="130" spans="3:19">
      <c r="C130" s="100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100"/>
    </row>
    <row r="131" spans="3:19">
      <c r="C131" s="100"/>
      <c r="D131" s="37"/>
      <c r="E131" s="37"/>
      <c r="F131" s="37"/>
      <c r="G131" s="37"/>
      <c r="H131" s="37"/>
      <c r="I131" s="108" t="s">
        <v>2104</v>
      </c>
      <c r="J131" s="109"/>
      <c r="K131" s="109"/>
      <c r="L131" s="109"/>
      <c r="M131" s="109"/>
      <c r="N131" s="109"/>
      <c r="O131" s="109"/>
      <c r="P131" s="37"/>
      <c r="Q131" s="37"/>
      <c r="R131" s="37"/>
      <c r="S131" s="100"/>
    </row>
    <row r="132" spans="3:19">
      <c r="C132" s="100"/>
      <c r="D132" s="100"/>
      <c r="E132" s="100"/>
      <c r="F132" s="100"/>
      <c r="G132" s="100"/>
      <c r="H132" s="100"/>
      <c r="I132" s="109"/>
      <c r="J132" s="109"/>
      <c r="K132" s="109"/>
      <c r="L132" s="109"/>
      <c r="M132" s="109"/>
      <c r="N132" s="109"/>
      <c r="O132" s="109"/>
      <c r="P132" s="100"/>
      <c r="Q132" s="100"/>
      <c r="R132" s="100"/>
      <c r="S132" s="100"/>
    </row>
    <row r="133" spans="3:19"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</row>
    <row r="134" spans="3:19" ht="15.75">
      <c r="C134" s="100"/>
      <c r="D134" s="105" t="s">
        <v>2105</v>
      </c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7"/>
      <c r="S134" s="100"/>
    </row>
    <row r="135" spans="3:19">
      <c r="C135" s="100"/>
      <c r="D135" s="41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43"/>
      <c r="S135" s="100"/>
    </row>
    <row r="136" spans="3:19">
      <c r="C136" s="100"/>
      <c r="D136" s="41"/>
      <c r="E136" s="75" t="s">
        <v>2024</v>
      </c>
      <c r="F136" s="76" t="s">
        <v>10</v>
      </c>
      <c r="G136" s="77"/>
      <c r="H136" s="77"/>
      <c r="I136" s="77"/>
      <c r="J136" s="78"/>
      <c r="K136" s="37"/>
      <c r="L136" s="37"/>
      <c r="M136" s="37"/>
      <c r="N136" s="37"/>
      <c r="O136" s="37"/>
      <c r="P136" s="37"/>
      <c r="Q136" s="37"/>
      <c r="R136" s="43"/>
      <c r="S136" s="100"/>
    </row>
    <row r="137" spans="3:19">
      <c r="C137" s="100"/>
      <c r="D137" s="41"/>
      <c r="E137" s="79" t="s">
        <v>1957</v>
      </c>
      <c r="F137" s="37" t="s">
        <v>56</v>
      </c>
      <c r="G137" s="37" t="s">
        <v>39</v>
      </c>
      <c r="H137" s="37" t="s">
        <v>28</v>
      </c>
      <c r="I137" s="37" t="s">
        <v>34</v>
      </c>
      <c r="J137" s="80" t="s">
        <v>2025</v>
      </c>
      <c r="K137" s="37"/>
      <c r="L137" s="37"/>
      <c r="M137" s="37"/>
      <c r="N137" s="37"/>
      <c r="O137" s="37"/>
      <c r="P137" s="37"/>
      <c r="Q137" s="42" t="s">
        <v>2081</v>
      </c>
      <c r="R137" s="43"/>
      <c r="S137" s="100"/>
    </row>
    <row r="138" spans="3:19" ht="30.75">
      <c r="C138" s="100"/>
      <c r="D138" s="41"/>
      <c r="E138" s="70" t="s">
        <v>1972</v>
      </c>
      <c r="F138" s="59">
        <v>25</v>
      </c>
      <c r="G138" s="59">
        <v>36</v>
      </c>
      <c r="H138" s="59">
        <v>56</v>
      </c>
      <c r="I138" s="59">
        <v>38</v>
      </c>
      <c r="J138" s="71">
        <v>155</v>
      </c>
      <c r="K138" s="37"/>
      <c r="L138" s="37"/>
      <c r="M138" s="37"/>
      <c r="N138" s="37"/>
      <c r="O138" s="37"/>
      <c r="P138" s="37"/>
      <c r="Q138" s="38" t="s">
        <v>2106</v>
      </c>
      <c r="R138" s="43"/>
      <c r="S138" s="100"/>
    </row>
    <row r="139" spans="3:19">
      <c r="C139" s="100"/>
      <c r="D139" s="41"/>
      <c r="E139" s="70" t="s">
        <v>1968</v>
      </c>
      <c r="F139" s="59">
        <v>16</v>
      </c>
      <c r="G139" s="59">
        <v>35</v>
      </c>
      <c r="H139" s="59">
        <v>56</v>
      </c>
      <c r="I139" s="59">
        <v>39</v>
      </c>
      <c r="J139" s="71">
        <v>146</v>
      </c>
      <c r="K139" s="37"/>
      <c r="L139" s="37"/>
      <c r="M139" s="37"/>
      <c r="N139" s="37"/>
      <c r="O139" s="37"/>
      <c r="P139" s="37"/>
      <c r="Q139" s="37" t="s">
        <v>2107</v>
      </c>
      <c r="R139" s="43"/>
      <c r="S139" s="100"/>
    </row>
    <row r="140" spans="3:19">
      <c r="C140" s="100"/>
      <c r="D140" s="41"/>
      <c r="E140" s="70" t="s">
        <v>1974</v>
      </c>
      <c r="F140" s="59">
        <v>28</v>
      </c>
      <c r="G140" s="59">
        <v>39</v>
      </c>
      <c r="H140" s="59">
        <v>62</v>
      </c>
      <c r="I140" s="59">
        <v>42</v>
      </c>
      <c r="J140" s="71">
        <v>171</v>
      </c>
      <c r="K140" s="37"/>
      <c r="L140" s="37"/>
      <c r="M140" s="37"/>
      <c r="N140" s="37"/>
      <c r="O140" s="37"/>
      <c r="P140" s="37"/>
      <c r="Q140" s="37" t="s">
        <v>2108</v>
      </c>
      <c r="R140" s="43"/>
      <c r="S140" s="100"/>
    </row>
    <row r="141" spans="3:19">
      <c r="C141" s="100"/>
      <c r="D141" s="41"/>
      <c r="E141" s="70" t="s">
        <v>1985</v>
      </c>
      <c r="F141" s="59">
        <v>23</v>
      </c>
      <c r="G141" s="59">
        <v>50</v>
      </c>
      <c r="H141" s="59">
        <v>57</v>
      </c>
      <c r="I141" s="59">
        <v>35</v>
      </c>
      <c r="J141" s="71">
        <v>165</v>
      </c>
      <c r="K141" s="37"/>
      <c r="L141" s="37"/>
      <c r="M141" s="37"/>
      <c r="N141" s="37"/>
      <c r="O141" s="37"/>
      <c r="P141" s="37"/>
      <c r="Q141" s="37"/>
      <c r="R141" s="43"/>
      <c r="S141" s="100"/>
    </row>
    <row r="142" spans="3:19">
      <c r="C142" s="100"/>
      <c r="D142" s="41"/>
      <c r="E142" s="70" t="s">
        <v>1991</v>
      </c>
      <c r="F142" s="59">
        <v>22</v>
      </c>
      <c r="G142" s="59">
        <v>43</v>
      </c>
      <c r="H142" s="59">
        <v>58</v>
      </c>
      <c r="I142" s="59">
        <v>40</v>
      </c>
      <c r="J142" s="71">
        <v>163</v>
      </c>
      <c r="K142" s="37"/>
      <c r="L142" s="37"/>
      <c r="M142" s="37"/>
      <c r="N142" s="37"/>
      <c r="O142" s="37"/>
      <c r="P142" s="37"/>
      <c r="Q142" s="37"/>
      <c r="R142" s="43"/>
      <c r="S142" s="100"/>
    </row>
    <row r="143" spans="3:19">
      <c r="C143" s="100"/>
      <c r="D143" s="41"/>
      <c r="E143" s="72" t="s">
        <v>2025</v>
      </c>
      <c r="F143" s="73">
        <v>114</v>
      </c>
      <c r="G143" s="73">
        <v>203</v>
      </c>
      <c r="H143" s="73">
        <v>289</v>
      </c>
      <c r="I143" s="73">
        <v>194</v>
      </c>
      <c r="J143" s="74">
        <v>800</v>
      </c>
      <c r="K143" s="37"/>
      <c r="L143" s="37"/>
      <c r="M143" s="37"/>
      <c r="N143" s="37"/>
      <c r="O143" s="37"/>
      <c r="P143" s="37"/>
      <c r="Q143" s="37"/>
      <c r="R143" s="43"/>
      <c r="S143" s="100"/>
    </row>
    <row r="144" spans="3:19">
      <c r="C144" s="100"/>
      <c r="D144" s="41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43"/>
      <c r="S144" s="100"/>
    </row>
    <row r="145" spans="1:26">
      <c r="A145" s="100"/>
      <c r="B145" s="100"/>
      <c r="C145" s="100"/>
      <c r="D145" s="41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43"/>
      <c r="S145" s="100"/>
      <c r="T145" s="100"/>
      <c r="U145" s="100"/>
      <c r="V145" s="100"/>
      <c r="W145" s="100"/>
      <c r="X145" s="100"/>
      <c r="Y145" s="100"/>
      <c r="Z145" s="100"/>
    </row>
    <row r="146" spans="1:26">
      <c r="A146" s="100"/>
      <c r="B146" s="100"/>
      <c r="C146" s="100"/>
      <c r="D146" s="41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43"/>
      <c r="S146" s="100"/>
      <c r="T146" s="100"/>
      <c r="U146" s="100"/>
      <c r="V146" s="100"/>
      <c r="W146" s="100"/>
      <c r="X146" s="100"/>
      <c r="Y146" s="100"/>
      <c r="Z146" s="100"/>
    </row>
    <row r="147" spans="1:26">
      <c r="A147" s="100"/>
      <c r="B147" s="100"/>
      <c r="C147" s="100"/>
      <c r="D147" s="41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43"/>
      <c r="S147" s="100"/>
      <c r="T147" s="100"/>
      <c r="U147" s="100"/>
      <c r="V147" s="100"/>
      <c r="W147" s="100"/>
      <c r="X147" s="100"/>
      <c r="Y147" s="100"/>
      <c r="Z147" s="100"/>
    </row>
    <row r="148" spans="1:26">
      <c r="A148" s="100"/>
      <c r="B148" s="100"/>
      <c r="C148" s="100"/>
      <c r="D148" s="41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43"/>
      <c r="S148" s="100"/>
      <c r="T148" s="100"/>
      <c r="U148" s="100"/>
      <c r="V148" s="100"/>
      <c r="W148" s="100"/>
      <c r="X148" s="100"/>
      <c r="Y148" s="100"/>
      <c r="Z148" s="100"/>
    </row>
    <row r="149" spans="1:26">
      <c r="A149" s="100"/>
      <c r="B149" s="100"/>
      <c r="C149" s="100"/>
      <c r="D149" s="44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6"/>
      <c r="S149" s="100"/>
      <c r="T149" s="100"/>
      <c r="U149" s="100"/>
      <c r="V149" s="100"/>
      <c r="W149" s="100"/>
      <c r="X149" s="100"/>
      <c r="Y149" s="100"/>
      <c r="Z149" s="100"/>
    </row>
    <row r="150" spans="1:26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</row>
    <row r="151" spans="1:26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</row>
    <row r="152" spans="1:26" ht="15.75">
      <c r="A152" s="100"/>
      <c r="B152" s="100"/>
      <c r="C152" s="100"/>
      <c r="D152" s="105" t="s">
        <v>2109</v>
      </c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7"/>
      <c r="S152" s="100"/>
      <c r="T152" s="100"/>
      <c r="U152" s="100"/>
      <c r="V152" s="100"/>
      <c r="W152" s="100"/>
      <c r="X152" s="100"/>
      <c r="Y152" s="100"/>
      <c r="Z152" s="100"/>
    </row>
    <row r="153" spans="1:26" s="58" customFormat="1">
      <c r="A153" s="100"/>
      <c r="B153" s="100"/>
      <c r="C153" s="100"/>
      <c r="D153" s="41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43"/>
      <c r="S153" s="100"/>
      <c r="T153" s="100"/>
      <c r="U153" s="100"/>
      <c r="V153" s="100"/>
      <c r="W153" s="100"/>
      <c r="X153" s="100"/>
      <c r="Y153" s="100"/>
      <c r="Z153" s="100"/>
    </row>
    <row r="154" spans="1:26" s="58" customFormat="1">
      <c r="A154" s="100"/>
      <c r="B154" s="100"/>
      <c r="C154" s="100"/>
      <c r="D154" s="41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43"/>
      <c r="S154" s="100"/>
      <c r="T154" s="100"/>
      <c r="U154" s="100"/>
      <c r="V154" s="100"/>
      <c r="W154" s="100"/>
      <c r="X154" s="100"/>
      <c r="Y154" s="100"/>
      <c r="Z154" s="100"/>
    </row>
    <row r="155" spans="1:26">
      <c r="A155" s="100"/>
      <c r="B155" s="100"/>
      <c r="C155" s="100"/>
      <c r="D155" s="41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42" t="s">
        <v>2081</v>
      </c>
      <c r="R155" s="43"/>
      <c r="S155" s="100"/>
      <c r="T155" s="100"/>
      <c r="U155" s="100"/>
      <c r="V155" s="100"/>
      <c r="W155" s="100"/>
      <c r="X155" s="100"/>
      <c r="Y155" s="100"/>
      <c r="Z155" s="100"/>
    </row>
    <row r="156" spans="1:26">
      <c r="A156" s="100"/>
      <c r="B156" s="100"/>
      <c r="C156" s="100"/>
      <c r="D156" s="41"/>
      <c r="E156" s="75" t="s">
        <v>2024</v>
      </c>
      <c r="F156" s="76" t="s">
        <v>2039</v>
      </c>
      <c r="G156" s="77"/>
      <c r="H156" s="78"/>
      <c r="I156" s="37"/>
      <c r="J156" s="37"/>
      <c r="K156" s="37"/>
      <c r="L156" s="37"/>
      <c r="M156" s="37"/>
      <c r="N156" s="37"/>
      <c r="O156" s="37"/>
      <c r="P156" s="37"/>
      <c r="Q156" s="37"/>
      <c r="R156" s="43"/>
      <c r="S156" s="100"/>
      <c r="T156" s="100"/>
      <c r="U156" s="100"/>
      <c r="V156" s="100"/>
      <c r="W156" s="100"/>
      <c r="X156" s="100"/>
      <c r="Y156" s="100"/>
      <c r="Z156" s="100"/>
    </row>
    <row r="157" spans="1:26" ht="30.75">
      <c r="A157" s="100"/>
      <c r="B157" s="100"/>
      <c r="C157" s="100"/>
      <c r="D157" s="41"/>
      <c r="E157" s="79" t="s">
        <v>10</v>
      </c>
      <c r="F157" s="37" t="s">
        <v>2040</v>
      </c>
      <c r="G157" s="37" t="s">
        <v>2032</v>
      </c>
      <c r="H157" s="80" t="s">
        <v>2025</v>
      </c>
      <c r="I157" s="37"/>
      <c r="J157" s="37"/>
      <c r="K157" s="37"/>
      <c r="L157" s="37"/>
      <c r="M157" s="37"/>
      <c r="N157" s="37"/>
      <c r="O157" s="37"/>
      <c r="P157" s="37"/>
      <c r="Q157" s="38" t="s">
        <v>2110</v>
      </c>
      <c r="R157" s="43"/>
      <c r="S157" s="100"/>
      <c r="T157" s="100"/>
      <c r="U157" s="100"/>
      <c r="V157" s="100"/>
      <c r="W157" s="100"/>
      <c r="X157" s="100"/>
      <c r="Y157" s="100"/>
      <c r="Z157" s="100"/>
    </row>
    <row r="158" spans="1:26" ht="30.75">
      <c r="A158" s="100"/>
      <c r="B158" s="100"/>
      <c r="C158" s="100"/>
      <c r="D158" s="41"/>
      <c r="E158" s="70" t="s">
        <v>56</v>
      </c>
      <c r="F158" s="82">
        <v>2.1999999999999999E-2</v>
      </c>
      <c r="G158" s="82">
        <v>0.114</v>
      </c>
      <c r="H158" s="83">
        <v>0.13600000000000001</v>
      </c>
      <c r="I158" s="37"/>
      <c r="J158" s="37"/>
      <c r="K158" s="37"/>
      <c r="L158" s="37"/>
      <c r="M158" s="37"/>
      <c r="N158" s="37"/>
      <c r="O158" s="37"/>
      <c r="P158" s="37"/>
      <c r="Q158" s="38" t="s">
        <v>2111</v>
      </c>
      <c r="R158" s="43"/>
      <c r="S158" s="100"/>
      <c r="T158" s="100"/>
      <c r="U158" s="100"/>
      <c r="V158" s="100"/>
      <c r="W158" s="100"/>
      <c r="X158" s="100"/>
      <c r="Y158" s="100"/>
      <c r="Z158" s="100"/>
    </row>
    <row r="159" spans="1:26" ht="19.5" customHeight="1">
      <c r="A159" s="100"/>
      <c r="B159" s="100"/>
      <c r="C159" s="100"/>
      <c r="D159" s="41"/>
      <c r="E159" s="70" t="s">
        <v>39</v>
      </c>
      <c r="F159" s="82">
        <v>4.9000000000000002E-2</v>
      </c>
      <c r="G159" s="82">
        <v>0.20300000000000001</v>
      </c>
      <c r="H159" s="83">
        <v>0.252</v>
      </c>
      <c r="I159" s="37"/>
      <c r="J159" s="37"/>
      <c r="K159" s="37"/>
      <c r="L159" s="37"/>
      <c r="M159" s="37"/>
      <c r="N159" s="37"/>
      <c r="O159" s="37"/>
      <c r="P159" s="37"/>
      <c r="Q159" s="38" t="s">
        <v>2112</v>
      </c>
      <c r="R159" s="43"/>
      <c r="S159" s="100"/>
      <c r="T159" s="100"/>
      <c r="U159" s="100"/>
      <c r="V159" s="100"/>
      <c r="W159" s="100"/>
      <c r="X159" s="100"/>
      <c r="Y159" s="100"/>
      <c r="Z159" s="100"/>
    </row>
    <row r="160" spans="1:26">
      <c r="A160" s="100"/>
      <c r="B160" s="100"/>
      <c r="C160" s="100"/>
      <c r="D160" s="41"/>
      <c r="E160" s="70" t="s">
        <v>28</v>
      </c>
      <c r="F160" s="82">
        <v>7.3999999999999996E-2</v>
      </c>
      <c r="G160" s="82">
        <v>0.28899999999999998</v>
      </c>
      <c r="H160" s="83">
        <v>0.36299999999999999</v>
      </c>
      <c r="I160" s="37"/>
      <c r="J160" s="37"/>
      <c r="K160" s="37"/>
      <c r="L160" s="37"/>
      <c r="M160" s="37"/>
      <c r="N160" s="37"/>
      <c r="O160" s="37"/>
      <c r="P160" s="37"/>
      <c r="Q160" s="37" t="s">
        <v>2113</v>
      </c>
      <c r="R160" s="43"/>
      <c r="S160" s="100"/>
      <c r="T160" s="100"/>
      <c r="U160" s="100"/>
      <c r="V160" s="100"/>
      <c r="W160" s="100"/>
      <c r="X160" s="100"/>
      <c r="Y160" s="100"/>
      <c r="Z160" s="100"/>
    </row>
    <row r="161" spans="1:26">
      <c r="A161" s="100"/>
      <c r="B161" s="100"/>
      <c r="C161" s="100"/>
      <c r="D161" s="41"/>
      <c r="E161" s="70" t="s">
        <v>34</v>
      </c>
      <c r="F161" s="82">
        <v>5.5E-2</v>
      </c>
      <c r="G161" s="82">
        <v>0.19400000000000001</v>
      </c>
      <c r="H161" s="83">
        <v>0.249</v>
      </c>
      <c r="I161" s="37"/>
      <c r="J161" s="37"/>
      <c r="K161" s="37"/>
      <c r="L161" s="37"/>
      <c r="M161" s="37"/>
      <c r="N161" s="37"/>
      <c r="O161" s="37"/>
      <c r="P161" s="37"/>
      <c r="Q161" s="37"/>
      <c r="R161" s="43"/>
      <c r="S161" s="100"/>
      <c r="T161" s="100"/>
      <c r="U161" s="100"/>
      <c r="V161" s="100"/>
      <c r="W161" s="100"/>
      <c r="X161" s="100"/>
      <c r="Y161" s="100"/>
      <c r="Z161" s="100"/>
    </row>
    <row r="162" spans="1:26">
      <c r="A162" s="100"/>
      <c r="B162" s="100"/>
      <c r="C162" s="100"/>
      <c r="D162" s="41"/>
      <c r="E162" s="72" t="s">
        <v>2025</v>
      </c>
      <c r="F162" s="84">
        <v>0.2</v>
      </c>
      <c r="G162" s="84">
        <v>0.8</v>
      </c>
      <c r="H162" s="85">
        <v>1</v>
      </c>
      <c r="I162" s="37"/>
      <c r="J162" s="37"/>
      <c r="K162" s="37"/>
      <c r="L162" s="37"/>
      <c r="M162" s="37"/>
      <c r="N162" s="37"/>
      <c r="O162" s="37"/>
      <c r="P162" s="37"/>
      <c r="Q162" s="37"/>
      <c r="R162" s="43"/>
      <c r="S162" s="100"/>
      <c r="T162" s="100"/>
      <c r="U162" s="100"/>
      <c r="V162" s="100"/>
      <c r="W162" s="100"/>
      <c r="X162" s="100"/>
      <c r="Y162" s="100"/>
      <c r="Z162" s="100"/>
    </row>
    <row r="163" spans="1:26">
      <c r="A163" s="100"/>
      <c r="B163" s="100"/>
      <c r="C163" s="100"/>
      <c r="D163" s="41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43"/>
      <c r="S163" s="100"/>
      <c r="T163" s="100"/>
      <c r="U163" s="100"/>
      <c r="V163" s="100"/>
      <c r="W163" s="100"/>
      <c r="X163" s="100"/>
      <c r="Y163" s="100"/>
      <c r="Z163" s="100"/>
    </row>
    <row r="164" spans="1:26">
      <c r="A164" s="100"/>
      <c r="B164" s="100"/>
      <c r="C164" s="100"/>
      <c r="D164" s="41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43"/>
      <c r="S164" s="100"/>
      <c r="T164" s="100"/>
      <c r="U164" s="100"/>
      <c r="V164" s="100"/>
      <c r="W164" s="100"/>
      <c r="X164" s="100"/>
      <c r="Y164" s="100"/>
      <c r="Z164" s="100"/>
    </row>
    <row r="165" spans="1:26">
      <c r="A165" s="100"/>
      <c r="B165" s="100"/>
      <c r="C165" s="100"/>
      <c r="D165" s="41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43"/>
      <c r="S165" s="100"/>
      <c r="T165" s="100"/>
      <c r="U165" s="100"/>
      <c r="V165" s="100"/>
      <c r="W165" s="100"/>
      <c r="X165" s="100"/>
      <c r="Y165" s="100"/>
      <c r="Z165" s="100"/>
    </row>
    <row r="166" spans="1:26">
      <c r="A166" s="100"/>
      <c r="B166" s="100"/>
      <c r="C166" s="100"/>
      <c r="D166" s="41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43"/>
      <c r="S166" s="100"/>
      <c r="T166" s="100"/>
      <c r="U166" s="100"/>
      <c r="V166" s="100"/>
      <c r="W166" s="100"/>
      <c r="X166" s="100"/>
      <c r="Y166" s="100"/>
      <c r="Z166" s="100"/>
    </row>
    <row r="167" spans="1:26">
      <c r="A167" s="100"/>
      <c r="B167" s="100"/>
      <c r="C167" s="100"/>
      <c r="D167" s="41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43"/>
      <c r="S167" s="100"/>
      <c r="T167" s="100"/>
      <c r="U167" s="100"/>
      <c r="V167" s="100"/>
      <c r="W167" s="100"/>
      <c r="X167" s="100"/>
      <c r="Y167" s="100"/>
      <c r="Z167" s="100"/>
    </row>
    <row r="168" spans="1:26">
      <c r="A168" s="100"/>
      <c r="B168" s="100"/>
      <c r="C168" s="100"/>
      <c r="D168" s="41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43"/>
      <c r="S168" s="100"/>
      <c r="T168" s="100"/>
      <c r="U168" s="100"/>
      <c r="V168" s="100"/>
      <c r="W168" s="100"/>
      <c r="X168" s="100"/>
      <c r="Y168" s="100"/>
      <c r="Z168" s="100"/>
    </row>
    <row r="169" spans="1:26">
      <c r="A169" s="100"/>
      <c r="B169" s="100"/>
      <c r="C169" s="100"/>
      <c r="D169" s="44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6"/>
      <c r="S169" s="100"/>
      <c r="T169" s="100"/>
      <c r="U169" s="100"/>
      <c r="V169" s="100"/>
      <c r="W169" s="100"/>
      <c r="X169" s="100"/>
      <c r="Y169" s="100"/>
      <c r="Z169" s="100"/>
    </row>
    <row r="170" spans="1:26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</row>
    <row r="172" spans="1:26">
      <c r="A172" s="100"/>
      <c r="B172" s="100"/>
      <c r="C172" s="100"/>
      <c r="D172" s="100"/>
      <c r="E172" s="100"/>
      <c r="F172" s="100"/>
      <c r="G172" s="100"/>
      <c r="H172" s="100"/>
      <c r="I172" s="108" t="s">
        <v>2114</v>
      </c>
      <c r="J172" s="109"/>
      <c r="K172" s="109"/>
      <c r="L172" s="109"/>
      <c r="M172" s="109"/>
      <c r="N172" s="109"/>
      <c r="O172" s="109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</row>
    <row r="173" spans="1:26">
      <c r="A173" s="100"/>
      <c r="B173" s="100"/>
      <c r="C173" s="100"/>
      <c r="D173" s="100"/>
      <c r="E173" s="100"/>
      <c r="F173" s="100"/>
      <c r="G173" s="100"/>
      <c r="H173" s="100"/>
      <c r="I173" s="109"/>
      <c r="J173" s="109"/>
      <c r="K173" s="109"/>
      <c r="L173" s="109"/>
      <c r="M173" s="109"/>
      <c r="N173" s="109"/>
      <c r="O173" s="109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</row>
    <row r="175" spans="1:26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</row>
    <row r="176" spans="1:26" ht="15.75">
      <c r="A176" s="100"/>
      <c r="B176" s="100"/>
      <c r="C176" s="100"/>
      <c r="D176" s="114" t="s">
        <v>2115</v>
      </c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6"/>
      <c r="S176" s="100"/>
      <c r="T176" s="100"/>
      <c r="U176" s="100"/>
      <c r="V176" s="100"/>
      <c r="W176" s="100"/>
      <c r="X176" s="100"/>
      <c r="Y176" s="100"/>
      <c r="Z176" s="100"/>
    </row>
    <row r="177" spans="3:19">
      <c r="C177" s="100"/>
      <c r="D177" s="60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2"/>
      <c r="S177" s="100"/>
    </row>
    <row r="178" spans="3:19">
      <c r="C178" s="100"/>
      <c r="D178" s="41"/>
      <c r="E178" s="75" t="s">
        <v>2024</v>
      </c>
      <c r="F178" s="77"/>
      <c r="G178" s="76" t="s">
        <v>2</v>
      </c>
      <c r="H178" s="77"/>
      <c r="I178" s="78"/>
      <c r="J178" s="37"/>
      <c r="K178" s="37"/>
      <c r="L178" s="37"/>
      <c r="M178" s="37"/>
      <c r="N178" s="37"/>
      <c r="O178" s="37"/>
      <c r="P178" s="37"/>
      <c r="Q178" s="37"/>
      <c r="R178" s="43"/>
      <c r="S178" s="100"/>
    </row>
    <row r="179" spans="3:19">
      <c r="C179" s="100"/>
      <c r="D179" s="41"/>
      <c r="E179" s="79" t="s">
        <v>2049</v>
      </c>
      <c r="F179" s="47" t="s">
        <v>10</v>
      </c>
      <c r="G179" s="37" t="s">
        <v>25</v>
      </c>
      <c r="H179" s="37" t="s">
        <v>42</v>
      </c>
      <c r="I179" s="80" t="s">
        <v>2025</v>
      </c>
      <c r="J179" s="37"/>
      <c r="K179" s="37"/>
      <c r="L179" s="37"/>
      <c r="M179" s="37"/>
      <c r="N179" s="37"/>
      <c r="O179" s="37"/>
      <c r="P179" s="37"/>
      <c r="Q179" s="42" t="s">
        <v>2081</v>
      </c>
      <c r="R179" s="43"/>
      <c r="S179" s="100"/>
    </row>
    <row r="180" spans="3:19">
      <c r="C180" s="100"/>
      <c r="D180" s="41"/>
      <c r="E180" s="70" t="s">
        <v>1923</v>
      </c>
      <c r="F180" s="37" t="s">
        <v>56</v>
      </c>
      <c r="G180" s="59">
        <v>22</v>
      </c>
      <c r="H180" s="59">
        <v>23</v>
      </c>
      <c r="I180" s="71">
        <v>45</v>
      </c>
      <c r="J180" s="37"/>
      <c r="K180" s="37"/>
      <c r="L180" s="37"/>
      <c r="M180" s="37"/>
      <c r="N180" s="37"/>
      <c r="O180" s="37"/>
      <c r="P180" s="37"/>
      <c r="Q180" s="37" t="s">
        <v>2116</v>
      </c>
      <c r="R180" s="43"/>
      <c r="S180" s="100"/>
    </row>
    <row r="181" spans="3:19" ht="30.75">
      <c r="C181" s="100"/>
      <c r="D181" s="41"/>
      <c r="E181" s="70"/>
      <c r="F181" s="37" t="s">
        <v>39</v>
      </c>
      <c r="G181" s="59">
        <v>43</v>
      </c>
      <c r="H181" s="59">
        <v>27</v>
      </c>
      <c r="I181" s="71">
        <v>70</v>
      </c>
      <c r="J181" s="37"/>
      <c r="K181" s="37"/>
      <c r="L181" s="37"/>
      <c r="M181" s="37"/>
      <c r="N181" s="37"/>
      <c r="O181" s="37"/>
      <c r="P181" s="37"/>
      <c r="Q181" s="38" t="s">
        <v>2117</v>
      </c>
      <c r="R181" s="43"/>
      <c r="S181" s="100"/>
    </row>
    <row r="182" spans="3:19">
      <c r="C182" s="100"/>
      <c r="D182" s="41"/>
      <c r="E182" s="70"/>
      <c r="F182" s="37" t="s">
        <v>28</v>
      </c>
      <c r="G182" s="59">
        <v>45</v>
      </c>
      <c r="H182" s="59">
        <v>51</v>
      </c>
      <c r="I182" s="71">
        <v>96</v>
      </c>
      <c r="J182" s="37"/>
      <c r="K182" s="37"/>
      <c r="L182" s="37"/>
      <c r="M182" s="37"/>
      <c r="N182" s="37"/>
      <c r="O182" s="37"/>
      <c r="P182" s="37"/>
      <c r="Q182" s="37" t="s">
        <v>2118</v>
      </c>
      <c r="R182" s="43"/>
      <c r="S182" s="100"/>
    </row>
    <row r="183" spans="3:19">
      <c r="C183" s="100"/>
      <c r="D183" s="41"/>
      <c r="E183" s="70"/>
      <c r="F183" s="37" t="s">
        <v>34</v>
      </c>
      <c r="G183" s="59">
        <v>31</v>
      </c>
      <c r="H183" s="59">
        <v>34</v>
      </c>
      <c r="I183" s="71">
        <v>65</v>
      </c>
      <c r="J183" s="37"/>
      <c r="K183" s="37"/>
      <c r="L183" s="37"/>
      <c r="M183" s="37"/>
      <c r="N183" s="37"/>
      <c r="O183" s="37"/>
      <c r="P183" s="37"/>
      <c r="Q183" s="37" t="s">
        <v>2119</v>
      </c>
      <c r="R183" s="43"/>
      <c r="S183" s="100"/>
    </row>
    <row r="184" spans="3:19">
      <c r="C184" s="100"/>
      <c r="D184" s="41"/>
      <c r="E184" s="70" t="s">
        <v>2071</v>
      </c>
      <c r="F184" s="37"/>
      <c r="G184" s="59">
        <v>141</v>
      </c>
      <c r="H184" s="59">
        <v>135</v>
      </c>
      <c r="I184" s="71">
        <v>276</v>
      </c>
      <c r="J184" s="37"/>
      <c r="K184" s="37"/>
      <c r="L184" s="37"/>
      <c r="M184" s="37"/>
      <c r="N184" s="37"/>
      <c r="O184" s="37"/>
      <c r="P184" s="37"/>
      <c r="Q184" s="37"/>
      <c r="R184" s="43"/>
      <c r="S184" s="100"/>
    </row>
    <row r="185" spans="3:19">
      <c r="C185" s="100"/>
      <c r="D185" s="41"/>
      <c r="E185" s="70" t="s">
        <v>1943</v>
      </c>
      <c r="F185" s="37" t="s">
        <v>56</v>
      </c>
      <c r="G185" s="59"/>
      <c r="H185" s="59">
        <v>2</v>
      </c>
      <c r="I185" s="71">
        <v>2</v>
      </c>
      <c r="J185" s="37"/>
      <c r="K185" s="37"/>
      <c r="L185" s="37"/>
      <c r="M185" s="37"/>
      <c r="N185" s="37"/>
      <c r="O185" s="37"/>
      <c r="P185" s="37"/>
      <c r="Q185" s="37"/>
      <c r="R185" s="43"/>
      <c r="S185" s="100"/>
    </row>
    <row r="186" spans="3:19">
      <c r="C186" s="100"/>
      <c r="D186" s="41"/>
      <c r="E186" s="70"/>
      <c r="F186" s="37" t="s">
        <v>39</v>
      </c>
      <c r="G186" s="59">
        <v>8</v>
      </c>
      <c r="H186" s="59">
        <v>8</v>
      </c>
      <c r="I186" s="71">
        <v>16</v>
      </c>
      <c r="J186" s="37"/>
      <c r="K186" s="37"/>
      <c r="L186" s="37"/>
      <c r="M186" s="37"/>
      <c r="N186" s="37"/>
      <c r="O186" s="37"/>
      <c r="P186" s="37"/>
      <c r="Q186" s="37"/>
      <c r="R186" s="43"/>
      <c r="S186" s="100"/>
    </row>
    <row r="187" spans="3:19">
      <c r="C187" s="100"/>
      <c r="D187" s="41"/>
      <c r="E187" s="70"/>
      <c r="F187" s="37" t="s">
        <v>28</v>
      </c>
      <c r="G187" s="59">
        <v>9</v>
      </c>
      <c r="H187" s="59">
        <v>11</v>
      </c>
      <c r="I187" s="71">
        <v>20</v>
      </c>
      <c r="J187" s="37"/>
      <c r="K187" s="37"/>
      <c r="L187" s="37"/>
      <c r="M187" s="37"/>
      <c r="N187" s="37"/>
      <c r="O187" s="37"/>
      <c r="P187" s="37"/>
      <c r="Q187" s="37"/>
      <c r="R187" s="43"/>
      <c r="S187" s="100"/>
    </row>
    <row r="188" spans="3:19">
      <c r="C188" s="100"/>
      <c r="D188" s="41"/>
      <c r="E188" s="70"/>
      <c r="F188" s="37" t="s">
        <v>34</v>
      </c>
      <c r="G188" s="59">
        <v>9</v>
      </c>
      <c r="H188" s="59">
        <v>8</v>
      </c>
      <c r="I188" s="71">
        <v>17</v>
      </c>
      <c r="J188" s="37"/>
      <c r="K188" s="37"/>
      <c r="L188" s="37"/>
      <c r="M188" s="37"/>
      <c r="N188" s="37"/>
      <c r="O188" s="37"/>
      <c r="P188" s="37"/>
      <c r="Q188" s="37"/>
      <c r="R188" s="43"/>
      <c r="S188" s="100"/>
    </row>
    <row r="189" spans="3:19">
      <c r="C189" s="100"/>
      <c r="D189" s="41"/>
      <c r="E189" s="70" t="s">
        <v>2072</v>
      </c>
      <c r="F189" s="37"/>
      <c r="G189" s="59">
        <v>26</v>
      </c>
      <c r="H189" s="59">
        <v>29</v>
      </c>
      <c r="I189" s="71">
        <v>55</v>
      </c>
      <c r="J189" s="37"/>
      <c r="K189" s="37"/>
      <c r="L189" s="37"/>
      <c r="M189" s="37"/>
      <c r="N189" s="37"/>
      <c r="O189" s="37"/>
      <c r="P189" s="37"/>
      <c r="Q189" s="37"/>
      <c r="R189" s="43"/>
      <c r="S189" s="100"/>
    </row>
    <row r="190" spans="3:19">
      <c r="C190" s="100"/>
      <c r="D190" s="41"/>
      <c r="E190" s="70" t="s">
        <v>1920</v>
      </c>
      <c r="F190" s="37" t="s">
        <v>56</v>
      </c>
      <c r="G190" s="59">
        <v>17</v>
      </c>
      <c r="H190" s="59">
        <v>31</v>
      </c>
      <c r="I190" s="71">
        <v>48</v>
      </c>
      <c r="J190" s="37"/>
      <c r="K190" s="37"/>
      <c r="L190" s="37"/>
      <c r="M190" s="37"/>
      <c r="N190" s="37"/>
      <c r="O190" s="37"/>
      <c r="P190" s="37"/>
      <c r="Q190" s="37"/>
      <c r="R190" s="43"/>
      <c r="S190" s="100"/>
    </row>
    <row r="191" spans="3:19">
      <c r="C191" s="100"/>
      <c r="D191" s="41"/>
      <c r="E191" s="70"/>
      <c r="F191" s="37" t="s">
        <v>39</v>
      </c>
      <c r="G191" s="59">
        <v>37</v>
      </c>
      <c r="H191" s="59">
        <v>35</v>
      </c>
      <c r="I191" s="71">
        <v>72</v>
      </c>
      <c r="J191" s="37"/>
      <c r="K191" s="37"/>
      <c r="L191" s="37"/>
      <c r="M191" s="37"/>
      <c r="N191" s="37"/>
      <c r="O191" s="37"/>
      <c r="P191" s="37"/>
      <c r="Q191" s="37"/>
      <c r="R191" s="43"/>
      <c r="S191" s="100"/>
    </row>
    <row r="192" spans="3:19">
      <c r="C192" s="100"/>
      <c r="D192" s="41"/>
      <c r="E192" s="70"/>
      <c r="F192" s="37" t="s">
        <v>28</v>
      </c>
      <c r="G192" s="59">
        <v>59</v>
      </c>
      <c r="H192" s="59">
        <v>58</v>
      </c>
      <c r="I192" s="71">
        <v>117</v>
      </c>
      <c r="J192" s="37"/>
      <c r="K192" s="37"/>
      <c r="L192" s="37"/>
      <c r="M192" s="37"/>
      <c r="N192" s="37"/>
      <c r="O192" s="37"/>
      <c r="P192" s="37"/>
      <c r="Q192" s="37"/>
      <c r="R192" s="43"/>
      <c r="S192" s="100"/>
    </row>
    <row r="193" spans="3:19">
      <c r="C193" s="100"/>
      <c r="D193" s="41"/>
      <c r="E193" s="70"/>
      <c r="F193" s="37" t="s">
        <v>34</v>
      </c>
      <c r="G193" s="59">
        <v>43</v>
      </c>
      <c r="H193" s="59">
        <v>43</v>
      </c>
      <c r="I193" s="71">
        <v>86</v>
      </c>
      <c r="J193" s="37"/>
      <c r="K193" s="37"/>
      <c r="L193" s="37"/>
      <c r="M193" s="37"/>
      <c r="N193" s="37"/>
      <c r="O193" s="37"/>
      <c r="P193" s="37"/>
      <c r="Q193" s="37"/>
      <c r="R193" s="43"/>
      <c r="S193" s="100"/>
    </row>
    <row r="194" spans="3:19">
      <c r="C194" s="100"/>
      <c r="D194" s="41"/>
      <c r="E194" s="70" t="s">
        <v>2073</v>
      </c>
      <c r="F194" s="37"/>
      <c r="G194" s="59">
        <v>156</v>
      </c>
      <c r="H194" s="59">
        <v>167</v>
      </c>
      <c r="I194" s="71">
        <v>323</v>
      </c>
      <c r="J194" s="37"/>
      <c r="K194" s="37"/>
      <c r="L194" s="37"/>
      <c r="M194" s="37"/>
      <c r="N194" s="37"/>
      <c r="O194" s="37"/>
      <c r="P194" s="37"/>
      <c r="Q194" s="37"/>
      <c r="R194" s="43"/>
      <c r="S194" s="100"/>
    </row>
    <row r="195" spans="3:19">
      <c r="C195" s="100"/>
      <c r="D195" s="41"/>
      <c r="E195" s="70" t="s">
        <v>1931</v>
      </c>
      <c r="F195" s="37" t="s">
        <v>56</v>
      </c>
      <c r="G195" s="59">
        <v>5</v>
      </c>
      <c r="H195" s="59">
        <v>4</v>
      </c>
      <c r="I195" s="71">
        <v>9</v>
      </c>
      <c r="J195" s="37"/>
      <c r="K195" s="37"/>
      <c r="L195" s="37"/>
      <c r="M195" s="37"/>
      <c r="N195" s="37"/>
      <c r="O195" s="37"/>
      <c r="P195" s="37"/>
      <c r="Q195" s="37"/>
      <c r="R195" s="43"/>
      <c r="S195" s="100"/>
    </row>
    <row r="196" spans="3:19">
      <c r="C196" s="100"/>
      <c r="D196" s="41"/>
      <c r="E196" s="70"/>
      <c r="F196" s="37" t="s">
        <v>39</v>
      </c>
      <c r="G196" s="59">
        <v>10</v>
      </c>
      <c r="H196" s="59">
        <v>11</v>
      </c>
      <c r="I196" s="71">
        <v>21</v>
      </c>
      <c r="J196" s="37"/>
      <c r="K196" s="37"/>
      <c r="L196" s="37"/>
      <c r="M196" s="37"/>
      <c r="N196" s="37"/>
      <c r="O196" s="37"/>
      <c r="P196" s="37"/>
      <c r="Q196" s="37"/>
      <c r="R196" s="43"/>
      <c r="S196" s="100"/>
    </row>
    <row r="197" spans="3:19">
      <c r="C197" s="100"/>
      <c r="D197" s="41"/>
      <c r="E197" s="70"/>
      <c r="F197" s="37" t="s">
        <v>28</v>
      </c>
      <c r="G197" s="59">
        <v>15</v>
      </c>
      <c r="H197" s="59">
        <v>9</v>
      </c>
      <c r="I197" s="71">
        <v>24</v>
      </c>
      <c r="J197" s="37"/>
      <c r="K197" s="37"/>
      <c r="L197" s="37"/>
      <c r="M197" s="37"/>
      <c r="N197" s="37"/>
      <c r="O197" s="37"/>
      <c r="P197" s="37"/>
      <c r="Q197" s="37"/>
      <c r="R197" s="43"/>
      <c r="S197" s="100"/>
    </row>
    <row r="198" spans="3:19">
      <c r="C198" s="100"/>
      <c r="D198" s="41"/>
      <c r="E198" s="70"/>
      <c r="F198" s="37" t="s">
        <v>34</v>
      </c>
      <c r="G198" s="59">
        <v>7</v>
      </c>
      <c r="H198" s="59">
        <v>13</v>
      </c>
      <c r="I198" s="71">
        <v>20</v>
      </c>
      <c r="J198" s="37"/>
      <c r="K198" s="37"/>
      <c r="L198" s="37"/>
      <c r="M198" s="37"/>
      <c r="N198" s="37"/>
      <c r="O198" s="37"/>
      <c r="P198" s="37"/>
      <c r="Q198" s="37"/>
      <c r="R198" s="43"/>
      <c r="S198" s="100"/>
    </row>
    <row r="199" spans="3:19">
      <c r="C199" s="100"/>
      <c r="D199" s="41"/>
      <c r="E199" s="70" t="s">
        <v>2074</v>
      </c>
      <c r="F199" s="37"/>
      <c r="G199" s="59">
        <v>37</v>
      </c>
      <c r="H199" s="59">
        <v>37</v>
      </c>
      <c r="I199" s="71">
        <v>74</v>
      </c>
      <c r="J199" s="37"/>
      <c r="K199" s="37"/>
      <c r="L199" s="37"/>
      <c r="M199" s="37"/>
      <c r="N199" s="37"/>
      <c r="O199" s="37"/>
      <c r="P199" s="37"/>
      <c r="Q199" s="37"/>
      <c r="R199" s="43"/>
      <c r="S199" s="100"/>
    </row>
    <row r="200" spans="3:19">
      <c r="C200" s="100"/>
      <c r="D200" s="41"/>
      <c r="E200" s="70" t="s">
        <v>1929</v>
      </c>
      <c r="F200" s="37" t="s">
        <v>56</v>
      </c>
      <c r="G200" s="59">
        <v>6</v>
      </c>
      <c r="H200" s="59">
        <v>3</v>
      </c>
      <c r="I200" s="71">
        <v>9</v>
      </c>
      <c r="J200" s="37"/>
      <c r="K200" s="37"/>
      <c r="L200" s="37"/>
      <c r="M200" s="37"/>
      <c r="N200" s="37"/>
      <c r="O200" s="37"/>
      <c r="P200" s="37"/>
      <c r="Q200" s="37"/>
      <c r="R200" s="43"/>
      <c r="S200" s="100"/>
    </row>
    <row r="201" spans="3:19">
      <c r="C201" s="100"/>
      <c r="D201" s="41"/>
      <c r="E201" s="70"/>
      <c r="F201" s="37" t="s">
        <v>39</v>
      </c>
      <c r="G201" s="59">
        <v>9</v>
      </c>
      <c r="H201" s="59">
        <v>17</v>
      </c>
      <c r="I201" s="71">
        <v>26</v>
      </c>
      <c r="J201" s="37"/>
      <c r="K201" s="37"/>
      <c r="L201" s="37"/>
      <c r="M201" s="37"/>
      <c r="N201" s="37"/>
      <c r="O201" s="37"/>
      <c r="P201" s="37"/>
      <c r="Q201" s="37"/>
      <c r="R201" s="43"/>
      <c r="S201" s="100"/>
    </row>
    <row r="202" spans="3:19">
      <c r="C202" s="100"/>
      <c r="D202" s="41"/>
      <c r="E202" s="70"/>
      <c r="F202" s="37" t="s">
        <v>28</v>
      </c>
      <c r="G202" s="59">
        <v>20</v>
      </c>
      <c r="H202" s="59">
        <v>17</v>
      </c>
      <c r="I202" s="71">
        <v>37</v>
      </c>
      <c r="J202" s="37"/>
      <c r="K202" s="37"/>
      <c r="L202" s="37"/>
      <c r="M202" s="37"/>
      <c r="N202" s="37"/>
      <c r="O202" s="37"/>
      <c r="P202" s="37"/>
      <c r="Q202" s="37"/>
      <c r="R202" s="43"/>
      <c r="S202" s="100"/>
    </row>
    <row r="203" spans="3:19">
      <c r="C203" s="100"/>
      <c r="D203" s="41"/>
      <c r="E203" s="70"/>
      <c r="F203" s="37" t="s">
        <v>34</v>
      </c>
      <c r="G203" s="59">
        <v>8</v>
      </c>
      <c r="H203" s="59">
        <v>10</v>
      </c>
      <c r="I203" s="71">
        <v>18</v>
      </c>
      <c r="J203" s="37"/>
      <c r="K203" s="37"/>
      <c r="L203" s="37"/>
      <c r="M203" s="37"/>
      <c r="N203" s="37"/>
      <c r="O203" s="37"/>
      <c r="P203" s="37"/>
      <c r="Q203" s="37"/>
      <c r="R203" s="43"/>
      <c r="S203" s="100"/>
    </row>
    <row r="204" spans="3:19">
      <c r="C204" s="100"/>
      <c r="D204" s="41"/>
      <c r="E204" s="70" t="s">
        <v>2075</v>
      </c>
      <c r="F204" s="37"/>
      <c r="G204" s="59">
        <v>43</v>
      </c>
      <c r="H204" s="59">
        <v>47</v>
      </c>
      <c r="I204" s="71">
        <v>90</v>
      </c>
      <c r="J204" s="37"/>
      <c r="K204" s="37"/>
      <c r="L204" s="37"/>
      <c r="M204" s="37"/>
      <c r="N204" s="37"/>
      <c r="O204" s="37"/>
      <c r="P204" s="37"/>
      <c r="Q204" s="37"/>
      <c r="R204" s="43"/>
      <c r="S204" s="100"/>
    </row>
    <row r="205" spans="3:19">
      <c r="C205" s="100"/>
      <c r="D205" s="41"/>
      <c r="E205" s="70" t="s">
        <v>1925</v>
      </c>
      <c r="F205" s="37" t="s">
        <v>56</v>
      </c>
      <c r="G205" s="59">
        <v>8</v>
      </c>
      <c r="H205" s="59">
        <v>12</v>
      </c>
      <c r="I205" s="71">
        <v>20</v>
      </c>
      <c r="J205" s="37"/>
      <c r="K205" s="37"/>
      <c r="L205" s="37"/>
      <c r="M205" s="37"/>
      <c r="N205" s="37"/>
      <c r="O205" s="37"/>
      <c r="P205" s="37"/>
      <c r="Q205" s="37"/>
      <c r="R205" s="43"/>
      <c r="S205" s="100"/>
    </row>
    <row r="206" spans="3:19">
      <c r="C206" s="100"/>
      <c r="D206" s="41"/>
      <c r="E206" s="70"/>
      <c r="F206" s="37" t="s">
        <v>39</v>
      </c>
      <c r="G206" s="59">
        <v>23</v>
      </c>
      <c r="H206" s="59">
        <v>21</v>
      </c>
      <c r="I206" s="71">
        <v>44</v>
      </c>
      <c r="J206" s="37"/>
      <c r="K206" s="37"/>
      <c r="L206" s="37"/>
      <c r="M206" s="37"/>
      <c r="N206" s="37"/>
      <c r="O206" s="37"/>
      <c r="P206" s="37"/>
      <c r="Q206" s="37"/>
      <c r="R206" s="43"/>
      <c r="S206" s="100"/>
    </row>
    <row r="207" spans="3:19">
      <c r="C207" s="100"/>
      <c r="D207" s="41"/>
      <c r="E207" s="70"/>
      <c r="F207" s="37" t="s">
        <v>28</v>
      </c>
      <c r="G207" s="59">
        <v>33</v>
      </c>
      <c r="H207" s="59">
        <v>25</v>
      </c>
      <c r="I207" s="71">
        <v>58</v>
      </c>
      <c r="J207" s="37"/>
      <c r="K207" s="37"/>
      <c r="L207" s="37"/>
      <c r="M207" s="37"/>
      <c r="N207" s="37"/>
      <c r="O207" s="37"/>
      <c r="P207" s="37"/>
      <c r="Q207" s="37"/>
      <c r="R207" s="43"/>
      <c r="S207" s="100"/>
    </row>
    <row r="208" spans="3:19">
      <c r="C208" s="100"/>
      <c r="D208" s="41"/>
      <c r="E208" s="70"/>
      <c r="F208" s="37" t="s">
        <v>34</v>
      </c>
      <c r="G208" s="59">
        <v>15</v>
      </c>
      <c r="H208" s="59">
        <v>20</v>
      </c>
      <c r="I208" s="71">
        <v>35</v>
      </c>
      <c r="J208" s="37"/>
      <c r="K208" s="37"/>
      <c r="L208" s="37"/>
      <c r="M208" s="37"/>
      <c r="N208" s="37"/>
      <c r="O208" s="37"/>
      <c r="P208" s="37"/>
      <c r="Q208" s="37"/>
      <c r="R208" s="43"/>
      <c r="S208" s="100"/>
    </row>
    <row r="209" spans="3:19">
      <c r="C209" s="100"/>
      <c r="D209" s="41"/>
      <c r="E209" s="70" t="s">
        <v>2076</v>
      </c>
      <c r="F209" s="37"/>
      <c r="G209" s="59">
        <v>79</v>
      </c>
      <c r="H209" s="59">
        <v>78</v>
      </c>
      <c r="I209" s="71">
        <v>157</v>
      </c>
      <c r="J209" s="37"/>
      <c r="K209" s="37"/>
      <c r="L209" s="37"/>
      <c r="M209" s="37"/>
      <c r="N209" s="37"/>
      <c r="O209" s="37"/>
      <c r="P209" s="37"/>
      <c r="Q209" s="37"/>
      <c r="R209" s="43"/>
      <c r="S209" s="100"/>
    </row>
    <row r="210" spans="3:19">
      <c r="C210" s="100"/>
      <c r="D210" s="41"/>
      <c r="E210" s="70" t="s">
        <v>1934</v>
      </c>
      <c r="F210" s="37" t="s">
        <v>56</v>
      </c>
      <c r="G210" s="59">
        <v>3</v>
      </c>
      <c r="H210" s="59"/>
      <c r="I210" s="71">
        <v>3</v>
      </c>
      <c r="J210" s="37"/>
      <c r="K210" s="37"/>
      <c r="L210" s="37"/>
      <c r="M210" s="37"/>
      <c r="N210" s="37"/>
      <c r="O210" s="37"/>
      <c r="P210" s="37"/>
      <c r="Q210" s="37"/>
      <c r="R210" s="43"/>
      <c r="S210" s="100"/>
    </row>
    <row r="211" spans="3:19">
      <c r="C211" s="100"/>
      <c r="D211" s="41"/>
      <c r="E211" s="70"/>
      <c r="F211" s="37" t="s">
        <v>39</v>
      </c>
      <c r="G211" s="59">
        <v>2</v>
      </c>
      <c r="H211" s="59">
        <v>1</v>
      </c>
      <c r="I211" s="71">
        <v>3</v>
      </c>
      <c r="J211" s="37"/>
      <c r="K211" s="37"/>
      <c r="L211" s="37"/>
      <c r="M211" s="37"/>
      <c r="N211" s="37"/>
      <c r="O211" s="37"/>
      <c r="P211" s="37"/>
      <c r="Q211" s="37"/>
      <c r="R211" s="43"/>
      <c r="S211" s="100"/>
    </row>
    <row r="212" spans="3:19">
      <c r="C212" s="100"/>
      <c r="D212" s="41"/>
      <c r="E212" s="70"/>
      <c r="F212" s="37" t="s">
        <v>28</v>
      </c>
      <c r="G212" s="59">
        <v>9</v>
      </c>
      <c r="H212" s="59">
        <v>2</v>
      </c>
      <c r="I212" s="71">
        <v>11</v>
      </c>
      <c r="J212" s="37"/>
      <c r="K212" s="37"/>
      <c r="L212" s="37"/>
      <c r="M212" s="37"/>
      <c r="N212" s="37"/>
      <c r="O212" s="37"/>
      <c r="P212" s="37"/>
      <c r="Q212" s="37"/>
      <c r="R212" s="43"/>
      <c r="S212" s="100"/>
    </row>
    <row r="213" spans="3:19">
      <c r="C213" s="100"/>
      <c r="D213" s="41"/>
      <c r="E213" s="70"/>
      <c r="F213" s="37" t="s">
        <v>34</v>
      </c>
      <c r="G213" s="59">
        <v>4</v>
      </c>
      <c r="H213" s="59">
        <v>4</v>
      </c>
      <c r="I213" s="71">
        <v>8</v>
      </c>
      <c r="J213" s="37"/>
      <c r="K213" s="37"/>
      <c r="L213" s="37"/>
      <c r="M213" s="37"/>
      <c r="N213" s="37"/>
      <c r="O213" s="37"/>
      <c r="P213" s="37"/>
      <c r="Q213" s="37"/>
      <c r="R213" s="43"/>
      <c r="S213" s="100"/>
    </row>
    <row r="214" spans="3:19">
      <c r="C214" s="100"/>
      <c r="D214" s="41"/>
      <c r="E214" s="70" t="s">
        <v>2077</v>
      </c>
      <c r="F214" s="37"/>
      <c r="G214" s="59">
        <v>18</v>
      </c>
      <c r="H214" s="59">
        <v>7</v>
      </c>
      <c r="I214" s="71">
        <v>25</v>
      </c>
      <c r="J214" s="37"/>
      <c r="K214" s="37"/>
      <c r="L214" s="37"/>
      <c r="M214" s="37"/>
      <c r="N214" s="37"/>
      <c r="O214" s="37"/>
      <c r="P214" s="37"/>
      <c r="Q214" s="37"/>
      <c r="R214" s="43"/>
      <c r="S214" s="100"/>
    </row>
    <row r="215" spans="3:19">
      <c r="C215" s="100"/>
      <c r="D215" s="41"/>
      <c r="E215" s="72" t="s">
        <v>2025</v>
      </c>
      <c r="F215" s="81"/>
      <c r="G215" s="73">
        <v>500</v>
      </c>
      <c r="H215" s="73">
        <v>500</v>
      </c>
      <c r="I215" s="74">
        <v>1000</v>
      </c>
      <c r="J215" s="37"/>
      <c r="K215" s="37"/>
      <c r="L215" s="37"/>
      <c r="M215" s="37"/>
      <c r="N215" s="37"/>
      <c r="O215" s="37"/>
      <c r="P215" s="37"/>
      <c r="Q215" s="37"/>
      <c r="R215" s="43"/>
      <c r="S215" s="100"/>
    </row>
    <row r="216" spans="3:19">
      <c r="C216" s="100"/>
      <c r="D216" s="44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6"/>
      <c r="S216" s="100"/>
    </row>
    <row r="217" spans="3:19"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</row>
    <row r="218" spans="3:19"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</row>
    <row r="219" spans="3:19" ht="15.75">
      <c r="C219" s="100"/>
      <c r="D219" s="105" t="s">
        <v>2120</v>
      </c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7"/>
      <c r="S219" s="100"/>
    </row>
    <row r="220" spans="3:19">
      <c r="C220" s="100"/>
      <c r="D220" s="41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43"/>
      <c r="S220" s="100"/>
    </row>
    <row r="221" spans="3:19">
      <c r="C221" s="100"/>
      <c r="D221" s="41"/>
      <c r="E221" s="75" t="s">
        <v>2024</v>
      </c>
      <c r="F221" s="76" t="s">
        <v>2039</v>
      </c>
      <c r="G221" s="77"/>
      <c r="H221" s="78"/>
      <c r="I221" s="37"/>
      <c r="J221" s="37"/>
      <c r="K221" s="37"/>
      <c r="L221" s="37"/>
      <c r="M221" s="37"/>
      <c r="N221" s="37"/>
      <c r="O221" s="37"/>
      <c r="P221" s="37"/>
      <c r="Q221" s="37"/>
      <c r="R221" s="43"/>
      <c r="S221" s="100"/>
    </row>
    <row r="222" spans="3:19">
      <c r="C222" s="100"/>
      <c r="D222" s="41"/>
      <c r="E222" s="79" t="s">
        <v>2049</v>
      </c>
      <c r="F222" s="37" t="s">
        <v>2040</v>
      </c>
      <c r="G222" s="37" t="s">
        <v>2032</v>
      </c>
      <c r="H222" s="80" t="s">
        <v>2025</v>
      </c>
      <c r="I222" s="37"/>
      <c r="J222" s="37"/>
      <c r="K222" s="37"/>
      <c r="L222" s="37"/>
      <c r="M222" s="37"/>
      <c r="N222" s="37"/>
      <c r="O222" s="37"/>
      <c r="P222" s="37"/>
      <c r="Q222" s="42" t="s">
        <v>2081</v>
      </c>
      <c r="R222" s="43"/>
      <c r="S222" s="100"/>
    </row>
    <row r="223" spans="3:19" ht="20.25" customHeight="1">
      <c r="C223" s="100"/>
      <c r="D223" s="41"/>
      <c r="E223" s="70" t="s">
        <v>1923</v>
      </c>
      <c r="F223" s="59">
        <v>50</v>
      </c>
      <c r="G223" s="59">
        <v>226</v>
      </c>
      <c r="H223" s="71">
        <v>276</v>
      </c>
      <c r="I223" s="37"/>
      <c r="J223" s="37"/>
      <c r="K223" s="37"/>
      <c r="L223" s="37"/>
      <c r="M223" s="37"/>
      <c r="N223" s="37"/>
      <c r="O223" s="37"/>
      <c r="P223" s="37"/>
      <c r="Q223" s="38" t="s">
        <v>2121</v>
      </c>
      <c r="R223" s="43"/>
      <c r="S223" s="100"/>
    </row>
    <row r="224" spans="3:19">
      <c r="C224" s="100"/>
      <c r="D224" s="41"/>
      <c r="E224" s="70" t="s">
        <v>1943</v>
      </c>
      <c r="F224" s="59">
        <v>13</v>
      </c>
      <c r="G224" s="59">
        <v>42</v>
      </c>
      <c r="H224" s="71">
        <v>55</v>
      </c>
      <c r="I224" s="37"/>
      <c r="J224" s="37"/>
      <c r="K224" s="37"/>
      <c r="L224" s="37"/>
      <c r="M224" s="37"/>
      <c r="N224" s="37"/>
      <c r="O224" s="37"/>
      <c r="P224" s="37"/>
      <c r="Q224" s="37" t="s">
        <v>2122</v>
      </c>
      <c r="R224" s="43"/>
      <c r="S224" s="100"/>
    </row>
    <row r="225" spans="1:26">
      <c r="A225" s="100"/>
      <c r="B225" s="100"/>
      <c r="C225" s="100"/>
      <c r="D225" s="41"/>
      <c r="E225" s="70" t="s">
        <v>1920</v>
      </c>
      <c r="F225" s="59">
        <v>70</v>
      </c>
      <c r="G225" s="59">
        <v>253</v>
      </c>
      <c r="H225" s="71">
        <v>323</v>
      </c>
      <c r="I225" s="37"/>
      <c r="J225" s="37"/>
      <c r="K225" s="37"/>
      <c r="L225" s="37"/>
      <c r="M225" s="37"/>
      <c r="N225" s="37"/>
      <c r="O225" s="37"/>
      <c r="P225" s="37"/>
      <c r="Q225" s="37" t="s">
        <v>2123</v>
      </c>
      <c r="R225" s="43"/>
      <c r="S225" s="100"/>
      <c r="T225" s="100"/>
      <c r="U225" s="100"/>
      <c r="V225" s="100"/>
      <c r="W225" s="100"/>
      <c r="X225" s="100"/>
      <c r="Y225" s="100"/>
      <c r="Z225" s="100"/>
    </row>
    <row r="226" spans="1:26">
      <c r="A226" s="100"/>
      <c r="B226" s="100"/>
      <c r="C226" s="100"/>
      <c r="D226" s="41"/>
      <c r="E226" s="70" t="s">
        <v>1931</v>
      </c>
      <c r="F226" s="59">
        <v>11</v>
      </c>
      <c r="G226" s="59">
        <v>63</v>
      </c>
      <c r="H226" s="71">
        <v>74</v>
      </c>
      <c r="I226" s="37"/>
      <c r="J226" s="37"/>
      <c r="K226" s="37"/>
      <c r="L226" s="37"/>
      <c r="M226" s="37"/>
      <c r="N226" s="37"/>
      <c r="O226" s="37"/>
      <c r="P226" s="37"/>
      <c r="Q226" s="37"/>
      <c r="R226" s="43"/>
      <c r="S226" s="100"/>
      <c r="T226" s="100"/>
      <c r="U226" s="100"/>
      <c r="V226" s="100"/>
      <c r="W226" s="100"/>
      <c r="X226" s="100"/>
      <c r="Y226" s="100"/>
      <c r="Z226" s="100"/>
    </row>
    <row r="227" spans="1:26">
      <c r="A227" s="100"/>
      <c r="B227" s="100"/>
      <c r="C227" s="100"/>
      <c r="D227" s="41"/>
      <c r="E227" s="70" t="s">
        <v>1929</v>
      </c>
      <c r="F227" s="59">
        <v>22</v>
      </c>
      <c r="G227" s="59">
        <v>68</v>
      </c>
      <c r="H227" s="71">
        <v>90</v>
      </c>
      <c r="I227" s="37"/>
      <c r="J227" s="37"/>
      <c r="K227" s="37"/>
      <c r="L227" s="37"/>
      <c r="M227" s="37"/>
      <c r="N227" s="37"/>
      <c r="O227" s="37"/>
      <c r="P227" s="37"/>
      <c r="Q227" s="37"/>
      <c r="R227" s="43"/>
      <c r="S227" s="100"/>
      <c r="T227" s="100"/>
      <c r="U227" s="100"/>
      <c r="V227" s="100"/>
      <c r="W227" s="100"/>
      <c r="X227" s="100"/>
      <c r="Y227" s="100"/>
      <c r="Z227" s="100"/>
    </row>
    <row r="228" spans="1:26">
      <c r="A228" s="100"/>
      <c r="B228" s="100"/>
      <c r="C228" s="100"/>
      <c r="D228" s="41"/>
      <c r="E228" s="70" t="s">
        <v>1925</v>
      </c>
      <c r="F228" s="59">
        <v>34</v>
      </c>
      <c r="G228" s="59">
        <v>123</v>
      </c>
      <c r="H228" s="71">
        <v>157</v>
      </c>
      <c r="I228" s="37"/>
      <c r="J228" s="37"/>
      <c r="K228" s="37"/>
      <c r="L228" s="37"/>
      <c r="M228" s="37"/>
      <c r="N228" s="37"/>
      <c r="O228" s="37"/>
      <c r="P228" s="37"/>
      <c r="Q228" s="37"/>
      <c r="R228" s="43"/>
      <c r="S228" s="100"/>
      <c r="T228" s="100"/>
      <c r="U228" s="100"/>
      <c r="V228" s="100"/>
      <c r="W228" s="100"/>
      <c r="X228" s="100"/>
      <c r="Y228" s="100"/>
      <c r="Z228" s="100"/>
    </row>
    <row r="229" spans="1:26">
      <c r="A229" s="100"/>
      <c r="B229" s="100"/>
      <c r="C229" s="100"/>
      <c r="D229" s="41"/>
      <c r="E229" s="70" t="s">
        <v>1934</v>
      </c>
      <c r="F229" s="59"/>
      <c r="G229" s="59">
        <v>25</v>
      </c>
      <c r="H229" s="71">
        <v>25</v>
      </c>
      <c r="I229" s="37"/>
      <c r="J229" s="37"/>
      <c r="K229" s="37"/>
      <c r="L229" s="37"/>
      <c r="M229" s="37"/>
      <c r="N229" s="37"/>
      <c r="O229" s="37"/>
      <c r="P229" s="37"/>
      <c r="Q229" s="37"/>
      <c r="R229" s="43"/>
      <c r="S229" s="100"/>
      <c r="T229" s="100"/>
      <c r="U229" s="100"/>
      <c r="V229" s="100"/>
      <c r="W229" s="100"/>
      <c r="X229" s="100"/>
      <c r="Y229" s="100"/>
      <c r="Z229" s="100"/>
    </row>
    <row r="230" spans="1:26">
      <c r="A230" s="100"/>
      <c r="B230" s="100"/>
      <c r="C230" s="100"/>
      <c r="D230" s="41"/>
      <c r="E230" s="72" t="s">
        <v>2025</v>
      </c>
      <c r="F230" s="73">
        <v>200</v>
      </c>
      <c r="G230" s="73">
        <v>800</v>
      </c>
      <c r="H230" s="74">
        <v>1000</v>
      </c>
      <c r="I230" s="37"/>
      <c r="J230" s="37"/>
      <c r="K230" s="37"/>
      <c r="L230" s="37"/>
      <c r="M230" s="37"/>
      <c r="N230" s="37"/>
      <c r="O230" s="37"/>
      <c r="P230" s="37"/>
      <c r="Q230" s="37"/>
      <c r="R230" s="43"/>
      <c r="S230" s="100"/>
      <c r="T230" s="100"/>
      <c r="U230" s="100"/>
      <c r="V230" s="100"/>
      <c r="W230" s="100"/>
      <c r="X230" s="100"/>
      <c r="Y230" s="100"/>
      <c r="Z230" s="100"/>
    </row>
    <row r="231" spans="1:26">
      <c r="A231" s="100"/>
      <c r="B231" s="100"/>
      <c r="C231" s="100"/>
      <c r="D231" s="41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43"/>
      <c r="S231" s="100"/>
      <c r="T231" s="100"/>
      <c r="U231" s="100"/>
      <c r="V231" s="100"/>
      <c r="W231" s="100"/>
      <c r="X231" s="100"/>
      <c r="Y231" s="100"/>
      <c r="Z231" s="100"/>
    </row>
    <row r="232" spans="1:26">
      <c r="A232" s="100"/>
      <c r="B232" s="100"/>
      <c r="C232" s="100"/>
      <c r="D232" s="44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6"/>
      <c r="S232" s="100"/>
      <c r="T232" s="100"/>
      <c r="U232" s="100"/>
      <c r="V232" s="100"/>
      <c r="W232" s="100"/>
      <c r="X232" s="100"/>
      <c r="Y232" s="100"/>
      <c r="Z232" s="100"/>
    </row>
    <row r="233" spans="1:26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</row>
    <row r="234" spans="1:26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</row>
    <row r="235" spans="1:26">
      <c r="A235" s="100"/>
      <c r="B235" s="100"/>
      <c r="C235" s="100"/>
      <c r="D235" s="131" t="s">
        <v>2124</v>
      </c>
      <c r="E235" s="132"/>
      <c r="F235" s="132"/>
      <c r="G235" s="132"/>
      <c r="H235" s="132"/>
      <c r="I235" s="132"/>
      <c r="J235" s="132"/>
      <c r="K235" s="132"/>
      <c r="L235" s="132"/>
      <c r="M235" s="132"/>
      <c r="N235" s="132"/>
      <c r="O235" s="132"/>
      <c r="P235" s="132"/>
      <c r="Q235" s="132"/>
      <c r="R235" s="133"/>
      <c r="S235" s="98"/>
      <c r="T235" s="100"/>
      <c r="U235" s="100"/>
      <c r="V235" s="100"/>
      <c r="W235" s="100"/>
      <c r="X235" s="100"/>
      <c r="Y235" s="100"/>
      <c r="Z235" s="100"/>
    </row>
    <row r="236" spans="1:26">
      <c r="A236" s="100"/>
      <c r="B236" s="100"/>
      <c r="C236" s="100"/>
      <c r="D236" s="41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80"/>
      <c r="S236" s="37"/>
      <c r="T236" s="100"/>
      <c r="U236" s="100"/>
      <c r="V236" s="100"/>
      <c r="W236" s="100"/>
      <c r="X236" s="100"/>
      <c r="Y236" s="100"/>
      <c r="Z236" s="100"/>
    </row>
    <row r="237" spans="1:26">
      <c r="A237" s="100"/>
      <c r="B237" s="100"/>
      <c r="C237" s="100"/>
      <c r="D237" s="41"/>
      <c r="E237" s="64" t="s">
        <v>2070</v>
      </c>
      <c r="F237" s="65" t="s">
        <v>2051</v>
      </c>
      <c r="G237" s="66"/>
      <c r="H237" s="66"/>
      <c r="I237" s="66"/>
      <c r="J237" s="66"/>
      <c r="K237" s="66"/>
      <c r="L237" s="66"/>
      <c r="M237" s="66"/>
      <c r="N237" s="67"/>
      <c r="O237" s="37"/>
      <c r="P237" s="37"/>
      <c r="Q237" s="37"/>
      <c r="R237" s="80"/>
      <c r="S237" s="37"/>
      <c r="T237" s="100"/>
      <c r="U237" s="100"/>
      <c r="V237" s="100"/>
      <c r="W237" s="100"/>
      <c r="X237" s="100"/>
      <c r="Y237" s="100"/>
      <c r="Z237" s="100"/>
    </row>
    <row r="238" spans="1:26">
      <c r="A238" s="100"/>
      <c r="B238" s="100"/>
      <c r="C238" s="100"/>
      <c r="D238" s="41"/>
      <c r="E238" s="68" t="s">
        <v>2050</v>
      </c>
      <c r="F238" s="63" t="s">
        <v>2061</v>
      </c>
      <c r="G238" s="63" t="s">
        <v>2062</v>
      </c>
      <c r="H238" s="63" t="s">
        <v>2063</v>
      </c>
      <c r="I238" s="63" t="s">
        <v>2064</v>
      </c>
      <c r="J238" s="63" t="s">
        <v>2065</v>
      </c>
      <c r="K238" s="63" t="s">
        <v>2066</v>
      </c>
      <c r="L238" s="63" t="s">
        <v>2067</v>
      </c>
      <c r="M238" s="63" t="s">
        <v>2068</v>
      </c>
      <c r="N238" s="69" t="s">
        <v>2025</v>
      </c>
      <c r="O238" s="37"/>
      <c r="P238" s="37"/>
      <c r="Q238" s="37"/>
      <c r="R238" s="80"/>
      <c r="S238" s="37"/>
      <c r="T238" s="100"/>
      <c r="U238" s="100"/>
      <c r="V238" s="100"/>
      <c r="W238" s="100"/>
      <c r="X238" s="100"/>
      <c r="Y238" s="100"/>
      <c r="Z238" s="100"/>
    </row>
    <row r="239" spans="1:26">
      <c r="A239" s="100"/>
      <c r="B239" s="100"/>
      <c r="C239" s="100"/>
      <c r="D239" s="41"/>
      <c r="E239" s="70" t="s">
        <v>1939</v>
      </c>
      <c r="F239" s="59">
        <v>4</v>
      </c>
      <c r="G239" s="59">
        <v>12</v>
      </c>
      <c r="H239" s="59">
        <v>15</v>
      </c>
      <c r="I239" s="59">
        <v>28</v>
      </c>
      <c r="J239" s="59">
        <v>3</v>
      </c>
      <c r="K239" s="59">
        <v>9</v>
      </c>
      <c r="L239" s="59">
        <v>2</v>
      </c>
      <c r="M239" s="59">
        <v>13</v>
      </c>
      <c r="N239" s="71">
        <v>86</v>
      </c>
      <c r="O239" s="37"/>
      <c r="P239" s="37"/>
      <c r="Q239" s="37"/>
      <c r="R239" s="80"/>
      <c r="S239" s="37"/>
      <c r="T239" s="100"/>
      <c r="U239" s="100"/>
      <c r="V239" s="100"/>
      <c r="W239" s="100"/>
      <c r="X239" s="100"/>
      <c r="Y239" s="100"/>
      <c r="Z239" s="100"/>
    </row>
    <row r="240" spans="1:26">
      <c r="A240" s="100"/>
      <c r="B240" s="100"/>
      <c r="C240" s="100"/>
      <c r="D240" s="41"/>
      <c r="E240" s="70" t="s">
        <v>1941</v>
      </c>
      <c r="F240" s="59">
        <v>1</v>
      </c>
      <c r="G240" s="59">
        <v>13</v>
      </c>
      <c r="H240" s="59">
        <v>16</v>
      </c>
      <c r="I240" s="59">
        <v>29</v>
      </c>
      <c r="J240" s="59">
        <v>1</v>
      </c>
      <c r="K240" s="59">
        <v>8</v>
      </c>
      <c r="L240" s="59">
        <v>4</v>
      </c>
      <c r="M240" s="59">
        <v>11</v>
      </c>
      <c r="N240" s="71">
        <v>83</v>
      </c>
      <c r="O240" s="37"/>
      <c r="P240" s="37"/>
      <c r="Q240" s="37"/>
      <c r="R240" s="80"/>
      <c r="S240" s="37"/>
      <c r="T240" s="100"/>
      <c r="U240" s="100"/>
      <c r="V240" s="100"/>
      <c r="W240" s="100"/>
      <c r="X240" s="100"/>
      <c r="Y240" s="100"/>
      <c r="Z240" s="100"/>
    </row>
    <row r="241" spans="3:20">
      <c r="C241" s="100"/>
      <c r="D241" s="41"/>
      <c r="E241" s="70" t="s">
        <v>1921</v>
      </c>
      <c r="F241" s="59">
        <v>5</v>
      </c>
      <c r="G241" s="59">
        <v>13</v>
      </c>
      <c r="H241" s="59">
        <v>10</v>
      </c>
      <c r="I241" s="59">
        <v>30</v>
      </c>
      <c r="J241" s="59">
        <v>3</v>
      </c>
      <c r="K241" s="59">
        <v>5</v>
      </c>
      <c r="L241" s="59">
        <v>6</v>
      </c>
      <c r="M241" s="59">
        <v>11</v>
      </c>
      <c r="N241" s="71">
        <v>83</v>
      </c>
      <c r="O241" s="37"/>
      <c r="P241" s="37"/>
      <c r="Q241" s="37"/>
      <c r="R241" s="80"/>
      <c r="S241" s="37"/>
      <c r="T241" s="100"/>
    </row>
    <row r="242" spans="3:20">
      <c r="C242" s="100"/>
      <c r="D242" s="41"/>
      <c r="E242" s="70" t="s">
        <v>1944</v>
      </c>
      <c r="F242" s="59">
        <v>1</v>
      </c>
      <c r="G242" s="59">
        <v>14</v>
      </c>
      <c r="H242" s="59">
        <v>15</v>
      </c>
      <c r="I242" s="59">
        <v>24</v>
      </c>
      <c r="J242" s="59">
        <v>2</v>
      </c>
      <c r="K242" s="59">
        <v>11</v>
      </c>
      <c r="L242" s="59">
        <v>1</v>
      </c>
      <c r="M242" s="59">
        <v>12</v>
      </c>
      <c r="N242" s="71">
        <v>80</v>
      </c>
      <c r="O242" s="37"/>
      <c r="P242" s="37"/>
      <c r="Q242" s="37"/>
      <c r="R242" s="80"/>
      <c r="S242" s="37"/>
      <c r="T242" s="100"/>
    </row>
    <row r="243" spans="3:20">
      <c r="C243" s="100"/>
      <c r="D243" s="41"/>
      <c r="E243" s="72" t="s">
        <v>1945</v>
      </c>
      <c r="F243" s="73">
        <v>2</v>
      </c>
      <c r="G243" s="73">
        <v>6</v>
      </c>
      <c r="H243" s="73">
        <v>14</v>
      </c>
      <c r="I243" s="73">
        <v>28</v>
      </c>
      <c r="J243" s="73">
        <v>1</v>
      </c>
      <c r="K243" s="73">
        <v>6</v>
      </c>
      <c r="L243" s="73">
        <v>2</v>
      </c>
      <c r="M243" s="73">
        <v>15</v>
      </c>
      <c r="N243" s="74">
        <v>74</v>
      </c>
      <c r="O243" s="37"/>
      <c r="P243" s="37"/>
      <c r="Q243" s="37"/>
      <c r="R243" s="80"/>
      <c r="S243" s="37"/>
      <c r="T243" s="100"/>
    </row>
    <row r="244" spans="3:20">
      <c r="C244" s="100"/>
      <c r="D244" s="41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80"/>
      <c r="S244" s="37"/>
      <c r="T244" s="100"/>
    </row>
    <row r="245" spans="3:20">
      <c r="C245" s="100"/>
      <c r="D245" s="41"/>
      <c r="E245" s="130" t="s">
        <v>2081</v>
      </c>
      <c r="F245" s="130"/>
      <c r="G245" s="130"/>
      <c r="H245" s="130"/>
      <c r="I245" s="130"/>
      <c r="J245" s="130"/>
      <c r="K245" s="130"/>
      <c r="L245" s="130"/>
      <c r="M245" s="130"/>
      <c r="N245" s="130"/>
      <c r="O245" s="37"/>
      <c r="P245" s="37"/>
      <c r="Q245" s="37"/>
      <c r="R245" s="80"/>
      <c r="S245" s="37"/>
      <c r="T245" s="100"/>
    </row>
    <row r="246" spans="3:20">
      <c r="C246" s="100"/>
      <c r="D246" s="41"/>
      <c r="E246" s="124" t="s">
        <v>2125</v>
      </c>
      <c r="F246" s="124"/>
      <c r="G246" s="124"/>
      <c r="H246" s="124"/>
      <c r="I246" s="124"/>
      <c r="J246" s="124"/>
      <c r="K246" s="124"/>
      <c r="L246" s="124"/>
      <c r="M246" s="124"/>
      <c r="N246" s="124"/>
      <c r="O246" s="37"/>
      <c r="P246" s="37"/>
      <c r="Q246" s="37"/>
      <c r="R246" s="80"/>
      <c r="S246" s="37"/>
      <c r="T246" s="100"/>
    </row>
    <row r="247" spans="3:20">
      <c r="C247" s="100"/>
      <c r="D247" s="41"/>
      <c r="E247" s="124" t="s">
        <v>2126</v>
      </c>
      <c r="F247" s="124"/>
      <c r="G247" s="124"/>
      <c r="H247" s="124"/>
      <c r="I247" s="124"/>
      <c r="J247" s="124"/>
      <c r="K247" s="124"/>
      <c r="L247" s="124"/>
      <c r="M247" s="124"/>
      <c r="N247" s="124"/>
      <c r="O247" s="37"/>
      <c r="P247" s="37"/>
      <c r="Q247" s="37"/>
      <c r="R247" s="80"/>
      <c r="S247" s="37"/>
      <c r="T247" s="100"/>
    </row>
    <row r="248" spans="3:20">
      <c r="C248" s="100"/>
      <c r="D248" s="44"/>
      <c r="E248" s="126" t="s">
        <v>2127</v>
      </c>
      <c r="F248" s="126"/>
      <c r="G248" s="126"/>
      <c r="H248" s="126"/>
      <c r="I248" s="126"/>
      <c r="J248" s="126"/>
      <c r="K248" s="126"/>
      <c r="L248" s="126"/>
      <c r="M248" s="126"/>
      <c r="N248" s="126"/>
      <c r="O248" s="45"/>
      <c r="P248" s="45"/>
      <c r="Q248" s="45"/>
      <c r="R248" s="97"/>
      <c r="S248" s="37"/>
      <c r="T248" s="100"/>
    </row>
    <row r="249" spans="3:20">
      <c r="C249" s="100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</row>
  </sheetData>
  <mergeCells count="27">
    <mergeCell ref="E246:N246"/>
    <mergeCell ref="E245:N245"/>
    <mergeCell ref="E247:N247"/>
    <mergeCell ref="E248:N248"/>
    <mergeCell ref="D235:R235"/>
    <mergeCell ref="I67:O68"/>
    <mergeCell ref="E126:L126"/>
    <mergeCell ref="E127:L127"/>
    <mergeCell ref="E128:L128"/>
    <mergeCell ref="D93:R93"/>
    <mergeCell ref="P97:Q97"/>
    <mergeCell ref="P98:Q98"/>
    <mergeCell ref="P99:Q99"/>
    <mergeCell ref="D110:R110"/>
    <mergeCell ref="I7:O8"/>
    <mergeCell ref="A2:Z4"/>
    <mergeCell ref="D10:R10"/>
    <mergeCell ref="D27:R27"/>
    <mergeCell ref="D50:R50"/>
    <mergeCell ref="D219:R219"/>
    <mergeCell ref="I172:O173"/>
    <mergeCell ref="I131:O132"/>
    <mergeCell ref="D134:R134"/>
    <mergeCell ref="D70:R70"/>
    <mergeCell ref="E88:K89"/>
    <mergeCell ref="D176:R176"/>
    <mergeCell ref="D152:R152"/>
  </mergeCells>
  <pageMargins left="0.7" right="0.7" top="0.75" bottom="0.75" header="0.3" footer="0.3"/>
  <drawing r:id="rId11"/>
  <extLst>
    <ext xmlns:x14="http://schemas.microsoft.com/office/spreadsheetml/2009/9/main" uri="{A8765BA9-456A-4dab-B4F3-ACF838C121DE}">
      <x14:slicerList>
        <x14:slicer r:id="rId1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2024-08-30T11:40:36Z</dcterms:created>
  <dcterms:modified xsi:type="dcterms:W3CDTF">2025-12-10T06:26:09Z</dcterms:modified>
  <cp:category/>
  <cp:contentStatus/>
</cp:coreProperties>
</file>